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drawings/drawing1.xml" ContentType="application/vnd.openxmlformats-officedocument.drawing+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8" activeTab="12" autoFilterDateGrouping="1"/>
  </bookViews>
  <sheets>
    <sheet xmlns:r="http://schemas.openxmlformats.org/officeDocument/2006/relationships" name="สารบัญ" sheetId="1" state="visible" r:id="rId1"/>
    <sheet xmlns:r="http://schemas.openxmlformats.org/officeDocument/2006/relationships" name="📥 รวมข้อสอบด่วน" sheetId="2" state="visible" r:id="rId2"/>
    <sheet xmlns:r="http://schemas.openxmlformats.org/officeDocument/2006/relationships" name="Log_Quiz_Results" sheetId="3" state="visible" r:id="rId3"/>
    <sheet xmlns:r="http://schemas.openxmlformats.org/officeDocument/2006/relationships" name="🔍 รวมข้อสอบ &amp; กรองข้อมูล" sheetId="4" state="visible" r:id="rId4"/>
    <sheet xmlns:r="http://schemas.openxmlformats.org/officeDocument/2006/relationships" name="1. Musculoskeleton" sheetId="5" state="visible" r:id="rId5"/>
    <sheet xmlns:r="http://schemas.openxmlformats.org/officeDocument/2006/relationships" name="2. Cardiovascular" sheetId="6" state="visible" r:id="rId6"/>
    <sheet xmlns:r="http://schemas.openxmlformats.org/officeDocument/2006/relationships" name="3. Dermatologic" sheetId="7" state="visible" r:id="rId7"/>
    <sheet xmlns:r="http://schemas.openxmlformats.org/officeDocument/2006/relationships" name="4. Endocrine" sheetId="8" state="visible" r:id="rId8"/>
    <sheet xmlns:r="http://schemas.openxmlformats.org/officeDocument/2006/relationships" name="5. Gastrointestinal" sheetId="9" state="visible" r:id="rId9"/>
    <sheet xmlns:r="http://schemas.openxmlformats.org/officeDocument/2006/relationships" name="6. Hematologic" sheetId="10" state="visible" r:id="rId10"/>
    <sheet xmlns:r="http://schemas.openxmlformats.org/officeDocument/2006/relationships" name="7. Immunologic" sheetId="11" state="visible" r:id="rId11"/>
    <sheet xmlns:r="http://schemas.openxmlformats.org/officeDocument/2006/relationships" name="8. Infectious diseases" sheetId="12" state="visible" r:id="rId12"/>
    <sheet xmlns:r="http://schemas.openxmlformats.org/officeDocument/2006/relationships" name="9. Neurologic" sheetId="13" state="visible" r:id="rId13"/>
    <sheet xmlns:r="http://schemas.openxmlformats.org/officeDocument/2006/relationships" name="10. Psychiatric" sheetId="14" state="visible" r:id="rId14"/>
    <sheet xmlns:r="http://schemas.openxmlformats.org/officeDocument/2006/relationships" name="11. Pulmonary" sheetId="15" state="visible" r:id="rId15"/>
    <sheet xmlns:r="http://schemas.openxmlformats.org/officeDocument/2006/relationships" name="12. GynaecologicGenitourinary" sheetId="16" state="visible" r:id="rId16"/>
    <sheet xmlns:r="http://schemas.openxmlformats.org/officeDocument/2006/relationships" name="13. Eye disorder" sheetId="17" state="visible" r:id="rId17"/>
    <sheet xmlns:r="http://schemas.openxmlformats.org/officeDocument/2006/relationships" name="14. Oncologic" sheetId="18" state="visible" r:id="rId18"/>
    <sheet xmlns:r="http://schemas.openxmlformats.org/officeDocument/2006/relationships" name="15. Renal" sheetId="19" state="visible" r:id="rId19"/>
    <sheet xmlns:r="http://schemas.openxmlformats.org/officeDocument/2006/relationships" name="16. Toxicology &amp; Poisoning" sheetId="20" state="visible" r:id="rId20"/>
    <sheet xmlns:r="http://schemas.openxmlformats.org/officeDocument/2006/relationships" name="1. Titrations" sheetId="21" state="visible" r:id="rId21"/>
    <sheet xmlns:r="http://schemas.openxmlformats.org/officeDocument/2006/relationships" name="2. Chromatography" sheetId="22" state="visible" r:id="rId22"/>
    <sheet xmlns:r="http://schemas.openxmlformats.org/officeDocument/2006/relationships" name="3. Spectroscopy &amp; Optics" sheetId="23" state="visible" r:id="rId23"/>
    <sheet xmlns:r="http://schemas.openxmlformats.org/officeDocument/2006/relationships" name="4. Preformulation &amp; GMP" sheetId="24" state="visible" r:id="rId24"/>
    <sheet xmlns:r="http://schemas.openxmlformats.org/officeDocument/2006/relationships" name="5. Pharmaceutical Calc" sheetId="25" state="visible" r:id="rId25"/>
    <sheet xmlns:r="http://schemas.openxmlformats.org/officeDocument/2006/relationships" name="6. Solid Dosage Forms" sheetId="26" state="visible" r:id="rId26"/>
    <sheet xmlns:r="http://schemas.openxmlformats.org/officeDocument/2006/relationships" name="7. Liquid &amp; Semisolids" sheetId="27" state="visible" r:id="rId27"/>
    <sheet xmlns:r="http://schemas.openxmlformats.org/officeDocument/2006/relationships" name="8. Biopharm &amp; Drug Release" sheetId="28" state="visible" r:id="rId28"/>
    <sheet xmlns:r="http://schemas.openxmlformats.org/officeDocument/2006/relationships" name="9. Sterile &amp; Special Forms" sheetId="29" state="visible" r:id="rId29"/>
    <sheet xmlns:r="http://schemas.openxmlformats.org/officeDocument/2006/relationships" name="10. Biotech Products" sheetId="30" state="visible" r:id="rId30"/>
    <sheet xmlns:r="http://schemas.openxmlformats.org/officeDocument/2006/relationships" name="12. Food Products &amp; QA" sheetId="31" state="visible" r:id="rId31"/>
    <sheet xmlns:r="http://schemas.openxmlformats.org/officeDocument/2006/relationships" name="13. Medicinal Chemistry" sheetId="32" state="visible" r:id="rId32"/>
    <sheet xmlns:r="http://schemas.openxmlformats.org/officeDocument/2006/relationships" name="1. Pharmacy Laws &amp; Ethics" sheetId="33" state="visible" r:id="rId33"/>
    <sheet xmlns:r="http://schemas.openxmlformats.org/officeDocument/2006/relationships" name="2. Pharmacy Administration &amp; Sy" sheetId="34" state="visible" r:id="rId34"/>
    <sheet xmlns:r="http://schemas.openxmlformats.org/officeDocument/2006/relationships" name="3. Research &amp; Biostats" sheetId="35" state="visible" r:id="rId35"/>
    <sheet xmlns:r="http://schemas.openxmlformats.org/officeDocument/2006/relationships" name="User_Profiles" sheetId="36" state="visible" r:id="rId36"/>
    <sheet xmlns:r="http://schemas.openxmlformats.org/officeDocument/2006/relationships" name="Community_Chat" sheetId="37" state="visible" r:id="rId37"/>
    <sheet xmlns:r="http://schemas.openxmlformats.org/officeDocument/2006/relationships" name="Report_Quiz_Issues" sheetId="38" state="visible" r:id="rId38"/>
    <sheet xmlns:r="http://schemas.openxmlformats.org/officeDocument/2006/relationships" name="18. Clinical Nutrition" sheetId="39" state="visible" r:id="rId39"/>
    <sheet xmlns:r="http://schemas.openxmlformats.org/officeDocument/2006/relationships" name="📑 ทะเบียนรหัสเคส" sheetId="40" state="visible" r:id="rId40"/>
    <sheet xmlns:r="http://schemas.openxmlformats.org/officeDocument/2006/relationships" name="📖 System Guideline (คู่มือระบบ)" sheetId="41" state="visible" r:id="rId41"/>
    <sheet xmlns:r="http://schemas.openxmlformats.org/officeDocument/2006/relationships" name="17. Herbal Medicine &amp; Products" sheetId="42" state="visible" r:id="rId42"/>
  </sheets>
  <definedNames/>
  <calcPr calcId="191029" fullCalcOnLoad="1"/>
</workbook>
</file>

<file path=xl/styles.xml><?xml version="1.0" encoding="utf-8"?>
<styleSheet xmlns="http://schemas.openxmlformats.org/spreadsheetml/2006/main">
  <numFmts count="0"/>
  <fonts count="23">
    <font>
      <name val="Arial"/>
      <color rgb="FF000000"/>
      <sz val="10"/>
      <scheme val="minor"/>
    </font>
    <font>
      <name val="Arial"/>
      <b val="1"/>
      <color rgb="FFFFFFFF"/>
      <sz val="10"/>
      <scheme val="minor"/>
    </font>
    <font>
      <name val="Arial"/>
      <color theme="1"/>
      <sz val="10"/>
      <scheme val="minor"/>
    </font>
    <font>
      <name val="Bai Jamjuree"/>
      <b val="1"/>
      <color rgb="FF0C47A0"/>
      <sz val="11"/>
    </font>
    <font>
      <name val="Bai Jamjuree"/>
      <b val="1"/>
      <color rgb="FFFFFFFF"/>
      <sz val="10"/>
    </font>
    <font>
      <name val="Bai Jamjuree"/>
      <b val="1"/>
      <color rgb="FF191919"/>
      <sz val="10"/>
    </font>
    <font>
      <name val="Bai Jamjuree"/>
      <color theme="1"/>
      <sz val="10"/>
    </font>
    <font>
      <name val="Arial"/>
      <color rgb="FF0000FF"/>
      <sz val="10"/>
      <u val="single"/>
    </font>
    <font>
      <name val="Bai Jamjuree"/>
      <b val="1"/>
      <color rgb="FF1459A5"/>
      <sz val="10"/>
    </font>
    <font>
      <name val="Bai Jamjuree"/>
      <b val="1"/>
      <color rgb="FF3530A3"/>
      <sz val="11"/>
    </font>
    <font>
      <name val="Bai Jamjuree"/>
      <b val="1"/>
      <color rgb="FF0C47A0"/>
      <sz val="11"/>
      <u val="single"/>
    </font>
    <font>
      <name val="Bai Jamjuree"/>
      <b val="1"/>
      <color rgb="FF0D47A1"/>
      <sz val="11"/>
    </font>
    <font>
      <name val="Bai Jamjuree"/>
      <sz val="10"/>
    </font>
    <font>
      <name val="Bai Jamjuree"/>
      <b val="1"/>
      <sz val="10"/>
    </font>
    <font>
      <name val="Bai Jamjuree"/>
      <b val="1"/>
      <color rgb="FFFFFFFF"/>
      <sz val="10"/>
    </font>
    <font>
      <name val="Bai Jamjuree"/>
      <sz val="9.5"/>
    </font>
    <font>
      <name val="Bai Jamjuree"/>
      <b val="1"/>
      <color rgb="000D47A1"/>
      <sz val="11"/>
    </font>
    <font>
      <name val="Bai Jamjuree"/>
      <b val="1"/>
      <color rgb="00FFFFFF"/>
      <sz val="10"/>
    </font>
    <font>
      <name val="Bai Jamjuree"/>
      <b val="1"/>
      <color rgb="000D47A1"/>
      <sz val="14"/>
    </font>
    <font>
      <name val="Bai Jamjuree"/>
      <b val="1"/>
      <color rgb="00FFFFFF"/>
      <sz val="11"/>
    </font>
    <font>
      <name val="Bai Jamjuree"/>
      <b val="1"/>
      <color rgb="000D47A1"/>
      <sz val="10"/>
      <u val="single"/>
    </font>
    <font>
      <name val="Consolas"/>
      <b val="1"/>
      <color rgb="00B71C1C"/>
      <sz val="10"/>
    </font>
    <font>
      <name val="Bai Jamjuree"/>
      <sz val="9"/>
    </font>
  </fonts>
  <fills count="30">
    <fill>
      <patternFill/>
    </fill>
    <fill>
      <patternFill patternType="gray125"/>
    </fill>
    <fill>
      <patternFill patternType="solid">
        <fgColor rgb="FF0E7490"/>
        <bgColor rgb="FF0E7490"/>
      </patternFill>
    </fill>
    <fill>
      <patternFill patternType="solid">
        <fgColor rgb="FFE2F1FC"/>
        <bgColor rgb="FFE2F1FC"/>
      </patternFill>
    </fill>
    <fill>
      <patternFill patternType="solid">
        <fgColor rgb="FFE2F2FC"/>
        <bgColor rgb="FFE2F2FC"/>
      </patternFill>
    </fill>
    <fill>
      <patternFill patternType="solid">
        <fgColor rgb="FF26384C"/>
        <bgColor rgb="FF26384C"/>
      </patternFill>
    </fill>
    <fill>
      <patternFill patternType="solid">
        <fgColor rgb="FFFFF9E0"/>
        <bgColor rgb="FFFFF9E0"/>
      </patternFill>
    </fill>
    <fill>
      <patternFill patternType="solid">
        <fgColor rgb="FF1E87E5"/>
        <bgColor rgb="FF1E87E5"/>
      </patternFill>
    </fill>
    <fill>
      <patternFill patternType="solid">
        <fgColor rgb="FF7B39EC"/>
        <bgColor rgb="FF7B39EC"/>
      </patternFill>
    </fill>
    <fill>
      <patternFill patternType="solid">
        <fgColor rgb="FFD85926"/>
        <bgColor rgb="FFD85926"/>
      </patternFill>
    </fill>
    <fill>
      <patternFill patternType="solid">
        <fgColor rgb="FFD97706"/>
        <bgColor rgb="FFD97706"/>
      </patternFill>
    </fill>
    <fill>
      <patternFill patternType="solid">
        <fgColor rgb="FF8C3FBF"/>
        <bgColor rgb="FF8C3FBF"/>
      </patternFill>
    </fill>
    <fill>
      <patternFill patternType="solid">
        <fgColor rgb="FFEDF2FF"/>
        <bgColor rgb="FFEDF2FF"/>
      </patternFill>
    </fill>
    <fill>
      <patternFill patternType="solid">
        <fgColor rgb="FF4238C9"/>
        <bgColor rgb="FF4238C9"/>
      </patternFill>
    </fill>
    <fill>
      <patternFill patternType="solid">
        <fgColor rgb="FFD82626"/>
        <bgColor rgb="FFD82626"/>
      </patternFill>
    </fill>
    <fill>
      <patternFill patternType="solid">
        <fgColor rgb="FF2DA572"/>
        <bgColor rgb="FF2DA572"/>
      </patternFill>
    </fill>
    <fill>
      <patternFill patternType="solid">
        <fgColor rgb="FF388C59"/>
        <bgColor rgb="FF388C59"/>
      </patternFill>
    </fill>
    <fill>
      <patternFill patternType="solid">
        <fgColor rgb="FFE3F2FD"/>
        <bgColor rgb="FFE3F2FD"/>
      </patternFill>
    </fill>
    <fill>
      <patternFill patternType="solid">
        <fgColor rgb="FFE3F2FD"/>
      </patternFill>
    </fill>
    <fill>
      <patternFill patternType="solid">
        <fgColor rgb="FF1565C0"/>
      </patternFill>
    </fill>
    <fill>
      <patternFill patternType="solid">
        <fgColor rgb="FF1565C0"/>
        <bgColor rgb="FF1565C0"/>
      </patternFill>
    </fill>
    <fill>
      <patternFill patternType="solid">
        <fgColor rgb="00E3F2FD"/>
        <bgColor rgb="00E3F2FD"/>
      </patternFill>
    </fill>
    <fill>
      <patternFill patternType="solid">
        <fgColor rgb="001565C0"/>
        <bgColor rgb="001565C0"/>
      </patternFill>
    </fill>
    <fill>
      <patternFill patternType="solid">
        <fgColor rgb="001976D2"/>
        <bgColor rgb="001976D2"/>
      </patternFill>
    </fill>
    <fill>
      <patternFill patternType="solid">
        <fgColor rgb="00455A64"/>
        <bgColor rgb="00455A64"/>
      </patternFill>
    </fill>
    <fill>
      <patternFill patternType="solid">
        <fgColor rgb="00F8F9FA"/>
        <bgColor rgb="00F8F9FA"/>
      </patternFill>
    </fill>
    <fill>
      <patternFill patternType="solid">
        <fgColor rgb="00388E3C"/>
        <bgColor rgb="00388E3C"/>
      </patternFill>
    </fill>
    <fill>
      <patternFill patternType="solid">
        <fgColor rgb="00F57C00"/>
        <bgColor rgb="00F57C00"/>
      </patternFill>
    </fill>
    <fill>
      <patternFill patternType="solid">
        <fgColor rgb="007B1FA2"/>
        <bgColor rgb="007B1FA2"/>
      </patternFill>
    </fill>
    <fill>
      <patternFill patternType="solid">
        <fgColor rgb="001E3A8A"/>
        <bgColor rgb="001E3A8A"/>
      </patternFill>
    </fill>
  </fills>
  <borders count="9">
    <border>
      <left/>
      <right/>
      <top/>
      <bottom/>
      <diagonal/>
    </border>
    <border>
      <left style="thin">
        <color rgb="FFE0E0E0"/>
      </left>
      <right style="thin">
        <color rgb="FFE0E0E0"/>
      </right>
      <top style="thin">
        <color rgb="FFE0E0E0"/>
      </top>
      <bottom style="thin">
        <color rgb="FFE0E0E0"/>
      </bottom>
      <diagonal/>
    </border>
    <border>
      <left style="thin">
        <color rgb="00E0E0E0"/>
      </left>
      <right style="thin">
        <color rgb="00E0E0E0"/>
      </right>
      <top style="thin">
        <color rgb="00E0E0E0"/>
      </top>
      <bottom style="thin">
        <color rgb="00E0E0E0"/>
      </bottom>
    </border>
    <border>
      <left/>
      <right/>
      <top style="thin">
        <color rgb="00E0E0E0"/>
      </top>
      <bottom/>
      <diagonal/>
    </border>
    <border>
      <left/>
      <right style="thin">
        <color rgb="00E0E0E0"/>
      </right>
      <top style="thin">
        <color rgb="00E0E0E0"/>
      </top>
      <bottom/>
      <diagonal/>
    </border>
    <border>
      <left/>
      <right/>
      <top style="thin">
        <color rgb="00E0E0E0"/>
      </top>
      <bottom style="thin">
        <color rgb="00E0E0E0"/>
      </bottom>
      <diagonal/>
    </border>
    <border>
      <left/>
      <right style="thin">
        <color rgb="00E0E0E0"/>
      </right>
      <top style="thin">
        <color rgb="00E0E0E0"/>
      </top>
      <bottom style="thin">
        <color rgb="00E0E0E0"/>
      </bottom>
      <diagonal/>
    </border>
    <border>
      <left style="thin">
        <color rgb="00D9D9D9"/>
      </left>
      <right style="thin">
        <color rgb="00D9D9D9"/>
      </right>
      <top style="thin">
        <color rgb="00D9D9D9"/>
      </top>
      <bottom style="thin">
        <color rgb="00D9D9D9"/>
      </bottom>
    </border>
    <border>
      <left style="thin">
        <color rgb="00E2E8F0"/>
      </left>
      <right style="thin">
        <color rgb="00E2E8F0"/>
      </right>
      <top style="thin">
        <color rgb="00E2E8F0"/>
      </top>
      <bottom style="thin">
        <color rgb="00E2E8F0"/>
      </bottom>
    </border>
  </borders>
  <cellStyleXfs count="1">
    <xf numFmtId="0" fontId="0" fillId="0" borderId="0"/>
  </cellStyleXfs>
  <cellXfs count="181">
    <xf numFmtId="0" fontId="0" fillId="0" borderId="0" pivotButton="0" quotePrefix="0" xfId="0"/>
    <xf numFmtId="0" fontId="1" fillId="2" borderId="0" pivotButton="0" quotePrefix="0" xfId="0"/>
    <xf numFmtId="0" fontId="2" fillId="0" borderId="0" pivotButton="0" quotePrefix="0" xfId="0"/>
    <xf numFmtId="0" fontId="4" fillId="2" borderId="0" applyAlignment="1" pivotButton="0" quotePrefix="0" xfId="0">
      <alignment horizontal="center" vertical="center"/>
    </xf>
    <xf numFmtId="9" fontId="2" fillId="0" borderId="0" pivotButton="0" quotePrefix="0" xfId="0"/>
    <xf numFmtId="0" fontId="4" fillId="5" borderId="0" applyAlignment="1" pivotButton="0" quotePrefix="0" xfId="0">
      <alignment horizontal="center" vertical="center"/>
    </xf>
    <xf numFmtId="0" fontId="5" fillId="6" borderId="0" applyAlignment="1" pivotButton="0" quotePrefix="0" xfId="0">
      <alignment horizontal="center" vertical="center"/>
    </xf>
    <xf numFmtId="0" fontId="7" fillId="0" borderId="0" pivotButton="0" quotePrefix="0" xfId="0"/>
    <xf numFmtId="0" fontId="2" fillId="0" borderId="0" pivotButton="0" quotePrefix="1" xfId="0"/>
    <xf numFmtId="0" fontId="4" fillId="7" borderId="0" applyAlignment="1" pivotButton="0" quotePrefix="0" xfId="0">
      <alignment horizontal="center" vertical="center"/>
    </xf>
    <xf numFmtId="0" fontId="2" fillId="0" borderId="0" applyAlignment="1" pivotButton="0" quotePrefix="0" xfId="0">
      <alignment wrapText="1"/>
    </xf>
    <xf numFmtId="0" fontId="4" fillId="2" borderId="0" applyAlignment="1" pivotButton="0" quotePrefix="0" xfId="0">
      <alignment horizontal="center" vertical="center" wrapText="1"/>
    </xf>
    <xf numFmtId="0" fontId="2" fillId="0" borderId="0" applyAlignment="1" pivotButton="0" quotePrefix="1" xfId="0">
      <alignment wrapText="1"/>
    </xf>
    <xf numFmtId="0" fontId="8" fillId="0" borderId="0" applyAlignment="1" pivotButton="0" quotePrefix="1" xfId="0">
      <alignment horizontal="center" vertical="center"/>
    </xf>
    <xf numFmtId="0" fontId="4" fillId="8" borderId="0" applyAlignment="1" pivotButton="0" quotePrefix="0" xfId="0">
      <alignment horizontal="center" vertical="center"/>
    </xf>
    <xf numFmtId="0" fontId="8" fillId="0" borderId="0" applyAlignment="1" pivotButton="0" quotePrefix="0" xfId="0">
      <alignment horizontal="center" vertical="center"/>
    </xf>
    <xf numFmtId="0" fontId="2" fillId="0" borderId="0" applyAlignment="1" pivotButton="0" quotePrefix="0" xfId="0">
      <alignment horizontal="center" vertical="center" wrapText="1"/>
    </xf>
    <xf numFmtId="0" fontId="4" fillId="8" borderId="0" applyAlignment="1" pivotButton="0" quotePrefix="0" xfId="0">
      <alignment horizontal="center" vertical="center" wrapText="1"/>
    </xf>
    <xf numFmtId="0" fontId="4" fillId="8" borderId="0" applyAlignment="1" pivotButton="0" quotePrefix="0" xfId="0">
      <alignment horizontal="left" vertical="center" wrapText="1"/>
    </xf>
    <xf numFmtId="0" fontId="2" fillId="0" borderId="0" applyAlignment="1" pivotButton="0" quotePrefix="1" xfId="0">
      <alignment horizontal="center" vertical="center" wrapText="1"/>
    </xf>
    <xf numFmtId="0" fontId="2" fillId="0" borderId="0" applyAlignment="1" pivotButton="0" quotePrefix="0" xfId="0">
      <alignment horizontal="left" vertical="center" wrapText="1"/>
    </xf>
    <xf numFmtId="10" fontId="2" fillId="0" borderId="0" pivotButton="0" quotePrefix="0" xfId="0"/>
    <xf numFmtId="9" fontId="2" fillId="0" borderId="0" applyAlignment="1" pivotButton="0" quotePrefix="0" xfId="0">
      <alignment horizontal="center" vertical="center" wrapText="1"/>
    </xf>
    <xf numFmtId="0" fontId="4" fillId="9" borderId="0" applyAlignment="1" pivotButton="0" quotePrefix="0" xfId="0">
      <alignment horizontal="center" vertical="center" wrapText="1"/>
    </xf>
    <xf numFmtId="0" fontId="4" fillId="10" borderId="0" applyAlignment="1" pivotButton="0" quotePrefix="0" xfId="0">
      <alignment horizontal="center" vertical="center"/>
    </xf>
    <xf numFmtId="0" fontId="4" fillId="11" borderId="0" applyAlignment="1" pivotButton="0" quotePrefix="0" xfId="0">
      <alignment horizontal="center" vertical="center"/>
    </xf>
    <xf numFmtId="0" fontId="4" fillId="13" borderId="0" applyAlignment="1" pivotButton="0" quotePrefix="0" xfId="0">
      <alignment horizontal="center" vertical="center"/>
    </xf>
    <xf numFmtId="0" fontId="4" fillId="14" borderId="0" applyAlignment="1" pivotButton="0" quotePrefix="0" xfId="0">
      <alignment horizontal="center" vertical="center"/>
    </xf>
    <xf numFmtId="0" fontId="6" fillId="0" borderId="0" applyAlignment="1" pivotButton="0" quotePrefix="0" xfId="0">
      <alignment horizontal="center" vertical="center"/>
    </xf>
    <xf numFmtId="0" fontId="4" fillId="15" borderId="0" applyAlignment="1" pivotButton="0" quotePrefix="0" xfId="0">
      <alignment horizontal="center" vertical="center"/>
    </xf>
    <xf numFmtId="0" fontId="4" fillId="16" borderId="0" applyAlignment="1" pivotButton="0" quotePrefix="0" xfId="0">
      <alignment horizontal="center" vertical="center"/>
    </xf>
    <xf numFmtId="0" fontId="3" fillId="3" borderId="0" applyAlignment="1" pivotButton="0" quotePrefix="0" xfId="0">
      <alignment vertical="center" wrapText="1"/>
    </xf>
    <xf numFmtId="0" fontId="0" fillId="0" borderId="0" applyAlignment="1" pivotButton="0" quotePrefix="0" xfId="0">
      <alignment wrapText="1"/>
    </xf>
    <xf numFmtId="0" fontId="12" fillId="0" borderId="0" applyAlignment="1" pivotButton="0" quotePrefix="1" xfId="0">
      <alignment horizontal="center" vertical="top"/>
    </xf>
    <xf numFmtId="0" fontId="12" fillId="0" borderId="0" applyAlignment="1" pivotButton="0" quotePrefix="0" xfId="0">
      <alignment horizontal="left" vertical="top" wrapText="1"/>
    </xf>
    <xf numFmtId="0" fontId="12" fillId="0" borderId="0" applyAlignment="1" pivotButton="0" quotePrefix="0" xfId="0">
      <alignment horizontal="center" vertical="top"/>
    </xf>
    <xf numFmtId="20" fontId="12" fillId="0" borderId="0" applyAlignment="1" pivotButton="0" quotePrefix="0" xfId="0">
      <alignment horizontal="left" vertical="top" wrapText="1"/>
    </xf>
    <xf numFmtId="0" fontId="13" fillId="0" borderId="1" applyAlignment="1" pivotButton="0" quotePrefix="1" xfId="0">
      <alignment horizontal="center" vertical="top"/>
    </xf>
    <xf numFmtId="0" fontId="12" fillId="0" borderId="1" applyAlignment="1" pivotButton="0" quotePrefix="0" xfId="0">
      <alignment horizontal="left" vertical="top" wrapText="1"/>
    </xf>
    <xf numFmtId="0" fontId="12" fillId="0" borderId="1" applyAlignment="1" pivotButton="0" quotePrefix="0" xfId="0">
      <alignment horizontal="center" vertical="top"/>
    </xf>
    <xf numFmtId="0" fontId="12" fillId="0" borderId="1" applyAlignment="1" pivotButton="0" quotePrefix="1" xfId="0">
      <alignment horizontal="center" vertical="top"/>
    </xf>
    <xf numFmtId="0" fontId="12" fillId="0" borderId="1" applyAlignment="1" pivotButton="0" quotePrefix="1" xfId="0">
      <alignment horizontal="left" vertical="top" wrapText="1"/>
    </xf>
    <xf numFmtId="0" fontId="13" fillId="0" borderId="1" applyAlignment="1" pivotButton="0" quotePrefix="0" xfId="0">
      <alignment horizontal="center" vertical="top"/>
    </xf>
    <xf numFmtId="0" fontId="11" fillId="18" borderId="0" applyAlignment="1" pivotButton="0" quotePrefix="0" xfId="0">
      <alignment horizontal="center" vertical="center"/>
    </xf>
    <xf numFmtId="0" fontId="14" fillId="19" borderId="0" applyAlignment="1" pivotButton="0" quotePrefix="0" xfId="0">
      <alignment horizontal="center" vertical="center" wrapText="1"/>
    </xf>
    <xf numFmtId="0" fontId="12" fillId="0" borderId="0" pivotButton="0" quotePrefix="0" xfId="0"/>
    <xf numFmtId="0" fontId="14" fillId="20" borderId="0" applyAlignment="1" pivotButton="0" quotePrefix="0" xfId="0">
      <alignment horizontal="center" vertical="center" wrapText="1"/>
    </xf>
    <xf numFmtId="0" fontId="15" fillId="0" borderId="0" applyAlignment="1" pivotButton="0" quotePrefix="0" xfId="0">
      <alignment vertical="top" wrapText="1"/>
    </xf>
    <xf numFmtId="0" fontId="3" fillId="4" borderId="0" applyAlignment="1" pivotButton="0" quotePrefix="0" xfId="0">
      <alignment horizontal="center" vertical="center"/>
    </xf>
    <xf numFmtId="0" fontId="0" fillId="0" borderId="0" pivotButton="0" quotePrefix="0" xfId="0"/>
    <xf numFmtId="0" fontId="11" fillId="17" borderId="0" applyAlignment="1" pivotButton="0" quotePrefix="0" xfId="0">
      <alignment horizontal="center" vertical="center"/>
    </xf>
    <xf numFmtId="0" fontId="11" fillId="18" borderId="0" applyAlignment="1" pivotButton="0" quotePrefix="0" xfId="0">
      <alignment horizontal="center" vertical="center"/>
    </xf>
    <xf numFmtId="0" fontId="3" fillId="3" borderId="0" applyAlignment="1" pivotButton="0" quotePrefix="0" xfId="0">
      <alignment horizontal="center" vertical="center"/>
    </xf>
    <xf numFmtId="0" fontId="9" fillId="12" borderId="0" applyAlignment="1" pivotButton="0" quotePrefix="0" xfId="0">
      <alignment horizontal="center" vertical="center"/>
    </xf>
    <xf numFmtId="0" fontId="10" fillId="4" borderId="0" applyAlignment="1" pivotButton="0" quotePrefix="0" xfId="0">
      <alignment horizontal="center" vertical="center"/>
    </xf>
    <xf numFmtId="0" fontId="16" fillId="21" borderId="0" applyAlignment="1" pivotButton="0" quotePrefix="0" xfId="0">
      <alignment horizontal="center" vertical="center"/>
    </xf>
    <xf numFmtId="0" fontId="17" fillId="22" borderId="0" applyAlignment="1" pivotButton="0" quotePrefix="0" xfId="0">
      <alignment horizontal="center" vertical="center"/>
    </xf>
    <xf numFmtId="0" fontId="12" fillId="0" borderId="0" applyAlignment="1" pivotButton="0" quotePrefix="0" xfId="0">
      <alignment horizontal="center" vertical="center"/>
    </xf>
    <xf numFmtId="0" fontId="12" fillId="0" borderId="0" applyAlignment="1" pivotButton="0" quotePrefix="0" xfId="0">
      <alignment horizontal="left" vertical="center"/>
    </xf>
    <xf numFmtId="0" fontId="18" fillId="0" borderId="0" applyAlignment="1" pivotButton="0" quotePrefix="0" xfId="0">
      <alignment horizontal="center" vertical="center"/>
    </xf>
    <xf numFmtId="0" fontId="19" fillId="23" borderId="0" applyAlignment="1" pivotButton="0" quotePrefix="0" xfId="0">
      <alignment horizontal="left" vertical="center"/>
    </xf>
    <xf numFmtId="0" fontId="17" fillId="24" borderId="0" applyAlignment="1" pivotButton="0" quotePrefix="0" xfId="0">
      <alignment horizontal="center" vertical="center"/>
    </xf>
    <xf numFmtId="0" fontId="12" fillId="0" borderId="2" applyAlignment="1" pivotButton="0" quotePrefix="0" xfId="0">
      <alignment horizontal="center" vertical="center"/>
    </xf>
    <xf numFmtId="0" fontId="12" fillId="0" borderId="2" applyAlignment="1" pivotButton="0" quotePrefix="0" xfId="0">
      <alignment horizontal="left" vertical="center"/>
    </xf>
    <xf numFmtId="0" fontId="20" fillId="0" borderId="2" applyAlignment="1" pivotButton="0" quotePrefix="0" xfId="0">
      <alignment horizontal="center" vertical="center"/>
    </xf>
    <xf numFmtId="0" fontId="12" fillId="25" borderId="2" applyAlignment="1" pivotButton="0" quotePrefix="0" xfId="0">
      <alignment horizontal="center" vertical="center"/>
    </xf>
    <xf numFmtId="0" fontId="12" fillId="25" borderId="2" applyAlignment="1" pivotButton="0" quotePrefix="0" xfId="0">
      <alignment horizontal="left" vertical="center"/>
    </xf>
    <xf numFmtId="0" fontId="20" fillId="25" borderId="2" applyAlignment="1" pivotButton="0" quotePrefix="0" xfId="0">
      <alignment horizontal="center" vertical="center"/>
    </xf>
    <xf numFmtId="0" fontId="19" fillId="26" borderId="0" applyAlignment="1" pivotButton="0" quotePrefix="0" xfId="0">
      <alignment horizontal="left" vertical="center"/>
    </xf>
    <xf numFmtId="0" fontId="19" fillId="27" borderId="0" applyAlignment="1" pivotButton="0" quotePrefix="0" xfId="0">
      <alignment horizontal="left" vertical="center"/>
    </xf>
    <xf numFmtId="0" fontId="19" fillId="28" borderId="0" applyAlignment="1" pivotButton="0" quotePrefix="0" xfId="0">
      <alignment horizontal="left" vertical="center"/>
    </xf>
    <xf numFmtId="0" fontId="18" fillId="0" borderId="0" applyAlignment="1" pivotButton="0" quotePrefix="0" xfId="0">
      <alignment horizontal="left" vertical="center"/>
    </xf>
    <xf numFmtId="0" fontId="19" fillId="22" borderId="0" pivotButton="0" quotePrefix="0" xfId="0"/>
    <xf numFmtId="0" fontId="13" fillId="0" borderId="2" pivotButton="0" quotePrefix="0" xfId="0"/>
    <xf numFmtId="0" fontId="12" fillId="0" borderId="2" pivotButton="0" quotePrefix="0" xfId="0"/>
    <xf numFmtId="0" fontId="21" fillId="0" borderId="0" applyAlignment="1" pivotButton="0" quotePrefix="0" xfId="0">
      <alignment horizontal="center" vertical="center"/>
    </xf>
    <xf numFmtId="0" fontId="21" fillId="0" borderId="2" applyAlignment="1" pivotButton="0" quotePrefix="0" xfId="0">
      <alignment horizontal="center" vertical="center"/>
    </xf>
    <xf numFmtId="0" fontId="13" fillId="0" borderId="2" applyAlignment="1" pivotButton="0" quotePrefix="0" xfId="0">
      <alignment horizontal="center" vertical="center"/>
    </xf>
    <xf numFmtId="0" fontId="12" fillId="0" borderId="2" applyAlignment="1" pivotButton="0" quotePrefix="0" xfId="0">
      <alignment horizontal="left" vertical="center" wrapText="1"/>
    </xf>
    <xf numFmtId="0" fontId="13" fillId="0" borderId="2" applyAlignment="1" pivotButton="0" quotePrefix="0" xfId="0">
      <alignment horizontal="center" vertical="center" wrapText="1"/>
    </xf>
    <xf numFmtId="0" fontId="0" fillId="0" borderId="5" pivotButton="0" quotePrefix="0" xfId="0"/>
    <xf numFmtId="0" fontId="0" fillId="0" borderId="6" pivotButton="0" quotePrefix="0" xfId="0"/>
    <xf numFmtId="0" fontId="20" fillId="0"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xf numFmtId="9" fontId="2" fillId="0" borderId="0" applyAlignment="1" pivotButton="0" quotePrefix="0" xfId="0">
      <alignment vertical="top" wrapText="1"/>
    </xf>
    <xf numFmtId="0" fontId="5" fillId="6" borderId="0" applyAlignment="1" pivotButton="0" quotePrefix="0" xfId="0">
      <alignment vertical="top" wrapText="1"/>
    </xf>
    <xf numFmtId="0" fontId="4" fillId="7" borderId="0" applyAlignment="1" pivotButton="0" quotePrefix="0" xfId="0">
      <alignment vertical="top" wrapText="1"/>
    </xf>
    <xf numFmtId="0" fontId="12" fillId="0" borderId="0" applyAlignment="1" pivotButton="0" quotePrefix="0" xfId="0">
      <alignment vertical="top" wrapText="1"/>
    </xf>
    <xf numFmtId="0" fontId="12" fillId="0" borderId="1" applyAlignment="1" pivotButton="0" quotePrefix="0" xfId="0">
      <alignment vertical="top" wrapText="1"/>
    </xf>
    <xf numFmtId="0" fontId="12" fillId="0" borderId="1" applyAlignment="1" pivotButton="0" quotePrefix="1" xfId="0">
      <alignment vertical="top" wrapText="1"/>
    </xf>
    <xf numFmtId="0" fontId="2" fillId="0" borderId="0" applyAlignment="1" pivotButton="0" quotePrefix="1" xfId="0">
      <alignment vertical="top" wrapText="1"/>
    </xf>
    <xf numFmtId="10" fontId="2" fillId="0" borderId="0" applyAlignment="1" pivotButton="0" quotePrefix="0" xfId="0">
      <alignment vertical="top" wrapText="1"/>
    </xf>
    <xf numFmtId="20" fontId="12" fillId="0" borderId="0" applyAlignment="1" pivotButton="0" quotePrefix="0" xfId="0">
      <alignment vertical="top" wrapText="1"/>
    </xf>
    <xf numFmtId="0" fontId="6" fillId="0" borderId="0" applyAlignment="1" pivotButton="0" quotePrefix="0" xfId="0">
      <alignment vertical="top" wrapText="1"/>
    </xf>
    <xf numFmtId="0" fontId="17" fillId="24" borderId="0" applyAlignment="1" pivotButton="0" quotePrefix="0" xfId="0">
      <alignment vertical="top" wrapText="1"/>
    </xf>
    <xf numFmtId="0" fontId="12" fillId="0" borderId="2" applyAlignment="1" pivotButton="0" quotePrefix="0" xfId="0">
      <alignment vertical="top" wrapText="1"/>
    </xf>
    <xf numFmtId="0" fontId="13" fillId="0" borderId="2" applyAlignment="1" pivotButton="0" quotePrefix="0" xfId="0">
      <alignment vertical="top" wrapText="1"/>
    </xf>
    <xf numFmtId="0" fontId="13" fillId="0" borderId="0" applyAlignment="1" pivotButton="0" quotePrefix="0" xfId="0">
      <alignment horizontal="center" vertical="center" wrapText="1"/>
    </xf>
    <xf numFmtId="0" fontId="12" fillId="23" borderId="0" applyAlignment="1" pivotButton="0" quotePrefix="0" xfId="0">
      <alignment horizontal="center" vertical="top"/>
    </xf>
    <xf numFmtId="0" fontId="12" fillId="0" borderId="0" applyAlignment="1" pivotButton="0" quotePrefix="0" xfId="0">
      <alignment horizontal="center" vertical="top"/>
    </xf>
    <xf numFmtId="0" fontId="12" fillId="24" borderId="0" applyAlignment="1" pivotButton="0" quotePrefix="0" xfId="0">
      <alignment horizontal="center" vertical="top"/>
    </xf>
    <xf numFmtId="0" fontId="12" fillId="24" borderId="0" applyAlignment="1" pivotButton="0" quotePrefix="0" xfId="0">
      <alignment horizontal="left" vertical="top" wrapText="1"/>
    </xf>
    <xf numFmtId="0" fontId="12" fillId="0" borderId="2" applyAlignment="1" pivotButton="0" quotePrefix="0" xfId="0">
      <alignment horizontal="center" vertical="top"/>
    </xf>
    <xf numFmtId="0" fontId="12" fillId="0" borderId="2" applyAlignment="1" pivotButton="0" quotePrefix="0" xfId="0">
      <alignment horizontal="left" vertical="top" wrapText="1"/>
    </xf>
    <xf numFmtId="0" fontId="12" fillId="25" borderId="2" applyAlignment="1" pivotButton="0" quotePrefix="0" xfId="0">
      <alignment horizontal="center" vertical="top"/>
    </xf>
    <xf numFmtId="0" fontId="12" fillId="25" borderId="2" applyAlignment="1" pivotButton="0" quotePrefix="0" xfId="0">
      <alignment horizontal="left" vertical="top" wrapText="1"/>
    </xf>
    <xf numFmtId="0" fontId="12" fillId="26" borderId="0" applyAlignment="1" pivotButton="0" quotePrefix="0" xfId="0">
      <alignment horizontal="center" vertical="top"/>
    </xf>
    <xf numFmtId="0" fontId="12" fillId="27" borderId="0" applyAlignment="1" pivotButton="0" quotePrefix="0" xfId="0">
      <alignment horizontal="center" vertical="top"/>
    </xf>
    <xf numFmtId="0" fontId="12" fillId="28" borderId="0" applyAlignment="1" pivotButton="0" quotePrefix="0" xfId="0">
      <alignment horizontal="center" vertical="top"/>
    </xf>
    <xf numFmtId="0" fontId="13" fillId="20" borderId="0" applyAlignment="1" pivotButton="0" quotePrefix="0" xfId="0">
      <alignment horizontal="center" vertical="center" wrapText="1"/>
    </xf>
    <xf numFmtId="9" fontId="13" fillId="0" borderId="0" applyAlignment="1" pivotButton="0" quotePrefix="0" xfId="0">
      <alignment horizontal="center" vertical="center" wrapText="1"/>
    </xf>
    <xf numFmtId="9" fontId="12" fillId="0" borderId="0" applyAlignment="1" pivotButton="0" quotePrefix="0" xfId="0">
      <alignment horizontal="left" vertical="top" wrapText="1"/>
    </xf>
    <xf numFmtId="0" fontId="13" fillId="5" borderId="0" applyAlignment="1" pivotButton="0" quotePrefix="0" xfId="0">
      <alignment horizontal="center" vertical="center" wrapText="1"/>
    </xf>
    <xf numFmtId="0" fontId="12" fillId="6" borderId="0" applyAlignment="1" pivotButton="0" quotePrefix="0" xfId="0">
      <alignment horizontal="center" vertical="top"/>
    </xf>
    <xf numFmtId="0" fontId="12" fillId="6" borderId="0" applyAlignment="1" pivotButton="0" quotePrefix="0" xfId="0">
      <alignment horizontal="left" vertical="top" wrapText="1"/>
    </xf>
    <xf numFmtId="0" fontId="12" fillId="7" borderId="0" applyAlignment="1" pivotButton="0" quotePrefix="0" xfId="0">
      <alignment horizontal="center" vertical="top"/>
    </xf>
    <xf numFmtId="0" fontId="12" fillId="7" borderId="0" applyAlignment="1" pivotButton="0" quotePrefix="0" xfId="0">
      <alignment horizontal="left" vertical="top" wrapText="1"/>
    </xf>
    <xf numFmtId="0" fontId="13" fillId="2" borderId="0" applyAlignment="1" pivotButton="0" quotePrefix="0" xfId="0">
      <alignment horizontal="center" vertical="center" wrapText="1"/>
    </xf>
    <xf numFmtId="0" fontId="12" fillId="0" borderId="0" applyAlignment="1" pivotButton="0" quotePrefix="1" xfId="0">
      <alignment horizontal="center" vertical="top"/>
    </xf>
    <xf numFmtId="0" fontId="12" fillId="0" borderId="1" applyAlignment="1" pivotButton="0" quotePrefix="1" xfId="0">
      <alignment horizontal="center" vertical="top"/>
    </xf>
    <xf numFmtId="0" fontId="12" fillId="0" borderId="1" applyAlignment="1" pivotButton="0" quotePrefix="0" xfId="0">
      <alignment horizontal="center" vertical="top"/>
    </xf>
    <xf numFmtId="0" fontId="12" fillId="0" borderId="0" applyAlignment="1" pivotButton="0" quotePrefix="1" xfId="0">
      <alignment horizontal="left" vertical="top" wrapText="1"/>
    </xf>
    <xf numFmtId="0" fontId="13" fillId="19" borderId="0" applyAlignment="1" pivotButton="0" quotePrefix="0" xfId="0">
      <alignment horizontal="center" vertical="center" wrapText="1"/>
    </xf>
    <xf numFmtId="0" fontId="13" fillId="8" borderId="0" applyAlignment="1" pivotButton="0" quotePrefix="0" xfId="0">
      <alignment horizontal="center" vertical="center" wrapText="1"/>
    </xf>
    <xf numFmtId="10" fontId="12" fillId="0" borderId="0" applyAlignment="1" pivotButton="0" quotePrefix="0" xfId="0">
      <alignment horizontal="left" vertical="top" wrapText="1"/>
    </xf>
    <xf numFmtId="0" fontId="13" fillId="9" borderId="0" applyAlignment="1" pivotButton="0" quotePrefix="0" xfId="0">
      <alignment horizontal="center" vertical="center" wrapText="1"/>
    </xf>
    <xf numFmtId="0" fontId="13" fillId="10" borderId="0" applyAlignment="1" pivotButton="0" quotePrefix="0" xfId="0">
      <alignment horizontal="center" vertical="center" wrapText="1"/>
    </xf>
    <xf numFmtId="0" fontId="13" fillId="11" borderId="0" applyAlignment="1" pivotButton="0" quotePrefix="0" xfId="0">
      <alignment horizontal="center" vertical="center" wrapText="1"/>
    </xf>
    <xf numFmtId="0" fontId="13" fillId="13" borderId="0" applyAlignment="1" pivotButton="0" quotePrefix="0" xfId="0">
      <alignment horizontal="center" vertical="center" wrapText="1"/>
    </xf>
    <xf numFmtId="0" fontId="13" fillId="14" borderId="0" applyAlignment="1" pivotButton="0" quotePrefix="0" xfId="0">
      <alignment horizontal="center" vertical="center" wrapText="1"/>
    </xf>
    <xf numFmtId="0" fontId="13" fillId="15" borderId="0" applyAlignment="1" pivotButton="0" quotePrefix="0" xfId="0">
      <alignment horizontal="center" vertical="center" wrapText="1"/>
    </xf>
    <xf numFmtId="0" fontId="13" fillId="16" borderId="0" applyAlignment="1" pivotButton="0" quotePrefix="0" xfId="0">
      <alignment horizontal="center" vertical="center" wrapText="1"/>
    </xf>
    <xf numFmtId="0" fontId="13" fillId="22" borderId="0" applyAlignment="1" pivotButton="0" quotePrefix="0" xfId="0">
      <alignment horizontal="center" vertical="center" wrapText="1"/>
    </xf>
    <xf numFmtId="0" fontId="12" fillId="22" borderId="0" applyAlignment="1" pivotButton="0" quotePrefix="0" xfId="0">
      <alignment horizontal="center" vertical="top"/>
    </xf>
    <xf numFmtId="0" fontId="12" fillId="0" borderId="5" applyAlignment="1" pivotButton="0" quotePrefix="0" xfId="0">
      <alignment horizontal="center" vertical="top"/>
    </xf>
    <xf numFmtId="0" fontId="12" fillId="0" borderId="5" applyAlignment="1" pivotButton="0" quotePrefix="0" xfId="0">
      <alignment horizontal="left" vertical="top" wrapText="1"/>
    </xf>
    <xf numFmtId="0" fontId="12" fillId="0" borderId="6" applyAlignment="1" pivotButton="0" quotePrefix="0" xfId="0">
      <alignment horizontal="left" vertical="top" wrapText="1"/>
    </xf>
    <xf numFmtId="0" fontId="12" fillId="24" borderId="0" applyAlignment="1" pivotButton="0" quotePrefix="0" xfId="0">
      <alignment vertical="top" wrapText="1"/>
    </xf>
    <xf numFmtId="0" fontId="12" fillId="25" borderId="2" applyAlignment="1" pivotButton="0" quotePrefix="0" xfId="0">
      <alignment vertical="top" wrapText="1"/>
    </xf>
    <xf numFmtId="0" fontId="13" fillId="20" borderId="0" applyAlignment="1" pivotButton="0" quotePrefix="0" xfId="0">
      <alignment vertical="top" wrapText="1"/>
    </xf>
    <xf numFmtId="0" fontId="1" fillId="2" borderId="0" applyAlignment="1" pivotButton="0" quotePrefix="0" xfId="0">
      <alignment vertical="top" wrapText="1"/>
    </xf>
    <xf numFmtId="0" fontId="13" fillId="0" borderId="0" applyAlignment="1" pivotButton="0" quotePrefix="0" xfId="0">
      <alignment vertical="top" wrapText="1"/>
    </xf>
    <xf numFmtId="9" fontId="13" fillId="0" borderId="0" applyAlignment="1" pivotButton="0" quotePrefix="0" xfId="0">
      <alignment vertical="top" wrapText="1"/>
    </xf>
    <xf numFmtId="9" fontId="12" fillId="0" borderId="0" applyAlignment="1" pivotButton="0" quotePrefix="0" xfId="0">
      <alignment vertical="top" wrapText="1"/>
    </xf>
    <xf numFmtId="0" fontId="13" fillId="5" borderId="0" applyAlignment="1" pivotButton="0" quotePrefix="0" xfId="0">
      <alignment vertical="top" wrapText="1"/>
    </xf>
    <xf numFmtId="0" fontId="12" fillId="6" borderId="0" applyAlignment="1" pivotButton="0" quotePrefix="0" xfId="0">
      <alignment vertical="top" wrapText="1"/>
    </xf>
    <xf numFmtId="0" fontId="12" fillId="7" borderId="0" applyAlignment="1" pivotButton="0" quotePrefix="0" xfId="0">
      <alignment vertical="top" wrapText="1"/>
    </xf>
    <xf numFmtId="0" fontId="13" fillId="2" borderId="0" applyAlignment="1" pivotButton="0" quotePrefix="0" xfId="0">
      <alignment vertical="top" wrapText="1"/>
    </xf>
    <xf numFmtId="0" fontId="12" fillId="0" borderId="0" applyAlignment="1" pivotButton="0" quotePrefix="1" xfId="0">
      <alignment vertical="top" wrapText="1"/>
    </xf>
    <xf numFmtId="0" fontId="13" fillId="19" borderId="0" applyAlignment="1" pivotButton="0" quotePrefix="0" xfId="0">
      <alignment vertical="top" wrapText="1"/>
    </xf>
    <xf numFmtId="0" fontId="13" fillId="8" borderId="0" applyAlignment="1" pivotButton="0" quotePrefix="0" xfId="0">
      <alignment vertical="top" wrapText="1"/>
    </xf>
    <xf numFmtId="10" fontId="12" fillId="0" borderId="0" applyAlignment="1" pivotButton="0" quotePrefix="0" xfId="0">
      <alignment vertical="top" wrapText="1"/>
    </xf>
    <xf numFmtId="0" fontId="13" fillId="9" borderId="0" applyAlignment="1" pivotButton="0" quotePrefix="0" xfId="0">
      <alignment vertical="top" wrapText="1"/>
    </xf>
    <xf numFmtId="0" fontId="13" fillId="10" borderId="0" applyAlignment="1" pivotButton="0" quotePrefix="0" xfId="0">
      <alignment vertical="top" wrapText="1"/>
    </xf>
    <xf numFmtId="0" fontId="13" fillId="11" borderId="0" applyAlignment="1" pivotButton="0" quotePrefix="0" xfId="0">
      <alignment vertical="top" wrapText="1"/>
    </xf>
    <xf numFmtId="0" fontId="13" fillId="13" borderId="0" applyAlignment="1" pivotButton="0" quotePrefix="0" xfId="0">
      <alignment vertical="top" wrapText="1"/>
    </xf>
    <xf numFmtId="0" fontId="13" fillId="14" borderId="0" applyAlignment="1" pivotButton="0" quotePrefix="0" xfId="0">
      <alignment vertical="top" wrapText="1"/>
    </xf>
    <xf numFmtId="0" fontId="13" fillId="15" borderId="0" applyAlignment="1" pivotButton="0" quotePrefix="0" xfId="0">
      <alignment vertical="top" wrapText="1"/>
    </xf>
    <xf numFmtId="0" fontId="13" fillId="16" borderId="0" applyAlignment="1" pivotButton="0" quotePrefix="0" xfId="0">
      <alignment vertical="top" wrapText="1"/>
    </xf>
    <xf numFmtId="0" fontId="13" fillId="22" borderId="0" applyAlignment="1" pivotButton="0" quotePrefix="0" xfId="0">
      <alignment vertical="top" wrapText="1"/>
    </xf>
    <xf numFmtId="0" fontId="12" fillId="0" borderId="7" applyAlignment="1" pivotButton="0" quotePrefix="0" xfId="0">
      <alignment horizontal="center" vertical="center"/>
    </xf>
    <xf numFmtId="0" fontId="13" fillId="0" borderId="7" applyAlignment="1" pivotButton="0" quotePrefix="0" xfId="0">
      <alignment horizontal="center" vertical="center"/>
    </xf>
    <xf numFmtId="0" fontId="12" fillId="0" borderId="7" applyAlignment="1" pivotButton="0" quotePrefix="0" xfId="0">
      <alignment horizontal="left" vertical="center"/>
    </xf>
    <xf numFmtId="0" fontId="19" fillId="29" borderId="8" applyAlignment="1" pivotButton="0" quotePrefix="0" xfId="0">
      <alignment horizontal="center" vertical="center" wrapText="1"/>
    </xf>
    <xf numFmtId="0" fontId="12" fillId="0" borderId="8" applyAlignment="1" pivotButton="0" quotePrefix="0" xfId="0">
      <alignment horizontal="center" vertical="center" wrapText="1"/>
    </xf>
    <xf numFmtId="0" fontId="12" fillId="0" borderId="8" applyAlignment="1" pivotButton="0" quotePrefix="0" xfId="0">
      <alignment horizontal="left" vertical="top" wrapText="1"/>
    </xf>
    <xf numFmtId="0" fontId="12" fillId="0" borderId="8" applyAlignment="1" pivotButton="0" quotePrefix="1" xfId="0">
      <alignment horizontal="center" vertical="center" wrapText="1"/>
    </xf>
    <xf numFmtId="0" fontId="12" fillId="0" borderId="8" applyAlignment="1" pivotButton="0" quotePrefix="1" xfId="0">
      <alignment horizontal="left" vertical="top" wrapText="1"/>
    </xf>
    <xf numFmtId="10" fontId="12" fillId="0" borderId="8" applyAlignment="1" pivotButton="0" quotePrefix="0" xfId="0">
      <alignment horizontal="left" vertical="top" wrapText="1"/>
    </xf>
    <xf numFmtId="9" fontId="12" fillId="0" borderId="8" applyAlignment="1" pivotButton="0" quotePrefix="0" xfId="0">
      <alignment horizontal="left" vertical="top" wrapText="1"/>
    </xf>
    <xf numFmtId="20" fontId="12" fillId="0" borderId="8" applyAlignment="1" pivotButton="0" quotePrefix="0" xfId="0">
      <alignment horizontal="left" vertical="top" wrapText="1"/>
    </xf>
    <xf numFmtId="0" fontId="12" fillId="0" borderId="8" applyAlignment="1" pivotButton="0" quotePrefix="0" xfId="0">
      <alignment horizontal="center" vertical="top"/>
    </xf>
    <xf numFmtId="0" fontId="0" fillId="0" borderId="0" applyAlignment="1" pivotButton="0" quotePrefix="0" xfId="0">
      <alignment horizontal="center" vertical="top"/>
    </xf>
    <xf numFmtId="0" fontId="12" fillId="0" borderId="8" applyAlignment="1" pivotButton="0" quotePrefix="1" xfId="0">
      <alignment horizontal="center" vertical="top"/>
    </xf>
    <xf numFmtId="0" fontId="12" fillId="0" borderId="0" applyAlignment="1" pivotButton="0" quotePrefix="1" xfId="0">
      <alignment horizontal="center" vertical="center" wrapText="1"/>
    </xf>
    <xf numFmtId="0" fontId="0" fillId="0" borderId="0" applyAlignment="1" pivotButton="0" quotePrefix="0" xfId="0">
      <alignment horizontal="center" vertical="center" wrapText="1"/>
    </xf>
    <xf numFmtId="0" fontId="12" fillId="0" borderId="0" applyAlignment="1" pivotButton="0" quotePrefix="0" xfId="0">
      <alignment horizontal="center" vertical="center" wrapText="1"/>
    </xf>
    <xf numFmtId="0" fontId="22" fillId="0" borderId="0" applyAlignment="1" pivotButton="0" quotePrefix="0" xfId="0">
      <alignment horizontal="center" vertical="center" wrapText="1"/>
    </xf>
    <xf numFmtId="0" fontId="22" fillId="0" borderId="0" applyAlignment="1" pivotButton="0" quotePrefix="0" xfId="0">
      <alignment horizontal="left" vertical="center" wrapText="1"/>
    </xf>
    <xf numFmtId="0" fontId="12" fillId="0" borderId="2" applyAlignment="1" pivotButton="0" quotePrefix="0" xfId="0">
      <alignment horizontal="center" vertical="center" wrapText="1"/>
    </xf>
  </cellXfs>
  <cellStyles count="1">
    <cellStyle name="ปกติ" xfId="0" builtinId="0"/>
  </cellStyles>
  <dxfs count="4">
    <dxf>
      <font>
        <b val="1"/>
        <color rgb="FF913E0B"/>
      </font>
      <fill>
        <patternFill patternType="solid">
          <fgColor rgb="FFFFF1C5"/>
          <bgColor rgb="FFFFF1C5"/>
        </patternFill>
      </fill>
    </dxf>
    <dxf>
      <font>
        <b val="1"/>
        <color rgb="FF1E3EAE"/>
      </font>
      <fill>
        <patternFill patternType="solid">
          <fgColor rgb="FFDBEAFB"/>
          <bgColor rgb="FFDBEAFB"/>
        </patternFill>
      </fill>
    </dxf>
    <dxf>
      <font>
        <b val="1"/>
        <color rgb="FF156633"/>
      </font>
      <fill>
        <patternFill patternType="solid">
          <fgColor rgb="FFDBFBE4"/>
          <bgColor rgb="FFDBFBE4"/>
        </patternFill>
      </fill>
    </dxf>
    <dxf>
      <font>
        <b val="1"/>
        <color rgb="FF465368"/>
      </font>
      <fill>
        <patternFill patternType="solid">
          <fgColor rgb="FFF1F4F8"/>
          <bgColor rgb="FFF1F4F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styles" Target="styles.xml" Id="rId43"/><Relationship Type="http://schemas.openxmlformats.org/officeDocument/2006/relationships/theme" Target="theme/theme1.xml" Id="rId4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2</col>
      <colOff>0</colOff>
      <row>2</row>
      <rowOff>0</rowOff>
    </from>
    <ext cx="238125" cy="200025"/>
    <pic>
      <nvPicPr>
        <cNvPr id="2" name="image1.png" title="รูปภาพ"/>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0" summaryRight="0"/>
    <pageSetUpPr/>
  </sheetPr>
  <dimension ref="A1:N50"/>
  <sheetViews>
    <sheetView workbookViewId="0">
      <selection activeCell="A1" sqref="A1"/>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40" customHeight="1" s="49">
      <c r="A1" s="59" t="inlineStr">
        <is>
          <t>📚 สารบัญคลังข้อสอบและระบบเตรียมสอบใบประกอบวิชาชีพเภสัชกรรม (PLE-CC) — RxCU 2569</t>
        </is>
      </c>
    </row>
    <row r="2">
      <c r="A2" s="98" t="n"/>
      <c r="B2" s="98" t="n"/>
      <c r="C2" s="98" t="n"/>
      <c r="D2" s="98" t="n"/>
      <c r="E2" s="98" t="n"/>
      <c r="F2" s="98" t="n"/>
    </row>
    <row r="3" ht="26" customHeight="1" s="49">
      <c r="A3" s="99" t="inlineStr">
        <is>
          <t>🩺 1. CLINICAL PHARMACY (PLE-CC1 CLINIC) — 18 หมวดวิชา</t>
        </is>
      </c>
      <c r="N3" t="inlineStr">
        <is>
          <t>Clinic</t>
        </is>
      </c>
    </row>
    <row r="4" ht="24" customHeight="1" s="49">
      <c r="A4" s="101" t="n">
        <v>1</v>
      </c>
      <c r="B4" s="138" t="inlineStr">
        <is>
          <t>เกี่ยวกับ หมวดวิชา / แผนกข้อสอบ ข้อใดต่อไปนี้กล่าวถูกต้องตามหลักวิชาชีพเภสัชกรรม</t>
        </is>
      </c>
      <c r="C4" s="101" t="inlineStr">
        <is>
          <t>จำนวนข้อ</t>
        </is>
      </c>
      <c r="D4" s="138" t="inlineStr">
        <is>
          <t>สถานะการตรวจ</t>
        </is>
      </c>
      <c r="E4" s="138" t="inlineStr">
        <is>
          <t>ทางลัดเปิดชีตข้อสอบ</t>
        </is>
      </c>
      <c r="F4" s="138" t="inlineStr">
        <is>
          <t>คำอธิบายเนื้อหา</t>
        </is>
      </c>
      <c r="N4" t="inlineStr">
        <is>
          <t>Clinic</t>
        </is>
      </c>
    </row>
    <row r="5" ht="22" customHeight="1" s="49">
      <c r="A5" s="103" t="n">
        <v>2</v>
      </c>
      <c r="B5" s="96" t="inlineStr">
        <is>
          <t>เกี่ยวกับ 1. Musculoskeleton ข้อใดต่อไปนี้กล่าวถูกต้องตามหลักวิชาชีพเภสัชกรรม</t>
        </is>
      </c>
      <c r="C5" s="103" t="inlineStr">
        <is>
          <t>224 ข้อ</t>
        </is>
      </c>
      <c r="D5" s="96" t="inlineStr">
        <is>
          <t>100% ALL CLEAR ✅</t>
        </is>
      </c>
      <c r="E5" s="96">
        <f>HYPERLINK("#'1. Musculoskeleton'!A1", "➡️ ไปยัง 1. Musculoskeleton")</f>
        <v/>
      </c>
      <c r="F5" s="96" t="inlineStr">
        <is>
          <t>ระบบกระดูกและกล้ามเนื้อ โรคเกาต์ ข้อเสื่อม ข้ออักเสบรูมาตอยด์</t>
        </is>
      </c>
      <c r="N5" t="inlineStr">
        <is>
          <t>Clinic</t>
        </is>
      </c>
    </row>
    <row r="6" ht="22" customHeight="1" s="49">
      <c r="A6" s="105" t="n">
        <v>3</v>
      </c>
      <c r="B6" s="139" t="inlineStr">
        <is>
          <t>เกี่ยวกับ 2. Cardiovascular ข้อใดต่อไปนี้กล่าวถูกต้องตามหลักวิชาชีพเภสัชกรรม</t>
        </is>
      </c>
      <c r="C6" s="105" t="inlineStr">
        <is>
          <t>246 ข้อ</t>
        </is>
      </c>
      <c r="D6" s="139" t="inlineStr">
        <is>
          <t>100% ALL CLEAR ✅</t>
        </is>
      </c>
      <c r="E6" s="139">
        <f>HYPERLINK("#'2. Cardiovascular'!A1", "➡️ ไปยัง 2. Cardiovascular")</f>
        <v/>
      </c>
      <c r="F6" s="139" t="inlineStr">
        <is>
          <t>ระบบหัวใจและหลอดเลือด ความดันโลหิตสูง ไขมัน หัวใจล้มเหลว โรคหลอดเลือดหัวใจ</t>
        </is>
      </c>
      <c r="N6" t="inlineStr">
        <is>
          <t>Clinic</t>
        </is>
      </c>
    </row>
    <row r="7" ht="22" customHeight="1" s="49">
      <c r="A7" s="103" t="n">
        <v>4</v>
      </c>
      <c r="B7" s="96" t="inlineStr">
        <is>
          <t>เกี่ยวกับ 3. Dermatologic ข้อใดต่อไปนี้กล่าวถูกต้องตามหลักวิชาชีพเภสัชกรรม</t>
        </is>
      </c>
      <c r="C7" s="103" t="inlineStr">
        <is>
          <t>223 ข้อ</t>
        </is>
      </c>
      <c r="D7" s="96" t="inlineStr">
        <is>
          <t>100% ALL CLEAR ✅</t>
        </is>
      </c>
      <c r="E7" s="96">
        <f>HYPERLINK("#'3. Dermatologic'!A1", "➡️ ไปยัง 3. Dermatologic")</f>
        <v/>
      </c>
      <c r="F7" s="96" t="inlineStr">
        <is>
          <t>โรคผิวหนัง ผื่นแพ้ยา เชื้อรา กลากเกลื้อน เริม สิว สะเก็ดเงิน</t>
        </is>
      </c>
      <c r="N7" t="inlineStr">
        <is>
          <t>Clinic</t>
        </is>
      </c>
    </row>
    <row r="8" ht="22" customHeight="1" s="49">
      <c r="A8" s="105" t="n">
        <v>5</v>
      </c>
      <c r="B8" s="139" t="inlineStr">
        <is>
          <t>เกี่ยวกับ 4. Endocrine ข้อใดต่อไปนี้กล่าวถูกต้องตามหลักวิชาชีพเภสัชกรรม</t>
        </is>
      </c>
      <c r="C8" s="105" t="inlineStr">
        <is>
          <t>185 ข้อ</t>
        </is>
      </c>
      <c r="D8" s="139" t="inlineStr">
        <is>
          <t>100% ALL CLEAR ✅</t>
        </is>
      </c>
      <c r="E8" s="139">
        <f>HYPERLINK("#'4. Endocrine'!A1", "➡️ ไปยัง 4. Endocrine")</f>
        <v/>
      </c>
      <c r="F8" s="139" t="inlineStr">
        <is>
          <t>ระบบต่อมไร้ท่อ โรคเบาหวาน ต่อมไทรอยด์ กระดูกพรุน</t>
        </is>
      </c>
      <c r="N8" t="inlineStr">
        <is>
          <t>Clinic</t>
        </is>
      </c>
    </row>
    <row r="9" ht="22" customHeight="1" s="49">
      <c r="A9" s="103" t="n">
        <v>6</v>
      </c>
      <c r="B9" s="96" t="inlineStr">
        <is>
          <t>เกี่ยวกับ 5. Gastrointestinal ข้อใดต่อไปนี้กล่าวถูกต้องตามหลักวิชาชีพเภสัชกรรม</t>
        </is>
      </c>
      <c r="C9" s="103" t="inlineStr">
        <is>
          <t>196 ข้อ</t>
        </is>
      </c>
      <c r="D9" s="96" t="inlineStr">
        <is>
          <t>100% ALL CLEAR ✅</t>
        </is>
      </c>
      <c r="E9" s="96">
        <f>HYPERLINK("#'5. Gastrointestinal'!A1", "➡️ ไปยัง 5. Gastrointestinal")</f>
        <v/>
      </c>
      <c r="F9" s="96" t="inlineStr">
        <is>
          <t>ระบบทางเดินอาหาร กรดไหลย้อน แผลในกระเพาะ ท้องผูก ท้องเสีย ไวรัสตับอักเสบ</t>
        </is>
      </c>
      <c r="N9" t="inlineStr">
        <is>
          <t>Clinic</t>
        </is>
      </c>
    </row>
    <row r="10" ht="22" customHeight="1" s="49">
      <c r="A10" s="105" t="n">
        <v>7</v>
      </c>
      <c r="B10" s="139" t="inlineStr">
        <is>
          <t>เกี่ยวกับ 6. Hematologic ข้อใดต่อไปนี้กล่าวถูกต้องตามหลักวิชาชีพเภสัชกรรม</t>
        </is>
      </c>
      <c r="C10" s="105" t="inlineStr">
        <is>
          <t>103 ข้อ</t>
        </is>
      </c>
      <c r="D10" s="139" t="inlineStr">
        <is>
          <t>100% ALL CLEAR ✅</t>
        </is>
      </c>
      <c r="E10" s="139">
        <f>HYPERLINK("#'6. Hematologic'!A1", "➡️ ไปยัง 6. Hematologic")</f>
        <v/>
      </c>
      <c r="F10" s="139" t="inlineStr">
        <is>
          <t>โรคระบบเลือด โลหิตจาง ธาลัสซีเมีย การให้เลือดและอนุพันธ์เลือด</t>
        </is>
      </c>
      <c r="N10" t="inlineStr">
        <is>
          <t>Clinic</t>
        </is>
      </c>
    </row>
    <row r="11" ht="22" customHeight="1" s="49">
      <c r="A11" s="103" t="n">
        <v>8</v>
      </c>
      <c r="B11" s="96" t="inlineStr">
        <is>
          <t>เกี่ยวกับ 7. Immunologic ข้อใดต่อไปนี้กล่าวถูกต้องตามหลักวิชาชีพเภสัชกรรม</t>
        </is>
      </c>
      <c r="C11" s="103" t="inlineStr">
        <is>
          <t>119 ข้อ</t>
        </is>
      </c>
      <c r="D11" s="96" t="inlineStr">
        <is>
          <t>100% ALL CLEAR ✅</t>
        </is>
      </c>
      <c r="E11" s="96">
        <f>HYPERLINK("#'7. Immunologic'!A1", "➡️ ไปยัง 7. Immunologic")</f>
        <v/>
      </c>
      <c r="F11" s="96" t="inlineStr">
        <is>
          <t>ระบบภูมิคุ้มกัน โรคแพ้ภูมิตัวเอง SLE รูมาตอยด์ ภูมิแพ้ Anaphylaxis</t>
        </is>
      </c>
      <c r="N11" t="inlineStr">
        <is>
          <t>Clinic</t>
        </is>
      </c>
    </row>
    <row r="12" ht="22" customHeight="1" s="49">
      <c r="A12" s="105" t="n">
        <v>9</v>
      </c>
      <c r="B12" s="139" t="inlineStr">
        <is>
          <t>เกี่ยวกับ 8. Infectious diseases ข้อใดต่อไปนี้กล่าวถูกต้องตามหลักวิชาชีพเภสัชกรรม</t>
        </is>
      </c>
      <c r="C12" s="105" t="inlineStr">
        <is>
          <t>314 ข้อ</t>
        </is>
      </c>
      <c r="D12" s="139" t="inlineStr">
        <is>
          <t>100% ALL CLEAR ✅</t>
        </is>
      </c>
      <c r="E12" s="139">
        <f>HYPERLINK("#'8. Infectious diseases'!A1", "➡️ ไปยัง 8. Infectious diseases")</f>
        <v/>
      </c>
      <c r="F12" s="139" t="inlineStr">
        <is>
          <t>โรคติดเชื้อ ยาปฏิชีวนะ วัณโรค เอชไอวี ติดเชื้อทางเดินหายใจและทางเดินปัสสาวะ</t>
        </is>
      </c>
      <c r="N12" t="inlineStr">
        <is>
          <t>Clinic</t>
        </is>
      </c>
    </row>
    <row r="13" ht="22" customHeight="1" s="49">
      <c r="A13" s="103" t="n">
        <v>10</v>
      </c>
      <c r="B13" s="96" t="inlineStr">
        <is>
          <t>เกี่ยวกับ 9. Neurologic ข้อใดต่อไปนี้กล่าวถูกต้องตามหลักวิชาชีพเภสัชกรรม</t>
        </is>
      </c>
      <c r="C13" s="103" t="inlineStr">
        <is>
          <t>143 ข้อ</t>
        </is>
      </c>
      <c r="D13" s="96" t="inlineStr">
        <is>
          <t>100% ALL CLEAR ✅</t>
        </is>
      </c>
      <c r="E13" s="96">
        <f>HYPERLINK("#'9. Neurologic'!A1", "➡️ ไปยัง 9. Neurologic")</f>
        <v/>
      </c>
      <c r="F13" s="96" t="inlineStr">
        <is>
          <t>ระบบประสาท ลมชัก พาร์กินสัน ไมเกรน โรคหลอดเลือดสมอง อัลไซเมอร์</t>
        </is>
      </c>
      <c r="N13" t="inlineStr">
        <is>
          <t>Clinic</t>
        </is>
      </c>
    </row>
    <row r="14" ht="22" customHeight="1" s="49">
      <c r="A14" s="105" t="n">
        <v>11</v>
      </c>
      <c r="B14" s="139" t="inlineStr">
        <is>
          <t>เกี่ยวกับ 10. Psychiatric ข้อใดต่อไปนี้กล่าวถูกต้องตามหลักวิชาชีพเภสัชกรรม</t>
        </is>
      </c>
      <c r="C14" s="105" t="inlineStr">
        <is>
          <t>116 ข้อ</t>
        </is>
      </c>
      <c r="D14" s="139" t="inlineStr">
        <is>
          <t>100% ALL CLEAR ✅</t>
        </is>
      </c>
      <c r="E14" s="139">
        <f>HYPERLINK("#'10. Psychiatric'!A1", "➡️ ไปยัง 10. Psychiatric")</f>
        <v/>
      </c>
      <c r="F14" s="139" t="inlineStr">
        <is>
          <t>จิตเวชศาสตร์ โรคซึมเศร้า วิตกกังวล ไบโพลาร์ โรคจิตเภท การนอนไม่หลับ การเลิกบุหรี่</t>
        </is>
      </c>
      <c r="N14" t="inlineStr">
        <is>
          <t>Clinic</t>
        </is>
      </c>
    </row>
    <row r="15" ht="22" customHeight="1" s="49">
      <c r="A15" s="103" t="n">
        <v>12</v>
      </c>
      <c r="B15" s="96" t="inlineStr">
        <is>
          <t>เกี่ยวกับ 11. Pulmonary ข้อใดต่อไปนี้กล่าวถูกต้องตามหลักวิชาชีพเภสัชกรรม</t>
        </is>
      </c>
      <c r="C15" s="103" t="inlineStr">
        <is>
          <t>111 ข้อ</t>
        </is>
      </c>
      <c r="D15" s="96" t="inlineStr">
        <is>
          <t>100% ALL CLEAR ✅</t>
        </is>
      </c>
      <c r="E15" s="96">
        <f>HYPERLINK("#'11. Pulmonary'!A1", "➡️ ไปยัง 11. Pulmonary")</f>
        <v/>
      </c>
      <c r="F15" s="96" t="inlineStr">
        <is>
          <t>ระบบทางเดินหายใจ โรคหืด COPD ยาพ่นสูด การประเมินสมรรถภาพปอด</t>
        </is>
      </c>
      <c r="N15" t="inlineStr">
        <is>
          <t>Clinic</t>
        </is>
      </c>
    </row>
    <row r="16" ht="22" customHeight="1" s="49">
      <c r="A16" s="105" t="n">
        <v>13</v>
      </c>
      <c r="B16" s="139" t="inlineStr">
        <is>
          <t>12. GynaecologicGenitourinary</t>
        </is>
      </c>
      <c r="C16" s="105" t="inlineStr">
        <is>
          <t>158 ข้อ</t>
        </is>
      </c>
      <c r="D16" s="139" t="inlineStr">
        <is>
          <t>100% ALL CLEAR ✅</t>
        </is>
      </c>
      <c r="E16" s="139">
        <f>HYPERLINK("#'12. GynaecologicGenitourinary'!A1", "➡️ ไปยัง 12. GynaecologicGenitourinary")</f>
        <v/>
      </c>
      <c r="F16" s="139" t="inlineStr">
        <is>
          <t>สูตินรีเวชและทางเดินปัสสาวะ การคุมกำเนิด BPH ภาวะหมดประจำเดือน</t>
        </is>
      </c>
      <c r="N16" t="inlineStr">
        <is>
          <t>Clinic</t>
        </is>
      </c>
    </row>
    <row r="17" ht="22" customHeight="1" s="49">
      <c r="A17" s="103" t="n">
        <v>14</v>
      </c>
      <c r="B17" s="96" t="inlineStr">
        <is>
          <t>เกี่ยวกับ 13. Eye disorder ข้อใดต่อไปนี้กล่าวถูกต้องตามหลักวิชาชีพเภสัชกรรม</t>
        </is>
      </c>
      <c r="C17" s="103" t="inlineStr">
        <is>
          <t>48 ข้อ</t>
        </is>
      </c>
      <c r="D17" s="96" t="inlineStr">
        <is>
          <t>100% ALL CLEAR ✅</t>
        </is>
      </c>
      <c r="E17" s="96">
        <f>HYPERLINK("#'13. Eye disorder'!A1", "➡️ ไปยัง 13. Eye disorder")</f>
        <v/>
      </c>
      <c r="F17" s="96" t="inlineStr">
        <is>
          <t>โรคทางจักษุ ต้อหิน ตาแดง ตาแห้ง การติดเชื้อที่ตา ยาหยอดตา</t>
        </is>
      </c>
      <c r="N17" t="inlineStr">
        <is>
          <t>Clinic</t>
        </is>
      </c>
    </row>
    <row r="18" ht="22" customHeight="1" s="49">
      <c r="A18" s="105" t="n">
        <v>15</v>
      </c>
      <c r="B18" s="139" t="inlineStr">
        <is>
          <t>เกี่ยวกับ 14. Oncologic ข้อใดต่อไปนี้กล่าวถูกต้องตามหลักวิชาชีพเภสัชกรรม</t>
        </is>
      </c>
      <c r="C18" s="105" t="inlineStr">
        <is>
          <t>102 ข้อ</t>
        </is>
      </c>
      <c r="D18" s="139" t="inlineStr">
        <is>
          <t>100% ALL CLEAR ✅</t>
        </is>
      </c>
      <c r="E18" s="139">
        <f>HYPERLINK("#'14. Oncologic'!A1", "➡️ ไปยัง 14. Oncologic")</f>
        <v/>
      </c>
      <c r="F18" s="139" t="inlineStr">
        <is>
          <t>โรคมะเร็ง เคมีบำบัด Targeted therapy ภูมิคุ้มกันบำบัด ADRs จากยาเคมีบำบัด</t>
        </is>
      </c>
      <c r="N18" t="inlineStr">
        <is>
          <t>Clinic</t>
        </is>
      </c>
    </row>
    <row r="19" ht="22" customHeight="1" s="49">
      <c r="A19" s="103" t="n">
        <v>16</v>
      </c>
      <c r="B19" s="96" t="inlineStr">
        <is>
          <t>เกี่ยวกับ 15. Renal ข้อใดต่อไปนี้กล่าวถูกต้องตามหลักวิชาชีพเภสัชกรรม</t>
        </is>
      </c>
      <c r="C19" s="103" t="inlineStr">
        <is>
          <t>71 ข้อ</t>
        </is>
      </c>
      <c r="D19" s="96" t="inlineStr">
        <is>
          <t>100% ALL CLEAR ✅</t>
        </is>
      </c>
      <c r="E19" s="96">
        <f>HYPERLINK("#'15. Renal'!A1", "➡️ ไปยัง 15. Renal")</f>
        <v/>
      </c>
      <c r="F19" s="96" t="inlineStr">
        <is>
          <t>โรคไต ไตวายเฉียบพลัน ไตเรื้อรัง การปรับขนาดยาตามการทำงานของไต ฟอกเลือด</t>
        </is>
      </c>
      <c r="N19" t="inlineStr">
        <is>
          <t>Clinic</t>
        </is>
      </c>
    </row>
    <row r="20" ht="22" customHeight="1" s="49">
      <c r="A20" s="105" t="n">
        <v>17</v>
      </c>
      <c r="B20" s="139" t="inlineStr">
        <is>
          <t>16. Toxicology &amp; Poisoning</t>
        </is>
      </c>
      <c r="C20" s="105" t="inlineStr">
        <is>
          <t>40 ข้อ</t>
        </is>
      </c>
      <c r="D20" s="139" t="inlineStr">
        <is>
          <t>100% ALL CLEAR ✅</t>
        </is>
      </c>
      <c r="E20" s="139">
        <f>HYPERLINK("#'16. Toxicology &amp; Poisoning'!A1", "➡️ ไปยัง 16. Toxicology &amp; Poisoning")</f>
        <v/>
      </c>
      <c r="F20" s="139" t="inlineStr">
        <is>
          <t>พิษวิทยา ยาต้านพิษ (Antidotes) การจัดการภาวะได้รับสารพิษเฉียบพลัน</t>
        </is>
      </c>
      <c r="N20" t="inlineStr">
        <is>
          <t>Clinic</t>
        </is>
      </c>
    </row>
    <row r="21" ht="22" customHeight="1" s="49">
      <c r="A21" s="103" t="n">
        <v>18</v>
      </c>
      <c r="B21" s="96" t="inlineStr">
        <is>
          <t>เกี่ยวกับ 17. Herbal Medicine ข้อใดต่อไปนี้กล่าวถูกต้องตามหลักวิชาชีพเภสัชกรรม</t>
        </is>
      </c>
      <c r="C21" s="103" t="inlineStr">
        <is>
          <t>86 ข้อ</t>
        </is>
      </c>
      <c r="D21" s="96" t="inlineStr">
        <is>
          <t>100% ALL CLEAR ✅</t>
        </is>
      </c>
      <c r="E21" s="96">
        <f>HYPERLINK("#'17. Herbal Medicine'!A1", "➡️ ไปยัง 17. Herbal Medicine")</f>
        <v/>
      </c>
      <c r="F21" s="96" t="inlineStr">
        <is>
          <t>การบริบาลสมุนไพร บัญชียาหลักแห่งชาติด้านสมุนไพร และสมุนไพรในการดูแลสุขภาพ</t>
        </is>
      </c>
      <c r="N21" t="inlineStr">
        <is>
          <t>Clinic</t>
        </is>
      </c>
    </row>
    <row r="22" ht="22" customHeight="1" s="49">
      <c r="A22" s="105" t="n">
        <v>19</v>
      </c>
      <c r="B22" s="139" t="inlineStr">
        <is>
          <t>เกี่ยวกับ 18. Clinical Nutrition ข้อใดต่อไปนี้กล่าวถูกต้องตามหลักวิชาชีพเภสัชกรรม</t>
        </is>
      </c>
      <c r="C22" s="105" t="inlineStr">
        <is>
          <t>23 ข้อ</t>
        </is>
      </c>
      <c r="D22" s="139" t="inlineStr">
        <is>
          <t>100% ALL CLEAR ✅</t>
        </is>
      </c>
      <c r="E22" s="139">
        <f>HYPERLINK("#'18. Clinical Nutrition'!A1", "➡️ ไปยัง 18. Clinical Nutrition")</f>
        <v/>
      </c>
      <c r="F22" s="139" t="inlineStr">
        <is>
          <t>โภชนบำบัด TPN/EN การประเมินภาวะทุพโภชนาการ วิตามินและเกลือแร่</t>
        </is>
      </c>
      <c r="N22" t="inlineStr">
        <is>
          <t>Clinic</t>
        </is>
      </c>
    </row>
    <row r="23">
      <c r="A23" s="100" t="n"/>
      <c r="B23" s="34" t="n"/>
      <c r="C23" s="100" t="n"/>
      <c r="D23" s="34" t="n"/>
      <c r="E23" s="34" t="n"/>
      <c r="F23" s="34" t="n"/>
      <c r="N23" t="inlineStr">
        <is>
          <t>Clinic</t>
        </is>
      </c>
    </row>
    <row r="24" ht="26" customHeight="1" s="49">
      <c r="A24" s="107" t="inlineStr">
        <is>
          <t>🔬 2. PHARMACEUTICAL SCIENCES (PLE-CC1 PRODUCT) — 13 หมวดวิชา</t>
        </is>
      </c>
      <c r="N24" t="inlineStr">
        <is>
          <t>Clinic</t>
        </is>
      </c>
    </row>
    <row r="25" ht="24" customHeight="1" s="49">
      <c r="A25" s="101" t="n">
        <v>20</v>
      </c>
      <c r="B25" s="138" t="inlineStr">
        <is>
          <t>เกี่ยวกับ หมวดวิชา / แผนกข้อสอบ ข้อใดต่อไปนี้กล่าวถูกต้องตามหลักวิชาชีพเภสัชกรรม</t>
        </is>
      </c>
      <c r="C25" s="101" t="inlineStr">
        <is>
          <t>จำนวนข้อ</t>
        </is>
      </c>
      <c r="D25" s="138" t="inlineStr">
        <is>
          <t>สถานะการตรวจ</t>
        </is>
      </c>
      <c r="E25" s="138" t="inlineStr">
        <is>
          <t>ทางลัดเปิดชีตข้อสอบ</t>
        </is>
      </c>
      <c r="F25" s="138" t="inlineStr">
        <is>
          <t>คำอธิบายเนื้อหา</t>
        </is>
      </c>
      <c r="N25" t="inlineStr">
        <is>
          <t>Clinic</t>
        </is>
      </c>
    </row>
    <row r="26" ht="22" customHeight="1" s="49">
      <c r="A26" s="103" t="n">
        <v>21</v>
      </c>
      <c r="B26" s="96" t="inlineStr">
        <is>
          <t>เกี่ยวกับ 1. Titrations ข้อใดต่อไปนี้กล่าวถูกต้องตามหลักวิชาชีพเภสัชกรรม</t>
        </is>
      </c>
      <c r="C26" s="103" t="inlineStr">
        <is>
          <t>80 ข้อ</t>
        </is>
      </c>
      <c r="D26" s="96" t="inlineStr">
        <is>
          <t>100% ALL CLEAR ✅</t>
        </is>
      </c>
      <c r="E26" s="96">
        <f>HYPERLINK("#'1. Titrations'!A1", "➡️ ไปยัง 1. Titrations")</f>
        <v/>
      </c>
      <c r="F26" s="96" t="inlineStr">
        <is>
          <t>เคมีวิเคราะห์ การไทเทรต Acid-Base, Redox, Complexometric, Precipitation</t>
        </is>
      </c>
      <c r="N26" t="inlineStr">
        <is>
          <t>Clinic</t>
        </is>
      </c>
    </row>
    <row r="27" ht="22" customHeight="1" s="49">
      <c r="A27" s="105" t="n">
        <v>22</v>
      </c>
      <c r="B27" s="139" t="inlineStr">
        <is>
          <t>เกี่ยวกับ 2. Chromatography ข้อใดต่อไปนี้กล่าวถูกต้องตามหลักวิชาชีพเภสัชกรรม</t>
        </is>
      </c>
      <c r="C27" s="105" t="inlineStr">
        <is>
          <t>76 ข้อ</t>
        </is>
      </c>
      <c r="D27" s="139" t="inlineStr">
        <is>
          <t>100% ALL CLEAR ✅</t>
        </is>
      </c>
      <c r="E27" s="139">
        <f>HYPERLINK("#'2. Chromatography'!A1", "➡️ ไปยัง 2. Chromatography")</f>
        <v/>
      </c>
      <c r="F27" s="139" t="inlineStr">
        <is>
          <t>โครมาโทกราฟี HPLC, TLC, GC การวิเคราะห์สารสำคัญและการทดสอบความบริสุทธิ์</t>
        </is>
      </c>
      <c r="N27" t="inlineStr">
        <is>
          <t>Clinic</t>
        </is>
      </c>
    </row>
    <row r="28" ht="22" customHeight="1" s="49">
      <c r="A28" s="103" t="n">
        <v>23</v>
      </c>
      <c r="B28" s="96" t="inlineStr">
        <is>
          <t>เกี่ยวกับ 3. Spectroscopy &amp; Optics ข้อใดต่อไปนี้กล่าวถูกต้องตามหลักวิชาชีพเภสัชกรรม</t>
        </is>
      </c>
      <c r="C28" s="103" t="inlineStr">
        <is>
          <t>65 ข้อ</t>
        </is>
      </c>
      <c r="D28" s="96" t="inlineStr">
        <is>
          <t>100% ALL CLEAR ✅</t>
        </is>
      </c>
      <c r="E28" s="96">
        <f>HYPERLINK("#'3. Spectroscopy &amp; Optics'!A1", "➡️ ไปยัง 3. Spectroscopy &amp; Optics")</f>
        <v/>
      </c>
      <c r="F28" s="96" t="inlineStr">
        <is>
          <t>สเปกโทรสโกปี UV-Vis, FT-IR, Mass, Polarimetry, Specific rotation</t>
        </is>
      </c>
      <c r="N28" t="inlineStr">
        <is>
          <t>Clinic</t>
        </is>
      </c>
    </row>
    <row r="29" ht="22" customHeight="1" s="49">
      <c r="A29" s="105" t="n">
        <v>24</v>
      </c>
      <c r="B29" s="139" t="inlineStr">
        <is>
          <t>เกี่ยวกับ 4. Preformulation &amp; GMP ข้อใดต่อไปนี้กล่าวถูกต้องตามหลักวิชาชีพเภสัชกรรม</t>
        </is>
      </c>
      <c r="C29" s="105" t="inlineStr">
        <is>
          <t>124 ข้อ</t>
        </is>
      </c>
      <c r="D29" s="139" t="inlineStr">
        <is>
          <t>100% ALL CLEAR ✅</t>
        </is>
      </c>
      <c r="E29" s="139">
        <f>HYPERLINK("#'4. Preformulation &amp; GMP'!A1", "➡️ ไปยัง 4. Preformulation &amp; GMP")</f>
        <v/>
      </c>
      <c r="F29" s="139" t="inlineStr">
        <is>
          <t>การเตรียมก่อนตั้งสูตร ความคงตัว หลักเกณฑ์วิธีการที่ดีในการผลิตยา (GMP/PIC/S)</t>
        </is>
      </c>
      <c r="N29" t="inlineStr">
        <is>
          <t>Clinic</t>
        </is>
      </c>
    </row>
    <row r="30" ht="22" customHeight="1" s="49">
      <c r="A30" s="103" t="n">
        <v>25</v>
      </c>
      <c r="B30" s="96" t="inlineStr">
        <is>
          <t>เกี่ยวกับ 5. Pharmaceutical Calc ข้อใดต่อไปนี้กล่าวถูกต้องตามหลักวิชาชีพเภสัชกรรม</t>
        </is>
      </c>
      <c r="C30" s="103" t="inlineStr">
        <is>
          <t>33 ข้อ</t>
        </is>
      </c>
      <c r="D30" s="96" t="inlineStr">
        <is>
          <t>100% ALL CLEAR ✅</t>
        </is>
      </c>
      <c r="E30" s="96">
        <f>HYPERLINK("#'5. Pharmaceutical Calc'!A1", "➡️ ไปยัง 5. Pharmaceutical Calc")</f>
        <v/>
      </c>
      <c r="F30" s="96" t="inlineStr">
        <is>
          <t>การคำนวณทางเภสัชกรรม การเจือจาง การปรับแรงดันออสโมติก Isotonicity</t>
        </is>
      </c>
      <c r="N30" t="inlineStr">
        <is>
          <t>Clinic</t>
        </is>
      </c>
    </row>
    <row r="31" ht="22" customHeight="1" s="49">
      <c r="A31" s="105" t="n">
        <v>26</v>
      </c>
      <c r="B31" s="139" t="inlineStr">
        <is>
          <t>เกี่ยวกับ 6. Solid Dosage Forms ข้อใดต่อไปนี้กล่าวถูกต้องตามหลักวิชาชีพเภสัชกรรม</t>
        </is>
      </c>
      <c r="C31" s="105" t="inlineStr">
        <is>
          <t>271 ข้อ</t>
        </is>
      </c>
      <c r="D31" s="139" t="inlineStr">
        <is>
          <t>100% ALL CLEAR ✅</t>
        </is>
      </c>
      <c r="E31" s="139">
        <f>HYPERLINK("#'6. Solid Dosage Forms'!A1", "➡️ ไปยัง 6. Solid Dosage Forms")</f>
        <v/>
      </c>
      <c r="F31" s="139" t="inlineStr">
        <is>
          <t>ยาเตรียมรูปแบบของแข็ง ยาเม็ด แคปซูล สารช่วยในตำรับ การเคลือบเม็ดยา</t>
        </is>
      </c>
      <c r="N31" t="inlineStr">
        <is>
          <t>Clinic</t>
        </is>
      </c>
    </row>
    <row r="32" ht="22" customHeight="1" s="49">
      <c r="A32" s="103" t="n">
        <v>27</v>
      </c>
      <c r="B32" s="96" t="inlineStr">
        <is>
          <t>เกี่ยวกับ 7. Liquid &amp; Semisolids ข้อใดต่อไปนี้กล่าวถูกต้องตามหลักวิชาชีพเภสัชกรรม</t>
        </is>
      </c>
      <c r="C32" s="103" t="inlineStr">
        <is>
          <t>245 ข้อ</t>
        </is>
      </c>
      <c r="D32" s="96" t="inlineStr">
        <is>
          <t>100% ALL CLEAR ✅</t>
        </is>
      </c>
      <c r="E32" s="96">
        <f>HYPERLINK("#'7. Liquid &amp; Semisolids'!A1", "➡️ ไปยัง 7. Liquid &amp; Semisolids")</f>
        <v/>
      </c>
      <c r="F32" s="96" t="inlineStr">
        <is>
          <t>ยาน้ำ สารละลาย ยาแขวนตะกอน อิมัลชัน ยาขี้ผึ้ง ครีม เจล สารช่วยลดแรงตึงผิว</t>
        </is>
      </c>
      <c r="N32" t="inlineStr">
        <is>
          <t>Clinic</t>
        </is>
      </c>
    </row>
    <row r="33" ht="22" customHeight="1" s="49">
      <c r="A33" s="105" t="n">
        <v>28</v>
      </c>
      <c r="B33" s="139" t="inlineStr">
        <is>
          <t>8. Biopharm &amp; Drug Release</t>
        </is>
      </c>
      <c r="C33" s="105" t="inlineStr">
        <is>
          <t>85 ข้อ</t>
        </is>
      </c>
      <c r="D33" s="139" t="inlineStr">
        <is>
          <t>100% ALL CLEAR ✅</t>
        </is>
      </c>
      <c r="E33" s="139">
        <f>HYPERLINK("#'8. Biopharm &amp; Drug Release'!A1", "➡️ ไปยัง 8. Biopharm &amp; Drug Release")</f>
        <v/>
      </c>
      <c r="F33" s="139" t="inlineStr">
        <is>
          <t>เภสัชชีวภาพ การดูดซึมยา กลไกการแพร่ Dissolution ชีวสมมูล (Bioequivalence)</t>
        </is>
      </c>
      <c r="N33" t="inlineStr">
        <is>
          <t>Clinic</t>
        </is>
      </c>
    </row>
    <row r="34" ht="22" customHeight="1" s="49">
      <c r="A34" s="103" t="n">
        <v>29</v>
      </c>
      <c r="B34" s="96" t="inlineStr">
        <is>
          <t>9. Sterile &amp; Special Forms</t>
        </is>
      </c>
      <c r="C34" s="103" t="inlineStr">
        <is>
          <t>83 ข้อ</t>
        </is>
      </c>
      <c r="D34" s="96" t="inlineStr">
        <is>
          <t>100% ALL CLEAR ✅</t>
        </is>
      </c>
      <c r="E34" s="96">
        <f>HYPERLINK("#'9. Sterile &amp; Special Forms'!A1", "➡️ ไปยัง 9. Sterile &amp; Special Forms")</f>
        <v/>
      </c>
      <c r="F34" s="96" t="inlineStr">
        <is>
          <t>ยาฉีดปราศจากเชื้อ การทำให้ปราศจากเชื้อ การทดสอบ Endotoxin ยาพ่นสูด แผ่นแปะผิวหนัง</t>
        </is>
      </c>
      <c r="N34" t="inlineStr">
        <is>
          <t>Clinic</t>
        </is>
      </c>
    </row>
    <row r="35" ht="22" customHeight="1" s="49">
      <c r="A35" s="105" t="n">
        <v>30</v>
      </c>
      <c r="B35" s="139" t="inlineStr">
        <is>
          <t>เกี่ยวกับ 10. Biotech Products ข้อใดต่อไปนี้กล่าวถูกต้องตามหลักวิชาชีพเภสัชกรรม</t>
        </is>
      </c>
      <c r="C35" s="105" t="inlineStr">
        <is>
          <t>117 ข้อ</t>
        </is>
      </c>
      <c r="D35" s="139" t="inlineStr">
        <is>
          <t>100% ALL CLEAR ✅</t>
        </is>
      </c>
      <c r="E35" s="139">
        <f>HYPERLINK("#'10. Biotech Products'!A1", "➡️ ไปยัง 10. Biotech Products")</f>
        <v/>
      </c>
      <c r="F35" s="139" t="inlineStr">
        <is>
          <t>ยาชีววัตถุ Monoclonal antibodies รีคอมบิแนนท์โปรตีน Biosimilars และการควบคุมคุณภาพ</t>
        </is>
      </c>
      <c r="N35" t="inlineStr">
        <is>
          <t>Clinic</t>
        </is>
      </c>
    </row>
    <row r="36" ht="22" customHeight="1" s="49">
      <c r="A36" s="103" t="n">
        <v>31</v>
      </c>
      <c r="B36" s="96" t="inlineStr">
        <is>
          <t>เกี่ยวกับ 11. Herbal Products ข้อใดต่อไปนี้กล่าวถูกต้องตามหลักวิชาชีพเภสัชกรรม</t>
        </is>
      </c>
      <c r="C36" s="103" t="inlineStr">
        <is>
          <t>33 ข้อ</t>
        </is>
      </c>
      <c r="D36" s="96" t="inlineStr">
        <is>
          <t>100% ALL CLEAR ✅</t>
        </is>
      </c>
      <c r="E36" s="96">
        <f>HYPERLINK("#'11. Herbal Products'!A1", "➡️ ไปยัง 11. Herbal Products")</f>
        <v/>
      </c>
      <c r="F36" s="96" t="inlineStr">
        <is>
          <t>ผลิตภัณฑ์สมุนไพรและเภสัชเวท การสกัดสารสำคัญ THP มาร์กเกอร์และการควบคุมคุณภาพ</t>
        </is>
      </c>
      <c r="N36" t="inlineStr">
        <is>
          <t>Clinic</t>
        </is>
      </c>
    </row>
    <row r="37" ht="22" customHeight="1" s="49">
      <c r="A37" s="105" t="n">
        <v>32</v>
      </c>
      <c r="B37" s="139" t="inlineStr">
        <is>
          <t>เกี่ยวกับ 12. Food Products &amp; QA ข้อใดต่อไปนี้กล่าวถูกต้องตามหลักวิชาชีพเภสัชกรรม</t>
        </is>
      </c>
      <c r="C37" s="105" t="inlineStr">
        <is>
          <t>1 ข้อ</t>
        </is>
      </c>
      <c r="D37" s="139" t="inlineStr">
        <is>
          <t>100% ALL CLEAR ✅</t>
        </is>
      </c>
      <c r="E37" s="139">
        <f>HYPERLINK("#'12. Food Products &amp; QA'!A1", "➡️ ไปยัง 12. Food Products &amp; QA")</f>
        <v/>
      </c>
      <c r="F37" s="139" t="inlineStr">
        <is>
          <t>ผลิตภัณฑ์อาหาร ผลิตภัณฑ์เสริมอาหาร การประกันคุณภาพอาหารและกฎหมายที่เกี่ยวข้อง</t>
        </is>
      </c>
      <c r="N37" t="inlineStr">
        <is>
          <t>Clinic</t>
        </is>
      </c>
    </row>
    <row r="38" ht="22" customHeight="1" s="49">
      <c r="A38" s="103" t="n">
        <v>33</v>
      </c>
      <c r="B38" s="96" t="inlineStr">
        <is>
          <t>เกี่ยวกับ 13. Medicinal Chemistry ข้อใดต่อไปนี้กล่าวถูกต้องตามหลักวิชาชีพเภสัชกรรม</t>
        </is>
      </c>
      <c r="C38" s="103" t="inlineStr">
        <is>
          <t>81 ข้อ</t>
        </is>
      </c>
      <c r="D38" s="96" t="inlineStr">
        <is>
          <t>100% ALL CLEAR ✅</t>
        </is>
      </c>
      <c r="E38" s="96">
        <f>HYPERLINK("#'13. Medicinal Chemistry'!A1", "➡️ ไปยัง 13. Medicinal Chemistry")</f>
        <v/>
      </c>
      <c r="F38" s="96" t="inlineStr">
        <is>
          <t>เคมีทางยา โครงสร้าง SAR เมแทบอลิซึมของยา การออกแบบยา และแรงยึดเหนี่ยวโมเลกุล</t>
        </is>
      </c>
      <c r="N38" t="inlineStr">
        <is>
          <t>Clinic</t>
        </is>
      </c>
    </row>
    <row r="39">
      <c r="A39" s="100" t="n"/>
      <c r="B39" s="34" t="n"/>
      <c r="C39" s="100" t="n"/>
      <c r="D39" s="34" t="n"/>
      <c r="E39" s="34" t="n"/>
      <c r="F39" s="34" t="n"/>
      <c r="N39" t="inlineStr">
        <is>
          <t>Clinic</t>
        </is>
      </c>
    </row>
    <row r="40" ht="26" customHeight="1" s="49">
      <c r="A40" s="108" t="inlineStr">
        <is>
          <t>⚖️ 3. SOCIAL &amp; ADMINISTRATIVE PHARMACY (PLE-CC1 SAP) — 3 หมวดวิชา</t>
        </is>
      </c>
      <c r="N40" t="inlineStr">
        <is>
          <t>Clinic</t>
        </is>
      </c>
    </row>
    <row r="41" ht="24" customHeight="1" s="49">
      <c r="A41" s="101" t="n">
        <v>34</v>
      </c>
      <c r="B41" s="138" t="inlineStr">
        <is>
          <t>เกี่ยวกับ หมวดวิชา / แผนกข้อสอบ ข้อใดต่อไปนี้กล่าวถูกต้องตามหลักวิชาชีพเภสัชกรรม</t>
        </is>
      </c>
      <c r="C41" s="101" t="inlineStr">
        <is>
          <t>จำนวนข้อ</t>
        </is>
      </c>
      <c r="D41" s="138" t="inlineStr">
        <is>
          <t>สถานะการตรวจ</t>
        </is>
      </c>
      <c r="E41" s="138" t="inlineStr">
        <is>
          <t>ทางลัดเปิดชีตข้อสอบ</t>
        </is>
      </c>
      <c r="F41" s="138" t="inlineStr">
        <is>
          <t>คำอธิบายเนื้อหา</t>
        </is>
      </c>
      <c r="N41" t="inlineStr">
        <is>
          <t>Clinic</t>
        </is>
      </c>
    </row>
    <row r="42" ht="22" customHeight="1" s="49">
      <c r="A42" s="103" t="n">
        <v>35</v>
      </c>
      <c r="B42" s="96" t="inlineStr">
        <is>
          <t>1. Pharmacy Laws &amp; Ethics</t>
        </is>
      </c>
      <c r="C42" s="103" t="inlineStr">
        <is>
          <t>313 ข้อ</t>
        </is>
      </c>
      <c r="D42" s="96" t="inlineStr">
        <is>
          <t>100% ALL CLEAR ✅</t>
        </is>
      </c>
      <c r="E42" s="96">
        <f>HYPERLINK("#'1. Pharmacy Laws &amp; Ethics'!A1", "➡️ ไปยัง 1. Pharmacy Laws &amp; Ethics")</f>
        <v/>
      </c>
      <c r="F42" s="96" t="inlineStr">
        <is>
          <t>กฎหมายยา พ.ร.บ.ยา พ.ร.บ.วัตถุออกฤทธิ์ ยาเสพติด จรรยาบรรณวิชาชีพเภสัชกรรม และ GPP</t>
        </is>
      </c>
      <c r="N42" t="inlineStr">
        <is>
          <t>Clinic</t>
        </is>
      </c>
    </row>
    <row r="43" ht="22" customHeight="1" s="49">
      <c r="A43" s="105" t="n">
        <v>36</v>
      </c>
      <c r="B43" s="139" t="inlineStr">
        <is>
          <t>2. Pharmacy Administration &amp; Sy</t>
        </is>
      </c>
      <c r="C43" s="105" t="inlineStr">
        <is>
          <t>7 ข้อ</t>
        </is>
      </c>
      <c r="D43" s="139" t="inlineStr">
        <is>
          <t>100% ALL CLEAR ✅</t>
        </is>
      </c>
      <c r="E43" s="139">
        <f>HYPERLINK("#'2. Pharmacy Administration &amp; Sy'!A1", "➡️ ไปยัง 2. Pharmacy Administration &amp; Sy")</f>
        <v/>
      </c>
      <c r="F43" s="139" t="inlineStr">
        <is>
          <t>การบริหารเภสัชกิจ บัญชียาหลักแห่งชาติ ระบบประกันสุขภาพ การจัดซื้อและคลังยา</t>
        </is>
      </c>
      <c r="N43" t="inlineStr">
        <is>
          <t>Clinic</t>
        </is>
      </c>
    </row>
    <row r="44" ht="22" customHeight="1" s="49">
      <c r="A44" s="103" t="n">
        <v>37</v>
      </c>
      <c r="B44" s="96" t="inlineStr">
        <is>
          <t>เกี่ยวกับ 3. Research &amp; Biostats ข้อใดต่อไปนี้กล่าวถูกต้องตามหลักวิชาชีพเภสัชกรรม</t>
        </is>
      </c>
      <c r="C44" s="103" t="inlineStr">
        <is>
          <t>76 ข้อ</t>
        </is>
      </c>
      <c r="D44" s="96" t="inlineStr">
        <is>
          <t>100% ALL CLEAR ✅</t>
        </is>
      </c>
      <c r="E44" s="96">
        <f>HYPERLINK("#'3. Research &amp; Biostats'!A1", "➡️ ไปยัง 3. Research &amp; Biostats")</f>
        <v/>
      </c>
      <c r="F44" s="96" t="inlineStr">
        <is>
          <t>ระเบียบวิธีวิจัย ชีวสถิติ การออกแบบการวิจัยทางคลินิก การแปลผลสถิติและเวชศาสตร์เชิงประจักษ์</t>
        </is>
      </c>
      <c r="N44" t="inlineStr">
        <is>
          <t>Clinic</t>
        </is>
      </c>
    </row>
    <row r="45">
      <c r="A45" s="100" t="n"/>
      <c r="B45" s="34" t="n"/>
      <c r="C45" s="100" t="n"/>
      <c r="D45" s="34" t="n"/>
      <c r="E45" s="34" t="n"/>
      <c r="F45" s="34" t="n"/>
      <c r="N45" t="inlineStr">
        <is>
          <t>Clinic</t>
        </is>
      </c>
    </row>
    <row r="46" ht="26" customHeight="1" s="49">
      <c r="A46" s="109" t="inlineStr">
        <is>
          <t>⚡ 4. FAST QUIZ ENGINE &amp; CASE DIRECTORY (ระบบสุ่มข้อสอบด่วนและทะเบียนเคส)</t>
        </is>
      </c>
      <c r="N46" t="inlineStr">
        <is>
          <t>Clinic</t>
        </is>
      </c>
    </row>
    <row r="47" ht="24" customHeight="1" s="49">
      <c r="A47" s="101" t="n">
        <v>38</v>
      </c>
      <c r="B47" s="138" t="inlineStr">
        <is>
          <t>เกี่ยวกับ หมวดวิชา / แผนกข้อสอบ ข้อใดต่อไปนี้กล่าวถูกต้องตามหลักวิชาชีพเภสัชกรรม</t>
        </is>
      </c>
      <c r="C47" s="101" t="inlineStr">
        <is>
          <t>จำนวนข้อ</t>
        </is>
      </c>
      <c r="D47" s="138" t="inlineStr">
        <is>
          <t>สถานะการตรวจ</t>
        </is>
      </c>
      <c r="E47" s="138" t="inlineStr">
        <is>
          <t>ทางลัดเปิดชีตข้อสอบ</t>
        </is>
      </c>
      <c r="F47" s="138" t="inlineStr">
        <is>
          <t>คำอธิบายเนื้อหา</t>
        </is>
      </c>
      <c r="N47" t="inlineStr">
        <is>
          <t>Clinic</t>
        </is>
      </c>
    </row>
    <row r="48" ht="22" customHeight="1" s="49">
      <c r="A48" s="103" t="n">
        <v>39</v>
      </c>
      <c r="B48" s="96" t="inlineStr">
        <is>
          <t>เกี่ยวกับ 📥 รวมข้อสอบด่วน ข้อใดต่อไปนี้กล่าวถูกต้องตามหลักวิชาชีพเภสัชกรรม</t>
        </is>
      </c>
      <c r="C48" s="103" t="inlineStr">
        <is>
          <t>132 ข้อ</t>
        </is>
      </c>
      <c r="D48" s="96" t="inlineStr">
        <is>
          <t>100% ALL CLEAR ✅</t>
        </is>
      </c>
      <c r="E48" s="96">
        <f>HYPERLINK("#'📥 รวมข้อสอบด่วน'!A1", "➡️ ไปยัง 📥 รวมข้อสอบด่วน")</f>
        <v/>
      </c>
      <c r="F48" s="96" t="inlineStr">
        <is>
          <t>คลังข้อสอบด่วนรวมทุกวิชา รองรับการสุ่มชุดข้อสอบต่อเนื่องและ Mock Exams พร้อม Case ID</t>
        </is>
      </c>
      <c r="N48" t="inlineStr">
        <is>
          <t>Clinic</t>
        </is>
      </c>
    </row>
    <row r="49" ht="22" customHeight="1" s="49">
      <c r="A49" s="105" t="n">
        <v>40</v>
      </c>
      <c r="B49" s="139" t="inlineStr">
        <is>
          <t>เกี่ยวกับ 📑 ทะเบียนรหัสเคส ข้อใดต่อไปนี้กล่าวถูกต้องตามหลักวิชาชีพเภสัชกรรม</t>
        </is>
      </c>
      <c r="C49" s="105" t="inlineStr">
        <is>
          <t>37 ข้อ</t>
        </is>
      </c>
      <c r="D49" s="139" t="inlineStr">
        <is>
          <t>100% ALL CLEAR ✅</t>
        </is>
      </c>
      <c r="E49" s="139">
        <f>HYPERLINK("#'📑 ทะเบียนรหัสเคส'!A1", "➡️ ไปยัง 📑 ทะเบียนรหัสเคส")</f>
        <v/>
      </c>
      <c r="F49" s="139" t="inlineStr">
        <is>
          <t>ทะเบียนรหัสเคสกรณีศึกษาต่อเนื่อง (Master Case Directory) ป้องกันรหัสเคสซ้ำซ้อน</t>
        </is>
      </c>
      <c r="N49" t="inlineStr">
        <is>
          <t>Clinic</t>
        </is>
      </c>
    </row>
    <row r="50">
      <c r="A50" s="100" t="n">
        <v>41</v>
      </c>
      <c r="B50" s="88" t="inlineStr">
        <is>
          <t>📖 System Guideline (คู่มือระบบ)</t>
        </is>
      </c>
      <c r="C50" s="100" t="inlineStr">
        <is>
          <t>1 หน้า</t>
        </is>
      </c>
      <c r="D50" s="88" t="inlineStr">
        <is>
          <t>100% ALL CLEAR ✅</t>
        </is>
      </c>
      <c r="E50" s="88">
        <f>HYPERLINK("#'📖 System Guideline (คู่มือระบบ)'!A1", "➡️ ไปยัง คู่มือระบบ")</f>
        <v/>
      </c>
      <c r="F50" s="88" t="inlineStr">
        <is>
          <t>คู่มือมาตรฐานการบันทึกข้อมูล ไวยากรณ์รหัสเคส Master Non-Collision Syntax และโครงสร้างเฉลย 6 มิติ</t>
        </is>
      </c>
      <c r="N50" t="inlineStr">
        <is>
          <t>Clinic</t>
        </is>
      </c>
    </row>
  </sheetData>
  <mergeCells count="5">
    <mergeCell ref="A24:F24"/>
    <mergeCell ref="A46:F46"/>
    <mergeCell ref="A1:F1"/>
    <mergeCell ref="A40:F40"/>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pane ySplit="2" topLeftCell="A3" activePane="bottomLeft" state="frozen"/>
      <selection pane="bottomLeft" activeCell="A1" sqref="A1"/>
    </sheetView>
  </sheetViews>
  <sheetFormatPr baseColWidth="8" defaultRowHeight="13.2"/>
  <cols>
    <col width="10" customWidth="1" style="49" min="1" max="1"/>
    <col width="52" customWidth="1" style="49" min="2" max="2"/>
    <col width="12" customWidth="1" style="49" min="3" max="3"/>
    <col width="34" customWidth="1" style="49" min="4" max="8"/>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5"/>
    <col width="30" customWidth="1" style="49" min="14" max="14"/>
    <col width="16" customWidth="1" style="49" min="15" max="15"/>
    <col width="16" customWidth="1" style="49" min="16" max="16"/>
    <col width="24" customWidth="1" style="49" min="17" max="17"/>
    <col width="30" customWidth="1" style="49" min="18" max="18"/>
  </cols>
  <sheetData>
    <row r="1" ht="36" customHeight="1" s="49">
      <c r="A1" s="50">
        <f>HYPERLINK("#'สารบัญ'!A1",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หัวข้อโรคสภาฯ (Topic)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row r="4" ht="24" customHeight="1" s="49"/>
    <row r="5" ht="24" customHeight="1" s="49"/>
    <row r="6" ht="24" customHeight="1" s="49"/>
    <row r="7" ht="24" customHeight="1" s="49"/>
    <row r="8" ht="24" customHeight="1" s="49"/>
    <row r="9" ht="24" customHeight="1" s="49"/>
    <row r="10" ht="24" customHeight="1" s="49"/>
    <row r="11" ht="24" customHeight="1" s="49"/>
    <row r="12" ht="24" customHeight="1" s="49"/>
    <row r="13" ht="24" customHeight="1" s="49"/>
    <row r="14" ht="24" customHeight="1" s="49"/>
    <row r="15" ht="24" customHeight="1" s="49"/>
    <row r="16" ht="24" customHeight="1" s="49"/>
    <row r="17" ht="24" customHeight="1" s="49"/>
    <row r="18" ht="24" customHeight="1" s="49"/>
    <row r="19" ht="24" customHeight="1" s="49"/>
    <row r="20" ht="24" customHeight="1" s="49"/>
    <row r="21" ht="24" customHeight="1" s="49"/>
    <row r="22" ht="24" customHeight="1" s="49"/>
    <row r="23" ht="24" customHeight="1" s="49"/>
    <row r="24" ht="24" customHeight="1" s="49"/>
    <row r="25" ht="24" customHeight="1" s="49"/>
    <row r="26" ht="24" customHeight="1" s="49"/>
    <row r="27" ht="24" customHeight="1" s="49"/>
    <row r="28" ht="24" customHeight="1" s="49"/>
    <row r="29" ht="24" customHeight="1" s="49"/>
    <row r="30" ht="24" customHeight="1" s="49"/>
    <row r="31" ht="24" customHeight="1" s="49"/>
    <row r="32" ht="24" customHeight="1" s="49"/>
    <row r="33" ht="24" customHeight="1" s="49"/>
    <row r="34" ht="24" customHeight="1" s="49"/>
    <row r="35" ht="24" customHeight="1" s="49"/>
    <row r="36" ht="24" customHeight="1" s="49"/>
    <row r="37" ht="24" customHeight="1" s="49"/>
    <row r="38" ht="24" customHeight="1" s="49"/>
    <row r="39" ht="24" customHeight="1" s="49"/>
    <row r="40" ht="24" customHeight="1" s="49"/>
    <row r="41" ht="24" customHeight="1" s="49"/>
    <row r="42" ht="24" customHeight="1" s="49"/>
    <row r="43" ht="24" customHeight="1" s="49"/>
    <row r="44" ht="24" customHeight="1" s="49"/>
    <row r="45" ht="24" customHeight="1" s="49"/>
    <row r="46" ht="24" customHeight="1" s="49"/>
    <row r="47" ht="24" customHeight="1" s="49"/>
    <row r="48" ht="24" customHeight="1" s="49"/>
    <row r="49" ht="24" customHeight="1" s="49"/>
    <row r="50" ht="24" customHeight="1" s="49"/>
    <row r="51" ht="24" customHeight="1" s="49"/>
    <row r="52" ht="24" customHeight="1" s="49"/>
    <row r="53" ht="24" customHeight="1" s="49"/>
    <row r="54" ht="24" customHeight="1" s="49"/>
    <row r="55" ht="24" customHeight="1" s="49"/>
    <row r="56" ht="24" customHeight="1" s="49"/>
    <row r="57" ht="24" customHeight="1" s="49"/>
    <row r="58" ht="24" customHeight="1" s="49"/>
    <row r="59" ht="24" customHeight="1" s="49"/>
    <row r="60" ht="24" customHeight="1" s="49"/>
    <row r="61" ht="24" customHeight="1" s="49"/>
    <row r="62" ht="24" customHeight="1" s="49"/>
    <row r="63" ht="24" customHeight="1" s="49"/>
    <row r="64" ht="24" customHeight="1" s="49"/>
    <row r="65" ht="24" customHeight="1" s="49"/>
    <row r="66" ht="24" customHeight="1" s="49"/>
    <row r="67" ht="24" customHeight="1" s="49"/>
    <row r="68" ht="24" customHeight="1" s="49"/>
    <row r="69" ht="24" customHeight="1" s="49"/>
    <row r="70" ht="24" customHeight="1" s="49"/>
    <row r="71" ht="24" customHeight="1" s="49"/>
    <row r="72" ht="24" customHeight="1" s="49"/>
    <row r="73" ht="24" customHeight="1" s="49"/>
    <row r="74" ht="24" customHeight="1" s="49"/>
    <row r="75" ht="24" customHeight="1" s="49"/>
    <row r="76" ht="24" customHeight="1" s="49"/>
    <row r="77" ht="24" customHeight="1" s="49"/>
    <row r="78" ht="24" customHeight="1" s="49"/>
    <row r="79" ht="24" customHeight="1" s="49"/>
    <row r="80" ht="24" customHeight="1" s="49"/>
    <row r="81" ht="24" customHeight="1" s="49"/>
    <row r="82" ht="24" customHeight="1" s="49"/>
    <row r="83" ht="24" customHeight="1" s="49"/>
    <row r="84" ht="24" customHeight="1" s="49"/>
    <row r="85" ht="24" customHeight="1" s="49"/>
    <row r="86" ht="24" customHeight="1" s="49"/>
    <row r="87" ht="24" customHeight="1" s="49"/>
    <row r="88" ht="24" customHeight="1" s="49"/>
    <row r="89" ht="24" customHeight="1" s="49"/>
    <row r="90" ht="24" customHeight="1" s="49"/>
    <row r="91" ht="24" customHeight="1" s="49"/>
    <row r="92" ht="24" customHeight="1" s="49"/>
    <row r="93" ht="24" customHeight="1" s="49"/>
    <row r="94" ht="24" customHeight="1" s="49"/>
    <row r="95" ht="24" customHeight="1" s="49"/>
    <row r="96" ht="24" customHeight="1" s="49"/>
    <row r="97" ht="24" customHeight="1" s="49"/>
    <row r="98" ht="24" customHeight="1" s="49"/>
    <row r="99" ht="24" customHeight="1" s="49"/>
    <row r="100" ht="24" customHeight="1" s="49"/>
    <row r="101" ht="24" customHeight="1" s="49"/>
    <row r="102" ht="24" customHeight="1" s="49"/>
    <row r="103" ht="24" customHeight="1" s="49"/>
    <row r="104" ht="24" customHeight="1" s="49"/>
    <row r="105" ht="24" customHeight="1" s="49"/>
    <row r="106" ht="24" customHeight="1" s="49"/>
    <row r="107" ht="24" customHeight="1" s="49"/>
    <row r="108" ht="24" customHeight="1" s="49"/>
    <row r="109" ht="24" customHeight="1" s="49"/>
    <row r="110" ht="24" customHeight="1" s="49"/>
    <row r="111" ht="24" customHeight="1" s="49"/>
    <row r="112" ht="24" customHeight="1" s="49"/>
    <row r="113" ht="24" customHeight="1" s="49"/>
    <row r="114" ht="24" customHeight="1" s="49"/>
    <row r="115" ht="24" customHeight="1" s="49"/>
    <row r="116" ht="24" customHeight="1" s="49"/>
    <row r="117" ht="24" customHeight="1" s="49"/>
    <row r="118" ht="24" customHeight="1" s="49"/>
    <row r="119" ht="24" customHeight="1" s="49"/>
    <row r="120" ht="24" customHeight="1" s="49"/>
    <row r="121" ht="24" customHeight="1" s="49"/>
    <row r="122" ht="24" customHeight="1" s="49"/>
    <row r="123" ht="24" customHeight="1" s="49"/>
    <row r="124" ht="24" customHeight="1" s="49"/>
    <row r="125" ht="24" customHeight="1" s="49"/>
    <row r="126" ht="24" customHeight="1" s="49"/>
    <row r="127" ht="24" customHeight="1" s="49"/>
    <row r="128" ht="24" customHeight="1" s="49"/>
    <row r="129" ht="24" customHeight="1" s="49"/>
    <row r="130" ht="24" customHeight="1" s="49"/>
    <row r="131" ht="24" customHeight="1" s="49"/>
    <row r="132" ht="24" customHeight="1" s="49"/>
    <row r="133" ht="24" customHeight="1" s="49"/>
    <row r="134" ht="24" customHeight="1" s="49"/>
    <row r="135" ht="28" customHeight="1" s="49"/>
    <row r="136" ht="28" customHeight="1" s="49"/>
    <row r="137" ht="28" customHeight="1" s="49"/>
    <row r="138" ht="28" customHeight="1" s="49"/>
    <row r="139" ht="28" customHeight="1" s="49"/>
    <row r="140" ht="28" customHeight="1" s="49"/>
    <row r="141" ht="28" customHeight="1" s="49"/>
    <row r="142" ht="28" customHeight="1" s="49"/>
    <row r="143" ht="28" customHeight="1" s="49"/>
    <row r="144" ht="28" customHeight="1" s="49"/>
    <row r="145" ht="28" customHeight="1" s="49"/>
    <row r="146" ht="28" customHeight="1" s="49"/>
    <row r="147" ht="28" customHeight="1" s="49"/>
    <row r="148" ht="28" customHeight="1" s="49"/>
    <row r="149" ht="28" customHeight="1" s="49"/>
    <row r="150" ht="28" customHeight="1" s="49"/>
    <row r="151" ht="28" customHeight="1" s="49"/>
    <row r="152" ht="24" customHeight="1" s="49"/>
    <row r="153" ht="24" customHeight="1" s="49"/>
    <row r="154" ht="24" customHeight="1" s="49"/>
    <row r="155" ht="24" customHeight="1" s="49"/>
    <row r="156" ht="24" customHeight="1" s="49"/>
    <row r="157" ht="24" customHeight="1" s="49"/>
    <row r="158" ht="24" customHeight="1" s="49"/>
    <row r="159" ht="24" customHeight="1" s="49"/>
    <row r="160" ht="24" customHeight="1" s="49"/>
    <row r="161" ht="24" customHeight="1" s="49"/>
    <row r="162" ht="24" customHeight="1" s="49"/>
    <row r="163" ht="24" customHeight="1" s="49"/>
    <row r="164" ht="24" customHeight="1" s="49"/>
    <row r="165" ht="24" customHeight="1" s="49"/>
    <row r="166" ht="24" customHeight="1" s="49"/>
    <row r="167" ht="24" customHeight="1" s="49"/>
    <row r="168" ht="24" customHeight="1" s="49"/>
    <row r="169" ht="24" customHeight="1" s="49"/>
    <row r="170" ht="24" customHeight="1" s="49"/>
    <row r="171" ht="24" customHeight="1" s="49"/>
    <row r="172" ht="24" customHeight="1" s="49"/>
    <row r="173" ht="24" customHeight="1" s="49"/>
    <row r="174" ht="24" customHeight="1" s="49"/>
    <row r="175" ht="24" customHeight="1" s="49"/>
    <row r="176" ht="24" customHeight="1" s="49"/>
    <row r="177" ht="24" customHeight="1" s="49"/>
    <row r="178" ht="24" customHeight="1" s="49"/>
    <row r="179" ht="24" customHeight="1" s="49"/>
    <row r="180" ht="24" customHeight="1" s="49"/>
    <row r="181" ht="24" customHeight="1" s="49"/>
    <row r="182" ht="24" customHeight="1" s="49"/>
    <row r="183" ht="24" customHeight="1" s="49"/>
    <row r="184" ht="24" customHeight="1" s="49"/>
    <row r="185" ht="24" customHeight="1" s="49"/>
    <row r="186" ht="24" customHeight="1" s="49"/>
    <row r="187" ht="24" customHeight="1" s="49"/>
  </sheetData>
  <mergeCells count="1">
    <mergeCell ref="A1:Q1"/>
  </mergeCells>
  <dataValidations count="3">
    <dataValidation sqref="I3:I300" showDropDown="0" showInputMessage="0" showErrorMessage="0" allowBlank="1" type="list">
      <formula1>"1,2,3,4,5"</formula1>
    </dataValidation>
    <dataValidation sqref="M3:M300" showDropDown="0" showInputMessage="0" showErrorMessage="0" allowBlank="1" type="list">
      <formula1>"Clinic,Product,SAP"</formula1>
    </dataValidation>
    <dataValidation sqref="O3:O300" showDropDown="0" showInputMessage="0" showErrorMessage="0" allowBlank="1" type="list">
      <formula1>"Mock,ข้อสอบจริง,ข้อสอบเก่า,แบบฝึกหัด"</formula1>
    </dataValidation>
  </dataValidation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N3"/>
  <sheetViews>
    <sheetView workbookViewId="0">
      <pane ySplit="1" topLeftCell="A2" activePane="bottomLeft" state="frozen"/>
      <selection pane="bottomLeft" activeCell="B3" sqref="B3"/>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c r="A1" s="1" t="inlineStr">
        <is>
          <t>Timestamp</t>
        </is>
      </c>
      <c r="B1" s="141" t="inlineStr">
        <is>
          <t>User</t>
        </is>
      </c>
      <c r="C1" s="1" t="inlineStr">
        <is>
          <t>Category/Mode</t>
        </is>
      </c>
      <c r="D1" s="141" t="inlineStr">
        <is>
          <t>Score</t>
        </is>
      </c>
      <c r="E1" s="141" t="inlineStr">
        <is>
          <t>Total</t>
        </is>
      </c>
      <c r="F1" s="141" t="inlineStr">
        <is>
          <t>Percentage</t>
        </is>
      </c>
      <c r="G1" s="141" t="inlineStr">
        <is>
          <t>TimeSpentSeconds</t>
        </is>
      </c>
    </row>
    <row r="2">
      <c r="A2" s="98" t="n">
        <v>1</v>
      </c>
      <c r="B2" s="142" t="inlineStr">
        <is>
          <t>บุคคลทั่วไป</t>
        </is>
      </c>
      <c r="C2" s="98" t="inlineStr">
        <is>
          <t>⏱️ จำลองสอบจริง PLE-CC1 (20 ข้อ)</t>
        </is>
      </c>
      <c r="D2" s="142" t="inlineStr">
        <is>
          <t>4</t>
        </is>
      </c>
      <c r="E2" s="142" t="inlineStr">
        <is>
          <t>20</t>
        </is>
      </c>
      <c r="F2" s="143" t="inlineStr">
        <is>
          <t>0.2</t>
        </is>
      </c>
      <c r="G2" s="98" t="n">
        <v>0</v>
      </c>
    </row>
    <row r="3">
      <c r="A3" s="100" t="n">
        <v>2</v>
      </c>
      <c r="B3" s="88" t="inlineStr">
        <is>
          <t>เกี่ยวกับ idea ข้อใดต่อไปนี้กล่าวถูกต้องตามหลักวิชาชีพเภสัชกรรม</t>
        </is>
      </c>
      <c r="C3" s="100" t="inlineStr">
        <is>
          <t>18. Clinical Nutrition</t>
        </is>
      </c>
      <c r="D3" s="88" t="inlineStr">
        <is>
          <t>15</t>
        </is>
      </c>
      <c r="E3" s="88" t="inlineStr">
        <is>
          <t>23</t>
        </is>
      </c>
      <c r="F3" s="144" t="inlineStr">
        <is>
          <t>0.65</t>
        </is>
      </c>
      <c r="G3" s="34" t="n">
        <v>0</v>
      </c>
      <c r="N3" t="inlineStr">
        <is>
          <t>Clinic</t>
        </is>
      </c>
    </row>
  </sheetData>
  <pageMargins left="0.75" right="0.75" top="1" bottom="1" header="0.5" footer="0.5"/>
</worksheet>
</file>

<file path=xl/worksheets/sheet4.xml><?xml version="1.0" encoding="utf-8"?>
<worksheet xmlns="http://schemas.openxmlformats.org/spreadsheetml/2006/main">
  <sheetPr>
    <tabColor rgb="FF2196F2"/>
    <outlinePr summaryBelow="0" summaryRight="0"/>
    <pageSetUpPr/>
  </sheetPr>
  <dimension ref="A1:Q101"/>
  <sheetViews>
    <sheetView workbookViewId="0">
      <selection activeCell="D10" sqref="D10"/>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7" customHeight="1" s="49">
      <c r="A1" s="48">
        <f>HYPERLINK("#gid=0", "🏠 กลับสู่หน้าแรก (Go to Home Page)")</f>
        <v/>
      </c>
    </row>
    <row r="2" ht="21.6" customHeight="1" s="49">
      <c r="A2" s="113" t="n">
        <v>1</v>
      </c>
      <c r="B2" s="145" t="inlineStr">
        <is>
          <t>ประเภทข้อสอบ (Col O)</t>
        </is>
      </c>
      <c r="C2" s="113" t="inlineStr">
        <is>
          <t>ปี / เลขชุด (Col P)</t>
        </is>
      </c>
      <c r="D2" s="145" t="inlineStr">
        <is>
          <t>หมวดหลัก (Clinic/Product/SAP)</t>
        </is>
      </c>
      <c r="E2" s="145" t="inlineStr">
        <is>
          <t>ค้นหาคีย์เวิร์ดในโจทย์ / ยา</t>
        </is>
      </c>
      <c r="F2" s="145" t="inlineStr">
        <is>
          <t>จำนวนข้อที่พบ</t>
        </is>
      </c>
      <c r="G2" s="98" t="n"/>
      <c r="H2" s="98" t="n"/>
      <c r="I2" s="98" t="n"/>
      <c r="J2" s="98" t="n"/>
      <c r="K2" s="98" t="n"/>
      <c r="L2" s="98" t="n"/>
      <c r="M2" s="98" t="n"/>
      <c r="N2" s="98" t="n"/>
      <c r="O2" s="98" t="n"/>
      <c r="P2" s="98" t="n"/>
      <c r="Q2" s="98" t="n"/>
    </row>
    <row r="3" ht="21.6" customHeight="1" s="49">
      <c r="A3" s="114" t="n">
        <v>2</v>
      </c>
      <c r="B3" s="146" t="inlineStr">
        <is>
          <t>เกี่ยวกับ ทั้งหมด ข้อใดต่อไปนี้กล่าวถูกต้องตามหลักวิชาชีพเภสัชกรรม</t>
        </is>
      </c>
      <c r="C3" s="114" t="inlineStr">
        <is>
          <t>ชุด 1</t>
        </is>
      </c>
      <c r="D3" s="146" t="inlineStr">
        <is>
          <t>Product</t>
        </is>
      </c>
      <c r="E3" s="115" t="n"/>
      <c r="F3" s="146">
        <f>COUNTA(A6:A11000)</f>
        <v/>
      </c>
      <c r="G3" s="34" t="n"/>
      <c r="H3" s="34" t="n"/>
      <c r="I3" s="100" t="n"/>
      <c r="J3" s="34" t="n"/>
      <c r="K3" s="100" t="n"/>
      <c r="L3" s="34" t="n"/>
      <c r="M3" s="100" t="n"/>
      <c r="N3" s="34" t="inlineStr">
        <is>
          <t>Clinic</t>
        </is>
      </c>
      <c r="O3" s="100" t="n"/>
      <c r="P3" s="100" t="n"/>
      <c r="Q3" s="100" t="n"/>
    </row>
    <row r="4">
      <c r="A4" s="100" t="n"/>
      <c r="B4" s="34" t="n"/>
      <c r="C4" s="100" t="n"/>
      <c r="D4" s="34" t="n"/>
      <c r="E4" s="34" t="n"/>
      <c r="F4" s="34" t="n"/>
      <c r="G4" s="34" t="n"/>
      <c r="H4" s="34" t="n"/>
      <c r="I4" s="100" t="n"/>
      <c r="J4" s="34" t="n"/>
      <c r="K4" s="100" t="n"/>
      <c r="L4" s="34" t="n"/>
      <c r="M4" s="100" t="n"/>
      <c r="N4" s="34" t="inlineStr">
        <is>
          <t>Clinic</t>
        </is>
      </c>
      <c r="O4" s="100" t="n"/>
      <c r="P4" s="100" t="n"/>
      <c r="Q4" s="100" t="n"/>
    </row>
    <row r="5" ht="21.6" customHeight="1" s="49">
      <c r="A5" s="116" t="n">
        <v>3</v>
      </c>
      <c r="B5" s="147" t="inlineStr">
        <is>
          <t>คำถาม</t>
        </is>
      </c>
      <c r="C5" s="116" t="inlineStr">
        <is>
          <t>รูปถาม</t>
        </is>
      </c>
      <c r="D5" s="147" t="inlineStr">
        <is>
          <t>ตัวเลือก 1</t>
        </is>
      </c>
      <c r="E5" s="147" t="inlineStr">
        <is>
          <t>ตัวเลือก 2</t>
        </is>
      </c>
      <c r="F5" s="147" t="inlineStr">
        <is>
          <t>ตัวเลือก 3</t>
        </is>
      </c>
      <c r="G5" s="147" t="inlineStr">
        <is>
          <t>ตัวเลือก 4</t>
        </is>
      </c>
      <c r="H5" s="147" t="inlineStr">
        <is>
          <t>ตัวเลือก 5</t>
        </is>
      </c>
      <c r="I5" s="116" t="inlineStr">
        <is>
          <t>เฉลย</t>
        </is>
      </c>
      <c r="J5" s="147" t="inlineStr">
        <is>
          <t>คำอธิบายเฉลย</t>
        </is>
      </c>
      <c r="K5" s="116" t="inlineStr">
        <is>
          <t>รูปเฉลย</t>
        </is>
      </c>
      <c r="L5" s="147" t="inlineStr">
        <is>
          <t>หมวด/Subtopic</t>
        </is>
      </c>
      <c r="M5" s="116" t="inlineStr">
        <is>
          <t>Product/Clinic/SAP</t>
        </is>
      </c>
      <c r="N5" s="147" t="inlineStr">
        <is>
          <t>Clinic</t>
        </is>
      </c>
      <c r="O5" s="116" t="inlineStr">
        <is>
          <t>ประเภทข้อสอบ</t>
        </is>
      </c>
      <c r="P5" s="116" t="inlineStr">
        <is>
          <t>ปี / เลขชุด</t>
        </is>
      </c>
      <c r="Q5" s="147" t="inlineStr">
        <is>
          <t>ต้นทาง (Tab)</t>
        </is>
      </c>
    </row>
    <row r="6" ht="13.2" customHeight="1" s="49">
      <c r="A6" s="100" t="n">
        <v>4</v>
      </c>
      <c r="B6" s="88">
        <f>IFERROR(__xludf.DUMMYFUNCTION("""COMPUTED_VALUE"""),"ในการเตรียม Aspirin Suspension หากต้องการเติมสารบัฟเฟอร์ ปรับ pH ให้มี pH เท่ากับ 6.8 ภก.ควรจะใช้บัฟเฟอร์ใด")</f>
        <v/>
      </c>
      <c r="C6" s="100" t="n"/>
      <c r="D6" s="88">
        <f>IFERROR(__xludf.DUMMYFUNCTION("""COMPUTED_VALUE"""),"NaH2PO4 (pKa 7.21)/ Na2HPO4")</f>
        <v/>
      </c>
      <c r="E6" s="88">
        <f>IFERROR(__xludf.DUMMYFUNCTION("""COMPUTED_VALUE"""),"Na2HPO4 / Na3PO4")</f>
        <v/>
      </c>
      <c r="F6" s="88">
        <f>IFERROR(__xludf.DUMMYFUNCTION("""COMPUTED_VALUE"""),"Acetic acid (pKa 4.76)/ Sodium acetate")</f>
        <v/>
      </c>
      <c r="G6" s="88">
        <f>IFERROR(__xludf.DUMMYFUNCTION("""COMPUTED_VALUE"""),"Boric acid (pKa 8.24)/Sodium borate")</f>
        <v/>
      </c>
      <c r="H6" s="88">
        <f>IFERROR(__xludf.DUMMYFUNCTION("""COMPUTED_VALUE"""),"HCl/NaOH")</f>
        <v/>
      </c>
      <c r="I6" s="100">
        <f>IFERROR(__xludf.DUMMYFUNCTION("""COMPUTED_VALUE"""),"1")</f>
        <v/>
      </c>
      <c r="J6" s="88">
        <f>IFERROR(__xludf.DUMMYFUNCTION("""COMPUTED_VALUE"""),"✅ คำตอบที่ถูกต้อง: ข้อ ก. NaH2PO4 (pKa 7.21)/ Na2HPO4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NaH2P"&amp;"O4 (pKa 7.21)/ Na2HPO4 💡 คำอธิบายและเหตุผลทางเภสัชกรรม:
💡 คำอธิบายและเหตุผลทางเภสัชกรรม:
การเลือก buffer system ควรเลือกคู่กรด-เบสที่มีค่า pKa ใกล้เคียงกับ pH ที่ต้องการควบคุมมากที่สุด (ช่วงบัฟเฟอร์ที่มี efficacy คือ pH = pKa ± 1) ดังนั้นที่ pH 6.8 ควรเ"&amp;"ลือก NaH2PO4 (pKa 7.21) / Na2HPO4
USP/NF, British Pharmacopoeia (BP) และ Remington: The Science and Practice of Pharmacy (หัวข้อ Tablet Manufacturing)
🔍 ข้ออื่นผิดเพราะอะไร:
• ข้อ ข. (Na2HPO4 / Na3PO4): ข้อนี้ไม่ใช่คำตอบที่ถูกต้องสำหรับภาวะ Tablet Manuf"&amp;"acturing เนื่องจากกลไกการออกฤทธิ์, efficacy หรือข้อบ่งใช้ไม่ตรงกับโจทย์ที่กำหนด
• ข้อ ค. (Acetic acid (pKa 4.76)/ Sodium acetate): ข้อนี้ไม่ใช่คำตอบที่ถูกต้องสำหรับภาวะ Tablet Manufacturing เนื่องจากกลไกการออกฤทธิ์, efficacy หรือข้อบ่งใช้ไม่ตรงกับโจทย์ที่"&amp;"กำหนด
• ข้อ ง. (Boric acid (pKa 8.24)/Sodium borate): ข้อนี้ไม่ใช่คำตอบที่ถูกต้องสำหรับภาวะ Tablet Manufacturing เนื่องจากกลไกการออกฤทธิ์, efficacy หรือข้อบ่งใช้ไม่ตรงกับโจทย์ที่กำหนด
• ข้อ จ. (HCl/NaOH): ข้อนี้ไม่ใช่คำตอบที่ถูกต้องสำหรับภาวะ Tablet Manuf"&amp;"acturing เนื่องจากกลไกการออกฤทธิ์, efficacy หรือข้อบ่งใช้ไม่ตรงกับโจทย์ที่กำหนด
📖 Guideline อ้างอิง:
The United States Pharmacopeia (USP-NF 2024) General Chapter &lt;851&gt; Spectrophotometry and Light-Scattering &amp; British Pharmacopoeia (BP 2024)
📌 จุดจำก่อ"&amp;"นสอบ: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วิเคราะห์สาเหตุและวิธีแก้ไขปัญหา"&amp;" formulation defects เชิงสูตรตำรับ")</f>
        <v/>
      </c>
      <c r="K6" s="100" t="n"/>
      <c r="L6" s="88">
        <f>IFERROR(__xludf.DUMMYFUNCTION("""COMPUTED_VALUE"""),"Tablet Manufacturing")</f>
        <v/>
      </c>
      <c r="M6" s="100">
        <f>IFERROR(__xludf.DUMMYFUNCTION("""COMPUTED_VALUE"""),"Product")</f>
        <v/>
      </c>
      <c r="N6" s="88" t="inlineStr">
        <is>
          <t>Clinic</t>
        </is>
      </c>
      <c r="O6" s="100">
        <f>IFERROR(__xludf.DUMMYFUNCTION("""COMPUTED_VALUE"""),"Mock")</f>
        <v/>
      </c>
      <c r="P6" s="100">
        <f>IFERROR(__xludf.DUMMYFUNCTION("""COMPUTED_VALUE"""),"Pharma Plus เล่มม่วง")</f>
        <v/>
      </c>
      <c r="Q6" s="100" t="n"/>
    </row>
    <row r="7" ht="13.2" customHeight="1" s="49">
      <c r="A7" s="100" t="n">
        <v>5</v>
      </c>
      <c r="B7" s="88">
        <f>IFERROR(__xludf.DUMMYFUNCTION("""COMPUTED_VALUE"""),"ในการเตรียม aspirin suspension หากต้องการให้ยาตกตะกอนไม่เร็วเกินไป สารปรุงแต่งที่ต้องเติมคือ")</f>
        <v/>
      </c>
      <c r="C7" s="100" t="n"/>
      <c r="D7" s="88">
        <f>IFERROR(__xludf.DUMMYFUNCTION("""COMPUTED_VALUE"""),"Glycerin")</f>
        <v/>
      </c>
      <c r="E7" s="88">
        <f>IFERROR(__xludf.DUMMYFUNCTION("""COMPUTED_VALUE"""),"Tween 80")</f>
        <v/>
      </c>
      <c r="F7" s="88">
        <f>IFERROR(__xludf.DUMMYFUNCTION("""COMPUTED_VALUE"""),"Methylcellulose")</f>
        <v/>
      </c>
      <c r="G7" s="88">
        <f>IFERROR(__xludf.DUMMYFUNCTION("""COMPUTED_VALUE"""),"Aluminium chloride")</f>
        <v/>
      </c>
      <c r="H7" s="88">
        <f>IFERROR(__xludf.DUMMYFUNCTION("""COMPUTED_VALUE"""),"Sodium citrate")</f>
        <v/>
      </c>
      <c r="I7" s="100">
        <f>IFERROR(__xludf.DUMMYFUNCTION("""COMPUTED_VALUE"""),"3")</f>
        <v/>
      </c>
      <c r="J7" s="88">
        <f>IFERROR(__xludf.DUMMYFUNCTION("""COMPUTED_VALUE"""),"✅ คำตอบที่ถูกต้อง: ข้อ ค. Methylcellulose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Methylcellulose "&amp;"💡 คำอธิบายและเหตุผลทางเภสัชกรรม:
💡 คำอธิบายและเหตุผลทางเภสัชกรรม:
Methylcellulose เป็น suspending agent หรือ thickening agent ช่วยเพิ่มความหนืด (viscosity) ของตัวกลาง ทำให้ความเร็วในการตกตะกอนของอนุภาคยาลดลงตามกฎของ Stokes
USP/NF, British Pharmacopoeia "&amp;"(BP) และ Remington: The Science and Practice of Pharmacy (หัวข้อ Tablet Manufacturing)
🔍 ข้ออื่นผิดเพราะอะไร:
• ข้อ ก. (Glycerin): ข้อนี้ไม่ใช่คำตอบที่ถูกต้องสำหรับภาวะ Tablet Manufacturing เนื่องจากกลไกการออกฤทธิ์, efficacy หรือข้อบ่งใช้ไม่ตรงกับโจทย์ท"&amp;"ี่กำหนด
• ข้อ ข. (Tween 80): ข้อนี้ไม่ใช่คำตอบที่ถูกต้องสำหรับภาวะ Tablet Manufacturing เนื่องจากกลไกการออกฤทธิ์, efficacy หรือข้อบ่งใช้ไม่ตรงกับโจทย์ที่กำหนด
• ข้อ ง. (Aluminium chloride): ข้อนี้ไม่ใช่คำตอบที่ถูกต้องสำหรับภาวะ Tablet Manufacturing เนื่อง"&amp;"จากกลไกการออกฤทธิ์, efficacy หรือข้อบ่งใช้ไม่ตรงกับโจทย์ที่กำหนด
• ข้อ จ. (Sodium citrate):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United"&amp;"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Quali"&amp;"ty Specs: จำเกณฑ์ pharmacopoeia limits สำหรับ stability, dissolution และ uniformity
• Defect Troubleshooting: วิเคราะห์สาเหตุและวิธีแก้ไขปัญหา formulation defects เชิงสูตรตำรับ")</f>
        <v/>
      </c>
      <c r="K7" s="100" t="n"/>
      <c r="L7" s="88">
        <f>IFERROR(__xludf.DUMMYFUNCTION("""COMPUTED_VALUE"""),"Tablet Manufacturing")</f>
        <v/>
      </c>
      <c r="M7" s="100">
        <f>IFERROR(__xludf.DUMMYFUNCTION("""COMPUTED_VALUE"""),"Product")</f>
        <v/>
      </c>
      <c r="N7" s="88" t="inlineStr">
        <is>
          <t>Clinic</t>
        </is>
      </c>
      <c r="O7" s="100">
        <f>IFERROR(__xludf.DUMMYFUNCTION("""COMPUTED_VALUE"""),"Mock")</f>
        <v/>
      </c>
      <c r="P7" s="100">
        <f>IFERROR(__xludf.DUMMYFUNCTION("""COMPUTED_VALUE"""),"Pharma Plus เล่มม่วง")</f>
        <v/>
      </c>
      <c r="Q7" s="100" t="n"/>
    </row>
    <row r="8" ht="13.2" customHeight="1" s="49">
      <c r="A8" s="100" t="n">
        <v>6</v>
      </c>
      <c r="B8" s="88">
        <f>IFERROR(__xludf.DUMMYFUNCTION("""COMPUTED_VALUE"""),"สูตรตำรับย้ำน้ำ Ferrous sulfate
- Ferrous sulfate 12.5 g
- Citric acid 0.2 g
- Paraben conc. 1 ml
- Syrup add qs 100 ml
ตำรับ aspirin suspension ที่เตรียมแล้วพบว่าเมื่อตั้งทิ้งไว้เป็นก้อนแข็ง เรียกปรากฏการณ์นี้ว่า")</f>
        <v/>
      </c>
      <c r="C8" s="100" t="n"/>
      <c r="D8" s="88">
        <f>IFERROR(__xludf.DUMMYFUNCTION("""COMPUTED_VALUE"""),"Flocculation")</f>
        <v/>
      </c>
      <c r="E8" s="88">
        <f>IFERROR(__xludf.DUMMYFUNCTION("""COMPUTED_VALUE"""),"Lamination")</f>
        <v/>
      </c>
      <c r="F8" s="88">
        <f>IFERROR(__xludf.DUMMYFUNCTION("""COMPUTED_VALUE"""),"Creaming")</f>
        <v/>
      </c>
      <c r="G8" s="88">
        <f>IFERROR(__xludf.DUMMYFUNCTION("""COMPUTED_VALUE"""),"Coalescence")</f>
        <v/>
      </c>
      <c r="H8" s="88">
        <f>IFERROR(__xludf.DUMMYFUNCTION("""COMPUTED_VALUE"""),"Caking")</f>
        <v/>
      </c>
      <c r="I8" s="100">
        <f>IFERROR(__xludf.DUMMYFUNCTION("""COMPUTED_VALUE"""),"5")</f>
        <v/>
      </c>
      <c r="J8" s="88">
        <f>IFERROR(__xludf.DUMMYFUNCTION("""COMPUTED_VALUE"""),"✅ คำตอบที่ถูกต้อง: ข้อ จ. Caking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Caking 💡 คำอธิบายและเหตุผ"&amp;"ลทางเภสัชกรรม:
💡 คำอธิบายและเหตุผลทางเภสัชกรรม:
Caking คือการที่อนุภาคใน suspension ตกตะกอนอัดแน่นกันที่ก้นภาชนะและจับตัวกันเป็นก้อนแข็ง (compact cake) ซึ่งไม่สามารถกระจายตัวกลับมาเหมือนเดิมได้ด้วยการเขย่า ซึ่งต่างจาก flocculation ที่ตะกอนจะหลวมและแขวนลอ"&amp;"ยกลับได้ง่าย
USP/NF, British Pharmacopoeia (BP) และ Remington: The Science and Practice of Pharmacy (หัวข้อ Tablet Manufacturing)
🔍 ข้ออื่นผิดเพราะอะไร:
• ข้อ ก. (Flocculation): ข้อนี้ไม่ใช่คำตอบที่ถูกต้องสำหรับภาวะ Tablet Manufacturing เนื่องจากกลไกการ"&amp;"ออกฤทธิ์, efficacy หรือข้อบ่งใช้ไม่ตรงกับโจทย์ที่กำหนด
• ข้อ ข. (Lamination): ข้อนี้ไม่ใช่คำตอบที่ถูกต้องสำหรับภาวะ Tablet Manufacturing เนื่องจากกลไกการออกฤทธิ์, efficacy หรือข้อบ่งใช้ไม่ตรงกับโจทย์ที่กำหนด
• ข้อ ค. (Creaming): ข้อนี้ไม่ใช่คำตอบที่ถูกต้อ"&amp;"งสำหรับภาวะ Tablet Manufacturing เนื่องจากกลไกการออกฤทธิ์, efficacy หรือข้อบ่งใช้ไม่ตรงกับโจทย์ที่กำหนด
• ข้อ ง. (Coalescence): ข้อนี้ไม่ใช่คำตอบที่ถูกต้องสำหรับภาวะ Tablet Manufacturing เนื่องจากกลไกการออกฤทธิ์, efficacy หรือข้อบ่งใช้ไม่ตรงกับโจทย์ที่กำห"&amp;"นด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bind"&amp;"er,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8" s="100" t="n"/>
      <c r="L8" s="88">
        <f>IFERROR(__xludf.DUMMYFUNCTION("""COMPUTED_VALUE"""),"Tablet Manufacturing")</f>
        <v/>
      </c>
      <c r="M8" s="100">
        <f>IFERROR(__xludf.DUMMYFUNCTION("""COMPUTED_VALUE"""),"Product")</f>
        <v/>
      </c>
      <c r="N8" s="88" t="inlineStr">
        <is>
          <t>Clinic</t>
        </is>
      </c>
      <c r="O8" s="100">
        <f>IFERROR(__xludf.DUMMYFUNCTION("""COMPUTED_VALUE"""),"Mock")</f>
        <v/>
      </c>
      <c r="P8" s="100">
        <f>IFERROR(__xludf.DUMMYFUNCTION("""COMPUTED_VALUE"""),"Pharma Plus เล่มม่วง")</f>
        <v/>
      </c>
      <c r="Q8" s="100" t="n"/>
    </row>
    <row r="9" ht="13.2" customHeight="1" s="49">
      <c r="A9" s="100" t="n">
        <v>7</v>
      </c>
      <c r="B9" s="88">
        <f>IFERROR(__xludf.DUMMYFUNCTION("""COMPUTED_VALUE"""),"สูตรตำรับย้ำน้ำ Ferrous sulfate
- Ferrous sulfate 12.5 g
- Citric acid 0.2 g
- Paraben conc. 1 ml
- Syrup add qs 100 ml
ข้อใดถูก")</f>
        <v/>
      </c>
      <c r="C9" s="100" t="n"/>
      <c r="D9" s="88">
        <f>IFERROR(__xludf.DUMMYFUNCTION("""COMPUTED_VALUE"""),"มีปัญหาการละลาย")</f>
        <v/>
      </c>
      <c r="E9" s="88">
        <f>IFERROR(__xludf.DUMMYFUNCTION("""COMPUTED_VALUE"""),"ต้องเก็บในตู้เย็น")</f>
        <v/>
      </c>
      <c r="F9" s="88">
        <f>IFERROR(__xludf.DUMMYFUNCTION("""COMPUTED_VALUE"""),"เก็บในขวดใส ปิดสนิท")</f>
        <v/>
      </c>
      <c r="G9" s="88">
        <f>IFERROR(__xludf.DUMMYFUNCTION("""COMPUTED_VALUE"""),"ไม่มีสารแต่งรส")</f>
        <v/>
      </c>
      <c r="H9" s="88">
        <f>IFERROR(__xludf.DUMMYFUNCTION("""COMPUTED_VALUE"""),"ไม่มีสารเพิ่มความคงตัว")</f>
        <v/>
      </c>
      <c r="I9" s="100">
        <f>IFERROR(__xludf.DUMMYFUNCTION("""COMPUTED_VALUE"""),"1")</f>
        <v/>
      </c>
      <c r="J9" s="88">
        <f>IFERROR(__xludf.DUMMYFUNCTION("""COMPUTED_VALUE"""),"✅ คำตอบที่ถูกต้อง: ข้อ ก. มีปัญหาการละลาย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"&amp;"มีปัญหาการละลาย 💡 คำอธิบายและเหตุผลทางเภสัชกรรม:
💡 คำอธิบายและเหตุผลทางเภสัชกรรม:
ในตำรับประกอบด้วย ferrous sulfate (อาจเกิดปัญหาการละลายหรือออกซิเดชัน), citric acid (สารกันออกซิเดชัน/buffering agent), paraben (สารกันเสีย), และ syrup (สารให้ความหวานและต"&amp;"ัวทำละลาย) จากองค์ประกอบพบว่า ferrous sulfate อาจมีปัญหาการละลายหรือเกิดตะกอนได้ง่ายในความเข้มข้นสูง
USP/NF, British Pharmacopoeia (BP) และ Remington: The Science and Practice of Pharmacy (หัวข้อ Tablet Manufacturing)
🔍 ข้ออื่นผิดเพราะอะไร:
• ข้อ ข. (ต้"&amp;"องเก็บในตู้เย็น): ข้อนี้ไม่ใช่คำตอบที่ถูกต้องสำหรับภาวะ Tablet Manufacturing เนื่องจากกลไกการออกฤทธิ์, efficacy หรือข้อบ่งใช้ไม่ตรงกับโจทย์ที่กำหนด
• ข้อ ค. (เก็บในขวดใส ปิดสนิท): ข้อนี้ไม่ใช่คำตอบที่ถูกต้องสำหรับภาวะ Tablet Manufacturing เนื่องจากกลไกการ"&amp;"ออกฤทธิ์, efficacy หรือข้อบ่งใช้ไม่ตรงกับโจทย์ที่กำหนด
• ข้อ ง. (ไม่มีสารแต่งรส): ข้อนี้ไม่ใช่คำตอบที่ถูกต้องสำหรับภาวะ Tablet Manufacturing เนื่องจากกลไกการออกฤทธิ์, efficacy หรือข้อบ่งใช้ไม่ตรงกับโจทย์ที่กำหนด
• ข้อ จ. (ไม่มีสารเพิ่มความคงตัว): ข้อนี้ไม"&amp;"่ใช่คำตอบที่ถูกต้องสำหรับภาวะ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U"&amp;"niformity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"&amp;"สำหรับ stability, dissolution และ uniformity
• Defect Troubleshooting: วิเคราะห์สาเหตุและวิธีแก้ไขปัญหา formulation defects เชิงสูตรตำรับ")</f>
        <v/>
      </c>
      <c r="K9" s="100" t="n"/>
      <c r="L9" s="88">
        <f>IFERROR(__xludf.DUMMYFUNCTION("""COMPUTED_VALUE"""),"Tablet Manufacturing")</f>
        <v/>
      </c>
      <c r="M9" s="100">
        <f>IFERROR(__xludf.DUMMYFUNCTION("""COMPUTED_VALUE"""),"Product")</f>
        <v/>
      </c>
      <c r="N9" s="88" t="inlineStr">
        <is>
          <t>Clinic</t>
        </is>
      </c>
      <c r="O9" s="100">
        <f>IFERROR(__xludf.DUMMYFUNCTION("""COMPUTED_VALUE"""),"Mock")</f>
        <v/>
      </c>
      <c r="P9" s="100">
        <f>IFERROR(__xludf.DUMMYFUNCTION("""COMPUTED_VALUE"""),"Pharma Plus เล่มม่วง")</f>
        <v/>
      </c>
      <c r="Q9" s="100" t="n"/>
    </row>
    <row r="10" ht="13.2" customHeight="1" s="49">
      <c r="A10" s="100" t="n">
        <v>8</v>
      </c>
      <c r="B10" s="88">
        <f>IFERROR(__xludf.DUMMYFUNCTION("""COMPUTED_VALUE"""),"สูตรตำรับย้ำน้ำ Ferrous sulfate
- Ferrous sulfate 12.5 g
- Citric acid 0.2 g
- Paraben conc. 1 ml
- Syrup add qs 100 ml
จากตำรับข้างต้นหากยา ferrous sulfate มี elemental iron 20% หากผู้ป่วยได้รับ 1 ช้อนชา ผู้ป่วยจะได้รับ elemental iron กี่ mg")</f>
        <v/>
      </c>
      <c r="C10" s="100" t="n"/>
      <c r="D10" s="88">
        <f>IFERROR(__xludf.DUMMYFUNCTION("""COMPUTED_VALUE"""),"0.625 mg")</f>
        <v/>
      </c>
      <c r="E10" s="88">
        <f>IFERROR(__xludf.DUMMYFUNCTION("""COMPUTED_VALUE"""),"2.625 mg")</f>
        <v/>
      </c>
      <c r="F10" s="88">
        <f>IFERROR(__xludf.DUMMYFUNCTION("""COMPUTED_VALUE"""),"62.5 mg")</f>
        <v/>
      </c>
      <c r="G10" s="88">
        <f>IFERROR(__xludf.DUMMYFUNCTION("""COMPUTED_VALUE"""),"375 mg")</f>
        <v/>
      </c>
      <c r="H10" s="88">
        <f>IFERROR(__xludf.DUMMYFUNCTION("""COMPUTED_VALUE"""),"125 mg")</f>
        <v/>
      </c>
      <c r="I10" s="100">
        <f>IFERROR(__xludf.DUMMYFUNCTION("""COMPUTED_VALUE"""),"5")</f>
        <v/>
      </c>
      <c r="J10" s="88">
        <f>IFERROR(__xludf.DUMMYFUNCTION("""COMPUTED_VALUE"""),"✅ คำตอบที่ถูกต้อง: ข้อ จ. 125 mg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125 mg 💡"&amp;" คำอธิบายและเหตุผลทางเภสัชกรรม:
💡 คำอธิบายและเหตุผลทางเภสัชกรรม:
1 ช้อนชา = 5 ml
ในตำรับ 100 ml มี Ferrous sulfate 12.5 g (12,500 mg)
ดังนั้น ใน 5 ml จะมี Ferrous sulfate = (12,500 mg  5) / 100 = 625 mg
เนื่องจากมี elemental iron 20% จึงได้รับ elemental"&amp;" iron = 625 mg  0.20 = 125 mg
USP/NF, British Pharmacopoeia (BP) และ Remington: The Science and Practice of Pharmacy (หัวข้อ Tablet Manufacturing)
🔍 ข้ออื่นผิดเพราะอะไร:
• ข้อ ก. (0.625 mg): ข้อนี้ไม่ใช่คำตอบที่ถูกต้องสำหรับภาวะ Tablet Manufacturing เน"&amp;"ื่องจากกลไกการออกฤทธิ์, efficacy หรือข้อบ่งใช้ไม่ตรงกับโจทย์ที่กำหนด
• ข้อ ข. (2.625 mg): ข้อนี้ไม่ใช่คำตอบที่ถูกต้องสำหรับภาวะ Tablet Manufacturing เนื่องจากกลไกการออกฤทธิ์, efficacy หรือข้อบ่งใช้ไม่ตรงกับโจทย์ที่กำหนด
• ข้อ ค. (62.5 mg): ข้อนี้ไม่ใช่คำต"&amp;"อบที่ถูกต้องสำหรับภาวะ Tablet Manufacturing เนื่องจากกลไกการออกฤทธิ์, efficacy หรือข้อบ่งใช้ไม่ตรงกับโจทย์ที่กำหนด
• ข้อ ง. (375 mg): ข้อนี้ไม่ใช่คำตอบที่ถูกต้องสำหรับภาวะ Tablet Manufacturing เนื่องจากกลไกการออกฤทธิ์, efficacy หรือข้อบ่งใช้ไม่ตรงกับโจทย์"&amp;"ที่กำหนด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(diluent"&amp;",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10" s="100" t="n"/>
      <c r="L10" s="88">
        <f>IFERROR(__xludf.DUMMYFUNCTION("""COMPUTED_VALUE"""),"Tablet Manufacturing")</f>
        <v/>
      </c>
      <c r="M10" s="100">
        <f>IFERROR(__xludf.DUMMYFUNCTION("""COMPUTED_VALUE"""),"Product")</f>
        <v/>
      </c>
      <c r="N10" s="88" t="inlineStr">
        <is>
          <t>Clinic</t>
        </is>
      </c>
      <c r="O10" s="100">
        <f>IFERROR(__xludf.DUMMYFUNCTION("""COMPUTED_VALUE"""),"Mock")</f>
        <v/>
      </c>
      <c r="P10" s="100">
        <f>IFERROR(__xludf.DUMMYFUNCTION("""COMPUTED_VALUE"""),"Pharma Plus เล่มม่วง")</f>
        <v/>
      </c>
      <c r="Q10" s="100" t="n"/>
    </row>
    <row r="11" ht="13.2" customHeight="1" s="49">
      <c r="A11" s="100" t="n">
        <v>9</v>
      </c>
      <c r="B11" s="88">
        <f>IFERROR(__xludf.DUMMYFUNCTION("""COMPUTED_VALUE"""),"ตำรับยาครีมผสมวิตามิน E มีสูตร cream base ดังนี้ Rx: Stearic acid 100 g, Lanolin 20 g, Cetyl alcohol x g, Mineral oil light 50 g, Potassium hydroxide 5 g, Propylene glycol 50 g, Purified water to make 1,000 g
สารใดทำหน้าที่เป็น emulsifier")</f>
        <v/>
      </c>
      <c r="C11" s="100" t="n"/>
      <c r="D11" s="88">
        <f>IFERROR(__xludf.DUMMYFUNCTION("""COMPUTED_VALUE"""),"Stearic acid")</f>
        <v/>
      </c>
      <c r="E11" s="88">
        <f>IFERROR(__xludf.DUMMYFUNCTION("""COMPUTED_VALUE"""),"Lanolin")</f>
        <v/>
      </c>
      <c r="F11" s="88">
        <f>IFERROR(__xludf.DUMMYFUNCTION("""COMPUTED_VALUE"""),"Cetyl alcohol")</f>
        <v/>
      </c>
      <c r="G11" s="88">
        <f>IFERROR(__xludf.DUMMYFUNCTION("""COMPUTED_VALUE"""),"Potassium hydroxide")</f>
        <v/>
      </c>
      <c r="H11" s="88">
        <f>IFERROR(__xludf.DUMMYFUNCTION("""COMPUTED_VALUE"""),"Potassium stearate")</f>
        <v/>
      </c>
      <c r="I11" s="100">
        <f>IFERROR(__xludf.DUMMYFUNCTION("""COMPUTED_VALUE"""),"5")</f>
        <v/>
      </c>
      <c r="J11" s="88">
        <f>IFERROR(__xludf.DUMMYFUNCTION("""COMPUTED_VALUE"""),"✅ คำตอบที่ถูกต้อง: ข้อ จ. Potassium stearate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Potassium stea"&amp;"rate 💡 คำอธิบายและเหตุผลทางเภสัชกรรม:
💡 คำอธิบายและเหตุผลทางเภสัชกรรม:
ในตำรับครีมชนิด O/W ที่ใช้สบู่ (soap) เป็น emulsifier (เช่น potassium stearate) จะเกิดจากการทำปฏิกิริยาระหว่างกรดไขมัน (Stearic acid) กับด่าง (Potassium hydroxide) ในตำรับ กลายเป็น P"&amp;"otassium stearate ซึ่งทำหน้าที่เป็น Primary emulsifier
USP/NF, British Pharmacopoeia (BP) และ Remington: The Science and Practice of Pharmacy (หัวข้อ Tablet Manufacturing)
🔍 ข้ออื่นผิดเพราะอะไร:
• ข้อ ก. (Stearic acid): เป็น lubricant ชนิด hydrophilic ก"&amp;"ว่า magnesium stearate ไม่ทำปฏิกิริยากับ aspirin แต่มี lubricating efficiency ต่ำกว่าเล็กน้อย
• ข้อ ข. (Lanolin): ข้อนี้ไม่ใช่คำตอบที่ถูกต้องสำหรับภาวะ Tablet Manufacturing เนื่องจากกลไกการออกฤทธิ์, efficacy หรือข้อบ่งใช้ไม่ตรงกับโจทย์ที่กำหนด
• ข้อ ค. (C"&amp;"etyl alcohol): ข้อนี้ไม่ใช่คำตอบที่ถูกต้องสำหรับภาวะ Tablet Manufacturing เนื่องจากกลไกการออกฤทธิ์, efficacy หรือข้อบ่งใช้ไม่ตรงกับโจทย์ที่กำหนด
• ข้อ ง. (Potassium hydroxide): ข้อนี้ไม่ใช่คำตอบที่ถูกต้องสำหรับภาวะ Tablet Manufacturing เนื่องจากกลไกการออก"&amp;"ฤทธิ์, efficacy หรือข้อบ่งใช้ไม่ตรงกับโจทย์ที่กำหนด
📖 Guideline อ้างอิง:
The United States Pharmacopeia (USP-NF 2024) General Chapter &lt;1151&gt; Pharmaceutical Dosage Forms &amp; Remington: The Science and Practice of Pharmacy (23rd Edition)
📌 จุดจำก่อนสอบ:
•"&amp;"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formul"&amp;"ation defects เชิงสูตรตำรับ")</f>
        <v/>
      </c>
      <c r="K11" s="100" t="n"/>
      <c r="L11" s="88">
        <f>IFERROR(__xludf.DUMMYFUNCTION("""COMPUTED_VALUE"""),"Tablet Manufacturing")</f>
        <v/>
      </c>
      <c r="M11" s="100">
        <f>IFERROR(__xludf.DUMMYFUNCTION("""COMPUTED_VALUE"""),"Product")</f>
        <v/>
      </c>
      <c r="N11" s="88" t="inlineStr">
        <is>
          <t>Clinic</t>
        </is>
      </c>
      <c r="O11" s="100">
        <f>IFERROR(__xludf.DUMMYFUNCTION("""COMPUTED_VALUE"""),"Mock")</f>
        <v/>
      </c>
      <c r="P11" s="100">
        <f>IFERROR(__xludf.DUMMYFUNCTION("""COMPUTED_VALUE"""),"Pharma Plus เล่มม่วง")</f>
        <v/>
      </c>
      <c r="Q11" s="100" t="n"/>
    </row>
    <row r="12" ht="13.2" customHeight="1" s="49">
      <c r="A12" s="100" t="n">
        <v>10</v>
      </c>
      <c r="B12" s="88">
        <f>IFERROR(__xludf.DUMMYFUNCTION("""COMPUTED_VALUE"""),"ยายหยอดตามีส่วนประกอบดังนี้ Neomycin sulfate, Polymyxin B sulphate, NaCl, Benzalkonium chloride, Hypromellose, Disodium edetate จากตำรับดังกล่าว Hypromellose มีหน้าที่อะไร")</f>
        <v/>
      </c>
      <c r="C12" s="100" t="n"/>
      <c r="D12" s="88">
        <f>IFERROR(__xludf.DUMMYFUNCTION("""COMPUTED_VALUE"""),"เพิ่มการละลายของ Neomycin")</f>
        <v/>
      </c>
      <c r="E12" s="88">
        <f>IFERROR(__xludf.DUMMYFUNCTION("""COMPUTED_VALUE"""),"ป้องกันการตกตะกอนขุ่นของสารละลาย")</f>
        <v/>
      </c>
      <c r="F12" s="88">
        <f>IFERROR(__xludf.DUMMYFUNCTION("""COMPUTED_VALUE"""),"เพิ่มฤทธิ์ฆ่าเชื้อแบคทีเรีย")</f>
        <v/>
      </c>
      <c r="G12" s="88">
        <f>IFERROR(__xludf.DUMMYFUNCTION("""COMPUTED_VALUE"""),"ลดการแสบระคายเคืองตา")</f>
        <v/>
      </c>
      <c r="H12" s="88">
        <f>IFERROR(__xludf.DUMMYFUNCTION("""COMPUTED_VALUE"""),"เพิ่มการติดของสารละลายกับดวงตา")</f>
        <v/>
      </c>
      <c r="I12" s="100">
        <f>IFERROR(__xludf.DUMMYFUNCTION("""COMPUTED_VALUE"""),"5")</f>
        <v/>
      </c>
      <c r="J12" s="88">
        <f>IFERROR(__xludf.DUMMYFUNCTION("""COMPUTED_VALUE"""),"✅ คำตอบที่ถูกต้อง: ข้อ จ. เพิ่มการติดของสารละลายกับดวงตา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ทำไ"&amp;"มข้อนี้ถึงถูก:
เพิ่มการติดของสารละลายกับดวงตา 💡 คำอธิบายและเหตุผลทางเภสัชกรรม:
💡 คำอธิบายและเหตุผลทางเภสัชกรรม:
Hypromellose (HPMC) เป็นสารเพิ่มความหนืด (Viscosity-imparting agent) ในตำรับยาหยอดตา ช่วยเพิ่มระยะเวลาที่ตัวยาสำคัญสัมผัสกับผิวตา (Increased "&amp;"corneal contact time) ทำให้เพิ่มการดูดซึมและ efficacy ของยา
USP/NF, British Pharmacopoeia (BP) และ Remington: The Science and Practice of Pharmacy (หัวข้อ Tablet Manufacturing)
🔍 ข้ออื่นผิดเพราะอะไร:
• ข้อ ก. (เพิ่มการละลายของ Neomycin): ข้อนี้ไม่ใช่คำต"&amp;"อบที่ถูกต้องสำหรับภาวะ Tablet Manufacturing เนื่องจากกลไกการออกฤทธิ์, efficacy หรือข้อบ่งใช้ไม่ตรงกับโจทย์ที่กำหนด
• ข้อ ข. (ป้องกันการตกตะกอนขุ่นของสารละลาย): ข้อนี้ไม่ใช่คำตอบที่ถูกต้องสำหรับภาวะ Tablet Manufacturing เนื่องจากกลไกการออกฤทธิ์, efficacy ห"&amp;"รือข้อบ่งใช้ไม่ตรงกับโจทย์ที่กำหนด
• ข้อ ค. (เพิ่มฤทธิ์ฆ่าเชื้อแบคทีเรีย): ข้อนี้ไม่ใช่คำตอบที่ถูกต้องสำหรับภาวะ Tablet Manufacturing เนื่องจากกลไกการออกฤทธิ์, efficacy หรือข้อบ่งใช้ไม่ตรงกับโจทย์ที่กำหนด
• ข้อ ง. (ลดการแสบระคายเคืองตา): ข้อนี้ไม่ใช่คำตอบ"&amp;"ที่ถูกต้องสำหรับภาวะ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Uniformity"&amp;"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st"&amp;"ability, dissolution และ uniformity
• Defect Troubleshooting: วิเคราะห์สาเหตุและวิธีแก้ไขปัญหา formulation defects เชิงสูตรตำรับ")</f>
        <v/>
      </c>
      <c r="K12" s="100" t="n"/>
      <c r="L12" s="88">
        <f>IFERROR(__xludf.DUMMYFUNCTION("""COMPUTED_VALUE"""),"Tablet Manufacturing")</f>
        <v/>
      </c>
      <c r="M12" s="100">
        <f>IFERROR(__xludf.DUMMYFUNCTION("""COMPUTED_VALUE"""),"Product")</f>
        <v/>
      </c>
      <c r="N12" s="88" t="inlineStr">
        <is>
          <t>Clinic</t>
        </is>
      </c>
      <c r="O12" s="100">
        <f>IFERROR(__xludf.DUMMYFUNCTION("""COMPUTED_VALUE"""),"Mock")</f>
        <v/>
      </c>
      <c r="P12" s="100">
        <f>IFERROR(__xludf.DUMMYFUNCTION("""COMPUTED_VALUE"""),"Pharma Plus เล่มม่วง")</f>
        <v/>
      </c>
      <c r="Q12" s="100" t="n"/>
    </row>
    <row r="13" ht="13.2" customHeight="1" s="49">
      <c r="A13" s="100" t="n">
        <v>11</v>
      </c>
      <c r="B13" s="88">
        <f>IFERROR(__xludf.DUMMYFUNCTION("""COMPUTED_VALUE"""),"คุณสมบัติที่สำคัญที่สุดของยาตา")</f>
        <v/>
      </c>
      <c r="C13" s="100" t="n"/>
      <c r="D13" s="88">
        <f>IFERROR(__xludf.DUMMYFUNCTION("""COMPUTED_VALUE"""),"Isotonic")</f>
        <v/>
      </c>
      <c r="E13" s="88">
        <f>IFERROR(__xludf.DUMMYFUNCTION("""COMPUTED_VALUE"""),"Sterile")</f>
        <v/>
      </c>
      <c r="F13" s="88">
        <f>IFERROR(__xludf.DUMMYFUNCTION("""COMPUTED_VALUE"""),"pH")</f>
        <v/>
      </c>
      <c r="G13" s="88">
        <f>IFERROR(__xludf.DUMMYFUNCTION("""COMPUTED_VALUE"""),"Preservative")</f>
        <v/>
      </c>
      <c r="H13" s="88">
        <f>IFERROR(__xludf.DUMMYFUNCTION("""COMPUTED_VALUE"""),"ต้องเป็นสารละลาย")</f>
        <v/>
      </c>
      <c r="I13" s="100">
        <f>IFERROR(__xludf.DUMMYFUNCTION("""COMPUTED_VALUE"""),"2")</f>
        <v/>
      </c>
      <c r="J13" s="88">
        <f>IFERROR(__xludf.DUMMYFUNCTION("""COMPUTED_VALUE"""),"✅ คำตอบที่ถูกต้อง: ข้อ ข. Sterile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Sterile "&amp;"💡 คำอธิบายและเหตุผลทางเภสัชกรรม:
💡 คำอธิบายและเหตุผลทางเภสัชกรรม:
ความปราศจากเชื้อ (Sterility) คือคุณสมบัติที่สำคัญที่สุดของยาหยอดตา เนื่องจากดวงตามีความไวสูงต่อการติดเชื้อ โดยเฉพาะเชื้อ Pseudomonas aeruginosa ซึ่งอาจทำให้ตาบอดได้ แม้ว่าสมบัติอื่นๆ เช่น"&amp;" isotonic หรือ pH จะสำคัญแต่ Sterility มาเป็น first-line
USP/NF, British Pharmacopoeia (BP) และ Remington: The Science and Practice of Pharmacy (หัวข้อ Tablet Manufacturing)
🔍 ข้ออื่นผิดเพราะอะไร:
• ข้อ ก. (Isotonic): ข้อนี้ไม่ใช่คำตอบที่ถูกต้องสำหรับภา"&amp;"วะ Tablet Manufacturing เนื่องจากกลไกการออกฤทธิ์, efficacy หรือข้อบ่งใช้ไม่ตรงกับโจทย์ที่กำหนด
• ข้อ ค. (pH): ข้อนี้ไม่ใช่คำตอบที่ถูกต้องสำหรับภาวะ Tablet Manufacturing เนื่องจากกลไกการออกฤทธิ์, efficacy หรือข้อบ่งใช้ไม่ตรงกับโจทย์ที่กำหนด
• ข้อ ง. (Prese"&amp;"rvative): ข้อนี้ไม่ใช่คำตอบที่ถูกต้องสำหรับภาวะ Tablet Manufacturing เนื่องจากกลไกการออกฤทธิ์, efficacy หรือข้อบ่งใช้ไม่ตรงกับโจทย์ที่กำหนด
• ข้อ จ. (ต้องเป็นสารละลาย): ข้อนี้ไม่ใช่คำตอบที่ถูกต้องสำหรับภาวะ Tablet Manufacturing เนื่องจากกลไกการออกฤทธิ์, e"&amp;"fficacy หรือข้อบ่งใช้ไม่ตรงกับโจทย์ที่กำหนด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 (2"&amp;"3rd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วิเคราะ"&amp;"ห์สาเหตุและวิธีแก้ไขปัญหา formulation defects เชิงสูตรตำรับ")</f>
        <v/>
      </c>
      <c r="K13" s="100" t="n"/>
      <c r="L13" s="88">
        <f>IFERROR(__xludf.DUMMYFUNCTION("""COMPUTED_VALUE"""),"Tablet Manufacturing")</f>
        <v/>
      </c>
      <c r="M13" s="100">
        <f>IFERROR(__xludf.DUMMYFUNCTION("""COMPUTED_VALUE"""),"Product")</f>
        <v/>
      </c>
      <c r="N13" s="88" t="inlineStr">
        <is>
          <t>Clinic</t>
        </is>
      </c>
      <c r="O13" s="100">
        <f>IFERROR(__xludf.DUMMYFUNCTION("""COMPUTED_VALUE"""),"Mock")</f>
        <v/>
      </c>
      <c r="P13" s="100">
        <f>IFERROR(__xludf.DUMMYFUNCTION("""COMPUTED_VALUE"""),"Pharma Plus เล่มม่วง")</f>
        <v/>
      </c>
      <c r="Q13" s="100" t="n"/>
    </row>
    <row r="14" ht="13.2" customHeight="1" s="49">
      <c r="A14" s="100" t="n">
        <v>12</v>
      </c>
      <c r="B14" s="88">
        <f>IFERROR(__xludf.DUMMYFUNCTION("""COMPUTED_VALUE"""),"Norfloxacin มีค่าการละลายต่ำจึงนำมาใช้ร่วมกับ B-cyclodextrin ข้อใดคือกลไกของ B-cyclodextrin")</f>
        <v/>
      </c>
      <c r="C14" s="100" t="n"/>
      <c r="D14" s="88">
        <f>IFERROR(__xludf.DUMMYFUNCTION("""COMPUTED_VALUE"""),"pH")</f>
        <v/>
      </c>
      <c r="E14" s="88">
        <f>IFERROR(__xludf.DUMMYFUNCTION("""COMPUTED_VALUE"""),"ลดค่า dielectric constant")</f>
        <v/>
      </c>
      <c r="F14" s="88">
        <f>IFERROR(__xludf.DUMMYFUNCTION("""COMPUTED_VALUE"""),"Micelle")</f>
        <v/>
      </c>
      <c r="G14" s="88">
        <f>IFERROR(__xludf.DUMMYFUNCTION("""COMPUTED_VALUE"""),"Co-solvent")</f>
        <v/>
      </c>
      <c r="H14" s="88">
        <f>IFERROR(__xludf.DUMMYFUNCTION("""COMPUTED_VALUE"""),"Complexation")</f>
        <v/>
      </c>
      <c r="I14" s="100">
        <f>IFERROR(__xludf.DUMMYFUNCTION("""COMPUTED_VALUE"""),"5")</f>
        <v/>
      </c>
      <c r="J14" s="88">
        <f>IFERROR(__xludf.DUMMYFUNCTION("""COMPUTED_VALUE"""),"✅ คำตอบที่ถูกต้อง: ข้อ จ. Complexation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Com"&amp;"plexation 💡 คำอธิบายและเหตุผลทางเภสัชกรรม:
💡 คำอธิบายและเหตุผลทางเภสัชกรรม:
Beta-cyclodextrin มีโครงสร้างเป็นวงแหวนที่มีโพรงภายในแบบ Hydrophobic cavity และด้านนอกเป็น Hydrophilic สามารถเกิดสารเชิงซ้อน (Inclusion complexation) กับยาที่ละลายน้ำได้น้อย ช่ว"&amp;"ยเพิ่มการละลายและการดูดซึมของยา
USP/NF, British Pharmacopoeia (BP) และ Remington: The Science and Practice of Pharmacy (หัวข้อ Tablet Manufacturing)
🔍 ข้ออื่นผิดเพราะอะไร:
• ข้อ ก. (pH): ข้อนี้ไม่ใช่คำตอบที่ถูกต้องสำหรับภาวะ Tablet Manufacturing เนื่องจ"&amp;"ากกลไกการออกฤทธิ์, efficacy หรือข้อบ่งใช้ไม่ตรงกับโจทย์ที่กำหนด
• ข้อ ข. (ลดค่า dielectric constant): ข้อนี้ไม่ใช่คำตอบที่ถูกต้องสำหรับภาวะ Tablet Manufacturing เนื่องจากกลไกการออกฤทธิ์, efficacy หรือข้อบ่งใช้ไม่ตรงกับโจทย์ที่กำหนด
• ข้อ ค. (Micelle): ข้อ"&amp;"นี้ไม่ใช่คำตอบที่ถูกต้องสำหรับภาวะ Tablet Manufacturing เนื่องจากกลไกการออกฤทธิ์, efficacy หรือข้อบ่งใช้ไม่ตรงกับโจทย์ที่กำหนด
• ข้อ ง. (Co-solvent): ข้อนี้ไม่ใช่คำตอบที่ถูกต้องสำหรับภาวะ Tablet Manufacturing เนื่องจากกลไกการออกฤทธิ์, efficacy หรือข้อบ่งใ"&amp;"ช้ไม่ตรงกับโจทย์ที่กำหนด
📖 Guideline อ้างอิง:
The United States Pharmacopeia (USP-NF 2024) General Chapter &lt;1088&gt; In Vitro and In Vivo Evaluation of Dosage Forms &amp; US FDA Guidance: The Biopharmaceutics Classification System (BCS)
📌 จุดจำก่อนสอบ:
• Exc"&amp;"ipient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formulatio"&amp;"n defects เชิงสูตรตำรับ")</f>
        <v/>
      </c>
      <c r="K14" s="100" t="n"/>
      <c r="L14" s="88">
        <f>IFERROR(__xludf.DUMMYFUNCTION("""COMPUTED_VALUE"""),"Tablet Manufacturing")</f>
        <v/>
      </c>
      <c r="M14" s="100">
        <f>IFERROR(__xludf.DUMMYFUNCTION("""COMPUTED_VALUE"""),"Product")</f>
        <v/>
      </c>
      <c r="N14" s="88" t="inlineStr">
        <is>
          <t>Clinic</t>
        </is>
      </c>
      <c r="O14" s="100">
        <f>IFERROR(__xludf.DUMMYFUNCTION("""COMPUTED_VALUE"""),"Mock")</f>
        <v/>
      </c>
      <c r="P14" s="100">
        <f>IFERROR(__xludf.DUMMYFUNCTION("""COMPUTED_VALUE"""),"Pharma Plus เล่มม่วง")</f>
        <v/>
      </c>
      <c r="Q14" s="100" t="n"/>
    </row>
    <row r="15" ht="13.2" customHeight="1" s="49">
      <c r="A15" s="100" t="n">
        <v>13</v>
      </c>
      <c r="B15" s="88">
        <f>IFERROR(__xludf.DUMMYFUNCTION("""COMPUTED_VALUE"""),"หากต้องการพัฒนาสูตรตำรับยาคุมกำเนิดปัญหาใดที่มีความสำคัญที่สุดและต้องแก้ไข")</f>
        <v/>
      </c>
      <c r="C15" s="100" t="n"/>
      <c r="D15" s="88">
        <f>IFERROR(__xludf.DUMMYFUNCTION("""COMPUTED_VALUE"""),"ความหนาของเม็ดยาต้องเท่ากัน")</f>
        <v/>
      </c>
      <c r="E15" s="88">
        <f>IFERROR(__xludf.DUMMYFUNCTION("""COMPUTED_VALUE"""),"ความแข็งของเม็ดยา เนื่องจากต้องพกติดตัว")</f>
        <v/>
      </c>
      <c r="F15" s="88">
        <f>IFERROR(__xludf.DUMMYFUNCTION("""COMPUTED_VALUE"""),"ความสม่ำเสมอของตัวยาสำคัญ")</f>
        <v/>
      </c>
      <c r="G15" s="88">
        <f>IFERROR(__xludf.DUMMYFUNCTION("""COMPUTED_VALUE"""),"ความกร่อน")</f>
        <v/>
      </c>
      <c r="H15" s="88">
        <f>IFERROR(__xludf.DUMMYFUNCTION("""COMPUTED_VALUE"""),"การละลายของยา")</f>
        <v/>
      </c>
      <c r="I15" s="100">
        <f>IFERROR(__xludf.DUMMYFUNCTION("""COMPUTED_VALUE"""),"3")</f>
        <v/>
      </c>
      <c r="J15" s="88">
        <f>IFERROR(__xludf.DUMMYFUNCTION("""COMPUTED_VALUE"""),"✅ คำตอบที่ถูกต้อง: ข้อ ค. ความสม่ำเสมอของตัวยาสำคัญ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ทำไมข้อน"&amp;"ี้ถึงถูก:
ความสม่ำเสมอของตัวยาสำคัญ 💡 คำอธิบายและเหตุผลทางเภสัชกรรม:
💡 คำอธิบายและเหตุผลทางเภสัชกรรม:
ยาคุมกำเนิดเป็นยาที่มีปริมาณตัวยาสำคัญต่อเม็ดต่ำมาก (Potent, low-dose drugs) ปัญหาที่สำคัญที่สุดคือ Content Uniformity (ความสม่ำเสมอของปริมาณตัวยาสำคัญ"&amp;") เพื่อป้องกันความล้มเหลวในการคุมกำเนิดหรือผลข้างเคียงจากฮอร์โมน
USP/NF, British Pharmacopoeia (BP) และ Remington: The Science and Practice of Pharmacy (หัวข้อ Tablet Manufacturing)
🔍 ข้ออื่นผิดเพราะอะไร:
• ข้อ ก. (ความหนาของเม็ดยาต้องเท่ากัน): ข้อนี้ไม"&amp;"่ใช่คำตอบที่ถูกต้องสำหรับภาวะ Tablet Manufacturing เนื่องจากกลไกการออกฤทธิ์, efficacy หรือข้อบ่งใช้ไม่ตรงกับโจทย์ที่กำหนด
• ข้อ ข. (ความแข็งของเม็ดยา เนื่องจากต้องพกติดตัว): ข้อนี้ไม่ใช่คำตอบที่ถูกต้องสำหรับภาวะ Tablet Manufacturing เนื่องจากกลไกการออกฤทธ"&amp;"ิ์, efficacy หรือข้อบ่งใช้ไม่ตรงกับโจทย์ที่กำหนด
• ข้อ ง. (ความกร่อน): ข้อนี้ไม่ใช่คำตอบที่ถูกต้องสำหรับภาวะ Tablet Manufacturing เนื่องจากกลไกการออกฤทธิ์, efficacy หรือข้อบ่งใช้ไม่ตรงกับโจทย์ที่กำหนด
• ข้อ จ. (การละลายของยา): ข้อนี้ไม่ใช่คำตอบที่ถูกต้องส"&amp;"ำหรับภาวะ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 "&amp;"Units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di"&amp;"ssolution และ uniformity
• Defect Troubleshooting: วิเคราะห์สาเหตุและวิธีแก้ไขปัญหา formulation defects เชิงสูตรตำรับ")</f>
        <v/>
      </c>
      <c r="K15" s="100" t="n"/>
      <c r="L15" s="88">
        <f>IFERROR(__xludf.DUMMYFUNCTION("""COMPUTED_VALUE"""),"Tablet Manufacturing")</f>
        <v/>
      </c>
      <c r="M15" s="100">
        <f>IFERROR(__xludf.DUMMYFUNCTION("""COMPUTED_VALUE"""),"Product")</f>
        <v/>
      </c>
      <c r="N15" s="88" t="inlineStr">
        <is>
          <t>Clinic</t>
        </is>
      </c>
      <c r="O15" s="100">
        <f>IFERROR(__xludf.DUMMYFUNCTION("""COMPUTED_VALUE"""),"Mock")</f>
        <v/>
      </c>
      <c r="P15" s="100">
        <f>IFERROR(__xludf.DUMMYFUNCTION("""COMPUTED_VALUE"""),"Pharma Plus เล่มม่วง")</f>
        <v/>
      </c>
      <c r="Q15" s="100" t="n"/>
    </row>
    <row r="16" ht="13.2" customHeight="1" s="49">
      <c r="A16" s="100" t="n">
        <v>14</v>
      </c>
      <c r="B16" s="88">
        <f>IFERROR(__xludf.DUMMYFUNCTION("""COMPUTED_VALUE"""),"สาเหตุความไม่คงตัวดังข้อ 71 คือ")</f>
        <v/>
      </c>
      <c r="C16" s="100" t="n"/>
      <c r="D16" s="88">
        <f>IFERROR(__xludf.DUMMYFUNCTION("""COMPUTED_VALUE"""),"อนุภาคมีขนาดใหญ่เกินไป")</f>
        <v/>
      </c>
      <c r="E16" s="88">
        <f>IFERROR(__xludf.DUMMYFUNCTION("""COMPUTED_VALUE"""),"วัตภาคน้ำมันมีปริมาณมากเกินไป")</f>
        <v/>
      </c>
      <c r="F16" s="88">
        <f>IFERROR(__xludf.DUMMYFUNCTION("""COMPUTED_VALUE"""),"ความหนืดของวัตภาคภายนอกสูงเกินไป")</f>
        <v/>
      </c>
      <c r="G16" s="88">
        <f>IFERROR(__xludf.DUMMYFUNCTION("""COMPUTED_VALUE"""),"ไม่มีสารก่ออิมัลชัน (emulsifier) ในตำรับ")</f>
        <v/>
      </c>
      <c r="H16" s="88">
        <f>IFERROR(__xludf.DUMMYFUNCTION("""COMPUTED_VALUE"""),"ความหนาแน่นของวัตภาคในและนอกมีค่าใกล้เคียงกัน")</f>
        <v/>
      </c>
      <c r="I16" s="100">
        <f>IFERROR(__xludf.DUMMYFUNCTION("""COMPUTED_VALUE"""),"4")</f>
        <v/>
      </c>
      <c r="J16" s="88">
        <f>IFERROR(__xludf.DUMMYFUNCTION("""COMPUTED_VALUE"""),"✅ คำตอบที่ถูกต้อง: ข้อ ง. ไม่มีสารก่ออิมัลชัน (emulsifier) ในตำรับ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ตามมาตรฐ"&amp;"าน
🎯 ทำไมข้อนี้ถึงถูก:
ไม่มีสารก่ออิมัลชัน (emulsifier) ในตำรับ 💡 คำอธิบายและเหตุผลทางเภสัชกรรม:
💡 คำอธิบายและเหตุผลทางเภสัชกรรม:
ความไม่คงตัวในอิมัลชันมักเกิดจากปัจจัยต่างๆ เช่น การรวมตัวของหยดน้ำมัน (coalescence) หรือการแยกชั้น ซึ่งสอดคล้องกับคุณสมบ"&amp;"ัติทางกายภาพและสูตรตำรับอิมัลชัน o/w ตามหลักเภสัชเวทและเภสัชอุตสาหกรรม
USP/NF, British Pharmacopoeia (BP) และ Remington: The Science and Practice of Pharmacy (หัวข้อ Tablet Manufacturing)
🔍 ข้ออื่นผิดเพราะอะไร:
• ข้อ ก. (อนุภาคมีขนาดใหญ่เกินไป): ข้อนี้ไ"&amp;"ม่ใช่คำตอบที่ถูกต้องสำหรับภาวะ Tablet Manufacturing เนื่องจากกลไกการออกฤทธิ์, efficacy หรือข้อบ่งใช้ไม่ตรงกับโจทย์ที่กำหนด
• ข้อ ข. (วัตภาคน้ำมันมีปริมาณมากเกินไป): ข้อนี้ไม่ใช่คำตอบที่ถูกต้องสำหรับภาวะ Tablet Manufacturing เนื่องจากกลไกการออกฤทธิ์, effic"&amp;"acy หรือข้อบ่งใช้ไม่ตรงกับโจทย์ที่กำหนด
• ข้อ ค. (ความหนืดของวัตภาคภายนอกสูงเกินไป): ข้อนี้ไม่ใช่คำตอบที่ถูกต้องสำหรับภาวะ Tablet Manufacturing เนื่องจากกลไกการออกฤทธิ์, efficacy หรือข้อบ่งใช้ไม่ตรงกับโจทย์ที่กำหนด
• ข้อ จ. (ความหนาแน่นของวัตภาคในและนอกมี"&amp;"ค่าใกล้เคียงกัน):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"&amp;"&lt;711&gt;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จำเ"&amp;"กณฑ์ pharmacopoeia limits สำหรับ stability, dissolution และ uniformity
• Defect Troubleshooting: วิเคราะห์สาเหตุและวิธีแก้ไขปัญหา formulation defects เชิงสูตรตำรับ")</f>
        <v/>
      </c>
      <c r="K16" s="100" t="n"/>
      <c r="L16" s="88">
        <f>IFERROR(__xludf.DUMMYFUNCTION("""COMPUTED_VALUE"""),"Tablet Manufacturing")</f>
        <v/>
      </c>
      <c r="M16" s="100">
        <f>IFERROR(__xludf.DUMMYFUNCTION("""COMPUTED_VALUE"""),"Product")</f>
        <v/>
      </c>
      <c r="N16" s="88" t="inlineStr">
        <is>
          <t>Clinic</t>
        </is>
      </c>
      <c r="O16" s="100">
        <f>IFERROR(__xludf.DUMMYFUNCTION("""COMPUTED_VALUE"""),"Mock")</f>
        <v/>
      </c>
      <c r="P16" s="100">
        <f>IFERROR(__xludf.DUMMYFUNCTION("""COMPUTED_VALUE"""),"Pharma Plus เล่มม่วง")</f>
        <v/>
      </c>
      <c r="Q16" s="100" t="n"/>
    </row>
    <row r="17" ht="13.2" customHeight="1" s="49">
      <c r="A17" s="100" t="n">
        <v>15</v>
      </c>
      <c r="B17" s="88">
        <f>IFERROR(__xludf.DUMMYFUNCTION("""COMPUTED_VALUE"""),"ค่า required HLB ในการเกิดเป็น o/w emulsion ของวัตภาคน้ำมัน stearic acid และ liquid paraffin ในตำรับข้อ 71 มีค่าเท่ากับ")</f>
        <v/>
      </c>
      <c r="C17" s="100" t="n"/>
      <c r="D17" s="88">
        <f>IFERROR(__xludf.DUMMYFUNCTION("""COMPUTED_VALUE"""),"9.5")</f>
        <v/>
      </c>
      <c r="E17" s="88">
        <f>IFERROR(__xludf.DUMMYFUNCTION("""COMPUTED_VALUE"""),"10.75")</f>
        <v/>
      </c>
      <c r="F17" s="88">
        <f>IFERROR(__xludf.DUMMYFUNCTION("""COMPUTED_VALUE"""),"11.04")</f>
        <v/>
      </c>
      <c r="G17" s="88">
        <f>IFERROR(__xludf.DUMMYFUNCTION("""COMPUTED_VALUE"""),"12.13")</f>
        <v/>
      </c>
      <c r="H17" s="88">
        <f>IFERROR(__xludf.DUMMYFUNCTION("""COMPUTED_VALUE"""),"14")</f>
        <v/>
      </c>
      <c r="I17" s="100">
        <f>IFERROR(__xludf.DUMMYFUNCTION("""COMPUTED_VALUE"""),"1")</f>
        <v/>
      </c>
      <c r="J17" s="88">
        <f>IFERROR(__xludf.DUMMYFUNCTION("""COMPUTED_VALUE"""),"✅ คำตอบที่ถูกต้อง: ข้อ ก. 9.5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9.5 💡 คำอธิบายและเหตุผลทางเภ"&amp;"สัชกรรม:
💡 คำอธิบายและเหตุผลทางเภสัชกรรม:
ค่า required HLB คำนวณจากสัดส่วนน้ำหนักของสารแต่ละตัวในวัตภาคน้ำมันคูณกับค่า required HLB เฉพาะของสารนั้นๆ แล้วนำมารวมกัน ตามหลักการคำนวณอิมัลชัน
USP/NF, British Pharmacopoeia (BP) และ Remington: The Science and "&amp;"Practice of Pharmacy (หัวข้อ Tablet Manufacturing)
🔍 ข้ออื่นผิดเพราะอะไร:
• ข้อ ข. (10.75): ข้อนี้ไม่ใช่คำตอบที่ถูกต้องสำหรับภาวะ Tablet Manufacturing เนื่องจากกลไกการออกฤทธิ์, efficacy หรือข้อบ่งใช้ไม่ตรงกับโจทย์ที่กำหนด
• ข้อ ค. (11.04): ข้อนี้ไม่ใช่ค"&amp;"ำตอบที่ถูกต้องสำหรับภาวะ Tablet Manufacturing เนื่องจากกลไกการออกฤทธิ์, efficacy หรือข้อบ่งใช้ไม่ตรงกับโจทย์ที่กำหนด
• ข้อ ง. (12.13): ข้อนี้ไม่ใช่คำตอบที่ถูกต้องสำหรับภาวะ Tablet Manufacturing เนื่องจากกลไกการออกฤทธิ์, efficacy หรือข้อบ่งใช้ไม่ตรงกับโจทย"&amp;"์ที่กำหนด
• ข้อ จ. (14):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 &lt;851&gt; Spectropho"&amp;"tometry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dissolutio"&amp;"n และ uniformity
• Defect Troubleshooting: วิเคราะห์สาเหตุและวิธีแก้ไขปัญหา formulation defects เชิงสูตรตำรับ")</f>
        <v/>
      </c>
      <c r="K17" s="100" t="n"/>
      <c r="L17" s="88">
        <f>IFERROR(__xludf.DUMMYFUNCTION("""COMPUTED_VALUE"""),"Tablet Manufacturing")</f>
        <v/>
      </c>
      <c r="M17" s="100">
        <f>IFERROR(__xludf.DUMMYFUNCTION("""COMPUTED_VALUE"""),"Product")</f>
        <v/>
      </c>
      <c r="N17" s="88" t="inlineStr">
        <is>
          <t>Clinic</t>
        </is>
      </c>
      <c r="O17" s="100">
        <f>IFERROR(__xludf.DUMMYFUNCTION("""COMPUTED_VALUE"""),"Mock")</f>
        <v/>
      </c>
      <c r="P17" s="100">
        <f>IFERROR(__xludf.DUMMYFUNCTION("""COMPUTED_VALUE"""),"Pharma Plus เล่มม่วง")</f>
        <v/>
      </c>
      <c r="Q17" s="100" t="n"/>
    </row>
    <row r="18" ht="13.2" customHeight="1" s="49">
      <c r="A18" s="100" t="n">
        <v>16</v>
      </c>
      <c r="B18" s="88">
        <f>IFERROR(__xludf.DUMMYFUNCTION("""COMPUTED_VALUE"""),"สัดส่วนที่เหมาะสมของสารก่ออิมัลชันที่ใช้สำหรับตำรับข้อ 71 เพื่อให้เกิดเป็น o/w")</f>
        <v/>
      </c>
      <c r="C18" s="100" t="n"/>
      <c r="D18" s="88">
        <f>IFERROR(__xludf.DUMMYFUNCTION("""COMPUTED_VALUE"""),"Tween 80 : Span 80 = 8.43 : 2.87")</f>
        <v/>
      </c>
      <c r="E18" s="88">
        <f>IFERROR(__xludf.DUMMYFUNCTION("""COMPUTED_VALUE"""),"Tween 80 : Span 80 = 2.87 : 8.43")</f>
        <v/>
      </c>
      <c r="F18" s="88">
        <f>IFERROR(__xludf.DUMMYFUNCTION("""COMPUTED_VALUE"""),"Tween 80 : Span 80 = 15.0 : 3.7")</f>
        <v/>
      </c>
      <c r="G18" s="88">
        <f>IFERROR(__xludf.DUMMYFUNCTION("""COMPUTED_VALUE"""),"Tween 80 : Span 80 = 3.7 : 15.0")</f>
        <v/>
      </c>
      <c r="H18" s="88">
        <f>IFERROR(__xludf.DUMMYFUNCTION("""COMPUTED_VALUE"""),"Tween 80 : Span 80 = 1.5 : 2.5")</f>
        <v/>
      </c>
      <c r="I18" s="100">
        <f>IFERROR(__xludf.DUMMYFUNCTION("""COMPUTED_VALUE"""),"1")</f>
        <v/>
      </c>
      <c r="J18" s="88">
        <f>IFERROR(__xludf.DUMMYFUNCTION("""COMPUTED_VALUE"""),"✅ คำตอบที่ถูกต้อง: ข้อ ก. Tween 80 : Span 80 = 8.43 : 2.87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ท"&amp;"ำไมข้อนี้ถึงถูก:
Tween 80 : Span 80 = 8.43 : 2.87 💡 คำอธิบายและเหตุผลทางเภสัชกรรม:
💡 คำอธิบายและเหตุผลทางเภสัชกรรม:
การใช้ยาลดแรงตึงผิวผสม (Tween 80 มีค่า HLB = 15 และ Span 80 มีค่า HLB = 4.3) คำนวณหาอัตราส่วนเพื่อให้ได้ค่า HLB เท่ากับ required HLB ของต"&amp;"ำรับโดยใช้วิธี Alligation method
USP/NF, British Pharmacopoeia (BP) และ Remington: The Science and Practice of Pharmacy (หัวข้อ Tablet Manufacturing)
🔍 ข้ออื่นผิดเพราะอะไร:
• ข้อ ข. (Tween 80 : Span 80 = 2.87 : 8.43): เป็น Non-ionic surfactant (Sorbitan"&amp;" monooleate) มีค่า HLB ต่ำ (~4.3) เป็น lipophilic เหมาะสำหรับ W/O emulsion
• ข้อ ค. (Tween 80 : Span 80 = 15.0 : 3.7): เป็น Non-ionic surfactant (Sorbitan monooleate) มีค่า HLB ต่ำ (~4.3) เป็น lipophilic เหมาะสำหรับ W/O emulsion
• ข้อ ง. (Tween 80 : Span "&amp;"80 = 3.7 : 15.0): เป็น Non-ionic surfactant (Sorbitan monooleate) มีค่า HLB ต่ำ (~4.3) เป็น lipophilic เหมาะสำหรับ W/O emulsion
• ข้อ จ. (Tween 80 : Span 80 = 1.5 : 2.5): เป็น Non-ionic surfactant (Sorbitan monooleate) มีค่า HLB ต่ำ (~4.3) เป็น lipophilic"&amp;" เหมาะสำหรับ W/O emulsion
📖 Guideline อ้างอิง:
The United States Pharmacopeia (USP-NF 2024) General Chapters &lt;701&gt; Disintegration, &lt;711&gt; Dissolution, &lt;905&gt; Uniformity of Dosage Units &amp; Remington: The Science and Practice of Pharmacy (23rd Edition)
📌 จ"&amp;"ุดจำก่อนสอบ: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วิเคราะห์สาเหตุและวิธีแก้"&amp;"ไขปัญหา formulation defects เชิงสูตรตำรับ")</f>
        <v/>
      </c>
      <c r="K18" s="100" t="n"/>
      <c r="L18" s="88">
        <f>IFERROR(__xludf.DUMMYFUNCTION("""COMPUTED_VALUE"""),"Tablet Manufacturing")</f>
        <v/>
      </c>
      <c r="M18" s="100">
        <f>IFERROR(__xludf.DUMMYFUNCTION("""COMPUTED_VALUE"""),"Product")</f>
        <v/>
      </c>
      <c r="N18" s="88" t="inlineStr">
        <is>
          <t>Clinic</t>
        </is>
      </c>
      <c r="O18" s="100">
        <f>IFERROR(__xludf.DUMMYFUNCTION("""COMPUTED_VALUE"""),"Mock")</f>
        <v/>
      </c>
      <c r="P18" s="100">
        <f>IFERROR(__xludf.DUMMYFUNCTION("""COMPUTED_VALUE"""),"Pharma Plus เล่มม่วง")</f>
        <v/>
      </c>
      <c r="Q18" s="100" t="n"/>
    </row>
    <row r="19" ht="13.2" customHeight="1" s="49">
      <c r="A19" s="100" t="n">
        <v>17</v>
      </c>
      <c r="B19" s="88">
        <f>IFERROR(__xludf.DUMMYFUNCTION("""COMPUTED_VALUE"""),"เพราะเหตุใดอิมัลชันที่เตรียมได้ตามสูตรข้างต้นเป็นอิมัลชันชนิด o/w")</f>
        <v/>
      </c>
      <c r="C19" s="100" t="n"/>
      <c r="D19" s="88">
        <f>IFERROR(__xludf.DUMMYFUNCTION("""COMPUTED_VALUE"""),"มีปริมาตรวัตภาคบ้า(น้ำ)สูงกว่าวัตภาคน้ำมัน และระบบสารก่ออิมัลชัน (emulsifier system) มีค่า HLB ที่สูง")</f>
        <v/>
      </c>
      <c r="E19" s="88">
        <f>IFERROR(__xludf.DUMMYFUNCTION("""COMPUTED_VALUE"""),"มีปริมาตรวัตภาคบ้า(น้ำ)สูงกว่าวัตภาคน้ำมัน และระบบสารก่ออิมัลชัน (emulsifier system) มีค่า HLB ที่ต่ำ")</f>
        <v/>
      </c>
      <c r="F19" s="88">
        <f>IFERROR(__xludf.DUMMYFUNCTION("""COMPUTED_VALUE"""),"มีปริมาตรวัตภาคน้ำมันสูงกว่าวัตภาคบ้า(น้ำ) และระบบสารก่ออิมัลชัน (emulsifier system) มีค่า HLB ที่สูง")</f>
        <v/>
      </c>
      <c r="G19" s="88">
        <f>IFERROR(__xludf.DUMMYFUNCTION("""COMPUTED_VALUE"""),"มีปริมาตรวัตภาคน้ำมันสูงกว่าวัตภาคบ้า(น้ำ) และระบบสารก่ออิมัลชัน (emulsifier system) มีค่า HLB ที่ต่ำ")</f>
        <v/>
      </c>
      <c r="H19" s="88">
        <f>IFERROR(__xludf.DUMMYFUNCTION("""COMPUTED_VALUE"""),"มีปริมาตรวัตภาคน้ำมันและวัตภาคน้ำเท่าๆกัน และระบบสารก่ออิมัลชัน (emulsifier system) มีค่า HLB ที่สูง")</f>
        <v/>
      </c>
      <c r="I19" s="100">
        <f>IFERROR(__xludf.DUMMYFUNCTION("""COMPUTED_VALUE"""),"1")</f>
        <v/>
      </c>
      <c r="J19" s="88">
        <f>IFERROR(__xludf.DUMMYFUNCTION("""COMPUTED_VALUE"""),"✅ คำตอบที่ถูกต้อง: ข้อ ก. มีปริมาตรวัตภาคบ้า(น้ำ)สูงกว่าวัตภาคน้ำมัน และระบบสารก่ออิมัลชัน (emulsifier system) มีค่า HLB ที่สูง
💡 Background:
การพัฒนาสูตรตำรับยาเม็ด (Tablet formulation) ต้องควบคุม powder flowability, compressibility และเลือก excipients"&amp;" เพื่อป้องกัน tablet defects และให้ dissolution rate ตามมาตรฐาน
🎯 ทำไมข้อนี้ถึงถูก:
มีปริมาตรวัตภาคบ้า(น้ำ)สูงกว่าวัตภาคน้ำมัน และระบบสารก่ออิมัลชัน (emulsifier system) มีค่า HLB ที่สูง 💡 คำอธิบายและเหตุผลทางเภสัชกรรม:
💡 คำอธิบายและเหตุผลทางเภสัชกรรม:"&amp;"
ตามกฎของ Bancroft ชนิดของอิมัลชันขึ้นกับชนิดของสารก่ออิมัลชัน โดยสารลดแรงตึงผิวที่มีค่า HLB สูง ( hydrophilic surfactant เช่น Tween 80) จะช่วยส่งเสริมการเกิดอิมัลชันชนิดน้ำมันในน้ำ (o/w)
USP/NF, British Pharmacopoeia (BP) และ Remington: The Science and P"&amp;"ractice of Pharmacy (หัวข้อ Tablet Manufacturing)
🔍 ข้ออื่นผิดเพราะอะไร:
• ข้อ ข. (มีปริมาตรวัตภาคบ้า(น้ำ)สูงกว่าวัตภาคน้ำมัน และระบบสารก่ออิมัลชัน (emulsifier system) มีค่า HLB ที่ต่ำ): ข้อนี้ไม่ใช่คำตอบที่ถูกต้องสำหรับภาวะ Tablet Manufacturing เนื่องจ"&amp;"ากกลไกการออกฤทธิ์, efficacy หรือข้อบ่งใช้ไม่ตรงกับโจทย์ที่กำหนด
• ข้อ ค. (มีปริมาตรวัตภาคน้ำมันสูงกว่าวัตภาคบ้า(น้ำ) และระบบสารก่ออิมัลชัน (emulsifier system) มีค่า HLB ที่สูง): ข้อนี้ไม่ใช่คำตอบที่ถูกต้องสำหรับภาวะ Tablet Manufacturing เนื่องจากกลไกการออ"&amp;"กฤทธิ์, efficacy หรือข้อบ่งใช้ไม่ตรงกับโจทย์ที่กำหนด
• ข้อ ง. (มีปริมาตรวัตภาคน้ำมันสูงกว่าวัตภาคบ้า(น้ำ) และระบบสารก่ออิมัลชัน (emulsifier system) มีค่า HLB ที่ต่ำ): ข้อนี้ไม่ใช่คำตอบที่ถูกต้องสำหรับภาวะ Tablet Manufacturing เนื่องจากกลไกการออกฤทธิ์, eff"&amp;"icacy หรือข้อบ่งใช้ไม่ตรงกับโจทย์ที่กำหนด
• ข้อ จ. (มีปริมาตรวัตภาคน้ำมันและวัตภาคน้ำเท่าๆกัน และระบบสารก่ออิมัลชัน (emulsifier system) มีค่า HLB ที่สูง): ข้อนี้ไม่ใช่คำตอบที่ถูกต้องสำหรับภาวะ Tablet Manufacturing เนื่องจากกลไกการออกฤทธิ์, efficacy หรือข้"&amp;"อบ่งใช้ไม่ตรงกับโจทย์ที่กำหนด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 (23rd Edition)
"&amp;"📌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วิเคราะห์สาเหตุและวิธ"&amp;"ีแก้ไขปัญหา formulation defects เชิงสูตรตำรับ")</f>
        <v/>
      </c>
      <c r="K19" s="100" t="n"/>
      <c r="L19" s="88">
        <f>IFERROR(__xludf.DUMMYFUNCTION("""COMPUTED_VALUE"""),"Tablet Manufacturing")</f>
        <v/>
      </c>
      <c r="M19" s="100">
        <f>IFERROR(__xludf.DUMMYFUNCTION("""COMPUTED_VALUE"""),"Product")</f>
        <v/>
      </c>
      <c r="N19" s="88" t="inlineStr">
        <is>
          <t>Clinic</t>
        </is>
      </c>
      <c r="O19" s="100">
        <f>IFERROR(__xludf.DUMMYFUNCTION("""COMPUTED_VALUE"""),"Mock")</f>
        <v/>
      </c>
      <c r="P19" s="100">
        <f>IFERROR(__xludf.DUMMYFUNCTION("""COMPUTED_VALUE"""),"Pharma Plus เล่มม่วง")</f>
        <v/>
      </c>
      <c r="Q19" s="100" t="n"/>
    </row>
    <row r="20" ht="13.2" customHeight="1" s="49">
      <c r="A20" s="100" t="n">
        <v>18</v>
      </c>
      <c r="B20" s="88">
        <f>IFERROR(__xludf.DUMMYFUNCTION("""COMPUTED_VALUE"""),"ในการผลิตยาเม็ด gemfibrozil พบว่าเมื่อตอกแล้วยาเม็ดติดจาก แก้ไขโดยการเติมสารใด")</f>
        <v/>
      </c>
      <c r="C20" s="100" t="n"/>
      <c r="D20" s="88">
        <f>IFERROR(__xludf.DUMMYFUNCTION("""COMPUTED_VALUE"""),"Lactose")</f>
        <v/>
      </c>
      <c r="E20" s="88">
        <f>IFERROR(__xludf.DUMMYFUNCTION("""COMPUTED_VALUE"""),"Calcium carbonate")</f>
        <v/>
      </c>
      <c r="F20" s="88">
        <f>IFERROR(__xludf.DUMMYFUNCTION("""COMPUTED_VALUE"""),"HPMC")</f>
        <v/>
      </c>
      <c r="G20" s="88">
        <f>IFERROR(__xludf.DUMMYFUNCTION("""COMPUTED_VALUE"""),"Magnesium stearate")</f>
        <v/>
      </c>
      <c r="H20" s="88">
        <f>IFERROR(__xludf.DUMMYFUNCTION("""COMPUTED_VALUE"""),"Alcohol")</f>
        <v/>
      </c>
      <c r="I20" s="100">
        <f>IFERROR(__xludf.DUMMYFUNCTION("""COMPUTED_VALUE"""),"4")</f>
        <v/>
      </c>
      <c r="J20" s="88">
        <f>IFERROR(__xludf.DUMMYFUNCTION("""COMPUTED_VALUE"""),"✅ คำตอบที่ถูกต้อง: ข้อ ง. Magnesium stearate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ทำไมข้อนี้ถึงถู"&amp;"ก:
Magnesium stearate 💡 คำอธิบายและเหตุผลทางเภสัชกรรม:
💡 คำอธิบายและเหตุผลทางเภสัชกรรม:
อาการติดจาก (Sticking หรือ Picking) เกิดจากผงยาเกาะติดกับผิวหน้าของจากตอกยา แก้ไขโดยการเติมสารหล่อลื่น (lubricant) เช่น Magnesium stearate เพื่อลดแรงเสียดทานระหว่างผ"&amp;"งยากับผิวโลหะ
USP/NF, British Pharmacopoeia (BP) และ Remington: The Science and Practice of Pharmacy (หัวข้อ Tablet Defects)
🔍 ข้ออื่นผิดเพราะอะไร:
• ข้อ ก. (Lactose): เป็น Diluent / Filler ยอดนิยม ละลายน้ำได้ดี ให้ mouthfeel ที่ดี แต่เกิด Maillard reac"&amp;"tion (เม็ดยาเปลี่ยนเป็นสีน้ำตาล) เมื่อผสมกับ primary amine drugs
• ข้อ ข. (Calcium carbonate): เป็น Phosphate binder สำหรับ CKD ต้องเคี้ยวพร้อมอาหารเพื่อจับฟอสเฟตในทางเดินอาหาร และทำหน้าที่เสริมแคลเซียม
• ข้อ ค. (HPMC): เป็น Hydroxypropyl methylcellulose "&amp;"ใช้เป็น Film coating polymer ที่ละลายในกระเพาะอาหาร และใช้เป็น Hydrophilic matrix สำหรับ sustained release tablets
• ข้อ จ. (Alcohol): ข้อนี้ไม่ใช่คำตอบที่ถูกต้องสำหรับภาวะ Tablet Defects เนื่องจากกลไกการออกฤทธิ์, efficacy หรือข้อบ่งใช้ไม่ตรงกับโจทย์ที่กำ"&amp;"หนด
📖 Guideline อ้างอิง:
The United States Pharmacopeia (USP-NF 2024) General Chapters &lt;701&gt; Disintegration, &lt;711&gt; Dissolution, &lt;905&gt; Uniformity of Dosage Units &amp; Remington: The Science and Practice of Pharmacy (23rd Edition)
📌 จุดจำก่อนสอบ:
• Excipie"&amp;"nt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de"&amp;"fects เชิงสูตรตำรับ")</f>
        <v/>
      </c>
      <c r="K20" s="100" t="n"/>
      <c r="L20" s="88">
        <f>IFERROR(__xludf.DUMMYFUNCTION("""COMPUTED_VALUE"""),"Tablet Defects")</f>
        <v/>
      </c>
      <c r="M20" s="100">
        <f>IFERROR(__xludf.DUMMYFUNCTION("""COMPUTED_VALUE"""),"Product")</f>
        <v/>
      </c>
      <c r="N20" s="88" t="inlineStr">
        <is>
          <t>Clinic</t>
        </is>
      </c>
      <c r="O20" s="100">
        <f>IFERROR(__xludf.DUMMYFUNCTION("""COMPUTED_VALUE"""),"Mock")</f>
        <v/>
      </c>
      <c r="P20" s="100">
        <f>IFERROR(__xludf.DUMMYFUNCTION("""COMPUTED_VALUE"""),"Pharma Plus เล่มม่วง")</f>
        <v/>
      </c>
      <c r="Q20" s="100" t="n"/>
    </row>
    <row r="21" ht="13.2" customHeight="1" s="49">
      <c r="A21" s="100" t="n">
        <v>19</v>
      </c>
      <c r="B21" s="88">
        <f>IFERROR(__xludf.DUMMYFUNCTION("""COMPUTED_VALUE"""),"หากต้องการเพิ่มความสามารถในการแตกตัวของยาเม็ด colchicine ควรใช้สารใด")</f>
        <v/>
      </c>
      <c r="C21" s="100" t="n"/>
      <c r="D21" s="88">
        <f>IFERROR(__xludf.DUMMYFUNCTION("""COMPUTED_VALUE"""),"Lactose")</f>
        <v/>
      </c>
      <c r="E21" s="88">
        <f>IFERROR(__xludf.DUMMYFUNCTION("""COMPUTED_VALUE"""),"Starch paste")</f>
        <v/>
      </c>
      <c r="F21" s="88">
        <f>IFERROR(__xludf.DUMMYFUNCTION("""COMPUTED_VALUE"""),"Microcrystalline cellulose")</f>
        <v/>
      </c>
      <c r="G21" s="88">
        <f>IFERROR(__xludf.DUMMYFUNCTION("""COMPUTED_VALUE"""),"Magnesium stearate")</f>
        <v/>
      </c>
      <c r="H21" s="88">
        <f>IFERROR(__xludf.DUMMYFUNCTION("""COMPUTED_VALUE"""),"Dicalcium phosphate")</f>
        <v/>
      </c>
      <c r="I21" s="100">
        <f>IFERROR(__xludf.DUMMYFUNCTION("""COMPUTED_VALUE"""),"3")</f>
        <v/>
      </c>
      <c r="J21" s="88">
        <f>IFERROR(__xludf.DUMMYFUNCTION("""COMPUTED_VALUE"""),"✅ คำตอบที่ถูกต้อง: ข้อ ค. Microcrystalline cellulose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ทำไมข้อ"&amp;"นี้ถึงถูก:
Microcrystalline cellulose 💡 คำอธิบายและเหตุผลทางเภสัชกรรม:
💡 คำอธิบายและเหตุผลทางเภสัชกรรม:
การเพิ่มการแตกตัวของยาเม็ด (disintegration) ต้องอาศัยสารช่วยแตกตัว (disintegrant) เช่น Starch paste (แป้งเปียก), croscarmellose sodium หรือ microcrys"&amp;"talline cellulose ที่มีคุณสมบัติดูดน้ำและบวมตัวได้ดี
USP/NF, British Pharmacopoeia (BP) และ Remington: The Science and Practice of Pharmacy (หัวข้อ Tablet Manufacturing)
🔍 ข้ออื่นผิดเพราะอะไร:
• ข้อ ก. (Lactose): เป็น Diluent / Filler ยอดนิยม ละลายน้ำได"&amp;"้ดี ให้ mouthfeel ที่ดี แต่เกิด Maillard reaction (เม็ดยาเปลี่ยนเป็นสีน้ำตาล) เมื่อผสมกับ primary amine drugs
• ข้อ ข. (Starch paste): ข้อนี้ไม่ใช่คำตอบที่ถูกต้องสำหรับภาวะ Tablet Manufacturing เนื่องจากกลไกการออกฤทธิ์, efficacy หรือข้อบ่งใช้ไม่ตรงกับโจทย"&amp;"์ที่กำหนด
• ข้อ ง. (Magnesium stearate):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(Dicalcium phosphate): ข้อนี้ไม่ใช่คำตอบที่ถูกต้องสำหรับ"&amp;"ภาวะ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 Units"&amp;"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dissolu"&amp;"tion และ uniformity
• Defect Troubleshooting: วิเคราะห์สาเหตุและวิธีแก้ไขปัญหา formulation defects เชิงสูตรตำรับ")</f>
        <v/>
      </c>
      <c r="K21" s="100" t="n"/>
      <c r="L21" s="88">
        <f>IFERROR(__xludf.DUMMYFUNCTION("""COMPUTED_VALUE"""),"Tablet Manufacturing")</f>
        <v/>
      </c>
      <c r="M21" s="100">
        <f>IFERROR(__xludf.DUMMYFUNCTION("""COMPUTED_VALUE"""),"Product")</f>
        <v/>
      </c>
      <c r="N21" s="88" t="inlineStr">
        <is>
          <t>Clinic</t>
        </is>
      </c>
      <c r="O21" s="100">
        <f>IFERROR(__xludf.DUMMYFUNCTION("""COMPUTED_VALUE"""),"Mock")</f>
        <v/>
      </c>
      <c r="P21" s="100">
        <f>IFERROR(__xludf.DUMMYFUNCTION("""COMPUTED_VALUE"""),"Pharma Plus เล่มม่วง")</f>
        <v/>
      </c>
      <c r="Q21" s="100" t="n"/>
    </row>
    <row r="22" ht="13.2" customHeight="1" s="49">
      <c r="A22" s="100" t="n">
        <v>20</v>
      </c>
      <c r="B22" s="88">
        <f>IFERROR(__xludf.DUMMYFUNCTION("""COMPUTED_VALUE"""),"ในการควบคุมคุณภาพของยาเม็ด colchicine tablet 0.6 mg ตามข้อกำหนดใน USP สิ่งที่ไม่ต้องทำคือ")</f>
        <v/>
      </c>
      <c r="C22" s="100" t="n"/>
      <c r="D22" s="88">
        <f>IFERROR(__xludf.DUMMYFUNCTION("""COMPUTED_VALUE"""),"Friability test")</f>
        <v/>
      </c>
      <c r="E22" s="88">
        <f>IFERROR(__xludf.DUMMYFUNCTION("""COMPUTED_VALUE"""),"Content uniformity")</f>
        <v/>
      </c>
      <c r="F22" s="88">
        <f>IFERROR(__xludf.DUMMYFUNCTION("""COMPUTED_VALUE"""),"Weight variation")</f>
        <v/>
      </c>
      <c r="G22" s="88">
        <f>IFERROR(__xludf.DUMMYFUNCTION("""COMPUTED_VALUE"""),"Dissolution test")</f>
        <v/>
      </c>
      <c r="H22" s="88">
        <f>IFERROR(__xludf.DUMMYFUNCTION("""COMPUTED_VALUE"""),"Disintegration test")</f>
        <v/>
      </c>
      <c r="I22" s="100">
        <f>IFERROR(__xludf.DUMMYFUNCTION("""COMPUTED_VALUE"""),"1")</f>
        <v/>
      </c>
      <c r="J22" s="88">
        <f>IFERROR(__xludf.DUMMYFUNCTION("""COMPUTED_VALUE"""),"✅ คำตอบที่ถูกต้อง: ข้อ ก. Friability test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"&amp;"Friability test 💡 คำอธิบายและเหตุผลทางเภสัชกรรม:
💡 คำอธิบายและเหตุผลทางเภสัชกรรม:
ยาเม็ด colchicine ขนาด 0.6 mg จัดเป็นยาที่มีปริมาณตัวยาน้อย (low-dose drug) และมีความเสี่ยงสูงเรื่องความสม่ำเสมอของปริมาณยาในแต่ละเม็ด (Content Uniformity, CU) ตามข้อกำหนด"&amp;" USP สำหรับยาเม็ดขนาดน้อยกว่า 25 mg หรือน้อยกว่า 25% ของน้ำหนักเม็ด จะต้องทดสอบ Content uniformity แทน Weight variation ยกเว้นบางกรณีที่ระบุไว้ แต่สำหรับข้อนี้ตามตำรับมาตรฐาน USP ของ Colchicine tablets จะไม่ต้องทำการทดสอบ Weight variation เนื่องจากใช้ Con"&amp;"tent uniformity เป็นเกณฑ์หลักในการควบคุมความสม่ำเสมอของตัวยาสำคัญ
USP/NF, British Pharmacopoeia (BP) และ Remington: The Science and Practice of Pharmacy (หัวข้อ Tablet Manufacturing)
🔍 ข้ออื่นผิดเพราะอะไร:
• ข้อ ข. (Content uniformity): ข้อนี้ไม่ใช่คำตอ"&amp;"บที่ถูกต้องสำหรับภาวะ Tablet Manufacturing เนื่องจากกลไกการออกฤทธิ์, efficacy หรือข้อบ่งใช้ไม่ตรงกับโจทย์ที่กำหนด
• ข้อ ค. (Weight variation): ข้อนี้ไม่ใช่คำตอบที่ถูกต้องสำหรับภาวะ Tablet Manufacturing เนื่องจากกลไกการออกฤทธิ์, efficacy หรือข้อบ่งใช้ไม่ตร"&amp;"งกับโจทย์ที่กำหนด
• ข้อ ง. (Dissolution test): ข้อนี้ไม่ใช่คำตอบที่ถูกต้องสำหรับภาวะ Tablet Manufacturing เนื่องจากกลไกการออกฤทธิ์, efficacy หรือข้อบ่งใช้ไม่ตรงกับโจทย์ที่กำหนด
• ข้อ จ. (Disintegration test): ข้อนี้ไม่ใช่คำตอบที่ถูกต้องสำหรับภาวะ Tablet M"&amp;"anufacturing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 Units &amp; Remington:"&amp;"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unif"&amp;"ormity
• Defect Troubleshooting: วิเคราะห์สาเหตุและวิธีแก้ไขปัญหา formulation defects เชิงสูตรตำรับ")</f>
        <v/>
      </c>
      <c r="K22" s="100" t="n"/>
      <c r="L22" s="88">
        <f>IFERROR(__xludf.DUMMYFUNCTION("""COMPUTED_VALUE"""),"Tablet Manufacturing")</f>
        <v/>
      </c>
      <c r="M22" s="100">
        <f>IFERROR(__xludf.DUMMYFUNCTION("""COMPUTED_VALUE"""),"Product")</f>
        <v/>
      </c>
      <c r="N22" s="88" t="inlineStr">
        <is>
          <t>Clinic</t>
        </is>
      </c>
      <c r="O22" s="100">
        <f>IFERROR(__xludf.DUMMYFUNCTION("""COMPUTED_VALUE"""),"Mock")</f>
        <v/>
      </c>
      <c r="P22" s="100">
        <f>IFERROR(__xludf.DUMMYFUNCTION("""COMPUTED_VALUE"""),"Pharma Plus เล่มม่วง")</f>
        <v/>
      </c>
      <c r="Q22" s="100" t="n"/>
    </row>
    <row r="23" ht="13.2" customHeight="1" s="49">
      <c r="A23" s="100" t="n">
        <v>21</v>
      </c>
      <c r="B23" s="88">
        <f>IFERROR(__xludf.DUMMYFUNCTION("""COMPUTED_VALUE"""),"ถ้าต้องการเตรียมยา Intra-arthricular corticosteroids (ampule) ต้องผ่านการควบคุมคุณภาพต่อไปนี้ ยกเว้นข้อใด")</f>
        <v/>
      </c>
      <c r="C23" s="100" t="n"/>
      <c r="D23" s="88">
        <f>IFERROR(__xludf.DUMMYFUNCTION("""COMPUTED_VALUE"""),"Sterility test")</f>
        <v/>
      </c>
      <c r="E23" s="88">
        <f>IFERROR(__xludf.DUMMYFUNCTION("""COMPUTED_VALUE"""),"Clarity test")</f>
        <v/>
      </c>
      <c r="F23" s="88">
        <f>IFERROR(__xludf.DUMMYFUNCTION("""COMPUTED_VALUE"""),"Pyrogen test")</f>
        <v/>
      </c>
      <c r="G23" s="88">
        <f>IFERROR(__xludf.DUMMYFUNCTION("""COMPUTED_VALUE"""),"Compatibility test")</f>
        <v/>
      </c>
      <c r="H23" s="88">
        <f>IFERROR(__xludf.DUMMYFUNCTION("""COMPUTED_VALUE"""),"Leaker test")</f>
        <v/>
      </c>
      <c r="I23" s="100">
        <f>IFERROR(__xludf.DUMMYFUNCTION("""COMPUTED_VALUE"""),"4")</f>
        <v/>
      </c>
      <c r="J23" s="88">
        <f>IFERROR(__xludf.DUMMYFUNCTION("""COMPUTED_VALUE"""),"✅ คำตอบที่ถูกต้อง: ข้อ ง. Compatibility test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ทำไมข้อนี้ถึงถู"&amp;"ก:
Compatibility test 💡 คำอธิบายและเหตุผลทางเภสัชกรรม:
💡 คำอธิบายและเหตุผลทางเภสัชกรรม:
ยาฉีดที่ให้เข้าสู่ข้อ (Intra-articular injection) เป็นผลิตภัณฑ์ปราศจากเชื้อ (Parenteral product) ซึ่งต้องผ่านการทดสอบมาตรฐาน ได้แก่ Sterility test (การทดสอบความปราศจ"&amp;"ากเชื้อ), Clarity test (การตรวจความใส ปราศจากสิ่งแปลกปลอม), Pyrogen/Bacterial endotoxins test (การทดสอบสารก่อไข้) และ Leaker test (การทดสอบรอยรั่วของ ampule/vial) ส่วน Compatibility test เป็นการศึกษาความเข้ากันได้ของยา มักทำในขั้นตอน Pre-formulation หรือก"&amp;"ารผสมยาสู่อินฟิวชัน ไม่ใช่การทดสอบคุณภาพประจำ (Routine quality control test) ของผลิตภัณฑ์สำเร็จรูปแต่ละ Batch
USP/NF, British Pharmacopoeia (BP) และ Remington: The Science and Practice of Pharmacy (หัวข้อ Tablet Manufacturing)
🔍 ข้ออื่นผิดเพราะอะไร:
• ข"&amp;"้อ ก. (Sterility test): ข้อนี้ไม่ใช่คำตอบที่ถูกต้องสำหรับภาวะ Tablet Manufacturing เนื่องจากกลไกการออกฤทธิ์, efficacy หรือข้อบ่งใช้ไม่ตรงกับโจทย์ที่กำหนด
• ข้อ ข. (Clarity test): ข้อนี้ไม่ใช่คำตอบที่ถูกต้องสำหรับภาวะ Tablet Manufacturing เนื่องจากกลไกการอ"&amp;"อกฤทธิ์, efficacy หรือข้อบ่งใช้ไม่ตรงกับโจทย์ที่กำหนด
• ข้อ ค. (Pyrogen test): ข้อนี้ไม่ใช่คำตอบที่ถูกต้องสำหรับภาวะ Tablet Manufacturing เนื่องจากกลไกการออกฤทธิ์, efficacy หรือข้อบ่งใช้ไม่ตรงกับโจทย์ที่กำหนด
• ข้อ จ. (Leaker test): ข้อนี้ไม่ใช่คำตอบที่ถู"&amp;"กต้องสำหรับภาวะ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D"&amp;"osage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stabili"&amp;"ty, dissolution และ uniformity
• Defect Troubleshooting: วิเคราะห์สาเหตุและวิธีแก้ไขปัญหา formulation defects เชิงสูตรตำรับ")</f>
        <v/>
      </c>
      <c r="K23" s="100" t="n"/>
      <c r="L23" s="88">
        <f>IFERROR(__xludf.DUMMYFUNCTION("""COMPUTED_VALUE"""),"Tablet Manufacturing")</f>
        <v/>
      </c>
      <c r="M23" s="100">
        <f>IFERROR(__xludf.DUMMYFUNCTION("""COMPUTED_VALUE"""),"Product")</f>
        <v/>
      </c>
      <c r="N23" s="88" t="inlineStr">
        <is>
          <t>Clinic</t>
        </is>
      </c>
      <c r="O23" s="100">
        <f>IFERROR(__xludf.DUMMYFUNCTION("""COMPUTED_VALUE"""),"Mock")</f>
        <v/>
      </c>
      <c r="P23" s="100">
        <f>IFERROR(__xludf.DUMMYFUNCTION("""COMPUTED_VALUE"""),"Pharma Plus เล่มม่วง")</f>
        <v/>
      </c>
      <c r="Q23" s="100" t="n"/>
    </row>
    <row r="24" ht="13.2" customHeight="1" s="49">
      <c r="A24" s="100" t="n">
        <v>22</v>
      </c>
      <c r="B24" s="88">
        <f>IFERROR(__xludf.DUMMYFUNCTION("""COMPUTED_VALUE"""),"จะต้องใช้ปริมาณยา methylprednisolone acetate เท่าไหร่ในการผลิตยาฉีด methylprednisolone ความเข้มข้น 10 mg/ml ปริมาณ 200 ml (กำหนดให้ MW ของ methylprednisolone = 374.5 และ MW ของ methylprednisolone acetate = 416.5)")</f>
        <v/>
      </c>
      <c r="C24" s="100" t="n"/>
      <c r="D24" s="88">
        <f>IFERROR(__xludf.DUMMYFUNCTION("""COMPUTED_VALUE"""),"0.8 g")</f>
        <v/>
      </c>
      <c r="E24" s="88">
        <f>IFERROR(__xludf.DUMMYFUNCTION("""COMPUTED_VALUE"""),"1.2 g")</f>
        <v/>
      </c>
      <c r="F24" s="88">
        <f>IFERROR(__xludf.DUMMYFUNCTION("""COMPUTED_VALUE"""),"1.5 g")</f>
        <v/>
      </c>
      <c r="G24" s="88">
        <f>IFERROR(__xludf.DUMMYFUNCTION("""COMPUTED_VALUE"""),"2.2 g")</f>
        <v/>
      </c>
      <c r="H24" s="88">
        <f>IFERROR(__xludf.DUMMYFUNCTION("""COMPUTED_VALUE"""),"3.0 g")</f>
        <v/>
      </c>
      <c r="I24" s="100">
        <f>IFERROR(__xludf.DUMMYFUNCTION("""COMPUTED_VALUE"""),"4")</f>
        <v/>
      </c>
      <c r="J24" s="88">
        <f>IFERROR(__xludf.DUMMYFUNCTION("""COMPUTED_VALUE"""),"✅ คำตอบที่ถูกต้อง: ข้อ ง. 2.2 g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2.2 g 💡 คำอธิบายและเหตุผลทางเภสัชกรรม:
💡 คำอธิบาย"&amp;"และเหตุผลทางเภสัชกรรม:
คำนวณปริมาณ Methylprednisolone ที่ต้องการ: 10 mg/ml  200 ml = 2,000 mg = 2.0 g. คำนวณหาปริมาณเกลือ ester (Methylprednisolone acetate) ที่ต้องใช้โดยเทียบน้ำหนักโมเลกุล: น้ำหนัก Acetate = (2.0 g  416.5) / 374.5 = 2.224 g ซึ่งใกล้เคี"&amp;"ยงกับ 2.2 g
USP/NF, British Pharmacopoeia (BP) และ Remington: The Science and Practice of Pharmacy (หัวข้อ Tablet Manufacturing)
🔍 ข้ออื่นผิดเพราะอะไร:
• ข้อ ก. (0.8 g): ข้อนี้ไม่ใช่คำตอบที่ถูกต้องสำหรับภาวะ Tablet Manufacturing เนื่องจากกลไกการออกฤทธิ์"&amp;", efficacy หรือข้อบ่งใช้ไม่ตรงกับโจทย์ที่กำหนด
• ข้อ ข. (1.2 g): ข้อนี้ไม่ใช่คำตอบที่ถูกต้องสำหรับภาวะ Tablet Manufacturing เนื่องจากกลไกการออกฤทธิ์, efficacy หรือข้อบ่งใช้ไม่ตรงกับโจทย์ที่กำหนด
• ข้อ ค. (1.5 g): ข้อนี้ไม่ใช่คำตอบที่ถูกต้องสำหรับภาวะ Tabl"&amp;"et Manufacturing เนื่องจากกลไกการออกฤทธิ์, efficacy หรือข้อบ่งใช้ไม่ตรงกับโจทย์ที่กำหนด
• ข้อ จ. (3.0 g): ข้อนี้ไม่ใช่คำตอบที่ถูกต้องสำหรับภาวะ Tablet Manufacturing เนื่องจากกลไกการออกฤทธิ์, efficacy หรือข้อบ่งใช้ไม่ตรงกับโจทย์ที่กำหนด
📖 Guideline อ้างอ"&amp;"ิง: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แม่นยำในบท"&amp;"บาทหน้าที่ของ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24" s="100" t="n"/>
      <c r="L24" s="88">
        <f>IFERROR(__xludf.DUMMYFUNCTION("""COMPUTED_VALUE"""),"Tablet Manufacturing")</f>
        <v/>
      </c>
      <c r="M24" s="100">
        <f>IFERROR(__xludf.DUMMYFUNCTION("""COMPUTED_VALUE"""),"Product")</f>
        <v/>
      </c>
      <c r="N24" s="88" t="inlineStr">
        <is>
          <t>Clinic</t>
        </is>
      </c>
      <c r="O24" s="100">
        <f>IFERROR(__xludf.DUMMYFUNCTION("""COMPUTED_VALUE"""),"Mock")</f>
        <v/>
      </c>
      <c r="P24" s="100">
        <f>IFERROR(__xludf.DUMMYFUNCTION("""COMPUTED_VALUE"""),"Pharma Plus เล่มม่วง")</f>
        <v/>
      </c>
      <c r="Q24" s="100" t="n"/>
    </row>
    <row r="25" ht="13.2" customHeight="1" s="49">
      <c r="A25" s="100" t="n">
        <v>23</v>
      </c>
      <c r="B25" s="88">
        <f>IFERROR(__xludf.DUMMYFUNCTION("""COMPUTED_VALUE"""),"ผู้ป่วยควรเก็บ insulin ที่ภาวะใด")</f>
        <v/>
      </c>
      <c r="C25" s="100" t="n"/>
      <c r="D25" s="88">
        <f>IFERROR(__xludf.DUMMYFUNCTION("""COMPUTED_VALUE"""),"Cold")</f>
        <v/>
      </c>
      <c r="E25" s="88">
        <f>IFERROR(__xludf.DUMMYFUNCTION("""COMPUTED_VALUE"""),"Refrigerator")</f>
        <v/>
      </c>
      <c r="F25" s="88">
        <f>IFERROR(__xludf.DUMMYFUNCTION("""COMPUTED_VALUE"""),"Cool")</f>
        <v/>
      </c>
      <c r="G25" s="88">
        <f>IFERROR(__xludf.DUMMYFUNCTION("""COMPUTED_VALUE"""),"Room temperature")</f>
        <v/>
      </c>
      <c r="H25" s="88">
        <f>IFERROR(__xludf.DUMMYFUNCTION("""COMPUTED_VALUE"""),"Warm")</f>
        <v/>
      </c>
      <c r="I25" s="100">
        <f>IFERROR(__xludf.DUMMYFUNCTION("""COMPUTED_VALUE"""),"2")</f>
        <v/>
      </c>
      <c r="J25" s="88">
        <f>IFERROR(__xludf.DUMMYFUNCTION("""COMPUTED_VALUE"""),"✅ คำตอบที่ถูกต้อง: ข้อ ข. Refrigerator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Ref"&amp;"rigerator 💡 คำอธิบายและเหตุผลทางเภสัชกรรม:
💡 คำอธิบายและเหตุผลทางเภสัชกรรม:
ตามคำแนะนำมาตรฐานในการเก็บรักษาอินซูลิน (Insulin storage) ขวดที่ยังไม่ได้เปิดใช้ต้องเก็บรักษาในตู้เย็น (Refrigerator) ที่อุณหภูมิ 2°C ถึง 8°C ห้ามแช่แข็ง เพื่อป้องกันการเสื่อมสล"&amp;"ายของโครงสร้างโปรตีน ส่วนขวดที่กำลังใช้งานอยู่สามารถเก็บที่อุณหภูมิห้อง (Room temperature) ได้ระยะเวลาหนึ่งตามชนิดของอินซูลิน
USP/NF, British Pharmacopoeia (BP) และ Remington: The Science and Practice of Pharmacy (หัวข้อ Tablet Manufacturing)
🔍 ข้ออื่นผ"&amp;"ิดเพราะอะไร:
• ข้อ ก. (Cold): ข้อนี้ไม่ใช่คำตอบที่ถูกต้องสำหรับภาวะ Tablet Manufacturing เนื่องจากกลไกการออกฤทธิ์, efficacy หรือข้อบ่งใช้ไม่ตรงกับโจทย์ที่กำหนด
• ข้อ ค. (Cool): ข้อนี้ไม่ใช่คำตอบที่ถูกต้องสำหรับภาวะ Tablet Manufacturing เนื่องจากกลไกการออก"&amp;"ฤทธิ์, efficacy หรือข้อบ่งใช้ไม่ตรงกับโจทย์ที่กำหนด
• ข้อ ง. (Room temperature): ข้อนี้ไม่ใช่คำตอบที่ถูกต้องสำหรับภาวะ Tablet Manufacturing เนื่องจากกลไกการออกฤทธิ์, efficacy หรือข้อบ่งใช้ไม่ตรงกับโจทย์ที่กำหนด
• ข้อ จ. (Warm): ข้อนี้ไม่ใช่คำตอบที่ถูกต้อง"&amp;"สำหรับภาวะ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Dosage"&amp;"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d"&amp;"issolution และ uniformity
• Defect Troubleshooting: วิเคราะห์สาเหตุและวิธีแก้ไขปัญหา formulation defects เชิงสูตรตำรับ")</f>
        <v/>
      </c>
      <c r="K25" s="100" t="n"/>
      <c r="L25" s="88">
        <f>IFERROR(__xludf.DUMMYFUNCTION("""COMPUTED_VALUE"""),"Tablet Manufacturing")</f>
        <v/>
      </c>
      <c r="M25" s="100">
        <f>IFERROR(__xludf.DUMMYFUNCTION("""COMPUTED_VALUE"""),"Product")</f>
        <v/>
      </c>
      <c r="N25" s="88" t="inlineStr">
        <is>
          <t>Clinic</t>
        </is>
      </c>
      <c r="O25" s="100">
        <f>IFERROR(__xludf.DUMMYFUNCTION("""COMPUTED_VALUE"""),"Mock")</f>
        <v/>
      </c>
      <c r="P25" s="100">
        <f>IFERROR(__xludf.DUMMYFUNCTION("""COMPUTED_VALUE"""),"Pharma Plus เล่มม่วง")</f>
        <v/>
      </c>
      <c r="Q25" s="100" t="n"/>
    </row>
    <row r="26" ht="13.2" customHeight="1" s="49">
      <c r="A26" s="100" t="n">
        <v>24</v>
      </c>
      <c r="B26" s="88">
        <f>IFERROR(__xludf.DUMMYFUNCTION("""COMPUTED_VALUE"""),"ท่านคิดว่า metformin tablet ไม่จำเป็นต้องทำ finished product quality control ข้อใด")</f>
        <v/>
      </c>
      <c r="C26" s="100" t="n"/>
      <c r="D26" s="88">
        <f>IFERROR(__xludf.DUMMYFUNCTION("""COMPUTED_VALUE"""),"Friability test")</f>
        <v/>
      </c>
      <c r="E26" s="88">
        <f>IFERROR(__xludf.DUMMYFUNCTION("""COMPUTED_VALUE"""),"Disintegration test")</f>
        <v/>
      </c>
      <c r="F26" s="88">
        <f>IFERROR(__xludf.DUMMYFUNCTION("""COMPUTED_VALUE"""),"Dissolution test")</f>
        <v/>
      </c>
      <c r="G26" s="88">
        <f>IFERROR(__xludf.DUMMYFUNCTION("""COMPUTED_VALUE"""),"Freeze-thaw cycle")</f>
        <v/>
      </c>
      <c r="H26" s="88">
        <f>IFERROR(__xludf.DUMMYFUNCTION("""COMPUTED_VALUE"""),"Weight variation")</f>
        <v/>
      </c>
      <c r="I26" s="100">
        <f>IFERROR(__xludf.DUMMYFUNCTION("""COMPUTED_VALUE"""),"1")</f>
        <v/>
      </c>
      <c r="J26" s="88">
        <f>IFERROR(__xludf.DUMMYFUNCTION("""COMPUTED_VALUE"""),"✅ คำตอบที่ถูกต้อง: ข้อ ก. Friability test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"&amp;"Friability test 💡 คำอธิบายและเหตุผลทางเภสัชกรรม:
💡 คำอธิบายและเหตุผลทางเภสัชกรรม:
Freeze-thaw cycle เป็นการทดสอบความคงสภาพ (Stability testing) โดยเฉพาะสำหรับระบบตัวยาอิมัลชัน (Emulsions) หรือไลโปसोม เพื่อดูการแยกชั้น (Phase separation) ไม่ใช่การทดสอบคุณ"&amp;"ภาพประจำของยาเม็ดแข็ง (Metformin tablet) ซึ่งยาเม็ดทั่วไปจะทดสอบ Friability, Disintegration, Dissolution และ Weight variation เป็นปกติ
USP/NF, British Pharmacopoeia (BP) และ Remington: The Science and Practice of Pharmacy (หัวข้อ Tablet Manufacturing)
🔍"&amp;" ข้ออื่นผิดเพราะอะไร:
• ข้อ ข. (Disintegration test): ข้อนี้ไม่ใช่คำตอบที่ถูกต้องสำหรับภาวะ Tablet Manufacturing เนื่องจากกลไกการออกฤทธิ์, efficacy หรือข้อบ่งใช้ไม่ตรงกับโจทย์ที่กำหนด
• ข้อ ค. (Dissolution test): ข้อนี้ไม่ใช่คำตอบที่ถูกต้องสำหรับภาวะ Tabl"&amp;"et Manufacturing เนื่องจากกลไกการออกฤทธิ์, efficacy หรือข้อบ่งใช้ไม่ตรงกับโจทย์ที่กำหนด
• ข้อ ง. (Freeze-thaw cycle): ข้อนี้ไม่ใช่คำตอบที่ถูกต้องสำหรับภาวะ Tablet Manufacturing เนื่องจากกลไกการออกฤทธิ์, efficacy หรือข้อบ่งใช้ไม่ตรงกับโจทย์ที่กำหนด
• ข้อ จ"&amp;". (Weight variation):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Disintegrati"&amp;"on,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Specs:"&amp;" จำเกณฑ์ pharmacopoeia limits สำหรับ stability, dissolution และ uniformity
• Defect Troubleshooting: วิเคราะห์สาเหตุและวิธีแก้ไขปัญหา formulation defects เชิงสูตรตำรับ")</f>
        <v/>
      </c>
      <c r="K26" s="100" t="n"/>
      <c r="L26" s="88">
        <f>IFERROR(__xludf.DUMMYFUNCTION("""COMPUTED_VALUE"""),"Tablet Manufacturing")</f>
        <v/>
      </c>
      <c r="M26" s="100">
        <f>IFERROR(__xludf.DUMMYFUNCTION("""COMPUTED_VALUE"""),"Product")</f>
        <v/>
      </c>
      <c r="N26" s="88" t="inlineStr">
        <is>
          <t>Clinic</t>
        </is>
      </c>
      <c r="O26" s="100">
        <f>IFERROR(__xludf.DUMMYFUNCTION("""COMPUTED_VALUE"""),"Mock")</f>
        <v/>
      </c>
      <c r="P26" s="100">
        <f>IFERROR(__xludf.DUMMYFUNCTION("""COMPUTED_VALUE"""),"Pharma Plus เล่มม่วง")</f>
        <v/>
      </c>
      <c r="Q26" s="100" t="n"/>
    </row>
    <row r="27" ht="13.2" customHeight="1" s="49">
      <c r="A27" s="100" t="n">
        <v>25</v>
      </c>
      <c r="B27" s="88">
        <f>IFERROR(__xludf.DUMMYFUNCTION("""COMPUTED_VALUE"""),"ข้อใดไม่ใช่ข้อดีของการทำ film coated tablet ที่เหนือกว่า sugar coated tablet")</f>
        <v/>
      </c>
      <c r="C27" s="100" t="n"/>
      <c r="D27" s="88">
        <f>IFERROR(__xludf.DUMMYFUNCTION("""COMPUTED_VALUE"""),"น้ำหนักของเม็ดยาเพิ่มมากขึ้น มากกว่า sugar coated tablet เนื่องจาก material ที่ใช้เป็นสารสังเคราะห์ที่มีน้ำหนักโมเลกุลสูง")</f>
        <v/>
      </c>
      <c r="E27" s="88">
        <f>IFERROR(__xludf.DUMMYFUNCTION("""COMPUTED_VALUE"""),"พื้นผิวเม็ดยามีความเรียบและ สีสม่ำเสมอกว่า sugar coated tablet")</f>
        <v/>
      </c>
      <c r="F27" s="88">
        <f>IFERROR(__xludf.DUMMYFUNCTION("""COMPUTED_VALUE"""),"กระบวนการทำ film coated tablet รวดเร็วกว่า sugar coated tablet")</f>
        <v/>
      </c>
      <c r="G27" s="88">
        <f>IFERROR(__xludf.DUMMYFUNCTION("""COMPUTED_VALUE"""),"กระบวนการทำ film coated tablet ไม่เกิดปัญหา dead spot")</f>
        <v/>
      </c>
      <c r="H27" s="88">
        <f>IFERROR(__xludf.DUMMYFUNCTION("""COMPUTED_VALUE"""),"film coated tabletไม่มีการทำ polishing ด้วย wax จึงไม่เกิดปัญหาที่เรียกว่า marbled เหมือน sugar coated tablet")</f>
        <v/>
      </c>
      <c r="I27" s="100">
        <f>IFERROR(__xludf.DUMMYFUNCTION("""COMPUTED_VALUE"""),"1")</f>
        <v/>
      </c>
      <c r="J27" s="88">
        <f>IFERROR(__xludf.DUMMYFUNCTION("""COMPUTED_VALUE"""),"✅ คำตอบที่ถูกต้อง: ข้อ ก. น้ำหนักของเม็ดยาเพิ่มมากขึ้น มากกว่า sugar coated tablet เนื่องจาก material ที่ใช้เป็นสารสังเคราะห์ที่มีน้ำหนักโมเลกุลสูง
💡 Background:
การพัฒนาสูตรตำรับยาเม็ด (Tablet formulation) ต้องควบคุม powder flowability, compressibility"&amp;" และเลือก excipients เพื่อป้องกัน tablet defects และให้ dissolution rate ตามมาตรฐาน
🎯 ทำไมข้อนี้ถึงถูก:
น้ำหนักของเม็ดยาเพิ่มมากขึ้น มากกว่า sugar coated tablet เนื่องจาก material ที่ใช้เป็นสารสังเคราะห์ที่มีน้ำหนักโมเลกุลสูง 💡 คำอธิบายและเหตุผลทางเภสั"&amp;"ชกรรม:
💡 คำอธิบายและเหตุผลทางเภสัชกรรม:
การเคลือบฟิล์ม (Film coating) มีข้อดีคือ น้ำหนักและขนาดของเม็ดยาเพิ่มขึ้นเพียงเล็กน้อยเท่านั้น (ประมาณ 2-5%) ต่างจากการเคลือบน้ำตาล (Sugar coating) ที่ทำให้น้ำหนักเพิ่มขึ้นถึง 30-50% ดังนั้นข้อ ก. จึงกล่าวผิด เพราะ"&amp;"น้ำหนักของ film coated tablet จะเพิ่มขึ้นน้อยกว่า sugar coated tablet ไม่ใช่มากกว่า
USP/NF, British Pharmacopoeia (BP) และ Remington: The Science and Practice of Pharmacy (หัวข้อ Tablet Coating)
🔍 ข้ออื่นผิดเพราะอะไร:
• ข้อ ข. (พื้นผิวเม็ดยามีความเรียบแ"&amp;"ละ สีสม่ำเสมอกว่า sugar coated tablet): ข้อนี้ไม่ใช่คำตอบที่ถูกต้องสำหรับภาวะ Tablet Coating เนื่องจากกลไกการออกฤทธิ์, efficacy หรือข้อบ่งใช้ไม่ตรงกับโจทย์ที่กำหนด
• ข้อ ค. (กระบวนการทำ film coated tablet รวดเร็วกว่า sugar coated tablet): ข้อนี้ไม่ใช่คำตอ"&amp;"บที่ถูกต้องสำหรับภาวะ Tablet Coating เนื่องจากกลไกการออกฤทธิ์, efficacy หรือข้อบ่งใช้ไม่ตรงกับโจทย์ที่กำหนด
• ข้อ ง. (กระบวนการทำ film coated tablet ไม่เกิดปัญหา dead spot): ข้อนี้ไม่ใช่คำตอบที่ถูกต้องสำหรับภาวะ Tablet Coating เนื่องจากกลไกการออกฤทธิ์, ef"&amp;"ficacy หรือข้อบ่งใช้ไม่ตรงกับโจทย์ที่กำหนด
• ข้อ จ. (film coated tabletไม่มีการทำ polishing ด้วย wax จึงไม่เกิดปัญหาที่เรียกว่า marbled เหมือน sugar coated tablet): ข้อนี้ไม่ใช่คำตอบที่ถูกต้องสำหรับภาวะ Tablet Coating เนื่องจากกลไกการออกฤทธิ์, efficacy หร"&amp;"ือข้อบ่งใช้ไม่ตรงกับโจทย์ที่กำหนด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 (23rd Editio"&amp;"n)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วิเคราะห์สาเหตุแล"&amp;"ะวิธีแก้ไขปัญหา formulation defects เชิงสูตรตำรับ")</f>
        <v/>
      </c>
      <c r="K27" s="100" t="n"/>
      <c r="L27" s="88">
        <f>IFERROR(__xludf.DUMMYFUNCTION("""COMPUTED_VALUE"""),"Tablet Coating")</f>
        <v/>
      </c>
      <c r="M27" s="100">
        <f>IFERROR(__xludf.DUMMYFUNCTION("""COMPUTED_VALUE"""),"Product")</f>
        <v/>
      </c>
      <c r="N27" s="88" t="inlineStr">
        <is>
          <t>Clinic</t>
        </is>
      </c>
      <c r="O27" s="100">
        <f>IFERROR(__xludf.DUMMYFUNCTION("""COMPUTED_VALUE"""),"Mock")</f>
        <v/>
      </c>
      <c r="P27" s="100">
        <f>IFERROR(__xludf.DUMMYFUNCTION("""COMPUTED_VALUE"""),"Pharma Plus เล่มม่วง")</f>
        <v/>
      </c>
      <c r="Q27" s="100" t="n"/>
    </row>
    <row r="28" ht="13.2" customHeight="1" s="49">
      <c r="A28" s="100" t="n">
        <v>26</v>
      </c>
      <c r="B28" s="88">
        <f>IFERROR(__xludf.DUMMYFUNCTION("""COMPUTED_VALUE"""),"Antacid เป็นยาเตรียมประเภทใด")</f>
        <v/>
      </c>
      <c r="C28" s="100" t="n"/>
      <c r="D28" s="88">
        <f>IFERROR(__xludf.DUMMYFUNCTION("""COMPUTED_VALUE"""),"Gel")</f>
        <v/>
      </c>
      <c r="E28" s="88">
        <f>IFERROR(__xludf.DUMMYFUNCTION("""COMPUTED_VALUE"""),"Emulsion")</f>
        <v/>
      </c>
      <c r="F28" s="88">
        <f>IFERROR(__xludf.DUMMYFUNCTION("""COMPUTED_VALUE"""),"Suspension")</f>
        <v/>
      </c>
      <c r="G28" s="88">
        <f>IFERROR(__xludf.DUMMYFUNCTION("""COMPUTED_VALUE"""),"Solution")</f>
        <v/>
      </c>
      <c r="H28" s="88">
        <f>IFERROR(__xludf.DUMMYFUNCTION("""COMPUTED_VALUE"""),"Elixir")</f>
        <v/>
      </c>
      <c r="I28" s="100">
        <f>IFERROR(__xludf.DUMMYFUNCTION("""COMPUTED_VALUE"""),"3")</f>
        <v/>
      </c>
      <c r="J28" s="88">
        <f>IFERROR(__xludf.DUMMYFUNCTION("""COMPUTED_VALUE"""),"✅ คำตอบที่ถูกต้อง: ข้อ ค. Suspension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Suspe"&amp;"nsion 💡 คำอธิบายและเหตุผลทางเภสัชกรรม:
💡 คำอธิบายและเหตุผลทางเภสัชกรรม:
ยาลดกรด (Antacid) ส่วนใหญ่ในรูปแบบน้ำแขวนตะกอน (Suspension) เช่น Aluminium hydroxide และ Magnesium hydroxide เนื่องจากตัวยาสำคัญไม่ละลายน้ำและต้องแขวนตะกอนไว้ให้อยู่ในรูปอนุภาคแขวนล"&amp;"อยเพื่อให้เกิดพื้นที่ผิวสัมผัสในการออกฤทธิ์สะเทินกรดได้ดี
USP/NF, British Pharmacopoeia (BP) และ Remington: The Science and Practice of Pharmacy (หัวข้อ Tablet Manufacturing)
🔍 ข้ออื่นผิดเพราะอะไร:
• ข้อ ก. (Gel): ข้อนี้ไม่ใช่คำตอบที่ถูกต้องสำหรับภาวะ T"&amp;"ablet Manufacturing เนื่องจากกลไกการออกฤทธิ์, efficacy หรือข้อบ่งใช้ไม่ตรงกับโจทย์ที่กำหนด
• ข้อ ข. (Emulsion): ข้อนี้ไม่ใช่คำตอบที่ถูกต้องสำหรับภาวะ Tablet Manufacturing เนื่องจากกลไกการออกฤทธิ์, efficacy หรือข้อบ่งใช้ไม่ตรงกับโจทย์ที่กำหนด
• ข้อ ง. (Sol"&amp;"ution): ข้อนี้ไม่ใช่คำตอบที่ถูกต้องสำหรับภาวะ Tablet Manufacturing เนื่องจากกลไกการออกฤทธิ์, efficacy หรือข้อบ่งใช้ไม่ตรงกับโจทย์ที่กำหนด
• ข้อ จ. (Elixir): ข้อนี้ไม่ใช่คำตอบที่ถูกต้องสำหรับภาวะ Tablet Manufacturing เนื่องจากกลไกการออกฤทธิ์, efficacy หรือ"&amp;"ข้อบ่งใช้ไม่ตรงกับโจทย์ที่กำหนด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 (23rd Edition)"&amp;"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วิเคราะห์สาเหตุและว"&amp;"ิธีแก้ไขปัญหา formulation defects เชิงสูตรตำรับ")</f>
        <v/>
      </c>
      <c r="K28" s="100" t="n"/>
      <c r="L28" s="88">
        <f>IFERROR(__xludf.DUMMYFUNCTION("""COMPUTED_VALUE"""),"Tablet Manufacturing")</f>
        <v/>
      </c>
      <c r="M28" s="100">
        <f>IFERROR(__xludf.DUMMYFUNCTION("""COMPUTED_VALUE"""),"Product")</f>
        <v/>
      </c>
      <c r="N28" s="88" t="inlineStr">
        <is>
          <t>Clinic</t>
        </is>
      </c>
      <c r="O28" s="100">
        <f>IFERROR(__xludf.DUMMYFUNCTION("""COMPUTED_VALUE"""),"Mock")</f>
        <v/>
      </c>
      <c r="P28" s="100">
        <f>IFERROR(__xludf.DUMMYFUNCTION("""COMPUTED_VALUE"""),"Pharma Plus เล่มม่วง")</f>
        <v/>
      </c>
      <c r="Q28" s="100" t="n"/>
    </row>
    <row r="29" ht="13.2" customHeight="1" s="49">
      <c r="A29" s="100" t="n">
        <v>27</v>
      </c>
      <c r="B29" s="88">
        <f>IFERROR(__xludf.DUMMYFUNCTION("""COMPUTED_VALUE"""),"ข้อใดถูกต้องในการเตรียมยาที่เป็น hormone drug รูปแบบของแข็ง
1. ต้องเตรียมยาในห้องที่มี positive pressure
2. ต้องเตรียมยาในห้องที่มี negative pressure
3. การเตรียมยาต้องเป็นไปตามข้อกำหนดของ GMP")</f>
        <v/>
      </c>
      <c r="C29" s="100" t="n"/>
      <c r="D29" s="88">
        <f>IFERROR(__xludf.DUMMYFUNCTION("""COMPUTED_VALUE"""),"Hard Gelatin Capsule filling")</f>
        <v/>
      </c>
      <c r="E29" s="88">
        <f>IFERROR(__xludf.DUMMYFUNCTION("""COMPUTED_VALUE"""),"Soft Gelatin Capsule encapsulation")</f>
        <v/>
      </c>
      <c r="F29" s="88">
        <f>IFERROR(__xludf.DUMMYFUNCTION("""COMPUTED_VALUE"""),"1 และ 3")</f>
        <v/>
      </c>
      <c r="G29" s="88">
        <f>IFERROR(__xludf.DUMMYFUNCTION("""COMPUTED_VALUE"""),"2 และ 3")</f>
        <v/>
      </c>
      <c r="H29" s="88">
        <f>IFERROR(__xludf.DUMMYFUNCTION("""COMPUTED_VALUE"""),"ไม่มีข้อใดถูก")</f>
        <v/>
      </c>
      <c r="I29" s="100">
        <f>IFERROR(__xludf.DUMMYFUNCTION("""COMPUTED_VALUE"""),"3")</f>
        <v/>
      </c>
      <c r="J29" s="88">
        <f>IFERROR(__xludf.DUMMYFUNCTION("""COMPUTED_VALUE"""),"✅ คำตอบที่ถูกต้อง: ข้อ ค. 1 และ 3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1 และ 3 "&amp;"💡 คำอธิบายและเหตุผลทางเภสัชกรรม:
💡 คำอธิบายและเหตุผลทางเภสัชกรรม:
ยาฮอร์โมน (Hormone drugs) จัดเป็น potent drugs และ hazardous drugs ตามข้อกำหนด GMP ซึ่งต้องป้องกันการฟุ้งกระจายไปปนเปื้อนบริเวณอื่น จึงต้องควบคุมความดันภายในห้องให้เป็น negative pressure "&amp;"เพื่อป้องกันไม่ให้อากาศจากห้องผลิตรั่วไหลออกสู่ภายนอก และกระบวนการผลิตต้องเป็นไปตามมาตรฐาน Good Manufacturing Practice (GMP)
USP/NF, British Pharmacopoeia (BP) และ Remington: The Science and Practice of Pharmacy (หัวข้อ Tablet Manufacturing)
🔍 ข้ออื่นผิ"&amp;"ดเพราะอะไร:
• ข้อ ก. (Hard Gelatin Capsule filling): ข้อนี้ไม่ใช่คำตอบที่ถูกต้องสำหรับภาวะ Tablet Manufacturing เนื่องจากกลไกการออกฤทธิ์, efficacy หรือข้อบ่งใช้ไม่ตรงกับโจทย์ที่กำหนด
• ข้อ ข. (Soft Gelatin Capsule encapsulation): ข้อนี้ไม่ใช่คำตอบที่ถูกต้"&amp;"องสำหรับภาวะ Tablet Manufacturing เนื่องจากกลไกการออกฤทธิ์, efficacy หรือข้อบ่งใช้ไม่ตรงกับโจทย์ที่กำหนด
• ข้อ ง. (2 และ 3): ข้อนี้ไม่ใช่คำตอบที่ถูกต้องสำหรับภาวะ Tablet Manufacturing เนื่องจากกลไกการออกฤทธิ์, efficacy หรือข้อบ่งใช้ไม่ตรงกับโจทย์ที่กำหนด
"&amp;"• ข้อ จ. (ไม่มีข้อใดถูก): ข้อนี้ไม่ถูกต้องเนื่องจากมีตัวเลือกที่จำเพาะและตรงตามเกณฑ์มาตรฐานเวชปฏิบัติอย่างชัดเจน
📖 Guideline อ้างอิง:
The United States Pharmacopeia (USP-NF 2024) General Chapters &lt;701&gt; Disintegration, &lt;711&gt; Dissolution, &lt;905&gt; Uniformity"&amp;"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st"&amp;"ability, dissolution และ uniformity
• Defect Troubleshooting: วิเคราะห์สาเหตุและวิธีแก้ไขปัญหา formulation defects เชิงสูตรตำรับ")</f>
        <v/>
      </c>
      <c r="K29" s="100" t="n"/>
      <c r="L29" s="88">
        <f>IFERROR(__xludf.DUMMYFUNCTION("""COMPUTED_VALUE"""),"Tablet Manufacturing")</f>
        <v/>
      </c>
      <c r="M29" s="100">
        <f>IFERROR(__xludf.DUMMYFUNCTION("""COMPUTED_VALUE"""),"Product")</f>
        <v/>
      </c>
      <c r="N29" s="88" t="inlineStr">
        <is>
          <t>Clinic</t>
        </is>
      </c>
      <c r="O29" s="100">
        <f>IFERROR(__xludf.DUMMYFUNCTION("""COMPUTED_VALUE"""),"Mock")</f>
        <v/>
      </c>
      <c r="P29" s="100">
        <f>IFERROR(__xludf.DUMMYFUNCTION("""COMPUTED_VALUE"""),"Pharma Plus เล่มม่วง")</f>
        <v/>
      </c>
      <c r="Q29" s="100" t="n"/>
    </row>
    <row r="30" ht="13.2" customHeight="1" s="49">
      <c r="A30" s="100" t="n">
        <v>28</v>
      </c>
      <c r="B30" s="88">
        <f>IFERROR(__xludf.DUMMYFUNCTION("""COMPUTED_VALUE"""),"ท่านต้องการเตรียม AZT suspension จึงเปิดหาค่าการละลายของยา AZT ในหนังสือ martindale พบว่ามีค่าการละลายในน้ำเท่ากับ 25 ส่วน
ข้อใดถูกต้องเกี่ยวกับการแสดงค่าการละลายในน้ำของ AZT")</f>
        <v/>
      </c>
      <c r="C30" s="100" t="n"/>
      <c r="D30" s="88">
        <f>IFERROR(__xludf.DUMMYFUNCTION("""COMPUTED_VALUE"""),"Very soluble")</f>
        <v/>
      </c>
      <c r="E30" s="88">
        <f>IFERROR(__xludf.DUMMYFUNCTION("""COMPUTED_VALUE"""),"Sparingly soluble")</f>
        <v/>
      </c>
      <c r="F30" s="88">
        <f>IFERROR(__xludf.DUMMYFUNCTION("""COMPUTED_VALUE"""),"Soluble")</f>
        <v/>
      </c>
      <c r="G30" s="88">
        <f>IFERROR(__xludf.DUMMYFUNCTION("""COMPUTED_VALUE"""),"Freely soluble")</f>
        <v/>
      </c>
      <c r="H30" s="88">
        <f>IFERROR(__xludf.DUMMYFUNCTION("""COMPUTED_VALUE"""),"Insoluble")</f>
        <v/>
      </c>
      <c r="I30" s="100">
        <f>IFERROR(__xludf.DUMMYFUNCTION("""COMPUTED_VALUE"""),"3")</f>
        <v/>
      </c>
      <c r="J30" s="88">
        <f>IFERROR(__xludf.DUMMYFUNCTION("""COMPUTED_VALUE"""),"✅ คำตอบที่ถูกต้อง: ข้อ ค. Soluble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Soluble 💡 คำอธิบายและเหต"&amp;"ุผลทางเภสัชกรรม:
💡 คำอธิบายและเหตุผลทางเภสัชกรรม:
ตามเกณฑ์ USP/BP นิยามคำว่า Sparingly soluble (ละลายได้น้อย) คือต้องใช้ตัวทำละลาย (น้ำ) ระหว่าง 30 ถึง 100 ส่วน ในการละลายตัวถูกละลาย 1 ส่วน (ค่า 25 ส่วนจัดอยู่ในช่วง 10 ถึง 30 ส่วน ซึ่งคือ Soluble)
USP/NF"&amp;", British Pharmacopoeia (BP) และ Remington: The Science and Practice of Pharmacy (หัวข้อ Tablet Manufacturing)
🔍 ข้ออื่นผิดเพราะอะไร:
• ข้อ ก. (Very soluble): ข้อนี้ไม่ใช่คำตอบที่ถูกต้องสำหรับภาวะ Tablet Manufacturing เนื่องจากกลไกการออกฤทธิ์, efficacy "&amp;"หรือข้อบ่งใช้ไม่ตรงกับโจทย์ที่กำหนด
• ข้อ ข. (Sparingly soluble): ข้อนี้ไม่ใช่คำตอบที่ถูกต้องสำหรับภาวะ Tablet Manufacturing เนื่องจากกลไกการออกฤทธิ์, efficacy หรือข้อบ่งใช้ไม่ตรงกับโจทย์ที่กำหนด
• ข้อ ง. (Freely soluble): ข้อนี้ไม่ใช่คำตอบที่ถูกต้องสำหรั"&amp;"บภาวะ Tablet Manufacturing เนื่องจากกลไกการออกฤทธิ์, efficacy หรือข้อบ่งใช้ไม่ตรงกับโจทย์ที่กำหนด
• ข้อ จ. (Insoluble): ข้อนี้ไม่ใช่คำตอบที่ถูกต้องสำหรับภาวะ Tablet Manufacturing เนื่องจากกลไกการออกฤทธิ์, efficacy หรือข้อบ่งใช้ไม่ตรงกับโจทย์ที่กำหนด
📖 G"&amp;"uideline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แม่นยำในบทบาท"&amp;"หน้าที่ของ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30" s="100" t="n"/>
      <c r="L30" s="88">
        <f>IFERROR(__xludf.DUMMYFUNCTION("""COMPUTED_VALUE"""),"Tablet Manufacturing")</f>
        <v/>
      </c>
      <c r="M30" s="100">
        <f>IFERROR(__xludf.DUMMYFUNCTION("""COMPUTED_VALUE"""),"Product")</f>
        <v/>
      </c>
      <c r="N30" s="88" t="inlineStr">
        <is>
          <t>Clinic</t>
        </is>
      </c>
      <c r="O30" s="100">
        <f>IFERROR(__xludf.DUMMYFUNCTION("""COMPUTED_VALUE"""),"Mock")</f>
        <v/>
      </c>
      <c r="P30" s="100">
        <f>IFERROR(__xludf.DUMMYFUNCTION("""COMPUTED_VALUE"""),"Pharma Plus เล่มม่วง")</f>
        <v/>
      </c>
      <c r="Q30" s="100" t="n"/>
    </row>
    <row r="31" ht="13.2" customHeight="1" s="49">
      <c r="A31" s="100" t="n">
        <v>29</v>
      </c>
      <c r="B31" s="88">
        <f>IFERROR(__xludf.DUMMYFUNCTION("""COMPUTED_VALUE"""),"ในการตอก ciprofloxacin tablet พบว่าผงยาไหลไม่ดี เภสัชกรฝ่าย R&amp;D อย่างท่านควรพัฒนาสูตรตำรับอย่างไรจึงจะเหมาะสม")</f>
        <v/>
      </c>
      <c r="C31" s="100" t="n"/>
      <c r="D31" s="88">
        <f>IFERROR(__xludf.DUMMYFUNCTION("""COMPUTED_VALUE"""),"เปลี่ยนสูตรตำรับเป็นยาน้ำ")</f>
        <v/>
      </c>
      <c r="E31" s="88">
        <f>IFERROR(__xludf.DUMMYFUNCTION("""COMPUTED_VALUE"""),"ทำ wet granulation")</f>
        <v/>
      </c>
      <c r="F31" s="88">
        <f>IFERROR(__xludf.DUMMYFUNCTION("""COMPUTED_VALUE"""),"นำไปผ่าน sieve เพื่อคัดขนาดอนุภาค")</f>
        <v/>
      </c>
      <c r="G31" s="88">
        <f>IFERROR(__xludf.DUMMYFUNCTION("""COMPUTED_VALUE"""),"เพิ่มแรงตอก")</f>
        <v/>
      </c>
      <c r="H31" s="88">
        <f>IFERROR(__xludf.DUMMYFUNCTION("""COMPUTED_VALUE"""),"เพิ่ม diluent")</f>
        <v/>
      </c>
      <c r="I31" s="100">
        <f>IFERROR(__xludf.DUMMYFUNCTION("""COMPUTED_VALUE"""),"2")</f>
        <v/>
      </c>
      <c r="J31" s="88">
        <f>IFERROR(__xludf.DUMMYFUNCTION("""COMPUTED_VALUE"""),"✅ คำตอบที่ถูกต้อง: ข้อ ข. ทำ wet granulation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ทำไมข้อนี้ถึงถู"&amp;"ก:
ทำ wet granulation 💡 คำอธิบายและเหตุผลทางเภสัชกรรม:
💡 คำอธิบายและเหตุผลทางเภสัชกรรม:
ปัญหาผงยาไหลไม่ดี (Poor flowability) ในกระบวนการตอกยา สามารถแก้ไขได้โดยการทำ Wet granulation หรือ Dry granulation เพื่อเพิ่มขนาดและปรับปรุงการไหลของแกรนูลให้ดีขึ้นก่"&amp;"อนนำไปตอก
USP/NF, British Pharmacopoeia (BP) และ Remington: The Science and Practice of Pharmacy (หัวข้อ Powders &amp; Granules)
🔍 ข้ออื่นผิดเพราะอะไร:
• ข้อ ก. (เปลี่ยนสูตรตำรับเป็นยาน้ำ): ข้อนี้ไม่ใช่คำตอบที่ถูกต้องสำหรับภาวะ Powders &amp; Granules เนื่องจากก"&amp;"ลไกการออกฤทธิ์, efficacy หรือข้อบ่งใช้ไม่ตรงกับโจทย์ที่กำหนด
• ข้อ ค. (นำไปผ่าน sieve เพื่อคัดขนาดอนุภาค): ข้อนี้ไม่ใช่คำตอบที่ถูกต้องสำหรับภาวะ Powders &amp; Granules เนื่องจากกลไกการออกฤทธิ์, efficacy หรือข้อบ่งใช้ไม่ตรงกับโจทย์ที่กำหนด
• ข้อ ง. (เพิ่มแรงตอ"&amp;"ก): ข้อนี้ไม่ใช่คำตอบที่ถูกต้องสำหรับภาวะ Powders &amp; Granules เนื่องจากกลไกการออกฤทธิ์, efficacy หรือข้อบ่งใช้ไม่ตรงกับโจทย์ที่กำหนด
• ข้อ จ. (เพิ่ม diluent): ข้อนี้ไม่ใช่คำตอบที่ถูกต้องสำหรับภาวะ Powders &amp; Granules เนื่องจากกลไกการออกฤทธิ์, efficacy หรือข"&amp;"้อบ่งใช้ไม่ตรงกับโจทย์ที่กำหนด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 (23rd Edition)
"&amp;"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วิเคราะห์สาเหตุและวิ"&amp;"ธีแก้ไขปัญหา formulation defects เชิงสูตรตำรับ")</f>
        <v/>
      </c>
      <c r="K31" s="100" t="n"/>
      <c r="L31" s="88">
        <f>IFERROR(__xludf.DUMMYFUNCTION("""COMPUTED_VALUE"""),"Powders &amp; Granules")</f>
        <v/>
      </c>
      <c r="M31" s="100">
        <f>IFERROR(__xludf.DUMMYFUNCTION("""COMPUTED_VALUE"""),"Product")</f>
        <v/>
      </c>
      <c r="N31" s="88" t="inlineStr">
        <is>
          <t>Clinic</t>
        </is>
      </c>
      <c r="O31" s="100">
        <f>IFERROR(__xludf.DUMMYFUNCTION("""COMPUTED_VALUE"""),"Mock")</f>
        <v/>
      </c>
      <c r="P31" s="100">
        <f>IFERROR(__xludf.DUMMYFUNCTION("""COMPUTED_VALUE"""),"Pharma Plus เล่มม่วง")</f>
        <v/>
      </c>
      <c r="Q31" s="100" t="n"/>
    </row>
    <row r="32" ht="13.2" customHeight="1" s="49">
      <c r="A32" s="100" t="n">
        <v>30</v>
      </c>
      <c r="B32" s="88">
        <f>IFERROR(__xludf.DUMMYFUNCTION("""COMPUTED_VALUE"""),"เภสัชกรผู้หนึ่งทำการสุ่ม atenolol tablets ระหว่างการผลิตพบว่ายาเม็ดเกิดการแยกฝา เรียกปรากฏการณ์นี้ว่า")</f>
        <v/>
      </c>
      <c r="C32" s="100" t="n"/>
      <c r="D32" s="88">
        <f>IFERROR(__xludf.DUMMYFUNCTION("""COMPUTED_VALUE"""),"Breaking")</f>
        <v/>
      </c>
      <c r="E32" s="88">
        <f>IFERROR(__xludf.DUMMYFUNCTION("""COMPUTED_VALUE"""),"Cracking")</f>
        <v/>
      </c>
      <c r="F32" s="88">
        <f>IFERROR(__xludf.DUMMYFUNCTION("""COMPUTED_VALUE"""),"Capping")</f>
        <v/>
      </c>
      <c r="G32" s="88">
        <f>IFERROR(__xludf.DUMMYFUNCTION("""COMPUTED_VALUE"""),"Segregation")</f>
        <v/>
      </c>
      <c r="H32" s="88">
        <f>IFERROR(__xludf.DUMMYFUNCTION("""COMPUTED_VALUE"""),"Sticking")</f>
        <v/>
      </c>
      <c r="I32" s="100">
        <f>IFERROR(__xludf.DUMMYFUNCTION("""COMPUTED_VALUE"""),"3")</f>
        <v/>
      </c>
      <c r="J32" s="88">
        <f>IFERROR(__xludf.DUMMYFUNCTION("""COMPUTED_VALUE"""),"✅ คำตอบที่ถูกต้อง: ข้อ ค. Capping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Capping "&amp;"💡 คำอธิบายและเหตุผลทางเภสัชกรรม:
💡 คำอธิบายและเหตุผลทางเภสัชกรรม:
Capping คือ การที่ส่วนบนหรือส่วนล่างของเม็ดยาแยกตัวออกจากตัวเม็ดหลักในลักษณะคล้ายหมวกหรือฝาครอบ ซึ่งมักเกิดจากการติดค้างของอากาศ การใช้แรงตอกสูงเกินไป หรือคุณสมบัติของแกรนูลไม่เหมาะสม
USP"&amp;"/NF, British Pharmacopoeia (BP) และ Remington: The Science and Practice of Pharmacy (หัวข้อ Tablet Defects)
🔍 ข้ออื่นผิดเพราะอะไร:
• ข้อ ก. (Breaking): ข้อนี้ไม่ใช่คำตอบที่ถูกต้องสำหรับภาวะ Tablet Defects เนื่องจากกลไกการออกฤทธิ์, efficacy หรือข้อบ่งใช้"&amp;"ไม่ตรงกับโจทย์ที่กำหนด
• ข้อ ข. (Cracking): ข้อนี้ไม่ใช่คำตอบที่ถูกต้องสำหรับภาวะ Tablet Defects เนื่องจากกลไกการออกฤทธิ์, efficacy หรือข้อบ่งใช้ไม่ตรงกับโจทย์ที่กำหนด
• ข้อ ง. (Segregation): ข้อนี้ไม่ใช่คำตอบที่ถูกต้องสำหรับภาวะ Tablet Defects เนื่องจากก"&amp;"ลไกการออกฤทธิ์, efficacy หรือข้อบ่งใช้ไม่ตรงกับโจทย์ที่กำหนด
• ข้อ จ. (Sticking): ข้อนี้ไม่ใช่คำตอบที่ถูกต้องสำหรับภาวะ Tablet Defects เนื่องจากกลไกการออกฤทธิ์, efficacy หรือข้อบ่งใช้ไม่ตรงกับโจทย์ที่กำหนด
📖 Guideline อ้างอิง:
The United States Pharmaco"&amp;"peia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(dilu"&amp;"ent,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32" s="100" t="n"/>
      <c r="L32" s="88">
        <f>IFERROR(__xludf.DUMMYFUNCTION("""COMPUTED_VALUE"""),"Tablet Defects")</f>
        <v/>
      </c>
      <c r="M32" s="100">
        <f>IFERROR(__xludf.DUMMYFUNCTION("""COMPUTED_VALUE"""),"Product")</f>
        <v/>
      </c>
      <c r="N32" s="88" t="inlineStr">
        <is>
          <t>Clinic</t>
        </is>
      </c>
      <c r="O32" s="100">
        <f>IFERROR(__xludf.DUMMYFUNCTION("""COMPUTED_VALUE"""),"Mock")</f>
        <v/>
      </c>
      <c r="P32" s="100">
        <f>IFERROR(__xludf.DUMMYFUNCTION("""COMPUTED_VALUE"""),"Pharma Plus เล่มม่วง")</f>
        <v/>
      </c>
      <c r="Q32" s="100" t="n"/>
    </row>
    <row r="33" ht="13.2" customHeight="1" s="49">
      <c r="A33" s="100" t="n">
        <v>31</v>
      </c>
      <c r="B33" s="88">
        <f>IFERROR(__xludf.DUMMYFUNCTION("""COMPUTED_VALUE"""),"จะแก้ไขปรากฏการณ์ข้อ 100 ได้อย่างไร")</f>
        <v/>
      </c>
      <c r="C33" s="100" t="n"/>
      <c r="D33" s="88">
        <f>IFERROR(__xludf.DUMMYFUNCTION("""COMPUTED_VALUE"""),"เติม anti-adherent")</f>
        <v/>
      </c>
      <c r="E33" s="88">
        <f>IFERROR(__xludf.DUMMYFUNCTION("""COMPUTED_VALUE"""),"เติม binder")</f>
        <v/>
      </c>
      <c r="F33" s="88">
        <f>IFERROR(__xludf.DUMMYFUNCTION("""COMPUTED_VALUE"""),"ลดขนาดอนุภาคให้ใกล้เคียงกัน")</f>
        <v/>
      </c>
      <c r="G33" s="88">
        <f>IFERROR(__xludf.DUMMYFUNCTION("""COMPUTED_VALUE"""),"ปรับความเร็วในการตอกให้ลดลง")</f>
        <v/>
      </c>
      <c r="H33" s="88">
        <f>IFERROR(__xludf.DUMMYFUNCTION("""COMPUTED_VALUE"""),"ข. และ ง. ถูก")</f>
        <v/>
      </c>
      <c r="I33" s="100">
        <f>IFERROR(__xludf.DUMMYFUNCTION("""COMPUTED_VALUE"""),"5")</f>
        <v/>
      </c>
      <c r="J33" s="88">
        <f>IFERROR(__xludf.DUMMYFUNCTION("""COMPUTED_VALUE"""),"✅ คำตอบที่ถูกต้อง: ข้อ จ. ข. และ ง. ถูก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ข."&amp;" และ ง. ถูก 💡 คำอธิบายและเหตุผลทางเภสัชกรรม:
💡 คำอธิบายและเหตุผลทางเภสัชกรรม:
การแก้ไขปัญหา Capping สามารถทำได้โดยการเพิ่มสารประสาน (binder) เพื่อเพิ่มความยึดเกาะของเม็ดยา และลดความเร็วในการตอก (compression speed) เพื่อให้อากาศภายในผงยามีเวลาในการระบายอ"&amp;"อกได้ดีขึ้น
USP/NF, British Pharmacopoeia (BP) และ Remington: The Science and Practice of Pharmacy (หัวข้อ Tablet Manufacturing)
🔍 ข้ออื่นผิดเพราะอะไร:
• ข้อ ก. (เติม anti-adherent): ข้อนี้ไม่ใช่คำตอบที่ถูกต้องสำหรับภาวะ Tablet Manufacturing เนื่องจากกล"&amp;"ไกการออกฤทธิ์, efficacy หรือข้อบ่งใช้ไม่ตรงกับโจทย์ที่กำหนด
• ข้อ ข. (เติม binder): ข้อนี้ไม่ใช่คำตอบที่ถูกต้องสำหรับภาวะ Tablet Manufacturing เนื่องจากกลไกการออกฤทธิ์, efficacy หรือข้อบ่งใช้ไม่ตรงกับโจทย์ที่กำหนด
• ข้อ ค. (ลดขนาดอนุภาคให้ใกล้เคียงกัน): ข"&amp;"้อนี้ไม่ใช่คำตอบที่ถูกต้องสำหรับภาวะ Tablet Manufacturing เนื่องจากกลไกการออกฤทธิ์, efficacy หรือข้อบ่งใช้ไม่ตรงกับโจทย์ที่กำหนด
• ข้อ ง. (ปรับความเร็วในการตอกให้ลดลง): ข้อนี้ไม่ใช่คำตอบที่ถูกต้องสำหรับภาวะ Tablet Manufacturing เนื่องจากกลไกการออกฤทธิ์, e"&amp;"fficacy หรือข้อบ่งใช้ไม่ตรงกับโจทย์ที่กำหนด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 (2"&amp;"3rd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วิเคราะ"&amp;"ห์สาเหตุและวิธีแก้ไขปัญหา formulation defects เชิงสูตรตำรับ")</f>
        <v/>
      </c>
      <c r="K33" s="100" t="n"/>
      <c r="L33" s="88">
        <f>IFERROR(__xludf.DUMMYFUNCTION("""COMPUTED_VALUE"""),"Tablet Manufacturing")</f>
        <v/>
      </c>
      <c r="M33" s="100">
        <f>IFERROR(__xludf.DUMMYFUNCTION("""COMPUTED_VALUE"""),"Product")</f>
        <v/>
      </c>
      <c r="N33" s="88" t="inlineStr">
        <is>
          <t>Clinic</t>
        </is>
      </c>
      <c r="O33" s="100">
        <f>IFERROR(__xludf.DUMMYFUNCTION("""COMPUTED_VALUE"""),"Mock")</f>
        <v/>
      </c>
      <c r="P33" s="100">
        <f>IFERROR(__xludf.DUMMYFUNCTION("""COMPUTED_VALUE"""),"Pharma Plus เล่มม่วง")</f>
        <v/>
      </c>
      <c r="Q33" s="100" t="n"/>
    </row>
    <row r="34" ht="13.2" customHeight="1" s="49">
      <c r="A34" s="100" t="n">
        <v>32</v>
      </c>
      <c r="B34" s="88">
        <f>IFERROR(__xludf.DUMMYFUNCTION("""COMPUTED_VALUE"""),"ORS Formulation
Sodium chloride: 2.6 g/L
Glucose anhydrous: 13.5 g/L
Potassium chloride: 1.5 g/L
Trisodium citrate dihydrate: 2.9 g/L
จากสูตร ORS ที่กำหนดให้ จงคำนวณหา mOsmol ของ NaCl (MW NaCl = 58.5)")</f>
        <v/>
      </c>
      <c r="C34" s="100" t="n"/>
      <c r="D34" s="88">
        <f>IFERROR(__xludf.DUMMYFUNCTION("""COMPUTED_VALUE"""),"44.44")</f>
        <v/>
      </c>
      <c r="E34" s="88">
        <f>IFERROR(__xludf.DUMMYFUNCTION("""COMPUTED_VALUE"""),"75.88")</f>
        <v/>
      </c>
      <c r="F34" s="88">
        <f>IFERROR(__xludf.DUMMYFUNCTION("""COMPUTED_VALUE"""),"80.58")</f>
        <v/>
      </c>
      <c r="G34" s="88">
        <f>IFERROR(__xludf.DUMMYFUNCTION("""COMPUTED_VALUE"""),"85")</f>
        <v/>
      </c>
      <c r="H34" s="88">
        <f>IFERROR(__xludf.DUMMYFUNCTION("""COMPUTED_VALUE"""),"88.89")</f>
        <v/>
      </c>
      <c r="I34" s="100">
        <f>IFERROR(__xludf.DUMMYFUNCTION("""COMPUTED_VALUE"""),"5")</f>
        <v/>
      </c>
      <c r="J34" s="88">
        <f>IFERROR(__xludf.DUMMYFUNCTION("""COMPUTED_VALUE"""),"✅ คำตอบที่ถูกต้อง: ข้อ จ. 88.89
💡 Background:
การคำนวณทางเภสัชกรรมต้องอาศัยความแม่นยำในการแปลงหน่วยความเข้มข้น, mEq, mosmol และ rate of infusion เพื่อความปลอดภัยของผู้ป่วย
🎯 ทำไมข้อนี้ถึงถูก:
88.89 💡 คำอธิบายและเหตุผลทางเภสัชกรรม:
💡 คำอธิบายและเหตุผ"&amp;"ลทางเภสัชกรรม:
การคำนวณ Osmolarity ของ NaCl (แตกตัวเป็น 2 ions คือ Na+ และ Cl-, i = 2):
จำนวนกรัมใน 1 ลิตร = 2.6 g
Moles = 2.6 / 58.5 = 0.0444 mol
moles ของไอออนทั้งหมด = 0.0444  2 = 0.0889 mol = 88.89 mmol/L หรือ mOsmol/L
USP/NF, British Pharmacopoeia ("&amp;"BP) และ Remington: The Science and Practice of Pharmacy (หัวข้อ Tablet Manufacturing)
🔍 ข้ออื่นผิดเพราะอะไร:
• ข้อ ก. (44.44): ข้อนี้ไม่ใช่คำตอบที่ถูกต้องสำหรับภาวะ Tablet Manufacturing เนื่องจากกลไกการออกฤทธิ์, efficacy หรือข้อบ่งใช้ไม่ตรงกับโจทย์ที่กำ"&amp;"หนด
• ข้อ ข. (75.88): ข้อนี้ไม่ใช่คำตอบที่ถูกต้องสำหรับภาวะ Tablet Manufacturing เนื่องจากกลไกการออกฤทธิ์, efficacy หรือข้อบ่งใช้ไม่ตรงกับโจทย์ที่กำหนด
• ข้อ ค. (80.58): ข้อนี้ไม่ใช่คำตอบที่ถูกต้องสำหรับภาวะ Tablet Manufacturing เนื่องจากกลไกการออกฤทธิ์, "&amp;"efficacy หรือข้อบ่งใช้ไม่ตรงกับโจทย์ที่กำหนด
• ข้อ ง. (85):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202"&amp;"4)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dis"&amp;"integrant,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34" s="100" t="n"/>
      <c r="L34" s="88">
        <f>IFERROR(__xludf.DUMMYFUNCTION("""COMPUTED_VALUE"""),"Tablet Manufacturing")</f>
        <v/>
      </c>
      <c r="M34" s="100">
        <f>IFERROR(__xludf.DUMMYFUNCTION("""COMPUTED_VALUE"""),"Product")</f>
        <v/>
      </c>
      <c r="N34" s="88" t="inlineStr">
        <is>
          <t>Clinic</t>
        </is>
      </c>
      <c r="O34" s="100">
        <f>IFERROR(__xludf.DUMMYFUNCTION("""COMPUTED_VALUE"""),"Mock")</f>
        <v/>
      </c>
      <c r="P34" s="100">
        <f>IFERROR(__xludf.DUMMYFUNCTION("""COMPUTED_VALUE"""),"Pharma Plus เล่มม่วง")</f>
        <v/>
      </c>
      <c r="Q34" s="100" t="n"/>
    </row>
    <row r="35" ht="13.2" customHeight="1" s="49">
      <c r="A35" s="100" t="n">
        <v>33</v>
      </c>
      <c r="B35" s="88">
        <f>IFERROR(__xludf.DUMMYFUNCTION("""COMPUTED_VALUE"""),"ในตำรับยาลดกรดแขวนตะกอน ยี่ห้อหนึ่ง มีส่วนประกอบดังนี้
Aluminium hydroxide, Magnesium hydroxide, Tragacanth, Carboxymethyl cellulose, Glycerin, Syrup, peppermint oil, Paraben conc., Ethyl alcohol, water
“Carboxymethyl cellulose” ทำหน้าที่อะไรในตำรับ")</f>
        <v/>
      </c>
      <c r="C35" s="100" t="n"/>
      <c r="D35" s="88">
        <f>IFERROR(__xludf.DUMMYFUNCTION("""COMPUTED_VALUE"""),"Preservatives")</f>
        <v/>
      </c>
      <c r="E35" s="88">
        <f>IFERROR(__xludf.DUMMYFUNCTION("""COMPUTED_VALUE"""),"Suspending agent")</f>
        <v/>
      </c>
      <c r="F35" s="88">
        <f>IFERROR(__xludf.DUMMYFUNCTION("""COMPUTED_VALUE"""),"Sweetening agent")</f>
        <v/>
      </c>
      <c r="G35" s="88">
        <f>IFERROR(__xludf.DUMMYFUNCTION("""COMPUTED_VALUE"""),"Coloring agent")</f>
        <v/>
      </c>
      <c r="H35" s="88">
        <f>IFERROR(__xludf.DUMMYFUNCTION("""COMPUTED_VALUE"""),"Active ingredient")</f>
        <v/>
      </c>
      <c r="I35" s="100">
        <f>IFERROR(__xludf.DUMMYFUNCTION("""COMPUTED_VALUE"""),"2")</f>
        <v/>
      </c>
      <c r="J35" s="88">
        <f>IFERROR(__xludf.DUMMYFUNCTION("""COMPUTED_VALUE"""),"✅ คำตอบที่ถูกต้อง: ข้อ ข. Suspending agent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ทำไมข้อนี้ถึงถูก:"&amp;"
Suspending agent 💡 คำอธิบายและเหตุผลทางเภสัชกรรม:
💡 คำอธิบายและเหตุผลทางเภสัชกรรม:
Carboxymethyl cellulose (CMC) เป็น hydrophilic colloid ที่นิยมใช้เป็น suspending agent ในตำรับยาน้ำแขวนตะกอน (suspension) เพื่อเพิ่มความหนืดและป้องกันการนอนก้นแข็ง (caki"&amp;"ng) ของอนุภาคตัวยา
USP/NF, British Pharmacopoeia (BP) และ Remington: The Science and Practice of Pharmacy (หัวข้อ Tablet Manufacturing)
🔍 ข้ออื่นผิดเพราะอะไร:
• ข้อ ก. (Preservatives): ข้อนี้ไม่ใช่คำตอบที่ถูกต้องสำหรับภาวะ Tablet Manufacturing เนื่องจาก"&amp;"กลไกการออกฤทธิ์, efficacy หรือข้อบ่งใช้ไม่ตรงกับโจทย์ที่กำหนด
• ข้อ ค. (Sweetening agent): ข้อนี้ไม่ใช่คำตอบที่ถูกต้องสำหรับภาวะ Tablet Manufacturing เนื่องจากกลไกการออกฤทธิ์, efficacy หรือข้อบ่งใช้ไม่ตรงกับโจทย์ที่กำหนด
• ข้อ ง. (Coloring agent): ข้อนี้ไ"&amp;"ม่ใช่คำตอบที่ถูกต้องสำหรับภาวะ Tablet Manufacturing เนื่องจากกลไกการออกฤทธิ์, efficacy หรือข้อบ่งใช้ไม่ตรงกับโจทย์ที่กำหนด
• ข้อ จ. (Active ingredient): ข้อนี้ไม่ใช่คำตอบที่ถูกต้องสำหรับภาวะ Tablet Manufacturing เนื่องจากกลไกการออกฤทธิ์, efficacy หรือข้อบ"&amp;"่งใช้ไม่ตรงกับโจทย์ที่กำหนด
📖 Guideline อ้างอิง:
The United States Pharmacopeia (USP-NF 2024) General Chapters &lt;701&gt; Disintegration, &lt;711&gt; Dissolution, &lt;905&gt; Uniformity of Dosage Units &amp; Remington: The Science and Practice of Pharmacy (23rd Edition)
📌"&amp;"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วิเคราะห์สาเหตุและวิธีแ"&amp;"ก้ไขปัญหา formulation defects เชิงสูตรตำรับ")</f>
        <v/>
      </c>
      <c r="K35" s="100" t="n"/>
      <c r="L35" s="88">
        <f>IFERROR(__xludf.DUMMYFUNCTION("""COMPUTED_VALUE"""),"Tablet Manufacturing")</f>
        <v/>
      </c>
      <c r="M35" s="100">
        <f>IFERROR(__xludf.DUMMYFUNCTION("""COMPUTED_VALUE"""),"Product")</f>
        <v/>
      </c>
      <c r="N35" s="88" t="inlineStr">
        <is>
          <t>Clinic</t>
        </is>
      </c>
      <c r="O35" s="100">
        <f>IFERROR(__xludf.DUMMYFUNCTION("""COMPUTED_VALUE"""),"Mock")</f>
        <v/>
      </c>
      <c r="P35" s="100">
        <f>IFERROR(__xludf.DUMMYFUNCTION("""COMPUTED_VALUE"""),"Pharma Plus เล่มม่วง")</f>
        <v/>
      </c>
      <c r="Q35" s="100" t="n"/>
    </row>
    <row r="36" ht="13.2" customHeight="1" s="49">
      <c r="A36" s="100" t="n">
        <v>34</v>
      </c>
      <c r="B36" s="88">
        <f>IFERROR(__xludf.DUMMYFUNCTION("""COMPUTED_VALUE"""),"ถ้าท่านเป็นเภสัชกรโรงงานและต้องการเตรียมยาเหน็บซึ่งแต่ละแท่งหนัก 2 กรัม และมีตัวยาสำคัญแท่งละ 0.3 g
Displacement value = 1.5
อยากทราบว่าต้องใช้ base สำหรับยาเหน็บเท่าไร")</f>
        <v/>
      </c>
      <c r="C36" s="100" t="n"/>
      <c r="D36" s="88">
        <f>IFERROR(__xludf.DUMMYFUNCTION("""COMPUTED_VALUE"""),"155 g")</f>
        <v/>
      </c>
      <c r="E36" s="88">
        <f>IFERROR(__xludf.DUMMYFUNCTION("""COMPUTED_VALUE"""),"175 g")</f>
        <v/>
      </c>
      <c r="F36" s="88">
        <f>IFERROR(__xludf.DUMMYFUNCTION("""COMPUTED_VALUE"""),"180 g")</f>
        <v/>
      </c>
      <c r="G36" s="88">
        <f>IFERROR(__xludf.DUMMYFUNCTION("""COMPUTED_VALUE"""),"197 g")</f>
        <v/>
      </c>
      <c r="H36" s="88">
        <f>IFERROR(__xludf.DUMMYFUNCTION("""COMPUTED_VALUE"""),"200 g")</f>
        <v/>
      </c>
      <c r="I36" s="100">
        <f>IFERROR(__xludf.DUMMYFUNCTION("""COMPUTED_VALUE"""),"3")</f>
        <v/>
      </c>
      <c r="J36" s="88">
        <f>IFERROR(__xludf.DUMMYFUNCTION("""COMPUTED_VALUE"""),"✅ คำตอบที่ถูกต้อง: ข้อ ค. 180 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180 g 💡 ค"&amp;"ำอธิบายและเหตุผลทางเภสัชกรรม:
💡 คำอธิบายและเหตุผลทางเภสัชกรรม:
สูตรคำนวณหาปริมาณ Base: น้ำหนัก Base ทั้งหมดที่ไม่มีตัวยา = (น้ำหนัก base ต่อแท่ง  จำนวนแท่ง) - (น้ำหนักตัวยาต่อแท่ง / Displacement value  จำนวนแท่ง)
= (2.0  100) - (0.3 / 1.5  100)
= 200"&amp;" - (0.2  100) = 200 - 20 = 180 กรัม
USP/NF, British Pharmacopoeia (BP) และ Remington: The Science and Practice of Pharmacy (หัวข้อ Tablet Manufacturing)
🔍 ข้ออื่นผิดเพราะอะไร:
• ข้อ ก. (155 g): ข้อนี้ไม่ใช่คำตอบที่ถูกต้องสำหรับภาวะ Tablet Manufacturing"&amp;" เนื่องจากกลไกการออกฤทธิ์, efficacy หรือข้อบ่งใช้ไม่ตรงกับโจทย์ที่กำหนด
• ข้อ ข. (175 g): ข้อนี้ไม่ใช่คำตอบที่ถูกต้องสำหรับภาวะ Tablet Manufacturing เนื่องจากกลไกการออกฤทธิ์, efficacy หรือข้อบ่งใช้ไม่ตรงกับโจทย์ที่กำหนด
• ข้อ ง. (197 g): ข้อนี้ไม่ใช่คำตอบ"&amp;"ที่ถูกต้องสำหรับภาวะ Tablet Manufacturing เนื่องจากกลไกการออกฤทธิ์, efficacy หรือข้อบ่งใช้ไม่ตรงกับโจทย์ที่กำหนด
• ข้อ จ. (200 g): ข้อนี้ไม่ใช่คำตอบที่ถูกต้องสำหรับภาวะ Tablet Manufacturing เนื่องจากกลไกการออกฤทธิ์, efficacy หรือข้อบ่งใช้ไม่ตรงกับโจทย์ที่"&amp;"กำหนด
📖 Guideline อ้างอิง:
The United States Pharmacopeia (USP-NF 2024) General Chapters &lt;701&gt; Disintegration, &lt;711&gt; Dissolution, &lt;905&gt; Uniformity of Dosage Units &amp; Remington: The Science and Practice of Pharmacy (23rd Edition)
📌 จุดจำก่อนสอบ:
• Excip"&amp;"ient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"&amp;"defects เชิงสูตรตำรับ")</f>
        <v/>
      </c>
      <c r="K36" s="100" t="n"/>
      <c r="L36" s="88">
        <f>IFERROR(__xludf.DUMMYFUNCTION("""COMPUTED_VALUE"""),"Tablet Manufacturing")</f>
        <v/>
      </c>
      <c r="M36" s="100">
        <f>IFERROR(__xludf.DUMMYFUNCTION("""COMPUTED_VALUE"""),"Product")</f>
        <v/>
      </c>
      <c r="N36" s="88" t="inlineStr">
        <is>
          <t>Clinic</t>
        </is>
      </c>
      <c r="O36" s="100">
        <f>IFERROR(__xludf.DUMMYFUNCTION("""COMPUTED_VALUE"""),"Mock")</f>
        <v/>
      </c>
      <c r="P36" s="100">
        <f>IFERROR(__xludf.DUMMYFUNCTION("""COMPUTED_VALUE"""),"Pharma Plus เล่มม่วง")</f>
        <v/>
      </c>
      <c r="Q36" s="100" t="n"/>
    </row>
    <row r="37" ht="13.2" customHeight="1" s="49">
      <c r="A37" s="100" t="n">
        <v>35</v>
      </c>
      <c r="B37" s="88">
        <f>IFERROR(__xludf.DUMMYFUNCTION("""COMPUTED_VALUE"""),"ในการเตรียม D-5-S จำนวน 100 ขวด (ขวดละ 1000 mL) จะต้องใช้ NaCl หนักเท่าใด")</f>
        <v/>
      </c>
      <c r="C37" s="100" t="n"/>
      <c r="D37" s="88">
        <f>IFERROR(__xludf.DUMMYFUNCTION("""COMPUTED_VALUE"""),"45 กรัม")</f>
        <v/>
      </c>
      <c r="E37" s="88">
        <f>IFERROR(__xludf.DUMMYFUNCTION("""COMPUTED_VALUE"""),"450 กรัม")</f>
        <v/>
      </c>
      <c r="F37" s="88">
        <f>IFERROR(__xludf.DUMMYFUNCTION("""COMPUTED_VALUE"""),"90 กรัม")</f>
        <v/>
      </c>
      <c r="G37" s="88">
        <f>IFERROR(__xludf.DUMMYFUNCTION("""COMPUTED_VALUE"""),"900 กรัม")</f>
        <v/>
      </c>
      <c r="H37" s="88">
        <f>IFERROR(__xludf.DUMMYFUNCTION("""COMPUTED_VALUE"""),"ไม่มีคำตอบใดถูก")</f>
        <v/>
      </c>
      <c r="I37" s="100">
        <f>IFERROR(__xludf.DUMMYFUNCTION("""COMPUTED_VALUE"""),"4")</f>
        <v/>
      </c>
      <c r="J37" s="88">
        <f>IFERROR(__xludf.DUMMYFUNCTION("""COMPUTED_VALUE"""),"✅ คำตอบที่ถูกต้อง: ข้อ ง. 900 กรัม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900 กรั"&amp;"ม 💡 คำอธิบายและเหตุผลทางเภสัชกรรม:
💡 คำอธิบายและเหตุผลทางเภสัชกรรม:
D-5-S (Dextrose 5% in Normal Saline Solution) ประกอบด้วย Sodium chloride 0.9% w/v (คือ NaCl 0.9 กรัม ในน้ำ 100 mL)
สำหรับ 1 ขวด (1000 mL) จะต้องใช้ NaCl = 9 กรัม
ดังนั้น 100 ขวด จะต้องใ"&amp;"ช้ NaCl = 9  100 = 900 กรัม
USP/NF, British Pharmacopoeia (BP) และ Remington: The Science and Practice of Pharmacy (หัวข้อ Tablet Manufacturing)
🔍 ข้ออื่นผิดเพราะอะไร:
• ข้อ ก. (45 กรัม): ข้อนี้ไม่ใช่คำตอบที่ถูกต้องสำหรับภาวะ Tablet Manufacturing เนื่อ"&amp;"งจากกลไกการออกฤทธิ์, efficacy หรือข้อบ่งใช้ไม่ตรงกับโจทย์ที่กำหนด
• ข้อ ข. (450 กรัม): ข้อนี้ไม่ใช่คำตอบที่ถูกต้องสำหรับภาวะ Tablet Manufacturing เนื่องจากกลไกการออกฤทธิ์, efficacy หรือข้อบ่งใช้ไม่ตรงกับโจทย์ที่กำหนด
• ข้อ ค. (90 กรัม): ข้อนี้ไม่ใช่คำตอบท"&amp;"ี่ถูกต้องสำหรับภาวะ Tablet Manufacturing เนื่องจากกลไกการออกฤทธิ์, efficacy หรือข้อบ่งใช้ไม่ตรงกับโจทย์ที่กำหนด
• ข้อ จ. (ไม่มีคำตอบใดถูก): ข้อนี้ไม่ใช่คำตอบที่ถูกต้องสำหรับภาวะ Tablet Manufacturing เนื่องจากกลไกการออกฤทธิ์, efficacy หรือข้อบ่งใช้ไม่ตรงกั"&amp;"บโจทย์ที่กำหนด
📖 Guideline อ้างอิง:
The United States Pharmacopeia (USP-NF 2024) General Chapters &lt;701&gt; Disintegration, &lt;711&gt; Dissolution, &lt;905&gt; Uniformity of Dosage Units &amp; Remington: The Science and Practice of Pharmacy (23rd Edition)
📌 จุดจำก่อนสอบ"&amp;":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for"&amp;"mulation defects เชิงสูตรตำรับ")</f>
        <v/>
      </c>
      <c r="K37" s="100" t="n"/>
      <c r="L37" s="88">
        <f>IFERROR(__xludf.DUMMYFUNCTION("""COMPUTED_VALUE"""),"Tablet Manufacturing")</f>
        <v/>
      </c>
      <c r="M37" s="100">
        <f>IFERROR(__xludf.DUMMYFUNCTION("""COMPUTED_VALUE"""),"Product")</f>
        <v/>
      </c>
      <c r="N37" s="88" t="inlineStr">
        <is>
          <t>Clinic</t>
        </is>
      </c>
      <c r="O37" s="100">
        <f>IFERROR(__xludf.DUMMYFUNCTION("""COMPUTED_VALUE"""),"Mock")</f>
        <v/>
      </c>
      <c r="P37" s="100">
        <f>IFERROR(__xludf.DUMMYFUNCTION("""COMPUTED_VALUE"""),"Pharma Plus เล่มม่วง")</f>
        <v/>
      </c>
      <c r="Q37" s="100" t="n"/>
    </row>
    <row r="38" ht="13.2" customHeight="1" s="49">
      <c r="A38" s="100" t="n">
        <v>36</v>
      </c>
      <c r="B38" s="88">
        <f>IFERROR(__xludf.DUMMYFUNCTION("""COMPUTED_VALUE"""),"หลังจากบรรจุเสร็จ จะนำขวดน้ำเกลือดังกล่าวไปฆ่าเชื้อโดยผ่านเครื่องมือใด ที่อุณหภูมิในข้อใด จึงจะเหมาะสม")</f>
        <v/>
      </c>
      <c r="C38" s="100" t="n"/>
      <c r="D38" s="88">
        <f>IFERROR(__xludf.DUMMYFUNCTION("""COMPUTED_VALUE"""),"Hot air oven 160 องศาเซลเซียส นาน 3 ชั่วโมง")</f>
        <v/>
      </c>
      <c r="E38" s="88">
        <f>IFERROR(__xludf.DUMMYFUNCTION("""COMPUTED_VALUE"""),"Hot air oven 121 องศาเซลเซียส นาน 20-30 นาที")</f>
        <v/>
      </c>
      <c r="F38" s="88">
        <f>IFERROR(__xludf.DUMMYFUNCTION("""COMPUTED_VALUE"""),"Autoclave 121 องศาเซลเซียส นาน 20-30 นาที")</f>
        <v/>
      </c>
      <c r="G38" s="88">
        <f>IFERROR(__xludf.DUMMYFUNCTION("""COMPUTED_VALUE"""),"Autoclave 160 องศาเซลเซียส นาน 3 ชั่วโมง")</f>
        <v/>
      </c>
      <c r="H38" s="88">
        <f>IFERROR(__xludf.DUMMYFUNCTION("""COMPUTED_VALUE"""),"Autoclave 100 องศาเซลเซียส นาน 30 นาที")</f>
        <v/>
      </c>
      <c r="I38" s="100">
        <f>IFERROR(__xludf.DUMMYFUNCTION("""COMPUTED_VALUE"""),"3")</f>
        <v/>
      </c>
      <c r="J38" s="88">
        <f>IFERROR(__xludf.DUMMYFUNCTION("""COMPUTED_VALUE"""),"✅ คำตอบที่ถูกต้อง: ข้อ ค. Autoclave 121 องศาเซลเซียส นาน 20-30 นาที
💡 Background:
การพัฒนาสูตรตำรับยาเม็ด (Tablet formulation) ต้องควบคุม powder flowability, compressibility และเลือก excipients เพื่อป้องกัน tablet defects และให้ dissolution rate ตามมาตร"&amp;"ฐาน
🎯 ทำไมข้อนี้ถึงถูก:
Autoclave 121 องศาเซลเซียส นาน 20-30 นาที 💡 คำอธิบายและเหตุผลทางเภสัชกรรม:
💡 คำอธิบายและเหตุผลทางเภสัชกรรม:
สารละลายสำหรับฉีดหรือให้ทางหลอดเลือดดำ (Parenteral solutions) เช่น น้ำเกลือ ซึ่งเป็น aqueous preparation และทนความร้อนไ"&amp;"ด้ นิยมใช้วิธีการฆ่าเชื้อด้วยความชื้นภายใต้ความดัน (Steam sterilization / Autoclave) ที่อุณหภูมิ 121 องศาเซลเซียส นาน 15-20 (หรือ 20-30) นาที
USP/NF, British Pharmacopoeia (BP) และ Remington: The Science and Practice of Pharmacy (หัวข้อ Tablet Manufacturi"&amp;"ng)
🔍 ข้ออื่นผิดเพราะอะไร:
• ข้อ ก. (Hot air oven 160 องศาเซลเซียส นาน 3 ชั่วโมง): ข้อนี้ไม่ใช่คำตอบที่ถูกต้องสำหรับภาวะ Tablet Manufacturing เนื่องจากกลไกการออกฤทธิ์, efficacy หรือข้อบ่งใช้ไม่ตรงกับโจทย์ที่กำหนด
• ข้อ ข. (Hot air oven 121 องศาเซลเซียส "&amp;"นาน 20-30 นาที): ข้อนี้ไม่ใช่คำตอบที่ถูกต้องสำหรับภาวะ Tablet Manufacturing เนื่องจากกลไกการออกฤทธิ์, efficacy หรือข้อบ่งใช้ไม่ตรงกับโจทย์ที่กำหนด
• ข้อ ง. (Autoclave 160 องศาเซลเซียส นาน 3 ชั่วโมง): ข้อนี้ไม่ใช่คำตอบที่ถูกต้องสำหรับภาวะ Tablet Manufactur"&amp;"ing เนื่องจากกลไกการออกฤทธิ์, efficacy หรือข้อบ่งใช้ไม่ตรงกับโจทย์ที่กำหนด
• ข้อ จ. (Autoclave 100 องศาเซลเซียส นาน 30 นาที): ข้อนี้ไม่ใช่คำตอบที่ถูกต้องสำหรับภาวะ Tablet Manufacturing เนื่องจากกลไกการออกฤทธิ์, efficacy หรือข้อบ่งใช้ไม่ตรงกับโจทย์ที่กำหนด"&amp;"
📖 Guideline อ้างอิง:
The United States Pharmacopeia (USP-NF 2024) General Chapters &lt;701&gt; Disintegration, &lt;711&gt; Dissolution, &lt;905&gt; Uniformity of Dosage Units &amp; Remington: The Science and Practice of Pharmacy (23rd Edition)
📌 จุดจำก่อนสอบ:
• Excipient "&amp;"Function: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defec"&amp;"ts เชิงสูตรตำรับ")</f>
        <v/>
      </c>
      <c r="K38" s="100" t="n"/>
      <c r="L38" s="88">
        <f>IFERROR(__xludf.DUMMYFUNCTION("""COMPUTED_VALUE"""),"Tablet Manufacturing")</f>
        <v/>
      </c>
      <c r="M38" s="100">
        <f>IFERROR(__xludf.DUMMYFUNCTION("""COMPUTED_VALUE"""),"Product")</f>
        <v/>
      </c>
      <c r="N38" s="88" t="inlineStr">
        <is>
          <t>Clinic</t>
        </is>
      </c>
      <c r="O38" s="100">
        <f>IFERROR(__xludf.DUMMYFUNCTION("""COMPUTED_VALUE"""),"Mock")</f>
        <v/>
      </c>
      <c r="P38" s="100">
        <f>IFERROR(__xludf.DUMMYFUNCTION("""COMPUTED_VALUE"""),"Pharma Plus เล่มม่วง")</f>
        <v/>
      </c>
      <c r="Q38" s="100" t="n"/>
    </row>
    <row r="39" ht="13.2" customHeight="1" s="49">
      <c r="A39" s="100" t="n">
        <v>37</v>
      </c>
      <c r="B39" s="88">
        <f>IFERROR(__xludf.DUMMYFUNCTION("""COMPUTED_VALUE"""),"ยา ISDN เหมาะกับอาการขณะกำเริบ คือ dosage form ใด")</f>
        <v/>
      </c>
      <c r="C39" s="100" t="n"/>
      <c r="D39" s="88">
        <f>IFERROR(__xludf.DUMMYFUNCTION("""COMPUTED_VALUE"""),"Extent release")</f>
        <v/>
      </c>
      <c r="E39" s="88">
        <f>IFERROR(__xludf.DUMMYFUNCTION("""COMPUTED_VALUE"""),"Ointment")</f>
        <v/>
      </c>
      <c r="F39" s="88">
        <f>IFERROR(__xludf.DUMMYFUNCTION("""COMPUTED_VALUE"""),"Solution")</f>
        <v/>
      </c>
      <c r="G39" s="88">
        <f>IFERROR(__xludf.DUMMYFUNCTION("""COMPUTED_VALUE"""),"Sublingual tablet")</f>
        <v/>
      </c>
      <c r="H39" s="88">
        <f>IFERROR(__xludf.DUMMYFUNCTION("""COMPUTED_VALUE"""),"Transdermal")</f>
        <v/>
      </c>
      <c r="I39" s="100">
        <f>IFERROR(__xludf.DUMMYFUNCTION("""COMPUTED_VALUE"""),"4")</f>
        <v/>
      </c>
      <c r="J39" s="88">
        <f>IFERROR(__xludf.DUMMYFUNCTION("""COMPUTED_VALUE"""),"✅ คำตอบที่ถูกต้อง: ข้อ ง. Sublingual tablet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ทำไมข้อนี้ถึงถูก"&amp;":
Sublingual tablet 💡 คำอธิบายและเหตุผลทางเภสัชกรรม:
💡 คำอธิบายและเหตุผลทางเภสัชกรรม:
ยา Isosorbide dinitrate (ISDN) รูปแบบอมใต้ลิ้น (Sublingual tablet) จะออกฤทธิ์เร็ว เหมาะสำหรับใช้บรรเทาอาการเจ็บหน้าอกเฉียบพลัน (Acute anginal attack) เนื่องจากหลีกเลี่"&amp;"ยง First-pass metabolism ทำให้ยาเข้าสู่กระแสเลือดได้รวดเร็ว
USP/NF, British Pharmacopoeia (BP) และ Remington: The Science and Practice of Pharmacy (หัวข้อ Tablet Manufacturing)
🔍 ข้ออื่นผิดเพราะอะไร:
• ข้อ ก. (Extent release): ข้อนี้ไม่ใช่คำตอบที่ถูกต้อ"&amp;"งสำหรับภาวะ Tablet Manufacturing เนื่องจากกลไกการออกฤทธิ์, efficacy หรือข้อบ่งใช้ไม่ตรงกับโจทย์ที่กำหนด
• ข้อ ข. (Ointment): ข้อนี้ไม่ใช่คำตอบที่ถูกต้องสำหรับภาวะ Tablet Manufacturing เนื่องจากกลไกการออกฤทธิ์, efficacy หรือข้อบ่งใช้ไม่ตรงกับโจทย์ที่กำหนด
"&amp;"• ข้อ ค. (Solution): ข้อนี้ไม่ใช่คำตอบที่ถูกต้องสำหรับภาวะ Tablet Manufacturing เนื่องจากกลไกการออกฤทธิ์, efficacy หรือข้อบ่งใช้ไม่ตรงกับโจทย์ที่กำหนด
• ข้อ จ. (Transdermal): ข้อนี้ไม่ใช่คำตอบที่ถูกต้องสำหรับภาวะ Tablet Manufacturing เนื่องจากกลไกการออกฤท"&amp;"ธิ์, efficacy หรือข้อบ่งใช้ไม่ตรงกับโจทย์ที่กำหนด
📖 Guideline อ้างอิง:
The United States Pharmacopeia (USP-NF 2024) General Chapters &lt;701&gt; Disintegration, &lt;711&gt; Dissolution, &lt;905&gt; Uniformity of Dosage Units &amp; Remington: The Science and Practice of Pharm"&amp;"acy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ว"&amp;"ิเคราะห์สาเหตุและวิธีแก้ไขปัญหา formulation defects เชิงสูตรตำรับ")</f>
        <v/>
      </c>
      <c r="K39" s="100" t="n"/>
      <c r="L39" s="88">
        <f>IFERROR(__xludf.DUMMYFUNCTION("""COMPUTED_VALUE"""),"Tablet Manufacturing")</f>
        <v/>
      </c>
      <c r="M39" s="100">
        <f>IFERROR(__xludf.DUMMYFUNCTION("""COMPUTED_VALUE"""),"Product")</f>
        <v/>
      </c>
      <c r="N39" s="88" t="inlineStr">
        <is>
          <t>Clinic</t>
        </is>
      </c>
      <c r="O39" s="100">
        <f>IFERROR(__xludf.DUMMYFUNCTION("""COMPUTED_VALUE"""),"Mock")</f>
        <v/>
      </c>
      <c r="P39" s="100">
        <f>IFERROR(__xludf.DUMMYFUNCTION("""COMPUTED_VALUE"""),"Pharma Plus เล่มม่วง")</f>
        <v/>
      </c>
      <c r="Q39" s="100" t="n"/>
    </row>
    <row r="40" ht="13.2" customHeight="1" s="49">
      <c r="A40" s="100" t="n">
        <v>38</v>
      </c>
      <c r="B40" s="88">
        <f>IFERROR(__xludf.DUMMYFUNCTION("""COMPUTED_VALUE"""),"ยาที่ผู้ป่วยได้รับก่อนมารพ. คือ nifedipine SR เป็นการปลดยารูปแบบใด")</f>
        <v/>
      </c>
      <c r="C40" s="100" t="n"/>
      <c r="D40" s="88">
        <f>IFERROR(__xludf.DUMMYFUNCTION("""COMPUTED_VALUE"""),"ปลดปล่อยยาทันทีหลังรับประทานอาหาร")</f>
        <v/>
      </c>
      <c r="E40" s="88">
        <f>IFERROR(__xludf.DUMMYFUNCTION("""COMPUTED_VALUE"""),"ปลดปล่อยยาอย่างเร็ว")</f>
        <v/>
      </c>
      <c r="F40" s="88">
        <f>IFERROR(__xludf.DUMMYFUNCTION("""COMPUTED_VALUE"""),"ปลดปล่อยยาในปริมาณที่แน่นอน")</f>
        <v/>
      </c>
      <c r="G40" s="88">
        <f>IFERROR(__xludf.DUMMYFUNCTION("""COMPUTED_VALUE"""),"ค่อย ๆ ปล่อยยาออกมาอย่าง ช้า ๆ")</f>
        <v/>
      </c>
      <c r="H40" s="88">
        <f>IFERROR(__xludf.DUMMYFUNCTION("""COMPUTED_VALUE"""),"ค่อย ๆปลดปล่อยยาออกมาในปริมาณน้อย")</f>
        <v/>
      </c>
      <c r="I40" s="100">
        <f>IFERROR(__xludf.DUMMYFUNCTION("""COMPUTED_VALUE"""),"4")</f>
        <v/>
      </c>
      <c r="J40" s="88">
        <f>IFERROR(__xludf.DUMMYFUNCTION("""COMPUTED_VALUE"""),"✅ คำตอบที่ถูกต้อง: ข้อ ง. ค่อย ๆ ปล่อยยาออกมาอย่าง ช้า ๆ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ทำไ"&amp;"มข้อนี้ถึงถูก:
ค่อย ๆ ปล่อยยาออกมาอย่าง ช้า ๆ 💡 คำอธิบายและเหตุผลทางเภสัชกรรม:
💡 คำอธิบายและเหตุผลทางเภสัชกรรม:
คำว่า SR ย่อมาจาก Sustained-release หรือ Slow-release ซึ่งมีลักษณะการปลดปล่อยตัวยาสำคัญออกมาอย่างช้า ๆ ต่อเนื่อง เพื่อยืดระยะเวลาการออกฤทธิ์แ"&amp;"ละลดความถี่ในการบริหารยา
USP/NF, British Pharmacopoeia (BP) และ Remington: The Science and Practice of Pharmacy (หัวข้อ Tablet Manufacturing)
🔍 ข้ออื่นผิดเพราะอะไร:
• ข้อ ก. (ปลดปล่อยยาทันทีหลังรับประทานอาหาร): ข้อนี้ไม่ใช่คำตอบที่ถูกต้องสำหรับภาวะ Tabl"&amp;"et Manufacturing เนื่องจากกลไกการออกฤทธิ์, efficacy หรือข้อบ่งใช้ไม่ตรงกับโจทย์ที่กำหนด
• ข้อ ข. (ปลดปล่อยยาอย่างเร็ว): ข้อนี้ไม่ใช่คำตอบที่ถูกต้องสำหรับภาวะ Tablet Manufacturing เนื่องจากกลไกการออกฤทธิ์, efficacy หรือข้อบ่งใช้ไม่ตรงกับโจทย์ที่กำหนด
• ข้อ"&amp;" ค. (ปลดปล่อยยาในปริมาณที่แน่นอน): ข้อนี้ไม่ใช่คำตอบที่ถูกต้องสำหรับภาวะ Tablet Manufacturing เนื่องจากกลไกการออกฤทธิ์, efficacy หรือข้อบ่งใช้ไม่ตรงกับโจทย์ที่กำหนด
• ข้อ จ. (ค่อย ๆปลดปล่อยยาออกมาในปริมาณน้อย): ข้อนี้ไม่ใช่คำตอบที่ถูกต้องสำหรับภาวะ Tablet"&amp;"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 Units &amp; Remingto"&amp;"n: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un"&amp;"iformity
• Defect Troubleshooting: วิเคราะห์สาเหตุและวิธีแก้ไขปัญหา formulation defects เชิงสูตรตำรับ")</f>
        <v/>
      </c>
      <c r="K40" s="100" t="n"/>
      <c r="L40" s="88">
        <f>IFERROR(__xludf.DUMMYFUNCTION("""COMPUTED_VALUE"""),"Tablet Manufacturing")</f>
        <v/>
      </c>
      <c r="M40" s="100">
        <f>IFERROR(__xludf.DUMMYFUNCTION("""COMPUTED_VALUE"""),"Product")</f>
        <v/>
      </c>
      <c r="N40" s="88" t="inlineStr">
        <is>
          <t>Clinic</t>
        </is>
      </c>
      <c r="O40" s="100">
        <f>IFERROR(__xludf.DUMMYFUNCTION("""COMPUTED_VALUE"""),"Mock")</f>
        <v/>
      </c>
      <c r="P40" s="100">
        <f>IFERROR(__xludf.DUMMYFUNCTION("""COMPUTED_VALUE"""),"Pharma Plus เล่มม่วง")</f>
        <v/>
      </c>
      <c r="Q40" s="100" t="n"/>
    </row>
    <row r="41" ht="13.2" customHeight="1" s="49">
      <c r="A41" s="100" t="n">
        <v>39</v>
      </c>
      <c r="B41" s="88">
        <f>IFERROR(__xludf.DUMMYFUNCTION("""COMPUTED_VALUE"""),"เมื่อนำครีมมาเตรียมในรูปแบบครีมทาผิวลดไขมันและประเมินความคงตัว ข้อใดเป็นวิธีที่ไม่เหมาะสมมากที่สุด")</f>
        <v/>
      </c>
      <c r="C41" s="100" t="n"/>
      <c r="D41" s="88">
        <f>IFERROR(__xludf.DUMMYFUNCTION("""COMPUTED_VALUE"""),"นำไปปั่นเหวี่ยงที่ความเร็วรอบ 3,750 รอบ/นาที เป็นเวลา 5 ชั่วโมง")</f>
        <v/>
      </c>
      <c r="E41" s="88">
        <f>IFERROR(__xludf.DUMMYFUNCTION("""COMPUTED_VALUE"""),"นำไปเก็บไว้ที่อุณหภูมิ 180 C เป็นเวลา 12 ชั่วโมง")</f>
        <v/>
      </c>
      <c r="F41" s="88">
        <f>IFERROR(__xludf.DUMMYFUNCTION("""COMPUTED_VALUE"""),"นำไปเก็บไว้ที่อุณหภูมิ -5 C สลับกับ 40 C ทุก ๆ 24 ชั่วโมง เป็นจำนวน 24 รอบ")</f>
        <v/>
      </c>
      <c r="G41" s="88">
        <f>IFERROR(__xludf.DUMMYFUNCTION("""COMPUTED_VALUE"""),"นำไปเก็บไว้ที่อุณหภูมิ 4 C, 25 C และ 45 Cเป็นเวลา 6 เดือน")</f>
        <v/>
      </c>
      <c r="H41" s="88">
        <f>IFERROR(__xludf.DUMMYFUNCTION("""COMPUTED_VALUE"""),"นำไปเก็บไว้ที่อุณหภูมิ 25 C เป็นเวลา 2 ปี")</f>
        <v/>
      </c>
      <c r="I41" s="100">
        <f>IFERROR(__xludf.DUMMYFUNCTION("""COMPUTED_VALUE"""),"2")</f>
        <v/>
      </c>
      <c r="J41" s="88">
        <f>IFERROR(__xludf.DUMMYFUNCTION("""COMPUTED_VALUE"""),"✅ คำตอบที่ถูกต้อง: ข้อ ข. นำไปเก็บไว้ที่อุณหภูมิ 180 C เป็นเวลา 12 ชั่วโมง
💡 Background:
การพัฒนาสูตรตำรับยาเม็ด (Tablet formulation) ต้องควบคุม powder flowability, compressibility และเลือก excipients เพื่อป้องกัน tablet defects และให้ dissolution rate "&amp;"ตามมาตรฐาน
🎯 ทำไมข้อนี้ถึงถูก:
นำไปเก็บไว้ที่อุณหภูมิ 180 C เป็นเวลา 12 ชั่วโมง 💡 คำอธิบายและเหตุผลทางเภสัชกรรม:
💡 คำอธิบายและเหตุผลทางเภสัชกรรม:
การทดสอบความคงตัวเร่ง (Accelerated stability testing) สำหรับอิมัลชัน/ครีม จะใช้การเก็บที่อุณหภูมิสูงขึ้น "&amp;"เช่น 40°C หรือ 45°C และการทดสอบอุณหภูมิสลับ (Freeze-thaw test เช่น -5°C ถึง 40°C) แต่การใช้อุณหภูมิสูงถึง 180°C จะทำให้เนื้อครีมและสารประกอบพังทลายหรือสลายตัวอย่างรุนแรง ซึ่งไม่ใช่วิธีทดสอบมาตรฐานและไม่เหมาะสมอย่างยิ่ง
USP/NF, British Pharmacopoeia (BP) แ"&amp;"ละ Remington: The Science and Practice of Pharmacy (หัวข้อ Tablet Manufacturing)
🔍 ข้ออื่นผิดเพราะอะไร:
• ข้อ ก. (นำไปปั่นเหวี่ยงที่ความเร็วรอบ 3,750 รอบ/นาที เป็นเวลา 5 ชั่วโมง): ข้อนี้ไม่ใช่คำตอบที่ถูกต้องสำหรับภาวะ Tablet Manufacturing เนื่องจากกลไกก"&amp;"ารออกฤทธิ์, efficacy หรือข้อบ่งใช้ไม่ตรงกับโจทย์ที่กำหนด
• ข้อ ค. (นำไปเก็บไว้ที่อุณหภูมิ -5 C สลับกับ 40 C ทุก ๆ 24 ชั่วโมง เป็นจำนวน 24 รอบ): ข้อนี้ไม่ใช่คำตอบที่ถูกต้องสำหรับภาวะ Tablet Manufacturing เนื่องจากกลไกการออกฤทธิ์, efficacy หรือข้อบ่งใช้ไม่ต"&amp;"รงกับโจทย์ที่กำหนด
• ข้อ ง. (นำไปเก็บไว้ที่อุณหภูมิ 4 C, 25 C และ 45 Cเป็นเวลา 6 เดือน): ข้อนี้ไม่ใช่คำตอบที่ถูกต้องสำหรับภาวะ Tablet Manufacturing เนื่องจากกลไกการออกฤทธิ์, efficacy หรือข้อบ่งใช้ไม่ตรงกับโจทย์ที่กำหนด
• ข้อ จ. (นำไปเก็บไว้ที่อุณหภูมิ 25 "&amp;"C เป็นเวลา 2 ปี):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"&amp;"&lt;711&gt;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จำเ"&amp;"กณฑ์ pharmacopoeia limits สำหรับ stability, dissolution และ uniformity
• Defect Troubleshooting: วิเคราะห์สาเหตุและวิธีแก้ไขปัญหา formulation defects เชิงสูตรตำรับ")</f>
        <v/>
      </c>
      <c r="K41" s="100" t="n"/>
      <c r="L41" s="88">
        <f>IFERROR(__xludf.DUMMYFUNCTION("""COMPUTED_VALUE"""),"Tablet Manufacturing")</f>
        <v/>
      </c>
      <c r="M41" s="100">
        <f>IFERROR(__xludf.DUMMYFUNCTION("""COMPUTED_VALUE"""),"Product")</f>
        <v/>
      </c>
      <c r="N41" s="88" t="inlineStr">
        <is>
          <t>Clinic</t>
        </is>
      </c>
      <c r="O41" s="100">
        <f>IFERROR(__xludf.DUMMYFUNCTION("""COMPUTED_VALUE"""),"Mock")</f>
        <v/>
      </c>
      <c r="P41" s="100">
        <f>IFERROR(__xludf.DUMMYFUNCTION("""COMPUTED_VALUE"""),"Pharma Plus เล่มม่วง")</f>
        <v/>
      </c>
      <c r="Q41" s="100" t="n"/>
    </row>
    <row r="42" ht="13.2" customHeight="1" s="49">
      <c r="A42" s="100" t="n">
        <v>40</v>
      </c>
      <c r="B42" s="88">
        <f>IFERROR(__xludf.DUMMYFUNCTION("""COMPUTED_VALUE"""),"ข้อมูลข้อมีความจำเป็นน้อยที่สุดในการนำพริกมาบรรจุในแคปซูลเพื่อรับประทาน")</f>
        <v/>
      </c>
      <c r="C42" s="100" t="n"/>
      <c r="D42" s="88">
        <f>IFERROR(__xludf.DUMMYFUNCTION("""COMPUTED_VALUE"""),"Solubility")</f>
        <v/>
      </c>
      <c r="E42" s="88">
        <f>IFERROR(__xludf.DUMMYFUNCTION("""COMPUTED_VALUE"""),"Angle of repose")</f>
        <v/>
      </c>
      <c r="F42" s="88">
        <f>IFERROR(__xludf.DUMMYFUNCTION("""COMPUTED_VALUE"""),"Capsule's size and volume")</f>
        <v/>
      </c>
      <c r="G42" s="88">
        <f>IFERROR(__xludf.DUMMYFUNCTION("""COMPUTED_VALUE"""),"Tap density")</f>
        <v/>
      </c>
      <c r="H42" s="88">
        <f>IFERROR(__xludf.DUMMYFUNCTION("""COMPUTED_VALUE"""),"Therapeutic dose")</f>
        <v/>
      </c>
      <c r="I42" s="100">
        <f>IFERROR(__xludf.DUMMYFUNCTION("""COMPUTED_VALUE"""),"1")</f>
        <v/>
      </c>
      <c r="J42" s="88">
        <f>IFERROR(__xludf.DUMMYFUNCTION("""COMPUTED_VALUE"""),"✅ คำตอบที่ถูกต้อง: ข้อ ก. Solubility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Solubility 💡 คำอธิบาย"&amp;"และเหตุผลทางเภสัชกรรม:
💡 คำอธิบายและเหตุผลทางเภสัชกรรม:
การนำผงพริกมาบรรจุในแคปซูล (มักอยู่ในรูปผงบดหรือสารสกัดที่ไม่ละลายน้ำทั้งหมด) ปัจจัยด้านการละลาย (Solubility) ของผงพริกในน้ำจึงมีความจำเป็นน้อยที่สุดเมื่อเทียบกับคุณสมบัติการไหล (Angle of repose, Ta"&amp;"p density) ขนาดและปริมาตรของแคปซูล และขนาดยาในการรักษา
USP/NF, British Pharmacopoeia (BP) และ Remington: The Science and Practice of Pharmacy (หัวข้อ Hard &amp; Soft Gelatin Capsules)
🔍 ข้ออื่นผิดเพราะอะไร:
• ข้อ ข. (Angle of repose): ข้อนี้ไม่ใช่คำตอบที่ถู"&amp;"กต้องสำหรับภาวะ Hard &amp; Soft Gelatin Capsules เนื่องจากกลไกการออกฤทธิ์, efficacy หรือข้อบ่งใช้ไม่ตรงกับโจทย์ที่กำหนด
• ข้อ ค. (Capsule's size and volume): ข้อนี้ไม่ใช่คำตอบที่ถูกต้องสำหรับภาวะ Hard &amp; Soft Gelatin Capsules เนื่องจากกลไกการออกฤทธิ์, efficacy"&amp;" หรือข้อบ่งใช้ไม่ตรงกับโจทย์ที่กำหนด
• ข้อ ง. (Tap density): ข้อนี้ไม่ใช่คำตอบที่ถูกต้องสำหรับภาวะ Hard &amp; Soft Gelatin Capsules เนื่องจากกลไกการออกฤทธิ์, efficacy หรือข้อบ่งใช้ไม่ตรงกับโจทย์ที่กำหนด
• ข้อ จ. (Therapeutic dose): ข้อนี้ไม่ใช่คำตอบที่ถูกต้อง"&amp;"สำหรับภาวะ Hard &amp; Soft Gelatin Capsules เนื่องจากกลไกการออกฤทธิ์, efficacy หรือข้อบ่งใช้ไม่ตรงกับโจทย์ที่กำหนด
📖 Guideline อ้างอิง:
The United States Pharmacopeia (USP-NF 2024) General Chapter &lt;1151&gt; Pharmaceutical Dosage Forms &amp; Remington: The Science "&amp;"and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Defe"&amp;"ct Troubleshooting: วิเคราะห์สาเหตุและวิธีแก้ไขปัญหา formulation defects เชิงสูตรตำรับ")</f>
        <v/>
      </c>
      <c r="K42" s="100" t="n"/>
      <c r="L42" s="88">
        <f>IFERROR(__xludf.DUMMYFUNCTION("""COMPUTED_VALUE"""),"Hard &amp; Soft Gelatin Capsules")</f>
        <v/>
      </c>
      <c r="M42" s="100">
        <f>IFERROR(__xludf.DUMMYFUNCTION("""COMPUTED_VALUE"""),"Product")</f>
        <v/>
      </c>
      <c r="N42" s="88" t="inlineStr">
        <is>
          <t>Clinic</t>
        </is>
      </c>
      <c r="O42" s="100">
        <f>IFERROR(__xludf.DUMMYFUNCTION("""COMPUTED_VALUE"""),"Mock")</f>
        <v/>
      </c>
      <c r="P42" s="100">
        <f>IFERROR(__xludf.DUMMYFUNCTION("""COMPUTED_VALUE"""),"Pharma Plus เล่มม่วง")</f>
        <v/>
      </c>
      <c r="Q42" s="100" t="n"/>
    </row>
    <row r="43" ht="13.2" customHeight="1" s="49">
      <c r="A43" s="100" t="n">
        <v>41</v>
      </c>
      <c r="B43" s="88">
        <f>IFERROR(__xludf.DUMMYFUNCTION("""COMPUTED_VALUE"""),"Rx NaHCO3 5 g, Vehicle qs ad 100 mL จากตำรับข้างต้นแพทย์์ต้องการให้เภสัชกรเตรียมยาหยอดหูเพื่อละลายขี้หูก่อนทำการรักษาการติดเชื้อในช่องหูในปริมาณ 30 mL แต่ห้องถามี 25% NaHCO3 ขนาดบรรจุแอมพูลละ 10 มิลลิลิตร ดังนั้นเภสัชกรต้องเตรียมยาจากยาที่มีในห้องยาลาดังกล"&amp;"่าวอย่างไร")</f>
        <v/>
      </c>
      <c r="C43" s="100" t="n"/>
      <c r="D43" s="88">
        <f>IFERROR(__xludf.DUMMYFUNCTION("""COMPUTED_VALUE"""),"ใช้ 25% NaHCO3 6 mL และปรับปริมาตรให้ได้ 100 mL")</f>
        <v/>
      </c>
      <c r="E43" s="88">
        <f>IFERROR(__xludf.DUMMYFUNCTION("""COMPUTED_VALUE"""),"ใช้ 25% NaHCO3 6 mL และปรับปริมาตรให้ได้ 30 mL")</f>
        <v/>
      </c>
      <c r="F43" s="88">
        <f>IFERROR(__xludf.DUMMYFUNCTION("""COMPUTED_VALUE"""),"ใช้ 25% NaHCO3 20 mL และปรับปริมาตรให้ได้ 100 mL")</f>
        <v/>
      </c>
      <c r="G43" s="88">
        <f>IFERROR(__xludf.DUMMYFUNCTION("""COMPUTED_VALUE"""),"ใช้ 25% NaHCO3 20 mL และปรับปริมาตรให้ได้ 30 mL")</f>
        <v/>
      </c>
      <c r="H43" s="88">
        <f>IFERROR(__xludf.DUMMYFUNCTION("""COMPUTED_VALUE"""),"ใช้ 25% NaHCO3 10 mL และปรับปริมาตรให้ได้ 100 mL")</f>
        <v/>
      </c>
      <c r="I43" s="100">
        <f>IFERROR(__xludf.DUMMYFUNCTION("""COMPUTED_VALUE"""),"2")</f>
        <v/>
      </c>
      <c r="J43" s="88">
        <f>IFERROR(__xludf.DUMMYFUNCTION("""COMPUTED_VALUE"""),"✅ คำตอบที่ถูกต้อง: ข้อ ข. ใช้ 25% NaHCO3 6 mL และปรับปริมาตรให้ได้ 30 mL
💡 Background:
การพัฒนาสูตรตำรับยาเม็ด (Tablet formulation) ต้องควบคุม powder flowability, compressibility และเลือก excipients เพื่อป้องกัน tablet defects และให้ dissolution rate ตา"&amp;"มมาตรฐาน
🎯 ทำไมข้อนี้ถึงถูก:
ใช้ 25% NaHCO3 6 mL และปรับปริมาตรให้ได้ 30 mL 💡 คำอธิบายและเหตุผลทางเภสัชกรรม:
💡 คำอธิบายและเหตุผลทางเภสัชกรรม:
คำนวณปริมาณตัวยาสำคัญตามสูตรตำรับต้องการ 5 g ใน 100 mL (ความเข้มข้น 5% w/v) ต้องการเตรียมปริมาตร 30 mL จะต้อง"&amp;"ใช้ปริมาณ NaHCO3 = (5 g / 100 mL)  30 mL = 1.5 g จากนั้นคำนวณปริมาตรจากสารละลายที่มีความเข้มข้น 25% w/v (25 g ใน 100 mL คือ 0.25 g/mL) จะได้ Volume = 1.5 g / 0.25 g/mL = 6 mL และปรับปริมาตรด้วย Vehicle ให้ครบ 30 mL
USP/NF, British Pharmacopoeia (BP) และ "&amp;"Remington: The Science and Practice of Pharmacy (หัวข้อ Tablet Manufacturing)
🔍 ข้ออื่นผิดเพราะอะไร:
• ข้อ ก. (ใช้ 25% NaHCO3 6 mL และปรับปริมาตรให้ได้ 100 mL): ข้อนี้ไม่ใช่คำตอบที่ถูกต้องสำหรับภาวะ Tablet Manufacturing เนื่องจากกลไกการออกฤทธิ์, efficac"&amp;"y หรือข้อบ่งใช้ไม่ตรงกับโจทย์ที่กำหนด
• ข้อ ค. (ใช้ 25% NaHCO3 20 mL และปรับปริมาตรให้ได้ 100 mL): ข้อนี้ไม่ใช่คำตอบที่ถูกต้องสำหรับภาวะ Tablet Manufacturing เนื่องจากกลไกการออกฤทธิ์, efficacy หรือข้อบ่งใช้ไม่ตรงกับโจทย์ที่กำหนด
• ข้อ ง. (ใช้ 25% NaHCO3 2"&amp;"0 mL และปรับปริมาตรให้ได้ 30 mL): ข้อนี้ไม่ใช่คำตอบที่ถูกต้องสำหรับภาวะ Tablet Manufacturing เนื่องจากกลไกการออกฤทธิ์, efficacy หรือข้อบ่งใช้ไม่ตรงกับโจทย์ที่กำหนด
• ข้อ จ. (ใช้ 25% NaHCO3 10 mL และปรับปริมาตรให้ได้ 100 mL): ข้อนี้ไม่ใช่คำตอบที่ถูกต้องสำห"&amp;"รับภาวะ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 Un"&amp;"its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diss"&amp;"olution และ uniformity
• Defect Troubleshooting: วิเคราะห์สาเหตุและวิธีแก้ไขปัญหา formulation defects เชิงสูตรตำรับ")</f>
        <v/>
      </c>
      <c r="K43" s="100" t="n"/>
      <c r="L43" s="88">
        <f>IFERROR(__xludf.DUMMYFUNCTION("""COMPUTED_VALUE"""),"Tablet Manufacturing")</f>
        <v/>
      </c>
      <c r="M43" s="100">
        <f>IFERROR(__xludf.DUMMYFUNCTION("""COMPUTED_VALUE"""),"Product")</f>
        <v/>
      </c>
      <c r="N43" s="88" t="inlineStr">
        <is>
          <t>Clinic</t>
        </is>
      </c>
      <c r="O43" s="100">
        <f>IFERROR(__xludf.DUMMYFUNCTION("""COMPUTED_VALUE"""),"Mock")</f>
        <v/>
      </c>
      <c r="P43" s="100">
        <f>IFERROR(__xludf.DUMMYFUNCTION("""COMPUTED_VALUE"""),"Pharma Plus เล่มม่วง")</f>
        <v/>
      </c>
      <c r="Q43" s="100" t="n"/>
    </row>
    <row r="44" ht="13.2" customHeight="1" s="49">
      <c r="A44" s="100" t="n">
        <v>42</v>
      </c>
      <c r="B44" s="88">
        <f>IFERROR(__xludf.DUMMYFUNCTION("""COMPUTED_VALUE"""),"เมื่อเตรียมตำรับยาข้างต้นในข้อ 126 ส่วนประกอบใดไม่จำเป็นในการเตรียมยาใช้ในช่องหู")</f>
        <v/>
      </c>
      <c r="C44" s="100" t="n"/>
      <c r="D44" s="88">
        <f>IFERROR(__xludf.DUMMYFUNCTION("""COMPUTED_VALUE"""),"Antioxidant")</f>
        <v/>
      </c>
      <c r="E44" s="88">
        <f>IFERROR(__xludf.DUMMYFUNCTION("""COMPUTED_VALUE"""),"Buffering agent")</f>
        <v/>
      </c>
      <c r="F44" s="88">
        <f>IFERROR(__xludf.DUMMYFUNCTION("""COMPUTED_VALUE"""),"Structure vehicle")</f>
        <v/>
      </c>
      <c r="G44" s="88">
        <f>IFERROR(__xludf.DUMMYFUNCTION("""COMPUTED_VALUE"""),"Preservative")</f>
        <v/>
      </c>
      <c r="H44" s="88">
        <f>IFERROR(__xludf.DUMMYFUNCTION("""COMPUTED_VALUE"""),"Viscosity agent")</f>
        <v/>
      </c>
      <c r="I44" s="100">
        <f>IFERROR(__xludf.DUMMYFUNCTION("""COMPUTED_VALUE"""),"2")</f>
        <v/>
      </c>
      <c r="J44" s="88">
        <f>IFERROR(__xludf.DUMMYFUNCTION("""COMPUTED_VALUE"""),"✅ คำตอบที่ถูกต้อง: ข้อ ข. Buffering agent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"&amp;"Buffering agent 💡 คำอธิบายและเหตุผลทางเภสัชกรรม:
💡 คำอธิบายและเหตุผลทางเภสัชกรรม:
ยาหยอดหู NaHCO3 ใช้สำหรับละลายขี้หู (Cerumenolytic) โดยทั่วไปตัวยา NaHCO3 มีความคงตัวดีในน้ำและออกฤทธิ์ทางเคมีในการสลาย Cerumen อยู่แล้ว จึงไม่จำเป็นต้องใส่สารต้านอนุมูลอิ"&amp;"สระ (Antioxidant) เพิ่มเติม เนื่องจากไม่มีสารที่เกิดการออกซิไดซ์ง่ายในตำรับพื้นฐานนี้
USP/NF, British Pharmacopoeia (BP) และ Remington: The Science and Practice of Pharmacy (หัวข้อ Tablet Manufacturing)
🔍 ข้ออื่นผิดเพราะอะไร:
• ข้อ ก. (Antioxidant): ข้อ"&amp;"นี้ไม่ใช่คำตอบที่ถูกต้องสำหรับภาวะ Tablet Manufacturing เนื่องจากกลไกการออกฤทธิ์, efficacy หรือข้อบ่งใช้ไม่ตรงกับโจทย์ที่กำหนด
• ข้อ ค. (Structure vehicle): ข้อนี้ไม่ใช่คำตอบที่ถูกต้องสำหรับภาวะ Tablet Manufacturing เนื่องจากกลไกการออกฤทธิ์, efficacy หรือ"&amp;"ข้อบ่งใช้ไม่ตรงกับโจทย์ที่กำหนด
• ข้อ ง. (Preservative): ข้อนี้ไม่ใช่คำตอบที่ถูกต้องสำหรับภาวะ Tablet Manufacturing เนื่องจากกลไกการออกฤทธิ์, efficacy หรือข้อบ่งใช้ไม่ตรงกับโจทย์ที่กำหนด
• ข้อ จ. (Viscosity agent): ข้อนี้ไม่ใช่คำตอบที่ถูกต้องสำหรับภาวะ Ta"&amp;"blet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 Units &amp; Remi"&amp;"ngton: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แล"&amp;"ะ uniformity
• Defect Troubleshooting: วิเคราะห์สาเหตุและวิธีแก้ไขปัญหา formulation defects เชิงสูตรตำรับ")</f>
        <v/>
      </c>
      <c r="K44" s="100" t="n"/>
      <c r="L44" s="88">
        <f>IFERROR(__xludf.DUMMYFUNCTION("""COMPUTED_VALUE"""),"Tablet Manufacturing")</f>
        <v/>
      </c>
      <c r="M44" s="100">
        <f>IFERROR(__xludf.DUMMYFUNCTION("""COMPUTED_VALUE"""),"Product")</f>
        <v/>
      </c>
      <c r="N44" s="88" t="inlineStr">
        <is>
          <t>Clinic</t>
        </is>
      </c>
      <c r="O44" s="100">
        <f>IFERROR(__xludf.DUMMYFUNCTION("""COMPUTED_VALUE"""),"Mock")</f>
        <v/>
      </c>
      <c r="P44" s="100">
        <f>IFERROR(__xludf.DUMMYFUNCTION("""COMPUTED_VALUE"""),"Pharma Plus เล่มม่วง")</f>
        <v/>
      </c>
      <c r="Q44" s="100" t="n"/>
    </row>
    <row r="45" ht="13.2" customHeight="1" s="49">
      <c r="A45" s="100" t="n">
        <v>43</v>
      </c>
      <c r="B45" s="88">
        <f>IFERROR(__xludf.DUMMYFUNCTION("""COMPUTED_VALUE"""),"เนื่องจากผู้ป่วยคันตา จึงได้ยาหยอดตาเพิ่ม โดยสูตรยาหยอดตาเป็นดังนี้
Rx
ยา A 1.2 g
Chlorobutanol 0.3 g
NaCl q.s.
Water q.s. to 30 ml
ถ้าต้องการเตรียมเป็น isotonic solution ต้องใช้ปริมาณ NaCl เท่าไร เมื่อกำหนดให้ค่า E ของยา A = 0.1, ค่า E ของ Chlorobutanol "&amp;"= 0.2
ถ้าต้องการเตรียมเป็น isotonic solution ต้องใช้ปริมาณ NaCl เท่าไร")</f>
        <v/>
      </c>
      <c r="C45" s="100" t="n"/>
      <c r="D45" s="88">
        <f>IFERROR(__xludf.DUMMYFUNCTION("""COMPUTED_VALUE"""),"0.27 g")</f>
        <v/>
      </c>
      <c r="E45" s="88">
        <f>IFERROR(__xludf.DUMMYFUNCTION("""COMPUTED_VALUE"""),"0.18 g")</f>
        <v/>
      </c>
      <c r="F45" s="88">
        <f>IFERROR(__xludf.DUMMYFUNCTION("""COMPUTED_VALUE"""),"0.09 g")</f>
        <v/>
      </c>
      <c r="G45" s="88">
        <f>IFERROR(__xludf.DUMMYFUNCTION("""COMPUTED_VALUE"""),"0.04 g")</f>
        <v/>
      </c>
      <c r="H45" s="88">
        <f>IFERROR(__xludf.DUMMYFUNCTION("""COMPUTED_VALUE"""),"0.12 g")</f>
        <v/>
      </c>
      <c r="I45" s="100">
        <f>IFERROR(__xludf.DUMMYFUNCTION("""COMPUTED_VALUE"""),"3")</f>
        <v/>
      </c>
      <c r="J45" s="88">
        <f>IFERROR(__xludf.DUMMYFUNCTION("""COMPUTED_VALUE"""),"✅ คำตอบที่ถูกต้อง: ข้อ ค. 0.09 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0.09 g 💡"&amp;" คำอธิบายและเหตุผลทางเภสัชกรรม:
💡 คำอธิบายและเหตุผลทางเภสัชกรรม:
เฉลยข้อ ค ตาม
🔍 ข้ออื่นผิดเพราะอะไร:
• ข้อ ก. (0.27 g): ข้อนี้ไม่ใช่คำตอบที่ถูกต้องสำหรับภาวะ Tablet Manufacturing เนื่องจากกลไกการออกฤทธิ์, efficacy หรือข้อบ่งใช้ไม่ตรงกับโจทย์ที่กำหนด
•"&amp;" ข้อ ข. (0.18 g): ข้อนี้ไม่ใช่คำตอบที่ถูกต้องสำหรับภาวะ Tablet Manufacturing เนื่องจากกลไกการออกฤทธิ์, efficacy หรือข้อบ่งใช้ไม่ตรงกับโจทย์ที่กำหนด
• ข้อ ง. (0.04 g): ข้อนี้ไม่ใช่คำตอบที่ถูกต้องสำหรับภาวะ Tablet Manufacturing เนื่องจากกลไกการออกฤทธิ์, eff"&amp;"icacy หรือข้อบ่งใช้ไม่ตรงกับโจทย์ที่กำหนด
• ข้อ จ. (0.12 g):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20"&amp;"24)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di"&amp;"sintegrant,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45" s="100" t="n"/>
      <c r="L45" s="88">
        <f>IFERROR(__xludf.DUMMYFUNCTION("""COMPUTED_VALUE"""),"Tablet Manufacturing")</f>
        <v/>
      </c>
      <c r="M45" s="100">
        <f>IFERROR(__xludf.DUMMYFUNCTION("""COMPUTED_VALUE"""),"Product")</f>
        <v/>
      </c>
      <c r="N45" s="88" t="inlineStr">
        <is>
          <t>Clinic</t>
        </is>
      </c>
      <c r="O45" s="100">
        <f>IFERROR(__xludf.DUMMYFUNCTION("""COMPUTED_VALUE"""),"Mock")</f>
        <v/>
      </c>
      <c r="P45" s="100">
        <f>IFERROR(__xludf.DUMMYFUNCTION("""COMPUTED_VALUE"""),"Pharma Plus เล่มม่วง")</f>
        <v/>
      </c>
      <c r="Q45" s="100" t="n"/>
    </row>
    <row r="46" ht="13.2" customHeight="1" s="49">
      <c r="A46" s="100" t="n">
        <v>44</v>
      </c>
      <c r="B46" s="88">
        <f>IFERROR(__xludf.DUMMYFUNCTION("""COMPUTED_VALUE"""),"ข้อใดไม่เกี่ยวกับการควบคุมคุณภาพ ยาเม็ด norfloxacin")</f>
        <v/>
      </c>
      <c r="C46" s="100" t="n"/>
      <c r="D46" s="88">
        <f>IFERROR(__xludf.DUMMYFUNCTION("""COMPUTED_VALUE"""),"Content Uniformity")</f>
        <v/>
      </c>
      <c r="E46" s="88">
        <f>IFERROR(__xludf.DUMMYFUNCTION("""COMPUTED_VALUE"""),"Dissolution test")</f>
        <v/>
      </c>
      <c r="F46" s="88">
        <f>IFERROR(__xludf.DUMMYFUNCTION("""COMPUTED_VALUE"""),"Disintegration")</f>
        <v/>
      </c>
      <c r="G46" s="88">
        <f>IFERROR(__xludf.DUMMYFUNCTION("""COMPUTED_VALUE"""),"Weight Variation")</f>
        <v/>
      </c>
      <c r="H46" s="88">
        <f>IFERROR(__xludf.DUMMYFUNCTION("""COMPUTED_VALUE"""),"Limulus Amoebocyte Lysate test")</f>
        <v/>
      </c>
      <c r="I46" s="100">
        <f>IFERROR(__xludf.DUMMYFUNCTION("""COMPUTED_VALUE"""),"5")</f>
        <v/>
      </c>
      <c r="J46" s="88">
        <f>IFERROR(__xludf.DUMMYFUNCTION("""COMPUTED_VALUE"""),"✅ คำตอบที่ถูกต้อง: ข้อ จ. Limulus Amoebocyte Lysate test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ทำไ"&amp;"มข้อนี้ถึงถูก:
Limulus Amoebocyte Lysate test 💡 คำอธิบายและเหตุผลทางเภสัชกรรม:
💡 คำอธิบายและเหตุผลทางเภสัชกรรม:
เฉลยข้อ จ ตาม
🔍 ข้ออื่นผิดเพราะอะไร:
• ข้อ ก. (Content Uniformity): ข้อนี้ไม่ใช่คำตอบที่ถูกต้องสำหรับภาวะ Tablet Manufacturing เนื่องจากกลไ"&amp;"กการออกฤทธิ์, efficacy หรือข้อบ่งใช้ไม่ตรงกับโจทย์ที่กำหนด
• ข้อ ข. (Dissolution test): ข้อนี้ไม่ใช่คำตอบที่ถูกต้องสำหรับภาวะ Tablet Manufacturing เนื่องจากกลไกการออกฤทธิ์, efficacy หรือข้อบ่งใช้ไม่ตรงกับโจทย์ที่กำหนด
• ข้อ ค. (Disintegration): ข้อนี้ไม่ใ"&amp;"ช่คำตอบที่ถูกต้องสำหรับภาวะ Tablet Manufacturing เนื่องจากกลไกการออกฤทธิ์, efficacy หรือข้อบ่งใช้ไม่ตรงกับโจทย์ที่กำหนด
• ข้อ ง. (Weight Variation): ข้อนี้ไม่ใช่คำตอบที่ถูกต้องสำหรับภาวะ Tablet Manufacturing เนื่องจากกลไกการออกฤทธิ์, efficacy หรือข้อบ่งใช"&amp;"้ไม่ตรงกับโจทย์ที่กำหนด
📖 Guideline อ้างอิง:
The United States Pharmacopeia (USP-NF 2024) General Chapters &lt;701&gt; Disintegration, &lt;711&gt; Dissolution, &lt;905&gt; Uniformity of Dosage Units &amp; Remington: The Science and Practice of Pharmacy (23rd Edition)
📌 จุด"&amp;"จำก่อนสอบ: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วิเคราะห์สาเหตุและวิธีแก้ไข"&amp;"ปัญหา formulation defects เชิงสูตรตำรับ")</f>
        <v/>
      </c>
      <c r="K46" s="100" t="n"/>
      <c r="L46" s="88">
        <f>IFERROR(__xludf.DUMMYFUNCTION("""COMPUTED_VALUE"""),"Tablet Manufacturing")</f>
        <v/>
      </c>
      <c r="M46" s="100">
        <f>IFERROR(__xludf.DUMMYFUNCTION("""COMPUTED_VALUE"""),"Product")</f>
        <v/>
      </c>
      <c r="N46" s="88" t="inlineStr">
        <is>
          <t>Clinic</t>
        </is>
      </c>
      <c r="O46" s="100">
        <f>IFERROR(__xludf.DUMMYFUNCTION("""COMPUTED_VALUE"""),"Mock")</f>
        <v/>
      </c>
      <c r="P46" s="100">
        <f>IFERROR(__xludf.DUMMYFUNCTION("""COMPUTED_VALUE"""),"Pharma Plus เล่มม่วง")</f>
        <v/>
      </c>
      <c r="Q46" s="100" t="n"/>
    </row>
    <row r="47" ht="13.2" customHeight="1" s="49">
      <c r="A47" s="100" t="n">
        <v>45</v>
      </c>
      <c r="B47" s="88">
        <f>IFERROR(__xludf.DUMMYFUNCTION("""COMPUTED_VALUE"""),"สารทำ emulsion ที่ดีของยาครีม isotretinoin ควรมีคุณสมบัติ")</f>
        <v/>
      </c>
      <c r="C47" s="100" t="n"/>
      <c r="D47" s="88">
        <f>IFERROR(__xludf.DUMMYFUNCTION("""COMPUTED_VALUE"""),"ลดแรงตึงผิว")</f>
        <v/>
      </c>
      <c r="E47" s="88">
        <f>IFERROR(__xludf.DUMMYFUNCTION("""COMPUTED_VALUE"""),"เพิ่มความหนืดให้กับครีม")</f>
        <v/>
      </c>
      <c r="F47" s="88">
        <f>IFERROR(__xludf.DUMMYFUNCTION("""COMPUTED_VALUE"""),"ให้ศักย์ไฟฟ้าที่เหมาะสมเพื่อให้เกิดแรงผลักของหยด")</f>
        <v/>
      </c>
      <c r="G47" s="88">
        <f>IFERROR(__xludf.DUMMYFUNCTION("""COMPUTED_VALUE"""),"มีประสิทธิภาพความเข้มข้นต่ำ")</f>
        <v/>
      </c>
      <c r="H47" s="88">
        <f>IFERROR(__xludf.DUMMYFUNCTION("""COMPUTED_VALUE"""),"ถูกทุกข้อ")</f>
        <v/>
      </c>
      <c r="I47" s="100">
        <f>IFERROR(__xludf.DUMMYFUNCTION("""COMPUTED_VALUE"""),"5")</f>
        <v/>
      </c>
      <c r="J47" s="88">
        <f>IFERROR(__xludf.DUMMYFUNCTION("""COMPUTED_VALUE"""),"✅ คำตอบที่ถูกต้อง: ข้อ จ. ถูกทุกข้อ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ถูกทุกข้อ 💡 คำอธิบายแล"&amp;"ะเหตุผลทางเภสัชกรรม:
💡 คำอธิบายและเหตุผลทางเภสัชกรรม:
เฉลยข้อ จ ตาม
🔍 ข้ออื่นผิดเพราะอะไร:
• ข้อ ก. (ลดแรงตึงผิว): ข้อนี้ไม่ใช่คำตอบที่ถูกต้องสำหรับภาวะ Tablet Manufacturing เนื่องจากกลไกการออกฤทธิ์, efficacy หรือข้อบ่งใช้ไม่ตรงกับโจทย์ที่กำหนด
• ข้อ ข"&amp;". (เพิ่มความหนืดให้กับครีม): ข้อนี้ไม่ใช่คำตอบที่ถูกต้องสำหรับภาวะ Tablet Manufacturing เนื่องจากกลไกการออกฤทธิ์, efficacy หรือข้อบ่งใช้ไม่ตรงกับโจทย์ที่กำหนด
• ข้อ ค. (ให้ศักย์ไฟฟ้าที่เหมาะสมเพื่อให้เกิดแรงผลักของหยด): ข้อนี้ไม่ใช่คำตอบที่ถูกต้องสำหรับภา"&amp;"วะ Tablet Manufacturing เนื่องจากกลไกการออกฤทธิ์, efficacy หรือข้อบ่งใช้ไม่ตรงกับโจทย์ที่กำหนด
• ข้อ ง. (มีประสิทธิภาพความเข้มข้นต่ำ): ข้อนี้ไม่ใช่คำตอบที่ถูกต้องสำหรับภาวะ Tablet Manufacturing เนื่องจากกลไกการออกฤทธิ์, efficacy หรือข้อบ่งใช้ไม่ตรงกับโจทย"&amp;"์ที่กำหนด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แม่นยำในบทบาทหน้าที่ข"&amp;"อง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47" s="100" t="n"/>
      <c r="L47" s="88">
        <f>IFERROR(__xludf.DUMMYFUNCTION("""COMPUTED_VALUE"""),"Tablet Manufacturing")</f>
        <v/>
      </c>
      <c r="M47" s="100">
        <f>IFERROR(__xludf.DUMMYFUNCTION("""COMPUTED_VALUE"""),"Product")</f>
        <v/>
      </c>
      <c r="N47" s="88" t="inlineStr">
        <is>
          <t>Clinic</t>
        </is>
      </c>
      <c r="O47" s="100">
        <f>IFERROR(__xludf.DUMMYFUNCTION("""COMPUTED_VALUE"""),"Mock")</f>
        <v/>
      </c>
      <c r="P47" s="100">
        <f>IFERROR(__xludf.DUMMYFUNCTION("""COMPUTED_VALUE"""),"Pharma Plus เล่มม่วง")</f>
        <v/>
      </c>
      <c r="Q47" s="100" t="n"/>
    </row>
    <row r="48" ht="13.2" customHeight="1" s="49">
      <c r="A48" s="100" t="n">
        <v>46</v>
      </c>
      <c r="B48" s="88">
        <f>IFERROR(__xludf.DUMMYFUNCTION("""COMPUTED_VALUE"""),"ยาในการตั้งตำรับรูปแบบเจล จะต้องประกอบไปด้วย น้ำก่อเจล และองค์ประกอบอื่น ๆ ซึ่งสารก่อเจล มี 3 กลุ่ม คือ สารก่อเจลธรรมชาติ สารก่อเจลกึ่งสังเคราะห์ และสารก่อเจลสังเคราะห์
ข้อใดต่อไปนี้ยกตัวอย่างสารก่อเจลทั้ง 3 กลุ่มได้ถูกต้อง")</f>
        <v/>
      </c>
      <c r="C48" s="100" t="n"/>
      <c r="D48" s="88">
        <f>IFERROR(__xludf.DUMMYFUNCTION("""COMPUTED_VALUE"""),"Sodium alginate, bentonite, methylcellulose")</f>
        <v/>
      </c>
      <c r="E48" s="88">
        <f>IFERROR(__xludf.DUMMYFUNCTION("""COMPUTED_VALUE"""),"Tragacanth, carbomer, methylcellulose")</f>
        <v/>
      </c>
      <c r="F48" s="88">
        <f>IFERROR(__xludf.DUMMYFUNCTION("""COMPUTED_VALUE"""),"Carbomer, methylcellulose, hydroxypropyl cellulose")</f>
        <v/>
      </c>
      <c r="G48" s="88">
        <f>IFERROR(__xludf.DUMMYFUNCTION("""COMPUTED_VALUE"""),"Pectin, guar gum, carbomer")</f>
        <v/>
      </c>
      <c r="H48" s="88">
        <f>IFERROR(__xludf.DUMMYFUNCTION("""COMPUTED_VALUE"""),"Tragacanth, carboxymethylcellulose, carbomer")</f>
        <v/>
      </c>
      <c r="I48" s="100">
        <f>IFERROR(__xludf.DUMMYFUNCTION("""COMPUTED_VALUE"""),"5")</f>
        <v/>
      </c>
      <c r="J48" s="88">
        <f>IFERROR(__xludf.DUMMYFUNCTION("""COMPUTED_VALUE"""),"✅ คำตอบที่ถูกต้อง: ข้อ จ. Tragacanth, carboxymethylcellulose, carbomer
💡 Background:
การพัฒนาสูตรตำรับยาเม็ด (Tablet formulation) ต้องควบคุม powder flowability, compressibility และเลือก excipients เพื่อป้องกัน tablet defects และให้ dissolution rate ตามม"&amp;"าตรฐาน
🎯 ทำไมข้อนี้ถึงถูก:
Tragacanth, carboxymethylcellulose, carbomer 💡 คำอธิบายและเหตุผลทางเภสัชกรรม:
💡 คำอธิบายและเหตุผลทางเภสัชกรรม:
เฉลยข้อ จ ตาม
🔍 ข้ออื่นผิดเพราะอะไร:
• ข้อ ก. (Sodium alginate, bentonite, methylcellulose): ข้อนี้ไม่ใช่คำตอบท"&amp;"ี่ถูกต้องสำหรับภาวะ Tablet Manufacturing เนื่องจากกลไกการออกฤทธิ์, efficacy หรือข้อบ่งใช้ไม่ตรงกับโจทย์ที่กำหนด
• ข้อ ข. (Tragacanth, carbomer, methylcellulose): ข้อนี้ไม่ใช่คำตอบที่ถูกต้องสำหรับภาวะ Tablet Manufacturing เนื่องจากกลไกการออกฤทธิ์, efficacy"&amp;" หรือข้อบ่งใช้ไม่ตรงกับโจทย์ที่กำหนด
• ข้อ ค. (Carbomer, methylcellulose, hydroxypropyl cellulose): ข้อนี้ไม่ใช่คำตอบที่ถูกต้องสำหรับภาวะ Tablet Manufacturing เนื่องจากกลไกการออกฤทธิ์, efficacy หรือข้อบ่งใช้ไม่ตรงกับโจทย์ที่กำหนด
• ข้อ ง. (Pectin, guar gu"&amp;"m, carbomer):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&lt;711"&amp;"&gt;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จำเกณฑ์"&amp;" pharmacopoeia limits สำหรับ stability, dissolution และ uniformity
• Defect Troubleshooting: วิเคราะห์สาเหตุและวิธีแก้ไขปัญหา formulation defects เชิงสูตรตำรับ")</f>
        <v/>
      </c>
      <c r="K48" s="100" t="n"/>
      <c r="L48" s="88">
        <f>IFERROR(__xludf.DUMMYFUNCTION("""COMPUTED_VALUE"""),"Tablet Manufacturing")</f>
        <v/>
      </c>
      <c r="M48" s="100">
        <f>IFERROR(__xludf.DUMMYFUNCTION("""COMPUTED_VALUE"""),"Product")</f>
        <v/>
      </c>
      <c r="N48" s="88" t="inlineStr">
        <is>
          <t>Clinic</t>
        </is>
      </c>
      <c r="O48" s="100">
        <f>IFERROR(__xludf.DUMMYFUNCTION("""COMPUTED_VALUE"""),"Mock")</f>
        <v/>
      </c>
      <c r="P48" s="100">
        <f>IFERROR(__xludf.DUMMYFUNCTION("""COMPUTED_VALUE"""),"Pharma Plus เล่มม่วง")</f>
        <v/>
      </c>
      <c r="Q48" s="100" t="n"/>
    </row>
    <row r="49" ht="13.2" customHeight="1" s="49">
      <c r="A49" s="100" t="n">
        <v>47</v>
      </c>
      <c r="B49" s="88">
        <f>IFERROR(__xludf.DUMMYFUNCTION("""COMPUTED_VALUE"""),"หากตำรับ mupirocin ointment ซึ่งเป็น hydrocarbon base ซึ่งในประเทศไทยนั้นมีความร้อนสูง ทำให้ petrolatum ใน base เกิดเยิ้มเหลว
ควรทำการปรับปรุงตำรับด้วยสารตัวใด")</f>
        <v/>
      </c>
      <c r="C49" s="100" t="n"/>
      <c r="D49" s="88">
        <f>IFERROR(__xludf.DUMMYFUNCTION("""COMPUTED_VALUE"""),"Mineral oil")</f>
        <v/>
      </c>
      <c r="E49" s="88">
        <f>IFERROR(__xludf.DUMMYFUNCTION("""COMPUTED_VALUE"""),"Carbopol")</f>
        <v/>
      </c>
      <c r="F49" s="88">
        <f>IFERROR(__xludf.DUMMYFUNCTION("""COMPUTED_VALUE"""),"White beeswax")</f>
        <v/>
      </c>
      <c r="G49" s="88">
        <f>IFERROR(__xludf.DUMMYFUNCTION("""COMPUTED_VALUE"""),"PEG 4000")</f>
        <v/>
      </c>
      <c r="H49" s="88">
        <f>IFERROR(__xludf.DUMMYFUNCTION("""COMPUTED_VALUE"""),"Glycerin")</f>
        <v/>
      </c>
      <c r="I49" s="100">
        <f>IFERROR(__xludf.DUMMYFUNCTION("""COMPUTED_VALUE"""),"3")</f>
        <v/>
      </c>
      <c r="J49" s="88">
        <f>IFERROR(__xludf.DUMMYFUNCTION("""COMPUTED_VALUE"""),"✅ คำตอบที่ถูกต้อง: ข้อ ค. White beeswax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Wh"&amp;"ite beeswax 💡 คำอธิบายและเหตุผลทางเภสัชกรรม:
💡 คำอธิบายและเหตุผลทางเภสัชกรรม:
เฉลยข้อ ค ตาม
🔍 ข้ออื่นผิดเพราะอะไร:
• ข้อ ก. (Mineral oil): ข้อนี้ไม่ใช่คำตอบที่ถูกต้องสำหรับภาวะ Tablet Manufacturing เนื่องจากกลไกการออกฤทธิ์, efficacy หรือข้อบ่งใช้ไม่ตร"&amp;"งกับโจทย์ที่กำหนด
• ข้อ ข. (Carbopol): ข้อนี้ไม่ใช่คำตอบที่ถูกต้องสำหรับภาวะ Tablet Manufacturing เนื่องจากกลไกการออกฤทธิ์, efficacy หรือข้อบ่งใช้ไม่ตรงกับโจทย์ที่กำหนด
• ข้อ ง. (PEG 4000): ข้อนี้ไม่ใช่คำตอบที่ถูกต้องสำหรับภาวะ Tablet Manufacturing เนื่อง"&amp;"จากกลไกการออกฤทธิ์, efficacy หรือข้อบ่งใช้ไม่ตรงกับโจทย์ที่กำหนด
• ข้อ จ. (Glycerin):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State"&amp;"s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Spe"&amp;"cs: จำเกณฑ์ pharmacopoeia limits สำหรับ stability, dissolution และ uniformity
• Defect Troubleshooting: วิเคราะห์สาเหตุและวิธีแก้ไขปัญหา formulation defects เชิงสูตรตำรับ")</f>
        <v/>
      </c>
      <c r="K49" s="100" t="n"/>
      <c r="L49" s="88">
        <f>IFERROR(__xludf.DUMMYFUNCTION("""COMPUTED_VALUE"""),"Tablet Manufacturing")</f>
        <v/>
      </c>
      <c r="M49" s="100">
        <f>IFERROR(__xludf.DUMMYFUNCTION("""COMPUTED_VALUE"""),"Product")</f>
        <v/>
      </c>
      <c r="N49" s="88" t="inlineStr">
        <is>
          <t>Clinic</t>
        </is>
      </c>
      <c r="O49" s="100">
        <f>IFERROR(__xludf.DUMMYFUNCTION("""COMPUTED_VALUE"""),"Mock")</f>
        <v/>
      </c>
      <c r="P49" s="100">
        <f>IFERROR(__xludf.DUMMYFUNCTION("""COMPUTED_VALUE"""),"Pharma Plus เล่มม่วง")</f>
        <v/>
      </c>
      <c r="Q49" s="100" t="n"/>
    </row>
    <row r="50" ht="13.2" customHeight="1" s="49">
      <c r="A50" s="100" t="n">
        <v>48</v>
      </c>
      <c r="B50" s="88">
        <f>IFERROR(__xludf.DUMMYFUNCTION("""COMPUTED_VALUE"""),"สาร polymer ตัวใดนิยมใช้ในการทำ film coat tablet")</f>
        <v/>
      </c>
      <c r="C50" s="100" t="n"/>
      <c r="D50" s="88">
        <f>IFERROR(__xludf.DUMMYFUNCTION("""COMPUTED_VALUE"""),"HPMC")</f>
        <v/>
      </c>
      <c r="E50" s="88">
        <f>IFERROR(__xludf.DUMMYFUNCTION("""COMPUTED_VALUE"""),"CMC")</f>
        <v/>
      </c>
      <c r="F50" s="88">
        <f>IFERROR(__xludf.DUMMYFUNCTION("""COMPUTED_VALUE"""),"Polymeric methacrylates")</f>
        <v/>
      </c>
      <c r="G50" s="88">
        <f>IFERROR(__xludf.DUMMYFUNCTION("""COMPUTED_VALUE"""),"Carbopol")</f>
        <v/>
      </c>
      <c r="H50" s="88">
        <f>IFERROR(__xludf.DUMMYFUNCTION("""COMPUTED_VALUE"""),"Veegum")</f>
        <v/>
      </c>
      <c r="I50" s="100">
        <f>IFERROR(__xludf.DUMMYFUNCTION("""COMPUTED_VALUE"""),"1")</f>
        <v/>
      </c>
      <c r="J50" s="88">
        <f>IFERROR(__xludf.DUMMYFUNCTION("""COMPUTED_VALUE"""),"✅ คำตอบที่ถูกต้อง: ข้อ ก.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HPMC 💡 คำอ"&amp;"ธิบายและเหตุผลทางเภสัชกรรม:
💡 คำอธิบายและเหตุผลทางเภสัชกรรม:
HPMC (Hydroxypropyl methylcellulose) เป็น polymer มาตรฐานที่นิยมใช้มากที่สุดในการทำ film coating เนื่องจากละลายน้ำได้ดี ให้ฟิล์มที่ยืดหยุ่นและมีความคงตัวสูง
USP/NF, British Pharmacopoeia (BP) แ"&amp;"ละ Remington: The Science and Practice of Pharmacy (หัวข้อ Tablet Coating)
🔍 ข้ออื่นผิดเพราะอะไร:
• ข้อ ข. (CMC): ข้อนี้ไม่ใช่คำตอบที่ถูกต้องสำหรับภาวะ Tablet Coating เนื่องจากกลไกการออกฤทธิ์, efficacy หรือข้อบ่งใช้ไม่ตรงกับโจทย์ที่กำหนด
• ข้อ ค. (Polym"&amp;"eric methacrylates): ข้อนี้ไม่ใช่คำตอบที่ถูกต้องสำหรับภาวะ Tablet Coating เนื่องจากกลไกการออกฤทธิ์, efficacy หรือข้อบ่งใช้ไม่ตรงกับโจทย์ที่กำหนด
• ข้อ ง. (Carbopol): ข้อนี้ไม่ใช่คำตอบที่ถูกต้องสำหรับภาวะ Tablet Coating เนื่องจากกลไกการออกฤทธิ์, efficacy ห"&amp;"รือข้อบ่งใช้ไม่ตรงกับโจทย์ที่กำหนด
• ข้อ จ. (Veegum): ข้อนี้ไม่ใช่คำตอบที่ถูกต้องสำหรับภาวะ Tablet Coating เนื่องจากกลไกการออกฤทธิ์, efficacy หรือข้อบ่งใช้ไม่ตรงกับโจทย์ที่กำหนด
📖 Guideline อ้างอิง:
The United States Pharmacopeia (USP-NF 2024) General C"&amp;"hapters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l"&amp;"ubricant)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50" s="100" t="n"/>
      <c r="L50" s="88">
        <f>IFERROR(__xludf.DUMMYFUNCTION("""COMPUTED_VALUE"""),"Tablet Coating")</f>
        <v/>
      </c>
      <c r="M50" s="100">
        <f>IFERROR(__xludf.DUMMYFUNCTION("""COMPUTED_VALUE"""),"Product")</f>
        <v/>
      </c>
      <c r="N50" s="88" t="inlineStr">
        <is>
          <t>Clinic</t>
        </is>
      </c>
      <c r="O50" s="100">
        <f>IFERROR(__xludf.DUMMYFUNCTION("""COMPUTED_VALUE"""),"Mock")</f>
        <v/>
      </c>
      <c r="P50" s="100">
        <f>IFERROR(__xludf.DUMMYFUNCTION("""COMPUTED_VALUE"""),"Pharma Plus เล่มม่วง")</f>
        <v/>
      </c>
      <c r="Q50" s="100" t="n"/>
    </row>
    <row r="51" ht="13.2" customHeight="1" s="49">
      <c r="A51" s="100" t="n">
        <v>49</v>
      </c>
      <c r="B51" s="88">
        <f>IFERROR(__xludf.DUMMYFUNCTION("""COMPUTED_VALUE"""),"ข้อใดกล่าวผิดเกี่ยวกับยารูปแบบเม็ด")</f>
        <v/>
      </c>
      <c r="C51" s="100" t="n"/>
      <c r="D51" s="88">
        <f>IFERROR(__xludf.DUMMYFUNCTION("""COMPUTED_VALUE"""),"การเตรียมยา solution ทำได้โดยการใช้ตัวทำละลายร่วมที่เป็น organic solvent เพื่อช่วยละลาย")</f>
        <v/>
      </c>
      <c r="E51" s="88">
        <f>IFERROR(__xludf.DUMMYFUNCTION("""COMPUTED_VALUE"""),"ยารูปแบบ solution มักมีค่าความต้านทานการไหลและแรงตึงผิวภายในสารละลายใกล้เคียงกับน้ำ")</f>
        <v/>
      </c>
      <c r="F51" s="88">
        <f>IFERROR(__xludf.DUMMYFUNCTION("""COMPUTED_VALUE"""),"Suspension ใช้เป็นยาฉีดเข้าหลอดเลือดได้ ถ้าขนาดอนุภาคเล็กมากๆ")</f>
        <v/>
      </c>
      <c r="G51" s="88">
        <f>IFERROR(__xludf.DUMMYFUNCTION("""COMPUTED_VALUE"""),"Emulsion ใช้เป็นอาหารทางหลอดเลือดดำได้แต่ควรเป็นการเตรียมใหม่ๆ")</f>
        <v/>
      </c>
      <c r="H51" s="88">
        <f>IFERROR(__xludf.DUMMYFUNCTION("""COMPUTED_VALUE"""),"การลดความเจ็บปวดเมื่อฉีดทำได้โดยเติมสารบางชนิดเช่น buffer")</f>
        <v/>
      </c>
      <c r="I51" s="100">
        <f>IFERROR(__xludf.DUMMYFUNCTION("""COMPUTED_VALUE"""),"1")</f>
        <v/>
      </c>
      <c r="J51" s="88">
        <f>IFERROR(__xludf.DUMMYFUNCTION("""COMPUTED_VALUE"""),"✅ คำตอบที่ถูกต้อง: ข้อ ก. การเตรียมยา solution ทำได้โดยการใช้ตัวทำละลายร่วมที่เป็น organic solvent เพื่อช่วยละลาย
💡 Background:
การพัฒนาสูตรตำรับยาเม็ด (Tablet formulation) ต้องควบคุม powder flowability, compressibility และเลือก excipients เพื่อป้องกัน "&amp;"tablet defects และให้ dissolution rate ตามมาตรฐาน
🎯 ทำไมข้อนี้ถึงถูก:
การเตรียมยา solution ทำได้โดยการใช้ตัวทำละลายร่วมที่เป็น organic solvent เพื่อช่วยละลาย 💡 คำอธิบายและเหตุผลทางเภสัชกรรม:
💡 คำอธิบายและเหตุผลทางเภสัชกรรม:
Suspension ห้ามฉีดเข้าหลอดเ"&amp;"ลือดดำ (IV) เด็ดขาด เนื่องจากจะทำให้อนุภาคไปอุดตันเส้นเลือดฝอย (embolism) แม้จะมีขนาดเล็กมากก็ตาม
USP/NF, British Pharmacopoeia (BP) และ Remington: The Science and Practice of Pharmacy (หัวข้อ Tablet Manufacturing)
🔍 ข้ออื่นผิดเพราะอะไร:
• ข้อ ข. (ยารูป"&amp;"แบบ solution มักมีค่าความต้านทานการไหลและแรงตึงผิวภายในสารละลายใกล้เคียงกับน้ำ): ข้อนี้ไม่ใช่คำตอบที่ถูกต้องสำหรับภาวะ Tablet Manufacturing เนื่องจากกลไกการออกฤทธิ์, efficacy หรือข้อบ่งใช้ไม่ตรงกับโจทย์ที่กำหนด
• ข้อ ค. (Suspension ใช้เป็นยาฉีดเข้าหลอดเลื"&amp;"อดได้ ถ้าขนาดอนุภาคเล็กมากๆ): ข้อนี้ไม่ใช่คำตอบที่ถูกต้องสำหรับภาวะ Tablet Manufacturing เนื่องจากกลไกการออกฤทธิ์, efficacy หรือข้อบ่งใช้ไม่ตรงกับโจทย์ที่กำหนด
• ข้อ ง. (Emulsion ใช้เป็นอาหารทางหลอดเลือดดำได้แต่ควรเป็นการเตรียมใหม่ๆ): ข้อนี้ไม่ใช่คำตอบที่"&amp;"ถูกต้องสำหรับภาวะ Tablet Manufacturing เนื่องจากกลไกการออกฤทธิ์, efficacy หรือข้อบ่งใช้ไม่ตรงกับโจทย์ที่กำหนด
• ข้อ จ. (การลดความเจ็บปวดเมื่อฉีดทำได้โดยเติมสารบางชนิดเช่น buffer): ข้อนี้ไม่ใช่คำตอบที่ถูกต้องสำหรับภาวะ Tablet Manufacturing เนื่องจากกลไกการ"&amp;"ออกฤทธิ์, efficacy หรือข้อบ่งใช้ไม่ตรงกับโจทย์ที่กำหนด
📖 Guideline อ้างอิง:
The United States Pharmacopeia (USP-NF 2024) General Chapters &lt;701&gt; Disintegration, &lt;711&gt; Dissolution, &lt;905&gt; Uniformity of Dosage Units &amp; Remington: The Science and Practice of "&amp;"Pharmacy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Troubleshooti"&amp;"ng: วิเคราะห์สาเหตุและวิธีแก้ไขปัญหา formulation defects เชิงสูตรตำรับ")</f>
        <v/>
      </c>
      <c r="K51" s="100" t="n"/>
      <c r="L51" s="88">
        <f>IFERROR(__xludf.DUMMYFUNCTION("""COMPUTED_VALUE"""),"Tablet Manufacturing")</f>
        <v/>
      </c>
      <c r="M51" s="100">
        <f>IFERROR(__xludf.DUMMYFUNCTION("""COMPUTED_VALUE"""),"Product")</f>
        <v/>
      </c>
      <c r="N51" s="88" t="inlineStr">
        <is>
          <t>Clinic</t>
        </is>
      </c>
      <c r="O51" s="100">
        <f>IFERROR(__xludf.DUMMYFUNCTION("""COMPUTED_VALUE"""),"Mock")</f>
        <v/>
      </c>
      <c r="P51" s="100">
        <f>IFERROR(__xludf.DUMMYFUNCTION("""COMPUTED_VALUE"""),"Pharma Plus เล่มม่วง")</f>
        <v/>
      </c>
      <c r="Q51" s="100" t="n"/>
    </row>
    <row r="52" ht="13.2" customHeight="1" s="49">
      <c r="A52" s="100" t="n">
        <v>50</v>
      </c>
      <c r="B52" s="88">
        <f>IFERROR(__xludf.DUMMYFUNCTION("""COMPUTED_VALUE"""),"ข้อใดถูกต้องที่สุดเกี่ยวกับ tonicity ของยาฉีด")</f>
        <v/>
      </c>
      <c r="C52" s="100" t="n"/>
      <c r="D52" s="88">
        <f>IFERROR(__xludf.DUMMYFUNCTION("""COMPUTED_VALUE"""),"จัดเป็น colligative property")</f>
        <v/>
      </c>
      <c r="E52" s="88">
        <f>IFERROR(__xludf.DUMMYFUNCTION("""COMPUTED_VALUE"""),"สามารถปรับได้โดยเติมสารบางชนิด เช่น phosphate acetate ซึ่งนิยมมาก")</f>
        <v/>
      </c>
      <c r="F52" s="88">
        <f>IFERROR(__xludf.DUMMYFUNCTION("""COMPUTED_VALUE"""),"การฉีด hypertonic solution ก่อให้เกิด cell lysis ได้")</f>
        <v/>
      </c>
      <c r="G52" s="88">
        <f>IFERROR(__xludf.DUMMYFUNCTION("""COMPUTED_VALUE"""),"การฉีดยา isotonic ต่อระบบเลือด มักเป็น isotonic ต่อเนื้อเยื่ออื่นด้วย")</f>
        <v/>
      </c>
      <c r="H52" s="88">
        <f>IFERROR(__xludf.DUMMYFUNCTION("""COMPUTED_VALUE"""),"Normal saline เป็นทั้ง isotonic และ iso-osmotic")</f>
        <v/>
      </c>
      <c r="I52" s="100">
        <f>IFERROR(__xludf.DUMMYFUNCTION("""COMPUTED_VALUE"""),"5")</f>
        <v/>
      </c>
      <c r="J52" s="88">
        <f>IFERROR(__xludf.DUMMYFUNCTION("""COMPUTED_VALUE"""),"✅ คำตอบที่ถูกต้อง: ข้อ จ. Normal saline เป็นทั้ง isotonic และ iso-osmotic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Normal sa"&amp;"line เป็นทั้ง isotonic และ iso-osmotic 💡 คำอธิบายและเหตุผลทางเภสัชกรรม:
💡 คำอธิบายและเหตุผลทางเภสัชกรรม:
Normal saline (0.9% NaCl) มีความเข้มข้นที่ทำให้จุดเยือกแข็งลดลงเท่ากับเลือด (-0.52 °C) จึงเป็นทั้ง isotonic และ iso-osmotic
USP/NF, British Pharmaco"&amp;"poeia (BP) และ Remington: The Science and Practice of Pharmacy (หัวข้อ Tablet Manufacturing)
🔍 ข้ออื่นผิดเพราะอะไร:
• ข้อ ก. (จัดเป็น colligative property): ข้อนี้ไม่ใช่คำตอบที่ถูกต้องสำหรับภาวะ Tablet Manufacturing เนื่องจากกลไกการออกฤทธิ์, efficacy หร"&amp;"ือข้อบ่งใช้ไม่ตรงกับโจทย์ที่กำหนด
• ข้อ ข. (สามารถปรับได้โดยเติมสารบางชนิด เช่น phosphate acetate ซึ่งนิยมมาก): ข้อนี้ไม่ใช่คำตอบที่ถูกต้องสำหรับภาวะ Tablet Manufacturing เนื่องจากกลไกการออกฤทธิ์, efficacy หรือข้อบ่งใช้ไม่ตรงกับโจทย์ที่กำหนด
• ข้อ ค. (การ"&amp;"ฉีด hypertonic solution ก่อให้เกิด cell lysis ได้): ข้อนี้ไม่ใช่คำตอบที่ถูกต้องสำหรับภาวะ Tablet Manufacturing เนื่องจากกลไกการออกฤทธิ์, efficacy หรือข้อบ่งใช้ไม่ตรงกับโจทย์ที่กำหนด
• ข้อ ง. (การฉีดยา isotonic ต่อระบบเลือด มักเป็น isotonic ต่อเนื้อเยื่ออื"&amp;"่นด้วย):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Dis"&amp;"solution,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phar"&amp;"macopoeia limits สำหรับ stability, dissolution และ uniformity
• Defect Troubleshooting: วิเคราะห์สาเหตุและวิธีแก้ไขปัญหา formulation defects เชิงสูตรตำรับ")</f>
        <v/>
      </c>
      <c r="K52" s="100" t="n"/>
      <c r="L52" s="88">
        <f>IFERROR(__xludf.DUMMYFUNCTION("""COMPUTED_VALUE"""),"Tablet Manufacturing")</f>
        <v/>
      </c>
      <c r="M52" s="100">
        <f>IFERROR(__xludf.DUMMYFUNCTION("""COMPUTED_VALUE"""),"Product")</f>
        <v/>
      </c>
      <c r="N52" s="88" t="inlineStr">
        <is>
          <t>Clinic</t>
        </is>
      </c>
      <c r="O52" s="100">
        <f>IFERROR(__xludf.DUMMYFUNCTION("""COMPUTED_VALUE"""),"Mock")</f>
        <v/>
      </c>
      <c r="P52" s="100">
        <f>IFERROR(__xludf.DUMMYFUNCTION("""COMPUTED_VALUE"""),"Pharma Plus เล่มม่วง")</f>
        <v/>
      </c>
      <c r="Q52" s="100" t="n"/>
    </row>
    <row r="53" ht="13.2" customHeight="1" s="49">
      <c r="A53" s="100" t="n">
        <v>51</v>
      </c>
      <c r="B53" s="88">
        <f>IFERROR(__xludf.DUMMYFUNCTION("""COMPUTED_VALUE"""),"การรักษาโรคมาลาเรีย แพทย์์ลงท่านใช้ยา tetracycline ร่วมกับ quinine สำหรับผู้ป่วยที่ติดเชื้อมาลาเรียที่ดื้อยาหลายชนิด สารเจือจาง (diluent) ในการตั้งสูตรตำรับยาแคปซูลชนิดแข็งของ tetracycline 250 mg
สารเจือจาง (diluent) ในการตั้งสูตรตำรับยาแคปซูลชนิดแข็งของ t"&amp;"etracycline 250 mg")</f>
        <v/>
      </c>
      <c r="C53" s="100" t="n"/>
      <c r="D53" s="88">
        <f>IFERROR(__xludf.DUMMYFUNCTION("""COMPUTED_VALUE"""),"Spray dried lactose")</f>
        <v/>
      </c>
      <c r="E53" s="88">
        <f>IFERROR(__xludf.DUMMYFUNCTION("""COMPUTED_VALUE"""),"Microcrystalline cellulose")</f>
        <v/>
      </c>
      <c r="F53" s="88">
        <f>IFERROR(__xludf.DUMMYFUNCTION("""COMPUTED_VALUE"""),"Tapioca starch")</f>
        <v/>
      </c>
      <c r="G53" s="88">
        <f>IFERROR(__xludf.DUMMYFUNCTION("""COMPUTED_VALUE"""),"Dibasic calcium phosphate")</f>
        <v/>
      </c>
      <c r="H53" s="88">
        <f>IFERROR(__xludf.DUMMYFUNCTION("""COMPUTED_VALUE"""),"Mannitol")</f>
        <v/>
      </c>
      <c r="I53" s="100">
        <f>IFERROR(__xludf.DUMMYFUNCTION("""COMPUTED_VALUE"""),"1")</f>
        <v/>
      </c>
      <c r="J53" s="88">
        <f>IFERROR(__xludf.DUMMYFUNCTION("""COMPUTED_VALUE"""),"✅ คำตอบที่ถูกต้อง: ข้อ ก. Spray dried lactose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Spray dried l"&amp;"actose 💡 คำอธิบายและเหตุผลทางเภสัชกรรม:
💡 คำอธิบายและเหตุผลทางเภสัชกรรม:
Tetracycline เกิดปฏิกิริยากับ calcium salt เกิดเป็น chelate ที่ดูดซึมไม่ได้ ดังนั้นจึงห้ามใช้ Dibasic calcium phosphate เป็นสารเจือจางร่วมกับ tetracycline
 เป็น Diluent / Filler ย"&amp;"อดนิยม ละลายน้ำได้ดี ให้ mouthfeel ที่ดี แต่เกิด Maillard reaction (เม็ดยาเปลี่ยนเป็นสีน้ำตาล) เมื่อผสมกับ primary amine drugs
USP/NF, British Pharmacopoeia (BP) และ Remington: The Science and Practice of Pharmacy (หัวข้อ Hard &amp; Soft Gelatin Capsules)
🔍"&amp;" ข้ออื่นผิดเพราะอะไร:
• ข้อ ข. (Microcrystalline cellulose): ข้อนี้ไม่ใช่คำตอบที่ถูกต้องสำหรับภาวะ Hard &amp; Soft Gelatin Capsules เนื่องจากกลไกการออกฤทธิ์, efficacy หรือข้อบ่งใช้ไม่ตรงกับโจทย์ที่กำหนด
• ข้อ ค. (Tapioca starch): ข้อนี้ไม่ใช่คำตอบที่ถูกต้องสำ"&amp;"หรับภาวะ Hard &amp; Soft Gelatin Capsules เนื่องจากกลไกการออกฤทธิ์, efficacy หรือข้อบ่งใช้ไม่ตรงกับโจทย์ที่กำหนด
• ข้อ ง. (Dibasic calcium phosphate): ข้อนี้ไม่ใช่คำตอบที่ถูกต้องสำหรับภาวะ Hard &amp; Soft Gelatin Capsules เนื่องจากกลไกการออกฤทธิ์, efficacy หรือข้"&amp;"อบ่งใช้ไม่ตรงกับโจทย์ที่กำหนด
• ข้อ จ. (Mannitol): เป็น Diluent ชนิด non-hygroscopic ให้ negative heat of solution (รู้สึกเย็นในปาก) นิยมใช้ใน chewable tablets และ orally disintegrating tablets (ODTs)
📖 Guideline อ้างอิง:
The United States Pharmacopeia "&amp;"(USP-NF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Quali"&amp;"ty Specs: จำเกณฑ์ pharmacopoeia limits สำหรับ stability, dissolution และ uniformity
• Defect Troubleshooting: วิเคราะห์สาเหตุและวิธีแก้ไขปัญหา formulation defects เชิงสูตรตำรับ")</f>
        <v/>
      </c>
      <c r="K53" s="100" t="n"/>
      <c r="L53" s="88">
        <f>IFERROR(__xludf.DUMMYFUNCTION("""COMPUTED_VALUE"""),"Hard &amp; Soft Gelatin Capsules")</f>
        <v/>
      </c>
      <c r="M53" s="100">
        <f>IFERROR(__xludf.DUMMYFUNCTION("""COMPUTED_VALUE"""),"Product")</f>
        <v/>
      </c>
      <c r="N53" s="88" t="inlineStr">
        <is>
          <t>Clinic</t>
        </is>
      </c>
      <c r="O53" s="100">
        <f>IFERROR(__xludf.DUMMYFUNCTION("""COMPUTED_VALUE"""),"Mock")</f>
        <v/>
      </c>
      <c r="P53" s="100">
        <f>IFERROR(__xludf.DUMMYFUNCTION("""COMPUTED_VALUE"""),"Pharma Plus เล่มม่วง")</f>
        <v/>
      </c>
      <c r="Q53" s="100" t="n"/>
    </row>
    <row r="54" ht="13.2" customHeight="1" s="49">
      <c r="A54" s="100" t="n">
        <v>52</v>
      </c>
      <c r="B54" s="88">
        <f>IFERROR(__xludf.DUMMYFUNCTION("""COMPUTED_VALUE"""),"โรงงานผลิตยาแห่งหนึ่งใช้เครื่องบรรจุแคปซูลกึ่งอัตโนมัติ มีกำลังการผลิตต่ำ (ประมาณ 20000 แคปซูลต่อวัน) และบรรจุได้เฉพาะผงยาเท่านั้น สูตรตำรับยาแคปซูลชนิดแข็งดังกล่าว ควรมีคุณสมบัติที่สำคัญดังต่อไปนี้ ยกเว้น
สูตรตำรับยาแคปซูลชนิดแข็งดังกล่าว ควรมีคุณสมบัติท"&amp;"ี่สำคัญดังต่อไปนี้ ยกเว้น")</f>
        <v/>
      </c>
      <c r="C54" s="100" t="n"/>
      <c r="D54" s="88">
        <f>IFERROR(__xludf.DUMMYFUNCTION("""COMPUTED_VALUE"""),"ผงยามีการกระจายขนาดอนุภาคในช่วงแคบ")</f>
        <v/>
      </c>
      <c r="E54" s="88">
        <f>IFERROR(__xludf.DUMMYFUNCTION("""COMPUTED_VALUE"""),"ผงยามีค่า angle of repose ต่ำ")</f>
        <v/>
      </c>
      <c r="F54" s="88">
        <f>IFERROR(__xludf.DUMMYFUNCTION("""COMPUTED_VALUE"""),"สารเจือจางมีความหนาแน่นใกล้เคียงตัวยาสำคัญ")</f>
        <v/>
      </c>
      <c r="G54" s="88">
        <f>IFERROR(__xludf.DUMMYFUNCTION("""COMPUTED_VALUE"""),"ปริมาณของตัวยาและสารช่วยรวมกัน ควรบรรจุขอบ body ของเปลือก capsule ได้เต็มหรือเกือบเต็ม")</f>
        <v/>
      </c>
      <c r="H54" s="88">
        <f>IFERROR(__xludf.DUMMYFUNCTION("""COMPUTED_VALUE"""),"สารช่วยการไหลที่ใช้มีคุณสมบัติเป็น true lubricant มากกว่า glidant")</f>
        <v/>
      </c>
      <c r="I54" s="100">
        <f>IFERROR(__xludf.DUMMYFUNCTION("""COMPUTED_VALUE"""),"5")</f>
        <v/>
      </c>
      <c r="J54" s="88">
        <f>IFERROR(__xludf.DUMMYFUNCTION("""COMPUTED_VALUE"""),"✅ คำตอบที่ถูกต้อง: ข้อ จ. สารช่วยการไหลที่ใช้มีคุณสมบัติเป็น true lubricant มากกว่า glidant
💡 Background:
ตำรับยาน้ำและกึ่งแข็ง (Liquid &amp; Semisolid dosage forms) ต้องควบคุม physical stability, zeta potential และการเลือกใช้ surfactants/suspending agents "&amp;"ให้เหมาะสม
🎯 ทำไมข้อนี้ถึงถูก:
สารช่วยการไหลที่ใช้มีคุณสมบัติเป็น true lubricant มากกว่า glidant 💡 คำอธิบายและเหตุผลทางเภสัชกรรม:
💡 คำอธิบายและเหตุผลทางเภสัชกรรม:
เครื่องบรรจุแคปซูลกึ่งอัตโนมัติอาศัยการไหลที่ดีของผงยา จึงต้องการสารช่วยการไหลที่มีคุณสม"&amp;"บัติเป็น glidant (ลดแรงเสียดทานระหว่างอนุภาค) มากกว่า lubricant
USP/NF, British Pharmacopoeia (BP) และ Remington: The Science and Practice of Pharmacy (หัวข้อ Hard &amp; Soft Gelatin Capsules)
🔍 ข้ออื่นผิดเพราะอะไร:
• ข้อ ก. (ผงยามีการกระจายขนาดอนุภาคในช่วง"&amp;"แคบ): ข้อนี้ไม่ใช่คำตอบที่ถูกต้องสำหรับภาวะ Hard &amp; Soft Gelatin Capsules เนื่องจากกลไกการออกฤทธิ์, efficacy หรือข้อบ่งใช้ไม่ตรงกับโจทย์ที่กำหนด
• ข้อ ข. (ผงยามีค่า angle of repose ต่ำ): ข้อนี้ไม่ใช่คำตอบที่ถูกต้องสำหรับภาวะ Hard &amp; Soft Gelatin Capsules เน"&amp;"ื่องจากกลไกการออกฤทธิ์, efficacy หรือข้อบ่งใช้ไม่ตรงกับโจทย์ที่กำหนด
• ข้อ ค. (สารเจือจางมีความหนาแน่นใกล้เคียงตัวยาสำคัญ): ข้อนี้ไม่ใช่คำตอบที่ถูกต้องสำหรับภาวะ Hard &amp; Soft Gelatin Capsules เนื่องจากกลไกการออกฤทธิ์, efficacy หรือข้อบ่งใช้ไม่ตรงกับโจทย์ที"&amp;"่กำหนด
• ข้อ ง. (ปริมาณของตัวยาและสารช่วยรวมกัน ควรบรรจุขอบ body ของเปลือก capsule ได้เต็มหรือเกือบเต็ม): ข้อนี้ไม่ใช่คำตอบที่ถูกต้องสำหรับภาวะ Hard &amp; Soft Gelatin Capsules เนื่องจากกลไกการออกฤทธิ์, efficacy หรือข้อบ่งใช้ไม่ตรงกับโจทย์ที่กำหนด
📖 Guideli"&amp;"ne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(diluen"&amp;"t,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54" s="100" t="n"/>
      <c r="L54" s="88">
        <f>IFERROR(__xludf.DUMMYFUNCTION("""COMPUTED_VALUE"""),"Hard &amp; Soft Gelatin Capsules")</f>
        <v/>
      </c>
      <c r="M54" s="100">
        <f>IFERROR(__xludf.DUMMYFUNCTION("""COMPUTED_VALUE"""),"Product")</f>
        <v/>
      </c>
      <c r="N54" s="88" t="inlineStr">
        <is>
          <t>Clinic</t>
        </is>
      </c>
      <c r="O54" s="100">
        <f>IFERROR(__xludf.DUMMYFUNCTION("""COMPUTED_VALUE"""),"Mock")</f>
        <v/>
      </c>
      <c r="P54" s="100">
        <f>IFERROR(__xludf.DUMMYFUNCTION("""COMPUTED_VALUE"""),"Pharma Plus เล่มม่วง")</f>
        <v/>
      </c>
      <c r="Q54" s="100" t="n"/>
    </row>
    <row r="55" ht="13.2" customHeight="1" s="49">
      <c r="A55" s="100" t="n">
        <v>53</v>
      </c>
      <c r="B55" s="88">
        <f>IFERROR(__xludf.DUMMYFUNCTION("""COMPUTED_VALUE"""),"ตำรับ aspirin suspension ที่เตรียมแล้วพบว่า เมื่อตั้งทิ้งไว้เป็นก้อนแข็ง เรียกปรากฏการณ์นี้ว่า")</f>
        <v/>
      </c>
      <c r="C55" s="100" t="n"/>
      <c r="D55" s="88">
        <f>IFERROR(__xludf.DUMMYFUNCTION("""COMPUTED_VALUE"""),"Flocculation")</f>
        <v/>
      </c>
      <c r="E55" s="88">
        <f>IFERROR(__xludf.DUMMYFUNCTION("""COMPUTED_VALUE"""),"Lamination")</f>
        <v/>
      </c>
      <c r="F55" s="88">
        <f>IFERROR(__xludf.DUMMYFUNCTION("""COMPUTED_VALUE"""),"Creaming")</f>
        <v/>
      </c>
      <c r="G55" s="88">
        <f>IFERROR(__xludf.DUMMYFUNCTION("""COMPUTED_VALUE"""),"Coalescence")</f>
        <v/>
      </c>
      <c r="H55" s="88">
        <f>IFERROR(__xludf.DUMMYFUNCTION("""COMPUTED_VALUE"""),"Caking")</f>
        <v/>
      </c>
      <c r="I55" s="100">
        <f>IFERROR(__xludf.DUMMYFUNCTION("""COMPUTED_VALUE"""),"5")</f>
        <v/>
      </c>
      <c r="J55" s="88">
        <f>IFERROR(__xludf.DUMMYFUNCTION("""COMPUTED_VALUE"""),"✅ คำตอบที่ถูกต้อง: ข้อ จ. Caking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Caking 💡 คำอธิบายและเหตุผ"&amp;"ลทางเภสัชกรรม:
💡 คำอธิบายและเหตุผลทางเภสัชกรรม:
Caking คือปรากฏการณ์ที่อนุภาคใน suspension ตกตะกอนอัดแน่นก้นภาชนะและไม่สามารถกระจายตัวได้อีกด้วยการเขย่า เกิดจากอนุภาคเกิดการ caking หรือ crystal growth
USP/NF, British Pharmacopoeia (BP) และ Remington: The"&amp;" Science and Practice of Pharmacy (หัวข้อ Tablet Manufacturing)
🔍 ข้ออื่นผิดเพราะอะไร:
• ข้อ ก. (Flocculation): ข้อนี้ไม่ใช่คำตอบที่ถูกต้องสำหรับภาวะ Tablet Manufacturing เนื่องจากกลไกการออกฤทธิ์, efficacy หรือข้อบ่งใช้ไม่ตรงกับโจทย์ที่กำหนด
• ข้อ ข. (L"&amp;"amination): ข้อนี้ไม่ใช่คำตอบที่ถูกต้องสำหรับภาวะ Tablet Manufacturing เนื่องจากกลไกการออกฤทธิ์, efficacy หรือข้อบ่งใช้ไม่ตรงกับโจทย์ที่กำหนด
• ข้อ ค. (Creaming): ข้อนี้ไม่ใช่คำตอบที่ถูกต้องสำหรับภาวะ Tablet Manufacturing เนื่องจากกลไกการออกฤทธิ์, efficac"&amp;"y หรือข้อบ่งใช้ไม่ตรงกับโจทย์ที่กำหนด
• ข้อ ง. (Coalescence):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2"&amp;"024)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pharmacopoei"&amp;"a limits สำหรับ stability, dissolution และ uniformity
• Defect Troubleshooting: วิเคราะห์สาเหตุและวิธีแก้ไขปัญหา formulation defects เชิงสูตรตำรับ")</f>
        <v/>
      </c>
      <c r="K55" s="100" t="n"/>
      <c r="L55" s="88">
        <f>IFERROR(__xludf.DUMMYFUNCTION("""COMPUTED_VALUE"""),"Tablet Manufacturing")</f>
        <v/>
      </c>
      <c r="M55" s="100">
        <f>IFERROR(__xludf.DUMMYFUNCTION("""COMPUTED_VALUE"""),"Product")</f>
        <v/>
      </c>
      <c r="N55" s="88" t="inlineStr">
        <is>
          <t>Clinic</t>
        </is>
      </c>
      <c r="O55" s="100">
        <f>IFERROR(__xludf.DUMMYFUNCTION("""COMPUTED_VALUE"""),"Mock")</f>
        <v/>
      </c>
      <c r="P55" s="100">
        <f>IFERROR(__xludf.DUMMYFUNCTION("""COMPUTED_VALUE"""),"Pharma Plus เล่มม่วง")</f>
        <v/>
      </c>
      <c r="Q55" s="100" t="n"/>
    </row>
    <row r="56" ht="13.2" customHeight="1" s="49">
      <c r="A56" s="100" t="n">
        <v>54</v>
      </c>
      <c r="B56" s="88">
        <f>IFERROR(__xludf.DUMMYFUNCTION("""COMPUTED_VALUE"""),"ทำ dissolution test ของยาวาร์ฟารินขนาด 5 mg ได้ผลการทดสอบของยา ทั้งหมดเม็ดใน S1 มา โดยยา มีน้ำหนัก 4.25 mg, 4.00 mg, 4.5 mg, 4.5 mg, 5.25 mg และ 4.7 mg
ข้อใดถูกต้อง")</f>
        <v/>
      </c>
      <c r="C56" s="100" t="n"/>
      <c r="D56" s="88">
        <f>IFERROR(__xludf.DUMMYFUNCTION("""COMPUTED_VALUE"""),"ผ่านการทดสอบใน S1 ทั้งหกเม็ด")</f>
        <v/>
      </c>
      <c r="E56" s="88">
        <f>IFERROR(__xludf.DUMMYFUNCTION("""COMPUTED_VALUE"""),"มี 3 เม็ดไม่ผ่านการทดสอบใน S1")</f>
        <v/>
      </c>
      <c r="F56" s="88">
        <f>IFERROR(__xludf.DUMMYFUNCTION("""COMPUTED_VALUE"""),"มี 1 เม็ดไม่ผ่านการทดสอบใน S1")</f>
        <v/>
      </c>
      <c r="G56" s="88">
        <f>IFERROR(__xludf.DUMMYFUNCTION("""COMPUTED_VALUE"""),"ต้องทำการทดสอบเพิ่มอีก 12 เม็ด")</f>
        <v/>
      </c>
      <c r="H56" s="88">
        <f>IFERROR(__xludf.DUMMYFUNCTION("""COMPUTED_VALUE"""),"มี 4 เม็ดไม่ผ่านการทดสอบ")</f>
        <v/>
      </c>
      <c r="I56" s="100">
        <f>IFERROR(__xludf.DUMMYFUNCTION("""COMPUTED_VALUE"""),"1")</f>
        <v/>
      </c>
      <c r="J56" s="88">
        <f>IFERROR(__xludf.DUMMYFUNCTION("""COMPUTED_VALUE"""),"✅ คำตอบที่ถูกต้อง: ข้อ ก. ผ่านการทดสอบใน S1 ทั้งหกเม็ด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ทำไมข"&amp;"้อนี้ถึงถูก:
ผ่านการทดสอบใน S1 ทั้งหกเม็ด 💡 คำอธิบายและเหตุผลทางเภสัชกรรม:
💡 คำอธิบายและเหตุผลทางเภสัชกรรม:
ตามเกณฑ์มาตรฐาน USP สำหรับ Dissolution Stage S1 (n = 6): แต่ละหน่วย (Each unit) ต้องไม่น้อยกว่า Q + 5% โดยทั่วไป Q ของ warfarin คือ 80% (Q+5% = 8"&amp;"5%) เมื่อคำนวณน้ำหนักยาเทียบกับขนาด 5 mg จะพบว่าน้ำหนักที่วัดได้แสดงถึงปริมาณยาที่ละลายได้ ซึ่งมีบางเม็ดที่ไม่ถึงเกณฑ์ใน S1 จึงต้องทำต่อใน S2
USP/NF, British Pharmacopoeia (BP) และ Remington: The Science and Practice of Pharmacy (หัวข้อ Tablet Manufacturi"&amp;"ng)
🔍 ข้ออื่นผิดเพราะอะไร:
• ข้อ ข. (มี 3 เม็ดไม่ผ่านการทดสอบใน S1): ข้อนี้ไม่ใช่คำตอบที่ถูกต้องสำหรับภาวะ Tablet Manufacturing เนื่องจากกลไกการออกฤทธิ์, efficacy หรือข้อบ่งใช้ไม่ตรงกับโจทย์ที่กำหนด
• ข้อ ค. (มี 1 เม็ดไม่ผ่านการทดสอบใน S1): ข้อนี้ไม่ใช่"&amp;"คำตอบที่ถูกต้องสำหรับภาวะ Tablet Manufacturing เนื่องจากกลไกการออกฤทธิ์, efficacy หรือข้อบ่งใช้ไม่ตรงกับโจทย์ที่กำหนด
• ข้อ ง. (ต้องทำการทดสอบเพิ่มอีก 12 เม็ด): ข้อนี้ไม่ใช่คำตอบที่ถูกต้องสำหรับภาวะ Tablet Manufacturing เนื่องจากกลไกการออกฤทธิ์, efficacy "&amp;"หรือข้อบ่งใช้ไม่ตรงกับโจทย์ที่กำหนด
• ข้อ จ. (มี 4 เม็ดไม่ผ่านการทดสอบ):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Pharmacopei"&amp;"a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disinte"&amp;"grant,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56" s="100" t="n"/>
      <c r="L56" s="88">
        <f>IFERROR(__xludf.DUMMYFUNCTION("""COMPUTED_VALUE"""),"Tablet Manufacturing")</f>
        <v/>
      </c>
      <c r="M56" s="100">
        <f>IFERROR(__xludf.DUMMYFUNCTION("""COMPUTED_VALUE"""),"Product")</f>
        <v/>
      </c>
      <c r="N56" s="88" t="inlineStr">
        <is>
          <t>Clinic</t>
        </is>
      </c>
      <c r="O56" s="100">
        <f>IFERROR(__xludf.DUMMYFUNCTION("""COMPUTED_VALUE"""),"Mock")</f>
        <v/>
      </c>
      <c r="P56" s="100">
        <f>IFERROR(__xludf.DUMMYFUNCTION("""COMPUTED_VALUE"""),"Pharma Plus เล่มม่วง")</f>
        <v/>
      </c>
      <c r="Q56" s="100" t="n"/>
    </row>
    <row r="57" ht="13.2" customHeight="1" s="49">
      <c r="A57" s="100" t="n">
        <v>55</v>
      </c>
      <c r="B57" s="88">
        <f>IFERROR(__xludf.DUMMYFUNCTION("""COMPUTED_VALUE"""),"ยาของบริษัทใดมีความสามารถในการละลายน้ำที่ดีกว่ากัน")</f>
        <v/>
      </c>
      <c r="C57" s="100" t="n"/>
      <c r="D57" s="88">
        <f>IFERROR(__xludf.DUMMYFUNCTION("""COMPUTED_VALUE"""),"ยาของบริษัท A ละลายน้ำได้ดีกว่า บริษัท B เนื่องจากมี lactose ทำให้ละลายน้ำได้ดีกว่า")</f>
        <v/>
      </c>
      <c r="E57" s="88">
        <f>IFERROR(__xludf.DUMMYFUNCTION("""COMPUTED_VALUE"""),"ยาของบริษัท A ละลายน้ำได้ดีกว่า บริษัท B เนื่องจากมีปริมาณ magnesium stearate มากกว่า")</f>
        <v/>
      </c>
      <c r="F57" s="88">
        <f>IFERROR(__xludf.DUMMYFUNCTION("""COMPUTED_VALUE"""),"ยาของบริษัท B ละลายน้ำได้ดีกว่า บริษัท A เนื่องจากมี microcrystalline cellulose ช่วยในการละลาย")</f>
        <v/>
      </c>
      <c r="G57" s="88">
        <f>IFERROR(__xludf.DUMMYFUNCTION("""COMPUTED_VALUE"""),"ยาของบริษัท B ละลายน้ำได้ดีกว่า บริษัท A เนื่องจากมี sodium lauryl sulfate เป็น wetting agent")</f>
        <v/>
      </c>
      <c r="H57" s="88">
        <f>IFERROR(__xludf.DUMMYFUNCTION("""COMPUTED_VALUE"""),"ยาของบริษัท A และ B ละลายน้ำได้เท่ากันเนื่องจากยา allopurinol มีคุณสมบัติละลายน้ำได้น้อยอยู่แล้ว")</f>
        <v/>
      </c>
      <c r="I57" s="100">
        <f>IFERROR(__xludf.DUMMYFUNCTION("""COMPUTED_VALUE"""),"1")</f>
        <v/>
      </c>
      <c r="J57" s="88">
        <f>IFERROR(__xludf.DUMMYFUNCTION("""COMPUTED_VALUE"""),"✅ คำตอบที่ถูกต้อง: ข้อ ก. ยาของบริษัท A ละลายน้ำได้ดีกว่า บริษัท B เนื่องจากมี lactose ทำให้ละลายน้ำได้ดีกว่า
💡 Background:
การพัฒนาสูตรตำรับยาเม็ด (Tablet formulation) ต้องควบคุม powder flowability, compressibility และเลือก excipients เพื่อป้องกัน tabl"&amp;"et defects และให้ dissolution rate ตามมาตรฐาน
🎯 ทำไมข้อนี้ถึงถูก:
ยาของบริษัท A ละลายน้ำได้ดีกว่า บริษัท B เนื่องจากมี lactose ทำให้ละลายน้ำได้ดีกว่า 💡 คำอธิบายและเหตุผลทางเภสัชกรรม:
💡 คำอธิบายและเหตุผลทางเภสัชกรรม:
Sodium lauryl sulfate (SLS) ทำหน้าท"&amp;"ี่เป็น wetting agent (สารลดแรงตึงผิว) ช่วยลดมุมสัมผัสระหว่างของแข็งกับน้ำ ทำให้ตัวยาละลายน้ำได้ดีขึ้น
 เป็น Diluent / Filler ยอดนิยม ละลายน้ำได้ดี ให้ mouthfeel ที่ดี แต่เกิด Maillard reaction (เม็ดยาเปลี่ยนเป็นสีน้ำตาล) เมื่อผสมกับ primary amine drugs
U"&amp;"SP/NF, British Pharmacopoeia (BP) และ Remington: The Science and Practice of Pharmacy (หัวข้อ Tablet Manufacturing)
🔍 ข้ออื่นผิดเพราะอะไร:
• ข้อ ข. (ยาของบริษัท A ละลายน้ำได้ดีกว่า บริษัท B เนื่องจากมีปริมาณ magnesium stearate มากกว่า): เป็น Boundary lu"&amp;"bricant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(ยาของบริษัท B ละลายน้ำได้ดีกว่า บริษัท A เนื่องจากมี microcrystalline cellulose ช่วยในการละลาย): ข้อนี้ไม่ใช่คำต"&amp;"อบที่ถูกต้องสำหรับภาวะ Tablet Manufacturing เนื่องจากกลไกการออกฤทธิ์, efficacy หรือข้อบ่งใช้ไม่ตรงกับโจทย์ที่กำหนด
• ข้อ ง. (ยาของบริษัท B ละลายน้ำได้ดีกว่า บริษัท A เนื่องจากมี sodium lauryl sulfate เป็น wetting agent): ข้อนี้ไม่ใช่คำตอบที่ถูกต้องสำหรับภ"&amp;"าวะ Tablet Manufacturing เนื่องจากกลไกการออกฤทธิ์, efficacy หรือข้อบ่งใช้ไม่ตรงกับโจทย์ที่กำหนด
• ข้อ จ. (ยาของบริษัท A และ B ละลายน้ำได้เท่ากันเนื่องจากยา allopurinol มีคุณสมบัติละลายน้ำได้น้อยอยู่แล้ว): เป็น Xanthine Oxidase Inhibitor สำหรับ Urate-Lower"&amp;"ing Therapy (ULT) ระยะยาว ห้ามเริ่มใช้ขณะ acute gout flare กำเริบเฉียบพลัน และต้องระวัง severe cutaneous ADR (SCARs) โดยเฉพาะผู้ที่มี HLA-B58:01
📖 Guideline อ้างอิง:
The United States Pharmacopeia (USP-NF 2024) General Chapter &lt;1088&gt; In Vitro and In Vi"&amp;"vo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"&amp;"limits สำหรับ stability, dissolution และ uniformity
• Defect Troubleshooting: วิเคราะห์สาเหตุและวิธีแก้ไขปัญหา formulation defects เชิงสูตรตำรับ")</f>
        <v/>
      </c>
      <c r="K57" s="100" t="n"/>
      <c r="L57" s="88">
        <f>IFERROR(__xludf.DUMMYFUNCTION("""COMPUTED_VALUE"""),"Tablet Manufacturing")</f>
        <v/>
      </c>
      <c r="M57" s="100">
        <f>IFERROR(__xludf.DUMMYFUNCTION("""COMPUTED_VALUE"""),"Product")</f>
        <v/>
      </c>
      <c r="N57" s="88" t="inlineStr">
        <is>
          <t>Clinic</t>
        </is>
      </c>
      <c r="O57" s="100">
        <f>IFERROR(__xludf.DUMMYFUNCTION("""COMPUTED_VALUE"""),"Mock")</f>
        <v/>
      </c>
      <c r="P57" s="100">
        <f>IFERROR(__xludf.DUMMYFUNCTION("""COMPUTED_VALUE"""),"Pharma Plus เล่มม่วง")</f>
        <v/>
      </c>
      <c r="Q57" s="100" t="n"/>
    </row>
    <row r="58" ht="13.2" customHeight="1" s="49">
      <c r="A58" s="100" t="n">
        <v>56</v>
      </c>
      <c r="B58" s="88">
        <f>IFERROR(__xludf.DUMMYFUNCTION("""COMPUTED_VALUE"""),"ยาเม็ดคุมกำเนิด ไม่ต้องทำการทดสอบตัวข้อใด (ตามมาตรฐานของ USP)")</f>
        <v/>
      </c>
      <c r="C58" s="100" t="n"/>
      <c r="D58" s="88">
        <f>IFERROR(__xludf.DUMMYFUNCTION("""COMPUTED_VALUE"""),"Dissolution")</f>
        <v/>
      </c>
      <c r="E58" s="88">
        <f>IFERROR(__xludf.DUMMYFUNCTION("""COMPUTED_VALUE"""),"Hardness")</f>
        <v/>
      </c>
      <c r="F58" s="88">
        <f>IFERROR(__xludf.DUMMYFUNCTION("""COMPUTED_VALUE"""),"Disintegration")</f>
        <v/>
      </c>
      <c r="G58" s="88">
        <f>IFERROR(__xludf.DUMMYFUNCTION("""COMPUTED_VALUE"""),"Content of Uniformity")</f>
        <v/>
      </c>
      <c r="H58" s="88">
        <f>IFERROR(__xludf.DUMMYFUNCTION("""COMPUTED_VALUE"""),"Percent labeled amount")</f>
        <v/>
      </c>
      <c r="I58" s="100">
        <f>IFERROR(__xludf.DUMMYFUNCTION("""COMPUTED_VALUE"""),"2")</f>
        <v/>
      </c>
      <c r="J58" s="88">
        <f>IFERROR(__xludf.DUMMYFUNCTION("""COMPUTED_VALUE"""),"✅ คำตอบที่ถูกต้อง: ข้อ ข. Hardness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Hardnes"&amp;"s 💡 คำอธิบายและเหตุผลทางเภสัชกรรม:
💡 คำอธิบายและเหตุผลทางเภสัชกรรม:
ยาเม็ดคุมกำเนิด (Oral contraceptives) ซึ่งมีตัวยาสำคัญปริมาณน้อย มักจะต้องทดสอบ Content Uniformity และ Dissolution ตาม USP แต่ Hardness (ความแข็ง) ไม่มีกำหนดเป็นมาตรฐานบังคับอย่างเป็นทา"&amp;"งการใน USP monograph ทุกตัวยา
USP/NF, British Pharmacopoeia (BP) และ Remington: The Science and Practice of Pharmacy (หัวข้อ Tablet Manufacturing)
🔍 ข้ออื่นผิดเพราะอะไร:
• ข้อ ก. (Dissolution): ข้อนี้ไม่ใช่คำตอบที่ถูกต้องสำหรับภาวะ Tablet Manufacturing "&amp;"เนื่องจากกลไกการออกฤทธิ์, efficacy หรือข้อบ่งใช้ไม่ตรงกับโจทย์ที่กำหนด
• ข้อ ค. (Disintegration): ข้อนี้ไม่ใช่คำตอบที่ถูกต้องสำหรับภาวะ Tablet Manufacturing เนื่องจากกลไกการออกฤทธิ์, efficacy หรือข้อบ่งใช้ไม่ตรงกับโจทย์ที่กำหนด
• ข้อ ง. (Content of Unifor"&amp;"mity): ข้อนี้ไม่ใช่คำตอบที่ถูกต้องสำหรับภาวะ Tablet Manufacturing เนื่องจากกลไกการออกฤทธิ์, efficacy หรือข้อบ่งใช้ไม่ตรงกับโจทย์ที่กำหนด
• ข้อ จ. (Percent labeled amount): ข้อนี้ไม่ใช่คำตอบที่ถูกต้องสำหรับภาวะ Tablet Manufacturing เนื่องจากกลไกการออกฤทธิ์"&amp;", efficacy หรือข้อบ่งใช้ไม่ตรงกับโจทย์ที่กำหนด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Pharmacy"&amp;"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วิเค"&amp;"ราะห์สาเหตุและวิธีแก้ไขปัญหา formulation defects เชิงสูตรตำรับ")</f>
        <v/>
      </c>
      <c r="K58" s="100" t="n"/>
      <c r="L58" s="88">
        <f>IFERROR(__xludf.DUMMYFUNCTION("""COMPUTED_VALUE"""),"Tablet Manufacturing")</f>
        <v/>
      </c>
      <c r="M58" s="100">
        <f>IFERROR(__xludf.DUMMYFUNCTION("""COMPUTED_VALUE"""),"Product")</f>
        <v/>
      </c>
      <c r="N58" s="88" t="inlineStr">
        <is>
          <t>Clinic</t>
        </is>
      </c>
      <c r="O58" s="100">
        <f>IFERROR(__xludf.DUMMYFUNCTION("""COMPUTED_VALUE"""),"Mock")</f>
        <v/>
      </c>
      <c r="P58" s="100">
        <f>IFERROR(__xludf.DUMMYFUNCTION("""COMPUTED_VALUE"""),"Pharma Plus เล่มม่วง")</f>
        <v/>
      </c>
      <c r="Q58" s="100" t="n"/>
    </row>
    <row r="59" ht="13.2" customHeight="1" s="49">
      <c r="A59" s="100" t="n">
        <v>57</v>
      </c>
      <c r="B59" s="88">
        <f>IFERROR(__xludf.DUMMYFUNCTION("""COMPUTED_VALUE"""),"ข้อใดผิดเกี่ยวกับการเตรียมยาเม็ดด้วยวิธีตอกอัดโดยตรง")</f>
        <v/>
      </c>
      <c r="C59" s="100" t="n"/>
      <c r="D59" s="88">
        <f>IFERROR(__xludf.DUMMYFUNCTION("""COMPUTED_VALUE"""),"เป็นวิธีที่สะดวกรวดเร็ว")</f>
        <v/>
      </c>
      <c r="E59" s="88">
        <f>IFERROR(__xludf.DUMMYFUNCTION("""COMPUTED_VALUE"""),"ไม่ใช้น้ำและความร้อนในการตอก")</f>
        <v/>
      </c>
      <c r="F59" s="88">
        <f>IFERROR(__xludf.DUMMYFUNCTION("""COMPUTED_VALUE"""),"ยาเม็ดที่ได้มีการกระจายของสีที่สม่ำเสมอกว่าการทำแกรนูลเปียก")</f>
        <v/>
      </c>
      <c r="G59" s="88">
        <f>IFERROR(__xludf.DUMMYFUNCTION("""COMPUTED_VALUE"""),"ยาที่ตอกควรมีคุณสมบัติในการไหลและยึดเกาะกันได้ดี")</f>
        <v/>
      </c>
      <c r="H59" s="88">
        <f>IFERROR(__xludf.DUMMYFUNCTION("""COMPUTED_VALUE"""),"สารช่วยควรไหลได้ดีและตอกอัดได้")</f>
        <v/>
      </c>
      <c r="I59" s="100">
        <f>IFERROR(__xludf.DUMMYFUNCTION("""COMPUTED_VALUE"""),"3")</f>
        <v/>
      </c>
      <c r="J59" s="88">
        <f>IFERROR(__xludf.DUMMYFUNCTION("""COMPUTED_VALUE"""),"✅ คำตอบที่ถูกต้อง: ข้อ ค. ยาเม็ดที่ได้มีการกระจายของสีที่สม่ำเสมอกว่าการทำแกรนูลเปียก
💡 Background:
การพัฒนาสูตรตำรับยาเม็ด (Tablet formulation) ต้องควบคุม powder flowability, compressibility และเลือก excipients เพื่อป้องกัน tablet defects และให้ dissol"&amp;"ution rate ตามมาตรฐาน
🎯 ทำไมข้อนี้ถึงถูก:
ยาเม็ดที่ได้มีการกระจายของสีที่สม่ำเสมอกว่าการทำแกรนูลเปียก 💡 คำอธิบายและเหตุผลทางเภสัชกรรม:
💡 คำอธิบายและเหตุผลทางเภสัชกรรม:
วิธีตอกอัดโดยตรง (Direct compression) มักมีปัญหาเรื่องการกระจายตัวของสี (Color segr"&amp;"egation) ได้ง่ายกว่าวิธีแกรนูลเปียกเนื่องจากไม่มีขั้นตอนการละลายสีและเคลือบผงยาเหมือนการทำแกรนูล
USP/NF, British Pharmacopoeia (BP) และ Remington: The Science and Practice of Pharmacy (หัวข้อ Tablet Manufacturing)
🔍 ข้ออื่นผิดเพราะอะไร:
• ข้อ ก. (เป็นวิ"&amp;"ธีที่สะดวกรวดเร็ว): ข้อนี้ไม่ใช่คำตอบที่ถูกต้องสำหรับภาวะ Tablet Manufacturing เนื่องจากกลไกการออกฤทธิ์, efficacy หรือข้อบ่งใช้ไม่ตรงกับโจทย์ที่กำหนด
• ข้อ ข. (ไม่ใช้น้ำและความร้อนในการตอก): ข้อนี้ไม่ใช่คำตอบที่ถูกต้องสำหรับภาวะ Tablet Manufacturing เนื่อ"&amp;"งจากกลไกการออกฤทธิ์, efficacy หรือข้อบ่งใช้ไม่ตรงกับโจทย์ที่กำหนด
• ข้อ ง. (ยาที่ตอกควรมีคุณสมบัติในการไหลและยึดเกาะกันได้ดี): ข้อนี้ไม่ใช่คำตอบที่ถูกต้องสำหรับภาวะ Tablet Manufacturing เนื่องจากกลไกการออกฤทธิ์, efficacy หรือข้อบ่งใช้ไม่ตรงกับโจทย์ที่กำหน"&amp;"ด
• ข้อ จ. (สารช่วยควรไหลได้ดีและตอกอัดได้):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Chap"&amp;"ters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lubr"&amp;"icant)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59" s="100" t="n"/>
      <c r="L59" s="88">
        <f>IFERROR(__xludf.DUMMYFUNCTION("""COMPUTED_VALUE"""),"Tablet Manufacturing")</f>
        <v/>
      </c>
      <c r="M59" s="100">
        <f>IFERROR(__xludf.DUMMYFUNCTION("""COMPUTED_VALUE"""),"Product")</f>
        <v/>
      </c>
      <c r="N59" s="88" t="inlineStr">
        <is>
          <t>Clinic</t>
        </is>
      </c>
      <c r="O59" s="100">
        <f>IFERROR(__xludf.DUMMYFUNCTION("""COMPUTED_VALUE"""),"Mock")</f>
        <v/>
      </c>
      <c r="P59" s="100">
        <f>IFERROR(__xludf.DUMMYFUNCTION("""COMPUTED_VALUE"""),"Pharma Plus เล่มม่วง")</f>
        <v/>
      </c>
      <c r="Q59" s="100" t="n"/>
    </row>
    <row r="60" ht="13.2" customHeight="1" s="49">
      <c r="A60" s="100" t="n">
        <v>58</v>
      </c>
      <c r="B60" s="88">
        <f>IFERROR(__xludf.DUMMYFUNCTION("""COMPUTED_VALUE"""),"การเตรียม clotrimazole ละลายน้ำได้น้อย จึงมีการเตรียมเป็น topical solution มีส่วนประกอบ Glyceryl alcohol, PEG400, Propylene glycol การทำให้สารละลายเป็นสารละลายใสทำอย่างไร")</f>
        <v/>
      </c>
      <c r="C60" s="100" t="n"/>
      <c r="D60" s="88">
        <f>IFERROR(__xludf.DUMMYFUNCTION("""COMPUTED_VALUE"""),"Cosolvency")</f>
        <v/>
      </c>
      <c r="E60" s="88">
        <f>IFERROR(__xludf.DUMMYFUNCTION("""COMPUTED_VALUE"""),"Complexation")</f>
        <v/>
      </c>
      <c r="F60" s="88">
        <f>IFERROR(__xludf.DUMMYFUNCTION("""COMPUTED_VALUE"""),"Micelle")</f>
        <v/>
      </c>
      <c r="G60" s="88">
        <f>IFERROR(__xludf.DUMMYFUNCTION("""COMPUTED_VALUE"""),"Liposome")</f>
        <v/>
      </c>
      <c r="H60" s="88">
        <f>IFERROR(__xludf.DUMMYFUNCTION("""COMPUTED_VALUE"""),"Crystallization")</f>
        <v/>
      </c>
      <c r="I60" s="100">
        <f>IFERROR(__xludf.DUMMYFUNCTION("""COMPUTED_VALUE"""),"1")</f>
        <v/>
      </c>
      <c r="J60" s="88">
        <f>IFERROR(__xludf.DUMMYFUNCTION("""COMPUTED_VALUE"""),"✅ คำตอบที่ถูกต้อง: ข้อ ก. Cosolvency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Cosol"&amp;"vency 💡 คำอธิบายและเหตุผลทางเภสัชกรรม:
💡 คำอธิบายและเหตุผลทางเภสัชกรรม:
การใช้ตัวทำละลายร่วม (Cosolvents) เช่น Propylene glycol, PEG400 และ Glycerol ร่วมกับน้ำ จะช่วยเพิ่มการละลายของยาที่มีขั้วต่ำได้โดยกระบวนการ Cosolvency ทำให้ได้สารละลายใส
USP/NF, Bri"&amp;"tish Pharmacopoeia (BP) และ Remington: The Science and Practice of Pharmacy (หัวข้อ Tablet Manufacturing)
🔍 ข้ออื่นผิดเพราะอะไร:
• ข้อ ข. (Complexation): ข้อนี้ไม่ใช่คำตอบที่ถูกต้องสำหรับภาวะ Tablet Manufacturing เนื่องจากกลไกการออกฤทธิ์, efficacy หรือข"&amp;"้อบ่งใช้ไม่ตรงกับโจทย์ที่กำหนด
• ข้อ ค. (Micelle): ข้อนี้ไม่ใช่คำตอบที่ถูกต้องสำหรับภาวะ Tablet Manufacturing เนื่องจากกลไกการออกฤทธิ์, efficacy หรือข้อบ่งใช้ไม่ตรงกับโจทย์ที่กำหนด
• ข้อ ง. (Liposome): ข้อนี้ไม่ใช่คำตอบที่ถูกต้องสำหรับภาวะ Tablet Manufact"&amp;"uring เนื่องจากกลไกการออกฤทธิ์, efficacy หรือข้อบ่งใช้ไม่ตรงกับโจทย์ที่กำหนด
• ข้อ จ. (Crystallization): ข้อนี้ไม่ใช่คำตอบที่ถูกต้องสำหรับภาวะ Tablet Manufacturing เนื่องจากกลไกการออกฤทธิ์, efficacy หรือข้อบ่งใช้ไม่ตรงกับโจทย์ที่กำหนด
📖 Guideline อ้างอิ"&amp;"ง: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แม่นยำในบทบ"&amp;"าทหน้าที่ของ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60" s="100" t="n"/>
      <c r="L60" s="88">
        <f>IFERROR(__xludf.DUMMYFUNCTION("""COMPUTED_VALUE"""),"Tablet Manufacturing")</f>
        <v/>
      </c>
      <c r="M60" s="100">
        <f>IFERROR(__xludf.DUMMYFUNCTION("""COMPUTED_VALUE"""),"Product")</f>
        <v/>
      </c>
      <c r="N60" s="88" t="inlineStr">
        <is>
          <t>Clinic</t>
        </is>
      </c>
      <c r="O60" s="100">
        <f>IFERROR(__xludf.DUMMYFUNCTION("""COMPUTED_VALUE"""),"Mock")</f>
        <v/>
      </c>
      <c r="P60" s="100">
        <f>IFERROR(__xludf.DUMMYFUNCTION("""COMPUTED_VALUE"""),"Pharma Plus เล่มม่วง")</f>
        <v/>
      </c>
      <c r="Q60" s="100" t="n"/>
    </row>
    <row r="61" ht="13.2" customHeight="1" s="49">
      <c r="A61" s="100" t="n">
        <v>59</v>
      </c>
      <c r="B61" s="88">
        <f>IFERROR(__xludf.DUMMYFUNCTION("""COMPUTED_VALUE"""),"ต้องการเตรียมยา Topical Clotrimazole มีส่วนประกอบในตำรับ ได้แก่ Ethyl alcohol, propylene glycol, PEG400, purified water, Lavender oil ใช้วิธีใดในการทำให้เป็นสารละลายใส")</f>
        <v/>
      </c>
      <c r="C61" s="100" t="n"/>
      <c r="D61" s="88">
        <f>IFERROR(__xludf.DUMMYFUNCTION("""COMPUTED_VALUE"""),"Cosolvency")</f>
        <v/>
      </c>
      <c r="E61" s="88">
        <f>IFERROR(__xludf.DUMMYFUNCTION("""COMPUTED_VALUE"""),"pH adjustment")</f>
        <v/>
      </c>
      <c r="F61" s="88">
        <f>IFERROR(__xludf.DUMMYFUNCTION("""COMPUTED_VALUE"""),"Complexation")</f>
        <v/>
      </c>
      <c r="G61" s="88">
        <f>IFERROR(__xludf.DUMMYFUNCTION("""COMPUTED_VALUE"""),"Prodrug formation")</f>
        <v/>
      </c>
      <c r="H61" s="88">
        <f>IFERROR(__xludf.DUMMYFUNCTION("""COMPUTED_VALUE"""),"Micelle solubilization")</f>
        <v/>
      </c>
      <c r="I61" s="100">
        <f>IFERROR(__xludf.DUMMYFUNCTION("""COMPUTED_VALUE"""),"1")</f>
        <v/>
      </c>
      <c r="J61" s="88">
        <f>IFERROR(__xludf.DUMMYFUNCTION("""COMPUTED_VALUE"""),"✅ คำตอบที่ถูกต้อง: ข้อ ก. Cosolvency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Cosol"&amp;"vency 💡 คำอธิบายและเหตุผลทางเภสัชกรรม:
💡 คำอธิบายและเหตุผลทางเภสัชกรรม:
การใช้ตัวทำละลายร่วม (Cosolvency) เช่น Ethyl alcohol, Propylene glycol และ PEG400 ช่วยเพิ่มการละลายของยาสูตร Topical Clotrimazole ซึ่งมีสภาพละลายได้น้อยในน้ำ โดยการปรับความมีขั้ว (p"&amp;"olarity) ของตัวทำละลาย
USP/NF, British Pharmacopoeia (BP) และ Remington: The Science and Practice of Pharmacy (หัวข้อ Tablet Manufacturing)
🔍 ข้ออื่นผิดเพราะอะไร:
• ข้อ ข. (pH adjustment): ข้อนี้ไม่ใช่คำตอบที่ถูกต้องสำหรับภาวะ Tablet Manufacturing เนื่อ"&amp;"งจากกลไกการออกฤทธิ์, efficacy หรือข้อบ่งใช้ไม่ตรงกับโจทย์ที่กำหนด
• ข้อ ค. (Complexation): ข้อนี้ไม่ใช่คำตอบที่ถูกต้องสำหรับภาวะ Tablet Manufacturing เนื่องจากกลไกการออกฤทธิ์, efficacy หรือข้อบ่งใช้ไม่ตรงกับโจทย์ที่กำหนด
• ข้อ ง. (Prodrug formation): ข้อน"&amp;"ี้ไม่ใช่คำตอบที่ถูกต้องสำหรับภาวะ Tablet Manufacturing เนื่องจากกลไกการออกฤทธิ์, efficacy หรือข้อบ่งใช้ไม่ตรงกับโจทย์ที่กำหนด
• ข้อ จ. (Micelle solubilization): ข้อนี้ไม่ใช่คำตอบที่ถูกต้องสำหรับภาวะ Tablet Manufacturing เนื่องจากกลไกการออกฤทธิ์, efficacy "&amp;"หรือข้อบ่งใช้ไม่ตรงกับโจทย์ที่กำหนด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 (23rd Edit"&amp;"ion)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วิเคราะห์สาเหตุ"&amp;"และวิธีแก้ไขปัญหา formulation defects เชิงสูตรตำรับ")</f>
        <v/>
      </c>
      <c r="K61" s="100" t="n"/>
      <c r="L61" s="88">
        <f>IFERROR(__xludf.DUMMYFUNCTION("""COMPUTED_VALUE"""),"Tablet Manufacturing")</f>
        <v/>
      </c>
      <c r="M61" s="100">
        <f>IFERROR(__xludf.DUMMYFUNCTION("""COMPUTED_VALUE"""),"Product")</f>
        <v/>
      </c>
      <c r="N61" s="88" t="inlineStr">
        <is>
          <t>Clinic</t>
        </is>
      </c>
      <c r="O61" s="100">
        <f>IFERROR(__xludf.DUMMYFUNCTION("""COMPUTED_VALUE"""),"Mock")</f>
        <v/>
      </c>
      <c r="P61" s="100">
        <f>IFERROR(__xludf.DUMMYFUNCTION("""COMPUTED_VALUE"""),"Pharma Plus เล่มม่วง")</f>
        <v/>
      </c>
      <c r="Q61" s="100" t="n"/>
    </row>
    <row r="62" ht="13.2" customHeight="1" s="49">
      <c r="A62" s="100" t="n">
        <v>60</v>
      </c>
      <c r="B62" s="88">
        <f>IFERROR(__xludf.DUMMYFUNCTION("""COMPUTED_VALUE"""),"เภสัชกรเตรียมเป็นอิมัลชัน หลังจากนั้น เขย่าแล้วตั้งทิ้งไว้ เกิดตะกอน ซึ่งไม่สามารถกลับมาเป็นอิมัลชันได้และแยกชั้น การเสื่อมของอิมัลชันนี้เรียกว่าอะไร")</f>
        <v/>
      </c>
      <c r="C62" s="100" t="n"/>
      <c r="D62" s="88">
        <f>IFERROR(__xludf.DUMMYFUNCTION("""COMPUTED_VALUE"""),"Caking")</f>
        <v/>
      </c>
      <c r="E62" s="88">
        <f>IFERROR(__xludf.DUMMYFUNCTION("""COMPUTED_VALUE"""),"Cracking")</f>
        <v/>
      </c>
      <c r="F62" s="88">
        <f>IFERROR(__xludf.DUMMYFUNCTION("""COMPUTED_VALUE"""),"Bleeding")</f>
        <v/>
      </c>
      <c r="G62" s="88">
        <f>IFERROR(__xludf.DUMMYFUNCTION("""COMPUTED_VALUE"""),"Creaming")</f>
        <v/>
      </c>
      <c r="H62" s="88">
        <f>IFERROR(__xludf.DUMMYFUNCTION("""COMPUTED_VALUE"""),"Phase inversion")</f>
        <v/>
      </c>
      <c r="I62" s="100">
        <f>IFERROR(__xludf.DUMMYFUNCTION("""COMPUTED_VALUE"""),"2")</f>
        <v/>
      </c>
      <c r="J62" s="88">
        <f>IFERROR(__xludf.DUMMYFUNCTION("""COMPUTED_VALUE"""),"✅ คำตอบที่ถูกต้อง: ข้อ ข. Cracking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Crackin"&amp;"g 💡 คำอธิบายและเหตุผลทางเภสัชกรรม:
💡 คำอธิบายและเหตุผลทางเภสัชกรรม:
Cracking (Coalescence) คือการที่หยดของ dispersed phase รวมตัวกันจนแยกชั้นอย่างถาวรและไม่สามารถเขย่าให้กลับมาเป็นอิมัลชันเดิมได้ ต่างจาก Creaming ซึ่งยังสามารถเขย่ากระจายตัวใหม่ได้
USP/N"&amp;"F, British Pharmacopoeia (BP) และ Remington: The Science and Practice of Pharmacy (หัวข้อ Tablet Manufacturing)
🔍 ข้ออื่นผิดเพราะอะไร:
• ข้อ ก. (Caking): ข้อนี้ไม่ใช่คำตอบที่ถูกต้องสำหรับภาวะ Tablet Manufacturing เนื่องจากกลไกการออกฤทธิ์, efficacy หรือข"&amp;"้อบ่งใช้ไม่ตรงกับโจทย์ที่กำหนด
• ข้อ ค. (Bleeding): ข้อนี้ไม่ใช่คำตอบที่ถูกต้องสำหรับภาวะ Tablet Manufacturing เนื่องจากกลไกการออกฤทธิ์, efficacy หรือข้อบ่งใช้ไม่ตรงกับโจทย์ที่กำหนด
• ข้อ ง. (Creaming): ข้อนี้ไม่ใช่คำตอบที่ถูกต้องสำหรับภาวะ Tablet Manufac"&amp;"turing เนื่องจากกลไกการออกฤทธิ์, efficacy หรือข้อบ่งใช้ไม่ตรงกับโจทย์ที่กำหนด
• ข้อ จ. (Phase inversion): ข้อนี้ไม่ใช่คำตอบที่ถูกต้องสำหรับภาวะ Tablet Manufacturing เนื่องจากกลไกการออกฤทธิ์, efficacy หรือข้อบ่งใช้ไม่ตรงกับโจทย์ที่กำหนด
📖 Guideline อ้างอ"&amp;"ิง: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แม่นยำในบท"&amp;"บาทหน้าที่ของ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62" s="100" t="n"/>
      <c r="L62" s="88">
        <f>IFERROR(__xludf.DUMMYFUNCTION("""COMPUTED_VALUE"""),"Tablet Manufacturing")</f>
        <v/>
      </c>
      <c r="M62" s="100">
        <f>IFERROR(__xludf.DUMMYFUNCTION("""COMPUTED_VALUE"""),"Product")</f>
        <v/>
      </c>
      <c r="N62" s="88" t="inlineStr">
        <is>
          <t>Clinic</t>
        </is>
      </c>
      <c r="O62" s="100">
        <f>IFERROR(__xludf.DUMMYFUNCTION("""COMPUTED_VALUE"""),"Mock")</f>
        <v/>
      </c>
      <c r="P62" s="100">
        <f>IFERROR(__xludf.DUMMYFUNCTION("""COMPUTED_VALUE"""),"Pharma Plus เล่มม่วง")</f>
        <v/>
      </c>
      <c r="Q62" s="100" t="n"/>
    </row>
    <row r="63" ht="13.2" customHeight="1" s="49">
      <c r="A63" s="100" t="n">
        <v>61</v>
      </c>
      <c r="B63" s="88">
        <f>IFERROR(__xludf.DUMMYFUNCTION("""COMPUTED_VALUE"""),"มีสูตรตำรับโลชั่นพริก เกิดแยกตัว เขย่าไม่กลับคืนเกิดจากสาเหตุใดได้")</f>
        <v/>
      </c>
      <c r="C63" s="100" t="n"/>
      <c r="D63" s="88">
        <f>IFERROR(__xludf.DUMMYFUNCTION("""COMPUTED_VALUE"""),"เฟสน้ำมันมีมากไป")</f>
        <v/>
      </c>
      <c r="E63" s="88">
        <f>IFERROR(__xludf.DUMMYFUNCTION("""COMPUTED_VALUE"""),"สัดส่วนระหว่างวัดภาคน้ำและน้ำมันต่างกันมาก")</f>
        <v/>
      </c>
      <c r="F63" s="88">
        <f>IFERROR(__xludf.DUMMYFUNCTION("""COMPUTED_VALUE"""),"ไม่มี emulsifier")</f>
        <v/>
      </c>
      <c r="G63" s="88">
        <f>IFERROR(__xludf.DUMMYFUNCTION("""COMPUTED_VALUE"""),"Emulsifier ไม่เพียงพอ")</f>
        <v/>
      </c>
      <c r="H63" s="88">
        <f>IFERROR(__xludf.DUMMYFUNCTION("""COMPUTED_VALUE"""),"ความหนาแน่นเฟสน้ำกับน้ำมันมีความแตกต่างกันมาก")</f>
        <v/>
      </c>
      <c r="I63" s="100">
        <f>IFERROR(__xludf.DUMMYFUNCTION("""COMPUTED_VALUE"""),"4")</f>
        <v/>
      </c>
      <c r="J63" s="88">
        <f>IFERROR(__xludf.DUMMYFUNCTION("""COMPUTED_VALUE"""),"✅ คำตอบที่ถูกต้อง: ข้อ ง. Emulsifier ไม่เพียงพอ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ทำไมข้อนี้ถึ"&amp;"งถูก:
Emulsifier ไม่เพียงพอ 💡 คำอธิบายและเหตุผลทางเภสัชกรรม:
💡 คำอธิบายและเหตุผลทางเภสัชกรรม:
การที่อิมัลชันแยกตัวถาวร (Cracking) เกิดจากการไม่มีสารประสานอิมัลชัน (Emulsifier) หรือสารประสานไม่เพียงพอที่จะลด interfacial tension และสร้างฟิล์มป้องกันการรวม"&amp;"ตัวของหยดน้ำมัน
USP/NF, British Pharmacopoeia (BP) และ Remington: The Science and Practice of Pharmacy (หัวข้อ Tablet Manufacturing)
🔍 ข้ออื่นผิดเพราะอะไร:
• ข้อ ก. (เฟสน้ำมันมีมากไป): ข้อนี้ไม่ใช่คำตอบที่ถูกต้องสำหรับภาวะ Tablet Manufacturing เนื่องจาก"&amp;"กลไกการออกฤทธิ์, efficacy หรือข้อบ่งใช้ไม่ตรงกับโจทย์ที่กำหนด
• ข้อ ข. (สัดส่วนระหว่างวัดภาคน้ำและน้ำมันต่างกันมาก): ข้อนี้ไม่ใช่คำตอบที่ถูกต้องสำหรับภาวะ Tablet Manufacturing เนื่องจากกลไกการออกฤทธิ์, efficacy หรือข้อบ่งใช้ไม่ตรงกับโจทย์ที่กำหนด
• ข้อ ค."&amp;" (ไม่มี emulsifier): ข้อนี้ไม่ใช่คำตอบที่ถูกต้องสำหรับภาวะ Tablet Manufacturing เนื่องจากกลไกการออกฤทธิ์, efficacy หรือข้อบ่งใช้ไม่ตรงกับโจทย์ที่กำหนด
• ข้อ จ. (ความหนาแน่นเฟสน้ำกับน้ำมันมีความแตกต่างกันมาก): ข้อนี้ไม่ใช่คำตอบที่ถูกต้องสำหรับภาวะ Tablet M"&amp;"anufacturing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 Units &amp; Remington:"&amp;"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unif"&amp;"ormity
• Defect Troubleshooting: วิเคราะห์สาเหตุและวิธีแก้ไขปัญหา formulation defects เชิงสูตรตำรับ")</f>
        <v/>
      </c>
      <c r="K63" s="100" t="n"/>
      <c r="L63" s="88">
        <f>IFERROR(__xludf.DUMMYFUNCTION("""COMPUTED_VALUE"""),"Tablet Manufacturing")</f>
        <v/>
      </c>
      <c r="M63" s="100">
        <f>IFERROR(__xludf.DUMMYFUNCTION("""COMPUTED_VALUE"""),"Product")</f>
        <v/>
      </c>
      <c r="N63" s="88" t="inlineStr">
        <is>
          <t>Clinic</t>
        </is>
      </c>
      <c r="O63" s="100">
        <f>IFERROR(__xludf.DUMMYFUNCTION("""COMPUTED_VALUE"""),"Mock")</f>
        <v/>
      </c>
      <c r="P63" s="100">
        <f>IFERROR(__xludf.DUMMYFUNCTION("""COMPUTED_VALUE"""),"Pharma Plus เล่มม่วง")</f>
        <v/>
      </c>
      <c r="Q63" s="100" t="n"/>
    </row>
    <row r="64" ht="13.2" customHeight="1" s="49">
      <c r="A64" s="100" t="n">
        <v>62</v>
      </c>
      <c r="B64" s="88">
        <f>IFERROR(__xludf.DUMMYFUNCTION("""COMPUTED_VALUE"""),"ถ้าจะเตรียมยาเพื่อให้ไม่ผ่านกระบวนการ metabolite ที่ตับ เราควรจะเตรียมในรูปแบบใด")</f>
        <v/>
      </c>
      <c r="C64" s="100" t="n"/>
      <c r="D64" s="88">
        <f>IFERROR(__xludf.DUMMYFUNCTION("""COMPUTED_VALUE"""),"Film coated tablets")</f>
        <v/>
      </c>
      <c r="E64" s="88">
        <f>IFERROR(__xludf.DUMMYFUNCTION("""COMPUTED_VALUE"""),"Enteric coated tablets")</f>
        <v/>
      </c>
      <c r="F64" s="88">
        <f>IFERROR(__xludf.DUMMYFUNCTION("""COMPUTED_VALUE"""),"Osmotic pump tablets")</f>
        <v/>
      </c>
      <c r="G64" s="88">
        <f>IFERROR(__xludf.DUMMYFUNCTION("""COMPUTED_VALUE"""),"Matrix tablets")</f>
        <v/>
      </c>
      <c r="H64" s="88">
        <f>IFERROR(__xludf.DUMMYFUNCTION("""COMPUTED_VALUE"""),"Rectal suppositories")</f>
        <v/>
      </c>
      <c r="I64" s="100">
        <f>IFERROR(__xludf.DUMMYFUNCTION("""COMPUTED_VALUE"""),"4")</f>
        <v/>
      </c>
      <c r="J64" s="88">
        <f>IFERROR(__xludf.DUMMYFUNCTION("""COMPUTED_VALUE"""),"✅ คำตอบที่ถูกต้อง: ข้อ ง. Matrix tablets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M"&amp;"atrix tablets 💡 คำอธิบายและเหตุผลทางเภสัชกรรม:
💡 คำอธิบายและเหตุผลทางเภสัชกรรม:
ยาเหน็บทวารหนัก (Rectal suppositories) หลีกเลี่ยงกระบวนการ First-pass metabolism ที่ตับได้บางส่วน (ผ่านหลอดเลือด inferior และ middle rectal veins เข้าสู่ systemic circulatio"&amp;"n โดยตรง)
USP/NF, British Pharmacopoeia (BP) และ Remington: The Science and Practice of Pharmacy (หัวข้อ Tablet Manufacturing)
🔍 ข้ออื่นผิดเพราะอะไร:
• ข้อ ก. (Film coated tablets): ข้อนี้ไม่ใช่คำตอบที่ถูกต้องสำหรับภาวะ Tablet Manufacturing เนื่องจากกลไ"&amp;"กการออกฤทธิ์, efficacy หรือข้อบ่งใช้ไม่ตรงกับโจทย์ที่กำหนด
• ข้อ ข. (Enteric coated tablets): ข้อนี้ไม่ใช่คำตอบที่ถูกต้องสำหรับภาวะ Tablet Manufacturing เนื่องจากกลไกการออกฤทธิ์, efficacy หรือข้อบ่งใช้ไม่ตรงกับโจทย์ที่กำหนด
• ข้อ ค. (Osmotic pump tablets)"&amp;": ข้อนี้ไม่ใช่คำตอบที่ถูกต้องสำหรับภาวะ Tablet Manufacturing เนื่องจากกลไกการออกฤทธิ์, efficacy หรือข้อบ่งใช้ไม่ตรงกับโจทย์ที่กำหนด
• ข้อ จ. (Rectal suppositories): ข้อนี้ไม่ใช่คำตอบที่ถูกต้องสำหรับภาวะ Tablet Manufacturing เนื่องจากกลไกการออกฤทธิ์, effic"&amp;"acy หรือข้อบ่งใช้ไม่ตรงกับโจทย์ที่กำหนด
📖 Guideline อ้างอิง:
The United States Pharmacopeia (USP-NF 2024) General Chapters &lt;701&gt; Disintegration, &lt;711&gt; Dissolution, &lt;905&gt; Uniformity of Dosage Units &amp; Remington: The Science and Practice of Pharmacy (23rd "&amp;"Edition)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วิเคราะห์สา"&amp;"เหตุและวิธีแก้ไขปัญหา formulation defects เชิงสูตรตำรับ")</f>
        <v/>
      </c>
      <c r="K64" s="100" t="n"/>
      <c r="L64" s="88">
        <f>IFERROR(__xludf.DUMMYFUNCTION("""COMPUTED_VALUE"""),"Tablet Manufacturing")</f>
        <v/>
      </c>
      <c r="M64" s="100">
        <f>IFERROR(__xludf.DUMMYFUNCTION("""COMPUTED_VALUE"""),"Product")</f>
        <v/>
      </c>
      <c r="N64" s="88" t="inlineStr">
        <is>
          <t>Clinic</t>
        </is>
      </c>
      <c r="O64" s="100">
        <f>IFERROR(__xludf.DUMMYFUNCTION("""COMPUTED_VALUE"""),"Mock")</f>
        <v/>
      </c>
      <c r="P64" s="100">
        <f>IFERROR(__xludf.DUMMYFUNCTION("""COMPUTED_VALUE"""),"Pharma Plus เล่มม่วง")</f>
        <v/>
      </c>
      <c r="Q64" s="100" t="n"/>
    </row>
    <row r="65" ht="13.2" customHeight="1" s="49">
      <c r="A65" s="100" t="n">
        <v>63</v>
      </c>
      <c r="B65" s="88">
        <f>IFERROR(__xludf.DUMMYFUNCTION("""COMPUTED_VALUE"""),"ระบบควบคุมการปลดปล่อยยาแบบใดสามารถหักแบ่งครึ่งเม็ดได้")</f>
        <v/>
      </c>
      <c r="C65" s="100" t="n"/>
      <c r="D65" s="88">
        <f>IFERROR(__xludf.DUMMYFUNCTION("""COMPUTED_VALUE"""),"Enteric coated")</f>
        <v/>
      </c>
      <c r="E65" s="88">
        <f>IFERROR(__xludf.DUMMYFUNCTION("""COMPUTED_VALUE"""),"Reservoir")</f>
        <v/>
      </c>
      <c r="F65" s="88">
        <f>IFERROR(__xludf.DUMMYFUNCTION("""COMPUTED_VALUE"""),"Osmotic control")</f>
        <v/>
      </c>
      <c r="G65" s="88">
        <f>IFERROR(__xludf.DUMMYFUNCTION("""COMPUTED_VALUE"""),"Matrix control")</f>
        <v/>
      </c>
      <c r="H65" s="88">
        <f>IFERROR(__xludf.DUMMYFUNCTION("""COMPUTED_VALUE"""),"Film diffuse control")</f>
        <v/>
      </c>
      <c r="I65" s="100">
        <f>IFERROR(__xludf.DUMMYFUNCTION("""COMPUTED_VALUE"""),"5")</f>
        <v/>
      </c>
      <c r="J65" s="88">
        <f>IFERROR(__xludf.DUMMYFUNCTION("""COMPUTED_VALUE"""),"✅ คำตอบที่ถูกต้อง: ข้อ จ. Film diffuse control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ทำไมข้อนี้ถึง"&amp;"ถูก:
Film diffuse control 💡 คำอธิบายและเหตุผลทางเภสัชกรรม:
💡 คำอธิบายและเหตุผลทางเภสัชกรรม:
Matrix tablets (Matrix control) สามารถหักแบ่งครึ่งเม็ดได้เนื่องจากการกระจายตัวของยาอยู่ในโครงสร้างเนื้อเดียวกัน (matrix) ทำให้กลไการปลดปล่อยยาไม่ถูกทำลายโดยสิ้นเ"&amp;"ชิงเหมือนระบบ Reservoir หรือ Osmotic pump ที่มีเยื่อหุ้มจำเพาะ
USP/NF, British Pharmacopoeia (BP) และ Remington: The Science and Practice of Pharmacy (หัวข้อ Tablet Manufacturing)
🔍 ข้ออื่นผิดเพราะอะไร:
• ข้อ ก. (Enteric coated): ข้อนี้ไม่ใช่คำตอบที่ถูก"&amp;"ต้องสำหรับภาวะ Tablet Manufacturing เนื่องจากกลไกการออกฤทธิ์, efficacy หรือข้อบ่งใช้ไม่ตรงกับโจทย์ที่กำหนด
• ข้อ ข. (Reservoir): ข้อนี้ไม่ใช่คำตอบที่ถูกต้องสำหรับภาวะ Tablet Manufacturing เนื่องจากกลไกการออกฤทธิ์, efficacy หรือข้อบ่งใช้ไม่ตรงกับโจทย์ที่กำ"&amp;"หนด
• ข้อ ค. (Osmotic control): ข้อนี้ไม่ใช่คำตอบที่ถูกต้องสำหรับภาวะ Tablet Manufacturing เนื่องจากกลไกการออกฤทธิ์, efficacy หรือข้อบ่งใช้ไม่ตรงกับโจทย์ที่กำหนด
• ข้อ ง. (Matrix control): ข้อนี้ไม่ใช่คำตอบที่ถูกต้องสำหรับภาวะ Tablet Manufacturing เนื่องจ"&amp;"ากกลไกการออกฤทธิ์,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of Dosage Units &amp; Remington: The Science and Pra"&amp;"ctice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Trou"&amp;"bleshooting: วิเคราะห์สาเหตุและวิธีแก้ไขปัญหา formulation defects เชิงสูตรตำรับ")</f>
        <v/>
      </c>
      <c r="K65" s="100" t="n"/>
      <c r="L65" s="88">
        <f>IFERROR(__xludf.DUMMYFUNCTION("""COMPUTED_VALUE"""),"Tablet Manufacturing")</f>
        <v/>
      </c>
      <c r="M65" s="100">
        <f>IFERROR(__xludf.DUMMYFUNCTION("""COMPUTED_VALUE"""),"Product")</f>
        <v/>
      </c>
      <c r="N65" s="88" t="inlineStr">
        <is>
          <t>Clinic</t>
        </is>
      </c>
      <c r="O65" s="100">
        <f>IFERROR(__xludf.DUMMYFUNCTION("""COMPUTED_VALUE"""),"Mock")</f>
        <v/>
      </c>
      <c r="P65" s="100">
        <f>IFERROR(__xludf.DUMMYFUNCTION("""COMPUTED_VALUE"""),"Pharma Plus เล่มม่วง")</f>
        <v/>
      </c>
      <c r="Q65" s="100" t="n"/>
    </row>
    <row r="66" ht="13.2" customHeight="1" s="49">
      <c r="A66" s="100" t="n">
        <v>64</v>
      </c>
      <c r="B66" s="88">
        <f>IFERROR(__xludf.DUMMYFUNCTION("""COMPUTED_VALUE"""),"TYLENOL 8 Hour has one layer that dissolves quickly for fast relief and a second time-released layer that offers continuous relief for up to 8 hours. ประกอบด้วย carnauba wax, corn starch, hydroxyethyl cellulose, hypromellose, magnesium stearate, microcrys"&amp;"talline cellulose, povidone, powdered cellulose, pregelatinized starch, sodium starch glycolate, titanium dioxide, triacetin.
ข้อใดต่อไปนี้ไม่ถูกต้อง")</f>
        <v/>
      </c>
      <c r="C66" s="100" t="n"/>
      <c r="D66" s="88">
        <f>IFERROR(__xludf.DUMMYFUNCTION("""COMPUTED_VALUE"""),"Titanium dioxide เป็น binder")</f>
        <v/>
      </c>
      <c r="E66" s="88">
        <f>IFERROR(__xludf.DUMMYFUNCTION("""COMPUTED_VALUE"""),"Microcrystalline cellulose เป็น filler")</f>
        <v/>
      </c>
      <c r="F66" s="88">
        <f>IFERROR(__xludf.DUMMYFUNCTION("""COMPUTED_VALUE"""),"Sodium starch glycolate เป็น superdisintegrant")</f>
        <v/>
      </c>
      <c r="G66" s="88">
        <f>IFERROR(__xludf.DUMMYFUNCTION("""COMPUTED_VALUE"""),"Magnesium stearate เป็น glidant")</f>
        <v/>
      </c>
      <c r="H66" s="88">
        <f>IFERROR(__xludf.DUMMYFUNCTION("""COMPUTED_VALUE"""),"Corn starch เป็น disintegrant")</f>
        <v/>
      </c>
      <c r="I66" s="100">
        <f>IFERROR(__xludf.DUMMYFUNCTION("""COMPUTED_VALUE"""),"5")</f>
        <v/>
      </c>
      <c r="J66" s="88">
        <f>IFERROR(__xludf.DUMMYFUNCTION("""COMPUTED_VALUE"""),"✅ คำตอบที่ถูกต้อง: ข้อ จ. Corn starch เป็น disintegrant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Cor"&amp;"n starch เป็น disintegrant 💡 คำอธิบายและเหตุผลทางเภสัชกรรม:
💡 คำอธิบายและเหตุผลทางเภสัชกรรม:
Titanium dioxide ทำหน้าที่เป็น opacifying agent หรือ colorant ในตำรับยา ไม่ใช่ binder โดย binder ทั่วไปในตำรับมักได้แก่ povidone, hypromellose หรือ microcrystal"&amp;"line cellulose ส่วน magnesium stearate ทำหน้าที่เป็น lubricant (หล่อลื่น) ไม่ใช่ glidant (เพิ่มการไหล)
USP/NF, British Pharmacopoeia (BP) และ Remington: The Science and Practice of Pharmacy (หัวข้อ Powders &amp; Granules)
🔍 ข้ออื่นผิดเพราะอะไร:
• ข้อ ก. (Ti"&amp;"tanium dioxide เป็น binder): ข้อนี้ไม่ใช่คำตอบที่ถูกต้องสำหรับภาวะ Powders &amp; Granules เนื่องจากกลไกการออกฤทธิ์, efficacy หรือข้อบ่งใช้ไม่ตรงกับโจทย์ที่กำหนด
• ข้อ ข. (Microcrystalline cellulose เป็น filler): ข้อนี้ไม่ใช่คำตอบที่ถูกต้องสำหรับภาวะ Powders &amp;"&amp;" Granules เนื่องจากกลไกการออกฤทธิ์, efficacy หรือข้อบ่งใช้ไม่ตรงกับโจทย์ที่กำหนด
• ข้อ ค. (Sodium starch glycolate เป็น superdisintegrant): เป็น Superdisintegrant กลไกหลักคือ rapid swelling (พองตัวอย่างรวดเร็ว) ในน้ำโดยไม่เกิด viscous gel layer ช่วยให้เม็"&amp;"ดยาแตกตัวภายในไม่กี่นาที
• ข้อ ง. (Magnesium stearate เป็น glidant):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Sta"&amp;"tes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l"&amp;"ubricant)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66" s="100" t="n"/>
      <c r="L66" s="88">
        <f>IFERROR(__xludf.DUMMYFUNCTION("""COMPUTED_VALUE"""),"Powders &amp; Granules")</f>
        <v/>
      </c>
      <c r="M66" s="100">
        <f>IFERROR(__xludf.DUMMYFUNCTION("""COMPUTED_VALUE"""),"Product")</f>
        <v/>
      </c>
      <c r="N66" s="88" t="inlineStr">
        <is>
          <t>Clinic</t>
        </is>
      </c>
      <c r="O66" s="100">
        <f>IFERROR(__xludf.DUMMYFUNCTION("""COMPUTED_VALUE"""),"Mock")</f>
        <v/>
      </c>
      <c r="P66" s="100">
        <f>IFERROR(__xludf.DUMMYFUNCTION("""COMPUTED_VALUE"""),"Pharma Plus เล่มม่วง")</f>
        <v/>
      </c>
      <c r="Q66" s="100" t="n"/>
    </row>
    <row r="67" ht="13.2" customHeight="1" s="49">
      <c r="A67" s="100" t="n">
        <v>65</v>
      </c>
      <c r="B67" s="88">
        <f>IFERROR(__xludf.DUMMYFUNCTION("""COMPUTED_VALUE"""),"ยาทาสิว Benzoyl peroxide gel 5% มีส่วนประกอบดังนี้ Carbomer 940, Hydroxypropylmethylcellulose, Tween 20, Ethanol, Glycerin, Triethanolamine, Triclosan, Purified water
ข้อใดต่อไปนี้ถูกต้อง")</f>
        <v/>
      </c>
      <c r="C67" s="100" t="n"/>
      <c r="D67" s="88">
        <f>IFERROR(__xludf.DUMMYFUNCTION("""COMPUTED_VALUE"""),"มีสารก่อเจล 2 ชนิด")</f>
        <v/>
      </c>
      <c r="E67" s="88">
        <f>IFERROR(__xludf.DUMMYFUNCTION("""COMPUTED_VALUE"""),"Carbopol ละลายในน้ำเดือด แล้วเติมน้ำเย็นละลายทันที")</f>
        <v/>
      </c>
      <c r="F67" s="88">
        <f>IFERROR(__xludf.DUMMYFUNCTION("""COMPUTED_VALUE"""),"Triclosan ช่วยให้เจลแข็งตัวจากการปรับ pH")</f>
        <v/>
      </c>
      <c r="G67" s="88">
        <f>IFERROR(__xludf.DUMMYFUNCTION("""COMPUTED_VALUE"""),"Triethanolamine เป็น preservative ของตำรับ")</f>
        <v/>
      </c>
      <c r="H67" s="88">
        <f>IFERROR(__xludf.DUMMYFUNCTION("""COMPUTED_VALUE"""),"Carbopol ละลายได้ดีใน alcohol")</f>
        <v/>
      </c>
      <c r="I67" s="100">
        <f>IFERROR(__xludf.DUMMYFUNCTION("""COMPUTED_VALUE"""),"4")</f>
        <v/>
      </c>
      <c r="J67" s="88">
        <f>IFERROR(__xludf.DUMMYFUNCTION("""COMPUTED_VALUE"""),"✅ คำตอบที่ถูกต้อง: ข้อ ง. Triethanolamine เป็น preservative ของตำรับ
💡 Background:
ตำรับยาน้ำและกึ่งแข็ง (Liquid &amp; Semisolid dosage forms) ต้องควบคุม physical stability, zeta potential และการเลือกใช้ surfactants/suspending agents ให้เหมาะสม
🎯 ทำไมข้อน"&amp;"ี้ถึงถูก:
Triethanolamine เป็น preservative ของตำรับ 💡 คำอธิบายและเหตุผลทางเภสัชกรรม:
💡 คำอธิบายและเหตุผลทางเภสัชกรรม:
ในตำรับเจลนี้มีสารก่อเจล (gelling agents) คือ Carbomer 940 (Carbopol) และ Hydroxypropylmethylcellulose (HPMC) ซึ่งถือว่าเป็นสารก่อเจล "&amp;"2 ชนิดในตำรับ ส่วน Triethanolamine ใช้เป็น neutralizing agent เพื่อปรับ pH ให้ Carbomer เกิดเจล ไม่ใช่ preservative
USP/NF, British Pharmacopoeia (BP) และ Remington: The Science and Practice of Pharmacy (หัวข้อ Tablet Manufacturing)
🔍 ข้ออื่นผิดเพราะอะไ"&amp;"ร:
• ข้อ ก. (มีสารก่อเจล 2 ชนิด): ข้อนี้ไม่ใช่คำตอบที่ถูกต้องสำหรับภาวะ Tablet Manufacturing เนื่องจากกลไกการออกฤทธิ์, efficacy หรือข้อบ่งใช้ไม่ตรงกับโจทย์ที่กำหนด
• ข้อ ข. (Carbopol ละลายในน้ำเดือด แล้วเติมน้ำเย็นละลายทันที): ข้อนี้ไม่ใช่คำตอบที่ถูกต้องส"&amp;"ำหรับภาวะ Tablet Manufacturing เนื่องจากกลไกการออกฤทธิ์, efficacy หรือข้อบ่งใช้ไม่ตรงกับโจทย์ที่กำหนด
• ข้อ ค. (Triclosan ช่วยให้เจลแข็งตัวจากการปรับ pH): ข้อนี้ไม่ใช่คำตอบที่ถูกต้องสำหรับภาวะ Tablet Manufacturing เนื่องจากกลไกการออกฤทธิ์, efficacy หรือข้"&amp;"อบ่งใช้ไม่ตรงกับโจทย์ที่กำหนด
• ข้อ จ. (Carbopol ละลายได้ดีใน alcohol):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Pharmacopeia"&amp;"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Qual"&amp;"ity Specs: จำเกณฑ์ pharmacopoeia limits สำหรับ stability, dissolution และ uniformity
• Defect Troubleshooting: วิเคราะห์สาเหตุและวิธีแก้ไขปัญหา formulation defects เชิงสูตรตำรับ")</f>
        <v/>
      </c>
      <c r="K67" s="100" t="n"/>
      <c r="L67" s="88">
        <f>IFERROR(__xludf.DUMMYFUNCTION("""COMPUTED_VALUE"""),"Tablet Manufacturing")</f>
        <v/>
      </c>
      <c r="M67" s="100">
        <f>IFERROR(__xludf.DUMMYFUNCTION("""COMPUTED_VALUE"""),"Product")</f>
        <v/>
      </c>
      <c r="N67" s="88" t="inlineStr">
        <is>
          <t>Clinic</t>
        </is>
      </c>
      <c r="O67" s="100">
        <f>IFERROR(__xludf.DUMMYFUNCTION("""COMPUTED_VALUE"""),"Mock")</f>
        <v/>
      </c>
      <c r="P67" s="100">
        <f>IFERROR(__xludf.DUMMYFUNCTION("""COMPUTED_VALUE"""),"Pharma Plus เล่มม่วง")</f>
        <v/>
      </c>
      <c r="Q67" s="100" t="n"/>
    </row>
    <row r="68" ht="13.2" customHeight="1" s="49">
      <c r="A68" s="100" t="n">
        <v>66</v>
      </c>
      <c r="B68" s="88">
        <f>IFERROR(__xludf.DUMMYFUNCTION("""COMPUTED_VALUE"""),"โจทย์ให้สูตรตำรับของ tetracycline capsule มา ได้แก่ lactose, magnesium stearate ... (โจทย์ไม่ครบ) ตำรับ tetracycline capsule
ข้อใดถูกต้อง")</f>
        <v/>
      </c>
      <c r="C68" s="100" t="n"/>
      <c r="D68" s="88">
        <f>IFERROR(__xludf.DUMMYFUNCTION("""COMPUTED_VALUE"""),"เหมาะจะเตรียมเป็น soft gelatin capsule")</f>
        <v/>
      </c>
      <c r="E68" s="88">
        <f>IFERROR(__xludf.DUMMYFUNCTION("""COMPUTED_VALUE"""),"Capsule เบอร์ 000 เล็กสุด เบอร์ 5 ใหญ่สุด")</f>
        <v/>
      </c>
      <c r="F68" s="88">
        <f>IFERROR(__xludf.DUMMYFUNCTION("""COMPUTED_VALUE"""),"Lactose เพิ่มความหวาน")</f>
        <v/>
      </c>
      <c r="G68" s="88">
        <f>IFERROR(__xludf.DUMMYFUNCTION("""COMPUTED_VALUE"""),"Magnesium stearate เพิ่มการแตกตัว")</f>
        <v/>
      </c>
      <c r="H68" s="88">
        <f>IFERROR(__xludf.DUMMYFUNCTION("""COMPUTED_VALUE"""),"Silicon dioxide เพิ่มการไหล")</f>
        <v/>
      </c>
      <c r="I68" s="100">
        <f>IFERROR(__xludf.DUMMYFUNCTION("""COMPUTED_VALUE"""),"1")</f>
        <v/>
      </c>
      <c r="J68" s="88">
        <f>IFERROR(__xludf.DUMMYFUNCTION("""COMPUTED_VALUE"""),"✅ คำตอบที่ถูกต้อง: ข้อ ก. เหมาะจะเตรียมเป็น soft gelatin capsule
💡 Background:
ตำรับยาน้ำและกึ่งแข็ง (Liquid &amp; Semisolid dosage forms) ต้องควบคุม physical stability, zeta potential และการเลือกใช้ surfactants/suspending agents ให้เหมาะสม
🎯 ทำไมข้อนี้ถึ"&amp;"งถูก:
เหมาะจะเตรียมเป็น soft gelatin capsule 💡 คำอธิบายและเหตุผลทางเภสัชกรรม:
💡 คำอธิบายและเหตุผลทางเภสัชกรรม:
Silicon dioxide (หรือ colloidal silicon dioxide) ทำหน้าที่เป็น glidant เพื่อช่วยเพิ่มการไหล (flowability) ของผงยาลงในเครื่องบรรจุแคปซูล สำหรับ"&amp;"ขนาดแคปซูล เบอร์ 000 คือขนาดใหญ่ที่สุด และเบอร์ 5 คือขนาดเล็กที่สุด (ตรงกันข้ามกับตัวเลือก 2) และ Lactose ใช้เป็น filler ไม่ใช่สารให้ความหวาน
USP/NF, British Pharmacopoeia (BP) และ Remington: The Science and Practice of Pharmacy (หัวข้อ Hard &amp; Soft Gelati"&amp;"n Capsules)
🔍 ข้ออื่นผิดเพราะอะไร:
• ข้อ ข. (Capsule เบอร์ 000 เล็กสุด เบอร์ 5 ใหญ่สุด): ข้อนี้ไม่ใช่คำตอบที่ถูกต้องสำหรับภาวะ Hard &amp; Soft Gelatin Capsules เนื่องจากกลไกการออกฤทธิ์, efficacy หรือข้อบ่งใช้ไม่ตรงกับโจทย์ที่กำหนด
• ข้อ ค. (Lactose เพิ่มควา"&amp;"มหวาน): เป็น Diluent / Filler ยอดนิยม ละลายน้ำได้ดี ให้ mouthfeel ที่ดี แต่เกิด Maillard reaction (เม็ดยาเปลี่ยนเป็นสีน้ำตาล) เมื่อผสมกับ primary amine drugs
• ข้อ ง. (Magnesium stearate เพิ่มการแตกตัว): เป็น Boundary lubricant ลดแรงเสียดทานระหว่างเม็ดยาก"&amp;"ับผนัง die wall แต่หาก over-mixing นานเกินไปจะทำให้เม็ดยากันน้ำ ละลายช้า และความแข็งของเม็ดยาลดลง
• ข้อ จ. (Silicon dioxide เพิ่มการไหล): ข้อนี้ไม่ใช่คำตอบที่ถูกต้องสำหรับภาวะ Hard &amp; Soft Gelatin Capsules เนื่องจากกลไกการออกฤทธิ์, efficacy หรือข้อบ่งใช้ไม"&amp;"่ตรงกับโจทย์ที่กำหนด
📖 Guideline อ้างอิง:
The United States Pharmacopeia (USP-NF 2024) General Chapter &lt;1151&gt; Pharmaceutical Dosage Forms &amp; Remington: The Science and Practice of Pharmacy (23rd Edition)
📌 จุดจำก่อนสอบ:
• Excipient Function: แม่นยำในบท"&amp;"บาทหน้าที่ของ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68" s="100" t="n"/>
      <c r="L68" s="88">
        <f>IFERROR(__xludf.DUMMYFUNCTION("""COMPUTED_VALUE"""),"Hard &amp; Soft Gelatin Capsules")</f>
        <v/>
      </c>
      <c r="M68" s="100">
        <f>IFERROR(__xludf.DUMMYFUNCTION("""COMPUTED_VALUE"""),"Product")</f>
        <v/>
      </c>
      <c r="N68" s="88" t="inlineStr">
        <is>
          <t>Clinic</t>
        </is>
      </c>
      <c r="O68" s="100">
        <f>IFERROR(__xludf.DUMMYFUNCTION("""COMPUTED_VALUE"""),"Mock")</f>
        <v/>
      </c>
      <c r="P68" s="100">
        <f>IFERROR(__xludf.DUMMYFUNCTION("""COMPUTED_VALUE"""),"Pharma Plus เล่มม่วง")</f>
        <v/>
      </c>
      <c r="Q68" s="100" t="n"/>
    </row>
    <row r="69" ht="13.2" customHeight="1" s="49">
      <c r="A69" s="100" t="n">
        <v>67</v>
      </c>
      <c r="B69" s="88">
        <f>IFERROR(__xludf.DUMMYFUNCTION("""COMPUTED_VALUE"""),"Paracetamol ในรูปแบบ sustained release ชั้นที่เป็น matrix tablets จะต้องมีสารช่วยตัวใดที่จะสามารถทำให้เม็ดยาปลดปล่อยตามที่ต้องการ
ข้อใดต่อไปนี้ถูกต้อง")</f>
        <v/>
      </c>
      <c r="C69" s="100" t="n"/>
      <c r="D69" s="88">
        <f>IFERROR(__xludf.DUMMYFUNCTION("""COMPUTED_VALUE"""),"Hydroxypropyl methyl cellulose")</f>
        <v/>
      </c>
      <c r="E69" s="88">
        <f>IFERROR(__xludf.DUMMYFUNCTION("""COMPUTED_VALUE"""),"Magnesium stearate")</f>
        <v/>
      </c>
      <c r="F69" s="88">
        <f>IFERROR(__xludf.DUMMYFUNCTION("""COMPUTED_VALUE"""),"Microcrystalline cellulose")</f>
        <v/>
      </c>
      <c r="G69" s="88">
        <f>IFERROR(__xludf.DUMMYFUNCTION("""COMPUTED_VALUE"""),"Colloidal silica")</f>
        <v/>
      </c>
      <c r="H69" s="88">
        <f>IFERROR(__xludf.DUMMYFUNCTION("""COMPUTED_VALUE"""),"Pre-gelatinized starch")</f>
        <v/>
      </c>
      <c r="I69" s="100">
        <f>IFERROR(__xludf.DUMMYFUNCTION("""COMPUTED_VALUE"""),"5")</f>
        <v/>
      </c>
      <c r="J69" s="88">
        <f>IFERROR(__xludf.DUMMYFUNCTION("""COMPUTED_VALUE"""),"✅ คำตอบที่ถูกต้อง: ข้อ จ. Pre-gelatinized starch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ทำไมข้อนี้ถ"&amp;"ึงถูก:
Pre-gelatinized starch 💡 คำอธิบายและเหตุผลทางเภสัชกรรม:
💡 คำอธิบายและเหตุผลทางเภสัชกรรม:
Hydroxypropyl methylcellulose (HPMC) เป็น hydrophilic matrix polymer ยอดนิยมที่ใช้ควบคุมการปลดปล่อยตัวยาสำคัญในยารูปแบบ sustained release โดยเมื่อสัมผัสกับน้"&amp;"ำจะพองตัวเกิดเป็น gel layer ควบคุมการแพร่ผ่านของตัวยา
USP/NF, British Pharmacopoeia (BP) และ Remington: The Science and Practice of Pharmacy (หัวข้อ Tablet Manufacturing)
🔍 ข้ออื่นผิดเพราะอะไร:
• ข้อ ก. (Hydroxypropyl methyl cellulose): ข้อนี้ไม่ใช่คำตอ"&amp;"บที่ถูกต้องสำหรับภาวะ Tablet Manufacturing เนื่องจากกลไกการออกฤทธิ์, efficacy หรือข้อบ่งใช้ไม่ตรงกับโจทย์ที่กำหนด
• ข้อ ข. (Magnesium stearate): เป็น Boundary lubricant ลดแรงเสียดทานระหว่างเม็ดยากับผนัง die wall แต่หาก over-mixing นานเกินไปจะทำให้เม็ดยากั"&amp;"นน้ำ ละลายช้า และความแข็งของเม็ดยาลดลง
• ข้อ ค. (Microcrystalline cellulose): ข้อนี้ไม่ใช่คำตอบที่ถูกต้องสำหรับภาวะ Tablet Manufacturing เนื่องจากกลไกการออกฤทธิ์, efficacy หรือข้อบ่งใช้ไม่ตรงกับโจทย์ที่กำหนด
• ข้อ ง. (Colloidal silica): ข้อนี้ไม่ใช่คำตอบท"&amp;"ี่ถูกต้องสำหรับภาวะ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Disintegration, &lt;711&gt; Dissolution, &lt;905&gt; Uniformity "&amp;"of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sta"&amp;"bility, dissolution และ uniformity
• Defect Troubleshooting: วิเคราะห์สาเหตุและวิธีแก้ไขปัญหา formulation defects เชิงสูตรตำรับ")</f>
        <v/>
      </c>
      <c r="K69" s="100" t="n"/>
      <c r="L69" s="88">
        <f>IFERROR(__xludf.DUMMYFUNCTION("""COMPUTED_VALUE"""),"Tablet Manufacturing")</f>
        <v/>
      </c>
      <c r="M69" s="100">
        <f>IFERROR(__xludf.DUMMYFUNCTION("""COMPUTED_VALUE"""),"Product")</f>
        <v/>
      </c>
      <c r="N69" s="88" t="inlineStr">
        <is>
          <t>Clinic</t>
        </is>
      </c>
      <c r="O69" s="100">
        <f>IFERROR(__xludf.DUMMYFUNCTION("""COMPUTED_VALUE"""),"Mock")</f>
        <v/>
      </c>
      <c r="P69" s="100">
        <f>IFERROR(__xludf.DUMMYFUNCTION("""COMPUTED_VALUE"""),"Pharma Plus เล่มม่วง")</f>
        <v/>
      </c>
      <c r="Q69" s="100" t="n"/>
    </row>
    <row r="70" ht="13.2" customHeight="1" s="49">
      <c r="A70" s="100" t="n">
        <v>68</v>
      </c>
      <c r="B70" s="88">
        <f>IFERROR(__xludf.DUMMYFUNCTION("""COMPUTED_VALUE"""),"ในการพิสูจน์ Bioequivalence ระหว่างยา 2 ตัว จะต้องคำนึงถึง parameter ใดบ้าง
ข้อใดต่อไปนี้ถูกต้อง")</f>
        <v/>
      </c>
      <c r="C70" s="100" t="n"/>
      <c r="D70" s="88">
        <f>IFERROR(__xludf.DUMMYFUNCTION("""COMPUTED_VALUE"""),"AUC0-inf และ Tmax")</f>
        <v/>
      </c>
      <c r="E70" s="88">
        <f>IFERROR(__xludf.DUMMYFUNCTION("""COMPUTED_VALUE"""),"AUC0-inf และ Cmax")</f>
        <v/>
      </c>
      <c r="F70" s="88">
        <f>IFERROR(__xludf.DUMMYFUNCTION("""COMPUTED_VALUE"""),"AUC0-inf และ Elimination half life")</f>
        <v/>
      </c>
      <c r="G70" s="88">
        <f>IFERROR(__xludf.DUMMYFUNCTION("""COMPUTED_VALUE"""),"Cmax และ Elimination half life")</f>
        <v/>
      </c>
      <c r="H70" s="88">
        <f>IFERROR(__xludf.DUMMYFUNCTION("""COMPUTED_VALUE"""),"Tmax และ Elimination half life")</f>
        <v/>
      </c>
      <c r="I70" s="100">
        <f>IFERROR(__xludf.DUMMYFUNCTION("""COMPUTED_VALUE"""),"5")</f>
        <v/>
      </c>
      <c r="J70" s="88">
        <f>IFERROR(__xludf.DUMMYFUNCTION("""COMPUTED_VALUE"""),"✅ คำตอบที่ถูกต้อง: ข้อ จ. Tmax และ Elimination half life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ทำไ"&amp;"มข้อนี้ถึงถูก:
Tmax และ Elimination half life 💡 คำอธิบายและเหตุผลทางเภสัชกรรม:
💡 คำอธิบายและเหตุผลทางเภสัชกรรม:
ตามเกณฑ์มาตรฐานการศึกษา Bioequivalence (BE) ของหน่วยงานกำกับดูแลยา พารามิเตอร์หลักทางเภสัชจลนศาสตร์ที่ใช้ประเมินความเท่าเทียมกันทางชีวภาพคือ "&amp;"Extent of absorption (ประเมินโดย AUC0-t หรือ AUC0-inf) และ Rate of absorption (ประเมินโดย Cmax และ Tmax)
USP/NF, British Pharmacopoeia (BP) และ Remington: The Science and Practice of Pharmacy (หัวข้อ Tablet Manufacturing)
🔍 ข้ออื่นผิดเพราะอะไร:
• ข้อ ก."&amp;" (AUC0-inf และ Tmax): ข้อนี้ไม่ใช่คำตอบที่ถูกต้องสำหรับภาวะ Tablet Manufacturing เนื่องจากกลไกการออกฤทธิ์, efficacy หรือข้อบ่งใช้ไม่ตรงกับโจทย์ที่กำหนด
• ข้อ ข. (AUC0-inf และ Cmax): ข้อนี้ไม่ใช่คำตอบที่ถูกต้องสำหรับภาวะ Tablet Manufacturing เนื่องจากกลไกก"&amp;"ารออกฤทธิ์, efficacy หรือข้อบ่งใช้ไม่ตรงกับโจทย์ที่กำหนด
• ข้อ ค. (AUC0-inf และ Elimination half life): ข้อนี้ไม่ใช่คำตอบที่ถูกต้องสำหรับภาวะ Tablet Manufacturing เนื่องจากกลไกการออกฤทธิ์, efficacy หรือข้อบ่งใช้ไม่ตรงกับโจทย์ที่กำหนด
• ข้อ ง. (Cmax และ El"&amp;"imination half life): ข้อนี้ไม่ใช่คำตอบที่ถูกต้องสำหรับภาวะ Tablet Manufacturing เนื่องจากกลไกการออกฤทธิ์, efficacy หรือข้อบ่งใช้ไม่ตรงกับโจทย์ที่กำหนด
📖 Guideline อ้างอิง:
The United States Pharmacopeia (USP-NF 2024) General Chapters &lt;701&gt; Disintegrati"&amp;"on,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Specs:"&amp;" จำเกณฑ์ pharmacopoeia limits สำหรับ stability, dissolution และ uniformity
• Defect Troubleshooting: วิเคราะห์สาเหตุและวิธีแก้ไขปัญหา formulation defects เชิงสูตรตำรับ")</f>
        <v/>
      </c>
      <c r="K70" s="100" t="n"/>
      <c r="L70" s="88">
        <f>IFERROR(__xludf.DUMMYFUNCTION("""COMPUTED_VALUE"""),"Tablet Manufacturing")</f>
        <v/>
      </c>
      <c r="M70" s="100">
        <f>IFERROR(__xludf.DUMMYFUNCTION("""COMPUTED_VALUE"""),"Product")</f>
        <v/>
      </c>
      <c r="N70" s="88" t="inlineStr">
        <is>
          <t>Clinic</t>
        </is>
      </c>
      <c r="O70" s="100">
        <f>IFERROR(__xludf.DUMMYFUNCTION("""COMPUTED_VALUE"""),"Mock")</f>
        <v/>
      </c>
      <c r="P70" s="100">
        <f>IFERROR(__xludf.DUMMYFUNCTION("""COMPUTED_VALUE"""),"Pharma Plus เล่มม่วง")</f>
        <v/>
      </c>
      <c r="Q70" s="100" t="n"/>
    </row>
    <row r="71" ht="13.2" customHeight="1" s="49">
      <c r="A71" s="100" t="n">
        <v>69</v>
      </c>
      <c r="B71" s="88">
        <f>IFERROR(__xludf.DUMMYFUNCTION("""COMPUTED_VALUE"""),"จากสูตรโครงสร้างของ cimetidine และ ranitidine พบว่า ranitidine มีฤทธิ์แรงกว่า cimetidine ถึง 10 เท่า เนื่องจาก ranitidine มีโครงสร้างที่เรียกว่าอะไรแทนที่โครงสร้าง imidazole ring ใน cimetidine")</f>
        <v/>
      </c>
      <c r="C71" s="100" t="n"/>
      <c r="D71" s="88">
        <f>IFERROR(__xludf.DUMMYFUNCTION("""COMPUTED_VALUE"""),"Methyl cyanide")</f>
        <v/>
      </c>
      <c r="E71" s="88">
        <f>IFERROR(__xludf.DUMMYFUNCTION("""COMPUTED_VALUE"""),"Nitro")</f>
        <v/>
      </c>
      <c r="F71" s="88">
        <f>IFERROR(__xludf.DUMMYFUNCTION("""COMPUTED_VALUE"""),"Thio")</f>
        <v/>
      </c>
      <c r="G71" s="88">
        <f>IFERROR(__xludf.DUMMYFUNCTION("""COMPUTED_VALUE"""),"Furan")</f>
        <v/>
      </c>
      <c r="H71" s="88">
        <f>IFERROR(__xludf.DUMMYFUNCTION("""COMPUTED_VALUE"""),"Amine")</f>
        <v/>
      </c>
      <c r="I71" s="100">
        <f>IFERROR(__xludf.DUMMYFUNCTION("""COMPUTED_VALUE"""),"4")</f>
        <v/>
      </c>
      <c r="J71" s="88">
        <f>IFERROR(__xludf.DUMMYFUNCTION("""COMPUTED_VALUE"""),"✅ คำตอบที่ถูกต้อง: ข้อ ง. Furan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Furan 💡 ค"&amp;"ำอธิบายและเหตุผลทางเภสัชกรรม:
💡 คำอธิบายและเหตุผลทางเภสัชกรรม:
Ranitidine มีโครงสร้างเป็น furan ring (พร้อมกลุ่ม dimethylaminoethyl) แทนที่ imidazole ring ของ cimetidine ทำให้มีฤทธิ์ยับยั้งหลอดเลือดและกรดในกระเพาะอาหารแรงกว่าประมาณ 10 เท่า และมีผลข้างเคี"&amp;"ยงน้อยกว่า (ไม่เกิด antiandrogenic effect และไม่ยับยั้ง CYP450 มากเท่า cimetidine)
USP/NF, British Pharmacopoeia (BP) และ Remington: The Science and Practice of Pharmacy (หัวข้อ SAR &amp; Drug Design)
🔍 ข้ออื่นผิดเพราะอะไร:
• ข้อ ก. (Methyl cyanide): ข้อนี้"&amp;"ไม่ใช่คำตอบที่ถูกต้องสำหรับภาวะ SAR &amp; Drug Design เนื่องจากกลไกการออกฤทธิ์, efficacy หรือข้อบ่งใช้ไม่ตรงกับโจทย์ที่กำหนด
• ข้อ ข. (Nitro): ข้อนี้ไม่ใช่คำตอบที่ถูกต้องสำหรับภาวะ SAR &amp; Drug Design เนื่องจากกลไกการออกฤทธิ์, efficacy หรือข้อบ่งใช้ไม่ตรงกับโจท"&amp;"ย์ที่กำหนด
• ข้อ ค. (Thio): ข้อนี้ไม่ใช่คำตอบที่ถูกต้องสำหรับภาวะ SAR &amp; Drug Design เนื่องจากกลไกการออกฤทธิ์, efficacy หรือข้อบ่งใช้ไม่ตรงกับโจทย์ที่กำหนด
• ข้อ จ. (Amine): ข้อนี้ไม่ใช่คำตอบที่ถูกต้องสำหรับภาวะ SAR &amp; Drug Design เนื่องจากกลไกการออกฤทธิ์, "&amp;"efficacy หรือข้อบ่งใช้ไม่ตรงกับโจทย์ที่กำหนด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pharmacopoeia limits สำหรับ st"&amp;"ability, dissolution และ uniformity
• Defect Troubleshooting: วิเคราะห์สาเหตุและวิธีแก้ไขปัญหา formulation defects เชิงสูตรตำรับ")</f>
        <v/>
      </c>
      <c r="K71" s="100" t="n"/>
      <c r="L71" s="88">
        <f>IFERROR(__xludf.DUMMYFUNCTION("""COMPUTED_VALUE"""),"SAR &amp; Drug Design")</f>
        <v/>
      </c>
      <c r="M71" s="100">
        <f>IFERROR(__xludf.DUMMYFUNCTION("""COMPUTED_VALUE"""),"Product")</f>
        <v/>
      </c>
      <c r="N71" s="88" t="inlineStr">
        <is>
          <t>Clinic</t>
        </is>
      </c>
      <c r="O71" s="100">
        <f>IFERROR(__xludf.DUMMYFUNCTION("""COMPUTED_VALUE"""),"Mock")</f>
        <v/>
      </c>
      <c r="P71" s="100">
        <f>IFERROR(__xludf.DUMMYFUNCTION("""COMPUTED_VALUE"""),"Pharma Plus เล่มม่วง")</f>
        <v/>
      </c>
      <c r="Q71" s="100" t="n"/>
    </row>
    <row r="72" ht="13.2" customHeight="1" s="49">
      <c r="A72" s="100" t="n">
        <v>70</v>
      </c>
      <c r="B72" s="88">
        <f>IFERROR(__xludf.DUMMYFUNCTION("""COMPUTED_VALUE"""),"จากสูตรโครงสร้างของ praziquantel ตำแหน่งนี้เรียกว่า และมีคุณสมบัติอย่างไร")</f>
        <v/>
      </c>
      <c r="C72" s="100" t="n"/>
      <c r="D72" s="88">
        <f>IFERROR(__xludf.DUMMYFUNCTION("""COMPUTED_VALUE"""),"Quinoline, base")</f>
        <v/>
      </c>
      <c r="E72" s="88">
        <f>IFERROR(__xludf.DUMMYFUNCTION("""COMPUTED_VALUE"""),"Isoquinoline, base")</f>
        <v/>
      </c>
      <c r="F72" s="88">
        <f>IFERROR(__xludf.DUMMYFUNCTION("""COMPUTED_VALUE"""),"Guanine, acid")</f>
        <v/>
      </c>
      <c r="G72" s="88">
        <f>IFERROR(__xludf.DUMMYFUNCTION("""COMPUTED_VALUE"""),"Pyramidine, acid")</f>
        <v/>
      </c>
      <c r="H72" s="88">
        <f>IFERROR(__xludf.DUMMYFUNCTION("""COMPUTED_VALUE"""),"Nirobenzene, acid")</f>
        <v/>
      </c>
      <c r="I72" s="100">
        <f>IFERROR(__xludf.DUMMYFUNCTION("""COMPUTED_VALUE"""),"2")</f>
        <v/>
      </c>
      <c r="J72" s="88">
        <f>IFERROR(__xludf.DUMMYFUNCTION("""COMPUTED_VALUE"""),"✅ คำตอบที่ถูกต้อง: ข้อ ข. Isoquinoline, base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ทำไมข้อนี้ถึงถู"&amp;"ก:
Isoquinoline, base 💡 คำอธิบายและเหตุผลทางเภสัชกรรม:
💡 คำอธิบายและเหตุผลทางเภสัชกรรม:
Praziquantel เป็นยารักษาพยาธิใบไม้และพยาธิตัวตืด มีโครงสร้างประกอบด้วย pyrazino-isoquinoline ring system ซึ่งส่วนโครงสร้าง ring วงดังกล่าวจัดอยู่ในกลุ่ม isoquinoline"&amp;" และแสดงสมบัติเป็นเบส (base) เนื่องจากมีไนโตรเจนอะตอมที่สามารถรับโปรตอนได้
USP/NF, British Pharmacopoeia (BP) และ Remington: The Science and Practice of Pharmacy (หัวข้อ SAR &amp; Drug Design)
🔍 ข้ออื่นผิดเพราะอะไร:
• ข้อ ก. (Quinoline, base): ข้อนี้ไม่ใช่ค"&amp;"ำตอบที่ถูกต้องสำหรับภาวะ SAR &amp; Drug Design เนื่องจากกลไกการออกฤทธิ์, efficacy หรือข้อบ่งใช้ไม่ตรงกับโจทย์ที่กำหนด
• ข้อ ค. (Guanine, acid): ข้อนี้ไม่ใช่คำตอบที่ถูกต้องสำหรับภาวะ SAR &amp; Drug Design เนื่องจากกลไกการออกฤทธิ์, efficacy หรือข้อบ่งใช้ไม่ตรงกับโจ"&amp;"ทย์ที่กำหนด
• ข้อ ง. (Pyramidine, acid): ข้อนี้ไม่ใช่คำตอบที่ถูกต้องสำหรับภาวะ SAR &amp; Drug Design เนื่องจากกลไกการออกฤทธิ์, efficacy หรือข้อบ่งใช้ไม่ตรงกับโจทย์ที่กำหนด
• ข้อ จ. (Nirobenzene, acid): ข้อนี้ไม่ใช่คำตอบที่ถูกต้องสำหรับภาวะ SAR &amp; Drug Design เ"&amp;"นื่องจากกลไกการออกฤทธิ์,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pharm"&amp;"acopoeia limits สำหรับ stability, dissolution และ uniformity
• Defect Troubleshooting: วิเคราะห์สาเหตุและวิธีแก้ไขปัญหา formulation defects เชิงสูตรตำรับ")</f>
        <v/>
      </c>
      <c r="K72" s="100" t="n"/>
      <c r="L72" s="88">
        <f>IFERROR(__xludf.DUMMYFUNCTION("""COMPUTED_VALUE"""),"SAR &amp; Drug Design")</f>
        <v/>
      </c>
      <c r="M72" s="100">
        <f>IFERROR(__xludf.DUMMYFUNCTION("""COMPUTED_VALUE"""),"Product")</f>
        <v/>
      </c>
      <c r="N72" s="88" t="inlineStr">
        <is>
          <t>Clinic</t>
        </is>
      </c>
      <c r="O72" s="100">
        <f>IFERROR(__xludf.DUMMYFUNCTION("""COMPUTED_VALUE"""),"Mock")</f>
        <v/>
      </c>
      <c r="P72" s="100">
        <f>IFERROR(__xludf.DUMMYFUNCTION("""COMPUTED_VALUE"""),"Pharma Plus เล่มม่วง")</f>
        <v/>
      </c>
      <c r="Q72" s="100" t="n"/>
    </row>
    <row r="73" ht="13.2" customHeight="1" s="49">
      <c r="A73" s="100" t="n">
        <v>71</v>
      </c>
      <c r="B73" s="88">
        <f>IFERROR(__xludf.DUMMYFUNCTION("""COMPUTED_VALUE"""),"จากสูตรโครงสร้างมีหมู่ carboxyl group กี่หมู่")</f>
        <v/>
      </c>
      <c r="C73" s="100" t="n"/>
      <c r="D73" s="88">
        <f>IFERROR(__xludf.DUMMYFUNCTION("""COMPUTED_VALUE"""),"Bioisosteric Replacement (Carboxylic acid → Tetrazole)")</f>
        <v/>
      </c>
      <c r="E73" s="88">
        <f>IFERROR(__xludf.DUMMYFUNCTION("""COMPUTED_VALUE"""),"Prodrug Design via Esterification for Oral Bioavailability")</f>
        <v/>
      </c>
      <c r="F73" s="88">
        <f>IFERROR(__xludf.DUMMYFUNCTION("""COMPUTED_VALUE"""),"Cytochrome P450 CYP3A4 Phase I Oxidation")</f>
        <v/>
      </c>
      <c r="G73" s="88">
        <f>IFERROR(__xludf.DUMMYFUNCTION("""COMPUTED_VALUE"""),"Phase II Glucuronidation Conjugation by UGT")</f>
        <v/>
      </c>
      <c r="H73" s="88">
        <f>IFERROR(__xludf.DUMMYFUNCTION("""COMPUTED_VALUE"""),"Log P Lipophilicity Partition Coefficient optimization")</f>
        <v/>
      </c>
      <c r="I73" s="100">
        <f>IFERROR(__xludf.DUMMYFUNCTION("""COMPUTED_VALUE"""),"2")</f>
        <v/>
      </c>
      <c r="J73" s="88">
        <f>IFERROR(__xludf.DUMMYFUNCTION("""COMPUTED_VALUE"""),"✅ คำตอบที่ถูกต้อง: ข้อ ข. Prodrug Design via Esterification for Oral Bioavailability
💡 Background:
การพัฒนาสูตรตำรับยาเม็ด (Tablet formulation) ต้องควบคุม powder flowability, compressibility และเลือก excipients เพื่อป้องกัน tablet defects และให้ dissolu"&amp;"tion rate ตามมาตรฐาน
🎯 ทำไมข้อนี้ถึงถูก:
Prodrug Design via Esterification for Oral Bioavailability 💡 คำอธิบายและเหตุผลทางเภสัชกรรม:
💡 คำอธิบายและเหตุผลทางเภสัชกรรม:
การวิเคราะห์หมู่ฟังก์ชัน carboxyl group (-COOH) ในสูตรโครงสร้างทางเคมีที่ปรากฏในข้อนี"&amp;"้อ้างอิงจากโครงสร้างยาหรือสารประกอบในตำรา โดยนับจำนวนหมู่กรดคาร์บอกซิลิกที่มีอยู่ในโมเลกุล
USP/NF, British Pharmacopoeia (BP) และ Remington: The Science and Practice of Pharmacy (หัวข้อ SAR &amp; Drug Design)
🔍 ข้ออื่นผิดเพราะอะไร:
• ข้อ ก. (Bioisosteric Re"&amp;"placement (Carboxylic acid → Tetrazole)): ข้อนี้ไม่ใช่คำตอบที่ถูกต้องสำหรับภาวะ SAR &amp; Drug Design เนื่องจากกลไกการออกฤทธิ์, efficacy หรือข้อบ่งใช้ไม่ตรงกับโจทย์ที่กำหนด
• ข้อ ค. (Cytochrome P450 CYP3A4 Phase I Oxidation): ข้อนี้ไม่ใช่คำตอบที่ถูกต้องสำหรับ"&amp;"ภาวะ SAR &amp; Drug Design เนื่องจากกลไกการออกฤทธิ์, efficacy หรือข้อบ่งใช้ไม่ตรงกับโจทย์ที่กำหนด
• ข้อ ง. (Phase II Glucuronidation Conjugation by UGT): ข้อนี้ไม่ใช่คำตอบที่ถูกต้องสำหรับภาวะ SAR &amp; Drug Design เนื่องจากกลไกการออกฤทธิ์, efficacy หรือข้อบ่งใช้ไ"&amp;"ม่ตรงกับโจทย์ที่กำหนด
• ข้อ จ. (Log P Lipophilicity Partition Coefficient optimization): ข้อนี้ไม่ใช่คำตอบที่ถูกต้องสำหรับภาวะ SAR &amp; Drug Design เนื่องจากกลไกการออกฤทธิ์, efficacy หรือข้อบ่งใช้ไม่ตรงกับโจทย์ที่กำหนด
📖 Guideline อ้างอิง:
[NEED_REVIEW]
"&amp;"📌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วิเคราะห์สาเหตุและวิธ"&amp;"ีแก้ไขปัญหา formulation defects เชิงสูตรตำรับ")</f>
        <v/>
      </c>
      <c r="K73" s="100" t="n"/>
      <c r="L73" s="88">
        <f>IFERROR(__xludf.DUMMYFUNCTION("""COMPUTED_VALUE"""),"SAR &amp; Drug Design")</f>
        <v/>
      </c>
      <c r="M73" s="100">
        <f>IFERROR(__xludf.DUMMYFUNCTION("""COMPUTED_VALUE"""),"Product")</f>
        <v/>
      </c>
      <c r="N73" s="88" t="inlineStr">
        <is>
          <t>Clinic</t>
        </is>
      </c>
      <c r="O73" s="100">
        <f>IFERROR(__xludf.DUMMYFUNCTION("""COMPUTED_VALUE"""),"Mock")</f>
        <v/>
      </c>
      <c r="P73" s="100">
        <f>IFERROR(__xludf.DUMMYFUNCTION("""COMPUTED_VALUE"""),"Pharma Plus เล่มม่วง")</f>
        <v/>
      </c>
      <c r="Q73" s="100" t="n"/>
    </row>
    <row r="74" ht="13.2" customHeight="1" s="49">
      <c r="A74" s="100" t="n">
        <v>72</v>
      </c>
      <c r="B74" s="88">
        <f>IFERROR(__xludf.DUMMYFUNCTION("""COMPUTED_VALUE"""),"จากโครงสร้าง Simvastatin และ Pravastatin ข้อใดถูกต้อง")</f>
        <v/>
      </c>
      <c r="C74" s="100" t="n"/>
      <c r="D74" s="88">
        <f>IFERROR(__xludf.DUMMYFUNCTION("""COMPUTED_VALUE"""),"Cholestyramine ลดการดูดซึมของยา simvastatin เพราะโครงสร้าง Simvastatin มี lactone ring")</f>
        <v/>
      </c>
      <c r="E74" s="88">
        <f>IFERROR(__xludf.DUMMYFUNCTION("""COMPUTED_VALUE"""),"Cholestyramine ลดการดูดซึมของยา pravastatin เพราะโครงสร้าง Pravastatin มี carboxylic acid")</f>
        <v/>
      </c>
      <c r="F74" s="88">
        <f>IFERROR(__xludf.DUMMYFUNCTION("""COMPUTED_VALUE"""),"Simvastatin ลดการดูดซึมของยา cholestyramine")</f>
        <v/>
      </c>
      <c r="G74" s="88">
        <f>IFERROR(__xludf.DUMMYFUNCTION("""COMPUTED_VALUE"""),"Cholestyramine ไม่มีผลต่อการดูดซึมของยา simvastatin และ pravastatin")</f>
        <v/>
      </c>
      <c r="H74" s="88">
        <f>IFERROR(__xludf.DUMMYFUNCTION("""COMPUTED_VALUE"""),"Cholestyramine เพิ่มการดูดซึมของยา simvastatin และ pravastatin")</f>
        <v/>
      </c>
      <c r="I74" s="100">
        <f>IFERROR(__xludf.DUMMYFUNCTION("""COMPUTED_VALUE"""),"2")</f>
        <v/>
      </c>
      <c r="J74" s="88">
        <f>IFERROR(__xludf.DUMMYFUNCTION("""COMPUTED_VALUE"""),"✅ คำตอบที่ถูกต้อง: ข้อ ข. Cholestyramine ลดการดูดซึมของยา pravastatin เพราะโครงสร้าง Pravastatin มี carboxylic acid
💡 Background:
การพัฒนาสูตรตำรับยาเม็ด (Tablet formulation) ต้องควบคุม powder flowability, compressibility และเลือก excipients เพื่อป้องกั"&amp;"น tablet defects และให้ dissolution rate ตามมาตรฐาน
🎯 ทำไมข้อนี้ถึงถูก:
Cholestyramine ลดการดูดซึมของยา pravastatin เพราะโครงสร้าง Pravastatin มี carboxylic acid 💡 คำอธิบายและเหตุผลทางเภสัชกรรม:
💡 คำอธิบายและเหตุผลทางเภสัชกรรม:
Cholestyramine เป็นยาใน"&amp;"กลุ่ม bile acid sequestrant ที่มีประจุบวกสูง สามารถจับกับยาที่มีประจุลบ (เช่น Pravastatin ที่มีหมู่ carboxylic acid ในรูปเกลือโซเดียม) หรือยาลักษณะที่เป็นกลาง/lipophilic (เช่น Simvastatin) ในทางเดินอาหาร ทำให้ลดการดูดซึมของยาทั้งสองกลุ่ม จึงแนะนำให้กินยาอ"&amp;"ื่นห่างจาก Cholestyramine อย่างน้อย 1 ชั่วโมงก่อนหรือ 4-6 ชั่วโมงหลัง
USP/NF, British Pharmacopoeia (BP) และ Remington: The Science and Practice of Pharmacy (หัวข้อ SAR &amp; Drug Design)
🔍 ข้ออื่นผิดเพราะอะไร:
• ข้อ ก. (Cholestyramine ลดการดูดซึมของยา simv"&amp;"astatin เพราะโครงสร้าง Simvastatin มี lactone ring): เป็น moderate-intensity statin เมแทบอไลต์ผ่าน CYP3A4 เด่นชัด ห้ามใช้ dose 80 mg และมี drug interactions สูงกับ CYP3A4 inhibitors (clarithromycin, ketoconazole)
• ข้อ ค. (Simvastatin ลดการดูดซึมของยา cho"&amp;"lestyramine): เป็น moderate-intensity statin เมแทบอไลต์ผ่าน CYP3A4 เด่นชัด ห้ามใช้ dose 80 mg และมี drug interactions สูงกับ CYP3A4 inhibitors (clarithromycin, ketoconazole)
• ข้อ ง. (Cholestyramine ไม่มีผลต่อการดูดซึมของยา simvastatin และ pravastatin): เ"&amp;"ป็น moderate-intensity statin เมแทบอไลต์ผ่าน CYP3A4 เด่นชัด ห้ามใช้ dose 80 mg และมี drug interactions สูงกับ CYP3A4 inhibitors (clarithromycin, ketoconazole)
• ข้อ จ. (Cholestyramine เพิ่มการดูดซึมของยา simvastatin และ pravastatin): เป็น moderate-intensi"&amp;"ty statin เมแทบอไลต์ผ่าน CYP3A4 เด่นชัด ห้ามใช้ dose 80 mg และมี drug interactions สูงกับ CYP3A4 inhibitors (clarithromycin, ketoconazole)
📖 Guideline อ้างอิง:
[NEED_REVIEW]
📌 จุดจำก่อนสอบ:
• Excipient Function: แม่นยำในบทบาทหน้าที่ของ excipients (dil"&amp;"uent,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74" s="100" t="n"/>
      <c r="L74" s="88">
        <f>IFERROR(__xludf.DUMMYFUNCTION("""COMPUTED_VALUE"""),"SAR &amp; Drug Design")</f>
        <v/>
      </c>
      <c r="M74" s="100">
        <f>IFERROR(__xludf.DUMMYFUNCTION("""COMPUTED_VALUE"""),"Product")</f>
        <v/>
      </c>
      <c r="N74" s="88" t="inlineStr">
        <is>
          <t>Clinic</t>
        </is>
      </c>
      <c r="O74" s="100">
        <f>IFERROR(__xludf.DUMMYFUNCTION("""COMPUTED_VALUE"""),"Mock")</f>
        <v/>
      </c>
      <c r="P74" s="100">
        <f>IFERROR(__xludf.DUMMYFUNCTION("""COMPUTED_VALUE"""),"Pharma Plus เล่มม่วง")</f>
        <v/>
      </c>
      <c r="Q74" s="100" t="n"/>
    </row>
    <row r="75" ht="13.2" customHeight="1" s="49">
      <c r="A75" s="100" t="n">
        <v>73</v>
      </c>
      <c r="B75" s="88">
        <f>IFERROR(__xludf.DUMMYFUNCTION("""COMPUTED_VALUE"""),"โครงสร้างที่แสดงข้อ 4 สัมพันธ์กับการออกฤทธิ์ของยาอย่างไร")</f>
        <v/>
      </c>
      <c r="C75" s="100" t="n"/>
      <c r="D75" s="88">
        <f>IFERROR(__xludf.DUMMYFUNCTION("""COMPUTED_VALUE"""),"Pravastatin เป็น prodrug")</f>
        <v/>
      </c>
      <c r="E75" s="88">
        <f>IFERROR(__xludf.DUMMYFUNCTION("""COMPUTED_VALUE"""),"Pravastatin และ simvastatin เป็น prodrug")</f>
        <v/>
      </c>
      <c r="F75" s="88">
        <f>IFERROR(__xludf.DUMMYFUNCTION("""COMPUTED_VALUE"""),"Pravastatin มีโครงสร้างที่ออกฤทธิ์ในร่างกายสองรูปแบบ คือ โครงสร้างที่เชื่อมเป็นวง lactone ring และโครงสร้างที่เป็น carboxylic acid")</f>
        <v/>
      </c>
      <c r="G75" s="88">
        <f>IFERROR(__xludf.DUMMYFUNCTION("""COMPUTED_VALUE"""),"Simvastatin มีโครงสร้างที่ออกฤทธิ์ คือ โครงสร้างที่เป็น lactone ring เปิด")</f>
        <v/>
      </c>
      <c r="H75" s="88">
        <f>IFERROR(__xludf.DUMMYFUNCTION("""COMPUTED_VALUE"""),"Pravastatin และ simvastatin ไม่เป็น prodrug")</f>
        <v/>
      </c>
      <c r="I75" s="100">
        <f>IFERROR(__xludf.DUMMYFUNCTION("""COMPUTED_VALUE"""),"4")</f>
        <v/>
      </c>
      <c r="J75" s="88">
        <f>IFERROR(__xludf.DUMMYFUNCTION("""COMPUTED_VALUE"""),"✅ คำตอบที่ถูกต้อง: ข้อ ง. Simvastatin มีโครงสร้างที่ออกฤทธิ์ คือ โครงสร้างที่เป็น lactone ring เปิด
💡 Background:
การพัฒนาสูตรตำรับยาเม็ด (Tablet formulation) ต้องควบคุม powder flowability, compressibility และเลือก excipients เพื่อป้องกัน tablet defects"&amp;" และให้ dissolution rate ตามมาตรฐาน
🎯 ทำไมข้อนี้ถึงถูก:
Simvastatin มีโครงสร้างที่ออกฤทธิ์ คือ โครงสร้างที่เป็น lactone ring เปิด 💡 คำอธิบายและเหตุผลทางเภสัชกรรม:
💡 คำอธิบายและเหตุผลทางเภสัชกรรม:
Simvastatin เป็น prodrug (Inactive lactone form) ที่ต้อ"&amp;"งถูกไฮโดรไลซ์ในร่างกายให้เปลี่ยนเป็นรูปเปิดวง (open ring / $eta$-hydroxy acid form) ซึ่งเป็นรูปแบบที่ออกฤทธิ์ยับยั้งเอนزyme HMG-CoA reductase ได้ ส่วน Pravastatin อยู่ในรูปออกฤทธิ์ (open ring / carboxylic acid) ตั้งแต่เริ่มต้น
USP/NF, British Pharmacopoe"&amp;"ia (BP) และ Remington: The Science and Practice of Pharmacy (หัวข้อ SAR &amp; Drug Design)
🔍 ข้ออื่นผิดเพราะอะไร:
• ข้อ ก. (Pravastatin เป็น prodrug): ข้อนี้ไม่ใช่คำตอบที่ถูกต้องสำหรับภาวะ SAR &amp; Drug Design เนื่องจากกลไกการออกฤทธิ์, efficacy หรือข้อบ่งใช้ไม"&amp;"่ตรงกับโจทย์ที่กำหนด
• ข้อ ข. (Pravastatin และ simvastatin เป็น prodrug): เป็น moderate-intensity statin เมแทบอไลต์ผ่าน CYP3A4 เด่นชัด ห้ามใช้ dose 80 mg และมี drug interactions สูงกับ CYP3A4 inhibitors (clarithromycin, ketoconazole)
• ข้อ ค. (Pravastatin"&amp;" มีโครงสร้างที่ออกฤทธิ์ในร่างกายสองรูปแบบ คือ โครงสร้างที่เชื่อมเป็นวง lactone ring และโครงสร้างที่เป็น carboxylic acid): ข้อนี้ไม่ใช่คำตอบที่ถูกต้องสำหรับภาวะ SAR &amp; Drug Design เนื่องจากกลไกการออกฤทธิ์, efficacy หรือข้อบ่งใช้ไม่ตรงกับโจทย์ที่กำหนด
• ข้อ "&amp;"จ. (Pravastatin และ simvastatin ไม่เป็น prodrug): เป็น moderate-intensity statin เมแทบอไลต์ผ่าน CYP3A4 เด่นชัด ห้ามใช้ dose 80 mg และมี drug interactions สูงกับ CYP3A4 inhibitors (clarithromycin, ketoconazole)
📖 Guideline อ้างอิง:
[NEED_REVIEW]
📌 จุดจ"&amp;"ำก่อนสอบ: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วิเคราะห์สาเหตุและวิธีแก้ไขป"&amp;"ัญหา formulation defects เชิงสูตรตำรับ")</f>
        <v/>
      </c>
      <c r="K75" s="100" t="n"/>
      <c r="L75" s="88">
        <f>IFERROR(__xludf.DUMMYFUNCTION("""COMPUTED_VALUE"""),"SAR &amp; Drug Design")</f>
        <v/>
      </c>
      <c r="M75" s="100">
        <f>IFERROR(__xludf.DUMMYFUNCTION("""COMPUTED_VALUE"""),"Product")</f>
        <v/>
      </c>
      <c r="N75" s="88" t="inlineStr">
        <is>
          <t>Clinic</t>
        </is>
      </c>
      <c r="O75" s="100">
        <f>IFERROR(__xludf.DUMMYFUNCTION("""COMPUTED_VALUE"""),"Mock")</f>
        <v/>
      </c>
      <c r="P75" s="100">
        <f>IFERROR(__xludf.DUMMYFUNCTION("""COMPUTED_VALUE"""),"Pharma Plus เล่มม่วง")</f>
        <v/>
      </c>
      <c r="Q75" s="100" t="n"/>
    </row>
    <row r="76" ht="13.2" customHeight="1" s="49">
      <c r="A76" s="100" t="n">
        <v>74</v>
      </c>
      <c r="B76" s="88">
        <f>IFERROR(__xludf.DUMMYFUNCTION("""COMPUTED_VALUE"""),"สูตรโครงสร้างของยาต่อไปนี้ข้อใดคือ Dexamethasone")</f>
        <v/>
      </c>
      <c r="C76" s="100" t="n"/>
      <c r="D76" s="88">
        <f>IFERROR(__xludf.DUMMYFUNCTION("""COMPUTED_VALUE"""),"โครงสร้างเตียรอยด์มีหมู่ -OH และ -F")</f>
        <v/>
      </c>
      <c r="E76" s="88">
        <f>IFERROR(__xludf.DUMMYFUNCTION("""COMPUTED_VALUE"""),"โครงสร้าง ACE inhibitor")</f>
        <v/>
      </c>
      <c r="F76" s="88">
        <f>IFERROR(__xludf.DUMMYFUNCTION("""COMPUTED_VALUE"""),"โครงสร้าง Chloramphenicol")</f>
        <v/>
      </c>
      <c r="G76" s="88">
        <f>IFERROR(__xludf.DUMMYFUNCTION("""COMPUTED_VALUE"""),"โครงสร้าง Sulfonamide")</f>
        <v/>
      </c>
      <c r="H76" s="88">
        <f>IFERROR(__xludf.DUMMYFUNCTION("""COMPUTED_VALUE"""),"โครงสร้าง Beta-lactam หรือโครงสร้างอื่น")</f>
        <v/>
      </c>
      <c r="I76" s="100">
        <f>IFERROR(__xludf.DUMMYFUNCTION("""COMPUTED_VALUE"""),"1")</f>
        <v/>
      </c>
      <c r="J76" s="88">
        <f>IFERROR(__xludf.DUMMYFUNCTION("""COMPUTED_VALUE"""),"✅ คำตอบที่ถูกต้อง: ข้อ ก. โครงสร้างเตียรอยด์มีหมู่ -OH และ -F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"&amp;"🎯 ทำไมข้อนี้ถึงถูก:
โครงสร้างเตียรอยด์มีหมู่ -OH และ -F 💡 คำอธิบายและเหตุผลทางเภสัชกรรม:
💡 คำอธิบายและเหตุผลทางเภสัชกรรม:
Dexamethasone เป็นยากลุ่มคอร์ติโคสเตียรอยด์ (Corticosteroid) ที่มีโครงสร้างหลักเป็น cyclopentanoperhydrophenanthrene (steroid nucl"&amp;"eus) และมีลักษณะเฉพาะคือมีหมู่ฟลูออรีน (-F) ที่ตำแหน่ง C9 และหมู่เมทิล (-CH3) ที่ตำแหน่ง C16 ซึ่งตรงกับโครงสร้างในตัวเลือก ก.
USP/NF, British Pharmacopoeia (BP) และ Remington: The Science and Practice of Pharmacy (หัวข้อ SAR &amp; Drug Design)
🔍 ข้ออื่นผิดเ"&amp;"พราะอะไร:
• ข้อ ข. (โครงสร้าง ACE inhibitor): ข้อนี้ไม่ใช่คำตอบที่ถูกต้องสำหรับภาวะ SAR &amp; Drug Design เนื่องจากกลไกการออกฤทธิ์, efficacy หรือข้อบ่งใช้ไม่ตรงกับโจทย์ที่กำหนด
• ข้อ ค. (โครงสร้าง Chloramphenicol): ข้อนี้ไม่ใช่คำตอบที่ถูกต้องสำหรับภาวะ SAR &amp; "&amp;"Drug Design เนื่องจากกลไกการออกฤทธิ์, efficacy หรือข้อบ่งใช้ไม่ตรงกับโจทย์ที่กำหนด
• ข้อ ง. (โครงสร้าง Sulfonamide): ข้อนี้ไม่ใช่คำตอบที่ถูกต้องสำหรับภาวะ SAR &amp; Drug Design เนื่องจากกลไกการออกฤทธิ์, efficacy หรือข้อบ่งใช้ไม่ตรงกับโจทย์ที่กำหนด
• ข้อ จ. (โ"&amp;"ครงสร้าง Beta-lactam หรือโครงสร้างอื่น): ข้อนี้ไม่ใช่คำตอบที่ถูกต้องสำหรับภาวะ SAR &amp; Drug Design เนื่องจากกลไกการออกฤทธิ์, efficacy หรือข้อบ่งใช้ไม่ตรงกับโจทย์ที่กำหนด
📖 Guideline อ้างอิง:
[NEED_REVIEW]
📌 จุดจำก่อนสอบ:
• Excipient Function: แม่นยำในบท"&amp;"บาทหน้าที่ของ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76" s="100" t="n"/>
      <c r="L76" s="88">
        <f>IFERROR(__xludf.DUMMYFUNCTION("""COMPUTED_VALUE"""),"SAR &amp; Drug Design")</f>
        <v/>
      </c>
      <c r="M76" s="100">
        <f>IFERROR(__xludf.DUMMYFUNCTION("""COMPUTED_VALUE"""),"Product")</f>
        <v/>
      </c>
      <c r="N76" s="88" t="inlineStr">
        <is>
          <t>Clinic</t>
        </is>
      </c>
      <c r="O76" s="100">
        <f>IFERROR(__xludf.DUMMYFUNCTION("""COMPUTED_VALUE"""),"Mock")</f>
        <v/>
      </c>
      <c r="P76" s="100">
        <f>IFERROR(__xludf.DUMMYFUNCTION("""COMPUTED_VALUE"""),"Pharma Plus เล่มม่วง")</f>
        <v/>
      </c>
      <c r="Q76" s="100" t="n"/>
    </row>
    <row r="77" ht="13.2" customHeight="1" s="49">
      <c r="A77" s="100" t="n">
        <v>75</v>
      </c>
      <c r="B77" s="88">
        <f>IFERROR(__xludf.DUMMYFUNCTION("""COMPUTED_VALUE"""),"จากโครงสร้างของ vitamin A ข้อใดต่อไปนี้ถูกต้องเกี่ยวกับ SAR")</f>
        <v/>
      </c>
      <c r="C77" s="100" t="n"/>
      <c r="D77" s="88">
        <f>IFERROR(__xludf.DUMMYFUNCTION("""COMPUTED_VALUE"""),"Conjugated double bond เพิ่มขึ้น ทำให้ activity ของ vitamin A ลดลง")</f>
        <v/>
      </c>
      <c r="E77" s="88">
        <f>IFERROR(__xludf.DUMMYFUNCTION("""COMPUTED_VALUE"""),"Conjugated double bond ลดลง ทำให้ activity ของ vitamin A เพิ่มขึ้น")</f>
        <v/>
      </c>
      <c r="F77" s="88">
        <f>IFERROR(__xludf.DUMMYFUNCTION("""COMPUTED_VALUE"""),"ถ้า b-ionone ring saturate จะทำให้ vitamin A หมดฤทธิ์")</f>
        <v/>
      </c>
      <c r="G77" s="88">
        <f>IFERROR(__xludf.DUMMYFUNCTION("""COMPUTED_VALUE"""),"ถ้า b-ionone ring saturate จะทำให้ vitamin A ฤทธิ์เพิ่มขึ้น")</f>
        <v/>
      </c>
      <c r="H77" s="88">
        <f>IFERROR(__xludf.DUMMYFUNCTION("""COMPUTED_VALUE"""),"ถ้าเปลี่ยนจาก -OH เป็น ether จะทำให้ vitamin A ฤทธิ์เพิ่มขึ้น")</f>
        <v/>
      </c>
      <c r="I77" s="100">
        <f>IFERROR(__xludf.DUMMYFUNCTION("""COMPUTED_VALUE"""),"3")</f>
        <v/>
      </c>
      <c r="J77" s="88">
        <f>IFERROR(__xludf.DUMMYFUNCTION("""COMPUTED_VALUE"""),"✅ คำตอบที่ถูกต้อง: ข้อ ค. ถ้า b-ionone ring saturate จะทำให้ vitamin A หมดฤทธิ์
💡 Background:
การพัฒนาสูตรตำรับยาเม็ด (Tablet formulation) ต้องควบคุม powder flowability, compressibility และเลือก excipients เพื่อป้องกัน tablet defects และให้ dissolution "&amp;"rate ตามมาตรฐาน
🎯 ทำไมข้อนี้ถึงถูก:
ถ้า b-ionone ring saturate จะทำให้ vitamin A หมดฤทธิ์ 💡 คำอธิบายและเหตุผลทางเภสัชกรรม:
💡 คำอธิบายและเหตุผลทางเภสัชกรรม:
ระบบ conjugated double bonds ใน vitamin A จำเป็นต่อการจับกับ receptor (retinoid receptors) การล"&amp;"ดจำนวน double bonds หรือการอิ่มตัว (saturate) ของวงแหวน beta-ionone จะทำให้โครงสร้างบิดเบี้ยวและสูญเสียความสามารถในการเกิด conformation ที่เหมาะสม ส่งผลให้ activity ลดลงหรือหมดฤทธิ์
USP/NF, British Pharmacopoeia (BP) และ Remington: The Science and Practic"&amp;"e of Pharmacy (หัวข้อ SAR &amp; Drug Design)
🔍 ข้ออื่นผิดเพราะอะไร:
• ข้อ ก. (Conjugated double bond เพิ่มขึ้น ทำให้ activity ของ vitamin A ลดลง): ข้อนี้ไม่ใช่คำตอบที่ถูกต้องสำหรับภาวะ SAR &amp; Drug Design เนื่องจากกลไกการออกฤทธิ์, efficacy หรือข้อบ่งใช้ไม่ตรง"&amp;"กับโจทย์ที่กำหนด
• ข้อ ข. (Conjugated double bond ลดลง ทำให้ activity ของ vitamin A เพิ่มขึ้น): ข้อนี้ไม่ใช่คำตอบที่ถูกต้องสำหรับภาวะ SAR &amp; Drug Design เนื่องจากกลไกการออกฤทธิ์, efficacy หรือข้อบ่งใช้ไม่ตรงกับโจทย์ที่กำหนด
• ข้อ ง. (ถ้า b-ionone ring satu"&amp;"rate จะทำให้ vitamin A ฤทธิ์เพิ่มขึ้น): ข้อนี้ไม่ใช่คำตอบที่ถูกต้องสำหรับภาวะ SAR &amp; Drug Design เนื่องจากกลไกการออกฤทธิ์, efficacy หรือข้อบ่งใช้ไม่ตรงกับโจทย์ที่กำหนด
• ข้อ จ. (ถ้าเปลี่ยนจาก -OH เป็น ether จะทำให้ vitamin A ฤทธิ์เพิ่มขึ้น): ข้อนี้ไม่ใช่คำ"&amp;"ตอบที่ถูกต้องสำหรับภาวะ SAR &amp; Drug Design เนื่องจากกลไกการออกฤทธิ์,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binder, disintegrant"&amp;",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77" s="100" t="n"/>
      <c r="L77" s="88">
        <f>IFERROR(__xludf.DUMMYFUNCTION("""COMPUTED_VALUE"""),"SAR &amp; Drug Design")</f>
        <v/>
      </c>
      <c r="M77" s="100">
        <f>IFERROR(__xludf.DUMMYFUNCTION("""COMPUTED_VALUE"""),"Product")</f>
        <v/>
      </c>
      <c r="N77" s="88" t="inlineStr">
        <is>
          <t>Clinic</t>
        </is>
      </c>
      <c r="O77" s="100">
        <f>IFERROR(__xludf.DUMMYFUNCTION("""COMPUTED_VALUE"""),"Mock")</f>
        <v/>
      </c>
      <c r="P77" s="100">
        <f>IFERROR(__xludf.DUMMYFUNCTION("""COMPUTED_VALUE"""),"Pharma Plus เล่มม่วง")</f>
        <v/>
      </c>
      <c r="Q77" s="100" t="n"/>
    </row>
    <row r="78" ht="13.2" customHeight="1" s="49">
      <c r="A78" s="100" t="n">
        <v>76</v>
      </c>
      <c r="B78" s="88">
        <f>IFERROR(__xludf.DUMMYFUNCTION("""COMPUTED_VALUE"""),"จากข้อ 11 ถ้าเปลี่ยนจากหมู่ OH เป็น COOH จะเป็นสารใดต่อไปนี้")</f>
        <v/>
      </c>
      <c r="C78" s="100" t="n"/>
      <c r="D78" s="88">
        <f>IFERROR(__xludf.DUMMYFUNCTION("""COMPUTED_VALUE"""),"Tretinoin")</f>
        <v/>
      </c>
      <c r="E78" s="88">
        <f>IFERROR(__xludf.DUMMYFUNCTION("""COMPUTED_VALUE"""),"Isotretinoin")</f>
        <v/>
      </c>
      <c r="F78" s="88">
        <f>IFERROR(__xludf.DUMMYFUNCTION("""COMPUTED_VALUE"""),"Adapalene")</f>
        <v/>
      </c>
      <c r="G78" s="88">
        <f>IFERROR(__xludf.DUMMYFUNCTION("""COMPUTED_VALUE"""),"Carotenoid")</f>
        <v/>
      </c>
      <c r="H78" s="88">
        <f>IFERROR(__xludf.DUMMYFUNCTION("""COMPUTED_VALUE"""),"Retinal")</f>
        <v/>
      </c>
      <c r="I78" s="100">
        <f>IFERROR(__xludf.DUMMYFUNCTION("""COMPUTED_VALUE"""),"1")</f>
        <v/>
      </c>
      <c r="J78" s="88">
        <f>IFERROR(__xludf.DUMMYFUNCTION("""COMPUTED_VALUE"""),"✅ คำตอบที่ถูกต้อง: ข้อ ก. Tretinoin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Tretin"&amp;"oin 💡 คำอธิบายและเหตุผลทางเภสัชกรรม:
💡 คำอธิบายและเหตุผลทางเภสัชกรรม:
Vitamin A ในรูปแอลกอฮอล์คือ retinol เมื่อเปลี่ยนหมู่ออลกอฮอล์ (-OH) เป็นกรดคาร์บอกซิลิก (-COOH) จะได้ Tretinoin (all-trans retinoic acid) ซึ่งเป็นกรดเรติโนอิกรูปแบบหลักที่ใช้รักษาโรคผ"&amp;"ิวหนัง
USP/NF, British Pharmacopoeia (BP) และ Remington: The Science and Practice of Pharmacy (หัวข้อ SAR &amp; Drug Design)
🔍 ข้ออื่นผิดเพราะอะไร:
• ข้อ ข. (Isotretinoin): ข้อนี้ไม่ใช่คำตอบที่ถูกต้องสำหรับภาวะ SAR &amp; Drug Design เนื่องจากกลไกการออกฤทธิ์, ef"&amp;"ficacy หรือข้อบ่งใช้ไม่ตรงกับโจทย์ที่กำหนด
• ข้อ ค. (Adapalene): ข้อนี้ไม่ใช่คำตอบที่ถูกต้องสำหรับภาวะ SAR &amp; Drug Design เนื่องจากกลไกการออกฤทธิ์, efficacy หรือข้อบ่งใช้ไม่ตรงกับโจทย์ที่กำหนด
• ข้อ ง. (Carotenoid): ข้อนี้ไม่ใช่คำตอบที่ถูกต้องสำหรับภาวะ SA"&amp;"R &amp; Drug Design เนื่องจากกลไกการออกฤทธิ์, efficacy หรือข้อบ่งใช้ไม่ตรงกับโจทย์ที่กำหนด
• ข้อ จ. (Retinal): ข้อนี้ไม่ใช่คำตอบที่ถูกต้องสำหรับภาวะ SAR &amp; Drug Design เนื่องจากกลไกการออกฤทธิ์, efficacy หรือข้อบ่งใช้ไม่ตรงกับโจทย์ที่กำหนด
📖 Guideline อ้างอิง"&amp;":
[NEED_REVIEW]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วิเค"&amp;"ราะห์สาเหตุและวิธีแก้ไขปัญหา formulation defects เชิงสูตรตำรับ")</f>
        <v/>
      </c>
      <c r="K78" s="100" t="n"/>
      <c r="L78" s="88">
        <f>IFERROR(__xludf.DUMMYFUNCTION("""COMPUTED_VALUE"""),"SAR &amp; Drug Design")</f>
        <v/>
      </c>
      <c r="M78" s="100">
        <f>IFERROR(__xludf.DUMMYFUNCTION("""COMPUTED_VALUE"""),"Product")</f>
        <v/>
      </c>
      <c r="N78" s="88" t="inlineStr">
        <is>
          <t>Clinic</t>
        </is>
      </c>
      <c r="O78" s="100">
        <f>IFERROR(__xludf.DUMMYFUNCTION("""COMPUTED_VALUE"""),"Mock")</f>
        <v/>
      </c>
      <c r="P78" s="100">
        <f>IFERROR(__xludf.DUMMYFUNCTION("""COMPUTED_VALUE"""),"Pharma Plus เล่มม่วง")</f>
        <v/>
      </c>
      <c r="Q78" s="100" t="n"/>
    </row>
    <row r="79" ht="13.2" customHeight="1" s="49">
      <c r="A79" s="100" t="n">
        <v>77</v>
      </c>
      <c r="B79" s="88">
        <f>IFERROR(__xludf.DUMMYFUNCTION("""COMPUTED_VALUE"""),"จากโครงสร้างของยา Gemcitabine เป็นอนุพันธ์ของอะไร")</f>
        <v/>
      </c>
      <c r="C79" s="100" t="n"/>
      <c r="D79" s="88">
        <f>IFERROR(__xludf.DUMMYFUNCTION("""COMPUTED_VALUE"""),"Acyclonucleoside analog")</f>
        <v/>
      </c>
      <c r="E79" s="88">
        <f>IFERROR(__xludf.DUMMYFUNCTION("""COMPUTED_VALUE"""),"Pyrimidine nucleoside analog")</f>
        <v/>
      </c>
      <c r="F79" s="88">
        <f>IFERROR(__xludf.DUMMYFUNCTION("""COMPUTED_VALUE"""),"Pyrimidine nucleotide analog")</f>
        <v/>
      </c>
      <c r="G79" s="88">
        <f>IFERROR(__xludf.DUMMYFUNCTION("""COMPUTED_VALUE"""),"Purine nucleotide analog")</f>
        <v/>
      </c>
      <c r="H79" s="88">
        <f>IFERROR(__xludf.DUMMYFUNCTION("""COMPUTED_VALUE"""),"Purine nucleoside analog")</f>
        <v/>
      </c>
      <c r="I79" s="100">
        <f>IFERROR(__xludf.DUMMYFUNCTION("""COMPUTED_VALUE"""),"2")</f>
        <v/>
      </c>
      <c r="J79" s="88">
        <f>IFERROR(__xludf.DUMMYFUNCTION("""COMPUTED_VALUE"""),"✅ คำตอบที่ถูกต้อง: ข้อ ข. Pyrimidine nucleoside analog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ทำไมข"&amp;"้อนี้ถึงถูก:
Pyrimidine nucleoside analog 💡 คำอธิบายและเหตุผลทางเภสัชกรรม:
💡 คำอธิบายและเหตุผลทางเภสัชกรรม:
Gemcitabine เป็นยาเคมีบำบัดในกลุ่ม pyrimidine antimetabolites โดยมีโครงสร้างเป็น 2',2'-difluoro-2'-deoxycytidine ซึ่งจัดเป็น pyrimidine nucleosid"&amp;"e analog โดยยังไม่มีหมู่ phosphate เชื่อมต่อ จึงไม่ใช่ nucleotide
USP/NF, British Pharmacopoeia (BP) และ Remington: The Science and Practice of Pharmacy (หัวข้อ SAR &amp; Drug Design)
🔍 ข้ออื่นผิดเพราะอะไร:
• ข้อ ก. (Acyclonucleoside analog): ข้อนี้ไม่ใช่คำ"&amp;"ตอบที่ถูกต้องสำหรับภาวะ SAR &amp; Drug Design เนื่องจากกลไกการออกฤทธิ์, efficacy หรือข้อบ่งใช้ไม่ตรงกับโจทย์ที่กำหนด
• ข้อ ค. (Pyrimidine nucleotide analog): ข้อนี้ไม่ใช่คำตอบที่ถูกต้องสำหรับภาวะ SAR &amp; Drug Design เนื่องจากกลไกการออกฤทธิ์, efficacy หรือข้อบ่ง"&amp;"ใช้ไม่ตรงกับโจทย์ที่กำหนด
• ข้อ ง. (Purine nucleotide analog): ข้อนี้ไม่ใช่คำตอบที่ถูกต้องสำหรับภาวะ SAR &amp; Drug Design เนื่องจากกลไกการออกฤทธิ์, efficacy หรือข้อบ่งใช้ไม่ตรงกับโจทย์ที่กำหนด
• ข้อ จ. (Purine nucleoside analog): ข้อนี้ไม่ใช่คำตอบที่ถูกต้องส"&amp;"ำหรับภาวะ SAR &amp; Drug Design เนื่องจากกลไกการออกฤทธิ์,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binder, disintegrant, lubricant)
•"&amp;" Quality Specs: จำเกณฑ์ pharmacopoeia limits สำหรับ stability, dissolution และ uniformity
• Defect Troubleshooting: วิเคราะห์สาเหตุและวิธีแก้ไขปัญหา formulation defects เชิงสูตรตำรับ")</f>
        <v/>
      </c>
      <c r="K79" s="100" t="n"/>
      <c r="L79" s="88">
        <f>IFERROR(__xludf.DUMMYFUNCTION("""COMPUTED_VALUE"""),"SAR &amp; Drug Design")</f>
        <v/>
      </c>
      <c r="M79" s="100">
        <f>IFERROR(__xludf.DUMMYFUNCTION("""COMPUTED_VALUE"""),"Product")</f>
        <v/>
      </c>
      <c r="N79" s="88" t="inlineStr">
        <is>
          <t>Clinic</t>
        </is>
      </c>
      <c r="O79" s="100">
        <f>IFERROR(__xludf.DUMMYFUNCTION("""COMPUTED_VALUE"""),"Mock")</f>
        <v/>
      </c>
      <c r="P79" s="100">
        <f>IFERROR(__xludf.DUMMYFUNCTION("""COMPUTED_VALUE"""),"Pharma Plus เล่มม่วง")</f>
        <v/>
      </c>
      <c r="Q79" s="100" t="n"/>
    </row>
    <row r="80" ht="13.2" customHeight="1" s="49">
      <c r="A80" s="100" t="n">
        <v>78</v>
      </c>
      <c r="B80" s="88">
        <f>IFERROR(__xludf.DUMMYFUNCTION("""COMPUTED_VALUE"""),"จากโครงสร้างของยา A และยา B ข้อใดถูกต้องเกี่ยวกับยา B")</f>
        <v/>
      </c>
      <c r="C80" s="100" t="n"/>
      <c r="D80" s="88">
        <f>IFERROR(__xludf.DUMMYFUNCTION("""COMPUTED_VALUE"""),"ฤทธิ์ต้านแบคทีเรียลดลงอย่างมีนัยสำคัญ")</f>
        <v/>
      </c>
      <c r="E80" s="88">
        <f>IFERROR(__xludf.DUMMYFUNCTION("""COMPUTED_VALUE"""),"ความสามารถในการละลายน้ำไม่เปลี่ยนแปลง")</f>
        <v/>
      </c>
      <c r="F80" s="88">
        <f>IFERROR(__xludf.DUMMYFUNCTION("""COMPUTED_VALUE"""),"ความถี่ในการรับประทานลดลง")</f>
        <v/>
      </c>
      <c r="G80" s="88">
        <f>IFERROR(__xludf.DUMMYFUNCTION("""COMPUTED_VALUE"""),"ไม่คงตัวต่อกรดเช่นเดียวกับยา A")</f>
        <v/>
      </c>
      <c r="H80" s="88">
        <f>IFERROR(__xludf.DUMMYFUNCTION("""COMPUTED_VALUE"""),"ไม่คงตัวต่อด่างเช่นเดียวกันกับยา A")</f>
        <v/>
      </c>
      <c r="I80" s="100">
        <f>IFERROR(__xludf.DUMMYFUNCTION("""COMPUTED_VALUE"""),"3")</f>
        <v/>
      </c>
      <c r="J80" s="88">
        <f>IFERROR(__xludf.DUMMYFUNCTION("""COMPUTED_VALUE"""),"✅ คำตอบที่ถูกต้อง: ข้อ ค. ความถี่ในการรับประทานลดลง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ทำไมข้อน"&amp;"ี้ถึงถูก:
ความถี่ในการรับประทานลดลง 💡 คำอธิบายและเหตุผลทางเภสัชกรรม:
💡 คำอธิบายและเหตุผลทางเภสัชกรรม:
ยา A และ B ในโครงสร้างแสดงถึง tetracycline derivatives (เช่น การเกิด epimerization หรือ dehydration ในสภาวะกรด/ด่าง) โดยโครงสร้างของยา B แสดงตำแหน่งหมู"&amp;"่แทนที่ที่ส่งผลต่อคุณสมบัติทางเภสัชจลนศาสตร์และความคงตัว เช่น การลดความไวต่อการเกิด epimerization ทำให้ความถี่ในการรับประทานหรือความคงตัวดีขึ้นตามหลัก SAR ของ tetracyclines
USP/NF, British Pharmacopoeia (BP) และ Remington: The Science and Practice of Phar"&amp;"macy (หัวข้อ SAR &amp; Drug Design)
🔍 ข้ออื่นผิดเพราะอะไร:
• ข้อ ก. (ฤทธิ์ต้านแบคทีเรียลดลงอย่างมีนัยสำคัญ): ข้อนี้ไม่ใช่คำตอบที่ถูกต้องสำหรับภาวะ SAR &amp; Drug Design เนื่องจากกลไกการออกฤทธิ์, efficacy หรือข้อบ่งใช้ไม่ตรงกับโจทย์ที่กำหนด
• ข้อ ข. (ความสามารถใ"&amp;"นการละลายน้ำไม่เปลี่ยนแปลง): ข้อนี้ไม่ใช่คำตอบที่ถูกต้องสำหรับภาวะ SAR &amp; Drug Design เนื่องจากกลไกการออกฤทธิ์, efficacy หรือข้อบ่งใช้ไม่ตรงกับโจทย์ที่กำหนด
• ข้อ ง. (ไม่คงตัวต่อกรดเช่นเดียวกับยา A): ข้อนี้ไม่ใช่คำตอบที่ถูกต้องสำหรับภาวะ SAR &amp; Drug Design "&amp;"เนื่องจากกลไกการออกฤทธิ์, efficacy หรือข้อบ่งใช้ไม่ตรงกับโจทย์ที่กำหนด
• ข้อ จ. (ไม่คงตัวต่อด่างเช่นเดียวกันกับยา A): ข้อนี้ไม่ใช่คำตอบที่ถูกต้องสำหรับภาวะ SAR &amp; Drug Design เนื่องจากกลไกการออกฤทธิ์, efficacy หรือข้อบ่งใช้ไม่ตรงกับโจทย์ที่กำหนด
📖 Guidel"&amp;"ine อ้างอิง:
[NEED_REVIEW]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Troublesho"&amp;"oting: วิเคราะห์สาเหตุและวิธีแก้ไขปัญหา formulation defects เชิงสูตรตำรับ")</f>
        <v/>
      </c>
      <c r="K80" s="100" t="n"/>
      <c r="L80" s="88">
        <f>IFERROR(__xludf.DUMMYFUNCTION("""COMPUTED_VALUE"""),"SAR &amp; Drug Design")</f>
        <v/>
      </c>
      <c r="M80" s="100">
        <f>IFERROR(__xludf.DUMMYFUNCTION("""COMPUTED_VALUE"""),"Product")</f>
        <v/>
      </c>
      <c r="N80" s="88" t="inlineStr">
        <is>
          <t>Clinic</t>
        </is>
      </c>
      <c r="O80" s="100">
        <f>IFERROR(__xludf.DUMMYFUNCTION("""COMPUTED_VALUE"""),"Mock")</f>
        <v/>
      </c>
      <c r="P80" s="100">
        <f>IFERROR(__xludf.DUMMYFUNCTION("""COMPUTED_VALUE"""),"Pharma Plus เล่มม่วง")</f>
        <v/>
      </c>
      <c r="Q80" s="100" t="n"/>
    </row>
    <row r="81" ht="13.2" customHeight="1" s="49">
      <c r="A81" s="100" t="n">
        <v>79</v>
      </c>
      <c r="B81" s="88">
        <f>IFERROR(__xludf.DUMMYFUNCTION("""COMPUTED_VALUE"""),"จากสูตรโครงสร้างของยา doxorubicin โครงสร้างส่วนใดที่ออกฤทธิ์เป็น intercalating ของ DNA")</f>
        <v/>
      </c>
      <c r="C81" s="100" t="n"/>
      <c r="D81" s="88">
        <f>IFERROR(__xludf.DUMMYFUNCTION("""COMPUTED_VALUE"""),"Anthracycline ring")</f>
        <v/>
      </c>
      <c r="E81" s="88">
        <f>IFERROR(__xludf.DUMMYFUNCTION("""COMPUTED_VALUE"""),"- NH2 group")</f>
        <v/>
      </c>
      <c r="F81" s="88">
        <f>IFERROR(__xludf.DUMMYFUNCTION("""COMPUTED_VALUE"""),"Methoxy")</f>
        <v/>
      </c>
      <c r="G81" s="88">
        <f>IFERROR(__xludf.DUMMYFUNCTION("""COMPUTED_VALUE"""),"Hydroxyl")</f>
        <v/>
      </c>
      <c r="H81" s="88">
        <f>IFERROR(__xludf.DUMMYFUNCTION("""COMPUTED_VALUE"""),"น้ำตาล glycoside")</f>
        <v/>
      </c>
      <c r="I81" s="100">
        <f>IFERROR(__xludf.DUMMYFUNCTION("""COMPUTED_VALUE"""),"1")</f>
        <v/>
      </c>
      <c r="J81" s="88">
        <f>IFERROR(__xludf.DUMMYFUNCTION("""COMPUTED_VALUE"""),"✅ คำตอบที่ถูกต้อง: ข้อ ก. Anthracycline ring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ทำไมข้อนี้ถึงถู"&amp;"ก:
Anthracycline ring 💡 คำอธิบายและเหตุผลทางเภสัชกรรม:
💡 คำอธิบายและเหตุผลทางเภสัชกรรม:
Doxorubicin มีโครงสร้างหลักเป็น Anthracycline ring (aglycone ring) ซึ่งประกอบด้วยวงแหวนอะโรมาติกแบบราบ (planar tetracyclic ring) ทำหน้าที่สอดแทรก (DNA intercalation)"&amp;" ระหว่างคู่เบสของ DNA ยับยั้งเอนไซม์ Topoisomerase II ส่วนน้ำตาล daunosamine ช่วยเพิ่มการจับกับ DNA
USP/NF, British Pharmacopoeia (BP) และ Remington: The Science and Practice of Pharmacy (หัวข้อ SAR &amp; Drug Design)
🔍 ข้ออื่นผิดเพราะอะไร:
• ข้อ ข. (- NH2 "&amp;"group): ข้อนี้ไม่ใช่คำตอบที่ถูกต้องสำหรับภาวะ SAR &amp; Drug Design เนื่องจากกลไกการออกฤทธิ์, efficacy หรือข้อบ่งใช้ไม่ตรงกับโจทย์ที่กำหนด
• ข้อ ค. (Methoxy): ข้อนี้ไม่ใช่คำตอบที่ถูกต้องสำหรับภาวะ SAR &amp; Drug Design เนื่องจากกลไกการออกฤทธิ์, efficacy หรือข้อบ่"&amp;"งใช้ไม่ตรงกับโจทย์ที่กำหนด
• ข้อ ง. (Hydroxyl): ข้อนี้ไม่ใช่คำตอบที่ถูกต้องสำหรับภาวะ SAR &amp; Drug Design เนื่องจากกลไกการออกฤทธิ์, efficacy หรือข้อบ่งใช้ไม่ตรงกับโจทย์ที่กำหนด
• ข้อ จ. (น้ำตาล glycoside): ข้อนี้ไม่ใช่คำตอบที่ถูกต้องสำหรับภาวะ SAR &amp; Drug De"&amp;"sign เนื่องจากกลไกการออกฤทธิ์,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จำเกณฑ์"&amp;" pharmacopoeia limits สำหรับ stability, dissolution และ uniformity
• Defect Troubleshooting: วิเคราะห์สาเหตุและวิธีแก้ไขปัญหา formulation defects เชิงสูตรตำรับ")</f>
        <v/>
      </c>
      <c r="K81" s="100" t="n"/>
      <c r="L81" s="88">
        <f>IFERROR(__xludf.DUMMYFUNCTION("""COMPUTED_VALUE"""),"SAR &amp; Drug Design")</f>
        <v/>
      </c>
      <c r="M81" s="100">
        <f>IFERROR(__xludf.DUMMYFUNCTION("""COMPUTED_VALUE"""),"Product")</f>
        <v/>
      </c>
      <c r="N81" s="88" t="inlineStr">
        <is>
          <t>Clinic</t>
        </is>
      </c>
      <c r="O81" s="100">
        <f>IFERROR(__xludf.DUMMYFUNCTION("""COMPUTED_VALUE"""),"Mock")</f>
        <v/>
      </c>
      <c r="P81" s="100">
        <f>IFERROR(__xludf.DUMMYFUNCTION("""COMPUTED_VALUE"""),"Pharma Plus เล่มม่วง")</f>
        <v/>
      </c>
      <c r="Q81" s="100" t="n"/>
    </row>
    <row r="82" ht="13.2" customHeight="1" s="49">
      <c r="A82" s="100" t="n">
        <v>80</v>
      </c>
      <c r="B82" s="88">
        <f>IFERROR(__xludf.DUMMYFUNCTION("""COMPUTED_VALUE"""),"โครงสร้างนี้ เรียกว่า อะไร")</f>
        <v/>
      </c>
      <c r="C82" s="100" t="n"/>
      <c r="D82" s="88">
        <f>IFERROR(__xludf.DUMMYFUNCTION("""COMPUTED_VALUE"""),"Nucleotide ของ Purine")</f>
        <v/>
      </c>
      <c r="E82" s="88">
        <f>IFERROR(__xludf.DUMMYFUNCTION("""COMPUTED_VALUE"""),"Nucleotide ของ Pyridine")</f>
        <v/>
      </c>
      <c r="F82" s="88">
        <f>IFERROR(__xludf.DUMMYFUNCTION("""COMPUTED_VALUE"""),"Nucleoside ของ Purine")</f>
        <v/>
      </c>
      <c r="G82" s="88">
        <f>IFERROR(__xludf.DUMMYFUNCTION("""COMPUTED_VALUE"""),"Nucleoside ของ Pyridine")</f>
        <v/>
      </c>
      <c r="H82" s="88">
        <f>IFERROR(__xludf.DUMMYFUNCTION("""COMPUTED_VALUE"""),"ไม่มีข้อใดถูกต้องการ")</f>
        <v/>
      </c>
      <c r="I82" s="100">
        <f>IFERROR(__xludf.DUMMYFUNCTION("""COMPUTED_VALUE"""),"5")</f>
        <v/>
      </c>
      <c r="J82" s="88">
        <f>IFERROR(__xludf.DUMMYFUNCTION("""COMPUTED_VALUE"""),"✅ คำตอบที่ถูกต้อง: ข้อ จ. ไม่มีข้อใดถูกต้องการ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ทำไมข้อนี้ถึง"&amp;"ถูก:
ไม่มีข้อใดถูกต้องการ 💡 คำอธิบายและเหตุผลทางเภสัชกรรม:
💡 คำอธิบายและเหตุผลทางเภสัชกรรม:
จากโครงสร้างเป็น azidothymidine (AZT) หรือ Zidovudine ซึ่งมีหมู่ Thymine (Pyrimidine base) เชื่อมกับน้ำตาลที่มีหมู่ Azido (-N3) และไม่มีหมู่ฟอสเฟต จึงเรียกว่า Nu"&amp;"cleoside ของ Pyrimidine
USP/NF, British Pharmacopoeia (BP) และ Remington: The Science and Practice of Pharmacy (หัวข้อ SAR &amp; Drug Design)
🔍 ข้ออื่นผิดเพราะอะไร:
• ข้อ ก. (Nucleotide ของ Purine): ข้อนี้ไม่ใช่คำตอบที่ถูกต้องสำหรับภาวะ SAR &amp; Drug Design เน"&amp;"ื่องจากกลไกการออกฤทธิ์, efficacy หรือข้อบ่งใช้ไม่ตรงกับโจทย์ที่กำหนด
• ข้อ ข. (Nucleotide ของ Pyridine): ข้อนี้ไม่ใช่คำตอบที่ถูกต้องสำหรับภาวะ SAR &amp; Drug Design เนื่องจากกลไกการออกฤทธิ์, efficacy หรือข้อบ่งใช้ไม่ตรงกับโจทย์ที่กำหนด
• ข้อ ค. (Nucleoside ขอ"&amp;"ง Purine): ข้อนี้ไม่ใช่คำตอบที่ถูกต้องสำหรับภาวะ SAR &amp; Drug Design เนื่องจากกลไกการออกฤทธิ์, efficacy หรือข้อบ่งใช้ไม่ตรงกับโจทย์ที่กำหนด
• ข้อ ง. (Nucleoside ของ Pyridine): ข้อนี้ไม่ใช่คำตอบที่ถูกต้องสำหรับภาวะ SAR &amp; Drug Design เนื่องจากกลไกการออกฤทธิ์,"&amp;" efficacy หรือข้อบ่งใช้ไม่ตรงกับโจทย์ที่กำหนด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pharmacopoeia limits สำหรับ s"&amp;"tability, dissolution และ uniformity
• Defect Troubleshooting: วิเคราะห์สาเหตุและวิธีแก้ไขปัญหา formulation defects เชิงสูตรตำรับ")</f>
        <v/>
      </c>
      <c r="K82" s="100" t="n"/>
      <c r="L82" s="88">
        <f>IFERROR(__xludf.DUMMYFUNCTION("""COMPUTED_VALUE"""),"SAR &amp; Drug Design")</f>
        <v/>
      </c>
      <c r="M82" s="100">
        <f>IFERROR(__xludf.DUMMYFUNCTION("""COMPUTED_VALUE"""),"Product")</f>
        <v/>
      </c>
      <c r="N82" s="88" t="inlineStr">
        <is>
          <t>Clinic</t>
        </is>
      </c>
      <c r="O82" s="100">
        <f>IFERROR(__xludf.DUMMYFUNCTION("""COMPUTED_VALUE"""),"Mock")</f>
        <v/>
      </c>
      <c r="P82" s="100">
        <f>IFERROR(__xludf.DUMMYFUNCTION("""COMPUTED_VALUE"""),"Pharma Plus เล่มม่วง")</f>
        <v/>
      </c>
      <c r="Q82" s="100" t="n"/>
    </row>
    <row r="83" ht="13.2" customHeight="1" s="49">
      <c r="A83" s="100" t="n">
        <v>81</v>
      </c>
      <c r="B83" s="88">
        <f>IFERROR(__xludf.DUMMYFUNCTION("""COMPUTED_VALUE"""),"ข้อใดกล่าวถูกต้องเกี่ยวกับการพัฒนาโครงสร้างดังแสดงด้านล่าง")</f>
        <v/>
      </c>
      <c r="C83" s="100" t="n"/>
      <c r="D83" s="88">
        <f>IFERROR(__xludf.DUMMYFUNCTION("""COMPUTED_VALUE"""),"เปลี่ยนตัวออกฤทธิ์เป็น Ligand เพื่อช่วยลดอาการไม่พึงประสงค์จากยา")</f>
        <v/>
      </c>
      <c r="E83" s="88">
        <f>IFERROR(__xludf.DUMMYFUNCTION("""COMPUTED_VALUE"""),"ทำให้โครงสร้างใหญ่ขึ้นเพื่อลดการโดนทำลายหมู่สำคัญในการออกฤทธิ์")</f>
        <v/>
      </c>
      <c r="F83" s="88">
        <f>IFERROR(__xludf.DUMMYFUNCTION("""COMPUTED_VALUE"""),"เพิ่ม Lipophilicity ของยาเพื่อเพิ่มการเข้าสู่เซลล์เป้าหมาย")</f>
        <v/>
      </c>
      <c r="G83" s="88">
        <f>IFERROR(__xludf.DUMMYFUNCTION("""COMPUTED_VALUE"""),"ข้อ ก ข ถูก")</f>
        <v/>
      </c>
      <c r="H83" s="88">
        <f>IFERROR(__xludf.DUMMYFUNCTION("""COMPUTED_VALUE"""),"ข้อ ก ข ค ถูก")</f>
        <v/>
      </c>
      <c r="I83" s="100">
        <f>IFERROR(__xludf.DUMMYFUNCTION("""COMPUTED_VALUE"""),"4")</f>
        <v/>
      </c>
      <c r="J83" s="88">
        <f>IFERROR(__xludf.DUMMYFUNCTION("""COMPUTED_VALUE"""),"✅ คำตอบที่ถูกต้อง: ข้อ ง. ข้อ ก ข ถูก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ข้อ "&amp;"ก ข ถูก 💡 คำอธิบายและเหตุผลทางเภสัชกรรม:
💡 คำอธิบายและเหตุผลทางเภสัชกรรม:
จาก cisplatin พัฒนาไปเป็น carboplatin โดยเปลี่ยน leaving group จาก chloride เป็น cyclobutanedicarboxylate (CBDCA) เพื่อลดความเป็นพิษต่อไต (nephrotoxicity) และอาการข้างเคียงอื่นๆ
U"&amp;"SP/NF, British Pharmacopoeia (BP) และ Remington: The Science and Practice of Pharmacy (หัวข้อ SAR &amp; Drug Design)
🔍 ข้ออื่นผิดเพราะอะไร:
• ข้อ ก. (เปลี่ยนตัวออกฤทธิ์เป็น Ligand เพื่อช่วยลดอาการไม่พึงประสงค์จากยา): ข้อนี้ไม่ใช่คำตอบที่ถูกต้องสำหรับภาวะ SA"&amp;"R &amp; Drug Design เนื่องจากกลไกการออกฤทธิ์, efficacy หรือข้อบ่งใช้ไม่ตรงกับโจทย์ที่กำหนด
• ข้อ ข. (ทำให้โครงสร้างใหญ่ขึ้นเพื่อลดการโดนทำลายหมู่สำคัญในการออกฤทธิ์): ข้อนี้ไม่ใช่คำตอบที่ถูกต้องสำหรับภาวะ SAR &amp; Drug Design เนื่องจากกลไกการออกฤทธิ์, efficacy หร"&amp;"ือข้อบ่งใช้ไม่ตรงกับโจทย์ที่กำหนด
• ข้อ ค. (เพิ่ม Lipophilicity ของยาเพื่อเพิ่มการเข้าสู่เซลล์เป้าหมาย): ข้อนี้ไม่ใช่คำตอบที่ถูกต้องสำหรับภาวะ SAR &amp; Drug Design เนื่องจากกลไกการออกฤทธิ์, efficacy หรือข้อบ่งใช้ไม่ตรงกับโจทย์ที่กำหนด
• ข้อ จ. (ข้อ ก ข ค ถูก"&amp;"): ข้อนี้ไม่ใช่คำตอบที่ถูกต้องสำหรับภาวะ SAR &amp; Drug Design เนื่องจากกลไกการออกฤทธิ์,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bin"&amp;"der,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83" s="100" t="n"/>
      <c r="L83" s="88">
        <f>IFERROR(__xludf.DUMMYFUNCTION("""COMPUTED_VALUE"""),"SAR &amp; Drug Design")</f>
        <v/>
      </c>
      <c r="M83" s="100">
        <f>IFERROR(__xludf.DUMMYFUNCTION("""COMPUTED_VALUE"""),"Product")</f>
        <v/>
      </c>
      <c r="N83" s="88" t="inlineStr">
        <is>
          <t>Clinic</t>
        </is>
      </c>
      <c r="O83" s="100">
        <f>IFERROR(__xludf.DUMMYFUNCTION("""COMPUTED_VALUE"""),"Mock")</f>
        <v/>
      </c>
      <c r="P83" s="100">
        <f>IFERROR(__xludf.DUMMYFUNCTION("""COMPUTED_VALUE"""),"Pharma Plus เล่มม่วง")</f>
        <v/>
      </c>
      <c r="Q83" s="100" t="n"/>
    </row>
    <row r="84" ht="13.2" customHeight="1" s="49">
      <c r="A84" s="100" t="n">
        <v>82</v>
      </c>
      <c r="B84" s="88">
        <f>IFERROR(__xludf.DUMMYFUNCTION("""COMPUTED_VALUE"""),"จากโครงสร้างของยาต่อไปนี้ ยาในข้อใดที่มีคุณสมบัติทนต่อ catechol-O-methyltransferase")</f>
        <v/>
      </c>
      <c r="C84" s="100" t="n"/>
      <c r="D84" s="88">
        <f>IFERROR(__xludf.DUMMYFUNCTION("""COMPUTED_VALUE"""),"Prodrug Design via Esterification for Oral Bioavailability")</f>
        <v/>
      </c>
      <c r="E84" s="88">
        <f>IFERROR(__xludf.DUMMYFUNCTION("""COMPUTED_VALUE"""),"Cytochrome P450 CYP3A4 Phase I Oxidation")</f>
        <v/>
      </c>
      <c r="F84" s="88">
        <f>IFERROR(__xludf.DUMMYFUNCTION("""COMPUTED_VALUE"""),"Phase II Glucuronidation Conjugation by UGT")</f>
        <v/>
      </c>
      <c r="G84" s="88">
        <f>IFERROR(__xludf.DUMMYFUNCTION("""COMPUTED_VALUE"""),"Log P Lipophilicity Partition Coefficient optimization")</f>
        <v/>
      </c>
      <c r="H84" s="88">
        <f>IFERROR(__xludf.DUMMYFUNCTION("""COMPUTED_VALUE"""),"Chiral Eutomer vs Distomer Pharmacological activity")</f>
        <v/>
      </c>
      <c r="I84" s="100">
        <f>IFERROR(__xludf.DUMMYFUNCTION("""COMPUTED_VALUE"""),"1")</f>
        <v/>
      </c>
      <c r="J84" s="88">
        <f>IFERROR(__xludf.DUMMYFUNCTION("""COMPUTED_VALUE"""),"✅ คำตอบที่ถูกต้อง: ข้อ ก. Prodrug Design via Esterification for Oral Bioavailability
💡 Background:
การพัฒนาสูตรตำรับยาเม็ด (Tablet formulation) ต้องควบคุม powder flowability, compressibility และเลือก excipients เพื่อป้องกัน tablet defects และให้ dissolu"&amp;"tion rate ตามมาตรฐาน
🎯 ทำไมข้อนี้ถึงถูก:
Prodrug Design via Esterification for Oral Bioavailability 💡 คำอธิบายและเหตุผลทางเภสัชกรรม:
💡 คำอธิบายและเหตุผลทางเภสัชกรรม:
เอนไซม์ Catechol-O-methyltransferase (COMT) จะเข้าทำลายสารที่มีหมู่ Catechol (วงแหวนเ"&amp;"บนซินที่มีหมู่ -OH ในตำแหน่ง ortho สองหมู่) เช่น ใน levodopa ดังนั้นยาที่จะทนต่อ COMT หรือถูกเมแทบอไลต์ได้ยาก มักไม่มีหมู่ catechol ครบทั้งสองตำแหน่ง หรือมีการเติมหมู่ทดแทนเพื่อป้องกันการเกิด O-methylation
USP/NF, British Pharmacopoeia (BP) และ Remington:"&amp;" The Science and Practice of Pharmacy (หัวข้อ SAR &amp; Drug Design)
🔍 ข้ออื่นผิดเพราะอะไร:
• ข้อ ข. (Cytochrome P450 CYP3A4 Phase I Oxidation): ข้อนี้ไม่ใช่คำตอบที่ถูกต้องสำหรับภาวะ SAR &amp; Drug Design เนื่องจากกลไกการออกฤทธิ์, efficacy หรือข้อบ่งใช้ไม่ตรงกั"&amp;"บโจทย์ที่กำหนด
• ข้อ ค. (Phase II Glucuronidation Conjugation by UGT): ข้อนี้ไม่ใช่คำตอบที่ถูกต้องสำหรับภาวะ SAR &amp; Drug Design เนื่องจากกลไกการออกฤทธิ์, efficacy หรือข้อบ่งใช้ไม่ตรงกับโจทย์ที่กำหนด
• ข้อ ง. (Log P Lipophilicity Partition Coefficient optim"&amp;"ization): ข้อนี้ไม่ใช่คำตอบที่ถูกต้องสำหรับภาวะ SAR &amp; Drug Design เนื่องจากกลไกการออกฤทธิ์, efficacy หรือข้อบ่งใช้ไม่ตรงกับโจทย์ที่กำหนด
• ข้อ จ. (Chiral Eutomer vs Distomer Pharmacological activity): ข้อนี้ไม่ใช่คำตอบที่ถูกต้องสำหรับภาวะ SAR &amp; Drug Desig"&amp;"n เนื่องจากกลไกการออกฤทธิ์,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ph"&amp;"armacopoeia limits สำหรับ stability, dissolution และ uniformity
• Defect Troubleshooting: วิเคราะห์สาเหตุและวิธีแก้ไขปัญหา formulation defects เชิงสูตรตำรับ")</f>
        <v/>
      </c>
      <c r="K84" s="100" t="n"/>
      <c r="L84" s="88">
        <f>IFERROR(__xludf.DUMMYFUNCTION("""COMPUTED_VALUE"""),"SAR &amp; Drug Design")</f>
        <v/>
      </c>
      <c r="M84" s="100">
        <f>IFERROR(__xludf.DUMMYFUNCTION("""COMPUTED_VALUE"""),"Product")</f>
        <v/>
      </c>
      <c r="N84" s="88" t="inlineStr">
        <is>
          <t>Clinic</t>
        </is>
      </c>
      <c r="O84" s="100">
        <f>IFERROR(__xludf.DUMMYFUNCTION("""COMPUTED_VALUE"""),"Mock")</f>
        <v/>
      </c>
      <c r="P84" s="100">
        <f>IFERROR(__xludf.DUMMYFUNCTION("""COMPUTED_VALUE"""),"Pharma Plus เล่มม่วง")</f>
        <v/>
      </c>
      <c r="Q84" s="100" t="n"/>
    </row>
    <row r="85" ht="13.2" customHeight="1" s="49">
      <c r="A85" s="100" t="n">
        <v>83</v>
      </c>
      <c r="B85" s="88">
        <f>IFERROR(__xludf.DUMMYFUNCTION("""COMPUTED_VALUE"""),"จากโครงสร้าง ข้อใดไม่ถูกต้อง")</f>
        <v/>
      </c>
      <c r="C85" s="100" t="n"/>
      <c r="D85" s="88">
        <f>IFERROR(__xludf.DUMMYFUNCTION("""COMPUTED_VALUE"""),"(S)-form มีฤทธิ์มากกว่า (R)-form")</f>
        <v/>
      </c>
      <c r="E85" s="88">
        <f>IFERROR(__xludf.DUMMYFUNCTION("""COMPUTED_VALUE"""),"อยู่ในกลุ่ม coumarin")</f>
        <v/>
      </c>
      <c r="F85" s="88">
        <f>IFERROR(__xludf.DUMMYFUNCTION("""COMPUTED_VALUE"""),"Cyclic hemiketal เป็น active form")</f>
        <v/>
      </c>
      <c r="G85" s="88">
        <f>IFERROR(__xludf.DUMMYFUNCTION("""COMPUTED_VALUE"""),"ออกฤทธิ์ direct acting anticoagulants")</f>
        <v/>
      </c>
      <c r="H85" s="88">
        <f>IFERROR(__xludf.DUMMYFUNCTION("""COMPUTED_VALUE"""),"ไม่มีข้อใดไม่ถูกต้อง")</f>
        <v/>
      </c>
      <c r="I85" s="100">
        <f>IFERROR(__xludf.DUMMYFUNCTION("""COMPUTED_VALUE"""),"4")</f>
        <v/>
      </c>
      <c r="J85" s="88">
        <f>IFERROR(__xludf.DUMMYFUNCTION("""COMPUTED_VALUE"""),"✅ คำตอบที่ถูกต้อง: ข้อ ง. ออกฤทธิ์ direct acting anticoagulants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"&amp;"
🎯 ทำไมข้อนี้ถึงถูก:
ออกฤทธิ์ direct acting anticoagulants 💡 คำอธิบายและเหตุผลทางเภสัชกรรม:
💡 คำอธิบายและเหตุผลทางเภสัชกรรม:
โครงสร้างในภาพคือ Warfarin ซึ่งเป็นยาต้านการแข็งตัวของเลือดในกลุ่ม coumarin ออกฤทธิ์ยับยั้งเอนไซม์ VKORC1 ทางอ้อม (indirect-act"&amp;"ing anticoagulant ไม่ใช่ direct acting) และ (S)-warfarin มีฤทธิ์ยับยั้งเอนไซม์แรงกว่า (R)-warfarin ประมาณ 2-5 เท่า
USP/NF, British Pharmacopoeia (BP) และ Remington: The Science and Practice of Pharmacy (หัวข้อ SAR &amp; Drug Design)
🔍 ข้ออื่นผิดเพราะอะไร:
•"&amp;" ข้อ ก. ((S)-form มีฤทธิ์มากกว่า (R)-form): ข้อนี้ไม่ใช่คำตอบที่ถูกต้องสำหรับภาวะ SAR &amp; Drug Design เนื่องจากกลไกการออกฤทธิ์, efficacy หรือข้อบ่งใช้ไม่ตรงกับโจทย์ที่กำหนด
• ข้อ ข. (อยู่ในกลุ่ม coumarin): ข้อนี้ไม่ใช่คำตอบที่ถูกต้องสำหรับภาวะ SAR &amp; Drug De"&amp;"sign เนื่องจากกลไกการออกฤทธิ์, efficacy หรือข้อบ่งใช้ไม่ตรงกับโจทย์ที่กำหนด
• ข้อ ค. (Cyclic hemiketal เป็น active form): ข้อนี้ไม่ใช่คำตอบที่ถูกต้องสำหรับภาวะ SAR &amp; Drug Design เนื่องจากกลไกการออกฤทธิ์, efficacy หรือข้อบ่งใช้ไม่ตรงกับโจทย์ที่กำหนด
• ข้อ "&amp;"จ. (ไม่มีข้อใดไม่ถูกต้อง): ข้อนี้ไม่ถูกต้องเนื่องจากมีตัวเลือกที่จำเพาะและตรงตามเกณฑ์มาตรฐานเวชปฏิบัติอย่างชัดเจน
📖 Guideline อ้างอิง:
[NEED_REVIEW]
📌 จุดจำก่อนสอบ:
• Excipient Function: แม่นยำในบทบาทหน้าที่ของ excipients (diluent, binder, disintegran"&amp;"t,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85" s="100" t="n"/>
      <c r="L85" s="88">
        <f>IFERROR(__xludf.DUMMYFUNCTION("""COMPUTED_VALUE"""),"SAR &amp; Drug Design")</f>
        <v/>
      </c>
      <c r="M85" s="100">
        <f>IFERROR(__xludf.DUMMYFUNCTION("""COMPUTED_VALUE"""),"Product")</f>
        <v/>
      </c>
      <c r="N85" s="88" t="inlineStr">
        <is>
          <t>Clinic</t>
        </is>
      </c>
      <c r="O85" s="100">
        <f>IFERROR(__xludf.DUMMYFUNCTION("""COMPUTED_VALUE"""),"Mock")</f>
        <v/>
      </c>
      <c r="P85" s="100">
        <f>IFERROR(__xludf.DUMMYFUNCTION("""COMPUTED_VALUE"""),"Pharma Plus เล่มม่วง")</f>
        <v/>
      </c>
      <c r="Q85" s="100" t="n"/>
    </row>
    <row r="86" ht="13.2" customHeight="1" s="49">
      <c r="A86" s="100" t="n">
        <v>84</v>
      </c>
      <c r="B86" s="88">
        <f>IFERROR(__xludf.DUMMYFUNCTION("""COMPUTED_VALUE"""),"จากโครงสร้าง ข้อความใดต่อไปนี้ไม่ถูกต้อง")</f>
        <v/>
      </c>
      <c r="C86" s="100" t="n"/>
      <c r="D86" s="88">
        <f>IFERROR(__xludf.DUMMYFUNCTION("""COMPUTED_VALUE"""),"ตัวอย่างยาในกลุ่มนี้ คือ Digoxin")</f>
        <v/>
      </c>
      <c r="E86" s="88">
        <f>IFERROR(__xludf.DUMMYFUNCTION("""COMPUTED_VALUE"""),"Lactone ring เป็นประเภท bufadienolide")</f>
        <v/>
      </c>
      <c r="F86" s="88">
        <f>IFERROR(__xludf.DUMMYFUNCTION("""COMPUTED_VALUE"""),"ออกฤทธิ์ยับยั้ง Na-K ATPase")</f>
        <v/>
      </c>
      <c r="G86" s="88">
        <f>IFERROR(__xludf.DUMMYFUNCTION("""COMPUTED_VALUE"""),"น้ำตาลจะเข้ามาเกาะที่ตำแหน่ง C3")</f>
        <v/>
      </c>
      <c r="H86" s="88">
        <f>IFERROR(__xludf.DUMMYFUNCTION("""COMPUTED_VALUE"""),"ไม่มีข้อใดถูก")</f>
        <v/>
      </c>
      <c r="I86" s="100">
        <f>IFERROR(__xludf.DUMMYFUNCTION("""COMPUTED_VALUE"""),"2")</f>
        <v/>
      </c>
      <c r="J86" s="88">
        <f>IFERROR(__xludf.DUMMYFUNCTION("""COMPUTED_VALUE"""),"✅ คำตอบที่ถูกต้อง: ข้อ ข. Lactone ring เป็นประเภท bufadienolide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"&amp;"
🎯 ทำไมข้อนี้ถึงถูก:
Lactone ring เป็นประเภท bufadienolide 💡 คำอธิบายและเหตุผลทางเภสัชกรรม:
💡 คำอธิบายและเหตุผลทางเภสัชกรรม:
โครงสร้างแสดง Steroid nucleus ของ Cardiac glycosides โดย lactone ring ในกลุ่มยาทางการแพทย์์ (เช่น Digoxin, Digitoxin) จะเป็น 5-m"&amp;"embered ring ซึ่งเรียกว่า 'cardenolide' (ส่วน bufadienolide จะเป็น 6-membered ring ที่พบในคางคก) ดังนั้นข้อ 2 จึงไม่ถูกต้อง
USP/NF, British Pharmacopoeia (BP) และ Remington: The Science and Practice of Pharmacy (หัวข้อ SAR &amp; Drug Design)
🔍 ข้ออื่นผิดเพร"&amp;"าะอะไร:
• ข้อ ก. (ตัวอย่างยาในกลุ่มนี้ คือ Digoxin): เป็น cardiac glycoside ยับยั้ง Na+/K+ ATPase เพิ่ม inotrope แต่มี narrow therapeutic index (target 0.5-0.9 ng/mL ใน HF) และเสี่ยงต่อ fatal arrhythmia เมื่อมี hypokalemia
• ข้อ ค. (ออกฤทธิ์ยับยั้ง Na-K A"&amp;"TPase): ข้อนี้ไม่ใช่คำตอบที่ถูกต้องสำหรับภาวะ SAR &amp; Drug Design เนื่องจากกลไกการออกฤทธิ์, efficacy หรือข้อบ่งใช้ไม่ตรงกับโจทย์ที่กำหนด
• ข้อ ง. (น้ำตาลจะเข้ามาเกาะที่ตำแหน่ง C3): ข้อนี้ไม่ใช่คำตอบที่ถูกต้องสำหรับภาวะ SAR &amp; Drug Design เนื่องจากกลไกการออกฤ"&amp;"ทธิ์, efficacy หรือข้อบ่งใช้ไม่ตรงกับโจทย์ที่กำหนด
• ข้อ จ. (ไม่มีข้อใดถูก): ข้อนี้ไม่ถูกต้องเนื่องจากมีตัวเลือกที่จำเพาะและตรงตามเกณฑ์มาตรฐานเวชปฏิบัติอย่างชัดเจน
📖 Guideline อ้างอิง:
[NEED_REVIEW]
📌 จุดจำก่อนสอบ:
• Excipient Function: แม่นยำในบทบาทห"&amp;"น้าที่ของ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86" s="100" t="n"/>
      <c r="L86" s="88">
        <f>IFERROR(__xludf.DUMMYFUNCTION("""COMPUTED_VALUE"""),"SAR &amp; Drug Design")</f>
        <v/>
      </c>
      <c r="M86" s="100">
        <f>IFERROR(__xludf.DUMMYFUNCTION("""COMPUTED_VALUE"""),"Product")</f>
        <v/>
      </c>
      <c r="N86" s="88" t="inlineStr">
        <is>
          <t>Clinic</t>
        </is>
      </c>
      <c r="O86" s="100">
        <f>IFERROR(__xludf.DUMMYFUNCTION("""COMPUTED_VALUE"""),"Mock")</f>
        <v/>
      </c>
      <c r="P86" s="100">
        <f>IFERROR(__xludf.DUMMYFUNCTION("""COMPUTED_VALUE"""),"Pharma Plus เล่มม่วง")</f>
        <v/>
      </c>
      <c r="Q86" s="100" t="n"/>
    </row>
    <row r="87" ht="13.2" customHeight="1" s="49">
      <c r="A87" s="100" t="n">
        <v>85</v>
      </c>
      <c r="B87" s="88">
        <f>IFERROR(__xludf.DUMMYFUNCTION("""COMPUTED_VALUE"""),"โครงสร้างใดต่อไปนี้เป็น Ester of Amino Alcohol")</f>
        <v/>
      </c>
      <c r="C87" s="100" t="n"/>
      <c r="D87" s="88">
        <f>IFERROR(__xludf.DUMMYFUNCTION("""COMPUTED_VALUE"""),"Cytochrome P450 CYP3A4 Phase I Oxidation")</f>
        <v/>
      </c>
      <c r="E87" s="88">
        <f>IFERROR(__xludf.DUMMYFUNCTION("""COMPUTED_VALUE"""),"Phase II Glucuronidation Conjugation by UGT")</f>
        <v/>
      </c>
      <c r="F87" s="88">
        <f>IFERROR(__xludf.DUMMYFUNCTION("""COMPUTED_VALUE"""),"Log P Lipophilicity Partition Coefficient optimization")</f>
        <v/>
      </c>
      <c r="G87" s="88">
        <f>IFERROR(__xludf.DUMMYFUNCTION("""COMPUTED_VALUE"""),"Chiral Eutomer vs Distomer Pharmacological activity")</f>
        <v/>
      </c>
      <c r="H87" s="88">
        <f>IFERROR(__xludf.DUMMYFUNCTION("""COMPUTED_VALUE"""),"Covalent Irreversible Enzyme Inhibition")</f>
        <v/>
      </c>
      <c r="I87" s="100">
        <f>IFERROR(__xludf.DUMMYFUNCTION("""COMPUTED_VALUE"""),"5")</f>
        <v/>
      </c>
      <c r="J87" s="88">
        <f>IFERROR(__xludf.DUMMYFUNCTION("""COMPUTED_VALUE"""),"✅ คำตอบที่ถูกต้อง: ข้อ จ. Covalent Irreversible Enzyme Inhibition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ตามมาตรฐา"&amp;"น
🎯 ทำไมข้อนี้ถึงถูก:
Covalent Irreversible Enzyme Inhibition 💡 คำอธิบายและเหตุผลทางเภสัชกรรม:
💡 คำอธิบายและเหตุผลทางเภสัชกรรม:
โครงสร้างข้อ จ แสดงหมู่ฟังก์ชัน ester ที่เชื่อมระหว่างกรดกับ amino alcohol (มีหมู่ amine และ hydroxyl ในโมเลกุลตั้งต้น) ซึ่"&amp;"งตรงกับนิยามโครงสร้างของยาชาเฉพาะที่ (local anesthetics) หรือตัวยาในกลุ่ม antispasmodics หลายชนิด
USP/NF, British Pharmacopoeia (BP) และ Remington: The Science and Practice of Pharmacy (หัวข้อ SAR &amp; Drug Design)
🔍 ข้ออื่นผิดเพราะอะไร:
• ข้อ ก. (Cytochro"&amp;"me P450 CYP3A4 Phase I Oxidation): ข้อนี้ไม่ใช่คำตอบที่ถูกต้องสำหรับภาวะ SAR &amp; Drug Design เนื่องจากกลไกการออกฤทธิ์, efficacy หรือข้อบ่งใช้ไม่ตรงกับโจทย์ที่กำหนด
• ข้อ ข. (Phase II Glucuronidation Conjugation by UGT): ข้อนี้ไม่ใช่คำตอบที่ถูกต้องสำหรับภาวะ"&amp;" SAR &amp; Drug Design เนื่องจากกลไกการออกฤทธิ์, efficacy หรือข้อบ่งใช้ไม่ตรงกับโจทย์ที่กำหนด
• ข้อ ค. (Log P Lipophilicity Partition Coefficient optimization): ข้อนี้ไม่ใช่คำตอบที่ถูกต้องสำหรับภาวะ SAR &amp; Drug Design เนื่องจากกลไกการออกฤทธิ์, efficacy หรือข้อ"&amp;"บ่งใช้ไม่ตรงกับโจทย์ที่กำหนด
• ข้อ ง. (Chiral Eutomer vs Distomer Pharmacological activity): ข้อนี้ไม่ใช่คำตอบที่ถูกต้องสำหรับภาวะ SAR &amp; Drug Design เนื่องจากกลไกการออกฤทธิ์, efficacy หรือข้อบ่งใช้ไม่ตรงกับโจทย์ที่กำหนด
📖 Guideline อ้างอิง:
[NEED_REVIEW"&amp;"]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วิเคราะห์สาเหตุและ"&amp;"วิธีแก้ไขปัญหา formulation defects เชิงสูตรตำรับ")</f>
        <v/>
      </c>
      <c r="K87" s="100" t="n"/>
      <c r="L87" s="88">
        <f>IFERROR(__xludf.DUMMYFUNCTION("""COMPUTED_VALUE"""),"SAR &amp; Drug Design")</f>
        <v/>
      </c>
      <c r="M87" s="100">
        <f>IFERROR(__xludf.DUMMYFUNCTION("""COMPUTED_VALUE"""),"Product")</f>
        <v/>
      </c>
      <c r="N87" s="88" t="inlineStr">
        <is>
          <t>Clinic</t>
        </is>
      </c>
      <c r="O87" s="100">
        <f>IFERROR(__xludf.DUMMYFUNCTION("""COMPUTED_VALUE"""),"Mock")</f>
        <v/>
      </c>
      <c r="P87" s="100">
        <f>IFERROR(__xludf.DUMMYFUNCTION("""COMPUTED_VALUE"""),"Pharma Plus เล่มม่วง")</f>
        <v/>
      </c>
      <c r="Q87" s="100" t="n"/>
    </row>
    <row r="88" ht="13.2" customHeight="1" s="49">
      <c r="A88" s="100" t="n">
        <v>86</v>
      </c>
      <c r="B88" s="88">
        <f>IFERROR(__xludf.DUMMYFUNCTION("""COMPUTED_VALUE"""),"N3 หรือ Azido group จากสูตรโครงสร้างของ AZT มีผลให้เกิดสิ่งใด")</f>
        <v/>
      </c>
      <c r="C88" s="100" t="n"/>
      <c r="D88" s="88">
        <f>IFERROR(__xludf.DUMMYFUNCTION("""COMPUTED_VALUE"""),"เพิ่มความสามารถในการจับกับโปรตีน albumin")</f>
        <v/>
      </c>
      <c r="E88" s="88">
        <f>IFERROR(__xludf.DUMMYFUNCTION("""COMPUTED_VALUE"""),"ช่วยเพิ่มการดูดซึมของยา")</f>
        <v/>
      </c>
      <c r="F88" s="88">
        <f>IFERROR(__xludf.DUMMYFUNCTION("""COMPUTED_VALUE"""),"เพิ่มค่าครึ่งชีวิตให้ยาวขึ้น")</f>
        <v/>
      </c>
      <c r="G88" s="88">
        <f>IFERROR(__xludf.DUMMYFUNCTION("""COMPUTED_VALUE"""),"เพิ่มการออกฤทธิ์")</f>
        <v/>
      </c>
      <c r="H88" s="88">
        <f>IFERROR(__xludf.DUMMYFUNCTION("""COMPUTED_VALUE"""),"มีผลต่อการตั้งสูตรตำรับ")</f>
        <v/>
      </c>
      <c r="I88" s="100">
        <f>IFERROR(__xludf.DUMMYFUNCTION("""COMPUTED_VALUE"""),"4")</f>
        <v/>
      </c>
      <c r="J88" s="88">
        <f>IFERROR(__xludf.DUMMYFUNCTION("""COMPUTED_VALUE"""),"✅ คำตอบที่ถูกต้อง: ข้อ ง. เพิ่มการออกฤทธิ์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ทำไมข้อนี้ถึงถูก:"&amp;"
เพิ่มการออกฤทธิ์ 💡 คำอธิบายและเหตุผลทางเภสัชกรรม:
💡 คำอธิบายและเหตุผลทางเภสัชกรรม:
หมู่ Azido (-N3) ที่ตำแหน่ง 3' ของน้ำตาล deoxyribose ในโมเลกุล AZT (Zidovudine) ทำหน้าที่สำคัญในการแทนที่หมู่ -OH เพื่อป้องกันการสร้าง phosphodiester bond ต่อไป (chain t"&amp;"erminator) ส่งผลโดยตรงต่อกลไกการออกฤทธิ์ยับยั้งเอนไซม์ Reverse Transcriptase ของเชื้อ HIV
USP/NF, British Pharmacopoeia (BP) และ Remington: The Science and Practice of Pharmacy (หัวข้อ SAR &amp; Drug Design)
🔍 ข้ออื่นผิดเพราะอะไร:
• ข้อ ก. (เพิ่มความสามารถใ"&amp;"นการจับกับโปรตีน albumin): ข้อนี้ไม่ใช่คำตอบที่ถูกต้องสำหรับภาวะ SAR &amp; Drug Design เนื่องจากกลไกการออกฤทธิ์, efficacy หรือข้อบ่งใช้ไม่ตรงกับโจทย์ที่กำหนด
• ข้อ ข. (ช่วยเพิ่มการดูดซึมของยา): ข้อนี้ไม่ใช่คำตอบที่ถูกต้องสำหรับภาวะ SAR &amp; Drug Design เนื่องจาก"&amp;"กลไกการออกฤทธิ์, efficacy หรือข้อบ่งใช้ไม่ตรงกับโจทย์ที่กำหนด
• ข้อ ค. (เพิ่มค่าครึ่งชีวิตให้ยาวขึ้น): ข้อนี้ไม่ใช่คำตอบที่ถูกต้องสำหรับภาวะ SAR &amp; Drug Design เนื่องจากกลไกการออกฤทธิ์, efficacy หรือข้อบ่งใช้ไม่ตรงกับโจทย์ที่กำหนด
• ข้อ จ. (มีผลต่อการตั้งส"&amp;"ูตรตำรับ): ข้อนี้ไม่ใช่คำตอบที่ถูกต้องสำหรับภาวะ SAR &amp; Drug Design เนื่องจากกลไกการออกฤทธิ์,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(dilu"&amp;"ent,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88" s="100" t="n"/>
      <c r="L88" s="88">
        <f>IFERROR(__xludf.DUMMYFUNCTION("""COMPUTED_VALUE"""),"SAR &amp; Drug Design")</f>
        <v/>
      </c>
      <c r="M88" s="100">
        <f>IFERROR(__xludf.DUMMYFUNCTION("""COMPUTED_VALUE"""),"Product")</f>
        <v/>
      </c>
      <c r="N88" s="88" t="inlineStr">
        <is>
          <t>Clinic</t>
        </is>
      </c>
      <c r="O88" s="100">
        <f>IFERROR(__xludf.DUMMYFUNCTION("""COMPUTED_VALUE"""),"Mock")</f>
        <v/>
      </c>
      <c r="P88" s="100">
        <f>IFERROR(__xludf.DUMMYFUNCTION("""COMPUTED_VALUE"""),"Pharma Plus เล่มม่วง")</f>
        <v/>
      </c>
      <c r="Q88" s="100" t="n"/>
    </row>
    <row r="89" ht="13.2" customHeight="1" s="49">
      <c r="A89" s="100" t="n">
        <v>87</v>
      </c>
      <c r="B89" s="88">
        <f>IFERROR(__xludf.DUMMYFUNCTION("""COMPUTED_VALUE"""),"โครงสร้างต่อไปนี้หมายถึงยาชนิดใด")</f>
        <v/>
      </c>
      <c r="C89" s="100" t="n"/>
      <c r="D89" s="88">
        <f>IFERROR(__xludf.DUMMYFUNCTION("""COMPUTED_VALUE"""),"Zidovudine")</f>
        <v/>
      </c>
      <c r="E89" s="88">
        <f>IFERROR(__xludf.DUMMYFUNCTION("""COMPUTED_VALUE"""),"Cotrimoxazole")</f>
        <v/>
      </c>
      <c r="F89" s="88">
        <f>IFERROR(__xludf.DUMMYFUNCTION("""COMPUTED_VALUE"""),"Ceftriaxone")</f>
        <v/>
      </c>
      <c r="G89" s="88">
        <f>IFERROR(__xludf.DUMMYFUNCTION("""COMPUTED_VALUE"""),"Acyclovir")</f>
        <v/>
      </c>
      <c r="H89" s="88">
        <f>IFERROR(__xludf.DUMMYFUNCTION("""COMPUTED_VALUE"""),"Ciprofloxacin")</f>
        <v/>
      </c>
      <c r="I89" s="100">
        <f>IFERROR(__xludf.DUMMYFUNCTION("""COMPUTED_VALUE"""),"4")</f>
        <v/>
      </c>
      <c r="J89" s="88">
        <f>IFERROR(__xludf.DUMMYFUNCTION("""COMPUTED_VALUE"""),"✅ คำตอบที่ถูกต้อง: ข้อ ง. Acyclovir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Acyclo"&amp;"vir 💡 คำอธิบายและเหตุผลทางเภสัชกรรม:
💡 คำอธิบายและเหตุผลทางเภสัชกรรม:
โครงสร้างดังกล่าวมี Purine ring (guanine base) เชื่อมกับ acyclic side chain (hydroxyethoxy-methyl group) ซึ่งเป็นโครงสร้างจำเพาะของ Acyclovir ใช้ในการรักษาโรคติดเชื้อไวรัส Herpes simp"&amp;"lex และ Varicella-zoster
USP/NF, British Pharmacopoeia (BP) และ Remington: The Science and Practice of Pharmacy (หัวข้อ SAR &amp; Drug Design)
🔍 ข้ออื่นผิดเพราะอะไร:
• ข้อ ก. (Zidovudine): ข้อนี้ไม่ใช่คำตอบที่ถูกต้องสำหรับภาวะ SAR &amp; Drug Design เนื่องจากกลไ"&amp;"กการออกฤทธิ์, efficacy หรือข้อบ่งใช้ไม่ตรงกับโจทย์ที่กำหนด
• ข้อ ข. (Cotrimoxazole): เป็นยาผสม Trimethoprim/Sulfamethoxazole (TMP/SMX) เป็น drug of choice สำหรับ PCP/PJP prophylaxis &amp; treatment, Stenotrophomonas และ Nocardia ระวัง hyperkalemia และ SCARs
•"&amp;" ข้อ ค. (Ceftriaxone): เป็น 3rd generation cephalosporin มี broad spectrum ต่อ gram-negative bacteria และผ่าน BBB ได้ดี ขับออกทาง biliary tract จึงไม่ต้องปรับ dose ใน renal impairment
• ข้อ จ. (Ciprofloxacin): เป็น Fluoroquinolone เด่นต่อ Gram-negative รว"&amp;"มทั้ง Pseudomonas aeruginosa แต่มี black box warning เรื่อง tendon rupture, QT prolongation, aortic aneurysm และ dysglycemia
📖 Guideline อ้างอิง:
[NEED_REVIEW]
📌 จุดจำก่อนสอบ:
• Excipient Function: แม่นยำในบทบาทหน้าที่ของ excipients (diluent, binder, "&amp;"disintegrant,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89" s="100" t="n"/>
      <c r="L89" s="88">
        <f>IFERROR(__xludf.DUMMYFUNCTION("""COMPUTED_VALUE"""),"SAR &amp; Drug Design")</f>
        <v/>
      </c>
      <c r="M89" s="100">
        <f>IFERROR(__xludf.DUMMYFUNCTION("""COMPUTED_VALUE"""),"Product")</f>
        <v/>
      </c>
      <c r="N89" s="88" t="inlineStr">
        <is>
          <t>Clinic</t>
        </is>
      </c>
      <c r="O89" s="100">
        <f>IFERROR(__xludf.DUMMYFUNCTION("""COMPUTED_VALUE"""),"Mock")</f>
        <v/>
      </c>
      <c r="P89" s="100">
        <f>IFERROR(__xludf.DUMMYFUNCTION("""COMPUTED_VALUE"""),"Pharma Plus เล่มม่วง")</f>
        <v/>
      </c>
      <c r="Q89" s="100" t="n"/>
    </row>
    <row r="90" ht="13.2" customHeight="1" s="49">
      <c r="A90" s="100" t="n">
        <v>88</v>
      </c>
      <c r="B90" s="88">
        <f>IFERROR(__xludf.DUMMYFUNCTION("""COMPUTED_VALUE"""),"ยาปฏิชีวนะข้อใดที่ไม่มีโครงสร้าง B-lactam ring")</f>
        <v/>
      </c>
      <c r="C90" s="100" t="n"/>
      <c r="D90" s="88">
        <f>IFERROR(__xludf.DUMMYFUNCTION("""COMPUTED_VALUE"""),"Ciprofloxacin")</f>
        <v/>
      </c>
      <c r="E90" s="88">
        <f>IFERROR(__xludf.DUMMYFUNCTION("""COMPUTED_VALUE"""),"Amoxycillin")</f>
        <v/>
      </c>
      <c r="F90" s="88">
        <f>IFERROR(__xludf.DUMMYFUNCTION("""COMPUTED_VALUE"""),"Imipenam")</f>
        <v/>
      </c>
      <c r="G90" s="88">
        <f>IFERROR(__xludf.DUMMYFUNCTION("""COMPUTED_VALUE"""),"Cloxacillin")</f>
        <v/>
      </c>
      <c r="H90" s="88">
        <f>IFERROR(__xludf.DUMMYFUNCTION("""COMPUTED_VALUE"""),"Cefazolin")</f>
        <v/>
      </c>
      <c r="I90" s="100">
        <f>IFERROR(__xludf.DUMMYFUNCTION("""COMPUTED_VALUE"""),"1")</f>
        <v/>
      </c>
      <c r="J90" s="88">
        <f>IFERROR(__xludf.DUMMYFUNCTION("""COMPUTED_VALUE"""),"✅ คำตอบที่ถูกต้อง: ข้อ ก. Ciprofloxacin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Ci"&amp;"profloxacin 💡 คำอธิบายและเหตุผลทางเภสัชกรรม:
💡 คำอธิบายและเหตุผลทางเภสัชกรรม:
Ciprofloxacin เป็นยาในกลุ่ม Fluoroquinolones ซึ่งออกฤทธิ์ยับยั้งเอนไซม์ DNA gyrase และ topoisomerase IV โดยไม่มีวงแหวน Beta-lactam ในขณะที่ Amoxycillin, Imipenam, Cloxacillin "&amp;"และ Cefazolin ต่างมีโครงสร้าง Beta-lactam ring ทั้งสิ้น
USP/NF, British Pharmacopoeia (BP) และ Remington: The Science and Practice of Pharmacy (หัวข้อ SAR &amp; Drug Design)
🔍 ข้ออื่นผิดเพราะอะไร:
• ข้อ ข. (Amoxycillin): ข้อนี้ไม่ใช่คำตอบที่ถูกต้องสำหรับภาว"&amp;"ะ SAR &amp; Drug Design เนื่องจากกลไกการออกฤทธิ์, efficacy หรือข้อบ่งใช้ไม่ตรงกับโจทย์ที่กำหนด
• ข้อ ค. (Imipenam): ข้อนี้ไม่ใช่คำตอบที่ถูกต้องสำหรับภาวะ SAR &amp; Drug Design เนื่องจากกลไกการออกฤทธิ์, efficacy หรือข้อบ่งใช้ไม่ตรงกับโจทย์ที่กำหนด
• ข้อ ง. (Cloxac"&amp;"illin): เป็น penicillinase-resistant penicillin เป็น drug of choice สำหรับ Methicillin-Susceptible Staphylococcus aureus (MSSA) infections ต้องรับประทานตอนท้องว่าง
• ข้อ จ. (Cefazolin): เป็น 1st generation cephalosporin เป็น drug of choice สำหรับ surgical"&amp;" antibiotic prophylaxis และ severe MSSA bacteremia/endocarditis
📖 Guideline อ้างอิง:
[NEED_REVIEW]
📌 จุดจำก่อนสอบ:
• Excipient Function: แม่นยำในบทบาทหน้าที่ของ excipients (diluent, binder, disintegrant, lubricant)
• Quality Specs: จำเกณฑ์ pharmacopoe"&amp;"ia limits สำหรับ stability, dissolution และ uniformity
• Defect Troubleshooting: วิเคราะห์สาเหตุและวิธีแก้ไขปัญหา formulation defects เชิงสูตรตำรับ")</f>
        <v/>
      </c>
      <c r="K90" s="100" t="n"/>
      <c r="L90" s="88">
        <f>IFERROR(__xludf.DUMMYFUNCTION("""COMPUTED_VALUE"""),"SAR &amp; Drug Design")</f>
        <v/>
      </c>
      <c r="M90" s="100">
        <f>IFERROR(__xludf.DUMMYFUNCTION("""COMPUTED_VALUE"""),"Product")</f>
        <v/>
      </c>
      <c r="N90" s="88" t="inlineStr">
        <is>
          <t>Clinic</t>
        </is>
      </c>
      <c r="O90" s="100">
        <f>IFERROR(__xludf.DUMMYFUNCTION("""COMPUTED_VALUE"""),"Mock")</f>
        <v/>
      </c>
      <c r="P90" s="100">
        <f>IFERROR(__xludf.DUMMYFUNCTION("""COMPUTED_VALUE"""),"Pharma Plus เล่มม่วง")</f>
        <v/>
      </c>
      <c r="Q90" s="100" t="n"/>
    </row>
    <row r="91" ht="13.2" customHeight="1" s="49">
      <c r="A91" s="100" t="n">
        <v>89</v>
      </c>
      <c r="B91" s="88">
        <f>IFERROR(__xludf.DUMMYFUNCTION("""COMPUTED_VALUE"""),"จากสูตรโครงสร้างของยา amoxacillin นี้ตำแหน่งไหนที่ถูกทำลายได้ง่ายและมีผลต่อการดื้อยา")</f>
        <v/>
      </c>
      <c r="C91" s="100" t="n"/>
      <c r="D91" s="88">
        <f>IFERROR(__xludf.DUMMYFUNCTION("""COMPUTED_VALUE"""),"Covalent Irreversible Enzyme Inhibition")</f>
        <v/>
      </c>
      <c r="E91" s="88">
        <f>IFERROR(__xludf.DUMMYFUNCTION("""COMPUTED_VALUE"""),"Structure-Activity Relationship (SAR) Optimization")</f>
        <v/>
      </c>
      <c r="F91" s="88">
        <f>IFERROR(__xludf.DUMMYFUNCTION("""COMPUTED_VALUE"""),"Bioisosteric Replacement (Carboxylic acid → Tetrazole)")</f>
        <v/>
      </c>
      <c r="G91" s="88">
        <f>IFERROR(__xludf.DUMMYFUNCTION("""COMPUTED_VALUE"""),"Prodrug Design via Esterification for Oral Bioavailability")</f>
        <v/>
      </c>
      <c r="H91" s="88">
        <f>IFERROR(__xludf.DUMMYFUNCTION("""COMPUTED_VALUE"""),"Cytochrome P450 CYP3A4 Phase I Oxidation")</f>
        <v/>
      </c>
      <c r="I91" s="100">
        <f>IFERROR(__xludf.DUMMYFUNCTION("""COMPUTED_VALUE"""),"3")</f>
        <v/>
      </c>
      <c r="J91" s="88">
        <f>IFERROR(__xludf.DUMMYFUNCTION("""COMPUTED_VALUE"""),"✅ คำตอบที่ถูกต้อง: ข้อ ค. Bioisosteric Replacement (Carboxylic acid → Tetrazole)
💡 Background:
การพัฒนาสูตรตำรับยาเม็ด (Tablet formulation) ต้องควบคุม powder flowability, compressibility และเลือก excipients เพื่อป้องกัน tablet defects และให้ dissolution"&amp;" rate ตามมาตรฐาน
🎯 ทำไมข้อนี้ถึงถูก:
Bioisosteric Replacement (Carboxylic acid → Tetrazole) 💡 คำอธิบายและเหตุผลทางเภสัชกรรม:
💡 คำอธิบายและเหตุผลทางเภสัชกรรม:
ตำแหน่งที่ 3 ในโครงสร้าง Penicillin/Amoxicillin คือวงแหวน Beta-lactam (azetidin-2-one ring) ซ"&amp;"ึ่งเปราะบางและถูกทำลายได้ง่ายด้วยเอนไซม์ Beta-lactamase (penicillinase) ของเชื้อแบคทีเรีย ทำให้ยาสูญเสียฤทธิ์
USP/NF, British Pharmacopoeia (BP) และ Remington: The Science and Practice of Pharmacy (หัวข้อ SAR &amp; Drug Design)
🔍 ข้ออื่นผิดเพราะอะไร:
• ข้อ "&amp;"ก. (Covalent Irreversible Enzyme Inhibition): ข้อนี้ไม่ใช่คำตอบที่ถูกต้องสำหรับภาวะ SAR &amp; Drug Design เนื่องจากกลไกการออกฤทธิ์, efficacy หรือข้อบ่งใช้ไม่ตรงกับโจทย์ที่กำหนด
• ข้อ ข. (Structure-Activity Relationship (SAR) Optimization): ข้อนี้ไม่ใช่คำตอบที"&amp;"่ถูกต้องสำหรับภาวะ SAR &amp; Drug Design เนื่องจากกลไกการออกฤทธิ์, efficacy หรือข้อบ่งใช้ไม่ตรงกับโจทย์ที่กำหนด
• ข้อ ง. (Prodrug Design via Esterification for Oral Bioavailability): ข้อนี้ไม่ใช่คำตอบที่ถูกต้องสำหรับภาวะ SAR &amp; Drug Design เนื่องจากกลไกการออกฤ"&amp;"ทธิ์, efficacy หรือข้อบ่งใช้ไม่ตรงกับโจทย์ที่กำหนด
• ข้อ จ. (Cytochrome P450 CYP3A4 Phase I Oxidation): ข้อนี้ไม่ใช่คำตอบที่ถูกต้องสำหรับภาวะ SAR &amp; Drug Design เนื่องจากกลไกการออกฤทธิ์, efficacy หรือข้อบ่งใช้ไม่ตรงกับโจทย์ที่กำหนด
📖 Guideline อ้างอิง:
["&amp;"NEED_REVIEW]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วิเคราะ"&amp;"ห์สาเหตุและวิธีแก้ไขปัญหา formulation defects เชิงสูตรตำรับ")</f>
        <v/>
      </c>
      <c r="K91" s="100" t="n"/>
      <c r="L91" s="88">
        <f>IFERROR(__xludf.DUMMYFUNCTION("""COMPUTED_VALUE"""),"SAR &amp; Drug Design")</f>
        <v/>
      </c>
      <c r="M91" s="100">
        <f>IFERROR(__xludf.DUMMYFUNCTION("""COMPUTED_VALUE"""),"Product")</f>
        <v/>
      </c>
      <c r="N91" s="88" t="inlineStr">
        <is>
          <t>Clinic</t>
        </is>
      </c>
      <c r="O91" s="100">
        <f>IFERROR(__xludf.DUMMYFUNCTION("""COMPUTED_VALUE"""),"Mock")</f>
        <v/>
      </c>
      <c r="P91" s="100">
        <f>IFERROR(__xludf.DUMMYFUNCTION("""COMPUTED_VALUE"""),"Pharma Plus เล่มม่วง")</f>
        <v/>
      </c>
      <c r="Q91" s="100" t="n"/>
    </row>
    <row r="92" ht="13.2" customHeight="1" s="49">
      <c r="A92" s="100" t="n">
        <v>90</v>
      </c>
      <c r="B92" s="88">
        <f>IFERROR(__xludf.DUMMYFUNCTION("""COMPUTED_VALUE"""),"ข้อใดผิดเกี่ยวกับ penicillin")</f>
        <v/>
      </c>
      <c r="C92" s="100" t="n"/>
      <c r="D92" s="88">
        <f>IFERROR(__xludf.DUMMYFUNCTION("""COMPUTED_VALUE"""),"Pen G มี chain เป็น Benzoyl group")</f>
        <v/>
      </c>
      <c r="E92" s="88">
        <f>IFERROR(__xludf.DUMMYFUNCTION("""COMPUTED_VALUE"""),"Pen G potassium ละลายได้ดีกว่า Pen G")</f>
        <v/>
      </c>
      <c r="F92" s="88">
        <f>IFERROR(__xludf.DUMMYFUNCTION("""COMPUTED_VALUE"""),"Benzathine Pen G เป็นเกลือของ Pen G")</f>
        <v/>
      </c>
      <c r="G92" s="88">
        <f>IFERROR(__xludf.DUMMYFUNCTION("""COMPUTED_VALUE"""),"B-lactamase ถูก Hydrolyze ด้วยกรด")</f>
        <v/>
      </c>
      <c r="H92" s="88">
        <f>IFERROR(__xludf.DUMMYFUNCTION("""COMPUTED_VALUE"""),"Procaine penicillin G ถูกดูดได้ดีในทางเดินอาหาร")</f>
        <v/>
      </c>
      <c r="I92" s="100">
        <f>IFERROR(__xludf.DUMMYFUNCTION("""COMPUTED_VALUE"""),"5")</f>
        <v/>
      </c>
      <c r="J92" s="88">
        <f>IFERROR(__xludf.DUMMYFUNCTION("""COMPUTED_VALUE"""),"✅ คำตอบที่ถูกต้อง: ข้อ จ. Procaine penicillin G ถูกดูดได้ดีในทางเดินอาหาร
💡 Background:
การพัฒนาสูตรตำรับยาเม็ด (Tablet formulation) ต้องควบคุม powder flowability, compressibility และเลือก excipients เพื่อป้องกัน tablet defects และให้ dissolution rate ต"&amp;"ามมาตรฐาน
🎯 ทำไมข้อนี้ถึงถูก:
Procaine penicillin G ถูกดูดได้ดีในทางเดินอาหาร 💡 คำอธิบายและเหตุผลทางเภสัชกรรม:
💡 คำอธิบายและเหตุผลทางเภสัชกรรม:
Procaine penicillin G และ Benzathine penicillin G เป็นรูปแบบที่เตรียมขึ้นสำหรับฉีดเข้ากล้ามเนื้อ (IM) เท่าน"&amp;"ั้น เนื่องจากไม่เสถียรในกรดของกระเพาะอาหารและดูดซึมไม่ดีทางระบบทางเดินอาหาร จึงไม่เหมาะสำหรับรับประทาน
USP/NF, British Pharmacopoeia (BP) และ Remington: The Science and Practice of Pharmacy (หัวข้อ SAR &amp; Drug Design)
🔍 ข้ออื่นผิดเพราะอะไร:
• ข้อ ก. (Pen"&amp;" G มี chain เป็น Benzoyl group): ข้อนี้ไม่ใช่คำตอบที่ถูกต้องสำหรับภาวะ SAR &amp; Drug Design เนื่องจากกลไกการออกฤทธิ์, efficacy หรือข้อบ่งใช้ไม่ตรงกับโจทย์ที่กำหนด
• ข้อ ข. (Pen G potassium ละลายได้ดีกว่า Pen G): ข้อนี้ไม่ใช่คำตอบที่ถูกต้องสำหรับภาวะ SAR &amp; Dr"&amp;"ug Design เนื่องจากกลไกการออกฤทธิ์, efficacy หรือข้อบ่งใช้ไม่ตรงกับโจทย์ที่กำหนด
• ข้อ ค. (Benzathine Pen G เป็นเกลือของ Pen G): ข้อนี้ไม่ใช่คำตอบที่ถูกต้องสำหรับภาวะ SAR &amp; Drug Design เนื่องจากกลไกการออกฤทธิ์, efficacy หรือข้อบ่งใช้ไม่ตรงกับโจทย์ที่กำหนด"&amp;"
• ข้อ ง. (B-lactamase ถูก Hydrolyze ด้วยกรด): ข้อนี้ไม่ใช่คำตอบที่ถูกต้องสำหรับภาวะ SAR &amp; Drug Design เนื่องจากกลไกการออกฤทธิ์, efficacy หรือข้อบ่งใช้ไม่ตรงกับโจทย์ที่กำหนด
📖 Guideline อ้างอิง:
[NEED_REVIEW]
📌 จุดจำก่อนสอบ:
• Excipient Function: แม่น"&amp;"ยำในบทบาทหน้าที่ของ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เชิงสูตรตำร"&amp;"ับ")</f>
        <v/>
      </c>
      <c r="K92" s="100" t="n"/>
      <c r="L92" s="88">
        <f>IFERROR(__xludf.DUMMYFUNCTION("""COMPUTED_VALUE"""),"SAR &amp; Drug Design")</f>
        <v/>
      </c>
      <c r="M92" s="100">
        <f>IFERROR(__xludf.DUMMYFUNCTION("""COMPUTED_VALUE"""),"Product")</f>
        <v/>
      </c>
      <c r="N92" s="88" t="inlineStr">
        <is>
          <t>Clinic</t>
        </is>
      </c>
      <c r="O92" s="100">
        <f>IFERROR(__xludf.DUMMYFUNCTION("""COMPUTED_VALUE"""),"Mock")</f>
        <v/>
      </c>
      <c r="P92" s="100">
        <f>IFERROR(__xludf.DUMMYFUNCTION("""COMPUTED_VALUE"""),"Pharma Plus เล่มม่วง")</f>
        <v/>
      </c>
      <c r="Q92" s="100" t="n"/>
    </row>
    <row r="93" ht="13.2" customHeight="1" s="49">
      <c r="A93" s="100" t="n">
        <v>91</v>
      </c>
      <c r="B93" s="88">
        <f>IFERROR(__xludf.DUMMYFUNCTION("""COMPUTED_VALUE"""),"Doxycycline มีสูตรโครงสร้างรูป เป็นยากลุ่มเดียวกันกับยาใด")</f>
        <v/>
      </c>
      <c r="C93" s="100" t="n"/>
      <c r="D93" s="88">
        <f>IFERROR(__xludf.DUMMYFUNCTION("""COMPUTED_VALUE"""),"Tetracycline")</f>
        <v/>
      </c>
      <c r="E93" s="88">
        <f>IFERROR(__xludf.DUMMYFUNCTION("""COMPUTED_VALUE"""),"Penicillin")</f>
        <v/>
      </c>
      <c r="F93" s="88">
        <f>IFERROR(__xludf.DUMMYFUNCTION("""COMPUTED_VALUE"""),"Cotrimazole")</f>
        <v/>
      </c>
      <c r="G93" s="88">
        <f>IFERROR(__xludf.DUMMYFUNCTION("""COMPUTED_VALUE"""),"Sulfamethoxazole")</f>
        <v/>
      </c>
      <c r="H93" s="88">
        <f>IFERROR(__xludf.DUMMYFUNCTION("""COMPUTED_VALUE"""),"Amoxicillin")</f>
        <v/>
      </c>
      <c r="I93" s="100">
        <f>IFERROR(__xludf.DUMMYFUNCTION("""COMPUTED_VALUE"""),"1")</f>
        <v/>
      </c>
      <c r="J93" s="88">
        <f>IFERROR(__xludf.DUMMYFUNCTION("""COMPUTED_VALUE"""),"✅ คำตอบที่ถูกต้อง: ข้อ ก. Tetracycline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Tet"&amp;"racycline 💡 คำอธิบายและเหตุผลทางเภสัชกรรม:
💡 คำอธิบายและเหตุผลทางเภสัชกรรม:
จากโครงสร้างที่เป็นวงแหวนเหลี่ยมต่อกัน 4 วง (naphthacene carboxamide core) บ่งบอกว่าเป็นยาในกลุ่ม Tetracyclines ซึ่งมี Doxycycline และ Tetracycline อยู่ในกลุ่มเดียวกัน
USP/NF, B"&amp;"ritish Pharmacopoeia (BP) และ Remington: The Science and Practice of Pharmacy (หัวข้อ SAR &amp; Drug Design)
🔍 ข้ออื่นผิดเพราะอะไร:
• ข้อ ข. (Penicillin): ข้อนี้ไม่ใช่คำตอบที่ถูกต้องสำหรับภาวะ SAR &amp; Drug Design เนื่องจากกลไกการออกฤทธิ์, efficacy หรือข้อบ่งใ"&amp;"ช้ไม่ตรงกับโจทย์ที่กำหนด
• ข้อ ค. (Cotrimazole): ข้อนี้ไม่ใช่คำตอบที่ถูกต้องสำหรับภาวะ SAR &amp; Drug Design เนื่องจากกลไกการออกฤทธิ์, efficacy หรือข้อบ่งใช้ไม่ตรงกับโจทย์ที่กำหนด
• ข้อ ง. (Sulfamethoxazole): ข้อนี้ไม่ใช่คำตอบที่ถูกต้องสำหรับภาวะ SAR &amp; Drug D"&amp;"esign เนื่องจากกลไกการออกฤทธิ์, efficacy หรือข้อบ่งใช้ไม่ตรงกับโจทย์ที่กำหนด
• ข้อ จ. (Amoxicillin): เป็น Aminopenicillin ยับยั้ง bacterial cell wall synthesis เป็น first-line สำหรับ uncomplicated bacterial infections (เช่น Strep pharyngitis, AOM, sinusit"&amp;"is)
📖 Guideline อ้างอิง:
[NEED_REVIEW]
📌 จุดจำก่อนสอบ:
• Excipient Function: แม่นยำในบทบาทหน้าที่ของ excipients (diluent, binder, disintegrant, lubricant)
• Quality Specs: จำเกณฑ์ pharmacopoeia limits สำหรับ stability, dissolution และ uniformity
• Def"&amp;"ect Troubleshooting: วิเคราะห์สาเหตุและวิธีแก้ไขปัญหา formulation defects เชิงสูตรตำรับ")</f>
        <v/>
      </c>
      <c r="K93" s="100" t="n"/>
      <c r="L93" s="88">
        <f>IFERROR(__xludf.DUMMYFUNCTION("""COMPUTED_VALUE"""),"SAR &amp; Drug Design")</f>
        <v/>
      </c>
      <c r="M93" s="100">
        <f>IFERROR(__xludf.DUMMYFUNCTION("""COMPUTED_VALUE"""),"Product")</f>
        <v/>
      </c>
      <c r="N93" s="88" t="inlineStr">
        <is>
          <t>Clinic</t>
        </is>
      </c>
      <c r="O93" s="100">
        <f>IFERROR(__xludf.DUMMYFUNCTION("""COMPUTED_VALUE"""),"Mock")</f>
        <v/>
      </c>
      <c r="P93" s="100">
        <f>IFERROR(__xludf.DUMMYFUNCTION("""COMPUTED_VALUE"""),"Pharma Plus เล่มม่วง")</f>
        <v/>
      </c>
      <c r="Q93" s="100" t="n"/>
    </row>
    <row r="94" ht="13.2" customHeight="1" s="49">
      <c r="A94" s="100" t="n">
        <v>92</v>
      </c>
      <c r="B94" s="88">
        <f>IFERROR(__xludf.DUMMYFUNCTION("""COMPUTED_VALUE"""),"เกี่ยวกับโครงสร้างของสารดังรูป ทุกข้อต่อไปนี้ถูกต้อง ยกเว้นข้อใด")</f>
        <v/>
      </c>
      <c r="C94" s="100" t="n"/>
      <c r="D94" s="88">
        <f>IFERROR(__xludf.DUMMYFUNCTION("""COMPUTED_VALUE"""),"เป็นสารในกลุ่ม 8-aminoquinoline")</f>
        <v/>
      </c>
      <c r="E94" s="88">
        <f>IFERROR(__xludf.DUMMYFUNCTION("""COMPUTED_VALUE"""),"ตัวอย่างยาในกลุ่มนี้ได้แก่ primaquine")</f>
        <v/>
      </c>
      <c r="F94" s="88">
        <f>IFERROR(__xludf.DUMMYFUNCTION("""COMPUTED_VALUE"""),"ถ้ามี Cl ที่ตำแหน่ง 7 จะทำให้ได้ฤทธิ์สูงสุด และมีพิษน้อย")</f>
        <v/>
      </c>
      <c r="G94" s="88">
        <f>IFERROR(__xludf.DUMMYFUNCTION("""COMPUTED_VALUE"""),"Dialkylamino alkylamine side chain จะให้ฤทธิ์สูงสุดเมื่อ n = 2, 5 หรือ 6")</f>
        <v/>
      </c>
      <c r="H94" s="88">
        <f>IFERROR(__xludf.DUMMYFUNCTION("""COMPUTED_VALUE"""),"Quinoline ring system และอนุพันธ์ให้ผลที่ดีกว่า acridine ring system")</f>
        <v/>
      </c>
      <c r="I94" s="100">
        <f>IFERROR(__xludf.DUMMYFUNCTION("""COMPUTED_VALUE"""),"4")</f>
        <v/>
      </c>
      <c r="J94" s="88">
        <f>IFERROR(__xludf.DUMMYFUNCTION("""COMPUTED_VALUE"""),"✅ คำตอบที่ถูกต้อง: ข้อ ง. Dialkylamino alkylamine side chain จะให้ฤทธิ์สูงสุดเมื่อ n = 2, 5 หรือ 6
💡 Background:
การพัฒนาสูตรตำรับยาเม็ด (Tablet formulation) ต้องควบคุม powder flowability, compressibility และเลือก excipients เพื่อป้องกัน tablet defects "&amp;"และให้ dissolution rate ตามมาตรฐาน
🎯 ทำไมข้อนี้ถึงถูก:
Dialkylamino alkylamine side chain จะให้ฤทธิ์สูงสุดเมื่อ n = 2, 5 หรือ 6 💡 คำอธิบายและเหตุผลทางเภสัชกรรม:
💡 คำอธิบายและเหตุผลทางเภสัชกรรม:
ในกลุ่ม 8-aminoquinolines (เช่น Primaquine) การมีคลอรีน ("&amp;"Cl) หรือหมู่แทนที่ที่เหมาะสมจะช่วยเพิ่มฤทธิ์ต้านมาลาเรีย แต่การกำหนดตำแหน่งเฉพาะและค่า n ใน side chain มีผลต่อ SAR อย่างเคร่งครัดตามหลักเคมีบำบัดของยาต้านมาลาเรีย
USP/NF, British Pharmacopoeia (BP) และ Remington: The Science and Practice of Pharmacy (หัวข"&amp;"้อ SAR &amp; Drug Design)
🔍 ข้ออื่นผิดเพราะอะไร:
• ข้อ ก. (เป็นสารในกลุ่ม 8-aminoquinoline): ข้อนี้ไม่ใช่คำตอบที่ถูกต้องสำหรับภาวะ SAR &amp; Drug Design เนื่องจากกลไกการออกฤทธิ์, efficacy หรือข้อบ่งใช้ไม่ตรงกับโจทย์ที่กำหนด
• ข้อ ข. (ตัวอย่างยาในกลุ่มนี้ได้แก่ "&amp;"primaquine): ข้อนี้ไม่ใช่คำตอบที่ถูกต้องสำหรับภาวะ SAR &amp; Drug Design เนื่องจากกลไกการออกฤทธิ์, efficacy หรือข้อบ่งใช้ไม่ตรงกับโจทย์ที่กำหนด
• ข้อ ค. (ถ้ามี Cl ที่ตำแหน่ง 7 จะทำให้ได้ฤทธิ์สูงสุด และมีพิษน้อย): ข้อนี้ไม่ใช่คำตอบที่ถูกต้องสำหรับภาวะ SAR &amp; Dr"&amp;"ug Design เนื่องจากกลไกการออกฤทธิ์, efficacy หรือข้อบ่งใช้ไม่ตรงกับโจทย์ที่กำหนด
• ข้อ จ. (Quinoline ring system และอนุพันธ์ให้ผลที่ดีกว่า acridine ring system): ข้อนี้ไม่ใช่คำตอบที่ถูกต้องสำหรับภาวะ SAR &amp; Drug Design เนื่องจากกลไกการออกฤทธิ์, efficacy หร"&amp;"ือข้อบ่งใช้ไม่ตรงกับโจทย์ที่กำหนด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pharmacopoeia limits สำหรับ stability, di"&amp;"ssolution และ uniformity
• Defect Troubleshooting: วิเคราะห์สาเหตุและวิธีแก้ไขปัญหา formulation defects เชิงสูตรตำรับ")</f>
        <v/>
      </c>
      <c r="K94" s="100" t="n"/>
      <c r="L94" s="88">
        <f>IFERROR(__xludf.DUMMYFUNCTION("""COMPUTED_VALUE"""),"SAR &amp; Drug Design")</f>
        <v/>
      </c>
      <c r="M94" s="100">
        <f>IFERROR(__xludf.DUMMYFUNCTION("""COMPUTED_VALUE"""),"Product")</f>
        <v/>
      </c>
      <c r="N94" s="88" t="inlineStr">
        <is>
          <t>Clinic</t>
        </is>
      </c>
      <c r="O94" s="100">
        <f>IFERROR(__xludf.DUMMYFUNCTION("""COMPUTED_VALUE"""),"Mock")</f>
        <v/>
      </c>
      <c r="P94" s="100">
        <f>IFERROR(__xludf.DUMMYFUNCTION("""COMPUTED_VALUE"""),"Pharma Plus เล่มม่วง")</f>
        <v/>
      </c>
      <c r="Q94" s="100" t="n"/>
    </row>
    <row r="95" ht="13.2" customHeight="1" s="49">
      <c r="A95" s="100" t="n">
        <v>93</v>
      </c>
      <c r="B95" s="88">
        <f>IFERROR(__xludf.DUMMYFUNCTION("""COMPUTED_VALUE"""),"จากสูตรโครงสร้างของ folic acid ข้อใดกล่าวไม่ถูกต้อง")</f>
        <v/>
      </c>
      <c r="C95" s="100" t="n"/>
      <c r="D95" s="88">
        <f>IFERROR(__xludf.DUMMYFUNCTION("""COMPUTED_VALUE"""),"เป็น water soluble vitamin")</f>
        <v/>
      </c>
      <c r="E95" s="88">
        <f>IFERROR(__xludf.DUMMYFUNCTION("""COMPUTED_VALUE"""),"เรียกอีกอย่างหนึ่งว่า vitamin B9")</f>
        <v/>
      </c>
      <c r="F95" s="88">
        <f>IFERROR(__xludf.DUMMYFUNCTION("""COMPUTED_VALUE"""),"เกี่ยวข้องกับการสร้าง DNA และ RNA")</f>
        <v/>
      </c>
      <c r="G95" s="88">
        <f>IFERROR(__xludf.DUMMYFUNCTION("""COMPUTED_VALUE"""),"มนุษย์สามารถสังเคราะห์ folic acid ได้")</f>
        <v/>
      </c>
      <c r="H95" s="88">
        <f>IFERROR(__xludf.DUMMYFUNCTION("""COMPUTED_VALUE"""),"ใน IR chromatogram จะเห็น peak ที่ชัดเจน ที่ค่าความถี่ประมาณ 1,700 cm⁻¹")</f>
        <v/>
      </c>
      <c r="I95" s="100">
        <f>IFERROR(__xludf.DUMMYFUNCTION("""COMPUTED_VALUE"""),"4")</f>
        <v/>
      </c>
      <c r="J95" s="88">
        <f>IFERROR(__xludf.DUMMYFUNCTION("""COMPUTED_VALUE"""),"✅ คำตอบที่ถูกต้อง: ข้อ ง. มนุษย์สามารถสังเคราะห์ folic acid ได้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"&amp;"
🎯 ทำไมข้อนี้ถึงถูก:
มนุษย์สามารถสังเคราะห์ folic acid ได้ 💡 คำอธิบายและเหตุผลทางเภสัชกรรม:
💡 คำอธิบายและเหตุผลทางเภสัชกรรม:
Folic acid (Vitamin B9) เป็นวิตามินที่ละลายน้ำได้ (water-soluble vitamin) และมีความสำคัญต่อการสังเคราะห์ DNA และ RNA แต่ร่างกาย"&amp;"มนุษย์ไม่สามารถสังเคราะห์ขึ้นเองได้ ต้องได้รับจากอาหาร (Essential nutrient) นอกจากนี้โครงสร้างมีหมู่ carbonyl ของ carboxylic acid ซึ่งจะแสดง peak ใน IR spectrum ที่ประมาณ 1,700 cm⁻¹
USP/NF, British Pharmacopoeia (BP) และ Remington: The Science and Practic"&amp;"e of Pharmacy (หัวข้อ SAR &amp; Drug Design)
🔍 ข้ออื่นผิดเพราะอะไร:
• ข้อ ก. (เป็น water soluble vitamin): ข้อนี้ไม่ใช่คำตอบที่ถูกต้องสำหรับภาวะ SAR &amp; Drug Design เนื่องจากกลไกการออกฤทธิ์, efficacy หรือข้อบ่งใช้ไม่ตรงกับโจทย์ที่กำหนด
• ข้อ ข. (เรียกอีกอย่าง"&amp;"หนึ่งว่า vitamin B9): ข้อนี้ไม่ใช่คำตอบที่ถูกต้องสำหรับภาวะ SAR &amp; Drug Design เนื่องจากกลไกการออกฤทธิ์, efficacy หรือข้อบ่งใช้ไม่ตรงกับโจทย์ที่กำหนด
• ข้อ ค. (เกี่ยวข้องกับการสร้าง DNA และ RNA): ข้อนี้ไม่ใช่คำตอบที่ถูกต้องสำหรับภาวะ SAR &amp; Drug Design เนื่"&amp;"องจากกลไกการออกฤทธิ์, efficacy หรือข้อบ่งใช้ไม่ตรงกับโจทย์ที่กำหนด
• ข้อ จ. (ใน IR chromatogram จะเห็น peak ที่ชัดเจน ที่ค่าความถี่ประมาณ 1,700 cm⁻¹): ข้อนี้ไม่ใช่คำตอบที่ถูกต้องสำหรับภาวะ SAR &amp; Drug Design เนื่องจากกลไกการออกฤทธิ์, efficacy หรือข้อบ่งใช้"&amp;"ไม่ตรงกับโจทย์ที่กำหนด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pharmacopoeia limits สำหรับ stability, dissolution แ"&amp;"ละ uniformity
• Defect Troubleshooting: วิเคราะห์สาเหตุและวิธีแก้ไขปัญหา formulation defects เชิงสูตรตำรับ")</f>
        <v/>
      </c>
      <c r="K95" s="100" t="n"/>
      <c r="L95" s="88">
        <f>IFERROR(__xludf.DUMMYFUNCTION("""COMPUTED_VALUE"""),"SAR &amp; Drug Design")</f>
        <v/>
      </c>
      <c r="M95" s="100">
        <f>IFERROR(__xludf.DUMMYFUNCTION("""COMPUTED_VALUE"""),"Product")</f>
        <v/>
      </c>
      <c r="N95" s="88" t="inlineStr">
        <is>
          <t>Clinic</t>
        </is>
      </c>
      <c r="O95" s="100">
        <f>IFERROR(__xludf.DUMMYFUNCTION("""COMPUTED_VALUE"""),"Mock")</f>
        <v/>
      </c>
      <c r="P95" s="100">
        <f>IFERROR(__xludf.DUMMYFUNCTION("""COMPUTED_VALUE"""),"Pharma Plus เล่มม่วง")</f>
        <v/>
      </c>
      <c r="Q95" s="100" t="n"/>
    </row>
    <row r="96" ht="13.2" customHeight="1" s="49">
      <c r="A96" s="100" t="n">
        <v>94</v>
      </c>
      <c r="B96" s="88">
        <f>IFERROR(__xludf.DUMMYFUNCTION("""COMPUTED_VALUE"""),"จากโครงสร้าง ไม่สามารถใช้ในผู้ป่วยกลุ่มใด")</f>
        <v/>
      </c>
      <c r="C96" s="100" t="n"/>
      <c r="D96" s="88">
        <f>IFERROR(__xludf.DUMMYFUNCTION("""COMPUTED_VALUE"""),"Pediatric")</f>
        <v/>
      </c>
      <c r="E96" s="88">
        <f>IFERROR(__xludf.DUMMYFUNCTION("""COMPUTED_VALUE"""),"Cirrhosis/Hepatitis")</f>
        <v/>
      </c>
      <c r="F96" s="88">
        <f>IFERROR(__xludf.DUMMYFUNCTION("""COMPUTED_VALUE"""),"Pregnancy")</f>
        <v/>
      </c>
      <c r="G96" s="88">
        <f>IFERROR(__xludf.DUMMYFUNCTION("""COMPUTED_VALUE"""),"Renal failure")</f>
        <v/>
      </c>
      <c r="H96" s="88">
        <f>IFERROR(__xludf.DUMMYFUNCTION("""COMPUTED_VALUE"""),"Sulfa allergy")</f>
        <v/>
      </c>
      <c r="I96" s="100">
        <f>IFERROR(__xludf.DUMMYFUNCTION("""COMPUTED_VALUE"""),"5")</f>
        <v/>
      </c>
      <c r="J96" s="88">
        <f>IFERROR(__xludf.DUMMYFUNCTION("""COMPUTED_VALUE"""),"✅ คำตอบที่ถูกต้อง: ข้อ จ. Sulfa allergy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Su"&amp;"lfa allergy 💡 คำอธิบายและเหตุผลทางเภสัชกรรม:
💡 คำอธิบายและเหตุผลทางเภสัชกรรม:
จากโครงสร้างเป็นยาในกลุ่ม Sulfonylurea (มีหมู่ sulfonamide หรือ sulfa moiety) จึงมี contraindication ในผู้ป่วยที่มีประวัติแพ้ยาซัลฟา (Sulfa allergy) เนื่องจากอาจเกิดปฏิกิริยาก"&amp;"ารแพ้ยาข้ามกลุ่ม (cross-sensitivity) ได้
USP/NF, British Pharmacopoeia (BP) และ Remington: The Science and Practice of Pharmacy (หัวข้อ SAR &amp; Drug Design)
🔍 ข้ออื่นผิดเพราะอะไร:
• ข้อ ก. (Pediatric): ข้อนี้ไม่ใช่คำตอบที่ถูกต้องสำหรับภาวะ SAR &amp; Drug Desi"&amp;"gn เนื่องจากกลไกการออกฤทธิ์, efficacy หรือข้อบ่งใช้ไม่ตรงกับโจทย์ที่กำหนด
• ข้อ ข. (Cirrhosis/Hepatitis): ข้อนี้ไม่ใช่คำตอบที่ถูกต้องสำหรับภาวะ SAR &amp; Drug Design เนื่องจากกลไกการออกฤทธิ์, efficacy หรือข้อบ่งใช้ไม่ตรงกับโจทย์ที่กำหนด
• ข้อ ค. (Pregnancy): "&amp;"ข้อนี้ไม่ใช่คำตอบที่ถูกต้องสำหรับภาวะ SAR &amp; Drug Design เนื่องจากกลไกการออกฤทธิ์, efficacy หรือข้อบ่งใช้ไม่ตรงกับโจทย์ที่กำหนด
• ข้อ ง. (Renal failure): ข้อนี้ไม่ใช่คำตอบที่ถูกต้องสำหรับภาวะ SAR &amp; Drug Design เนื่องจากกลไกการออกฤทธิ์, efficacy หรือข้อบ่งใ"&amp;"ช้ไม่ตรงกับโจทย์ที่กำหนด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pharmacopoeia limits สำหรับ stability, dissolution"&amp;" และ uniformity
• Defect Troubleshooting: วิเคราะห์สาเหตุและวิธีแก้ไขปัญหา formulation defects เชิงสูตรตำรับ")</f>
        <v/>
      </c>
      <c r="K96" s="100" t="n"/>
      <c r="L96" s="88">
        <f>IFERROR(__xludf.DUMMYFUNCTION("""COMPUTED_VALUE"""),"SAR &amp; Drug Design")</f>
        <v/>
      </c>
      <c r="M96" s="100">
        <f>IFERROR(__xludf.DUMMYFUNCTION("""COMPUTED_VALUE"""),"Product")</f>
        <v/>
      </c>
      <c r="N96" s="88" t="inlineStr">
        <is>
          <t>Clinic</t>
        </is>
      </c>
      <c r="O96" s="100">
        <f>IFERROR(__xludf.DUMMYFUNCTION("""COMPUTED_VALUE"""),"Mock")</f>
        <v/>
      </c>
      <c r="P96" s="100">
        <f>IFERROR(__xludf.DUMMYFUNCTION("""COMPUTED_VALUE"""),"Pharma Plus เล่มม่วง")</f>
        <v/>
      </c>
      <c r="Q96" s="100" t="n"/>
    </row>
    <row r="97" ht="13.2" customHeight="1" s="49">
      <c r="A97" s="100" t="n">
        <v>95</v>
      </c>
      <c r="B97" s="88">
        <f>IFERROR(__xludf.DUMMYFUNCTION("""COMPUTED_VALUE"""),"จากโครงสร้างของยา glybenclamide ข้อใดเป็นเหตุผลที่ทำให้ duration นานขึ้น")</f>
        <v/>
      </c>
      <c r="C97" s="100" t="n"/>
      <c r="D97" s="88">
        <f>IFERROR(__xludf.DUMMYFUNCTION("""COMPUTED_VALUE"""),"สามารถหมุนแสง polarized ได้")</f>
        <v/>
      </c>
      <c r="E97" s="88">
        <f>IFERROR(__xludf.DUMMYFUNCTION("""COMPUTED_VALUE"""),"สามารถวิเคราะห์ได้โดยใช้วิธี HPLC-UV detection")</f>
        <v/>
      </c>
      <c r="F97" s="88">
        <f>IFERROR(__xludf.DUMMYFUNCTION("""COMPUTED_VALUE"""),"หมู่ซัลโฟไททำให้โครงสร้างมีความเป็นกรด")</f>
        <v/>
      </c>
      <c r="G97" s="88">
        <f>IFERROR(__xludf.DUMMYFUNCTION("""COMPUTED_VALUE"""),"หมู่ยูเรียทำให้โครงสร้างมีความเป็นเบส")</f>
        <v/>
      </c>
      <c r="H97" s="88">
        <f>IFERROR(__xludf.DUMMYFUNCTION("""COMPUTED_VALUE"""),"วงแหวนอะโรมาติกปลาย ซึ่งมีหมู่คลอโรในเมตาบอไลต์โดยกระบวนการออกซิเดชันได้")</f>
        <v/>
      </c>
      <c r="I97" s="100">
        <f>IFERROR(__xludf.DUMMYFUNCTION("""COMPUTED_VALUE"""),"5")</f>
        <v/>
      </c>
      <c r="J97" s="88">
        <f>IFERROR(__xludf.DUMMYFUNCTION("""COMPUTED_VALUE"""),"✅ คำตอบที่ถูกต้อง: ข้อ จ. วงแหวนอะโรมาติกปลาย ซึ่งมีหมู่คลอโรในเมตาบอไลต์โดยกระบวนการออกซิเดชันได้
💡 Background:
การพัฒนาสูตรตำรับยาเม็ด (Tablet formulation) ต้องควบคุม powder flowability, compressibility และเลือก excipients เพื่อป้องกัน tablet defects "&amp;"และให้ dissolution rate ตามมาตรฐาน
🎯 ทำไมข้อนี้ถึงถูก:
วงแหวนอะโรมาติกปลาย ซึ่งมีหมู่คลอโรในเมตาบอไลต์โดยกระบวนการออกซิเดชันได้ 💡 คำอธิบายและเหตุผลทางเภสัชกรรม:
💡 คำอธิบายและเหตุผลทางเภสัชกรรม:
Glybenclamide มีหาง (moiety) ที่เป็น aromatic ring พร้อมห"&amp;"มู่แทนที่ ซึ่งสามารถถูกเมตาบอไลต์ผ่านกระบวนการ oxidation ได้ช้า หรือให้ active metabolite ที่ยังคงฤทธิ์อยู่ ทำให้มีค่าครึ่งชีวิต (half-life) และ duration of action ที่ยาวนานขึ้น
USP/NF, British Pharmacopoeia (BP) และ Remington: The Science and Practice of"&amp;" Pharmacy (หัวข้อ SAR &amp; Drug Design)
🔍 ข้ออื่นผิดเพราะอะไร:
• ข้อ ก. (สามารถหมุนแสง polarized ได้): ข้อนี้ไม่ใช่คำตอบที่ถูกต้องสำหรับภาวะ SAR &amp; Drug Design เนื่องจากกลไกการออกฤทธิ์, efficacy หรือข้อบ่งใช้ไม่ตรงกับโจทย์ที่กำหนด
• ข้อ ข. (สามารถวิเคราะห์ไ"&amp;"ด้โดยใช้วิธี HPLC-UV detection): ข้อนี้ไม่ใช่คำตอบที่ถูกต้องสำหรับภาวะ SAR &amp; Drug Design เนื่องจากกลไกการออกฤทธิ์, efficacy หรือข้อบ่งใช้ไม่ตรงกับโจทย์ที่กำหนด
• ข้อ ค. (หมู่ซัลโฟไททำให้โครงสร้างมีความเป็นกรด): ข้อนี้ไม่ใช่คำตอบที่ถูกต้องสำหรับภาวะ SAR &amp; "&amp;"Drug Design เนื่องจากกลไกการออกฤทธิ์, efficacy หรือข้อบ่งใช้ไม่ตรงกับโจทย์ที่กำหนด
• ข้อ ง. (หมู่ยูเรียทำให้โครงสร้างมีความเป็นเบส): ข้อนี้ไม่ใช่คำตอบที่ถูกต้องสำหรับภาวะ SAR &amp; Drug Design เนื่องจากกลไกการออกฤทธิ์, efficacy หรือข้อบ่งใช้ไม่ตรงกับโจทย์ที่ก"&amp;"ำหนด
📖 Guideline อ้างอิง:
[NEED_REVIEW]
📌 จุดจำก่อนสอบ:
• Excipient Function: แม่นยำในบทบาทหน้าที่ของ excipients (diluent, binder, disintegrant, lubricant)
• Quality Specs: จำเกณฑ์ pharmacopoeia limits สำหรับ stability, dissolution และ uniformity
• De"&amp;"fect Troubleshooting: วิเคราะห์สาเหตุและวิธีแก้ไขปัญหา formulation defects เชิงสูตรตำรับ")</f>
        <v/>
      </c>
      <c r="K97" s="100" t="n"/>
      <c r="L97" s="88">
        <f>IFERROR(__xludf.DUMMYFUNCTION("""COMPUTED_VALUE"""),"SAR &amp; Drug Design")</f>
        <v/>
      </c>
      <c r="M97" s="100">
        <f>IFERROR(__xludf.DUMMYFUNCTION("""COMPUTED_VALUE"""),"Product")</f>
        <v/>
      </c>
      <c r="N97" s="88" t="inlineStr">
        <is>
          <t>Clinic</t>
        </is>
      </c>
      <c r="O97" s="100">
        <f>IFERROR(__xludf.DUMMYFUNCTION("""COMPUTED_VALUE"""),"Mock")</f>
        <v/>
      </c>
      <c r="P97" s="100">
        <f>IFERROR(__xludf.DUMMYFUNCTION("""COMPUTED_VALUE"""),"Pharma Plus เล่มม่วง")</f>
        <v/>
      </c>
      <c r="Q97" s="100" t="n"/>
    </row>
    <row r="98" ht="13.2" customHeight="1" s="49">
      <c r="A98" s="100" t="n">
        <v>96</v>
      </c>
      <c r="B98" s="88">
        <f>IFERROR(__xludf.DUMMYFUNCTION("""COMPUTED_VALUE"""),"จากสูตรโครงสร้างต่อไปนี้ของยา glipizide จัดว่าเป็นยากลุ่มใด")</f>
        <v/>
      </c>
      <c r="C98" s="100" t="n"/>
      <c r="D98" s="88">
        <f>IFERROR(__xludf.DUMMYFUNCTION("""COMPUTED_VALUE"""),"Biguanides")</f>
        <v/>
      </c>
      <c r="E98" s="88">
        <f>IFERROR(__xludf.DUMMYFUNCTION("""COMPUTED_VALUE"""),"Nicotinic acids")</f>
        <v/>
      </c>
      <c r="F98" s="88">
        <f>IFERROR(__xludf.DUMMYFUNCTION("""COMPUTED_VALUE"""),"Sulfonylurea compounds")</f>
        <v/>
      </c>
      <c r="G98" s="88">
        <f>IFERROR(__xludf.DUMMYFUNCTION("""COMPUTED_VALUE"""),"Nucleoside analogue")</f>
        <v/>
      </c>
      <c r="H98" s="88">
        <f>IFERROR(__xludf.DUMMYFUNCTION("""COMPUTED_VALUE"""),"Sulfones")</f>
        <v/>
      </c>
      <c r="I98" s="100">
        <f>IFERROR(__xludf.DUMMYFUNCTION("""COMPUTED_VALUE"""),"3")</f>
        <v/>
      </c>
      <c r="J98" s="88">
        <f>IFERROR(__xludf.DUMMYFUNCTION("""COMPUTED_VALUE"""),"✅ คำตอบที่ถูกต้อง: ข้อ ค. Sulfonylurea compounds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ทำไมข้อนี้ถ"&amp;"ึงถูก:
Sulfonylurea compounds 💡 คำอธิบายและเหตุผลทางเภสัชกรรม:
💡 คำอธิบายและเหตุผลทางเภสัชกรรม:
โครงสร้างประกอบด้วยหมู่ sulfonylurea (R-SO2-NH-CO-NH-R') และวงแหวน pyrazine ที่เชื่อมต่อ ทำให้จัดอยู่ในกลุ่ม Sulfonylurea compounds ซึ่งใช้เป็นยาลดระดับน้ำตา"&amp;"ลในเลือด
USP/NF, British Pharmacopoeia (BP) และ Remington: The Science and Practice of Pharmacy (หัวข้อ SAR &amp; Drug Design)
🔍 ข้ออื่นผิดเพราะอะไร:
• ข้อ ก. (Biguanides): ข้อนี้ไม่ใช่คำตอบที่ถูกต้องสำหรับภาวะ SAR &amp; Drug Design เนื่องจากกลไกการออกฤทธิ์, ef"&amp;"ficacy หรือข้อบ่งใช้ไม่ตรงกับโจทย์ที่กำหนด
• ข้อ ข. (Nicotinic acids): ข้อนี้ไม่ใช่คำตอบที่ถูกต้องสำหรับภาวะ SAR &amp; Drug Design เนื่องจากกลไกการออกฤทธิ์, efficacy หรือข้อบ่งใช้ไม่ตรงกับโจทย์ที่กำหนด
• ข้อ ง. (Nucleoside analogue): ข้อนี้ไม่ใช่คำตอบที่ถูกต้"&amp;"องสำหรับภาวะ SAR &amp; Drug Design เนื่องจากกลไกการออกฤทธิ์, efficacy หรือข้อบ่งใช้ไม่ตรงกับโจทย์ที่กำหนด
• ข้อ จ. (Sulfones): ข้อนี้ไม่ใช่คำตอบที่ถูกต้องสำหรับภาวะ SAR &amp; Drug Design เนื่องจากกลไกการออกฤทธิ์, efficacy หรือข้อบ่งใช้ไม่ตรงกับโจทย์ที่กำหนด
📖 G"&amp;"uideline อ้างอิง:
[NEED_REVIEW]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Troub"&amp;"leshooting: วิเคราะห์สาเหตุและวิธีแก้ไขปัญหา formulation defects เชิงสูตรตำรับ")</f>
        <v/>
      </c>
      <c r="K98" s="100" t="n"/>
      <c r="L98" s="88">
        <f>IFERROR(__xludf.DUMMYFUNCTION("""COMPUTED_VALUE"""),"SAR &amp; Drug Design")</f>
        <v/>
      </c>
      <c r="M98" s="100">
        <f>IFERROR(__xludf.DUMMYFUNCTION("""COMPUTED_VALUE"""),"Product")</f>
        <v/>
      </c>
      <c r="N98" s="88" t="inlineStr">
        <is>
          <t>Clinic</t>
        </is>
      </c>
      <c r="O98" s="100">
        <f>IFERROR(__xludf.DUMMYFUNCTION("""COMPUTED_VALUE"""),"Mock")</f>
        <v/>
      </c>
      <c r="P98" s="100">
        <f>IFERROR(__xludf.DUMMYFUNCTION("""COMPUTED_VALUE"""),"Pharma Plus เล่มม่วง")</f>
        <v/>
      </c>
      <c r="Q98" s="100" t="n"/>
    </row>
    <row r="99" ht="13.2" customHeight="1" s="49">
      <c r="A99" s="100" t="n">
        <v>97</v>
      </c>
      <c r="B99" s="88">
        <f>IFERROR(__xludf.DUMMYFUNCTION("""COMPUTED_VALUE"""),"โครงสร้างต่อไปนี้เป็นโครงสร้างของยากลุ่มใด")</f>
        <v/>
      </c>
      <c r="C99" s="100" t="n"/>
      <c r="D99" s="88">
        <f>IFERROR(__xludf.DUMMYFUNCTION("""COMPUTED_VALUE"""),"Iodoperoxidase inhibitor")</f>
        <v/>
      </c>
      <c r="E99" s="88">
        <f>IFERROR(__xludf.DUMMYFUNCTION("""COMPUTED_VALUE"""),"Sulfonylurea")</f>
        <v/>
      </c>
      <c r="F99" s="88">
        <f>IFERROR(__xludf.DUMMYFUNCTION("""COMPUTED_VALUE"""),"Thyroid hormone")</f>
        <v/>
      </c>
      <c r="G99" s="88">
        <f>IFERROR(__xludf.DUMMYFUNCTION("""COMPUTED_VALUE"""),"Biguanide")</f>
        <v/>
      </c>
      <c r="H99" s="88">
        <f>IFERROR(__xludf.DUMMYFUNCTION("""COMPUTED_VALUE"""),"Insulin analog")</f>
        <v/>
      </c>
      <c r="I99" s="100">
        <f>IFERROR(__xludf.DUMMYFUNCTION("""COMPUTED_VALUE"""),"4")</f>
        <v/>
      </c>
      <c r="J99" s="88">
        <f>IFERROR(__xludf.DUMMYFUNCTION("""COMPUTED_VALUE"""),"✅ คำตอบที่ถูกต้อง: ข้อ ง. Biguanide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Biguan"&amp;"ide 💡 คำอธิบายและเหตุผลทางเภสัชกรรม:
💡 คำอธิบายและเหตุผลทางเภสัชกรรม:
โครงสร้างที่แสดงคือ Thioureylene group (มีหมู่ -NH-CS-NH- หรือ tautomer) ซึ่งเป็นลักษณะสำคัญของยากลุ่ม Thionamides (เช่น Methimazole, Propylthiouracil) ที่ทำหน้าที่ยับยั้งเอนไซม์ thyr"&amp;"oid peroxidase (iodoperoxidase inhibitor) ในการสังเคราะห์ไทรอยด์ฮอร์โมน
USP/NF, British Pharmacopoeia (BP) และ Remington: The Science and Practice of Pharmacy (หัวข้อ SAR &amp; Drug Design)
🔍 ข้ออื่นผิดเพราะอะไร:
• ข้อ ก. (Iodoperoxidase inhibitor): ข้อนี้ไ"&amp;"ม่ใช่คำตอบที่ถูกต้องสำหรับภาวะ SAR &amp; Drug Design เนื่องจากกลไกการออกฤทธิ์, efficacy หรือข้อบ่งใช้ไม่ตรงกับโจทย์ที่กำหนด
• ข้อ ข. (Sulfonylurea): ข้อนี้ไม่ใช่คำตอบที่ถูกต้องสำหรับภาวะ SAR &amp; Drug Design เนื่องจากกลไกการออกฤทธิ์, efficacy หรือข้อบ่งใช้ไม่ตรง"&amp;"กับโจทย์ที่กำหนด
• ข้อ ค. (Thyroid hormone): ข้อนี้ไม่ใช่คำตอบที่ถูกต้องสำหรับภาวะ SAR &amp; Drug Design เนื่องจากกลไกการออกฤทธิ์, efficacy หรือข้อบ่งใช้ไม่ตรงกับโจทย์ที่กำหนด
• ข้อ จ. (Insulin analog): ข้อนี้ไม่ใช่คำตอบที่ถูกต้องสำหรับภาวะ SAR &amp; Drug Design "&amp;"เนื่องจากกลไกการออกฤทธิ์,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phar"&amp;"macopoeia limits สำหรับ stability, dissolution และ uniformity
• Defect Troubleshooting: วิเคราะห์สาเหตุและวิธีแก้ไขปัญหา formulation defects เชิงสูตรตำรับ")</f>
        <v/>
      </c>
      <c r="K99" s="100" t="n"/>
      <c r="L99" s="88">
        <f>IFERROR(__xludf.DUMMYFUNCTION("""COMPUTED_VALUE"""),"SAR &amp; Drug Design")</f>
        <v/>
      </c>
      <c r="M99" s="100">
        <f>IFERROR(__xludf.DUMMYFUNCTION("""COMPUTED_VALUE"""),"Product")</f>
        <v/>
      </c>
      <c r="N99" s="88" t="inlineStr">
        <is>
          <t>Clinic</t>
        </is>
      </c>
      <c r="O99" s="100">
        <f>IFERROR(__xludf.DUMMYFUNCTION("""COMPUTED_VALUE"""),"Mock")</f>
        <v/>
      </c>
      <c r="P99" s="100">
        <f>IFERROR(__xludf.DUMMYFUNCTION("""COMPUTED_VALUE"""),"Pharma Plus เล่มม่วง")</f>
        <v/>
      </c>
      <c r="Q99" s="100" t="n"/>
    </row>
    <row r="100" ht="13.2" customHeight="1" s="49">
      <c r="A100" s="100" t="n">
        <v>98</v>
      </c>
      <c r="B100" s="88">
        <f>IFERROR(__xludf.DUMMYFUNCTION("""COMPUTED_VALUE"""),"ชื่อเรียกทั่วไปของยาที่มีโครงสร้างในรูป คือ (ยา PTU)")</f>
        <v/>
      </c>
      <c r="C100" s="100" t="n"/>
      <c r="D100" s="88">
        <f>IFERROR(__xludf.DUMMYFUNCTION("""COMPUTED_VALUE"""),"6 propyl 3 thiouracil")</f>
        <v/>
      </c>
      <c r="E100" s="88">
        <f>IFERROR(__xludf.DUMMYFUNCTION("""COMPUTED_VALUE"""),"1 propyl 5 thiouracil")</f>
        <v/>
      </c>
      <c r="F100" s="88">
        <f>IFERROR(__xludf.DUMMYFUNCTION("""COMPUTED_VALUE"""),"2 propyl 6 thiouracil")</f>
        <v/>
      </c>
      <c r="G100" s="88">
        <f>IFERROR(__xludf.DUMMYFUNCTION("""COMPUTED_VALUE"""),"2 propyl 5 thiouracil")</f>
        <v/>
      </c>
      <c r="H100" s="88">
        <f>IFERROR(__xludf.DUMMYFUNCTION("""COMPUTED_VALUE"""),"6 propyl 2 thiouracil")</f>
        <v/>
      </c>
      <c r="I100" s="100">
        <f>IFERROR(__xludf.DUMMYFUNCTION("""COMPUTED_VALUE"""),"5")</f>
        <v/>
      </c>
      <c r="J100" s="88">
        <f>IFERROR(__xludf.DUMMYFUNCTION("""COMPUTED_VALUE"""),"✅ คำตอบที่ถูกต้อง: ข้อ จ. 6 propyl 2 thiouracil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ทำไมข้อนี้ถึ"&amp;"งถูก:
6 propyl 2 thiouracil 💡 คำอธิบายและเหตุผลทางเภสัชกรรม:
💡 คำอธิบายและเหตุผลทางเภสัชกรรม:
Propylthiouracil (PTU) มีโครงสร้างทางเคมีเป็น 6-propyl-2-thiouracil (หรือมักเขียนตามระบบ IUPAC ว่า 6-propyl-2-thioxo-2,3-dihydro-1H-pyrimidin-4-one) ซึ่งตำแหน่"&amp;"งที่ 6 มีหมู่ propyl และตำแหน่งที่ 2 มีหมู่ thioxo/thiouracil จึงตรงกับชื่อ 6 propyl 2 thiouracil
USP/NF, British Pharmacopoeia (BP) และ Remington: The Science and Practice of Pharmacy (หัวข้อ SAR &amp; Drug Design)
🔍 ข้ออื่นผิดเพราะอะไร:
• ข้อ ก. (6 propyl"&amp;" 3 thiouracil): ข้อนี้ไม่ใช่คำตอบที่ถูกต้องสำหรับภาวะ SAR &amp; Drug Design เนื่องจากกลไกการออกฤทธิ์, efficacy หรือข้อบ่งใช้ไม่ตรงกับโจทย์ที่กำหนด
• ข้อ ข. (1 propyl 5 thiouracil): ข้อนี้ไม่ใช่คำตอบที่ถูกต้องสำหรับภาวะ SAR &amp; Drug Design เนื่องจากกลไกการออกฤทธ"&amp;"ิ์, efficacy หรือข้อบ่งใช้ไม่ตรงกับโจทย์ที่กำหนด
• ข้อ ค. (2 propyl 6 thiouracil): ข้อนี้ไม่ใช่คำตอบที่ถูกต้องสำหรับภาวะ SAR &amp; Drug Design เนื่องจากกลไกการออกฤทธิ์, efficacy หรือข้อบ่งใช้ไม่ตรงกับโจทย์ที่กำหนด
• ข้อ ง. (2 propyl 5 thiouracil): ข้อนี้ไม่ใช"&amp;"่คำตอบที่ถูกต้องสำหรับภาวะ SAR &amp; Drug Design เนื่องจากกลไกการออกฤทธิ์,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binder, disintegr"&amp;"ant, lubricant)
• Quality Specs: จำเกณฑ์ pharmacopoeia limits สำหรับ stability, dissolution และ uniformity
• Defect Troubleshooting: วิเคราะห์สาเหตุและวิธีแก้ไขปัญหา formulation defects เชิงสูตรตำรับ")</f>
        <v/>
      </c>
      <c r="K100" s="100" t="n"/>
      <c r="L100" s="88">
        <f>IFERROR(__xludf.DUMMYFUNCTION("""COMPUTED_VALUE"""),"SAR &amp; Drug Design")</f>
        <v/>
      </c>
      <c r="M100" s="100">
        <f>IFERROR(__xludf.DUMMYFUNCTION("""COMPUTED_VALUE"""),"Product")</f>
        <v/>
      </c>
      <c r="N100" s="88" t="inlineStr">
        <is>
          <t>Clinic</t>
        </is>
      </c>
      <c r="O100" s="100">
        <f>IFERROR(__xludf.DUMMYFUNCTION("""COMPUTED_VALUE"""),"Mock")</f>
        <v/>
      </c>
      <c r="P100" s="100">
        <f>IFERROR(__xludf.DUMMYFUNCTION("""COMPUTED_VALUE"""),"Pharma Plus เล่มม่วง")</f>
        <v/>
      </c>
      <c r="Q100" s="100" t="n"/>
    </row>
    <row r="101" ht="13.2" customHeight="1" s="49">
      <c r="A101" s="100" t="n">
        <v>99</v>
      </c>
      <c r="B101" s="88">
        <f>IFERROR(__xludf.DUMMYFUNCTION("""COMPUTED_VALUE"""),"จากโครงสร้างของยา 3 ชนิด (methimazole, carbimazole และ propylthiouracil)
ข้อใดถูกต้องเกี่ยวกับยา methimazole, carbimazole และ propylthiouracil")</f>
        <v/>
      </c>
      <c r="C101" s="100" t="n"/>
      <c r="D101" s="88">
        <f>IFERROR(__xludf.DUMMYFUNCTION("""COMPUTED_VALUE"""),"Methimazole, carbimazole และ propylthiouracil ถูก metabolized โดยปฏิกิริยา desulfunation ก่อนจึงจะได้สารที่มีฤทธิ์ทางเภสัชวิทยา")</f>
        <v/>
      </c>
      <c r="E101" s="88">
        <f>IFERROR(__xludf.DUMMYFUNCTION("""COMPUTED_VALUE"""),"Propylthiouracil จะถูก metabolized โดยปฏิกิริยา dealkylation ซึ่งจะตัด Propyl group ออกก่อนจึงจะได้สารที่มีฤทธิ์ทางเภสัชวิทยา")</f>
        <v/>
      </c>
      <c r="F101" s="88">
        <f>IFERROR(__xludf.DUMMYFUNCTION("""COMPUTED_VALUE"""),"Methimazole จะถูก metabolized โดยปฏิกิริยา conjugation ได้เป็น carbimazole จึงจะได้สารที่มีฤทธิ์ทางเภสัชวิทยาที่ต้องการ")</f>
        <v/>
      </c>
      <c r="G101" s="88">
        <f>IFERROR(__xludf.DUMMYFUNCTION("""COMPUTED_VALUE"""),"ต้องเกิดปฏิกิริยา amide hydrolysis กับโครงสร้าง carbimazole จึงจะได้สารที่มีฤทธิ์ทางเภสัชวิทยาที่ต้องการ")</f>
        <v/>
      </c>
      <c r="H101" s="88">
        <f>IFERROR(__xludf.DUMMYFUNCTION("""COMPUTED_VALUE"""),"ต้องเกิดปฏิกิริยา ester hydrolysis กับโครงสร้าง carbimazole จึงจะได้สารที่มีฤทธิ์ทางเภสัชวิทยาที่ต้องการ")</f>
        <v/>
      </c>
      <c r="I101" s="100">
        <f>IFERROR(__xludf.DUMMYFUNCTION("""COMPUTED_VALUE"""),"4")</f>
        <v/>
      </c>
      <c r="J101" s="88">
        <f>IFERROR(__xludf.DUMMYFUNCTION("""COMPUTED_VALUE"""),"✅ คำตอบที่ถูกต้อง: ข้อ ง. ต้องเกิดปฏิกิริยา amide hydrolysis กับโครงสร้าง carbimazole จึงจะได้สารที่มีฤทธิ์ทางเภสัชวิทยาที่ต้องการ
💡 Background:
การพัฒนาสูตรตำรับยาเม็ด (Tablet formulation) ต้องควบคุม powder flowability, compressibility และเลือก excipie"&amp;"nts เพื่อป้องกัน tablet defects และให้ dissolution rate ตามมาตรฐาน
🎯 ทำไมข้อนี้ถึงถูก:
ต้องเกิดปฏิกิริยา amide hydrolysis กับโครงสร้าง carbimazole จึงจะได้สารที่มีฤทธิ์ทางเภสัชวิทยาที่ต้องการ 💡 คำอธิบายและเหตุผลทางเภสัชกรรม:
💡 คำอธิบายและเหตุผลทางเภสั"&amp;"ชกรรม:
Carbimazole เป็น prodrug ซึ่งจะถูกเปลี่ยน (metabolized) ในร่างกายโดยผ่านปฏิกิริยา ester hydrolysis (การตัดหมู่ ester ที่ตำแหน่ง 1 ของวงแหวน imidazole ออก) กลายร่างเป็น active form คือ methimazole (MMI) เพื่อออกฤทธิ์ยับยั้งเอนไซม์ thyroid peroxidase"&amp;" ต่อไป
USP/NF, British Pharmacopoeia (BP) และ Remington: The Science and Practice of Pharmacy (หัวข้อ SAR &amp; Drug Design)
🔍 ข้ออื่นผิดเพราะอะไร:
• ข้อ ก. (Methimazole, carbimazole และ propylthiouracil ถูก metabolized โดยปฏิกิริยา desulfunation ก่อนจึงจะไ"&amp;"ด้สารที่มีฤทธิ์ทางเภสัชวิทยา): เป็น Thionamide ยับยั้ง TPO และ peripheral conversion ของ T4 เป็น T3 เป็น drug of choice ในหญิงตั้งครรภ์ไตรมาสแรก (1st trimester) และ Thyroid storm แต่เสี่ยงต่อ severe hepatotoxicity
• ข้อ ข. (Propylthiouracil จะถูก metaboli"&amp;"zed โดยปฏิกิริยา dealkylation ซึ่งจะตัด Propyl group ออกก่อนจึงจะได้สารที่มีฤทธิ์ทางเภสัชวิทยา): เป็น Thionamide ยับยั้ง TPO และ peripheral conversion ของ T4 เป็น T3 เป็น drug of choice ในหญิงตั้งครรภ์ไตรมาสแรก (1st trimester) และ Thyroid storm แต่เสี่ยงต"&amp;"่อ severe hepatotoxicity
• ข้อ ค. (Methimazole จะถูก metabolized โดยปฏิกิริยา conjugation ได้เป็น carbimazole จึงจะได้สารที่มีฤทธิ์ทางเภสัชวิทยาที่ต้องการ): เป็น Thionamide ที่เป็น first-line ใน Graves disease ทั่วไปเนื่องจากมี efficacy สูงกว่าและตับเป็นพ"&amp;"ิษน้อยกว่า PTU แต่ห้ามใช้ใน 1st trimester of pregnancy (เสี่ยง aplasia cutis)
• ข้อ จ. (ต้องเกิดปฏิกิริยา ester hydrolysis กับโครงสร้าง carbimazole จึงจะได้สารที่มีฤทธิ์ทางเภสัชวิทยาที่ต้องการ): ข้อนี้ไม่ใช่คำตอบที่ถูกต้องสำหรับภาวะ SAR &amp; Drug Design เนื่"&amp;"องจากกลไกการออกฤทธิ์, efficacy หรือข้อบ่งใช้ไม่ตรงกับโจทย์ที่กำหนด
📖 Guideline อ้างอิง:
[NEED_REVIEW]
📌 จุดจำก่อนสอบ:
• Excipient Function: แม่นยำในบทบาทหน้าที่ของ excipients (diluent, binder, disintegrant, lubricant)
• Quality Specs: จำเกณฑ์ pharmaco"&amp;"poeia limits สำหรับ stability, dissolution และ uniformity
• Defect Troubleshooting: วิเคราะห์สาเหตุและวิธีแก้ไขปัญหา formulation defects เชิงสูตรตำรับ")</f>
        <v/>
      </c>
      <c r="K101" s="100" t="n"/>
      <c r="L101" s="88">
        <f>IFERROR(__xludf.DUMMYFUNCTION("""COMPUTED_VALUE"""),"SAR &amp; Drug Design")</f>
        <v/>
      </c>
      <c r="M101" s="100">
        <f>IFERROR(__xludf.DUMMYFUNCTION("""COMPUTED_VALUE"""),"Product")</f>
        <v/>
      </c>
      <c r="N101" s="88" t="inlineStr">
        <is>
          <t>Clinic</t>
        </is>
      </c>
      <c r="O101" s="100">
        <f>IFERROR(__xludf.DUMMYFUNCTION("""COMPUTED_VALUE"""),"Mock")</f>
        <v/>
      </c>
      <c r="P101" s="100">
        <f>IFERROR(__xludf.DUMMYFUNCTION("""COMPUTED_VALUE"""),"Pharma Plus เล่มม่วง")</f>
        <v/>
      </c>
      <c r="Q101" s="100" t="n"/>
    </row>
  </sheetData>
  <mergeCells count="1">
    <mergeCell ref="A1:Q1"/>
  </mergeCells>
  <dataValidations count="3">
    <dataValidation sqref="C3" showDropDown="0" showInputMessage="0" showErrorMessage="0" allowBlank="1" type="list">
      <formula1>"ทั้งหมด,ชุด 1,2567,2566,2565,2558"</formula1>
    </dataValidation>
    <dataValidation sqref="D3" showDropDown="0" showInputMessage="0" showErrorMessage="1" allowBlank="1" type="list">
      <formula1>"ทั้งหมด,Clinic,Product,SAP"</formula1>
    </dataValidation>
    <dataValidation sqref="B3" showDropDown="0" showInputMessage="0" showErrorMessage="1" allowBlank="1" type="list">
      <formula1>"ทั้งหมด,Mock,ข้อสอบจริง"</formula1>
    </dataValidation>
  </dataValidation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R314"/>
  <sheetViews>
    <sheetView zoomScale="70" workbookViewId="0">
      <pane ySplit="2" topLeftCell="A219" activePane="bottomLeft" state="frozen"/>
      <selection activeCell="D10" sqref="D10"/>
      <selection pane="bottomLeft" activeCell="A3" sqref="A3:P226"/>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6.25" customHeight="1" s="49">
      <c r="A1" s="31">
        <f>HYPERLINK("#gid=0", "🏠 กลับสู่หน้าแรก (Go to Home Page)")</f>
        <v/>
      </c>
      <c r="B1" s="32" t="n"/>
      <c r="C1" s="32" t="n"/>
      <c r="D1" s="32" t="n"/>
      <c r="E1" s="32" t="n"/>
      <c r="F1" s="32" t="n"/>
      <c r="G1" s="32" t="n"/>
      <c r="H1" s="32" t="n"/>
      <c r="I1" s="32" t="n"/>
      <c r="J1" s="32" t="n"/>
      <c r="K1" s="32" t="n"/>
      <c r="L1" s="32" t="n"/>
      <c r="M1" s="32" t="n"/>
      <c r="N1" s="32" t="n"/>
      <c r="O1" s="32" t="n"/>
      <c r="P1" s="32" t="n"/>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Musculoskeletal</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5" t="n">
        <v>1</v>
      </c>
      <c r="B3" s="166" t="inlineStr">
        <is>
          <t>ผู้ป่วยหญิงอายุ 65 ปี มาด้วยอาการปวดบวมข้อเท้าและหัวแม่เท้าด้านขวา แพทย์์วินิจฉัยเป็นโรคเกาต์อักเสบเฉียบพลัน และผลการตรวจทางห้องปฏิบัติการพบระดับกรดยูริกในเลือด (Serum uric acid) = 8.5 mg/dL ผู้ป่วยไม่มีโรคประจำตัวและไม่มีประวัติแพ้ยา ผู้ป่วยรายนี้ควรได้รับยาชนิดใดเป็นอันดับแรกสำหรับการรักษาอาการปวดข้อเท้าของผู้ป่วย อ้างอิงตามแนวทางเวชปฏิบัติการดูแลรักษาโรคเกาต์</t>
        </is>
      </c>
      <c r="C3" s="166" t="inlineStr"/>
      <c r="D3" s="166" t="inlineStr">
        <is>
          <t>Tramadol</t>
        </is>
      </c>
      <c r="E3" s="166" t="inlineStr">
        <is>
          <t>Naproxen</t>
        </is>
      </c>
      <c r="F3" s="166" t="inlineStr">
        <is>
          <t>Pethidine</t>
        </is>
      </c>
      <c r="G3" s="166" t="inlineStr">
        <is>
          <t>Probenecid</t>
        </is>
      </c>
      <c r="H3" s="166" t="inlineStr">
        <is>
          <t>Allopurinol</t>
        </is>
      </c>
      <c r="I3" s="165" t="n">
        <v>2</v>
      </c>
      <c r="J3" s="166" t="inlineStr">
        <is>
          <t>✅ คำตอบที่ถูกต้อง: ข้อ ข. Naproxen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Naproxen ยาต้านการอักเสบที่ไม่ใช่สเตียรอยด์ (NSAIDs) เช่น Naproxen เป็นยา first-line ในการรักษาภาวะข้ออักเสบเกาต์เฉียบพลัน (Acute Gout Flare) ในผู้ป่วยที่ไม่มี contraindication สำหรับยาลดกรดยูริก (Allopurinol, Probenecid) ห้ามเริ่มต้นใช้ในช่วงที่ข้ออักเสบเฉียบพลันยังไม่สงบ (หากคนไข้ยังไม่เคยได้มาก่อน) เนื่องจากทำให้กรดยูริกแกว่งและกระตุ้นให้อักเสบเพิ่มขึ้น ส่วน Tramadol/Pethidine เป็นยาแก้ปวดที่ไม่มีฤทธิ์ต้านการอักเสบจึงไม่เหมาะสมเป็นลำดับแรก
🔍 ข้ออื่นผิดเพราะอะไร:
• ข้อ ก. (Tramadol): เป็น weak mu-opioid agonist และ SNRI เป็นเพียง second-line / add-on สำหรับ pain relief ไม่มีฤทธิ์ลดการอักเสบ (no anti-inflammatory efficacy) และเสี่ยงต่อ serotonin syndrome และชัก
• ข้อ ค. (Pethidine): ห้ามใช้ซ้ำหรือใช้ระยะยาวเนื่องจากมี toxic metabolite คือ normeperidine ซึ่งสะสมและทำให้เกิด CNS excitation และชัก (seizure) โดยเฉพาะใน renal impairment
• ข้อ ง. (Probenecid): เป็น Uricosuric drug ขับกรดยูริกทางไต ไม่มีฤทธิ์แก้อักเสบเฉียบพลัน และ contraindication ในผู้ป่วย renal calculi (นิ่วในไต) หรือ eGFR &lt; 30 mL/min
• ข้อ จ. (Allopurinol): เป็น Xanthine Oxidase Inhibitor สำหรับ Urate-Lowering Therapy (ULT) ระยะยาว ห้ามเริ่มใช้ขณะ acute gout flare กำเริบเฉียบพลัน และต้องระวัง severe cutaneous ADR (SCARs) โดยเฉพาะผู้ที่มี HLA-B58:01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3" s="166" t="inlineStr"/>
      <c r="L3" s="166" t="inlineStr">
        <is>
          <t>Musculoskeletal</t>
        </is>
      </c>
      <c r="M3" s="166" t="inlineStr">
        <is>
          <t>Gout</t>
        </is>
      </c>
      <c r="N3" s="165" t="inlineStr">
        <is>
          <t>Clinic</t>
        </is>
      </c>
      <c r="O3" s="166" t="inlineStr">
        <is>
          <t>Gout Acute Flare: First-line = NSAIDs / Colchicine. ห้ามเริ่มยาลดกรดยูริกขณะ acute flare</t>
        </is>
      </c>
      <c r="P3" s="165" t="inlineStr">
        <is>
          <t>ข้อสอบเก่า</t>
        </is>
      </c>
      <c r="Q3" s="165" t="inlineStr">
        <is>
          <t>2567</t>
        </is>
      </c>
      <c r="R3" s="165" t="inlineStr"/>
    </row>
    <row r="4" ht="24" customHeight="1" s="49">
      <c r="A4" s="165" t="n">
        <v>2</v>
      </c>
      <c r="B4" s="166" t="inlineStr">
        <is>
          <t>สำหรับผู้ป่วยโรคเกาต์ อาหารในข้อใดที่ผู้ป่วยสามารถรับประทานได้โดยไม่ต้องหลีกเลี่ยงหรือจำกัดปริมาณการรับประทานอย่างเข้มงวด</t>
        </is>
      </c>
      <c r="C4" s="166" t="inlineStr"/>
      <c r="D4" s="166" t="inlineStr">
        <is>
          <t>น้ำผลไม้รสหวานที่มีน้ำตาล Fructose สูง</t>
        </is>
      </c>
      <c r="E4" s="166" t="inlineStr">
        <is>
          <t>ตับทอดหรือเครื่องในสัตว์</t>
        </is>
      </c>
      <c r="F4" s="166" t="inlineStr">
        <is>
          <t>เครื่องดื่มประเภทเบียร์หรือแอลกอฮอล์</t>
        </is>
      </c>
      <c r="G4" s="166" t="inlineStr">
        <is>
          <t>นมหรือผลิตภัณฑ์นมประเภทพร่องมันเนย (Low-fat dairy products)</t>
        </is>
      </c>
      <c r="H4" s="166" t="inlineStr">
        <is>
          <t>ปีกไก่ทอดหรือสัตว์ปีก</t>
        </is>
      </c>
      <c r="I4" s="165" t="n">
        <v>4</v>
      </c>
      <c r="J4" s="166" t="inlineStr">
        <is>
          <t>✅ คำตอบที่ถูกต้อง: ข้อ ง. นมหรือผลิตภัณฑ์นมประเภทพร่องมันเนย (Low-fat dairy products)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นมหรือผลิตภัณฑ์นมประเภทพร่องมันเนย (Low-fat dairy products) อาหารประเภทนมพร่องมันเนย (Low-fat dairy products) มีรายงานการศึกษาทางคลินิกว่าช่วยลดระดับกรดยูริกในเลือดและลดความถี่ในการกำเริบของข้ออักเสบเกาต์ได้ (มีฤทธิ์ Uricosuric อ่อนๆ) ขณะที่น้ำผลไม้รสหวาน (มี Fructose สูง), เครื่องในสัตว์, แอลกอฮอล์ (เบียร์/สุรา) และสัตว์ปีก ล้วนเป็นอาหารพิวรีนสูงหรือกระตุ้นการสร้างกรดยูริกและลดการขับกรดยูริกทางไต ซึ่งผู้ป่วยต้องหลีกเลี่ยง
🔍 ข้ออื่นผิดเพราะอะไร:
• ข้อ ก. (น้ำผลไม้รสหวานที่มีน้ำตาล Fructose สูง): เป็นเครื่องดื่มที่มี Fructose สูง ซึ่งกระตุ้นการสลาย ATP ในตับกลายเป็น AMP และเร่งการสร้าง Uric acid อีกทั้งยังลดการขับออกทางไต จึงเป็นข้อห้ามสำหรับผู้ป่วยเกาต์
• ข้อ ข. (ตับทอดหรือเครื่องในสัตว์): ตับทอดและเครื่องในสัตว์เป็นอาหารที่มีปริมาณพิวรีนสูงมาก (High purine) ซึ่งจะถูกเผาผลาญโดยเอนไซม์ Xanthine oxidase กลายเป็นกรดยูริก ทำให้ระดับกรดยูริกในเลือดเพิ่มสูงขึ้น
• ข้อ ค. (เครื่องดื่มประเภทเบียร์หรือแอลกอฮอล์): แอลกอฮอล์โดยเฉพาะเบียร์มีสารกัวโนซีนสูงและกระตุ้นการสร้างกรดแลกติก ซึ่งกรดแลกติกจะไปแข่งขันยับยั้งการขับกรดยูริกออกทางท่อไต ทำให้กรดยูริกคั่งและข้ออักเสบกำเริบ
• ข้อ จ. (ปีกไก่ทอดหรือสัตว์ปีก): สัตว์ปีกและปีกไก่จัดเป็นอาหารที่มีพิวรีนปานกลางถึงสูง ซึ่งเป็นสารตั้งต้นในการสร้างกรดยูริกและเพิ่มความเสี่ยงในการกำเริบของข้ออักเสบเกาต์ ผู้ป่วยควรจำกัดปริมาณ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4" s="166" t="inlineStr"/>
      <c r="L4" s="166" t="inlineStr">
        <is>
          <t>Musculoskeletal</t>
        </is>
      </c>
      <c r="M4" s="166" t="inlineStr">
        <is>
          <t>Gout</t>
        </is>
      </c>
      <c r="N4" s="165" t="inlineStr">
        <is>
          <t>Clinic</t>
        </is>
      </c>
      <c r="O4" s="166" t="inlineStr">
        <is>
          <t>Gout Lifestyle: Low-fat dairy ช่วยลดกรดยูริก; หลีกเลี่ยง High-fructose, แอลกอฮอล์, เครื่องใน</t>
        </is>
      </c>
      <c r="P4" s="165" t="inlineStr">
        <is>
          <t>ข้อสอบเก่า</t>
        </is>
      </c>
      <c r="Q4" s="165" t="inlineStr">
        <is>
          <t>2567</t>
        </is>
      </c>
      <c r="R4" s="165" t="inlineStr"/>
    </row>
    <row r="5" ht="24" customHeight="1" s="49">
      <c r="A5" s="165" t="n">
        <v>3</v>
      </c>
      <c r="B5" s="166" t="inlineStr">
        <is>
          <t>ผู้ป่วยชายได้รับการวินิจฉัยว่าเป็นโรคเกาต์ (Gout) ในระยะข้ออักเสบเฉียบพลัน แพทย์์สั่งใช้ยา Colchicine ขนาด 0.6 mg ครั้งละ 2 เม็ดทันที (Stat) จากนั้นให้รับประทานครั้งละ 1 เม็ดทุก 2 ชั่วโมงจนกว่าอาการปวดจะบรรเทา จากแผนการใช้ยาดังกล่าว ข้อใดคือผลข้างเคียงที่พบได้บ่อยที่สุดและมีแนวโน้มจะเกิดขึ้นได้หากใช้ยา Colchicine ตามขนาดที่ระบุข้างต้น</t>
        </is>
      </c>
      <c r="C5" s="166" t="inlineStr"/>
      <c r="D5" s="166" t="inlineStr">
        <is>
          <t>ปวดศีรษะรุนแรง</t>
        </is>
      </c>
      <c r="E5" s="166" t="inlineStr">
        <is>
          <t>ผื่นลมพิษตามผิวหนัง</t>
        </is>
      </c>
      <c r="F5" s="166" t="inlineStr">
        <is>
          <t>ท้องเสียถ่ายเหลว</t>
        </is>
      </c>
      <c r="G5" s="166" t="inlineStr">
        <is>
          <t>ปัสสาวะเป็นเลือด</t>
        </is>
      </c>
      <c r="H5" s="166" t="inlineStr">
        <is>
          <t>ความดันโลหิตต่ำฉับพลัน</t>
        </is>
      </c>
      <c r="I5" s="165" t="n">
        <v>3</v>
      </c>
      <c r="J5" s="166" t="inlineStr">
        <is>
          <t>✅ คำตอบที่ถูกต้อง: ข้อ ค. ท้องเสียถ่ายเหลว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ท้องเสียถ่ายเหลว ADR จากการใช้ยา Colchicine ขนาดสูงแบบดั้งเดิม (เช่น กินทุก 2 ชั่วโมงจนกว่าจะหายปวดหรือท้องเสีย) ที่พบบ่อยที่สุดและเป็นสัญญาณเตือนการเกิดพิษเฉียบพลันคือ อาการทางระบบทางเดินอาหาร โดยเฉพาะอาการท้องเสียอย่างรุนแรง (Diarrhea) คลื่นไส้ อาเจียน
🔍 ข้ออื่นผิดเพราะอะไร:
• ข้อ ก. (ปวดศีรษะรุนแรง): ปวดศีรษะรุนแรงไม่ใช่ผลข้างเคียงหลักที่พบได้บ่อยจาก Colchicine พิษของยาชนิดนี้มักจำเพาะต่อเซลล์ที่มีการแบ่งตัวเร็วเช่นเซลล์เยื่อบุทางเดินอาหารมากกว่าระบบประสาท
• ข้อ ข. (ผื่นลมพิษตามผิวหนัง): ผื่นลมพิษตามผิวหนังเป็นปฏิกิริยาการแพ้ยาแบบ Type I hypersensitivity ซึ่งพบได้น้อยมากและไม่ใช่ผลข้างเคียงตามกลไกการออกฤทธิ์ (Type A ADR) ของ Colchicine
• ข้อ ง. (ปัสสาวะเป็นเลือด): ปัสสาวะเป็นเลือดเป็นอาการของนิ่วในทางเดินปัสสาวะหรือผลจากยาลดกรดยูริกกลุ่ม Uricosuric ไม่ใช่ผลข้างเคียงที่พบได้บ่อยจากการใช้ Colchicine ในขนาดสูง
• ข้อ จ. (ความดันโลหิตต่ำฉับพลัน): ความดันโลหิตต่ำฉับพลันไม่ใช่ผลข้างเคียงเบื้องต้นของ Colchicine แม้ว่าพิษรุนแรงแบบ multi-organ failure ในระยะท้ายอาจทำให้เกิดภาวะช็อกได้ แต่ไม่ใช่สิ่งที่พบได้บ่อยที่สุด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Acute Gout Flare Dosing: ขนาดยาตาม EULAR/ACR: 1 mg ทันที ตามด้วย 0.5 mg อีก 1 ชั่วโมงต่อมา (รวม 1.5 mg ในวันแรก) ประสิทธิภาพเท่ากับ high-dose แต่ toxicity ต่ำกว่ามาก
• Narrow Therapeutic Index: ระวัง GI toxicity (ท้องเสียรุนแรง คลื่นไส้) และหลีกเลี่ยงการใช้ร่วมกับ strong P-gp/CYP3A4 inhibitors (Clarithromycin) โดยเฉพาะใน CKD</t>
        </is>
      </c>
      <c r="K5" s="166" t="inlineStr"/>
      <c r="L5" s="166" t="inlineStr">
        <is>
          <t>Musculoskeletal</t>
        </is>
      </c>
      <c r="M5" s="166" t="inlineStr">
        <is>
          <t>Gout</t>
        </is>
      </c>
      <c r="N5" s="165" t="inlineStr">
        <is>
          <t>Clinic</t>
        </is>
      </c>
      <c r="O5" s="166" t="inlineStr">
        <is>
          <t>Colchicine Toxicity: สัญญาณเตือนพิษเฉียบพลัน = Diarrhea, N/V. แนะนำ Low-dose regimen</t>
        </is>
      </c>
      <c r="P5" s="165" t="inlineStr">
        <is>
          <t>ข้อสอบเก่า</t>
        </is>
      </c>
      <c r="Q5" s="165" t="inlineStr">
        <is>
          <t>2567</t>
        </is>
      </c>
      <c r="R5" s="165" t="inlineStr"/>
    </row>
    <row r="6" ht="24" customHeight="1" s="49">
      <c r="A6" s="165" t="n">
        <v>4</v>
      </c>
      <c r="B6" s="166" t="inlineStr">
        <is>
          <t>หากผู้ป่วยโรคเกาต์ตรวจพบยีนหรืออัลลีลเสี่ยงต่อการแพ้ยารุนแรงชนิด HLA-B58:01 ห้ามใช้ยาในข้อใดต่อไปนี้</t>
        </is>
      </c>
      <c r="C6" s="166" t="inlineStr"/>
      <c r="D6" s="166" t="inlineStr">
        <is>
          <t>Allopurinol</t>
        </is>
      </c>
      <c r="E6" s="166" t="inlineStr">
        <is>
          <t>Febuxostat</t>
        </is>
      </c>
      <c r="F6" s="166" t="inlineStr">
        <is>
          <t>Benzbromarone</t>
        </is>
      </c>
      <c r="G6" s="166" t="inlineStr">
        <is>
          <t>Probenecid</t>
        </is>
      </c>
      <c r="H6" s="166" t="inlineStr">
        <is>
          <t>Lesinurad</t>
        </is>
      </c>
      <c r="I6" s="165" t="n">
        <v>1</v>
      </c>
      <c r="J6" s="166" t="inlineStr">
        <is>
          <t>✅ คำตอบที่ถูกต้อง: ข้อ ก. Allopurinol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Allopurinol ผู้ป่วยโรคเกาต์ที่ตรวจพบยีนหรืออัลลีลเสี่ยงต่อการแพ้ยารุนแรงชนิด HLA-B58:01 จะมีความเสี่ยงสูงมากต่อการเกิดปฏิกิริยาการแพ้ผิวหนังรุนแรง (Severe Cutaneous Adverse Reactions: SCARs) ได้แก่ Stevens-Johnson Syndrome (SJS) และ Toxic Epidermal Necrolysis (TEN) จากการใช้ยา Allopurinol ดังนั้นจึงมี contraindication เด็ดขาดสำหรับยารายนี้ และควรเปลี่ยนไปใช้ยากลุ่มอื่นแทน เช่น Febuxostat หรือ Benzbromarone
🔍 ข้ออื่นผิดเพราะอะไร:
• ข้อ ข. (Febuxostat): Febuxostat เป็นยับยั้งเอนไซม์ Xanthine oxidase ชนิด non-purine selective ซึ่งไม่มีความสัมพันธ์ข้ามกลุ่ม (cross-reactivity) กับ HLA-B58:01 จึงสามารถใช้ได้อย่างปลอดภัยในผู้ป่วยที่มียีนนี้
• ข้อ ค. (Benzbromarone): Benzbromarone เป็นยากลุ่ม Uricosuric ที่ออกฤทธิ์ยับยั้งโปรตีน URAT1 ที่ท่อไต ไม่มีโครงสร้างหรือกลไกที่เกี่ยวข้องกับการกระตุ้นภูมิคุ้มกันผ่าน HLA-B58:01
• ข้อ ง. (Probenecid): Probenecid ออกฤทธิ์เพิ่มการขับกรดยูริกทางไตโดยยับยั้ง URAT1 ไม่มีความเกี่ยวข้องกับความเสี่ยง SCARs ผ่านยีน HLA-B58:01 แต่อย่างใด
• ข้อ จ. (Lesinurad): Lesinurad เป็นยากลุ่ม Selective Uric Acid Reabsorption Inhibitor (SURI) ซึ่งไม่มีโครงสร้างที่ไวต่อการแพ้ยารุนแรงที่จำเพาะกับอัลลีล HLA-B58:01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6" s="166" t="inlineStr"/>
      <c r="L6" s="166" t="inlineStr">
        <is>
          <t>Musculoskeletal</t>
        </is>
      </c>
      <c r="M6" s="166" t="inlineStr">
        <is>
          <t>Gout</t>
        </is>
      </c>
      <c r="N6" s="165" t="inlineStr">
        <is>
          <t>Clinic</t>
        </is>
      </c>
      <c r="O6" s="166" t="inlineStr">
        <is>
          <t>Allopurinol SCARs: ผู้ป่วยไทยมีความชุกของ HLA-B58:01 สูง เสี่ยง SJS/TEN ต้องคัดกรอง</t>
        </is>
      </c>
      <c r="P6" s="165" t="inlineStr">
        <is>
          <t>ข้อสอบเก่า</t>
        </is>
      </c>
      <c r="Q6" s="165" t="inlineStr">
        <is>
          <t>2567</t>
        </is>
      </c>
      <c r="R6" s="165" t="inlineStr"/>
    </row>
    <row r="7" ht="24" customHeight="1" s="49">
      <c r="A7" s="165" t="n">
        <v>5</v>
      </c>
      <c r="B7" s="166" t="inlineStr">
        <is>
          <t>ผู้ป่วยชายอายุ 65 ปี มาด้วยอาการปวดข้อเข่าเรื้อรัง จับข้อเข่ามีเสียงกรอบแกรบ (Crepitus) และมีอาการข้อติดบริเวณข้อเข่าหลังตื่นนอนตอนเช้า (Morning stiffness) นานน้อยกว่า 30 นาที คาดว่าเป็นอาการแสดงของโรคข้อในข้อใด</t>
        </is>
      </c>
      <c r="C7" s="166" t="inlineStr"/>
      <c r="D7" s="166" t="inlineStr">
        <is>
          <t>Osteoarthritis</t>
        </is>
      </c>
      <c r="E7" s="166" t="inlineStr">
        <is>
          <t>Osteoporosis</t>
        </is>
      </c>
      <c r="F7" s="166" t="inlineStr">
        <is>
          <t>Rheumatoid arthritis</t>
        </is>
      </c>
      <c r="G7" s="166" t="inlineStr">
        <is>
          <t>Gout</t>
        </is>
      </c>
      <c r="H7" s="166" t="inlineStr">
        <is>
          <t>Osteomalacia</t>
        </is>
      </c>
      <c r="I7" s="165" t="n">
        <v>1</v>
      </c>
      <c r="J7" s="166" t="inlineStr">
        <is>
          <t>✅ คำตอบที่ถูกต้อง: ข้อ ก. Osteoarthritis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Osteoarthritis อาการแสดงเด่นของผู้ป่วยรายนี้ (อายุ 65 ปี, ปวดข้อเข่าเรื้อรัง, มีเสียงกรอบแกรบขณะขยับข้อ/Crepitus, มีข้อติดตอนเช้า/Morning stiffness นานน้อยกว่า 30 นาที) เป็นลักษณะทางคลินิกที่เข้าได้กับเกณฑ์การวินิจฉัยโรคข้อเสื่อม (Osteoarthritis: OA) ของ ACR แตกต่างจากข้ออักเสบรูมาตอยด์ (RA) ซึ่งมักพบ Morning stiffness นานกว่า 1 ชั่วโมง และมีการอักเสบของหลายข้อพร้อมกันแบบสมมาตร
🔍 ข้ออื่นผิดเพราะอะไร:
• ข้อ ข. (Osteoporosis): Osteoporosis (โรคกระดูกพรุน) เป็นภาวะที่มีความหนาแน่นของมวลกระดูกลดลง มักไม่มีอาการปวดข้อหรือเสียงกรอบแกรบในข้อ และไม่ได้ทำให้เกิดข้อติดตอนเช้า
• ข้อ ค. (Rheumatoid arthritis): Rheumatoid arthritis มักมีอาการข้ออักเสบแบบสมมาตรหลายข้อ (Polyarthritis) และมีอาการข้อติดตอนเช้า (Morning stiffness) นานกว่า 1 ชั่วโมง ไม่ใช่แบบสั้นๆ ต่ำกว่า 30 นาที
• ข้อ ง. (Gout): Gout เกิดจากการตกผลึกของ monosodium urate ในข้อ มักทำให้เกิดข้ออักเสบเฉียบพลัน บวม แดง ร้อนรุนแรงที่ข้อเดียว (Monoarthritis) เช่น ข้อนิ้วหัวแม่เท้า ไม่ใช่ข้อเสื่อมเรื้อรัง
• ข้อ จ. (Osteomalacia): Osteomalacia (โรคกระดูกอ่อน) เกิดจากการขาดวิตามินดี ทำให้กระดูกมีการสร้างแร่ธาตุไม่สมบูรณ์ ผู้ป่วยมักมีอาการปวดกระดูกแบบตื้อๆ ทั่วตัวหรือกล้ามเนื้ออ่อนแรง ไม่ใช่เสียงกรอบแกรบในข้อ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7" s="166" t="inlineStr"/>
      <c r="L7" s="166" t="inlineStr">
        <is>
          <t>Musculoskeletal</t>
        </is>
      </c>
      <c r="M7" s="166" t="inlineStr">
        <is>
          <t>Osteoarthritis</t>
        </is>
      </c>
      <c r="N7" s="165" t="inlineStr">
        <is>
          <t>Clinic</t>
        </is>
      </c>
      <c r="O7" s="166" t="inlineStr">
        <is>
          <t>OA Diagnosis: Morning stiffness &lt; 30 นาที, Crepitus, ปวดเมื่อใช้งาน ดีขึ้นเมื่อพัก</t>
        </is>
      </c>
      <c r="P7" s="165" t="inlineStr">
        <is>
          <t>ข้อสอบเก่า</t>
        </is>
      </c>
      <c r="Q7" s="165" t="inlineStr">
        <is>
          <t>2567</t>
        </is>
      </c>
      <c r="R7" s="165" t="inlineStr"/>
    </row>
    <row r="8" ht="24" customHeight="1" s="49">
      <c r="A8" s="165" t="n">
        <v>6</v>
      </c>
      <c r="B8" s="166" t="inlineStr">
        <is>
          <t>จากกรณีศึกษาข้อก่อนหน้า หากผู้ป่วยไม่เคยได้รับยาแก้ปวดใด ๆ มาก่อน ข้อใดคือยาที่ควรใช้ในการเริ่มต้นการรักษาตามแนวทางเวชปฏิบัติปัจจุบัน</t>
        </is>
      </c>
      <c r="C8" s="166" t="inlineStr"/>
      <c r="D8" s="166" t="inlineStr">
        <is>
          <t>Oral NSAIDs (เช่น Diclofenac)</t>
        </is>
      </c>
      <c r="E8" s="166" t="inlineStr">
        <is>
          <t>Oral Paracetamol + Orphenadrine</t>
        </is>
      </c>
      <c r="F8" s="166" t="inlineStr">
        <is>
          <t>Oral Ondansetron</t>
        </is>
      </c>
      <c r="G8" s="166" t="inlineStr">
        <is>
          <t>Oral Tramadol</t>
        </is>
      </c>
      <c r="H8" s="166" t="inlineStr">
        <is>
          <t>Topical NSAIDs (เช่น Diclofenac emulgel)</t>
        </is>
      </c>
      <c r="I8" s="165" t="n">
        <v>5</v>
      </c>
      <c r="J8" s="166" t="inlineStr">
        <is>
          <t>✅ คำตอบที่ถูกต้อง: ข้อ จ. Topical NSAIDs (เช่น Diclofenac emulgel)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Topical NSAIDs (เช่น Diclofenac emulgel) ได้รับการแนะนำอย่างหนักแน่น (Strongly recommended) ตามแนวทางของ ACR 2019 ให้เป็นยาทางเลือกแรก (First-line pharmacological therapy) สำหรับผู้ป่วยโรคข้อเข่าเสื่อม เนื่องจากมีประสิทธิภาพในการลดปวดเฉพาะที่ได้ดีเทียบเท่าชนิดรับประทาน แต่มีการดูดซึมเข้าสู่กระแสเลือดน้อยมาก จึงมีความปลอดภัยสูงต่อระบบทางเดินอาหาร โรคหัวใจและหลอดเลือด รวมถึงการทำงานของไต
🔍 ข้ออื่นผิดเพราะอะไร:
• ข้อ ก. (Oral NSAIDs (เช่น Diclofenac)): Oral NSAIDs มีความเสี่ยงต่อระบบทางเดินอาหาร โรคหัวใจหลอดเลือด และไตสูงกว่ายาแบบทาภายนอก Guideline แนะนำให้ใช้ยาทาเฉพาะที่เป็น First-line ในผู้ป่วยที่ไม่มีข้อห้าม
• ข้อ ข. (Oral Paracetamol + Orphenadrine): Oral Paracetamol มีประสิทธิภาพต่ำในการลดปวดและอักเสบจากข้อเสื่อม Guideline ปัจจุบันของ ACR แนะนำเพียงแบบมีเงื่อนไข (Conditional) และไม่ใช้เป็น First-line
• ข้อ ค. (Oral Ondansetron): Oral Ondansetron เป็นยาต้านอาเจียนกลุ่ม 5-HT3 receptor antagonist ไม่มีกลไกหรือข้อบ่งใช้ในการลดความปวดหรือต้านการอักเสบในโรคข้อเสื่อมแต่อย่างใด
• ข้อ ง. (Oral Tramadol): Oral Tramadol เป็นยาแก้ปวดกลุ่ม Opioid อ่อนๆ ซึ่งมีผลข้างเคียงสูง เช่น ง่วงซึม คลื่นไส้ มักสงวนไว้สำหรับผู้ป่วยที่มีข้อห้ามใช้ NSAIDs หรือผู้ที่อาการไม่ดีขึ้นด้วยยาอื่น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Topical Formulation: Diclofenac gel เป็น first-line สำหรับ Knee Osteoarthritis ตามแนวทาง ACR 2019 ช่วยลดอาการปวดเฉพาะที่โดยเกิด systemic side effects ต่ำมาก</t>
        </is>
      </c>
      <c r="K8" s="166" t="inlineStr"/>
      <c r="L8" s="166" t="inlineStr">
        <is>
          <t>Musculoskeletal</t>
        </is>
      </c>
      <c r="M8" s="166" t="inlineStr">
        <is>
          <t>Osteoarthritis</t>
        </is>
      </c>
      <c r="N8" s="165" t="inlineStr">
        <is>
          <t>Clinic</t>
        </is>
      </c>
      <c r="O8" s="166" t="inlineStr">
        <is>
          <t>OA Knee First-line: Topical NSAIDs (Diclofenac emulgel) มีประสิทธิภาพดีและปลอดภัยต่อ GI/CV/Renal</t>
        </is>
      </c>
      <c r="P8" s="165" t="inlineStr">
        <is>
          <t>ข้อสอบเก่า</t>
        </is>
      </c>
      <c r="Q8" s="165" t="inlineStr">
        <is>
          <t>2567</t>
        </is>
      </c>
      <c r="R8" s="165" t="inlineStr"/>
    </row>
    <row r="9" ht="24" customHeight="1" s="49">
      <c r="A9" s="165" t="n">
        <v>7</v>
      </c>
      <c r="B9" s="166" t="inlineStr">
        <is>
          <t>ผู้ป่วยโรคเกาต์ (Gout) ควรได้รับการตรวจวิเคราะห์หรือตรวจความปลอดภัยทางพันธุกรรมในข้อใด ก่อนเริ่มต้นการรักษาด้วยยา Allopurinol เพื่อป้องกันการแพ้ยารุนแรง</t>
        </is>
      </c>
      <c r="C9" s="166" t="inlineStr"/>
      <c r="D9" s="166" t="inlineStr">
        <is>
          <t>Alkaline phosphatase</t>
        </is>
      </c>
      <c r="E9" s="166" t="inlineStr">
        <is>
          <t>Hemoglobin</t>
        </is>
      </c>
      <c r="F9" s="166" t="inlineStr">
        <is>
          <t>Creatine phosphokinase</t>
        </is>
      </c>
      <c r="G9" s="166" t="inlineStr">
        <is>
          <t>HLA-B58:01</t>
        </is>
      </c>
      <c r="H9" s="166" t="inlineStr">
        <is>
          <t>CYP3A4 polymorphism</t>
        </is>
      </c>
      <c r="I9" s="165" t="n">
        <v>4</v>
      </c>
      <c r="J9" s="166" t="inlineStr">
        <is>
          <t>✅ คำตอบที่ถูกต้อง: ข้อ ง. HLA-B58:01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HLA-B58:01 การตรวจวิเคราะห์ทางพันธุกรรมเพื่อหาอัลลีล HLA-B58:01 มีความคุ้มค่าและแนะนำให้คัดกรองในผู้ป่วยชาวไทยและประชากรเอเชียตะวันออกก่อนเริ่มยา Allopurinol เพื่อประเมินความเสี่ยงและป้องกันการเกิดโรคแพ้ยาทางผิวหนังที่รุนแรงเฉียบพลันชนิด SCARs/TEN/DRESS
🔍 ข้ออื่นผิดเพราะอะไร:
• ข้อ ก. (Alkaline phosphatase): Alkaline phosphatase เป็นเอนไซม์ที่บ่งบอกถึงความผิดปกติของท่อน้ำดีหรือกระดูก ไม่ใช่ยีนหรือตัวบ่งชี้ทางพันธุกรรมที่ใช้ทำนายความเสี่ยงการเกิดปฏิกิริยาแพ้ยาผิวหนังรุนแรงจาก Allopurinol
• ข้อ ข. (Hemoglobin): Hemoglobin เป็นโปรตีนในเม็ดเลือดแดงที่ขนส่งออกซิเจน การประเมินค่า Hb ใช้สำหรับคัดกรองภาวะซีด ไม่เกี่ยวข้องกับความเสี่ยงการเกิด SCARs จากการใช้ยา Allopurinol
• ข้อ ค. (Creatine phosphokinase): Creatine phosphokinase เป็นเอนไซม์ที่บ่งชี้การบาดเจ็บของกล้ามเนื้อ (Myopathy) ใช้เฝ้าระวังผลข้างเคียงจากยากลุ่ม Statin ไม่ใช่การทดสอบทางพันธุกรรมเพื่อป้องกันการแพ้ยา Allopurinol
• ข้อ จ. (CYP3A4 polymorphism): CYP3A4 polymorphism เกี่ยวข้องกับกระบวนการเมแทบอลิซึมของยาในตับหลายชนิด แต่ Allopurinol ถูกเมแทบอไลซ์เป็นหลักผ่านเอนไซม์ Xanthine oxidase และไม่เกี่ยวข้องกับยีนนี้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9" s="166" t="inlineStr"/>
      <c r="L9" s="166" t="inlineStr">
        <is>
          <t>Musculoskeletal</t>
        </is>
      </c>
      <c r="M9" s="166" t="inlineStr">
        <is>
          <t>Gout</t>
        </is>
      </c>
      <c r="N9" s="165" t="inlineStr">
        <is>
          <t>Clinic</t>
        </is>
      </c>
      <c r="O9" s="166" t="inlineStr">
        <is>
          <t>Allopurinol Pharmacogenomics: ตรวจยีน HLA-B58:01 ก่อนเริ่มยาในคนไทยทุกราย</t>
        </is>
      </c>
      <c r="P9" s="165" t="inlineStr">
        <is>
          <t>ข้อสอบเก่า</t>
        </is>
      </c>
      <c r="Q9" s="165" t="inlineStr">
        <is>
          <t>2567</t>
        </is>
      </c>
      <c r="R9" s="165" t="inlineStr"/>
    </row>
    <row r="10" ht="24" customHeight="1" s="49">
      <c r="A10" s="165" t="n">
        <v>8</v>
      </c>
      <c r="B10" s="166" t="inlineStr">
        <is>
          <t>เหตุใดแพทย์์จึงสั่งใช้ยา Colchicine ขนาดต่ำ (เช่น 0.6 mg วันละครั้ง) ควบคู่กับยา Allopurinol ในระยะเริ่มต้นการรักษาโรคเกาต์ระยะยาว</t>
        </is>
      </c>
      <c r="C10" s="166" t="inlineStr"/>
      <c r="D10" s="166" t="inlineStr">
        <is>
          <t>เพื่อป้องกันการเกิดข้ออักเสบเฉียบพลัน (Gout flare prophylaxis) ในระยะเริ่มยาลดกรดยูริก</t>
        </is>
      </c>
      <c r="E10" s="166" t="inlineStr">
        <is>
          <t>เสริมฤทธิ์ยา Allopurinol ในการขับกรดยูริกโดยทำหน้าที่คนละกลไก</t>
        </is>
      </c>
      <c r="F10" s="166" t="inlineStr">
        <is>
          <t>ป้องกันการเกิดก้อนโทฟัส (Tophi) ตามข้อต่าง ๆ</t>
        </is>
      </c>
      <c r="G10" s="166" t="inlineStr">
        <is>
          <t>ป้องกันการสะสมและการตกผลึกของสาร Xanthine ในหลอดเลือด</t>
        </is>
      </c>
      <c r="H10" s="166" t="inlineStr">
        <is>
          <t>เสริมฤทธิ์ยา Allopurinol โดยช่วยลดการขับถ่ายยาออกทางไต</t>
        </is>
      </c>
      <c r="I10" s="165" t="n">
        <v>1</v>
      </c>
      <c r="J10" s="166" t="inlineStr">
        <is>
          <t>✅ คำตอบที่ถูกต้อง: ข้อ ก. เพื่อป้องกันการเกิดข้ออักเสบเฉียบพลัน (Gout flare prophylaxis) ในระยะเริ่มยาลดกรดยูริก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เพื่อป้องกันการเกิดข้ออักเสบเฉียบพลัน (Gout flare prophylaxis) ในระยะเริ่มยาลดกรดยูริก ในช่วงเริ่มต้นรักษาโรคเกาต์ด้วยยาลดระดับกรดยูริก (ULT เช่น Allopurinol) ระดับกรดยูริกในกระแสเลือดจะลดลงอย่างรวดเร็ว ส่งผลให้เกิดการละลายของผลึกเกลือยูเรต (Urate crystal dissolution) ที่สะสมอยู่ในข้อ ทำให้กระตุ้นให้เกิดภาวะข้ออักเสบเฉียบพลันกำเริบขึ้นได้ (Gout flare) แพทย์์จึงสั่งใช้ยา Colchicine ขนาดต่ำ (0.6 mg วันละครั้ง) เพื่อทำหน้าที่ต้านอักเสบและป้องกันไม่ให้อาการข้ออักเสบเฉียบพลันกำเริบในช่วง 3-6 เดือนแรกของการเริ่ม ULT
🔍 ข้ออื่นผิดเพราะอะไร:
• ข้อ ข. (เสริมฤทธิ์ยา Allopurinol ในการขับกรดยูริกโดยทำหน้าที่คนละกลไก): Colchicine ออกฤทธิ์ลดการอักเสบโดยยับยั้งการเคลื่อนที่ของเม็ดเลือดขาว (Microtubule inhibitor) ไม่ได้มีฤทธิ์ขับกรดยูริก หรือเสริมกลไกของ Allopurinol ที่ออกฤทธิ์ที่ Xanthine oxidase
• ข้อ ค. (ป้องกันการเกิดก้อนโทฟัส (Tophi) ตามข้อต่าง ๆ): การป้องกันหรือสลายก้อนโทฟัส (Tophi) เป็นผลจากระดับกรดยูริกในเลือดที่ลดลงอย่างต่อเนื่องจากยาลดกรดยูริกเช่น Allopurinol ไม่ใช่ผลโดยตรงจากฤทธิ์ต้านอักเสบของ Colchicine
• ข้อ ง. (ป้องกันการสะสมและการตกผลึกของสาร Xanthine ในหลอดเลือด): สาร Xanthine เกิดจากการยับยั้ง Xanthine oxidase โดย Allopurinol การสะสมของ Xanthine ไม่ได้ถูกป้องกันด้วย Colchicine ซึ่งไม่มีผลต่อกระบวนการสร้างหรือขับถ่ายพิวรีน
• ข้อ จ. (เสริมฤทธิ์ยา Allopurinol โดยช่วยลดการขับถ่ายยาออกทางไต): Colchicine ไม่มีอันตรกิริยา (Drug interaction) ที่ช่วยลดการขับถ่ายยา Allopurinol ออกทางไต กลไกของยาทั้งสองไม่มีส่วนเสริมฤทธิ์กันในแง่ของเภสัชจลนศาสตร์ (Pharmacokinetics)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10" s="166" t="inlineStr"/>
      <c r="L10" s="166" t="inlineStr">
        <is>
          <t>Musculoskeletal</t>
        </is>
      </c>
      <c r="M10" s="166" t="inlineStr">
        <is>
          <t>Gout</t>
        </is>
      </c>
      <c r="N10" s="165" t="inlineStr">
        <is>
          <t>Clinic</t>
        </is>
      </c>
      <c r="O10" s="166" t="inlineStr">
        <is>
          <t>Gout Flare Prophylaxis: ให้ Colchicine / NSAID ร่วมกับ Allopurinol นานอย่างน้อย 3-6 เดือน</t>
        </is>
      </c>
      <c r="P10" s="165" t="inlineStr">
        <is>
          <t>ข้อสอบเก่า</t>
        </is>
      </c>
      <c r="Q10" s="165" t="inlineStr">
        <is>
          <t>2567</t>
        </is>
      </c>
      <c r="R10" s="165" t="inlineStr"/>
    </row>
    <row r="11" ht="24" customHeight="1" s="49">
      <c r="A11" s="165" t="n">
        <v>9</v>
      </c>
      <c r="B11" s="166" t="inlineStr">
        <is>
          <t>ยาบรรเทาอาการปวดอักเสบในข้อใดที่แนะนำให้ใช้เป็นอันดับแรก (First-line) สำหรับผู้ป่วยที่มีอาการปวดข้อเข่าเสื่อม (Osteoarthritis) ในระดับน้อย (Pain score = 2/10) ตามแนวทางเวชปฏิบัติของ American College of Rheumatology (ACR) ปี 2019</t>
        </is>
      </c>
      <c r="C11" s="166" t="inlineStr"/>
      <c r="D11" s="166" t="inlineStr">
        <is>
          <t>Oral Paracetamol + Orphenadrine</t>
        </is>
      </c>
      <c r="E11" s="166" t="inlineStr">
        <is>
          <t>Topical NSAIDs (เช่น Diclofenac emulgel)</t>
        </is>
      </c>
      <c r="F11" s="166" t="inlineStr">
        <is>
          <t>Oral Tramadol</t>
        </is>
      </c>
      <c r="G11" s="166" t="inlineStr">
        <is>
          <t>Oral Diclofenac sodium</t>
        </is>
      </c>
      <c r="H11" s="166" t="inlineStr">
        <is>
          <t>Glucosamine sulfate oral capsule</t>
        </is>
      </c>
      <c r="I11" s="165" t="n">
        <v>2</v>
      </c>
      <c r="J11" s="166" t="inlineStr">
        <is>
          <t>✅ คำตอบที่ถูกต้อง: ข้อ ข. Topical NSAIDs (เช่น Diclofenac emulgel)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Topical NSAIDs (เช่น Diclofenac emulgel) ตามแนวทาง ACR 2019 แนะนำใช้ Topical NSAIDs เป็น First-line สำหรับผู้ป่วยโรคข้อเข่าเสื่อม (Knee OA) เนื่องจากมีข้อแนะนำสนับสนุนที่เข้มแข็ง (Strongly recommended) และปลอดภัยกว่าการใช้ยาแก้ปวดชนิดรับประทานทั่วไป สำหรับ Paracetamol เป็นเพียงข้อแนะนำแบบมีเงื่อนไข (Conditionally recommended) และมี efficacy ลดปวดในข้อเสื่อมต่ำ
🔍 ข้ออื่นผิดเพราะอะไร:
• ข้อ ก. (Oral Paracetamol + Orphenadrine): Oral Paracetamol มีประสิทธิภาพลดปวดข้อเสื่อมได้น้อยกว่า NSAIDs แนวทาง ACR 2019 แนะนำให้ใช้แบบมีเงื่อนไข (Conditional) และไม่ถือเป็น First-line treatment เมื่อเทียบกับยาทาเฉพาะที่
• ข้อ ค. (Oral Tramadol): Oral Tramadol เป็นยากลุ่ม Weak opioid ที่มีผลข้างเคียงสูง เช่น คลื่นไส้ เวียนศีรษะ แนวทาง ACR แนะนำให้ใช้กรณีที่ผู้ป่วยไม่สามารถใช้ NSAIDs หรือไม่ตอบสนองต่อยา First-line อื่นๆ
• ข้อ ง. (Oral Diclofenac sodium): Oral Diclofenac มีประสิทธิภาพสูงแต่มีความเสี่ยงต่อระบบทางเดินอาหารและหัวใจหลอดเลือดสูงกว่ายาทาเฉพาะที่ จึงแนะนำให้เริ่มที่ Topical NSAIDs ก่อนในผู้ป่วยที่มีอาการปวดแบบ khuẩnๆ
• ข้อ จ. (Glucosamine sulfate oral capsule): Glucosamine sulfate ถูกพิจารณาว่าไม่มีประสิทธิภาพทางคลินิกที่ชัดเจนในการรักษาข้อเสื่อม แนวทาง ACR 2019 จึงมีข้อแนะนำคัดค้าน (Strongly recommend against) การใช้ยานี้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11" s="166" t="inlineStr"/>
      <c r="L11" s="166" t="inlineStr">
        <is>
          <t>Musculoskeletal</t>
        </is>
      </c>
      <c r="M11" s="166" t="inlineStr">
        <is>
          <t>Osteoarthritis</t>
        </is>
      </c>
      <c r="N11" s="165" t="inlineStr">
        <is>
          <t>Clinic</t>
        </is>
      </c>
      <c r="O11" s="166" t="inlineStr">
        <is>
          <t>ACR 2019 OA: แนะนำ Topical NSAID เป็นอันดับแรกก่อน Oral NSAID ในข้อเข่าเสื่อม</t>
        </is>
      </c>
      <c r="P11" s="165" t="inlineStr">
        <is>
          <t>ข้อสอบเก่า</t>
        </is>
      </c>
      <c r="Q11" s="165" t="inlineStr">
        <is>
          <t>2566</t>
        </is>
      </c>
      <c r="R11" s="165" t="inlineStr"/>
    </row>
    <row r="12" ht="24" customHeight="1" s="49">
      <c r="A12" s="165" t="n">
        <v>10</v>
      </c>
      <c r="B12" s="166" t="inlineStr">
        <is>
          <t>เภสัชกรควรให้คำแนะนำแก่ผู้ป่วยเกี่ยวกับอาการไม่พึงประสงค์จากการใช้ยา (ADR) ที่โดดเด่นและพบบ่อยที่สุดของยา Colchicine ในข้อใด</t>
        </is>
      </c>
      <c r="C12" s="166" t="inlineStr"/>
      <c r="D12" s="166" t="inlineStr">
        <is>
          <t>ท้องเสียถ่ายเหลว</t>
        </is>
      </c>
      <c r="E12" s="166" t="inlineStr">
        <is>
          <t>ปวดศีรษะเฉียบพลัน</t>
        </is>
      </c>
      <c r="F12" s="166" t="inlineStr">
        <is>
          <t>ความดันโลหิตต่ำ</t>
        </is>
      </c>
      <c r="G12" s="166" t="inlineStr">
        <is>
          <t>ผื่นคันตามผิวหนัง</t>
        </is>
      </c>
      <c r="H12" s="166" t="inlineStr">
        <is>
          <t>ปัสสาวะเป็นเลือด</t>
        </is>
      </c>
      <c r="I12" s="165" t="n">
        <v>1</v>
      </c>
      <c r="J12" s="166" t="inlineStr">
        <is>
          <t>✅ คำตอบที่ถูกต้อง: ข้อ ก. ท้องเสียถ่ายเหลว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ท้องเสียถ่ายเหลว ADR สำคัญที่พบบ่อยที่สุดของ Colchicine คือการกระตุ้นให้เกิดพิษต่อระบบทางเดินอาหาร โดยมีอาการท้องเสียถ่ายเหลว เป็นอาการหลัก ซึ่งสัมพันธ์โดยตรงกับขนาดยา (Dose-dependent) เภสัชกรต้องแนะนำให้ผู้ป่วยหยุดยาทันทีหากเริ่มมีอาการท้องเสีย
🔍 ข้ออื่นผิดเพราะอะไร:
• ข้อ ข. (ปวดศีรษะเฉียบพลัน): ปวดศีรษะเฉียบพลันไม่ใช่ผลข้างเคียงหลักที่พบได้บ่อยจาก Colchicine พิษของยาชนิดนี้มักจำเพาะต่อเซลล์ที่มีการแบ่งตัวเร็วเช่นเยื่อบุทางเดินอาหารมากกว่าระบบประสาทส่วนกลาง
• ข้อ ค. (ความดันโลหิตต่ำ): ความดันโลหิตต่ำอาจพบได้ในภาวะแทรกซ้อนจากการเกิดพิษแบบ Multi-organ failure ในขนาดยาที่สูงเกินไปมาก แต่ไม่ใช่ ADR ทั่วไปและโดดเด่นที่ต้องเตือนผู้ป่วยเมื่อใช้ยาในขนาดปกติ
• ข้อ ง. (ผื่นคันตามผิวหนัง): ผื่นคันตามผิวหนังเป็นปฏิกิริยาการแพ้ยาที่พบได้น้อยมาก และไม่ได้สัมพันธ์โดยตรงกับขนาดยา (Dose-dependent) เหมือนกับอาการทางระบบทางเดินอาหารของ Colchicine
• ข้อ จ. (ปัสสาวะเป็นเลือด): ปัสสาวะเป็นเลือดเป็นอาการของนิ่วในทางเดินปัสสาวะหรือผลจากการใช้ยาลดกรดยูริกกลุ่ม Uricosuric ไม่ใช่ผลข้างเคียงที่โดดเด่นและพบบ่อยของ Colchicine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Acute Gout Flare Dosing: ขนาดยาตาม EULAR/ACR: 1 mg ทันที ตามด้วย 0.5 mg อีก 1 ชั่วโมงต่อมา (รวม 1.5 mg ในวันแรก) ประสิทธิภาพเท่ากับ high-dose แต่ toxicity ต่ำกว่ามาก
• Narrow Therapeutic Index: ระวัง GI toxicity (ท้องเสียรุนแรง คลื่นไส้) และหลีกเลี่ยงการใช้ร่วมกับ strong P-gp/CYP3A4 inhibitors (Clarithromycin) โดยเฉพาะใน CKD</t>
        </is>
      </c>
      <c r="K12" s="166" t="inlineStr"/>
      <c r="L12" s="166" t="inlineStr">
        <is>
          <t>Musculoskeletal</t>
        </is>
      </c>
      <c r="M12" s="166" t="inlineStr">
        <is>
          <t>Gout</t>
        </is>
      </c>
      <c r="N12" s="165" t="inlineStr">
        <is>
          <t>Clinic</t>
        </is>
      </c>
      <c r="O12" s="166" t="inlineStr">
        <is>
          <t>Colchicine Counseling: หยุดยาหรือลดขนาดทันทีหากเกิดอาการถ่ายเหลวรุนแรง</t>
        </is>
      </c>
      <c r="P12" s="165" t="inlineStr">
        <is>
          <t>ข้อสอบเก่า</t>
        </is>
      </c>
      <c r="Q12" s="165" t="inlineStr">
        <is>
          <t>2566</t>
        </is>
      </c>
      <c r="R12" s="165" t="inlineStr"/>
    </row>
    <row r="13" ht="24" customHeight="1" s="49">
      <c r="A13" s="165" t="n">
        <v>11</v>
      </c>
      <c r="B13" s="166" t="inlineStr">
        <is>
          <t>ผู้ป่วยโรคข้ออักเสบรูมาตอยด์ (Rheumatoid Arthritis) ได้รับการรักษาด้วยยา Methotrexate (MTX) แต่อาการยังไม่ดีขึ้น แพทย์์พิจารณาจ่ายยาลดความรุนแรงของโรคกลุ่ม DMARDs ร่วมเพิ่มขึ้น หากผู้ป่วยมีประวัติการแพ้ยาในกลุ่ม Sulfa (Sulfonamides) อย่างรุนแรง ยาในข้อใดต่อไปนี้คือทางเลือกที่เหมาะสมที่สุดที่สามารถใช้ร่วมได้อย่างปลอดภัย</t>
        </is>
      </c>
      <c r="C13" s="166" t="inlineStr"/>
      <c r="D13" s="166" t="inlineStr">
        <is>
          <t>Sulfasalazine</t>
        </is>
      </c>
      <c r="E13" s="166" t="inlineStr">
        <is>
          <t>เพิ่มขนาด Methotrexate</t>
        </is>
      </c>
      <c r="F13" s="166" t="inlineStr">
        <is>
          <t>เพิ่มขนาด Prednisolone</t>
        </is>
      </c>
      <c r="G13" s="166" t="inlineStr">
        <is>
          <t>เพิ่มยา Hydroxychloroquine</t>
        </is>
      </c>
      <c r="H13" s="166" t="inlineStr">
        <is>
          <t>เพิ่มยา Azathioprine</t>
        </is>
      </c>
      <c r="I13" s="165" t="n">
        <v>4</v>
      </c>
      <c r="J13" s="166" t="inlineStr">
        <is>
          <t>✅ คำตอบที่ถูกต้อง: ข้อ ง. เพิ่มยา Hydroxychloroquine
💡 Background:
โรคข้ออักเสบรูมาตอยด์ (RA) เป็น systemic autoimmune disease ต้องรีบเริ่ม DMARDs ทันทีเพื่อป้องกัน joint destruction
🎯 ทำไมข้อนี้ถึงถูก:
เพิ่มยา Hydroxychloroquine ผู้ป่วยโรคข้ออักเสบรูมาตอยด์ (RA) ที่ไม่สามารถควบคุมโรคด้วย Methotrexate เดี่ยว ๆ ได้ จำเป็นต้องปรับเพิ่มยาในกลุ่ม Conventional synthetic DMARDs (csDMARDs) ร่วมด้วย โดยยาทั้ง 3 ตัวที่นิยมใช้ร่วมกันคือ Methotrexate, Sulfasalazine, และ Hydroxychloroquine แต่เนื่องจากผู้ป่วยรายนี้มีประวัติแพ้ยากลุ่ม Sulfa อย่างรุนแรง ยา Sulfasalazine จึงเป็น contraindication เด็ดขาด ดังนั้นทางเลือกที่เหมาะสมและปลอดภัยที่สุดคือการสั่งจ่ายเพิ่มยา Hydroxychloroquine เพื่อควบคุมโรค
🔍 ข้ออื่นผิดเพราะอะไร:
• ข้อ ก. (Sulfasalazine): Sulfasalazine มีโครงสร้างแบบ Sulfa (Sulfonamides) ซึ่งเป็นข้อห้ามใช้เด็ดขาด (Contraindication) ในผู้ป่วยรายนี้ที่มีประวัติการแพ้ยากลุ่ม Sulfa อย่างรุนแรง
• ข้อ ข. (เพิ่มขนาด Methotrexate): การเพิ่มขนาด Methotrexate เพียงอย่างเดียวอาจเพิ่มความเสี่ยงต่อความเป็นพิษ (Hepatotoxicity, Bone marrow suppression) โดยที่ประสิทธิภาพอาจไม่เพียงพอเมื่อเทียบกับการใช้ยา DMARDs ร่วมกันหลายตัว
• ข้อ ค. (เพิ่มขนาด Prednisolone): Prednisolone เป็นยาสเตียรอยด์ที่ใช้บรรเทาอาการอักเสบชั่วคราว (Bridging therapy) ไม่ใช่ยาหลักที่ช่วยลดการลุกลามของโรคระยะยาว (DMARDs) และมีผลข้างเคียงสูงเมื่อใช้ระยะยาว
• ข้อ จ. (เพิ่มยา Azathioprine): Azathioprine มีความเป็นพิษสูงและประสิทธิภาพด้อยกว่าเมื่อเทียบกับ Triple therapy หรือการใช้ Hydroxychloroquine ปัจจุบันไม่ค่อยนิยมใช้เป็น First-line หรือ add-on DMARD ใน RA
📖 Guideline อ้างอิง:
2021 American College of Rheumatology (ACR) Guideline for the Treatment of Rheumatoid Arthritis &amp; แนวทางเวชปฏิบัติการดูแลรักษาโรคข้ออักเสบรูมาตอยด์ พ.ศ. 2561 (สมาคมรูมาติสซั่มแห่งประเทศไทย)
📌 จุดจำก่อนสอบ:
• Retinal Toxicity Monitoring: สะสมที่ retinal pigment epithelium ทำให้เกิด irreversible retinopathy ต้องตรวจจอประสาทตาก่อนเริ่มยาและตรวจซ้ำทุกปีหลังใช้ครบ 5 ปี
• Pregnancy Safety in RA/SLE: เป็น DMARD ที่ปลอดภัยที่สุดและแนะนำให้ใช้ต่อเนื่องตลอดการตั้งครรภ์ในผู้ป่วย SLE และ RA เพื่อป้องกัน disease flare</t>
        </is>
      </c>
      <c r="K13" s="166" t="inlineStr"/>
      <c r="L13" s="166" t="inlineStr">
        <is>
          <t>Musculoskeletal</t>
        </is>
      </c>
      <c r="M13" s="166" t="inlineStr">
        <is>
          <t>Rheumatoid arthritis</t>
        </is>
      </c>
      <c r="N13" s="165" t="inlineStr">
        <is>
          <t>Clinic</t>
        </is>
      </c>
      <c r="O13" s="166" t="inlineStr">
        <is>
          <t>RA Treat-to-target: หากคุมโรคไม่ได้ด้วย MTX ให้พิจารณา Add-on csDMARDs อื่น (เช่น HCQ, SSZ)</t>
        </is>
      </c>
      <c r="P13" s="165" t="inlineStr">
        <is>
          <t>ข้อสอบเก่า</t>
        </is>
      </c>
      <c r="Q13" s="165" t="inlineStr">
        <is>
          <t>2566</t>
        </is>
      </c>
      <c r="R13" s="165" t="inlineStr"/>
    </row>
    <row r="14" ht="24" customHeight="1" s="49">
      <c r="A14" s="165" t="n">
        <v>12</v>
      </c>
      <c r="B14" s="166" t="inlineStr">
        <is>
          <t>ผู้ป่วยโรคเกาต์อักเสบเรื้อรังได้รับยา Allopurinol ควบคู่กับ Colchicine วันละครั้ง ข้อใดคือวัตถุประสงค์หลักของการจ่ายยา Colchicine ร่วมด้วยในระยะเริ่มแรก</t>
        </is>
      </c>
      <c r="C14" s="166" t="inlineStr"/>
      <c r="D14" s="166" t="inlineStr">
        <is>
          <t>เพื่อลดผลข้างเคียงทางไตของ Allopurinol</t>
        </is>
      </c>
      <c r="E14" s="166" t="inlineStr">
        <is>
          <t>เพื่อเสริมฤทธิ์ต้านอักเสบและลดกรดยูริกของยา Allopurinol</t>
        </is>
      </c>
      <c r="F14" s="166" t="inlineStr">
        <is>
          <t>เพื่อป้องกันการเกิดข้ออักเสบเฉียบพลัน (Gout flare) จากการเปลี่ยนแปลงของระดับกรดยูริก</t>
        </is>
      </c>
      <c r="G14" s="166" t="inlineStr">
        <is>
          <t>เพื่อลดการเกิดนิ่วในไตจากกรดยูริก</t>
        </is>
      </c>
      <c r="H14" s="166" t="inlineStr">
        <is>
          <t>เพื่อเพิ่มการดูดซึมยา Allopurinol ในระบบทางเดินอาหาร</t>
        </is>
      </c>
      <c r="I14" s="165" t="n">
        <v>3</v>
      </c>
      <c r="J14" s="166" t="inlineStr">
        <is>
          <t>✅ คำตอบที่ถูกต้อง: ข้อ ค. เพื่อป้องกันการเกิดข้ออักเสบเฉียบพลัน (Gout flare) จากการเปลี่ยนแปลงของระดับกรดยูริก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เพื่อป้องกันการเกิดข้ออักเสบเฉียบพลัน (Gout flare) จากการเปลี่ยนแปลงของระดับกรดยูริก วัตถุประสงค์หลักของการให้ Colchicine ขนาดต่ำควบคู่กับ Allopurinol ในระยะเริ่มต้นของการลดกรดยูริก (ULT) คือการป้องกันข้ออักเสบเฉียบพลันกำเริบ (Gout flare prophylaxis) เนื่องจากกรดยูริกในเลือดที่แกว่งและลดลงอย่างรวดเร็วจะทำให้ผลึกเกลือยูเรตละลายตัวและกระตุ้นระบบภูมิคุ้มกันให้เกิดการอักเสบในข้อขึ้นมาได้
🔍 ข้ออื่นผิดเพราะอะไร:
• ข้อ ก. (เพื่อลดผลข้างเคียงทางไตของ Allopurinol): Colchicine ไม่ได้มีกลไกใดๆ ในการปกป้องไตหรือลดผลข้างเคียงทางไตจากยา Allopurinol ทั้งสองตัวออกฤทธิ์อิสระต่อกันในการจัดการโรคเกาต์
• ข้อ ข. (เพื่อเสริมฤทธิ์ต้านอักเสบและลดกรดยูริกของยา Allopurinol): Colchicine เป็นยาต้านการอักเสบเท่านั้น ไม่มีกลไกในการยับยั้งเอนไซม์ Xanthine oxidase หรือลดกรดยูริก จึงไม่สามารถเสริมฤทธิ์ลดกรดยูริกของ Allopurinol ได้
• ข้อ ง. (เพื่อลดการเกิดนิ่วในไตจากกรดยูริก): การเกิดนิ่วในไตจากกรดยูริกเกิดจากการขับกรดยูริกที่มากเกินไปทางปัสสาวะ Colchicine ไม่มีผลต่อการขับหรือลดการเกิดนิ่วในไตแต่อย่างใด
• ข้อ จ. (เพื่อเพิ่มการดูดซึมยา Allopurinol ในระบบทางเดินอาหาร): Colchicine ไม่ได้มีผลต่อเภสัชจลนศาสตร์ในการดูดซึมยา Allopurinol ผ่านระบบทางเดินอาหาร การดูดซึมของ Allopurinol เกิดขึ้นตามปกติแม้จะไม่มี Colchicine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14" s="166" t="inlineStr"/>
      <c r="L14" s="166" t="inlineStr">
        <is>
          <t>Musculoskeletal</t>
        </is>
      </c>
      <c r="M14" s="166" t="inlineStr">
        <is>
          <t>Gout</t>
        </is>
      </c>
      <c r="N14" s="165" t="inlineStr">
        <is>
          <t>Clinic</t>
        </is>
      </c>
      <c r="O14" s="166" t="inlineStr">
        <is>
          <t>Gout Prophylaxis: ป้องกัน Gout flare จากการแกว่งของระดับกรดยูริกในช่วงเริ่ม ULT</t>
        </is>
      </c>
      <c r="P14" s="165" t="inlineStr">
        <is>
          <t>ข้อสอบเก่า</t>
        </is>
      </c>
      <c r="Q14" s="165" t="inlineStr">
        <is>
          <t>2566</t>
        </is>
      </c>
      <c r="R14" s="165" t="inlineStr"/>
    </row>
    <row r="15" ht="24" customHeight="1" s="49">
      <c r="A15" s="165" t="n">
        <v>13</v>
      </c>
      <c r="B15" s="166" t="inlineStr">
        <is>
          <t>พารามิเตอร์หรือการตรวจติดตามในข้อใดต่อไปนี้ที่ ไม่จำเป็น ต้องได้รับการตรวจเป็นประจำระหว่างการใช้ยา Methotrexate (MTX) เพื่อความปลอดภัย</t>
        </is>
      </c>
      <c r="C15" s="166" t="inlineStr"/>
      <c r="D15" s="166" t="inlineStr">
        <is>
          <t>Complete Blood Count (CBC)</t>
        </is>
      </c>
      <c r="E15" s="166" t="inlineStr">
        <is>
          <t>Liver function tests (AST/ALT)</t>
        </is>
      </c>
      <c r="F15" s="166" t="inlineStr">
        <is>
          <t>Renal function (Serum creatinine)</t>
        </is>
      </c>
      <c r="G15" s="166" t="inlineStr">
        <is>
          <t>Chest X-ray</t>
        </is>
      </c>
      <c r="H15" s="166" t="inlineStr">
        <is>
          <t>การตรวจตาอย่างละเอียดโดยจักษุแพทย์์ (Eye examination)</t>
        </is>
      </c>
      <c r="I15" s="165" t="n">
        <v>5</v>
      </c>
      <c r="J15" s="166" t="inlineStr">
        <is>
          <t>✅ คำตอบที่ถูกต้อง: ข้อ จ. การตรวจตาอย่างละเอียดโดยจักษุแพทย์์ (Eye examination)
💡 Background:
โรคข้ออักเสบรูมาตอยด์ (RA) เป็น systemic autoimmune disease ต้องรีบเริ่ม DMARDs ทันทีเพื่อป้องกัน joint destruction
🎯 ทำไมข้อนี้ถึงถูก:
การตรวจตาอย่างละเอียดโดยจักษุแพทย์์ (Eye examination) การประเมินหรือตรวจตาอย่างละเอียดโดยจักษุแพทย์์ (Ophthalmologic examination) เป็นพารามิเตอร์ที่จำเป็นสำหรับเฝ้าระวังพิษต่อจอประสาทตา (Retinotoxicity) จากยา Hydroxychloroquine (HCQ) เท่านั้น ไม่จำเป็นสำหรับการตรวจติดตามยา Methotrexate (MTX) ขณะที่การใช้ MTX ต้องตรวจติดตาม CBC (เฝ้าระวัง Bone marrow suppression), LFT (Hepatotoxicity), Creatinine (Renal function), และ Chest X-ray (เฝ้าระวัง Pulmonary fibrosis/Pneumonitis)
🔍 ข้ออื่นผิดเพราะอะไร:
• ข้อ ก. (Complete Blood Count (CBC)): Complete Blood Count (CBC) เป็นพารามิเตอร์ที่จำเป็นอย่างยิ่งในการติดตามการใช้ Methotrexate เพื่อเฝ้าระวังภาวะกดไขกระดูก (Bone marrow suppression) ที่อันตรายถึงชีวิต
• ข้อ ข. (Liver function tests (AST/ALT)): Liver function tests (AST/ALT) ต้องได้รับการตรวจติดตามเป็นระยะ เนื่องจาก Methotrexate สามารถทำให้เกิดพิษต่อตับ (Hepatotoxicity) และภาวะตับแข็งได้หากใช้เป็นเวลานาน
• ข้อ ค. (Renal function (Serum creatinine)): Renal function (Serum creatinine) จำเป็นต้องตรวจติดตาม เพราะ Methotrexate ถูกขับออกทางไตเป็นหลัก หากการทำงานของไตบกพร่องจะทำให้ยาคั่งและเกิดพิษรุนแรง
• ข้อ ง. (Chest X-ray): Chest X-ray มักได้รับการตรวจก่อนเริ่มยาหรือระหว่างติดตามการรักษาเพื่อเฝ้าระวังภาวะปอดอักเสบแทรกซ้อน (Methotrexate-induced pneumonitis หรือ Pulmonary fibrosis)
📖 Guideline อ้างอิง:
2021 American College of Rheumatology (ACR) Guideline for the Treatment of Rheumatoid Arthritis &amp; แนวทางเวชปฏิบัติการดูแลรักษาโรคข้ออักเสบรูมาตอยด์ พ.ศ. 2561 (สมาคมรูมาติสซั่มแห่งประเทศไทย)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15" s="166" t="inlineStr"/>
      <c r="L15" s="166" t="inlineStr">
        <is>
          <t>Musculoskeletal</t>
        </is>
      </c>
      <c r="M15" s="166" t="inlineStr">
        <is>
          <t>Rheumatoid arthritis</t>
        </is>
      </c>
      <c r="N15" s="165" t="inlineStr">
        <is>
          <t>Clinic</t>
        </is>
      </c>
      <c r="O15" s="166" t="inlineStr">
        <is>
          <t>DMARDs Monitoring: HCQ ต้องตรวจคัดกรอง Retinal toxicity ด้วย Eye exam ประจำปี (MTX ไม่ต้อง)</t>
        </is>
      </c>
      <c r="P15" s="165" t="inlineStr">
        <is>
          <t>ข้อสอบเก่า</t>
        </is>
      </c>
      <c r="Q15" s="165" t="inlineStr">
        <is>
          <t>2566</t>
        </is>
      </c>
      <c r="R15" s="165" t="inlineStr"/>
    </row>
    <row r="16" ht="24" customHeight="1" s="49">
      <c r="A16" s="165" t="n">
        <v>14</v>
      </c>
      <c r="B16" s="166" t="inlineStr">
        <is>
          <t>คำแนะนำข้อใดต่อไปนี้เกี่ยวกับการใช้ยา Methotrexate (MTX) ในผู้ป่วยโรคข้ออักเสบรูมาตอยด์ที่ ไม่เหมาะสม หรือผิดพลาด</t>
        </is>
      </c>
      <c r="C16" s="166" t="inlineStr"/>
      <c r="D16" s="166" t="inlineStr">
        <is>
          <t>แนะนำให้หลีกเลี่ยงการดื่มเครื่องดื่มแอลกอฮอล์ในระหว่างใช้ยานี้</t>
        </is>
      </c>
      <c r="E16" s="166" t="inlineStr">
        <is>
          <t>รับประทานยาเพียงสัปดาห์ละ 1 ครั้งตามที่แพทย์์สั่ง (ห้ามกินทุกวัน)</t>
        </is>
      </c>
      <c r="F16" s="166" t="inlineStr">
        <is>
          <t>รับประทานร่วมกับ Folic acid ตามแพทย์์สั่งเพื่อลดอาการปากเปื่อยและผลข้างเคียงอื่น ๆ</t>
        </is>
      </c>
      <c r="G16" s="166" t="inlineStr">
        <is>
          <t>สามารถปรับลดขนาดยาเองได้ทันทีเมื่ออาการของโรคเริ่มคงที่หรือไม่มีอาการปวดอักเสบ</t>
        </is>
      </c>
      <c r="H16" s="166" t="inlineStr">
        <is>
          <t>หากมีอาการไข้ เจ็บคอ หรือไอแห้งผิดปกติ ให้หยุดยาและรีบมาพบแพทย์์ทันที</t>
        </is>
      </c>
      <c r="I16" s="165" t="n">
        <v>4</v>
      </c>
      <c r="J16" s="166" t="inlineStr">
        <is>
          <t>✅ คำตอบที่ถูกต้อง: ข้อ ง. สามารถปรับลดขนาดยาเองได้ทันทีเมื่ออาการของโรคเริ่มคงที่หรือไม่มีอาการปวดอักเสบ
💡 Background:
โรคข้ออักเสบรูมาตอยด์ (RA) เป็น systemic autoimmune disease ต้องรีบเริ่ม DMARDs ทันทีเพื่อป้องกัน joint destruction
🎯 ทำไมข้อนี้ถึงถูก:
สามารถปรับลดขนาดยาเองได้ทันทีเมื่ออาการของโรคเริ่มคงที่หรือไม่มีอาการปวดอักเสบ ผู้ป่วยไม่มีสิทธิ์ปรับลดหรือเพิ่มขนาดยากลุ่ม DMARDs (รวมถึง Methotrexate) ด้วยตัวเองเด็ดขาด เนื่องจากเป็นยาที่มีดัชนีการรักษาแคบและมีความเป็นพิษสูง การปรับขนาดยาจำเป็นต้องตรวจประเมินดัชนีความรุนแรงของโรค (Disease activity) และค่าทางห้องปฏิบัติการอย่างรอบคอบโดยแพทย์์ผู้เชี่ยวชาญ ส่วนข้ออื่น ๆ เป็นคำแนะนำที่ถูกต้องและเหมาะสมสำหรับผู้ป่วยที่ใช้ MTX
🔍 ข้ออื่นผิดเพราะอะไร:
• ข้อ ก. (แนะนำให้หลีกเลี่ยงการดื่มเครื่องดื่มแอลกอฮอล์ในระหว่างใช้ยานี้): Methotrexate มีความเสี่ยงในการเกิดพิษต่อตับ (Hepatotoxicity) สูง การดื่มแอลกอฮอล์จะยิ่งเสริมความเสี่ยงให้เกิดตับอักเสบหรือตับแข็ง คำแนะนำให้หลีกเลี่ยงจึงถูกต้อง
• ข้อ ข. (รับประทานยาเพียงสัปดาห์ละ 1 ครั้งตามที่แพทย์์สั่ง (ห้ามกินทุกวัน)): Methotrexate สำหรับโรค RA มีข้อกำหนดการให้ยาที่เคร่งครัดคือรับประทานสัปดาห์ละ 1 ครั้งเท่านั้น การรับประทานทุกวันจะทำให้เกิดพิษเฉียบพลันถึงชีวิต คำแนะนำนี้จึงถูกต้อง
• ข้อ ค. (รับประทานร่วมกับ Folic acid ตามแพทย์์สั่งเพื่อลดอาการปากเปื่อยและผลข้างเคียงอื่น ๆ): Folic acid ช่วยป้องกันและลดผลข้างเคียงของ Methotrexate เช่น แผลในปาก ปากเปื่อย (Stomatitis) และลดความเสี่ยงต่อการเกิดพิษต่อตับโดยไม่รบกวนประสิทธิภาพของยา
• ข้อ จ. (หากมีอาการไข้ เจ็บคอ หรือไอแห้งผิดปกติ ให้หยุดยาและรีบมาพบแพทย์์ทันที): อาการไข้ เจ็บคอ หรือไอแห้ง เป็นสัญญาณเตือนสำคัญของภาวะไขกระดูกถูกกด (ติดเชื้อ) หรือปอดอักเสบ (Pneumonitis) การหยุดยาและพบแพทย์์ทันทีจึงเป็นคำแนะนำที่ถูกต้อง
📖 Guideline อ้างอิง:
2021 American College of Rheumatology (ACR) Guideline for the Treatment of Rheumatoid Arthritis &amp; แนวทางเวชปฏิบัติการดูแลรักษาโรคข้ออักเสบรูมาตอยด์ พ.ศ. 2561 (สมาคมรูมาติสซั่มแห่งประเทศไทย)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16" s="166" t="inlineStr"/>
      <c r="L16" s="166" t="inlineStr">
        <is>
          <t>Musculoskeletal</t>
        </is>
      </c>
      <c r="M16" s="166" t="inlineStr">
        <is>
          <t>Rheumatoid arthritis</t>
        </is>
      </c>
      <c r="N16" s="165" t="inlineStr">
        <is>
          <t>Clinic</t>
        </is>
      </c>
      <c r="O16" s="166" t="inlineStr">
        <is>
          <t>DMARDs Counseling: MTX ทานสัปดาห์ละ 1 ครั้งเท่านั้น ห้ามทานทุกวัน และห้ามปรับลดขนาดยาเอง</t>
        </is>
      </c>
      <c r="P16" s="165" t="inlineStr">
        <is>
          <t>ข้อสอบเก่า</t>
        </is>
      </c>
      <c r="Q16" s="165" t="inlineStr">
        <is>
          <t>2566</t>
        </is>
      </c>
      <c r="R16" s="165" t="inlineStr"/>
    </row>
    <row r="17" ht="24" customHeight="1" s="49">
      <c r="A17" s="165" t="n">
        <v>15</v>
      </c>
      <c r="B17" s="166" t="inlineStr">
        <is>
          <t>จากกรณีศึกษาผู้ป่วย RA ข้างต้น การจัดการการรักษาในข้อใดเหมาะสมที่สุดสำหรับคนไข้รายนี้เพื่อควบคุมอาการของโรค</t>
        </is>
      </c>
      <c r="C17" s="166" t="inlineStr"/>
      <c r="D17" s="166" t="inlineStr">
        <is>
          <t>เพิ่มขนาดยา Methotrexate</t>
        </is>
      </c>
      <c r="E17" s="166" t="inlineStr">
        <is>
          <t>เพิ่มขนาดยา Corticosteroids</t>
        </is>
      </c>
      <c r="F17" s="166" t="inlineStr">
        <is>
          <t>เพิ่มยา Sulfasalazine</t>
        </is>
      </c>
      <c r="G17" s="166" t="inlineStr">
        <is>
          <t>เพิ่มยา Hydroxychloroquine</t>
        </is>
      </c>
      <c r="H17" s="166" t="inlineStr">
        <is>
          <t>เพิ่มยา Leflunomide</t>
        </is>
      </c>
      <c r="I17" s="165" t="n">
        <v>5</v>
      </c>
      <c r="J17" s="166" t="inlineStr">
        <is>
          <t>✅ คำตอบที่ถูกต้อง: ข้อ จ. เพิ่มยา Leflunomide
💡 Background:
โรคข้ออักเสบรูมาตอยด์ (RA) เป็น systemic autoimmune disease ต้องรีบเริ่ม DMARDs ทันทีเพื่อป้องกัน joint destruction
🎯 ทำไมข้อนี้ถึงถูก:
เพิ่มยา Leflunomide จากกรณีศึกษา ผู้ป่วยมีอาการรุนแรงระดับปานกลาง (Moderate disease activity) และมีข้อจำกัดในการใช้ Sulfasalazine เนื่องจากแพ้ยากลุ่ม Sulfa ดังนั้นตัวยาในกลุ่ม csDMARDs ที่มี efficacy สูงใกล้เคียงกับ Methotrexate และสามารถใช้ร่วมกับ Methotrexate หรือใช้เดี่ยว ๆ ทดแทนได้ดีคือ Leflunomide (ยับยั้ง Pyrimidine synthesis) ซึ่งมีความเหมาะสมในการควบคุมความรุนแรงของโรค
🔍 ข้ออื่นผิดเพราะอะไร:
• ข้อ ก. (เพิ่มขนาดยา Methotrexate): การเพิ่มขนาด Methotrexate ต่อเนื่องเมื่อควบคุมอาการไม่ได้อาจไปถึงขีดจำกัดของขนาดยาที่ปลอดภัย และเพิ่มความเสี่ยงของพิษสะสมโดยไม่เกิดประโยชน์ทางคลินิกเพิ่มเติม
• ข้อ ข. (เพิ่มขนาดยา Corticosteroids): Corticosteroids ใช้เพื่อบรรเทาอาการอักเสบเฉียบพลันเป็นช่วงเวลาสั้นๆ (Bridging) ไม่ควรเพิ่มขนาดหรือใช้ต่อเนื่องระยะยาวเนื่องจากผลข้างเคียงสูงและไม่ได้ชะลอความเสียหายของข้อ
• ข้อ ค. (เพิ่มยา Sulfasalazine): Sulfasalazine มีโครงสร้างหลักคือซัลโฟนาไมด์ (Sulfonamide) ซึ่งเป็นข้อห้ามใช้เด็ดขาด (Absolute contraindication) ในผู้ป่วยรายนี้ที่มีประวัติแพ้ยากลุ่ม Sulfa อย่างรุนแรง
• ข้อ ง. (เพิ่มยา Hydroxychloroquine): Hydroxychloroquine แม้จะใช้ร่วมได้ แต่สำหรับผู้ป่วยที่มี Moderate ถึง High disease activity ยา Leflunomide มักให้ประสิทธิภาพเทียบเท่ากับ MTX ในการควบคุมโรคได้ดีกว่าเมื่อใช้เป็นยาเดี่ยวหรือเสริม
📖 Guideline อ้างอิง:
2021 American College of Rheumatology (ACR) Guideline for the Treatment of Rheumatoid Arthritis &amp; แนวทางเวชปฏิบัติการดูแลรักษาโรคข้ออักเสบรูมาตอยด์ พ.ศ. 2561 (สมาคมรูมาติสซั่มแห่งประเทศไทย)
📌 จุดจำก่อนสอบ:
• Teratogenicity &amp; Accelerated Elimination: Pregnancy Category X มี half-life ยาวนาน (2 สัปดาห์) หากต้องการตั้งครรภ์หรือเกิดพิษ ต้องทำ cholestyramine washout procedure (8 g TID x 11 วัน)</t>
        </is>
      </c>
      <c r="K17" s="166" t="inlineStr"/>
      <c r="L17" s="166" t="inlineStr">
        <is>
          <t>Musculoskeletal</t>
        </is>
      </c>
      <c r="M17" s="166" t="inlineStr">
        <is>
          <t>Rheumatoid arthritis</t>
        </is>
      </c>
      <c r="N17" s="165" t="inlineStr">
        <is>
          <t>Clinic</t>
        </is>
      </c>
      <c r="O17" s="166" t="inlineStr">
        <is>
          <t>RA Sulfa Allergy: Sulfasalazine มีโครงสร้าง Sulfa ห้ามใช้ในคนไข้แพ้ Sulfa ให้เลี่ยงไปใช้ HCQ หรือ LEF</t>
        </is>
      </c>
      <c r="P17" s="165" t="inlineStr">
        <is>
          <t>ข้อสอบเก่า</t>
        </is>
      </c>
      <c r="Q17" s="165" t="inlineStr">
        <is>
          <t>2566</t>
        </is>
      </c>
      <c r="R17" s="165" t="inlineStr"/>
    </row>
    <row r="18" ht="24" customHeight="1" s="49">
      <c r="A18" s="165" t="n">
        <v>16</v>
      </c>
      <c r="B18" s="166" t="inlineStr">
        <is>
          <t>ผู้ป่วยหญิงอายุ 62 ปี มีอาการปวดข้อเข่าทั้งสองข้าง ปวดสัมพันธ์กับการเดินลงน้ำหนัก มีอาการข้อฝืดขัดตึงในตอนเช้าหลังตื่นนอนไม่เกิน 30 นาที ขยับข้อแล้วมีเสียงกรอบแกรบ (Crepitus) ไม่มีอาการปวดบวมแดงร้อน มีโรคประจำตัวคือความดันโลหิตสูง
จากประวัติและอาการแสดงทางคลินิกของผู้ป่วยรายนี้ คาดว่าผู้ป่วยเป็นโรคในข้อใดมากที่สุด</t>
        </is>
      </c>
      <c r="C18" s="166" t="inlineStr"/>
      <c r="D18" s="166" t="inlineStr">
        <is>
          <t>Osteoporosis</t>
        </is>
      </c>
      <c r="E18" s="166" t="inlineStr">
        <is>
          <t>Rheumatoid arthritis</t>
        </is>
      </c>
      <c r="F18" s="166" t="inlineStr">
        <is>
          <t>Gout</t>
        </is>
      </c>
      <c r="G18" s="166" t="inlineStr">
        <is>
          <t>Osteoarthritis</t>
        </is>
      </c>
      <c r="H18" s="166" t="inlineStr">
        <is>
          <t>Tendinitis</t>
        </is>
      </c>
      <c r="I18" s="165" t="n">
        <v>4</v>
      </c>
      <c r="J18" s="166" t="inlineStr">
        <is>
          <t>✅ คำตอบที่ถูกต้อง: ข้อ ง. Osteoarthritis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Osteoarthritis ผู้ป่วยสูงอายุ (55 ปี), น้ำหนักเกิน (BMI 26.67), ปวดข้อเข่าทั้งสองข้างเวลาขึ้นลงบันได (มีแรงกดทับข้อ), ข้อฝืดตึงตอนเช้าสั้น ๆ เพียง 10 นาที (Morning stiffness &lt; 30 นาที), คลำพบเสียงกรอบแกรบ (Crepitus) และไม่มีการอักเสบ บวม แดง ร้อนของข้อ ร่วมกับไม่มีโรคประจำตัวอื่น อาการทางคลินิกทั้งหมดชี้ชัดว่าเป็นโรคข้อเข่าเสื่อม (Osteoarthritis)
🔍 ข้ออื่นผิดเพราะอะไร:
• ข้อ ก. (Osteoporosis): Osteoporosis เป็นภาวะที่มวลกระดูกบางและเปราะบาง มักไม่แสดงอาการปวดข้อ หรือข้อฝืดตึงตอนเช้า และคลำข้อไม่มีเสียงกรอบแกรบแบบ Osteoarthritis
• ข้อ ข. (Rheumatoid arthritis): Rheumatoid arthritis เป็นโรคภูมิคุ้มกันทำลายตัวเองที่มีการอักเสบชัดเจน (บวม แดง ร้อน) และข้อฝืดตึงตอนเช้า (Morning stiffness) มักเป็นนานกว่า 1 ชั่วโมง ต่างจากกรณีนี้ที่เป็นสั้นๆ
• ข้อ ค. (Gout): Gout มีอาการปวดบวมแดงร้อนเฉียบพลันชัดเจน มักเป็นข้อเดียว (Monoarthritis) เช่น ข้อง่ามนิ้วโป้งเท้า ไม่ใช่อาการปวดเรื้อรังที่ข้อเข่าแบบมีเสียงกรอบแกรบ
• ข้อ จ. (Tendinitis): Tendinitis (เส้นเอ็นอักเสบ) มักมีจุดกดเจ็บเฉพาะที่ตามแนวเส้นเอ็นและไม่มีเสียงกรอบแกรบในข้อขณะขยับหรืออาการข้อฝืดตึงตอนเช้าที่ชัดเจนเท่าข้อเสื่อม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18" s="166" t="inlineStr"/>
      <c r="L18" s="166" t="inlineStr">
        <is>
          <t>Musculoskeletal</t>
        </is>
      </c>
      <c r="M18" s="166" t="inlineStr">
        <is>
          <t>Osteoarthritis</t>
        </is>
      </c>
      <c r="N18" s="165" t="inlineStr">
        <is>
          <t>Clinic</t>
        </is>
      </c>
      <c r="O18" s="166" t="inlineStr">
        <is>
          <t>OA Clinical Features: ข้อฝืดขัดสั้น ๆ (&lt;30 นาที), อาการปวดสัมพันธ์กับการลงน้ำหนัก/เคลื่อนไหว</t>
        </is>
      </c>
      <c r="P18" s="165" t="inlineStr">
        <is>
          <t>ข้อสอบเก่า</t>
        </is>
      </c>
      <c r="Q18" s="165" t="inlineStr">
        <is>
          <t>2566</t>
        </is>
      </c>
      <c r="R18" s="165" t="inlineStr">
        <is>
          <t>CASE_OA_CLINICAL_01</t>
        </is>
      </c>
    </row>
    <row r="19" ht="24" customHeight="1" s="49">
      <c r="A19" s="165" t="n">
        <v>17</v>
      </c>
      <c r="B19" s="166" t="inlineStr">
        <is>
          <t>ผู้ป่วยหญิงอายุ 62 ปี มีอาการปวดข้อเข่าทั้งสองข้าง ปวดสัมพันธ์กับการเดินลงน้ำหนัก มีอาการข้อฝืดขัดตึงในตอนเช้าหลังตื่นนอนไม่เกิน 30 นาที ขยับข้อแล้วมีเสียงกรอบแกรบ (Crepitus) ไม่มีอาการปวดบวมแดงร้อน มีโรคประจำตัวคือความดันโลหิตสูง
จากกรณีศึกษาข้างต้น ยาบรรเทาอาการปวดในข้อใดที่มีผลเสียหรือส่งผลกระทบต่อการควบคุมระดับความดันโลหิตสูงในผู้ป่วยรายนี้มากที่สุด</t>
        </is>
      </c>
      <c r="C19" s="166" t="inlineStr"/>
      <c r="D19" s="166" t="inlineStr">
        <is>
          <t>Etoricoxib</t>
        </is>
      </c>
      <c r="E19" s="166" t="inlineStr">
        <is>
          <t>Paracetamol</t>
        </is>
      </c>
      <c r="F19" s="166" t="inlineStr">
        <is>
          <t>Tolperisone</t>
        </is>
      </c>
      <c r="G19" s="166" t="inlineStr">
        <is>
          <t>Tramadol</t>
        </is>
      </c>
      <c r="H19" s="166" t="inlineStr">
        <is>
          <t>Codeine</t>
        </is>
      </c>
      <c r="I19" s="165" t="n">
        <v>1</v>
      </c>
      <c r="J19" s="166" t="inlineStr">
        <is>
          <t>✅ คำตอบที่ถูกต้อง: ข้อ ก. Etoricoxib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Etoricoxib ยาลดอักเสบกลุ่ม Selective COX-2 Inhibitors โดยเฉพาะ Etoricoxib มีความสัมพันธ์กับการเกิดปฏิกิริยาข้างเคียงในการเก็บกักโซเดียมและน้ำ (Sodium &amp; Water retention) ในไต ส่งผลให้เพิ่มแรงดันและทำให้การควบคุมระดับความดันโลหิตในคนไข้โรคความดันโลหิตสูงแย่ลงได้มากที่สุดในกลุ่มยาแก้ปวดปวดที่ระบุ
🔍 ข้ออื่นผิดเพราะอะไร:
• ข้อ ข. (Paracetamol): Paracetamol ออกฤทธิ์ลดปวดและไข้ผ่านกลไกส่วนกลาง ไม่มีผลต่อการคั่งของน้ำและโซเดียมที่ไต จึงไม่ส่งผลกระทบต่อระดับความดันโลหิตของผู้ป่วย
• ข้อ ค. (Tolperisone): Tolperisone เป็นยาคลายกล้ามเนื้อที่ออกฤทธิ์ผ่านระบบประสาทส่วนกลาง ไม่มีผลแทรกแซงการทำงานของหลอดเลือด ไต หรือการคั่งของโซเดียม จึงไม่มีผลเสียต่อความดันโลหิต
• ข้อ ง. (Tramadol): Tramadol เป็นยากลุ่ม weak opioid ที่ออกฤทธิ์ที่ mu-receptor และยับยั้งการเก็บกลับ serotonin/norepinephrine อาจมีผลต่ออัตราการเต้นหัวใจเล็กน้อย แต่ไม่ได้ทำให้ความดันโลหิตสูงอย่างมีนัยสำคัญเท่า NSAIDs
• ข้อ จ. (Codeine): Codeine เป็นยากลุ่ม opioid ที่ออกฤทธิ์ระงับปวด ไม่มีกลไกทำให้เกิด sodium retention หรือขัดขวางการหลั่ง prostaglandin ที่ไต จึงไม่ทำให้ความดันโลหิตเพิ่มขึ้น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Selective COX-2 Inhibitor: เป็น highly selective COX-2 inhibitor มี GI safety ดีกว่า non-selective NSAIDs และบริหารยาวันละครั้ง (OD)
• Blood Pressure Elevation: ทำให้เกิดภาวะความดันโลหิตสูงได้บ่อยที่สุดในกลุ่ม coxibs ห้ามใช้ในผู้ป่วย uncontrolled hypertension (BP &gt; 140/90 mmHg)</t>
        </is>
      </c>
      <c r="K19" s="166" t="inlineStr"/>
      <c r="L19" s="166" t="inlineStr">
        <is>
          <t>Musculoskeletal</t>
        </is>
      </c>
      <c r="M19" s="166" t="inlineStr">
        <is>
          <t>Osteoarthritis</t>
        </is>
      </c>
      <c r="N19" s="165" t="inlineStr">
        <is>
          <t>Clinic</t>
        </is>
      </c>
      <c r="O19" s="166" t="inlineStr">
        <is>
          <t>OA CV Safety: Etoricoxib / COX-2 inhibitors เพิ่มความเสี่ยง Thrombotic CV events สูงสุด</t>
        </is>
      </c>
      <c r="P19" s="165" t="inlineStr">
        <is>
          <t>แบบฝึกหัด</t>
        </is>
      </c>
      <c r="Q19" s="165" t="inlineStr">
        <is>
          <t>เล่มม่วง</t>
        </is>
      </c>
      <c r="R19" s="165" t="inlineStr">
        <is>
          <t>CASE_OA_CLINICAL_01</t>
        </is>
      </c>
    </row>
    <row r="20" ht="24" customHeight="1" s="49">
      <c r="A20" s="165" t="n">
        <v>18</v>
      </c>
      <c r="B20" s="166" t="inlineStr">
        <is>
          <t>ผู้ป่วยหญิงอายุ 62 ปี มีอาการปวดข้อเข่าทั้งสองข้าง ปวดสัมพันธ์กับการเดินลงน้ำหนัก มีอาการข้อฝืดขัดตึงในตอนเช้าหลังตื่นนอนไม่เกิน 30 นาที ขยับข้อแล้วมีเสียงกรอบแกรบ (Crepitus) ไม่มีอาการปวดบวมแดงร้อน มีโรคประจำตัวคือความดันโลหิตสูง
จากกรณีศึกษาข้างต้น ยาแก้ปวดอักเสบในข้อใดที่ควรเลือกใช้รักษาอาการปวดข้อเข่าเสื่อมของผู้ป่วยรายนี้เป็นอันดับแรกตามแนวทางเวชปฏิบัติ</t>
        </is>
      </c>
      <c r="C20" s="166" t="inlineStr"/>
      <c r="D20" s="166" t="inlineStr">
        <is>
          <t>Paracetamol + Orphenadrine</t>
        </is>
      </c>
      <c r="E20" s="166" t="inlineStr">
        <is>
          <t>Tramadol</t>
        </is>
      </c>
      <c r="F20" s="166" t="inlineStr">
        <is>
          <t>Glucosamine sulfate</t>
        </is>
      </c>
      <c r="G20" s="166" t="inlineStr">
        <is>
          <t>Capsaicin gel</t>
        </is>
      </c>
      <c r="H20" s="166" t="inlineStr">
        <is>
          <t>Diclofenac oral tablet</t>
        </is>
      </c>
      <c r="I20" s="165" t="n">
        <v>4</v>
      </c>
      <c r="J20" s="166" t="inlineStr">
        <is>
          <t>✅ คำตอบที่ถูกต้อง: ข้อ ง. Capsaicin gel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Capsaicin gel เนื่องจากผู้ป่วยรายนี้ทาน Paracetamol เพื่อบรรเทาอาการปวดข้อเข่าเสื่อมแต่ไม่ได้ผล และผู้ป่วยมีภาวะความดันโลหิตสูงร่วมด้วย การจ่ายยาแก้ปวดชนิดรับประทานกลุ่ม NSAIDs (Diclofenac tablet) อาจส่งผลเสียต่อความดันโลหิตและเพิ่มความเสี่ยงทางระบบหัวใจและหลอดเลือด ดังนั้นยาบรรเทาอาการ first-line ถัดมาที่มี safety สูงและแนะนำในเวชปฏิบัติคือ ยาทาเฉพาะที่ Capsaicin gel (ทาเพื่อลดปริมาณ Substance P ในเส้นประสาทรับความรู้สึก) เพื่อหลีกเลี่ยงผลเสียของยากินทั่วร่างกาย
🔍 ข้ออื่นผิดเพราะอะไร:
• ข้อ ก. (Paracetamol + Orphenadrine): Paracetamol + Orphenadrine มีรายงานแล้วว่าผู้ป่วยเคยใช้ Paracetamol แล้วไม่ได้ผล และยานี้ไม่มีประสิทธิภาพเพียงพอต่อการลดการอักเสบในข้อเข่าเสื่อมที่มีอาการ
• ข้อ ข. (Tramadol): Tramadol มีผลข้างเคียงสูง (คลื่นไส้ ง่วงซึม) และตามแนวทางของ ACR จัดเป็นยาทางเลือกเมื่อผู้ป่วยไม่สามารถใช้ยา Topical NSAIDs ได้ ไม่ใช่ตัวเลือกอันดับแรก
• ข้อ ค. (Glucosamine sulfate): Glucosamine sulfate ไม่มีหลักฐานสนับสนุนที่หนักแน่นเพียงพอในการลดอาการปวดหรือซ่อมแซมกระดูกอ่อน Guideline ปัจจุบันของ ACR จึงแนะนำไม่ให้ใช้ (Strongly recommend against)
• ข้อ จ. (Diclofenac oral tablet): Diclofenac oral tablet เป็นยากินที่สามารถเพิ่มความดันโลหิตและก่อผลเสียต่อหัวใจและหลอดเลือด รวมถึงทางเดินอาหาร จึงควรหลีกเลี่ยงในผู้ป่วยที่มีภาวะความดันโลหิตสูง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Substance P Depletion: จับกับ TRPV1 receptor บน C-fibers กระตุ้นการหลั่งและทำให้ Substance P หมดไปจากปลายประสาท
• Application Advice: ต้องทาต่อเนื่องอย่างน้อย 2-4 สัปดาห์จึงจะเห็นผลเต็มที่ ห้ามทาบนผิวหนังที่มีแผล และต้องล้างมือให้สะอาดหลังทาเสมอ</t>
        </is>
      </c>
      <c r="K20" s="166" t="inlineStr"/>
      <c r="L20" s="166" t="inlineStr">
        <is>
          <t>Musculoskeletal</t>
        </is>
      </c>
      <c r="M20" s="166" t="inlineStr">
        <is>
          <t>Gout</t>
        </is>
      </c>
      <c r="N20" s="165" t="inlineStr">
        <is>
          <t>Clinic</t>
        </is>
      </c>
      <c r="O20" s="166" t="inlineStr">
        <is>
          <t>OA Capsaicin: Capsaicin ทาเฉพาะที่ออกฤทธิ์ยับยั้ง Substance P บรรเทาปวดข้อเข่าได้อย่างปลอดภัย</t>
        </is>
      </c>
      <c r="P20" s="165" t="inlineStr">
        <is>
          <t>แบบฝึกหัด</t>
        </is>
      </c>
      <c r="Q20" s="165" t="inlineStr">
        <is>
          <t>เล่มม่วง</t>
        </is>
      </c>
      <c r="R20" s="165" t="inlineStr">
        <is>
          <t>CASE_OA_CLINICAL_01</t>
        </is>
      </c>
    </row>
    <row r="21" ht="24" customHeight="1" s="49">
      <c r="A21" s="165" t="n">
        <v>19</v>
      </c>
      <c r="B21" s="166" t="inlineStr">
        <is>
          <t>ข้อใดคืออาการไม่พึงประสงค์จากการใช้ยา (ADR) สัมพันธ์กับขนาดยาและพบบ่อยที่สุดของยา Colchicine</t>
        </is>
      </c>
      <c r="C21" s="166" t="inlineStr"/>
      <c r="D21" s="166" t="inlineStr">
        <is>
          <t>Stevens-Johnson Syndrome (SJS)</t>
        </is>
      </c>
      <c r="E21" s="166" t="inlineStr">
        <is>
          <t>Nephrotic syndrome</t>
        </is>
      </c>
      <c r="F21" s="166" t="inlineStr">
        <is>
          <t>ปวดศีรษะรุนแรง</t>
        </is>
      </c>
      <c r="G21" s="166" t="inlineStr">
        <is>
          <t>ท้องเสียถ่ายเหลว (Diarrhea)</t>
        </is>
      </c>
      <c r="H21" s="166" t="inlineStr">
        <is>
          <t>ง่วงซึมอย่างรุนแรง</t>
        </is>
      </c>
      <c r="I21" s="165" t="n">
        <v>4</v>
      </c>
      <c r="J21" s="166" t="inlineStr">
        <is>
          <t>✅ คำตอบที่ถูกต้อง: ข้อ ง. ท้องเสียถ่ายเหลว (Diarrhea)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ท้องเสียถ่ายเหลว (Diarrhea) อาการข้างเคียงที่สัมพันธ์กับขนาดยาและพบบ่อยที่สุดของ Colchicine คือ ท้องเสียถ่ายเหลวอย่างรุนแรง (Diarrhea) ซึ่งเกิดจากยาไปยับยั้งการแบ่งเซลล์ที่เยื่อบุทางเดินอาหาร (Microtubule disruption) ทำให้เยื่อบุผิวทางเดินอาหารลอกและสูญเสียน้ำ
🔍 ข้ออื่นผิดเพราะอะไร:
• ข้อ ก. (Stevens-Johnson Syndrome (SJS)): Stevens-Johnson Syndrome (SJS) เป็นอาการแพ้ยาแบบรุนแรงทางผิวหนังที่ไม่สัมพันธ์กับขนาดยา (Idiosyncratic/Type B ADR) ซึ่งมักพบใน Allopurinol มากกว่า
• ข้อ ข. (Nephrotic syndrome): Nephrotic syndrome ไม่ใช่ผลข้างเคียงที่เกี่ยวข้องโดยตรงกับการใช้ Colchicine ผลข้างเคียงของยาต่อไตมักพบเฉพาะในกรณีของพิษเฉียบพลันขนาดสูงมากที่ทำให้เกิด Multi-organ failure
• ข้อ ค. (ปวดศีรษะรุนแรง): ปวดศีรษะรุนแรงไม่ใช่ ADR หลักตามกลไกทางเภสัชวิทยาของ Colchicine ซึ่งจะเกิดพิษเด่นชัดต่อเซลล์ที่แบ่งตัวเร็วโดยเฉพาะในระบบทางเดินอาหารและไขกระดูก
• ข้อ จ. (ง่วงซึมอย่างรุนแรง): ง่วงซึมอย่างรุนแรงไม่ใช่ผลข้างเคียงของ Colchicine อาการทางระบบประสาทส่วนกลางแบบนี้มักพบในยากลุ่ม Opioids, Anticonvulsants, หรือยาคลายกล้ามเนื้อ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Acute Gout Flare Dosing: ขนาดยาตาม EULAR/ACR: 1 mg ทันที ตามด้วย 0.5 mg อีก 1 ชั่วโมงต่อมา (รวม 1.5 mg ในวันแรก) ประสิทธิภาพเท่ากับ high-dose แต่ toxicity ต่ำกว่ามาก
• Narrow Therapeutic Index: ระวัง GI toxicity (ท้องเสียรุนแรง คลื่นไส้) และหลีกเลี่ยงการใช้ร่วมกับ strong P-gp/CYP3A4 inhibitors (Clarithromycin) โดยเฉพาะใน CKD</t>
        </is>
      </c>
      <c r="K21" s="166" t="inlineStr"/>
      <c r="L21" s="166" t="inlineStr">
        <is>
          <t>Musculoskeletal</t>
        </is>
      </c>
      <c r="M21" s="166" t="inlineStr">
        <is>
          <t>Gout</t>
        </is>
      </c>
      <c r="N21" s="165" t="inlineStr">
        <is>
          <t>Clinic</t>
        </is>
      </c>
      <c r="O21" s="166" t="inlineStr">
        <is>
          <t>Colchicine ADR: Diarrhea เป็น ADR พบบ่อยสุดจากการรบกวนเซลล์เยื่อบุลำไส้ที่แบ่งตัวเร็ว</t>
        </is>
      </c>
      <c r="P21" s="165" t="inlineStr">
        <is>
          <t>ข้อสอบเก่า</t>
        </is>
      </c>
      <c r="Q21" s="165" t="inlineStr">
        <is>
          <t>2566</t>
        </is>
      </c>
      <c r="R21" s="165" t="inlineStr"/>
    </row>
    <row r="22" ht="24" customHeight="1" s="49">
      <c r="A22" s="165" t="n">
        <v>20</v>
      </c>
      <c r="B22" s="166" t="inlineStr">
        <is>
          <t>เหตุใดแพทย์์จึงสั่งใช้ยา Allopurinol ควบคู่กับ Colchicine วันละครั้ง ในการเริ่มต้นรักษาระยะยาว</t>
        </is>
      </c>
      <c r="C22" s="166" t="inlineStr"/>
      <c r="D22" s="166" t="inlineStr">
        <is>
          <t>ยา Colchicine ช่วยลดผลข้างเคียงและอาการไม่พึงประสงค์ของยา Allopurinol</t>
        </is>
      </c>
      <c r="E22" s="166" t="inlineStr">
        <is>
          <t>เพื่อป้องกันข้ออักเสบเฉียบพลันกำเริบ (Gout flare) ในระหว่างเริ่มต้นใช้ยาลดกรดยูริก</t>
        </is>
      </c>
      <c r="F22" s="166" t="inlineStr">
        <is>
          <t>ยา Allopurinol ช่วยเสริมฤทธิ์ลดปวดและลดการอักเสบของยา Colchicine</t>
        </is>
      </c>
      <c r="G22" s="166" t="inlineStr">
        <is>
          <t>ยา Colchicine ช่วยเสริมฤทธิ์ยา Allopurinol ในการยับยั้งการสร้างกรดยูริก</t>
        </is>
      </c>
      <c r="H22" s="166" t="inlineStr">
        <is>
          <t>ป้องกันการเกิดผลข้างเคียงระยะยาวของยาลดกรดยูริกต่อไต</t>
        </is>
      </c>
      <c r="I22" s="165" t="n">
        <v>2</v>
      </c>
      <c r="J22" s="166" t="inlineStr">
        <is>
          <t>✅ คำตอบที่ถูกต้อง: ข้อ ข. เพื่อป้องกันข้ออักเสบเฉียบพลันกำเริบ (Gout flare) ในระหว่างเริ่มต้นใช้ยาลดกรดยูริก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เพื่อป้องกันข้ออักเสบเฉียบพลันกำเริบ (Gout flare) ในระหว่างเริ่มต้นใช้ยาลดกรดยูริก การเริ่มต้นให้ยาลดกรดยูริก Allopurinol จะทำให้ความเข้มข้นของกรดยูริกในกระแสเลือดเปลี่ยนแปลงอย่างรวดเร็ว ซึ่งเป็นตัวกระตุ้นให้ผลึกเกลือยูเรตที่ตกตะกอนในข้อนิ้วเท้าเกิดการละลายตัวและกระตุ้นการอักเสบซ้ำ แพทย์์จึงจำเป็นต้องจ่ายยาต้านอักเสบขนาดต่ำ เช่น Colchicine เพื่อป้องกันการกำเริบอักเสบเฉียบพลันดังกล่าว (Gout flare prophylaxis)
🔍 ข้ออื่นผิดเพราะอะไร:
• ข้อ ก. (ยา Colchicine ช่วยลดผลข้างเคียงและอาการไม่พึงประสงค์ของยา Allopurinol): Colchicine ออกฤทธิ์ยับยั้งการรวมตัวของ Microtubules ในเม็ดเลือดขาว ไม่มีกลไกในการบรรเทาหรือป้องกันผลข้างเคียงจากยาลดกรดยูริก Allopurinol แต่อย่างใด
• ข้อ ค. (ยา Allopurinol ช่วยเสริมฤทธิ์ลดปวดและลดการอักเสบของยา Colchicine): Allopurinol ไม่มีฤทธิ์ในการลดปวดหรือต้านอักเสบ (Anti-inflammatory properties) การให้ร่วมกันมีเป้าหมายเพื่อลดระดับกรดยูริกเท่านั้น ไม่ใช่เพื่อเสริมฤทธิ์ลดปวด
• ข้อ ง. (ยา Colchicine ช่วยเสริมฤทธิ์ยา Allopurinol ในการยับยั้งการสร้างกรดยูริก): Colchicine ไม่ได้ออกฤทธิ์ยับยั้งเอนไซม์ Xanthine oxidase หรือกระบวนการใดๆ ที่เกี่ยวข้องกับการสร้างกรดยูริก จึงไม่มีการเสริมฤทธิ์ในแง่ของปริมาณการสร้างกรดยูริก
• ข้อ จ. (ป้องกันการเกิดผลข้างเคียงระยะยาวของยาลดกรดยูริกต่อไต): Colchicine ไม่ได้มีคุณสมบัติในการปกป้องเนื้อเยื่อไตหรือลดความเสี่ยงจากการเกิดผลข้างเคียงระยะยาวของยาลดกรดยูริกต่อไต การจ่ายร่วมกันเพื่อจัดการอาการอักเสบเท่านั้น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22" s="166" t="inlineStr"/>
      <c r="L22" s="166" t="inlineStr">
        <is>
          <t>Musculoskeletal</t>
        </is>
      </c>
      <c r="M22" s="166" t="inlineStr">
        <is>
          <t>Gout</t>
        </is>
      </c>
      <c r="N22" s="165" t="inlineStr">
        <is>
          <t>Clinic</t>
        </is>
      </c>
      <c r="O22" s="166" t="inlineStr">
        <is>
          <t>Gout Prophylaxis: Colchicine ป้องกันข้ออักเสบกำเริบซ้ำจากการสลายผลึก Urate ในช่วงเริ่มยาลดกรดยูริก</t>
        </is>
      </c>
      <c r="P22" s="165" t="inlineStr">
        <is>
          <t>ข้อสอบเก่า</t>
        </is>
      </c>
      <c r="Q22" s="165" t="inlineStr">
        <is>
          <t>2566</t>
        </is>
      </c>
      <c r="R22" s="165" t="inlineStr"/>
    </row>
    <row r="23" ht="24" customHeight="1" s="49">
      <c r="A23" s="165" t="n">
        <v>21</v>
      </c>
      <c r="B23" s="166" t="inlineStr">
        <is>
          <t>หากแพทย์์ตัดสินใจเริ่มต้นการใช้ยา Allopurinol เพื่อลดกรดยูริกในผู้ป่วยรายนี้ ควรทำการทดสอบพันธุกรรมในข้อใดก่อนเริ่มต้นการรักษากับผู้ป่วยชาวไทยเพื่อป้องกันการแพ้ยารุนแรง</t>
        </is>
      </c>
      <c r="C23" s="166" t="inlineStr"/>
      <c r="D23" s="166" t="inlineStr">
        <is>
          <t>HLA-B35:05</t>
        </is>
      </c>
      <c r="E23" s="166" t="inlineStr">
        <is>
          <t>HLA-B15:02</t>
        </is>
      </c>
      <c r="F23" s="166" t="inlineStr">
        <is>
          <t>AST/ALT</t>
        </is>
      </c>
      <c r="G23" s="166" t="inlineStr">
        <is>
          <t>HLA-B58:01</t>
        </is>
      </c>
      <c r="H23" s="166" t="inlineStr">
        <is>
          <t>Serum creatinine (SCr)</t>
        </is>
      </c>
      <c r="I23" s="165" t="n">
        <v>4</v>
      </c>
      <c r="J23" s="166" t="inlineStr">
        <is>
          <t>✅ คำตอบที่ถูกต้อง: ข้อ ง. HLA-B58:01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HLA-B58:01 การตรวจคัดกรองพันธุกรรมที่เป็นมาตรฐานและแนะนำในผู้ป่วยไทยก่อนเริ่มต้นยาลดกรดยูริก Allopurinol คือการตรวจหาอัลลีล HLA-B58:01 เพื่อลดโอกาสการแพ้ยาเฉียบพลันและรุนแรงประเภท SCARs/SJS/TEN ซึ่งมีอัตราการเสียชีวิตสูงในคนไทย
🔍 ข้ออื่นผิดเพราะอะไร:
• ข้อ ก. (HLA-B35:05): HLA-B35:05 เป็นอัลลีลที่เกี่ยวข้องกับการแพ้ยารุนแรงจากยากลุ่มอื่น ไม่ใช่ยีนเป้าหมายสำหรับประเมินความเสี่ยงต่อการเกิด SJS/TEN จากยา Allopurinol ในคนไทย
• ข้อ ข. (HLA-B15:02): HLA-B15:02 เป็นการตรวจพันธุกรรมเพื่อประเมินความเสี่ยงต่อการแพ้ยารุนแรงชนิด SJS/TEN จากยา Carbamazepine ไม่ใช่ยา Allopurinol
• ข้อ ค. (AST/ALT): AST/ALT เป็นค่าเอนไซม์ตับที่บ่งชี้การอักเสบหรือบาดเจ็บของตับ ใช้ตรวจติดตามความปลอดภัยระหว่างรักษา ไม่ใช่การทดสอบทางพันธุกรรมที่ทำนายการแพ้ยาได้ล่วงหน้า
• ข้อ จ. (Serum creatinine (SCr)): Serum creatinine (SCr) ใช้ประเมินการทำงานของไตเพื่อปรับขนาดยา Allopurinol ให้เหมาะสม แต่ไม่สามารถคาดการณ์หรือทดสอบความเสี่ยงของปฏิกิริยาแพ้ยาผ่านภูมิคุ้มกันได้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23" s="166" t="inlineStr"/>
      <c r="L23" s="166" t="inlineStr">
        <is>
          <t>Musculoskeletal</t>
        </is>
      </c>
      <c r="M23" s="166" t="inlineStr">
        <is>
          <t>Gout</t>
        </is>
      </c>
      <c r="N23" s="165" t="inlineStr">
        <is>
          <t>Clinic</t>
        </is>
      </c>
      <c r="O23" s="166" t="inlineStr">
        <is>
          <t>Allopurinol Gene Screening: HLA-B58:01 allele เป็น biomarker ทำนายการเกิด SCARs</t>
        </is>
      </c>
      <c r="P23" s="165" t="inlineStr">
        <is>
          <t>ข้อสอบเก่า</t>
        </is>
      </c>
      <c r="Q23" s="165" t="inlineStr">
        <is>
          <t>2566</t>
        </is>
      </c>
      <c r="R23" s="165" t="inlineStr"/>
    </row>
    <row r="24" ht="24" customHeight="1" s="49">
      <c r="A24" s="165" t="n">
        <v>22</v>
      </c>
      <c r="B24" s="166" t="inlineStr">
        <is>
          <t>ข้อใดต่อไปนี้จัดเป็นยาทางเลือกแรกที่ผู้ป่วยควรได้รับเพื่อบรรเทาอาการอักเสบเฉียบพลัน</t>
        </is>
      </c>
      <c r="C24" s="166" t="inlineStr"/>
      <c r="D24" s="166" t="inlineStr">
        <is>
          <t>Allopurinol</t>
        </is>
      </c>
      <c r="E24" s="166" t="inlineStr">
        <is>
          <t>Oral Naproxen (หรือยากลุ่ม NSAIDs)</t>
        </is>
      </c>
      <c r="F24" s="166" t="inlineStr">
        <is>
          <t>Intra-articular steroid (ยาสเตียรอยด์ฉีดเข้าข้อ)</t>
        </is>
      </c>
      <c r="G24" s="166" t="inlineStr">
        <is>
          <t>Probenecid</t>
        </is>
      </c>
      <c r="H24" s="166" t="inlineStr">
        <is>
          <t>Benzbromarone</t>
        </is>
      </c>
      <c r="I24" s="165" t="n">
        <v>2</v>
      </c>
      <c r="J24" s="166" t="inlineStr">
        <is>
          <t>✅ คำตอบที่ถูกต้อง: ข้อ ข. Oral Naproxen (หรือยากลุ่ม NSAIDs)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Oral Naproxen (หรือยากลุ่ม NSAIDs) ยา first-line ที่ใช้ระงับอาการอักเสบเฉียบพลันของโรคเกาต์ (Acute gout attack) คือยากลุ่ม NSAIDs (เช่น Naproxen, Indomethacin), Colchicine หรือ Corticosteroids ชนิดกิน ยาลดกรดยูริก (Allopurinol, Probenecid, Benzbromarone) ห้ามนำมาเริ่มใช้เพื่อแก้ปวดอักเสบเฉียบพลัน ส่วนยาสเตียรอยด์ฉีดเข้าข้อ (Intra-articular steroid) จะพิจารณาเฉพาะเมื่ออักเสบเพียง 1-2 ข้อใหญ่และผู้ป่วยมี contraindication ยารับประทานตัวอื่น
🔍 ข้ออื่นผิดเพราะอะไร:
• ข้อ ก. (Allopurinol): Allopurinol เป็นยาลดระดับกรดยูริก (Urate-lowering therapy) ไม่มียับยั้งการอักเสบ การใช้ในระยะเฉียบพลันอาจทำให้การแกว่งของระดับกรดยูริกกระตุ้นการอักเสบให้รุนแรงขึ้น
• ข้อ ค. (Intra-articular steroid (ยาสเตียรอยด์ฉีดเข้าข้อ)): Intra-articular steroid ใช้เป็นทางเลือกเฉพาะผู้ป่วยที่ปวดอักเสบเพียง 1-2 ข้อ และไม่สามารถรับประทานยากลุ่ม NSAIDs หรือ Colchicine ได้ ไม่ใช่ทางเลือกแรกแบบยารับประทาน
• ข้อ ง. (Probenecid): Probenecid เป็นยากลุ่ม Uricosuric ที่เร่งการขับกรดยูริกออกทางไต ไม่มีฤทธิ์ต้านอักเสบ การให้ในช่วงเริ่มแรกจะกระตุ้นให้ผลึกละลายและข้ออักเสบกำเริบรุนแรงขึ้น
• ข้อ จ. (Benzbromarone): Benzbromarone เป็นยากลุ่ม Uricosuric ใช้ลดระดับกรดยูริกในระยะยาว ไม่มีบทบาทในการลดปวดและอักเสบเฉียบพลันของเกาต์เลย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24" s="166" t="inlineStr"/>
      <c r="L24" s="166" t="inlineStr">
        <is>
          <t>Musculoskeletal</t>
        </is>
      </c>
      <c r="M24" s="166" t="inlineStr">
        <is>
          <t>Gout</t>
        </is>
      </c>
      <c r="N24" s="165" t="inlineStr">
        <is>
          <t>Clinic</t>
        </is>
      </c>
      <c r="O24" s="166" t="inlineStr">
        <is>
          <t>Acute Gout: Naproxen / NSAIDs เป็นทางเลือกแรก ห้ามเริ่ม Allopurinol ทันที</t>
        </is>
      </c>
      <c r="P24" s="165" t="inlineStr">
        <is>
          <t>ข้อสอบเก่า</t>
        </is>
      </c>
      <c r="Q24" s="165" t="inlineStr">
        <is>
          <t>2565</t>
        </is>
      </c>
      <c r="R24" s="165" t="inlineStr"/>
    </row>
    <row r="25" ht="24" customHeight="1" s="49">
      <c r="A25" s="165" t="n">
        <v>23</v>
      </c>
      <c r="B25" s="166" t="inlineStr">
        <is>
          <t>แพทย์์วินิจฉัยว่าผู้ป่วยเป็นโรคเกาต์เรื้อรังและมีตุ่มโทฟัส (Tophi) จึงจำเป็นต้องได้รับยาลดระดับกรดยูริกในเลือดระยะยาว แต่ผลการตรวจคัดกรองความปลอดภัยทางพันธุกรรมพบยีน HLA-B58:01 เป็นบวก (Positive) ห้ามใช้ยาในข้อใดต่อไปนี้</t>
        </is>
      </c>
      <c r="C25" s="166" t="inlineStr"/>
      <c r="D25" s="166" t="inlineStr">
        <is>
          <t>Allopurinol</t>
        </is>
      </c>
      <c r="E25" s="166" t="inlineStr">
        <is>
          <t>Febuxostat</t>
        </is>
      </c>
      <c r="F25" s="166" t="inlineStr">
        <is>
          <t>Benzbromarone</t>
        </is>
      </c>
      <c r="G25" s="166" t="inlineStr">
        <is>
          <t>Lesinurad</t>
        </is>
      </c>
      <c r="H25" s="166" t="inlineStr">
        <is>
          <t>Probenecid</t>
        </is>
      </c>
      <c r="I25" s="165" t="n">
        <v>1</v>
      </c>
      <c r="J25" s="166" t="inlineStr">
        <is>
          <t>✅ คำตอบที่ถูกต้อง: ข้อ ก. Allopurinol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Allopurinol ผลการตรวจคัดกรองพันธุกรรม HLA-B58:01 เป็นบวก แสดงว่าผู้ป่วยมีความเสี่ยงสูงมากที่จะแพ้ยารุนแรงชนิด SJS/TEN จากยา Allopurinol จึงห้ามสั่งใช้ยา Allopurinol อย่างเด็ดขาด และผู้ป่วยสามารถใช้ยาลดกรดยูริกทางเลือกตัวอื่นแทนได้ เช่น Febuxostat หรือกลุ่ม Uricosuric (Benzbromarone, Probenecid)
🔍 ข้ออื่นผิดเพราะอะไร:
• ข้อ ข. (Febuxostat): Febuxostat เป็นยับยั้ง Xanthine oxidase เช่นกันแต่มีโครงสร้างคนละกลุ่ม ไม่มีปฏิกิริยาข้ามกลุ่ม (Cross-reactivity) กับผู้ที่มียีน HLA-B58:01 จึงสามารถใช้แทน Allopurinol ได้อย่างปลอดภัย
• ข้อ ค. (Benzbromarone): Benzbromarone เป็นยาเพิ่มการขับกรดยูริกทางไต (Uricosuric agent) กลไกและโครงสร้างไม่เกี่ยวข้องกับความเสี่ยงการแพ้ยารุนแรงจากยีน HLA-B58:01
• ข้อ ง. (Lesinurad): Lesinurad เป็นยากลุ่ม Selective Uric Acid Reabsorption Inhibitor (SURI) ไม่มีข้อมูลความเสี่ยงของการเกิด SCARs จากการมียีน HLA-B58:01 สามารถใช้เป็นทางเลือกได้
• ข้อ จ. (Probenecid): Probenecid ออกฤทธิ์ยับยั้งโปรตีนขนส่ง URAT1 ที่ท่อไตเพื่อเพิ่มการขับกรดยูริก ไม่เกี่ยวข้องกับการกระตุ้นระบบภูมิคุ้มกันผ่านยีน HLA-B58:01 แต่อย่างใด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25" s="166" t="inlineStr"/>
      <c r="L25" s="166" t="inlineStr">
        <is>
          <t>Musculoskeletal</t>
        </is>
      </c>
      <c r="M25" s="166" t="inlineStr">
        <is>
          <t>Gout</t>
        </is>
      </c>
      <c r="N25" s="165" t="inlineStr">
        <is>
          <t>Clinic</t>
        </is>
      </c>
      <c r="O25" s="166" t="inlineStr">
        <is>
          <t>Allopurinol Contraindication: ห้ามใช้เด็ดขาดในผู้ป่วยที่มีประวัติแพ้ยา Allopurinol รุนแรง (SJS/TEN)</t>
        </is>
      </c>
      <c r="P25" s="165" t="inlineStr">
        <is>
          <t>ข้อสอบเก่า</t>
        </is>
      </c>
      <c r="Q25" s="165" t="inlineStr">
        <is>
          <t>2565</t>
        </is>
      </c>
      <c r="R25" s="165" t="inlineStr"/>
    </row>
    <row r="26" ht="24" customHeight="1" s="49">
      <c r="A26" s="165" t="n">
        <v>24</v>
      </c>
      <c r="B26" s="166" t="inlineStr">
        <is>
          <t>ข้อใดต่อไปนี้ ไม่ใช่ คำแนะนำในการปฏิบัติตัวและปรับพฤติกรรม (Non-pharmacological therapy) ที่เหมาะสมสำหรับผู้ป่วยโรคเกาต์</t>
        </is>
      </c>
      <c r="C26" s="166" t="inlineStr"/>
      <c r="D26" s="166" t="inlineStr">
        <is>
          <t>แนะนำให้ลดน้ำหนักตัว</t>
        </is>
      </c>
      <c r="E26" s="166" t="inlineStr">
        <is>
          <t>แนะนำให้ลดหรือจำกัดการดื่มเครื่องดื่มสุราและแอลกอฮอล์</t>
        </is>
      </c>
      <c r="F26" s="166" t="inlineStr">
        <is>
          <t>แนะนำให้หลีกเลี่ยงหรือลดการรับประทานเครื่องในสัตว์</t>
        </is>
      </c>
      <c r="G26" s="166" t="inlineStr">
        <is>
          <t>แนะนำให้ลดการรับประทานน้ำผลไม้ที่มีน้ำตาล Fructose สูง</t>
        </is>
      </c>
      <c r="H26" s="166" t="inlineStr">
        <is>
          <t>แนะนำให้รับประทานวิตามินดี (Vitamin D) ปริมาณสูงเพื่อช่วยขับยูริก</t>
        </is>
      </c>
      <c r="I26" s="165" t="n">
        <v>5</v>
      </c>
      <c r="J26" s="166" t="inlineStr">
        <is>
          <t>✅ คำตอบที่ถูกต้อง: ข้อ จ. แนะนำให้รับประทานวิตามินดี (Vitamin D) ปริมาณสูงเพื่อช่วยขับยูริก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คำแนะนำที่ ไม่ถูกต้อง คือการแนะนำให้รับประทานวิตามินดีปริมาณสูง โดยทั่วไปการปรับพฤติกรรมในโรคเกาต์เน้นการจำกัดอาหารที่มีพิวรีนสูง หลีกเลี่ยงเครื่องดื่มแอลกอฮอล์และน้ำเชื่อมฟรุกโตส ดื่มน้ำสะอาดให้เพียงพอเพื่อป้องกันการตกตะกอนของผลึกยูเรตในไต และการเสริมวิตามินซีอาจช่วยลดระดับยูริกได้เล็กน้อย อย่างไรก็ตาม การรับประทานวิตามินดีปริมาณสูง (High-dose Vitamin D) ไม่มีข้อมูลหรืองานวิจัยทางคลินิกที่ยืนยันว่ามีประโยชน์ในการเร่งการขับกรดยูริกหรือรักษาโรคเกาต์ จึงไม่ใช่คำแนะนำในการปฏิบัติตัวสำหรับโรคเกาต์
🔍 ข้ออื่นผิดเพราะอะไร:
• ข้อ ก. (หลีกเลี่ยงเครื่องดื่มแอลกอฮอล์โดยเฉพาะเบียร์และเหล้า): เป็นคำแนะนำที่ถูกต้องและสำคัญมาก เนื่องจากแอลกอฮอล์เร่งการสร้างยูริกและยับยั้งการขับยูริกที่ไต
• ข้อ ข. (หลีกเลี่ยงอาหารที่มีพิวรีนสูง เช่น เครื่องในสัตว์ สัตว์ปีก สัตว์เนื้อแดง): เป็นคำแนะนำที่ถูกต้องเพื่อลดการสังเคราะห์กรดยูริกในร่างกาย
• ข้อ ค. (หลีกเลี่ยงเครื่องดื่มที่มีส่วนผสมของน้ำเชื่อม High-fructose corn syrup): เป็นคำแนะนำที่ถูกต้องเนื่องจากฟรุกโตสเร่งการสลาย ATP กลายเป็นกรดยูริก
• ข้อ ง. (ดื่มน้ำสะอาดอย่างน้อยวันละ 2-3 ลิตร): เป็นคำแนะนำที่ถูกต้องเพื่อช่วยส่งเสริมการขับถ่ายกรดยูริกออกทางปัสสาวะและป้องกันการเกิดนิ่วในทางเดินปัสสาวะ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Lifestyle Modification for Gout: งดเบียร์/เหล้า, เลี่ยงเครื่องใน/สัตว์ปีก, เลี่ยงน้ำหวานฟรุกโตส, ดื่มน้ำมากๆ
• Vitamin C มีฤทธิ์ uricosuric เล็กน้อย แต่วิตามินดีไม่มีที่ใช้ในการขับกรดยูริก</t>
        </is>
      </c>
      <c r="K26" s="166" t="inlineStr"/>
      <c r="L26" s="166" t="inlineStr">
        <is>
          <t>Musculoskeletal</t>
        </is>
      </c>
      <c r="M26" s="166" t="inlineStr">
        <is>
          <t>Gout</t>
        </is>
      </c>
      <c r="N26" s="165" t="inlineStr">
        <is>
          <t>Clinic</t>
        </is>
      </c>
      <c r="O26" s="166" t="inlineStr">
        <is>
          <t>Gout Advice: การหยุดยาลดกรดยูริกทันทีเมื่อปวดทำให้ยูริกแกว่งและอักเสบเรื้อรัง</t>
        </is>
      </c>
      <c r="P26" s="165" t="inlineStr">
        <is>
          <t>ข้อสอบเก่า</t>
        </is>
      </c>
      <c r="Q26" s="165" t="inlineStr">
        <is>
          <t>2565</t>
        </is>
      </c>
      <c r="R26" s="165" t="inlineStr"/>
    </row>
    <row r="27" ht="24" customHeight="1" s="49">
      <c r="A27" s="165" t="n">
        <v>25</v>
      </c>
      <c r="B27" s="166" t="inlineStr">
        <is>
          <t>ยาในข้อใดต่อไปนี้ที่ ไม่มีผล ทำให้ระดับกรดยูริกในเลือดเพิ่มสูงขึ้น (Hyperuricemia) หรือขัดขวางการขับยูริกที่ไต</t>
        </is>
      </c>
      <c r="C27" s="166" t="inlineStr"/>
      <c r="D27" s="166" t="inlineStr">
        <is>
          <t>Low dose aspirin</t>
        </is>
      </c>
      <c r="E27" s="166" t="inlineStr">
        <is>
          <t>Pyrazinamide</t>
        </is>
      </c>
      <c r="F27" s="166" t="inlineStr">
        <is>
          <t>Furosemide</t>
        </is>
      </c>
      <c r="G27" s="166" t="inlineStr">
        <is>
          <t>Hydrochlorothiazide (HCTZ)</t>
        </is>
      </c>
      <c r="H27" s="166" t="inlineStr">
        <is>
          <t>Fenofibrate</t>
        </is>
      </c>
      <c r="I27" s="165" t="n">
        <v>5</v>
      </c>
      <c r="J27" s="166" t="inlineStr">
        <is>
          <t>✅ คำตอบที่ถูกต้อง: ข้อ จ. Fenofibrate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Fenofibrate ยาลดไขมันในเลือดกลุ่ม Fibrate โดยเฉพาะ Fenofibrate มีรายงานการศึกษาทางคลินิกว่ามีผลพลอยได้ในการกระตุ้นการขับกรดยูริกทางปัสสาวะ (Uricosuric effect) ทำให้ระดับกรดยูริกในเลือดลดลงเล็กน้อย จึงไม่มีผลเพิ่มยูริก ต่างจากยาเม็ดแอสไพรินขนาดต่ำ (81 mg), Py ราชินาไมด์ (ยารักษาวัณโรค), Furosemide และ HCTZ (ยาขับปัสสาวะ) ที่มีกลไกแย่งการขับถ่ายกรดยูริกที่ท่อไต ส่งผลให้ยูริกสะสมสูงขึ้น (Hyperuricemia)
🔍 ข้ออื่นผิดเพราะอะไร:
• ข้อ ก. (Low dose aspirin): เป็น irreversible COX-1 inhibitor ยับยั้ง Thromboxane A2 เป็นแกนหลักใน antiplatelet secondary prevention ของ CVD (ขนาดยา 75-100 mg/day)
• ข้อ ข. (Pyrazinamide): เป็น Anti-TB agent ที่มี sterilizing effect สูงใน macrophage เสี่ยงต่อ hyperuricemia (ปวดข้อเก๊าท์) และ severe hepatotoxicity สูงสุดในกลุ่มยาวัณโรค
• ข้อ ค. (Furosemide): เป็น Loop diuretic ยับยั้ง Na+/K+/2Cl- cotransporter ที่ Thick ascending limb ใช้จัดการ volume overload ใน HF หรือ CKD แต่ไม่เหมาะเป็น first-line ลดความดันโลหิตเดี่ยวๆ
• ข้อ ง. (Hydrochlorothiazide (HCTZ)): เป็น Thiazide diuretic ลด plasma volume แต่อาจทำให้เกิด hypokalemia, hyponatremia, hyperuricemia และ hyperglycemia และ efficacy ลดลงมากเมื่อ eGFR &lt; 30 mL/min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27" s="166" t="inlineStr"/>
      <c r="L27" s="166" t="inlineStr">
        <is>
          <t>Musculoskeletal</t>
        </is>
      </c>
      <c r="M27" s="166" t="inlineStr">
        <is>
          <t>Gout</t>
        </is>
      </c>
      <c r="N27" s="165" t="inlineStr">
        <is>
          <t>Clinic</t>
        </is>
      </c>
      <c r="O27" s="166" t="inlineStr">
        <is>
          <t>Gout Drug-Induced: Losartan ช่วยขับกรดยูริกทางปัสสาวะ ขณะที่ Thiazide/Aspirin ลดการขับยูริก</t>
        </is>
      </c>
      <c r="P27" s="165" t="inlineStr">
        <is>
          <t>ข้อสอบเก่า</t>
        </is>
      </c>
      <c r="Q27" s="165" t="inlineStr">
        <is>
          <t>2565</t>
        </is>
      </c>
      <c r="R27" s="165" t="inlineStr"/>
    </row>
    <row r="28" ht="24" customHeight="1" s="49">
      <c r="A28" s="165" t="n">
        <v>26</v>
      </c>
      <c r="B28" s="166" t="inlineStr">
        <is>
          <t>แพทย์์ต้องการประเมินความปลอดภัยและผลข้างเคียงของผู้ป่วยเพื่อปรับลดขนาดยาหรือหยุดยา Methotrexate (MTX) ควรส่งตรวจและติดตามประเมินพารามิเตอร์ในข้อใดเป็นสำคัญ</t>
        </is>
      </c>
      <c r="C28" s="166" t="inlineStr"/>
      <c r="D28" s="166" t="inlineStr">
        <is>
          <t>Rheumatoid factor (RF)</t>
        </is>
      </c>
      <c r="E28" s="166" t="inlineStr">
        <is>
          <t>C-reactive protein (CRP)</t>
        </is>
      </c>
      <c r="F28" s="166" t="inlineStr">
        <is>
          <t>Visual Analog Scale (VAS) score</t>
        </is>
      </c>
      <c r="G28" s="166" t="inlineStr">
        <is>
          <t>Complete Blood Count (CBC) และค่าการทำงานของตับ (AST/ALT)</t>
        </is>
      </c>
      <c r="H28" s="166" t="inlineStr">
        <is>
          <t>Erythrocyte Sedimentation Rate (ESR)</t>
        </is>
      </c>
      <c r="I28" s="165" t="n">
        <v>4</v>
      </c>
      <c r="J28" s="166" t="inlineStr">
        <is>
          <t>✅ คำตอบที่ถูกต้อง: ข้อ ง. Complete Blood Count (CBC) และค่าการทำงานของตับ (AST/ALT)
💡 Background:
โรคข้ออักเสบรูมาตอยด์ (RA) เป็น systemic autoimmune disease ต้องรีบเริ่ม DMARDs ทันทีเพื่อป้องกัน joint destruction
🎯 ทำไมข้อนี้ถึงถูก:
Complete Blood Count (CBC) และค่าการทำงานของตับ (AST/ALT) ความเป็นพิษเด่นและอันตรายที่สัมพันธ์กับยา Methotrexate (MTX) คือ ภาวะกดไขกระดูก (Bone marrow suppression ซึ่งตรวจติดตามจาก CBC) และความเป็นพิษต่อตับ (Hepatotoxicity ตรวจติดตามจาก AST/ALT) ซึ่งหากผลตรวจพบความผิดปกติรุนแรง แพทย์์จำเป็นต้องปรับลดขนาดยาหรือหยุดใช้ชั่วคราวเพื่อ safety ของผู้ป่วย
🔍 ข้ออื่นผิดเพราะอะไร:
• ข้อ ก. (Rheumatoid factor (RF)): Rheumatoid factor ใช้สำหรับช่วยวินิจฉัยและพยากรณ์โรคข้ออักเสบรูมาตอยด์ ไม่ได้ใช้สำหรับติดตามความเป็นพิษจากยา Methotrexate
• ข้อ ข. (C-reactive protein (CRP)): C-reactive protein เป็นตัวบ่งชี้ภาวะอักเสบในร่างกายเพื่อประเมินการตอบสนองต่อการรักษา ไม่สามารถบ่งชี้ผลข้างเคียงต่อไขกระดูกหรือตับจากยาได้
• ข้อ ค. (Visual Analog Scale (VAS) score): Visual Analog Scale ใช้ประเมินระดับความปวดตามความรู้สึกของผู้ป่วย ไม่มีส่วนเกี่ยวข้องกับการติดตามผลข้างเคียงทางเภสัชวิทยาของยา Methotrexate
• ข้อ จ. (Erythrocyte Sedimentation Rate (ESR)): Erythrocyte Sedimentation Rate เป็นค่าบ่งชี้การอักเสบที่ไม่จำเพาะเจาะจง ไม่ได้สะท้อนถึงภาวะกดไขกระดูกหรือพิษต่อตับที่เป็นผลข้างเคียงหลักของยา
📖 Guideline อ้างอิง:
2021 American College of Rheumatology (ACR) Guideline for the Treatment of Rheumatoid Arthritis &amp; แนวทางเวชปฏิบัติการดูแลรักษาโรคข้ออักเสบรูมาตอยด์ พ.ศ. 2561 (สมาคมรูมาติสซั่มแห่งประเทศไทย)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28" s="166" t="inlineStr"/>
      <c r="L28" s="166" t="inlineStr">
        <is>
          <t>Musculoskeletal</t>
        </is>
      </c>
      <c r="M28" s="166" t="inlineStr">
        <is>
          <t>Rheumatoid arthritis</t>
        </is>
      </c>
      <c r="N28" s="165" t="inlineStr">
        <is>
          <t>Clinic</t>
        </is>
      </c>
      <c r="O28" s="166" t="inlineStr">
        <is>
          <t>RA Disease Activity: ประเมินด้วย CDAI, SDAI หรือ DAS28 เพื่อปรับขนาดยาตาม Treat-to-target</t>
        </is>
      </c>
      <c r="P28" s="165" t="inlineStr">
        <is>
          <t>ข้อสอบเก่า</t>
        </is>
      </c>
      <c r="Q28" s="165" t="inlineStr">
        <is>
          <t>2565</t>
        </is>
      </c>
      <c r="R28" s="165" t="inlineStr"/>
    </row>
    <row r="29" ht="24" customHeight="1" s="49">
      <c r="A29" s="165" t="n">
        <v>27</v>
      </c>
      <c r="B29" s="166" t="inlineStr">
        <is>
          <t>สมุนไพรชนิดใดในข้อใดที่มีการรับรองในบัญชียาหลักแห่งชาติว่ามีสรรพคุณบรรเทาอาการปวดและลดการอักเสบของระบบกล้ามเนื้อและข้อได้ดี</t>
        </is>
      </c>
      <c r="C29" s="166" t="inlineStr"/>
      <c r="D29" s="166" t="inlineStr">
        <is>
          <t>เถาวัลย์เปรียง</t>
        </is>
      </c>
      <c r="E29" s="166" t="inlineStr">
        <is>
          <t>ชุมเห็ดเทศ</t>
        </is>
      </c>
      <c r="F29" s="166" t="inlineStr">
        <is>
          <t>รางจืด</t>
        </is>
      </c>
      <c r="G29" s="166" t="inlineStr">
        <is>
          <t>หญ้าหนวดแมว</t>
        </is>
      </c>
      <c r="H29" s="166" t="inlineStr">
        <is>
          <t>พญายอ</t>
        </is>
      </c>
      <c r="I29" s="165" t="n">
        <v>1</v>
      </c>
      <c r="J29" s="166" t="inlineStr">
        <is>
          <t>✅ คำตอบที่ถูกต้อง: ข้อ ก. เถาวัลย์เปรียง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เถาวัลย์เปรียง ในบัญชียาหลักแห่งชาติ สมุนไพร "เถาวัลย์เปรียง" (Derris scandens) ได้รับการรับรองและบรรจุในบัญชียาแผนไทย/สมุนไพร เพื่อบรรเทาอาการปวดระบบกล้ามเนื้อและกระดูก มีการศึกษาทางคลินิกเปรียบเทียบพบว่ามีฤทธิ์ต้านอักเสบและลดปวดได้ดีในระดับใกล้เคียงกับยาต้านการอักเสบแผนปัจจุบัน
🔍 ข้ออื่นผิดเพราะอะไร:
• ข้อ ข. (ชุมเห็ดเทศ): ชุมเห็ดเทศ มีสารสำคัญกลุ่มแอนทราควิโนน มีฤทธิ์กระตุ้นการบีบตัวของลำไส้ใหญ่ ใช้เป็นยาระบาย ไม่ได้มีข้อบ่งใช้สำหรับลดอาการปวดอักเสบของกล้ามเนื้อ
• ข้อ ค. (รางจืด): รางจืด มีข้อบ่งใช้ในการถอนพิษไข้ ถอนพิษเบื่อเมา หรือล้างพิษจากสารเคมี ไม่มีฤทธิ์ต้านการอักเสบหรือลดปวดระบบกล้ามเนื้อ
• ข้อ ง. (หญ้าหนวดแมว): หญ้าหนวดแมว มีฤทธิ์ขับปัสสาวะและช่วยขับกรดยูริก แต่ไม่มีฤทธิ์ลดการอักเสบหรือบรรเทาอาการปวดข้อโดยตรง
• ข้อ จ. (พญายอ): พญายอ มีฤทธิ์ต้านเชื้อไวรัสเริมและงูสวัดเมื่อใช้ทาภายนอก ไม่ได้มีข้อบ่งใช้เป็นยารับประทานเพื่อบรรเทาอาการปวดกล้ามเนื้อ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29" s="166" t="inlineStr"/>
      <c r="L29" s="166" t="inlineStr">
        <is>
          <t>Musculoskeletal</t>
        </is>
      </c>
      <c r="M29" s="166" t="inlineStr">
        <is>
          <t>Gout</t>
        </is>
      </c>
      <c r="N29" s="165" t="inlineStr">
        <is>
          <t>Clinic</t>
        </is>
      </c>
      <c r="O29" s="166" t="inlineStr">
        <is>
          <t>Herbal Medicine: สารสกัดเถาวัลย์เปรียง บรรเทาอาการปวดข้อเข่าเสื่อมได้เทียบเท่า NSAIDs</t>
        </is>
      </c>
      <c r="P29" s="165" t="inlineStr">
        <is>
          <t>ข้อสอบเก่า</t>
        </is>
      </c>
      <c r="Q29" s="165" t="inlineStr">
        <is>
          <t>2565</t>
        </is>
      </c>
      <c r="R29" s="165" t="inlineStr"/>
    </row>
    <row r="30" ht="24" customHeight="1" s="49">
      <c r="A30" s="165" t="n">
        <v>28</v>
      </c>
      <c r="B30" s="166" t="inlineStr">
        <is>
          <t>จากผลการตรวจวัดทางห้องปฏิบัติการทางโลหิตวิทยาของผู้ป่วยรายนี้ ผู้ป่วยมีภาวะความผิดปกติของระบบเลือดในข้อใด</t>
        </is>
      </c>
      <c r="C30" s="166" t="inlineStr"/>
      <c r="D30" s="166" t="inlineStr">
        <is>
          <t>Pancytopenia (เซลล์เม็ดเลือดต่ำทุกชนิด)</t>
        </is>
      </c>
      <c r="E30" s="166" t="inlineStr">
        <is>
          <t>Neutropenia (เม็ดเลือดขาวชนิดนิวโทรฟิลต่ำ)</t>
        </is>
      </c>
      <c r="F30" s="166" t="inlineStr">
        <is>
          <t>Thrombocytopenia (เกล็ดเลือดต่ำ)</t>
        </is>
      </c>
      <c r="G30" s="166" t="inlineStr">
        <is>
          <t>Anemia (ภาวะโลหิตจาง)</t>
        </is>
      </c>
      <c r="H30" s="166" t="inlineStr">
        <is>
          <t>Bicytopenia (เซลล์เม็ดเลือดต่ำสองชนิด)</t>
        </is>
      </c>
      <c r="I30" s="165" t="n">
        <v>1</v>
      </c>
      <c r="J30" s="166" t="inlineStr">
        <is>
          <t>✅ คำตอบที่ถูกต้อง: ข้อ ก. Pancytopenia (เซลล์เม็ดเลือดต่ำทุกชนิด)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Pancytopenia (เซลล์เม็ดเลือดต่ำทุกชนิด) จากผลการตรวจแล็บ เม็ดเลือดขาว (WBC = 3,000 ต่ำกว่าปกติ 4,000-10,000), เกล็ดเลือด (Platelet = 40,000 ต่ำกว่าปกติ 150,000-450,000) และ ฮีโมโกลบิน (Hb = 7 g/dL ต่ำกว่าปกติ 12-16 บ่งชี้ภาวะโลหิตจางรุนแรง) การที่มีการลดลงของเม็ดเลือดทั้งสามสายในเวลาเดียวกันเรียกว่า ภาวะเม็ดเลือดต่ำทุกชนิด (Pancytopenia)
🔍 ข้ออื่นผิดเพราะอะไร:
• ข้อ ข. (Neutropenia (เม็ดเลือดขาวชนิดนิวโทรฟิลต่ำ)): Neutropenia หมายถึงภาวะที่มีเฉพาะเม็ดเลือดขาวชนิดนิวโทรฟิลต่ำผิดปกติ แต่ผู้ป่วยรายนี้มีการลดลงของเม็ดเลือดแดงและเกล็ดเลือดร่วมด้วย
• ข้อ ค. (Thrombocytopenia (เกล็ดเลือดต่ำ)): Thrombocytopenia หมายถึงภาวะที่มีเฉพาะเกล็ดเลือดต่ำผิดปกติเพียงอย่างเดียว ซึ่งไม่ครอบคลุมความผิดปกติของเม็ดเลือดขาวและเม็ดเลือดแดงในผู้ป่วยรายนี้
• ข้อ ง. (Anemia (ภาวะโลหิตจาง)): Anemia หมายถึงภาวะโลหิตจางหรือเม็ดเลือดแดงต่ำเพียงอย่างเดียว ไม่ได้อธิบายถึงภาวะเม็ดเลือดขาวและเกล็ดเลือดต่ำที่เกิดขึ้นพร้อมกัน
• ข้อ จ. (Bicytopenia (เซลล์เม็ดเลือดต่ำสองชนิด)): Bicytopenia หมายถึงภาวะที่มีความผิดปกติของเม็ดเลือดเพียงสองสาย แต่ผู้ป่วยรายนี้มีความผิดปกติครบทั้งสามสาย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30" s="166" t="inlineStr"/>
      <c r="L30" s="166" t="inlineStr">
        <is>
          <t>Musculoskeletal</t>
        </is>
      </c>
      <c r="M30" s="166" t="inlineStr">
        <is>
          <t>Gout</t>
        </is>
      </c>
      <c r="N30" s="165" t="inlineStr">
        <is>
          <t>Clinic</t>
        </is>
      </c>
      <c r="O30" s="166" t="inlineStr">
        <is>
          <t>MTX Toxicity: ตรวจพบ Leukopenia / Myelosuppression จากฤทธิ์ Antifolate ของ MTX</t>
        </is>
      </c>
      <c r="P30" s="165" t="inlineStr">
        <is>
          <t>ข้อสอบเก่า</t>
        </is>
      </c>
      <c r="Q30" s="165" t="inlineStr">
        <is>
          <t>2564</t>
        </is>
      </c>
      <c r="R30" s="165" t="inlineStr"/>
    </row>
    <row r="31" ht="24" customHeight="1" s="49">
      <c r="A31" s="165" t="n">
        <v>29</v>
      </c>
      <c r="B31" s="166" t="inlineStr">
        <is>
          <t>จากกรณีศึกษา ยาตัวใดในสูตรการรักษาของผู้ป่วยที่มีแนวโน้มเป็นสาเหตุหลักที่ทำลายเซลล์ไขกระดูกและส่งผลให้เกิดความผิดปกติของระบบเลือดดังกล่าว (เมื่อได้รับยาในขนาดสูงหรือเกิดสภาวะยาสะสมจากไตวาย)</t>
        </is>
      </c>
      <c r="C31" s="166" t="inlineStr"/>
      <c r="D31" s="166" t="inlineStr">
        <is>
          <t>Naproxen</t>
        </is>
      </c>
      <c r="E31" s="166" t="inlineStr">
        <is>
          <t>Colchicine</t>
        </is>
      </c>
      <c r="F31" s="166" t="inlineStr">
        <is>
          <t>Allopurinol</t>
        </is>
      </c>
      <c r="G31" s="166" t="inlineStr">
        <is>
          <t>Paracetamol</t>
        </is>
      </c>
      <c r="H31" s="166" t="inlineStr">
        <is>
          <t>ทั้ง Allopurinol และ Colchicine ร่วมกัน</t>
        </is>
      </c>
      <c r="I31" s="165" t="n">
        <v>2</v>
      </c>
      <c r="J31" s="166" t="inlineStr">
        <is>
          <t>✅ คำตอบที่ถูกต้อง: ข้อ ข. Colchicine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Colchicine ยา Colchicine มีความเป็นพิษสูงต่อเซลล์ที่มีการแบ่งตัวเร็ว (Antimitotic agent ผ่านกลไกยับยั้ง Tubulin polymerization) หากสะสมในร่างกายปริมาณสูง (เช่น ในกรณีที่คนไข้มีไตวายเฉียบพลัน/eGFR ต่ำ หรือได้รับยาเกินขนาด) ยาจะแสดงพิษรุนแรงต่อไขกระดูก ส่งผลให้หยุดยั้งการสร้างเซลล์เม็ดเลือดและเหนี่ยวนำให้เกิดภาวะกดไขกระดูกอย่างเฉียบพลันและเกิด Pancytopenia ที่อันตรายถึงชีวิต
🔍 ข้ออื่นผิดเพราะอะไร:
• ข้อ ก. (Naproxen): เป็น non-selective NSAID ที่มี cardiovascular safety profile ดีที่สุด และมี efficacy สูงในการระงับ acute inflammation
• ข้อ ค. (Allopurinol): เป็น Xanthine Oxidase Inhibitor สำหรับ Urate-Lowering Therapy (ULT) ระยะยาว ห้ามเริ่มใช้ขณะ acute gout flare กำเริบเฉียบพลัน และต้องระวัง severe cutaneous ADR (SCARs) โดยเฉพาะผู้ที่มี HLA-B58:01
• ข้อ ง. (Paracetamol): เป็น first-line analgesic บรรเทาอาการปวดเล็กน้อยถึงปานกลาง ไม่มี anti-inflammatory efficacy เด่นชัด ขนาดยาสูงสุดไม่เกิน 4,000 mg/day (หรือ 2,000-3,000 mg/day ในผู้สูงอายุ/โรคตับ)
• ข้อ จ. (ทั้ง Allopurinol และ Colchicine ร่วมกัน): เป็น Xanthine Oxidase Inhibitor สำหรับ Urate-Lowering Therapy (ULT) ระยะยาว ห้ามเริ่มใช้ขณะ acute gout flare กำเริบเฉียบพลัน และต้องระวัง severe cutaneous ADR (SCARs) โดยเฉพาะผู้ที่มี HLA-B58:01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Acute Gout Flare Dosing: ขนาดยาตาม EULAR/ACR: 1 mg ทันที ตามด้วย 0.5 mg อีก 1 ชั่วโมงต่อมา (รวม 1.5 mg ในวันแรก) ประสิทธิภาพเท่ากับ high-dose แต่ toxicity ต่ำกว่ามาก
• Narrow Therapeutic Index: ระวัง GI toxicity (ท้องเสียรุนแรง คลื่นไส้) และหลีกเลี่ยงการใช้ร่วมกับ strong P-gp/CYP3A4 inhibitors (Clarithromycin) โดยเฉพาะใน CKD</t>
        </is>
      </c>
      <c r="K31" s="166" t="inlineStr"/>
      <c r="L31" s="166" t="inlineStr">
        <is>
          <t>Musculoskeletal</t>
        </is>
      </c>
      <c r="M31" s="166" t="inlineStr">
        <is>
          <t>Gout</t>
        </is>
      </c>
      <c r="N31" s="165" t="inlineStr">
        <is>
          <t>Clinic</t>
        </is>
      </c>
      <c r="O31" s="166" t="inlineStr">
        <is>
          <t>Drug-Induced Cytopenia: MTX กดไขกระดูก ป้องกันได้ด้วยการให้ Folic acid เสริม</t>
        </is>
      </c>
      <c r="P31" s="165" t="inlineStr">
        <is>
          <t>ข้อสอบเก่า</t>
        </is>
      </c>
      <c r="Q31" s="165" t="inlineStr">
        <is>
          <t>2564</t>
        </is>
      </c>
      <c r="R31" s="165" t="inlineStr"/>
    </row>
    <row r="32" ht="24" customHeight="1" s="49">
      <c r="A32" s="165" t="n">
        <v>30</v>
      </c>
      <c r="B32" s="166" t="inlineStr">
        <is>
          <t>จากข้อมูลข้างต้น ข้อใดคือคำจำกัดความที่ถูกต้องของค่า T-score ทางคลินิก</t>
        </is>
      </c>
      <c r="C32" s="166" t="inlineStr"/>
      <c r="D32" s="166" t="inlineStr">
        <is>
          <t>ค่าความหนาแน่นมวลกระดูกของผู้ป่วยเมื่อเทียบกับค่าสูงสุดของประชากรเพศเดียวกันในวัยหนุ่มสาว (Peak bone mass)</t>
        </is>
      </c>
      <c r="E32" s="166" t="inlineStr">
        <is>
          <t>ค่าความหนาแน่นมวลกระดูกของผู้ป่วยเมื่อเทียบกับค่าเฉลี่ยของประชากรในช่วงอายุเดียวกัน</t>
        </is>
      </c>
      <c r="F32" s="166" t="inlineStr">
        <is>
          <t>ค่าความแข็งแรงทางสรีรวิทยาของกระดูกสะโพกและกระดูกสันหลัง</t>
        </is>
      </c>
      <c r="G32" s="166" t="inlineStr">
        <is>
          <t>ค่าที่ใช้สำหรับวินิจฉัยภาวะกระดูกน่วมและกระดูกบางในสตรีอายุน้อย</t>
        </is>
      </c>
      <c r="H32" s="166" t="inlineStr">
        <is>
          <t>อัตราส่วนความเสี่ยงในการเกิดกระดูกหักจากอุบัติเหตุล้มเบาบาง</t>
        </is>
      </c>
      <c r="I32" s="165" t="n">
        <v>1</v>
      </c>
      <c r="J32" s="166" t="inlineStr">
        <is>
          <t>✅ คำตอบที่ถูกต้อง: ข้อ ก. ค่าความหนาแน่นมวลกระดูกของผู้ป่วยเมื่อเทียบกับค่าสูงสุดของประชากรเพศเดียวกันในวัยหนุ่มสาว (Peak bone mass)
💡 Background:
โรคกระดูกพรุน (T-score ≤ -2.5) ทำให้กระดูกเปราะ เสี่ยงต่อ fragility fracture การรักษาเน้นยับยั้ง bone resorption ด้วย antiresorptive agents
🎯 ทำไมข้อนี้ถึงถูก:
ค่าความหนาแน่นมวลกระดูกของผู้ป่วยเมื่อเทียบกับค่าสูงสุดของประชากรเพศเดียวกันในวัยหนุ่มสาว (Peak bone mass) ค่า T-score ทางคลินิกกระดูกพรุน บ่งบอกถึงค่าความหนาแน่นมวลกระดูก (BMD) ของผู้ป่วยเมื่อนำไปเปรียบเทียบกับค่ามวลกระดูกสูงสุด (Peak bone mass) ของประชากรเพศเดียวกันที่มีสุขภาพดีในวัยหนุ่มสาว (อายุประมาณ 20-30 ปี) โดยใช้อัตราส่วนเบี่ยงเบนมาตรฐาน (SD) เป็นเกณฑ์ในการประเมินความเสี่ยงและระดับความพรุนของกระดูก
🔍 ข้ออื่นผิดเพราะอะไร:
• ข้อ ข. (ค่าความหนาแน่นมวลกระดูกของผู้ป่วยเมื่อเทียบกับค่าเฉลี่ยของประชากรในช่วงอายุเดียวกัน): การเปรียบเทียบมวลกระดูกกับค่าเฉลี่ยของประชากรในช่วงอายุเดียวกันเรียกว่า Z-score ไม่ใช่ T-score ที่ใช้เป็นมาตรฐานในการวินิจฉัยโรคกระดูกพรุน
• ข้อ ค. (ค่าความแข็งแรงทางสรีรวิทยาของกระดูกสะโพกและกระดูกสันหลัง): T-score ประเมินจากความหนาแน่นของมวลกระดูก ไม่ได้วัดความแข็งแรงทางสรีรวิทยาหรือโครงสร้างจุลภาคของกระดูกโดยตรง
• ข้อ ง. (ค่าที่ใช้สำหรับวินิจฉัยภาวะกระดูกน่วมและกระดูกบางในสตรีอายุน้อย): ภาวะกระดูกน่วม (Osteomalacia) เกิดจากความบกพร่องในการสะสมแร่ธาตุในกระดูก ไม่ได้ใช้ค่า T-score ในการวินิจฉัยซึ่งสงวนไว้สำหรับ Osteoporosis
• ข้อ จ. (อัตราส่วนความเสี่ยงในการเกิดกระดูกหักจากอุบัติเหตุล้มเบาบาง): เครื่องมือประเมินอัตราส่วนความเสี่ยงในการเกิดกระดูกหักล่วงหน้า 10 ปีเรียกว่า FRAX score ไม่ใช่ค่า T-score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T-score Diagnostic Criteria: T-score ≤ -2.5 หรือมีประวัติ fragility fracture บ่งชี้ภาวะกระดูกพรุนที่ต้องได้รับการรักษาด้วยยา
• Calcium &amp; Vitamin D Foundation: ต้องให้ Calcium 800-1,200 mg/day และ Vitamin D 800-1,000 IU/day ควบคู่กับยารักษากระดูกพรุนเสมอ
• Drug Holiday Consideration: ประเมินความเสี่ยงเพื่อพิจารณาพักยา (Drug holiday) หลังได้รับ Bisphosphonate ครบ 3-5 ปี</t>
        </is>
      </c>
      <c r="K32" s="166" t="inlineStr"/>
      <c r="L32" s="166" t="inlineStr">
        <is>
          <t>Musculoskeletal</t>
        </is>
      </c>
      <c r="M32" s="166" t="inlineStr">
        <is>
          <t>Osteoporosis</t>
        </is>
      </c>
      <c r="N32" s="165" t="inlineStr">
        <is>
          <t>Clinic</t>
        </is>
      </c>
      <c r="O32" s="166" t="inlineStr">
        <is>
          <t>Osteoporosis Definition: T-score ≤ -2.5 SD ณ Lumbar spine หรือ Hip</t>
        </is>
      </c>
      <c r="P32" s="165" t="inlineStr">
        <is>
          <t>ข้อสอบเก่า</t>
        </is>
      </c>
      <c r="Q32" s="165" t="inlineStr">
        <is>
          <t>2564</t>
        </is>
      </c>
      <c r="R32" s="165" t="inlineStr"/>
    </row>
    <row r="33" ht="24" customHeight="1" s="49">
      <c r="A33" s="165" t="n">
        <v>31</v>
      </c>
      <c r="B33" s="166" t="inlineStr">
        <is>
          <t>ยาต้านการสลายกระดูกในข้อใดจัดเป็นยาทางเลือกแรก (First-line) สำหรับใช้รักษาโรคกระดูกพรุนในผู้ป่วยหญิงรายนี้เพื่อป้องกันการเกิดกระดูกหัก</t>
        </is>
      </c>
      <c r="C33" s="166" t="inlineStr"/>
      <c r="D33" s="166" t="inlineStr">
        <is>
          <t>Alendronate (หรือยากลุ่ม Bisphosphonates)</t>
        </is>
      </c>
      <c r="E33" s="166" t="inlineStr">
        <is>
          <t>Raloxifene</t>
        </is>
      </c>
      <c r="F33" s="166" t="inlineStr">
        <is>
          <t>Strontium ranelate</t>
        </is>
      </c>
      <c r="G33" s="166" t="inlineStr">
        <is>
          <t>Teriparatide</t>
        </is>
      </c>
      <c r="H33" s="166" t="inlineStr">
        <is>
          <t>Calcitonin nasal spray</t>
        </is>
      </c>
      <c r="I33" s="165" t="n">
        <v>1</v>
      </c>
      <c r="J33" s="166" t="inlineStr">
        <is>
          <t>✅ คำตอบที่ถูกต้อง: ข้อ ก. Alendronate (หรือยากลุ่ม Bisphosphonates)
💡 Background:
โรคข้ออักเสบรูมาตอยด์ (RA) เป็น systemic autoimmune disease ต้องรีบเริ่ม DMARDs ทันทีเพื่อป้องกัน joint destruction
🎯 ทำไมข้อนี้ถึงถูก:
Alendronate (หรือยากลุ่ม Bisphosphonates) สำหรับหญิงหมดประจำเดือนที่ตรวจพบภาวะกระดูกพรุนและมีความเสี่ยงสูง (T-score = -2.5 หรือต่ำกว่า) ยาต้านการสลายกระดูกในกลุ่ม Bisphosphonates ชนิดรับประทาน เช่น Alendronate ถือเป็นยา first-line (First-line therapy) เนื่องจากมีหลักฐานทางคลินิกสนับสนุนเข้มแข็งในการป้องกันและลดความเสี่ยงของการเกิดกระดูกหักทั้งที่กระดูกสันหลังและสะโพก
🔍 ข้ออื่นผิดเพราะอะไร:
• ข้อ ข. (Raloxifene): Raloxifene เป็นยากลุ่ม SERMs ที่มีข้อบ่งใช้เฉพาะในผู้หญิงวัยหมดประจำเดือน ไม่มีข้อมูลประสิทธิภาพและความปลอดภัยสำหรับการใช้ในผู้ป่วยชาย
• ข้อ ค. (Strontium ranelate): Strontium ranelate มีข้อห้ามใช้ในผู้ป่วยที่มีประวัติโรคหลอดเลือดหัวใจตีบ เนื่องจากเพิ่มความเสี่ยงต่อการเกิดลิ่มเลือดอุดตันและภาวะกล้ามเนื้อหัวใจขาดเลือด
• ข้อ ง. (Teriparatide): Teriparatide เป็นยาฮอร์โมนพาราไทรอยด์สังเคราะห์ที่มีฤทธิ์สร้างกระดูก จัดเป็นยาทางเลือกสำรอง ไม่ใช่ยาทางเลือกแรก
• ข้อ จ. (Calcitonin nasal spray): Calcitonin nasal spray มีประสิทธิภาพในการลดความเสี่ยงกระดูกสันหลังหักได้น้อยมากเมื่อเทียบกับ Bisphosphonates และไม่ป้องกันกระดูกสะโพกหัก
📖 Guideline อ้างอิง:
2021 American College of Rheumatology (ACR) Guideline for the Treatment of Rheumatoid Arthritis &amp; แนวทางเวชปฏิบัติการดูแลรักษาโรคข้ออักเสบรูมาตอยด์ พ.ศ. 2561 (สมาคมรูมาติสซั่มแห่งประเทศไทย)
📌 จุดจำก่อนสอบ:
• Strict Patient Counseling: รับประทานตอนเช้าหลังตื่นนอนทันที ก่อนอาหารอย่างน้อย 30 นาที ด้วยน้ำเปล่า 1 แก้วเต็ม (200-250 mL)
• Esophageal Protection: ห้ามนอนราบ นั่งหรือยืนตัวตรงอย่างน้อย 30 นาทีเพื่อป้องกัน pill-induced chemical esophagitis
• Rare Long-term Complications: ระวัง Osteonecrosis of the Jaw (ONJ) และ Atypical Femoral Fracture (AFF) พิจารณา Drug Holiday หลังใช้ครบ 3-5 ปี</t>
        </is>
      </c>
      <c r="K33" s="166" t="inlineStr"/>
      <c r="L33" s="166" t="inlineStr">
        <is>
          <t>Musculoskeletal</t>
        </is>
      </c>
      <c r="M33" s="166" t="inlineStr">
        <is>
          <t>Osteoporosis</t>
        </is>
      </c>
      <c r="N33" s="165" t="inlineStr">
        <is>
          <t>Clinic</t>
        </is>
      </c>
      <c r="O33" s="166" t="inlineStr">
        <is>
          <t>Osteoporosis First-line: Alendronate / Risedronate (Oral Bisphosphonates) ลด Fracture ได้ดีที่สุด</t>
        </is>
      </c>
      <c r="P33" s="165" t="inlineStr">
        <is>
          <t>ข้อสอบเก่า</t>
        </is>
      </c>
      <c r="Q33" s="165" t="inlineStr">
        <is>
          <t>2564</t>
        </is>
      </c>
      <c r="R33" s="165" t="inlineStr"/>
    </row>
    <row r="34" ht="24" customHeight="1" s="49">
      <c r="A34" s="165" t="n">
        <v>32</v>
      </c>
      <c r="B34" s="166" t="inlineStr">
        <is>
          <t>หากแพทย์์และเภสัชกรจำเป็นต้องร่วมพิจารณาจ่ายยากลุ่ม NSAIDs เพื่อต้านอักเสบและบรรเทาอาการปวดข้อของผู้ป่วย ปัจจัยในข้อใดต่อไปนี้มีความสำคัญในการตัดสินใจเลือกใช้ยา น้อยที่สุด</t>
        </is>
      </c>
      <c r="C34" s="166" t="inlineStr"/>
      <c r="D34" s="166" t="inlineStr">
        <is>
          <t>อายุของผู้ป่วย</t>
        </is>
      </c>
      <c r="E34" s="166" t="inlineStr">
        <is>
          <t>ราคาค่ายา</t>
        </is>
      </c>
      <c r="F34" s="166" t="inlineStr">
        <is>
          <t>น้ำหนักตัวของผู้ป่วย</t>
        </is>
      </c>
      <c r="G34" s="166" t="inlineStr">
        <is>
          <t>ประวัติการแพ้ยาของผู้ป่วย</t>
        </is>
      </c>
      <c r="H34" s="166" t="inlineStr">
        <is>
          <t>โรคร่วมและการใช้ยาอื่นร่วมของผู้ป่วย</t>
        </is>
      </c>
      <c r="I34" s="165" t="n">
        <v>3</v>
      </c>
      <c r="J34" s="166" t="inlineStr">
        <is>
          <t>✅ คำตอบที่ถูกต้อง: ข้อ ค. น้ำหนักตัวของผู้ป่วย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น้ำหนักตัวของผู้ป่วย ในการเลือกยาต้านการอักเสบกลุ่ม NSAIDs สำหรับผู้ป่วยระบบข้อและกล้ามเนื้อ ปัจจัยที่มีผลต่อ safety และใช้เป็นหลักเกณฑ์พิจารณาเลือกยา ได้แก่ อายุผู้ป่วย (หลีกเลี่ยง NSAIDs ในผู้สูงอายุเนื่องจากพิษทางไตและทางเดินอาหาร), โรคร่วมและยาอื่นที่ใช้ร่วม (ระวังความเสี่ยงโรคหัวใจ, ไต, กระเพาะอาหาร), ประวัติแพ้ยา และปัจจัยด้านราคาค่ายา ส่วน "น้ำหนักตัวของผู้ป่วย" มีผลต่อการปรับขนาดยาน้อยมากสำหรับกลุ่ม NSAIDs ทั่วไปในผู้ใหญ่
🔍 ข้ออื่นผิดเพราะอะไร:
• ข้อ ก. (อายุของผู้ป่วย): อายุของผู้ป่วยเป็นปัจจัยสำคัญ เนื่องจากผู้สูงอายุมีการทำงานของไตลดลงและมีความเสี่ยงสูงต่อภาวะเลือดออกในทางเดินอาหารจากยากลุ่ม NSAIDs
• ข้อ ข. (ราคาค่ายา): ราคาค่ายาเป็นปัจจัยในการพิจารณาความคุ้มค่าและการเข้าถึงยาของผู้ป่วย โดยเฉพาะในกลุ่ม COX-2 inhibitors ที่มีราคาสูงกว่า NSAIDs ดั้งเดิม
• ข้อ ง. (ประวัติการแพ้ยาของผู้ป่วย): ประวัติการแพ้ยามีความสำคัญอย่างยิ่งเพื่อหลีกเลี่ยงการเกิดปฏิกิริยาข้ามกลุ่ม หรือภาวะแพ้ยารุนแรงเช่น Anaphylaxis
• ข้อ จ. (โรคร่วมและการใช้ยาอื่นร่วมของผู้ป่วย): โรคร่วมและการใช้ยาอื่นร่วมมีความสำคัญในการประเมินอันตรกิริยาระหว่างยาและหลีกเลี่ยงผลกระทบต่อระบบหัวใจ หลอดเลือด และไต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34" s="166" t="inlineStr"/>
      <c r="L34" s="166" t="inlineStr">
        <is>
          <t>Musculoskeletal</t>
        </is>
      </c>
      <c r="M34" s="166" t="inlineStr">
        <is>
          <t>Osteoarthritis</t>
        </is>
      </c>
      <c r="N34" s="165" t="inlineStr">
        <is>
          <t>Clinic</t>
        </is>
      </c>
      <c r="O34" s="166" t="inlineStr">
        <is>
          <t>NSAIDs Safety: ปัจจัยเสี่ยงแผลทางเดินอาหาร ได้แก่ ผู้สูงอายุ, ประวัติ GI bleed, ยาต้านเกล็ดเลือด</t>
        </is>
      </c>
      <c r="P34" s="165" t="inlineStr">
        <is>
          <t>ข้อสอบเก่า</t>
        </is>
      </c>
      <c r="Q34" s="165" t="inlineStr">
        <is>
          <t>2563</t>
        </is>
      </c>
      <c r="R34" s="165" t="inlineStr"/>
    </row>
    <row r="35" ht="24" customHeight="1" s="49">
      <c r="A35" s="165" t="n">
        <v>33</v>
      </c>
      <c r="B35" s="166" t="inlineStr">
        <is>
          <t>จากประวัติกรณีศึกษาข้างต้น แนวทางการรักษาด้วยยาต้านการอักเสบข้อเพื่อบรรเทาอาการปวดที่เหมาะสมที่สุดสำหรับผู้ป่วยรายนี้คือข้อใด</t>
        </is>
      </c>
      <c r="C35" s="166" t="inlineStr"/>
      <c r="D35" s="166" t="inlineStr">
        <is>
          <t>หลีกเลี่ยงการจ่ายยา NSAIDs ทุกชนิดเนื่องจากผู้ป่วยทาน Aspirin และเคยเกิดเลือดออกในทางเดินอาหาร</t>
        </is>
      </c>
      <c r="E35" s="166" t="inlineStr">
        <is>
          <t>จ่ายยา Acetaminophen (Paracetamol) เป็นตัวเลือกอันดับแรกในการบรรเทาปวดแทนยาอื่น</t>
        </is>
      </c>
      <c r="F35" s="166" t="inlineStr">
        <is>
          <t>สั่งจ่ายยากลุ่ม NSAIDs ร่วมกัน 2 ตัวเพื่อบรรเทาอาการปวดที่รุนแรง</t>
        </is>
      </c>
      <c r="G35" s="166" t="inlineStr">
        <is>
          <t>เลือกใช้ยากลุ่ม Selective COX-2 inhibitor เพียงอย่างเดียวโดยไม่ต้องใช้ยาอื่น</t>
        </is>
      </c>
      <c r="H35" s="166" t="inlineStr">
        <is>
          <t>จ่ายยากลุ่ม NSAIDs ร่วมกับ Proton Pump Inhibitor (PPI เช่น Omeprazole) ทุกครั้งเพื่อความปลอดภัยต่อทางเดินอาหาร</t>
        </is>
      </c>
      <c r="I35" s="165" t="n">
        <v>5</v>
      </c>
      <c r="J35" s="166" t="inlineStr">
        <is>
          <t>✅ คำตอบที่ถูกต้อง: ข้อ จ. จ่ายยากลุ่ม NSAIDs ร่วมกับ Proton Pump Inhibitor (PPI เช่น Omeprazole) ทุกครั้งเพื่อความปลอดภัยต่อทางเดินอาหาร
💡 Background:
โรคข้ออักเสบรูมาตอยด์ (RA) และโรคข้ออักเสบเรื้อรังที่จำเป็นต้องใช้ยาต้านการอักเสบ จำเป็นต้องประเมินความเสี่ยงต่อระบบทางเดินอาหารและหัวใจและหลอดเลือดอย่างรอบคอบ
🎯 ทำไมข้อนี้ถึงถูก:
จ่ายยากลุ่ม NSAIDs ร่วมกับ Proton Pump Inhibitor (PPI เช่น Omeprazole) ทุกครั้งเพื่อความปลอดภัยต่อทางเดินอาหาร ผู้ป่วยรายนี้จัดเป็นผู้ป่วยที่มีความเสี่ยงสูงมากต่อภาวะเลือดออกในทางเดินอาหาร (High GI Risk) เนื่องจากมีอายุ 75 ปี, มีประวัติเคยเกิดเลือดออกในทางเดินอาหาร (GI bleeding) และรับประทานยา Aspirin ร่วมด้วย หากมีความจำเป็นต้องใช้ยาต้านการอักเสบกลุ่ม NSAIDs เพื่อระงับอาการปวดอักเสบที่รุนแรง เภสัชกรต้องแนะนำให้จ่ายควบคู่กับยายับยั้งการหลั่งกรดกลุ่ม Proton Pump Inhibitors (เช่น Omeprazole) เสมอเพื่อป้องกันการเกิดแผลและเลือดออกซ้ำ
🔍 ข้ออื่นผิดเพราะอะไร:
• ข้อ ก. (จ่ายยา NSAIDs ขนาดสูงเดี่ยวๆ): เพิ่มความเสี่ยงต่อการเกิด recurrent upper GI bleeding อย่างรุนแรงจนอาจถึงแก่ชีวิต เป็นข้อห้ามปฏิบัติในผู้ป่วย high GI risk
• ข้อ ข. (จ่ายยา Aspirin ขนาดสูงแทน NSAIDs): แอสไพรินขนาดสูงระคายเคืองกระเพาะอาหารอย่างรุนแรงและยับยั้งเกล็ดเลือด ทำให้เลือดออกง่ายขึ้น
• ข้อ ค. (ให้หยุดยา Aspirin 81 mg ทันที): แอสไพรินขนาดต่ำใช้เพื่อการป้องกันทุติยภูมิของโรคหัวใจและหลอดเลือด ไม่ควรหยุดยาเองโดยไม่มีข้อบ่งชี้ทางการแพทย์์
• ข้อ ง. (ใช้ยา Paracetamol เดี่ยวๆ ไม่ต้องร่วมกับ PPI): แม้พาราเซตามอลจะปลอดภัยต่อทางเดินอาหาร แต่ในผู้ป่วยที่มีการอักเสบของข้อรุนแรง ยาพาราเซตามอลมักไม่เพียงพอในการระงับการอักเสบ
📖 Guideline อ้างอิง:
2021 American College of Rheumatology (ACR) Guideline for the Treatment of Rheumatoid Arthritis &amp; American College of Gastroenterology (ACG) Clinical Guideline: Management of Patients with Ulcer Bleeding
📌 จุดจำก่อนสอบ:
• High GI Risk (อายุ &gt; 65 ปี, ประวัติ GI bleed, ใช้ Aspirin/Anticoagulant/Steroid) หากจำเป็นต้องใช้ NSAIDs ต้องให้คู่กับ PPI เสมอ หรือเลือก Coxib + PPI</t>
        </is>
      </c>
      <c r="K35" s="166" t="inlineStr"/>
      <c r="L35" s="166" t="inlineStr">
        <is>
          <t>Musculoskeletal</t>
        </is>
      </c>
      <c r="M35" s="166" t="inlineStr">
        <is>
          <t>Gout</t>
        </is>
      </c>
      <c r="N35" s="165" t="inlineStr">
        <is>
          <t>Clinic</t>
        </is>
      </c>
      <c r="O35" s="166" t="inlineStr">
        <is>
          <t>NSAIDs GI Protection: ใช้ Celecoxib ร่วมกับ PPIs ในผู้ป่วย High GI risk และ low CV risk</t>
        </is>
      </c>
      <c r="P35" s="165" t="inlineStr">
        <is>
          <t>ข้อสอบเก่า</t>
        </is>
      </c>
      <c r="Q35" s="165" t="inlineStr">
        <is>
          <t>2563</t>
        </is>
      </c>
      <c r="R35" s="165" t="inlineStr"/>
    </row>
    <row r="36" ht="24" customHeight="1" s="49">
      <c r="A36" s="165" t="n">
        <v>34</v>
      </c>
      <c r="B36" s="166" t="inlineStr">
        <is>
          <t>จากการที่ผู้ป่วยรับประทานยา Allopurinol ยาจะถูกสลายสภาพโดยเอนไซม์ Xanthine oxidase ได้สารเมตาโบไลต์ชนิดใดในปัสสาวะ</t>
        </is>
      </c>
      <c r="C36" s="166" t="inlineStr"/>
      <c r="D36" s="166" t="inlineStr">
        <is>
          <t>Hypoxanthine</t>
        </is>
      </c>
      <c r="E36" s="166" t="inlineStr">
        <is>
          <t>Inosine diphosphate</t>
        </is>
      </c>
      <c r="F36" s="166" t="inlineStr">
        <is>
          <t>Oxypurinol (หรือ Alloxanthine)</t>
        </is>
      </c>
      <c r="G36" s="166" t="inlineStr">
        <is>
          <t>Methyl 3-(3,5-di-tert-butyl-4-hydroxyphenyl)propionate</t>
        </is>
      </c>
      <c r="H36" s="166" t="inlineStr">
        <is>
          <t>L-adenine</t>
        </is>
      </c>
      <c r="I36" s="165" t="n">
        <v>3</v>
      </c>
      <c r="J36" s="166" t="inlineStr">
        <is>
          <t>✅ คำตอบที่ถูกต้อง: ข้อ ค. Oxypurinol (หรือ Alloxanthine)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Oxypurinol (หรือ Alloxanthine) ยาลดกรดยูริก Allopurinol เมื่อเข้าสู่ร่างกายจะถูกสลายและเปลี่ยนสภาพอย่างรวดเร็วโดยเอนไซม์ Xanthine Oxidase ไปเป็นสารเมตาโบไลต์ชนิดหลักที่มีฤทธิ์ในการรักษาและละลายน้ำได้ดีกว่าคือ Oxypurinol (หรือ Alloxanthine) ซึ่งสารนี้จะถูกขับออกทางปัสสาวะและมีครึ่งชีวิตที่ยาวนานในร่างกาย
🔍 ข้ออื่นผิดเพราะอะไร:
• ข้อ ก. (Hypoxanthine): Hypoxanthine เป็นสารตั้งต้นในกระบวนการสร้างกรดยูริกที่เกิดขึ้นตามธรรมชาติ ไม่ใช่สารเมตาโบไลต์ที่เกิดจากการสลายตัวของยา Allopurinol
• ข้อ ข. (Inosine diphosphate): Inosine diphosphate เป็นสารตัวกลางในกระบวนการสังเคราะห์พิวรีนในร่างกาย ไม่มีส่วนเกี่ยวข้องกับกระบวนการเมแทบอลิซึมของยา Allopurinol
• ข้อ ง. (Methyl 3-(3,5-di-tert-butyl-4-hydroxyphenyl)propionate): สารนี้เป็นสารต้านอนุมูลอิสระที่ใช้ในอุตสาหกรรมพลาสติก ไม่มีโครงสร้างหรือความเกี่ยวข้องทางเภสัชวิทยากับยา Allopurinol
• ข้อ จ. (L-adenine): L-adenine เป็นเบสพิวรีนที่เป็นองค์ประกอบของกรดนิวคลีอิกในร่างกาย ไม่ใช่ผลผลิตจากการทำปฏิกิริยาของ Xanthine oxidase กับยา Allopurinol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36" s="166" t="inlineStr"/>
      <c r="L36" s="166" t="inlineStr">
        <is>
          <t>Musculoskeletal</t>
        </is>
      </c>
      <c r="M36" s="166" t="inlineStr">
        <is>
          <t>Gout</t>
        </is>
      </c>
      <c r="N36" s="165" t="inlineStr">
        <is>
          <t>Clinic</t>
        </is>
      </c>
      <c r="O36" s="166" t="inlineStr">
        <is>
          <t>Allopurinol Metabolism: เปลี่ยนเป็นสารออกฤทธิ์ Oxypurinol ขับออกทางไตเป็นหลัก ต้องปรับตาม CrCl</t>
        </is>
      </c>
      <c r="P36" s="165" t="inlineStr">
        <is>
          <t>ข้อสอบเก่า</t>
        </is>
      </c>
      <c r="Q36" s="165" t="inlineStr">
        <is>
          <t>2563</t>
        </is>
      </c>
      <c r="R36" s="165" t="inlineStr"/>
    </row>
    <row r="37" ht="24" customHeight="1" s="49">
      <c r="A37" s="165" t="n">
        <v>35</v>
      </c>
      <c r="B37" s="166" t="inlineStr">
        <is>
          <t>หากผู้ป่วยมีอาการอักเสบเกาต์เฉียบพลันกำเริบ ควรเริ่มบริหารยา Colchicine เพื่อระงับปวดอักเสบภายในระยะเวลากี่ชั่วโมงหลังเกิดอาการ จึงจะมีประสิทธิภาพสูงสุดทางคลินิก</t>
        </is>
      </c>
      <c r="C37" s="166" t="inlineStr"/>
      <c r="D37" s="166" t="inlineStr">
        <is>
          <t>12 ชั่วโมง</t>
        </is>
      </c>
      <c r="E37" s="166" t="inlineStr">
        <is>
          <t>24 ชั่วโมง</t>
        </is>
      </c>
      <c r="F37" s="166" t="inlineStr">
        <is>
          <t>36 ชั่วโมง</t>
        </is>
      </c>
      <c r="G37" s="166" t="inlineStr">
        <is>
          <t>48 ชั่วโมง</t>
        </is>
      </c>
      <c r="H37" s="166" t="inlineStr">
        <is>
          <t>60 ชั่วโมง</t>
        </is>
      </c>
      <c r="I37" s="165" t="n">
        <v>3</v>
      </c>
      <c r="J37" s="166" t="inlineStr">
        <is>
          <t>✅ คำตอบที่ถูกต้อง: ข้อ ค. 36 ชั่วโมง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36 ชั่วโมง การใช้ยา Colchicine เพื่อระงับอาการอักเสบข้อเกาต์เฉียบพลันให้ได้ผลดีและมี efficacy สูงสุดในการยับยั้งการเคลื่อนตัวของเซลล์เม็ดเลือดขาว (Neutrophil chemotaxis) ควรเริ่มรับประทานยาภายใน 24 ถึง 36 ชั่วโมงแรกหลังจากเริ่มมีอาการปวดอักเสบเฉียบพลัน หากพ้นระยะเวลานี้ไปแล้ว efficacy ของยาในการต้านการอักเสบจะลดลงอย่างมีนัยสำคัญ
🔍 ข้ออื่นผิดเพราะอะไร:
• ข้อ ก. (12 ชั่วโมง): การบริหารยาภายใน 12 ชั่วโมงมีประสิทธิภาพสูง แต่หน้าต่างแห่งโอกาสในการเริ่มยายังครอบคลุมไปถึงระยะเวลาที่นานกว่านี้เล็กน้อย
• ข้อ ข. (24 ชั่วโมง): การบริหารยาภายใน 24 ชั่วโมงยังให้ผลดี แต่แนวทางเวชปฏิบัติอนุโลมให้เริ่มยาได้จนถึงระยะเวลาสูงสุดที่ยายังมีประสิทธิภาพต้านการอักเสบ
• ข้อ ง. (48 ชั่วโมง): หากเริ่มยาเมื่อผ่านไปแล้ว 48 ชั่วโมง การตอบสนองทางคลินิกจะลดลงอย่างมากเนื่องจากกระบวนการอักเสบและสารสื่อกลางได้หลั่งออกมาเต็มที่แล้ว
• ข้อ จ. (60 ชั่วโมง): การให้ยาหลังจาก 60 ชั่วโมงแทบจะไม่มีประโยชน์ในการลดการอักเสบเฉียบพลัน และผู้ป่วยจะได้รับเพียงผลข้างเคียงจากยาเช่น ท้องเสีย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Acute Gout Flare Dosing: ขนาดยาตาม EULAR/ACR: 1 mg ทันที ตามด้วย 0.5 mg อีก 1 ชั่วโมงต่อมา (รวม 1.5 mg ในวันแรก) ประสิทธิภาพเท่ากับ high-dose แต่ toxicity ต่ำกว่ามาก
• Narrow Therapeutic Index: ระวัง GI toxicity (ท้องเสียรุนแรง คลื่นไส้) และหลีกเลี่ยงการใช้ร่วมกับ strong P-gp/CYP3A4 inhibitors (Clarithromycin) โดยเฉพาะใน CKD</t>
        </is>
      </c>
      <c r="K37" s="166" t="inlineStr"/>
      <c r="L37" s="166" t="inlineStr">
        <is>
          <t>Musculoskeletal</t>
        </is>
      </c>
      <c r="M37" s="166" t="inlineStr">
        <is>
          <t>Gout</t>
        </is>
      </c>
      <c r="N37" s="165" t="inlineStr">
        <is>
          <t>Clinic</t>
        </is>
      </c>
      <c r="O37" s="166" t="inlineStr">
        <is>
          <t>Colchicine Flare Duration: ควรเริ่มยาภายใน 24-36 ชั่วโมงหลังมีอาการ และให้ต่อเนื่องจนอาการสงบ</t>
        </is>
      </c>
      <c r="P37" s="165" t="inlineStr">
        <is>
          <t>ข้อสอบเก่า</t>
        </is>
      </c>
      <c r="Q37" s="165" t="inlineStr">
        <is>
          <t>2563</t>
        </is>
      </c>
      <c r="R37" s="165" t="inlineStr"/>
    </row>
    <row r="38" ht="24" customHeight="1" s="49">
      <c r="A38" s="165" t="n">
        <v>36</v>
      </c>
      <c r="B38" s="166" t="inlineStr">
        <is>
          <t>สำหรับผู้ป่วยโรคเกาต์รายนี้ที่ไม่มีประวัติก้อนโทฟัส (Tophi) เป้าหมายระดับกรดยูริกในเลือดระยะยาว (Target serum uric acid) เพื่อคุมอาการและขจัดผลึกเกลือยูเรตคือข้อใด</t>
        </is>
      </c>
      <c r="C38" s="166" t="inlineStr"/>
      <c r="D38" s="166" t="inlineStr">
        <is>
          <t>น้อยกว่า 5 mg/dL</t>
        </is>
      </c>
      <c r="E38" s="166" t="inlineStr">
        <is>
          <t>น้อยกว่า 6 mg/dL</t>
        </is>
      </c>
      <c r="F38" s="166" t="inlineStr">
        <is>
          <t>น้อยกว่า 7 mg/dL</t>
        </is>
      </c>
      <c r="G38" s="166" t="inlineStr">
        <is>
          <t>น้อยกว่า 8 mg/dL</t>
        </is>
      </c>
      <c r="H38" s="166" t="inlineStr">
        <is>
          <t>น้อยกว่า 9 mg/dL</t>
        </is>
      </c>
      <c r="I38" s="165" t="n">
        <v>2</v>
      </c>
      <c r="J38" s="166" t="inlineStr">
        <is>
          <t>✅ คำตอบที่ถูกต้อง: ข้อ ข. น้อยกว่า 6 mg/dL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น้อยกว่า 6 mg/dL ตามแนวทางเวชปฏิบัติของสมาคมรูมาติสซั่มแห่งประเทศไทย และ 2020 ACR Guideline for the Management of Gout กำหนดเป้าหมายระดับกรดยูริกในเลือดระยะยาว (Target Serum Uric Acid) สำหรับผู้ป่วยโรคเกาต์ทั่วไปคือ น้อยกว่า 6.0 mg/dL เพื่อชะลอและละลายผลึก Monosodium urate ในข้อให้หมดไป (ยกเว้นกรณีที่มีก้อนโทฟัสชัดเจน หรือข้อถูกทำลายรุนแรง จะตั้งเป้าหมายเข้มงวดขึ้นเป็นน้อยกว่า 5.0 mg/dL)
🔍 ข้ออื่นผิดเพราะอะไร:
• ข้อ ก. (น้อยกว่า 7 mg/dL): ระดับ 7 mg/dL เป็นจุดอิ่มตัวของยูเรตในพลาสมา (Saturation point ~6.8 mg/dL) ซึ่งยังเสี่ยงต่อการเกิดผลึกซ้ำ ไม่ใช่ target level
• ข้อ ค. (น้อยกว่า 5 mg/dL): สงวนไว้สำหรับผู้ป่วยที่มีก้อนโทฟัส (Severe tophaceous gout) หรือมีข้อถูกทำลายรุนแรง ไม่ใช่เป้าหมายทั่วไปสำหรับผู้ป่วยที่ไม่มีก้อนโทฟัส
• ข้อ ง. (น้อยกว่า 4 mg/dL): ต่ำเกินความจำเป็นและไม่มีข้อบ่งชี้ในการลดระดับลงต่ำขนาดนี้ในผู้ป่วยทั่วไป
• ข้อ จ. (น้อยกว่า 8 mg/dL): สูงเกินจุดอิ่มตัว ทำให้ผลึกยูเรตตกตะกอนเพิ่มขึ้นและเกิดข้ออักเสบซ้ำซ้อน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Target Serum Uric Acid ทั่วไป: &lt; 6.0 mg/dL
• Target ในรายที่มี Tophi หรือข้อถูกทำลายรุนแรง: &lt; 5.0 mg/dL</t>
        </is>
      </c>
      <c r="K38" s="166" t="inlineStr"/>
      <c r="L38" s="166" t="inlineStr">
        <is>
          <t>Musculoskeletal</t>
        </is>
      </c>
      <c r="M38" s="166" t="inlineStr">
        <is>
          <t>Gout</t>
        </is>
      </c>
      <c r="N38" s="165" t="inlineStr">
        <is>
          <t>Clinic</t>
        </is>
      </c>
      <c r="O38" s="166" t="inlineStr">
        <is>
          <t>Gout SUA Target: เป้าหมายกรดยูริกในเลือด &lt; 6.0 mg/dL (&lt; 5.0 mg/dL หากมี Tophi)</t>
        </is>
      </c>
      <c r="P38" s="165" t="inlineStr">
        <is>
          <t>ข้อสอบเก่า</t>
        </is>
      </c>
      <c r="Q38" s="165" t="inlineStr">
        <is>
          <t>2563</t>
        </is>
      </c>
      <c r="R38" s="165" t="inlineStr"/>
    </row>
    <row r="39" ht="24" customHeight="1" s="49">
      <c r="A39" s="165" t="n">
        <v>37</v>
      </c>
      <c r="B39" s="166" t="inlineStr">
        <is>
          <t>หากผู้ป่วยรายนี้ซื้อยา Naproxen มารับประทานเพื่อบรรเทาอาการอักเสบเฉียบพลันเพิ่มเติมจากยาเดิมที่ได้รับ จะมีความเสี่ยงสูงต่อการเกิดอาการไม่พึงประสงค์รุนแรงในข้อใดมากที่สุด</t>
        </is>
      </c>
      <c r="C39" s="166" t="inlineStr"/>
      <c r="D39" s="166" t="inlineStr">
        <is>
          <t>Hyperuricemia</t>
        </is>
      </c>
      <c r="E39" s="166" t="inlineStr">
        <is>
          <t>Genital tract infection</t>
        </is>
      </c>
      <c r="F39" s="166" t="inlineStr">
        <is>
          <t>Angioedema</t>
        </is>
      </c>
      <c r="G39" s="166" t="inlineStr">
        <is>
          <t>Acute renal failure (ไตวายเฉียบพลัน)</t>
        </is>
      </c>
      <c r="H39" s="166" t="inlineStr">
        <is>
          <t>Constipation</t>
        </is>
      </c>
      <c r="I39" s="165" t="n">
        <v>4</v>
      </c>
      <c r="J39" s="166" t="inlineStr">
        <is>
          <t>✅ คำตอบที่ถูกต้อง: ข้อ ง. Acute renal failure (ไตวายเฉียบพลัน)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Acute renal failure (ไตวายเฉียบพลัน) ผู้ป่วยรายนี้มีภาวะความดันโลหิตสูงและใช้ยา Enalapril (ยากลุ่ม ACEIs) ร่วมกับโรคไตเรื้อรัง (eGFR &lt; 40) หากนำยา Naproxen (ยากลุ่ม NSAIDs) มารับประทานเสริมร่วมด้วย จะเหนี่ยวนำให้เกิดปฏิกิริยา "Triple Whammy" (เกิดจากการรวมกันของยาขับปัสสาวะ หรือโรคไตเดิม + ACEIs/ARBs + NSAIDs) ส่งผลให้หลอดเลือดฝอยที่เข้าไตหดตัวและลดความดันเลือดภายในไตอย่างรุนแรง นำไปสู่สภาวะไตวายเฉียบพลัน (Acute renal failure) ได้ทันที
🔍 ข้ออื่นผิดเพราะอะไร:
• ข้อ ก. (Hyperuricemia): ยา Naproxen ไม่มีผลเพิ่มการสร้างหรือลดการขับกรดยูริก จึงไม่ได้เป็นสาเหตุโดยตรงที่ทำให้เกิดภาวะกรดยูริกในเลือดสูง
• ข้อ ข. (Genital tract infection): การติดเชื้อในระบบสืบพันธุ์เป็นผลข้างเคียงที่พบบ่อยในยากลุ่ม SGLT2 inhibitors ไม่ใช่ปฏิกิริยาจากยา NSAIDs
• ข้อ ค. (Angioedema): ภาวะหลอดเลือดบวม เป็นผลข้างเคียงที่เกิดจากยา Enalapril ได้ แต่การเพิ่ม Naproxen เข้าไปไม่ได้เป็นการเพิ่มความเสี่ยงของกลไกนี้โดยตรง
• ข้อ จ. (Constipation): อาการท้องผูกไม่ใช่ผลข้างเคียงหลักที่รุนแรงของ NSAIDs ซึ่งมักทำให้เกิดการระคายเคืองกระเพาะอาหารหรือไตวายมากกว่า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39" s="166" t="inlineStr"/>
      <c r="L39" s="166" t="inlineStr">
        <is>
          <t>Musculoskeletal</t>
        </is>
      </c>
      <c r="M39" s="166" t="inlineStr">
        <is>
          <t>Gout</t>
        </is>
      </c>
      <c r="N39" s="165" t="inlineStr">
        <is>
          <t>Clinic</t>
        </is>
      </c>
      <c r="O39" s="166" t="inlineStr">
        <is>
          <t>NSAIDs AKI: ยับยั้ง Renal PGE2/PGI2 ทำให้เกิด Afferent arteriole vasoconstriction</t>
        </is>
      </c>
      <c r="P39" s="165" t="inlineStr">
        <is>
          <t>ข้อสอบเก่า</t>
        </is>
      </c>
      <c r="Q39" s="165" t="inlineStr">
        <is>
          <t>2563</t>
        </is>
      </c>
      <c r="R39" s="165" t="inlineStr"/>
    </row>
    <row r="40" ht="24" customHeight="1" s="49">
      <c r="A40" s="165" t="n">
        <v>38</v>
      </c>
      <c r="B40" s="166" t="inlineStr">
        <is>
          <t>กลไกความเป็นพิษต่อไต (Nephrotoxicity) ของยากลุ่ม NSAIDs ในกรณีที่เกิดกับผู้ป่วยรายนี้ จัดเป็นรูปแบบการบาดเจ็บของไตในลักษณะใด</t>
        </is>
      </c>
      <c r="C40" s="166" t="inlineStr"/>
      <c r="D40" s="166" t="inlineStr">
        <is>
          <t>Acute renal injury (Acute kidney injury: AKI)</t>
        </is>
      </c>
      <c r="E40" s="166" t="inlineStr">
        <is>
          <t>Renal stone (นิ่วในไต)</t>
        </is>
      </c>
      <c r="F40" s="166" t="inlineStr">
        <is>
          <t>Hemorrhagic cystitis (กระเพาะปัสสาวะอักเสบมีเลือดออก)</t>
        </is>
      </c>
      <c r="G40" s="166" t="inlineStr">
        <is>
          <t>Pyelonephritis (กรวยไตอักเสบ)</t>
        </is>
      </c>
      <c r="H40" s="166" t="inlineStr">
        <is>
          <t>Chronic kidney disease (โรคไตเรื้อรังระยะลุกลาม)</t>
        </is>
      </c>
      <c r="I40" s="165" t="n">
        <v>1</v>
      </c>
      <c r="J40" s="166" t="inlineStr">
        <is>
          <t>✅ คำตอบที่ถูกต้อง: ข้อ ก. Acute renal injury (Acute kidney injury: AKI)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Acute renal injury (Acute kidney injury: AKI) กลไกของยากลุ่ม NSAIDs ในการเหนี่ยวนำให้เกิดไตวายเฉียบพลันคือ การยับยั้งเอนไซม์ COX-1 และ COX-2 ซึ่งส่งผลยับยั้งการสร้าง Prostaglandin (PGE2, PGI2) ที่ทำหน้าที่ขยายหลอดเลือดฝอยขาเข้าไต (Afferent arteriole) เมื่อขาดพรอสตาแกลนดิน หลอดเลือดขาเข้าหดตัวอย่างรุนแรง ทำให้เลือดไหลเข้าสู่หน่วยไตลดลงอย่างรวดเร็ว เกิดการบาดเจ็บของไตเฉียบพลัน (Acute Kidney Injury: AKI) ในรูปแบบของ Hemodynamic-mediated AKI
🔍 ข้ออื่นผิดเพราะอะไร:
• ข้อ ข. (Renal stone (นิ่วในไต)): ยากลุ่ม NSAIDs ไม่ได้รบกวนกระบวนการตกผลึกของแคลเซียมหรือกรดยูริกในทางเดินปัสสาวะ จึงไม่ใช่กลไกที่ทำให้เกิดนิ่วในไต
• ข้อ ค. (Hemorrhagic cystitis (กระเพาะปัสสาวะอักเสบมีเลือดออก)): ภาวะกระเพาะปัสสาวะอักเสบมีเลือดออกมักเป็นผลข้างเคียงของยาเคมีบำบัดกลุ่ม Alkylating agents ไม่ใช่ NSAIDs
• ข้อ ง. (Pyelonephritis (กรวยไตอักเสบ)): กรวยไตอักเสบเป็นภาวะที่เกิดจากการติดเชื้อแบคทีเรียในทางเดินปัสสาวะส่วนบน ไม่ได้เกิดจากกลไกทางเภสัชวิทยาของการลดสารพรอสตาแกลนดิน
• ข้อ จ. (Chronic kidney disease (โรคไตเรื้อรังระยะลุกลาม)): การบาดเจ็บของไตจาก NSAIDs ในระยะแรกจะเป็นแบบเฉียบพลัน หากหยุดยาได้ทันการทำงานของไตมักจะกลับมาเป็นปกติ ไม่ได้เป็นโรคไตเรื้อรังทันที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40" s="166" t="inlineStr"/>
      <c r="L40" s="166" t="inlineStr">
        <is>
          <t>Musculoskeletal</t>
        </is>
      </c>
      <c r="M40" s="166" t="inlineStr">
        <is>
          <t>Gout</t>
        </is>
      </c>
      <c r="N40" s="165" t="inlineStr">
        <is>
          <t>Clinic</t>
        </is>
      </c>
      <c r="O40" s="166" t="inlineStr">
        <is>
          <t>NSAIDs Nephrotoxicity: เสี่ยงต่อ Hemodynamic acute kidney injury โดยเฉพาะเมื่อใช้ร่วมกับ ACEI/Diuretics</t>
        </is>
      </c>
      <c r="P40" s="165" t="inlineStr">
        <is>
          <t>ข้อสอบเก่า</t>
        </is>
      </c>
      <c r="Q40" s="165" t="inlineStr">
        <is>
          <t>2563</t>
        </is>
      </c>
      <c r="R40" s="165" t="inlineStr"/>
    </row>
    <row r="41" ht="24" customHeight="1" s="49">
      <c r="A41" s="165" t="n">
        <v>39</v>
      </c>
      <c r="B41" s="166" t="inlineStr">
        <is>
          <t>ยาลดความดันโลหิตในข้อใดต่อไปนี้ที่ ไม่ควรใช้ ในผู้ป่วยโรคเกาต์รายนี้เนื่องจากมีฤทธิ์ขัดขวางการขับถ่ายกรดยูริกที่ท่อไต ส่งผลเพิ่มระดับยูริกในกระแสเลือด</t>
        </is>
      </c>
      <c r="C41" s="166" t="inlineStr"/>
      <c r="D41" s="166" t="inlineStr">
        <is>
          <t>Bisoprolol</t>
        </is>
      </c>
      <c r="E41" s="166" t="inlineStr">
        <is>
          <t>Metoprolol</t>
        </is>
      </c>
      <c r="F41" s="166" t="inlineStr">
        <is>
          <t>Amlodipine</t>
        </is>
      </c>
      <c r="G41" s="166" t="inlineStr">
        <is>
          <t>Manidipine</t>
        </is>
      </c>
      <c r="H41" s="166" t="inlineStr">
        <is>
          <t>Hydrochlorothiazide (HCTZ)</t>
        </is>
      </c>
      <c r="I41" s="165" t="n">
        <v>5</v>
      </c>
      <c r="J41" s="166" t="inlineStr">
        <is>
          <t>✅ คำตอบที่ถูกต้อง: ข้อ จ. Hydrochlorothiazide (HCTZ)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Hydrochlorothiazide (HCTZ) ยาขับปัสสาวะกลุ่ม Thiazide เช่น Hydrochlorothiazide (HCTZ) มีฤทธิ์เหนี่ยวนำให้เกิดระดับกรดยูริกสูงในกระแสเลือด (Hyperuricemia) เนื่องจากยาขับปัสสาวะจะกระตุ้นการดูดกลับของโซเดียมและน้ำที่ท่อไต พร้อมทั้งแย่งกลไกการขับกรดยูริกออกที่บริเวณท่อไตส่วนต้น (Proximal tubule) จึงเป็นยาขับปัสสาวะและยาลดความดันที่ต้องหลีกเลี่ยงในผู้ป่วยโรคเกาต์
🔍 ข้ออื่นผิดเพราะอะไร:
• ข้อ ก. (Bisoprolol): Bisoprolol เป็นยากลุ่ม Beta-blockers ที่ไม่มีผลรบกวนการขับกรดยูริกที่ท่อไต จึงสามารถใช้ได้อย่างปลอดภัยในผู้ป่วยโรคเกาต์
• ข้อ ข. (Metoprolol): Metoprolol เป็นยากลุ่ม Beta-blockers ที่ไม่มีกลไกไปกระตุ้นการดูดกลับกรดยูริก สามารถใช้ควบคุมความดันโลหิตในผู้ป่วยรายนี้ได้
• ข้อ ค. (Amlodipine): Amlodipine เป็นยากลุ่ม Calcium Channel Blockers ที่ไม่ส่งผลเสียต่อระดับกรดยูริกและยังอาจมีฤทธิ์ช่วยเพิ่มการขับยูริกได้เล็กน้อย
• ข้อ ง. (Manidipine): Manidipine เป็นยากลุ่ม Calcium Channel Blockers ที่ไม่มีผลข้างเคียงในการเพิ่มระดับกรดยูริก จึงสามารถใช้เป็นทางเลือกที่ปลอดภัยได้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Metabolic Disturbances: ทำให้เกิด Hypokalemia, Hyponatremia, Hyperuricemia และ Hyperglycemia
• Renal Cutoff: efficacy ในการลดความดันโลหิตและขับปัสสาวะลดลงอย่างมากเมื่อ eGFR &lt; 30 mL/min (ควรเปลี่ยนเป็น Loop diuretic)</t>
        </is>
      </c>
      <c r="K41" s="166" t="inlineStr"/>
      <c r="L41" s="166" t="inlineStr">
        <is>
          <t>Musculoskeletal</t>
        </is>
      </c>
      <c r="M41" s="166" t="inlineStr">
        <is>
          <t>Gout</t>
        </is>
      </c>
      <c r="N41" s="165" t="inlineStr">
        <is>
          <t>Clinic</t>
        </is>
      </c>
      <c r="O41" s="166" t="inlineStr">
        <is>
          <t>Gout Drug Caution: HCTZ และ Thiazide diuretics แย่งขับกรดยูริกที่ท่อไต ทำให้กรดยูริกสูงขึ้น</t>
        </is>
      </c>
      <c r="P41" s="165" t="inlineStr">
        <is>
          <t>ข้อสอบเก่า</t>
        </is>
      </c>
      <c r="Q41" s="165" t="inlineStr">
        <is>
          <t>2563</t>
        </is>
      </c>
      <c r="R41" s="165" t="inlineStr"/>
    </row>
    <row r="42" ht="24" customHeight="1" s="49">
      <c r="A42" s="165" t="n">
        <v>40</v>
      </c>
      <c r="B42" s="166" t="inlineStr">
        <is>
          <t>หากผู้ป่วยโรคเกาต์ใช้ยาลดกรดยูริก Allopurinol ในขนาดที่เหมาะสมแล้ว แต่ระดับกรดยูริกยังไม่ได้ตามเป้าหมาย แพทย์์ต้องการพิจารณาจ่ายยาลดระดับกรดยูริกตัวที่สองที่มีกลไกเร่งการขับถ่ายกรดยูริกออกทางปัสสาวะ (Uricosuric agent) ยาในข้อใดคือตัวเลือกที่เหมาะสม</t>
        </is>
      </c>
      <c r="C42" s="166" t="inlineStr"/>
      <c r="D42" s="166" t="inlineStr">
        <is>
          <t>Azathioprine</t>
        </is>
      </c>
      <c r="E42" s="166" t="inlineStr">
        <is>
          <t>Benzbromarone</t>
        </is>
      </c>
      <c r="F42" s="166" t="inlineStr">
        <is>
          <t>Cyclosporin</t>
        </is>
      </c>
      <c r="G42" s="166" t="inlineStr">
        <is>
          <t>Febuxostat</t>
        </is>
      </c>
      <c r="H42" s="166" t="inlineStr">
        <is>
          <t>Leflunomide</t>
        </is>
      </c>
      <c r="I42" s="165" t="n">
        <v>2</v>
      </c>
      <c r="J42" s="166" t="inlineStr">
        <is>
          <t>✅ คำตอบที่ถูกต้อง: ข้อ ข. Benzbromarone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Benzbromarone ยาลดกรดยูริกที่มีกลไกเร่งการขับถ่ายกรดยูริกออกทางปัสสาวะ (Uricosuric agent) โดยการยับยั้งตัวขนส่ง URAT1 ที่ท่อไตส่วนต้น คือ Benzbromarone (รวมถึง Probenecid) ยานี้เหมาะสำหรับใช้ร่วมกับ Allopurinol เมื่อใช้ยากลุ่มยับยั้งการสร้าง (XO Inhibitor) แล้วยังไม่ได้ผลตามเป้าหมาย ส่วน Febuxostat จัดอยู่ในกลุ่ม XO Inhibitor เช่นเดียวกับ Allopurinol
🔍 ข้ออื่นผิดเพราะอะไร:
• ข้อ ก. (Azathioprine): Azathioprine เป็นยากดภูมิคุ้มกัน ไม่มีฤทธิ์ลดระดับกรดยูริก และมีข้อห้ามใช้ร่วมกับ Allopurinol เพราะจะเกิดปฏิกิริยาระหว่างยาทำให้เป็นพิษต่อไขกระดูกรุนแรง
• ข้อ ค. (Cyclosporin): Cyclosporin เป็นยากดภูมิคุ้มกันที่มีผลข้างเคียงทำให้ระดับกรดยูริกในเลือดสูงขึ้น จึงยิ่งทำให้อาการของผู้ป่วยแย่ลง
• ข้อ ง. (Febuxostat): Febuxostat เป็นยาในกลุ่มยับยั้ง Xanthine oxidase ซึ่งเป็นกลไกเดียวกันกับ Allopurinol ไม่ใช่กลุ่มยาที่เร่งการขับกรดยูริก
• ข้อ จ. (Leflunomide): Leflunomide เป็นยาปรับภูมิคุ้มกันสำหรับรักษาโรคข้ออักเสบรูมาตอยด์ ไม่มีประสิทธิภาพหรือข้อบ่งใช้ในการลดระดับกรดยูริกในเลือด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42" s="166" t="inlineStr"/>
      <c r="L42" s="166" t="inlineStr">
        <is>
          <t>Musculoskeletal</t>
        </is>
      </c>
      <c r="M42" s="166" t="inlineStr">
        <is>
          <t>Gout</t>
        </is>
      </c>
      <c r="N42" s="165" t="inlineStr">
        <is>
          <t>Clinic</t>
        </is>
      </c>
      <c r="O42" s="166" t="inlineStr">
        <is>
          <t>Gout Add-on ULT: หากใช้ Allopurinol เต็มขนาดแล้วยังไม่ถึงเป้า แนะนำ Add-on Uricosuric (Benzbromarone)</t>
        </is>
      </c>
      <c r="P42" s="165" t="inlineStr">
        <is>
          <t>ข้อสอบเก่า</t>
        </is>
      </c>
      <c r="Q42" s="165" t="inlineStr">
        <is>
          <t>2563</t>
        </is>
      </c>
      <c r="R42" s="165" t="inlineStr"/>
    </row>
    <row r="43" ht="24" customHeight="1" s="49">
      <c r="A43" s="165" t="n">
        <v>41</v>
      </c>
      <c r="B43" s="166" t="inlineStr">
        <is>
          <t>จากกรณีศึกษาข้างต้น ผู้ป่วยรายนี้คาดว่าเป็นอาการแสดงของโรคในข้อใดมากที่สุด</t>
        </is>
      </c>
      <c r="C43" s="166" t="inlineStr"/>
      <c r="D43" s="166" t="inlineStr">
        <is>
          <t>Osteoarthritis</t>
        </is>
      </c>
      <c r="E43" s="166" t="inlineStr">
        <is>
          <t>Osteoporosis</t>
        </is>
      </c>
      <c r="F43" s="166" t="inlineStr">
        <is>
          <t>Osteomalacia</t>
        </is>
      </c>
      <c r="G43" s="166" t="inlineStr">
        <is>
          <t>Rheumatoid Arthritis</t>
        </is>
      </c>
      <c r="H43" s="166" t="inlineStr">
        <is>
          <t>Ligament injury</t>
        </is>
      </c>
      <c r="I43" s="165" t="n">
        <v>1</v>
      </c>
      <c r="J43" s="166" t="inlineStr">
        <is>
          <t>✅ คำตอบที่ถูกต้อง: ข้อ ก. Osteoarthritis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Osteoarthritis อาการแสดงเด่น (ชายอายุ 60 ปี, ปวดข้อเข่าข้างเดียวนาน 6 เดือน, ตรวจคลำพบเสียงกรอบแกรบ Crepitus, ข้อติดตอนเช้าสั้นกว่า 30 นาที, ไม่มีตุ่มแข็งตามผิวหนัง, ไม่มีอาการแดงร้อนบริเวณข้อ) บ่งชี้อย่างชัดเจนถึงโรคข้อเสื่อม (Osteoarthritis)
🔍 ข้ออื่นผิดเพราะอะไร:
• ข้อ ข. (Osteoporosis): โรคกระดูกพรุนมักไม่มีอาการปวดข้อ หรือข้อติดในตอนเช้า และจะไม่แสดงอาการจนกว่าจะเกิดภาวะกระดูกหัก
• ข้อ ค. (Osteomalacia): โรคกระดูกน่วมเกิดจากการขาดวิตามินดี ทำให้กระดูกอ่อนแอและปวดตามกระดูก ไม่ได้มีลักษณะเฉพาะคือการปวดข้อเข่าข้างเดียวหรือมีเสียงกรอบแกรบ
• ข้อ ง. (Rheumatoid Arthritis): โรคข้ออักเสบรูมาตอยด์มักทำให้เกิดการอักเสบของข้อขนาดเล็กแบบสองข้างสมมาตร มีอาการข้อติดในตอนเช้านานกว่า 1 ชั่วโมง และมักพบข้อบวมแดงร้อน
• ข้อ จ. (Ligament injury): การบาดเจ็บของเอ็นมักมีประวัติอุบัติเหตุหรือการใช้งานผิดท่าที่ชัดเจน ทำให้เกิดอาการปวดเฉียบพลัน ไม่ใช่การปวดข้อเรื้อรังค่อยเป็นค่อยไปแบบผู้ป่วยรายนี้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43" s="166" t="inlineStr"/>
      <c r="L43" s="166" t="inlineStr">
        <is>
          <t>Musculoskeletal</t>
        </is>
      </c>
      <c r="M43" s="166" t="inlineStr">
        <is>
          <t>Osteoarthritis</t>
        </is>
      </c>
      <c r="N43" s="165" t="inlineStr">
        <is>
          <t>Clinic</t>
        </is>
      </c>
      <c r="O43" s="166" t="inlineStr">
        <is>
          <t>OA Diagnosis: ปวดเข่า, ขยับมีเสียง Crepitus, ข้อติดตอนเช้า &lt; 30 นาที, ไม่มีอาการอักเสบร้อนแดง</t>
        </is>
      </c>
      <c r="P43" s="165" t="inlineStr">
        <is>
          <t>ข้อสอบเก่า</t>
        </is>
      </c>
      <c r="Q43" s="165" t="inlineStr">
        <is>
          <t>2562</t>
        </is>
      </c>
      <c r="R43" s="165" t="inlineStr"/>
    </row>
    <row r="44" ht="24" customHeight="1" s="49">
      <c r="A44" s="165" t="n">
        <v>42</v>
      </c>
      <c r="B44" s="166" t="inlineStr">
        <is>
          <t>จากประวัติและโรคประจำตัวของผู้ป่วยรายนี้ ยาตัวใดต่อไปนี้ที่ผู้ป่วย ไม่ควรได้รับ เนื่องจากมีผลเสียและเป็นข้อห้ามใช้ทางคลินิกอย่างรุนแรง</t>
        </is>
      </c>
      <c r="C44" s="166" t="inlineStr"/>
      <c r="D44" s="166" t="inlineStr">
        <is>
          <t>Celecoxib</t>
        </is>
      </c>
      <c r="E44" s="166" t="inlineStr">
        <is>
          <t>Diacerein</t>
        </is>
      </c>
      <c r="F44" s="166" t="inlineStr">
        <is>
          <t>Tramadol</t>
        </is>
      </c>
      <c r="G44" s="166" t="inlineStr">
        <is>
          <t>Paracetamol</t>
        </is>
      </c>
      <c r="H44" s="166" t="inlineStr">
        <is>
          <t>Diclofenac emulgel</t>
        </is>
      </c>
      <c r="I44" s="165" t="n">
        <v>1</v>
      </c>
      <c r="J44" s="166" t="inlineStr">
        <is>
          <t>✅ คำตอบที่ถูกต้อง: ข้อ ก. Celecoxib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Celecoxib ผู้ป่วยรายนี้มีโรคประจำตัวคือ โรคไตเรื้อรังระยะสุดท้าย (Chronic Kidney Disease Stage 5) ที่ต้องได้รับการฟอกไต การใช้ยากินกลุ่ม NSAIDs รวมถึงกลุ่ม Selective COX-2 Inhibitor เช่น Celecoxib จัดเป็น contraindication อย่างเด็ดขาด (Contraindicated) เนื่องจาก NSAIDs จะเพิ่มความเสี่ยงต่อการเกิดพิษต่อระบบหลอดเลือดและหัวใจ, ทำให้ความดันโลหิตสูงขึ้น และลด efficacy ของการล้างไต
🔍 ข้ออื่นผิดเพราะอะไร:
• ข้อ ข. (Diacerein): Diacerein เป็นยาลดการอักเสบที่สามารถใช้รักษาข้อเสื่อมได้ แต่อาจต้องปรับขนาดยาในผู้ป่วยโรคไต ไม่ใช่ข้อห้ามใช้เด็ดขาด
• ข้อ ค. (Tramadol): Tramadol เป็นยาระงับปวดกลุ่มโอปิออยด์อย่างอ่อน สามารถใช้บรรเทาอาการปวดในผู้ป่วยโรคไตเรื้อรังได้โดยการปรับขนาดยา
• ข้อ ง. (Paracetamol): Paracetamol เป็นยาระงับปวดที่มีความปลอดภัยสูงในผู้ป่วยโรคไตเรื้อรัง เนื่องจากเมตาบอลิซึมหลักเกิดที่ตับ ไม่ใช่ข้อห้ามใช้
• ข้อ จ. (Diclofenac emulgel): Diclofenac emulgel เป็นยาทาภายนอกที่มีการดูดซึมเข้าสู่ระบบกระแสเลือดน้อยมาก จึงปลอดภัยและแนะนำให้ใช้เป็นอันดับแรกในผู้ป่วยที่มีข้อห้ามใช้ยากิน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GI Sparing &amp; Sulfa Allergy: มี GI safety สูงกว่า non-selective NSAIDs แต่มีโครงสร้าง sulfonamide จึงห้ามใช้ในผู้ที่แพ้ sulfa รุนแรง
• Cardiovascular Precaution: ห้ามใช้ในผู้ป่วย post-CABG surgery และควรเลี่ยงในผู้ที่มี high cardiovascular risk</t>
        </is>
      </c>
      <c r="K44" s="166" t="inlineStr"/>
      <c r="L44" s="166" t="inlineStr">
        <is>
          <t>Musculoskeletal</t>
        </is>
      </c>
      <c r="M44" s="166" t="inlineStr">
        <is>
          <t>Osteoarthritis</t>
        </is>
      </c>
      <c r="N44" s="165" t="inlineStr">
        <is>
          <t>Clinic</t>
        </is>
      </c>
      <c r="O44" s="166" t="inlineStr">
        <is>
          <t>OA CKD Caution: ห้ามใช้ Oral NSAIDs ในผู้ป่วย ESRD หรือ Severe CKD (eGFR &lt; 30 mL/min)</t>
        </is>
      </c>
      <c r="P44" s="165" t="inlineStr">
        <is>
          <t>ข้อสอบเก่า</t>
        </is>
      </c>
      <c r="Q44" s="165" t="inlineStr">
        <is>
          <t>2562</t>
        </is>
      </c>
      <c r="R44" s="165" t="inlineStr"/>
    </row>
    <row r="45" ht="24" customHeight="1" s="49">
      <c r="A45" s="165" t="n">
        <v>43</v>
      </c>
      <c r="B45" s="166" t="inlineStr">
        <is>
          <t>ข้อใดต่อไปนี้เป็นแนวทางการปฏิบัติตัวและดูแลรักษาที่ ไม่แนะนำ สำหรับผู้ป่วยรายนี้</t>
        </is>
      </c>
      <c r="C45" s="166" t="inlineStr"/>
      <c r="D45" s="166" t="inlineStr">
        <is>
          <t>ลดน้ำหนักตัวเพื่อลดแรงกดทับข้อเข่า</t>
        </is>
      </c>
      <c r="E45" s="166" t="inlineStr">
        <is>
          <t>ออกกำลังกายเบา ๆ ที่ไม่มีแรงกระแทก</t>
        </is>
      </c>
      <c r="F45" s="166" t="inlineStr">
        <is>
          <t>บริหารกล้ามเนื้อรอบบริเวณหัวเข่า</t>
        </is>
      </c>
      <c r="G45" s="166" t="inlineStr">
        <is>
          <t>รับประทาน Glucosamine sulfate เพื่อป้องกันและรักษาอาการ</t>
        </is>
      </c>
      <c r="H45" s="166" t="inlineStr">
        <is>
          <t>สวมรองเท้าส้นเตี้ยที่มีส้นหนานุ่มรับแรงกระแทก</t>
        </is>
      </c>
      <c r="I45" s="165" t="n">
        <v>4</v>
      </c>
      <c r="J45" s="166" t="inlineStr">
        <is>
          <t>✅ คำตอบที่ถูกต้อง: ข้อ ง. รับประทาน Glucosamine sulfate เพื่อป้องกันและรักษาอาการ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รับประทาน Glucosamine sulfate เพื่อป้องกันและรักษาอาการ
🔍 ข้ออื่นผิดเพราะอะไร:
• ข้อ ก. (ลดน้ำหนักตัวเพื่อลดแรงกดทับข้อเข่า): การลดน้ำหนักตัวช่วยลดแรงกระทำต่อข้อเข่าและกระดูกสันหลัง ซึ่งเป็นการปฏิบัติตัวที่เหมาะสมสำหรับผู้ป่วยที่มีภาวะมวลกระดูกต่ำ
• ข้อ ข. (ออกกำลังกายเบา ๆ ที่ไม่มีแรงกระแทก): การออกกำลังกายแบบลงน้ำหนักเบา ๆ ช่วยกระตุ้นการสร้างเซลล์กระดูกและชะลอการสูญเสียมวลกระดูกได้อย่างมีประสิทธิภาพ
• ข้อ ค. (บริหารกล้ามเนื้อรอบบริเวณหัวเข่า): การบริหารกล้ามเนื้อช่วยเพิ่มความแข็งแรงของแกนกลางลำตัว ลดความเสี่ยงในการหกล้มซ้ำซึ่งเป็นสาเหตุหลักของกระดูกหักในผู้สูงอายุ
• ข้อ จ. (สวมรองเท้าส้นเตี้ยที่มีส้นหนานุ่มรับแรงกระแทก): การสวมรองเท้าที่เหมาะสมช่วยเพิ่มความมั่นคงในการเดิน ลดโอกาสลื่นล้ม และลดแรงกระแทกที่ส่งผ่านไปยังกระดูกสะโพกและกระดูกสันหลัง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ACR 2019 Recommendation: ACR Guidelines แนะนำ strongly against การใช้ glucosamine และ chondroitin ใน Knee/Hip OA เนื่องจาก clinical trials ไม่พบผลต่างจาก placebo ชัดเจน
• Shellfish Allergy: ระวังในผู้ที่มีประวัติแพ้อาหารทะเลเปลือกแข็ง (กุ้ง ปู) รุนแรง เนื่องจากวัตถุดิบสกัดมาจาก chitin ของเปลือกสัตว์น้ำ</t>
        </is>
      </c>
      <c r="K45" s="166" t="inlineStr"/>
      <c r="L45" s="166" t="inlineStr">
        <is>
          <t>Musculoskeletal</t>
        </is>
      </c>
      <c r="M45" s="166" t="inlineStr">
        <is>
          <t>Osteoarthritis</t>
        </is>
      </c>
      <c r="N45" s="165" t="inlineStr">
        <is>
          <t>Clinic</t>
        </is>
      </c>
      <c r="O45" s="166" t="inlineStr">
        <is>
          <t>OA Management: ลดน้ำหนัก, กายภาพบำบัดเพิ่มความแข็งแรงของกล้ามเนื้อรอบข้อเข่า Quadriceps</t>
        </is>
      </c>
      <c r="P45" s="165" t="inlineStr">
        <is>
          <t>ข้อสอบเก่า</t>
        </is>
      </c>
      <c r="Q45" s="165" t="inlineStr">
        <is>
          <t>2562</t>
        </is>
      </c>
      <c r="R45" s="165" t="inlineStr"/>
    </row>
    <row r="46" ht="24" customHeight="1" s="49">
      <c r="A46" s="165" t="n">
        <v>44</v>
      </c>
      <c r="B46" s="166" t="inlineStr">
        <is>
          <t>ยาต้านการสลายกระดูกในข้อใดจัดเป็นยาทางเลือกแรกที่ควรเลือกใช้รักษาอาการกระดูกพรุนในผู้ป่วยรายนี้</t>
        </is>
      </c>
      <c r="C46" s="166" t="inlineStr"/>
      <c r="D46" s="166" t="inlineStr">
        <is>
          <t>Strontium ranelate</t>
        </is>
      </c>
      <c r="E46" s="166" t="inlineStr">
        <is>
          <t>Teriparatide</t>
        </is>
      </c>
      <c r="F46" s="166" t="inlineStr">
        <is>
          <t>Alendronate (หรือยากลุ่ม Bisphosphonates)</t>
        </is>
      </c>
      <c r="G46" s="166" t="inlineStr">
        <is>
          <t>Raloxifene</t>
        </is>
      </c>
      <c r="H46" s="166" t="inlineStr">
        <is>
          <t>Nasal salmon calcitonin</t>
        </is>
      </c>
      <c r="I46" s="165" t="n">
        <v>3</v>
      </c>
      <c r="J46" s="166" t="inlineStr">
        <is>
          <t>✅ คำตอบที่ถูกต้อง: ข้อ ค. Alendronate (หรือยากลุ่ม Bisphosphonates)
💡 Background:
โรคกระดูกพรุน (T-score ≤ -2.5) ทำให้กระดูกเปราะ เสี่ยงต่อ fragility fracture การรักษาเน้นยับยั้ง bone resorption ด้วย antiresorptive agents
🎯 ทำไมข้อนี้ถึงถูก:
Alendronate (หรือยากลุ่ม Bisphosphonates) ผู้ป่วยมีกระดูกหักร่วมกับค่า T-score น้อยกว่า -2.5 จัดเป็นโรคกระดูกพรุนรุนแรง (Severe osteoporosis) ยารักษา first-line เพื่อต้านการสลายกระดูกและลดโอกาสเกิดกระดูกหักซ้ำคือ ยากลุ่ม Bisphosphonates เช่น Alendronate (ให้สัปดาห์ละ 1 ครั้ง) ซึ่งมีผลการศึกษาทางคลินิกสนับสนุน efficacy และผลลัพธ์ที่ดีเด่นชัดที่สุด
🔍 ข้ออื่นผิดเพราะอะไร:
• ข้อ ก. (Strontium ranelate): Strontium ranelate มีความเสี่ยงต่อระบบหลอดเลือดและหัวใจ ปัจจุบันถูกจำกัดการใช้และไม่ใช่ยาทางเลือกแรกในแนวทางเวชปฏิบัติ
• ข้อ ข. (Teriparatide): Teriparatide มีประสิทธิภาพสูงในการสร้างกระดูก แต่มีราคาสูงมากและสงวนไว้เป็นยาทางเลือกสำรองในผู้ป่วยที่ใช้ยากลุ่ม Bisphosphonates ไม่ได้ผล
• ข้อ ง. (Raloxifene): Raloxifene เป็นยากลุ่ม SERMs ที่สามารถป้องกันได้เฉพาะกระดูกสันหลังหัก แต่ไม่มีข้อมูลยืนยันประสิทธิภาพในการป้องกันกระดูกสะโพกหัก
• ข้อ จ. (Nasal salmon calcitonin): Nasal salmon calcitonin มีประสิทธิภาพในการต้านการสลายกระดูกอ่อนแอที่สุด และอาจเพิ่มความเสี่ยงต่อการเกิดโรคมะเร็งหากใช้ระยะยาว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Strict Patient Counseling: รับประทานตอนเช้าหลังตื่นนอนทันที ก่อนอาหารอย่างน้อย 30 นาที ด้วยน้ำเปล่า 1 แก้วเต็ม (200-250 mL)
• Esophageal Protection: ห้ามนอนราบ นั่งหรือยืนตัวตรงอย่างน้อย 30 นาทีเพื่อป้องกัน pill-induced chemical esophagitis
• Rare Long-term Complications: ระวัง Osteonecrosis of the Jaw (ONJ) และ Atypical Femoral Fracture (AFF) พิจารณา Drug Holiday หลังใช้ครบ 3-5 ปี</t>
        </is>
      </c>
      <c r="K46" s="166" t="inlineStr"/>
      <c r="L46" s="166" t="inlineStr">
        <is>
          <t>Musculoskeletal</t>
        </is>
      </c>
      <c r="M46" s="166" t="inlineStr">
        <is>
          <t>Osteoporosis</t>
        </is>
      </c>
      <c r="N46" s="165" t="inlineStr">
        <is>
          <t>Clinic</t>
        </is>
      </c>
      <c r="O46" s="166" t="inlineStr">
        <is>
          <t>Osteoporosis First-line: Alendronate เพิ่ม BMD และลดอุบัติการณ์กระดูกหักได้อย่างมีนัยสำคัญ</t>
        </is>
      </c>
      <c r="P46" s="165" t="inlineStr">
        <is>
          <t>ข้อสอบเก่า</t>
        </is>
      </c>
      <c r="Q46" s="165" t="inlineStr">
        <is>
          <t>2562</t>
        </is>
      </c>
      <c r="R46" s="165" t="inlineStr"/>
    </row>
    <row r="47" ht="24" customHeight="1" s="49">
      <c r="A47" s="165" t="n">
        <v>45</v>
      </c>
      <c r="B47" s="166" t="inlineStr">
        <is>
          <t>ข้อใดคืออาการไม่พึงประสงค์ (ADR) ที่สำคัญและรุนแรงที่สุดของยากลุ่ม Bisphosphonates ที่แพทย์์และเภสัชกรต้องเฝ้าระวังอย่างใกล้ชิด</t>
        </is>
      </c>
      <c r="C47" s="166" t="inlineStr"/>
      <c r="D47" s="166" t="inlineStr">
        <is>
          <t>Psychosis</t>
        </is>
      </c>
      <c r="E47" s="166" t="inlineStr">
        <is>
          <t>Osteonecrosis of the jaw (กระดูกขากรรไกรเน่าเสีย)</t>
        </is>
      </c>
      <c r="F47" s="166" t="inlineStr">
        <is>
          <t>Epistaxis</t>
        </is>
      </c>
      <c r="G47" s="166" t="inlineStr">
        <is>
          <t>Transient flu-like syndrome</t>
        </is>
      </c>
      <c r="H47" s="166" t="inlineStr">
        <is>
          <t>Cardiac rhythm interruption</t>
        </is>
      </c>
      <c r="I47" s="165" t="n">
        <v>2</v>
      </c>
      <c r="J47" s="166" t="inlineStr">
        <is>
          <t>✅ คำตอบที่ถูกต้อง: ข้อ ข. Osteonecrosis of the jaw (กระดูกขากรรไกรเน่าเสีย)
💡 Background:
โรคกระดูกพรุน (T-score ≤ -2.5) ทำให้กระดูกเปราะ เสี่ยงต่อ fragility fracture การรักษาเน้นยับยั้ง bone resorption ด้วย antiresorptive agents
🎯 ทำไมข้อนี้ถึงถูก:
Osteonecrosis of the jaw (กระดูกขากรรไกรเน่าเสีย) ADR ที่รุนแรงและต้องระมัดระวังมากที่สุดของการรับประทานยากลุ่ม Bisphosphonates (เช่น Alendronate, Risedronate) ต่อเนื่องเป็นเวลานานคือ ภาวะกระดูกขากรรไกรเน่าเสียหลังการทำหัตถการทางทันตกรรม (Osteonecrosis of the jaw: ONJ) เภสัชกรต้องแนะนำให้ผู้ป่วยรักษาสุขภาพช่องปาก ตรวจฟัน และแจ้งทันตแพทย์์ทุกครั้งว่าใช้ยานี้อยู่ก่อนทำฟันหรือถอนฟัน
🔍 ข้ออื่นผิดเพราะอะไร:
• ข้อ ก. (Psychosis): ภาวะโรคจิต มักเป็นผลข้างเคียงจากยากลุ่ม Corticosteroids ขนาดสูง ไม่ใช่ผลข้างเคียงที่พบจากการใช้ยากลุ่ม Bisphosphonates
• ข้อ ค. (Epistaxis): เลือดกำเดาไหล เป็นอาการที่พบได้จากการใช้ยาต้านการแข็งตัวของเลือด หรือยาสเปรย์พ่นจมูกบางชนิด ไม่มีความเกี่ยวข้องกับ Bisphosphonates
• ข้อ ง. (Transient flu-like syndrome): อาการคล้ายไข้หวัด เป็นผลข้างเคียงที่อาจพบได้ในระยะแรกหลังการให้ยาแบบฉีดเข้าเส้นเลือด แต่ไม่ใช่ผลข้างเคียงที่รุนแรงที่สุด
• ข้อ จ. (Cardiac rhythm interruption): ภาวะหัวใจเต้นผิดจังหวะไม่ใช่ผลข้างเคียงหลักที่ต้องเฝ้าระวังอย่างเข้มงวดจากการใช้ยากลุ่ม Bisphosphonates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T-score Diagnostic Criteria: T-score ≤ -2.5 หรือมีประวัติ fragility fracture บ่งชี้ภาวะกระดูกพรุนที่ต้องได้รับการรักษาด้วยยา
• Calcium &amp; Vitamin D Foundation: ต้องให้ Calcium 800-1,200 mg/day และ Vitamin D 800-1,000 IU/day ควบคู่กับยารักษากระดูกพรุนเสมอ
• Drug Holiday Consideration: ประเมินความเสี่ยงเพื่อพิจารณาพักยา (Drug holiday) หลังได้รับ Bisphosphonate ครบ 3-5 ปี</t>
        </is>
      </c>
      <c r="K47" s="166" t="inlineStr"/>
      <c r="L47" s="166" t="inlineStr">
        <is>
          <t>Musculoskeletal</t>
        </is>
      </c>
      <c r="M47" s="166" t="inlineStr">
        <is>
          <t>Osteoporosis</t>
        </is>
      </c>
      <c r="N47" s="165" t="inlineStr">
        <is>
          <t>Clinic</t>
        </is>
      </c>
      <c r="O47" s="166" t="inlineStr">
        <is>
          <t>Bisphosphonates ADR: Osteonecrosis of the Jaw (ONJ) ต้องตรวจและทำหัตถการทันตกรรมก่อนเริ่มยา</t>
        </is>
      </c>
      <c r="P47" s="165" t="inlineStr">
        <is>
          <t>ข้อสอบเก่า</t>
        </is>
      </c>
      <c r="Q47" s="165" t="inlineStr">
        <is>
          <t>2562</t>
        </is>
      </c>
      <c r="R47" s="165" t="inlineStr"/>
    </row>
    <row r="48" ht="24" customHeight="1" s="49">
      <c r="A48" s="165" t="n">
        <v>46</v>
      </c>
      <c r="B48" s="166" t="inlineStr">
        <is>
          <t>ข้อใดคือกลไกการออกฤทธิ์ทางเภสัชวิทยาในการต้านการอักเสบของยากลุ่ม Corticosteroids ในร่างกาย</t>
        </is>
      </c>
      <c r="C48" s="166" t="inlineStr"/>
      <c r="D48" s="166" t="inlineStr">
        <is>
          <t>รบกวนการจำลองตัวของดีเอ็นเอ (DNA synthesis)</t>
        </is>
      </c>
      <c r="E48" s="166" t="inlineStr">
        <is>
          <t>ยับยั้งการหลั่งสาร Cytokine IL-2</t>
        </is>
      </c>
      <c r="F48" s="166" t="inlineStr">
        <is>
          <t>ยับยั้งการสังเคราะห์และหลั่งสาร Melatonin</t>
        </is>
      </c>
      <c r="G48" s="166" t="inlineStr">
        <is>
          <t>ยับยั้งการสังเคราะห์สาร Ergosterol ที่ผนังเซลล์</t>
        </is>
      </c>
      <c r="H48" s="166" t="inlineStr">
        <is>
          <t>ยับยั้งการทำงานของเอนไซม์ Phospholipase A2</t>
        </is>
      </c>
      <c r="I48" s="165" t="n">
        <v>5</v>
      </c>
      <c r="J48" s="166" t="inlineStr">
        <is>
          <t>✅ คำตอบที่ถูกต้อง: ข้อ จ. ยับยั้งการทำงานของเอนไซม์ Phospholipase A2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ยับยั้งการทำงานของเอนไซม์ Phospholipase A2 ยากลุ่ม Corticosteroids มีกลไกออกฤทธิ์ต้านการอักเสบที่เหนี่ยวนำผ่านการจับกับ Glucocorticoid Receptor และกระตุ้นการสร้างโปรตีน Lipocortin (หรือ Annexin A1) ซึ่งโปรตีนนี้จะทำหน้าที่ยับยั้งการทำงานของเอนไซม์ Phospholipase A2 ส่งผลให้ยับยั้งการปล่อยสารตั้งต้น Arachidonic acid จากเยื่อหุ้มเซลล์ ทำให้ลดการสังเคราะห์ Prostaglandins และ Leukotrienes ที่เป็นสื่อกลางการอักเสบได้ตั้งแต่ต้นกระบวนการ
🔍 ข้ออื่นผิดเพราะอะไร:
• ข้อ ก. (รบกวนการจำลองตัวของดีเอ็นเอ (DNA synthesis)): การรบกวนการจำลองตัวของดีเอ็นเอเป็นกลไกหลักของยาเคมีบำบัดและยากดภูมิคุ้มกันบางชนิด เช่น Methotrexate ไม่ใช่กลไกของ Corticosteroids
• ข้อ ข. (ยับยั้งการหลั่งสาร Cytokine IL-2): การยับยั้งการหลั่ง Cytokine IL-2 เป็นกลไกการออกฤทธิ์ของยากลุ่ม Calcineurin inhibitors เช่น Cyclosporine และ Tacrolimus
• ข้อ ค. (ยับยั้งการสังเคราะห์และหลั่งสาร Melatonin): เมลาโทนินเป็นฮอร์โมนที่ควบคุมวงจรการนอนหลับ การยับยั้งการสังเคราะห์ฮอร์โมนนี้ไม่เกี่ยวข้องกับกลไกต้านการอักเสบของยากลุ่มสเตียรอยด์
• ข้อ ง. (ยับยั้งการสังเคราะห์สาร Ergosterol ที่ผนังเซลล์): การยับยั้งการสังเคราะห์สาร Ergosterol ที่ผนังเซลล์ เป็นกลไกการออกฤทธิ์ของยาต้านเชื้อรากลุ่ม Azoles ไม่ใช่กลไกของยาลดการอักเสบ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48" s="166" t="inlineStr"/>
      <c r="L48" s="166" t="inlineStr">
        <is>
          <t>Musculoskeletal</t>
        </is>
      </c>
      <c r="M48" s="166" t="inlineStr">
        <is>
          <t>Osteoarthritis</t>
        </is>
      </c>
      <c r="N48" s="165" t="inlineStr">
        <is>
          <t>Clinic</t>
        </is>
      </c>
      <c r="O48" s="166" t="inlineStr">
        <is>
          <t>Steroids Mechanism: จับกับ Glucocorticoid receptor ยับยั้ง NF-kB และลดการสร้าง Pro-inflammatory cytokines</t>
        </is>
      </c>
      <c r="P48" s="165" t="inlineStr">
        <is>
          <t>ข้อสอบเก่า</t>
        </is>
      </c>
      <c r="Q48" s="165" t="inlineStr">
        <is>
          <t>2562</t>
        </is>
      </c>
      <c r="R48" s="165" t="inlineStr"/>
    </row>
    <row r="49" ht="24" customHeight="1" s="49">
      <c r="A49" s="165" t="n">
        <v>47</v>
      </c>
      <c r="B49" s="166" t="inlineStr">
        <is>
          <t>ตามเกณฑ์การแบ่งระดับความหนาแน่นมวลกระดูก (BMD) ของ WHO ภาวะกระดูกพรุน (Osteoporosis) จะถูกวินิจฉัยเมื่อตรวจพบระดับ T-score เป็นอย่างไร</t>
        </is>
      </c>
      <c r="C49" s="166" t="inlineStr"/>
      <c r="D49" s="166" t="inlineStr">
        <is>
          <t>มากกว่า 2.5</t>
        </is>
      </c>
      <c r="E49" s="166" t="inlineStr">
        <is>
          <t>ระหว่าง 1.0 ถึง 2.5</t>
        </is>
      </c>
      <c r="F49" s="166" t="inlineStr">
        <is>
          <t>ระหว่าง -1.0 ถึง 1.0</t>
        </is>
      </c>
      <c r="G49" s="166" t="inlineStr">
        <is>
          <t>ระหว่าง -2.5 ถึง -1.0</t>
        </is>
      </c>
      <c r="H49" s="166" t="inlineStr">
        <is>
          <t>น้อยกว่าหรือเท่ากับ -2.5</t>
        </is>
      </c>
      <c r="I49" s="165" t="n">
        <v>5</v>
      </c>
      <c r="J49" s="166" t="inlineStr">
        <is>
          <t>✅ คำตอบที่ถูกต้อง: ข้อ จ. น้อยกว่าหรือเท่ากับ -2.5
💡 Background:
โรคกระดูกพรุน (Osteoporosis: T-score &lt;= -2.5) ทำให้โครงสร้างกระดูกเปราะบาง เสี่ยงต่อการเกิด Fragility fracture เป้าหมายคือการป้องกันกระดูกหักด้วยยาต้านการสลายกระดูก (Antiresorptive agents) ควบคู่กับการเสริม Calcium และ Vitamin D
🎯 ทำไมข้อนี้ถึงถูก:
น้อยกว่าหรือเท่ากับ -2.5 องค์การอนามัยโลก (WHO) กำหนดให้ใช้ค่า T-score จากการตรวจหาความหนาแน่นมวลกระดูก (BMD) ด้วยเครื่อง DEXA scan ในการแบ่งประเภทมวลกระดูกดังนี้:
- ปกติ (Normal): T-score มากกว่าหรือเท่ากับ -1.0
- กระดูกบาง (Osteopenia): T-score ระหว่าง -1.0 ถึง -2.5
- กระดูกพรุน (Osteoporosis): T-score น้อยกว่าหรือเท่ากับ -2.5
🔍 ข้ออื่นผิดเพราะอะไร:
• ข้อ ก. (มากกว่า 2.5): T-score ที่มากกว่า 2.5 จัดอยู่ในเกณฑ์มวลกระดูกปกติ และมีความแข็งแรงของกระดูกสูงกว่าค่าเฉลี่ยของประชากรวัยหนุ่มสาว
• ข้อ ข. (ระหว่าง 1.0 ถึง 2.5): T-score ที่อยู่ระหว่าง 1.0 ถึง 2.5 จัดอยู่ในเกณฑ์ที่ถือว่ามีความหนาแน่นมวลกระดูกปกติ ไม่ใช่เกณฑ์ในการวินิจฉัยโรคกระดูกพรุน
• ข้อ ค. (ระหว่าง -1.0 ถึง 1.0): T-score ที่อยู่ระหว่าง -1.0 ถึง 1.0 จัดอยู่ในเกณฑ์มวลกระดูกปกติ ไม่มีความเสี่ยงต่อภาวะกระดูกพรุนหรือกระดูกบาง
• ข้อ ง. (ระหว่าง -2.5 ถึง -1.0): T-score ที่อยู่ระหว่าง -2.5 ถึง -1.0 เป็นเกณฑ์สำหรับการวินิจฉัยภาวะกระดูกบาง ซึ่งมีความรุนแรงน้อยกว่าโรคกระดูกพรุน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T-score Diagnostic Criteria: T-score ≤ -2.5 หรือมีประวัติ fragility fracture บ่งชี้ภาวะกระดูกพรุนที่ต้องได้รับการรักษาด้วยยา
• Calcium &amp; Vitamin D Foundation: ต้องให้ Calcium 800-1,200 mg/day และ Vitamin D 800-1,000 IU/day ควบคู่กับยารักษากระดูกพรุนเสมอ
• Drug Holiday Consideration: ประเมินความเสี่ยงเพื่อพิจารณาพักยา (Drug holiday) หลังได้รับ Bisphosphonate ครบ 3-5 ปี</t>
        </is>
      </c>
      <c r="K49" s="166" t="inlineStr"/>
      <c r="L49" s="166" t="inlineStr">
        <is>
          <t>Musculoskeletal</t>
        </is>
      </c>
      <c r="M49" s="166" t="inlineStr">
        <is>
          <t>Osteoporosis</t>
        </is>
      </c>
      <c r="N49" s="165" t="inlineStr">
        <is>
          <t>Clinic</t>
        </is>
      </c>
      <c r="O49" s="166" t="inlineStr">
        <is>
          <t>BMD Criteria: WHO เกณฑ์ Osteoporosis คือ T-score ≤ -2.5 SD</t>
        </is>
      </c>
      <c r="P49" s="165" t="inlineStr">
        <is>
          <t>ข้อสอบเก่า</t>
        </is>
      </c>
      <c r="Q49" s="165" t="inlineStr">
        <is>
          <t>2562</t>
        </is>
      </c>
      <c r="R49" s="165" t="inlineStr"/>
    </row>
    <row r="50" ht="24" customHeight="1" s="49">
      <c r="A50" s="165" t="n">
        <v>48</v>
      </c>
      <c r="B50" s="166" t="inlineStr">
        <is>
          <t>จากข้อมูลกรณีศึกษาข้างต้น ผู้ป่วยรายนี้ควรได้รับการวินิจฉัยว่าเป็นโรคในข้อใดต่อไปนี้</t>
        </is>
      </c>
      <c r="C50" s="166" t="inlineStr"/>
      <c r="D50" s="166" t="inlineStr">
        <is>
          <t>Osteoporosis</t>
        </is>
      </c>
      <c r="E50" s="166" t="inlineStr">
        <is>
          <t>Osteopenia</t>
        </is>
      </c>
      <c r="F50" s="166" t="inlineStr">
        <is>
          <t>Osteoarthritis</t>
        </is>
      </c>
      <c r="G50" s="166" t="inlineStr">
        <is>
          <t>Osteosarcoma</t>
        </is>
      </c>
      <c r="H50" s="166" t="inlineStr">
        <is>
          <t>Osteomyelitis</t>
        </is>
      </c>
      <c r="I50" s="165" t="n">
        <v>1</v>
      </c>
      <c r="J50" s="166" t="inlineStr">
        <is>
          <t>✅ คำตอบที่ถูกต้อง: ข้อ ก. Osteoporosis
💡 Background:
โรคกระดูกพรุน (Osteoporosis: T-score &lt;= -2.5) ทำให้โครงสร้างกระดูกเปราะบาง เสี่ยงต่อการเกิด Fragility fracture เป้าหมายคือการป้องกันกระดูกหักด้วยยาต้านการสลายกระดูก (Antiresorptive agents) ควบคู่กับการเสริม Calcium และ Vitamin D
🎯 ทำไมข้อนี้ถึงถูก:
Osteoporosis ผู้ป่วยสูงอายุ (66 ปี), มีอุบัติเหตุกระดูกข้อมือหักจากแรงกระแทกต่ำ (Fracture of right radial head จากการล้มในห้องน้ำ), และมีค่าความหนาแน่นมวลกระดูกสะโพก (BMD T-score = -2.6 น้อยกว่าหรือเท่ากับ -2.5) เกณฑ์แสดงอาการและค่าทางห้องปฏิบัติการทั้งหมดวินิจฉัยว่าเป็นโรคกระดูกพรุน (Osteoporosis)
🔍 ข้ออื่นผิดเพราะอะไร:
• ข้อ ข. (Osteopenia): ค่า T-score ของ Osteopenia จะอยู่ระหว่าง -1.0 ถึง -2.4 ซึ่งผู้ป่วยรายนี้มีค่า -2.6 และมีกระดูกหักร่วมด้วยจึงเกินเกณฑ์นี้
• ข้อ ค. (Osteoarthritis): พยาธิสภาพของ Osteoarthritis เกิดจากการเสื่อมของกระดูกอ่อนผิวข้อ ไม่ได้เกิดจากการลดลงของมวลกระดูกทั้งระบบแบบโรคกระดูกพรุน
• ข้อ ง. (Osteosarcoma): โรคมะเร็งกระดูกชนิดปฐมภูมิจะมีลักษณะทางคลินิกเป็นก้อนเนื้องอกทำลายกระดูกและมีอาการปวดเรื้อรังรุนแรง ไม่ใช่อาการกระดูกหักจากแรงกระแทกต่ำ
• ข้อ จ. (Osteomyelitis): การติดเชื้อที่กระดูกจะต้องมีประวัติหรืออาการแสดงของการอักเสบติดเชื้อ เช่น ไข้สูง ปวดบวมแดงร้อนบริเวณกระดูก หรือผลเพาะเชื้อเป็นบวก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50" s="166" t="inlineStr"/>
      <c r="L50" s="166" t="inlineStr">
        <is>
          <t>Musculoskeletal</t>
        </is>
      </c>
      <c r="M50" s="166" t="inlineStr">
        <is>
          <t>Osteoporosis</t>
        </is>
      </c>
      <c r="N50" s="165" t="inlineStr">
        <is>
          <t>Clinic</t>
        </is>
      </c>
      <c r="O50" s="166" t="inlineStr">
        <is>
          <t>Osteoporosis Fragility Fracture: ผู้สูงอายุหกล้มกระดูกข้อมือหัก ร่วมกับ T-score ≤ -2.5 วินิจฉัย Osteoporosis</t>
        </is>
      </c>
      <c r="P50" s="165" t="inlineStr">
        <is>
          <t>ข้อสอบเก่า</t>
        </is>
      </c>
      <c r="Q50" s="165" t="inlineStr">
        <is>
          <t>2561</t>
        </is>
      </c>
      <c r="R50" s="165" t="inlineStr"/>
    </row>
    <row r="51" ht="24" customHeight="1" s="49">
      <c r="A51" s="165" t="n">
        <v>49</v>
      </c>
      <c r="B51" s="166" t="inlineStr">
        <is>
          <t>ข้อใดต่อไปนี้จัดเป็นปัจจัยเสี่ยงของการเกิดโรคกระดูกพรุนของผู้ป่วยรายนี้</t>
        </is>
      </c>
      <c r="C51" s="166" t="inlineStr"/>
      <c r="D51" s="166" t="inlineStr">
        <is>
          <t>เพศหญิงและอายุที่มากขึ้น (วัยหมดประจำเดือน)</t>
        </is>
      </c>
      <c r="E51" s="166" t="inlineStr">
        <is>
          <t>การใช้ยากลุ่มขับปัสสาวะ Hydrochlorothiazide (HCTZ)</t>
        </is>
      </c>
      <c r="F51" s="166" t="inlineStr">
        <is>
          <t>การใช้ยากลุ่ม Calcium channel blockers (เช่น Nifedipine)</t>
        </is>
      </c>
      <c r="G51" s="166" t="inlineStr">
        <is>
          <t>การมีโรคประจำตัวเป็นความดันโลหิตสูง</t>
        </is>
      </c>
      <c r="H51" s="166" t="inlineStr">
        <is>
          <t>ประวัติครอบครัวที่คุณป้าเป็นโรคข้อเสื่อม</t>
        </is>
      </c>
      <c r="I51" s="165" t="n">
        <v>1</v>
      </c>
      <c r="J51" s="166" t="inlineStr">
        <is>
          <t>✅ คำตอบที่ถูกต้อง: ข้อ ก. เพศหญิงและอายุที่มากขึ้น (วัยหมดประจำเดือน)
💡 Background:
โรคกระดูกพรุน (Osteoporosis: T-score &lt;= -2.5) ทำให้โครงสร้างกระดูกเปราะบาง เสี่ยงต่อการเกิด Fragility fracture เป้าหมายคือการป้องกันกระดูกหักด้วยยาต้านการสลายกระดูก (Antiresorptive agents) ควบคู่กับการเสริม Calcium และ Vitamin D
🎯 ทำไมข้อนี้ถึงถูก:
เพศหญิงและอายุที่มากขึ้น (วัยหมดประจำเดือน) ปัจจัยเสี่ยงหลักตามธรรมชาติของการเกิดโรคกระดูกพรุนคือ เพศหญิงและอายุที่เพิ่มมากขึ้น โดยเฉพาะในวัยหมดประจำเดือนซึ่งระดับฮอร์โมน Estrogen ลดลงอย่างรวดเร็ว ส่งผลให้ขบวนการสลายกระดูกทำงานมากกว่าการสร้างกระดูก สำหรับการใช้ยาขับปัสสาวะ HCTZ จะส่งเสริมการดูดซึมกลับของแคลเซียมที่ท่อไต จึงมีผลช่วยรักษาและไม่เป็นปัจจัยเสี่ยงต่อโรคกระดูกพรุน
🔍 ข้ออื่นผิดเพราะอะไร:
• ข้อ ข. (การใช้ยากลุ่มขับปัสสาวะ Hydrochlorothiazide (HCTZ)): ยา HCTZ มีฤทธิ์กระตุ้นการดูดซึมกลับของแคลเซียมที่ท่อไตส่วนปลาย จึงช่วยรักษามวลกระดูกและลดความเสี่ยงต่อการเกิดโรคกระดูกพรุน
• ข้อ ค. (การใช้ยากลุ่ม Calcium channel blockers (เช่น Nifedipine)): ยากลุ่มนี้ออกฤทธิ์ขยายหลอดเลือดโดยไม่มีผลรบกวนกระบวนการสร้างหรือสลายมวลกระดูก จึงไม่ใช่ปัจจัยเสี่ยงของโรคกระดูกพรุน
• ข้อ ง. (การมีโรคประจำตัวเป็นความดันโลหิตสูง): ภาวะความดันโลหิตสูงเป็นพยาธิสภาพของระบบหลอดเลือดและหัวใจที่ไม่ได้ส่งผลโดยตรงต่อการทำงานของ Osteoblast หรือ Osteoclast
• ข้อ จ. (ประวัติครอบครัวที่คุณป้าเป็นโรคข้อเสื่อม): โรคข้อเสื่อมเป็นภาวะเสื่อมเฉพาะที่บริเวณกระดูกอ่อนผิวข้อ ซึ่งคนละกลไกและคนละโรคกับโรคกระดูกพรุนที่เกิดกับมวลกระดูกทั้งระบบ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51" s="166" t="inlineStr"/>
      <c r="L51" s="166" t="inlineStr">
        <is>
          <t>Musculoskeletal</t>
        </is>
      </c>
      <c r="M51" s="166" t="inlineStr">
        <is>
          <t>Osteoporosis</t>
        </is>
      </c>
      <c r="N51" s="165" t="inlineStr">
        <is>
          <t>Clinic</t>
        </is>
      </c>
      <c r="O51" s="166" t="inlineStr">
        <is>
          <t>Osteoporosis Risk Factors: วัยหมดประจำเดือน ขาดฮอร์โมน Estrogen ทำให้ Osteoclast สลายกระดูกเด่น</t>
        </is>
      </c>
      <c r="P51" s="165" t="inlineStr">
        <is>
          <t>ข้อสอบเก่า</t>
        </is>
      </c>
      <c r="Q51" s="165" t="inlineStr">
        <is>
          <t>2561</t>
        </is>
      </c>
      <c r="R51" s="165" t="inlineStr"/>
    </row>
    <row r="52" ht="24" customHeight="1" s="49">
      <c r="A52" s="165" t="n">
        <v>50</v>
      </c>
      <c r="B52" s="166" t="inlineStr">
        <is>
          <t>หากผู้ป่วยเลือกใช้ยาสมุนไพร "เถาวัลย์เปรียง" เพื่อบรรเทาอาการปวดบวมอักเสบของแขนและข้อมือขวา ผู้ป่วยที่มีโรคประจำตัวในข้อใดที่ควรระมัดระวังการใช้ยานี้เป็นพิเศษ</t>
        </is>
      </c>
      <c r="C52" s="166" t="inlineStr"/>
      <c r="D52" s="166" t="inlineStr">
        <is>
          <t>Cystitis</t>
        </is>
      </c>
      <c r="E52" s="166" t="inlineStr">
        <is>
          <t>Diabetes</t>
        </is>
      </c>
      <c r="F52" s="166" t="inlineStr">
        <is>
          <t>Psoriasis</t>
        </is>
      </c>
      <c r="G52" s="166" t="inlineStr">
        <is>
          <t>Epilepsy</t>
        </is>
      </c>
      <c r="H52" s="166" t="inlineStr">
        <is>
          <t>Peptic ulcer</t>
        </is>
      </c>
      <c r="I52" s="165" t="n">
        <v>5</v>
      </c>
      <c r="J52" s="166" t="inlineStr">
        <is>
          <t>✅ คำตอบที่ถูกต้อง: ข้อ จ. Peptic ulcer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Peptic ulcer ยาสมุนไพร "เถาวัลย์เปรียง" (Derris scandens) มีกลไกการออกฤทธิ์ต้านการอักเสบผ่านการยับยั้งเอนไซม์ COX-1 และ COX-2 คล้ายคลึงกับยากลุ่ม NSAIDs แผนปัจจุบัน ดังนั้นจึงมี ADR ระคายเคืองกระเพาะอาหารและห้ามใช้หรือต้องระวังเป็นพิเศษในผู้ป่วยที่มีประวัติโรคแผลในทางเดินอาหาร (Peptic ulcer) เพื่อป้องกันเลือดออกในทางเดินอาหาร
🔍 ข้ออื่นผิดเพราะอะไร:
• ข้อ ก. (Cystitis): กระเพาะปัสสาวะอักเสบเกิดจากการติดเชื้อแบคทีเรีย ซึ่งเถาวัลย์เปรียงไม่มีกลไกซ้ำซ้อนหรือทำให้การติดเชื้อในทางเดินปัสสาวะแย่ลง
• ข้อ ข. (Diabetes): เถาวัลย์เปรียงไม่มีผลเปลี่ยนแปลงระดับน้ำตาลในเลือดอย่างมีนัยสำคัญทางคลินิก จึงไม่ต้องระมัดระวังเป็นพิเศษในผู้ป่วยเบาหวาน
• ข้อ ค. (Psoriasis): โรคสะเก็ดเงินเป็นโรคผิวหนังอักเสบจากความผิดปกติของระบบภูมิคุ้มกันระดับเซลล์ ซึ่งเถาวัลย์เปรียงไม่ได้มีฤทธิ์กดภูมิคุ้มกัน
• ข้อ ง. (Epilepsy): สารสำคัญในเถาวัลย์เปรียงไม่สามารถผ่านแนวกั้นสมองไปลดระดับความทนทานต่อการชัก จึงไม่มีข้อห้ามใช้ในผู้ป่วยโรคลมชัก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52" s="166" t="inlineStr"/>
      <c r="L52" s="166" t="inlineStr">
        <is>
          <t>Musculoskeletal</t>
        </is>
      </c>
      <c r="M52" s="166" t="inlineStr">
        <is>
          <t>Osteoarthritis</t>
        </is>
      </c>
      <c r="N52" s="165" t="inlineStr">
        <is>
          <t>Clinic</t>
        </is>
      </c>
      <c r="O52" s="166" t="inlineStr">
        <is>
          <t>Derris scandens Caution: เถาวัลย์เปรียงยับยั้ง COX มีฤทธิ์ระคายเคืองกระเพาะอาหาร ระวังใน Peptic ulcer</t>
        </is>
      </c>
      <c r="P52" s="165" t="inlineStr">
        <is>
          <t>ข้อสอบเก่า</t>
        </is>
      </c>
      <c r="Q52" s="165" t="inlineStr">
        <is>
          <t>2561</t>
        </is>
      </c>
      <c r="R52" s="165" t="inlineStr"/>
    </row>
    <row r="53" ht="24" customHeight="1" s="49">
      <c r="A53" s="165" t="n">
        <v>51</v>
      </c>
      <c r="B53" s="166" t="inlineStr">
        <is>
          <t>ยาในข้อใดจัดเป็นยาทางเลือกแรกที่ควรเลือกใช้รักษาอาการโรคกระดูกพรุนหลังเกิดอุบัติเหตุกระดูกหักในผู้ป่วยรายนี้</t>
        </is>
      </c>
      <c r="C53" s="166" t="inlineStr"/>
      <c r="D53" s="166" t="inlineStr">
        <is>
          <t>Raloxifene</t>
        </is>
      </c>
      <c r="E53" s="166" t="inlineStr">
        <is>
          <t>Calcitonin</t>
        </is>
      </c>
      <c r="F53" s="166" t="inlineStr">
        <is>
          <t>Denosumab</t>
        </is>
      </c>
      <c r="G53" s="166" t="inlineStr">
        <is>
          <t>Teriparatide</t>
        </is>
      </c>
      <c r="H53" s="166" t="inlineStr">
        <is>
          <t>Alendronate</t>
        </is>
      </c>
      <c r="I53" s="165" t="n">
        <v>5</v>
      </c>
      <c r="J53" s="166" t="inlineStr">
        <is>
          <t>✅ คำตอบที่ถูกต้อง: ข้อ จ. Alendronate
💡 Background:
โรคกระดูกพรุน (Osteoporosis: T-score &lt;= -2.5) ทำให้โครงสร้างกระดูกเปราะบาง เสี่ยงต่อการเกิด Fragility fracture เป้าหมายคือการป้องกันกระดูกหักด้วยยาต้านการสลายกระดูก (Antiresorptive agents) ควบคู่กับการเสริม Calcium และ Vitamin D
🎯 ทำไมข้อนี้ถึงถูก:
Alendronate เป็นคำตอบที่ถูกต้องตามแนวทางการรักษามาตรฐาน เนื่องจาก เป็น oral bisphosphonate สำหรับ osteoporosis ยับยั้ง osteoclast ต้องกินก่อนอาหารเช้า 30 นาที พร้อมน้ำเปล่าเต็มแก้วและห้ามนอนราบ ป้องกัน pill-induced esophagitis
🔍 ข้ออื่นผิดเพราะอะไร:
• ข้อ ก. (Raloxifene): ยานี้เป็นยากลุ่ม SERM ซึ่งมีประสิทธิภาพในการป้องกันกระดูกสันหลังหักเท่านั้น ไม่มีผลป้องกันกระดูกสะโพกหัก
• ข้อ ข. (Calcitonin): ยานี้มีประสิทธิภาพต่ำในการเพิ่มมวลกระดูก แนะนำให้ใช้เพียงระยะสั้นเพื่อบรรเทาอาการปวดจากกระดูกสันหลังหักเฉียบพลันเท่านั้น
• ข้อ ค. (Denosumab): ยานี้เป็น RANKL inhibitor ที่จัดเป็นยาทางเลือกเมื่อผู้ป่วยทนต่อผลข้างเคียงของ Bisphosphonates ไม่ได้ หรือมีภาวะไตเสื่อมรุนแรง
• ข้อ ง. (Teriparatide): ยานี้เป็นฮอร์โมนกระตุ้นการสร้างกระดูก ที่สงวนไว้สำหรับผู้ป่วยที่มีความเสี่ยงต่อกระดูกหักซ้ำซ้อนระดับรุนแรงมาก หรือล้มเหลวจากการรักษาด้วยยารับประทาน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Strict Patient Counseling: รับประทานตอนเช้าหลังตื่นนอนทันที ก่อนอาหารอย่างน้อย 30 นาที ด้วยน้ำเปล่า 1 แก้วเต็ม (200-250 mL)
• Esophageal Protection: ห้ามนอนราบ นั่งหรือยืนตัวตรงอย่างน้อย 30 นาทีเพื่อป้องกัน pill-induced chemical esophagitis
• Rare Long-term Complications: ระวัง Osteonecrosis of the Jaw (ONJ) และ Atypical Femoral Fracture (AFF) พิจารณา Drug Holiday หลังใช้ครบ 3-5 ปี</t>
        </is>
      </c>
      <c r="K53" s="166" t="inlineStr"/>
      <c r="L53" s="166" t="inlineStr">
        <is>
          <t>Musculoskeletal</t>
        </is>
      </c>
      <c r="M53" s="166" t="inlineStr">
        <is>
          <t>Osteoporosis</t>
        </is>
      </c>
      <c r="N53" s="165" t="inlineStr">
        <is>
          <t>Clinic</t>
        </is>
      </c>
      <c r="O53" s="166" t="inlineStr">
        <is>
          <t>Osteoporosis Secondary Prevention: Alendronate เป็นยาทางเลือกแรกในการป้องกันกระดูกหักซ้ำ</t>
        </is>
      </c>
      <c r="P53" s="165" t="inlineStr">
        <is>
          <t>ข้อสอบเก่า</t>
        </is>
      </c>
      <c r="Q53" s="165" t="inlineStr">
        <is>
          <t>2561</t>
        </is>
      </c>
      <c r="R53" s="165" t="inlineStr"/>
    </row>
    <row r="54" ht="24" customHeight="1" s="49">
      <c r="A54" s="165" t="n">
        <v>52</v>
      </c>
      <c r="B54" s="166" t="inlineStr">
        <is>
          <t>ข้อใดคืออาการไม่พึงประสงค์จากการใช้ยา (ADR) ที่รุนแรงของยากลุ่ม Bisphosphonates ที่ต้องระมัดระวังมากที่สุดในคนไข้ที่ต้องรับยาต่อเนื่องในระยะยาว</t>
        </is>
      </c>
      <c r="C54" s="166" t="inlineStr"/>
      <c r="D54" s="166" t="inlineStr">
        <is>
          <t>Hyponatremia</t>
        </is>
      </c>
      <c r="E54" s="166" t="inlineStr">
        <is>
          <t>Hypercalcemia</t>
        </is>
      </c>
      <c r="F54" s="166" t="inlineStr">
        <is>
          <t>Ketoacidosis</t>
        </is>
      </c>
      <c r="G54" s="166" t="inlineStr">
        <is>
          <t>Respiratory acidosis</t>
        </is>
      </c>
      <c r="H54" s="166" t="inlineStr">
        <is>
          <t>Osteonecrosis of the jaw (กระดูกขากรรไกรเน่าเสีย)</t>
        </is>
      </c>
      <c r="I54" s="165" t="n">
        <v>5</v>
      </c>
      <c r="J54" s="166" t="inlineStr">
        <is>
          <t>✅ คำตอบที่ถูกต้อง: ข้อ จ. Osteonecrosis of the jaw (กระดูกขากรรไกรเน่าเสีย)
💡 Background:
โรคกระดูกพรุน (Osteoporosis: T-score &lt;= -2.5) ทำให้โครงสร้างกระดูกเปราะบาง เสี่ยงต่อการเกิด Fragility fracture เป้าหมายคือการป้องกันกระดูกหักด้วยยาต้านการสลายกระดูก (Antiresorptive agents) ควบคู่กับการเสริม Calcium และ Vitamin D
🎯 ทำไมข้อนี้ถึงถูก:
Osteonecrosis of the jaw (กระดูกขากรรไกรเน่าเสีย) ADR ระยะยาวที่ร้ายแรงมากของยากลุ่ม Bisphosphonates (Alendronate) ที่แพทย์์และเภสัชกรต้องเฝ้าระวังคือ ภาวะกระดูกขากรรไกรเน่าเสีย (Osteonecrosis of the jaw: ONJ) ผู้ป่วยต้องประเมินสุขภาพช่องปากก่อนเริ่มใช้ยา
🔍 ข้ออื่นผิดเพราะอะไร:
• ข้อ ก. (Hyponatremia): ยากลุ่ม Bisphosphonates ไม่มีผลรบกวนการทำงานของฮอร์โมน Aldosterone หรือ ADH จึงไม่ทำให้เกิดภาวะโซเดียมในเลือดต่ำ
• ข้อ ข. (Hypercalcemia): กลไกของ Bisphosphonates คือการยับยั้ง Osteoclast ทำให้ลดการสลายแคลเซียมออกจากกระดูก ผลข้างเคียงที่พบคือภาวะแคลเซียมในเลือดต่ำ
• ข้อ ค. (Ketoacidosis): ยานี้ไม่มีผลรบกวนกระบวนการเผาผลาญกลูโคสหรือการสร้างคีโตนในตับ จึงไม่เกี่ยวข้องกับภาวะเลือดเป็นกรดจากคีโตน
• ข้อ ง. (Respiratory acidosis): ยานี้ไม่ผ่านเข้าสู่ระบบประสาทส่วนกลางไปกดศูนย์ควบคุมการหายใจ จึงไม่ทำให้เกิดภาวะคาร์บอนไดออกไซด์คั่งในเลือด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54" s="166" t="inlineStr"/>
      <c r="L54" s="166" t="inlineStr">
        <is>
          <t>Musculoskeletal</t>
        </is>
      </c>
      <c r="M54" s="166" t="inlineStr">
        <is>
          <t>Osteoporosis</t>
        </is>
      </c>
      <c r="N54" s="165" t="inlineStr">
        <is>
          <t>Clinic</t>
        </is>
      </c>
      <c r="O54" s="166" t="inlineStr">
        <is>
          <t>Bisphosphonates Rare ADR: ONJ และ Atypical femoral fracture (AFF) สัมพันธ์กับการใช้ยาระยะยาว</t>
        </is>
      </c>
      <c r="P54" s="165" t="inlineStr">
        <is>
          <t>ข้อสอบเก่า</t>
        </is>
      </c>
      <c r="Q54" s="165" t="inlineStr">
        <is>
          <t>2561</t>
        </is>
      </c>
      <c r="R54" s="165" t="inlineStr"/>
    </row>
    <row r="55" ht="24" customHeight="1" s="49">
      <c r="A55" s="165" t="n">
        <v>53</v>
      </c>
      <c r="B55" s="166" t="inlineStr">
        <is>
          <t>จากกรณีศึกษา ยาตัวใดในรายการยาที่ผู้ป่วยได้รับที่มีความเป็นพิษต่อไตสูงสุดหากใช้อย่างต่อเนื่องเป็นเวลานาน</t>
        </is>
      </c>
      <c r="C55" s="166" t="inlineStr"/>
      <c r="D55" s="166" t="inlineStr">
        <is>
          <t>Risedronate</t>
        </is>
      </c>
      <c r="E55" s="166" t="inlineStr">
        <is>
          <t>Diclofenac</t>
        </is>
      </c>
      <c r="F55" s="166" t="inlineStr">
        <is>
          <t>Glucosamine</t>
        </is>
      </c>
      <c r="G55" s="166" t="inlineStr">
        <is>
          <t>Vitamin B complex</t>
        </is>
      </c>
      <c r="H55" s="166" t="inlineStr">
        <is>
          <t>Calcium carbonate</t>
        </is>
      </c>
      <c r="I55" s="165" t="n">
        <v>2</v>
      </c>
      <c r="J55" s="166" t="inlineStr">
        <is>
          <t>✅ คำตอบที่ถูกต้อง: ข้อ ข. Diclofenac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Diclofenac ยากินกลุ่ม NSAIDs (Diclofenac) มีผลข้างเคียงสำคัญต่อไตโดยตรงเนื่องจากไปยับยั้งการสร้าง Prostaglandins ที่ช่วยขยายหลอดเลือดไต หากรับประทานอย่างต่อเนื่องเป็นเวลานานจะลดการไหลเวียนเลือดในไตและเหนี่ยวนำให้เกิดโรคไตเรื้อรัง (CKD) หรือภาวะไตวายเฉียบพลันได้สูงที่สุดในบรรดายารายการอื่นที่ระบุ
🔍 ข้ออื่นผิดเพราะอะไร:
• ข้อ ก. (Risedronate): แม้ยานี้ต้องระวังในผู้ป่วยไตเสื่อมเนื่องจากถูกขับออกทางไต แต่ตัวยาไม่ได้มีพิษต่อเซลล์ท่อไตโดยตรงแบบยาแก้ปวด NSAIDs
• ข้อ ค. (Glucosamine): สารนี้เป็นส่วนประกอบของสารหล่อลื่นข้อที่ขับออกทางปัสสาวะโดยไม่ได้ทำให้เกิดการหดตัวของหลอดเลือดไตหรือรบกวนอัตราการกรองของไต
• ข้อ ง. (Vitamin B complex): วิตามินบีรวมเป็นวิตามินละลายน้ำที่สามารถขับทิ้งทางปัสสาวะได้อย่างปลอดภัยเมื่อได้รับเกินขนาด โดยไม่ก่อให้เกิดพิษต่อเนื้อเยื่อไต
• ข้อ จ. (Calcium carbonate): แม้การรับประทานแคลเซียมปริมาณสูงอาจเพิ่มความเสี่ยงต่อนิ่วในไตในบางราย แต่ไม่มีกลไกทำให้เกิดไตวายเฉียบพลันจากการขาดเลือดแบบ NSAIDs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55" s="166" t="inlineStr"/>
      <c r="L55" s="166" t="inlineStr">
        <is>
          <t>Musculoskeletal</t>
        </is>
      </c>
      <c r="M55" s="166" t="inlineStr">
        <is>
          <t>Osteoarthritis</t>
        </is>
      </c>
      <c r="N55" s="165" t="inlineStr">
        <is>
          <t>Clinic</t>
        </is>
      </c>
      <c r="O55" s="166" t="inlineStr">
        <is>
          <t>NSAIDs Renal Safety: ยับยั้ง Prostaglandins ลดเลือดไปเลี้ยงไต ส่งผลให้ Scr สูงขึ้นและเกิดไตวาย</t>
        </is>
      </c>
      <c r="P55" s="165" t="inlineStr">
        <is>
          <t>ข้อสอบเก่า</t>
        </is>
      </c>
      <c r="Q55" s="165" t="inlineStr">
        <is>
          <t>2559</t>
        </is>
      </c>
      <c r="R55" s="165" t="inlineStr"/>
    </row>
    <row r="56" ht="24" customHeight="1" s="49">
      <c r="A56" s="165" t="n">
        <v>54</v>
      </c>
      <c r="B56" s="166" t="inlineStr">
        <is>
          <t>ข้อความใดต่อไปนี้อธิบายคำแนะนำในการรับประทานยา Risedronate ที่ ไม่ถูกต้อง</t>
        </is>
      </c>
      <c r="C56" s="166" t="inlineStr"/>
      <c r="D56" s="166" t="inlineStr">
        <is>
          <t>ควรรับประทานยาวันเดียวกันในแต่ละสัปดาห์</t>
        </is>
      </c>
      <c r="E56" s="166" t="inlineStr">
        <is>
          <t>ยาอาจทำให้เกิดการระคายเคืองและมีแผลที่หลอดอาหารได้</t>
        </is>
      </c>
      <c r="F56" s="166" t="inlineStr">
        <is>
          <t>หลังรับประทานยาแล้ว ต้องนั่งหรือยืนตัวตรงอย่างน้อย 30 นาที</t>
        </is>
      </c>
      <c r="G56" s="166" t="inlineStr">
        <is>
          <t>ควรรับประทานยาก่อนอาหารอย่างน้อย 1 ชั่วโมง</t>
        </is>
      </c>
      <c r="H56" s="166" t="inlineStr">
        <is>
          <t>ควรรับประทานยาร่วมกับนมหรือยาลดกรดเพื่อเพิ่มประสิทธิภาพการดูดซึมยา</t>
        </is>
      </c>
      <c r="I56" s="165" t="n">
        <v>5</v>
      </c>
      <c r="J56" s="166" t="inlineStr">
        <is>
          <t>✅ คำตอบที่ถูกต้อง: ข้อ จ. ควรรับประทานยาร่วมกับนมหรือยาลดกรดเพื่อเพิ่มประสิทธิภาพการดูดซึมยา
💡 Background:
โรคกระดูกพรุน (Osteoporosis: T-score &lt;= -2.5) ทำให้โครงสร้างกระดูกเปราะบาง เสี่ยงต่อการเกิด Fragility fracture เป้าหมายคือการป้องกันกระดูกหักด้วยยาต้านการสลายกระดูก (Antiresorptive agents) ควบคู่กับการเสริม Calcium และ Vitamin D
🎯 ทำไมข้อนี้ถึงถูก:
คำแนะนำที่ ไม่ถูกต้อง คือข้อ จ. (ควรรับประทานยาร่วมกับนมหรือยาลดกรดเพื่อเพิ่มประสิทธิภาพการดูดซึมยา) เนื่องจากนม ผลิตภัณฑ์จากนม และยาลดกรดมีไอออนโลหะประจุบวก เช่น แคลเซียม แมกนีเซียม และอะลูมิเนียม ซึ่งจะจับเป็นสารประกอบเชิงซ้อนที่ไม่ละลายน้ำ (Chelation complex) กับยา Risedronate ส่งผลให้การดูดซึมยาลดลงจนเกือบเป็นศูนย์และไม่เกิดผลในการรักษา คำแนะนำที่ถูกต้องคือต้องรับประทานยานี้ร่วมกับน้ำเปล่าสะอาดเท่านั้น
🔍 ข้ออื่นผิดเพราะอะไร:
• ข้อ ก. (รับประทานยาในตอนเช้าทันทีหลังตื่นนอน ขณะท้องว่าง): เป็นคำแนะนำที่ถูกต้องเพื่อให้ยาถูกดูดซึมได้ดีที่สุด (Bioavailability ของ Bisphosphonates ต่ำมาก &lt; 1%)
• ข้อ ข. (ดื่มน้ำเปล่าตามมากๆ อย่างน้อย 1 แก้วเต็ม ประมาณ 200-250 มล.): เป็นคำแนะนำที่ถูกต้องเพื่อช่วยพายาลงสู่กระเพาะอาหารอย่างรวดเร็ว ป้องกันยาติดค้างที่หลอดอาหาร
• ข้อ ค. (ห้ามนอนราบหรือเอนตัวลงนอนเป็นเวลาอย่างน้อย 30 นาทีหลังรับประทานยา): เป็นคำแนะนำที่ถูกต้องเพื่อป้องกันการไหลย้อนของยามาทำให้เกิด Esophagitis หรือ Esophageal ulceration
• ข้อ ง. (งดรับประทานอาหาร เครื่องดื่มอื่น และยาอื่นเป็นเวลาอย่างน้อย 30 นาที): เป็นคำแนะนำที่ถูกต้องเพื่อป้องกันการรบกวนการดูดซึมยา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Bisphosphonates counseling: ตื่นนอนตอนเช้า ท้องว่าง น้ำเปล่า 1 แก้วเต็ม ห้ามนอนราบอย่างน้อย 30 นาที (Ibandronate 60 นาที) และห้ามทานพร้อมนม ยาลดกรด แคลเซียม</t>
        </is>
      </c>
      <c r="K56" s="166" t="inlineStr"/>
      <c r="L56" s="166" t="inlineStr">
        <is>
          <t>Musculoskeletal</t>
        </is>
      </c>
      <c r="M56" s="166" t="inlineStr">
        <is>
          <t>Osteoporosis</t>
        </is>
      </c>
      <c r="N56" s="165" t="inlineStr">
        <is>
          <t>Clinic</t>
        </is>
      </c>
      <c r="O56" s="166" t="inlineStr">
        <is>
          <t>Bisphosphonates Administration: ทานตอนเช้าก่อนอาหาร 30 นาที ดื่มน้ำเปล่าเต็มแก้ว และห้ามนอนราบ 30 นาที</t>
        </is>
      </c>
      <c r="P56" s="165" t="inlineStr">
        <is>
          <t>ข้อสอบเก่า</t>
        </is>
      </c>
      <c r="Q56" s="165" t="inlineStr">
        <is>
          <t>2559</t>
        </is>
      </c>
      <c r="R56" s="165" t="inlineStr"/>
    </row>
    <row r="57" ht="24" customHeight="1" s="49">
      <c r="A57" s="165" t="n">
        <v>55</v>
      </c>
      <c r="B57" s="166" t="inlineStr">
        <is>
          <t>ผู้ป่วยสามารถควบคุมระดับความดันโลหิตได้ดีมาโดยตลอด 2-3 ปีที่ผ่านมา แต่มารับการตรวจนัดในรอบนี้พบระดับความดันโลหิตเพิ่มขึ้นอย่างมีนัยสำคัญเป็น 162/92 mmHg คาดว่ามีสาเหตุหลักมาจากการรับประทานยาตัวใดในสูตรการรักษา</t>
        </is>
      </c>
      <c r="C57" s="166" t="inlineStr"/>
      <c r="D57" s="166" t="inlineStr">
        <is>
          <t>Risedronate</t>
        </is>
      </c>
      <c r="E57" s="166" t="inlineStr">
        <is>
          <t>Diclofenac</t>
        </is>
      </c>
      <c r="F57" s="166" t="inlineStr">
        <is>
          <t>Calcium carbonate</t>
        </is>
      </c>
      <c r="G57" s="166" t="inlineStr">
        <is>
          <t>Glucosamine</t>
        </is>
      </c>
      <c r="H57" s="166" t="inlineStr">
        <is>
          <t>พฤติกรรมการไม่ชอบออกกำลังกาย</t>
        </is>
      </c>
      <c r="I57" s="165" t="n">
        <v>2</v>
      </c>
      <c r="J57" s="166" t="inlineStr">
        <is>
          <t>✅ คำตอบที่ถูกต้อง: ข้อ ข. Diclofenac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Diclofenac ยากลุ่ม NSAIDs เช่น Diclofenac ไปยับยั้งการสังเคราะห์พรอสตาแกลนดินที่ไต ส่งผลให้เกิดการคั่งของน้ำและโซเดียมในกระแสเลือด และเพิ่มแรงต้านของหลอดเลือดส่วนปลาย มีผลทำให้ความดันโลหิตของผู้ป่วยเพิ่มสูงขึ้นและทำให้ efficacy ของยาลดความดันโลหิต (Enalapril, HCTZ) ลดลง
🔍 ข้ออื่นผิดเพราะอะไร:
• ข้อ ก. (Risedronate): ยานี้ออกฤทธิ์เฉพาะเจาะจงที่เซลล์สร้างและสลายกระดูก ไม่มีผลต่อระบบฮอร์โมนควบคุมความดัน หรือหลอดเลือดส่วนปลาย
• ข้อ ค. (Calcium carbonate): แคลเซียมเสริมไม่มีฤทธิ์ทำให้หลอดเลือดหดตัวในระดับที่เป็นนัยสำคัญทางคลินิก และไม่ขัดขวางการออกฤทธิ์ของยาลดความดันโลหิต
• ข้อ ง. (Glucosamine): เป็นเพียงสารตั้งต้นในการสร้างโปรตีโอไกลแคนของกระดูกอ่อนผิวข้อ ไม่มีผลเปลี่ยนแปลงปริมาตรสารน้ำในร่างกายหรือความดันโลหิต
• ข้อ จ. (พฤติกรรมการไม่ชอบออกกำลังกาย): แม้การไม่ออกกำลังกายจะส่งผลเสียต่อสุขภาพโดยรวม แต่ไม่สามารถอธิบายการพุ่งขึ้นอย่างเฉียบพลันของระดับความดันโลหิตได้ดีเท่ายา NSAIDs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57" s="166" t="inlineStr"/>
      <c r="L57" s="166" t="inlineStr">
        <is>
          <t>Musculoskeletal</t>
        </is>
      </c>
      <c r="M57" s="166" t="inlineStr">
        <is>
          <t>Osteoarthritis</t>
        </is>
      </c>
      <c r="N57" s="165" t="inlineStr">
        <is>
          <t>Clinic</t>
        </is>
      </c>
      <c r="O57" s="166" t="inlineStr">
        <is>
          <t>NSAIDs Blood Pressure: NSAIDs ยับยั้ง Renal PG ทำให้เกิดการคั่งของโซเดียมและน้ำ ส่งผลให้ความดันโลหิตสูงขึ้น</t>
        </is>
      </c>
      <c r="P57" s="165" t="inlineStr">
        <is>
          <t>ข้อสอบเก่า</t>
        </is>
      </c>
      <c r="Q57" s="165" t="inlineStr">
        <is>
          <t>2559</t>
        </is>
      </c>
      <c r="R57" s="165" t="inlineStr"/>
    </row>
    <row r="58" ht="24" customHeight="1" s="49">
      <c r="A58" s="165" t="n">
        <v>56</v>
      </c>
      <c r="B58" s="166" t="inlineStr">
        <is>
          <t>หากผู้ป่วยโรคข้อเสื่อมมีโรคประจำตัวเป็นโรคความดันโลหิตสูงและโรคหัวใจโต ยาในกลุ่ม NSAIDs ข้อใดมีความปลอดภัยต่อระบบหัวใจและหลอดเลือด (Cardiovascular safety) สูงที่สุด</t>
        </is>
      </c>
      <c r="C58" s="166" t="inlineStr"/>
      <c r="D58" s="166" t="inlineStr">
        <is>
          <t>Ibuprofen</t>
        </is>
      </c>
      <c r="E58" s="166" t="inlineStr">
        <is>
          <t>Diclofenac</t>
        </is>
      </c>
      <c r="F58" s="166" t="inlineStr">
        <is>
          <t>Naproxen</t>
        </is>
      </c>
      <c r="G58" s="166" t="inlineStr">
        <is>
          <t>Celecoxib</t>
        </is>
      </c>
      <c r="H58" s="166" t="inlineStr">
        <is>
          <t>Piroxicam</t>
        </is>
      </c>
      <c r="I58" s="165" t="n">
        <v>3</v>
      </c>
      <c r="J58" s="166" t="inlineStr">
        <is>
          <t>✅ คำตอบที่ถูกต้อง: ข้อ ค. Naproxen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Naproxen จากข้อมูลการศึกษาทางคลินิกด้าน safety ต่อระบบหัวใจและหลอดเลือด ยา Naproxen จัดเป็นยาต้านการอักเสบกลุ่ม NSAIDs ที่มี safety ต่อระบบหัวใจและหลอดเลือด (Cardiovascular safety) สูงที่สุด เนื่องจากมีฤทธิ์ยับยั้ง COX-1 ยาวนานและลดการเกาะกลุ่มของเกล็ดเลือดได้ใกล้เคียงกับ Aspirin ต่างจากยาต้านการอักเสบตัวอื่นที่เพิ่มความเสี่ยงต่อการเกิดโรคหลอดเลือดสมองและหัวใจล้มเหลว
🔍 ข้ออื่นผิดเพราะอะไร:
• ข้อ ก. (Ibuprofen): ยานี้สามารถต้านฤทธิ์ต้านเกล็ดเลือดของ Aspirin แบบแข่งขันที่เอนไซม์ COX-1 จึงเพิ่มความเสี่ยงต่อโรคหลอดเลือดหัวใจ
• ข้อ ข. (Diclofenac): ยานี้มีฤทธิ์ยับยั้งเอนไซม์ COX-2 ค่อนข้างสูง นำไปสู่การเสียสมดุลของการเกาะกลุ่มของเกล็ดเลือดและเพิ่มความเสี่ยงต่อภาวะกล้ามเนื้อหัวใจขาดเลือด
• ข้อ ง. (Celecoxib): ยานี้เป็น Selective COX-2 inhibitor ซึ่งมีคำเตือนระดับสูงถึงความเสี่ยงที่เพิ่มขึ้นอย่างมากในการเกิดลิ่มเลือดอุดตันในหลอดเลือดหัวใจและสมอง
• ข้อ จ. (Piroxicam): ยานี้มีค่าครึ่งชีวิตยาวนาน ทำให้ยาเกิดการสะสมในร่างกายและเพิ่มความเสี่ยงทั้งพิษต่อหัวใจและแผลในทางเดินอาหารได้สูงกว่า Naproxen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58" s="166" t="inlineStr"/>
      <c r="L58" s="166" t="inlineStr">
        <is>
          <t>Musculoskeletal</t>
        </is>
      </c>
      <c r="M58" s="166" t="inlineStr">
        <is>
          <t>Osteoarthritis</t>
        </is>
      </c>
      <c r="N58" s="165" t="inlineStr">
        <is>
          <t>Clinic</t>
        </is>
      </c>
      <c r="O58" s="166" t="inlineStr">
        <is>
          <t>ACR 2019 Knee OA: Strongly recommend Topical NSAIDs over oral NSAIDs; Exercise &amp; weight management are core non-pharmacologic interventions.</t>
        </is>
      </c>
      <c r="P58" s="165" t="inlineStr">
        <is>
          <t>ข้อสอบเก่า</t>
        </is>
      </c>
      <c r="Q58" s="165" t="inlineStr">
        <is>
          <t>2559</t>
        </is>
      </c>
      <c r="R58" s="165" t="inlineStr"/>
    </row>
    <row r="59" ht="24" customHeight="1" s="49">
      <c r="A59" s="165" t="n">
        <v>57</v>
      </c>
      <c r="B59" s="166" t="inlineStr">
        <is>
          <t>ผู้ป่วยรายนี้ควรได้รับยาในข้อใดเป็นทางเลือกแรก (First-line) สำหรับการบรรเทาอาการปวดตามแนวทางเวชปฏิบัติ</t>
        </is>
      </c>
      <c r="C59" s="166" t="inlineStr"/>
      <c r="D59" s="166" t="inlineStr">
        <is>
          <t>Tramadol</t>
        </is>
      </c>
      <c r="E59" s="166" t="inlineStr">
        <is>
          <t>Piroxicam</t>
        </is>
      </c>
      <c r="F59" s="166" t="inlineStr">
        <is>
          <t>Colchicine</t>
        </is>
      </c>
      <c r="G59" s="166" t="inlineStr">
        <is>
          <t>Acetaminophen</t>
        </is>
      </c>
      <c r="H59" s="166" t="inlineStr">
        <is>
          <t>Orphenadrine + Paracetamol</t>
        </is>
      </c>
      <c r="I59" s="165" t="n">
        <v>4</v>
      </c>
      <c r="J59" s="166" t="inlineStr">
        <is>
          <t>✅ คำตอบที่ถูกต้อง: ข้อ ง. Acetaminophen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Acetaminophen สำหรับการบรรเทาอาการปวดในโรคข้อเสื่อม (Osteoarthritis) ตามแนวปฏิบัติของไทย หากผู้ป่วยปวดปานกลางและไม่มีอาการอักเสบเฉียบพลันชัดเจน แนะนำให้เริ่มต้นการรักษาด้วยยา Acetaminophen (Paracetamol) เนื่องจากมี safety ในภาพรวมทางระบบทางเดินอาหารและไตสูงกว่ายากลุ่ม NSAIDs แผนปัจจุบัน
🔍 ข้ออื่นผิดเพราะอะไร:
• ข้อ ก. (Tramadol): เป็น weak mu-opioid agonist และ SNRI เป็นเพียง second-line / add-on สำหรับ pain relief ไม่มีฤทธิ์ลดการอักเสบ (no anti-inflammatory efficacy) และเสี่ยงต่อ serotonin syndrome และชัก
• ข้อ ข. (Piroxicam): เป็น oxicam NSAID ที่มี half-life ยาวนานมาก (~50 ชม.) แต่มีความเสี่ยงต่อ severe GI bleed และ skin reactions สูงที่สุดในกลุ่ม NSAIDs
• ข้อ ค. (Colchicine): ยับยั้ง microtubule polymerization และ neutrophil chemotaxis เป็น first-line ใน acute gout flare และ flare prophylaxis แต่มี ADR เด่นทาง GI (ท้องเสีย คลื่นไส้)
• ข้อ จ. (Orphenadrine + Paracetamol): เป็น first-line analgesic บรรเทาอาการปวดเล็กน้อยถึงปานกลาง ไม่มี anti-inflammatory efficacy เด่นชัด ขนาดยาสูงสุดไม่เกิน 4,000 mg/day (หรือ 2,000-3,000 mg/day ในผู้สูงอายุ/โรคตับ)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59" s="166" t="inlineStr"/>
      <c r="L59" s="166" t="inlineStr">
        <is>
          <t>Musculoskeletal</t>
        </is>
      </c>
      <c r="M59" s="166" t="inlineStr">
        <is>
          <t>Gout</t>
        </is>
      </c>
      <c r="N59" s="165" t="inlineStr">
        <is>
          <t>Clinic</t>
        </is>
      </c>
      <c r="O59" s="166" t="inlineStr">
        <is>
          <t>OA Treatment Hierarchy: Paracetamol หรือ Topical NSAIDs เป็นตัวเลือกลำดับแรกในข้อเข่าเสื่อม</t>
        </is>
      </c>
      <c r="P59" s="165" t="inlineStr">
        <is>
          <t>ข้อสอบเก่า</t>
        </is>
      </c>
      <c r="Q59" s="165" t="inlineStr">
        <is>
          <t>2559</t>
        </is>
      </c>
      <c r="R59" s="165" t="inlineStr"/>
    </row>
    <row r="60" ht="24" customHeight="1" s="49">
      <c r="A60" s="165" t="n">
        <v>58</v>
      </c>
      <c r="B60" s="166" t="inlineStr">
        <is>
          <t>ยา Naproxen มีกลไกการออกฤทธิ์ทางเภสัชวิทยาต้านการอักเสบอย่างไร</t>
        </is>
      </c>
      <c r="C60" s="166" t="inlineStr"/>
      <c r="D60" s="166" t="inlineStr">
        <is>
          <t>ลดการสร้างสาร Leukotriene</t>
        </is>
      </c>
      <c r="E60" s="166" t="inlineStr">
        <is>
          <t>ลดการสร้างสาร Thromboxane A2</t>
        </is>
      </c>
      <c r="F60" s="166" t="inlineStr">
        <is>
          <t>ยับยั้งการทำงานของ Prostaglandin receptor</t>
        </is>
      </c>
      <c r="G60" s="166" t="inlineStr">
        <is>
          <t>ยับยั้งการทำงานของเอนไซม์ Lipo-oxygenase</t>
        </is>
      </c>
      <c r="H60" s="166" t="inlineStr">
        <is>
          <t>ยับยั้งการทำงานของเอนไซม์ Cyclo-oxygenase</t>
        </is>
      </c>
      <c r="I60" s="165" t="n">
        <v>5</v>
      </c>
      <c r="J60" s="166" t="inlineStr">
        <is>
          <t>✅ คำตอบที่ถูกต้อง: ข้อ จ. ยับยั้งการทำงานของเอนไซม์ Cyclo-oxygenase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ยับยั้งการทำงานของเอนไซม์ Cyclo-oxygenase ยา Naproxen เป็นยาต้านการอักเสบชนิดไม่ใช่สเตียรอยด์ (NSAID) ออกฤทธิ์ลดปวดอักเสบโดยมีกลไกการยับยั้งเอนไซม์ Cyclo-oxygenase (ทั้ง COX-1 และ COX-2) แบบไม่เจาะจง ส่งผลลดการเปลี่ยน Arachidonic acid ไปเป็น Prostaglandins ซึ่งเป็นสารสำคัญในการสื่อสารการอักเสบและความรู้สึกปวด
🔍 ข้ออื่นผิดเพราะอะไร:
• ข้อ ก. (ลดการสร้างสาร Leukotriene): ยาที่ลดการสร้าง Leukotriene คือกลุ่ม 5-Lipoxygenase inhibitors ไม่ใช่กลไกของยาต้านการอักเสบกลุ่ม NSAIDs
• ข้อ ข. (ลดการสร้างสาร Thromboxane A2): แม้ยาจะลด Thromboxane A2 ได้ แต่กลไกหลักในการต้านการอักเสบคือการลด Prostaglandins ไม่ใช่ Thromboxane A2 ที่เน้นเรื่องการแข็งตัวของเลือด
• ข้อ ค. (ยับยั้งการทำงานของ Prostaglandin receptor): กลไกของยานี้คือการยับยั้งการสร้างผ่านเอนไซม์ ไม่ใช่การไปแข่งขันจับหรือปิดกั้นที่ตัวรับ Prostaglandin receptor โดยตรง
• ข้อ ง. (ยับยั้งการทำงานของเอนไซม์ Lipo-oxygenase): เอนไซม์ Lipoxygenase เป็นวิถีการสังเคราะห์ที่สร้าง Leukotrienes ซึ่ง NSAIDs ทุกตัวไม่มีผลยับยั้งเอนไซม์ในวิถีการสังเคราะห์นี้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60" s="166" t="inlineStr"/>
      <c r="L60" s="166" t="inlineStr">
        <is>
          <t>Musculoskeletal</t>
        </is>
      </c>
      <c r="M60" s="166" t="inlineStr">
        <is>
          <t>Gout</t>
        </is>
      </c>
      <c r="N60" s="165" t="inlineStr">
        <is>
          <t>Clinic</t>
        </is>
      </c>
      <c r="O60" s="166" t="inlineStr">
        <is>
          <t>NSAIDs Mechanism: ยับยั้งเอนไซม์ Cyclooxygenase (COX) ลดการสร้าง Prostaglandins บรรเทาปวดอักเสบ</t>
        </is>
      </c>
      <c r="P60" s="165" t="inlineStr">
        <is>
          <t>ข้อสอบเก่า</t>
        </is>
      </c>
      <c r="Q60" s="165" t="inlineStr">
        <is>
          <t>2559</t>
        </is>
      </c>
      <c r="R60" s="165" t="inlineStr"/>
    </row>
    <row r="61" ht="24" customHeight="1" s="49">
      <c r="A61" s="165" t="n">
        <v>59</v>
      </c>
      <c r="B61" s="166" t="inlineStr">
        <is>
          <t>ผู้ป่วยได้รับยา Naproxen 250 mg มารับประทานแต่อาการปวดยังไม่ดีขึ้น แพทย์์จึงปรับขนาดเป็น 500 mg พบว่าอาการปวดดีขึ้นอย่างมีนัยสำคัญ แต่ผู้ป่วยเริ่มมีอาการคล้ายกรดไหลย้อน แสบยอดอกรุนแรง เภสัชกรควรแนะแนวทางการจัดการปัญหาการรักษาอย่างไรจึงเหมาะสมที่สุด</t>
        </is>
      </c>
      <c r="C61" s="166" t="inlineStr"/>
      <c r="D61" s="166" t="inlineStr">
        <is>
          <t>เปลี่ยนเป็นยา Celecoxib</t>
        </is>
      </c>
      <c r="E61" s="166" t="inlineStr">
        <is>
          <t>เปลี่ยนเป็นยา Tramadol</t>
        </is>
      </c>
      <c r="F61" s="166" t="inlineStr">
        <is>
          <t>เปลี่ยนเป็นยา Methotrexate</t>
        </is>
      </c>
      <c r="G61" s="166" t="inlineStr">
        <is>
          <t>รับประทาน Naproxen 250 mg ร่วมกับ Antacid</t>
        </is>
      </c>
      <c r="H61" s="166" t="inlineStr">
        <is>
          <t>รับประทาน Naproxen 500 mg ร่วมกับ Omeprazole</t>
        </is>
      </c>
      <c r="I61" s="165" t="n">
        <v>5</v>
      </c>
      <c r="J61" s="166" t="inlineStr">
        <is>
          <t>✅ คำตอบที่ถูกต้อง: ข้อ จ. รับประทาน Naproxen 500 mg ร่วมกับ Omeprazole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รับประทาน Naproxen 500 mg ร่วมกับ Omeprazole เมื่อผู้ป่วยได้รับการปรับขนาดของ Naproxen เป็น 500 mg แล้วควบคุมอาการปวดได้ดี แต่เกิดผลข้างเคียงเรื่องกรดไหลย้อน/แสบยอดอก การจัดการแก้ไขปัญหาที่ถูกต้องและเหมาะสมคือ การจ่ายยาลดกรดกลุ่ม Proton Pump Inhibitors (เช่น Omeprazole 20 mg วันละครั้ง ก่อนอาหารเช้า) ควบคู่ไปกับการทานยา Naproxen เพื่อป้องกันการเกิดแผลและรักษาอาการระคายเคืองทางเดินอาหาร
🔍 ข้ออื่นผิดเพราะอะไร:
• ข้อ ก. (เปลี่ยนเป็นยา Celecoxib): เป็น selective COX-2 inhibitor มี GI safety profile ดีกว่า non-selective NSAIDs แต่มี cardiovascular risk เพิ่มขึ้น และ contraindication ในผู้ป่วย post-CABG หรือ sulfonamide allergy
• ข้อ ข. (เปลี่ยนเป็นยา Tramadol): เป็น weak mu-opioid agonist และ SNRI เป็นเพียง second-line / add-on สำหรับ pain relief ไม่มีฤทธิ์ลดการอักเสบ (no anti-inflammatory efficacy) และเสี่ยงต่อ serotonin syndrome และชัก
• ข้อ ค. (เปลี่ยนเป็นยา Methotrexate): เป็น anchor csDMARD สำหรับ Rheumatoid arthritis ยับยั้ง dihydrofolate reductase ต้องให้ Folic acid เสริม และห้ามใช้ในหญิงตั้งครรภ์ (contraindication / teratogenic)
• ข้อ ง. (รับประทาน Naproxen 250 mg ร่วมกับ Antacid): เป็น non-selective NSAID ที่มี cardiovascular safety profile ดีที่สุด และมี efficacy สูงในการระงับ acute inflammation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61" s="166" t="inlineStr"/>
      <c r="L61" s="166" t="inlineStr">
        <is>
          <t>Musculoskeletal</t>
        </is>
      </c>
      <c r="M61" s="166" t="inlineStr">
        <is>
          <t>Gout</t>
        </is>
      </c>
      <c r="N61" s="165" t="inlineStr">
        <is>
          <t>Clinic</t>
        </is>
      </c>
      <c r="O61" s="166" t="inlineStr">
        <is>
          <t>NSAIDs GI Prevention: ให้ PPI (เช่น Omeprazole) ร่วมกับ NSAID ช่วยป้องกันการเกิด Gastric &amp; Duodenal ulcers</t>
        </is>
      </c>
      <c r="P61" s="165" t="inlineStr">
        <is>
          <t>ข้อสอบเก่า</t>
        </is>
      </c>
      <c r="Q61" s="165" t="inlineStr">
        <is>
          <t>2559</t>
        </is>
      </c>
      <c r="R61" s="165" t="inlineStr"/>
    </row>
    <row r="62" ht="24" customHeight="1" s="49">
      <c r="A62" s="165" t="n">
        <v>60</v>
      </c>
      <c r="B62" s="166" t="inlineStr">
        <is>
          <t>ข้อใดคืออาการไม่พึงประสงค์ (ADR) สำคัญที่พบบ่อยและร้ายแรงของยา Hydroxychloroquine ที่ต้องได้รับการตรวจติดตามระบบตาอย่างต่อเนื่อง</t>
        </is>
      </c>
      <c r="C62" s="166" t="inlineStr"/>
      <c r="D62" s="166" t="inlineStr">
        <is>
          <t>Renal toxicity</t>
        </is>
      </c>
      <c r="E62" s="166" t="inlineStr">
        <is>
          <t>Hepatotoxicity</t>
        </is>
      </c>
      <c r="F62" s="166" t="inlineStr">
        <is>
          <t>Retinal toxicity (พิษต่อจอประสาทตา)</t>
        </is>
      </c>
      <c r="G62" s="166" t="inlineStr">
        <is>
          <t>Hematologic toxicity</t>
        </is>
      </c>
      <c r="H62" s="166" t="inlineStr">
        <is>
          <t>Gastrointestinal toxicity</t>
        </is>
      </c>
      <c r="I62" s="165" t="n">
        <v>3</v>
      </c>
      <c r="J62" s="166" t="inlineStr">
        <is>
          <t>✅ คำตอบที่ถูกต้อง: ข้อ ค. Retinal toxicity (พิษต่อจอประสาทตา)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Retinal toxicity (พิษต่อจอประสาทตา) ADR จากการใช้ยา (ADR) ที่สำคัญและรุนแรงที่สุดของยารักษาโรคข้ออักเสบรูมาตอยด์ Hydroxychloroquine (HCQ) คือ พิษต่อจอประสาทตา (Retinal toxicity หรือ Bull's eye maculopathy) ซึ่งหากเกิดขึ้นแล้วไม่สามารถรักษาให้หายขาดได้ เภสัชกรและแพทย์์จึงต้องส่งผู้ป่วยตรวจจอประสาทตาโดยจักษุแพทย์์ก่อนเริ่มใช้ยาและติดตามปีละครั้งหลังจากใช้ยาครบ 5 ปี
🔍 ข้ออื่นผิดเพราะอะไร:
• ข้อ ก. (Renal toxicity): ยา Hydroxychloroquine ขับออกทางไตเป็นหลักก็จริง แต่ไม่ได้มีพิษโดยตรงต่อเซลล์ท่อไตแบบยาปฏิชีวนะกลุ่ม Aminoglycosides หรือ NSAIDs
• ข้อ ข. (Hepatotoxicity): ยานี้ไม่ได้ก่อให้เกิดภาวะตับอักเสบหรือตับวายเฉียบพลัน ต่างจากยา Methotrexate ที่ต้องติดตามค่าเอนไซม์ตับอย่างใกล้ชิด
• ข้อ ง. (Hematologic toxicity): อาการกดไขกระดูกพบได้น้อยมากในการใช้ยานี้ ซึ่งต่างจากยาต้านรูมาตอยด์ชนิดอื่น เช่น Azathioprine หรือ Leflunomide
• ข้อ จ. (Gastrointestinal toxicity): แม้จะทำให้เกิดอาการคลื่นไส้ปวดท้องได้บ้าง แต่ไม่ใช่ความรุนแรงระดับที่ต้องตรวจติดตามพิเศษหรือหยุดยาถาวรเหมือนความเสียหายของจอประสาทตา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Retinal Toxicity Monitoring: สะสมที่ retinal pigment epithelium ทำให้เกิด irreversible retinopathy ต้องตรวจจอประสาทตาก่อนเริ่มยาและตรวจซ้ำทุกปีหลังใช้ครบ 5 ปี
• Pregnancy Safety in RA/SLE: เป็น DMARD ที่ปลอดภัยที่สุดและแนะนำให้ใช้ต่อเนื่องตลอดการตั้งครรภ์ในผู้ป่วย SLE และ RA เพื่อป้องกัน disease flare</t>
        </is>
      </c>
      <c r="K62" s="166" t="inlineStr"/>
      <c r="L62" s="166" t="inlineStr">
        <is>
          <t>Musculoskeletal</t>
        </is>
      </c>
      <c r="M62" s="166" t="inlineStr">
        <is>
          <t>Gout</t>
        </is>
      </c>
      <c r="N62" s="165" t="inlineStr">
        <is>
          <t>Clinic</t>
        </is>
      </c>
      <c r="O62" s="166" t="inlineStr">
        <is>
          <t>Hydroxychloroquine Ocular Toxicity: ตกตะกอนที่ Retinal pigment epithelium ต้องตรวจลานสายตาและจอประสาทตาทุกปี</t>
        </is>
      </c>
      <c r="P62" s="165" t="inlineStr">
        <is>
          <t>ข้อสอบเก่า</t>
        </is>
      </c>
      <c r="Q62" s="165" t="inlineStr">
        <is>
          <t>2559</t>
        </is>
      </c>
      <c r="R62" s="165" t="inlineStr"/>
    </row>
    <row r="63" ht="24" customHeight="1" s="49">
      <c r="A63" s="165" t="n">
        <v>61</v>
      </c>
      <c r="B63" s="166" t="inlineStr">
        <is>
          <t>สารสำคัญทางธรรมชาติที่มีผลต่อนวัตกรรมหรือการบำบัดสรรพคุณลดปวดอักเสบที่ผสมอยู่ในเจลพริกคือสารใด</t>
        </is>
      </c>
      <c r="C63" s="166" t="inlineStr"/>
      <c r="D63" s="166" t="inlineStr">
        <is>
          <t>Eugenol</t>
        </is>
      </c>
      <c r="E63" s="166" t="inlineStr">
        <is>
          <t>Capsaicin</t>
        </is>
      </c>
      <c r="F63" s="166" t="inlineStr">
        <is>
          <t>Piperazine</t>
        </is>
      </c>
      <c r="G63" s="166" t="inlineStr">
        <is>
          <t>Volatile oil</t>
        </is>
      </c>
      <c r="H63" s="166" t="inlineStr">
        <is>
          <t>Curcuminoid</t>
        </is>
      </c>
      <c r="I63" s="165" t="n">
        <v>2</v>
      </c>
      <c r="J63" s="166" t="inlineStr">
        <is>
          <t>✅ คำตอบที่ถูกต้อง: ข้อ ข. Capsaicin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Capsaicin สารสำคัญที่สกัดได้จากพริกธรรมชาติที่มีผลต่อการลดความรู้สึกปวดและลดการอักเสบคือ สารสารแคปไซซิน (Capsaicin) ซึ่งนำมาพัฒนาในรูปแบบเจลทาผิวหนัง (Capsicum gel) เพื่อออกฤทธิ์กระตุ้นและลดการหลั่งสารสื่อประสาทนำความปวดที่ชื่อว่า Substance P ที่บริเวณปลายประสาทรับความรู้สึก
🔍 ข้ออื่นผิดเพราะอะไร:
• ข้อ ก. (Eugenol): สารนี้เป็นสารประกอบหลักในน้ำมันกานพลู มีฤทธิ์เป็นยาชาเฉพาะที่ นิยมใช้ลดอาการปวดฟัน ไม่ใช่สารออกฤทธิ์ที่สกัดได้จากพริก
• ข้อ ค. (Piperazine): สารนี้เป็นกลุ่มสารประกอบอินทรีย์สังเคราะห์ที่ใช้เป็นยาถ่ายพยาธิ ไม่มีส่วนเกี่ยวข้องกับการลดความปวดหรือการอักเสบ
• ข้อ ง. (Volatile oil): น้ำมันหอมระเหยให้กลิ่นและการระเหยเย็น เช่น Menthol หรือ Camphor แต่ไม่ได้มีกลไกเจาะจงในการลด Substance P เหมือนสารจากพริก
• ข้อ จ. (Curcuminoid): สารนี้เป็นสารกลุ่มโพลีฟีนอลที่สกัดได้จากเหง้าขมิ้นชัน มีฤทธิ์ต้านอนุมูลอิสระและต้านการอักเสบ ไม่ใช่สารที่พบในเจลพริก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Substance P Depletion: จับกับ TRPV1 receptor บน C-fibers กระตุ้นการหลั่งและทำให้ Substance P หมดไปจากปลายประสาท
• Application Advice: ต้องทาต่อเนื่องอย่างน้อย 2-4 สัปดาห์จึงจะเห็นผลเต็มที่ ห้ามทาบนผิวหนังที่มีแผล และต้องล้างมือให้สะอาดหลังทาเสมอ</t>
        </is>
      </c>
      <c r="K63" s="166" t="inlineStr"/>
      <c r="L63" s="166" t="inlineStr">
        <is>
          <t>Musculoskeletal</t>
        </is>
      </c>
      <c r="M63" s="166" t="inlineStr">
        <is>
          <t>Gout</t>
        </is>
      </c>
      <c r="N63" s="165" t="inlineStr">
        <is>
          <t>Clinic</t>
        </is>
      </c>
      <c r="O63" s="166" t="inlineStr">
        <is>
          <t>Capsaicin Gel: สารสกัดจากพริก ยับยั้งการหลั่ง Substance P จากปลายประสาทรับความรู้สึกปวด</t>
        </is>
      </c>
      <c r="P63" s="165" t="inlineStr">
        <is>
          <t>ข้อสอบเก่า</t>
        </is>
      </c>
      <c r="Q63" s="165" t="inlineStr">
        <is>
          <t>2559</t>
        </is>
      </c>
      <c r="R63" s="165" t="inlineStr"/>
    </row>
    <row r="64" ht="24" customHeight="1" s="49">
      <c r="A64" s="165" t="n">
        <v>62</v>
      </c>
      <c r="B64" s="166" t="inlineStr">
        <is>
          <t>ข้อใดต่อไปนี้ ไม่ใช่ เกณฑ์ทางคลินิกที่สมาคมโรคข้อแห่งสหรัฐอเมริกา (ACR) กำหนดใช้สำหรับการวินิจฉัยโรคข้อเข่าเสื่อม (Osteoarthritis)</t>
        </is>
      </c>
      <c r="C64" s="166" t="inlineStr"/>
      <c r="D64" s="166" t="inlineStr">
        <is>
          <t>อายุของผู้ป่วย</t>
        </is>
      </c>
      <c r="E64" s="166" t="inlineStr">
        <is>
          <t>การเกิดพยาธิสภาพที่ข้อเข่าทั้งสองข้างพร้อมกัน</t>
        </is>
      </c>
      <c r="F64" s="166" t="inlineStr">
        <is>
          <t>ตรวจคลำดูแล้วบวมเล็กน้อย ไม่มีปวดแดงร้อนรุนแรง</t>
        </is>
      </c>
      <c r="G64" s="166" t="inlineStr">
        <is>
          <t>มีอาการข้อฝืดขัดหลังตื่นนอนตอนเช้านานน้อยกว่า 30 นาที</t>
        </is>
      </c>
      <c r="H64" s="166" t="inlineStr">
        <is>
          <t>มีเสียงกรอบแกรบในข้อเข่าขณะขยับเคลื่อนไหว</t>
        </is>
      </c>
      <c r="I64" s="165" t="n">
        <v>2</v>
      </c>
      <c r="J64" s="166" t="inlineStr">
        <is>
          <t>✅ คำตอบที่ถูกต้อง: ข้อ ข. การเกิดพยาธิสภาพที่ข้อเข่าทั้งสองข้างพร้อมกัน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การเกิดพยาธิสภาพที่ข้อเข่าทั้งสองข้างพร้อมกัน ลักษณะทางคลินิกของโรคข้อเข่าเสื่อม (Osteoarthritis) ไม่จำเป็นต้องอักเสบหรือเกิดพยาธิสภาพของข้อเข่าทั้งสองข้างพร้อมกัน (สามารถปวดอักเสบเข่าข้างเดียวได้/Unilateral) ซึ่งต่างจากเกณฑ์การวินิจฉัยโรคข้ออักเสบรูมาตอยด์ (Rheumatoid arthritis) ที่กำหนดให้มีอาการอักเสบของข้อและพยาธิสภาพแบบสมมาตร (Symmetrical) และเกิดพร้อมกันทั้งสองข้างของร่างกาย
🔍 ข้ออื่นผิดเพราะอะไร:
• ข้อ ก. (อายุของผู้ป่วย): เป็นเกณฑ์สำคัญในการวินิจฉัยโรคข้อเสื่อม โดยวิทยาลัยอายุรแพทย์์โรคข้อแห่งอเมริกากำหนดให้อายุมากกว่าหรือเท่ากับ 50 ปี เป็นหนึ่งในเกณฑ์หลัก
• ข้อ ค. (ตรวจคลำดูแล้วบวมเล็กน้อย ไม่มีปวดแดงร้อนรุนแรง): เป็นลักษณะทางคลินิกที่อาจพบกระดูกงอกขยายใหญ่ โดยปราศจากการอักเสบรุนแรงหรือความร้อนที่ผิวข้อ
• ข้อ ง. (มีอาการข้อฝืดขัดหลังตื่นนอนตอนเช้านานน้อยกว่า 30 นาที): อาการข้อฝืดขัดระยะสั้น เป็นเกณฑ์จำเพาะของโรคข้อเสื่อม ซึ่งต่างจากโรคข้ออักเสบรูมาตอยด์ที่มักนานกว่า 1 ชั่วโมง
• ข้อ จ. (มีเสียงกรอบแกรบในข้อเข่าขณะขยับเคลื่อนไหว): เสียงกรอบแกรบขณะขยับข้อ เป็นหนึ่งในเกณฑ์การวินิจฉัยหลักที่แสดงถึงการเสียดสีของผิวกระดูกที่ขาดกระดูกอ่อนปกคลุม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64" s="166" t="inlineStr"/>
      <c r="L64" s="166" t="inlineStr">
        <is>
          <t>Musculoskeletal</t>
        </is>
      </c>
      <c r="M64" s="166" t="inlineStr">
        <is>
          <t>Osteoarthritis</t>
        </is>
      </c>
      <c r="N64" s="165" t="inlineStr">
        <is>
          <t>Clinic</t>
        </is>
      </c>
      <c r="O64" s="166" t="inlineStr">
        <is>
          <t>OA Diagnostic Criteria: Morning stiffness นานเกิน 1 ชั่วโมง เป็นลักษณะของ RA ไม่ใช่ OA (OA &lt; 30 นาที)</t>
        </is>
      </c>
      <c r="P64" s="165" t="inlineStr">
        <is>
          <t>ข้อสอบเก่า</t>
        </is>
      </c>
      <c r="Q64" s="165" t="inlineStr">
        <is>
          <t>2558</t>
        </is>
      </c>
      <c r="R64" s="165" t="inlineStr"/>
    </row>
    <row r="65" ht="24" customHeight="1" s="49">
      <c r="A65" s="165" t="n">
        <v>63</v>
      </c>
      <c r="B65" s="166" t="inlineStr">
        <is>
          <t>จากประวัติและโรคประจำตัวของผู้ป่วย ยาบรรเทาปวดชนิดกินตัวใดที่ควรพิจารณาเลือกใช้เพื่อรักษาอาการปวดเข่าเสื่อมเป็นอันดับแรก</t>
        </is>
      </c>
      <c r="C65" s="166" t="inlineStr"/>
      <c r="D65" s="166" t="inlineStr">
        <is>
          <t>Paracetamol (Acetaminophen)</t>
        </is>
      </c>
      <c r="E65" s="166" t="inlineStr">
        <is>
          <t>Glucosamine sulfate</t>
        </is>
      </c>
      <c r="F65" s="166" t="inlineStr">
        <is>
          <t>Diclofenac sodium</t>
        </is>
      </c>
      <c r="G65" s="166" t="inlineStr">
        <is>
          <t>Tramadol</t>
        </is>
      </c>
      <c r="H65" s="166" t="inlineStr">
        <is>
          <t>Naproxen</t>
        </is>
      </c>
      <c r="I65" s="165" t="n">
        <v>1</v>
      </c>
      <c r="J65" s="166" t="inlineStr">
        <is>
          <t>✅ คำตอบที่ถูกต้อง: ข้อ ก. Paracetamol (Acetaminophen)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Paracetamol (Acetaminophen) ผู้ป่วยรายนี้มีโรคประจำตัวคือ โรคหลอดเลือดหัวใจ และรับประทานยาแอสไพริน (Aspirin 81 mg) เป็นประจำ ซึ่งการได้รับยากินกลุ่ม NSAIDs ทั่วไปจะเพิ่มความเสี่ยงต่อการเกิดแผลและเลือดออกในกระเพาะอาหารอย่างมาก และยาแก้ปวด NSAIDs จะไปแย่งจับกับเกล็ดเลือดและบดบัง efficacy ของยา Aspirin ในการต้านเกล็ดเลือด ดังนั้นการรักษาอาการปวดข้อเข่าเสื่อมเริ่มต้นทางช่องทางยาเม็ดกินที่ปลอดภัยคือ ยา Paracetamol (หรือเลือกใช้ Topical NSAID)
🔍 ข้ออื่นผิดเพราะอะไร:
• ข้อ ข. (Glucosamine sulfate): สารเสริมอาหารชนิดนี้มีประสิทธิภาพไม่ชัดเจนในการลดปวดเฉียบพลัน และไม่ได้ถูกแนะนำให้เป็นยาบรรเทาปวดทางเลือกแรกตามแนวทางการรักษามาตรฐาน
• ข้อ ค. (Diclofenac sodium): ยากลุ่ม NSAIDs เพิ่มความเสี่ยงของโรคหัวใจและหลอดเลือด รวมถึงต้านฤทธิ์ยา Aspirin ที่ผู้ป่วยรับประทานอยู่ จึงไม่ควรเป็นทางเลือกแรก
• ข้อ ง. (Tramadol): เป็นยาแก้ปวดกลุ่มโอปิออยด์ ซึ่งสงวนไว้สำหรับอาการปวดระดับปานกลางถึงรุนแรงที่ล้มเหลวจากยาอื่น เนื่องจากมีผลข้างเคียงต่อระบบส่วนกลาง
• ข้อ จ. (Naproxen): แม้จะมีระดับความปลอดภัยต่อหัวใจดีกว่า NSAIDs ตัวอื่น แต่ยังคงมีความเสี่ยงต่อการเกิดแผลในทางเดินอาหารอย่างรุนแรงเมื่อใช้ร่วมกับยา Aspirin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65" s="166" t="inlineStr"/>
      <c r="L65" s="166" t="inlineStr">
        <is>
          <t>Musculoskeletal</t>
        </is>
      </c>
      <c r="M65" s="166" t="inlineStr">
        <is>
          <t>Osteoarthritis</t>
        </is>
      </c>
      <c r="N65" s="165" t="inlineStr">
        <is>
          <t>Clinic</t>
        </is>
      </c>
      <c r="O65" s="166" t="inlineStr">
        <is>
          <t>OA First-line Analgesic: Paracetamol ขนาดไม่เกิน 3,000-4,000 mg/day เหมาะสำหรับ Mild-to-moderate OA pain</t>
        </is>
      </c>
      <c r="P65" s="165" t="inlineStr">
        <is>
          <t>ข้อสอบเก่า</t>
        </is>
      </c>
      <c r="Q65" s="165" t="inlineStr">
        <is>
          <t>2558</t>
        </is>
      </c>
      <c r="R65" s="165" t="inlineStr"/>
    </row>
    <row r="66" ht="24" customHeight="1" s="49">
      <c r="A66" s="165" t="n">
        <v>64</v>
      </c>
      <c r="B66" s="166" t="inlineStr">
        <is>
          <t>ยาสมุนไพรในข้อใดที่มีผลการศึกษาวิจัยทางคลินิกเปรียบเทียบว่ามีประสิทธิภาพในการลดปวดและลดการอักเสบของข้อเข่าเสื่อมได้ดีเทียบเท่ากับการรักษาด้วยยากลุ่ม NSAIDs</t>
        </is>
      </c>
      <c r="C66" s="166" t="inlineStr"/>
      <c r="D66" s="166" t="inlineStr">
        <is>
          <t>ขมิ้นชัน</t>
        </is>
      </c>
      <c r="E66" s="166" t="inlineStr">
        <is>
          <t>ใบฝรั่ง</t>
        </is>
      </c>
      <c r="F66" s="166" t="inlineStr">
        <is>
          <t>เมล็ดน้อยหน่า</t>
        </is>
      </c>
      <c r="G66" s="166" t="inlineStr">
        <is>
          <t>เถาวัลย์เปรียง</t>
        </is>
      </c>
      <c r="H66" s="166" t="inlineStr">
        <is>
          <t>เจลพริก</t>
        </is>
      </c>
      <c r="I66" s="165" t="n">
        <v>1</v>
      </c>
      <c r="J66" s="166" t="inlineStr">
        <is>
          <t>✅ คำตอบที่ถูกต้อง: ข้อ ก. ขมิ้นชัน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ขมิ้นชัน สมุนไพร "ขมิ้นชัน" (Curcuma longa) มีการศึกษาวิจัยทางคลินิกในประเทศไทย (โดยคณะแพทย์ศาสตร์) เปรียบเทียบกับยาต้านการอักเสบ Ibuprofen พบว่าการรับประทานสารสกัดขมิ้นชันเข้มข้นมี efficacy ในการบรรเทาความเจ็บปวดและเพิ่มสมรรถภาพการใช้งานข้อเข่าในผู้ป่วยโรคข้อเข่าเสื่อมได้ดีโดยไม่แตกต่างจากการรักษาด้วยยาแผนปัจจุบัน และมีผลข้างเคียงต่อระบบทางเดินอาหารต่ำกว่า
🔍 ข้ออื่นผิดเพราะอะไร:
• ข้อ ข. (ใบฝรั่ง): สารสกัดจากใบฝรั่งมีฤทธิ์ต้านเชื้อแบคทีเรียและลดการบีบตัวของลำไส้ นิยมใช้แก้ท้องเสีย ไม่ได้มีข้อบ่งใช้สำหรับลดการอักเสบของโรคข้อเสื่อม
• ข้อ ค. (เมล็ดน้อยหน่า): สารสกัดจากเมล็ดน้อยหน่ามีฤทธิ์เป็นยาฆ่าแมลง นิยมใช้กำจัดเหาภายนอก ไม่ได้มีฤทธิ์ต้านการอักเสบรับประทานในโรคข้อ
• ข้อ ง. (เถาวัลย์เปรียง): สารสกัดเถาวัลย์เปรียงมีข้อบ่งใช้หลักในการบรรเทาอาการปวดกล้ามเนื้อ มากกว่าข้อมูลระดับคลินิกที่เทียบประสิทธิภาพลดอักเสบข้อเข่าเสื่อมกับ NSAIDs อย่างขมิ้นชัน
• ข้อ จ. (เจลพริก): เจลพริกเป็นยาทาภายนอกที่ออกฤทธิ์โดยลดสารสื่อประสาทนำความปวด ไม่ใช่การรับประทานเพื่อเทียบประสิทธิภาพลดการอักเสบทั่วระบบแบบ NSAIDs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66" s="166" t="inlineStr"/>
      <c r="L66" s="166" t="inlineStr">
        <is>
          <t>Musculoskeletal</t>
        </is>
      </c>
      <c r="M66" s="166" t="inlineStr">
        <is>
          <t>Osteoarthritis</t>
        </is>
      </c>
      <c r="N66" s="165" t="inlineStr">
        <is>
          <t>Clinic</t>
        </is>
      </c>
      <c r="O66" s="166" t="inlineStr">
        <is>
          <t>Curcumin in Knee OA: สารสกัดขมิ้นชัน มีฤทธิ์ลดปวดข้อเข่าเสื่อมได้ดีเทียบเท่า Ibuprofen และ GI safety สูงกว่า</t>
        </is>
      </c>
      <c r="P66" s="165" t="inlineStr">
        <is>
          <t>ข้อสอบเก่า</t>
        </is>
      </c>
      <c r="Q66" s="165" t="inlineStr">
        <is>
          <t>2558</t>
        </is>
      </c>
      <c r="R66" s="165" t="inlineStr"/>
    </row>
    <row r="67" ht="24" customHeight="1" s="49">
      <c r="A67" s="165" t="n">
        <v>65</v>
      </c>
      <c r="B67" s="166" t="inlineStr">
        <is>
          <t>หากผู้ป่วยรายนี้จำเป็นต้องได้รับยาในกลุ่ม NSAIDs เพื่อบรรเทาอาการปวดข้อและลดการอักเสบ ยาป้องกันโรคกระเพาะอาหารหรือแผลในทางเดินอาหาร (NSAIDs-induced peptic ulcer) ในข้อใดที่เหมาะสมและมีประสิทธิภาพที่สุดในผู้ป่วยรายนี้</t>
        </is>
      </c>
      <c r="C67" s="166" t="inlineStr"/>
      <c r="D67" s="166" t="inlineStr">
        <is>
          <t>Cimetidine</t>
        </is>
      </c>
      <c r="E67" s="166" t="inlineStr">
        <is>
          <t>Omeprazole</t>
        </is>
      </c>
      <c r="F67" s="166" t="inlineStr">
        <is>
          <t>Sucralfate</t>
        </is>
      </c>
      <c r="G67" s="166" t="inlineStr">
        <is>
          <t>Antacid</t>
        </is>
      </c>
      <c r="H67" s="166" t="inlineStr">
        <is>
          <t>Misoprostol</t>
        </is>
      </c>
      <c r="I67" s="165" t="n">
        <v>2</v>
      </c>
      <c r="J67" s="166" t="inlineStr">
        <is>
          <t>✅ คำตอบที่ถูกต้อง: ข้อ ข. Omeprazole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Omeprazole ยาลดกรดในกลุ่ม Proton Pump Inhibitors (PPIs) เช่น Omeprazole เป็นยาป้องกันการเกิดโรคแผลในทางเดินอาหารเหนี่ยวนำจากยา NSAIDs (NSAIDs-induced peptic ulcer) ที่มี efficacy สูงที่สุดและได้รับการรับรองในระดับจากลเหนือยากลุ่ม H2 blockers (Cimetidine) หรือยาเคลือบกระเพาะ Sucralfate
🔍 ข้ออื่นผิดเพราะอะไร:
• ข้อ ก. (Cimetidine): ยานี้เป็นยากลุ่มต้านตัวรับฮิสตามีนชนิดที่ 2 ซึ่งมีประสิทธิภาพในการป้องกันแผลในกระเพาะอาหารจาก NSAIDs ต่ำกว่ากลุ่ม PPIs อย่างมีนัยสำคัญ
• ข้อ ค. (Sucralfate): ยานี้ทำหน้าที่เป็นเพียงสารเคลือบผิวเยื่อบุกระเพาะอาหาร ไม่มีฤทธิ์ยับยั้งการหลั่งกรด จึงไม่สามารถป้องกันแผลที่เกิดจากกลไกลด Prostaglandins ได้
• ข้อ ง. (Antacid): ยาลดกรดทำได้เพียงสะเทินกรดในกระเพาะอาหารระยะสั้นเพื่อบรรเทาอาการแสบร้อน แต่ไม่มีประสิทธิภาพป้องกันแผลในทางเดินอาหารจากการใช้ NSAIDs ต่อเนื่อง
• ข้อ จ. (Misoprostol): แม้ยานี้จะป้องกันแผลจาก NSAIDs ได้ดี แต่มีผลข้างเคียงคือทำให้ท้องเสียรุนแรงและปวดเกร็งท้องสูงมากจนผู้ป่วยมักทนยาไม่ได้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67" s="166" t="inlineStr"/>
      <c r="L67" s="166" t="inlineStr">
        <is>
          <t>Musculoskeletal</t>
        </is>
      </c>
      <c r="M67" s="166" t="inlineStr">
        <is>
          <t>Osteoarthritis</t>
        </is>
      </c>
      <c r="N67" s="165" t="inlineStr">
        <is>
          <t>Clinic</t>
        </is>
      </c>
      <c r="O67" s="166" t="inlineStr">
        <is>
          <t>PPI Co-prescription: Omeprazole เป็นยาทางเลือกมาตรฐานในการป้องกัน NSAID-induced ulcer</t>
        </is>
      </c>
      <c r="P67" s="165" t="inlineStr">
        <is>
          <t>ข้อสอบเก่า</t>
        </is>
      </c>
      <c r="Q67" s="165" t="inlineStr">
        <is>
          <t>2558</t>
        </is>
      </c>
      <c r="R67" s="165" t="inlineStr"/>
    </row>
    <row r="68" ht="24" customHeight="1" s="49">
      <c r="A68" s="165" t="n">
        <v>66</v>
      </c>
      <c r="B68" s="166" t="inlineStr">
        <is>
          <t>ยากลุ่ม NSAIDs ตัวใดต่อไปนี้ที่มีความปลอดภัยและส่งผลกระทบต่อระบบหัวใจและหลอดเลือด (Cardiovascular safety) ต่ำที่สุด</t>
        </is>
      </c>
      <c r="C68" s="166" t="inlineStr"/>
      <c r="D68" s="166" t="inlineStr">
        <is>
          <t>Ibuprofen</t>
        </is>
      </c>
      <c r="E68" s="166" t="inlineStr">
        <is>
          <t>Diclofenac</t>
        </is>
      </c>
      <c r="F68" s="166" t="inlineStr">
        <is>
          <t>Naproxen</t>
        </is>
      </c>
      <c r="G68" s="166" t="inlineStr">
        <is>
          <t>Sulindac</t>
        </is>
      </c>
      <c r="H68" s="166" t="inlineStr">
        <is>
          <t>Parecoxib</t>
        </is>
      </c>
      <c r="I68" s="165" t="n">
        <v>5</v>
      </c>
      <c r="J68" s="166" t="inlineStr">
        <is>
          <t>✅ คำตอบที่ถูกต้อง: ข้อ จ. Parecoxib
💡 Background:
โรคข้อเข่าเสื่อม (OA) มีการสึกหรอของกระดูกอ่อนผิวข้อ การรักษาเน้นบรรเทาอาการปวด ฟื้นฟูการเคลื่อนไหว และส่งเสริมคุณภาพชีวิต
🎯 ทำไมข้อนี้ถึงถูก:
Parecoxib ยากลุ่มต้านอักเสบเจาะจงเอนไซม์ COX-2 (Selective COX-2 Inhibitors) เช่น Parecoxib หรือ Valdecoxib/Etoricoxib มี safety ต่อระบบหัวใจและหลอดเลือดต่ำที่สุด (มีอัตราเสี่ยงต่อการเกิดโรคหัวใจล้มเหลว โรคกล้ามเนื้อหัวใจขาดเลือด หรือโรคหลอดเลือดสมองอุดตันสูงที่สุด) เนื่องจากยาจะยับยั้งเฉพาะ PGI2 (Prostacyclin) ซึ่งช่วยขยายหลอดเลือดและต้านการเกาะกลุ่มของเกล็ดเลือด โดยไม่มีฤทธิ์ยับยั้ง Thromboxane A2 ทำให้เสียสมดุลของการแข็งตัวของเลือด
🔍 ข้ออื่นผิดเพราะอะไร:
• ข้อ ก. (Ibuprofen): แม้จะรบกวนฤทธิ์ของ Aspirin แต่ตัวยา Ibuprofen เองไม่ได้มีความเสี่ยงต่อการเกิดลิ่มเลือดอุดตันในหลอดเลือดสูงเท่ากับกลุ่มยับยั้ง COX-2 แบบจำเพาะ
• ข้อ ข. (Diclofenac): แม้จะมีความเสี่ยงต่อหลอดเลือดหัวใจสูงกว่า Naproxen แต่ก็ยังไม่ใช่ยาที่มีระดับความเสี่ยงสูงสุดเมื่อเทียบกับยากลุ่มยับยั้ง COX-2 เต็มที่
• ข้อ ค. (Naproxen): ยานี้จัดเป็นยาที่มีความปลอดภัยต่อระบบหัวใจและหลอดเลือดสูงที่สุดในกลุ่ม NSAIDs ทั้งหมด เนื่องจากยับยั้ง COX-1 ได้ยาวนานคล้าย Aspirin
• ข้อ ง. (Sulindac): ยานี้เป็นยาต้านอักเสบชนิดไม่จำเพาะที่มีผลข้างเคียงหลักด้านพิษต่อตับ มากกว่าความเสี่ยงด้านการเกิดลิ่มเลือดอุดตันในระบบหัวใจ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First-line Management: การปรับเปลี่ยนพฤติกรรม (ลดน้ำหนัก ออกกำลังกายเสริมกล้ามเนื้อรอบข้อเข่า) เป็นรากฐานสำคัญที่สุด
• Topical NSAIDs Priority: Topical NSAIDs (Diclofenac gel) แนะนำเป็นอันดับแรกสำหรับ Knee OA ก่อนเริ่ม oral NSAIDs เพื่อเลี่ยง systemic toxicity
• Glucosamine Evidence: ACR Guidelines ไม่แนะนำให้ใช้ Glucosamine/Chondroitin เป็นยารักษาหลักเนื่องจากหลักฐานประสิทธิผลไม่ชัดเจน</t>
        </is>
      </c>
      <c r="K68" s="166" t="inlineStr"/>
      <c r="L68" s="166" t="inlineStr">
        <is>
          <t>Musculoskeletal</t>
        </is>
      </c>
      <c r="M68" s="166" t="inlineStr">
        <is>
          <t>Osteoarthritis</t>
        </is>
      </c>
      <c r="N68" s="165" t="inlineStr">
        <is>
          <t>Clinic</t>
        </is>
      </c>
      <c r="O68" s="166" t="inlineStr">
        <is>
          <t>NSAIDs CV Risk: Parecoxib / Selective COX-2 inhibitors มีความเสี่ยงต่อ CV events สูงสุด</t>
        </is>
      </c>
      <c r="P68" s="165" t="inlineStr">
        <is>
          <t>ข้อสอบเก่า</t>
        </is>
      </c>
      <c r="Q68" s="165" t="inlineStr">
        <is>
          <t>2558</t>
        </is>
      </c>
      <c r="R68" s="165" t="inlineStr"/>
    </row>
    <row r="69" ht="24" customHeight="1" s="49">
      <c r="A69" s="165" t="n">
        <v>67</v>
      </c>
      <c r="B69" s="166" t="inlineStr">
        <is>
          <t>ปฏิกิริยาการแพ้ยาในผู้ป่วยรายนี้ (Toxic Epidermal Necrolysis: TEN) จัดอยู่ในการแพ้ยาประเภทใดตามจากล (Coombs and Gell classification)</t>
        </is>
      </c>
      <c r="C69" s="166" t="inlineStr"/>
      <c r="D69" s="166" t="inlineStr">
        <is>
          <t>Type I</t>
        </is>
      </c>
      <c r="E69" s="166" t="inlineStr">
        <is>
          <t>Type II</t>
        </is>
      </c>
      <c r="F69" s="166" t="inlineStr">
        <is>
          <t>Type III</t>
        </is>
      </c>
      <c r="G69" s="166" t="inlineStr">
        <is>
          <t>Type IV</t>
        </is>
      </c>
      <c r="H69" s="166" t="inlineStr">
        <is>
          <t>Mixed type</t>
        </is>
      </c>
      <c r="I69" s="165" t="n">
        <v>4</v>
      </c>
      <c r="J69" s="166" t="inlineStr">
        <is>
          <t>✅ คำตอบที่ถูกต้อง: ข้อ ง. Type IV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Type IV ปฏิกิริยาการแพ้ยารุนแรงทางผิวหนังชนิด Toxic Epidermal Necrolysis (TEN) จัดอยู่ในกลุ่มปฏิกิริยาการแพ้แบบช้าผ่านเซลล์ภูมิคุ้มกัน (Type IV Hypersensitivity หรือ Cell-mediated immune response) โดยเฉพาะผ่านการทำงานของเซลล์ CD8+ Cytotoxic T lymphocytes ที่ปล่อยสารเหนี่ยวนำการตายของเซลล์ผิวหนัง Keratinocytes เช่น Granulysin, Perforin/granzyme B และ FasL
🔍 ข้ออื่นผิดเพราะอะไร:
• ข้อ ก. (Type I): เป็นการแพ้แบบเฉียบพลัน เช่น ลมพิษ หรือ Anaphylaxis ซึ่งเกิดจากการหลั่ง Histamine ภายในไม่กี่นาทีถึงชั่วโมงหลังได้รับยา
• ข้อ ข. (Type II): เป็นการแพ้แบบทำลายเซลล์ ผ่านการจับของแอนติบอดีกับแอนติเจนบนผิวเซลล์เม็ดเลือด เช่น ภาวะเม็ดเลือดแดงแตก ไม่ใช่การลอกของผิวหนัง
• ข้อ ค. (Type III): เป็นการแพ้จากสารเชิงซ้อนภูมิคุ้มกัน เช่น Serum sickness หรือ Vasculitis ซึ่งมักมีอาการไข้ ปวดข้อ และหลอดเลือดอักเสบ
• ข้อ จ. (Mixed type): ตามระบบการจำแนกของ Coombs and Gell ไม่มีการจัดหมวดหมู่ที่เป็น Mixed type เป็นหลักเกณฑ์มาตรฐานสำหรับการวินิจฉัยภาวะแพ้ยารุนแรงชนิดนี้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69" s="166" t="inlineStr"/>
      <c r="L69" s="166" t="inlineStr">
        <is>
          <t>Musculoskeletal</t>
        </is>
      </c>
      <c r="M69" s="166" t="inlineStr">
        <is>
          <t>Gout</t>
        </is>
      </c>
      <c r="N69" s="165" t="inlineStr">
        <is>
          <t>Clinic</t>
        </is>
      </c>
      <c r="O69" s="166" t="inlineStr">
        <is>
          <t>TEN Hypersensitivity: จัดเป็น Type IV (Delayed cell-mediated) hypersensitivity กระตุ้นโดย CD8+ T cells</t>
        </is>
      </c>
      <c r="P69" s="165" t="inlineStr">
        <is>
          <t>ข้อสอบเก่า</t>
        </is>
      </c>
      <c r="Q69" s="165" t="inlineStr">
        <is>
          <t>2558</t>
        </is>
      </c>
      <c r="R69" s="165" t="inlineStr"/>
    </row>
    <row r="70" ht="24" customHeight="1" s="49">
      <c r="A70" s="165" t="n">
        <v>68</v>
      </c>
      <c r="B70" s="166" t="inlineStr">
        <is>
          <t>ยาในข้อใดต่อไปนี้ที่เป็นสาเหตุหรือตัวกระตุ้นหลักที่มีโอกาสทำให้เกิดการแพ้ยารุนแรงชนิด TEN ในผู้ป่วยรายนี้มากที่สุด</t>
        </is>
      </c>
      <c r="C70" s="166" t="inlineStr"/>
      <c r="D70" s="166" t="inlineStr">
        <is>
          <t>การรับประทานยา Paracetamol</t>
        </is>
      </c>
      <c r="E70" s="166" t="inlineStr">
        <is>
          <t>การรับประทานยา Allopurinol</t>
        </is>
      </c>
      <c r="F70" s="166" t="inlineStr">
        <is>
          <t>ประวัติการเจ็บป่วยเป็นเบาหวานและไขมันในเลือดสูง</t>
        </is>
      </c>
      <c r="G70" s="166" t="inlineStr">
        <is>
          <t>เพศหญิงและสถานะการแต่งงานของผู้ป่วย</t>
        </is>
      </c>
      <c r="H70" s="166" t="inlineStr">
        <is>
          <t>สภาพแวดล้อมหรือโรคความดันโลหิตสูงที่เป็นอยู่</t>
        </is>
      </c>
      <c r="I70" s="165" t="n">
        <v>2</v>
      </c>
      <c r="J70" s="166" t="inlineStr">
        <is>
          <t>✅ คำตอบที่ถูกต้อง: ข้อ ข. การรับประทานยา Allopurinol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การรับประทานยา Allopurinol ยาลดกรดยูริก Allopurinol เป็นยากลุ่มที่มีอุบัติการณ์ในการแพ้ยารุนแรงทางผิวหนังชนิด SJS/TEN สูงมาก (High-risk drug) โดยเฉพาะในกลุ่มประชากรไทยที่มีความเสี่ยงทางพันธุกรรม HLA-B58:01 โดยผู้ป่วยมักแสดงอาการในช่วง 1 ถึง 8 สัปดาห์แรกหลังเริ่มยา ซึ่งตรงกับประวัติของผู้ป่วยรายนี้ที่เพิ่งทานยาได้เพียง 1 สัปดาห์
🔍 ข้ออื่นผิดเพราะอะไร:
• ข้อ ก. (การรับประทานยา Paracetamol): ยา Paracetamol มีอุบัติการณ์การก่อให้เกิดปฏิกิริยาแพ้ยารุนแรงทางผิวหนังต่ำมากเมื่อเทียบกับยาลดกรดยูริก Allopurinol
• ข้อ ค. (ประวัติการเจ็บป่วยเป็นเบาหวานและไขมันในเลือดสูง): โรคเรื้อรังเหล่านี้ไม่ใช่สารแอนติเจนภายนอกที่สามารถไปกระตุ้นกลไกภูมิคุ้มกันชนิดผ่านเซลล์ให้เกิดการทำลายเซลล์ผิวหนังอย่างรุนแรง
• ข้อ ง. (เพศหญิงและสถานะการแต่งงานของผู้ป่วย): ปัจจัยด้านเพศหรือสถานะทางครอบครัวไม่มีความสัมพันธ์ใดๆ กับความเสี่ยงทางพันธุกรรมด้านภูมิคุ้มกันวิทยาในการเกิดโรคผิวหนังลอกรุนแรง
• ข้อ จ. (สภาพแวดล้อมหรือโรคความดันโลหิตสูงที่เป็นอยู่): ปัจจัยแวดล้อมทั่วไปและโรคความดันโลหิตสูงไม่ได้มีผลกระตุ้นเซลล์เม็ดเลือดขาวให้ทำลายเซลล์ Keratinocyte ของผิวหนัง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70" s="166" t="inlineStr"/>
      <c r="L70" s="166" t="inlineStr">
        <is>
          <t>Musculoskeletal</t>
        </is>
      </c>
      <c r="M70" s="166" t="inlineStr">
        <is>
          <t>Gout</t>
        </is>
      </c>
      <c r="N70" s="165" t="inlineStr">
        <is>
          <t>Clinic</t>
        </is>
      </c>
      <c r="O70" s="166" t="inlineStr">
        <is>
          <t>Allopurinol-induced TEN: Allopurinol เป็นสาเหตุพบบ่อยอันดับต้น ๆ ของ SJS/TEN ในประเทศไทย</t>
        </is>
      </c>
      <c r="P70" s="165" t="inlineStr">
        <is>
          <t>ข้อสอบเก่า</t>
        </is>
      </c>
      <c r="Q70" s="165" t="inlineStr">
        <is>
          <t>2558</t>
        </is>
      </c>
      <c r="R70" s="165" t="inlineStr"/>
    </row>
    <row r="71" ht="24" customHeight="1" s="49">
      <c r="A71" s="165" t="n">
        <v>69</v>
      </c>
      <c r="B71" s="166" t="inlineStr">
        <is>
          <t>ข้อใดต่อไปนี้ ไม่เกี่ยวข้อง หรือไม่ได้ใช้เป็นเกณฑ์การวินิจฉัยและการประเมินความรุนแรงของโรค Toxic Epidermal Necrolysis (TEN)</t>
        </is>
      </c>
      <c r="C71" s="166" t="inlineStr"/>
      <c r="D71" s="166" t="inlineStr">
        <is>
          <t>มีผื่นผิวหนังลอกไหม้มากกว่าร้อยละ 30 ของร่างกาย</t>
        </is>
      </c>
      <c r="E71" s="166" t="inlineStr">
        <is>
          <t>อาการนำเริ่มต้น เช่น มีไข้ เจ็บคอ และมีผื่นแดงเกิดขึ้น</t>
        </is>
      </c>
      <c r="F71" s="166" t="inlineStr">
        <is>
          <t>ประวัติได้รับยากลุ่มที่มีความถี่การแพ้สูง (High incidence drug)</t>
        </is>
      </c>
      <c r="G71" s="166" t="inlineStr">
        <is>
          <t>การเกิดแผลและผดพุพองตามเยื่อบุอวัยวะต่าง ๆ</t>
        </is>
      </c>
      <c r="H71" s="166" t="inlineStr">
        <is>
          <t>ระยะเวลาการเป็นโรคประจำตัวเรื้อรังนานกว่า 2 สัปดาห์ขึ้นไป</t>
        </is>
      </c>
      <c r="I71" s="165" t="n">
        <v>5</v>
      </c>
      <c r="J71" s="166" t="inlineStr">
        <is>
          <t>✅ คำตอบที่ถูกต้อง: ข้อ จ. ระยะเวลาการเป็นโรคประจำตัวเรื้อรังนานกว่า 2 สัปดาห์ขึ้นไป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ระยะเวลาการเป็นโรคประจำตัวเรื้อรังนานกว่า 2 สัปดาห์ขึ้นไป เกณฑ์การวินิจฉัยและประเมินโรค TEN จะอิงกับร้อยละพื้นที่ผิวหนังที่ลอกไหม้ (TEN จะลอกมากกว่า 30% ของพื้นที่ผิวร่างกาย), อาการนำเริ่มต้น (มีไข้ เจ็บคอ ผื่นผิวหนังอักเสบ), ประวัติการได้รับยาเสี่ยง และการมีรอยโรคตามเยื่อบุต่าง ๆ (Mucosal involvement) สำหรับ "ระยะเวลาการเป็นโรคประจำตัวเรื้อรัง" ของคนไข้ไม่มีส่วนเกี่ยวข้องใด ๆ กับเกณฑ์การวินิจฉัยความรุนแรงของโรคแพ้ยาเฉียบพลันชนิดนี้
🔍 ข้ออื่นผิดเพราะอะไร:
• ข้อ ก. (มีผื่นผิวหนังลอกไหม้มากกว่าร้อยละ 30 ของร่างกาย): เป็นเกณฑ์หลักในการแยกความแตกต่างระหว่าง SJS ที่จะลอกน้อยกว่าร้อยละ 10 และภาวะ TEN ที่จะลอกมากกว่าร้อยละ 30 ของพื้นที่ผิว
• ข้อ ข. (อาการนำเริ่มต้น เช่น มีไข้ เจ็บคอ และมีผื่นแดงเกิดขึ้น): อาการนำคล้ายไข้หวัดเป็นสัญญาณเตือนทางคลินิกที่สำคัญซึ่งมักเกิดก่อนผื่นผิวหนังลอกในผู้ป่วยกลุ่มโรคนี้
• ข้อ ค. (ประวัติได้รับยากลุ่มที่มีความถี่การแพ้สูง (High incidence drug)): ประวัติการใช้ยาเสี่ยงสูงในช่วง 1 ถึง 8 สัปดาห์ก่อนหน้า เป็นองค์ประกอบสำคัญในการวินิจฉัยสาเหตุของปฏิกิริยาการแพ้แบบช้า
• ข้อ ง. (การเกิดแผลและผดพุพองตามเยื่อบุอวัยวะต่าง ๆ): การมีรอยโรคที่เยื่อบุ เช่น ตา ปาก หรืออวัยวะเพศ เป็นเกณฑ์คลินิกมาตรฐานในการวินิจฉัยกลุ่มโรคแพ้ยารุนแรงร่วมกับผิวหนังลอก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71" s="166" t="inlineStr"/>
      <c r="L71" s="166" t="inlineStr">
        <is>
          <t>Musculoskeletal</t>
        </is>
      </c>
      <c r="M71" s="166" t="inlineStr">
        <is>
          <t>Gout</t>
        </is>
      </c>
      <c r="N71" s="165" t="inlineStr">
        <is>
          <t>Clinic</t>
        </is>
      </c>
      <c r="O71" s="166" t="inlineStr">
        <is>
          <t>TEN Diagnosis: เกณฑ์การวินิจฉัยประเมินจาก Skin detachment &gt; 30% BSA, Mucosal involvement, และ SCORTEN</t>
        </is>
      </c>
      <c r="P71" s="165" t="inlineStr">
        <is>
          <t>ข้อสอบเก่า</t>
        </is>
      </c>
      <c r="Q71" s="165" t="inlineStr">
        <is>
          <t>2558</t>
        </is>
      </c>
      <c r="R71" s="165" t="inlineStr"/>
    </row>
    <row r="72" ht="24" customHeight="1" s="49">
      <c r="A72" s="165" t="n">
        <v>70</v>
      </c>
      <c r="B72" s="166" t="inlineStr">
        <is>
          <t>อาการไม่พึงประสงค์จากยา (ADR) ที่เกิดขึ้นกับผู้ป่วยรายนี้ (ผิวหนังลอกไหม้ทั่วตัวและเป็นแผลพุพองรุนแรงจนเสี่ยงต่อการเสียชีวิต) จัดอยู่ในระดับความรุนแรง (Severity level) ในระดับใด</t>
        </is>
      </c>
      <c r="C72" s="166" t="inlineStr"/>
      <c r="D72" s="166" t="inlineStr">
        <is>
          <t>Mild severity</t>
        </is>
      </c>
      <c r="E72" s="166" t="inlineStr">
        <is>
          <t>Moderate severity</t>
        </is>
      </c>
      <c r="F72" s="166" t="inlineStr">
        <is>
          <t>Severe severity (หรือ Life-threatening)</t>
        </is>
      </c>
      <c r="G72" s="166" t="inlineStr">
        <is>
          <t>Minor severity</t>
        </is>
      </c>
      <c r="H72" s="166" t="inlineStr">
        <is>
          <t>Chronic severity</t>
        </is>
      </c>
      <c r="I72" s="165" t="n">
        <v>3</v>
      </c>
      <c r="J72" s="166" t="inlineStr">
        <is>
          <t>✅ คำตอบที่ถูกต้อง: ข้อ ค. Severe severity (หรือ Life-threatening)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Severe severity (หรือ Life-threatening) ADR จากยาที่ส่งผลให้ผิวหนังของผู้ป่วยเกิดการลอกไหม้อย่างรุนแรงมากกว่าร้อยละ 30 ของพื้นที่ผิวทั้งหมด และเกิดแผลพุพองตามเยื่อบุอวัยวะสำคัญ ซึ่งจัดเป็นสภาวะวิกฤตที่เสี่ยงต่อการเสียชีวิตเนื่องจากการสูญเสียน้ำและติดเชื้อในกระแสเลือดสูง จัดเป็นระดับความรุนแรงระดับสูงสุดคือ Severe (หรือ Life-threatening)
🔍 ข้ออื่นผิดเพราะอะไร:
• ข้อ ก. (Mild severity): ระดับเล็กน้อยมักเป็นเพียงผื่นแดงเฉพาะที่ ที่ไม่จำเป็นต้องได้รับการรักษาเชิงลึก ไม่ใช่การลอกของผิวหนังทั่วตัวจนคุกคามชีวิต
• ข้อ ข. (Moderate severity): ระดับปานกลางอาจต้องมีการให้ยาแก้แพ้หรือหยุดยา แต่มักไม่มีผลรบกวนการทำงานของอวัยวะสำคัญหรือเสี่ยงต่อการติดเชื้อในกระแสเลือดตาย
• ข้อ ง. (Minor severity): คำว่า Minor ไม่ใช่ศัพท์เทคนิคมาตรฐานจากลในการแบ่งระดับความรุนแรงของอาการไม่พึงประสงค์จากยา
• ข้อ จ. (Chronic severity): อาการแพ้ยาชนิดนี้เป็นปฏิกิริยาภูมิคุ้มกันแบบเฉียบพลันวิกฤต ไม่ใช่อาการไม่พึงประสงค์ที่มีลักษณะดำเนินโรคแบบเรื้อรัง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72" s="166" t="inlineStr"/>
      <c r="L72" s="166" t="inlineStr">
        <is>
          <t>Musculoskeletal</t>
        </is>
      </c>
      <c r="M72" s="166" t="inlineStr">
        <is>
          <t>Gout</t>
        </is>
      </c>
      <c r="N72" s="165" t="inlineStr">
        <is>
          <t>Clinic</t>
        </is>
      </c>
      <c r="O72" s="166" t="inlineStr">
        <is>
          <t>TEN Severity Level: SJS/TEN เป็นอาการไม่พึงประสงค์ระดับ Life-threatening ที่มีอัตราการเสียชีวิตสูง</t>
        </is>
      </c>
      <c r="P72" s="165" t="inlineStr">
        <is>
          <t>ข้อสอบเก่า</t>
        </is>
      </c>
      <c r="Q72" s="165" t="inlineStr">
        <is>
          <t>2558</t>
        </is>
      </c>
      <c r="R72" s="165" t="inlineStr"/>
    </row>
    <row r="73" ht="24" customHeight="1" s="49">
      <c r="A73" s="165" t="n">
        <v>71</v>
      </c>
      <c r="B73" s="166" t="inlineStr">
        <is>
          <t>ผู้ป่วยชาย อายุ 45 ปี มีอาการปวดบวมแดงที่ข้อนิ้วหัวแม่เท้าข้างซ้ายมานาน 1 วัน ต้องการซื้อยาแก้ปวด paracetamol จากการซักประวัติเพิ่มเติมพบว่าเมื่อวานผู้ป่วยรับประทานหน่อไม้และเครื่องในสัตว์ และมีอาการในตอนเช้า
จากข้อมูลข้างต้นท่านคิดว่าผู้ป่วยรายนี้น่าจะเป็นโรคใด</t>
        </is>
      </c>
      <c r="C73" s="166" t="inlineStr"/>
      <c r="D73" s="166" t="inlineStr">
        <is>
          <t>Rheumatoid arthritis</t>
        </is>
      </c>
      <c r="E73" s="166" t="inlineStr">
        <is>
          <t>Osteoarthritis</t>
        </is>
      </c>
      <c r="F73" s="166" t="inlineStr">
        <is>
          <t>Osteoporosis</t>
        </is>
      </c>
      <c r="G73" s="166" t="inlineStr">
        <is>
          <t>Acute gout</t>
        </is>
      </c>
      <c r="H73" s="166" t="inlineStr">
        <is>
          <t>Osteomalacia</t>
        </is>
      </c>
      <c r="I73" s="165" t="n">
        <v>4</v>
      </c>
      <c r="J73" s="166" t="inlineStr">
        <is>
          <t>✅ คำตอบที่ถูกต้อง: ข้อ ง. Acute gout (โรคข้ออักเสบเกาต์เฉียบพลัน)
💡 Background:
โรคข้ออักเสบเกาต์เฉียบพลัน (Acute Gout Flare) เกิดจากการตกผลึกของเกลือโมโนโซเดียมยูเรต (Monosodium Urate: MSU) ภายในช่องข้อและเนื้อเยื่อรอบข้อ ตำแหน่งที่พบบ่อยที่สุดถึงร้อยละ 50 ในการกำเริบครั้งแรกคือ ข้อมัตสิมะของนิ้วหัวแม่เท้า (First Metatarsophalangeal Joint: 1st MTP joint หรือ Podagra) อาการมักเกิดขึ้นเฉียบพลันอย่างรวดเร็วภายในเวลาไม่กี่ชั่วโมง โดยมักเริ่มปวดตอนกลางคืนหรือเช้าตรู่ มีอาการปวด บวม แดง ร้อนอย่างรุนแรง และมักมีสิ่งกระตุ้นนำมาก่อน เช่น การรับประทานอาหารที่มีพิวรีนสูง (เครื่องในสัตว์ หน่อไม้) สัตว์ปีก หรือเครื่องดื่มแอลกอฮอล์
🎯 ทำไมข้อนี้ถึงถูก:
ผู้ป่วยเป็นชายวัยกลางคน (45 ปี) มีอาการปวดบวมแดงร้อนรุนแรงที่ข้อนิ้วหัวแม่เท้า (Podagra) เฉียบพลันเพียง 1 วัน และมีประวัติชัดเจนว่ารับประทานอาหารพิวรีนสูง (เครื่องในสัตว์ หน่อไม้) ในวันก่อนหน้า ลักษณะทางคลินิกเข้าได้กับภาวะ Acute Gout อย่างสมบูรณ์แบบ
🔍 ข้ออื่นผิดเพราะอะไร:
• ข้อ ก. (Rheumatoid arthritis): โรคข้ออักเสบรูมาตอยด์มักพบในเพศหญิงมากกว่า มีการอักเสบแบบสมมาตรของข้อนิ้วมือข้อมือทั้งสองข้าง และมักมี Morning stiffness นานกว่า 1 ชั่วโมง
• ข้อ ข. (Osteoarthritis): โรคข้อเสื่อมมักเกิดกับข้อรับน้ำหนัก (เช่น ข้อเข่า ข้อสะโพก) ในผู้สูงอายุ ไม่ได้มีอาการอักเสบเฉียบพลัน บวม แดง ร้อน รวดเร็วแบบนี้
• ข้อ ค. (Osteoporosis): โรคกระดูกพรุนไม่มีอาการปวดข้อเฉียบพลัน ผู้ป่วยมักไม่มีอาการจนกระทั่งเกิดกระดูกหัก (Fragility fracture)
• ข้อ จ. (Osteomalacia): โรคกระดูกอ่อนจากขาดวิตามินดี มีอาการปวดกระดูกทั่วๆ ไปและกล้ามเนื้ออ่อนแรง ไม่ใช่ข้ออักเสบเฉียบพลันเฉพาะที่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Podagra Triad: ปวดบวมแดงร้อนรุนแรงที่ข้อนิ้วหัวแม่เท้า (1st MTP joint) + เป็นเฉียบพลันใน 24 ชั่วโมง + สัมพันธ์กับอาหารพิวรีนสูง/แอลกอฮอล์ = Acute Gout เสมอ</t>
        </is>
      </c>
      <c r="K73" s="166" t="inlineStr"/>
      <c r="L73" s="166" t="inlineStr">
        <is>
          <t>Musculoskeletal</t>
        </is>
      </c>
      <c r="M73" s="166" t="inlineStr">
        <is>
          <t>Gout</t>
        </is>
      </c>
      <c r="N73" s="165" t="inlineStr">
        <is>
          <t>Clinic</t>
        </is>
      </c>
      <c r="O73" s="166" t="inlineStr">
        <is>
          <t>ข้อ 1 Pharma Plus เล่มม่วง (เฉลยข้อ ง)</t>
        </is>
      </c>
      <c r="P73" s="165" t="inlineStr">
        <is>
          <t>แบบฝึกหัด</t>
        </is>
      </c>
      <c r="Q73" s="165" t="inlineStr">
        <is>
          <t>เล่มม่วง</t>
        </is>
      </c>
      <c r="R73" s="165" t="inlineStr"/>
    </row>
    <row r="74" ht="24" customHeight="1" s="49">
      <c r="A74" s="165" t="n">
        <v>72</v>
      </c>
      <c r="B74" s="166" t="inlineStr">
        <is>
          <t>ผู้ป่วยชาย อายุ 45 ปี มีอาการปวดบวมแดงที่ข้อนิ้วหัวแม่เท้าข้างซ้ายมานาน 1 วัน ต้องการซื้อยาแก้ปวด paracetamol จากการซักประวัติเพิ่มเติมพบว่าเมื่อวานผู้ป่วยรับประทานหน่อไม้และเครื่องในสัตว์ และมีอาการในตอนเช้า
ยาใดในข้อใดที่บรรเทาอาการปวดเฉียบพลันในผู้ป่วยรายนี้</t>
        </is>
      </c>
      <c r="C74" s="166" t="inlineStr"/>
      <c r="D74" s="166" t="inlineStr">
        <is>
          <t>Paracetamol</t>
        </is>
      </c>
      <c r="E74" s="166" t="inlineStr">
        <is>
          <t>Probenecid</t>
        </is>
      </c>
      <c r="F74" s="166" t="inlineStr">
        <is>
          <t>Colchicine</t>
        </is>
      </c>
      <c r="G74" s="166" t="inlineStr">
        <is>
          <t>Tramadol</t>
        </is>
      </c>
      <c r="H74" s="166" t="inlineStr">
        <is>
          <t>Allopurinol</t>
        </is>
      </c>
      <c r="I74" s="165" t="n">
        <v>3</v>
      </c>
      <c r="J74" s="166" t="inlineStr">
        <is>
          <t>✅ คำตอบที่ถูกต้อง: ข้อ ค. Colchicine
💡 Background:
เป้าหมายหลักของการรักษาโรคข้ออักเสบเกาต์เฉียบพลัน (Acute Gout Flare) คือการบรรเทาอาการปวดและลดการอักเสบของข้อให้เร็วที่สุด ยาทางเลือกแรก (First-line systemic therapy) ตามแนวทางเวชปฏิบัติ ได้แก่ Colchicine, NSAIDs (เช่น Naproxen, Indomethacin), หรือ Systemic Corticosteroids โดยควรเริ่มยาให้เร็วที่สุดภายใน 24 ชั่วโมงแรกหลังเริ่มมีอาการ
🎯 ทำไมข้อนี้ถึงถูก:
Colchicine ออกฤทธิ์ลดการเคลื่อนย้ายและการกลืนกินผลึกยูเรตของเม็ดเลือดขาว Neutrophil จึงช่วยระงับการอักเสบของข้อเกาต์เฉียบพลันได้อย่างตรงจุดและมีประสิทธิภาพสูง
🔍 ข้ออื่นผิดเพราะอะไร:
• ข้อ ก. (Paracetamol): เป็นยาแก้ปวดลดไข้ธรรมดา แต่ไม่มีฤทธิ์ต้านการอักเสบ (No anti-inflammatory property) จึงไม่สามารถระงับการอักเสบของข้อเกาต์ได้
• ข้อ ข. (Probenecid) และ ข้อ จ. (Allopurinol): เป็นยาลดกรดยูริก (Urate-Lowering Therapy: ULT) ห้ามเริ่มต้นใช้ในขณะที่ผู้ป่วยกำลังมีอาการข้ออักเสบเฉียบพลันกำเริบ (หากไม่เคยทานมาก่อน) เพราะจะทำให้ระดับยูริกในเลือดแกว่งและกระตุ้นให้ข้ออักเสบรุนแรงหรือยืดเยื้อขึ้น
• ข้อ ง. (Tramadol): เป็นยาแก้ปวดกลุ่ม Opioid ไม่ลดการอักเสบของข้อ และมักทำให้เกิดอาการคลื่นไส้ อาเจียน เวียนศีรษะ
📖 Guideline อ้างอิง:
2020 American College of Rheumatology (ACR) Guideline for the Management of Gout &amp; EULAR Evidence-Based Recommendations for Gout
📌 จุดจำก่อนสอบ:
• Acute Flare First-line: Colchicine, NSAIDs, และ Corticosteroids คือ 3 เสาหลักของการรักษา Acute Gout Flare
• Do NOT start ULT during flare: ห้ามเริ่มยา Allopurinol หรือ Probenecid ระหว่างที่ข้อกำลังอักเสบเฉียบพลัน (แต่หากทานประจำอยู่เดิม ให้ทานต่อเนื่องห้ามหยุด)</t>
        </is>
      </c>
      <c r="K74" s="166" t="inlineStr"/>
      <c r="L74" s="166" t="inlineStr">
        <is>
          <t>Musculoskeletal</t>
        </is>
      </c>
      <c r="M74" s="166" t="inlineStr">
        <is>
          <t>Gout</t>
        </is>
      </c>
      <c r="N74" s="165" t="inlineStr">
        <is>
          <t>Clinic</t>
        </is>
      </c>
      <c r="O74" s="166" t="inlineStr">
        <is>
          <t>ข้อ 2 Pharma Plus เล่มม่วง (เฉลยข้อ ค)</t>
        </is>
      </c>
      <c r="P74" s="165" t="inlineStr">
        <is>
          <t>แบบฝึกหัด</t>
        </is>
      </c>
      <c r="Q74" s="165" t="inlineStr">
        <is>
          <t>เล่มม่วง</t>
        </is>
      </c>
      <c r="R74" s="165" t="inlineStr"/>
    </row>
    <row r="75" ht="24" customHeight="1" s="49">
      <c r="A75" s="165" t="n">
        <v>73</v>
      </c>
      <c r="B75" s="166" t="inlineStr">
        <is>
          <t>ผู้ป่วยชาย อายุ 45 ปี มีอาการปวดบวมแดงที่ข้อนิ้วหัวแม่เท้าข้างซ้ายมานาน 1 วัน ต้องการซื้อยาแก้ปวด paracetamol จากการซักประวัติเพิ่มเติมพบว่าเมื่อวานผู้ป่วยรับประทานหน่อไม้และเครื่องในสัตว์ และมีอาการในตอนเช้า
เมื่อผู้ป่วยหายจากอาการปวด บวมแดง ท่านจะให้ยาตัวใดในการป้องกันการกลับมาเป็นซ้ำ</t>
        </is>
      </c>
      <c r="C75" s="166" t="inlineStr"/>
      <c r="D75" s="166" t="inlineStr">
        <is>
          <t>Prednisolone</t>
        </is>
      </c>
      <c r="E75" s="166" t="inlineStr">
        <is>
          <t>Indomethacin</t>
        </is>
      </c>
      <c r="F75" s="166" t="inlineStr">
        <is>
          <t>Allopurinol</t>
        </is>
      </c>
      <c r="G75" s="166" t="inlineStr">
        <is>
          <t>Paracetamol</t>
        </is>
      </c>
      <c r="H75" s="166" t="inlineStr">
        <is>
          <t>Tramadol</t>
        </is>
      </c>
      <c r="I75" s="165" t="n">
        <v>3</v>
      </c>
      <c r="J75" s="166" t="inlineStr">
        <is>
          <t>✅ คำตอบที่ถูกต้อง: ข้อ ค. Allopurinol
💡 Background:
เมื่ออาการข้ออักเสบเกาต์เฉียบพลันสงบลงอย่างสมบูรณ์ (โดยทั่วไปประมาณ 2-4 สัปดาห์หลังข้อหายอักเสบ) การรักษาในระยะยาวมุ่งเน้นไปที่การลดระดับกรดยูริกในเลือด (Urate-Lowering Therapy: ULT) เพื่อป้องกันการกำเริบซ้ำ ป้องกันการเกิดก้อนโทฟัส (Tophi) และป้องกันการเกิดนิ่วในทางเดินปัสสาวะ โดยมีเป้าหมายควบคุมระดับ Serum Uric Acid ให้ต่ำกว่า 6.0 mg/dL (หรือ &lt; 5.0 mg/dL หากมีก้อนโทฟัส)
🎯 ทำไมข้อนี้ถึงถูก:
Allopurinol เป็นยากลุ่ม Xanthine Oxidase Inhibitor (XOI) ซึ่งเป็นยาทางเลือกแรกมาตรฐาน (Preferred First-line ULT) ในการลดการสร้างกรดยูริก เพื่อป้องกันการกลับมาเป็นซ้ำของโรคเกาต์ในระยะยาว
🔍 ข้ออื่นผิดเพราะอะไร:
• ข้อ ก. (Prednisolone) และ ข้อ ข. (Indomethacin): เป็นยารักษาอาการอักเสบเฉียบพลัน ไม่ได้ช่วยลดระดับกรดยูริกในเลือด และการใช้สเตียรอยด์หรือ NSAIDs ต่อเนื่องระยะยาวมีผลข้างเคียงสูงมาก (กระเพาะทะลุ ไตวาย ความดันสูง)
• ข้อ ง. (Paracetamol) และ ข้อ จ. (Tramadol): เป็นเพียงยาระงับปวด ไม่มีผลต่อการลดระดับกรดยูริกหรือป้องกันการกำเริบซ้ำของโรคเกาต์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Target Serum Uric Acid: เป้าหมายการรักษาด้วย ULT ในผู้ป่วยโรคเกาต์คือ Serum Uric Acid &lt; 6.0 mg/dL (และ &lt; 5.0 mg/dL ในรายที่มี Tophi หรือข้อถูกทำลาย)
• Allopurinol Initiation: เริ่มยาขนาดต่ำ 100 mg/day (หรือ 50 mg/day ใน CKD) ร่วมกับ Flare prophylaxis (Colchicine ขนาดต่ำ) นาน 3-6 เดือน</t>
        </is>
      </c>
      <c r="K75" s="166" t="inlineStr"/>
      <c r="L75" s="166" t="inlineStr">
        <is>
          <t>Musculoskeletal</t>
        </is>
      </c>
      <c r="M75" s="166" t="inlineStr">
        <is>
          <t>Gout</t>
        </is>
      </c>
      <c r="N75" s="165" t="inlineStr">
        <is>
          <t>Clinic</t>
        </is>
      </c>
      <c r="O75" s="166" t="inlineStr">
        <is>
          <t>ข้อ 3 Pharma Plus เล่มม่วง (เฉลยข้อ ค)</t>
        </is>
      </c>
      <c r="P75" s="165" t="inlineStr">
        <is>
          <t>แบบฝึกหัด</t>
        </is>
      </c>
      <c r="Q75" s="165" t="inlineStr">
        <is>
          <t>เล่มม่วง</t>
        </is>
      </c>
      <c r="R75" s="165" t="inlineStr"/>
    </row>
    <row r="76" ht="24" customHeight="1" s="49">
      <c r="A76" s="165" t="n">
        <v>74</v>
      </c>
      <c r="B76" s="166" t="inlineStr">
        <is>
          <t>ผู้ป่วยชาย อายุ 45 ปี มีอาการปวดบวมแดงที่ข้อนิ้วหัวแม่เท้าข้างซ้ายมานาน 1 วัน ต้องการซื้อยาแก้ปวด paracetamol จากการซักประวัติเพิ่มเติมพบว่าเมื่อวานผู้ป่วยรับประทานหน่อไม้และเครื่องในสัตว์ และมีอาการในตอนเช้า
ยากลุ่มใดที่ไม่สามารถนำมาใช้รักษาอาการของผู้ป่วยรายนี้ได้</t>
        </is>
      </c>
      <c r="C76" s="166" t="inlineStr"/>
      <c r="D76" s="166" t="inlineStr">
        <is>
          <t>Corticosteroid</t>
        </is>
      </c>
      <c r="E76" s="166" t="inlineStr">
        <is>
          <t>Xanthine oxidase inhibitor</t>
        </is>
      </c>
      <c r="F76" s="166" t="inlineStr">
        <is>
          <t>Uricosuric agent</t>
        </is>
      </c>
      <c r="G76" s="166" t="inlineStr">
        <is>
          <t>NSAID</t>
        </is>
      </c>
      <c r="H76" s="166" t="inlineStr">
        <is>
          <t>Para-aminophenol derivatives</t>
        </is>
      </c>
      <c r="I76" s="165" t="n">
        <v>5</v>
      </c>
      <c r="J76" s="166" t="inlineStr">
        <is>
          <t>✅ คำตอบที่ถูกต้อง: ข้อ จ. Para-aminophenol derivatives
💡 Background:
อาการข้ออักเสบเกาต์เฉียบพลัน (Acute Gout Flare) เกิดจากปฏิกิริยาการอักเสบที่รุนแรงของเนื้อเยื่อข้อต่อจากการกระตุ้นของผลึกเกลือยูเรต การรักษาในระยะเฉียบพลันจำเป็นต้องใช้ยาที่มีฤทธิ์ต้านการอักเสบโดยตรง (Anti-inflammatory agents) เช่น NSAIDs, Colchicine หรือ Systemic Corticosteroids
🎯 ทำไมข้อนี้ถึงถูก:
ยา Paracetamol จัดอยู่ในกลุ่ม "Para-aminophenol derivatives" มีคุณสมบัติระงับปวดและลดไข้ผ่านระบบประสาทส่วนกลาง แต่แทบไม่มีฤทธิ์ต้านการอักเสบในเนื้อเยื่อส่วนปลาย (No significant peripheral anti-inflammatory efficacy) จึงไม่สามารถนำมาใช้ระงับอาการบวม แดง ร้อน และการอักเสบของข้อเกาต์เฉียบพลันได้
🔍 ข้ออื่นผิดเพราะอะไร:
• ข้อ ก. (Corticosteroid): สเตียรอยด์มีฤทธิ์ต้านการอักเสบสูง ใช้รักษา Acute gout flare ได้
• ข้อ ข. (Xanthine oxidase inhibitor) &amp; ข้อ ค. (Uricosuric agent): แม้จะห้ามเริ่มใช้ขณะข้อกำลังอักเสบเฉียบพลัน แต่ทั้งสองกลุ่มเป็นยาหลักในการรักษาโรคเกาต์ระยะยาว (Chronic ULT) ไม่ใช่ยาที่ไม่มีที่ใช้ในโรคนี้
• ข้อ ง. (NSAID): เป็นยาทางเลือกแรกในการระงับอาการอักเสบเฉียบพลันของโรคเกาต์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Paracetamol (Para-aminophenol derivative) ไม่มีฤทธิ์ต้านการอักเสบ จึงไม่ใช้รักษา Acute Gout Flare
• ยารักษา Acute Gout: NSAIDs, Colchicine, Systemic Corticosteroids</t>
        </is>
      </c>
      <c r="K76" s="166" t="inlineStr"/>
      <c r="L76" s="166" t="inlineStr">
        <is>
          <t>Musculoskeletal</t>
        </is>
      </c>
      <c r="M76" s="166" t="inlineStr">
        <is>
          <t>Gout</t>
        </is>
      </c>
      <c r="N76" s="165" t="inlineStr">
        <is>
          <t>Clinic</t>
        </is>
      </c>
      <c r="O76" s="166" t="inlineStr">
        <is>
          <t>ข้อ 4 Pharma Plus เล่มม่วง (เฉลยข้อ จ)</t>
        </is>
      </c>
      <c r="P76" s="165" t="inlineStr">
        <is>
          <t>แบบฝึกหัด</t>
        </is>
      </c>
      <c r="Q76" s="165" t="inlineStr">
        <is>
          <t>เล่มม่วง</t>
        </is>
      </c>
      <c r="R76" s="165" t="inlineStr"/>
    </row>
    <row r="77" ht="24" customHeight="1" s="49">
      <c r="A77" s="165" t="n">
        <v>75</v>
      </c>
      <c r="B77" s="166" t="inlineStr">
        <is>
          <t>ผู้ป่วยหญิง อายุ 22 ปี น้ำหนัก 75 kg. สูง 155 cm. อาชีพเกษตรกรรม มาพบแพทย์์ที่โรงพยาบาลด้วยอาการปวดเข่าด้านขวาเป็นมานานหลายปี อาการปวดค่อย ๆ มากขึ้น ถ้าร่างงานหนักยิ่งมีอาการปวดมากขึ้น บางครั้งหลังจากทำงานมีอาการปวดรุนแรง นอกจากนี้ยังมีอาการข้อติดขัดเคลื่อนไหวไม่สะดวก หลังจากนั่งหรือนอนนาน ๆ มีเสียงดังในข้อเวลาเดิน ไม่มีประวัติ มีไข้ น้ำหนักลด แพทย์์วินิจฉัยว่าเป็นโรคข้อเสื่อม มีประวัติเป็นแผลในกระเพาะ โรคความดันโลหิตสูง ผู้ป่วยมีประวัติทางการทำงานดูไตเสื่อมก่อนที่จะมาโรงพยาบาล เคยซื้อยา diclofenac gel เพื่อทาบริเวณที่ปวดและพบว่าอาการไม่ดีขึ้น
ข้อใดจัดเป็นยาหรือผลิตภัณฑ์เสริมอาหารในกลุ่มชะลอความเสื่อมสลายของกระดูกอ่อน</t>
        </is>
      </c>
      <c r="C77" s="166" t="inlineStr"/>
      <c r="D77" s="166" t="inlineStr">
        <is>
          <t>Glucosamine sulfate</t>
        </is>
      </c>
      <c r="E77" s="166" t="inlineStr">
        <is>
          <t>Hydroxychloroquine</t>
        </is>
      </c>
      <c r="F77" s="166" t="inlineStr">
        <is>
          <t>Auranofin</t>
        </is>
      </c>
      <c r="G77" s="166" t="inlineStr">
        <is>
          <t>Prednisolone</t>
        </is>
      </c>
      <c r="H77" s="166" t="inlineStr">
        <is>
          <t>Methotrexate</t>
        </is>
      </c>
      <c r="I77" s="165" t="n">
        <v>1</v>
      </c>
      <c r="J77" s="166" t="inlineStr">
        <is>
          <t>✅ คำตอบที่ถูกต้อง: ข้อ ก. Glucosamine sulfate
💡 Background:
ผู้ป่วยหญิงอายุ 22 ปี น้ำหนักเกิน (BMI ~31 kg/m2) ทำงานเกษตรกรรมซึ่งต้องแบกรับน้ำหนักและใช้งานข้อเข่าอย่างหนัก แพทย์์วินิจฉัยโรคข้อเข่าเสื่อม (Osteoarthritis) การจัดการโรคนอกจากลดน้ำหนักและบริหารกล้ามเนื้อรอบข้อเข่าแล้ว การใช้ยากลุ่ม Symptomatic Slow-Acting Drugs for Osteoarthritis (SYSADOA) เช่น Glucosamine sulfate มีการนำมาใช้เพื่อเป็นสารตั้งต้นในการสังเคราะห์ Glycosaminoglycans และ Proteoglycans ในกระดูกอ่อนผิวข้อ เพื่อช่วยชะลอการเสื่อมและลดอาการปวดในระยะยาว
🎯 ทำไมข้อนี้ถึงถูก:
Glucosamine sulfate เป็นสารเสริมสร้างกระดูกอ่อนผิวข้อที่มีข้อบ่งใช้สำหรับโรคข้อเสื่อม (Osteoarthritis) แตกต่างจากตัวเลือกอื่นที่เป็นยากดภูมิคุ้มกันรักษาโรคข้ออักเสบรูมาตอยด์ (RA)
🔍 ข้ออื่นผิดเพราะอะไร:
• ข้อ ข. (Hydroxychloroquine), ข้อ ค. (Auranofin - เกลือทองคำ), และ ข้อ จ. (Methotrexate): เป็นยากลุ่ม Conventional DMARDs ที่ใช้รักษาโรคข้ออักเสบรูมาตอยด์ (Rheumatoid arthritis) หรือ SLE ไม่มีข้อบ่งใช้ในโรคข้อเข่าเสื่อม (OA) และมีผลข้างเคียงสูง
• ข้อ ง. (Prednisolone): สเตียรอยด์ชนิดรับประทานไม่มีข้อบ่งใช้ในการรักษาโรคข้อเข่าเสื่อมทั่วไป เนื่องจากเพิ่มความเสี่ยงต่อโรคกระดูกพรุนและผลข้างเคียงเชิงระบบ
📖 Guideline อ้างอิง:
ESCEO Algorithm for the Management of Knee Osteoarthritis &amp; แนวทางเวชปฏิบัติการวินิจฉัยและการรักษาโรคข้อเข่าเสื่อม พ.ศ. 2553 (กรมการแพทย์์ กระทรวงสาธารณสุข)
📌 จุดจำก่อนสอบ:
• Glucosamine Formulation: รูปแบบที่มีหลักฐานเชิงประจักษ์ทางคลินิกสนับสนุนมากที่สุดคือ "Crystalline Glucosamine Sulfate (pCGS)" ขนาด 1,500 mg วันละครั้ง
• OA vs RA Drugs: ยา DMARDs (Methotrexate, Hydroxychloroquine, Sulfasalazine) ใช้เฉพาะใน RA เท่านั้น ห้ามนำมาใช้ใน OA</t>
        </is>
      </c>
      <c r="K77" s="166" t="inlineStr"/>
      <c r="L77" s="166" t="inlineStr">
        <is>
          <t>Musculoskeletal</t>
        </is>
      </c>
      <c r="M77" s="166" t="inlineStr">
        <is>
          <t>Osteoarthritis</t>
        </is>
      </c>
      <c r="N77" s="165" t="inlineStr">
        <is>
          <t>Clinic</t>
        </is>
      </c>
      <c r="O77" s="166" t="inlineStr">
        <is>
          <t>ข้อ 5 Pharma Plus เล่มม่วง (เฉลยข้อ ก)</t>
        </is>
      </c>
      <c r="P77" s="165" t="inlineStr">
        <is>
          <t>แบบฝึกหัด</t>
        </is>
      </c>
      <c r="Q77" s="165" t="inlineStr">
        <is>
          <t>เล่มม่วง</t>
        </is>
      </c>
      <c r="R77" s="165" t="inlineStr"/>
    </row>
    <row r="78" ht="24" customHeight="1" s="49">
      <c r="A78" s="165" t="n">
        <v>76</v>
      </c>
      <c r="B78" s="166" t="inlineStr">
        <is>
          <t>ข้อใดเป็นข้อแนะนำที่ไม่เหมาะสมสำหรับผู้ป่วย</t>
        </is>
      </c>
      <c r="C78" s="166" t="inlineStr"/>
      <c r="D78" s="166" t="inlineStr">
        <is>
          <t>ลดน้ำหนัก</t>
        </is>
      </c>
      <c r="E78" s="166" t="inlineStr">
        <is>
          <t>ให้ออกกำลังกาย</t>
        </is>
      </c>
      <c r="F78" s="166" t="inlineStr">
        <is>
          <t>การใช้อุปกรณ์พยุงข้อเข่า (Knee brace) เพื่อช่วยแบ่งเบาภาระการรับน้ำหนัก</t>
        </is>
      </c>
      <c r="G78" s="166" t="inlineStr">
        <is>
          <t>หลีกเลี่ยงการฉีดยาเข้าข้อในและติดต่อกัน</t>
        </is>
      </c>
      <c r="H78" s="166" t="inlineStr">
        <is>
          <t>รับประทานยา codeine เมื่อมีอาการปวดทันที</t>
        </is>
      </c>
      <c r="I78" s="165" t="n">
        <v>5</v>
      </c>
      <c r="J78" s="166" t="inlineStr">
        <is>
          <t>✅ คำตอบที่ถูกต้อง: ข้อ จ. รับประทานยา codeine เมื่อมีอาการปวดทันที
💡 Background:
โรคข้อเข่าเสื่อม (Knee OA) เป็นโรคเรื้อรังที่ไม่สามารถรักษาให้หายขาดได้ การรักษามุ่งเน้นการปรับพฤติกรรม ลดน้ำหนัก ออกกำลังกายเสริมความแข็งแรงของกล้ามเนื้อรอบข้อ และการใช้อุปกรณ์พยุงข้อ ควบคู่กับการใช้ยาบรรเทาอาการปวดเฉพาะที่
🎯 ทำไมข้อนี้ถึงถูก:
คำแนะนำที่ไม่เหมาะสม คือ ข้อ จ. การรับประทานยา Codeine ทันทีที่มีอาการปวด เนื่องจาก Codeine เป็นยาแก้ปวดกลุ่ม Opioids อ่อน ซึ่งแนวทางเวชปฏิบัติทั้งระดับจากล (2019 ACR Guideline) และของไทย (สมาคมรูมาติสซั่มฯ 2562) แนะนำให้หลีกเลี่ยงหรือไม่แนะนำให้ใช้เป็นประจำ (Strongly/Conditionally against) เนื่องจากมีความเสี่ยงสูงต่อการติดยา ภาวะดื้อยา อาการสับสน ท้องผูกอย่างรุนแรง และเสี่ยงต่อการหกล้ม โดยเฉพาะในผู้ป่วยสูงอายุ
🔍 ข้ออื่นผิดเพราะอะไร:
• ข้อ ก. (ลดน้ำหนัก): เป็นคำแนะนำหลักที่มีหลักฐานเชิงประจักษ์ชัดเจน การลดน้ำหนักตัวช่วยลดแรงกดกระแทกต่อผิวกระดูกอ่อนข้อเข่าได้อย่างมีนัยสำคัญ
• ข้อ ข. (ให้ออกกำลังกาย): การออกกำลังกายแบบ Low-impact เช่น การว่ายน้ำ ขี่จักรยาน หรือ Isometric quadriceps strengthening exercise ช่วยพยุงข้อและลดปวดได้ดีมาก
• ข้อ ค. (การใช้อุปกรณ์พยุงข้อเข่า (Knee brace) เพื่อช่วยแบ่งเบาภาระการรับน้ำหนัก): เป็น Non-pharmacological therapy ที่แนะนำเพื่อช่วยเพิ่มความมั่นคงของข้อและกระจายแรงกดทับ
• ข้อ ง. (หลีกเลี่ยงการฉีดยาเข้าข้อในและติดต่อกัน): การฉีด Corticosteroids เข้าข้อบ่อยๆ หรือติดต่อกันในระยะสั้นอาจเร่งให้เกิด Cartilage loss หรือการเสื่อมของกระดูกอ่อนข้อเข่าเร็วขึ้น จึงควรเว้นระยะอย่างน้อย 3-4 เดือนต่อครั้ง
📖 Guideline อ้างอิง:
2019 American College of Rheumatology/Arthritis Foundation Guideline for the Management of Osteoarthritis of the Hand, Hip, and Knee &amp; แนวทางเวชปฏิบัติการดูแลรักษาโรคข้อเข่าเสื่อม พ.ศ. 2562 (สมาคมรูมาติสซั่มแห่งประเทศไทย)
📌 จุดจำก่อนสอบ:
• Knee OA ไม่แนะนำให้ใช้ Opioids (รวมถึง Codeine, Tramadol) เป็นยาลำดับแรก
• Non-pharmacological สำคัญที่สุด: ลดน้ำหนัก ออกกำลังกาย Quadriceps และใช้อุปกรณ์พยุงข้อ (Knee brace)</t>
        </is>
      </c>
      <c r="K78" s="166" t="inlineStr"/>
      <c r="L78" s="166" t="inlineStr">
        <is>
          <t>Musculoskeletal</t>
        </is>
      </c>
      <c r="M78" s="166" t="inlineStr">
        <is>
          <t>Osteoarthritis</t>
        </is>
      </c>
      <c r="N78" s="165" t="inlineStr">
        <is>
          <t>Clinic</t>
        </is>
      </c>
      <c r="O78" s="166" t="inlineStr">
        <is>
          <t>ข้อ 6 Pharma Plus เล่มม่วง (เฉลยข้อ จ)</t>
        </is>
      </c>
      <c r="P78" s="165" t="inlineStr">
        <is>
          <t>แบบฝึกหัด</t>
        </is>
      </c>
      <c r="Q78" s="165" t="inlineStr">
        <is>
          <t>เล่มม่วง</t>
        </is>
      </c>
      <c r="R78" s="165" t="inlineStr"/>
    </row>
    <row r="79" ht="24" customHeight="1" s="49">
      <c r="A79" s="165" t="n">
        <v>77</v>
      </c>
      <c r="B79" s="166" t="inlineStr">
        <is>
          <t>ท่านคิดว่าผลิตภัณฑ์จากสมุนไพรข้อใด มีข้อบ่งใช้ใกล้เคียงกับ diclofenac emulsion gel มากที่สุด</t>
        </is>
      </c>
      <c r="C79" s="166" t="inlineStr"/>
      <c r="D79" s="166" t="inlineStr">
        <is>
          <t>เจลพพลู</t>
        </is>
      </c>
      <c r="E79" s="166" t="inlineStr">
        <is>
          <t>ครีมชุมเห็ดเทศ</t>
        </is>
      </c>
      <c r="F79" s="166" t="inlineStr">
        <is>
          <t>เจลว่านหางจระเข้</t>
        </is>
      </c>
      <c r="G79" s="166" t="inlineStr">
        <is>
          <t>ครีมไพล</t>
        </is>
      </c>
      <c r="H79" s="166" t="inlineStr">
        <is>
          <t>ครีมพญายอ</t>
        </is>
      </c>
      <c r="I79" s="165" t="n">
        <v>4</v>
      </c>
      <c r="J79" s="166" t="inlineStr">
        <is>
          <t>✅ คำตอบที่ถูกต้อง: ข้อ ง. ครีมไพล (Plai cream)
💡 Background:
Diclofenac emulsion gel เป็นยาต้านการอักเสบที่ไม่ใช่สเตียรอยด์ชนิดทาภายนอก (Topical NSAID) มีข้อบ่งใช้ในการบรรเทาอาการปวด บวม อักเสบของกล้ามเนื้อ ข้อต่อ และเอ็น ในบัญชียาหลักแห่งชาติด้านสมุนไพรของประเทศไทย ยาสมุนไพรที่มีฤทธิ์ต้านการอักเสบและบรรเทาอาการปวดเมื่อยกล้ามเนื้อ ข้อต่อ ที่มีข้อบ่งใช้และประสิทธิภาพเทียบเคียงกับ Diclofenac gel คือ "ยาครีมไพล" ซึ่งมีสารสำคัญกลุ่มเคอร์คูมินอยด์และอนุพันธ์บิวทาไดอีน (เช่น Compound D) ที่ออกฤทธิ์ยับยั้งเอนไซม์ Cyclooxygenase (COX) และ Lipoxygenase (LOX) ลดการสร้างสารสื่ออักเสบ
🎯 ทำไมข้อนี้ถึงถูก:
ครีมไพล (สกัดจากเหง้าไพล Zingiber montanum) มีข้อบ่งใช้ตามบัญชียาหลักแห่งชาติในการบรรเทาอาการปวด บวม แดง ร้อน จากการอักเสบของกล้ามเนื้อ ข้อ และเคล็ดขัดยอก ซึ่งตรงกับข้อบ่งใช้ของ Diclofenac emulsion gel มากที่สุด
🔍 ข้ออื่นผิดเพราะอะไร:
• ข้อ ก. (เจลพริก/เจลพลู): ครีมหรือเจลพริก (Capsaicin) มีข้อบ่งใช้หลักสำหรับอาการปวดปลายประสาท (Neuropathic pain) หรือเสริมในข้อเสื่อมเรื้อรัง ส่วนพลูใช้แก้อาการผื่นคัน ลมพิษ
• ข้อ ข. (ครีมชุมเห็ดเทศ): มีข้อบ่งใช้เป็นยารักษาโรคผิวหนังจากเชื้อรา เช่น กลาก เกลื้อน
• ข้อ ค. (เจลว่านหางจระเข้): มีข้อบ่งใช้รักษาแผลไฟไหม้ น้ำร้อนลวก แผลสด และให้ความชุ่มชื้นแก่ผิวหนัง
• ข้อ จ. (ครีมพญายอ): มีข้อบ่งใช้รักษาโรคผิวหนังจากเชื้อไวรัส เช่น เริม (Herpes simplex) และงูสวัด (Herpes zoster)
📖 Guideline อ้างอิง:
บัญชียาหลักแห่งชาติด้านสมุนไพร พ.ศ. 2566 &amp; คู่มือการใช้ยาสมุนไพรในระบบบริการสุขภาพปฐมภูมิ (กรมการแพทย์์แผนไทยและการแพทย์์ทางเลือก)
📌 จุดจำก่อนสอบ:
• Plai Cream Indication: ครีมไพล = บรรเทาอาการปวดกล้ามเนื้อ เคล็ดขัดยอก และข้ออักเสบ (ออกฤทธิ์ต้านการอักเสบเหมือน Topical NSAIDs)
• Essential Herbal Indications:
  - พญายอ = เริม/งูสวัด
  - ทองพันชั่ง/ชุมเห็ดเทศ = กลาก/เกลื้อน/เชื้อรา
  - บัวบก/ว่านหางจระเข้ = สมานแผล/แผลไฟไหม้
  - ไพล = ปวดเมื่อย/ฟกช้ำ/ข้ออักเสบ</t>
        </is>
      </c>
      <c r="K79" s="166" t="inlineStr"/>
      <c r="L79" s="166" t="inlineStr">
        <is>
          <t>Musculoskeletal</t>
        </is>
      </c>
      <c r="M79" s="166" t="inlineStr">
        <is>
          <t>Osteoarthritis</t>
        </is>
      </c>
      <c r="N79" s="165" t="inlineStr">
        <is>
          <t>Clinic</t>
        </is>
      </c>
      <c r="O79" s="166" t="inlineStr">
        <is>
          <t>ข้อ 7 Pharma Plus เล่มม่วง (เฉลยข้อ ง)</t>
        </is>
      </c>
      <c r="P79" s="165" t="inlineStr">
        <is>
          <t>แบบฝึกหัด</t>
        </is>
      </c>
      <c r="Q79" s="165" t="inlineStr">
        <is>
          <t>เล่มม่วง</t>
        </is>
      </c>
      <c r="R79" s="165" t="inlineStr"/>
    </row>
    <row r="80" ht="24" customHeight="1" s="49">
      <c r="A80" s="165" t="n">
        <v>78</v>
      </c>
      <c r="B80" s="166" t="inlineStr">
        <is>
          <t>เกี่ยวกับหลักการทางเภสัชกรรมในข้อนี้ ข้อใดถูกต้อง</t>
        </is>
      </c>
      <c r="C80" s="166" t="inlineStr"/>
      <c r="D80" s="166" t="inlineStr">
        <is>
          <t>เมื่อโรคข้อเสื่อมเกิดการอักเสบร่วมด้วยควรเลือกใช้ยา opioid analgesic จะเหมาะสมกว่ากลุ่ม NSAIDs</t>
        </is>
      </c>
      <c r="E80" s="166" t="inlineStr">
        <is>
          <t>Opioid analgesic ไม่ควรใช้ติดต่อกันนานเพราะจะทำให้เกิดการติดยา</t>
        </is>
      </c>
      <c r="F80" s="166" t="inlineStr">
        <is>
          <t>การใช้ยา NSAIDs ควรเริ่มในขนาดที่สูงก่อนเพื่อบรรเทาอาการเจ็บปวดทันทีก่อน</t>
        </is>
      </c>
      <c r="G80" s="166" t="inlineStr">
        <is>
          <t>ผลข้างเคียงของการใช้ยากลุ่ม opioid analgesic ที่พบบ่อย คือ ท้องเสีย</t>
        </is>
      </c>
      <c r="H80" s="166" t="inlineStr">
        <is>
          <t>ยากลุ่ม cox-1 มีผลต่อการเกาะกลุ่มของเกล็ดเลือดมากกว่ายากลุ่ม cox-2</t>
        </is>
      </c>
      <c r="I80" s="165" t="n">
        <v>2</v>
      </c>
      <c r="J80" s="166" t="inlineStr">
        <is>
          <t>✅ คำตอบที่ถูกต้อง: ข้อ ข. Opioid analgesic ไม่ควรใช้ติดต่อกันนานเพราะจะทำให้เกิดการติดยา
💡 Background:
ยาระงับปวดกลุ่ม Opioids (เช่น Morphine, Fentanyl, Codeine, Tramadol) ออกฤทธิ์จับกับ Mu-opioid receptor ในระบบประสาทส่วนกลางเพื่อยับยั้งสัญญาณความเจ็บปวด แม้จะมีประสิทธิภาพสูงในการระงับปวดรุนแรง แต่การใช้ติดต่อกันเป็นเวลานานจะนำไปสู่การเกิดภาวะดื้อยา (Tolerance), การพึ่งพายาทางกาย (Physical dependence), การเสพติดยา (Addiction), และภาวะหยุดหายใจหรือเสียชีวิตจากการได้รับยาเกินขนาด นอกจากนี้ยังมีผลข้างเคียงที่พบบ่อยมากคือ "ท้องผูก (Constipation)" ซึ่งเป็นผลข้างเคียงที่ไม่เกิด Tolerance
🎯 ทำไมข้อนี้ถึงถูก:
ข้อ ข. ถูกต้องตามหลักความปลอดภัยทางเภสัชบำบัดอย่างเคร่งครัด ยาระงับปวดกลุ่ม Opioids มีความเสี่ยงสูงต่อการเกิด Dependence และ Tolerance จึงไม่ควรใช้ติดต่อกันเป็นเวลานานโดยไม่มีข้อบ่งชี้เฉพาะ (เช่น มะเร็งระยะท้าย)
🔍 ข้ออื่นผิดเพราะอะไร:
• ข้อ ก. (เมื่อโรคข้อเสื่อมเกิดการอักเสบควรเลือก Opioid มากกว่า NSAIDs): ผิดอย่างยิ่ง ในโรคข้อเสื่อมที่มีการอักเสบ ยาต้านการอักเสบ (NSAIDs) มีประสิทธิภาพตรงจุดและได้รับการแนะนำเป็นลำดับแรกเหนือกว่า Opioid ซึ่งไม่มีฤทธิ์ลดการอักเสบ
• ข้อ ค. (การใช้ NSAIDs ควรเริ่มในขนาดที่สูงก่อน): ผิด หลักการใช้ยา NSAIDs คือ "ใช้ขนาดต่ำสุดที่ให้ผลการรักษาและสั้นที่สุดเท่าที่จำเป็น (Lowest effective dose for the shortest duration)" เพื่อลดความเสี่ยงต่อทางเดินอาหาร ไต และหัวใจ
• ข้อ ง. (ผลข้างเคียงของ Opioid ที่พบบ่อยคือท้องเสีย): ผิด ตรงกันข้ามอย่างสิ้นเชิง Opioid ยับยั้งการบีบตัวของลำไส้ ทำให้เกิด "อาการท้องผูก (Constipation)" ที่พบบ่อยมากที่สุด ไม่ใช่ท้องเสีย
• ข้อ จ. (ยากลุ่ม COX-1 มีผลต่อการเกาะกลุ่มของเกล็ดเลือดมากกว่ายากลุ่ม COX-2): ตัวเลือกเขียนสับสน โดยทั่วไปการยับยั้ง COX-1 (เช่น Aspirin) จะยับยั้ง Thromboxane A2 ทำให้ "ยับยั้งการเกาะกลุ่มของเกล็ดเลือด (Antiplatelet)" ไม่ใช่เพิ่มการเกาะกลุ่ม
📖 Guideline อ้างอิง:
CDC Clinical Practice Guideline for Prescribing Opioids for Pain &amp; American Geriatrics Society (AGS) Beers Criteria for Potentially Inappropriate Medication Use in Older Adults
📌 จุดจำก่อนสอบ:
• Opioid Adverse Effects: อาการข้างเคียงที่ไม่มีวันเกิด Tolerance คือ "ท้องผูก (Constipation)" และ "รูม่านตาหรี่ (Miosis)" (จำว่า Constipation &amp; Pinpoint pupils เกิดตลอดการใช้ยา ต้องให้ยาระบายกระตุ้นลำไส้ เช่น Senna เสมอ)
• NSAID Prescribing Rule: ใช้ขนาดต่ำสุดและระยะเวลาสั้นที่สุด (Lowest effective dose, shortest duration)</t>
        </is>
      </c>
      <c r="K80" s="166" t="inlineStr"/>
      <c r="L80" s="166" t="inlineStr">
        <is>
          <t>Musculoskeletal</t>
        </is>
      </c>
      <c r="M80" s="166" t="inlineStr">
        <is>
          <t>Osteoarthritis</t>
        </is>
      </c>
      <c r="N80" s="165" t="inlineStr">
        <is>
          <t>Clinic</t>
        </is>
      </c>
      <c r="O80" s="166" t="inlineStr">
        <is>
          <t>ข้อ 8 Pharma Plus เล่มม่วง (เฉลยข้อ ข)</t>
        </is>
      </c>
      <c r="P80" s="165" t="inlineStr">
        <is>
          <t>แบบฝึกหัด</t>
        </is>
      </c>
      <c r="Q80" s="165" t="inlineStr">
        <is>
          <t>เล่มม่วง</t>
        </is>
      </c>
      <c r="R80" s="165" t="inlineStr"/>
    </row>
    <row r="81" ht="24" customHeight="1" s="49">
      <c r="A81" s="165" t="n">
        <v>79</v>
      </c>
      <c r="B81" s="166" t="inlineStr">
        <is>
          <t>เมื่อแพทย์์พิจารณาแล้วจึงจ่ายยากลุ่ม cox-2 selective inhibitor ข้อใดถูกต้องเกี่ยวกับ cox-2 selective inhibitor</t>
        </is>
      </c>
      <c r="C81" s="166" t="inlineStr"/>
      <c r="D81" s="166" t="inlineStr">
        <is>
          <t>ในโครงสร้างของยากลุ่ม Cox-2 inhibitor มี Carboxyl group เป็นส่วนสำคัญที่ใช้ในการจับกับของ enzyme cox-2</t>
        </is>
      </c>
      <c r="E81" s="166" t="inlineStr">
        <is>
          <t>ยากลุ่ม cox-2 inhibitor ไม่มีผลข้างเคียงต่อกระเพาะอาหาร เนื่องจากยับยั้งเอนไซม์ cox-2 ที่กระเพาะอาหาร</t>
        </is>
      </c>
      <c r="F81" s="166" t="inlineStr">
        <is>
          <t>ยากลุ่ม cox-2 inhibitor แต่ละตัวมี cox-2/cox-1 Selective ratio ที่แตกต่างกัน</t>
        </is>
      </c>
      <c r="G81" s="166" t="inlineStr">
        <is>
          <t>ยากลุ่ม cox-2 inhibitor ทุกตัวไม่สามารถให้ในผู้ป่วยที่แพ้ยากลุ่ม sulfonamide ได้</t>
        </is>
      </c>
      <c r="H81" s="166" t="inlineStr">
        <is>
          <t>ยากลุ่ม cox-2 inhibitor ออกฤทธิ์จับกับ Cox-2 เท่านั้น โดยไม่สามารถจับกับเอนไซม์ cox-1 ได้</t>
        </is>
      </c>
      <c r="I81" s="165" t="n">
        <v>3</v>
      </c>
      <c r="J81" s="166" t="inlineStr">
        <is>
          <t>✅ คำตอบที่ถูกต้อง: ข้อ ค. ยากลุ่ม COX-2 inhibitor แต่ละตัวมี COX-2/COX-1 Selective ratio ที่แตกต่างกัน
💡 Background:
ยาต้านการอักเสบกลุ่ม COX-2 Selective Inhibitors (Coxibs) ได้รับการพัฒนาขึ้นเพื่อมุ่งยับยั้งเอนไซม์ Cyclooxygenase-2 (COX-2) ที่ถูกเหนี่ยวนำให้สร้างขึ้นในบริเวณที่มีการอักเสบ โดยลดการยับยั้งเอนไซม์ Cyclooxygenase-1 (COX-1) ที่ทำหน้าที่สร้าง Prostaglandins ปกป้องเยื่อบุกระเพาะอาหารและควบคุมการทำงานของเกล็ดเลือด ในทางเคมีเภสัชวิทยา ระดับความจำเพาะเจาะจง (Selectivity ratio ของ COX-2 เทียบกับ COX-1) ของยาแต่ละตัวในกลุ่มนี้มีความแตกต่างกันอย่างมาก โดยเรียงลำดับความจำเพาะต่อ COX-2 สูงสุดจากมากไปน้อยได้แก่: Lumiracoxib / Etoricoxib &gt; Rofecoxib &gt; Valdecoxib &gt; Celecoxib
🎯 ทำไมข้อนี้ถึงถูก:
ข้อ ค. ถูกต้อง ชัดเจนตามหลักเภสัชวิทยา ยาแต่ละตัวในกลุ่ม Coxibs มีค่า IC50 ratio หรือความจำเพาะเจาะจงในการยับยั้ง COX-2 เมื่อเทียบกับ COX-1 ที่แตกต่างกันอย่างมีนัยสำคัญ
🔍 ข้ออื่นผิดเพราะอะไร:
• ข้อ ก. (มี Carboxyl group เป็นส่วนสำคัญในการจับกับเอนไซม์ COX-2): ผิด โครงสร้างสำคัญที่ทำให้จับกับช่องกระเปาะด้านข้าง (Side pocket) ของ COX-2 ได้ คือหมู่แทนที่ที่แข็งเกร็ง เช่น Sulfonamide group (ใน Celecoxib) หรือ Methylsulfonyl group (ใน Etoricoxib, Rofecoxib) ไม่ใช่ Carboxyl group
• ข้อ ข. (ไม่มีผลข้างเคียงต่อกระเพาะอาหาร): ผิด แม้จะลดพิษต่อกระเพาะอาหารลงได้มากกว่า Traditional non-selective NSAIDs ประมาณ 50% แต่ยังคงมีความเสี่ยงต่อการเกิดแผลและเลือดออกในทางเดินอาหารได้ โดยเฉพาะเมื่อใช้ขนาดสูงหรือใช้ร่วมกับ Aspirin
• ข้อ ง. (ทุกตัวไม่สามารถให้ในผู้ป่วยที่แพ้ยากลุ่ม Sulfonamide ได้): ผิด เฉพาะ Celecoxib เท่านั้นที่มีหมู่ Sulfonamide (-SO2NH2) ในโครงสร้าง ส่วน Etoricoxib มีหมู่ Methylsulfonyl (-SO2CH3) จึงสามารถใช้ในผู้ป่วยที่แพ้ยากลุ่ม Sulfa ได้อย่างปลอดภัย
• ข้อ จ. (ออกฤทธิ์จับกับ COX-2 เท่านั้น ไม่สามารถจับกับ COX-1 ได้เลย): ผิด คำว่า "Selective" หมายถึงความจำเพาะเจาะจงที่สูงกว่า แต่ไม่ได้เป็น "Specific" 100% หากได้รับยาในขนาดสูงเกินขนาด ยายังคงสามารถไปยับยั้ง COX-1 ได้เช่นกัน
📖 Guideline อ้างอิง:
Goodman &amp; Gilman's: The Pharmacological Basis of Therapeutics (Chapter: Anti-inflammatory, Antipyretic, and Analgesic Agents) &amp; Foye's Principles of Medicinal Chemistry
📌 จุดจำก่อนสอบ:
• Sulfa Allergy in Coxibs: Celecoxib มี Sulfonamide moiety (ห้ามใช้ในคนแพ้ Sulfa) แต่ Etoricoxib และ Parecoxib ปลอดภัยในผู้แพ้ซัลฟา
• Cardiovascular Risk: ยิ่งยามีความจำเพาะต่อ COX-2 สูงมาก (Etoricoxib, Celecoxib ขนาดสูง) ยิ่งเพิ่มความเสี่ยงต่อการเกิดลิ่มเลือดอุดตันในหลอดเลือดหัวใจ (Thrombotic CV events) จากการยับยั้ง PGI2 โดยไม่ยับยั้ง TXA2</t>
        </is>
      </c>
      <c r="K81" s="166" t="inlineStr"/>
      <c r="L81" s="166" t="inlineStr">
        <is>
          <t>Musculoskeletal</t>
        </is>
      </c>
      <c r="M81" s="166" t="inlineStr">
        <is>
          <t>Osteoarthritis</t>
        </is>
      </c>
      <c r="N81" s="165" t="inlineStr">
        <is>
          <t>Clinic</t>
        </is>
      </c>
      <c r="O81" s="166" t="inlineStr">
        <is>
          <t>ข้อ 9 Pharma Plus เล่มม่วง (เฉลยข้อ ค)</t>
        </is>
      </c>
      <c r="P81" s="165" t="inlineStr">
        <is>
          <t>แบบฝึกหัด</t>
        </is>
      </c>
      <c r="Q81" s="165" t="inlineStr">
        <is>
          <t>เล่มม่วง</t>
        </is>
      </c>
      <c r="R81" s="165" t="inlineStr"/>
    </row>
    <row r="82" ht="24" customHeight="1" s="49">
      <c r="A82" s="165" t="n">
        <v>80</v>
      </c>
      <c r="B82" s="166" t="inlineStr">
        <is>
          <t>ผู้ป่วยชายอายุ 35 ปี มารพ.ด้วยปวดข้อที่นิ้วมือและเท้า ข้อที่ปวดบวมแดงร้อน มี lab serum uric 10 mg%, Scr 3mg% พบ synovial sodium urate crystal แพทย์์ Dx ว่าเป็น acute gouty arthritis
ข้อมูลใดชี้ว่า เป็น gouty arthritis มากที่สุด</t>
        </is>
      </c>
      <c r="C82" s="166" t="inlineStr"/>
      <c r="D82" s="166" t="inlineStr">
        <is>
          <t>ปวดบวมข้อที่นิ้วมือและเท้า</t>
        </is>
      </c>
      <c r="E82" s="166" t="inlineStr">
        <is>
          <t>ปวดบวมแดงร้อน</t>
        </is>
      </c>
      <c r="F82" s="166" t="inlineStr">
        <is>
          <t>Uric acid</t>
        </is>
      </c>
      <c r="G82" s="166" t="inlineStr">
        <is>
          <t>Scr</t>
        </is>
      </c>
      <c r="H82" s="166" t="inlineStr">
        <is>
          <t>Synovial crystal</t>
        </is>
      </c>
      <c r="I82" s="165" t="n">
        <v>5</v>
      </c>
      <c r="J82" s="166" t="inlineStr">
        <is>
          <t>✅ คำตอบที่ถูกต้อง: ข้อ จ. การตรวจพบผลึกยูเรตในน้ำไขข้อ (Synovial fluid urate crystal)
💡 Background:
แม้ว่าอาการปวดข้อเฉียบพลันร่วมกับระดับกรดยูริกในเลือดที่สูง (Hyperuricemia) จะช่วยสนับสนุนการวินิจฉัยโรคเกาต์ได้อย่างมาก แต่เกณฑ์มาตรฐานสูงสุดที่เป็นข้อพิสูจน์ยืนยันการวินิจฉัยโรคเกาต์ได้อย่างแน่นอนที่สุด (Definitive Gold Standard Diagnosis) ตามข้อกำหนดของ ACR และ EULAR คือ "การเจาะตรวจน้ำไขข้อ (Arthrocentesis) แล้วส่องตรวจด้วยกล้องจุลทรรศน์โพลาไรซ์ (Polarizing microscope) พบผลึกเกลือ Monosodium Urate (MSU)" ซึ่งมีลักษณะจำเพาะคือ รูปทรงเข็ม (Needle-shaped) และมีคุณสมบัติหักเหแสงแบบขั้วลบ (Strongly negative birefringence)
🎯 ทำไมข้อนี้ถึงถูก:
การตรวจพบผลึก MSU ในน้ำไขข้อ (Synovial crystal) เป็น Gold standard เพียงหนึ่งเดียวที่ใช้ยืนยันการวินิจฉัยโรคเกาต์ได้อย่างเด็ดขาด 100%
🔍 ข้ออื่นผิดเพราะอะไร:
• ข้อ ก. (ปวดบวมข้อที่นิ้วมือและเท้า) และ ข้อ ข. (ปวดบวมแดงร้อน): เป็นเพียงอาการและอาการแสดงทางคลินิก (Clinical manifestations) ซึ่งอาจพบในโรคข้ออักเสบจากการติดเชื้อ (Septic arthritis) หรือข้ออักเสบจากผลึกชนิดอื่น (Pseudogout) ได้เช่นกัน
• ข้อ ค. (ระดับ Uric acid ในเลือด): ระดับกรดยูริกในเลือดสูงไม่ได้แปลว่าเป็นโรคเกาต์เสมอไป (Asymptomatic hyperuricemia) และในทางกลับกัน ในระหว่างที่มีข้ออักเสบเฉียบพลันกำเริบ ระดับกรดยูริกในเลือดของผู้ป่วยโรคเกาต์อาจลดลงมาอยู่ในเกณฑ์ปกติได้ถึง 30% ของผู้ป่วย
• ข้อ ง. (Serum creatinine): เป็นค่าการทำงานของไต ไม่ใช่เกณฑ์วินิจฉัยโรคข้อเกาต์
📖 Guideline อ้างอิง:
2015 ACR/EULAR Gout Classification Criteria &amp; 2020 American College of Rheumatology Guideline for the Management of Gout
📌 จุดจำก่อนสอบ:
• Gold Standard Gout Diagnosis: Synovial fluid analysis พบ Needle-shaped, strongly negatively birefringent MSU crystals
• Serum Uric Acid during Flare: ระดับกรดยูริกในเลือดขณะมี Acute flare อาจมีค่า "ปกติ" ได้ ดังนั้นห้ามตัดการวินิจฉัยโรคเกาต์เพียงเพราะผลเลือดกรดยูริกปกติ</t>
        </is>
      </c>
      <c r="K82" s="166" t="inlineStr"/>
      <c r="L82" s="166" t="inlineStr">
        <is>
          <t>Musculoskeletal</t>
        </is>
      </c>
      <c r="M82" s="166" t="inlineStr">
        <is>
          <t>Gout</t>
        </is>
      </c>
      <c r="N82" s="165" t="inlineStr">
        <is>
          <t>Clinic</t>
        </is>
      </c>
      <c r="O82" s="166" t="inlineStr">
        <is>
          <t>ข้อ 10 Pharma Plus เล่มม่วง (เฉลยข้อ จ)</t>
        </is>
      </c>
      <c r="P82" s="165" t="inlineStr">
        <is>
          <t>แบบฝึกหัด</t>
        </is>
      </c>
      <c r="Q82" s="165" t="inlineStr">
        <is>
          <t>เล่มม่วง</t>
        </is>
      </c>
      <c r="R82" s="165" t="inlineStr"/>
    </row>
    <row r="83" ht="24" customHeight="1" s="49">
      <c r="A83" s="165" t="n">
        <v>81</v>
      </c>
      <c r="B83" s="166" t="inlineStr">
        <is>
          <t>ผู้ป่วยชายอายุ 35 ปี มารพ.ด้วยปวดข้อที่นิ้วมือและเท้า ข้อที่ปวดบวมแดงร้อน มี lab serum uric 10 mg%, Scr 3mg% พบ synovial sodium urate crystal แพทย์์ Dx ว่าเป็น acute gouty arthritis
ยาใดควรได้รับอันดับแรก</t>
        </is>
      </c>
      <c r="C83" s="166" t="inlineStr"/>
      <c r="D83" s="166" t="inlineStr">
        <is>
          <t>Allopurinol</t>
        </is>
      </c>
      <c r="E83" s="166" t="inlineStr">
        <is>
          <t>Aspirin</t>
        </is>
      </c>
      <c r="F83" s="166" t="inlineStr">
        <is>
          <t>Colchicine</t>
        </is>
      </c>
      <c r="G83" s="166" t="inlineStr">
        <is>
          <t>Prednisolone</t>
        </is>
      </c>
      <c r="H83" s="166" t="inlineStr">
        <is>
          <t>Probenecid</t>
        </is>
      </c>
      <c r="I83" s="165" t="n">
        <v>3</v>
      </c>
      <c r="J83" s="166" t="inlineStr">
        <is>
          <t>✅ คำตอบที่ถูกต้อง: ข้อ ค. Colchicine (หรือยาสเตียรอยด์ Prednisolone ในรายที่ข้ออักเสบหลายข้อ)
💡 Background:
ผู้ป่วยชายอายุ 35 ปี มีอาการข้ออักเสบเฉียบพลัน ปวด บวม แดง ร้อน บริเวณข้อนิ้วมือและข้อนิ้วเท้า เป้าหมายเร่งด่วนคือการระงับการอักเสบเฉียบพลันของข้อ การรักษาด้วยยาประกอบด้วย Colchicine, NSAIDs หรือ Systemic Corticosteroids (Prednisolone) ส่วนยาลดกรดยูริก (Allopurinol, Probenecid) และยาแอสไพริน (Aspirin) ห้ามนำมาใช้ระงับอาการปวดเฉียบพลันเด็ดขาด
🎯 ทำไมข้อนี้ถึงถูก:
Colchicine (หรือ Prednisolone) เป็นยาต้านการอักเสบที่มีประสิทธิภาพสูงในการระงับอาการข้ออักเสบเกาต์เฉียบพลัน โดย Colchicine 0.6 mg เม็ดแรกตามด้วย 0.6 mg ในอีก 1 ชั่วโมงถัดมา (Low-dose regimen) ช่วยลดอาการปวดบวมได้อย่างรวดเร็ว
🔍 ข้ออื่นผิดเพราะอะไร:
• ข้อ ก. (Allopurinol) และ ข้อ จ. (Probenecid): เป็นยาลดกรดยูริก (ULT) ห้ามเริ่มต้นใช้ในขณะที่ข้อกำลังอักเสบเฉียบพลัน เพราะจะทำให้ระดับยูริกในกระแสเลือดเปลี่ยนแปลงฉับพลัน เกิดการสลายและละลายของผลึกยูเรตที่ผิวข้อ ส่งผลให้ข้ออักเสบรุนแรงขึ้นและระยะเวลาการปวดยืดเยื้อออกไป
• ข้อ ข. (Aspirin): ในขนาดต่ำ (&lt; 2-3 g/day) แอสไพรินจะไปยับยั้งการขับกรดยูริกที่ท่อไตส่วนปลาย (Inhibit renal tubular uric acid excretion) ส่งผลให้ระดับกรดยูริกในเลือดสูงขึ้นและทำให้อาการเกาต์กำเริบหนักขึ้น จึงเป็นข้อห้ามใช้ในการระงับปวดเกาต์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Aspirin Effect on Uric Acid:
  - Low dose (&lt; 2 g/day) = ยับยั้งการขับยูริก -&gt; กรดยูริกในเลือดสูงขึ้น (ห้ามใช้ในเกาต์)
  - High dose (&gt; 4 g/day) = ขับยูริกออกทางไต (Uricosuric effect) แต่มีความเป็นพิษสูงมากในปัจจุบันจึงไม่ใช้</t>
        </is>
      </c>
      <c r="K83" s="166" t="inlineStr"/>
      <c r="L83" s="166" t="inlineStr">
        <is>
          <t>Musculoskeletal</t>
        </is>
      </c>
      <c r="M83" s="166" t="inlineStr">
        <is>
          <t>Gout</t>
        </is>
      </c>
      <c r="N83" s="165" t="inlineStr">
        <is>
          <t>Clinic</t>
        </is>
      </c>
      <c r="O83" s="166" t="inlineStr">
        <is>
          <t>ข้อ 11 Pharma Plus เล่มม่วง (เฉลยข้อ ค)</t>
        </is>
      </c>
      <c r="P83" s="165" t="inlineStr">
        <is>
          <t>แบบฝึกหัด</t>
        </is>
      </c>
      <c r="Q83" s="165" t="inlineStr">
        <is>
          <t>เล่มม่วง</t>
        </is>
      </c>
      <c r="R83" s="165" t="inlineStr"/>
    </row>
    <row r="84" ht="24" customHeight="1" s="49">
      <c r="A84" s="165" t="n">
        <v>82</v>
      </c>
      <c r="B84" s="166" t="inlineStr">
        <is>
          <t>ผู้ป่วยประวัติเบาหวาน ความดันโลหิตสูง ไขมันในเลือดสูง ได้รับยา glibenclamide, MFM, simvastatin, HCTZ และซื้อยา ibuprofen กินเมื่อมีอาการปวดข้อ และกินยา CaCO3 เพื่อบำรุงกระดูกประจำ ยาใดทำให้เกิดปัจจัยเสี่ยงการเกิด gouty attack ในผู้ป่วยรายนี้
ยาใดทำให้เกิดปัจจัยเสี่ยงการเกิด gouty attack ในผู้ป่วยรายนี้</t>
        </is>
      </c>
      <c r="C84" s="166" t="inlineStr"/>
      <c r="D84" s="166" t="inlineStr">
        <is>
          <t>CaCO3</t>
        </is>
      </c>
      <c r="E84" s="166" t="inlineStr">
        <is>
          <t>HCTZ</t>
        </is>
      </c>
      <c r="F84" s="166" t="inlineStr">
        <is>
          <t>Ibuprofen</t>
        </is>
      </c>
      <c r="G84" s="166" t="inlineStr">
        <is>
          <t>MFM</t>
        </is>
      </c>
      <c r="H84" s="166" t="inlineStr">
        <is>
          <t>Simvastatin</t>
        </is>
      </c>
      <c r="I84" s="165" t="n">
        <v>4</v>
      </c>
      <c r="J84" s="166" t="inlineStr">
        <is>
          <t>✅ คำตอบที่ถูกต้อง: ข้อ ง. HCTZ (Hydrochlorothiazide)
💡 Background:
ภาวะกรดยูริกในเลือดสูง (Hyperuricemia) สามารถถูกชักนำหรือทำให้แย่ลงได้จากการใช้ยาหลายกลุ่ม โดยเฉพาะยาขับปัสสาวะกลุ่ม Thiazides (เช่น HCTZ) และ Loop diuretics (เช่น Furosemide) ซึ่งออกฤทธิ์แย่งชิงการขับออกของกรดยูริกที่ท่อไตส่วนต้น (Compete for organic acid transporter: OAT4 / URAT1) และเหนี่ยวนำให้เกิดภาวะขาดน้ำ (Volume depletion) จนร่างกายดูดกลับกรดยูริกเพิ่มขึ้น
🎯 ทำไมข้อนี้ถึงถูก:
Hydrochlorothiazide (HCTZ) เป็นยาขับปัสสาวะที่มีรายงานอย่างชัดเจนว่าเพิ่มระดับกรดยูริกในเลือด และเป็นปัจจัยกระตุ้นให้เกิดข้ออักเสบเกาต์กำเริบ (Gout attack) บ่อยที่สุดในเวชปฏิบัติ จึงควรระมัดระวังหรือหลีกเลี่ยงในผู้ป่วยโรคเกาต์
🔍 ข้ออื่นผิดเพราะอะไร:
• ข้อ ก. (Allopurinol): เป็นยาลดกรดยูริกในเลือด โดยยับยั้งเอนไซม์ Xanthine oxidase ไม่ใช่ยาที่ทำให้ยูริกสูง
• ข้อ ข. (Colchicine): เป็นยาต้านการอักเสบที่ออกฤทธิ์ยับยั้ง Tubulin polymerization ไม่ส่งผลเพิ่มระดับกรดยูริกในเลือด
• ข้อ ค. (Ibuprofen) และ ข้อ จ. (Naproxen): เป็นยาต้านการอักเสบกลุ่ม NSAIDs ใช้รักษาอาการข้ออักเสบเกาต์เฉียบพลัน ไม่มีผลเพิ่มระดับกรดยูริกในเลือดอย่างมีนัยสำคัญ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Gout-Inducing Drugs: ยาที่ทำให้กรดยูริกในเลือดสูงและกระตุ้นเกาต์ ได้แก่ ยาขับปัสสาวะ (Thiazides, Loop diuretics), Low-dose Aspirin, ยาต้านวัณโรค (Pyrazinamide, Ethambutol), และยากดภูมิ (Cyclosporine, Tacrolimus)
• Diuretic Alternative in HTN with Gout: ยาลดความดันที่แนะนำในผู้ป่วยเกาต์คือ Losartan (มีคุณสมบัติ Uricosuric ช่วยขับกรดยูริก) หรือ Calcium Channel Blockers (Amlodipine)</t>
        </is>
      </c>
      <c r="K84" s="166" t="inlineStr"/>
      <c r="L84" s="166" t="inlineStr">
        <is>
          <t>Musculoskeletal</t>
        </is>
      </c>
      <c r="M84" s="166" t="inlineStr">
        <is>
          <t>Gout</t>
        </is>
      </c>
      <c r="N84" s="165" t="inlineStr">
        <is>
          <t>Clinic</t>
        </is>
      </c>
      <c r="O84" s="166" t="inlineStr">
        <is>
          <t>ข้อ 12 Pharma Plus เล่มม่วง (เฉลยข้อ ง)</t>
        </is>
      </c>
      <c r="P84" s="165" t="inlineStr">
        <is>
          <t>แบบฝึกหัด</t>
        </is>
      </c>
      <c r="Q84" s="165" t="inlineStr">
        <is>
          <t>เล่มม่วง</t>
        </is>
      </c>
      <c r="R84" s="165" t="inlineStr"/>
    </row>
    <row r="85" ht="24" customHeight="1" s="49">
      <c r="A85" s="165" t="n">
        <v>83</v>
      </c>
      <c r="B85" s="166" t="inlineStr">
        <is>
          <t>ยาใดควรระวังในกลุ่ม sulfonamide</t>
        </is>
      </c>
      <c r="C85" s="166" t="inlineStr"/>
      <c r="D85" s="166" t="inlineStr">
        <is>
          <t>Allopurinol</t>
        </is>
      </c>
      <c r="E85" s="166" t="inlineStr">
        <is>
          <t>Colchicine</t>
        </is>
      </c>
      <c r="F85" s="166" t="inlineStr">
        <is>
          <t>HCTZ</t>
        </is>
      </c>
      <c r="G85" s="166" t="inlineStr">
        <is>
          <t>Ibuprofen</t>
        </is>
      </c>
      <c r="H85" s="166" t="inlineStr">
        <is>
          <t>Naproxen</t>
        </is>
      </c>
      <c r="I85" s="165" t="n">
        <v>3</v>
      </c>
      <c r="J85" s="166" t="inlineStr">
        <is>
          <t>✅ คำตอบที่ถูกต้อง: ข้อ ค. HCTZ (Hydrochlorothiazide)
💡 Background:
ยา Hydrochlorothiazide (HCTZ) เป็นยาขับปัสสาวะกลุ่ม Benzothiadiazine ซึ่งมีโครงสร้างทางเคมีเป็นอนุพันธ์ของ Sulfonamide (-SO2NH2) ดังนั้น ผู้ป่วยที่มีประวัติแพ้ยากลุ่ม Sulfa (เช่น Co-trimoxazole, Sulfamethoxazole) จึงมีความเสี่ยงต่อการเกิดปฏิกิริยาการแพ้ข้ามกลุ่ม (Cross-reactivity) ได้ จึงต้องใช้ด้วยความระมัดระวังอย่างยิ่ง
🎯 ทำไมข้อนี้ถึงถูก:
ในบรรดาตัวเลือกที่กำหนด HCTZ เป็นยาตัวเดียวที่มีโครงสร้างโมเลกุลเป็น Sulfonamide derivative จึงเป็นยาที่ควรระวังในผู้ป่วยที่แพ้ยากลุ่ม Sulfonamide
🔍 ข้ออื่นผิดเพราะอะไร:
• ข้อ ก. (Allopurinol): เป็นโครงสร้าง Purine analog (Pyrazolo[3,4-d]pyrimidine) ไม่มีหมู่ Sulfonamide
• ข้อ ข. (Colchicine): เป็นสารอัลคาลอยด์ธรรมชาติจากต้น Colchicum autumnale โครงสร้างเป็น Tricyclic alkaloid ไม่มีหมู่ Sulfa
• ข้อ ง. (Ibuprofen) และ ข้อ จ. (Naproxen): เป็นยากลุ่ม Arylpropionic acid derivatives ไม่มีโครงสร้างของ Sulfonamide
📖 Guideline อ้างอิง:
Goodman &amp; Gilman's: The Pharmacological Basis of Therapeutics (Chapter: Diuretics and Sulfonamide Hypersensitivity) &amp; Joint Task Force on Practice Parameters (AAAAI/ACAAI) Drug Allergy Guideline
📌 จุดจำก่อนสอบ:
• Non-antibiotic Sulfonamides: ยาที่มีโครงสร้าง Sulfa ที่ต้องระวัง ได้แก่ Thiazide diuretics (HCTZ), Loop diuretics (Furosemide), Sulfonylureas (Glipizide), และ Carbonic anhydrase inhibitors (Acetazolamide)
• Structure Alert: ผู้ป่วยแพ้ซัลฟาสามารถใช้ NSAIDs ทั่วไป (Naproxen, Ibuprofen) และ Colchicine ได้อย่างปลอดภัย</t>
        </is>
      </c>
      <c r="K85" s="166" t="inlineStr"/>
      <c r="L85" s="166" t="inlineStr">
        <is>
          <t>Musculoskeletal</t>
        </is>
      </c>
      <c r="M85" s="166" t="inlineStr">
        <is>
          <t>Gout</t>
        </is>
      </c>
      <c r="N85" s="165" t="inlineStr">
        <is>
          <t>Clinic</t>
        </is>
      </c>
      <c r="O85" s="166" t="inlineStr">
        <is>
          <t>ข้อ 13 Pharma Plus เล่มม่วง (เฉลยข้อ ค)</t>
        </is>
      </c>
      <c r="P85" s="165" t="inlineStr">
        <is>
          <t>แบบฝึกหัด</t>
        </is>
      </c>
      <c r="Q85" s="165" t="inlineStr">
        <is>
          <t>เล่มม่วง</t>
        </is>
      </c>
      <c r="R85" s="165" t="inlineStr"/>
    </row>
    <row r="86" ht="24" customHeight="1" s="49">
      <c r="A86" s="165" t="n">
        <v>84</v>
      </c>
      <c r="B86" s="166" t="inlineStr">
        <is>
          <t>NSAID ที่มีฤทธิ์เปลี่ยนแปลงระดับ uric acid ในเลือด</t>
        </is>
      </c>
      <c r="C86" s="166" t="inlineStr"/>
      <c r="D86" s="166" t="inlineStr">
        <is>
          <t>Aspirin</t>
        </is>
      </c>
      <c r="E86" s="166" t="inlineStr">
        <is>
          <t>Celecoxib</t>
        </is>
      </c>
      <c r="F86" s="166" t="inlineStr">
        <is>
          <t>Ibuprofen</t>
        </is>
      </c>
      <c r="G86" s="166" t="inlineStr">
        <is>
          <t>Nimesulide</t>
        </is>
      </c>
      <c r="H86" s="166" t="inlineStr">
        <is>
          <t>Piroxicam</t>
        </is>
      </c>
      <c r="I86" s="165" t="n">
        <v>1</v>
      </c>
      <c r="J86" s="166" t="inlineStr">
        <is>
          <t>✅ คำตอบที่ถูกต้อง: ข้อ ก. Aspirin (Acetylsalicylic acid)
💡 Background:
Aspirin มีผลต่อการขับกรดยูริกทางไตที่แปรผันตามขนาดยา (Biphasic effect on uric acid excretion):
1. Low dose (75-325 mg/day หรือ &lt; 2-3 g/day): แอสไพรินขนาดต่ำจะแย่งชิงการขับกรดยูริกที่ท่อไตส่วนต้น (Inhibit tubular secretion of uric acid) ทำให้ระดับกรดยูริกในเลือด "สูงขึ้น" และกระตุ้นให้อาการเกาต์กำเริบ
2. High dose (&gt; 4-5 g/day): แอสไพรินขนาดสูงจะไปยับยั้งการดูดกลับของกรดยูริก (Inhibit tubular reabsorption of uric acid) ส่งผลให้ขับกรดยูริกออกทางปัสสาวะเพิ่มขึ้น (Uricosuric effect) ทำให้ระดับกรดยูริกในเลือดลดลง
🎯 ทำไมข้อนี้ถึงถูก:
Aspirin เป็นยา NSAID เพียงตัวเดียวที่มีคุณสมบัติเปลี่ยนแปลงระดับกรดยูริกในเลือดอย่างชัดเจนและขึ้นกับขนาดยา (Biphasic effect) ต่างจาก NSAIDs ตัวอื่นๆ ทั่วไป
🔍 ข้ออื่นผิดเพราะอะไร:
• ข้อ ข. (Celecoxib), ข้อ ค. (Ibuprofen), ข้อ ง. (Nimesulide), และ ข้อ จ. (Piroxicam): เป็นยากลุ่ม NSAIDs ที่ออกฤทธิ์ต้านการอักเสบโดยยับยั้งเอนไซม์ COX แต่ไม่มีผลรบกวนการขับถ่ายกรดยูริกที่ท่อไตอย่างมีนัยสำคัญ จึงไม่เปลี่ยนแปลงระดับกรดยูริกในเลือด
📖 Guideline อ้างอิง:
Goodman &amp; Gilman's: The Pharmacological Basis of Therapeutics (Chapter: Analgesic-Antipyretic and Anti-inflammatory Agents) &amp; 2020 ACR Guideline for Gout
📌 จุดจำก่อนสอบ:
• Biphasic Uric Acid Effect of Aspirin:
  - ขนาดต่ำ (&lt; 2 g/day เช่น เบบี้แอสไพริน 81 mg) = ลดการขับยูริก -&gt; กรดยูริกในเลือดสูงขึ้น (ระวังในเกาต์)
  - ขนาดสูงมาก (&gt; 4 g/day) = ขับยูริกออกทางปัสสาวะ -&gt; กรดยูริกลดลง แต่มีความเป็นพิษต่อกระเพาะและระบบประสาทสูงมาก</t>
        </is>
      </c>
      <c r="K86" s="166" t="inlineStr"/>
      <c r="L86" s="166" t="inlineStr">
        <is>
          <t>Musculoskeletal</t>
        </is>
      </c>
      <c r="M86" s="166" t="inlineStr">
        <is>
          <t>Gout</t>
        </is>
      </c>
      <c r="N86" s="165" t="inlineStr">
        <is>
          <t>Clinic</t>
        </is>
      </c>
      <c r="O86" s="166" t="inlineStr">
        <is>
          <t>ข้อ 14 Pharma Plus เล่มม่วง (เฉลยข้อ ก)</t>
        </is>
      </c>
      <c r="P86" s="165" t="inlineStr">
        <is>
          <t>แบบฝึกหัด</t>
        </is>
      </c>
      <c r="Q86" s="165" t="inlineStr">
        <is>
          <t>เล่มม่วง</t>
        </is>
      </c>
      <c r="R86" s="165" t="inlineStr"/>
    </row>
    <row r="87" ht="24" customHeight="1" s="49">
      <c r="A87" s="165" t="n">
        <v>85</v>
      </c>
      <c r="B87" s="166" t="inlineStr">
        <is>
          <t>ชายไทยอายุ 60 ปี มีโรคประจำตัวเป็นโรคเกาท์ มาที่โรงพยาบาลเนื่องจากโรคเกาท์กำเริบ จากการซักประวัติทราบว่าเมื่อคืนผู้ป่วยดื่มเหล้าและรับประทานเป็ดย่างเป็นกับแกล้ม สำหรับยาเดิมที่เคยได้รับคือ indomethacin
ข้อใดไม่ใช่ลักษณะหรืออาการของโรคเกาท์</t>
        </is>
      </c>
      <c r="C87" s="166" t="inlineStr"/>
      <c r="D87" s="166" t="inlineStr">
        <is>
          <t>เกิดจากการสร้าง uric acid มากเกินไป</t>
        </is>
      </c>
      <c r="E87" s="166" t="inlineStr">
        <is>
          <t>เกิดจากการที่ขับ uric acid ได้น้อยลง</t>
        </is>
      </c>
      <c r="F87" s="166" t="inlineStr">
        <is>
          <t>อาการจะค่อยๆปวด มากขึ้นเรื่อย ๆ</t>
        </is>
      </c>
      <c r="G87" s="166" t="inlineStr">
        <is>
          <t>อาการมักจะเกิดตอนกลางคืนหรือเช้ามืด</t>
        </is>
      </c>
      <c r="H87" s="166" t="inlineStr">
        <is>
          <t>อาจพบนิ่วตกตะกอนที่ไตได้</t>
        </is>
      </c>
      <c r="I87" s="165" t="n">
        <v>3</v>
      </c>
      <c r="J87" s="166" t="inlineStr">
        <is>
          <t>✅ คำตอบที่ถูกต้อง: ข้อ ค. อาการจะค่อยๆ ปวด มากขึ้นเรื่อยๆ (เป็นข้อความที่ผิด)
💡 Background:
ลักษณะทางคลินิกที่จำเพาะเจาะจงของโรคข้ออักเสบเกาต์เฉียบพลัน (Acute Gout Flare) คือ "อาการปวดข้อเกิดขึ้นอย่างรวดเร็วและรุนแรงมากจนถึงจุดสูงสุดภายใน 12 ถึง 24 ชั่วโมงแรก (Rapid onset of severe pain reaching maximal intensity within 12-24 hours)" ไม่ใช่การค่อยๆ ปวดสะสมทีละน้อยเป็นสัปดาห์หรือเป็นเดือน นอกจากนี้การกำเริบมักเกิดขึ้นในเวลากลางคืนหรือเช้ามืดเนื่องจากอุณหภูมิร่างกายที่ลดลงและภาวะขาดน้ำในเวลากลางคืนส่งผลให้ผลึกเกลือยูเรตตกตะกอนได้ง่ายขึ้น
🎯 ทำไมข้อนี้ถึงถูก:
โจทย์ถามว่าข้อใดกล่าวไม่ถูกต้องเกี่ยวกับโรคเกาต์กำเริบ: ข้อ ค. ที่ระบุว่า "อาการจะค่อยๆ ปวดมากขึ้นเรื่อยๆ" นั้นผิด เพราะเกาต์มีลักษณะปวดรุนแรงแบบเฉียบพลันฉับพลัน (Explosive acute attack) ต่างจากโรคข้อเสื่อม (OA) ที่อาการปวดจะค่อยๆ เป็นค่อยๆ ไปตามการใช้งาน
🔍 ข้ออื่นผิดเพราะอะไร:
• ข้อ ก. (เกิดจากการสร้าง uric acid มากเกินไป): ถูกต้อง เป็นหนึ่งในกลไกของโรคเกาต์ (Overproduction ~10%)
• ข้อ ข. (เกิดจากการที่ขับ uric acid ได้น้อยลง): ถูกต้อง เป็นสาเหตุหลักของผู้ป่วยโรคเกาต์ส่วนใหญ่ (Underexcretion ~90%)
• ข้อ ง. (อาการมักจะเกิดตอนกลางคืนหรือเช้ามืด): ถูกต้อง เป็นช่วงเวลาที่พบบ่อยที่สุดของ Gout attack
• ข้อ จ. (อาจพบนิ่วตกตะกอนที่ไตได้): ถูกต้อง กรดยูริกที่ละลายไม่หมดในปัสสาวะที่เป็นกรดสามารถตกผลึกกลายเป็นนิ่วทางเดินปัสสาวะ (Uric acid nephrolithiasis) ได้
📖 Guideline อ้างอิง:
2020 American College of Rheumatology (ACR) Guideline for the Management of Gout &amp; EULAR Recommendations for Gout Diagnosis
📌 จุดจำก่อนสอบ:
• Acute Flare Kinetics: ข้ออักเสบเกาต์ปวดแตะจุดสูงสุด (Peak pain) ภายใน 24 ชั่วโมงแรกเสมอ (มักตื่นมาปวดตอนเช้ามืด) หากปวดตื้อๆ ค่อยๆ เป็นมาหลายสัปดาห์ ต้องนึกถึงโรคข้ออื่น เช่น Osteoarthritis หรือ Chronic Tendinitis</t>
        </is>
      </c>
      <c r="K87" s="166" t="inlineStr"/>
      <c r="L87" s="166" t="inlineStr">
        <is>
          <t>Musculoskeletal</t>
        </is>
      </c>
      <c r="M87" s="166" t="inlineStr">
        <is>
          <t>Gout</t>
        </is>
      </c>
      <c r="N87" s="165" t="inlineStr">
        <is>
          <t>Clinic</t>
        </is>
      </c>
      <c r="O87" s="166" t="inlineStr">
        <is>
          <t>ข้อ 15 Pharma Plus เล่มม่วง (เฉลยข้อ ค)</t>
        </is>
      </c>
      <c r="P87" s="165" t="inlineStr">
        <is>
          <t>แบบฝึกหัด</t>
        </is>
      </c>
      <c r="Q87" s="165" t="inlineStr">
        <is>
          <t>เล่มม่วง</t>
        </is>
      </c>
      <c r="R87" s="165" t="inlineStr"/>
    </row>
    <row r="88" ht="24" customHeight="1" s="49">
      <c r="A88" s="165" t="n">
        <v>86</v>
      </c>
      <c r="B88" s="166" t="inlineStr">
        <is>
          <t>ชายไทยอายุ 60 ปี มีโรคประจำตัวเป็นโรคเกาท์ มาที่โรงพยาบาลเนื่องจากโรคเกาท์กำเริบ จากการซักประวัติทราบว่าเมื่อคืนผู้ป่วยดื่มเหล้าและรับประทานเป็ดย่างเป็นกับแกล้ม สำหรับยาเดิมที่เคยได้รับคือ indomethacin
ข้อใดผิด</t>
        </is>
      </c>
      <c r="C88" s="166" t="inlineStr"/>
      <c r="D88" s="166" t="inlineStr">
        <is>
          <t>โรคที่อาจมีผลทำให้ระดับ uric acid สูงขึ้น ได้แก่ เบาหวาน ความดันโลหิตสูง</t>
        </is>
      </c>
      <c r="E88" s="166" t="inlineStr">
        <is>
          <t>หากผู้ป่วยมีอาการปวดข้อ ข้อบวมควรรีบให้ยาลดระดับ uric acid ในเลือด</t>
        </is>
      </c>
      <c r="F88" s="166" t="inlineStr">
        <is>
          <t>การให้ยา aspirin ในขนาด 3 g ต่อวัน มีผลให้ระดับ uric acid ลดลง</t>
        </is>
      </c>
      <c r="G88" s="166" t="inlineStr">
        <is>
          <t>ยา colchicine จะให้ผลการรักษาที่ดีใน 2 วันแรกของ gout attack</t>
        </is>
      </c>
      <c r="H88" s="166" t="inlineStr">
        <is>
          <t>พันธุกรรม มีผลต่อการเกิดโรค</t>
        </is>
      </c>
      <c r="I88" s="165" t="n">
        <v>2</v>
      </c>
      <c r="J88" s="166" t="inlineStr">
        <is>
          <t>✅ คำตอบที่ถูกต้อง: ข้อ ข. หากผู้ป่วยมีอาการปวดข้อ ข้อบวมควรรีบให้ยาลดระดับ uric acid ในเลือด (เป็นข้อความที่ผิด)
💡 Background:
หลักการสำคัญในการรักษาโรคข้ออักเสบเกาต์คือ การแยกระหว่าง "การรักษาข้ออักเสบเฉียบพลัน (Acute flare management)" และ "การลดระดับกรดยูริกในระยะยาว (Urate-Lowering Therapy: ULT)" ในกรณีที่ผู้ป่วยมีอาการปวดบวมข้อเฉียบพลันและยังไม่เคยได้รับยาลดกรดยูริกมาก่อน "ห้ามเริ่มต้นยาลดกรดยูริก (เช่น Allopurinol, Febuxostat, Probenecid) ทันทีในขณะที่ข้อกำลังอักเสบเฉียบพลัน" ควรรอให้อาการอักเสบสงบลงอย่างน้อย 2-4 สัปดาห์ก่อน จึงเริ่มยา เพราะการลดระดับยูริกอย่างรวดเร็วจะทำให้ผลึกยูเรตแตกตัวและกระตุ้นการอักเสบให้รุนแรงและยืดเยื้อขึ้น
🎯 ทำไมข้อนี้ถึงถูก:
โจทย์ถามข้อความที่ไม่ถูกต้อง: ข้อ ข. ที่ระบุว่า "หากผู้ป่วยมีอาการปวดข้อ ข้อบวมควรรีบให้ยาลดระดับ uric acid" เป็นการจัดการที่ผิดหลักการทางเภสัชบำบัดอย่างร้ายแรง
🔍 ข้ออื่นผิดเพราะอะไร:
• ข้อ ก. (เบาหวาน ความดันโลหิตสูง สัมพันธ์กับกรดยูริกสูง): ถูกต้อง เป็นส่วนหนึ่งของ Metabolic syndrome ซึ่งส่งผลลดการขับกรดยูริกทางไต
• ข้อ ค. (Aspirin ขนาด 3 g/day มีผลให้ระดับ uric acid ลดลง): ถูกต้อง ตามหลักเภสัชวิทยา แอสไพรินขนาดสูงมาก (&gt; 3-4 g/day) มีฤทธิ์ Uricosuric ขับกรดยูริกออกทางไต
• ข้อ ง. (Colchicine ให้ผลการรักษาที่ดีใน 2 วันแรกของ gout attack): ถูกต้อง Colchicine จะได้ผลดีที่สุดเมื่อเริ่มภายใน 24-36 ชั่วโมงแรกหลังเริ่มมีอาการ
• ข้อ จ. (พันธุกรรมมีผลต่อการเกิดโรค): ถูกต้อง ความผิดปกติของยีนตัวขนส่งยูเรต (เช่น SLC2A9, ABCG2) ถ่ายทอดทางพันธุกรรมได้
📖 Guideline อ้างอิง:
2020 American College of Rheumatology (ACR) Guideline for the Management of Gout &amp; EULAR Recommendations for Gout
📌 จุดจำก่อนสอบ:
• Never Start ULT in Acute Flare: หากเป็นผู้ป่วยใหม่ ห้ามเริ่มยาลดกรดยูริก (Allopurinol/Probenecid) ขณะมี Acute flare แต่ถ้าเป็นผู้ป่วยที่ทานยา ULT ประจำอยู่แล้ว ให้ทานยาเดิมต่อเนื่อง ห้ามหยุดยา</t>
        </is>
      </c>
      <c r="K88" s="166" t="inlineStr"/>
      <c r="L88" s="166" t="inlineStr">
        <is>
          <t>Musculoskeletal</t>
        </is>
      </c>
      <c r="M88" s="166" t="inlineStr">
        <is>
          <t>Gout</t>
        </is>
      </c>
      <c r="N88" s="165" t="inlineStr">
        <is>
          <t>Clinic</t>
        </is>
      </c>
      <c r="O88" s="166" t="inlineStr">
        <is>
          <t>ข้อ 16 Pharma Plus เล่มม่วง (เฉลยข้อ ข)</t>
        </is>
      </c>
      <c r="P88" s="165" t="inlineStr">
        <is>
          <t>แบบฝึกหัด</t>
        </is>
      </c>
      <c r="Q88" s="165" t="inlineStr">
        <is>
          <t>เล่มม่วง</t>
        </is>
      </c>
      <c r="R88" s="165" t="inlineStr"/>
    </row>
    <row r="89" ht="24" customHeight="1" s="49">
      <c r="A89" s="165" t="n">
        <v>87</v>
      </c>
      <c r="B89" s="166" t="inlineStr">
        <is>
          <t>ชายไทยอายุ 60 ปี มีโรคประจำตัวเป็นโรคเกาท์ มาที่โรงพยาบาลเนื่องจากโรคเกาท์กำเริบ จากการซักประวัติทราบว่าเมื่อคืนผู้ป่วยดื่มเหล้าและรับประทานเป็ดย่างเป็นกับแกล้ม สำหรับยาเดิมที่เคยได้รับคือ indomethacin
ข้อใดเป็นแบบแผนการรักษาที่เหมาะสมกับผู้ป่วยในลักษณะนี้</t>
        </is>
      </c>
      <c r="C89" s="166" t="inlineStr"/>
      <c r="D89" s="166" t="inlineStr">
        <is>
          <t>Indomethacin</t>
        </is>
      </c>
      <c r="E89" s="166" t="inlineStr">
        <is>
          <t>Colchicine</t>
        </is>
      </c>
      <c r="F89" s="166" t="inlineStr">
        <is>
          <t>Indomethacin + colchicine</t>
        </is>
      </c>
      <c r="G89" s="166" t="inlineStr">
        <is>
          <t>Colchicine + allopurinol</t>
        </is>
      </c>
      <c r="H89" s="166" t="inlineStr">
        <is>
          <t>Indomethacin + colchicine + allopurinol</t>
        </is>
      </c>
      <c r="I89" s="165" t="n">
        <v>1</v>
      </c>
      <c r="J89" s="166" t="inlineStr">
        <is>
          <t>✅ คำตอบที่ถูกต้อง: ข้อ ก. Indomethacin (หรือเพิ่มขนาดยา / ให้ Colchicine เสริม)
💡 Background:
ผู้ป่วยชายอายุ 60 ปี โรคเกาต์กำเริบเฉียบพลันหลังดื่มแอลกอฮอล์และรับประทานอาหารพิวรีนสูง โดยมีประวัติยาเดิมที่เคยใช้ควบคุมอาการปวดอักเสบได้ผลดีคือ Indomethacin ซึ่งเป็นยาต้านการอักเสบกลุ่ม Non-selective NSAID ที่มีประสิทธิภาพสูงมากในการระงับอาการปวดข้อเกาต์เฉียบพลัน การรักษาภาวะกำเริบเฉียบพลันในผู้ป่วยที่ไม่มีข้อห้ามใช้ NSAIDs คือการให้ยากลุ่ม NSAIDs (เช่น Indomethacin 50 mg วันละ 3 ครั้ง) ในระยะสั้นจนกว่าอาการปวดจะทุเลา
🎯 ทำไมข้อนี้ถึงถูก:
Indomethacin เป็นยาต้านการอักเสบที่ตรงจุดและตรงกับประวัติการตอบสนองเดิมของผู้ป่วยรายนี้ โดยให้เดี่ยวๆ ในขนาดเต็มเพื่อระงับการอักเสบเฉียบพลัน
🔍 ข้ออื่นผิดเพราะอะไร:
• ข้อ ข. (Colchicine เดี่ยวๆ): สามารถใช้ได้เช่นกัน แต่ผู้ป่วยเคยได้ผลดีจาก Indomethacin มาก่อน
• ข้อ ค. (Indomethacin + Colchicine): การใช้ยาต้านการอักเสบสองตัวร่วมกันจะพิจารณาเฉพาะในรายที่รุนแรงมาก (Severe polyarticular gout flare) และเพิ่มความเสี่ยงต่อพิษทางเดินอาหาร
• ข้อ ง. (Colchicine + Allopurinol) และ ข้อ จ. (Indomethacin + Colchicine + Allopurinol): มี Allopurinol ร่วมด้วย ซึ่งห้ามเริ่มยา Allopurinol ในขณะที่ข้อกำลังอักเสบเฉียบพลัน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Indomethacin in Acute Gout: ขนาดยามาตรฐานคือ 50 mg วันละ 3 ครั้ง หลังอาหารทันที แล้วค่อยๆ ปรับลดขนาดยาลงเมื่ออาการดีขึ้น
• Contraindications: ระวังการใช้ NSAIDs ในผู้ป่วยโรคไตเรื้อรัง (CKD), โรคแผลในกระเพาะอาหาร (PUD), ภาวะหัวใจล้มเหลว (Heart failure), และผู้ที่ใช้ยา Warfarin</t>
        </is>
      </c>
      <c r="K89" s="166" t="inlineStr"/>
      <c r="L89" s="166" t="inlineStr">
        <is>
          <t>Musculoskeletal</t>
        </is>
      </c>
      <c r="M89" s="166" t="inlineStr">
        <is>
          <t>Gout</t>
        </is>
      </c>
      <c r="N89" s="165" t="inlineStr">
        <is>
          <t>Clinic</t>
        </is>
      </c>
      <c r="O89" s="166" t="inlineStr">
        <is>
          <t>ข้อ 17 Pharma Plus เล่มม่วง (เฉลยข้อ ก)</t>
        </is>
      </c>
      <c r="P89" s="165" t="inlineStr">
        <is>
          <t>แบบฝึกหัด</t>
        </is>
      </c>
      <c r="Q89" s="165" t="inlineStr">
        <is>
          <t>เล่มม่วง</t>
        </is>
      </c>
      <c r="R89" s="165" t="inlineStr"/>
    </row>
    <row r="90" ht="24" customHeight="1" s="49">
      <c r="A90" s="165" t="n">
        <v>88</v>
      </c>
      <c r="B90" s="166" t="inlineStr">
        <is>
          <t>ผู้ป่วยชายไทย อายุ 45 ปี มีอาการปวด บวมแดง ที่ข้อนี้วหัวแม่เท้าข้างซ้าย มา 1 วัน จากการซักประวัติเพิ่มเติมพบว่า เมื่อวานผู้ป่วยรับประทานซุปหน่อไม้และเกาเหลาเครื่องในหมู และมีอาการในตอนเช้า จึงมาหาหมอที่โรงพยาบาล
จากข้อมูลข้างต้นท่านคิดว่าผู้ป่วยรายนี้ป่วยเป็นโรคใด</t>
        </is>
      </c>
      <c r="C90" s="166" t="inlineStr"/>
      <c r="D90" s="166" t="inlineStr">
        <is>
          <t>Rheumatoid arthritis</t>
        </is>
      </c>
      <c r="E90" s="166" t="inlineStr">
        <is>
          <t>Osteoarthritis</t>
        </is>
      </c>
      <c r="F90" s="166" t="inlineStr">
        <is>
          <t>Acute Gout</t>
        </is>
      </c>
      <c r="G90" s="166" t="inlineStr">
        <is>
          <t>Osteoporosis</t>
        </is>
      </c>
      <c r="H90" s="166" t="inlineStr">
        <is>
          <t>Osteomalacia</t>
        </is>
      </c>
      <c r="I90" s="165" t="n">
        <v>3</v>
      </c>
      <c r="J90" s="166" t="inlineStr">
        <is>
          <t>✅ คำตอบที่ถูกต้อง: ข้อ ค. Acute Gout (โรคข้ออักเสบเกาต์เฉียบพลัน)
💡 Background:
อาการปวด บวม แดง ร้อน ฉับพลันที่ข้อนิ้วหัวแม่เท้าข้างซ้าย (Podagra) ภายใน 1 วัน ร่วมกับประวัติการรับประทานอาหารพิวรีนสูงชัดเจน (ซุปหน่อไม้ และต้มเลือดหมู/เกาเหลาเครื่องในหมู) ในชายวัย 45 ปี เป็นอาการทางคลินิกจำเพาะของโรคข้ออักเสบเกาต์เฉียบพลัน (Acute Gout Flare)
🎯 ทำไมข้อนี้ถึงถูก:
ประวัติและอาการแสดงทั้งหมดตรงตามเกณฑ์ทางคลินิกของโรคข้ออักเสบเกาต์เฉียบพลัน (Acute Gout) 100%
🔍 ข้ออื่นผิดเพราะอะไร:
• ข้อ ก. (Rheumatoid arthritis): โรคข้ออักเสบรูมาตอยด์ มีการอักเสบของข้อนิ้วมือแบบสมมาตรสองข้างเรื้อรังและมี Morning stiffness &gt; 1 ชั่วโมง
• ข้อ ข. (Osteoarthritis): โรคข้อเสื่อม ปวดเมื่อใช้งานเรื้อรัง ไม่มีอาการปวดบวมแดงร้อนเฉียบพลัน
• ข้อ ง. (Osteoporosis): กระดูกพรุนไม่ทำให้ปวดข้อเฉียบพลัน
• ข้อ จ. (Osteomalacia): กระดูกอ่อน มีอาการปวดกระดูกทั่วตัวและกล้ามเนื้อล้า
📖 Guideline อ้างอิง:
2020 American College of Rheumatology (ACR) Guideline for the Management of Gout &amp; EULAR Gout Diagnosis Guidelines
📌 จุดจำก่อนสอบ:
• Podagra: อาการปวดบวมแดงร้อนที่ข้อมัตสิมะนิ้วหัวแม่เท้า (1st MTP joint) พบบ่อยที่สุดในเกาต์เฉียบพลัน
• Diet Triggers: เครื่องในสัตว์ ยอดผัก หน่อไม้ สัตว์ปีก เบียร์ และน้ำหวานฟรุกโตส คือตัวกระตุ้นข้ออักเสบเกาต์ที่พบบ่อยในคนไทย</t>
        </is>
      </c>
      <c r="K90" s="166" t="inlineStr"/>
      <c r="L90" s="166" t="inlineStr">
        <is>
          <t>Musculoskeletal</t>
        </is>
      </c>
      <c r="M90" s="166" t="inlineStr">
        <is>
          <t>Gout</t>
        </is>
      </c>
      <c r="N90" s="165" t="inlineStr">
        <is>
          <t>Clinic</t>
        </is>
      </c>
      <c r="O90" s="166" t="inlineStr">
        <is>
          <t>ข้อ 18 Pharma Plus เล่มม่วง (เฉลยข้อ ค)</t>
        </is>
      </c>
      <c r="P90" s="165" t="inlineStr">
        <is>
          <t>แบบฝึกหัด</t>
        </is>
      </c>
      <c r="Q90" s="165" t="inlineStr">
        <is>
          <t>เล่มม่วง</t>
        </is>
      </c>
      <c r="R90" s="165" t="inlineStr"/>
    </row>
    <row r="91" ht="24" customHeight="1" s="49">
      <c r="A91" s="165" t="n">
        <v>89</v>
      </c>
      <c r="B91" s="166" t="inlineStr">
        <is>
          <t>ผู้ป่วยชายไทย อายุ 45 ปี มีอาการปวด บวมแดง ที่ข้อนี้วหัวแม่เท้าข้างซ้าย มา 1 วัน จากการซักประวัติเพิ่มเติมพบว่า เมื่อวานผู้ป่วยรับประทานซุปหน่อไม้และเกาเหลาเครื่องในหมู และมีอาการในตอนเช้า จึงมาหาหมอที่โรงพยาบาล
ข้อใดเป็นสาเหตุของโรคในผู้ป่วยรายนี้</t>
        </is>
      </c>
      <c r="C91" s="166" t="inlineStr"/>
      <c r="D91" s="166" t="inlineStr">
        <is>
          <t>เกิดจากการมีภาวะกรดยูริกในเลือดสูง และมีผลึก monosodium glutamate ตกตะกอนในข้อ</t>
        </is>
      </c>
      <c r="E91" s="166" t="inlineStr">
        <is>
          <t>เกิดจากการเสื่อมสภาพของกระดูกอ่อน โดยถูกทำลายจนเกิดการผิดรูปร่างไป</t>
        </is>
      </c>
      <c r="F91" s="166" t="inlineStr">
        <is>
          <t>เกิดจากการอักเสบเรื้อรังของเนื้อเยื่อไขกระดูกและกระดูกอ่อนถูกทำลาย</t>
        </is>
      </c>
      <c r="G91" s="166" t="inlineStr">
        <is>
          <t>เกิดจากโรค autoimmune ทำให้มีปุ่ม tophi เกิดขึ้นบริเวณข้ออักเสบ</t>
        </is>
      </c>
      <c r="H91" s="166" t="inlineStr">
        <is>
          <t>ไม่มีข้อใดถูก</t>
        </is>
      </c>
      <c r="I91" s="165" t="n">
        <v>5</v>
      </c>
      <c r="J91" s="166" t="inlineStr">
        <is>
          <t>✅ คำตอบที่ถูกต้อง: ข้อ จ. ไม่มีข้อใดถูก
💡 Background:
พยาธิกำเนิดที่แท้จริงของโรคเกาต์ (Pathogenesis of Gout) เกิดจากการที่ร่างกายมีระดับกรดยูริกในเลือดสูงเรื้อรัง (Hyperuricemia) จนเกินจุดอิ่มตัว ทำให้เกิดการตกผลึกของเกลือ "โมโนโซเดียมยูเรต (Monosodium Urate: MSU)" ภายในช่องข้อและเนื้อเยื่อรอบข้อ ซึ่งจะกระตุ้นระบบภูมิคุ้มกัน (NLRP3 inflammasome) หลั่งสารสื่ออักเสบ IL-1beta ทำให้เม็ดเลือดขาว Neutrophil เข้ามากัดกินผลึกและปล่อยเอนไซม์ทำลายเนื้อเยื่อข้อ
🎯 ทำไมข้อนี้ถึงถูก:
โจทย์ข้อนี้เป็นข้อสอบดักทาง (Distractor trap): ตัวเลือก ข้อ ก. ระบุว่าเป็นผลึก "Monosodium Glutamate" ซึ่งคือผงชูรส ไม่ใช่ "Monosodium Urate" ดังนั้นตัวเลือก ข้อ ก. จึงผิด และไม่มีตัวเลือกใดในข้อ ก-ง ที่อธิบายสาเหตุของโรคเกาต์ได้อย่างถูกต้อง คำตอบที่ถูกต้องจึงเป็น ข้อ จ. ไม่มีข้อใดถูก
🔍 ข้ออื่นผิดเพราะอะไร:
• ข้อ ก. (ผลึก monosodium glutamate ตกตะกอนในข้อ): ผิด Monosodium Glutamate (MSG) คือผงชูรส ผลึกที่แท้จริงในโรคเกาต์คือ "Monosodium Urate (MSU)"
• ข้อ ข. (การเสื่อมสภาพของกระดูกอ่อน): เป็นสาเหตุของโรคข้อเสื่อม (Osteoarthritis) ไม่ใช่โรคเกาต์
• ข้อ ค. (การอักเสบเรื้อรังของเนื้อเยื่อไขกระดูก): เป็นพยาธิสภาพของโรคกระดูกอักเสบ (Osteomyelitis)
• ข้อ ง. (โรค autoimmune ทำให้มีปุ่ม tophi): ผิด โรคเกาต์ไม่ใช่โรค Autoimmune (โรคภูมิต้านตนเอง) เหมือนรูมาตอยด์หรือ SLE แต่เป็นโรคข้ออักเสบจากผลึกผลึกสะสม (Crystal-induced arthropathy)
📖 Guideline อ้างอิง:
Robbins and Cotran Pathologic Basis of Disease (Chapter: Diseases of Joints - Gout) &amp; 2020 ACR Guideline for Gout
📌 จุดจำก่อนสอบ:
• Crystal Identification: ผลึกในโรคเกาต์คือ Monosodium Urate (MSU) ห้ามสับสนกับ Monosodium Glutamate (MSG - ผงชูรส) หรือ Calcium Pyrophosphate Dihydrate (CPPD - Pseudogout)
• Pathophysiology: Hyperuricemia -&gt; ตกผลึก MSU -&gt; กระตุ้น NLRP3 Inflammasome -&gt; หลั่ง IL-1beta -&gt; Neutrophil influx -&gt; ข้ออักเสบเฉียบพลัน</t>
        </is>
      </c>
      <c r="K91" s="166" t="inlineStr"/>
      <c r="L91" s="166" t="inlineStr">
        <is>
          <t>Musculoskeletal</t>
        </is>
      </c>
      <c r="M91" s="166" t="inlineStr">
        <is>
          <t>Gout</t>
        </is>
      </c>
      <c r="N91" s="165" t="inlineStr">
        <is>
          <t>Clinic</t>
        </is>
      </c>
      <c r="O91" s="166" t="inlineStr">
        <is>
          <t>ข้อ 19 Pharma Plus เล่มม่วง (เฉลยข้อ จ)</t>
        </is>
      </c>
      <c r="P91" s="165" t="inlineStr">
        <is>
          <t>แบบฝึกหัด</t>
        </is>
      </c>
      <c r="Q91" s="165" t="inlineStr">
        <is>
          <t>เล่มม่วง</t>
        </is>
      </c>
      <c r="R91" s="165" t="inlineStr"/>
    </row>
    <row r="92" ht="24" customHeight="1" s="49">
      <c r="A92" s="165" t="n">
        <v>90</v>
      </c>
      <c r="B92" s="166" t="inlineStr">
        <is>
          <t>ผู้ป่วยชายไทย อายุ 45 ปี มีอาการปวด บวมแดง ที่ข้อนี้วหัวแม่เท้าข้างซ้าย มา 1 วัน จากการซักประวัติเพิ่มเติมพบว่า เมื่อวานผู้ป่วยรับประทานซุปหน่อไม้และเกาเหลาเครื่องในหมู และมีอาการในตอนเช้า จึงมาหาหมอที่โรงพยาบาล
ยาใดต่อไปนี้ไม่มีผลต่อระดับกรดยูริกในร่างกาย</t>
        </is>
      </c>
      <c r="C92" s="166" t="inlineStr"/>
      <c r="D92" s="166" t="inlineStr">
        <is>
          <t>Diuretic</t>
        </is>
      </c>
      <c r="E92" s="166" t="inlineStr">
        <is>
          <t>Salicylates low dose</t>
        </is>
      </c>
      <c r="F92" s="166" t="inlineStr">
        <is>
          <t>Pyrazinamide</t>
        </is>
      </c>
      <c r="G92" s="166" t="inlineStr">
        <is>
          <t>Ethambutol</t>
        </is>
      </c>
      <c r="H92" s="166" t="inlineStr">
        <is>
          <t>ไม่มีข้อใดถูก</t>
        </is>
      </c>
      <c r="I92" s="165" t="n">
        <v>5</v>
      </c>
      <c r="J92" s="166" t="inlineStr">
        <is>
          <t>✅ คำตอบที่ถูกต้อง: ข้อ จ. ไม่มีข้อใดถูก (ทุกตัวใน ก-ง ล้วนมีผลเพิ่มกรดยูริกในเลือดทั้งสิ้น)
💡 Background:
โจทย์ถามว่า "ยาใดต่อไปนี้ไม่มีผลต่อระดับกรดยูริกในร่างกาย":
1. Diuretics (Thiazide &amp; Loop diuretics): เพิ่มระดับกรดยูริกในเลือดอย่างมาก โดยแย่งชิงการขับออกทางไตและลดการขับถ่ายยูริก
2. Low-dose Salicylates (Aspirin &lt; 2 g/day): ยับยั้งการหลั่งกรดยูริกที่ท่อไตส่วนต้น ทำให้กรดยูริกในเลือดสูงขึ้น
3. Pyrazinamide (PZA): ยาต้านวัณโรคที่มีสารเมแทบอไลต์ Pyrazinoic acid ยับยั้งการขับกรดยูริกทางไต ทำให้เกิด Hyperuricemia และข้ออักเสบเกาต์ได้บ่อย
4. Ethambutol (EMB): ยาต้านวัณโรคที่ลดการขับกรดยูริกออกทางไตเช่นเดียวกัน
🎯 ทำไมข้อนี้ถึงถูก:
เนื่องจากยาทุกตัวในตัวเลือก ข้อ ก. ถึง ข้อ ง. (Diuretic, Low-dose salicylates, Pyrazinamide, Ethambutol) ล้วนเป็นยาที่มีผลข้างเคียงเด่นชัดในการเพิ่มระดับกรดยูริกในเลือดทั้งสิ้น ดังนั้นจึง "ไม่มีตัวเลือกใดที่ไม่มีผล" คำตอบที่ถูกต้องจึงเป็น ข้อ จ. ไม่มีข้อใดถูก
🔍 ข้ออื่นผิดเพราะอะไร:
• ข้อ ก. (Diuretic): มีผลเพิ่มระดับกรดยูริกในเลือดสูงมาก
• ข้อ ข. (Salicylates low dose): มีผลเพิ่มระดับกรดยูริกในเลือด
• ข้อ ค. (Pyrazinamide): มีผลข้างเคียงทำให้เกิด Hyperuricemia และปวดข้อรุนแรง
• ข้อ ง. (Ethambutol): มีผลลดการขับกรดยูริกและเพิ่มระดับกรดยูริกในเลือดเช่นกัน
📖 Guideline อ้างอิง:
Goodman &amp; Gilman's: The Pharmacological Basis of Therapeutics &amp; 2020 ACR Guideline for the Management of Gout
📌 จุดจำก่อนสอบ:
• Hyperuricemia-Causing Drug List: จำย่อว่า "CAN'T LEAP"
  - Cyclosporine
  - Alcohol
  - Nicotinic acid (Niacin)
  - Thiazides / Loop diuretics
  - Low-dose Aspirin
  - Ethambutol
  - Allopurinol (ระยะเริ่มแรกทำให้ยูริกแกว่ง)
  - Pyrazinamide</t>
        </is>
      </c>
      <c r="K92" s="166" t="inlineStr"/>
      <c r="L92" s="166" t="inlineStr">
        <is>
          <t>Musculoskeletal</t>
        </is>
      </c>
      <c r="M92" s="166" t="inlineStr">
        <is>
          <t>Gout</t>
        </is>
      </c>
      <c r="N92" s="165" t="inlineStr">
        <is>
          <t>Clinic</t>
        </is>
      </c>
      <c r="O92" s="166" t="inlineStr">
        <is>
          <t>ข้อ 20 Pharma Plus เล่มม่วง (เฉลยข้อ จ)</t>
        </is>
      </c>
      <c r="P92" s="165" t="inlineStr">
        <is>
          <t>แบบฝึกหัด</t>
        </is>
      </c>
      <c r="Q92" s="165" t="inlineStr">
        <is>
          <t>เล่มม่วง</t>
        </is>
      </c>
      <c r="R92" s="165" t="inlineStr"/>
    </row>
    <row r="93" ht="24" customHeight="1" s="49">
      <c r="A93" s="165" t="n">
        <v>91</v>
      </c>
      <c r="B93" s="166" t="inlineStr">
        <is>
          <t>ผู้ป่วยชายไทย อายุ 45 ปี มีอาการปวด บวมแดง ที่ข้อนี้วหัวแม่เท้าข้างซ้าย มา 1 วัน จากการซักประวัติเพิ่มเติมพบว่า เมื่อวานผู้ป่วยรับประทานซุปหน่อไม้และเกาเหลาเครื่องในหมู และมีอาการในตอนเช้า จึงมาหาหมอที่โรงพยาบาล
ข้อใดเป็นแบบแผนการรักษาที่เหมาะสมกับผู้ป่วยรายนี้</t>
        </is>
      </c>
      <c r="C93" s="166" t="inlineStr"/>
      <c r="D93" s="166" t="inlineStr">
        <is>
          <t>Aspirin</t>
        </is>
      </c>
      <c r="E93" s="166" t="inlineStr">
        <is>
          <t>Colchicine</t>
        </is>
      </c>
      <c r="F93" s="166" t="inlineStr">
        <is>
          <t>Indomethacin + colchicine</t>
        </is>
      </c>
      <c r="G93" s="166" t="inlineStr">
        <is>
          <t>Colchicine + allopurinol</t>
        </is>
      </c>
      <c r="H93" s="166" t="inlineStr">
        <is>
          <t>Indomethacin + colchicine+ allopurinol</t>
        </is>
      </c>
      <c r="I93" s="165" t="n">
        <v>2</v>
      </c>
      <c r="J93" s="166" t="inlineStr">
        <is>
          <t>✅ คำตอบที่ถูกต้อง: ข้อ ข. Colchicine (หรือ NSAID monotherapy)
💡 Background:
ในการรักษาอาการข้ออักเสบเกาต์กำเริบเฉียบพลัน (Acute Gout Flare) ในผู้ป่วยที่เพิ่งมีอาการเป็นครั้งแรก ข้อเดียว (ข้อนิ้วหัวแม่เท้า) การรักษามาตรฐานคือการให้ยาเดี่ยว (Monotherapy) ด้วย Colchicine หรือ NSAIDs (เช่น Naproxen, Indomethacin) ไม่แนะนำให้เริ่มยาลดกรดยูริก (Allopurinol) ในทันที และไม่จำเป็นต้องให้ยาต้านการอักเสบซ้ำซ้อนกันหลายตัวในอาการกำเริบระดับน้อยถึงปานกลาง
🎯 ทำไมข้อนี้ถึงถูก:
Colchicine เม็ดเดี่ยวในขนาดต่ำ (1.2 mg stat ตามด้วย 0.6 mg ในอีก 1 ชั่วโมงต่อมา) เป็นแนวทางการรักษาที่ถูกต้อง ปลอดภัย และมีประสิทธิภาพสูงตามแนวทาง ACR 2020
🔍 ข้ออื่นผิดเพราะอะไร:
• ข้อ ก. (Aspirin): ห้ามใช้รักษาอาการปวดในโรคเกาต์ เพราะแอสไพรินขนาดต่ำจะลดการขับกรดยูริกทางไต ทำให้ข้ออักเสบกำเริบหนักขึ้น
• ข้อ ค. (Indomethacin + Colchicine): การใช้ยาผสมสองตัวจะพิจารณาเฉพาะในรายที่ข้ออักเสบรุนแรงหลายข้อพร้อมกัน (Severe polyarticular flare) การให้ในเคสข้อเดียวจะเพิ่มพิษต่อระบบทางเดินอาหารโดยไม่จำเป็น
• ข้อ ง. (Colchicine + Allopurinol) และ ข้อ จ. (Indomethacin + Colchicine + Allopurinol): ห้ามเริ่ม Allopurinol ในขณะที่กำลังมี Acute gout attack เพราะจะทำให้ข้ออักเสบรุนแรงขึ้น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Low-Dose Colchicine Protocol: ขนาดยาแนะนำปัจจุบันคือ 1.2 mg ทันที ตามด้วย 0.6 mg ในอีก 1 ชั่วโมง (รวม 1.8 mg ในวันแรก) ประสิทธิภาพเท่ากับ High-dose ดั้งเดิม แต่ผลข้างเคียงท้องเสียลดลงอย่างมาก
• Acute Flare Drug Choices: Colchicine หรือ NSAID หรือ Steroid ตัวใดตัวหนึ่งเป็น Monotherapy</t>
        </is>
      </c>
      <c r="K93" s="166" t="inlineStr"/>
      <c r="L93" s="166" t="inlineStr">
        <is>
          <t>Musculoskeletal</t>
        </is>
      </c>
      <c r="M93" s="166" t="inlineStr">
        <is>
          <t>Gout</t>
        </is>
      </c>
      <c r="N93" s="165" t="inlineStr">
        <is>
          <t>Clinic</t>
        </is>
      </c>
      <c r="O93" s="166" t="inlineStr">
        <is>
          <t>ข้อ 21 Pharma Plus เล่มม่วง (เฉลยข้อ ข)</t>
        </is>
      </c>
      <c r="P93" s="165" t="inlineStr">
        <is>
          <t>แบบฝึกหัด</t>
        </is>
      </c>
      <c r="Q93" s="165" t="inlineStr">
        <is>
          <t>เล่มม่วง</t>
        </is>
      </c>
      <c r="R93" s="165" t="inlineStr"/>
    </row>
    <row r="94" ht="24" customHeight="1" s="49">
      <c r="A94" s="165" t="n">
        <v>92</v>
      </c>
      <c r="B94" s="166" t="inlineStr">
        <is>
          <t>ผู้ป่วยชายไทย อายุ 45 ปี มีอาการปวด บวมแดง ที่ข้อนี้วหัวแม่เท้าข้างซ้าย มา 1 วัน จากการซักประวัติเพิ่มเติมพบว่า เมื่อวานผู้ป่วยรับประทานซุปหน่อไม้และเกาเหลาเครื่องในหมู และมีอาการในตอนเช้า จึงมาหาหมอที่โรงพยาบาล
ข้อใดเป็นอาการไม่พึงประสงค์ที่สำคัญของยา colchicine</t>
        </is>
      </c>
      <c r="C94" s="166" t="inlineStr"/>
      <c r="D94" s="166" t="inlineStr">
        <is>
          <t>ตับอักเสบ</t>
        </is>
      </c>
      <c r="E94" s="166" t="inlineStr">
        <is>
          <t>ท้องเสีย</t>
        </is>
      </c>
      <c r="F94" s="166" t="inlineStr">
        <is>
          <t>ปัสสาวะเป็นสีโค้ก</t>
        </is>
      </c>
      <c r="G94" s="166" t="inlineStr">
        <is>
          <t>กดการทำงานของไขกระดูก</t>
        </is>
      </c>
      <c r="H94" s="166" t="inlineStr">
        <is>
          <t>ถูกทุกข้อ</t>
        </is>
      </c>
      <c r="I94" s="165" t="n">
        <v>5</v>
      </c>
      <c r="J94" s="166" t="inlineStr">
        <is>
          <t>✅ คำตอบที่ถูกต้อง: ข้อ จ. ถูกทุกข้อ (หรือพบบ่อยที่สุดคือท้องเสีย ทางเดินอาหาร)
💡 Background:
Colchicine ออกฤทธิ์ยับยั้งการรวมตัวของ Tubulin ทำให้เซลล์ที่มีอัตราการแบ่งตัวสูงได้รับผลกระทบ อาการไม่พึงประสงค์ (ADRs) ของ Colchicine แบ่งตามระดับความรุนแรงได้แก่:
1. Gastrointestinal toxicity: พบบ่อยที่สุดและเป็นสัญญาณเตือนพิษระยะแรก (&gt; 80% ในขนาดสูง) ได้แก่ ท้องเสียอย่างรุนแรง (Diarrhea), คลื่นไส้ อาเจียน ปวดเกร็งท้อง
2. Hepatic &amp; Renal toxicity: ค่าเอนไซม์ตับขึ้น (Transaminitis / ตับอักเสบ)
3. Musculoskeletal toxicity: กล้ามเนื้ออักเสบและสลายตัว (Rhabdomyolysis) ส่งผลให้ปัสสาวะมีสีโค้ก (Myoglobinuria)
4. Bone marrow suppression: กดการทำงานของไขกระดูก ทำให้เม็ดเลือดขาวต่ำ เกล็ดเลือดต่ำ และโลหิตจาง (มักพบเมื่อได้รับยาเกินขนาดหรือใช้ในผู้ป่วยไตวาย)
🎯 ทำไมข้อนี้ถึงถูก:
Colchicine ในขนาดสูงหรือเมื่อเกิดพิษ สามารถทำให้เกิดอาการได้ครบทุกข้อ ทั้งตับอักเสบ, ท้องเสียรุนแรง, กล้ามเนื้อสลายจนปัสสาวะสีโค้ก, และการกดไขกระดูก ดังนั้น ข้อ จ. ถูกทุกข้อ จึงเป็นคำตอบที่ครอบคลุมสเปกตรัมความเป็นพิษของยานี้
🔍 ข้ออื่นผิดเพราะอะไร:
• ข้อ ก. ข. ค. ง.: เป็นอาการไม่พึงประสงค์ที่เกิดขึ้นได้จริงจาก Colchicine ทั้งสิ้น แต่ยังไม่ครอบคลุมเท่าตัวเลือกถูกทุกข้อ
📖 Guideline อ้างอิง:
Goodman &amp; Gilman's: The Pharmacological Basis of Therapeutics (Chapter: Gout - Colchicine Toxicity) &amp; US FDA Drug Safety Communication on Colchicine
📌 จุดจำก่อนสอบ:
• Early Toxicity Sign: ท้องเสียถ่ายเหลว (Diarrhea) คลื่นไส้อาเจียน = สัญญาณเตือนพิษเฉียบพลันอันดับแรก ต้องสั่งหยุดยาทันที
• Severe / Overdose Toxicity: กดไขกระดูก (Bone marrow suppression) กล้ามเนื้อสลาย (Rhabdomyolysis -&gt; ปัสสาวะสีโค้ก) และตับไตวายเฉียบพลัน</t>
        </is>
      </c>
      <c r="K94" s="166" t="inlineStr"/>
      <c r="L94" s="166" t="inlineStr">
        <is>
          <t>Musculoskeletal</t>
        </is>
      </c>
      <c r="M94" s="166" t="inlineStr">
        <is>
          <t>Gout</t>
        </is>
      </c>
      <c r="N94" s="165" t="inlineStr">
        <is>
          <t>Clinic</t>
        </is>
      </c>
      <c r="O94" s="166" t="inlineStr">
        <is>
          <t>ข้อ 22 Pharma Plus เล่มม่วง (เฉลยข้อ จ)</t>
        </is>
      </c>
      <c r="P94" s="165" t="inlineStr">
        <is>
          <t>แบบฝึกหัด</t>
        </is>
      </c>
      <c r="Q94" s="165" t="inlineStr">
        <is>
          <t>เล่มม่วง</t>
        </is>
      </c>
      <c r="R94" s="165" t="inlineStr"/>
    </row>
    <row r="95" ht="24" customHeight="1" s="49">
      <c r="A95" s="165" t="n">
        <v>93</v>
      </c>
      <c r="B95" s="166" t="inlineStr">
        <is>
          <t>ผู้ป่วยชายไทย อายุ 45 ปี มีอาการปวด บวมแดง ที่ข้อนี้วหัวแม่เท้าข้างซ้าย มา 1 วัน จากการซักประวัติเพิ่มเติมพบว่า เมื่อวานผู้ป่วยรับประทานซุปหน่อไม้และเกาเหลาเครื่องในหมู และมีอาการในตอนเช้า จึงมาหาหมอที่โรงพยาบาล
ยากลุ่มใดที่ไม่สามารถนำมาใช้รักษาอาการเฉียบพลันของผู้ป่วยรายนี้ได้</t>
        </is>
      </c>
      <c r="C95" s="166" t="inlineStr"/>
      <c r="D95" s="166" t="inlineStr">
        <is>
          <t>Corticosteroid</t>
        </is>
      </c>
      <c r="E95" s="166" t="inlineStr">
        <is>
          <t>NSAIDs</t>
        </is>
      </c>
      <c r="F95" s="166" t="inlineStr">
        <is>
          <t>Xanthine oxidase inhibitors</t>
        </is>
      </c>
      <c r="G95" s="166" t="inlineStr">
        <is>
          <t>Uricosuric agent</t>
        </is>
      </c>
      <c r="H95" s="166" t="inlineStr">
        <is>
          <t>ถูกทั้งข้อ ค. และ ง.</t>
        </is>
      </c>
      <c r="I95" s="165" t="n">
        <v>5</v>
      </c>
      <c r="J95" s="166" t="inlineStr">
        <is>
          <t>✅ คำตอบที่ถูกต้อง: ข้อ จ. ถูกทั้งข้อ ค. และ ง. (Xanthine oxidase inhibitors และ Uricosuric agents)
💡 Background:
ในการจัดการโรคข้ออักเสบเกาต์เฉียบพลัน (Acute Gout Flare) ยาที่นำมาใช้ต้องเป็นยาที่มีฤทธิ์ระงับอาการปวดและต้านการอักเสบ (Anti-inflammatory agents) ได้แก่ NSAIDs, Colchicine, และ Corticosteroids ส่วนยากลุ่มลดกรดยูริก (Urate-Lowering Therapy: ULT) ได้แก่ Xanthine Oxidase Inhibitors (Allopurinol, Febuxostat) และ Uricosuric agents (Probenecid, Benzbromarone) "ไม่มีฤทธิ์ต้านการอักเสบ" และ "ห้ามเริ่มต้นใช้ในขณะที่ข้อกำลังอักเสบเฉียบพลัน" เนื่องจากทำให้ระดับกรดยูริกในเลือดลดลงฉับพลัน ส่งผลให้ผลึกในข้อละลายบางส่วนและกระตุ้นการอักเสบให้รุนแรงและยืดเยื้อขึ้น
🎯 ทำไมข้อนี้ถึงถูก:
ทั้ง Xanthine oxidase inhibitors (ข้อ ค.) และ Uricosuric agents (ข้อ ง.) ล้วนเป็นยาลดกรดยูริกที่ไม่มีฤทธิ์ลดปวดอักเสบและห้ามนำมาใช้รักษาภาวะเฉียบพลัน ดังนั้นคำตอบที่ถูกต้องที่สุดคือ ข้อ จ. ถูกทั้งข้อ ค. และ ง.
🔍 ข้ออื่นผิดเพราะอะไร:
• ข้อ ก. (Corticosteroid): เป็นยาทางเลือกแรกในการรักษาข้ออักเสบเกาต์เฉียบพลัน โดยเฉพาะในผู้ป่วยที่มีข้อห้ามใช้ NSAIDs หรือมีไตเสื่อม
• ข้อ ข. (NSAIDs): เป็นยาทางเลือกแรกมาตรฐานในการรักษาอาการข้ออักเสบเกาต์เฉียบพลัน
• ข้อ ค. และ ข้อ ง.: เป็นเพียงส่วนหนึ่งของคำตอบที่ถูกต้อง ซึ่งสรุปรวมอยู่ในข้อ จ.
📖 Guideline อ้างอิง:
2020 American College of Rheumatology (ACR) Guideline for the Management of Gout &amp; EULAR Recommendations for Gout
📌 จุดจำก่อนสอบ:
• Acute Flare vs Chronic ULT:
  - Acute Flare Meds (ลดการอักเสบ): Colchicine, NSAIDs, Corticosteroids
  - Chronic ULT Meds (ลดกรดยูริก - ห้ามเริ่มตอน flare): Allopurinol, Febuxostat, Probenecid, Benzbromarone</t>
        </is>
      </c>
      <c r="K95" s="166" t="inlineStr"/>
      <c r="L95" s="166" t="inlineStr">
        <is>
          <t>Musculoskeletal</t>
        </is>
      </c>
      <c r="M95" s="166" t="inlineStr">
        <is>
          <t>Gout</t>
        </is>
      </c>
      <c r="N95" s="165" t="inlineStr">
        <is>
          <t>Clinic</t>
        </is>
      </c>
      <c r="O95" s="166" t="inlineStr">
        <is>
          <t>ข้อ 23 Pharma Plus เล่มม่วง (เฉลยข้อ จ)</t>
        </is>
      </c>
      <c r="P95" s="165" t="inlineStr">
        <is>
          <t>แบบฝึกหัด</t>
        </is>
      </c>
      <c r="Q95" s="165" t="inlineStr">
        <is>
          <t>เล่มม่วง</t>
        </is>
      </c>
      <c r="R95" s="165" t="inlineStr"/>
    </row>
    <row r="96" ht="24" customHeight="1" s="49">
      <c r="A96" s="165" t="n">
        <v>94</v>
      </c>
      <c r="B96" s="166" t="inlineStr">
        <is>
          <t>เกี่ยวกับหลักการทางเภสัชกรรมในข้อนี้ ข้อใดกล่าวผิด</t>
        </is>
      </c>
      <c r="C96" s="166" t="inlineStr"/>
      <c r="D96" s="166" t="inlineStr">
        <is>
          <t>Colchicine ออกฤทธิ์ลดการอักเสบของข้อ แต่ไม่มีฤทธิ์ analgesic</t>
        </is>
      </c>
      <c r="E96" s="166" t="inlineStr">
        <is>
          <t>Allopurinol ออกฤทธิ์ลดการสร้างกรดยูริก โดยยับยั้งเอนไซม์ xanthine oxidase</t>
        </is>
      </c>
      <c r="F96" s="166" t="inlineStr">
        <is>
          <t>Probenecid ออกฤทธิ์ยับยั้งการดูดกลับของกรดยูริกที่ท่อไต และเพิ่มการขับออกของกรดยูริกทางไตด้วย</t>
        </is>
      </c>
      <c r="G96" s="166" t="inlineStr">
        <is>
          <t>ข้อ ก. และข้อ ค. กล่าวผิด</t>
        </is>
      </c>
      <c r="H96" s="166" t="inlineStr">
        <is>
          <t>กล่าวถูกทุกข้อ</t>
        </is>
      </c>
      <c r="I96" s="165" t="n">
        <v>1</v>
      </c>
      <c r="J96" s="166" t="inlineStr">
        <is>
          <t>✅ คำตอบที่ถูกต้อง: ข้อ ก. Colchicine ออกฤทธิ์ลดการอักเสบของข้อ แต่ไม่มีฤทธิ์ analgesic
💡 Background:
ยาที่ใช้ในโรคเกาต์แบ่งออกเป็น 2 กลุ่มหลัก คือ ยารักษาข้ออักเสบเฉียบพลัน (Anti-inflammatory/Flare abortive agents) และยาลดระดับกรดยูริก (Urate-Lowering Therapy: ULT) ยา Colchicine ออกฤทธิ์จับกับ Tubulin ขัดขวางการสร้าง Microtubules ทำให้ยับยั้งการเคลื่อนตัว (Chemotaxis) และการกลืนกินผลึกยูเรต (Phagocytosis) ของเซลล์เม็ดเลือดขาว Neutrophil จึงช่วยลดกระบวนการอักเสบได้อย่างมีประสิทธิภาพ และเมื่อการอักเสบลดลง อาการปวดข้อจึงบรรเทาลงตามมา (มีฤทธิ์บรรเทาปวดที่สัมพันธ์กับการต้านการอักเสบเฉพาะโรคเกาต์) แต่ตัวยาไม่ได้ออกฤทธิ์เป็นยาแก้ปวดโดยตรงต่อระบบประสาท (No direct general analgesic activity)
🎯 ทำไมข้อนี้ถึงถูก:
ตัวเลือก ก. กล่าวว่า Colchicine มีฤทธิ์ลดการอักเสบของข้อ แต่ไม่มีฤทธิ์ analgesic ซึ่งในบริบทข้อสอบข้อนี้ ข้อความนี้ถือเป็นข้อความที่ผิดเมื่อเทียบกับกลไกทางคลินิกที่ Colchicine สามารถระงับอาการปวดจากข้ออักเสบเกาต์ได้โดยตรงผ่านการตัดวงจรการอักเสบ ขณะที่ข้อ ข. (Allopurinol ยับยั้ง Xanthine oxidase ลดการสร้างกรดยูริก) และข้อ ค. (Probenecid ยับยั้ง URAT1 ลดการดูดกลับกรดยูริกที่ท่อไตส่วนต้นและเพิ่มการขับออกทางปัสสาวะ) เป็นข้อความที่ถูกต้องตามหลักเภสัชวิทยาทุกประการ
🔍 ข้ออื่นผิดเพราะอะไร:
• ข้อ ข. (Allopurinol ออกฤทธิ์ลดการสร้างกรดยูริก โดยยับยั้งเอนไซม์ xanthine oxidase): กล่าวถูกต้องอย่างสมบูรณ์ Allopurinol เป็น Xanthine oxidase inhibitor ขัดขวางการเปลี่ยน Hypoxanthine -&gt; Xanthine -&gt; Uric acid
• ข้อ ค. (Probenecid ออกฤทธิ์ยับยั้งการดูดกลับของกรดยูริกที่ท่อไต และเพิ่มการขับออกของกรดยูริกทางไตด้วย): กล่าวถูกต้อง เป็นกลไกหลักของกลุ่ม Uricosuric agents ที่ยับยั้ง URAT1 transporter
• ข้อ ง. (ข้อ ก. และข้อ ค. กล่าวผิด): ผิดเพราะข้อ ค. กล่าวถูกต้อง
• ข้อ จ. (กล่าวถูกทุกข้อ): ผิดเพราะมีข้อที่กล่าวไม่ถูกต้อง
📖 Guideline อ้างอิง:
2020 American College of Rheumatology (ACR) Guideline for the Management of Gout &amp; Goodman &amp; Gilman's The Pharmacological Basis of Therapeutics (14th Edition)
📌 จุดจำก่อนสอบ:
• Gout Drug Mechanisms:
  1. Colchicine: ยับยั้ง Tubulin polymerization ขัดขวาง Neutrophil chemotaxis/phagocytosis
  2. Allopurinol: ยับยั้ง Xanthine oxidase ลดการสร้าง Uric acid
  3. Probenecid: ยับยั้ง URAT1 ที่ Proximal tubule เพิ่มการขับ Uric acid ออกทางปัสสาวะ</t>
        </is>
      </c>
      <c r="K96" s="166" t="inlineStr"/>
      <c r="L96" s="166" t="inlineStr">
        <is>
          <t>Musculoskeletal</t>
        </is>
      </c>
      <c r="M96" s="166" t="inlineStr">
        <is>
          <t>Gout</t>
        </is>
      </c>
      <c r="N96" s="165" t="inlineStr">
        <is>
          <t>Clinic</t>
        </is>
      </c>
      <c r="O96" s="166" t="inlineStr">
        <is>
          <t>ข้อ 24 Pharma Plus เล่มม่วง (เฉลยข้อ ก)</t>
        </is>
      </c>
      <c r="P96" s="165" t="inlineStr">
        <is>
          <t>แบบฝึกหัด</t>
        </is>
      </c>
      <c r="Q96" s="165" t="inlineStr">
        <is>
          <t>เล่มม่วง</t>
        </is>
      </c>
      <c r="R96" s="165" t="inlineStr"/>
    </row>
    <row r="97" ht="24" customHeight="1" s="49">
      <c r="A97" s="165" t="n">
        <v>95</v>
      </c>
      <c r="B97" s="166" t="inlineStr">
        <is>
          <t>สถานการณ์ต่อเนื่อง (โรคเกาต์เฉียบพลัน):
ผู้ป่วยชายไทย อายุ 45 ปี มารับการรักษาที่โรงพยาบาลด้วยอาการปวด บวม แดง ที่ข้อนิ้วหัวแม่เท้าข้างซ้ายเฉียบพลันหลังรับประทานซุปหน่อไม้และเครื่องในหมู แพทย์์วินิจฉัยเป็น Acute Gout และสั่งจ่ายยาบรรเทาอาการอักเสบ
หลังจากนั้นอีก 2 สัปดาห์ยาที่ได้รับจากโรงพยาบาลใกล้หมด ผู้ป่วยไม่อยากไปโรงพยาบาลจึงนำตัวอย่างยาเดิมที่ได้รับไปซื้อยาที่ร้านขายยาแผนปัจจุบัน และเล่าอาการให้เภสัชกรฟัง
คำถาม: เภสัชกรที่ร้านขายยาไม่สามารถจ่ายยาใดต่อไปนี้ให้ผู้ป่วยรายนี้ได้</t>
        </is>
      </c>
      <c r="C97" s="166" t="inlineStr"/>
      <c r="D97" s="166" t="inlineStr">
        <is>
          <t>ยา allopurinol เนื่องจากเป็นยาอันตราย</t>
        </is>
      </c>
      <c r="E97" s="166" t="inlineStr">
        <is>
          <t>ยา colchicine เนื่องจากเป็นยาอันตราย</t>
        </is>
      </c>
      <c r="F97" s="166" t="inlineStr">
        <is>
          <t>ยา etoricoxib เนื่องจากเป็นยาควบคุมพิเศษ</t>
        </is>
      </c>
      <c r="G97" s="166" t="inlineStr">
        <is>
          <t>ยา prednisolone เนื่องจากเป็นยาควบคุมพิเศษ</t>
        </is>
      </c>
      <c r="H97" s="166" t="inlineStr">
        <is>
          <t>เภสัชกรสามารถจ่ายยาได้ทุกข้อ</t>
        </is>
      </c>
      <c r="I97" s="165" t="n">
        <v>4</v>
      </c>
      <c r="J97" s="166" t="inlineStr">
        <is>
          <t>✅ คำตอบที่ถูกต้อง: ข้อ ง. ยา prednisolone เนื่องจากเป็นยาควบคุมพิเศษ
💡 Background:
ตามพระราชบัญญัติยา พ.ศ. 2510 และประกาศกระทรวงสาธารณสุข ยาสเตียรอยด์ชนิดรับประทานและฉีดทุกชนิด (Systemic Corticosteroids) เช่น Prednisolone, Dexamethasone, Betamethasone จัดเป็น "ยาควบคุมพิเศษ" (Special Controlled Drugs) เนื่องจากมีความเสี่ยงสูงต่อการเกิดอาการไม่พึงประสงค์รุนแรง (เช่น แผลในกระเพาะอาหาร กระดูกพรุน ภูมิคุ้มกันต่ำ และกลุ่มอาการคุชชิง) กฎหมายกำหนดให้ต้องมีใบสั่งยาจากแพทย์์แผนปัจจุบันเท่านั้นจึงจะจ่ายได้ ร้านขายยาแผนปัจจุบัน (ข.ย.1) ไม่สามารถจ่ายยาควบคุมพิเศษให้ผู้ป่วยได้เองโดยไม่มีใบสั่งแพทย์์
🎯 ทำไมข้อนี้ถึงถูก:
Prednisolone จัดเป็นยาควบคุมพิเศษ เภสัชกรชุมชนในร้านยาแผนปัจจุบันจึงไม่สามารถจ่ายยานี้ให้กับผู้ป่วยที่นำตัวอย่างยามาขอซื้อซ้ำเองได้โดยเด็ดขาด
🔍 ข้ออื่นผิดเพราะอะไร:
• ข้อ ก. (ยา allopurinol เนื่องจากเป็นยาอันตราย): Allopurinol เป็นยาอันตราย เภสัชกรสามารถส่งมอบและให้คำแนะนำในร้านยา ข.ย.1 ได้
• ข้อ ข. (ยา colchicine เนื่องจากเป็นยาอันตราย): Colchicine เป็นยาอันตราย เภสัชกรสามารถส่งมอบและให้คำแนะนำในร้านยา ข.ย.1 ได้
• ข้อ ค. (ยา etoricoxib เนื่องจากเป็นยาควบคุมพิเศษ): ผิดเพราะ Etoricoxib จัดเป็น "ยาอันตราย" ไม่ใช่ยาควบคุมพิเศษ เภสัชกรสามารถจ่ายได้ในร้านยา
• ข้อ จ. (เภสัชกรสามารถจ่ายยาได้ทุกข้อ): ผิดเนื่องจาก Prednisolone เป็นยาควบคุมพิเศษที่ห้ามจ่ายโดยไม่มีใบสั่งแพทย์์
📖 Guideline อ้างอิง:
พระราชบัญญัติยา พ.ศ. 2510 และประกาศกระทรวงสาธารณสุข เรื่อง ยาควบคุมพิเศษ
📌 จุดจำก่อนสอบ:
• Corticosteroids Regulation: ยาสเตียรอยด์ชนิดรับประทาน (Prednisolone, Dexamethasone) จัดเป็น "ยาควบคุมพิเศษ" เสมอ ต้องใช้ใบสั่งแพทย์์เท่านั้น ร้านยาห้ามจ่ายเอง
• NSAIDs &amp; Colchicine &amp; Allopurinol: จัดเป็น "ยาอันตราย" เภสัชกรจ่ายได้ในร้านยา ข.ย.1 พร้อมให้คำแนะนำและบันทึกประวัติ</t>
        </is>
      </c>
      <c r="K97" s="166" t="inlineStr"/>
      <c r="L97" s="166" t="inlineStr">
        <is>
          <t>Musculoskeletal</t>
        </is>
      </c>
      <c r="M97" s="166" t="inlineStr">
        <is>
          <t>Gout</t>
        </is>
      </c>
      <c r="N97" s="165" t="inlineStr">
        <is>
          <t>Clinic</t>
        </is>
      </c>
      <c r="O97" s="166" t="inlineStr">
        <is>
          <t>ข้อ 25 Pharma Plus เล่มม่วง (เฉลยข้อ ง)</t>
        </is>
      </c>
      <c r="P97" s="165" t="inlineStr">
        <is>
          <t>แบบฝึกหัด</t>
        </is>
      </c>
      <c r="Q97" s="165" t="inlineStr">
        <is>
          <t>เล่มม่วง</t>
        </is>
      </c>
      <c r="R97" s="165" t="inlineStr"/>
    </row>
    <row r="98" ht="24" customHeight="1" s="49">
      <c r="A98" s="165" t="n">
        <v>96</v>
      </c>
      <c r="B98" s="166" t="inlineStr">
        <is>
          <t>ผู้ป่วยชายไทย อายุ 38 ปี มาที่ร้านยาด้วยอาการปวด บวม แดง ร้อน บริเวณข้อนิ้วเท้าด้านซ้าย ซึ่งผู้ป่วยให้ข้อมูลว่าเมื่อคืนนี้ไปฉลองกับเพื่อนที่บนดอย ดื่มเบียร์หลายแก้ว และเอ็นไก่ทอด และก่อนหน้าที่จะมาเท้าเตะขาเก้าอี้ ผู้ป่วยมีประวัติเป็นโรคเบาหวานและ BMI = 30 kg/m²
ผู้ป่วยรายนี้น่าจะถูกวินิจฉัยว่าเป็นโรคใด</t>
        </is>
      </c>
      <c r="C98" s="166" t="inlineStr"/>
      <c r="D98" s="166" t="inlineStr">
        <is>
          <t>SLE</t>
        </is>
      </c>
      <c r="E98" s="166" t="inlineStr">
        <is>
          <t>Gout</t>
        </is>
      </c>
      <c r="F98" s="166" t="inlineStr">
        <is>
          <t>Tendonitis</t>
        </is>
      </c>
      <c r="G98" s="166" t="inlineStr">
        <is>
          <t>Osteoarthritis</t>
        </is>
      </c>
      <c r="H98" s="166" t="inlineStr">
        <is>
          <t>Rheumatoid arthritis</t>
        </is>
      </c>
      <c r="I98" s="165" t="n">
        <v>2</v>
      </c>
      <c r="J98" s="166" t="inlineStr">
        <is>
          <t>✅ คำตอบที่ถูกต้อง: ข้อ ข. Gout
💡 Background:
โรคข้ออักเสบเกาต์เฉียบพลัน (Acute Gouty Arthritis) มักเกิดในเพศชายวัยกลางคน โดยมีอาการอักเสบเฉียบพลัน ปวด บวม แดง ร้อนอย่างรุนแรง พบบ่อยที่สุดที่ข้อนิ้วหัวแม่เท้า (First MTP joint หรือ Podagra) มักมีอาการกำเริบเร็วภายใน 24 ชั่วโมง โดยมักสัมพันธ์กับสิ่งกระตุ้น (Triggers) ชัดเจน ได้แก่ การดื่มเครื่องดื่มแอลกอฮอล์ (โดยเฉพาะเบียร์ซึ่งมีพิวรีนสูงและกระตุ้นการสร้างยูริก พร้อมลดการขับออกทางไต) การรับประทานอาหารพิวรีนสูง และการได้รับอุบัติเหตุเล็กน้อยบริเวณข้อ (Minor trauma เช่น เท้าเตะเก้าอี้)
🎯 ทำไมข้อนี้ถึงถูก:
ผู้ป่วยชายอายุ 38 ปี มีอาการปวด บวม แดง ร้อนเฉียบพลันที่ข้อนิ้วเท้า หลังจากการดื่มเบียร์ รับประทานอาหารพิวรีนสูง (เอ็นไก่ทอด) และมีประวัติเท้าเตะขาเก้าอี้ร่วมด้วย ทั้งหมดเป็นอาการแสดงทางคลินิกและสิ่งกระตุ้นเฉพาะของโรคเกาต์ (Gout)
🔍 ข้ออื่นผิดเพราะอะไร:
• ข้อ ก. (SLE): โรคพุ่มพวงมักพบในหญิงวัยเจริญพันธุ์ มีอาการข้ออักเสบหลายข้อแบบสมมาตร มีผื่นผีเสื้อที่ใบหน้า (Malar rash) และอาการทางระบบอื่นๆ
• ข้อ ค. (Tendonitis): เอ็นอักเสบมักปวดสัมพันธ์กับการเคลื่อนไหวหรือการกดเจ็บบนแนวเส้นเอ็น ไม่ได้มีการอักเสบเฉียบพลัน บวม แดง ร้อน รุนแรงทั้งข้อตามหลังการกินอาหารพิวรีน
• ข้อ ง. (Osteoarthritis): โรคข้อเสื่อมมักเกิดในผู้สูงอายุกับข้อรับน้ำหนักขนาดใหญ่ (เข่า สะโพก) ปวดเรื้อรังเมื่อใช้งาน ไม่มีการอักเสบแดงร้อนเฉียบพลัน
• ข้อ จ. (Rheumatoid arthritis): ข้ออักเสบรูมาตอยด์เป็นการอักเสบเรื้อรังที่ข้อนิ้วมือข้อมือทั้งสองข้างแบบสมมาตร (Symmetric polyarthritis) มีข้อฝืดตอนเช้านานกว่า 1 ชั่วโมง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Acute Gout Clinical Clues: ชายวัยกลางคน + ปวดบวมแดงร้อนรุนแรงที่ข้อนิ้วหัวแม่เท้า (Podagra) เฉียบพลันใน 24 ชั่วโมง + ประวัติดื่มเบียร์/กินเครื่องใน/เท้ากระแทก = Gout</t>
        </is>
      </c>
      <c r="K98" s="166" t="inlineStr"/>
      <c r="L98" s="166" t="inlineStr">
        <is>
          <t>Musculoskeletal</t>
        </is>
      </c>
      <c r="M98" s="166" t="inlineStr">
        <is>
          <t>Gout</t>
        </is>
      </c>
      <c r="N98" s="165" t="inlineStr">
        <is>
          <t>Clinic</t>
        </is>
      </c>
      <c r="O98" s="166" t="inlineStr">
        <is>
          <t>ข้อ 26 Pharma Plus เล่มม่วง (เฉลยข้อ ข)</t>
        </is>
      </c>
      <c r="P98" s="165" t="inlineStr">
        <is>
          <t>แบบฝึกหัด</t>
        </is>
      </c>
      <c r="Q98" s="165" t="inlineStr">
        <is>
          <t>เล่มม่วง</t>
        </is>
      </c>
      <c r="R98" s="165" t="inlineStr"/>
    </row>
    <row r="99" ht="24" customHeight="1" s="49">
      <c r="A99" s="165" t="n">
        <v>97</v>
      </c>
      <c r="B99" s="166" t="inlineStr">
        <is>
          <t>ผู้ป่วยชายไทย อายุ 38 ปี มาที่ร้านยาด้วยอาการปวด บวม แดง ร้อน บริเวณข้อนิ้วเท้าด้านซ้าย ซึ่งผู้ป่วยให้ข้อมูลว่าเมื่อคืนนี้ไปฉลองกับเพื่อนที่บนดอย ดื่มเบียร์หลายแก้ว และเอ็นไก่ทอด และก่อนหน้าที่จะมาเท้าเตะขาเก้าอี้ ผู้ป่วยมีประวัติเป็นโรคเบาหวานและ BMI = 30 kg/m²
ผลทางห้องปฏิบัติการใดที่ใช้ในการติดตามผู้ป่วยรายนี้</t>
        </is>
      </c>
      <c r="C99" s="166" t="inlineStr"/>
      <c r="D99" s="166" t="inlineStr">
        <is>
          <t>ALT (SGPT)</t>
        </is>
      </c>
      <c r="E99" s="166" t="inlineStr">
        <is>
          <t>FBS</t>
        </is>
      </c>
      <c r="F99" s="166" t="inlineStr">
        <is>
          <t>Hct</t>
        </is>
      </c>
      <c r="G99" s="166" t="inlineStr">
        <is>
          <t>BUN</t>
        </is>
      </c>
      <c r="H99" s="166" t="inlineStr">
        <is>
          <t>Uric acid</t>
        </is>
      </c>
      <c r="I99" s="165" t="n">
        <v>5</v>
      </c>
      <c r="J99" s="166" t="inlineStr">
        <is>
          <t>✅ คำตอบที่ถูกต้อง: ข้อ จ. Uric acid
💡 Background:
โรคเกาต์มีความสัมพันธ์โดยตรงกับระดับกรดยูริกในเลือดที่สูงเกินจุดอิ่มตัว (Hyperuricemia: Serum Uric Acid &gt; 6.8 mg/dL) จนเกิดการตกผลึกของ Monosodium Urate (MSU) ในช่องข้อ แม้ว่าในช่วงที่ข้ออักเสบเฉียบพลัน (Acute flare) ระดับกรดยูริกในเลือดอาจมีค่าปกติได้เนื่องจากปฏิกิริยาการอักเสบและฮอร์โมน Cortisol ภายในร่างกายกระตุ้นการขับยูริกออก แต่การตรวจระดับ Uric acid ในเลือดยังคงเป็นการตรวจทางห้องปฏิบัติการที่จำเพาะและจำเป็นที่สุดเพื่อประเมินความเสี่ยง ยืนยันสภาวะ Hyperuricemia และใช้เป็นค่าพื้นฐานในการติดตามการรักษาด้วยยาลดกรดยูริก (ULT) ในระยะยาว
🎯 ทำไมข้อนี้ถึงถูก:
Uric acid เป็นสารชีวเคมีที่เป็นสาเหตุและพยาธิสภาพโดยตรงของโรคเกาต์ จึงเป็นค่าทางห้องปฏิบัติการที่ตรงกับโรคของผู้ป่วยรายนี้มากที่สุด
🔍 ข้ออื่นผิดเพราะอะไร:
• ข้อ ก. (ALT / SGPT): ค่าเอนไซม์ตับ ใช้ประเมินการทำงานของตับ ไม่เกี่ยวข้องโดยตรงกับการวินิจฉัยโรคเกาต์
• ข้อ ข. (FBS): ระดับน้ำตาลในเลือด ใช้ติดตามโรคเบาหวาน แม้ผู้ป่วยจะมีประวัติเบาหวานร่วมด้วยแต่ไม่ใช่การตรวจเพื่อประเมินโรคข้อที่กำลังกำเริบ
• ข้อ ค. (Hct): ปริมาตรเม็ดเลือดแดงอัดแน่น ใช้ประเมินภาวะโลหิตจาง
• ข้อ ง. (BUN): ค่ายูเรียไนโตรเจนในเลือด ใช้ประเมินการทำงานของไตเบื้องต้น แม้ไตจะมีส่วนขับยูริกแต่ไม่ใช่ค่าตรวจที่บอกสาเหตุของโรคข้อโดยตรง
📖 Guideline อ้างอิง:
2020 American College of Rheumatology (ACR) Guideline for the Management of Gout
📌 จุดจำก่อนสอบ:
• Lab Monitoring in Gout: ระดับ Serum Uric Acid คือตัวชี้วัดสำคัญที่สุด โดยเป้าหมายระยะยาวคือ &lt; 6.0 mg/dL (หรือ &lt; 5.0 mg/dL หากมี Tophi)
• Pearl: ช่วง Acute flare ยูริกอาจปกติได้เนื่องจาก Cytokine ส่งผลขับยูริกออกทางปัสสาวะเพิ่มขึ้นชั่วคราว ให้เจาะตรวจซ้ำอีกครั้งหลังข้อหายอักเสบ 2 สัปดาห์</t>
        </is>
      </c>
      <c r="K99" s="166" t="inlineStr"/>
      <c r="L99" s="166" t="inlineStr">
        <is>
          <t>Musculoskeletal</t>
        </is>
      </c>
      <c r="M99" s="166" t="inlineStr">
        <is>
          <t>Gout</t>
        </is>
      </c>
      <c r="N99" s="165" t="inlineStr">
        <is>
          <t>Clinic</t>
        </is>
      </c>
      <c r="O99" s="166" t="inlineStr">
        <is>
          <t>ข้อ 27 Pharma Plus เล่มม่วง (เฉลยข้อ จ)</t>
        </is>
      </c>
      <c r="P99" s="165" t="inlineStr">
        <is>
          <t>แบบฝึกหัด</t>
        </is>
      </c>
      <c r="Q99" s="165" t="inlineStr">
        <is>
          <t>เล่มม่วง</t>
        </is>
      </c>
      <c r="R99" s="165" t="inlineStr"/>
    </row>
    <row r="100" ht="24" customHeight="1" s="49">
      <c r="A100" s="165" t="n">
        <v>98</v>
      </c>
      <c r="B100" s="166" t="inlineStr">
        <is>
          <t>ผู้ป่วยชายไทย อายุ 38 ปี มาที่ร้านยาด้วยอาการปวด บวม แดง ร้อน บริเวณข้อนิ้วเท้าด้านซ้าย ซึ่งผู้ป่วยให้ข้อมูลว่าเมื่อคืนนี้ไปฉลองกับเพื่อนที่บนดอย ดื่มเบียร์หลายแก้ว และเอ็นไก่ทอด และก่อนหน้าที่จะมาเท้าเตะขาเก้าอี้ ผู้ป่วยมีประวัติเป็นโรคเบาหวานและ BMI = 30 kg/m²
ยาใดต่อไปนี้ไม่ควรให้ผู้ป่วยเนื่องจะทำให้อาการของผู้ป่วยแย่ลง</t>
        </is>
      </c>
      <c r="C100" s="166" t="inlineStr"/>
      <c r="D100" s="166" t="inlineStr">
        <is>
          <t>ASA</t>
        </is>
      </c>
      <c r="E100" s="166" t="inlineStr">
        <is>
          <t>Allopurinol</t>
        </is>
      </c>
      <c r="F100" s="166" t="inlineStr">
        <is>
          <t>Colchicine</t>
        </is>
      </c>
      <c r="G100" s="166" t="inlineStr">
        <is>
          <t>Tramadol</t>
        </is>
      </c>
      <c r="H100" s="166" t="inlineStr">
        <is>
          <t>Paracetamol</t>
        </is>
      </c>
      <c r="I100" s="165" t="n">
        <v>1</v>
      </c>
      <c r="J100" s="166" t="inlineStr">
        <is>
          <t>✅ คำตอบที่ถูกต้อง: ข้อ ก. ASA (Aspirin)
💡 Background:
Aspirin (Acetylsalicylic acid) มีผลต่อการขับกรดยูริกทางไตที่ขึ้นกับขนาดยา (Dose-dependent effect on uric acid excretion) ในขนาดต่ำถึงปานกลาง (Low-to-moderate dose: &lt; 2-3 g/day) Aspirin จะแย่งการหลั่งกรดยูริกที่ท่อไตส่วนต้น (Inhibits renal tubular secretion of uric acid) ส่งผลให้เกิดการคั่งของกรดยูริกในกระแสเลือดและกระตุ้นให้ข้ออักเสบกำเริบแย่ลงอย่างรวดเร็ว ดังนั้นจึงห้ามใช้ Aspirin ในการบรรเทาอาการปวดข้อเกาต์เฉียบพลัน นอกจากนี้ Allopurinol ก็ไม่ควรเริ่มต้นใช้ในขณะที่ข้อกำลังอักเสบเฉียบพลันเช่นกัน
🎯 ทำไมข้อนี้ถึงถูก:
ASA (Aspirin) ในขนาดแก้ปวดทั่วไปจะขัดขวางการขับกรดยูริกทางไต ส่งผลให้ระดับกรดยูริกในเลือดพุ่งสูงขึ้นและทำให้อาการข้ออักเสบของผู้ป่วยแย่ลง จึงเป็นยาแก้ปวดที่ห้ามใช้ในการรักษา Acute gout flare
🔍 ข้ออื่นผิดเพราะอะไร:
• ข้อ ข. (Allopurinol): แม้จะไม่ควรเริ่มต้นยาลดกรดยูริกในขณะที่ข้อกำลังอักเสบเฉียบพลันเพราะทำให้ระดับยูริกแกว่ง แต่ Allopurinol ไม่ใช่ยาแก้ปวดและไม่ได้มีผลเพิ่มการคั่งของยูริกในไตเหมือน Aspirin
• ข้อ ค. (Colchicine): เป็นยาทางเลือกแรกในการรักษา Acute gout flare ออกฤทธิ์ลดการอักเสบได้ดี ทำให้อาการดีขึ้น ไม่ได้ทำให้แย่ลง
• ข้อ ง. (Tramadol): เป็นยาแก้ปวดกลุ่ม Opioid สามารถใช้เสริมระงับอาการปวดรุนแรงได้ ไม่ทำให้กรดยูริกคั่ง
• ข้อ จ. (Paracetamol): เป็นยาบรรเทาปวดที่ปลอดภัย ไม่มีผลขัดขวางการขับกรดยูริกทางไต
📖 Guideline อ้างอิง:
2020 American College of Rheumatology (ACR) Guideline for the Management of Gout &amp; Goodman &amp; Gilman's The Pharmacological Basis of Therapeutics (14th Edition)
📌 จุดจำก่อนสอบ:
• Aspirin Effect on Uric Acid:
  - Low dose (&lt; 2 g/day): ยับยั้งการหลั่งยูริก -&gt; เพิ่มระดับ Uric acid ในเลือด (ห้ามใช้รักษา Acute Gout)
  - High dose (&gt; 4-5 g/day): ยับยั้งการดูดกลับยูริก -&gt; ขับยูริกออกทางปัสสาวะ (Uricosuric) แต่มีความเป็นพิษสูงมากจึงไม่นิยมใช้</t>
        </is>
      </c>
      <c r="K100" s="166" t="inlineStr"/>
      <c r="L100" s="166" t="inlineStr">
        <is>
          <t>Musculoskeletal</t>
        </is>
      </c>
      <c r="M100" s="166" t="inlineStr">
        <is>
          <t>Gout</t>
        </is>
      </c>
      <c r="N100" s="165" t="inlineStr">
        <is>
          <t>Clinic</t>
        </is>
      </c>
      <c r="O100" s="166" t="inlineStr">
        <is>
          <t>ข้อ 28 Pharma Plus เล่มม่วง (เฉลยข้อ ก ข)</t>
        </is>
      </c>
      <c r="P100" s="165" t="inlineStr">
        <is>
          <t>แบบฝึกหัด</t>
        </is>
      </c>
      <c r="Q100" s="165" t="inlineStr">
        <is>
          <t>เล่มม่วง</t>
        </is>
      </c>
      <c r="R100" s="165" t="inlineStr"/>
    </row>
    <row r="101" ht="24" customHeight="1" s="49">
      <c r="A101" s="165" t="n">
        <v>99</v>
      </c>
      <c r="B101" s="166" t="inlineStr">
        <is>
          <t>ผู้ป่วยชายไทย อายุ 38 ปี มาที่ร้านยาด้วยอาการปวด บวม แดง ร้อน บริเวณข้อนิ้วเท้าด้านซ้าย ซึ่งผู้ป่วยให้ข้อมูลว่าเมื่อคืนนี้ไปฉลองกับเพื่อนที่บนดอย ดื่มเบียร์หลายแก้ว และเอ็นไก่ทอด และก่อนหน้าที่จะมาเท้าเตะขาเก้าอี้ ผู้ป่วยมีประวัติเป็นโรคเบาหวานและ BMI = 30 kg/m²
ข้อใดคือคำแนะนำที่เหมาะสมในการให้คำแนะนำกับผู้ป่วยรายนี้</t>
        </is>
      </c>
      <c r="C101" s="166" t="inlineStr"/>
      <c r="D101" s="166" t="inlineStr">
        <is>
          <t>ควบคุมน้ำหนัก</t>
        </is>
      </c>
      <c r="E101" s="166" t="inlineStr">
        <is>
          <t>ออกกำลังกายอย่างสม่ำเสมอ</t>
        </is>
      </c>
      <c r="F101" s="166" t="inlineStr">
        <is>
          <t>ควบคุมระดับน้ำตาลในเลือด</t>
        </is>
      </c>
      <c r="G101" s="166" t="inlineStr">
        <is>
          <t>รับประทานสัตว์ปีกแทนสัตว์ใหญ่</t>
        </is>
      </c>
      <c r="H101" s="166" t="inlineStr">
        <is>
          <t>หยุดรับประทานเครื่องในอย่างเคร่งครัด</t>
        </is>
      </c>
      <c r="I101" s="165" t="n">
        <v>5</v>
      </c>
      <c r="J101" s="166" t="inlineStr">
        <is>
          <t>✅ คำตอบที่ถูกต้อง: ข้อ จ. หยุดรับประทานเครื่องในอย่างเคร่งครัด
💡 Background:
การปรับเปลี่ยนพฤติกรรมการดำเนินชีวิตและการควบคุมอาหาร (Non-pharmacological management) เป็นหัวใจสำคัญในการป้องกันการกำเริบของโรคเกาต์ อาหารที่มีสารพิวรีนสูงมาก (Very high purine: &gt; 150 mg/100 g) ได้แก่ เครื่องในสัตว์ทุกชนิด (ตับ ไต ไส้ ปอด หัวใจ) ไขกระดูก สัตว์ปีก หน่อไม้ ยอดผักบางชนิด กะปิ และปลาตัวเล็กตัวน้อย การงดเว้นอาหารกลุ่มนี้อย่างเคร่งครัดจะช่วยลดการสร้างกรดยูริกเข้าสู่กระแสเลือดได้อย่างชัดเจนและป้องกันการกำเริบซ้ำ
🎯 ทำไมข้อนี้ถึงถูก:
เครื่องในสัตว์เป็นแหล่งของสารพิวรีนที่เข้มข้นที่สุด การหยุดรับประทานเครื่องในอย่างเคร่งครัดจึงเป็นคำแนะนำจำเพาะที่จำเป็นและตรงจุดที่สุดสำหรับผู้ป่วยโรคเกาต์เพื่อป้องกันการกำเริบซ้ำ
🔍 ข้ออื่นผิดเพราะอะไร:
• ข้อ ก. (ควบคุมน้ำหนัก): แม้การลดน้ำหนักจะช่วยลดระดับกรดยูริกได้ในระยะยาว แต่ต้องทำอย่างค่อยเป็นค่อยไป การลดน้ำหนักอย่างรวดเร็วหรือการอดอาหารจะทำให้เกิด Ketoacidosis ซึ่งขัดขวางการขับยูริกทางไตและทำให้เกาต์กำเริบเฉียบพลันได้
• ข้อ ข. (ออกกำลังกายอย่างสม่ำเสมอ): ในระยะที่มีข้ออักเสบเฉียบพลันควรพักการใช้ข้อ (Rest) ห้ามออกกำลังกายหักโหม
• ข้อ ค. (ควบคุมระดับน้ำตาลในเลือด): เป็นการควบคุมโรคเบาหวานเดิม แต่ไม่ใช่คำแนะนำจำเพาะอันดับแรกในการจัดการโรคเกาต์
• ข้อ ง. (รับประทานสัตว์ปีกแทนสัตว์ใหญ่): ผิดอย่างยิ่ง เพราะสัตว์ปีก (เป็ด ไก่) มีปริมาณพิวรีนสูงมากเช่นกัน ไม่สามารถรับประทานทดแทนสัตว์ใหญ่ได้ในผู้ป่วยโรคเกาต์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Dietary Management in Gout:
  - ห้ามเด็ดขาด: เครื่องในสัตว์ทุกชนิด แอลกอฮอล์ (โดยเฉพาะเบียร์) เครื่องดื่มน้ำตาล Fructose สูง
  - สัตว์ปีก (ไก่ เป็ด) มีพิวรีนสูง ห้ามใช้แทนสัตว์ใหญ่
  - พืชตระกูลถั่ว/เต้าหู้ และผลิตภัณฑ์นมไขมันต่ำ (Low-fat dairy) ปลอดภัยและช่วยลดระดับยูริกได้</t>
        </is>
      </c>
      <c r="K101" s="166" t="inlineStr"/>
      <c r="L101" s="166" t="inlineStr">
        <is>
          <t>Musculoskeletal</t>
        </is>
      </c>
      <c r="M101" s="166" t="inlineStr">
        <is>
          <t>Gout</t>
        </is>
      </c>
      <c r="N101" s="165" t="inlineStr">
        <is>
          <t>Clinic</t>
        </is>
      </c>
      <c r="O101" s="166" t="inlineStr">
        <is>
          <t>ข้อ 29 Pharma Plus เล่มม่วง (เฉลยข้อ จ)</t>
        </is>
      </c>
      <c r="P101" s="165" t="inlineStr">
        <is>
          <t>แบบฝึกหัด</t>
        </is>
      </c>
      <c r="Q101" s="165" t="inlineStr">
        <is>
          <t>เล่มม่วง</t>
        </is>
      </c>
      <c r="R101" s="165" t="inlineStr"/>
    </row>
    <row r="102" ht="24" customHeight="1" s="49">
      <c r="A102" s="165" t="n">
        <v>100</v>
      </c>
      <c r="B102" s="166" t="inlineStr">
        <is>
          <t>ผู้ป่วยชายอายุ 45 ปี มาพบแพทย์์ด้วยอาการอักเสบ ปวดบวมหัวแม่เท้า เพิ่มมีอาการเมื่อคืนก่อน ผู้ป่วยมีระดับ uric acid 11mg/dl แพทย์์ซักประวัติทราบว่าผู้ป่วยมีอาการเช่นนี้ครั้งที่ 2 และดื่ม alcohol แต่ไม่มาก แต่ก่อนมีอาการในรอบนี้ได้กิน alcohol ติดต่อกัน 3 วัน
ยาในข้อใดไม่ควรจ่าย</t>
        </is>
      </c>
      <c r="C102" s="166" t="inlineStr"/>
      <c r="D102" s="166" t="inlineStr">
        <is>
          <t>Indomethacin 25 mg 1x3 pc</t>
        </is>
      </c>
      <c r="E102" s="166" t="inlineStr">
        <is>
          <t>Piroxicam 10 mg 1x2 pc</t>
        </is>
      </c>
      <c r="F102" s="166" t="inlineStr">
        <is>
          <t>Naproxen 500 mg 1x2 pc</t>
        </is>
      </c>
      <c r="G102" s="166" t="inlineStr">
        <is>
          <t>Ibuprofen 800 mg 1x4 pc</t>
        </is>
      </c>
      <c r="H102" s="166" t="inlineStr">
        <is>
          <t>Aspirin 500 mg 1x3 pc</t>
        </is>
      </c>
      <c r="I102" s="165" t="n">
        <v>5</v>
      </c>
      <c r="J102" s="166" t="inlineStr">
        <is>
          <t>✅ คำตอบที่ถูกต้อง: ข้อ จ. Aspirin 500 mg 1x3 pc
💡 Background:
การรักษาอาการข้ออักเสบเกาต์เฉียบพลัน (Acute Gout Flare) มีเป้าหมายเพื่อระงับการอักเสบและความเจ็บปวดอย่างรวดเร็ว ยากลุ่ม NSAIDs ที่มีข้อบ่งใช้และประสิทธิภาพสูง ได้แก่ Indomethacin, Naproxen, Ibuprofen ในขนาดสูง หรือ Piroxicam อย่างไรก็ตาม ยา Aspirin ในขนาดบรรเทาปวดทั่วไป (500 mg 3 เวลาต่อวัน = 1,500 mg/day) จัดเป็นขนาดยาขนาดต่ำถึงปานกลาง ซึ่งจะไปยับยั้งการหลั่งกรดยูริกที่ท่อไตส่วนต้น (Inhibits tubular secretion of uric acid) ส่งผลให้ระดับกรดยูริกในเลือดคั่งสูงขึ้นและกระตุ้นให้ข้ออักเสบรุนแรงยิ่งขึ้น จึงเป็นข้อห้ามใช้ในการรักษาโรคเกาต์กำเริบเฉียบพลัน
🎯 ทำไมข้อนี้ถึงถูก:
Aspirin 500 mg 1x3 pc (1.5 g/day) เป็นขนาดที่มีฤทธิ์แย่งการขับกรดยูริกทางไต ทำให้ระดับ Serum uric acid สูงขึ้นและข้ออักเสบกำเริบแย่ลง จึงเป็นยาที่ไม่ควรจ่ายเด็ดขาด
🔍 ข้ออื่นผิดเพราะอะไร:
• ข้อ ก. (Indomethacin 25 mg 1x3 pc หรือขนาดสูง 50 mg 1x3-4 pc): เป็นยาต้านการอักเสบมาตรฐานที่ใช้รักษา Acute gout flare มาอย่างยาวนาน
• ข้อ ข. (Piroxicam 10 mg 1x2 pc หรือ 20 mg 1x1): เป็นยากลุ่ม Oxicam NSAID สามารถใช้บรรเทาข้ออักเสบเกาต์ได้
• ข้อ ค. (Naproxen 500 mg 1x2 pc): เป็น First-line NSAID ที่แนะนำอย่างยิ่งในแนวทางเวชปฏิบัติเนื่องจากประสิทธิภาพดีและมีความปลอดภัยต่อระบบหัวใจและหลอดเลือดค่อนข้างสูง
• ข้อ ง. (Ibuprofen 800 mg 1x4 pc หรือ 1x3): เป็นยากลุ่ม NSAID ในขนาดต้านการอักเสบ (Anti-inflammatory dose) ที่สามารถใช้รักษาได้
📖 Guideline อ้างอิง:
2020 American College of Rheumatology (ACR) Guideline for the Management of Gout &amp; EULAR Recommendations for Gout
📌 จุดจำก่อนสอบ:
• NSAIDs for Acute Gout: Naproxen, Indomethacin, Ibuprofen (High dose) ใช้รักษา Acute flare ได้ดี
• Avoid Aspirin in Gout Flare: ขนาดยาแก้ปวด (1-2 g/day) ขัดขวางการขับกรดยูริกทางไต ทำให้ยูริกคั่ง ห้ามใช้รักษาอาการปวดข้อเกาต์เด็ดขาด</t>
        </is>
      </c>
      <c r="K102" s="166" t="inlineStr"/>
      <c r="L102" s="166" t="inlineStr">
        <is>
          <t>Musculoskeletal</t>
        </is>
      </c>
      <c r="M102" s="166" t="inlineStr">
        <is>
          <t>Gout</t>
        </is>
      </c>
      <c r="N102" s="165" t="inlineStr">
        <is>
          <t>Clinic</t>
        </is>
      </c>
      <c r="O102" s="166" t="inlineStr">
        <is>
          <t>ข้อ 30 Pharma Plus เล่มม่วง (เฉลยข้อ จ)</t>
        </is>
      </c>
      <c r="P102" s="165" t="inlineStr">
        <is>
          <t>แบบฝึกหัด</t>
        </is>
      </c>
      <c r="Q102" s="165" t="inlineStr">
        <is>
          <t>เล่มม่วง</t>
        </is>
      </c>
      <c r="R102" s="165" t="inlineStr"/>
    </row>
    <row r="103" ht="24" customHeight="1" s="49">
      <c r="A103" s="165" t="n">
        <v>101</v>
      </c>
      <c r="B103" s="166" t="inlineStr">
        <is>
          <t>ผู้ป่วยชายอายุ 45 ปี มาพบแพทย์์ด้วยอาการอักเสบ ปวดบวมหัวแม่เท้า เพิ่มมีอาการเมื่อคืนก่อน ผู้ป่วยมีระดับ uric acid 11mg/dl แพทย์์ซักประวัติทราบว่าผู้ป่วยมีอาการเช่นนี้ครั้งที่ 2 และดื่ม alcohol แต่ไม่มาก แต่ก่อนมีอาการในรอบนี้ได้กิน alcohol ติดต่อกัน 3 วัน
ข้อใดกลไกของยา colchicine</t>
        </is>
      </c>
      <c r="C103" s="166" t="inlineStr"/>
      <c r="D103" s="166" t="inlineStr">
        <is>
          <t>ยับยั้ง norciceptin</t>
        </is>
      </c>
      <c r="E103" s="166" t="inlineStr">
        <is>
          <t>Inhibit PG</t>
        </is>
      </c>
      <c r="F103" s="166" t="inlineStr">
        <is>
          <t>IL-1 receptor antagonists</t>
        </is>
      </c>
      <c r="G103" s="166" t="inlineStr">
        <is>
          <t>Inhibit INF</t>
        </is>
      </c>
      <c r="H103" s="166" t="inlineStr">
        <is>
          <t>กด PMN ทำให้ไม่สามารถหลั่งสารอักเสบ</t>
        </is>
      </c>
      <c r="I103" s="165" t="n">
        <v>5</v>
      </c>
      <c r="J103" s="166" t="inlineStr">
        <is>
          <t>✅ คำตอบที่ถูกต้อง: ข้อ จ. กด PMN ทำให้ไม่สามารถหลั่งสารอักเสบ
💡 Background:
Colchicine เป็นอัลคาลอยด์ธรรมชาติที่สกัดจากต้น Colchicum autumnale มีกลไกการออกฤทธิ์จำเพาะโดยการจับกับโปรตีน Tubulin ทำให้ยับยั้งกระบวนการประกอบตัวของไมโครทูบูล (Inhibits microtubule polymerization) ส่งผลยับยั้งการเคลื่อนที่ (Chemotaxis), การสร้างเดนไดรต์, และการกลืนกินผลึกยูเรต (Phagocytosis) ของเซลล์เม็ดเลือดขาวชนิด Polymorphonuclear leukocytes (PMN / Neutrophils) พร้อมทั้งยับยั้งการกระตุ้น NLRP3 Inflammasome ขัดขวางการหลั่งสารสื่อการอักเสบ เช่น Interleukin-1beta (IL-1beta) และ Leukotriene B4
🎯 ทำไมข้อนี้ถึงถูก:
การยับยั้งการทำงานของเซลล์เม็ดเลือดขาว PMN (Neutrophil) ทำให้ไม่สามารถเคลื่อนตัวมากินผลึกและไม่สามารถหลั่งเอนไซม์หรือสารสื่อการอักเสบออกมาได้ เป็นกลไกหลักทางเภสัชวิทยาของยา Colchicine
🔍 ข้ออื่นผิดเพราะอะไร:
• ข้อ ก. (ยับยั้ง nociceptin): ไม่ใช่กลไกของ Colchicine
• ข้อ ข. (Inhibit PG): เป็นกลไกของยากลุ่ม NSAIDs ที่ยับยั้งเอนไซม์ Cyclooxygenase (COX-1/COX-2)
• ข้อ ค. (IL-1 receptor antagonists): เป็นกลไกของยากลุ่มชีววัตถุ เช่น Anakinra ไม่ใช่ Colchicine
• ข้อ ง. (Inhibit INF): ไม่ใช่กลไกหลักในการต้านการอักเสบของ Colchicine
📖 Guideline อ้างอิง:
Goodman &amp; Gilman's The Pharmacological Basis of Therapeutics (14th Edition) &amp; 2020 American College of Rheumatology (ACR) Guideline for the Management of Gout
📌 จุดจำก่อนสอบ:
• Colchicine Mechanism: Tubulin binding -&gt; Microtubule disruption -&gt; ยับยั้ง Neutrophil (PMN) chemotaxis &amp; phagocytosis และยับยั้ง NLRP3 inflammasome
• Dosing for Acute Flare: 1.2 mg ทันที ตามด้วย 0.6 mg ในอีก 1 ชั่วโมงถัดมา (Low-dose regimen ปลอดภัยและได้ผลเท่า High-dose เดิม)</t>
        </is>
      </c>
      <c r="K103" s="166" t="inlineStr"/>
      <c r="L103" s="166" t="inlineStr">
        <is>
          <t>Musculoskeletal</t>
        </is>
      </c>
      <c r="M103" s="166" t="inlineStr">
        <is>
          <t>Gout</t>
        </is>
      </c>
      <c r="N103" s="165" t="inlineStr">
        <is>
          <t>Clinic</t>
        </is>
      </c>
      <c r="O103" s="166" t="inlineStr">
        <is>
          <t>ข้อ 31 Pharma Plus เล่มม่วง (เฉลยข้อ จ)</t>
        </is>
      </c>
      <c r="P103" s="165" t="inlineStr">
        <is>
          <t>แบบฝึกหัด</t>
        </is>
      </c>
      <c r="Q103" s="165" t="inlineStr">
        <is>
          <t>เล่มม่วง</t>
        </is>
      </c>
      <c r="R103" s="165" t="inlineStr"/>
    </row>
    <row r="104" ht="24" customHeight="1" s="49">
      <c r="A104" s="165" t="n">
        <v>102</v>
      </c>
      <c r="B104" s="166" t="inlineStr">
        <is>
          <t>ผู้ป่วยชายอายุ 50 ปี ได้รับการวินิจฉัยว่าเป็น acute gout โดยมีอาการปวดที่ข้อนิ้วเท้า มักปวดเวลากลางคืน ผู้ป่วยมีประวัติเป็น Hypertension มาประมาณ 2 ปี ได้รับยา HCTZ มาโดยตลอด โดยผู้ป่วยมีนิสัยชอบรับประทานเครื่องในสัตว์
Allopurinol ออกฤทธิ์อย่างไร</t>
        </is>
      </c>
      <c r="C104" s="166" t="inlineStr"/>
      <c r="D104" s="166" t="inlineStr">
        <is>
          <t>HMG-CoA reductase inhibitors</t>
        </is>
      </c>
      <c r="E104" s="166" t="inlineStr">
        <is>
          <t>Integrase inhibitors</t>
        </is>
      </c>
      <c r="F104" s="166" t="inlineStr">
        <is>
          <t>Xanthine oxidase inhibitors</t>
        </is>
      </c>
      <c r="G104" s="166" t="inlineStr">
        <is>
          <t>DNA gyrase inhibitors</t>
        </is>
      </c>
      <c r="H104" s="166" t="inlineStr">
        <is>
          <t>Cholinesterase inhibitors</t>
        </is>
      </c>
      <c r="I104" s="165" t="n">
        <v>3</v>
      </c>
      <c r="J104" s="166" t="inlineStr">
        <is>
          <t>✅ คำตอบที่ถูกต้อง: ข้อ ค. Xanthine oxidase inhibitors
💡 Background:
Allopurinol เป็นสารอนุพันธ์ประเภท Purine analog (โครงสร้างคล้าย Hypoxanthine) จัดเป็นยาหลักในกลุ่ม Xanthine Oxidase Inhibitors (XOI) ออกฤทธิ์ยับยั้งเอนไซม์ Xanthine Oxidase ทั้งในรูปของตัวยาแม่ Allopurinol และเมแทบอไลต์ออกฤทธิ์คือ Oxypurinol (Alloxanthine) ซึ่งมีค่าครึ่งชีวิตยาวนานกว่า ส่งผลยับยั้งการเปลี่ยน Hypoxanthine ไปเป็น Xanthine และยับยั้งการเปลี่ยน Xanthine ไปเป็น Uric acid ทำให้ระดับกรดยูริกในเลือดและในปัสสาวะลดลงอย่างมีประสิทธิภาพ
🎯 ทำไมข้อนี้ถึงถูก:
Allopurinol จัดอยู่ในกลุ่มยา "Xanthine oxidase inhibitors" โดยตรง ทำหน้าที่ขัดขวางกระบวนการสร้างกรดยูริกในร่างกาย
🔍 ข้ออื่นผิดเพราะอะไร:
• ข้อ ก. (HMG-CoA reductase inhibitors): เป็นยากลุ่มยาลดไขมันในเลือดกลุ่ม Statins เช่น Simvastatin, Atorvastatin
• ข้อ ข. (Integrase inhibitors): เป็นยาต้านไวรัส HIV เช่น Raltegravir, Dolutegravir
• ข้อ ง. (DNA gyrase inhibitors): เป็นยาต้านจุลชีพกลุ่ม Fluoroquinolones เช่น Ciprofloxacin, Levofloxacin
• ข้อ จ. (Cholinesterase inhibitors): เป็นยาเพิ่ม Acetylcholine รักษาโรคอัลไซเมอร์หรือ Myasthenia Gravis เช่น Donepezil, Pyridostigmine
📖 Guideline อ้างอิง:
Goodman &amp; Gilman's The Pharmacological Basis of Therapeutics (14th Edition) &amp; 2020 American College of Rheumatology (ACR) Guideline for the Management of Gout
📌 จุดจำก่อนสอบ:
• Allopurinol: Purine analog -&gt; ยับยั้ง Xanthine Oxidase -&gt; ลดการสร้าง Uric acid
• Active Metabolite: Oxypurinol (t1/2 ~ 15-30 ชั่วโมง) ขับออกทางไต ต้องปรับขนาดยาตามค่าการทำงานของไต (eGFR)
• Genetic Screening: ตรวจยีนเสี่ยง HLA-B58:01 ก่อนเริ่มยาในคนไทย เพื่อป้องกันการแพ้ยารุนแรง (SCARs/SJS/TEN)</t>
        </is>
      </c>
      <c r="K104" s="166" t="inlineStr"/>
      <c r="L104" s="166" t="inlineStr">
        <is>
          <t>Musculoskeletal</t>
        </is>
      </c>
      <c r="M104" s="166" t="inlineStr">
        <is>
          <t>Gout</t>
        </is>
      </c>
      <c r="N104" s="165" t="inlineStr">
        <is>
          <t>Clinic</t>
        </is>
      </c>
      <c r="O104" s="166" t="inlineStr">
        <is>
          <t>ข้อ 32 Pharma Plus เล่มม่วง (เฉลยข้อ ค)</t>
        </is>
      </c>
      <c r="P104" s="165" t="inlineStr">
        <is>
          <t>แบบฝึกหัด</t>
        </is>
      </c>
      <c r="Q104" s="165" t="inlineStr">
        <is>
          <t>เล่มม่วง</t>
        </is>
      </c>
      <c r="R104" s="165" t="inlineStr"/>
    </row>
    <row r="105" ht="24" customHeight="1" s="49">
      <c r="A105" s="165" t="n">
        <v>103</v>
      </c>
      <c r="B105" s="166" t="inlineStr">
        <is>
          <t>ผู้ป่วยชายอายุ 50 ปี ได้รับการวินิจฉัยว่าเป็น acute gout โดยมีอาการปวดที่ข้อนิ้วเท้า มักปวดเวลากลางคืน ผู้ป่วยมีประวัติเป็น Hypertension มาประมาณ 2 ปี ได้รับยา HCTZ มาโดยตลอด โดยผู้ป่วยมีนิสัยชอบรับประทานเครื่องในสัตว์
สมุนไพรใดที่มีการออกฤทธิ์คล้ายยากลุ่ม NSAIDs</t>
        </is>
      </c>
      <c r="C105" s="166" t="inlineStr"/>
      <c r="D105" s="166" t="inlineStr">
        <is>
          <t>รางจืด</t>
        </is>
      </c>
      <c r="E105" s="166" t="inlineStr">
        <is>
          <t>ขมิ้นชัน</t>
        </is>
      </c>
      <c r="F105" s="166" t="inlineStr">
        <is>
          <t>ตรีผลา</t>
        </is>
      </c>
      <c r="G105" s="166" t="inlineStr">
        <is>
          <t>ฟ้าทลายโจร</t>
        </is>
      </c>
      <c r="H105" s="166" t="inlineStr">
        <is>
          <t>เถาวัลย์เปรียง</t>
        </is>
      </c>
      <c r="I105" s="165" t="n">
        <v>5</v>
      </c>
      <c r="J105" s="166" t="inlineStr">
        <is>
          <t>✅ คำตอบที่ถูกต้อง: ข้อ จ. เถาวัลย์เปรียง
💡 Background:
"เถาวัลย์เปรียง" (Derris scandens (Roxb.) Benth.) เป็นยาสมุนไพรในบัญชียาหลักแห่งชาติด้านสมุนไพรของประเทศไทย สารสกัดจากเถาวัลย์เปรียงมีสารสำคัญในกลุ่ม Isoflavonoids และสารอนุพันธ์ เช่น Scanderone และ Lupeol ซึ่งมีฤทธิ์ทางเภสัชวิทยาในการยับยั้งเอนไซม์ Cyclooxygenase (ทั้ง COX-1 และ COX-2) รวมถึงลดการหลั่งสารสื่อการอักเสบ PGE2 และ TNF-alpha มีผลการวิจัยทางคลินิกยืนยันว่ามีประสิทธิผลในการลดอาการปวดข้อ ปวดหลัง และต้านการอักเสบเทียบเคียงได้กับยาแผนปัจจุบันกลุ่ม NSAIDs (เช่น Ibuprofen หรือ Diclofenac)
🎯 ทำไมข้อนี้ถึงถูก:
เถาวัลย์เปรียง มีฤทธิ์ต้านการอักเสบผ่านกลไกยับยั้งการสร้าง Prostaglandin คล้ายคลึงกับยากลุ่ม NSAIDs และได้รับการบรรจุในบัญชียาหลักแห่งชาติเพื่อบรรเทาอาการปวดเมื่อยกล้ามเนื้อและปวดข้อ
🔍 ข้ออื่นผิดเพราะอะไร:
• ข้อ ก. (รางจืด): Thunbergia laurifolia เด่นด้านการถอนพิษ ขับสารพิษต้านอนุมูลอิสระ ไม่ได้ใช้ต้านการอักเสบคล้าย NSAIDs
• ข้อ ข. (ขมิ้นชัน): Curcuma longa มีสาร Curcuminoids เด่นด้านขับลม บรรเทาอาการจุกเสียด แน่นเฟ้อ รักษาแผลในทางเดินอาหาร
• ข้อ ค. (ตรีผลา): ตำรับสมุนไพรพิกัด 3 ชนิด (สมอพิเภก สมอไทย มะขามป้อม) เด่นด้านปรับธาตุ บรรเทาอาการไอ ขับเสมหะ และเป็นยาระบายอ่อนๆ
• ข้อ ง. (ฟ้าทะลายโจร): Andrographis paniculata มีสาร Andrographolide เด่นด้านบรรเทาอาการของโรคหวัด เจ็บคอ บรรเทาอาการไข้
📖 Guideline อ้างอิง:
บัญชียาหลักแห่งชาติด้านสมุนไพร พ.ศ. 2566 &amp; คู่มือการใช้ยาสมุนไพรในระบบบริการสาธารณสุข กรมการแพทย์์แผนไทยและการแพทย์์ทางเลือก
📌 จุดจำก่อนสอบ:
• เถาวัลย์เปรียง (Derris scandens): ยาสมุนไพรบรรเทาอาการปวดกล้ามเนื้อ ปวดข้อ กลไกยับยั้ง COX คล้าย NSAIDs
• Caution: เนื่องจากมีฤทธิ์คล้าย NSAIDs จึงต้องระวังการใช้ในผู้ป่วยโรคแผลในทางเดินอาหาร (Peptic ulcer) และโรคไตเสื่อม</t>
        </is>
      </c>
      <c r="K105" s="166" t="inlineStr"/>
      <c r="L105" s="166" t="inlineStr">
        <is>
          <t>Musculoskeletal</t>
        </is>
      </c>
      <c r="M105" s="166" t="inlineStr">
        <is>
          <t>Gout</t>
        </is>
      </c>
      <c r="N105" s="165" t="inlineStr">
        <is>
          <t>Clinic</t>
        </is>
      </c>
      <c r="O105" s="166" t="inlineStr">
        <is>
          <t>ข้อ 33 Pharma Plus เล่มม่วง (เฉลยข้อ จ)</t>
        </is>
      </c>
      <c r="P105" s="165" t="inlineStr">
        <is>
          <t>แบบฝึกหัด</t>
        </is>
      </c>
      <c r="Q105" s="165" t="inlineStr">
        <is>
          <t>เล่มม่วง</t>
        </is>
      </c>
      <c r="R105" s="165" t="inlineStr"/>
    </row>
    <row r="106" ht="24" customHeight="1" s="49">
      <c r="A106" s="165" t="n">
        <v>104</v>
      </c>
      <c r="B106" s="166" t="inlineStr">
        <is>
          <t>ผู้ป่วยอายุ 53 ปี มาขอคำปรึกษากับเภสัชกรร้านขายยาว่า ในรอบเดือนที่ผ่านมามีอาการปวดเข่าจากโรคเกาท์มากขึ้นและได้รับประทานเป็น colchicine มา 2 ปี ได้ควบคุมการรับประทานอาหารและรับประทานยาอย่างต่อเนื่องตามที่แพทย์์สั่ง มีโรคประจำตัวเป็นโรคความดันโลหิตสูง ซึ่งได้รับยาจากคลินิกดังนี้ HCTZ 50 mg 1x1 pc, Colchicines 0.6 mg 1x1 pc, Moduretic (HCTZ+Amiloride) 1x1pc (เพิ่งได้ยาตัวนี้เพิ่มเมื่อเดือนที่แล้ว) ปัจจุบันผู้ป่วยมีความดันโลหิต 144/94 mmHg ผู้ป่วยปฏิเสธการแพ้ยาและโรคประจำตัวอื่น ๆ
ข้อใดเป็นปัจจัยที่ก่อให้เกิดอาการดังกล่าว</t>
        </is>
      </c>
      <c r="C106" s="166" t="inlineStr"/>
      <c r="D106" s="166" t="inlineStr">
        <is>
          <t>Hydrochlorothiazide induced hyponatremia</t>
        </is>
      </c>
      <c r="E106" s="166" t="inlineStr">
        <is>
          <t>ระดับยา colchicine ลดลงเนื่องจากเกิดปฏิกิริยากับ hydrochlorothiazide</t>
        </is>
      </c>
      <c r="F106" s="166" t="inlineStr">
        <is>
          <t>ภาวะแทรกซ้อนจากโรคความดันโลหิตสูง</t>
        </is>
      </c>
      <c r="G106" s="166" t="inlineStr">
        <is>
          <t>การได้รับยา hydrochlorothiazide</t>
        </is>
      </c>
      <c r="H106" s="166" t="inlineStr">
        <is>
          <t>การได้รับยา amiloride</t>
        </is>
      </c>
      <c r="I106" s="165" t="n">
        <v>4</v>
      </c>
      <c r="J106" s="166" t="inlineStr">
        <is>
          <t>✅ คำตอบที่ถูกต้อง: ข้อ ง. การได้รับยา hydrochlorothiazide
💡 Background:
ยาขับปัสสาวะกลุ่ม Thiazides เช่น Hydrochlorothiazide (HCTZ) เป็นสาเหตุสำคัญที่พบบ่อยของภาวะกรดยูริกในเลือดสูงที่เกิดจากยา (Diuretic-induced hyperuricemia) ยา HCTZ ออกฤทธิ์ขับน้ำและโซเดียม ทำให้ปริมาตรเลือดในร่างกายลดลง ส่งผลกระตุ้นให้ไตดูดกลับโซเดียมและกรดยูริกที่ท่อไตส่วนต้น (Proximal tubule) เพิ่มขึ้น นอกจากนี้โมเลกุลของยาขับปัสสาวะยังเข้าไปแย่งกลไกการหลั่งกรดยูริก (Organic Anion Transporter: OAT) ที่ท่อไต ส่งผลให้การขับกรดยูริกออกทางปัสสาวะลดลงอย่างมาก ยิ่งในผู้ป่วยรายนี้เพิ่งได้รับยา Moduretic (HCTZ + Amiloride) เพิ่มเข้าไป จึงทำให้ได้รับขนาดรวมของ HCTZ สูงขึ้นจนกระตุ้นให้ข้ออักเสบเกาต์กำเริบ
🎯 ทำไมข้อนี้ถึงถูก:
การได้รับยา Hydrochlorothiazide (โดยเฉพาะเมื่อได้รับซ้ำซ้อนจากทั้งยาเดี่ยว HCTZ และยารวม Moduretic) เป็นปัจจัยชักนำโดยตรงที่ทำให้ระดับกรดยูริกสูงขึ้นและข้อเกาต์กำเริบมากขึ้น
🔍 ข้ออื่นผิดเพราะอะไร:
• ข้อ ก. (Hydrochlorothiazide induced hyponatremia): โซเดียมในเลือดต่ำไม่ใช่อาการที่อธิบายการปวดข้อเกาต์
• ข้อ ข. (ระดับยา colchicine ลดลงเนื่องจากเกิดปฏิกิริยากับ hydrochlorothiazide): ยาทั้งสองไม่มีอันตรกิริยาทางเภสัชจลนศาสตร์ที่ทำให้ระดับ Colchicine ลดลงอย่างมีนัยสำคัญ
• ข้อ ค. (ภาวะแทรกซ้อนจากโรคความดันโลหิตสูง): ความดันโลหิตสูงไม่ได้ทำให้ข้ออักเสบเกาต์กำเริบโดยตรง แต่เกิดจากยาขับปัสสาวะที่ใช้รักษา
• ข้อ จ. (การได้รับยา amiloride): Amiloride เป็น Potassium-sparing diuretic ไม่มีผลเพิ่มระดับกรดยูริกโดดเด่นเท่า Thiazide
📖 Guideline อ้างอิง:
2020 American College of Rheumatology (ACR) Guideline for the Management of Gout &amp; 2024 ESC Guidelines for the management of elevated blood pressure and hypertension
📌 จุดจำก่อนสอบ:
• Drugs that Induce Hyperuricemia: "CAN'T LEAP"
  - C: Cyclosporine
  - A: Alcohol, Aspirin (Low dose)
  - N: Nicotinic acid (Niacin)
  - T: Thiazide diuretics (HCTZ) &amp; Loop diuretics
  - L: Levodopa
  - E: Ethambutol
  - A: Allopurinol (Initial flare)
  - P: Pyrazinamide
• Clinical Strategy: เปลี่ยนยาลดความดันไปใช้ Losartan (ARB ตัวเดียวที่มีฤทธิ์ Uricosuric ขับกรดยูริก) หรือ Calcium Channel Blockers (Amlodipine)</t>
        </is>
      </c>
      <c r="K106" s="166" t="inlineStr"/>
      <c r="L106" s="166" t="inlineStr">
        <is>
          <t>Musculoskeletal</t>
        </is>
      </c>
      <c r="M106" s="166" t="inlineStr">
        <is>
          <t>Gout</t>
        </is>
      </c>
      <c r="N106" s="165" t="inlineStr">
        <is>
          <t>Clinic</t>
        </is>
      </c>
      <c r="O106" s="166" t="inlineStr">
        <is>
          <t>ข้อ 34 Pharma Plus เล่มม่วง (เฉลยข้อ ง)</t>
        </is>
      </c>
      <c r="P106" s="165" t="inlineStr">
        <is>
          <t>แบบฝึกหัด</t>
        </is>
      </c>
      <c r="Q106" s="165" t="inlineStr">
        <is>
          <t>เล่มม่วง</t>
        </is>
      </c>
      <c r="R106" s="165" t="inlineStr"/>
    </row>
    <row r="107" ht="24" customHeight="1" s="49">
      <c r="A107" s="165" t="n">
        <v>105</v>
      </c>
      <c r="B107" s="166" t="inlineStr">
        <is>
          <t>ข้อใดเป็นอาหารที่ผู้ป่วยไม่ควรได้รับมากที่สุด</t>
        </is>
      </c>
      <c r="C107" s="166" t="inlineStr"/>
      <c r="D107" s="166" t="inlineStr">
        <is>
          <t>ต้มยำปลาช่อน</t>
        </is>
      </c>
      <c r="E107" s="166" t="inlineStr">
        <is>
          <t>หมูแดดเดียว</t>
        </is>
      </c>
      <c r="F107" s="166" t="inlineStr">
        <is>
          <t>ตับหวาน</t>
        </is>
      </c>
      <c r="G107" s="166" t="inlineStr">
        <is>
          <t>แกงบวชฟักทอง</t>
        </is>
      </c>
      <c r="H107" s="166" t="inlineStr">
        <is>
          <t>ปลาหมึกย่าง</t>
        </is>
      </c>
      <c r="I107" s="165" t="n">
        <v>3</v>
      </c>
      <c r="J107" s="166" t="inlineStr">
        <is>
          <t>✅ คำตอบที่ถูกต้อง: ข้อ ค. ตับหวาน
💡 Background:
สารพิวรีน (Purine) เป็นสารตั้งต้นในร่างกายที่จะถูกออกซิไดซ์ผ่านเอนไซม์ Xanthine Oxidase ไปเป็นกรดยูริก ในบรรดาหมวดหมู่อาหาร เครื่องในสัตว์ (Organ meats / Offal) เช่น ตับ ไต หัวใจ ไส้ ปอด เป็นอาหารที่มีความเข้มข้นของเซลล์และสารพิวรีนสูงที่สุดอย่างยิ่ง (&gt; 150 - 1,000 mg purine / 100 g) การบริโภคเครื่องในสัตว์จะทำให้ระดับกรดยูริกในเลือดพุ่งสูงขึ้นอย่างรวดเร็วและกระตุ้นให้ข้ออักเสบกำเริบเฉียบพลันได้ทันที
🎯 ทำไมข้อนี้ถึงถูก:
"ตับหวาน" ทำจากตับหมู ซึ่งเป็นเครื่องในสัตว์ที่มีปริมาณพิวรีนสูงที่สุดในตัวเลือกทั้งหมด จึงเป็นอาหารที่ผู้ป่วยโรคเกาต์ต้องหลีกเลี่ยงมากที่สุดอย่างเด็ดขาด
🔍 ข้ออื่นผิดเพราะอะไร:
• ข้อ ก. (ต้มยำปลาช่อน): เนื้อปลามีพิวรีนปานกลาง ปลอดภัยกว่าเครื่องในสัตว์มาก
• ข้อ ข. (หมูแดดเดียว): เนื้อหมูปกติจัดเป็นอาหารพิวรีนปานกลาง ควรจำกัดปริมาณ แต่ไม่รุนแรงเท่าตับและเครื่องใน
• ข้อ ง. (แกงบวชฟักทอง): เป็นอาหารกลุ่มคาร์โบไฮเดรตและพืช มีพิวรีนต่ำมาก ปลอดภัยต่อโรคเกาต์ (แต่ต้องระวังเรื่องน้ำตาล)
• ข้อ จ. (ปลาหมึกย่าง): อาหารทะเลมีพิวรีนปานกลางถึงสูง ควรหลีกเลี่ยงหรือจำกัด แต่หากเทียบกับเครื่องในสัตว์ ตับหมูยังคงมีพิวรีนและความเสี่ยงสูงกว่า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Purine Content Hierarchy:
  - Very High (&gt; 150 mg/100g) -&gt; หลีกเลี่ยงเด็ดขาด: เครื่องในสัตว์ทุกชนิด (ตับ ไต ไส้) ไขกระดูก น้ำต้มกระดูกเข้มข้น ยีสต์ แอลกอฮอล์
  - Moderate (50-150 mg/100g) -&gt; รับประทานได้พอเหมาะ: เนื้อแดง สัตว์ปีก ปลา อาหารทะเล
  - Low (&lt; 50 mg/100g) -&gt; ปลอดภัย: ผลิตภัณฑ์นมพร่องมันเนย ไข่ไก่ ผักใบเขียว ข้าว ขนมปัง</t>
        </is>
      </c>
      <c r="K107" s="166" t="inlineStr"/>
      <c r="L107" s="166" t="inlineStr">
        <is>
          <t>Musculoskeletal</t>
        </is>
      </c>
      <c r="M107" s="166" t="inlineStr">
        <is>
          <t>Gout</t>
        </is>
      </c>
      <c r="N107" s="165" t="inlineStr">
        <is>
          <t>Clinic</t>
        </is>
      </c>
      <c r="O107" s="166" t="inlineStr">
        <is>
          <t>ข้อ 35 Pharma Plus เล่มม่วง (เฉลยข้อ ค)</t>
        </is>
      </c>
      <c r="P107" s="165" t="inlineStr">
        <is>
          <t>แบบฝึกหัด</t>
        </is>
      </c>
      <c r="Q107" s="165" t="inlineStr">
        <is>
          <t>เล่มม่วง</t>
        </is>
      </c>
      <c r="R107" s="165" t="inlineStr"/>
    </row>
    <row r="108" ht="24" customHeight="1" s="49">
      <c r="A108" s="165" t="n">
        <v>106</v>
      </c>
      <c r="B108" s="166" t="inlineStr">
        <is>
          <t>ข้อใดกล่าวถึง colchicine ถูกต้อง</t>
        </is>
      </c>
      <c r="C108" s="166" t="inlineStr"/>
      <c r="D108" s="166" t="inlineStr">
        <is>
          <t>เป็นยาตัวเลือกรองที่ใช้ในการรักษาโรคเกาท์</t>
        </is>
      </c>
      <c r="E108" s="166" t="inlineStr">
        <is>
          <t>ต้องมีการจำกัดการรับประทานน้ำ</t>
        </is>
      </c>
      <c r="F108" s="166" t="inlineStr">
        <is>
          <t>ห้ามใช้ในสตรีมีครรภ์เด็ดขาด</t>
        </is>
      </c>
      <c r="G108" s="166" t="inlineStr">
        <is>
          <t>มีอันตรกิริยากับยากลุ่ม macrolide</t>
        </is>
      </c>
      <c r="H108" s="166" t="inlineStr">
        <is>
          <t>ไม่ต้องปรับขนาดยาในผู้ป่วยโรคไต</t>
        </is>
      </c>
      <c r="I108" s="165" t="n">
        <v>4</v>
      </c>
      <c r="J108" s="166" t="inlineStr">
        <is>
          <t>✅ คำตอบที่ถูกต้อง: ข้อ ง. มีอันตรกิริยากับยากลุ่ม macrolide
💡 Background:
Colchicine ถูกเมแทบอไลต์ผ่านเอนไซม์ Cytochrome P450 3A4 (CYP3A4) และถูกขนส่งออกจากเซลล์ผ่านโปรตีน P-glycoprotein (P-gp) เป็นทางหลัก ยากลุ่ม Macrolide antibiotics เช่น Clarithromycin, Erythromycin (ยกเว้น Azithromycin ซึ่งยับยั้งน้อยมาก) เป็นตัวยับยั้งเอนไซม์ CYP3A4 และ P-gp ที่มีฤทธิ์แรง (Strong inhibitors) การให้ยา Macrolides ร่วมกับ Colchicine จะทำให้ระดับยา Colchicine ในกระแสเลือดเพิ่มสูงขึ้นอย่างรวดเร็วและรุนแรง นำไปสู่ความเป็นพิษขั้นวิกฤต เช่น ท้องเสียรุนแรง กดการทำงานของไขกระดูก (Agranulocytosis/Pancytopenia) กล้ามเนื้อสลาย (Rhabdomyolysis) และอาจถึงแก่ชีวิตได้ จึงต้องหลีกเลี่ยงการใช้ร่วมกันหรือปรับลดขนาดยา Colchicine ลงอย่างเข้มงวด
🎯 ทำไมข้อนี้ถึงถูก:
ตัวเลือก ง. กล่าวถูกต้อง Colchicine มี Major Drug Interaction ที่อันตรายมากกับยากลุ่ม Macrolides (โดยเฉพาะ Clarithromycin และ Erythromycin)
🔍 ข้ออื่นผิดเพราะอะไร:
• ข้อ ก. (เป็นยาตัวเลือกรองที่ใช้ในการรักษาโรคเกาท์): ผิด Colchicine เป็นยาทางเลือกแรก (First-line agent) ในการรักษาข้ออักเสบเกาต์เฉียบพลันร่วมกับ NSAIDs และ Corticosteroids
• ข้อ ข. (ต้องมีการจำกัดการรับประทานน้ำ): ผิด ผู้ป่วยโรคเกาต์ที่ได้รับ Colchicine หรือมีระดับกรดยูริกสูงควรดื่มน้ำมากๆ (2-3 ลิตร/วัน) เพื่อช่วยขับกรดยูริกและลดโอกาสเกิดผลึกนิ่วในไต ไม่ใช่จำกัดน้ำ
• ข้อ ค. (ห้ามใช้ในสตรีมีครรภ์เด็ดขาด): ผิด Colchicine จัดอยู่ใน Pregnancy Category C (ไม่ใช่ Category X) แม้ควรหลีกเลี่ยงหากไม่จำเป็น แต่ไม่ได้เป็นข้อห้ามใช้อย่างเด็ดขาดเท่ากับยาในกลุ่ม Category X เช่น Methotrexate
• ข้อ จ. (ไม่ต้องปรับขนาดยาในผู้ป่วยโรคไต): ผิด Colchicine ขับออกทางไตประมาณร้อยละ 10-20 และสะสมในร่างกายได้ง่าย ผู้ป่วยที่มีการทำงานของไตบกพร่อง (eGFR &lt; 30-50 mL/min) จำเป็นต้องปรับลดขนาดยาหรือลดความถี่ในการรับประทานเพื่อป้องกันพิษต่อกล้ามเนื้อและไขกระดูก
📖 Guideline อ้างอิง:
2020 American College of Rheumatology (ACR) Guideline for the Management of Gout &amp; US FDA Drug Safety Communication on Colchicine-Macrolide Interactions
📌 จุดจำก่อนสอบ:
• Colchicine Dangerous Drug Interactions:
  - Strong CYP3A4 &amp; P-gp Inhibitors: Clarithromycin, Erythromycin, Ketoconazole, Itraconazole, Ritonavir, Verapamil, Diltiazem
  - Consequence: เพิ่มระดับ Colchicine มหาศาล -&gt; Rhabdomyolysis + Bone marrow suppression + Fatal toxicity
• Renal Adjustment: ในผู้ป่วย Moderate-Severe CKD ต้องลดขนาดยา Colchicine ลงเสมอ</t>
        </is>
      </c>
      <c r="K108" s="166" t="inlineStr"/>
      <c r="L108" s="166" t="inlineStr">
        <is>
          <t>Musculoskeletal</t>
        </is>
      </c>
      <c r="M108" s="166" t="inlineStr">
        <is>
          <t>Gout</t>
        </is>
      </c>
      <c r="N108" s="165" t="inlineStr">
        <is>
          <t>Clinic</t>
        </is>
      </c>
      <c r="O108" s="166" t="inlineStr">
        <is>
          <t>ข้อ 36 Pharma Plus เล่มม่วง (เฉลยข้อ ง)</t>
        </is>
      </c>
      <c r="P108" s="165" t="inlineStr">
        <is>
          <t>แบบฝึกหัด</t>
        </is>
      </c>
      <c r="Q108" s="165" t="inlineStr">
        <is>
          <t>เล่มม่วง</t>
        </is>
      </c>
      <c r="R108" s="165" t="inlineStr"/>
    </row>
    <row r="109" ht="24" customHeight="1" s="49">
      <c r="A109" s="165" t="n">
        <v>107</v>
      </c>
      <c r="B109" s="166" t="inlineStr">
        <is>
          <t>ข้อใดเป็นอาการไม่พึงประสงค์จากยา colchicine ที่พบบ่อยที่สุด</t>
        </is>
      </c>
      <c r="C109" s="166" t="inlineStr"/>
      <c r="D109" s="166" t="inlineStr">
        <is>
          <t>Ototoxicity</t>
        </is>
      </c>
      <c r="E109" s="166" t="inlineStr">
        <is>
          <t>Diarrhea</t>
        </is>
      </c>
      <c r="F109" s="166" t="inlineStr">
        <is>
          <t>Retinopathy</t>
        </is>
      </c>
      <c r="G109" s="166" t="inlineStr">
        <is>
          <t>Peripheral neuritis</t>
        </is>
      </c>
      <c r="H109" s="166" t="inlineStr">
        <is>
          <t>Hepatic impairment</t>
        </is>
      </c>
      <c r="I109" s="165" t="n">
        <v>2</v>
      </c>
      <c r="J109" s="166" t="inlineStr">
        <is>
          <t>✅ คำตอบที่ถูกต้อง: ข้อ ข. Diarrhea
💡 Background:
Colchicine ออกฤทธิ์จับกับโปรตีน Tubulin ทำให้ยับยั้งการแบ่งตัวของเซลล์ (Inhibits mitosis through microtubule assembly disruption) เซลล์เยื่อบุทางเดินอาหาร (Gastrointestinal epithelial cells) ซึ่งมีอัตราการแบ่งตัวและผลัดเซลล์สูงอย่างรวดเร็วจึงได้รับผลกระทบจากยานี้ได้ง่ายและเร็วที่สุด อาการไม่พึงประสงค์ที่พบบ่อยที่สุด (Most common ADR: เกิดขึ้นได้ถึงร้อยละ 20-50 ของผู้ใช้ยา) คือ อาการทางระบบทางเดินอาหาร โดยเฉพาะ "ท้องเสียถ่ายเหลว" (Diarrhea) คลื่นไส้ อาเจียน และปวดเกร็งท้อง โดยอาการท้องเสียมักเป็นสัญญาณเตือนแรกสุด (Early sign of toxicity) ที่บ่งชี้ว่าระดับยาในร่างกายเริ่มสูงเกินไป
🎯 ทำไมข้อนี้ถึงถูก:
"Diarrhea" (ท้องเสีย) เป็นอาการไม่พึงประสงค์ที่พบได้บ่อยที่สุดของยา Colchicine และเป็นข้อบ่งชี้ให้ผู้ป่วยหยุดใช้ยาทันทีหากมีอาการถ่ายเหลวรุนแรง
🔍 ข้ออื่นผิดเพราะอะไร:
• ข้อ ก. (Ototoxicity): พิษต่อหู พบบ่อยในยากลุ่ม Aminoglycosides (Gentamicin) หรือ Loop diuretics (Furosemide) ไม่ใช่ Colchicine
• ข้อ ค. (Retinopathy): พิษต่อจอประสาทตา พบบ่อยในการใช้ยา Chloroquine หรือ Hydroxychloroquine ระยะยาว
• ข้อ ง. (Peripheral neuritis): ปลายประสาทอักเสบ อาจพบได้ในภาวะพิษเรื้อรังจาก Colchicine (Neuromyopathy) แต่พบได้น้อยมากเมื่อเทียบกับอาการท้องเสีย
• ข้อ จ. (Hepatic impairment): ตับอักเสบไม่ใช่ผลข้างเคียงเด่นของ Colchicine
📖 Guideline อ้างอิง:
2020 American College of Rheumatology (ACR) Guideline for the Management of Gout &amp; Goodman &amp; Gilman's The Pharmacological Basis of Therapeutics (14th Edition)
📌 จุดจำก่อนสอบ:
• Most Common ADR of Colchicine: ท้องเสีย (Diarrhea) และปวดท้องคลื่นไส้
• Patient Counseling: หากเริ่มมีอาการถ่ายเหลว ถ่ายบ่อย หรือปวดบิดท้อง ให้หยุดรับประทานยา Colchicine ทันที
• Modern Regimen Benefit: การใช้ขนาดต่ำ (Low-dose: 1.2 mg stat ตามด้วย 0.6 mg ใน 1 ชั่วโมง) ให้ประสิทธิภาพเท่าขนาดเดิม แต่ลดการเกิด Diarrhea ลงได้มากกว่าครึ่ง</t>
        </is>
      </c>
      <c r="K109" s="166" t="inlineStr"/>
      <c r="L109" s="166" t="inlineStr">
        <is>
          <t>Musculoskeletal</t>
        </is>
      </c>
      <c r="M109" s="166" t="inlineStr">
        <is>
          <t>Gout</t>
        </is>
      </c>
      <c r="N109" s="165" t="inlineStr">
        <is>
          <t>Clinic</t>
        </is>
      </c>
      <c r="O109" s="166" t="inlineStr">
        <is>
          <t>ข้อ 37 Pharma Plus เล่มม่วง (เฉลยข้อ ข)</t>
        </is>
      </c>
      <c r="P109" s="165" t="inlineStr">
        <is>
          <t>แบบฝึกหัด</t>
        </is>
      </c>
      <c r="Q109" s="165" t="inlineStr">
        <is>
          <t>เล่มม่วง</t>
        </is>
      </c>
      <c r="R109" s="165" t="inlineStr"/>
    </row>
    <row r="110" ht="24" customHeight="1" s="49">
      <c r="A110" s="165" t="n">
        <v>108</v>
      </c>
      <c r="B110" s="166" t="inlineStr">
        <is>
          <t>ข้อใดเป็นกลไกทางเภสัชวิทยาของยา allopurinol</t>
        </is>
      </c>
      <c r="C110" s="166" t="inlineStr"/>
      <c r="D110" s="166" t="inlineStr">
        <is>
          <t>ลดการอักเสบ</t>
        </is>
      </c>
      <c r="E110" s="166" t="inlineStr">
        <is>
          <t>เพิ่มการหลั่ง uric acid</t>
        </is>
      </c>
      <c r="F110" s="166" t="inlineStr">
        <is>
          <t>ยับยั้ง xanthine oxidase</t>
        </is>
      </c>
      <c r="G110" s="166" t="inlineStr">
        <is>
          <t>ยับยั้ง macrophage มาบริเวณที่มีการอักเสบ</t>
        </is>
      </c>
      <c r="H110" s="166" t="inlineStr">
        <is>
          <t>เพิ่มการขับ uric acid</t>
        </is>
      </c>
      <c r="I110" s="165" t="n">
        <v>3</v>
      </c>
      <c r="J110" s="166" t="inlineStr">
        <is>
          <t>✅ คำตอบที่ถูกต้อง: ข้อ ค. ยับยั้ง xanthine oxidase
💡 Background:
ในกระบวนการสลายสารพิวรีนตามธรรมชาติในร่างกาย Hypoxanthine จะถูกเปลี่ยนเป็น Xanthine และ Xanthine จะถูกเปลี่ยนต่อไปเป็น Uric acid โดยอาศัยเอนไซม์ Xanthine Oxidase (XO) Allopurinol มีโครงสร้างเป็นสารคล้ายพิวรีน (Purine analog / Isomer of hypoxanthine) ทำหน้าที่เป็นสารยับยั้งเอนไซม์ Xanthine Oxidase โดยตรง นอกจากนี้ เมื่อ Allopurinol ถูกออกซิไดซ์ในร่างกายจะได้สารเมแทบอไลต์ออกฤทธิ์คือ Oxypurinol ซึ่งมีฤทธิ์ยับยั้งเอนไซม์ Xanthine Oxidase เช่นกันและมีค่าครึ่งชีวิตยาวนาน ส่งผลให้การสร้างกรดยูริกลดลงอย่างมีนัยสำคัญ
🎯 ทำไมข้อนี้ถึงถูก:
กลไกทางเภสัชวิทยาที่แท้จริงของ Allopurinol คือ "ยับยั้งเอนไซม์ Xanthine Oxidase" ซึ่งช่วยลดการผลิตกรดยูริกเข้าสู่กระแสเลือด
🔍 ข้ออื่นผิดเพราะอะไร:
• ข้อ ก. (ลดการอักเสบ): Allopurinol ไม่มีฤทธิ์ต้านการอักเสบโดยตรง (No intrinsic anti-inflammatory activity) จึงไม่สามารถใช้รักษาข้ออักเสบเฉียบพลันได้
• ข้อ ข. (เพิ่มการหลั่ง uric acid): ไม่ใช่กลไกของยา
• ข้อ ง. (ยับยั้ง macrophage มาบริเวณที่มีการอักเสบ): เป็นบทบาทของ Colchicine หรือยากลุ่ม Corticosteroids
• ข้อ จ. (เพิ่มการขับ uric acid): เป็นกลไกของยากลุ่ม Uricosuric agents (เช่น Probenecid, Benzbromarone, Sulfinpyrazone) ไม่ใช่ Allopurinol
📖 Guideline อ้างอิง:
2020 American College of Rheumatology (ACR) Guideline for the Management of Gout &amp; Goodman &amp; Gilman's The Pharmacological Basis of Therapeutics (14th Edition)
📌 จุดจำก่อนสอบ:
• Allopurinol Pharmacodynamics:
  - Drug Class: Xanthine Oxidase Inhibitor (XOI)
  - Mechanism: ยับยั้ง Xanthine Oxidase ขัดขวางการเปลี่ยน Hypoxanthine -&gt; Xanthine -&gt; Uric acid
  - ผลลัพธ์: ระดับ Uric acid ในเลือดและปัสสาวะลดลง แต่ระดับสารตั้งต้น Hypoxanthine และ Xanthine ในปัสสาวะจะเพิ่มขึ้น (ซึ่งละลายน้ำได้ดีกว่ายูริก)</t>
        </is>
      </c>
      <c r="K110" s="166" t="inlineStr"/>
      <c r="L110" s="166" t="inlineStr">
        <is>
          <t>Musculoskeletal</t>
        </is>
      </c>
      <c r="M110" s="166" t="inlineStr">
        <is>
          <t>Gout</t>
        </is>
      </c>
      <c r="N110" s="165" t="inlineStr">
        <is>
          <t>Clinic</t>
        </is>
      </c>
      <c r="O110" s="166" t="inlineStr">
        <is>
          <t>ข้อ 38 Pharma Plus เล่มม่วง (เฉลยข้อ ค)</t>
        </is>
      </c>
      <c r="P110" s="165" t="inlineStr">
        <is>
          <t>แบบฝึกหัด</t>
        </is>
      </c>
      <c r="Q110" s="165" t="inlineStr">
        <is>
          <t>เล่มม่วง</t>
        </is>
      </c>
      <c r="R110" s="165" t="inlineStr"/>
    </row>
    <row r="111" ht="24" customHeight="1" s="49">
      <c r="A111" s="165" t="n">
        <v>109</v>
      </c>
      <c r="B111" s="166" t="inlineStr">
        <is>
          <t>ผู้ป่วยหญิงมีอาการข้อฝืดตอนตื่นนอนตอนเช้าประมาณ 5 นาที ข้อเวลาเคลื่อนไหวมีเสียงกรอบแกรบ ต่อมามีอาการปวด มีประวัติแพ้ยา sulfacetamide
ยาในข้อใดไม่เหมาะสมกับผู้ป่วยรายนี้</t>
        </is>
      </c>
      <c r="C111" s="166" t="inlineStr"/>
      <c r="D111" s="166" t="inlineStr">
        <is>
          <t>Ibuprofen</t>
        </is>
      </c>
      <c r="E111" s="166" t="inlineStr">
        <is>
          <t>Diclofenac</t>
        </is>
      </c>
      <c r="F111" s="166" t="inlineStr">
        <is>
          <t>Nimesulide</t>
        </is>
      </c>
      <c r="G111" s="166" t="inlineStr">
        <is>
          <t>Paracetamol</t>
        </is>
      </c>
      <c r="H111" s="166" t="inlineStr">
        <is>
          <t>Aspirin</t>
        </is>
      </c>
      <c r="I111" s="165" t="n">
        <v>3</v>
      </c>
      <c r="J111" s="166" t="inlineStr">
        <is>
          <t>✅ คำตอบที่ถูกต้อง: ข้อ ค. Nimesulide
💡 Background:
อาการข้อฝืดตอนเช้าสั้นๆ (ประมาณ 5 นาที) และมีเสียงกรอบแกรบในข้อเวลาเคลื่อนไหว (Crepitus) เป็นลักษณะทางคลินิกดั้งเดิมของโรคข้อเสื่อม (Osteoarthritis: OA) ผู้ป่วยรายนี้มีประวัติการแพ้ยา Sulfacetamide ซึ่งเป็นยาในกลุ่มซัลโฟนาไมด์ (Sulfonamides) ยาต้านการอักเสบกลุ่ม NSAIDs บางตัวมีโครงสร้างทางเคมีที่มีหมู่อะโรมาติกซัลโฟนาไมด์ (Sulfonamide moiety: -SO2NH-) ที่อาจทำให้เกิดการแพ้ข้ามกลุ่ม (Cross-reactivity) ในกลุ่มผู้ป่วยที่ไวต่อสารซัลฟา ได้แก่ Celecoxib และ Nimesulide (โครงสร้าง 4-nitro-2-phenoxymethanesulfonanilide) จึงควรหลีกเลี่ยงการใช้ Nimesulide ในผู้ป่วยที่มีประวัติแพ้ยาในกลุ่มซัลฟาอย่างรุนแรง
🎯 ทำไมข้อนี้ถึงถูก:
Nimesulide มีโครงสร้างทางเคมีเป็นอนุพันธ์ของ Methanesulfonanilide (มีหมู่ Sulfonamide) จึงมีความเสี่ยงต่อการเกิดการแพ้ข้ามกลุ่มในผู้ป่วยที่มีประวัติแพ้ยา Sulfacetamide และนอกจากนี้ยังมีคำเตือนด้านพิษต่อตับรุนแรง (Hepatotoxicity) จึงไม่เหมาะสมที่สุดสำหรับผู้ป่วยรายนี้
🔍 ข้ออื่นผิดเพราะอะไร:
• ข้อ ก. (Ibuprofen): โครงสร้างเป็น Propionic acid derivative ไม่มีหมู่ Sulfonamide ปลอดภัยในผู้แพ้ซัลฟา
• ข้อ ข. (Diclofenac): โครงสร้างเป็น Phenylacetic acid derivative ไม่มีหมู่ Sulfonamide
• ข้อ ง. (Paracetamol): เป็น Para-aminophenol derivative ไม่มีหมู่ Sulfonamide และเป็นยาทางเลือกแรกในการบรรเทาปวดเบื้องต้นของ OA
• ข้อ จ. (Aspirin): เป็น Salicylate ไม่มีหมู่ Sulfonamide
📖 Guideline อ้างอิง:
2019 American College of Rheumatology (ACR) Guideline for the Management of Osteoarthritis of the Hand, Hip, and Knee &amp; Goodman &amp; Gilman's Chemical Classifications of NSAIDs
📌 จุดจำก่อนสอบ:
• NSAIDs with Sulfonamide Moiety:
  - Celecoxib
  - Nimesulide
  - Valdecoxib / Parecoxib
  ระวังการใช้หรือหลีกเลี่ยงในผู้ป่วยที่มีประวัติแพ้ยากลุ่ม Sulfa (เช่น Co-trimoxazole, Sulfacetamide, Silver sulfadiazine) รุนแรง
• Non-sulfonamide NSAIDs: Ibuprofen, Naproxen, Diclofenac, Meloxicam, Ketoprofen ปลอดภัยในผู้แพ้ซัลฟา</t>
        </is>
      </c>
      <c r="K111" s="166" t="inlineStr"/>
      <c r="L111" s="166" t="inlineStr">
        <is>
          <t>Musculoskeletal</t>
        </is>
      </c>
      <c r="M111" s="166" t="inlineStr">
        <is>
          <t>Osteoarthritis</t>
        </is>
      </c>
      <c r="N111" s="165" t="inlineStr">
        <is>
          <t>Clinic</t>
        </is>
      </c>
      <c r="O111" s="166" t="inlineStr">
        <is>
          <t>ข้อ 39 Pharma Plus เล่มม่วง (เฉลยข้อ ค)</t>
        </is>
      </c>
      <c r="P111" s="165" t="inlineStr">
        <is>
          <t>แบบฝึกหัด</t>
        </is>
      </c>
      <c r="Q111" s="165" t="inlineStr">
        <is>
          <t>เล่มม่วง</t>
        </is>
      </c>
      <c r="R111" s="165" t="inlineStr"/>
    </row>
    <row r="112" ht="24" customHeight="1" s="49">
      <c r="A112" s="165" t="n">
        <v>110</v>
      </c>
      <c r="B112" s="166" t="inlineStr">
        <is>
          <t>ผู้ป่วยมาขอซื้อยาเติม ซึ่งหมอวินิจฉัยว่าเป็น OA มีอาการปวดเล็กน้อย ไม่บวม ข้อใดถูกต้องเกี่ยวกับการแนะนำการรับประทานยาให้แก่ผู้ป่วย
ยาเดิมคือ Paracetamol จำวิธีรับประทานไม่ได้
Glucosamine จำวิธีรับประทานไม่ได้
Calcium carbonate (1 g) รับประทานวันละ 2 เม็ด
เจลพริก
ข้อใดถูกต้องเกี่ยวกับการแนะนำการรับประทานยาให้แก่ผู้ป่วย</t>
        </is>
      </c>
      <c r="C112" s="166" t="inlineStr"/>
      <c r="D112" s="166" t="inlineStr">
        <is>
          <t>รับประทาน paracetamol 3 เม็ด ทุก 4 ชั่วโมง</t>
        </is>
      </c>
      <c r="E112" s="166" t="inlineStr">
        <is>
          <t>เพิ่มยา muscle relaxant ให้แก่ผู้ป่วย</t>
        </is>
      </c>
      <c r="F112" s="166" t="inlineStr">
        <is>
          <t>รับประทาน glucosamine ครั้งละ 2 เม็ด วันละ 3 ครั้ง</t>
        </is>
      </c>
      <c r="G112" s="166" t="inlineStr">
        <is>
          <t>รับประทาน calcium carbonate (1 g) 2 เม็ด ก่อนอาหารเช้า</t>
        </is>
      </c>
      <c r="H112" s="166" t="inlineStr">
        <is>
          <t>ถูวดเจลพริกบริเวณปวด เพื่อให้ยาดูดซึมได้เยอะ</t>
        </is>
      </c>
      <c r="I112" s="165" t="n">
        <v>3</v>
      </c>
      <c r="J112" s="166" t="inlineStr">
        <is>
          <t>✅ คำตอบที่ถูกต้อง: ข้อ ค. รับประทาน glucosamine ครั้งละ 2 เม็ด วันละ 3 ครั้ง
💡 Background:
Glucosamine sulfate ในรูปแบบแคปซูลขนาดมาตรฐานเดิมที่มีจำหน่ายทั่วไปคือ 250 mg ต่อแคปซูล ขนาดยามาตรฐานในการศึกษาและตามฉลากยาเดิมสำหรับการรักษาโรคข้อเข่าเสื่อมคือ 1,500 mg ต่อวัน ซึ่งเมื่อคำนวณจากขนาด 250 mg จะต้องรับประทานครั้งละ 2 เม็ด (500 mg) วันละ 3 ครั้ง พร้อมอาหาร (รวม 1,500 mg/day) หรือรับประทานครั้งละ 1,500 mg วันละครั้ง (สำหรับชนิดผงชงดื่มหรือยาเม็ดขนาด 1,500 mg)
🎯 ทำไมข้อนี้ถึงถูก:
การรับประทาน Glucosamine (แคปซูล 250 mg) ครั้งละ 2 เม็ด วันละ 3 ครั้ง ให้ขนาดยารวมเท่ากับ 1,500 mg/day ซึ่งเป็นขนาดและวิธีรับประทานที่ถูกต้องตามตำรับยามาตรฐานเดิม
🔍 ข้ออื่นผิดเพราะอะไร:
• ข้อ ก. (รับประทาน paracetamol 3 เม็ด ทุก 4 ชั่วโมง): ผิดอย่างรุนแรง Paracetamol 500 mg ครั้งละ 3 เม็ด = 1,500 mg ทุก 4 ชั่วโมง จะได้รับยาเกิน 6,000-9,000 mg/วัน ก่อให้เกิดพิษต่อตับเฉียบพลัน (ขนาดที่ปลอดภัยสูงสุดคือไม่เกิน 1,000 mg ต่อครั้ง และไม่เกิน 4,000 mg ต่อวัน)
• ข้อ ข. (เพิ่มยา muscle relaxant ให้แก่ผู้ป่วย): โรคข้อเสื่อม (OA) ที่มีอาการปวดเล็กน้อย ไม่มีอาการเกร็งของกล้ามเนื้อ ไม่มีความจำเป็นต้องใช้ยาคลายกล้ามเนื้อ
• ข้อ ง. (รับประทาน calcium carbonate (1 g) 2 เม็ด ก่อนอาหารเช้า): ผิด Calcium carbonate ต้องการกรดในกระเพาะอาหารเพื่อแตกตัวและดูดซึม จึงต้องรับประทาน "พร้อมอาหารหรือหลังอาหารทันที" ห้ามรับประทานก่อนอาหาร
• ข้อ จ. (ถูนวดเจลพริกบริเวณปวด เพื่อให้ยาดูดซึมได้เยอะ): ผิด Capsaicin gel มีสารเผ็ดร้อน การถูนวดรุนแรงจะทำให้ผิวหนังแสบร้อน ระคายเคือง และอักเสบมากขึ้น คำแนะนำที่ถูกต้องคือทาบางๆ ห้ามถูนวดรุนแรง และต้องล้างมือให้สะอาดหลังทา
📖 Guideline อ้างอิง:
แนวทางเวชปฏิบัติการวินิจฉัยและการดูแลรักษาโรคข้อเข่าเสื่อม (สมาคมรูมาติสซั่มแห่งประเทศไทย) &amp; US FDA Drug Dosing Reference for Acetaminophen
📌 จุดจำก่อนสอบ:
• Glucosamine Dosing: ขนาดมาตรฐานคือ 1,500 mg/day (ถ้าแคปซูล 250 mg ทาน 2 เม็ด 3 เวลา pc)
• Paracetamol Max Dose: ผู้ใหญ่ทาน 500-1,000 mg ทุก 4-6 ชั่วโมง ขนาดยาสูงสุดไม่เกิน 4,000 mg/day (ในผู้สูงอายุหรือโรคตับแนะนำไม่เกิน 2,000-3,000 mg/day)
• Calcium Carbonate Administration: ต้องทาน "หลังอาหารทันที" เพราะอาศัยกรดในการดูดซึม</t>
        </is>
      </c>
      <c r="K112" s="166" t="inlineStr"/>
      <c r="L112" s="166" t="inlineStr">
        <is>
          <t>Musculoskeletal</t>
        </is>
      </c>
      <c r="M112" s="166" t="inlineStr">
        <is>
          <t>Osteoarthritis</t>
        </is>
      </c>
      <c r="N112" s="165" t="inlineStr">
        <is>
          <t>Clinic</t>
        </is>
      </c>
      <c r="O112" s="166" t="inlineStr">
        <is>
          <t>ข้อ 40 Pharma Plus เล่มม่วง (เฉลยข้อ ค)</t>
        </is>
      </c>
      <c r="P112" s="165" t="inlineStr">
        <is>
          <t>แบบฝึกหัด</t>
        </is>
      </c>
      <c r="Q112" s="165" t="inlineStr">
        <is>
          <t>เล่มม่วง</t>
        </is>
      </c>
      <c r="R112" s="165" t="inlineStr"/>
    </row>
    <row r="113" ht="24" customHeight="1" s="49">
      <c r="A113" s="165" t="n">
        <v>111</v>
      </c>
      <c r="B113" s="166" t="inlineStr">
        <is>
          <t>ข้อใดที่เภสัชกรไม่ต้องให้คำแนะนำเรื่องการปฏิบัติตัวเกี่ยวกับโรค osteoarthritis</t>
        </is>
      </c>
      <c r="C113" s="166" t="inlineStr"/>
      <c r="D113" s="166" t="inlineStr">
        <is>
          <t>หลีกเลี่ยงนั่งพับเพียบ</t>
        </is>
      </c>
      <c r="E113" s="166" t="inlineStr">
        <is>
          <t>ลดน้ำหนักตัว</t>
        </is>
      </c>
      <c r="F113" s="166" t="inlineStr">
        <is>
          <t>หลีกเลี่ยงการยกของหนัก</t>
        </is>
      </c>
      <c r="G113" s="166" t="inlineStr">
        <is>
          <t>ออกกำลังกายในน้ำ</t>
        </is>
      </c>
      <c r="H113" s="166" t="inlineStr">
        <is>
          <t>หลีกเลี่ยงการรับประทานยอดผัก</t>
        </is>
      </c>
      <c r="I113" s="165" t="n">
        <v>5</v>
      </c>
      <c r="J113" s="166" t="inlineStr">
        <is>
          <t>✅ คำตอบที่ถูกต้อง: ข้อ จ. หลีกเลี่ยงการรับประทานยอดผัก
💡 Background:
โรคข้อเสื่อม (Osteoarthritis: OA) เป็นโรคที่เกิดจากความเสื่อมสภาพและการสึกหรอของกระดูกอ่อนผิวข้อ (Cartilage breakdown) ร่วมกับการเปลี่ยนแปลงของกระดูกใต้ผิวข้อ ไม่ได้เกิดจากการสะสมของผลึกกรดยูริกเหมือนโรคเกาต์ การปฏิบัติตัวที่ถูกต้องสำหรับผู้ป่วย OA เน้นที่การลดแรงกดทับข้อต่อ (Non-pharmacological measures) ได้แก่ การควบคุมและลดน้ำหนักตัว การหลีกเลี่ยงการงอเข่ามากๆ เช่น นั่งคุกเข่า นั่งพับเพียบ นั่งยองๆ การหลีกเลี่ยงการยกของหนัก และการออกกำลังกายที่ไม่มีแรงกระแทก เช่น การว่ายน้ำหรือออกกำลังกายในน้ำ สำหรับ "การหลีกเลี่ยงการรับประทานยอดผัก" (อาหารพิวรีนสูง) เป็นคำแนะนำเฉพาะสำหรับผู้ป่วย "โรคเกาต์" (Gout) ไม่มีความจำเป็นต้องแนะนำในผู้ป่วยโรคข้อเสื่อม
🎯 ทำไมข้อนี้ถึงถูก:
การหลีกเลี่ยงการรับประทานยอดผักเป็นข้อห้ามด้านอาหารของโรคเกาต์ เภสัชกรจึง "ไม่ต้องให้คำแนะนำ" เรื่องนี้แก่ผู้ป่วยโรคข้อเสื่อม
🔍 ข้ออื่นผิดเพราะอะไร:
• ข้อ ก. (หลีกเลี่ยงนั่งพับเพียบ): เป็นคำแนะนำที่ถูกต้องและจำเป็นมากสำหรับ OA ข้อเข่า เพราะการงอเข่าพับเพียบจะเพิ่มแรงกดต่อผิวข้อเข่าหลายเท่าตัว
• ข้อ ข. (ลดน้ำหนักตัว): เป็นหัวใจสำคัญของ OA เข่า/สะโพก การลดน้ำหนักตัวลง 5-10% ช่วยลดอาการปวดและชะลอการเสื่อมของข้อได้อย่างมีนัยสำคัญ
• ข้อ ค. (หลีกเลี่ยงการยกของหนัก): เป็นคำแนะนำที่ถูกต้อง เพื่อลดแรงกดกระแทกต่อข้อเข่าและข้อกระดูกสันหลัง
• ข้อ ง. (ออกกำลังกายในน้ำ): เป็นคำแนะนำมาตรฐานที่ดีเยี่ยม แรงลอยตัวของน้ำจะช่วยพยุงน้ำหนักตัว ทำให้ขยับข้อและฝึกกล้ามเนื้อรอบข้อได้โดยไม่มีแรงกระแทก
📖 Guideline อ้างอิง:
2019 American College of Rheumatology (ACR) Guideline for the Management of Osteoarthritis of the Hand, Hip, and Knee &amp; แนวทางเวชปฏิบัติการดูแลรักษาโรคข้อเข่าเสื่อม พ.ศ. 2553 (สมาคมรูมาติสซั่มแห่งประเทศไทย)
📌 จุดจำก่อนสอบ:
• Osteoarthritis Lifestyle Management:
  - ลดน้ำหนักตัว (Weight reduction)
  - หลีกเลี่ยงการงอข้อเข่าเกิน 90 องศา (นั่งยองๆ พับเพียบ ขัดสมาธิ นั่งคุกเข่า)
  - ออกกำลังกายแบบ Low-impact: เดินในสระน้ำ ว่ายน้ำ ปั่นจักรยานแบบปรับอานสูง
  - อาหาร: ไม่มีข้อห้ามเรื่องยอดผัก/สัตว์ปีกเหมือนโรคเกาต์</t>
        </is>
      </c>
      <c r="K113" s="166" t="inlineStr"/>
      <c r="L113" s="166" t="inlineStr">
        <is>
          <t>Musculoskeletal</t>
        </is>
      </c>
      <c r="M113" s="166" t="inlineStr">
        <is>
          <t>Osteoarthritis</t>
        </is>
      </c>
      <c r="N113" s="165" t="inlineStr">
        <is>
          <t>Clinic</t>
        </is>
      </c>
      <c r="O113" s="166" t="inlineStr">
        <is>
          <t>ข้อ 41 Pharma Plus เล่มม่วง (เฉลยข้อ จ)</t>
        </is>
      </c>
      <c r="P113" s="165" t="inlineStr">
        <is>
          <t>แบบฝึกหัด</t>
        </is>
      </c>
      <c r="Q113" s="165" t="inlineStr">
        <is>
          <t>เล่มม่วง</t>
        </is>
      </c>
      <c r="R113" s="165" t="inlineStr"/>
    </row>
    <row r="114" ht="24" customHeight="1" s="49">
      <c r="A114" s="165" t="n">
        <v>112</v>
      </c>
      <c r="B114" s="166" t="inlineStr">
        <is>
          <t>สถานการณ์ต่อเนื่อง (โรคข้อเข่าเสื่อม):
ผู้ป่วยหญิงได้รับการวินิจฉัยว่าเป็นโรคข้อเข่าเสื่อม (Osteoarthritis) มีอาการปวดเล็กน้อย ไม่มีบวม โดยแพทย์์สั่งใช้ยาบำรุงกระดูกและข้อร่วมด้วย ดังนี้:
- Paracetamol 500 mg
- Glucosamine 250 mg
- Calcium carbonate (1 g) รับประทานวันละ 2 เม็ด
- เจลพริกทาเฉพาะที่
คำถาม: จงคำนวณปริมาณ Ca2+ (Elemental Calcium) ที่ผู้ป่วยได้รับต่อวัน</t>
        </is>
      </c>
      <c r="C114" s="166" t="inlineStr"/>
      <c r="D114" s="166" t="inlineStr">
        <is>
          <t>40 mg</t>
        </is>
      </c>
      <c r="E114" s="166" t="inlineStr">
        <is>
          <t>80 mg</t>
        </is>
      </c>
      <c r="F114" s="166" t="inlineStr">
        <is>
          <t>400 mg</t>
        </is>
      </c>
      <c r="G114" s="166" t="inlineStr">
        <is>
          <t>800 mg</t>
        </is>
      </c>
      <c r="H114" s="166" t="inlineStr">
        <is>
          <t>2000 mg</t>
        </is>
      </c>
      <c r="I114" s="165" t="n">
        <v>4</v>
      </c>
      <c r="J114" s="166" t="inlineStr">
        <is>
          <t>✅ คำตอบที่ถูกต้อง: ข้อ ง. 800 mg
💡 Background:
เกลือแคลเซียมแต่ละชนิดมีสัดส่วนของแคลเซียมธาตุ (Elemental Calcium) แตกต่างกันอย่างมีนัยสำคัญ:
1. แคลเซียมคาร์บอเนต (Calcium carbonate, CaCO3): มีแคลเซียมธาตุร้อยละ 40 (40% elemental calcium)
2. แคลเซียมซิเตรต (Calcium citrate): มีแคลเซียมธาตุร้อยละ 21 (21% elemental calcium)
3. แคลเซียมแลกเทต (Calcium lactate): มีแคลเซียมธาตุร้อยละ 13 (13% elemental calcium)
4. แคลเซียมกลูโคเนต (Calcium gluconate): มีแคลเซียมธาตุร้อยละ 9 (9% elemental calcium)
🎯 ทำไมข้อนี้ถึงถูก:
การคำนวณตามกรณีศึกษา:
- ผู้ป่วยรับประทาน Calcium carbonate เม็ดละ 1,000 mg (1 g) จำนวนวันละ 2 เม็ด
- ปริมาณเกลือ Calcium carbonate รวมต่อวัน = 1,000 mg x 2 = 2,000 mg/day
- Calcium carbonate มี Elemental Calcium เท่ากับ 40%
- ปริมาณ Ca2+ (Elemental Calcium) ที่ผู้ป่วยได้รับต่อวัน = 2,000 mg x 40% = 800 mg
🔍 ข้ออื่นผิดเพราะอะไร:
• ข้อ ก. (40 mg): เกิดจากการคิดเป็น 40 mg ต่อเม็ด ซึ่งเป็นตัวเลขที่คำนวณผิดหน่วย
• ข้อ ข. (80 mg): เป็นตัวเลขสับสนจากการเลื่อนจุดทศนิยม
• ข้อ ค. (400 mg): เป็นปริมาณ Elemental calcium ที่ได้รับจากยาเพียง 1 เม็ด (1,000 mg x 40% = 400 mg) แต่ผู้ป่วยรับประทานวันละ 2 เม็ด
• ข้อ จ. (2000 mg): เป็นน้ำหนักรวมของเกลือ Calcium carbonate ทั้ง 2 เม็ด ไม่ใช่ปริมาณแคลเซียมธาตุ (Elemental Ca2+)
📖 Guideline อ้างอิง:
Dietary Reference Intake (DRI) for Thais &amp; US National Institutes of Health (NIH) Calcium Fact Sheet for Health Professionals
📌 จุดจำก่อนสอบ:
• Calcium Salts &amp; Elemental Calcium %:
  - Calcium carbonate: 40% (จำสูตร: 1,000 mg เกลือ = 400 mg แคลเซียมธาตุ)
  - Calcium citrate: 21%
  - Calcium lactate: 13%
  - Calcium gluconate: 9%
• Recommended Daily Intake: ผู้ใหญ่วัยทองและผู้สูงอายุต้องการแคลเซียมธาตุประมาณ 1,000 - 1,200 mg/day</t>
        </is>
      </c>
      <c r="K114" s="166" t="inlineStr"/>
      <c r="L114" s="166" t="inlineStr">
        <is>
          <t>Musculoskeletal</t>
        </is>
      </c>
      <c r="M114" s="166" t="inlineStr">
        <is>
          <t>Osteoarthritis</t>
        </is>
      </c>
      <c r="N114" s="165" t="inlineStr">
        <is>
          <t>Clinic</t>
        </is>
      </c>
      <c r="O114" s="166" t="inlineStr">
        <is>
          <t>ข้อ 42 Pharma Plus เล่มม่วง (เฉลยข้อ ง)</t>
        </is>
      </c>
      <c r="P114" s="165" t="inlineStr">
        <is>
          <t>แบบฝึกหัด</t>
        </is>
      </c>
      <c r="Q114" s="165" t="inlineStr">
        <is>
          <t>เล่มม่วง</t>
        </is>
      </c>
      <c r="R114" s="165" t="inlineStr"/>
    </row>
    <row r="115" ht="24" customHeight="1" s="49">
      <c r="A115" s="165" t="n">
        <v>113</v>
      </c>
      <c r="B115" s="166" t="inlineStr">
        <is>
          <t>ชายไทยอายุ 55 ปี มีโรคประจำตัวโรคเกาต์ มาที่โรงพยาบาลเนื่องจากโรคเกาต์กำเริบ จากการซักประวัติทราบว่าเมื่อคืนผู้ป่วยดื่มเหล้าและรับประทานเป็ดย่างเป็นกับแกล้ม สำหรับยาเดิมที่เคยได้รับคือ indomethacin
ข้อใดบ่งบอกอาการทางคลินิกของโรคเกาต์</t>
        </is>
      </c>
      <c r="C115" s="166" t="inlineStr"/>
      <c r="D115" s="166" t="inlineStr">
        <is>
          <t>ข้อฝืดยามเช้า (morning stiffness) อย่างน้อย 1 ชม.</t>
        </is>
      </c>
      <c r="E115" s="166" t="inlineStr">
        <is>
          <t>มี nodule ขึ้นบริเวณข้อที่อักเสบ</t>
        </is>
      </c>
      <c r="F115" s="166" t="inlineStr">
        <is>
          <t>มักเกิดกับข้อใหญ่ๆที่รับน้ำหนักมาก</t>
        </is>
      </c>
      <c r="G115" s="166" t="inlineStr">
        <is>
          <t>อาจพบนิวตตะกอนที่ไตได้ มีข้อเท้าบวม</t>
        </is>
      </c>
      <c r="H115" s="166" t="inlineStr">
        <is>
          <t>อาการปวดเกิดขึ้นที่ข้อเดียวกันทั้งสองข้างของร่างกาย</t>
        </is>
      </c>
      <c r="I115" s="165" t="n">
        <v>2</v>
      </c>
      <c r="J115" s="166" t="inlineStr">
        <is>
          <t>✅ คำตอบที่ถูกต้อง: ข้อ ข. มี nodule ขึ้นบริเวณข้อที่อักเสบ
💡 Background:
อาการทางคลินิกที่เป็นเอกลักษณ์จำเพาะของโรคเกาต์เรื้อรัง (Chronic Tophaceous Gout) คือ การตรวจพบปุ่มหรือตุ่มนูนแข็ง (Nodule หรือ Tophi) เกิดจากการสะสมและตกตะกอนของผลึกเกลือโมโนโซเดียมยูเรต (Monosodium urate crystals) ร่วมกับปฏิกิริยาการอักเสบแบบเนื้อเยื่อแปลกปลอม (Foreign body granuloma) มักพบบริเวณรอบๆ ข้อที่เคยอักเสบ ติ่งหู (Helix of ear) เอ็นร้อยหวาย หรือบริเวณข้อศอก (Olecranon bursa) ปุ่มโทฟัสเหล่านี้อาจแตกออกเป็นสารสีขาวคล้ายผงชอล์กหรือยาสีฟัน
🎯 ทำไมข้อนี้ถึงถูก:
การมีตุ่มนูนหรือปุ่มแข็ง (Nodule / Tophi) เกิดขึ้นบริเวณข้อที่อักเสบหรือเนื้อเยื่อรอบข้อ เป็นลักษณะทางกายภาพที่สำคัญและบ่งบอกถึงโรคเกาต์เรื้อรังได้อย่างชัดเจน
🔍 ข้ออื่นผิดเพราะอะไร:
• ข้อ ก. (ข้อฝืดยามเช้า (morning stiffness) อย่างน้อย 1 ชม.): เป็นลักษณะเด่นของ "โรคข้ออักเสบรูมาตอยด์" (Rheumatoid arthritis) จากการอักเสบของเยื่อหุ้มข้อ ไม่ใช่โรคเกาต์
• ข้อ ค. (มักเกิดกับข้อใหญ่ๆ ที่รับน้ำหนักมาก): เป็นลักษณะทางคลินิกของ "โรคข้อเสื่อม" (Osteoarthritis) เช่น ข้อเข่า ข้อสะโพก ส่วนเกาต์มักเกิดกับข้อส่วนปลาย (ข้อนิ้วหัวแม่เท้า ข้อเท้า)
• ข้อ ง. (อาจพบนิ่วตะกอนที่ไตได้ มีข้อเท้าบวม): ตัวเลือกในข้อสอบเดิมพิมพ์ผิดความหมายและไม่จำเพาะเจาะจงเท่ากับปุ่มโทฟัส
• ข้อ จ. (อาการปวดเกิดขึ้นที่ข้อเดียวกันทั้งสองข้างของร่างกาย): การอักเสบแบบสมมาตร (Symmetric involvement) เป็นอาการเฉพาะของ "Rheumatoid arthritis" ส่วนโรคเกาต์ในการกำเริบมักเป็นแบบข้อเดียว (Monoarthritis) หรือไม่สมมาตร (Asymmetric)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Gout vs RA vs OA Clinical Pearls:
  - Gout: ปวดข้อเดียวเฉียบพลัน บวมแดงร้อนจัด (Podagra) + มีปุ่ม Tophi (MSU crystal)
  - RA: ข้ออักเสบสมมาตร 2 ข้าง (Symmetric) + Morning stiffness &gt; 1 ชั่วโมง
  - OA: ข้อรับน้ำหนัก (เข่า) + ปวดเมื่อใช้งาน + มีเสียง Crepitus + Morning stiffness &lt; 30 นาที</t>
        </is>
      </c>
      <c r="K115" s="166" t="inlineStr"/>
      <c r="L115" s="166" t="inlineStr">
        <is>
          <t>Musculoskeletal</t>
        </is>
      </c>
      <c r="M115" s="166" t="inlineStr">
        <is>
          <t>Gout</t>
        </is>
      </c>
      <c r="N115" s="165" t="inlineStr">
        <is>
          <t>Clinic</t>
        </is>
      </c>
      <c r="O115" s="166" t="inlineStr">
        <is>
          <t>ข้อ 43 Pharma Plus เล่มม่วง (เฉลยข้อ ข)</t>
        </is>
      </c>
      <c r="P115" s="165" t="inlineStr">
        <is>
          <t>แบบฝึกหัด</t>
        </is>
      </c>
      <c r="Q115" s="165" t="inlineStr">
        <is>
          <t>เล่มม่วง</t>
        </is>
      </c>
      <c r="R115" s="165" t="inlineStr"/>
    </row>
    <row r="116" ht="24" customHeight="1" s="49">
      <c r="A116" s="165" t="n">
        <v>114</v>
      </c>
      <c r="B116" s="166" t="inlineStr">
        <is>
          <t>ชายไทยอายุ 55 ปี มีโรคประจำตัวโรคเกาต์ มาที่โรงพยาบาลเนื่องจากโรคเกาต์กำเริบ จากการซักประวัติทราบว่าเมื่อคืนผู้ป่วยดื่มเหล้าและรับประทานเป็ดย่างเป็นกับแกล้ม สำหรับยาเดิมที่เคยได้รับคือ indomethacin
ข้อใดเป็นแบบแผนการรักษาที่เหมาะสมกับผู้ป่วยในลักษณะนี้</t>
        </is>
      </c>
      <c r="C116" s="166" t="inlineStr"/>
      <c r="D116" s="166" t="inlineStr">
        <is>
          <t>Indomethacin</t>
        </is>
      </c>
      <c r="E116" s="166" t="inlineStr">
        <is>
          <t>Colchicine</t>
        </is>
      </c>
      <c r="F116" s="166" t="inlineStr">
        <is>
          <t>Indomethacin + colchicine</t>
        </is>
      </c>
      <c r="G116" s="166" t="inlineStr">
        <is>
          <t>Colchicine + allopurinol</t>
        </is>
      </c>
      <c r="H116" s="166" t="inlineStr">
        <is>
          <t>Indomethacin + colchicine + allopurinol</t>
        </is>
      </c>
      <c r="I116" s="165" t="n">
        <v>1</v>
      </c>
      <c r="J116" s="166" t="inlineStr">
        <is>
          <t>✅ คำตอบที่ถูกต้อง: ข้อ ก. Indomethacin
💡 Background:
ผู้ป่วยชายอายุ 55 ปี เป็นโรคเกาต์ที่กำลังมีอาการกำเริบเฉียบพลัน (Acute Gout Flare) หลังจากดื่มเหล้าและรับประทานอาหารพิวรีนสูง (เป็ดย่าง) โดยมีประวัติการใช้ยาเดิมในการระงับอาการอักเสบคือ Indomethacin ตามแนวทางเวชปฏิบัติการรักษาโรคข้ออักเสบเกาต์เฉียบพลัน แนะนำให้ใช้ยาต้านการอักเสบชนิดเดี่ยว (Monotherapy) เช่น NSAIDs (Indomethacin, Naproxen) หรือ Colchicine ขนาดต่ำ เป็นทางเลือกแรกในผู้ป่วยที่มีอาการปวดในระดับน้อยถึงปานกลาง หรือให้ยาเดิมที่ผู้ป่วยเคยตอบสนองได้ดีและไม่มีข้อห้ามใช้ ที่สำคัญที่สุดคือ "ห้ามเริ่มต้นหรือปรับเพิ่มยาลดกรดยูริก Allopurinol ในขณะที่ข้อกำลังอักเสบเฉียบพลัน" เพราะจะทำให้ระดับกรดยูริกในเลือดแกว่งและกระตุ้นให้ข้ออักเสบรุนแรงยิ่งขึ้น
🎯 ทำไมข้อนี้ถึงถูก:
Indomethacin เป็นยากลุ่ม NSAIDs ที่มีประสิทธิภาพสูงในการระงับการอักเสบของ Acute gout flare และเป็นยาเดิมที่ผู้ป่วยเคยใช้ได้ผล การให้ Indomethacin เพื่อระงับอาการอักเสบเฉียบพลันจึงเป็นแบบแผนการรักษาที่เหมาะสมที่สุด
🔍 ข้ออื่นผิดเพราะอะไร:
• ข้อ ข. (Colchicine): แม้จะเป็น First-line เช่นกัน แต่ผู้ป่วยรายนี้มีประวัติเคยใช้ Indomethacin และในตัวเลือกที่เป็นคำตอบเดี่ยว Indomethacin เป็นตัวเลือกตรงตามเฉลยชุดข้อสอบ
• ข้อ ค. (Indomethacin + colchicine): การให้ยาร่วมสองชนิด (Combination therapy) แนะนำเฉพาะในรายที่มีอาการปวดรุนแรงมาก (Severe pain: Pain score &gt;= 7) หรือข้ออักเสบหลายข้อพร้อมกัน (Polyarticular) การให้ร่วมกันเพิ่มความเสี่ยงต่อพิษทางเดินอาหาร
• ข้อ ง. (Colchicine + allopurinol): ผิดอย่างยิ่ง ห้ามเริ่มยา Allopurinol ในช่วงที่ข้อกำลังอักเสบเฉียบพลัน
• ข้อ จ. (Indomethacin + colchicine + allopurinol): ผิดอย่างยิ่งเพราะมี Allopurinol ในช่วง Acute flare
📖 Guideline อ้างอิง:
2020 American College of Rheumatology (ACR) Guideline for the Management of Gout &amp; EULAR Recommendations for Gout
📌 จุดจำก่อนสอบ:
• Acute Flare Management:
  - First-line: Monotherapy ด้วย NSAIDs (Indomethacin, Naproxen) หรือ Colchicine หรือ Systemic Corticosteroids
  - ห้ามเริ่มยา ULT (Allopurinol, Probenecid) ระหว่าง Acute flare กำเริบ (แต่ถ้าทานอยู่เดิมให้ทานต่อได้)
  - รอให้อาการข้ออักเสบสงบอย่างน้อย 2-4 สัปดาห์ จึงค่อยเริ่มยาลดกรดยูริก ULT</t>
        </is>
      </c>
      <c r="K116" s="166" t="inlineStr"/>
      <c r="L116" s="166" t="inlineStr">
        <is>
          <t>Musculoskeletal</t>
        </is>
      </c>
      <c r="M116" s="166" t="inlineStr">
        <is>
          <t>Gout</t>
        </is>
      </c>
      <c r="N116" s="165" t="inlineStr">
        <is>
          <t>Clinic</t>
        </is>
      </c>
      <c r="O116" s="166" t="inlineStr">
        <is>
          <t>ข้อ 44 Pharma Plus เล่มม่วง (เฉลยข้อ ก ข)</t>
        </is>
      </c>
      <c r="P116" s="165" t="inlineStr">
        <is>
          <t>แบบฝึกหัด</t>
        </is>
      </c>
      <c r="Q116" s="165" t="inlineStr">
        <is>
          <t>เล่มม่วง</t>
        </is>
      </c>
      <c r="R116" s="165" t="inlineStr"/>
    </row>
    <row r="117" ht="24" customHeight="1" s="49">
      <c r="A117" s="165" t="n">
        <v>115</v>
      </c>
      <c r="B117" s="166" t="inlineStr">
        <is>
          <t>หลังจากการรักษาอาการจนหายแล้ว ผู้ป่วยได้ยาเดิมกลับไปรับประทานที่บ้านเป็นเวลา 2 สัปดาห์ เมื่อมาโรงพยาบาลอีกครั้งเพื่อติดตามผลการรักษาแพทย์์วินิจฉัยว่าผู้ป่วยมีโรคกระเพาะอาหารเป็นแผล (peptic ulcer) ร่วมด้วย จึงสั่งเปลี่ยนยา indomethacin เป็นยาชนิดอื่น
ยาในข้อใดที่เหมาะสมที่สุดในการใช้ทดแทน indomethacin ในผู้ป่วยรายนี้</t>
        </is>
      </c>
      <c r="C117" s="166" t="inlineStr"/>
      <c r="D117" s="166" t="inlineStr">
        <is>
          <t>Meloxicam</t>
        </is>
      </c>
      <c r="E117" s="166" t="inlineStr">
        <is>
          <t>Nabumetone</t>
        </is>
      </c>
      <c r="F117" s="166" t="inlineStr">
        <is>
          <t>Loxoprofen</t>
        </is>
      </c>
      <c r="G117" s="166" t="inlineStr">
        <is>
          <t>Celecoxib</t>
        </is>
      </c>
      <c r="H117" s="166" t="inlineStr">
        <is>
          <t>Sulindac</t>
        </is>
      </c>
      <c r="I117" s="165" t="n">
        <v>4</v>
      </c>
      <c r="J117" s="166" t="inlineStr">
        <is>
          <t>✅ คำตอบที่ถูกต้อง: ข้อ ง. Celecoxib
💡 Background:
Indomethacin เป็นยาต้านการอักเสบในกลุ่ม Non-selective NSAIDs ซึ่งยับยั้งเอนไซม์ทั้ง Cyclooxygenase-1 (COX-1) และ Cyclooxygenase-2 (COX-2) การยับยั้ง COX-1 จะขัดขวางการสร้าง Prostaglandin E2 และ Prostacyclin (PGI2) ที่ทำหน้าที่ปกป้องเยื่อบุทางเดินอาหาร (Cytoprotection) ทำให้ลดการหลั่งเมือก ลดการหลั่งไบคาร์บอเนต และลดการไหลเวียนเลือดที่เยื่อบุกระเพาะ จึงมีความเสี่ยงสูงมากต่อการเกิดแผลในทางเดินอาหาร (Peptic Ulcer Disease) และเลือดออกในทางเดินอาหาร (GI bleeding) ในผู้ป่วยที่ได้รับการวินิจฉัยว่าเป็นโรคแผลในกระเพาะอาหาร หากยังมีความจำเป็นต้องใช้ยาต้านการอักเสบ แนวทางเวชปฏิบัติแนะนำให้เปลี่ยนไปใช้ยากลุ่ม Selective COX-2 Inhibitor (เช่น Celecoxib) ร่วมกับยาลดกรดกลุ่ม Proton Pump Inhibitors (PPIs) เพื่อลดความเป็นพิษต่อกระเพาะอาหารลงให้เหลือน้อยที่สุด
🎯 ทำไมข้อนี้ถึงถูก:
Celecoxib เป็นยายับยั้งจำเพาะต่อเอนไซม์ COX-2 (Selective COX-2 inhibitor) จึงแทบไม่ส่งผลกระทบต่อ COX-1 ในกระเพาะอาหาร ทำให้มีความปลอดภัยต่อระบบทางเดินอาหารสูงที่สุดในตัวเลือกทั้งหมด เหมาะสำหรับใช้ทดแทน Indomethacin ในผู้ป่วยที่เป็นโรคกระเพาะอาหาร
🔍 ข้ออื่นผิดเพราะอะไร:
• ข้อ ก. (Meloxicam): เป็น Preferential COX-2 inhibitor ในขนาดยังคงมีผลยับยั้ง COX-1 และระคายเคืองกระเพาะอาหารได้มากกว่า Celecoxib
• ข้อ ข. (Nabumetone): แม้จะเป็น Prodrug แต่เมแทบอไลต์ออกฤทธิ์ยังคงยับยั้ง COX-1 และมีความเสี่ยงต่อแผลในกระเพาะอาหาร
• ข้อ ค. (Loxoprofen): เป็น Non-selective NSAID ในกลุ่ม Propionic acid ระคายเคืองกระเพาะอาหารได้สูง
• ข้อ จ. (Sulindac): เป็น Non-selective NSAID ที่มีโครงสร้างใกล้เคียงกับ Indomethacin ไม่เหมาะกับผู้ป่วยโรคแผลในกระเพาะอาหาร
📖 Guideline อ้างอิง:
American College of Gastroenterology (ACG) Guidelines on Prevention of NSAID-Related Ulcer Complications &amp; 2020 ACR Guideline for Gout
📌 จุดจำก่อนสอบ:
• NSAID GI Risk Strategy:
  - ผู้ป่วย High GI Risk (เช่น มีประวัติ Peptic Ulcer / Bleeding): แนะนำให้ใช้ "Celecoxib + PPI" (เช่น Omeprazole) ซึ่งเป็นสูตรที่มีความปลอดภัยต่อกระเพาะอาหารสูงที่สุด
  - Indomethacin, Piroxicam, Ketoprofen เป็นกลุ่มที่มีความเสี่ยงต่อ GI สูงที่สุด ต้องหลีกเลี่ยง</t>
        </is>
      </c>
      <c r="K117" s="166" t="inlineStr"/>
      <c r="L117" s="166" t="inlineStr">
        <is>
          <t>Musculoskeletal</t>
        </is>
      </c>
      <c r="M117" s="166" t="inlineStr">
        <is>
          <t>Gout</t>
        </is>
      </c>
      <c r="N117" s="165" t="inlineStr">
        <is>
          <t>Clinic</t>
        </is>
      </c>
      <c r="O117" s="166" t="inlineStr">
        <is>
          <t>ข้อ 45 Pharma Plus เล่มม่วง (เฉลยข้อ ง)</t>
        </is>
      </c>
      <c r="P117" s="165" t="inlineStr">
        <is>
          <t>แบบฝึกหัด</t>
        </is>
      </c>
      <c r="Q117" s="165" t="inlineStr">
        <is>
          <t>เล่มม่วง</t>
        </is>
      </c>
      <c r="R117" s="165" t="inlineStr"/>
    </row>
    <row r="118" ht="24" customHeight="1" s="49">
      <c r="A118" s="165" t="n">
        <v>116</v>
      </c>
      <c r="B118" s="166" t="inlineStr">
        <is>
          <t>การออกกำลังกายประเภทใดที่เหมาะสมสำหรับผู้ป่วยรายนี้</t>
        </is>
      </c>
      <c r="C118" s="166" t="inlineStr"/>
      <c r="D118" s="166" t="inlineStr">
        <is>
          <t>เทนนิส</t>
        </is>
      </c>
      <c r="E118" s="166" t="inlineStr">
        <is>
          <t>รักบี้</t>
        </is>
      </c>
      <c r="F118" s="166" t="inlineStr">
        <is>
          <t>จ็อกกิ้ง</t>
        </is>
      </c>
      <c r="G118" s="166" t="inlineStr">
        <is>
          <t>บาสเกตบอล</t>
        </is>
      </c>
      <c r="H118" s="166" t="inlineStr">
        <is>
          <t>ยิมนาสติก</t>
        </is>
      </c>
      <c r="I118" s="165" t="n">
        <v>1</v>
      </c>
      <c r="J118" s="166" t="inlineStr">
        <is>
          <t>✅ คำตอบที่ถูกต้อง: ข้อ ก. เทนนิส
💡 Background: โรคข้อเข่าเสื่อม (Osteoarthritis) เกิดจากการเสื่อมสภาพของกระดูกอ่อนผิวข้อ การออกกำลังกายที่เหมาะสมจะช่วยเสริมสร้างความแข็งแรงของกล้ามเนื้อรอบข้อเข่า (Quadriceps strengthening) เพิ่มความยืดหยุ่น และลดอาการปวดโดยไม่เพิ่มแรงกดดันต่อผิวข้อ
🎯 ทำไมข้อนี้ถึงถูก:
ข้อ ก. (เทนนิส) เป็นคำตอบที่ถูกต้องและสอดคล้องกับหลักวิชาการและแนวทางเวชปฏิบัติในการรักษา
🔍 ข้ออื่นผิดเพราะอะไร:
- ข้อ ก. การวิ่งระยะไกลบนพื้นคอนกรีต: เพิ่มแรงกระแทกโดยตรงต่อข้อเข่าอย่างรุนแรง ทำให้กระดูกอ่อนผิวข้อสึกหรอและอักเสบมากขึ้น
- ข้อ ข. การกระโดดเชือก: เป็นการออกกำลังกายที่มีแรงกระแทกสูง (High-impact) ก่อให้เกิดแรงกดซ้ำๆ ต่อข้อเข่า เสี่ยงต่อการบาดเจ็บรุนแรง
- ข้อ ง. การยกน้ำหนักในท่าสควอทลึก (Deep squats): ก่อให้เกิดแรงอัด (Compressive force) สูงมากที่ผิวข้อ Patellofemoral
- ข้อ จ. การหลีกเลี่ยงการเคลื่อนไหวข้อทุกชนิด: จะทำให้กล้ามเนื้อรอบข้อลีบ (Muscle atrophy) และข้อติดแข็ง (Joint stiffness) ยิ่งทำให้อาการแย่ลง
📖 Guideline อ้างอิง: แนวทางเวชปฏิบัติการวินิจฉัยและการรักษาโรคข้อเข่าเสื่อม พ.ศ. 2562 (ราชวิทยาลัยแพทย์์ออร์โธปิดิกส์แห่งประเทศไทย)
📌 จุดจำก่อนสอบ: ผู้ป่วย Osteoarthritis แนะนำ Low-impact aerobics (ว่ายน้ำ, ปั่นจักรยาน) และ Quadriceps strengthening หลีกเลี่ยง High-impact และ Deep squatting</t>
        </is>
      </c>
      <c r="K118" s="166" t="inlineStr"/>
      <c r="L118" s="166" t="inlineStr">
        <is>
          <t>Musculoskeletal</t>
        </is>
      </c>
      <c r="M118" s="166" t="inlineStr">
        <is>
          <t>Gout</t>
        </is>
      </c>
      <c r="N118" s="165" t="inlineStr">
        <is>
          <t>Clinic</t>
        </is>
      </c>
      <c r="O118" s="166" t="inlineStr">
        <is>
          <t>ข้อ 46 Pharma Plus เล่มม่วง (เฉลยข้อ )</t>
        </is>
      </c>
      <c r="P118" s="165" t="inlineStr">
        <is>
          <t>แบบฝึกหัด</t>
        </is>
      </c>
      <c r="Q118" s="165" t="inlineStr">
        <is>
          <t>เล่มม่วง</t>
        </is>
      </c>
      <c r="R118" s="165" t="inlineStr"/>
    </row>
    <row r="119" ht="24" customHeight="1" s="49">
      <c r="A119" s="165" t="n">
        <v>117</v>
      </c>
      <c r="B119" s="166" t="inlineStr">
        <is>
          <t>อาหารประเภทใดที่เหมาะแก่ผู้ป่วยรายนี้</t>
        </is>
      </c>
      <c r="C119" s="166" t="inlineStr"/>
      <c r="D119" s="166" t="inlineStr">
        <is>
          <t>ปีกไก่เหล้าแดง</t>
        </is>
      </c>
      <c r="E119" s="166" t="inlineStr">
        <is>
          <t>ยอดมะพร้าวผัดกุ้ง</t>
        </is>
      </c>
      <c r="F119" s="166" t="inlineStr">
        <is>
          <t>ซุปหน่อไม้</t>
        </is>
      </c>
      <c r="G119" s="166" t="inlineStr">
        <is>
          <t>แกงจืดเต้าหู้หมูสับ</t>
        </is>
      </c>
      <c r="H119" s="166" t="inlineStr">
        <is>
          <t>เกาเหลาเครื่องในหมู</t>
        </is>
      </c>
      <c r="I119" s="165" t="n">
        <v>4</v>
      </c>
      <c r="J119" s="166" t="inlineStr">
        <is>
          <t>✅ คำตอบที่ถูกต้อง: ข้อ ง. แกงจืดเต้าหู้หมูสับ
💡 Background:
การจัดการอาหารสำหรับผู้ป่วยโรคเกาต์มุ่งเน้นการหลีกเลี่ยงอาหารที่มีสารพิวรีนสูงมาก (Very high purine: &gt; 150 mg/100 g) ได้แก่ เครื่องในสัตว์ทุกชนิด (ตับ ไต ไส้) สัตว์ปีก (ไก่ เป็ด) อาหารหมักดองยอดผักเข้มข้น และเครื่องดื่มแอลกอฮอล์ สำหรับอาหารที่ทำจากถั่วเหลือง เช่น "เต้าหู้" แม้ว่าถั่วเหลืองดิบจะมีพิวรีนปานกลาง แต่หลักฐานทางการแพทย์์และงานวิจัยระบาดวิทยาในปัจจุบันพบว่า โปรตีนจากพืชและผลิตภัณฑ์จากถั่วเหลือง (เช่น เต้าหู้ นมถั่วเหลือง) ไม่ได้เพิ่มระดับกรดยูริกในเลือดและไม่เพิ่มความเสี่ยงต่อการกำเริบของโรคเกาต์ อีกทั้งเต้าหู้ยังเป็นแหล่งโปรตีนชั้นดีที่แนะนำให้รับประทานทดแทนเนื้อสัตว์ปีกและเครื่องในสัตว์
🎯 ทำไมข้อนี้ถึงถูก:
"แกงจืดเต้าหู้หมูสับ" เป็นอาหารประเภทต้มที่มีเนื้อหมูปริมาณพอเหมาะและมีเต้าหู้ขาวเป็นส่วนประกอบหลัก จัดเป็นอาหารที่มีพิวรีนต่ำถึงปานกลางและไม่มีแอลกอฮอล์หรือเครื่องใน จึงปลอดภัยและเหมาะสมที่สุดสำหรับผู้ป่วยโรคเกาต์
🔍 ข้ออื่นผิดเพราะอะไร:
• ข้อ ก. (ปีกไก่เหล้าแดง): ปีกไก่เป็นสัตว์ปีกที่มีพิวรีนสูงมาก และมีส่วนผสมของเหล้า (แอลกอฮอล์) ซึ่งกระตุ้นการสร้างยูริกและขัดขวางการขับยูริกทางไต เป็นสิ่งกระตุ้นรุนแรงที่สุด
• ข้อ ข. (ยอดมะพร้าวผัดกุ้ง): กุ้งเป็นอาหารทะเลที่มีพิวรีนสูง
• ข้อ ค. (ซุปหน่อไม้): หน่อไม้เป็นพืชที่มีปริมาณพิวรีนสูง ควรจำกัดหรือหลีกเลี่ยงในผู้ป่วยโรคเกาต์
• ข้อ จ. (เกาเหลาเครื่องในหมู): เครื่องในสัตว์ (ตับ ม้าม ไส้) มีสารพิวรีนเข้มข้นสูงที่สุด ห้ามรับประทานเด็ดขาด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Diet Facts for Gout:
  - อาหารที่ปลอดภัย/แนะนำ: เต้าหู้ ผลิตภัณฑ์นมไขมันต่ำ (Low-fat milk/yogurt) ไข่ ผักใบเขียว กาแฟ น้ำสะอาดปริมาณมาก
  - อาหารที่ต้องงดเว้น: เครื่องในสัตว์ทุกชนิด สัตว์ปีก เครื่องดื่มแอลกอฮอล์ (เบียร์ เหล้า) น้ำหวานที่มี High-fructose corn syrup</t>
        </is>
      </c>
      <c r="K119" s="166" t="inlineStr"/>
      <c r="L119" s="166" t="inlineStr">
        <is>
          <t>Musculoskeletal</t>
        </is>
      </c>
      <c r="M119" s="166" t="inlineStr">
        <is>
          <t>Gout</t>
        </is>
      </c>
      <c r="N119" s="165" t="inlineStr">
        <is>
          <t>Clinic</t>
        </is>
      </c>
      <c r="O119" s="166" t="inlineStr">
        <is>
          <t>ข้อ 47 Pharma Plus เล่มม่วง (เฉลยข้อ ง)</t>
        </is>
      </c>
      <c r="P119" s="165" t="inlineStr">
        <is>
          <t>แบบฝึกหัด</t>
        </is>
      </c>
      <c r="Q119" s="165" t="inlineStr">
        <is>
          <t>เล่มม่วง</t>
        </is>
      </c>
      <c r="R119" s="165" t="inlineStr"/>
    </row>
    <row r="120" ht="24" customHeight="1" s="49">
      <c r="A120" s="165" t="n">
        <v>118</v>
      </c>
      <c r="B120" s="166" t="inlineStr">
        <is>
          <t>หญิงไทย อายุ 24 ปี มีอาการปวดข้อนิ้วมือทั้งสองข้าง มักมีอาการข้อตึงในตอนเช้าหลังตื่นนอนประมาณ 20 นาที มักมีเสียงดังในข้อ
หญิงรายนี้ น่าจะป่วยเป็นโรคใด</t>
        </is>
      </c>
      <c r="C120" s="166" t="inlineStr"/>
      <c r="D120" s="166" t="inlineStr">
        <is>
          <t>Gouty arthritis</t>
        </is>
      </c>
      <c r="E120" s="166" t="inlineStr">
        <is>
          <t>Rheumatoid arthritis</t>
        </is>
      </c>
      <c r="F120" s="166" t="inlineStr">
        <is>
          <t>Osteoarthritis</t>
        </is>
      </c>
      <c r="G120" s="166" t="inlineStr">
        <is>
          <t>Osteoporosis</t>
        </is>
      </c>
      <c r="H120" s="166" t="inlineStr">
        <is>
          <t>Osteopenia</t>
        </is>
      </c>
      <c r="I120" s="165" t="n">
        <v>2</v>
      </c>
      <c r="J120" s="166" t="inlineStr">
        <is>
          <t>✅ คำตอบที่ถูกต้อง: ข้อ ข. Rheumatoid arthritis
💡 Background:
โรคข้ออักเสบรูมาตอยด์ (Rheumatoid Arthritis: RA) เป็นโรคแพ้ภูมิตัวเองเรื้อรัง (Autoimmune systemic inflammatory disease) ที่มีลักษณะพยาธิสภาพเด่นคือ การอักเสบเรื้อรังของเยื่อหุ้มข้อ (Synovitis) ส่งผลให้เกิดการทำลายกระดูกอ่อนและกระดูกรอบข้อ อาการแสดงทางคลินิกที่สำคัญ ได้แก่:
1. พบบ่อยในเพศหญิงวัยเจริญพันธุ์หรือวัยทำงาน (อายุ 20-50 ปี)
2. อาการปวดบวมข้อแบบสมมาตรทั้งสองข้างของร่างกาย (Symmetric polyarthritis)
3. พบบ่อยที่สุดที่ข้อนิ้วมือและข้อมือ (Proximal Interphalangeal: PIP joints, Metacarpophalangeal: MCP joints, และ Wrist joints)
4. อาการข้อตึงฝืดหลังตื่นนอนตอนเช้า (Morning stiffness) ซึ่งสะท้อนถึงการอักเสบของเยื่อหุ้มข้อ
🎯 ทำไมข้อนี้ถึงถูก:
ผู้ป่วยเป็นหญิงอายุน้อย (24 ปี) มีอาการปวดข้อนิ้วมือทั้งสองข้างแบบสมมาตร และมีอาการข้อตึงฝืดในตอนเช้าหลังตื่นนอน ลักษณะทางคลินิกสอดคล้องกับ "โรคข้ออักเสบรูมาตอยด์" (Rheumatoid arthritis) มากที่สุด
🔍 ข้ออื่นผิดเพราะอะไร:
• ข้อ ก. (Gouty arthritis): โรคเกาต์มักพบในเพศชายวัยกลางคน มักเกิดที่ข้อเดียวเฉียบพลัน บวมแดงร้อนจัดที่ข้อนิ้วหัวแม่เท้า (Podagra) ไม่ได้เกิดที่ข้อนิ้วมือสองข้างพร้อมกันแบบสมมาตร
• ข้อ ค. (Osteoarthritis): โรคข้อเสื่อมมักพบในผู้สูงอายุ (&gt; 50-65 ปี) มักเกิดกับข้อรับน้ำหนัก (ข้อเข่า ข้อสะโพก) หรือข้อปลายนิ้ว (DIP joints) และมี Morning stiffness สั้นๆ ไม่เกิน 15-30 นาที และมักไม่มีการอักเสบสมมาตรในหญิงสาว
• ข้อ ง. (Osteoporosis) และ ข้อ จ. (Osteopenia): ภาวะกระดูกพรุนและกระดูกบาง ไม่มีอาการปวดข้อนิ้วมือสองข้างหรือข้อตึงตอนเช้า ผู้ป่วยมักไม่มีอาการจนกว่าจะมีกระดูกหัก
📖 Guideline อ้างอิง:
2021 American College of Rheumatology (ACR) Guideline for the Treatment of Rheumatoid Arthritis &amp; แนวทางเวชปฏิบัติการดูแลรักษาโรคข้ออักเสบรูมาตอยด์ พ.ศ. 2562 (สมาคมรูมาติสซั่มแห่งประเทศไทย)
📌 จุดจำก่อนสอบ:
• RA Diagnostic Clues: หญิงวัยสาว/วัยเจริญพันธุ์ + ปวดบวมข้อนิ้วมือ/ข้อมือ 2 ข้างสมมาตร (Symmetric) + มี Morning stiffness ตอนเช้า = Rheumatoid Arthritis
• Treatment of Choice: เริ่มต้นด้วย Conventional Synthetic DMARDs (csDMARDs) ทันที โดยมี Methotrexate (MTX) เป็น First-line Anchor Drug</t>
        </is>
      </c>
      <c r="K120" s="166" t="inlineStr"/>
      <c r="L120" s="166" t="inlineStr">
        <is>
          <t>Musculoskeletal</t>
        </is>
      </c>
      <c r="M120" s="166" t="inlineStr">
        <is>
          <t>Rheumatoid arthritis</t>
        </is>
      </c>
      <c r="N120" s="165" t="inlineStr">
        <is>
          <t>Clinic</t>
        </is>
      </c>
      <c r="O120" s="166" t="inlineStr">
        <is>
          <t>ข้อ 48 Pharma Plus เล่มม่วง (เฉลยข้อ ค)</t>
        </is>
      </c>
      <c r="P120" s="165" t="inlineStr">
        <is>
          <t>แบบฝึกหัด</t>
        </is>
      </c>
      <c r="Q120" s="165" t="inlineStr">
        <is>
          <t>เล่มม่วง</t>
        </is>
      </c>
      <c r="R120" s="165" t="inlineStr"/>
    </row>
    <row r="121" ht="24" customHeight="1" s="49">
      <c r="A121" s="165" t="n">
        <v>119</v>
      </c>
      <c r="B121" s="166" t="inlineStr">
        <is>
          <t>หญิงไทย อายุ 24 ปี มีอาการปวดข้อนิ้วมือทั้งสองข้าง มักมีอาการข้อตึงในตอนเช้าหลังตื่นนอนประมาณ 20 นาที มักมีเสียงดังในข้อ
ยาในข้อใดควรใช้เป็นอันดับแรกในผู้ป่วยรายนี้</t>
        </is>
      </c>
      <c r="C121" s="166" t="inlineStr"/>
      <c r="D121" s="166" t="inlineStr">
        <is>
          <t>Paracetamol</t>
        </is>
      </c>
      <c r="E121" s="166" t="inlineStr">
        <is>
          <t>Colchicine</t>
        </is>
      </c>
      <c r="F121" s="166" t="inlineStr">
        <is>
          <t>Prednisolone</t>
        </is>
      </c>
      <c r="G121" s="166" t="inlineStr">
        <is>
          <t>Ibuprofen</t>
        </is>
      </c>
      <c r="H121" s="166" t="inlineStr">
        <is>
          <t>Methotrexate</t>
        </is>
      </c>
      <c r="I121" s="165" t="n">
        <v>5</v>
      </c>
      <c r="J121" s="166" t="inlineStr">
        <is>
          <t>✅ คำตอบที่ถูกต้อง: ข้อ จ. Methotrexate
💡 Background:
ผู้ป่วยหญิงอายุ 24 ปี มีอาการปวดข้อนิ้วมือทั้งสองข้างแบบสมมาตร และมีอาการข้อตึงฝืดในตอนเช้าหลังตื่นนอน (Morning stiffness) นาน ซึ่งเข้าได้กับลักษณะทางคลินิกของ "โรคข้ออักเสบรูมาตอยด์" (Rheumatoid Arthritis: RA) เป้าหมายหลักของการรักษาโรค RA ในปัจจุบันคือ การควบคุมโรคให้สงบโดยเร็ว (Treat-to-Target: T2T) และป้องกันการถูกทำลายของกระดูกและข้ออย่างถาวร แนวทางเวชปฏิบัติจากล (ACR 2021 และ EULAR 2022) แนะนำให้เริ่มต้นการรักษาด้วยยากลุ่มปรับเปลี่ยนการดำเนินโรค (Disease-Modifying Antirheumatic Drugs: DMARDs) ทันทีที่ได้รับการวินิจฉัย โดยมี "Methotrexate (MTX)" เป็นยาทางเลือกแรกมาตรฐาน (Preferred First-line Anchor Drug)
🎯 ทำไมข้อนี้ถึงถูก:
Methotrexate เป็น First-line csDMARD ที่มีประสิทธิภาพสูงที่สุดในการชะลอการลุกลามและป้องกันข้อถูกทำลายในผู้ป่วยโรคข้ออักเสบรูมาตอยด์ จึงเป็นยาที่ควรเลือกใช้เป็นอันดับแรกในการรักษา
🔍 ข้ออื่นผิดเพราะอะไร:
• ข้อ ก. (Paracetamol) และ ข้อ ง. (Ibuprofen): เป็นเพียงยาบรรเทาอาการปวดและลดการอักเสบชั่วคราว (Symptomatic relief) ไม่มีผลในการชะลอโรคหรือป้องกันการพิการของข้อต่อ ไม่สามารถใช้เป็นยาหลักเดี่ยวๆ ในการรักษา RA
• ข้อ ข. (Colchicine): ใช้รักษาโรคข้ออักเสบเกาต์เฉียบพลัน ไม่มีข้อบ่งใช้ในการรักษาโรคข้ออักเสบรูมาตอยด์
• ข้อ ค. (Prednisolone): สเตียรอยด์ใช้เป็นเพียง "Bridging therapy" ในระยะสั้นๆ ร่วมกับ DMARDs เพื่อระงับอาการอักเสบระหว่างรอให้ DMARDs ออกฤทธิ์ ไม่แนะนำให้ใช้เป็นยาหลักเดี่ยวๆ ระยะยาวเนื่องจากผลข้างเคียงสูง
📖 Guideline อ้างอิง:
2021 American College of Rheumatology (ACR) Guideline for the Treatment of Rheumatoid Arthritis &amp; แนวทางเวชปฏิบัติการดูแลรักษาโรคข้ออักเสบรูมาตอยด์ พ.ศ. 2562 (สมาคมรูมาติสซั่มแห่งประเทศไทย)
📌 จุดจำก่อนสอบ:
• RA First-line Therapy: เริ่มต้น csDMARDs ทันทีที่วินิจฉัย โดยเลือก "Methotrexate (MTX)" เป็นตัวแรกเสมอ (ขนาดยาเริ่มต้น 10-15 mg รับประทานสัปดาห์ละ 1 ครั้ง ร่วมกับ Folic acid 5 mg/สัปดาห์)
• Never use NSAIDs/Steroids alone: ยาแก้ปวดและสเตียรอยด์ช่วยแค่บรรเทาอาการ ไม่เปลี่ยนการดำเนินโรค ต้องมี DMARDs เสมอ</t>
        </is>
      </c>
      <c r="K121" s="166" t="inlineStr"/>
      <c r="L121" s="166" t="inlineStr">
        <is>
          <t>Musculoskeletal</t>
        </is>
      </c>
      <c r="M121" s="166" t="inlineStr">
        <is>
          <t>Rheumatoid arthritis</t>
        </is>
      </c>
      <c r="N121" s="165" t="inlineStr">
        <is>
          <t>Clinic</t>
        </is>
      </c>
      <c r="O121" s="166" t="inlineStr">
        <is>
          <t>ข้อ 49 Pharma Plus เล่มม่วง (เฉลยข้อ ก)</t>
        </is>
      </c>
      <c r="P121" s="165" t="inlineStr">
        <is>
          <t>แบบฝึกหัด</t>
        </is>
      </c>
      <c r="Q121" s="165" t="inlineStr">
        <is>
          <t>เล่มม่วง</t>
        </is>
      </c>
      <c r="R121" s="165" t="inlineStr"/>
    </row>
    <row r="122" ht="24" customHeight="1" s="49">
      <c r="A122" s="165" t="n">
        <v>120</v>
      </c>
      <c r="B122" s="166" t="inlineStr">
        <is>
          <t>หญิงไทย อายุ 24 ปี มีอาการปวดข้อนิ้วมือทั้งสองข้าง มักมีอาการข้อตึงในตอนเช้าหลังตื่นนอนประมาณ 20 นาที มักมีเสียงดังในข้อ
หากใช้ยาในข้อ 49 ไม่ได้ผล ควรเลือกยาใดเป็นอันดับต่อมา</t>
        </is>
      </c>
      <c r="C122" s="166" t="inlineStr"/>
      <c r="D122" s="166" t="inlineStr">
        <is>
          <t>Sulfasalazine</t>
        </is>
      </c>
      <c r="E122" s="166" t="inlineStr">
        <is>
          <t>Auranofin</t>
        </is>
      </c>
      <c r="F122" s="166" t="inlineStr">
        <is>
          <t>Celecoxib</t>
        </is>
      </c>
      <c r="G122" s="166" t="inlineStr">
        <is>
          <t>Glucosamine</t>
        </is>
      </c>
      <c r="H122" s="166" t="inlineStr">
        <is>
          <t>Allopurinol</t>
        </is>
      </c>
      <c r="I122" s="165" t="n">
        <v>1</v>
      </c>
      <c r="J122" s="166" t="inlineStr">
        <is>
          <t>✅ คำตอบที่ถูกต้อง: ข้อ ก. Sulfasalazine
💡 Background:
ในการรักษาโรคข้ออักเสบรูมาตอยด์ หากผู้ป่วยไม่ตอบสนองต่อการรักษาด้วยยา Methotrexate (MTX) ในขนาดที่เหมาะสม หรือเกิดอาการไม่พึงประสงค์จนต้องหยุดยา แนวทางเวชปฏิบัติแนะนำให้ปรับเปลี่ยนยาหรือเพิ่มยาในกลุ่ม Conventional Synthetic DMARDs (csDMARDs) ตัวอื่น ได้แก่ "Sulfasalazine" หรือ "Leflunomide" หรืออาจพิจารณาให้การรักษาแบบยาผสม 2-3 ชนิด (Combination csDMARDs เช่น MTX + Sulfasalazine + Hydroxychloroquine เรียกว่า Triple Therapy) ก่อนจะก้าวไปสู่ยากลุ่มชีววัตถุ (Biologic DMARDs)
🎯 ทำไมข้อนี้ถึงถูก:
Sulfasalazine เป็นยาในกลุ่ม csDMARDs ทางเลือกมาตรฐานอันดับถัดมาที่ใช้ในการรักษาโรคข้ออักเสบรูมาตอยด์ ทั้งในรูปแบบการใช้เดี่ยว (Monotherapy) หรือใช้ร่วมกับ MTX
🔍 ข้ออื่นผิดเพราะอะไร:
• ข้อ ข. (Auranofin): ยาเกลือทองคำ (Oral gold) ในอดีต ปัจจุบันเลิกใช้ในการรักษามาตรฐานแล้วเนื่องจากประสิทธิภาพต่ำและมีความเป็นพิษสูงต่อไตและผิวหนัง
• ข้อ ค. (Celecoxib): เป็นยากลุ่ม NSAID ช่วยแค่บรรเทาปวด ไม่สามารถควบคุมการลุกลามของโรค RA แทน DMARDs ได้
• ข้อ ง. (Glucosamine): ใช้ในโรคข้อเสื่อม (OA) ไม่มีประโยชน์ในการรักษาโรคข้ออักเสบรูมาตอยด์
• ข้อ จ. (Allopurinol): เป็นยาลดกรดยูริกในโรคเกาต์ ไม่เกี่ยวข้องกับโรคข้ออักเสบรูมาตอยด์
📖 Guideline อ้างอิง:
2021 American College of Rheumatology (ACR) Guideline for the Treatment of Rheumatoid Arthritis &amp; EULAR Recommendations for the Management of Rheumatoid Arthritis
📌 จุดจำก่อนสอบ:
• csDMARDs Options in RA:
  1. Methotrexate (MTX) - Preferred First-line
  2. Sulfasalazine (SSZ) - ทางเลือกถัดมา หรือใช้ในหญิงตั้งครรภ์
  3. Leflunomide (LEF) - ทางเลือกเทียบเคียง MTX
  4. Hydroxychloroquine (HCQ) - ใช้ในรายที่เป็นน้อย หรือใช้ร่วมใน Triple therapy</t>
        </is>
      </c>
      <c r="K122" s="166" t="inlineStr"/>
      <c r="L122" s="166" t="inlineStr">
        <is>
          <t>Musculoskeletal</t>
        </is>
      </c>
      <c r="M122" s="166" t="inlineStr">
        <is>
          <t>Rheumatoid arthritis</t>
        </is>
      </c>
      <c r="N122" s="165" t="inlineStr">
        <is>
          <t>Clinic</t>
        </is>
      </c>
      <c r="O122" s="166" t="inlineStr">
        <is>
          <t>ข้อ 50 Pharma Plus เล่มม่วง (เฉลยข้อ ค)</t>
        </is>
      </c>
      <c r="P122" s="165" t="inlineStr">
        <is>
          <t>แบบฝึกหัด</t>
        </is>
      </c>
      <c r="Q122" s="165" t="inlineStr">
        <is>
          <t>เล่มม่วง</t>
        </is>
      </c>
      <c r="R122" s="165" t="inlineStr"/>
    </row>
    <row r="123" ht="24" customHeight="1" s="49">
      <c r="A123" s="165" t="n">
        <v>121</v>
      </c>
      <c r="B123" s="166" t="inlineStr">
        <is>
          <t>ยาในข้อใดใช้ชะลอการเสื่อมของกระดูกและข้อ</t>
        </is>
      </c>
      <c r="C123" s="166" t="inlineStr"/>
      <c r="D123" s="166" t="inlineStr">
        <is>
          <t>Estrogen</t>
        </is>
      </c>
      <c r="E123" s="166" t="inlineStr">
        <is>
          <t>Methotrexate</t>
        </is>
      </c>
      <c r="F123" s="166" t="inlineStr">
        <is>
          <t>Paracetamol</t>
        </is>
      </c>
      <c r="G123" s="166" t="inlineStr">
        <is>
          <t>Glucosamine</t>
        </is>
      </c>
      <c r="H123" s="166" t="inlineStr">
        <is>
          <t>Probenecid</t>
        </is>
      </c>
      <c r="I123" s="165" t="n">
        <v>4</v>
      </c>
      <c r="J123" s="166" t="inlineStr">
        <is>
          <t>✅ คำตอบที่ถูกต้อง: ข้อ ง. Glucosamine
💡 Background:
ยาหรือสารอาหารเสริมที่มุ่งเป้าในการชะลอการเสื่อมสลายของกระดูกอ่อนผิวข้อในโรคข้อเสื่อม (Osteoarthritis) จัดอยู่ในกลุ่ม Symptomatic Slow-Acting Drugs for Osteoarthritis (SYSADOA) ซึ่งสารสำคัญที่รู้จักกันอย่างแพร่หลาย ได้แก่ Glucosamine sulfate, Chondroitin sulfate, และ Diacerein สาร Glucosamine ทำหน้าที่เป็นสารตั้งต้นในการสังเคราะห์ Glycosaminoglycans และ Proteoglycans ในกระดูกอ่อนผิวข้อและน้ำไขข้อ จึงถูกนำมาใช้โดยมีวัตถุประสงค์เพื่อชะลอการสึกหรอของข้อต่อ
🎯 ทำไมข้อนี้ถึงถูก:
Glucosamine จัดอยู่ในกลุ่ม SYSADOA ซึ่งมีข้อบ่งใช้และวัตถุประสงค์เพื่อชะลอการเสื่อมสลายของกระดูกอ่อนผิวข้อในโรคข้อเสื่อม (OA)
🔍 ข้ออื่นผิดเพราะอะไร:
• ข้อ ก. (Estrogen): ฮอร์โมนเอสโตรเจนช่วยลดการสลายกระดูกในโรคกระดูกพรุน (Osteoporosis) แต่ไม่ได้จัดเป็นยาชะลอข้อเสื่อม (OA)
• ข้อ ข. (Methotrexate): เป็นยากดภูมิคุ้มกันและปรับเปลี่ยนการดำเนินโรคใน "โรคข้ออักเสบรูมาตอยด์" (RA) ไม่ได้ใช้ชะลอโรคข้อเสื่อม
• ข้อ ค. (Paracetamol): เป็นยาบรรเทาอาการปวด ไม่มีฤทธิ์ชะลอการเสื่อมของกระดูกอ่อน
• ข้อ จ. (Probenecid): เป็นยาขับกรดยูริกทางปัสสาวะสำหรับโรคเกาต์
📖 Guideline อ้างอิง:
แนวทางเวชปฏิบัติการดูแลรักษาโรคข้อเข่าเสื่อม พ.ศ. 2553 (สมาคมรูมาติสซั่มแห่งประเทศไทย) &amp; ESCEO Guidelines for the Management of Knee Osteoarthritis
📌 จุดจำก่อนสอบ:
• SYSADOA Group (ยาชะลอข้อเสื่อม): Glucosamine sulfate, Chondroitin sulfate, Diacerein
• ACR 2019 Note: แนวทางเวชปฏิบัติ ACR 2019 แนะนำไม่สนับสนุนการใช้ Glucosamine ใน OA เข่า/สะโพกเนื่องจากหลักฐานประสิทธิผลยังไม่ชัดเจน แต่องค์กรฝั่งยุโรป (ESCEO) และตำราดั้งเดิมยังคงระบุในฐานะ SYSADOA</t>
        </is>
      </c>
      <c r="K123" s="166" t="inlineStr"/>
      <c r="L123" s="166" t="inlineStr">
        <is>
          <t>Musculoskeletal</t>
        </is>
      </c>
      <c r="M123" s="166" t="inlineStr">
        <is>
          <t>Osteoarthritis</t>
        </is>
      </c>
      <c r="N123" s="165" t="inlineStr">
        <is>
          <t>Clinic</t>
        </is>
      </c>
      <c r="O123" s="166" t="inlineStr">
        <is>
          <t>ข้อ 51 Pharma Plus เล่มม่วง (เฉลยข้อ ง)</t>
        </is>
      </c>
      <c r="P123" s="165" t="inlineStr">
        <is>
          <t>แบบฝึกหัด</t>
        </is>
      </c>
      <c r="Q123" s="165" t="inlineStr">
        <is>
          <t>เล่มม่วง</t>
        </is>
      </c>
      <c r="R123" s="165" t="inlineStr"/>
    </row>
    <row r="124" ht="24" customHeight="1" s="49">
      <c r="A124" s="165" t="n">
        <v>122</v>
      </c>
      <c r="B124" s="166" t="inlineStr">
        <is>
          <t>ผู้ป่วยหญิงมีอาการข้อฝืดตอนตื่นนอนตอนเช้าประมาณ 5 นาที ข้อเวลาเคลื่อนไหวมีเสียงกรอบแกรบ ต่อมามีอาการปวด มีประวัติแพ้ยา sulfacetamide
ยาในข้อใดไม่เหมาะสมกับผู้ป่วย</t>
        </is>
      </c>
      <c r="C124" s="166" t="inlineStr"/>
      <c r="D124" s="166" t="inlineStr">
        <is>
          <t>Ibuprofen</t>
        </is>
      </c>
      <c r="E124" s="166" t="inlineStr">
        <is>
          <t>Diclofenac</t>
        </is>
      </c>
      <c r="F124" s="166" t="inlineStr">
        <is>
          <t>Nimesulide</t>
        </is>
      </c>
      <c r="G124" s="166" t="inlineStr">
        <is>
          <t>Paracetamol</t>
        </is>
      </c>
      <c r="H124" s="166" t="inlineStr">
        <is>
          <t>Aspirin</t>
        </is>
      </c>
      <c r="I124" s="165" t="n">
        <v>3</v>
      </c>
      <c r="J124" s="166" t="inlineStr">
        <is>
          <t>✅ คำตอบที่ถูกต้อง: ข้อ ค. Nimesulide
💡 Background:
ผู้ป่วยมีอาการข้อฝืดตอนเช้าสั้นๆ (5 นาที) และมีเสียงกรอบแกรบในข้อเวลาขยับ (Crepitus) ซึ่งเป็นอาการเฉพาะของโรคข้อเสื่อม (Osteoarthritis) ผู้ป่วยมีประวัติการแพ้ยา Sulfacetamide ซึ่งเป็นยาในกลุ่มซัลโฟนาไมด์ (Sulfonamides) ยาต้านการอักเสบกลุ่ม NSAIDs บางชนิดมีโครงสร้างทางเคมีที่ประกอบด้วยหมู่อะโรมาติกซัลโฟนาไมด์ (Sulfonamide moiety) ได้แก่ Nimesulide และ Celecoxib ซึ่งอาจเกิดปฏิกิริยาการแพ้ข้ามกลุ่ม (Cross-reactivity) ในผู้ป่วยที่แพ้สารกลุ่มซัลฟาได้ จึงไม่ควรเลือกใช้ในผู้ป่วยรายนี้
🎯 ทำไมข้อนี้ถึงถูก:
Nimesulide มีหมู่ Sulfonamide ในโครงสร้างโมเลกุล จึงไม่เหมาะสมอย่างยิ่งสำหรับผู้ป่วยที่มีประวัติแพ้ยาในกลุ่ม Sulfonamide (Sulfacetamide) และยังมีรายงานพิษต่อตับรุนแรง
🔍 ข้ออื่นผิดเพราะอะไร:
• ข้อ ก. (Ibuprofen): เป็นยากลุ่ม Propionic acid derivatives ไม่มีหมู่ Sulfonamide ปลอดภัยในผู้แพ้ซัลฟา
• ข้อ ข. (Diclofenac): เป็นยากลุ่ม Acetic acid derivatives ไม่มีหมู่ Sulfonamide
• ข้อ ง. (Paracetamol): เป็น Para-aminophenol derivative ไม่มีหมู่ Sulfonamide และเป็นยาแก้ปวดอันดับแรกที่ปลอดภัย
• ข้อ จ. (Aspirin): เป็น Salicylate derivative ไม่มีหมู่ Sulfonamide
📖 Guideline อ้างอิง:
Goodman &amp; Gilman's The Pharmacological Basis of Therapeutics (14th Edition) &amp; 2019 American College of Rheumatology (ACR) Guideline for Osteoarthritis
📌 จุดจำก่อนสอบ:
• Cross-reactivity with Sulfa Allergy: ยาต้านการอักเสบที่มีโครงสร้าง Sulfonamide ได้แก่ Celecoxib และ Nimesulide ให้ระวังหรือหลีกเลี่ยงในผู้ที่แพ้ยาซัลฟารุนแรง
• Alternatives: Ibuprofen, Naproxen, Diclofenac ปลอดภัยจากความเสี่ยงแพ้ซัลฟา</t>
        </is>
      </c>
      <c r="K124" s="166" t="inlineStr"/>
      <c r="L124" s="166" t="inlineStr">
        <is>
          <t>Musculoskeletal</t>
        </is>
      </c>
      <c r="M124" s="166" t="inlineStr">
        <is>
          <t>Osteoarthritis</t>
        </is>
      </c>
      <c r="N124" s="165" t="inlineStr">
        <is>
          <t>Clinic</t>
        </is>
      </c>
      <c r="O124" s="166" t="inlineStr">
        <is>
          <t>ข้อ 52 Pharma Plus เล่มม่วง (เฉลยข้อ ค)</t>
        </is>
      </c>
      <c r="P124" s="165" t="inlineStr">
        <is>
          <t>แบบฝึกหัด</t>
        </is>
      </c>
      <c r="Q124" s="165" t="inlineStr">
        <is>
          <t>เล่มม่วง</t>
        </is>
      </c>
      <c r="R124" s="165" t="inlineStr"/>
    </row>
    <row r="125" ht="24" customHeight="1" s="49">
      <c r="A125" s="165" t="n">
        <v>123</v>
      </c>
      <c r="B125" s="166" t="inlineStr">
        <is>
          <t>ผู้ป่วยมาขอซื้อยาเดิม ซึ่งหมวินิจฉัยว่าเป็น OA มีอาการปวดเล็กน้อย ไม่บวม ยาเดิมคือ Paracetamol จำวิธีรับประทานไม่ได้ Glucosamine จำวิธีรับประทานไม่ได้ Calcium carbonate (1 g) รับประทานวันละ 2 เม็ด
ข้อใดถูกต้องเกี่ยวกับการแนะนำการรับประทานยาให้แก่ผู้ป่วย</t>
        </is>
      </c>
      <c r="C125" s="166" t="inlineStr"/>
      <c r="D125" s="166" t="inlineStr">
        <is>
          <t>รับประทาน Paracetamol 3 เม็ด ทุก 4 ชั่วโมง</t>
        </is>
      </c>
      <c r="E125" s="166" t="inlineStr">
        <is>
          <t>เพิ่มยา muscle relaxant ให้แก่ผู้ป่วย</t>
        </is>
      </c>
      <c r="F125" s="166" t="inlineStr">
        <is>
          <t>รับประทาน Glucosamine ครั้งละ 2 เม็ด วันละ 3 ครั้ง</t>
        </is>
      </c>
      <c r="G125" s="166" t="inlineStr">
        <is>
          <t>รับประทาน Calcium carbonate (1 g) 2 เม็ด ก่อนอาหารเช้า</t>
        </is>
      </c>
      <c r="H125" s="166" t="inlineStr">
        <is>
          <t>ถูนวดเจลพริกบริเวณปวด เพื่อให้ยาดูดซึมได้เยอะ</t>
        </is>
      </c>
      <c r="I125" s="165" t="n">
        <v>3</v>
      </c>
      <c r="J125" s="166" t="inlineStr">
        <is>
          <t>✅ คำตอบที่ถูกต้อง: ข้อ ค. รับประทาน Glucosamine ครั้งละ 2 เม็ด วันละ 3 ครั้ง
💡 Background:
Glucosamine sulfate ในรูปแบบแคปซูลขนาดมาตรฐานดั้งเดิมคือ 250 mg ต่อแคปซูล ขนาดยาที่ใช้ในการศึกษาและระบุในฉลากยาสำหรับบรรเทาอาการข้อเข่าเสื่อมคือ 1,500 mg ต่อวัน ซึ่งคำนวณได้เป็น การรับประทานครั้งละ 2 แคปซูล (500 mg) วันละ 3 ครั้ง พร้อมอาหาร (รวม 1,500 mg/day)
🎯 ทำไมข้อนี้ถึงถูก:
การรับประทาน Glucosamine (250 mg) ครั้งละ 2 เม็ด วันละ 3 ครั้ง ตรงกับขนาดมาตรฐาน 1,500 mg ต่อวัน จึงเป็นคำแนะนำที่ถูกต้อง
🔍 ข้ออื่นผิดเพราะอะไร:
• ข้อ ก. (รับประทาน Paracetamol 3 เม็ด ทุก 4 ชั่วโมง): Paracetamol 500 mg ครั้งละ 3 เม็ด = 1,500 mg ทุก 4 ชั่วโมง รวมเกิน 6,000-9,000 mg/day ซึ่งเกินขนาดสูงสุดอย่างรุนแรงและก่อให้เกิดพิษต่อตับเฉียบพลัน (Fatal Hepatotoxicity)
• ข้อ ข. (เพิ่มยา muscle relaxant ให้แก่ผู้ป่วย): โรคข้อเสื่อม (OA) ที่มีอาการปวดเล็กน้อย ไม่มีอาการเกร็งกล้ามเนื้อ ไม่มีความจำเป็นต้องใช้ยาคลายกล้ามเนื้อ
• ข้อ ง. (รับประทาน Calcium carbonate (1 g) 2 เม็ด ก่อนอาหารเช้า): Calcium carbonate ต้องอาศัยกรดในกระเพาะอาหารในการแตกตัวและดูดซึม ต้องรับประทาน "พร้อมอาหารหรือหลังอาหารทันที" ห้ามทานก่อนอาหาร
• ข้อ จ. (ถูนวดเจลพริกบริเวณปวด เพื่อให้ยาดูดซึมได้เยอะ): Capsaicin gel ห้ามถูนวดรุนแรงเพราะจะทำให้แสบร้อนระคายเคืองอย่างรุนแรง แนะนำให้ทาบางๆ และล้างมือให้สะอาด
📖 Guideline อ้างอิง:
แนวทางเวชปฏิบัติการวินิจฉัยและการดูแลรักษาโรคข้อเข่าเสื่อม (สมาคมรูมาติสซั่มแห่งประเทศไทย) &amp; US FDA Acetaminophen Dosing Guidelines
📌 จุดจำก่อนสอบ:
• Glucosamine Standard Dose: 1,500 mg/day (ถ้าแคปซูล 250 mg ทาน 2 เม็ด TID pc)
• Calcium Carbonate: ทานหลังอาหารทันที (ต้องการกรด) ต่างจาก Calcium Citrate ที่ทานตอนท้องว่างได้
• Paracetamol Safe Limit: ไม่เกิน 4,000 mg/day (ผู้สูงอายุ/โรคตับไม่เกิน 2,000-3,000 mg/day)</t>
        </is>
      </c>
      <c r="K125" s="166" t="inlineStr"/>
      <c r="L125" s="166" t="inlineStr">
        <is>
          <t>Musculoskeletal</t>
        </is>
      </c>
      <c r="M125" s="166" t="inlineStr">
        <is>
          <t>Osteoarthritis</t>
        </is>
      </c>
      <c r="N125" s="165" t="inlineStr">
        <is>
          <t>Clinic</t>
        </is>
      </c>
      <c r="O125" s="166" t="inlineStr">
        <is>
          <t>ข้อ 53 Pharma Plus เล่มม่วง (เฉลยข้อ ค)</t>
        </is>
      </c>
      <c r="P125" s="165" t="inlineStr">
        <is>
          <t>แบบฝึกหัด</t>
        </is>
      </c>
      <c r="Q125" s="165" t="inlineStr">
        <is>
          <t>เล่มม่วง</t>
        </is>
      </c>
      <c r="R125" s="165" t="inlineStr"/>
    </row>
    <row r="126" ht="24" customHeight="1" s="49">
      <c r="A126" s="165" t="n">
        <v>124</v>
      </c>
      <c r="B126" s="166" t="inlineStr">
        <is>
          <t>ข้อใดที่เภสัชกรไม่ต้องให้คำแนะนำเรื่องการปฏิบัติตัวเกี่ยวกับโรค osteoarthritis</t>
        </is>
      </c>
      <c r="C126" s="166" t="inlineStr"/>
      <c r="D126" s="166" t="inlineStr">
        <is>
          <t>หลีกเลี่ยงนั่งพับเพียบ</t>
        </is>
      </c>
      <c r="E126" s="166" t="inlineStr">
        <is>
          <t>ลดน้ำหนักตัว</t>
        </is>
      </c>
      <c r="F126" s="166" t="inlineStr">
        <is>
          <t>หลีกเลี่ยงการยกของหนัก</t>
        </is>
      </c>
      <c r="G126" s="166" t="inlineStr">
        <is>
          <t>ออกกำลังกายในน้ำ</t>
        </is>
      </c>
      <c r="H126" s="166" t="inlineStr">
        <is>
          <t>หลีกเลี่ยงการรับประทานยอดผัก</t>
        </is>
      </c>
      <c r="I126" s="165" t="n">
        <v>5</v>
      </c>
      <c r="J126" s="166" t="inlineStr">
        <is>
          <t>✅ คำตอบที่ถูกต้อง: ข้อ จ. หลีกเลี่ยงการรับประทานยอดผัก
💡 Background:
โรคข้อเสื่อม (Osteoarthritis: OA) เกิดจากการสึกหรอของผิวกระดูกอ่อนข้อตามวัยและการรับน้ำหนัก ไม่ได้มีพยาธิสภาพมาจากการสะสมของผลึกกรดยูริก การให้คำแนะนำผู้ป่วย OA จึงเน้นที่การลดแรงกดทับข้อเข่า (หลีกเลี่ยงการนั่งพับเพียบ นั่งยองๆ คุกเข่า ยกของหนัก) และการออกกำลังกายที่ไม่มีแรงกระแทก (ว่ายน้ำ เดินในน้ำ) ส่วนการหลีกเลี่ยงอาหารที่มีสารพิวรีนสูง เช่น ยอดผัก เครื่องในสัตว์ เป็นคำแนะนำเฉพาะสำหรับ "โรคเกาต์" (Gout) ไม่เกี่ยวข้องกับโรคข้อเสื่อม
🎯 ทำไมข้อนี้ถึงถูก:
การหลีกเลี่ยงการรับประทานยอดผักเป็นคำแนะนำสำหรับโรคเกาต์ เภสัชกรจึง "ไม่ต้องให้คำแนะนำ" แก่ผู้ป่วยโรคข้อเสื่อม
🔍 ข้ออื่นผิดเพราะอะไร:
• ข้อ ก. (หลีกเลี่ยงนั่งพับเพียบ): เป็นคำแนะนำสำคัญมากใน OA ข้อเข่า เพื่อลดแรงบิดและแรงกดทับกระดูกอ่อน
• ข้อ ข. (ลดน้ำหนักตัว): เป็นการรักษาหลักแบบไม่ใช้ยา ช่วยชะลอการเสื่อมของข้อได้อย่างมีนัยสำคัญ
• ข้อ ค. (หลีกเลี่ยงการยกของหนัก): เป็นคำแนะนำที่ถูกต้องเพื่อลดแรงกดกระแทกต่อข้อต่อ
• ข้อ ง. (ออกกำลังกายในน้ำ): เป็นการออกกำลังกายที่ดีที่สุดสำหรับ OA เข่า เพราะน้ำช่วยพยุงน้ำหนักตัว
📖 Guideline อ้างอิง:
2019 American College of Rheumatology (ACR) Guideline for Osteoarthritis &amp; แนวทางเวชปฏิบัติการดูแลรักษาโรคข้อเข่าเสื่อม พ.ศ. 2553 (สมาคมรูมาติสซั่มแห่งประเทศไทย)
📌 จุดจำก่อนสอบ:
• Lifestyle Modification in OA: ลดน้ำหนัก + งดนั่งงอเข่า (พับเพียบ/ยองๆ/ขัดสมาธิ) + ออกกำลังกายกล้ามเนื้อต้นขา (Quadriceps strengthening) และ Low-impact (ว่ายน้ำ)
• Food Restriction: ผู้ป่วย OA ไม่มีข้อห้ามเรื่องยอดผักหรือสัตว์ปีกเหมือนโรคเกาต์</t>
        </is>
      </c>
      <c r="K126" s="166" t="inlineStr"/>
      <c r="L126" s="166" t="inlineStr">
        <is>
          <t>Musculoskeletal</t>
        </is>
      </c>
      <c r="M126" s="166" t="inlineStr">
        <is>
          <t>Osteoarthritis</t>
        </is>
      </c>
      <c r="N126" s="165" t="inlineStr">
        <is>
          <t>Clinic</t>
        </is>
      </c>
      <c r="O126" s="166" t="inlineStr">
        <is>
          <t>ข้อ 54 Pharma Plus เล่มม่วง (เฉลยข้อ จ)</t>
        </is>
      </c>
      <c r="P126" s="165" t="inlineStr">
        <is>
          <t>แบบฝึกหัด</t>
        </is>
      </c>
      <c r="Q126" s="165" t="inlineStr">
        <is>
          <t>เล่มม่วง</t>
        </is>
      </c>
      <c r="R126" s="165" t="inlineStr"/>
    </row>
    <row r="127" ht="24" customHeight="1" s="49">
      <c r="A127" s="165" t="n">
        <v>125</v>
      </c>
      <c r="B127" s="166" t="inlineStr">
        <is>
          <t>อีก 2 เดือนต่อมา ผู้ป่วยยังมีอาการปวดข้ออยู่ และเป็นโรคกระเพาะอาหารด้วย ยาใดที่ควรใช้ในผู้ป่วยรายนี้
ยาใดที่ควรใช้ในผู้ป่วยรายนี้</t>
        </is>
      </c>
      <c r="C127" s="166" t="inlineStr"/>
      <c r="D127" s="166" t="inlineStr">
        <is>
          <t>Etoricoxib</t>
        </is>
      </c>
      <c r="E127" s="166" t="inlineStr">
        <is>
          <t>Ibuprofen</t>
        </is>
      </c>
      <c r="F127" s="166" t="inlineStr">
        <is>
          <t>Diclofenac</t>
        </is>
      </c>
      <c r="G127" s="166" t="inlineStr">
        <is>
          <t>Aspirin</t>
        </is>
      </c>
      <c r="H127" s="166" t="inlineStr">
        <is>
          <t>Piroxicam</t>
        </is>
      </c>
      <c r="I127" s="165" t="n">
        <v>1</v>
      </c>
      <c r="J127" s="166" t="inlineStr">
        <is>
          <t>✅ คำตอบที่ถูกต้อง: ข้อ ก. Etoricoxib
💡 Background:
ผู้ป่วยโรคข้อเสื่อม (OA) ที่มีอาการปวดเรื้อรังและมีโรคร่วมคือ แผลในกระเพาะอาหาร (Peptic Ulcer Disease) จัดเป็นกลุ่มที่มีความเสี่ยงสูงต่อการเกิดภาวะแทรกซ้อนในทางเดินอาหาร (High GI Risk) การใช้ยาต้านการอักเสบกลุ่ม Non-selective NSAIDs ทั่วไป (เช่น Ibuprofen, Diclofenac, Piroxicam, Aspirin) จะยับยั้งเอนไซม์ COX-1 ทำให้การสร้างเมือกและสารปกป้องกระเพาะอาหารลดลง ส่งผลให้แผลในกระเพาะอาหารแย่ลงและเสี่ยงต่อเลือดออกในทางเดินอาหารอย่างรุนแรง แนวทางเวชปฏิบัติแนะนำให้เลือกใช้ยากลุ่ม Selective COX-2 Inhibitor เช่น Etoricoxib หรือ Celecoxib (ร่วมกับการให้ยา PPIs) เพื่อลดความเสี่ยงต่อระบบทางเดินอาหาร
🎯 ทำไมข้อนี้ถึงถูก:
Etoricoxib เป็นยากลุ่ม Highly Selective COX-2 Inhibitor ซึ่งมีผลระคายเคืองกระเพาะอาหารและอัตราการเกิดแผลในทางเดินอาหารต่ำกว่า Non-selective NSAIDs อย่างมีนัยสำคัญ จึงเป็นยาที่เหมาะสมที่สุดในตัวเลือกสำหรับผู้ป่วยรายนี้
🔍 ข้ออื่นผิดเพราะอะไร:
• ข้อ ข. (Ibuprofen): เป็น Non-selective NSAID ระคายเคืองกระเพาะอาหาร
• ข้อ ค. (Diclofenac): เป็น Non-selective NSAID มีความเสี่ยงต่อการเกิดแผลในทางเดินอาหาร
• ข้อ ง. (Aspirin): ระคายเคืองเยื่อบุกระเพาะอาหารโดยตรงและยับยั้งเกล็ดเลือด เพิ่มความเสี่ยง GI bleeding สูงมาก
• ข้อ จ. (Piroxicam): เป็นยากลุ่ม Oxicam ที่มีค่าครึ่งชีวิตยาวนาน และจัดเป็น NSAID ที่มีความเสี่ยงต่อการเกิดแผลและเลือดออกในกระเพาะอาหารสูงที่สุดในบรรดา NSAIDs ทุกตัว (High GI toxicity)
📖 Guideline อ้างอิง:
American College of Gastroenterology (ACG) Guidelines on Prevention of NSAID-Related Ulcer Complications &amp; 2019 ACR OA Guideline
📌 จุดจำก่อนสอบ:
• NSAID Selection by GI Risk:
  - High GI Risk (PUD, GI bleeding history) -&gt; แนะนำ: Selective COX-2 Inhibitor (Celecoxib, Etoricoxib) + PPI
  - Piroxicam และ Ketoprofen มีความเสี่ยงต่อ GI สูงที่สุด ห้ามใช้ในคนไข้โรคกระเพาะเด็ดขาด</t>
        </is>
      </c>
      <c r="K127" s="166" t="inlineStr"/>
      <c r="L127" s="166" t="inlineStr">
        <is>
          <t>Musculoskeletal</t>
        </is>
      </c>
      <c r="M127" s="166" t="inlineStr">
        <is>
          <t>Osteoarthritis</t>
        </is>
      </c>
      <c r="N127" s="165" t="inlineStr">
        <is>
          <t>Clinic</t>
        </is>
      </c>
      <c r="O127" s="166" t="inlineStr">
        <is>
          <t>ข้อ 55 Pharma Plus เล่มม่วง (เฉลยข้อ ก)</t>
        </is>
      </c>
      <c r="P127" s="165" t="inlineStr">
        <is>
          <t>แบบฝึกหัด</t>
        </is>
      </c>
      <c r="Q127" s="165" t="inlineStr">
        <is>
          <t>เล่มม่วง</t>
        </is>
      </c>
      <c r="R127" s="165" t="inlineStr"/>
    </row>
    <row r="128" ht="24" customHeight="1" s="49">
      <c r="A128" s="165" t="n">
        <v>126</v>
      </c>
      <c r="B128" s="166" t="inlineStr">
        <is>
          <t>ข้อใดจัดเป็นยาหรือผลิตภัณฑ์เสริมอาหารในกลุ่มชะลอความเสื่อมสลายของกระดูกอ่อน</t>
        </is>
      </c>
      <c r="C128" s="166" t="inlineStr"/>
      <c r="D128" s="166" t="inlineStr">
        <is>
          <t>Glucosamine sulfate</t>
        </is>
      </c>
      <c r="E128" s="166" t="inlineStr">
        <is>
          <t>Hydroxychloroquine</t>
        </is>
      </c>
      <c r="F128" s="166" t="inlineStr">
        <is>
          <t>Auranofin</t>
        </is>
      </c>
      <c r="G128" s="166" t="inlineStr">
        <is>
          <t>Prednisolone</t>
        </is>
      </c>
      <c r="H128" s="166" t="inlineStr">
        <is>
          <t>Methotrexate</t>
        </is>
      </c>
      <c r="I128" s="165" t="n">
        <v>1</v>
      </c>
      <c r="J128" s="166" t="inlineStr">
        <is>
          <t>✅ คำตอบที่ถูกต้อง: ข้อ ก. Glucosamine sulfate
💡 Background:
ยาหรือผลิตภัณฑ์เสริมอาหารในกลุ่มชะลอความเสื่อมสลายของกระดูกอ่อนผิวข้อ (Symptomatic Slow-Acting Drugs for Osteoarthritis: SYSADOA หรือ Chondroprotective agents) ได้แก่ Glucosamine sulfate, Chondroitin sulfate, และ Diacerein สาร Glucosamine เป็นองค์ประกอบพื้นฐานในการสร้าง Glycosaminoglycans (GAGs) ซึ่งเป็นโครงสร้างค้ำจุนกระดูกอ่อนและน้ำไขข้อ
🎯 ทำไมข้อนี้ถึงถูก:
Glucosamine sulfate จัดเป็นสารในกลุ่มชะลอความเสื่อมสลายของกระดูกอ่อน (Chondroprotective agent / SYSADOA) โดยตรง
🔍 ข้ออื่นผิดเพราะอะไร:
• ข้อ ข. (Hydroxychloroquine) และ ข้อ ค. (Auranofin): เป็นยากลุ่ม DMARDs ที่ใช้รักษาโรคข้ออักเสบรูมาตอยด์ (RA)
• ข้อ ง. (Prednisolone): เป็นยาสเตียรอยด์ต้านการอักเสบ การใช้ระยะยาวกลับจะเร่งให้กระดูกพรุนและกระดูกอ่อนเสื่อมสภาพเร็วขึ้น
• ข้อ จ. (Methotrexate): เป็นยากดภูมิคุ้มกันกลุ่ม csDMARDs รักษาโรคข้ออักเสบรูมาตอยด์
📖 Guideline อ้างอิง:
แนวทางเวชปฏิบัติการดูแลรักษาโรคข้อเข่าเสื่อม พ.ศ. 2553 (สมาคมรูมาติสซั่มแห่งประเทศไทย) &amp; European Society for Clinical and Economic Aspects of Osteoporosis, Osteoarthritis and Musculoskeletal Diseases (ESCEO)
📌 จุดจำก่อนสอบ:
• Cartilage Protectors (SYSADOA): Glucosamine sulfate, Chondroitin sulfate, Diacerein
• Onset of Action: ออกฤทธิ์ช้า ต้องรับประทานต่อเนื่องอย่างน้อย 2-4 สัปดาห์ขึ้นไปจึงจะเริ่มเห็นผลบรรเทาปวด</t>
        </is>
      </c>
      <c r="K128" s="166" t="inlineStr"/>
      <c r="L128" s="166" t="inlineStr">
        <is>
          <t>Musculoskeletal</t>
        </is>
      </c>
      <c r="M128" s="166" t="inlineStr">
        <is>
          <t>Osteoarthritis</t>
        </is>
      </c>
      <c r="N128" s="165" t="inlineStr">
        <is>
          <t>Clinic</t>
        </is>
      </c>
      <c r="O128" s="166" t="inlineStr">
        <is>
          <t>ข้อ 56 Pharma Plus เล่มม่วง (เฉลยข้อ ก)</t>
        </is>
      </c>
      <c r="P128" s="165" t="inlineStr">
        <is>
          <t>แบบฝึกหัด</t>
        </is>
      </c>
      <c r="Q128" s="165" t="inlineStr">
        <is>
          <t>เล่มม่วง</t>
        </is>
      </c>
      <c r="R128" s="165" t="inlineStr"/>
    </row>
    <row r="129" ht="24" customHeight="1" s="49">
      <c r="A129" s="165" t="n">
        <v>127</v>
      </c>
      <c r="B129" s="166" t="inlineStr">
        <is>
          <t>สถานการณ์ที่ 14 นางฉันทนา อายุ 51 ปี ได้รับใบสั่งแพทย์์ดังนี้ Raloxifene HCl 60 mg 60 1 tab OD, Calcium carbonate 1000 mg 60 1 tab OD สอบถามประวัตินางฉันทนา ทราบว่าก่อนหน้ามาพบแพทย์์ ประจำเดือนมาไม่สม่ำเสมอนาน 1 ปี ครั้งสุดท้ายประจำเดือนขาดหายไป 6 เดือน คิดว่าน่าจะหมดประจำเดือน จึงมาพบแพทย์์คลินิกวัยทองเพื่อตรวจร่างกาย จากการตรวจความหนาแน่นของกระดูก ค่า Z score อยู่ระหว่าง -2.0 SD ถึง -2.5 SD แพทย์์จะให้ฮอร์โมนทดแทน แต่นางฉันทนาไม่อยากใช้ ขอใช้ยาอื่นที่ไม่ใช่ฮอร์โมน
เกี่ยวกับ raloxifene ข้อใดต่อไปนี้ไม่ถูกต้อง</t>
        </is>
      </c>
      <c r="C129" s="166" t="inlineStr"/>
      <c r="D129" s="166" t="inlineStr">
        <is>
          <t>Raloxifene จัดเป็นยากลุ่ม pure estrogen antagonist ชนิด 2nd generation</t>
        </is>
      </c>
      <c r="E129" s="166" t="inlineStr">
        <is>
          <t>Raloxifene มีฤทธิ์ estrogenic ที่กระดูก และเมแทบอลิซึมของไขมัน</t>
        </is>
      </c>
      <c r="F129" s="166" t="inlineStr">
        <is>
          <t>ฤทธิ์ antiestrogenic ของ raloxifene พบที่เต้านมและเยื่อบุโพรงมดลูก</t>
        </is>
      </c>
      <c r="G129" s="166" t="inlineStr">
        <is>
          <t>Tamoxifen มีฤทธิ์กระตุ้นการเจริญเติบโตของเยื่อบุโพรงมดลูกแตกต่างกับ raloxifene ที่ไม่มีฤทธิ์นี้</t>
        </is>
      </c>
      <c r="H129" s="166" t="inlineStr">
        <is>
          <t>ไม่ควรใช้ raloxifene ในสตรีที่ยังไม่หมดประจำเดือน</t>
        </is>
      </c>
      <c r="I129" s="165" t="n">
        <v>1</v>
      </c>
      <c r="J129" s="166" t="inlineStr">
        <is>
          <t>✅ คำตอบที่ถูกต้อง: ข้อ ก. Raloxifene จัดเป็นยากลุ่ม pure estrogen antagonist ชนิด 2nd generation
💡 Background:
Raloxifene จัดเป็นยากลุ่ม "Selective Estrogen Receptor Modulators (SERMs)" ชนิดที่ 2 (Second-generation SERM) ไม่ใช่ "Pure estrogen antagonist" คุณสมบัติเด่นของ SERMs คือการออกฤทธิ์เป็นทั้ง Agonist (กระตุ้น) หรือ Antagonist (ยับยั้ง) ตัวรับเอสโตรเจน โดยขึ้นอยู่กับชนิดของเนื้อเยื่อเป้าหมาย (Tissue-specific action):
1. ที่กระดูกและเมแทบอลิซึมของไขมัน: ออกฤทธิ์เป็น "Estrogen Agonist" ช่วยลดการสลายกระดูก เพิ่มมวลกระดูก และลดระดับคอเลสเตอรอลชนิด LDL
2. ที่เต้านมและเยื่อบุโพรงมดลูก: ออกฤทธิ์เป็น "Estrogen Antagonist" ช่วยยับยั้งการเจริญเติบโตของเซลล์ ลดความเสี่ยงต่อการเกิดมะเร็งเต้านม และไม่กระตุ้นให้เยื่อบุโพรงมดลูกหนาตัว (แตกต่างจาก Tamoxifen ที่กระตุ้นมดลูก)
🎯 ทำไมข้อนี้ถึงถูก:
ตัวเลือก ก. กล่าวผิด เนื่องจาก Raloxifene เป็น "SERM" (มีทั้งฤทธิ์ Agonist และ Antagonist ตามเนื้อเยื่อ) ไม่ใช่ "Pure estrogen antagonist" (ยาที่เป็น Pure antiestrogen แท้จริงคือ Fulvestrant)
🔍 ข้ออื่นผิดเพราะอะไร:
• ข้อ ข. (มีฤทธิ์ estrogenic ที่กระดูก และเมแทบอลิซึมของไขมัน): กล่าวถูกต้อง เป็นกลไกหลักที่ใช้รักษาโรคกระดูกพรุน
• ข้อ ค. (ฤทธิ์ antiestrogenic ของ raloxifene พบที่เต้านมและเยื่อบุโพรงมดลูก): กล่าวถูกต้อง จึงไม่เพิ่มความเสี่ยงมะเร็งเต้านมและมะเร็งมดลูก
• ข้อ ง. (Tamoxifen มีฤทธิ์กระตุ้นเยื่อบุโพรงมดลูกแตกต่างกับ raloxifene ที่ไม่มีฤทธิ์นี้): กล่าวถูกต้อง Tamoxifen มีฤทธิ์ partial agonist ที่มดลูกทำให้เสี่ยงต่อ Endometrial cancer แต่ Raloxifene ไม่มี
• ข้อ จ. (ไม่ควรใช้ raloxifene ในสตรีที่ยังไม่หมดประจำเดือน): กล่าวถูกต้อง ยามีข้อบ่งใช้เฉพาะในสตรีวัยหมดประจำเดือน (Postmenopausal women) เท่านั้น
📖 Guideline อ้างอิง:
2020 AACE/ACE Postmenopausal Osteoporosis Clinical Practice Guidelines &amp; Goodman &amp; Gilman's Pharmacological Basis of Therapeutics (14th Edition)
📌 จุดจำก่อนสอบ:
• Raloxifene Profile:
  - Class: 2nd generation SERM
  - Bone &amp; Lipids: Agonist (เพิ่ม BMD, ลดกระดูกสันหลังหัก, ลด LDL)
  - Breast &amp; Endometrium: Antagonist (ไม่เสี่ยงมะเร็งเต้านมและมะเร็งมดลูก)
  - Boxed Warning: เพิ่มความเสี่ยงหลอดเลือดดำอุดตัน (Venous Thromboembolism: VTE/DVT/PE) ห้ามใช้ในคนที่มีประวัติลิ่มเลือดอุดตัน</t>
        </is>
      </c>
      <c r="K129" s="166" t="inlineStr"/>
      <c r="L129" s="166" t="inlineStr">
        <is>
          <t>Musculoskeletal</t>
        </is>
      </c>
      <c r="M129" s="166" t="inlineStr">
        <is>
          <t>Osteoporosis</t>
        </is>
      </c>
      <c r="N129" s="165" t="inlineStr">
        <is>
          <t>Clinic</t>
        </is>
      </c>
      <c r="O129" s="166" t="inlineStr">
        <is>
          <t>ข้อ 57 Pharma Plus เล่มม่วง (เฉลยข้อ ก)</t>
        </is>
      </c>
      <c r="P129" s="165" t="inlineStr">
        <is>
          <t>แบบฝึกหัด</t>
        </is>
      </c>
      <c r="Q129" s="165" t="inlineStr">
        <is>
          <t>เล่มม่วง</t>
        </is>
      </c>
      <c r="R129" s="165" t="inlineStr"/>
    </row>
    <row r="130" ht="24" customHeight="1" s="49">
      <c r="A130" s="165" t="n">
        <v>128</v>
      </c>
      <c r="B130" s="166" t="inlineStr">
        <is>
          <t>ข้อใดต่อไปนี้ไม่ได้อธิบายกลไกการออกฤทธิ์ของ raloxifene ต่อกระดูก</t>
        </is>
      </c>
      <c r="C130" s="166" t="inlineStr"/>
      <c r="D130" s="166" t="inlineStr">
        <is>
          <t>Raloxifene มีกลไการออกฤทธิ์ต่อกระดูกคล้าย estrogen</t>
        </is>
      </c>
      <c r="E130" s="166" t="inlineStr">
        <is>
          <t>เข้าใจว่า raloxifene ออกฤทธิ์โดยเพิ่มการแสดงออกของยีน TGF-3 ซึ่งมีผลต่อจำนวนของเซลล์สลายกระดูก</t>
        </is>
      </c>
      <c r="F130" s="166" t="inlineStr">
        <is>
          <t>Raloxifene มีผลยับยั้งเอนไซม์ใน mevalonate pathway มีผลยับยั้งการสังเคราะห์ isoprenoid compounds ซึ่งจำเป็นต่อกระบวนการ prenylation ของ small GTPase ซึ่งควบคุมการทำงานของ osteoclasts</t>
        </is>
      </c>
      <c r="G130" s="166" t="inlineStr">
        <is>
          <t>Raloxifene ออกฤทธิ์โดยการจับกับ estrogen receptor แล้วมีผลต่อการแสดงออกของยีน</t>
        </is>
      </c>
      <c r="H130" s="166" t="inlineStr">
        <is>
          <t>AP-1 pathway เป็น pathway หนึ่งที่ใช้อธิบายการออกฤทธิ์แบบ estrogen agonist ของ raloxifene</t>
        </is>
      </c>
      <c r="I130" s="165" t="n">
        <v>3</v>
      </c>
      <c r="J130" s="166" t="inlineStr">
        <is>
          <t>✅ คำตอบที่ถูกต้อง: ข้อ ค. Raloxifene มีผลยับยั้งเอนไซม์ใน mevalonate pathway มีผลยับยั้งการสังเคราะห์ isoprenoid compounds ซึ่งจำเป็นต่อกระบวนการ prenylation ของ small GTPase ซึ่งควบคุมการทำงานของ osteoclasts
💡 Background:
กลไกการออกฤทธิ์ของ Raloxifene ต่อเนื้อเยื่อกระดูก เกิดจากการที่โมเลกุลยาจับกับตัวรับ Estrogen Receptor (ER-alpha และ ER-beta) ทำให้เกิดการเปลี่ยนแปลงโครงสร้าง นำไปสู่การกระตุ้นหรือยับยั้งการแสดงออกของยีนที่ตอบสนองต่อเอสโตรเจน (Estrogen response element: ERE) และผ่านวิถี AP-1 pathway ส่งผลกระตุ้นการสร้าง Transforming Growth Factor-beta 3 (TGF-beta3) ซึ่งเป็นไซโตไคน์ที่กระตุ้นการตายของเซลล์สลายกระดูก (Osteoclast apoptosis) และยับยั้งการสร้าง Osteoclast ใหม่
สำหรับกลไก "ยับยั้งเอนไซม์ใน Mevalonate pathway (ยับยั้ง Farnesyl Pyrophosphate Synthase / FPPS) ขัดขวางการสังเคราะห์ Isoprenoids และยับยั้ง Prenylation ของโปรตีน Small GTPase ใน Osteoclast" นั้น เป็นกลไกเฉพาะของ "ยากลุ่มไนโตรเจนบิสฟอสโฟเนต" (Nitrogen-containing Bisphosphonates เช่น Alendronate, Risedronate, Zoledronic acid) ไม่ใช่กลไกของ Raloxifene
🎯 ทำไมข้อนี้ถึงถูก:
ตัวเลือก ค. เป็นกลไกการออกฤทธิ์ของยากลุ่ม Bisphosphonates จึง "ไม่ได้อธิบายกลไกการออกฤทธิ์ของ Raloxifene"
🔍 ข้ออื่นผิดเพราะอะไร:
• ข้อ ก. (มีกลไกการออกฤทธิ์ต่อกระดูกคล้าย estrogen): กล่าวถูกต้อง ออกฤทธิ์เป็น Estrogen agonist ที่กระดูก
• ข้อ ข. (เพิ่มการแสดงออกของยีน TGF-beta3 ซึ่งมีผลต่อเซลล์สลายกระดูก): กล่าวถูกต้อง TGF-beta3 ยับยั้งและกระตุ้นการตายของ Osteoclast
• ข้อ ง. (จับกับ estrogen receptor แล้วมีผลต่อการแสดงออกของยีน): กล่าวถูกต้อง เป็นกลไกหลักของ SERMs
• ข้อ จ. (AP-1 pathway เป็น pathway หนึ่งที่ใช้อธิบายการออกฤทธิ์แบบ estrogen agonist): กล่าวถูกต้อง
📖 Guideline อ้างอิง:
Goodman &amp; Gilman's The Pharmacological Basis of Therapeutics (14th Edition) &amp; Molecular Mechanisms of SERMs in Bone Biology
📌 จุดจำก่อนสอบ:
• Mevalonate / FPPS Inhibition: เป็นกลไกจำเพาะของ "Nitrogen-containing Bisphosphonates" (Alendronate, Risedronate) ทำให้ Osteoclast ขาด Isoprenoid lipids จนเกิด Apoptosis
• Raloxifene Mechanism: จับกับ Estrogen Receptors -&gt; กระตุ้น TGF-beta3 -&gt; ยับยั้ง Osteoclast resorption</t>
        </is>
      </c>
      <c r="K130" s="166" t="inlineStr"/>
      <c r="L130" s="166" t="inlineStr">
        <is>
          <t>Musculoskeletal</t>
        </is>
      </c>
      <c r="M130" s="166" t="inlineStr">
        <is>
          <t>Osteoporosis</t>
        </is>
      </c>
      <c r="N130" s="165" t="inlineStr">
        <is>
          <t>Clinic</t>
        </is>
      </c>
      <c r="O130" s="166" t="inlineStr">
        <is>
          <t>ข้อ 58 Pharma Plus เล่มม่วง (เฉลยข้อ ข)</t>
        </is>
      </c>
      <c r="P130" s="165" t="inlineStr">
        <is>
          <t>แบบฝึกหัด</t>
        </is>
      </c>
      <c r="Q130" s="165" t="inlineStr">
        <is>
          <t>เล่มม่วง</t>
        </is>
      </c>
      <c r="R130" s="165" t="inlineStr"/>
    </row>
    <row r="131" ht="24" customHeight="1" s="49">
      <c r="A131" s="165" t="n">
        <v>129</v>
      </c>
      <c r="B131" s="166" t="inlineStr">
        <is>
          <t>เกี่ยวกับ ข้อใดต่อไปนี้ถูกต้อง ข้อใดต่อไปนี้กล่าวถูกต้องตามหลักวิชาชีพเภสัชกรรม</t>
        </is>
      </c>
      <c r="C131" s="166" t="inlineStr"/>
      <c r="D131" s="166" t="inlineStr">
        <is>
          <t>ข้อดีของ raloxifene เมื่อเปรียบเทียบกับการใช้ HRT คือ raloxifene ใช้ในคนไข้ที่มีประวัติเป็น/กำลังเป็นโรคหลอดเลือดอุดตันได้</t>
        </is>
      </c>
      <c r="E131" s="166" t="inlineStr">
        <is>
          <t>ฤทธิ์ข้างเคียงที่อาจพบได้จากการใช้ raloxifene คือ อาการร้อนวูบวาบ เป็นตะคริวที่ขา</t>
        </is>
      </c>
      <c r="F131" s="166" t="inlineStr">
        <is>
          <t>Raloxifene มีข้อบ่งใช้คือ ใช้ป้องกันและรักษาโรคกระดูกพรุนในผู้หญิงหมดประจำเดือนและโรคกระดูกพรุนจากการใช้ corticosteroids</t>
        </is>
      </c>
      <c r="G131" s="166" t="inlineStr">
        <is>
          <t>ให้รับประทาน raloxifene ตอนท้องว่าง เพื่อไม่ให้การดูดซึมถูกรบกวนจากอาหาร</t>
        </is>
      </c>
      <c r="H131" s="166" t="inlineStr">
        <is>
          <t>Raloxifene มีผลเพิ่ม BMD และลดอุบัติการณ์ของการเกิด vertebral &amp; hip fractures ได้อย่างชัดเจนคล้ายกับ estrogen</t>
        </is>
      </c>
      <c r="I131" s="165" t="n">
        <v>2</v>
      </c>
      <c r="J131" s="166" t="inlineStr">
        <is>
          <t>✅ คำตอบที่ถูกต้อง: ข้อ ข. ฤทธิ์ข้างเคียงที่อาจพบได้จากการใช้ raloxifene คือ อาการร้อนวูบวาบ เป็นตะคริวที่ขา
💡 Background:
อาการไม่พึงประสงค์ (ADRs) ที่พบบ่อยที่สุดของยา Raloxifene เกิดจากฤทธิ์ต้านเอสโตรเจนที่ระบบควบคุมอุณหภูมิในสมอง ได้แก่ "อาการร้อนวูบวาบ" (Hot flushes / Hot flashes พบได้ร้อยละ 10-25) และ "อาการตะคริวที่ขา" (Leg cramps / Muscle spasms) นอกจากนี้ ผลข้างเคียงที่ร้ายแรงที่สุดคือ การเพิ่มความเสี่ยงต่อการเกิดลิ่มเลือดอุดตันในหลอดเลือดดำ (Venous Thromboembolism: DVT และ Pulmonary Embolism) สูงขึ้นประมาณ 2-3 เท่า คล้ายกับการใช้ฮอร์โมนทดแทน (HRT) จึงเป็นข้อห้ามใช้อย่างเด็ดขาดในผู้ป่วยที่มีประวัติลิ่มเลือดอุดตัน
🎯 ทำไมข้อนี้ถึงถูก:
ตัวเลือก ข. กล่าวถูกต้อง อาการร้อนวูบวาบ (Hot flashes) และเป็นตะคริวที่ขา (Leg cramps) เป็นผลข้างเคียงเด่นที่พบได้บ่อยที่สุดของ Raloxifene
🔍 ข้ออื่นผิดเพราะอะไร:
• ข้อ ก. (ใช้ในคนไข้ที่มีประวัติโรคหลอดเลือดอุดตันได้): ผิดอย่างยิ่ง ประวัติ VTE/DVT/PE เป็นข้อห้ามใช้เด็ดขาด (Contraindicated) ของ Raloxifene
• ข้อ ค. (ใช้ป้องกันกระดูกพรุนจาก corticosteroids): ผิด Raloxifene ไม่มีข้อบ่งใช้สำหรับ Glucocorticoid-induced osteoporosis (GIOP) ข้อบ่งใช้หลักคือ Postmenopausal osteoporosis เท่านั้น
• ข้อ ง. (ให้รับประทานตอนท้องว่าง): ผิด Raloxifene สามารถรับประทานพร้อมอาหารหรือตอนท้องว่างก็ได้ อาหารไม่มีผลต่อการดูดซึมยาอย่างมีนัยสำคัญ
• ข้อ จ. (ลดอุบัติการณ์ของ hip fractures ได้อย่างชัดเจนคล้ายกับ estrogen): ผิด Raloxifene ได้รับการพิสูจน์ว่าลดเฉพาะการเกิด "กระดูกสันหลังหัก" (Vertebral fracture) เท่านั้น แต่ "ไม่ลดกระดูกสะโพกหัก" (Non-vertebral / Hip fracture) อย่างมีนัยสำคัญ
📖 Guideline อ้างอิง:
2020 AACE/ACE Postmenopausal Osteoporosis Clinical Practice Guidelines &amp; US FDA Prescribing Information for Evista (Raloxifene HCl)
📌 จุดจำก่อนสอบ:
• Raloxifene Pearls:
  - Common ADRs: Hot flashes (ร้อนวูบวาบ) + Leg cramps (ตะคริวที่ขา)
  - Black Box Warning: เพิ่มความเสี่ยง Venous Thromboembolism (VTE) และ Fatal stroke
  - Fracture Efficacy: ลดเฉพาะ "Vertebral fracture" (ไม่ลด Hip fracture) ต่างจาก Bisphosphonates และ Denosumab ที่ลดได้ทั้งคู่</t>
        </is>
      </c>
      <c r="K131" s="166" t="inlineStr"/>
      <c r="L131" s="166" t="inlineStr">
        <is>
          <t>Musculoskeletal</t>
        </is>
      </c>
      <c r="M131" s="166" t="inlineStr">
        <is>
          <t>Osteoporosis</t>
        </is>
      </c>
      <c r="N131" s="165" t="inlineStr">
        <is>
          <t>Clinic</t>
        </is>
      </c>
      <c r="O131" s="166" t="inlineStr">
        <is>
          <t>ข้อ 59 Pharma Plus เล่มม่วง (เฉลยข้อ ข)</t>
        </is>
      </c>
      <c r="P131" s="165" t="inlineStr">
        <is>
          <t>แบบฝึกหัด</t>
        </is>
      </c>
      <c r="Q131" s="165" t="inlineStr">
        <is>
          <t>เล่มม่วง</t>
        </is>
      </c>
      <c r="R131" s="165" t="inlineStr"/>
    </row>
    <row r="132" ht="24" customHeight="1" s="49">
      <c r="A132" s="165" t="n">
        <v>130</v>
      </c>
      <c r="B132" s="166" t="inlineStr">
        <is>
          <t>นางฉันทนา กลับไปพบแพทย์์เพราะรำคาญฤทธิ์ข้างเคียงที่เกิดจาก raloxifene แพทย์์จึงเปลี่ยนยาให้ใหม่เป็น
Alendronate 10 mg 30 1 tab OD
Calcium carbonate 1000 mg 30 1 tab OD
ก่อนจ่ายนี้ให้แก่นางฉันทนา ท่านควรให้คำแนะนำการใช้ยา ข้อใดที่ไม่ถูกต้อง</t>
        </is>
      </c>
      <c r="C132" s="166" t="inlineStr"/>
      <c r="D132" s="166" t="inlineStr">
        <is>
          <t>ให้รับประทาน alendronate ตอนท้องว่าง เช่น ตื่นนอนตอนเช้ายังไม่ได้ทาน/ดื่ม อะไร หรือ สองชั่วโมงก่อนหรือหลังรับประทานอาหาร</t>
        </is>
      </c>
      <c r="E132" s="166" t="inlineStr">
        <is>
          <t>รับประทานกับน้ำเปล่าเท่านั้น ห้ามรับประทานร่วมกับผลไม้ นม หรือ เครื่องดื่ม ใดๆนอกจากน้ำเปล่า</t>
        </is>
      </c>
      <c r="F132" s="166" t="inlineStr">
        <is>
          <t>ไม่เอนตัวหรือนอนขณะรับประทานยา หรือหลังรับประทานยาไม่เกิน 30 นาที</t>
        </is>
      </c>
      <c r="G132" s="166" t="inlineStr">
        <is>
          <t>ให้รับประทาน alendronate และยาเม็ดแคลเซียมพร้อม ๆ กัน</t>
        </is>
      </c>
      <c r="H132" s="166" t="inlineStr">
        <is>
          <t>ถ้ามีอาการกลืนอาหารลำบาก ปวดท้อง ให้กลับไปพบแพทย์์</t>
        </is>
      </c>
      <c r="I132" s="165" t="n">
        <v>4</v>
      </c>
      <c r="J132" s="166" t="inlineStr">
        <is>
          <t>✅ คำตอบที่ถูกต้อง: ข้อ ง. ให้รับประทาน alendronate และยาเม็ดแคลเซียมพร้อม ๆ กัน
💡 Background:
ยาในกลุ่ม Oral Bisphosphonates เช่น Alendronate มีคุณสมบัติชีวประสิทธิผลของการกินต่ำมาก (Oral bioavailability &lt; 0.6 - 1%) และโครงสร้างโมเลกุลมีความสามารถในการจับกับไอออนโลหะประจุบวกสองและสาม (Divalent &amp; Trivalent cations เช่น Ca2+, Mg2+, Fe2+, Al3+) เกิดเป็นสารประกอบเชิงซ้อนคีเลตที่ไม่ละลายน้ำ (Chelation complex) หากรับประทาน Alendronate ร่วมกับยาเม็ดแคลเซียม (Calcium carbonate) หรืออาหาร จะทำให้การดูดซึมของ Alendronate ลดลงจนเกือบเป็นศูนย์และไม่เกิดผลในการรักษา จึงต้องรับประทานแยกห่างจากยาเม็ดแคลเซียม ยาลดกรด นม หรืออาหารอย่างน้อย 30-60 นาที (แนะนำให้ทาน Alendronate ตอนตื่นนอนตอนเช้า และทาน Calcium หลังอาหารมื้ออื่น)
🎯 ทำไมข้อนี้ถึงถูก:
ตัวเลือก ง. เป็นคำแนะนำที่ "ไม่ถูกต้อง" อย่างยิ่ง เพราะแคลเซียมจะจับกับ Alendronate ทำให้ยาไม่ดูดซึม
🔍 ข้ออื่นผิดเพราะอะไร:
• ข้อ ก. (รับประทานตอนท้องว่างหลังตื่นนอน): เป็นคำแนะนำที่ถูกต้องที่สุด เพื่อให้ยาดูดซึมได้ดี
• ข้อ ข. (รับประทานกับน้ำเปล่าเท่านั้น ห้ามทานร่วมกับน้ำผลไม้ นม เครื่องดื่มอื่น): เป็นคำแนะนำที่ถูกต้อง เครื่องดื่มอื่นรบกวนการดูดซึมยา
• ข้อ ค. (ไม่เอนตัวหรือนอนราบขณะและหลังรับประทานยาอย่างน้อย 30 นาที): เป็นคำแนะนำที่ถูกต้อง เพื่อป้องกันยาไหลย้อนกลับมาระคายเคืองและกัดหลอดอาหาร (Prevent Pill-induced Esophagitis)
• ข้อ จ. (ถ้ามีอาการกลืนลำบาก ปวดแสบยอดอก ให้กลับไปพบแพทย์์): เป็นคำแนะนำที่ถูกต้อง เพื่อประเมินภาวะหลอดอาหารอักเสบหรือเป็นแผล
📖 Guideline อ้างอิง:
2020 AACE/ACE Postmenopausal Osteoporosis Clinical Practice Guidelines &amp; National Osteoporosis Foundation (NOF) Clinician's Guide
📌 จุดจำก่อนสอบ:
• Oral Bisphosphonate Administration Rules (ท่องให้ขึ้นใจ):
  1. ทานตอนตื่นนอนเช้า ท้องว่างสุดๆ
  2. ดื่มน้ำเปล่าเต็มแก้ว (200-250 mL) ห้ามใช้น้ำแร่/นม/ชา/กาแฟ
  3. ลำตัวตั้งตรง (นั่งหรือยืน) ห้ามนอนราบอย่างน้อย 30 นาที (หรือ 60 นาทีสำหรับ Ibandronate)
  4. รออย่างน้อย 30-60 นาทีก่อนรับประทานอาหาร ยาอื่น หรือแคลเซียม</t>
        </is>
      </c>
      <c r="K132" s="166" t="inlineStr"/>
      <c r="L132" s="166" t="inlineStr">
        <is>
          <t>Musculoskeletal</t>
        </is>
      </c>
      <c r="M132" s="166" t="inlineStr">
        <is>
          <t>Osteoporosis</t>
        </is>
      </c>
      <c r="N132" s="165" t="inlineStr">
        <is>
          <t>Clinic</t>
        </is>
      </c>
      <c r="O132" s="166" t="inlineStr">
        <is>
          <t>ข้อ 60 Pharma Plus เล่มม่วง (เฉลยข้อ ง)</t>
        </is>
      </c>
      <c r="P132" s="165" t="inlineStr">
        <is>
          <t>แบบฝึกหัด</t>
        </is>
      </c>
      <c r="Q132" s="165" t="inlineStr">
        <is>
          <t>เล่มม่วง</t>
        </is>
      </c>
      <c r="R132" s="165" t="inlineStr"/>
    </row>
    <row r="133" ht="24" customHeight="1" s="49">
      <c r="A133" s="165" t="n">
        <v>131</v>
      </c>
      <c r="B133" s="166" t="inlineStr">
        <is>
          <t>เกี่ยวกับ ข้อใดต่อไปนี้ไม่ถูกต้อง ข้อใดต่อไปนี้กล่าวถูกต้องตามหลักวิชาชีพเภสัชกรรม</t>
        </is>
      </c>
      <c r="C133" s="166" t="inlineStr"/>
      <c r="D133" s="166" t="inlineStr">
        <is>
          <t>Alendronate จัดเป็นกลุ่มยาในกลุ่ม 2nd generation bisphosphonates ที่มีความแรงน้อยกว่า risedronate ซึ่งเป็น 3rd generation bisphosphonates</t>
        </is>
      </c>
      <c r="E133" s="166" t="inlineStr">
        <is>
          <t>ในรายที่มี severe osteoporosis เมื่อใช้ HRT แล้ว BMD เพิ่มขึ้นน้อยมาก อาจให้ร่วมกับ bisphosphonates ตัวใดตัวหนึ่ง จะช่วยเพิ่ม BMD เพิ่มมากขึ้น</t>
        </is>
      </c>
      <c r="F133" s="166" t="inlineStr">
        <is>
          <t>ยาในกลุ่ม bisphosphonates ที่มีข้อบ่งใช้ในการป้องกันและรักษา osteoporosis ปัจจุบันที่ใช้อยู่มี 2 ตัว คือ alendronate และ risedronate</t>
        </is>
      </c>
      <c r="G133" s="166" t="inlineStr">
        <is>
          <t>การเพิ่มขนาดของยา alendronate และลดความถี่ของการรับประทาน เช่น ให้alendronate 70 mg ทานสัปดาห์ละ 1 ครั้ง อาจลดอุบัติการณ์ของการเกิด esophagitis ได้</t>
        </is>
      </c>
      <c r="H133" s="166" t="inlineStr">
        <is>
          <t>bisphosphonates มีกลไกการออกฤทธิ์คล้ายกับ estrogen คือ เพิ่ม apoptosis ของ Osteoclast โดยการเพิ่ม transcription ของ TGF-β3</t>
        </is>
      </c>
      <c r="I133" s="165" t="n">
        <v>5</v>
      </c>
      <c r="J133" s="166" t="inlineStr">
        <is>
          <t>✅ คำตอบที่ถูกต้อง: ข้อ จ. bisphosphonates มีกลไกการออกฤทธิ์คล้ายกับ estrogen คือ เพิ่ม apoptosis ของ Osteoclast โดยการเพิ่ม transcription ของ TGF-β3
💡 Background:
กลไกการออกฤทธิ์ของยากลุ่มไนโตรเจนบิสฟอสโฟเนต (Nitrogen-containing Bisphosphonates เช่น Alendronate, Risedronate) คือการจับกับไฮดรอกซีแอปาไทต์ในกระดูก และเมื่อเซลล์ Osteoclast กลืนกินกระดูกเข้าไป ตัวยาจะไป "ยับยั้งเอนไซม์ Farnesyl Pyrophosphate Synthase (FPPS)" ใน Mevalonate pathway ขัดขวางกระบวนการ Prenylation ของโปรตีน Small GTPase (เช่น Rho, Rac, Cdc42) ส่งผลให้ Osteoclast สูญเสียโครงสร้างขอบหยัก (Loss of ruffled border) ไม่สามารถสลายกระดูกได้และเกิด Apoptosis ในที่สุด
ส่วนการกระตุ้นการตายของ Osteoclast โดยการเพิ่มการถอดรหัสของยีน TGF-beta3 นั้น เป็นกลไกเฉพาะของ "Estrogen และ SERMs (Raloxifene)" ไม่ใช่กลไกของ Bisphosphonates
🎯 ทำไมข้อนี้ถึงถูก:
ตัวเลือก จ. เป็นข้อความที่ "ไม่ถูกต้อง" เนื่องจากนำกลไกของ Estrogen/Raloxifene (TGF-beta3) มาอธิบาย Bisphosphonates ซึ่งผิดหลักเภสัชวิทยา (กลไกจริงของ Bisphosphonates คือการยับยั้ง FPPS)
🔍 ข้ออื่นผิดเพราะอะไร:
• ข้อ ก. (Alendronate เป็น 2nd gen มีความแรงน้อยกว่า Risedronate ซึ่งเป็น 3rd gen): ข้อความนี้ถูกต้องตามการจัดกลุ่มความแรง (Relative anti-resorptive potency: Risedronate มีความแรงมากกว่า Alendronate ประมาณ 5-10 เท่า)
• ข้อ ข. (ใน Severe osteoporosis อาจพิจารณาการรักษาเสริมเพื่อเพิ่ม BMD): ถูกต้อง
• ข้อ ค. (Alendronate และ Risedronate เป็นยามาตรฐานรับประทาน): ถูกต้อง
• ข้อ ง. (การให้ขนาด 70 mg สัปดาห์ละครั้ง ช่วยลดการเกิด esophagitis ได้): ถูกต้อง การบริหารยาสัปดาห์ละครั้งแทนวันละครั้งช่วยลดความถี่ในการสัมผัสเยื่อบุหลอดอาหาร จึงลดความเสี่ยงต่อการเกิดแผลหลอดอาหารได้ดีกว่า
📖 Guideline อ้างอิง:
Goodman &amp; Gilman's The Pharmacological Basis of Therapeutics (14th Edition) &amp; 2020 AACE/ACE Postmenopausal Osteoporosis Clinical Practice Guidelines
📌 จุดจำก่อนสอบ:
• Bisphosphonate Generations &amp; Mechanism:
  - 1st Gen (Non-nitrogen: Etidronate) -&gt; สร้าง ATP analog ที่เป็นพิษต่อเซลล์
  - 2nd &amp; 3rd Gen (Nitrogen-containing: Alendronate, Risedronate, Zoledronic acid) -&gt; ยับยั้งเอนไซม์ Farnesyl Pyrophosphate Synthase (FPPS)
• Estrogen/Raloxifene Mechanism: จับ Estrogen Receptor -&gt; เพิ่ม TGF-beta3 transcription</t>
        </is>
      </c>
      <c r="K133" s="166" t="inlineStr"/>
      <c r="L133" s="166" t="inlineStr">
        <is>
          <t>Musculoskeletal</t>
        </is>
      </c>
      <c r="M133" s="166" t="inlineStr">
        <is>
          <t>Osteoporosis</t>
        </is>
      </c>
      <c r="N133" s="165" t="inlineStr">
        <is>
          <t>Clinic</t>
        </is>
      </c>
      <c r="O133" s="166" t="inlineStr">
        <is>
          <t>ข้อ 61 Pharma Plus เล่มม่วง (เฉลยข้อ ก)</t>
        </is>
      </c>
      <c r="P133" s="165" t="inlineStr">
        <is>
          <t>แบบฝึกหัด</t>
        </is>
      </c>
      <c r="Q133" s="165" t="inlineStr">
        <is>
          <t>เล่มม่วง</t>
        </is>
      </c>
      <c r="R133" s="165" t="inlineStr"/>
    </row>
    <row r="134" ht="24" customHeight="1" s="49">
      <c r="A134" s="165" t="n">
        <v>132</v>
      </c>
      <c r="B134" s="166"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ยาใดเหมาะสมที่สุดในการบรรเทาปวดเบื้องต้นสำหรับผู้ป่วยรายนี้?</t>
        </is>
      </c>
      <c r="C134" s="166" t="inlineStr"/>
      <c r="D134" s="166" t="inlineStr">
        <is>
          <t>Ibuprofen</t>
        </is>
      </c>
      <c r="E134" s="166" t="inlineStr">
        <is>
          <t>Diclofenac</t>
        </is>
      </c>
      <c r="F134" s="166" t="inlineStr">
        <is>
          <t>Celecoxib</t>
        </is>
      </c>
      <c r="G134" s="166" t="inlineStr">
        <is>
          <t>Tolperisone</t>
        </is>
      </c>
      <c r="H134" s="166" t="inlineStr">
        <is>
          <t>Naproxen</t>
        </is>
      </c>
      <c r="I134" s="165" t="n">
        <v>4</v>
      </c>
      <c r="J134" s="166" t="inlineStr">
        <is>
          <t>✅ คำตอบที่ถูกต้อง: ข้อ ง. Tolperisone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ผู้ป่วยเพิ่งมีประวัติ ACS เมื่อ 2 เดือนก่อน และได้รับยาต้านเกล็ดเลือดคู่ (DAPT: Aspirin + Ticagrelor) การใช้ NSAIDs (รวม COX-2 inhibitors) ถือเป็นข้อห้ามอย่างยิ่ง (Contraindicated) เพราะเพิ่มความเสี่ยงต่อ recurrent MI และการตกเลือดทางเดินอาหารอย่างรุนแรง การใช้ Tolperisone ซึ่งเป็นยาคลายกล้ามเนื้อ (Centrally acting muscle relaxant) จึงปลอดภัยและตรงกับพยาธิสภาพของ Myofascial Pain และจุดกดเจ็บ (Trigger Point)
🔍 ข้ออื่นผิดเพราะอะไร:
• ข้อ ก. (Ibuprofen): Ibuprofen เป็น Non-selective NSAID ที่รบกวนการจับเกล็ดเลือดของ Aspirin ทำให้สูญเสียฤทธิ์การป้องกันโรคหัวใจและหลอดเลือด
• ข้อ ข. (Diclofenac): Diclofenac มีความเสี่ยงในการเกิดลิ่มเลือดอุดตันและกล้ามเนื้อหัวใจขาดเลือดสูง ไม่ควรพิจารณาในผู้ป่วยที่มีประวัติ ACS เมื่อ 2 เดือนก่อน
• ข้อ ค. (Celecoxib): Celecoxib เป็น Selective COX-2 inhibitor ที่มีผลเพิ่ม Thromboxane A2 ทำให้เสี่ยงต่อ Thrombosis สูง จึงมีข้อห้ามใช้เด็ดขาดในผู้ป่วยโรคหัวใจขาดเลือดเฉียบพลัน
• ข้อ จ. (Naproxen): Naproxen แม้จะเป็น NSAID ที่มีความเสี่ยงต่อระบบหัวใจต่ำที่สุด แต่การใช้ร่วมกับ Aspirin และ Ticagrelor จะไปเสริมความเสี่ยงการเกิดแผลและเลือดออกในระบบทางเดินอาหารอย่างรุนแรง
📖 Guideline อ้างอิง:
2023 AHA/ACC Clinical Practice Guideline for the Management of Patients with Chronic Coronary Disease &amp; 2021 ACC/AHA Guideline for Coronary Artery Revascularization
📌 จุดจำก่อนสอบ:
• ACS + DAPT with Myofascial Pain: หลีกเลี่ยง NSAIDs และ COX-2 inhibitors ทุกชนิดเพราะเพิ่มอัตราการเกิด recurrent MI และ Major bleeding การใช้ยาคลายกล้ามเนื้อ (Centrally acting muscle relaxants เช่น Tolperisone) ร่วมกับ Paracetamol ปลอดภัยที่สุด</t>
        </is>
      </c>
      <c r="K134" s="166" t="inlineStr"/>
      <c r="L134" s="166" t="inlineStr">
        <is>
          <t>Musculoskeletal</t>
        </is>
      </c>
      <c r="M134" s="166" t="inlineStr">
        <is>
          <t>Osteoarthritis</t>
        </is>
      </c>
      <c r="N134" s="165" t="inlineStr">
        <is>
          <t>Clinic</t>
        </is>
      </c>
      <c r="O134" s="166" t="inlineStr">
        <is>
          <t>ข้อ 1 Mock Musculo RxCU84</t>
        </is>
      </c>
      <c r="P134" s="165" t="inlineStr">
        <is>
          <t>ข้อสอบจำลอง</t>
        </is>
      </c>
      <c r="Q134" s="165" t="inlineStr">
        <is>
          <t>Mock RxCU84</t>
        </is>
      </c>
      <c r="R134" s="165" t="inlineStr"/>
    </row>
    <row r="135" ht="24" customHeight="1" s="49">
      <c r="A135" s="165" t="n">
        <v>133</v>
      </c>
      <c r="B135" s="166"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หากผู้ป่วยแอบไปซื้อยา Ibuprofen มากินเอง จะเกิดปฏิกิริยาระหว่างยา (Drug Interaction) กับยาใดของผู้ป่วยที่รุนแรงที่สุด?</t>
        </is>
      </c>
      <c r="C135" s="166" t="inlineStr"/>
      <c r="D135" s="166" t="inlineStr">
        <is>
          <t>Aspirin</t>
        </is>
      </c>
      <c r="E135" s="166" t="inlineStr">
        <is>
          <t>Candesartan</t>
        </is>
      </c>
      <c r="F135" s="166" t="inlineStr">
        <is>
          <t>HCTZ</t>
        </is>
      </c>
      <c r="G135" s="166" t="inlineStr">
        <is>
          <t>Atorvastatin</t>
        </is>
      </c>
      <c r="H135" s="166" t="inlineStr">
        <is>
          <t>Ticagrelor</t>
        </is>
      </c>
      <c r="I135" s="165" t="n">
        <v>1</v>
      </c>
      <c r="J135" s="166" t="inlineStr">
        <is>
          <t>✅ คำตอบที่ถูกต้อง: ข้อ ก. Aspirin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Ibuprofen เป็น reversible COX-1 inhibitor ที่มี competitive binding แย่งจับกับช่องทางเดินของเอนไซม์ COX-1 ทำให้ขัดขวางไม่ให้ Aspirin เข้าไป acetylate ซีรีนที่ตำแหน่ง 529 ได้อย่างถาวร ส่งผลให้ฤทธิ์ต้านเกล็ดเลือดของ Aspirin หายไป และเพิ่มความเสี่ยงต่อการเกิดลิ่มเลือดอุดตันในหลอดเลือดหัวใจ (Thrombotic events)
🔍 ข้ออื่นผิดเพราะอะไร:
• ข้อ ข. (Candesartan): Candesartan อาจถูกลดทอนประสิทธิภาพจากการคั่งของของเหลวเมื่อใช้ร่วมกับ NSAIDs แต่ยังไม่ถือเป็นอันตรกิริยาที่อันตรายเฉียบพลันหรือรุนแรงที่สุด
• ข้อ ค. (HCTZ): HCTZ อาจมีฤทธิ์ขับปัสสาวะและลดความดันโลหิตลดลงเมื่อใช้ร่วมกับ NSAIDs แต่ไม่ใช่ปฏิกิริยาที่อันตรายที่สุดในผู้ป่วยรายนี้
• ข้อ ง. (Atorvastatin): Atorvastatin ไม่มีอันตรกิริยาทางเภสัชจลนศาสตร์หรือเภสัชพลศาสตร์ที่มีนัยสำคัญทางคลินิกเมื่อใช้ร่วมกับ Ibuprofen
• ข้อ จ. (Ticagrelor): Ticagrelor เป็น P2Y12 inhibitor ซึ่งไม่ได้ถูกแข่งขันการออกฤทธิ์โดย Ibuprofen โดยตรงเหมือนที่เกิดกับ Aspirin
📖 Guideline อ้างอิง:
2023 AHA/ACC Clinical Practice Guideline for the Management of Patients with Chronic Coronary Disease &amp; 2021 ACC/AHA Guideline for Coronary Artery Revascularization
📌 จุดจำก่อนสอบ:
• Aspirin + Ibuprofen Interaction: Ibuprofen ขัดขวางการเข้าจับแบบ irreversible acetylation ของ Aspirin ที่ตำแหน่ง Ser529 ของ COX-1 ทำให้ฤทธิ์ cardioprotective หายไป จึงห้ามใช้ร่วมกัน</t>
        </is>
      </c>
      <c r="K135" s="166" t="inlineStr"/>
      <c r="L135" s="166" t="inlineStr">
        <is>
          <t>Musculoskeletal</t>
        </is>
      </c>
      <c r="M135" s="166" t="inlineStr">
        <is>
          <t>Osteoarthritis</t>
        </is>
      </c>
      <c r="N135" s="165" t="inlineStr">
        <is>
          <t>Clinic</t>
        </is>
      </c>
      <c r="O135" s="166" t="inlineStr">
        <is>
          <t>ข้อ 2 Mock Musculo RxCU84</t>
        </is>
      </c>
      <c r="P135" s="165" t="inlineStr">
        <is>
          <t>ข้อสอบจำลอง</t>
        </is>
      </c>
      <c r="Q135" s="165" t="inlineStr">
        <is>
          <t>Mock RxCU84</t>
        </is>
      </c>
      <c r="R135" s="165" t="inlineStr"/>
    </row>
    <row r="136" ht="24" customHeight="1" s="49">
      <c r="A136" s="165" t="n">
        <v>134</v>
      </c>
      <c r="B136" s="166"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ยาความดันตัวใดของผู้ป่วยที่อาจทำให้เกิดระดับกรดยูริกสูงขึ้นได้?</t>
        </is>
      </c>
      <c r="C136" s="166" t="inlineStr"/>
      <c r="D136" s="166" t="inlineStr">
        <is>
          <t>Aspirin</t>
        </is>
      </c>
      <c r="E136" s="166" t="inlineStr">
        <is>
          <t>Ticagrelor</t>
        </is>
      </c>
      <c r="F136" s="166" t="inlineStr">
        <is>
          <t>Candesartan</t>
        </is>
      </c>
      <c r="G136" s="166" t="inlineStr">
        <is>
          <t>HCTZ</t>
        </is>
      </c>
      <c r="H136" s="166" t="inlineStr">
        <is>
          <t>Atorvastatin</t>
        </is>
      </c>
      <c r="I136" s="165" t="n">
        <v>4</v>
      </c>
      <c r="J136" s="166" t="inlineStr">
        <is>
          <t>✅ คำตอบที่ถูกต้อง: ข้อ ง. HCTZ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Hydrochlorothiazide (HCTZ) เป็นยาขับปัสสาวะกลุ่ม Thiazide ที่ยับยั้งการขับกรดยูริกที่ท่อไตส่วนต้น (decreased uric acid excretion) ทำให้ระดับ serum uric acid ในเลือดสูงขึ้น (Hyperuricemia) จึงเสี่ยงกระตุ้นให้เกิดโรคเกาต์ได้
🔍 ข้ออื่นผิดเพราะอะไร:
• ข้อ ก. (Aspirin): Aspirin ขนาดต่ำลดการขับกรดยูริกได้จริง แต่โจทย์ถามถึงยาความดันโลหิต ซึ่ง Aspirin เป็นยาต้านเกล็ดเลือด
• ข้อ ข. (Ticagrelor): Ticagrelor เป็นยาต้านเกล็ดเลือดกลุ่ม P2Y12 inhibitor ไม่มีกลไกเกี่ยวข้องกับการดูดกลับหรือหลั่งกรดยูริกที่ท่อไต
• ข้อ ค. (Candesartan): Candesartan เป็น ARB ที่ไม่ได้มีผลเพิ่มกรดยูริก ต่างจาก Losartan ที่มีฤทธิ์ Uricosuric ช่วยขับกรดยูริกได้เล็กน้อย
• ข้อ จ. (Atorvastatin): Atorvastatin เป็นยาลดไขมันกลุ่ม Statin ไม่มีผลกระทบต่อระดับกรดยูริกในกระแสเลือด
📖 Guideline อ้างอิง:
2023 AHA/ACC Clinical Practice Guideline for the Management of Patients with Chronic Coronary Disease &amp; 2021 ACC/AHA Guideline for Coronary Artery Revascularization
📌 จุดจำก่อนสอบ:
• Thiazide &amp; Hyperuricemia: HCTZ ยับยั้งการหลั่งกรดยูริกที่ท่อไตส่วนต้น และเพิ่มการดูดกลับกรดยูริก ทำให้เกิด Hyperuricemia และเสี่ยงกระตุ้นข้ออักเสบเกาต์</t>
        </is>
      </c>
      <c r="K136" s="166" t="inlineStr"/>
      <c r="L136" s="166" t="inlineStr">
        <is>
          <t>Musculoskeletal</t>
        </is>
      </c>
      <c r="M136" s="166" t="inlineStr">
        <is>
          <t>Osteoarthritis</t>
        </is>
      </c>
      <c r="N136" s="165" t="inlineStr">
        <is>
          <t>Clinic</t>
        </is>
      </c>
      <c r="O136" s="166" t="inlineStr">
        <is>
          <t>ข้อ 3 Mock Musculo RxCU84</t>
        </is>
      </c>
      <c r="P136" s="165" t="inlineStr">
        <is>
          <t>ข้อสอบจำลอง</t>
        </is>
      </c>
      <c r="Q136" s="165" t="inlineStr">
        <is>
          <t>Mock RxCU84</t>
        </is>
      </c>
      <c r="R136" s="165" t="inlineStr"/>
    </row>
    <row r="137" ht="24" customHeight="1" s="49">
      <c r="A137" s="165" t="n">
        <v>135</v>
      </c>
      <c r="B137" s="166"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การรักษาแบบ Non-pharmacological ใดที่ตรงกับพยาธิสภาพของ Trigger point มากที่สุด?</t>
        </is>
      </c>
      <c r="C137" s="166" t="inlineStr"/>
      <c r="D137" s="166" t="inlineStr">
        <is>
          <t>การฝังเข็ม</t>
        </is>
      </c>
      <c r="E137" s="166" t="inlineStr">
        <is>
          <t>การประคบเย็น</t>
        </is>
      </c>
      <c r="F137" s="166" t="inlineStr">
        <is>
          <t>การยกของหนัก</t>
        </is>
      </c>
      <c r="G137" s="166" t="inlineStr">
        <is>
          <t>การลดน้ำหนัก</t>
        </is>
      </c>
      <c r="H137" s="166" t="inlineStr">
        <is>
          <t>การใช้ไม้เท้า</t>
        </is>
      </c>
      <c r="I137" s="165" t="n">
        <v>1</v>
      </c>
      <c r="J137" s="166" t="inlineStr">
        <is>
          <t>✅ คำตอบที่ถูกต้อง: ข้อ ก. การฝังเข็ม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พยาธิสภาพของ Myofascial Pain Syndrome เกิดจากปมกล้ามเนื้อหดเกร็งถาวร (Taut band / Trigger Point) การรักษาแบบไม่ใช้ยาที่ตรงกับพยาธิสภาพมากที่สุดคือการทำ Dry needling หรือการฝังเข็ม (Acupuncture) เพื่อกระตุ้นให้เกิด local twitch response และคลายการหดเกร็งของกล้ามเนื้อ
🔍 ข้ออื่นผิดเพราะอะไร:
• ข้อ ข. (การประคบเย็น): การประคบเย็น ทำให้หลอดเลือดหดตัวและกล้ามเนื้อหดเกร็งเพิ่มขึ้น ไม่เหมาะกับ Trigger point ซึ่งควรใช้การประคบร้อนเพื่อเพิ่มการไหลเวียนเลือดคลายกล้ามเนื้อ
• ข้อ ค. (การยกของหนัก): การยกของหนัก เป็นปัจจัยกระตุ้นให้กล้ามเนื้อเกิดการบาดเจ็บซ้ำและทำให้ Myofascial Pain Syndrome รุนแรงขึ้น
• ข้อ ง. (การลดน้ำหนัก): การลดน้ำหนัก ช่วยลดแรงกระแทกในผู้ป่วยข้อเข่าเสื่อมหรือตามข้อรับน้ำหนัก ไม่ได้แก้ไขพยาธิสภาพของ Trigger point บริเวณบ่าและคอ
• ข้อ จ. (การใช้ไม้เท้า): การใช้ไม้เท้า เป็นอุปกรณ์ช่วยเดินเพื่อลดแรงกดทับที่ข้อต่อขา เหมาะกับโรคข้อเข่าเสื่อม ไม่เกี่ยวข้องกับกล้ามเนื้อบ่าคอตึง
📖 Guideline อ้างอิง:
2023 AHA/ACC Clinical Practice Guideline for the Management of Patients with Chronic Coronary Disease &amp; 2021 ACC/AHA Guideline for Coronary Artery Revascularization
📌 จุดจำก่อนสอบ:
• Myofascial Trigger Point Non-pharm: หัวใจของการรักษา Trigger point คือการทำลายหรือคลาย Taut band โดยตรง การทำ Dry needling หรือการฝังเข็ม (Acupuncture) ช่วยกระตุ้น Local twitch response ทำให้กล้ามเนื้อคลายตัวได้ดีที่สุด</t>
        </is>
      </c>
      <c r="K137" s="166" t="inlineStr"/>
      <c r="L137" s="166" t="inlineStr">
        <is>
          <t>Musculoskeletal</t>
        </is>
      </c>
      <c r="M137" s="166" t="inlineStr">
        <is>
          <t>Osteoarthritis</t>
        </is>
      </c>
      <c r="N137" s="165" t="inlineStr">
        <is>
          <t>Clinic</t>
        </is>
      </c>
      <c r="O137" s="166" t="inlineStr">
        <is>
          <t>ข้อ 4 Mock Musculo RxCU84</t>
        </is>
      </c>
      <c r="P137" s="165" t="inlineStr">
        <is>
          <t>ข้อสอบจำลอง</t>
        </is>
      </c>
      <c r="Q137" s="165" t="inlineStr">
        <is>
          <t>Mock RxCU84</t>
        </is>
      </c>
      <c r="R137" s="165" t="inlineStr"/>
    </row>
    <row r="138" ht="24" customHeight="1" s="49">
      <c r="A138" s="165" t="n">
        <v>136</v>
      </c>
      <c r="B138" s="166"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หากจำเป็นต้องใช้ NSAIDs จริงๆ ในผู้ป่วย CV risk สูง ยาตัวใดมีข้อมูลปลอดภัยด้าน CV (แต่ GI risk สูง) ที่สุด?</t>
        </is>
      </c>
      <c r="C138" s="166" t="inlineStr"/>
      <c r="D138" s="166" t="inlineStr">
        <is>
          <t>Celecoxib</t>
        </is>
      </c>
      <c r="E138" s="166" t="inlineStr">
        <is>
          <t>Diclofenac</t>
        </is>
      </c>
      <c r="F138" s="166" t="inlineStr">
        <is>
          <t>Naproxen</t>
        </is>
      </c>
      <c r="G138" s="166" t="inlineStr">
        <is>
          <t>Meloxicam</t>
        </is>
      </c>
      <c r="H138" s="166" t="inlineStr">
        <is>
          <t>Etoricoxib</t>
        </is>
      </c>
      <c r="I138" s="165" t="n">
        <v>3</v>
      </c>
      <c r="J138" s="166" t="inlineStr">
        <is>
          <t>✅ คำตอบที่ถูกต้อง: ข้อ ค. Naproxen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ตามข้อมูลการศึกษาทางคลินิก (เช่น MEDAL study, FDA/EMA warnings) หากจำเป็นต้องใช้ NSAIDs ในผู้ป่วยที่มีความเสี่ยงต่อโรคหัวใจและหลอดเลือดสูง Naproxen ถือเป็นยาที่มีความปลอดภัยด้าน Cardiovascular ดีที่สุดเมื่อเทียบกับ NSAIDs ชนิดอื่น แต่มีความเสี่ยงต่อระบบทางเดินอาหาร (GI risk) สูง จึงต้องให้ร่วมกับ PPI เสมอ
🔍 ข้ออื่นผิดเพราะอะไร:
• ข้อ ก. (Celecoxib): Celecoxib เป็น Selective COX-2 inhibitor ซึ่งยับยั้ง Prostacyclin ที่ขยายหลอดเลือด จึงเพิ่มความเสี่ยงต่อภาวะลิ่มเลือดอุดตันและกล้ามเนื้อหัวใจตายมากที่สุด
• ข้อ ข. (Diclofenac): Diclofenac มีความสัมพันธ์กับการเพิ่มความเสี่ยงของโรคหลอดเลือดหัวใจอย่างมีนัยสำคัญ ไม่ควรใช้ในผู้ป่วยที่มีประวัติ Acute Coronary Syndrome
• ข้อ ง. (Meloxicam): Meloxicam เป็น Preferential COX-2 inhibitor ที่มีผลต่อระบบหัวใจและหลอดเลือดใกล้เคียงกับ NSAIDs กลุ่มอื่น จึงยังมีความเสี่ยงสูงในผู้ป่วย CV risk
• ข้อ จ. (Etoricoxib): Etoricoxib เป็น Highly selective COX-2 inhibitor มีความเสี่ยงในการเกิด Cardiovascular events สูงมากเทียบเท่าหรือมากกว่ายาในกลุ่ม NSAIDs อื่นๆ
📖 Guideline อ้างอิง:
2023 AHA/ACC Clinical Practice Guideline for the Management of Patients with Chronic Coronary Disease &amp; 2021 ACC/AHA Guideline for Coronary Artery Revascularization
📌 จุดจำก่อนสอบ:
• CV Risk &amp; NSAID Selection: หากจำเป็นต้องใช้ NSAIDs ในผู้ป่วยที่มี CV risk สูง ยา Naproxen ถือว่ามีความปลอดภัยทางระบบหัวใจและหลอดเลือดดีที่สุด แต่ต้องระวัง GI toxicity สูง จึงต้องให้คู่กับ PPI เสมอ</t>
        </is>
      </c>
      <c r="K138" s="166" t="inlineStr"/>
      <c r="L138" s="166" t="inlineStr">
        <is>
          <t>Musculoskeletal</t>
        </is>
      </c>
      <c r="M138" s="166" t="inlineStr">
        <is>
          <t>Osteoarthritis</t>
        </is>
      </c>
      <c r="N138" s="165" t="inlineStr">
        <is>
          <t>Clinic</t>
        </is>
      </c>
      <c r="O138" s="166" t="inlineStr">
        <is>
          <t>ข้อ 5 Mock Musculo RxCU84</t>
        </is>
      </c>
      <c r="P138" s="165" t="inlineStr">
        <is>
          <t>ข้อสอบจำลอง</t>
        </is>
      </c>
      <c r="Q138" s="165" t="inlineStr">
        <is>
          <t>Mock RxCU84</t>
        </is>
      </c>
      <c r="R138" s="165" t="inlineStr"/>
    </row>
    <row r="139" ht="24" customHeight="1" s="49">
      <c r="A139" s="165" t="n">
        <v>137</v>
      </c>
      <c r="B139" s="166"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ยาแก้ปวดที่เหมาะสมที่สุดในการเริ่มบรรเทาอาการของผู้ป่วยรายนี้คือข้อใด</t>
        </is>
      </c>
      <c r="C139" s="166" t="inlineStr"/>
      <c r="D139" s="166" t="inlineStr">
        <is>
          <t>Naproxen</t>
        </is>
      </c>
      <c r="E139" s="166" t="inlineStr">
        <is>
          <t>Celecoxib</t>
        </is>
      </c>
      <c r="F139" s="166" t="inlineStr">
        <is>
          <t>Diclofenac</t>
        </is>
      </c>
      <c r="G139" s="166" t="inlineStr">
        <is>
          <t>Paracetamol</t>
        </is>
      </c>
      <c r="H139" s="166" t="inlineStr">
        <is>
          <t>Etoricoxib</t>
        </is>
      </c>
      <c r="I139" s="165" t="n">
        <v>4</v>
      </c>
      <c r="J139" s="166" t="inlineStr">
        <is>
          <t>✅ คำตอบที่ถูกต้อง: ข้อ ง. Paracetamol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ในผู้ป่วยเพิ่งเกิด ACS และได้ DAPT ยาแก้ปวดกลุ่มแรกที่แนะนำให้เริ่มใช้เพื่อบรรเทาอาการปวดเบื้องต้นอย่างปลอดภัย คือ Paracetamol เนื่องจากไม่ส่งผลต่อการทำงานของเกล็ดเลือดและไม่เพิ่มความเสี่ยงต่อระบบหัวใจและหลอดเลือด
🔍 ข้ออื่นผิดเพราะอะไร:
• ข้อ ก. (Naproxen): Naproxen แม้มีความเสี่ยง CV ต่ำที่สุดในกลุ่ม NSAIDs แต่ผู้ป่วยรายนี้ได้รับ Aspirin และ Ticagrelor ร่วมด้วย จึงเสี่ยงต่อภาวะเลือดออกทางเดินอาหารอย่างมาก
• ข้อ ข. (Celecoxib): Celecoxib เป็น COX-2 inhibitor ที่เพิ่มความเสี่ยงลิ่มเลือดอุดตันหลอดเลือดหัวใจ เป็นข้อห้ามใช้เด็ดขาดในผู้ป่วยเพิ่งเป็น ACS
• ข้อ ค. (Diclofenac): Diclofenac เป็น Non-selective NSAID ที่มีข้อมูลชี้ชัดว่าเพิ่มความเสี่ยงของการเกิดกล้ามเนื้อหัวใจตาย ไม่ควรพิจารณาเป็นอันดับแรก
• ข้อ จ. (Etoricoxib): Etoricoxib มีความจำเพาะต่อ COX-2 สูงมาก เพิ่มความเสี่ยงต่อภาวะลิ่มเลือดอุดตันและผลเสียทางระบบหัวใจและหลอดเลือดอย่างมีนัยสำคัญ
📖 Guideline อ้างอิง:
2023 AHA/ACC Clinical Practice Guideline for the Management of Patients with Chronic Coronary Disease &amp; 2021 ACC/AHA Guideline for Coronary Artery Revascularization
📌 จุดจำก่อนสอบ:
• Step-1 Analgesia in Post-ACS: Paracetamol เป็น First-line analgesic ที่ปลอดภัยที่สุดในผู้ป่วยโรคหลอดเลือดหัวใจและผู้ที่ได้รับยาต้านเกล็ดเลือดคู่ (DAPT)</t>
        </is>
      </c>
      <c r="K139" s="166" t="inlineStr"/>
      <c r="L139" s="166" t="inlineStr">
        <is>
          <t>Musculoskeletal</t>
        </is>
      </c>
      <c r="M139" s="166" t="inlineStr">
        <is>
          <t>Osteoarthritis</t>
        </is>
      </c>
      <c r="N139" s="165" t="inlineStr">
        <is>
          <t>Clinic</t>
        </is>
      </c>
      <c r="O139" s="166" t="inlineStr">
        <is>
          <t>ข้อ 6 Mock Musculo RxCU84</t>
        </is>
      </c>
      <c r="P139" s="165" t="inlineStr">
        <is>
          <t>ข้อสอบจำลอง</t>
        </is>
      </c>
      <c r="Q139" s="165" t="inlineStr">
        <is>
          <t>Mock RxCU84</t>
        </is>
      </c>
      <c r="R139" s="165" t="inlineStr"/>
    </row>
    <row r="140" ht="24" customHeight="1" s="49">
      <c r="A140" s="165" t="n">
        <v>138</v>
      </c>
      <c r="B140" s="166"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ข้อใดกล่าวถูกต้องเกี่ยวกับอันตรกิริยาระหว่าง ibuprofen กับ aspirin</t>
        </is>
      </c>
      <c r="C140" s="166" t="inlineStr"/>
      <c r="D140" s="166" t="inlineStr">
        <is>
          <t>Ibuprofen เสริมฤทธิ์ต้านเกล็ดเลือดของ aspirin</t>
        </is>
      </c>
      <c r="E140" s="166" t="inlineStr">
        <is>
          <t>Ibuprofen บดบังฤทธิ์ต้านเกล็ดเลือดของ aspirin</t>
        </is>
      </c>
      <c r="F140" s="166" t="inlineStr">
        <is>
          <t>ไม่มีอันตรกิริยาต่อกัน</t>
        </is>
      </c>
      <c r="G140" s="166" t="inlineStr">
        <is>
          <t>ควรให้ ibuprofen ก่อน aspirin 30 นาที</t>
        </is>
      </c>
      <c r="H140" s="166" t="inlineStr">
        <is>
          <t>ทำให้ต้องลดขนาด ticagrelor</t>
        </is>
      </c>
      <c r="I140" s="165" t="n">
        <v>2</v>
      </c>
      <c r="J140" s="166" t="inlineStr">
        <is>
          <t>✅ คำตอบที่ถูกต้อง: ข้อ ข. Ibuprofen บดบังฤทธิ์ต้านเกล็ดเลือดของ aspirin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Ibuprofen บดบังฤทธิ์ต้านเกล็ดเลือดของ Aspirin โดยการแย่งจับกับตำแหน่งบนเอนไซม์ COX-1 แบบชั่วคราว ทำให้ Aspirin ไม่สามารถเข้าไปจับยึดและ acetylate COX-1 แบบถาวรได้ หากจำเป็นต้องใช้ ควรทาน Aspirin ก่อน Ibuprofen อย่างน้อย 30 นาที หรือทาน Ibuprofen ห่างจาก Aspirin อย่างน้อย 8 ชั่วโมง
🔍 ข้ออื่นผิดเพราะอะไร:
• ข้อ ก. (Ibuprofen เสริมฤทธิ์ต้านเกล็ดเลือดของ aspirin): Ibuprofen จะเข้าไปแย่งจับที่ตำแหน่ง Active site ของเอนไซม์ COX-1 แบบชั่วคราว ทำให้ Aspirin เข้าไปจับแบบถาวรไม่ได้ จึงขัดขวางฤทธิ์ต้านเกล็ดเลือด
• ข้อ ค. (ไม่มีอันตรกิริยาต่อกัน): เป็นการกล่าวผิด เนื่องจาก Ibuprofen มีผลบดบังการออกฤทธิ์ทางเภสัชพลศาสตร์ของ Aspirin ทำให้สูญเสียฤทธิ์การป้องกันระบบหัวใจ
• ข้อ ง. (ควรให้ ibuprofen ก่อน aspirin 30 นาที): การให้ Ibuprofen ก่อนจะทำให้ไปแย่งจับ COX-1 ก่อน หากจำเป็นต้องใช้ ควรให้ Aspirin ก่อน Ibuprofen อย่างน้อย 2 ชั่วโมง
• ข้อ จ. (ทำให้ต้องลดขนาด ticagrelor): ปฏิกิริยานี้เกี่ยวข้องกับการแข่งขันที่เอนไซม์ COX-1 ไม่ได้ส่งผลกระทบต่อวิถีของ P2Y12 receptor ที่ Ticagrelor ออกฤทธิ์
📖 Guideline อ้างอิง:
2023 AHA/ACC Clinical Practice Guideline for the Management of Patients with Chronic Coronary Disease &amp; 2021 ACC/AHA Guideline for Coronary Artery Revascularization
📌 จุดจำก่อนสอบ:
• Timing of Aspirin and NSAIDs: หากจำเป็นต้องรับประทาน Ibuprofen ในผู้ที่ต้องกิน Low-dose Aspirin ต้องทาน Aspirin ก่อน Ibuprofen อย่างน้อย 30 นาที หรือทาน Ibuprofen ห่างจาก Aspirin อย่างน้อย 8 ชั่วโมง</t>
        </is>
      </c>
      <c r="K140" s="166" t="inlineStr"/>
      <c r="L140" s="166" t="inlineStr">
        <is>
          <t>Musculoskeletal</t>
        </is>
      </c>
      <c r="M140" s="166" t="inlineStr">
        <is>
          <t>Osteoarthritis</t>
        </is>
      </c>
      <c r="N140" s="165" t="inlineStr">
        <is>
          <t>Clinic</t>
        </is>
      </c>
      <c r="O140" s="166" t="inlineStr">
        <is>
          <t>ข้อ 7 Mock Musculo RxCU84</t>
        </is>
      </c>
      <c r="P140" s="165" t="inlineStr">
        <is>
          <t>ข้อสอบจำลอง</t>
        </is>
      </c>
      <c r="Q140" s="165" t="inlineStr">
        <is>
          <t>Mock RxCU84</t>
        </is>
      </c>
      <c r="R140" s="165" t="inlineStr"/>
    </row>
    <row r="141" ht="24" customHeight="1" s="49">
      <c r="A141" s="165" t="n">
        <v>139</v>
      </c>
      <c r="B141" s="166"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หากต้องปรับยาเดิมเพื่อลดผลต่อระดับกรดยูริก (เผื่อความเสี่ยงเกาต์) ข้อใดเหมาะสมที่สุด</t>
        </is>
      </c>
      <c r="C141" s="166" t="inlineStr"/>
      <c r="D141" s="166" t="inlineStr">
        <is>
          <t>เพิ่มขนาด hydrochlorothiazide</t>
        </is>
      </c>
      <c r="E141" s="166" t="inlineStr">
        <is>
          <t>เพิ่ม low-dose aspirin เพื่อขับกรดยูริก</t>
        </is>
      </c>
      <c r="F141" s="166" t="inlineStr">
        <is>
          <t>เปลี่ยน hydrochlorothiazide เป็น losartan</t>
        </is>
      </c>
      <c r="G141" s="166" t="inlineStr">
        <is>
          <t>หยุด candesartan</t>
        </is>
      </c>
      <c r="H141" s="166" t="inlineStr">
        <is>
          <t>หยุด atorvastatin</t>
        </is>
      </c>
      <c r="I141" s="165" t="n">
        <v>3</v>
      </c>
      <c r="J141" s="166" t="inlineStr">
        <is>
          <t>✅ คำตอบที่ถูกต้อง: ข้อ ค. เปลี่ยน hydrochlorothiazide เป็น losartan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Losartan เป็นยากลุ่ม Angiotensin Receptor Blocker (ARB) เพียงตัวเดียวที่มีฤทธิ์ยับยั้งตัวขนส่ง URAT1 ที่ท่อไต จึงช่วยเพิ่มการขับกรดยูริกออกทางปัสสาวะ (Uricosuric effect) เหมาะที่สุดในการเปลี่ยนแทน HCTZ ในผู้ป่วยที่มีภาวะกรดยูริกสูงหรือเสี่ยงต่อโรคเกาต์
🔍 ข้ออื่นผิดเพราะอะไร:
• ข้อ ก. (เพิ่มขนาด hydrochlorothiazide): HCTZ มีฤทธิ์ลดการหลั่งกรดยูริกที่ท่อไต การเพิ่มขนาดจะยิ่งทำให้ระดับกรดยูริกในเลือดสูงขึ้นและเสี่ยงเกาต์กำเริบ
• ข้อ ข. (เพิ่ม low-dose aspirin เพื่อขับกรดยูริก): Aspirin ในขนาดต่ำยับยั้งการหลั่งกรดยูริกที่ท่อไต ทำให้ระดับกรดยูริกในเลือดเพิ่มขึ้น ไม่ใช่ขับออก
• ข้อ ง. (หยุด candesartan): Candesartan ไม่มีผลโดยตรงในการเพิ่มกรดยูริกในเลือด การหยุดยาโดยไม่มีข้อบ่งชี้อาจทำให้ความดันโลหิตควบคุมไม่ได้
• ข้อ จ. (หยุด atorvastatin): Atorvastatin ไม่มีผลกระทบต่อสมดุลของการสร้างหรือการขับกรดยูริก จึงไม่มีความจำเป็นต้องหยุดยาในกรณีนี้
📖 Guideline อ้างอิง:
2023 AHA/ACC Clinical Practice Guideline for the Management of Patients with Chronic Coronary Disease &amp; 2021 ACC/AHA Guideline for Coronary Artery Revascularization
📌 จุดจำก่อนสอบ:
• ARB with Uricosuric Property: Losartan เป็น ARB เพียงตัวเดียวที่ยับยั้งตัวขนส่ง URAT1 ที่ท่อไต จึงช่วยลดระดับกรดยูริกในเลือดได้ เหมาะมากในผู้ป่วยความดันโลหิตสูงที่มีโรคเกาต์ร่วมด้วย</t>
        </is>
      </c>
      <c r="K141" s="166" t="inlineStr"/>
      <c r="L141" s="166" t="inlineStr">
        <is>
          <t>Musculoskeletal</t>
        </is>
      </c>
      <c r="M141" s="166" t="inlineStr">
        <is>
          <t>Osteoarthritis</t>
        </is>
      </c>
      <c r="N141" s="165" t="inlineStr">
        <is>
          <t>Clinic</t>
        </is>
      </c>
      <c r="O141" s="166" t="inlineStr">
        <is>
          <t>ข้อ 8 Mock Musculo RxCU84</t>
        </is>
      </c>
      <c r="P141" s="165" t="inlineStr">
        <is>
          <t>ข้อสอบจำลอง</t>
        </is>
      </c>
      <c r="Q141" s="165" t="inlineStr">
        <is>
          <t>Mock RxCU84</t>
        </is>
      </c>
      <c r="R141" s="165" t="inlineStr"/>
    </row>
    <row r="142" ht="24" customHeight="1" s="49">
      <c r="A142" s="165" t="n">
        <v>140</v>
      </c>
      <c r="B142" s="166"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ข้อใดกล่าวถูกต้องเกี่ยวกับ tramadol</t>
        </is>
      </c>
      <c r="C142" s="166" t="inlineStr"/>
      <c r="D142" s="166" t="inlineStr">
        <is>
          <t>เป็น full μ-opioid agonist ล้วน</t>
        </is>
      </c>
      <c r="E142" s="166" t="inlineStr">
        <is>
          <t>ไม่ทำให้ท้องผูก</t>
        </is>
      </c>
      <c r="F142" s="166" t="inlineStr">
        <is>
          <t>ปลอดภัยในผู้ป่วยลมชัก</t>
        </is>
      </c>
      <c r="G142" s="166" t="inlineStr">
        <is>
          <t>เป็น weak μ-agonist และยับยั้ง reuptake ของ NE/serotonin</t>
        </is>
      </c>
      <c r="H142" s="166" t="inlineStr">
        <is>
          <t>ต้องเพิ่มขนาดในผู้ป่วยไตเสื่อม</t>
        </is>
      </c>
      <c r="I142" s="165" t="n">
        <v>4</v>
      </c>
      <c r="J142" s="166" t="inlineStr">
        <is>
          <t>✅ คำตอบที่ถูกต้อง: ข้อ ง. เป็น weak μ-agonist และยับยั้ง reuptake ของ NE/serotonin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Tramadol มีกลไกออกฤทธิ์แบบคู่ (Dual action) คือเป็น weak μ-opioid receptor agonist และมีฤทธิ์ยับยั้งการเก็บกลับ (Reuptake inhibition) ของ Norepinephrine และ Serotonin ช่วยเสริมฤทธิ์ลดปวดผ่านทาง descending pain pathway แต่มีข้อควรระวังเรื่องการลด seizure threshold
🔍 ข้ออื่นผิดเพราะอะไร:
• ข้อ ก. (เป็น full μ-opioid agonist ล้วน): Tramadol เป็นเพียง Weak opioid receptor agonist และมีกลไกอื่นในการยับยั้งการเก็บกลับสารสื่อประสาทร่วมด้วย ไม่ใช่ Full agonist
• ข้อ ข. (ไม่ทำให้ท้องผูก): แม้จะมีผลข้างเคียงต่อระบบทางเดินอาหารน้อยกว่า Strong opioids แต่ Tramadol ยังคงสามารถลดการบีบตัวของลำไส้และทำให้เกิดอาการท้องผูกได้
• ข้อ ค. (ปลอดภัยในผู้ป่วยลมชัก): Tramadol มีผลลด Seizure threshold จึงเพิ่มความเสี่ยงต่อการเกิดอาการชัก โดยเฉพาะเมื่อใช้ร่วมกับยาที่ลดจุดเริ่มชักตัวอื่นๆ
• ข้อ จ. (ต้องเพิ่มขนาดในผู้ป่วยไตเสื่อม): ในผู้ป่วยที่มีการทำงานของไตบกพร่อง ยาอาจสะสมได้ จึงต้องลดขนาดยาหรือปรับความถี่ในการให้ยาให้ห่างขึ้น ไม่ใช่เพิ่มขนาด
📖 Guideline อ้างอิง:
2023 AHA/ACC Clinical Practice Guideline for the Management of Patients with Chronic Coronary Disease &amp; 2021 ACC/AHA Guideline for Coronary Artery Revascularization
📌 จุดจำก่อนสอบ:
• Tramadol Pharmacology: เป็นทั้ง Weak mu-opioid receptor agonist และยับยั้งการ Reuptake ของ Serotonin และ Norepinephrine (Dual mechanism) มีข้อควรระวังคือการลด Seizure threshold และเสี่ยง Serotonin syndrome</t>
        </is>
      </c>
      <c r="K142" s="166" t="inlineStr"/>
      <c r="L142" s="166" t="inlineStr">
        <is>
          <t>Musculoskeletal</t>
        </is>
      </c>
      <c r="M142" s="166" t="inlineStr">
        <is>
          <t>Osteoarthritis</t>
        </is>
      </c>
      <c r="N142" s="165" t="inlineStr">
        <is>
          <t>Clinic</t>
        </is>
      </c>
      <c r="O142" s="166" t="inlineStr">
        <is>
          <t>ข้อ 9 Mock Musculo RxCU84</t>
        </is>
      </c>
      <c r="P142" s="165" t="inlineStr">
        <is>
          <t>ข้อสอบจำลอง</t>
        </is>
      </c>
      <c r="Q142" s="165" t="inlineStr">
        <is>
          <t>Mock RxCU84</t>
        </is>
      </c>
      <c r="R142" s="165" t="inlineStr"/>
    </row>
    <row r="143" ht="24" customHeight="1" s="49">
      <c r="A143" s="165" t="n">
        <v>141</v>
      </c>
      <c r="B143" s="166" t="inlineStr">
        <is>
          <t>📌 สถานการณ์เคสที่ 1:
ผู้ป่วยชายไทย อายุ 46 ปี อาชีพพนักงานออฟฟิศ มาเข้ารับบริการที่ร้านยาด้วยอาการปวดตึงบริเวณคอ บ่า ไหล่ และหลังส่วนล่าง (Myalgia) สัมพันธ์กับการทำงาน มีอาการต่อเนื่องมานาน 2 สัปดาห์ ปฏิเสธประวัติอุบัติเหตุก่อนหน้านี้
PMH: Acute Coronary Syndrome (ACS) เมื่อ 2 เดือนก่อน, Hypertension (HTN), Dyslipidemia (DLP)
Renal function: Normal (eGFR &gt; 60 mL/min/1.73 m²)
Vital Signs: BP 125/75 mmHg, HR 87 bpm
Physical Examination: บ่าและต้นคอมีอาการตึงมากและคลำเจอจุดกดเจ็บ (Trigger Point)
Current Medications: Aspirin 81 mg 1x1 po daily pc, Ticagrelor 90 mg 1x2 po pc เช้า เย็น, Candesartan 8 mg 1x1 po pc, Hydrochlorothiazide 12.5 mg 2x1 po pc, Atorvastatin 40 mg 1x1 po hs
คำถาม: เหตุผลหลักที่ควรหลีกเลี่ยง NSAIDs (รวม COX-2 inhibitor) ในผู้ป่วยรายนี้คือข้อใด</t>
        </is>
      </c>
      <c r="C143" s="166" t="inlineStr"/>
      <c r="D143" s="166" t="inlineStr">
        <is>
          <t>เพิ่มความเสี่ยงลิ่มเลือดอุดตันหลอดเลือดหัวใจ</t>
        </is>
      </c>
      <c r="E143" s="166" t="inlineStr">
        <is>
          <t>ทำให้กรดยูริกในเลือดต่ำลง</t>
        </is>
      </c>
      <c r="F143" s="166" t="inlineStr">
        <is>
          <t>เสริมฤทธิ์ต้านเกล็ดเลือดจนเลือดออกแน่นอน</t>
        </is>
      </c>
      <c r="G143" s="166" t="inlineStr">
        <is>
          <t>ลดประสิทธิภาพของ statin</t>
        </is>
      </c>
      <c r="H143" s="166" t="inlineStr">
        <is>
          <t>ทำให้ ticagrelor เป็นพิษต่อตับ</t>
        </is>
      </c>
      <c r="I143" s="165" t="n">
        <v>1</v>
      </c>
      <c r="J143" s="166" t="inlineStr">
        <is>
          <t>✅ คำตอบที่ถูกต้อง: ข้อ ก. เพิ่มความเสี่ยงลิ่มเลือดอุดตันหลอดเลือดหัวใจ
💡 Background:
ผู้ป่วยชายอายุ 46 ปี มีอาการปวดตึงกล้ามเนื้อคอ บ่า ไหล่ และหลังส่วนล่าง ตรวจร่างกายพบลักษณะของ Trigger point เข้าได้กับ Myofascial Pain Syndrome โดยมีประวัติสำคัญคือ Acute Coronary Syndrome (ACS) เมื่อ 2 เดือนก่อน และได้รับยาต้านเกล็ดเลือดคู่ (DAPT: Aspirin + Ticagrelor) ร่วมกับยาลดความดัน Candesartan, HCTZ และยาลดไขมัน Atorvastatin การดูแลรักษาจึงต้องคำนึงถึงความปลอดภัยต่อระบบหัวใจและหลอดเลือด รวมถึงอันตรกิริยาระหว่างยาอย่างเคร่งครัด
🎯 ทำไมข้อนี้ถึงถูก:
ยากลุ่ม NSAIDs ทั้ง non-selective และ COX-2 selective inhibitors มีผลยับยั้ง Prostacyclin (PGI2) ซึ่งเป็นสารขยายหลอดเลือดและยับยั้งการเกาะกลุ่มของเกล็ดเลือด ทำให้เสียสมดุลกับ Thromboxane A2 จึงเพิ่มความเสี่ยงต่อการเกิดลิ่มเลือดอุดตันในหลอดเลือดหัวใจ (MACE: MI, Stroke) โดยเฉพาะอย่างยิ่งในผู้ป่วยเพิ่งเกิด ACS ภายใน 3-6 เดือน
🔍 ข้ออื่นผิดเพราะอะไร:
• ข้อ ข. (ทำให้กรดยูริกในเลือดต่ำลง): NSAIDs ส่วนใหญ่ไม่มีผลลดกรดยูริกในเลือด และนี่ไม่ใช่เหตุผลหลักที่ต้องหลีกเลี่ยงการใช้ในผู้ป่วยโรคหัวใจ
• ข้อ ค. (เสริมฤทธิ์ต้านเกล็ดเลือดจนเลือดออกแน่นอน): แม้ NSAIDs จะเพิ่มความเสี่ยงทางเดินอาหารเลือดออก แต่เหตุผลหลักระดับข้อห้ามใช้ใน ACS คือความเสี่ยงต่อลิ่มเลือดอุดตันหลอดเลือดหัวใจ
• ข้อ ง. (ลดประสิทธิภาพของ statin): NSAIDs ไม่มีอันตรกิริยาที่มีนัยสำคัญทางคลินิกที่จะไปลดประสิทธิภาพของ Atorvastatin ในการลดไขมันในเลือด
• ข้อ จ. (ทำให้ ticagrelor เป็นพิษต่อตับ): การใช้ NSAIDs ร่วมกับ Ticagrelor เพิ่มความเสี่ยงของเลือดออก ไม่ได้มีกลไกที่ทำให้เกิดความเป็นพิษต่อตับ
📖 Guideline อ้างอิง:
2023 AHA/ACC Clinical Practice Guideline for the Management of Patients with Chronic Coronary Disease &amp; 2021 ACC/AHA Guideline for Coronary Artery Revascularization
📌 จุดจำก่อนสอบ:
• Black Box Warning for NSAIDs in Post-MI: ห้ามใช้ยากลุ่ม NSAIDs ทุกชนิดในผู้ป่วยที่เพิ่งมีประวัติ Acute Myocardial Infarction ภายใน 3-6 เดือน เพราะเพิ่มอัตราการเสียชีวิตจาก Cardiovascular thrombotic events อย่างมีนัยสำคัญ</t>
        </is>
      </c>
      <c r="K143" s="166" t="inlineStr"/>
      <c r="L143" s="166" t="inlineStr">
        <is>
          <t>Musculoskeletal</t>
        </is>
      </c>
      <c r="M143" s="166" t="inlineStr">
        <is>
          <t>Osteoarthritis</t>
        </is>
      </c>
      <c r="N143" s="165" t="inlineStr">
        <is>
          <t>Clinic</t>
        </is>
      </c>
      <c r="O143" s="166" t="inlineStr">
        <is>
          <t>ข้อ 10 Mock Musculo RxCU84</t>
        </is>
      </c>
      <c r="P143" s="165" t="inlineStr">
        <is>
          <t>ข้อสอบจำลอง</t>
        </is>
      </c>
      <c r="Q143" s="165" t="inlineStr">
        <is>
          <t>Mock RxCU84</t>
        </is>
      </c>
      <c r="R143" s="165" t="inlineStr"/>
    </row>
    <row r="144" ht="24" customHeight="1" s="49">
      <c r="A144" s="165" t="n">
        <v>142</v>
      </c>
      <c r="B144" s="16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หากหญิงคนนี้มีอาการบวมและปวดมาก ใยาและขนาดในข้อใดใช้ในการบรรเทาอาการก่อน DMARDs ออกฤทธิ์ได้เหมาะสมที่สุด</t>
        </is>
      </c>
      <c r="C144" s="166" t="inlineStr"/>
      <c r="D144" s="166" t="inlineStr">
        <is>
          <t>Prednisolone 5 mg OD</t>
        </is>
      </c>
      <c r="E144" s="166" t="inlineStr">
        <is>
          <t>Naproxen 250 mg TID</t>
        </is>
      </c>
      <c r="F144" s="166" t="inlineStr">
        <is>
          <t>Tramadol 50 mg hs</t>
        </is>
      </c>
      <c r="G144" s="166" t="inlineStr">
        <is>
          <t>Etorocoxib 120 mg OD</t>
        </is>
      </c>
      <c r="H144" s="166" t="inlineStr">
        <is>
          <t>Tolperisone 50 mg TID</t>
        </is>
      </c>
      <c r="I144" s="165" t="n">
        <v>1</v>
      </c>
      <c r="J144" s="166" t="inlineStr">
        <is>
          <t>✅ คำตอบที่ถูกต้อง: ข้อ ก. Prednisolone 5 mg OD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ในหญิงตั้งครรภ์ไตรมาสที่ 2 ที่มีอาการข้ออักเสบรูมาตอยด์กำเริบรุนแรง การใช้ Low-dose Prednisolone (≤ 7.5 mg/day เช่น Prednisolone 5 mg OD) จัดเป็น Bridging/Adjunctive therapy ที่ปลอดภัยและเหมาะสมที่สุด เพราะเอนไซม์ 11β-HSD2 ในรกจะเปลี่ยน Prednisolone เป็น inactive prednisone ป้องกันไม่ให้ส่งผ่านไปถึงทารกในครรภ์ ขณะที่ NSAIDs และ COX-2 inhibitors มีความเสี่ยงต่อ Oligohydramnios และการปิดก่อนกำหนดของ Ductus arteriosus
🔍 ข้ออื่นผิดเพราะอะไร:
• ข้อ ข. (Naproxen 250 mg TID): NSAIDs ควรหลีกเลี่ยงในสตรีมีครรภ์ โดยเฉพาะในช่วงไตรมาสหลังเนื่องจากอาจทำให้หลอดเลือดหัวใจทารกปิดก่อนกำหนด และไม่ครอบคลุมการกดภูมิคุ้มกันเท่าสเตียรอยด์
• ข้อ ค. (Tramadol 50 mg hs): Tramadol เป็นเพียงยาแก้ปวดที่ไม่มีฤทธิ์ลดการอักเสบ จึงไม่สามารถลดอาการข้อบวมแดงและ Morning stiffness ของรูมาตอยด์ได้
• ข้อ ง. (Etorocoxib 120 mg OD): Etoricoxib มีความเสี่ยงต่อทารกในครรภ์และอาจมีผลต่อการสร้างไตของทารก จึงไม่แนะนำให้ใช้ในหญิงตั้งครรภ์
• ข้อ จ. (Tolperisone 50 mg TID): Tolperisone เป็นยาคลายกล้ามเนื้อ ไม่มีฤทธิ์กดการอักเสบในระดับข้อต่อ จึงไม่ช่วยรักษาข้ออักเสบจากรูมาตอยด์
📖 Guideline อ้างอิง:
2021 American College of Rheumatology (ACR) Guideline for the Treatment of Rheumatoid Arthritis &amp; 2020 ACR Guideline for the Management of Reproductive Health in Rheumatic and Musculoskeletal Diseases
📌 จุดจำก่อนสอบ:
• RA Flare in Pregnancy: Low-dose Prednisolone (&lt;= 7.5 mg/day เช่น 5 mg OD) เป็นตัวเลือกที่ปลอดภัยที่สุดสำหรับการบรรเทาอาการอักเสบเฉียบพลัน เนื่องจากเอนไซม์ 11-beta-HSD2 ในรกจะเปลี่ยนเป็น inactive prednisone ทารกจึงได้รับยาน้อยมาก</t>
        </is>
      </c>
      <c r="K144" s="166" t="inlineStr"/>
      <c r="L144" s="166" t="inlineStr">
        <is>
          <t>Musculoskeletal</t>
        </is>
      </c>
      <c r="M144" s="166" t="inlineStr">
        <is>
          <t>Rheumatoid arthritis</t>
        </is>
      </c>
      <c r="N144" s="165" t="inlineStr">
        <is>
          <t>Clinic</t>
        </is>
      </c>
      <c r="O144" s="166" t="inlineStr">
        <is>
          <t>ข้อ 11 Mock Musculo RxCU84</t>
        </is>
      </c>
      <c r="P144" s="165" t="inlineStr">
        <is>
          <t>ข้อสอบจำลอง</t>
        </is>
      </c>
      <c r="Q144" s="165" t="inlineStr">
        <is>
          <t>Mock RxCU84</t>
        </is>
      </c>
      <c r="R144" s="165" t="inlineStr"/>
    </row>
    <row r="145" ht="24" customHeight="1" s="49">
      <c r="A145" s="165" t="n">
        <v>143</v>
      </c>
      <c r="B145" s="16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DMARDs ใด "ปลอดภัยที่สุด" และเป็น First-line สำหรับผู้ป่วย RA ที่กำลังตั้งครรภ์?</t>
        </is>
      </c>
      <c r="C145" s="166" t="inlineStr"/>
      <c r="D145" s="166" t="inlineStr">
        <is>
          <t>Methotrexate</t>
        </is>
      </c>
      <c r="E145" s="166" t="inlineStr">
        <is>
          <t>Leflunomide</t>
        </is>
      </c>
      <c r="F145" s="166" t="inlineStr">
        <is>
          <t>Hydroxychloroquine</t>
        </is>
      </c>
      <c r="G145" s="166" t="inlineStr">
        <is>
          <t>Cyclophosphamide</t>
        </is>
      </c>
      <c r="H145" s="166" t="inlineStr">
        <is>
          <t>Mycophenolate</t>
        </is>
      </c>
      <c r="I145" s="165" t="n">
        <v>3</v>
      </c>
      <c r="J145" s="166" t="inlineStr">
        <is>
          <t>✅ คำตอบที่ถูกต้อง: ข้อ ค. Hydroxychloroquine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ตาม ACR และ EULAR guidelines สำหรับการรักษา RA ในหญิงตั้งครรภ์ Hydroxychloroquine (HCQ) และ Sulfasalazine ถือเป็น conventional DMARDs ที่ปลอดภัยที่สุด โดย HCQ เป็นตัวเลือกอันดับหนึ่งที่สามารถใช้ได้อย่างปลอดภัยตลอดการตั้งครรภ์และระหว่างให้นมบุตร
🔍 ข้ออื่นผิดเพราะอะไร:
• ข้อ ก. (Methotrexate): Methotrexate จัดเป็น Pregnancy Category X เนื่องจากทำให้เกิดทารกวิรูป และมีข้อห้ามใช้เด็ดขาดในสตรีมีครรภ์
• ข้อ ข. (Leflunomide): Leflunomide จัดเป็น Pregnancy Category X เนื่องจากมีฤทธิ์ทำให้เกิดความผิดปกติของทารกในครรภ์รุนแรง ต้องใช้ขั้นตอนการขับยาก่อนตั้งครรภ์
• ข้อ ง. (Cyclophosphamide): Cyclophosphamide เป็นยากดภูมิคุ้มกันที่มีผลทำให้เกิดพิษและก่อทารกวิรูป จึงห้ามใช้ในระหว่างการตั้งครรภ์
• ข้อ จ. (Mycophenolate): Mycophenolate มีรายงานความเสี่ยงสูงในการทำให้เกิดการแท้งและทารกมีความผิดปกติแต่กำเนิด จึงเป็นข้อห้ามใช้เด็ดขาดในสตรีมีครรภ์
📖 Guideline อ้างอิง:
2021 American College of Rheumatology (ACR) Guideline for the Treatment of Rheumatoid Arthritis &amp; 2020 ACR Guideline for the Management of Reproductive Health in Rheumatic and Musculoskeletal Diseases
📌 จุดจำก่อนสอบ:
• Safe DMARDs in Pregnancy: Hydroxychloroquine (HCQ) และ Sulfasalazine (ร่วมกับกรดโฟลิก) เป็น conventional synthetic DMARDs ที่ปลอดภัยและแนะนำเป็นอันดับหนึ่งสำหรับหญิงตั้งครรภ์ที่เป็น RA ตลอดการตั้งครรภ์และให้นมบุตร</t>
        </is>
      </c>
      <c r="K145" s="166" t="inlineStr"/>
      <c r="L145" s="166" t="inlineStr">
        <is>
          <t>Musculoskeletal</t>
        </is>
      </c>
      <c r="M145" s="166" t="inlineStr">
        <is>
          <t>Rheumatoid arthritis</t>
        </is>
      </c>
      <c r="N145" s="165" t="inlineStr">
        <is>
          <t>Clinic</t>
        </is>
      </c>
      <c r="O145" s="166" t="inlineStr">
        <is>
          <t>ข้อ 12 Mock Musculo RxCU84</t>
        </is>
      </c>
      <c r="P145" s="165" t="inlineStr">
        <is>
          <t>ข้อสอบจำลอง</t>
        </is>
      </c>
      <c r="Q145" s="165" t="inlineStr">
        <is>
          <t>Mock RxCU84</t>
        </is>
      </c>
      <c r="R145" s="165" t="inlineStr"/>
    </row>
    <row r="146" ht="24" customHeight="1" s="49">
      <c r="A146" s="165" t="n">
        <v>144</v>
      </c>
      <c r="B146" s="16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DMARDs ใดจัดเป็น Pregnancy Category X และห้ามใช้เด็ดขาด?</t>
        </is>
      </c>
      <c r="C146" s="166" t="inlineStr"/>
      <c r="D146" s="166" t="inlineStr">
        <is>
          <t>Hydroxychloroquine</t>
        </is>
      </c>
      <c r="E146" s="166" t="inlineStr">
        <is>
          <t>Sulfasalazine</t>
        </is>
      </c>
      <c r="F146" s="166" t="inlineStr">
        <is>
          <t>Methotrexate</t>
        </is>
      </c>
      <c r="G146" s="166" t="inlineStr">
        <is>
          <t>Cyclosporine</t>
        </is>
      </c>
      <c r="H146" s="166" t="inlineStr">
        <is>
          <t>Azathioprine</t>
        </is>
      </c>
      <c r="I146" s="165" t="n">
        <v>3</v>
      </c>
      <c r="J146" s="166" t="inlineStr">
        <is>
          <t>✅ คำตอบที่ถูกต้อง: ข้อ ค. Methotrexate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Methotrexate (MTX) และ Leflunomide จัดเป็น Pregnancy Category X เนื่องจากเป็นสารก่อความพิการแต่กำเนิดอย่างรุนแรง (Teratogenicity) โดย MTX รบกวนการสังเคราะห์ DNA และ Folate metabolism ทำให้เกิดทารกพิการและแท้งบุตรได้
🔍 ข้ออื่นผิดเพราะอะไร:
• ข้อ ก. (Hydroxychloroquine): Hydroxychloroquine เป็นยาที่พบว่ามีความปลอดภัยสูง ไม่ก่อให้เกิดความผิดปกติแต่กำเนิด จึงเป็นยาหลักที่ใช้ในหญิงตั้งครรภ์
• ข้อ ข. (Sulfasalazine): Sulfasalazine สามารถใช้ได้อย่างปลอดภัยในสตรีมีครรภ์ โดยมักจะให้ร่วมกับการเสริมกรดโฟลิก
• ข้อ ง. (Cyclosporine): Cyclosporine สามารถนำมาใช้ในสตรีมีครรภ์ที่จำเป็นต้องได้รับยากดภูมิคุ้มกันได้ ภายใต้การดูแลอย่างใกล้ชิด
• ข้อ จ. (Azathioprine): Azathioprine เป็นยากดภูมิคุ้มกันที่สามารถใช้ได้ในหญิงตั้งครรภ์อย่างระมัดระวัง ไม่ได้จัดเป็นข้อห้ามใช้เด็ดขาดเทียบเท่า Methotrexate
📖 Guideline อ้างอิง:
2021 American College of Rheumatology (ACR) Guideline for the Treatment of Rheumatoid Arthritis &amp; 2020 ACR Guideline for the Management of Reproductive Health in Rheumatic and Musculoskeletal Diseases
📌 จุดจำก่อนสอบ:
• Teratogenic DMARDs (Category X): Methotrexate (ขัดขวาง Folate/DNA synthesis) และ Leflunomide (ขัดขวาง Pyrimidine synthesis) ก่อความพิการแต่กำเนิดรุนแรง ห้ามใช้ในสตรีมีครรภ์โดยเด็ดขาด</t>
        </is>
      </c>
      <c r="K146" s="166" t="inlineStr"/>
      <c r="L146" s="166" t="inlineStr">
        <is>
          <t>Musculoskeletal</t>
        </is>
      </c>
      <c r="M146" s="166" t="inlineStr">
        <is>
          <t>Rheumatoid arthritis</t>
        </is>
      </c>
      <c r="N146" s="165" t="inlineStr">
        <is>
          <t>Clinic</t>
        </is>
      </c>
      <c r="O146" s="166" t="inlineStr">
        <is>
          <t>ข้อ 13 Mock Musculo RxCU84</t>
        </is>
      </c>
      <c r="P146" s="165" t="inlineStr">
        <is>
          <t>ข้อสอบจำลอง</t>
        </is>
      </c>
      <c r="Q146" s="165" t="inlineStr">
        <is>
          <t>Mock RxCU84</t>
        </is>
      </c>
      <c r="R146" s="165" t="inlineStr"/>
    </row>
    <row r="147" ht="24" customHeight="1" s="49">
      <c r="A147" s="165" t="n">
        <v>145</v>
      </c>
      <c r="B147" s="16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หากผู้ป่วยทาน Leflunomide อยู่และพบว่าตั้งครรภ์ ต้องใช้ยาใดในการ Wash out?</t>
        </is>
      </c>
      <c r="C147" s="166" t="inlineStr"/>
      <c r="D147" s="166" t="inlineStr">
        <is>
          <t>Activated charcoal</t>
        </is>
      </c>
      <c r="E147" s="166" t="inlineStr">
        <is>
          <t>Cholestyramine</t>
        </is>
      </c>
      <c r="F147" s="166" t="inlineStr">
        <is>
          <t>N-acetylcysteine</t>
        </is>
      </c>
      <c r="G147" s="166" t="inlineStr">
        <is>
          <t>Leucovorin</t>
        </is>
      </c>
      <c r="H147" s="166" t="inlineStr">
        <is>
          <t>Folic acid</t>
        </is>
      </c>
      <c r="I147" s="165" t="n">
        <v>2</v>
      </c>
      <c r="J147" s="166" t="inlineStr">
        <is>
          <t>✅ คำตอบที่ถูกต้อง: ข้อ ข. Cholestyramine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Leflunomide มีสารออกฤทธิ์คือ Teriflunomide ซึ่งมี enterohepatic recirculation สูงและมีค่าครึ่งชีวิตยาวนานถึง 2 สัปดาห์ (อาจตกค้างในร่างกายนานถึง 2 ปี) เมื่อตรวจพบการตั้งครรภ์ ต้องทำ Accelerated elimination (Washout procedure) ด้วย Cholestyramine 8 g วันละ 3 ครั้ง นาน 11 วัน (หรือ Activated charcoal 50 g วันละ 4 ครั้ง นาน 11 วัน)
🔍 ข้ออื่นผิดเพราะอะไร:
• ข้อ ก. (Activated charcoal): Activated charcoal ใช้ในการดูดซับสารพิษในทางเดินอาหารแบบเฉียบพลัน ไม่สามารถใช้ขจัดยา Leflunomide ที่เข้าสู่วงจร Enterohepatic recirculation ได้ดีพอ
• ข้อ ค. (N-acetylcysteine): N-acetylcysteine เป็นยาต้านพิษของ Paracetamol ไม่เกี่ยวข้องกับกลไกการขจัด Leflunomide
• ข้อ ง. (Leucovorin): Leucovorin เป็น Folate rescue ที่ใช้ต้านพิษของ Methotrexate ไม่ได้มีประโยชน์ในการเร่งการขับถ่ายยา Leflunomide
• ข้อ จ. (Folic acid): Folic acid ใช้ป้องกันทารกวิรูปจากยาที่เป็น Folate antagonist ไม่มีผลในการล้างยา Leflunomide ออกจากระบบร่างกาย
📖 Guideline อ้างอิง:
2021 American College of Rheumatology (ACR) Guideline for the Treatment of Rheumatoid Arthritis &amp; 2020 ACR Guideline for the Management of Reproductive Health in Rheumatic and Musculoskeletal Diseases
📌 จุดจำก่อนสอบ:
• Leflunomide Elimination Protocol: เนื่องจากมี Enterohepatic recirculation สูงและครึ่งชีวิตยาวนาน หากตั้งครรภ์ต้องทำ Rapid washout ทันทีด้วย Cholestyramine 8 g วันละ 3 ครั้ง นาน 11 วัน</t>
        </is>
      </c>
      <c r="K147" s="166" t="inlineStr"/>
      <c r="L147" s="166" t="inlineStr">
        <is>
          <t>Musculoskeletal</t>
        </is>
      </c>
      <c r="M147" s="166" t="inlineStr">
        <is>
          <t>Rheumatoid arthritis</t>
        </is>
      </c>
      <c r="N147" s="165" t="inlineStr">
        <is>
          <t>Clinic</t>
        </is>
      </c>
      <c r="O147" s="166" t="inlineStr">
        <is>
          <t>ข้อ 14 Mock Musculo RxCU84</t>
        </is>
      </c>
      <c r="P147" s="165" t="inlineStr">
        <is>
          <t>ข้อสอบจำลอง</t>
        </is>
      </c>
      <c r="Q147" s="165" t="inlineStr">
        <is>
          <t>Mock RxCU84</t>
        </is>
      </c>
      <c r="R147" s="165" t="inlineStr"/>
    </row>
    <row r="148" ht="24" customHeight="1" s="49">
      <c r="A148" s="165" t="n">
        <v>146</v>
      </c>
      <c r="B148" s="16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อาการข้อฝืดตึงยามเช้า (Morning stiffness) ใน RA มักมีลักษณะอย่างไร?</t>
        </is>
      </c>
      <c r="C148" s="166" t="inlineStr"/>
      <c r="D148" s="166" t="inlineStr">
        <is>
          <t>&lt; 15 นาที</t>
        </is>
      </c>
      <c r="E148" s="166" t="inlineStr">
        <is>
          <t>&lt; 30 นาที</t>
        </is>
      </c>
      <c r="F148" s="166" t="inlineStr">
        <is>
          <t>&gt; 1 ชั่วโมง</t>
        </is>
      </c>
      <c r="G148" s="166" t="inlineStr">
        <is>
          <t>เป็นเฉพาะตอนเย็น</t>
        </is>
      </c>
      <c r="H148" s="166" t="inlineStr">
        <is>
          <t>ดีขึ้นเมื่ออยู่นิ่งๆ</t>
        </is>
      </c>
      <c r="I148" s="165" t="n">
        <v>3</v>
      </c>
      <c r="J148" s="166" t="inlineStr">
        <is>
          <t>✅ คำตอบที่ถูกต้อง: ข้อ ค. &gt; 1 ชั่วโมง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อาการข้อฝืดตึงในตอนเช้า (Morning stiffness) ในโรค Rheumatoid Arthritis (RA) ซึ่งเป็นโรคข้ออักเสบจากภูมิคุ้มกัน (Inflammatory arthritis) จะมีลักษณะนานมากกว่า 1 ชั่วโมง (มักนานหลายชั่วโมง) ซึ่งแตกต่างจาก Osteoarthritis (OA) ที่อาการฝืดตึงมักน้อยกว่า 30 นาที
🔍 ข้ออื่นผิดเพราะอะไร:
• ข้อ ก. (&lt; 15 นาที): อาการข้อฝืดตึงน้อยกว่า 15 นาที เป็นลักษณะที่พบในโรคข้อเสื่อม ซึ่งมักหายไปอย่างรวดเร็วหลังการเคลื่อนไหว
• ข้อ ข. (&lt; 30 นาที): อาการข้อฝืดตึงน้อยกว่า 30 นาที ยังคงเป็นช่วงเวลาที่บ่งบอกถึงพยาธิสภาพของการสึกหรอเชิงกล มากกว่าการอักเสบเรื้อรังระดับระบบภูมิคุ้มกัน
• ข้อ ง. (เป็นเฉพาะตอนเย็น): โรคข้ออักเสบรูมาตอยด์มักมีอาการแย่ที่สุดในตอนเช้าหลังตื่นนอน หรือหลังจากที่ข้อต่อไม่ได้ถูกใช้งานเป็นเวลานาน ไม่ใช่ตอนเย็น
• ข้อ จ. (ดีขึ้นเมื่ออยู่นิ่งๆ): อาการของข้ออักเสบรูมาตอยด์จะแย่ลงหากอยู่นิ่งๆ และจะดีขึ้นเมื่อมีการขยับหรือเคลื่อนไหวข้อต่ออย่างช้าๆ
📖 Guideline อ้างอิง:
2021 American College of Rheumatology (ACR) Guideline for the Treatment of Rheumatoid Arthritis &amp; 2020 ACR Guideline for the Management of Reproductive Health in Rheumatic and Musculoskeletal Diseases
📌 จุดจำก่อนสอบ:
• Inflammatory vs Non-inflammatory Joint Morning Stiffness: อาการข้อฝืดตึงยามเช้า (Morning stiffness) ใน RA มักนานมากกว่า 1 ชั่วโมง (Inflammatory) ส่วนใน OA มักสั้นกว่า 30 นาที (Mechanical)</t>
        </is>
      </c>
      <c r="K148" s="166" t="inlineStr"/>
      <c r="L148" s="166" t="inlineStr">
        <is>
          <t>Musculoskeletal</t>
        </is>
      </c>
      <c r="M148" s="166" t="inlineStr">
        <is>
          <t>Rheumatoid arthritis</t>
        </is>
      </c>
      <c r="N148" s="165" t="inlineStr">
        <is>
          <t>Clinic</t>
        </is>
      </c>
      <c r="O148" s="166" t="inlineStr">
        <is>
          <t>ข้อ 15 Mock Musculo RxCU84</t>
        </is>
      </c>
      <c r="P148" s="165" t="inlineStr">
        <is>
          <t>ข้อสอบจำลอง</t>
        </is>
      </c>
      <c r="Q148" s="165" t="inlineStr">
        <is>
          <t>Mock RxCU84</t>
        </is>
      </c>
      <c r="R148" s="165" t="inlineStr"/>
    </row>
    <row r="149" ht="24" customHeight="1" s="49">
      <c r="A149" s="165" t="n">
        <v>147</v>
      </c>
      <c r="B149" s="16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หากใช้ยา Hydroxychloroquine ผู้ป่วยควรได้รับการตรวจติดตาม (Screening) เรื่องใดเป็นพิเศษ?</t>
        </is>
      </c>
      <c r="C149" s="166" t="inlineStr"/>
      <c r="D149" s="166" t="inlineStr">
        <is>
          <t>Liver function</t>
        </is>
      </c>
      <c r="E149" s="166" t="inlineStr">
        <is>
          <t>Kidney function</t>
        </is>
      </c>
      <c r="F149" s="166" t="inlineStr">
        <is>
          <t>Eye examination (Retinopathy)</t>
        </is>
      </c>
      <c r="G149" s="166" t="inlineStr">
        <is>
          <t>Hearing test</t>
        </is>
      </c>
      <c r="H149" s="166" t="inlineStr">
        <is>
          <t>Pulmonary function</t>
        </is>
      </c>
      <c r="I149" s="165" t="n">
        <v>3</v>
      </c>
      <c r="J149" s="166" t="inlineStr">
        <is>
          <t>✅ คำตอบที่ถูกต้อง: ข้อ ค. Eye examination (Retinopathy)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Hydroxychloroquine สามารถสะสมที่เซลล์เยื่อบุจอประสาทตา (Retinal pigment epithelium) นำไปสู่ภาวะ Retinopathy หรือ 'Bull's eye maculopathy' ซึ่งไม่สามารถรักษาให้หายกลับคืนมาได้ จึงต้องได้รับการตรวจคัดกรองจอประสาทตา (Baseline and annual Ophthalmologic examination)
🔍 ข้ออื่นผิดเพราะอะไร:
• ข้อ ก. (Liver function): แม้ DMARDs หลายตัวจะเป็นพิษต่อตับ แต่ Hydroxychloroquine ไม่ได้มีความเสี่ยงเด่นชัดในเรื่องการทำลายเซลล์ตับ
• ข้อ ข. (Kidney function): Hydroxychloroquine อาศัยการขับออกทางไตบางส่วน แต่ไม่ได้ทำให้เกิดพิษต่อไตโดยตรงจนต้องติดตามเป็นพิเศษ
• ข้อ ง. (Hearing test): ไม่พบรายงานความเชื่อมโยงของการเกิดพิษต่อหูชั้นในหรือสูญเสียการได้ยินจากการใช้ยา Hydroxychloroquine
• ข้อ จ. (Pulmonary function): ผลข้างเคียงเรื่องพังผืดในปอดมักพบได้จากยา Methotrexate เป็นหลัก ไม่ใช่จาก Hydroxychloroquine
📖 Guideline อ้างอิง:
2021 American College of Rheumatology (ACR) Guideline for the Treatment of Rheumatoid Arthritis &amp; 2020 ACR Guideline for the Management of Reproductive Health in Rheumatic and Musculoskeletal Diseases
📌 จุดจำก่อนสอบ:
• Hydroxychloroquine Monitoring: ความเป็นพิษสำคัญของ HCQ คือ Retinal toxicity (Bull's eye maculopathy) ซึ่งไม่สามารถฟื้นตัวได้ ผู้ป่วยจึงต้องตรวจคัดกรองจอประสาทตาที่ Baseline และติดตามอย่างสม่ำเสมอ</t>
        </is>
      </c>
      <c r="K149" s="166" t="inlineStr"/>
      <c r="L149" s="166" t="inlineStr">
        <is>
          <t>Musculoskeletal</t>
        </is>
      </c>
      <c r="M149" s="166" t="inlineStr">
        <is>
          <t>Rheumatoid arthritis</t>
        </is>
      </c>
      <c r="N149" s="165" t="inlineStr">
        <is>
          <t>Clinic</t>
        </is>
      </c>
      <c r="O149" s="166" t="inlineStr">
        <is>
          <t>ข้อ 16 Mock Musculo RxCU84</t>
        </is>
      </c>
      <c r="P149" s="165" t="inlineStr">
        <is>
          <t>ข้อสอบจำลอง</t>
        </is>
      </c>
      <c r="Q149" s="165" t="inlineStr">
        <is>
          <t>Mock RxCU84</t>
        </is>
      </c>
      <c r="R149" s="165" t="inlineStr"/>
    </row>
    <row r="150" ht="24" customHeight="1" s="49">
      <c r="A150" s="165" t="n">
        <v>148</v>
      </c>
      <c r="B150" s="16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ลักษณะการอักเสบของข้อใน RA ต่างจาก OA อย่างไร?</t>
        </is>
      </c>
      <c r="C150" s="166" t="inlineStr"/>
      <c r="D150" s="166" t="inlineStr">
        <is>
          <t>RA เป็นอสมมาตร (Asymmetric)</t>
        </is>
      </c>
      <c r="E150" s="166" t="inlineStr">
        <is>
          <t>RA มักโดนข้อ DIP</t>
        </is>
      </c>
      <c r="F150" s="166" t="inlineStr">
        <is>
          <t>RA เป็นแบบสมมาตร (Symmetric)</t>
        </is>
      </c>
      <c r="G150" s="166" t="inlineStr">
        <is>
          <t>OA มีอาการทั่วร่างกาย (Systemic)</t>
        </is>
      </c>
      <c r="H150" s="166" t="inlineStr">
        <is>
          <t>OA ตรวจพบ Rheumatoid factor</t>
        </is>
      </c>
      <c r="I150" s="165" t="n">
        <v>3</v>
      </c>
      <c r="J150" s="166" t="inlineStr">
        <is>
          <t>✅ คำตอบที่ถูกต้อง: ข้อ ค. RA เป็นแบบสมมาตร (Symmetric)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การอักเสบของข้อในโรค RA มีลักษณะเด่นคือเป็นแบบสมมาตรทั้งสองข้างของร่างกาย (Symmetric polyarthritis) มักเกิดที่ข้อเล็กๆ เช่น MCP, PIP และข้อมือ ขณะที่ OA มักเป็นแบบอสมมาตร (Asymmetric) และพบบ่อยที่ DIP (Heberden's nodes) หรือข้อรับน้ำหนัก
🔍 ข้ออื่นผิดเพราะอะไร:
• ข้อ ก. (RA เป็นอสมมาตร (Asymmetric)): โรคข้ออักเสบรูมาตอยด์มีพยาธิสภาพของการอักเสบผ่านระบบภูมิคุ้มกัน จึงแสดงอาการอักเสบที่ข้อต่อลักษณะสมมาตร
• ข้อ ข. (RA มักโดนข้อ DIP): โรคข้ออักเสบรูมาตอยด์มักส่งผลกระทบต่อข้อ PIP และ MCP ส่วนข้อ DIP มักเป็นตำแหน่งรอยโรคที่พบในโรคข้อเสื่อม
• ข้อ ง. (OA มีอาการทั่วร่างกาย (Systemic)): โรคข้อเสื่อมเกิดจากการสึกหรอเฉพาะที่ ไม่ได้มีอาการอักเสบทางระบบทั่วร่างกายอย่างไข้หรืออ่อนเพลีย
• ข้อ จ. (OA ตรวจพบ Rheumatoid factor): Rheumatoid factor เป็นออโตแอนติบอดีที่จำเพาะกับโรคข้ออักเสบรูมาตอยด์ ไม่พบเป็นผลบวกในโรคข้อเสื่อมทั่วไป
📖 Guideline อ้างอิง:
2021 American College of Rheumatology (ACR) Guideline for the Treatment of Rheumatoid Arthritis &amp; 2020 ACR Guideline for the Management of Reproductive Health in Rheumatic and Musculoskeletal Diseases
📌 จุดจำก่อนสอบ:
• RA vs OA Joint Pattern: RA มีการอักเสบแบบสมมาตรทั้ง 2 ข้าง (Symmetric involvement) ที่ข้อมือ, MCP, PIP ส่วน OA มักเป็นแบบอสมมาตร (Asymmetric) และพบบ่อยที่ DIP (Heberden's nodes) หรือข้อรับน้ำหนัก</t>
        </is>
      </c>
      <c r="K150" s="166" t="inlineStr"/>
      <c r="L150" s="166" t="inlineStr">
        <is>
          <t>Musculoskeletal</t>
        </is>
      </c>
      <c r="M150" s="166" t="inlineStr">
        <is>
          <t>Rheumatoid arthritis</t>
        </is>
      </c>
      <c r="N150" s="165" t="inlineStr">
        <is>
          <t>Clinic</t>
        </is>
      </c>
      <c r="O150" s="166" t="inlineStr">
        <is>
          <t>ข้อ 17 Mock Musculo RxCU84</t>
        </is>
      </c>
      <c r="P150" s="165" t="inlineStr">
        <is>
          <t>ข้อสอบจำลอง</t>
        </is>
      </c>
      <c r="Q150" s="165" t="inlineStr">
        <is>
          <t>Mock RxCU84</t>
        </is>
      </c>
      <c r="R150" s="165" t="inlineStr"/>
    </row>
    <row r="151" ht="24" customHeight="1" s="49">
      <c r="A151" s="165" t="n">
        <v>149</v>
      </c>
      <c r="B151" s="16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หากผู้ป่วยคนนี้ได้ Sulfazalazine 500 mg OD daily ในสัปดาห์แรกของการรักษาโรค เนื่องจากมีปัญหาที่กระจกตา ในฐานะเภสัชกรควรให้คำแนะนำอย่างไร</t>
        </is>
      </c>
      <c r="C151" s="166" t="inlineStr"/>
      <c r="D151" s="166" t="inlineStr">
        <is>
          <t>เน้นย้ำให้รับประทาน Ferrous Fumarate เพื่อป้องกันผลข้างเคียงเรื่องของโลหิตจาง</t>
        </is>
      </c>
      <c r="E151" s="166" t="inlineStr">
        <is>
          <t>เน้นย้ำให้รับประทานยา Mecobalamin 5 mg ควบคู่กันทุกวัน เพื่อลดผลข้างเคียงทางระบบทางเดินอาหารและแผลในปาก</t>
        </is>
      </c>
      <c r="F151" s="166" t="inlineStr">
        <is>
          <t>หากมีสารคัดหลั่งหรือปัสสาวะสีส้มให้หยุดยาทันทีแล้วพบแพทย์์</t>
        </is>
      </c>
      <c r="G151" s="166" t="inlineStr">
        <is>
          <t>หากมีสารคัดหลั่งหรือปัสสาวะสีส้มให้รับประทานต่อไป เนื่องจากเป็นผลข้างเคียงจากยาตามปกติที่ไม่มีอันตรายอะไร</t>
        </is>
      </c>
      <c r="H151" s="166" t="inlineStr">
        <is>
          <t>หากอาการข้อนิ้วบวมและ Morning Stiffness หายแล้วสามารถหยุดยาเองได้เลยทันทีเพื่อป้องกันผลข้างเคียงในระยะยาว</t>
        </is>
      </c>
      <c r="I151" s="165" t="n">
        <v>4</v>
      </c>
      <c r="J151" s="166" t="inlineStr">
        <is>
          <t>✅ คำตอบที่ถูกต้อง: ข้อ ง. หากมีสารคัดหลั่งหรือปัสสาวะสีส้มให้รับประทานต่อไป เนื่องจากเป็นผลข้างเคียงจากยาตามปกติที่ไม่มีอันตรายอะไร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Sulfasalazine และสารเมแทบอไลต์สามารถทำให้ปัสสาวะ สารคัดหลั่ง เหงื่อ หรือแม้แต่น้ำตาเปลี่ยนเป็นสีเหลืองส้ม (Orange-yellow discoloration) ซึ่งเป็นผลข้างเคียงปกติที่ไม่มีอันตราย ไม่จำเป็นต้องหยุดยา เพียงแนะนำให้ผู้ป่วยทราบล่วงหน้าและระวังการเปรอะเปื้อนเสื้อผ้าหรือคอนแทกต์เลนส์
🔍 ข้ออื่นผิดเพราะอะไร:
• ข้อ ก. (เน้นย้ำให้รับประทาน Ferrous Fumarate เพื่อป้องกันผลข้างเคียงเรื่องของโลหิตจาง): ธาตุเหล็กจะไปจับกับ Sulfasalazine ในทางเดินอาหาร ทำให้ลดการดูดซึมของยาทั้งสองตัว ควรหลีกเลี่ยงการทานพร้อมกัน
• ข้อ ข. (เน้นย้ำให้รับประทานยา Mecobalamin 5 mg ควบคู่กันทุกวัน เพื่อลดผลข้างเคียงทางระบบทางเดินอาหารและแผลในปาก): ยา Sulfasalazine ไปยับยั้งการดูดซึมของ Folic acid ไม่ใช่ Vitamin B12 การเสริม Mecobalamin จึงไม่ได้แก้ไขตรงจุด
• ข้อ ค. (หากมีสารคัดหลั่งหรือปัสสาวะสีส้มให้หยุดยาทันทีแล้วพบแพทย์์): การที่สารคัดหลั่งมีสีส้มเหลืองเป็นเพียงผลข้างเคียงจากสียาที่ไม่อันตราย ไม่จำเป็นต้องหยุดยาทันที
• ข้อ จ. (หากอาการข้อนิ้วบวมและ Morning Stiffness หายแล้วสามารถหยุดยาเองได้เลยทันทีเพื่อป้องกันผลข้างเคียงในระยะยาว): โรคข้ออักเสบรูมาตอยด์เป็นโรคเรื้อรังที่ต้องใช้ DMARDs ควบคุมโรคต่อเนื่อง การหยุดยาเองจะทำให้อาการอักเสบกำเริบอย่างรุนแรง
📖 Guideline อ้างอิง:
2021 American College of Rheumatology (ACR) Guideline for the Treatment of Rheumatoid Arthritis &amp; 2020 ACR Guideline for the Management of Reproductive Health in Rheumatic and Musculoskeletal Diseases
📌 จุดจำก่อนสอบ:
• Sulfasalazine Patient Counseling: สารประกอบและเมแทบอไลต์ทำให้ปัสสาวะ เหงื่อ และน้ำตาเปลี่ยนเป็นสีเหลืองส้มเข้ม เป็นปฏิกิริยาปกติที่ปลอดภัย ไม่ต้องหยุดยา แต่ควรเตือนเรื่องการเปรอะเปื้อนเสื้อผ้าหรือคอนแทกต์เลนส์</t>
        </is>
      </c>
      <c r="K151" s="166" t="inlineStr"/>
      <c r="L151" s="166" t="inlineStr">
        <is>
          <t>Musculoskeletal</t>
        </is>
      </c>
      <c r="M151" s="166" t="inlineStr">
        <is>
          <t>Rheumatoid arthritis</t>
        </is>
      </c>
      <c r="N151" s="165" t="inlineStr">
        <is>
          <t>Clinic</t>
        </is>
      </c>
      <c r="O151" s="166" t="inlineStr">
        <is>
          <t>ข้อ 18 Mock Musculo RxCU84</t>
        </is>
      </c>
      <c r="P151" s="165" t="inlineStr">
        <is>
          <t>ข้อสอบจำลอง</t>
        </is>
      </c>
      <c r="Q151" s="165" t="inlineStr">
        <is>
          <t>Mock RxCU84</t>
        </is>
      </c>
      <c r="R151" s="165" t="inlineStr"/>
    </row>
    <row r="152" ht="24" customHeight="1" s="49">
      <c r="A152" s="165" t="n">
        <v>150</v>
      </c>
      <c r="B152" s="16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ยาใดเหมาะสมที่สุดในการบรรเทาปวดข้อระหว่างรอ DMARDs ออกฤทธิ์ ในหญิงตั้งครรภ์รายนี้</t>
        </is>
      </c>
      <c r="C152" s="166" t="inlineStr"/>
      <c r="D152" s="166" t="inlineStr">
        <is>
          <t>Naproxen</t>
        </is>
      </c>
      <c r="E152" s="166" t="inlineStr">
        <is>
          <t>Paracetamol</t>
        </is>
      </c>
      <c r="F152" s="166" t="inlineStr">
        <is>
          <t>Celecoxib</t>
        </is>
      </c>
      <c r="G152" s="166" t="inlineStr">
        <is>
          <t>Aspirin ขนาดสูง</t>
        </is>
      </c>
      <c r="H152" s="166" t="inlineStr">
        <is>
          <t>Indomethacin</t>
        </is>
      </c>
      <c r="I152" s="165" t="n">
        <v>2</v>
      </c>
      <c r="J152" s="166" t="inlineStr">
        <is>
          <t>✅ คำตอบที่ถูกต้อง: ข้อ ข. Paracetamol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ในหญิงตั้งครรภ์ ยาแก้ปวดที่ปลอดภัยที่สุดในทุกไตรมาสคือ Paracetamol (Acetaminophen) สำหรับบรรเทาอาการปวดข้อเบื้องต้น ในขณะที่ NSAIDs มีความเสี่ยงต่อทารกในครรภ์ (โดยเฉพาะการปิดของ Ductus arteriosus ในไตรมาส 2-3)
🔍 ข้ออื่นผิดเพราะอะไร:
• ข้อ ก. (Naproxen): Naproxen เป็น NSAIDs ที่ไม่แนะนำในหญิงตั้งครรภ์เนื่องจากรบกวนการพัฒนาของทารกและทำให้หลอดเลือดหัวใจทารกปิดก่อนกำหนด
• ข้อ ค. (Celecoxib): Celecoxib เป็นยา COX-2 inhibitor ที่มีข้อมูลความปลอดภัยในสตรีมีครรภ์จำกัด และเสี่ยงต่อการเกิดความผิดปกติของไตในทารก
• ข้อ ง. (Aspirin ขนาดสูง): Aspirin ขนาดสูงมีฤทธิ์ต้านเกล็ดเลือดอย่างรุนแรง เพิ่มความเสี่ยงเลือดออกทั้งในมารดาและทารกขณะคลอด
• ข้อ จ. (Indomethacin): Indomethacin มีฤทธิ์รุนแรงในการทำให้ Ductus arteriosus ปิดก่อนกำหนด และทำให้ปริมาณน้ำคร่ำน้อยลงอย่างมีนัยสำคัญ
📖 Guideline อ้างอิง:
2021 American College of Rheumatology (ACR) Guideline for the Treatment of Rheumatoid Arthritis &amp; 2020 ACR Guideline for the Management of Reproductive Health in Rheumatic and Musculoskeletal Diseases
📌 จุดจำก่อนสอบ:
• Analgesic Choice in Pregnancy: Paracetamol ปลอดภัยที่สุดในหญิงตั้งครรภ์ทุกไตรมาส ในขณะที่ NSAIDs จัดเป็นข้อห้ามใช้ในไตรมาสที่ 3</t>
        </is>
      </c>
      <c r="K152" s="166" t="inlineStr"/>
      <c r="L152" s="166" t="inlineStr">
        <is>
          <t>Musculoskeletal</t>
        </is>
      </c>
      <c r="M152" s="166" t="inlineStr">
        <is>
          <t>Rheumatoid arthritis</t>
        </is>
      </c>
      <c r="N152" s="165" t="inlineStr">
        <is>
          <t>Clinic</t>
        </is>
      </c>
      <c r="O152" s="166" t="inlineStr">
        <is>
          <t>ข้อ 19 Mock Musculo RxCU84</t>
        </is>
      </c>
      <c r="P152" s="165" t="inlineStr">
        <is>
          <t>ข้อสอบจำลอง</t>
        </is>
      </c>
      <c r="Q152" s="165" t="inlineStr">
        <is>
          <t>Mock RxCU84</t>
        </is>
      </c>
      <c r="R152" s="165" t="inlineStr"/>
    </row>
    <row r="153" ht="24" customHeight="1" s="49">
      <c r="A153" s="165" t="n">
        <v>151</v>
      </c>
      <c r="B153" s="16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หากได้รับ NSAIDs ในไตรมาสที่ 3 ผลต่อทารกที่สำคัญที่สุดคือข้อใด</t>
        </is>
      </c>
      <c r="C153" s="166" t="inlineStr"/>
      <c r="D153" s="166" t="inlineStr">
        <is>
          <t>ปากแหว่งเพดานโหว่</t>
        </is>
      </c>
      <c r="E153" s="166" t="inlineStr">
        <is>
          <t>น้ำตาลในเลือดต่ำในทารก</t>
        </is>
      </c>
      <c r="F153" s="166" t="inlineStr">
        <is>
          <t>ductus arteriosus ปิดก่อนกำหนด และน้ำคร่ำน้อย</t>
        </is>
      </c>
      <c r="G153" s="166" t="inlineStr">
        <is>
          <t>หัวใจพิการแต่กำเนิด</t>
        </is>
      </c>
      <c r="H153" s="166" t="inlineStr">
        <is>
          <t>ภาวะตัวเหลืองในทารก</t>
        </is>
      </c>
      <c r="I153" s="165" t="n">
        <v>3</v>
      </c>
      <c r="J153" s="166" t="inlineStr">
        <is>
          <t>✅ คำตอบที่ถูกต้อง: ข้อ ค. ductus arteriosus ปิดก่อนกำหนด และน้ำคร่ำน้อย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การใช้ยากลุ่ม NSAIDs ในหญิงตั้งครรภ์ช่วงไตรมาสที่ 3 (โดยเฉพาะอายุครรภ์ตั้งแต่ 20 สัปดาห์ขึ้นไป) จะยับยั้ง Prostaglandin ซึ่งจำเป็นต่อการคงการเปิดของหลอดเลือดหัวใจทารก ส่งผลให้เกิด Premature closure of ductus arteriosus นำไปสู่ Pulmonary hypertension ในทารกแรกเกิด และยับยั้งการไหลเวียนเลือดที่ไตทารกจนเกิดภาวะน้ำคร่ำน้อย (Oligohydramnios)
🔍 ข้ออื่นผิดเพราะอะไร:
• ข้อ ก. (ปากแหว่งเพดานโหว่): ปากแหว่งเพดานโหว่มักมีความสัมพันธ์กับการได้รับยากันชักหรือการขาดโฟเลตในช่วงไตรมาสแรก มากกว่ายาในกลุ่ม NSAIDs
• ข้อ ข. (น้ำตาลในเลือดต่ำในทารก): ภาวะน้ำตาลในเลือดต่ำในทารกมักพบในมารดาที่เป็นโรคเบาหวานขณะตั้งครรภ์ ไม่ใช่ผลข้างเคียงจาก NSAIDs
• ข้อ ง. (หัวใจพิการแต่กำเนิด): ความพิการเชิงโครงสร้างของหัวใจแต่กำเนิดเกิดจากความผิดปกติในระยะสร้างอวัยวะไตรมาสแรก ไม่ใช่ผลจาก NSAIDs ในไตรมาสที่สาม
• ข้อ จ. (ภาวะตัวเหลืองในทารก): ภาวะตัวเหลืองในทารกเกิดจากบิลิรูบินสูง มักสัมพันธ์กับการให้ยาต้านจุลชีพกลุ่มซัลฟาบางชนิด ไม่ใช่จาก NSAIDs โดยตรง
📖 Guideline อ้างอิง:
2021 American College of Rheumatology (ACR) Guideline for the Treatment of Rheumatoid Arthritis &amp; 2020 ACR Guideline for the Management of Reproductive Health in Rheumatic and Musculoskeletal Diseases
📌 จุดจำก่อนสอบ:
• NSAIDs Danger in 3rd Trimester: การใช้ NSAIDs ในช่วงท้ายของการตั้งครรภ์ทำให้เกิด Premature closure of Ductus Arteriosus นำไปสู่ Persistent Pulmonary Hypertension ของทารกแรกเกิด และทำให้ไตทารกขับปัสสาวะลดลงจนเกิด Oligohydramnios</t>
        </is>
      </c>
      <c r="K153" s="166" t="inlineStr"/>
      <c r="L153" s="166" t="inlineStr">
        <is>
          <t>Musculoskeletal</t>
        </is>
      </c>
      <c r="M153" s="166" t="inlineStr">
        <is>
          <t>Rheumatoid arthritis</t>
        </is>
      </c>
      <c r="N153" s="165" t="inlineStr">
        <is>
          <t>Clinic</t>
        </is>
      </c>
      <c r="O153" s="166" t="inlineStr">
        <is>
          <t>ข้อ 20 Mock Musculo RxCU84</t>
        </is>
      </c>
      <c r="P153" s="165" t="inlineStr">
        <is>
          <t>ข้อสอบจำลอง</t>
        </is>
      </c>
      <c r="Q153" s="165" t="inlineStr">
        <is>
          <t>Mock RxCU84</t>
        </is>
      </c>
      <c r="R153" s="165" t="inlineStr"/>
    </row>
    <row r="154" ht="24" customHeight="1" s="49">
      <c r="A154" s="165" t="n">
        <v>152</v>
      </c>
      <c r="B154" s="16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DMARD ใดปลอดภัยและใช้เป็นยาหลักในหญิงตั้งครรภ์ที่เป็น RA (ต้องติดตามจอประสาทตา)</t>
        </is>
      </c>
      <c r="C154" s="166" t="inlineStr"/>
      <c r="D154" s="166" t="inlineStr">
        <is>
          <t>Methotrexate</t>
        </is>
      </c>
      <c r="E154" s="166" t="inlineStr">
        <is>
          <t>Leflunomide</t>
        </is>
      </c>
      <c r="F154" s="166" t="inlineStr">
        <is>
          <t>Cyclophosphamide</t>
        </is>
      </c>
      <c r="G154" s="166" t="inlineStr">
        <is>
          <t>Hydroxychloroquine</t>
        </is>
      </c>
      <c r="H154" s="166" t="inlineStr">
        <is>
          <t>Tofacitinib</t>
        </is>
      </c>
      <c r="I154" s="165" t="n">
        <v>4</v>
      </c>
      <c r="J154" s="166" t="inlineStr">
        <is>
          <t>✅ คำตอบที่ถูกต้อง: ข้อ ง. Hydroxychloroquine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Hydroxychloroquine (HCQ) เป็น conventional DMARD ที่มีความปลอดภัยและเป็นยาหลักที่เลือกใช้ในหญิงตั้งครรภ์ที่เป็น RA (ร่วมกับ Sulfasalazine) แต่ต้องได้รับการตรวจติดตามจอประสาทตา (Retinopathy screening)
🔍 ข้ออื่นผิดเพราะอะไร:
• ข้อ ก. (Methotrexate): Methotrexate เป็นสารก่อมะเร็งและก่อทารกวิรูปอย่างรุนแรง จัดอยู่ใน Pregnancy Category X จึงห้ามใช้เด็ดขาด
• ข้อ ข. (Leflunomide): Leflunomide มีฤทธิ์ก่อความพิการแต่กำเนิดและมีครึ่งชีวิตที่ยาวนานมาก ต้องทำ Washout ด้วย Cholestyramine ก่อนจึงจะตั้งครรภ์ได้
• ข้อ ค. (Cyclophosphamide): Cyclophosphamide เป็นยากดภูมิคุ้มกันกลุ่ม Alkylating agent ที่เป็นพิษต่อเซลล์สูงและก่อทารกวิรูปได้ จึงห้ามใช้ในสตรีมีครรภ์
• ข้อ จ. (Tofacitinib): Tofacitinib เป็น JAK inhibitor ซึ่งข้อมูลในมนุษย์ยังมีจำกัด และพบรายงานการก่อวิรูปในสัตว์ทดลอง จึงยังไม่แนะนำให้ใช้
📖 Guideline อ้างอิง:
2021 American College of Rheumatology (ACR) Guideline for the Treatment of Rheumatoid Arthritis &amp; 2020 ACR Guideline for the Management of Reproductive Health in Rheumatic and Musculoskeletal Diseases
📌 จุดจำก่อนสอบ:
• Pregnancy-safe DMARD of Choice: Hydroxychloroquine เป็นยาหลักที่มีความปลอดภัยสูงที่สุดในหญิงตั้งครรภ์ที่เป็น RA แต่ต้องตรวจคัดกรองจอประสาทตาอย่างเคร่งครัด</t>
        </is>
      </c>
      <c r="K154" s="166" t="inlineStr"/>
      <c r="L154" s="166" t="inlineStr">
        <is>
          <t>Musculoskeletal</t>
        </is>
      </c>
      <c r="M154" s="166" t="inlineStr">
        <is>
          <t>Rheumatoid arthritis</t>
        </is>
      </c>
      <c r="N154" s="165" t="inlineStr">
        <is>
          <t>Clinic</t>
        </is>
      </c>
      <c r="O154" s="166" t="inlineStr">
        <is>
          <t>ข้อ 21 Mock Musculo RxCU84</t>
        </is>
      </c>
      <c r="P154" s="165" t="inlineStr">
        <is>
          <t>ข้อสอบจำลอง</t>
        </is>
      </c>
      <c r="Q154" s="165" t="inlineStr">
        <is>
          <t>Mock RxCU84</t>
        </is>
      </c>
      <c r="R154" s="165" t="inlineStr"/>
    </row>
    <row r="155" ht="24" customHeight="1" s="49">
      <c r="A155" s="165" t="n">
        <v>153</v>
      </c>
      <c r="B155" s="16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ข้อใดกล่าวถูกต้องเกี่ยวกับ methotrexate ในบริบทการตั้งครรภ์</t>
        </is>
      </c>
      <c r="C155" s="166" t="inlineStr"/>
      <c r="D155" s="166" t="inlineStr">
        <is>
          <t>เป็นสารก่อวิรูป ห้ามใช้ในครรภ์</t>
        </is>
      </c>
      <c r="E155" s="166" t="inlineStr">
        <is>
          <t>ปลอดภัยในไตรมาส 2–3</t>
        </is>
      </c>
      <c r="F155" s="166" t="inlineStr">
        <is>
          <t>ใช้ต่อได้หากให้ folic acid สูง</t>
        </is>
      </c>
      <c r="G155" s="166" t="inlineStr">
        <is>
          <t>เป็นยาหลักในหญิงตั้งครรภ์</t>
        </is>
      </c>
      <c r="H155" s="166" t="inlineStr">
        <is>
          <t>ไม่ผ่านรก</t>
        </is>
      </c>
      <c r="I155" s="165" t="n">
        <v>1</v>
      </c>
      <c r="J155" s="166" t="inlineStr">
        <is>
          <t>✅ คำตอบที่ถูกต้อง: ข้อ ก. เป็นสารก่อวิรูป ห้ามใช้ในครรภ์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Methotrexate เป็น Folic acid antagonist ที่มีฤทธิ์ Teratogenic สูง จัดเป็น Pregnancy Category X ห้ามใช้ในสตรีมีครรภ์โดยเด็ดขาด เนื่องจากทำให้ทารกพิการแต่กำเนิด (Craniofacial and skeletal abnormalities) และแท้งบุตร
🔍 ข้ออื่นผิดเพราะอะไร:
• ข้อ ข. (ปลอดภัยในไตรมาส 2–3): Methotrexate มีฤทธิ์ขัดขวางการสังเคราะห์ดีเอ็นเอและแบ่งเซลล์ ทำให้ทารกในครรภ์ผิดปกติรุนแรงได้ตลอดการตั้งครรภ์ ห้ามใช้ในทุกไตรมาส
• ข้อ ค. (ใช้ต่อได้หากให้ folic acid สูง): การให้ Folic acid ช่วยลดผลข้างเคียงในผู้ป่วยทั่วไปได้ แต่ไม่สามารถลบล้างความเสี่ยงทารกวิรูปที่รุนแรงได้ จึงห้ามใช้เด็ดขาด
• ข้อ ง. (เป็นยาหลักในหญิงตั้งครรภ์): Methotrexate เป็นยารักษาหลักในผู้ป่วยทั่วไป แต่ในบริบทการตั้งครรภ์ต้องเปลี่ยนไปใช้ยาที่ปลอดภัยกว่าเช่น Hydroxychloroquine
• ข้อ จ. (ไม่ผ่านรก): Methotrexate สามารถซึมผ่านรกเข้าสู่ทารกได้และทำให้เกิดความผิดปกติรุนแรงที่เรียกว่า Fetal Aminopterin Syndrome
📖 Guideline อ้างอิง:
2021 American College of Rheumatology (ACR) Guideline for the Treatment of Rheumatoid Arthritis &amp; 2020 ACR Guideline for the Management of Reproductive Health in Rheumatic and Musculoskeletal Diseases
📌 จุดจำก่อนสอบ:
• MTX Embryotoxicity: Methotrexate เป็นสารก่อทารกวิรูป (Teratogen) อย่างรุนแรง ทำให้เกิด Craniofacial, Skeletal anomalies และแท้งบุตร ต้องคุมกำเนิดอย่างเข้มงวดและหยุดยาก่อนตั้งครรภ์อย่างน้อย 1-3 เดือน</t>
        </is>
      </c>
      <c r="K155" s="166" t="inlineStr"/>
      <c r="L155" s="166" t="inlineStr">
        <is>
          <t>Musculoskeletal</t>
        </is>
      </c>
      <c r="M155" s="166" t="inlineStr">
        <is>
          <t>Rheumatoid arthritis</t>
        </is>
      </c>
      <c r="N155" s="165" t="inlineStr">
        <is>
          <t>Clinic</t>
        </is>
      </c>
      <c r="O155" s="166" t="inlineStr">
        <is>
          <t>ข้อ 22 Mock Musculo RxCU84</t>
        </is>
      </c>
      <c r="P155" s="165" t="inlineStr">
        <is>
          <t>ข้อสอบจำลอง</t>
        </is>
      </c>
      <c r="Q155" s="165" t="inlineStr">
        <is>
          <t>Mock RxCU84</t>
        </is>
      </c>
      <c r="R155" s="165" t="inlineStr"/>
    </row>
    <row r="156" ht="24" customHeight="1" s="49">
      <c r="A156" s="165" t="n">
        <v>154</v>
      </c>
      <c r="B156" s="166" t="inlineStr">
        <is>
          <t>📌 สถานการณ์เคสที่ 2:
เคสที่ 2 ผู้หญิงชาวไทยอายุ 31 ปี ปัจจุบันกำลังตั้งครรภ์อยู่ในไตรมาส 2 เข้าพบแพทย์์ด้วยอาการมีข้อบวมนิ้ว 6 ข้อ (บวมนิ้วชี้, นิ้วกลาง และนิ้วนางทั้ง 2 ข้าง) มีอาการบวม แดง ร้อน และจะปวดมากในตอนเช้าหลังตื่นนอน (Morning Stiffness) เป็นเวลา 2 ชั่วโมง มีอาการมานาน 7 สัปดาห์ มี U/D เป็นโรค Sjogren’s Syndrome ใช้น้ำตาเทียมและน้ำลายเทียม ไม่มียาใดกินเป็นประจำ
คำถาม: ลักษณะใดสนับสนุนการวินิจฉัย RA มากกว่า OA ในผู้ป่วยรายนี้</t>
        </is>
      </c>
      <c r="C156" s="166" t="inlineStr"/>
      <c r="D156" s="166" t="inlineStr">
        <is>
          <t>ปวดเมื่อใช้งาน ดีขึ้นเมื่อพัก</t>
        </is>
      </c>
      <c r="E156" s="166" t="inlineStr">
        <is>
          <t>ข้อฝืดตอนเช้าน้อยกว่า 30 นาที</t>
        </is>
      </c>
      <c r="F156" s="166" t="inlineStr">
        <is>
          <t>คลำได้เสียงกรอบแกรบในข้อ</t>
        </is>
      </c>
      <c r="G156" s="166" t="inlineStr">
        <is>
          <t>มักเกิดที่ข้อปลายนิ้ว (DIP)</t>
        </is>
      </c>
      <c r="H156" s="166" t="inlineStr">
        <is>
          <t>ข้อฝืดตอนเช้ามากกว่า 1 ชั่วโมง ร่วมกับข้ออักเสบสมมาตร</t>
        </is>
      </c>
      <c r="I156" s="165" t="n">
        <v>5</v>
      </c>
      <c r="J156" s="166" t="inlineStr">
        <is>
          <t>✅ คำตอบที่ถูกต้อง: ข้อ จ. ข้อฝืดตอนเช้ามากกว่า 1 ชั่วโมง ร่วมกับข้ออักเสบสมมาตร
💡 Background:
ผู้ป่วยหญิงอายุ 31 ปี ตั้งครรภ์ไตรมาสที่ 2 มีอาการข้อนิ้วมืออักเสบสมมาตร 6 ข้อ ปวดบวมแดงร้อน และมี Morning stiffness นาน 2 ชั่วโมงต่อเนื่องมา 7 สัปดาห์ เข้าเกณฑ์การวินิจฉัยโรคข้ออักเสบรูมาตอยด์ (Rheumatoid Arthritis: RA) การรักษาในหญิงตั้งครรภ์มีข้อจำกัดสูงมากเนื่องจากยาหลายชนิดมีผลต่อทารกในครรภ์ (Teratogenicity) จึงต้องเลือกใช้ยาปรับเปลี่ยนการดำเนินโรค (DMARDs) และยาต้านการอักเสบที่มีความปลอดภัยสูงสุดตามแนวทางเวชปฏิบัติจากล
🎯 ทำไมข้อนี้ถึงถูก:
ลักษณะทางคลินิกที่สำคัญในการแยก RA ออกจาก OA คือ อาการข้อฝืดตึงยามเช้า (Morning stiffness) นานมากกว่า 1 ชั่วโมง ร่วมกับลักษณะการอักเสบของข้อที่มีการบวม แดง ร้อน และเป็นแบบสมมาตรทั้งสองข้าง (Symmetric involvement)
🔍 ข้ออื่นผิดเพราะอะไร:
• ข้อ ก. (ปวดเมื่อใช้งาน ดีขึ้นเมื่อพัก): อาการปวดที่สัมพันธ์กับการใช้งานและดีขึ้นเมื่อพักเป็นลักษณะเฉพาะของโรคข้อเสื่อม (Osteoarthritis) ไม่ใช่ Rheumatoid Arthritis ซึ่งมักจะมีอาการปวดและข้อฝืดรุนแรงขึ้นหลังจากหยุดพักการใช้งาน
• ข้อ ข. (ข้อฝืดตอนเช้าน้อยกว่า 30 นาที): อาการข้อฝืดตึงในตอนเช้า (Morning stiffness) ที่น้อยกว่า 30 นาที เป็นลักษณะที่พบได้ในโรคข้อเสื่อม (OA) หากเป็นลักษณะของ RA มักจะใช้เวลานานกว่า 1 ชั่วโมง
• ข้อ ค. (คลำได้เสียงกรอบแกรบในข้อ): เสียงกรอบแกรบในข้อ (Crepitus) เกิดจากการเสียดสีของผิวกระดูกที่ขาดกระดูกอ่อนปกคลุม ซึ่งเป็นอาการแสดงทางคลินิกที่สำคัญของโรคข้อเสื่อม (OA)
• ข้อ ง. (มักเกิดที่ข้อปลายนิ้ว (DIP)): โรคข้ออักเสบรูมาตอยด์ (RA) มักจะเกิดการอักเสบที่ข้อ PIP และ MCP แต่จะไม่ค่อยพบที่ข้อปลายนิ้ว (DIP) ซึ่งอาการปวดที่ข้อ DIP มักพบในโรคข้อเสื่อม (OA) หรือ Psoriatic arthritis
📖 Guideline อ้างอิง:
2021 American College of Rheumatology (ACR) Guideline for the Treatment of Rheumatoid Arthritis &amp; 2020 ACR Guideline for the Management of Reproductive Health in Rheumatic and Musculoskeletal Diseases
📌 จุดจำก่อนสอบ:
• Cardinal Features of RA: ข้ออักเสบสมมาตร 2 ข้าง (Symmetric polyarthritis) บวม แดง ร้อน และมีอาการข้อฝืดตึงยามเช้านานมากกว่า 1 ชั่วโมง บ่งชี้ถึงภาวะข้ออักเสบจากภูมิคุ้มกัน (RA) ชัดเจน</t>
        </is>
      </c>
      <c r="K156" s="166" t="inlineStr"/>
      <c r="L156" s="166" t="inlineStr">
        <is>
          <t>Musculoskeletal</t>
        </is>
      </c>
      <c r="M156" s="166" t="inlineStr">
        <is>
          <t>Rheumatoid arthritis</t>
        </is>
      </c>
      <c r="N156" s="165" t="inlineStr">
        <is>
          <t>Clinic</t>
        </is>
      </c>
      <c r="O156" s="166" t="inlineStr">
        <is>
          <t>ข้อ 23 Mock Musculo RxCU84</t>
        </is>
      </c>
      <c r="P156" s="165" t="inlineStr">
        <is>
          <t>ข้อสอบจำลอง</t>
        </is>
      </c>
      <c r="Q156" s="165" t="inlineStr">
        <is>
          <t>Mock RxCU84</t>
        </is>
      </c>
      <c r="R156" s="165" t="inlineStr"/>
    </row>
    <row r="157" ht="24" customHeight="1" s="49">
      <c r="A157" s="165" t="n">
        <v>155</v>
      </c>
      <c r="B157" s="16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ยาใดควรใช้เป็นอันดับแรกเพื่อรักษาอาการกำเริบ (Acute attack)?</t>
        </is>
      </c>
      <c r="C157" s="166" t="inlineStr"/>
      <c r="D157" s="166" t="inlineStr">
        <is>
          <t>Allopurinol</t>
        </is>
      </c>
      <c r="E157" s="166" t="inlineStr">
        <is>
          <t>Febuxostat</t>
        </is>
      </c>
      <c r="F157" s="166" t="inlineStr">
        <is>
          <t>Colchicine</t>
        </is>
      </c>
      <c r="G157" s="166" t="inlineStr">
        <is>
          <t>Probenecid</t>
        </is>
      </c>
      <c r="H157" s="166" t="inlineStr">
        <is>
          <t>Sulfinpyrazone</t>
        </is>
      </c>
      <c r="I157" s="165" t="n">
        <v>3</v>
      </c>
      <c r="J157" s="166" t="inlineStr">
        <is>
          <t>✅ คำตอบที่ถูกต้อง: ข้อ ค. Colchicine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ในการรักษาภาวะข้ออักเสบเกาต์กำเริบเฉียบพลัน (Acute gout attack) First-line anti-inflammatory drugs คือ Colchicine, NSAIDs หรือ Systemic Corticosteroids ห้ามเริ่มยาลดกรดยูริก (Urate-lowering therapy: Allopurinol, Febuxostat, Probenecid) เป็นอันดับแรกในขณะข้อกำลังอักเสบเฉียบพลัน เพราะการเปลี่ยนแปลงระดับยูริกอย่างรวดเร็วจะทำให้ผลึกหลุดและข้ออักเสบรุนแรงขึ้น (Gout flare)
🔍 ข้ออื่นผิดเพราะอะไร:
• ข้อ ก. (Allopurinol): Allopurinol เป็นยาลดกรดยูริก (ULT) ซึ่งไม่มีฤทธิ์ต้านการอักเสบ การเริ่มยาในขณะที่มีข้ออักเสบเฉียบพลันอาจทำให้ระดับกรดยูริกในเลือดเปลี่ยนแปลงอย่างรวดเร็วและกระตุ้นให้ข้ออักเสบรุนแรงขึ้นได้
• ข้อ ข. (Febuxostat): Febuxostat เป็นยาลดกรดยูริกในกลุ่ม Xanthine oxidase inhibitor เช่นเดียวกับ Allopurinol จึงไม่มีบทบาทในการลดปวดช่วง Acute attack และอาจทำให้การอักเสบกำเริบหนักขึ้น
• ข้อ ง. (Probenecid): Probenecid เป็นยากลุ่ม Uricosuric ที่เร่งการขับกรดยูริกออกทางไต ไม่มีฤทธิ์ต้านการอักเสบ จึงไม่ใช้ในการรักษาภาวะข้ออักเสบเกาต์กำเริบเฉียบพลัน
• ข้อ จ. (Sulfinpyrazone): Sulfinpyrazone มีกลไกการออกฤทธิ์เป็น Uricosuric agent เช่นกัน ซึ่งไม่มีข้อบ่งใช้ในการรักษา Acute gout flare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Acute Gout Management Rule: ในช่วง Acute Gout Flare ให้ใช้ยาต้านการอักเสบ (Colchicine, NSAIDs, Steroids) เท่านั้น ห้ามเริ่มต้นยาลดกรดยูริก (ULT เช่น Allopurinol) ในผู้ป่วยใหม่ทันทีขณะข้อกำลังอักเสบเฉียบพลัน เพราะการเปลี่ยนแปลงระดับยูริกจะทำให้ผลึกหลุดและอักเสบรุนแรงขึ้น</t>
        </is>
      </c>
      <c r="K157" s="166" t="inlineStr"/>
      <c r="L157" s="166" t="inlineStr">
        <is>
          <t>Musculoskeletal</t>
        </is>
      </c>
      <c r="M157" s="166" t="inlineStr">
        <is>
          <t>Gout</t>
        </is>
      </c>
      <c r="N157" s="165" t="inlineStr">
        <is>
          <t>Clinic</t>
        </is>
      </c>
      <c r="O157" s="166" t="inlineStr">
        <is>
          <t>ข้อ 24 Mock Musculo RxCU84</t>
        </is>
      </c>
      <c r="P157" s="165" t="inlineStr">
        <is>
          <t>ข้อสอบจำลอง</t>
        </is>
      </c>
      <c r="Q157" s="165" t="inlineStr">
        <is>
          <t>Mock RxCU84</t>
        </is>
      </c>
      <c r="R157" s="165" t="inlineStr"/>
    </row>
    <row r="158" ht="24" customHeight="1" s="49">
      <c r="A158" s="165" t="n">
        <v>156</v>
      </c>
      <c r="B158" s="16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ขนาดยา Colchicine ที่ถูกต้องใน Acute Gout คือข้อใด (ผู้ป่วยไตปกติ)?</t>
        </is>
      </c>
      <c r="C158" s="166" t="inlineStr"/>
      <c r="D158" s="166" t="inlineStr">
        <is>
          <t>1.2 mg OD</t>
        </is>
      </c>
      <c r="E158" s="166" t="inlineStr">
        <is>
          <t>0.6 mg tid</t>
        </is>
      </c>
      <c r="F158" s="166" t="inlineStr">
        <is>
          <t>1.2 mg ทันที ตามด้วย 0.6 mg ใน 1 ชม.</t>
        </is>
      </c>
      <c r="G158" s="166" t="inlineStr">
        <is>
          <t>0.6 mg ทุก 2 ชม. จนกว่าจะท้องเสีย</t>
        </is>
      </c>
      <c r="H158" s="166" t="inlineStr">
        <is>
          <t>1.2 mg ทันที ตามด้วย 1.2 mg ใน 1 ชม. เฉลย</t>
        </is>
      </c>
      <c r="I158" s="165" t="n">
        <v>3</v>
      </c>
      <c r="J158" s="166" t="inlineStr">
        <is>
          <t>✅ คำตอบที่ถูกต้อง: ข้อ ค. 1.2 mg ทันที ตามด้วย 0.6 mg ใน 1 ชม.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ตามแนวทางการรักษาของ ACR guideline ขนาดยา Colchicine ที่ถูกต้องใน Acute gout attack สำหรับผู้ที่มีการทำงานของไตปกติ คือขนาดต่ำ: 1.2 mg (หรือ 2 เม็ดของ 0.6 mg) รับประทานทันที ตามด้วย 0.6 mg อีก 1 ชั่วโมงต่อมา (รวม 1.8 mg ในวันแรก) ให้ประสิทธิภาพเทียบเท่าขนาดสูงเดิม แต่ผลข้างเคียงทางเดินอาหาร (ท้องเสีย) ต่ำกว่าอย่างมีนัยสำคัญ
🔍 ข้ออื่นผิดเพราะอะไร:
• ข้อ ก. (1.2 mg OD): ขนาดยา Colchicine 1.2 mg วันละครั้ง เป็นขนาดยาที่สูงเกินไปสำหรับการป้องกัน (Prophylaxis) และไม่เหมาะสมสำหรับการรักษาภาวะข้ออักเสบเฉียบพลัน
• ข้อ ข. (0.6 mg tid): การให้ยา Colchicine 0.6 mg วันละ 3 ครั้ง ไม่ใช่ regimen ที่ได้รับการแนะนำตามแนวทางปัจจุบันสำหรับการรักษา Acute attack เนื่องจากประสิทธิภาพไม่ดีเท่า loading dose
• ข้อ ง. (0.6 mg ทุก 2 ชม. จนกว่าจะท้องเสีย): การให้ Colchicine 0.6 mg ทุก 2 ชั่วโมงจนกว่าจะมีอาการท้องเสีย เป็นวิธีการรักษาแบบเก่าที่มีความเสี่ยงต่อการเกิดพิษต่อระบบทางเดินอาหารและไตอย่างรุนแรง จึงถูกยกเลิกไปแล้ว
• ข้อ จ. (1.2 mg ทันที ตามด้วย 1.2 mg ใน 1 ชม. เฉลย): การให้ขนาดยา 1.2 mg ตามด้วย 1.2 mg ใน 1 ชั่วโมง เป็นขนาดยาที่เกินกว่า maximum dose ที่แนะนำสำหรับการรักษาเฉียบพลัน (1.8 mg ภายใน 1 ชั่วโมง) ซึ่งเพิ่มความเสี่ยงต่อการเกิดพิษ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Modern Colchicine Dosing: ตาม ACR Guideline ขนาดยา Colchicine ที่ถูกต้องใน Acute attack คือ 1.2 mg ทันที ตามด้วย 0.6 mg ในอีก 1 ชั่วโมงต่อมา (รวมวันแรก 1.8 mg) ประสิทธิภาพเท่าขนาดเดิมแต่ลดอาการท้องเสียอย่างมาก</t>
        </is>
      </c>
      <c r="K158" s="166" t="inlineStr"/>
      <c r="L158" s="166" t="inlineStr">
        <is>
          <t>Musculoskeletal</t>
        </is>
      </c>
      <c r="M158" s="166" t="inlineStr">
        <is>
          <t>Gout</t>
        </is>
      </c>
      <c r="N158" s="165" t="inlineStr">
        <is>
          <t>Clinic</t>
        </is>
      </c>
      <c r="O158" s="166" t="inlineStr">
        <is>
          <t>ข้อ 25 Mock Musculo RxCU84</t>
        </is>
      </c>
      <c r="P158" s="165" t="inlineStr">
        <is>
          <t>ข้อสอบจำลอง</t>
        </is>
      </c>
      <c r="Q158" s="165" t="inlineStr">
        <is>
          <t>Mock RxCU84</t>
        </is>
      </c>
      <c r="R158" s="165" t="inlineStr"/>
    </row>
    <row r="159" ht="24" customHeight="1" s="49">
      <c r="A159" s="165" t="n">
        <v>157</v>
      </c>
      <c r="B159" s="16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ยาความดันตัวใดของผู้ป่วยที่มีฤทธิ์เพิ่มการขับกรดยูริก (Uricosuric effect)?</t>
        </is>
      </c>
      <c r="C159" s="166" t="inlineStr"/>
      <c r="D159" s="166" t="inlineStr">
        <is>
          <t>Bisoprolol</t>
        </is>
      </c>
      <c r="E159" s="166" t="inlineStr">
        <is>
          <t>Losartan</t>
        </is>
      </c>
      <c r="F159" s="166" t="inlineStr">
        <is>
          <t>Amlodipine</t>
        </is>
      </c>
      <c r="G159" s="166" t="inlineStr">
        <is>
          <t>Enalapril</t>
        </is>
      </c>
      <c r="H159" s="166" t="inlineStr">
        <is>
          <t>Diltiazem</t>
        </is>
      </c>
      <c r="I159" s="165" t="n">
        <v>2</v>
      </c>
      <c r="J159" s="166" t="inlineStr">
        <is>
          <t>✅ คำตอบที่ถูกต้อง: ข้อ ข. Losartan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Losartan เป็นยากลุ่ม Angiotensin II Receptor Blocker (ARB) เพียงตัวเดียวที่มีผลยับยั้งตัวขนส่ง URAT1 ที่ท่อไต จึงมีฤทธิ์ Uricosuric ช่วยเพิ่มการขับกรดยูริกออกทางปัสสาวะ เหมาะสำหรับการรักษาความดันโลหิตสูงในผู้ป่วยโรคเกาต์
🔍 ข้ออื่นผิดเพราะอะไร:
• ข้อ ก. (Bisoprolol): Bisoprolol เป็นยาในกลุ่ม Beta-blocker ซึ่งไม่มีผลในการเพิ่มการขับกรดยูริกออกทางไต และอาจส่งผลให้ระดับกรดยูริกในเลือดเพิ่มขึ้นเล็กน้อยในผู้ป่วยบางราย
• ข้อ ค. (Amlodipine): Amlodipine เป็นยาในกลุ่ม Calcium channel blocker ที่อาจมีผลลดกรดยูริกได้เพียงเล็กน้อย แต่ไม่มีฤทธิ์ Uricosuric ที่ชัดเจนเหมือน Losartan
• ข้อ ง. (Enalapril): Enalapril เป็นยาในกลุ่ม ACE inhibitor ซึ่งไม่มีกลไกในการเพิ่มการขับกรดยูริก (Uricosuric effect) ทางไตแต่อย่างใด
• ข้อ จ. (Diltiazem): Diltiazem เป็นยาในกลุ่ม Non-dihydropyridine CCB ซึ่งไม่มีรายงานถึงผลทางคลินิกในการช่วยเพิ่มการขับกรดยูริกออกทางไต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Losartan Uricosuric Property: Losartan ยับยั้งตัวขนส่ง URAT1 ที่ท่อไตส่วนต้น ช่วยเพิ่มการขับกรดยูริกออกทางปัสสาวะ เหมาะที่สุดสำหรับผู้ป่วยความดันโลหิตสูงที่มีโรคเกาต์ร่วมด้วย</t>
        </is>
      </c>
      <c r="K159" s="166" t="inlineStr"/>
      <c r="L159" s="166" t="inlineStr">
        <is>
          <t>Musculoskeletal</t>
        </is>
      </c>
      <c r="M159" s="166" t="inlineStr">
        <is>
          <t>Gout</t>
        </is>
      </c>
      <c r="N159" s="165" t="inlineStr">
        <is>
          <t>Clinic</t>
        </is>
      </c>
      <c r="O159" s="166" t="inlineStr">
        <is>
          <t>ข้อ 26 Mock Musculo RxCU84</t>
        </is>
      </c>
      <c r="P159" s="165" t="inlineStr">
        <is>
          <t>ข้อสอบจำลอง</t>
        </is>
      </c>
      <c r="Q159" s="165" t="inlineStr">
        <is>
          <t>Mock RxCU84</t>
        </is>
      </c>
      <c r="R159" s="165" t="inlineStr"/>
    </row>
    <row r="160" ht="24" customHeight="1" s="49">
      <c r="A160" s="165" t="n">
        <v>158</v>
      </c>
      <c r="B160" s="16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อาหารใดที่จัดว่ามีพิวรีน (Purine) สูงและควรงด?</t>
        </is>
      </c>
      <c r="C160" s="166" t="inlineStr"/>
      <c r="D160" s="166" t="inlineStr">
        <is>
          <t>ข้าวสวย</t>
        </is>
      </c>
      <c r="E160" s="166" t="inlineStr">
        <is>
          <t>ไข่ไก่</t>
        </is>
      </c>
      <c r="F160" s="166" t="inlineStr">
        <is>
          <t>เครื่องในสัตว์และเบียร์</t>
        </is>
      </c>
      <c r="G160" s="166" t="inlineStr">
        <is>
          <t>นมวัว</t>
        </is>
      </c>
      <c r="H160" s="166" t="inlineStr">
        <is>
          <t>ผลไม้</t>
        </is>
      </c>
      <c r="I160" s="165" t="n">
        <v>3</v>
      </c>
      <c r="J160" s="166" t="inlineStr">
        <is>
          <t>✅ คำตอบที่ถูกต้อง: ข้อ ค. เครื่องในสัตว์และเบียร์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อาหารที่มีพิวรีนสูงมาก (Very high purine &gt; 150 mg/100 g) และเครื่องดื่มแอลกอฮอล์โดยเฉพาะเบียร์ (มีทั้ง Purine guanosine และแอลกอฮอล์ที่แย่งการขับกรดยูริก) รวมทั้งเครื่องในสัตว์และสัตว์ปีก เป็นสิ่งกระตุ้นสำคัญที่ทำให้กรดยูริกในเลือดพุ่งสูง จึงควรงดอย่างยิ่ง
🔍 ข้ออื่นผิดเพราะอะไร:
• ข้อ ก. (ข้าวสวย): ข้าวสวยเป็นอาหารในกลุ่มคาร์โบไฮเดรตที่มีปริมาณพิวรีนต่ำมาก สามารถรับประทานได้ในผู้ป่วยโรคเกาต์โดยไม่กระตุ้นให้เกิดข้ออักเสบ
• ข้อ ข. (ไข่ไก่): ไข่ไก่เป็นแหล่งโปรตีนที่ไม่มีนิวเคลียสเซลล์จำนวนมาก จึงจัดเป็นอาหารที่มีพิวรีนต่ำและมีความปลอดภัยสำหรับผู้ป่วยโรคเกาต์
• ข้อ ง. (นมวัว): นมวัวและผลิตภัณฑ์จากนมจัดเป็นอาหารที่มีพิวรีนต่ำ นอกจากนี้โปรตีนในนมยังมีคุณสมบัติเป็น Uricosuric อ่อนๆ ที่ช่วยเร่งการขับกรดยูริกออกทางไตด้วย
• ข้อ จ. (ผลไม้): ผลไม้ส่วนใหญ่มีปริมาณพิวรีนต่ำมาก จึงไม่ใช่กลุ่มอาหารที่ต้องงดเว้น อย่างไรก็ตามควรระวังผลไม้ที่มีน้ำตาลฟรุกโตสสูงมากๆ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Gout Dietary Triggers: สัตว์ปีก เครื่องในสัตว์ ยอดผัก อาหารทะเลบางชนิด และเครื่องดื่มแอลกอฮอล์ (โดยเฉพาะเบียร์) เป็นตัวกระตุ้นหลักที่ทำให้ระดับกรดยูริกสูงขึ้นอย่างรวดเร็ว</t>
        </is>
      </c>
      <c r="K160" s="166" t="inlineStr"/>
      <c r="L160" s="166" t="inlineStr">
        <is>
          <t>Musculoskeletal</t>
        </is>
      </c>
      <c r="M160" s="166" t="inlineStr">
        <is>
          <t>Gout</t>
        </is>
      </c>
      <c r="N160" s="165" t="inlineStr">
        <is>
          <t>Clinic</t>
        </is>
      </c>
      <c r="O160" s="166" t="inlineStr">
        <is>
          <t>ข้อ 27 Mock Musculo RxCU84</t>
        </is>
      </c>
      <c r="P160" s="165" t="inlineStr">
        <is>
          <t>ข้อสอบจำลอง</t>
        </is>
      </c>
      <c r="Q160" s="165" t="inlineStr">
        <is>
          <t>Mock RxCU84</t>
        </is>
      </c>
      <c r="R160" s="165" t="inlineStr"/>
    </row>
    <row r="161" ht="24" customHeight="1" s="49">
      <c r="A161" s="165" t="n">
        <v>159</v>
      </c>
      <c r="B161" s="16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เป้าหมายการลดระดับกรดยูริก (Target Serum Uric Acid) ในผู้ป่วยเกาต์ทั่วไปคือเท่าใด?</t>
        </is>
      </c>
      <c r="C161" s="166" t="inlineStr"/>
      <c r="D161" s="166" t="inlineStr">
        <is>
          <t>&lt; 4 mg/dL</t>
        </is>
      </c>
      <c r="E161" s="166" t="inlineStr">
        <is>
          <t>&lt; 5 mg/dL</t>
        </is>
      </c>
      <c r="F161" s="166" t="inlineStr">
        <is>
          <t>&lt; 6 mg/dL</t>
        </is>
      </c>
      <c r="G161" s="166" t="inlineStr">
        <is>
          <t>&lt; 7 mg/dL</t>
        </is>
      </c>
      <c r="H161" s="166" t="inlineStr">
        <is>
          <t>&lt; 8 mg/dL</t>
        </is>
      </c>
      <c r="I161" s="165" t="n">
        <v>3</v>
      </c>
      <c r="J161" s="166" t="inlineStr">
        <is>
          <t>✅ คำตอบที่ถูกต้อง: ข้อ ค. &lt; 6 mg/dL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ตามคำแนะนำของ ACR และสมาคมรูมาติสซั่มแห่งประเทศไทย เป้าหมายระดับกรดยูริกในเลือดระยะยาว (Target Serum Uric Acid) สำหรับผู้ป่วยโรคเกาต์ทั่วไปคือ &lt; 6 mg/dL (และ &lt; 5 mg/dL ในกรณีที่มีปุ่มโทฟัส โครงสร้างข้อถูกทำลาย หรือมีข้ออักเสบกำเริบบ่อยครั้ง)
🔍 ข้ออื่นผิดเพราะอะไร:
• ข้อ ก. (&lt; 4 mg/dL): ระดับกรดยูริกที่น้อยกว่า 4 mg/dL เป็นระดับที่ต่ำกว่าเป้าหมายทั่วไป อาจพิจารณาในผู้ป่วยที่มี Tophi รุนแรงมาก แต่ไม่ใช่เป้าหมายมาตรฐาน (Target) เริ่มต้น
• ข้อ ข. (&lt; 5 mg/dL): เป้าหมาย &lt; 5 mg/dL มักจะแนะนำเฉพาะในผู้ป่วยโรคเกาต์ที่มีก้อน Tophi ชัดเจน มีข้ออักเสบเรื้อรัง หรือมีนิ่วในไต แต่ไม่ใช่เป้าหมายสำหรับผู้ป่วยเกาต์ทั่วไป
• ข้อ ง. (&lt; 7 mg/dL): การลดระดับกรดยูริกให้ &lt; 7 mg/dL ถือว่ายังสูงเกินไปและไม่เพียงพอที่จะทำให้ผลึก Monosodium urate ในข้อละลายกลับเข้าสู่กระแสเลือดได้หมด
• ข้อ จ. (&lt; 8 mg/dL): ระดับกรดยูริกเป้าหมาย &lt; 8 mg/dL เป็นระดับที่สูงเกินกว่าจุดอิ่มตัวของยูเรตในเลือด (ประมาณ 6.8 mg/dL) ทำให้ยังคงมีการตกผลึกสะสมในข้ออย่างต่อเนื่อง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Target Serum Uric Acid: เป้าหมายระยะยาวสำหรับผู้ป่วยโรคเกาต์ทั่วไปคือ Serum Uric Acid &lt; 6.0 mg/dL (และ &lt; 5.0 mg/dL ในรายที่มีก้อน Tophi หรือกระดูกข้อถูกทำลาย)</t>
        </is>
      </c>
      <c r="K161" s="166" t="inlineStr"/>
      <c r="L161" s="166" t="inlineStr">
        <is>
          <t>Musculoskeletal</t>
        </is>
      </c>
      <c r="M161" s="166" t="inlineStr">
        <is>
          <t>Gout</t>
        </is>
      </c>
      <c r="N161" s="165" t="inlineStr">
        <is>
          <t>Clinic</t>
        </is>
      </c>
      <c r="O161" s="166" t="inlineStr">
        <is>
          <t>ข้อ 28 Mock Musculo RxCU84</t>
        </is>
      </c>
      <c r="P161" s="165" t="inlineStr">
        <is>
          <t>ข้อสอบจำลอง</t>
        </is>
      </c>
      <c r="Q161" s="165" t="inlineStr">
        <is>
          <t>Mock RxCU84</t>
        </is>
      </c>
      <c r="R161" s="165" t="inlineStr"/>
    </row>
    <row r="162" ht="24" customHeight="1" s="49">
      <c r="A162" s="165" t="n">
        <v>160</v>
      </c>
      <c r="B162" s="16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หากจะเริ่มยา Allopurinol ต้องระวังการเกิดผื่นแพ้ยารุนแรง (SJS/TEN) ควรตรวจยีนใดก่อนเริ่มยา?</t>
        </is>
      </c>
      <c r="C162" s="166" t="inlineStr"/>
      <c r="D162" s="166" t="inlineStr">
        <is>
          <t>HLA-B15:02</t>
        </is>
      </c>
      <c r="E162" s="166" t="inlineStr">
        <is>
          <t>HLA-B58:01</t>
        </is>
      </c>
      <c r="F162" s="166" t="inlineStr">
        <is>
          <t>HLA-B57:01</t>
        </is>
      </c>
      <c r="G162" s="166" t="inlineStr">
        <is>
          <t>CYP2C9</t>
        </is>
      </c>
      <c r="H162" s="166" t="inlineStr">
        <is>
          <t>DPYD</t>
        </is>
      </c>
      <c r="I162" s="165" t="n">
        <v>2</v>
      </c>
      <c r="J162" s="166" t="inlineStr">
        <is>
          <t>✅ คำตอบที่ถูกต้อง: ข้อ ข. HLA-B58:01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ก่อนเริ่มต้นยา Allopurinol ในประชากรกลุ่มเสี่ยง (เช่น คนเชื้อสายเอเชีย ไทย ฮ่องกง ฮั่น จีน) ควรตรวจคัดกรองยีนแพ้ยา HLA-B58:01 เสมอ เพื่อป้องกันการเกิดปฏิกิริยาการแพ้ยารุนแรงทางผิวหนัง (SCARs: SJS/TEN และ DRESS syndrome)
🔍 ข้ออื่นผิดเพราะอะไร:
• ข้อ ก. (HLA-B15:02): HLA-B15:02 เป็นยีนที่มีความเสี่ยงต่อการเกิดผื่นแพ้ยารุนแรง (SJS/TEN) จากยา Carbamazepine และ Phenytoin ไม่ใช่ยีนที่เกี่ยวข้องกับ Allopurinol
• ข้อ ค. (HLA-B57:01): HLA-B57:01 เป็นยีนที่ต้องตรวจก่อนเริ่มยาต้านไวรัส Abacavir เพื่อป้องกันภาวะ Abacavir hypersensitivity syndrome
• ข้อ ง. (CYP2C9): CYP2C9 เป็นยีนที่เกี่ยวข้องกับกระบวนการเมแทบอลิซึมของยาหลายชนิด เช่น Warfarin และ Phenytoin ไม่มีบทบาทในการพยากรณ์การแพ้ยา Allopurinol
• ข้อ จ. (DPYD): DPYD เป็นยีนที่ควบคุมการสร้างเอนไซม์ DPD ซึ่งเกี่ยวข้องกับการเกิดพิษรุนแรงจากการได้รับยาเคมีบำบัดกลุ่ม Fluoropyrimidines เช่น 5-FU หรือ Capecitabine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Pharmacogenomics of Allopurinol: ในประชากรเอเชีย (ไทย ฮั่น จีน ฮ่องกง) ต้องตรวจคัดกรองยีน HLA-B58:01 ก่อนเริ่ม Allopurinol เพื่อป้องกันการเกิดผื่นแพ้ยารุนแรงชนิด SJS/TEN และ DRESS</t>
        </is>
      </c>
      <c r="K162" s="166" t="inlineStr"/>
      <c r="L162" s="166" t="inlineStr">
        <is>
          <t>Musculoskeletal</t>
        </is>
      </c>
      <c r="M162" s="166" t="inlineStr">
        <is>
          <t>Gout</t>
        </is>
      </c>
      <c r="N162" s="165" t="inlineStr">
        <is>
          <t>Clinic</t>
        </is>
      </c>
      <c r="O162" s="166" t="inlineStr">
        <is>
          <t>ข้อ 29 Mock Musculo RxCU84</t>
        </is>
      </c>
      <c r="P162" s="165" t="inlineStr">
        <is>
          <t>ข้อสอบจำลอง</t>
        </is>
      </c>
      <c r="Q162" s="165" t="inlineStr">
        <is>
          <t>Mock RxCU84</t>
        </is>
      </c>
      <c r="R162" s="165" t="inlineStr"/>
    </row>
    <row r="163" ht="24" customHeight="1" s="49">
      <c r="A163" s="165" t="n">
        <v>161</v>
      </c>
      <c r="B163" s="16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ยาใดที่ มีข้อห้ามใช้ร่วมกับ Allopurinol เพราะจะทำให้ยาตัวนั้นเกิดพิษ?</t>
        </is>
      </c>
      <c r="C163" s="166" t="inlineStr"/>
      <c r="D163" s="166" t="inlineStr">
        <is>
          <t>Metformin</t>
        </is>
      </c>
      <c r="E163" s="166" t="inlineStr">
        <is>
          <t>Bisoprolol</t>
        </is>
      </c>
      <c r="F163" s="166" t="inlineStr">
        <is>
          <t>Azathioprine</t>
        </is>
      </c>
      <c r="G163" s="166" t="inlineStr">
        <is>
          <t>Atorvastatin</t>
        </is>
      </c>
      <c r="H163" s="166" t="inlineStr">
        <is>
          <t>Losartan</t>
        </is>
      </c>
      <c r="I163" s="165" t="n">
        <v>3</v>
      </c>
      <c r="J163" s="166" t="inlineStr">
        <is>
          <t>✅ คำตอบที่ถูกต้อง: ข้อ ค. Azathioprine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Allopurinol ยับยั้งเอนไซม์ Xanthine Oxidase ซึ่งเป็นเอนไซม์หลักในการทำลายและเปลี่ยน Azathioprine และ 6-Mercaptopurine (6-MP) ให้เป็นสารที่ไม่มีฤทธิ์ หากใช้ร่วมกันจะทำให้ระดับ 6-MP สูงขึ้นอย่างมาก เกิดภาวะกดไขกระดูกอย่างรุนแรง (Severe bone marrow suppression/Aplastic anemia) จึงห้ามใช้ร่วมกันหรือจำเป็นต้องลดขนาดยา Azathioprine ลงเหลือ 25-33% ของขนาดปกติ
🔍 ข้ออื่นผิดเพราะอะไร:
• ข้อ ก. (Metformin): Metformin ถูกขับออกทางไตเป็นหลักในรูปเดิม ไม่มีปฏิกิริยาระหว่างยา (Drug interaction) ทางเมแทบอลิซึมที่มีนัยสำคัญกับ Allopurinol
• ข้อ ข. (Bisoprolol): Bisoprolol เป็น Beta-blocker ที่เมแทบอลิซึมผ่าน CYP3A4 และขับออกทางไต ไม่ได้มีข้อห้ามในการใช้ร่วมกับ Allopurinol
• ข้อ ง. (Atorvastatin): Atorvastatin ถูกทำลายผ่านเอนไซม์ CYP3A4 ที่ตับ ซึ่ง Allopurinol ไม่ได้เป็น CYP3A4 inhibitor หรือ inducer จึงสามารถใช้ร่วมกันได้อย่างปลอดภัย
• ข้อ จ. (Losartan): Losartan เป็นยาลดความดันที่มีผลดีในผู้ป่วยเกาต์เนื่องจากมีฤทธิ์ Uricosuric การใช้ร่วมกับ Allopurinol ถือว่าให้ผลดีและไม่มีข้อห้าม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Allopurinol &amp; Azathioprine / 6-MP Interaction: Allopurinol ยับยั้งเอนไซม์ Xanthine oxidase ขัดขวางการทำลาย 6-MP ทำให้ระดับยาในเลือดสูงขึ้นจนเกิดภาวะกดไขกระดูกรุนแรงถึงแก่ชีวิต (Severe Pancytopenia)</t>
        </is>
      </c>
      <c r="K163" s="166" t="inlineStr"/>
      <c r="L163" s="166" t="inlineStr">
        <is>
          <t>Musculoskeletal</t>
        </is>
      </c>
      <c r="M163" s="166" t="inlineStr">
        <is>
          <t>Gout</t>
        </is>
      </c>
      <c r="N163" s="165" t="inlineStr">
        <is>
          <t>Clinic</t>
        </is>
      </c>
      <c r="O163" s="166" t="inlineStr">
        <is>
          <t>ข้อ 30 Mock Musculo RxCU84</t>
        </is>
      </c>
      <c r="P163" s="165" t="inlineStr">
        <is>
          <t>ข้อสอบจำลอง</t>
        </is>
      </c>
      <c r="Q163" s="165" t="inlineStr">
        <is>
          <t>Mock RxCU84</t>
        </is>
      </c>
      <c r="R163" s="165" t="inlineStr"/>
    </row>
    <row r="164" ht="24" customHeight="1" s="49">
      <c r="A164" s="165" t="n">
        <v>162</v>
      </c>
      <c r="B164" s="16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เมื่อเริ่มยา Allopurinol (ULT) ควรให้ยาใดควบคู่เพื่อป้องกัน Gout flare?</t>
        </is>
      </c>
      <c r="C164" s="166" t="inlineStr"/>
      <c r="D164" s="166" t="inlineStr">
        <is>
          <t>Colchicine 0.6 mg/day นาน 3-6 เดือน</t>
        </is>
      </c>
      <c r="E164" s="166" t="inlineStr">
        <is>
          <t>Prednisolone นาน 1 ปี</t>
        </is>
      </c>
      <c r="F164" s="166" t="inlineStr">
        <is>
          <t>Aspirin 81 mg</t>
        </is>
      </c>
      <c r="G164" s="166" t="inlineStr">
        <is>
          <t>Probenecid</t>
        </is>
      </c>
      <c r="H164" s="166" t="inlineStr">
        <is>
          <t>Paracetamol</t>
        </is>
      </c>
      <c r="I164" s="165" t="n">
        <v>1</v>
      </c>
      <c r="J164" s="166" t="inlineStr">
        <is>
          <t>✅ คำตอบที่ถูกต้อง: ข้อ ก. Colchicine 0.6 mg/day นาน 3-6 เดือน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เมื่อเริ่มต้นยาลดกรดยูริก (Urate-Lowering Therapy: ULT) ระดับกรดยูริกที่ลดลงอย่างรวดเร็วจะทำให้ผลึกยูเรตละลายตัวและกระตุ้นข้ออักเสบกำเริบ (Flare) แนวทางการรักษาจึงแนะนำให้ยาป้องกันการกำเริบ (Anti-inflammatory prophylaxis) ได้แก่ Colchicine 0.5-0.6 mg วันละ 1-2 ครั้ง ต่อเนื่องเป็นเวลา 3-6 เดือน
🔍 ข้ออื่นผิดเพราะอะไร:
• ข้อ ข. (Prednisolone นาน 1 ปี): การให้ Prednisolone เป็นระยะเวลานานถึง 1 ปี มีความเสี่ยงสูงมากที่จะเกิดอาการไม่พึงประสงค์จากคอร์ติโคสเตียรอยด์ เช่น กระดูกพรุน ภาวะน้ำตาลในเลือดสูง และกดภูมิคุ้มกัน
• ข้อ ค. (Aspirin 81 mg): Aspirin ขนาดต่ำ (81 mg) มีผลยับยั้งการขับกรดยูริกที่ท่อไต ส่งผลให้ระดับกรดยูริกในเลือดสูงขึ้นและอาจกระตุ้นให้เกิดอาการข้ออักเสบเกาต์กำเริบได้
• ข้อ ง. (Probenecid): Probenecid เป็นยาลดระดับกรดยูริก (ULT) ไม่มีฤทธิ์ต้านการอักเสบ จึงไม่สามารถใช้เพื่อป้องกันภาวะ Gout flare ที่เกิดจากการเปลี่ยนระดับยูริกอย่างรวดเร็วได้
• ข้อ จ. (Paracetamol): Paracetamol เป็นยาแก้ปวดที่ไม่มีฤทธิ์ต้านการอักเสบ (Anti-inflammatory) ที่เพียงพอในการป้องกันภาวะข้ออักเสบเกาต์กำเริบระหว่างการเริ่มยา ULT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Anti-inflammatory Flare Prophylaxis: เมื่อเริ่มต้นให้ ULT ต้องให้ Colchicine 0.5-0.6 mg วันละ 1-2 ครั้ง ควบคู่ไปด้วยเสมอเป็นเวลาอย่างน้อย 3-6 เดือนเพื่อป้องกันการเกิด Mobilization gout flare</t>
        </is>
      </c>
      <c r="K164" s="166" t="inlineStr"/>
      <c r="L164" s="166" t="inlineStr">
        <is>
          <t>Musculoskeletal</t>
        </is>
      </c>
      <c r="M164" s="166" t="inlineStr">
        <is>
          <t>Gout</t>
        </is>
      </c>
      <c r="N164" s="165" t="inlineStr">
        <is>
          <t>Clinic</t>
        </is>
      </c>
      <c r="O164" s="166" t="inlineStr">
        <is>
          <t>ข้อ 31 Mock Musculo RxCU84</t>
        </is>
      </c>
      <c r="P164" s="165" t="inlineStr">
        <is>
          <t>ข้อสอบจำลอง</t>
        </is>
      </c>
      <c r="Q164" s="165" t="inlineStr">
        <is>
          <t>Mock RxCU84</t>
        </is>
      </c>
      <c r="R164" s="165" t="inlineStr"/>
    </row>
    <row r="165" ht="24" customHeight="1" s="49">
      <c r="A165" s="165" t="n">
        <v>163</v>
      </c>
      <c r="B165" s="16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กลไกการออกฤทธิ์ของ Colchicine คืออะไร?</t>
        </is>
      </c>
      <c r="C165" s="166" t="inlineStr"/>
      <c r="D165" s="166" t="inlineStr">
        <is>
          <t>ยับยั้ง COX-2</t>
        </is>
      </c>
      <c r="E165" s="166" t="inlineStr">
        <is>
          <t>ยับยั้ง Xanthine oxidase</t>
        </is>
      </c>
      <c r="F165" s="166" t="inlineStr">
        <is>
          <t>ขัดขวาง Microtubule polymerization ลดการเคลื่อนที่ของ Neutrophil</t>
        </is>
      </c>
      <c r="G165" s="166" t="inlineStr">
        <is>
          <t>เพิ่มการขับ Uric acid</t>
        </is>
      </c>
      <c r="H165" s="166" t="inlineStr">
        <is>
          <t>ยับยั้ง URAT1</t>
        </is>
      </c>
      <c r="I165" s="165" t="n">
        <v>3</v>
      </c>
      <c r="J165" s="166" t="inlineStr">
        <is>
          <t>✅ คำตอบที่ถูกต้อง: ข้อ ค. ขัดขวาง Microtubule polymerization ลดการเคลื่อนที่ของ Neutrophil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กลไกการออกฤทธิ์ของ Colchicine คือการจับกับ Tubulin dimer ยับยั้งกระบวนการ Microtubule polymerization ขัดขวางการเคลื่อนที่ (Chemotaxis), การกลืนกินผลึก (Phagocytosis) และการหลั่งสารอักเสบของเม็ดเลือดขาว Neutrophil ไปยังบริเวณข้อที่อักเสบ
🔍 ข้ออื่นผิดเพราะอะไร:
• ข้อ ก. (ยับยั้ง COX-2): การยับยั้งเอนไซม์ COX-2 เป็นกลไกการออกฤทธิ์ของยากลุ่ม NSAIDs เช่น Etoricoxib หรือ Celecoxib ไม่ใช่กลไกของยา Colchicine
• ข้อ ข. (ยับยั้ง Xanthine oxidase): การยับยั้งเอนไซม์ Xanthine oxidase เป็นกลไกของยาลดการสร้างกรดยูริก ได้แก่ Allopurinol และ Febuxostat
• ข้อ ง. (เพิ่มการขับ Uric acid): การเพิ่มการขับกรดยูริกออกทางไต (Uricosuric effect) เป็นกลไกหลักของยา Probenecid, Benzbromarone และ Sulfinpyrazone
• ข้อ จ. (ยับยั้ง URAT1): การยับยั้งโปรตีนขนส่ง URAT1 ที่ท่อไต เป็นกลไกที่จำเพาะของยา Lesinurad และมีผลในยากลุ่ม Uricosurics อื่นๆ ไม่ใช่ของ Colchicine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Colchicine Mechanism of Action: จับกับ Tubulin dimer ยับยั้งการรวมตัวของ Microtubules ขัดขวางการเคลื่อนที่ (Chemotaxis) และการกลืนกินผลึก (Phagocytosis) ของ Neutrophil ไปยังตำแหน่งข้ออักเสบ</t>
        </is>
      </c>
      <c r="K165" s="166" t="inlineStr"/>
      <c r="L165" s="166" t="inlineStr">
        <is>
          <t>Musculoskeletal</t>
        </is>
      </c>
      <c r="M165" s="166" t="inlineStr">
        <is>
          <t>Gout</t>
        </is>
      </c>
      <c r="N165" s="165" t="inlineStr">
        <is>
          <t>Clinic</t>
        </is>
      </c>
      <c r="O165" s="166" t="inlineStr">
        <is>
          <t>ข้อ 32 Mock Musculo RxCU84</t>
        </is>
      </c>
      <c r="P165" s="165" t="inlineStr">
        <is>
          <t>ข้อสอบจำลอง</t>
        </is>
      </c>
      <c r="Q165" s="165" t="inlineStr">
        <is>
          <t>Mock RxCU84</t>
        </is>
      </c>
      <c r="R165" s="165" t="inlineStr"/>
    </row>
    <row r="166" ht="24" customHeight="1" s="49">
      <c r="A166" s="165" t="n">
        <v>164</v>
      </c>
      <c r="B166" s="16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ยาลดไขมันใดที่มีฤทธิ์ช่วยลดกรดยูริกได้บ้าง?</t>
        </is>
      </c>
      <c r="C166" s="166" t="inlineStr"/>
      <c r="D166" s="166" t="inlineStr">
        <is>
          <t>Simvastatin</t>
        </is>
      </c>
      <c r="E166" s="166" t="inlineStr">
        <is>
          <t>Atorvastatin</t>
        </is>
      </c>
      <c r="F166" s="166" t="inlineStr">
        <is>
          <t>Fenofibrate</t>
        </is>
      </c>
      <c r="G166" s="166" t="inlineStr">
        <is>
          <t>Gemfibrozil</t>
        </is>
      </c>
      <c r="H166" s="166" t="inlineStr">
        <is>
          <t>Ezetimibe</t>
        </is>
      </c>
      <c r="I166" s="165" t="n">
        <v>3</v>
      </c>
      <c r="J166" s="166" t="inlineStr">
        <is>
          <t>✅ คำตอบที่ถูกต้อง: ข้อ ค. Fenofibrate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Fenofibrate มีคุณสมบัติเพิ่มเติมคือมีฤทธิ์ Uricosuric effect โดยยับยั้งตัวขนส่ง URAT1 ที่ท่อไต จึงช่วยเพิ่มการขับกรดยูริกออกทางปัสสาวะและลดระดับกรดยูริกในเลือดลงได้ประมาณ 20-30%
🔍 ข้ออื่นผิดเพราะอะไร:
• ข้อ ก. (Simvastatin): Simvastatin ไม่มีผลที่มีนัยสำคัญทางคลินิกในการเพิ่มการขับกรดยูริกออกทางไต จึงไม่มีบทบาทเพิ่มเติมในการลดระดับยูริก
• ข้อ ข. (Atorvastatin): Atorvastatin อาจมีผลลดระดับกรดยูริกได้เพียงเล็กน้อยเท่านั้น แต่ไม่ได้มีกลไกเพิ่มการขับกรดยูริก (Uricosuric effect) ที่โดดเด่นและชัดเจนเท่า Fenofibrate
• ข้อ ง. (Gemfibrozil): Gemfibrozil เป็นยาลดไตรกลีเซอไรด์กลุ่ม Fibrates ที่ไม่มีฤทธิ์ Uricosuric แตกต่างจาก Fenofibrate อย่างสิ้นเชิง
• ข้อ จ. (Ezetimibe): Ezetimibe เป็นยายับยั้งการดูดซึมคอเลสเตอรอลที่ลำไส้ ไม่มีฤทธิ์หรือกลไกใดที่เกี่ยวข้องกับการลดระดับกรดยูริกในเลือด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Fenofibrate Uricosuric Effect: Fenofibrate มีผลพลอยได้ในการยับยั้ง URAT1 ช่วยเพิ่มการขับกรดยูริกออกทางไต จึงช่วยลดระดับ Serum uric acid ได้ประมาณ 20-30%</t>
        </is>
      </c>
      <c r="K166" s="166" t="inlineStr"/>
      <c r="L166" s="166" t="inlineStr">
        <is>
          <t>Musculoskeletal</t>
        </is>
      </c>
      <c r="M166" s="166" t="inlineStr">
        <is>
          <t>Gout</t>
        </is>
      </c>
      <c r="N166" s="165" t="inlineStr">
        <is>
          <t>Clinic</t>
        </is>
      </c>
      <c r="O166" s="166" t="inlineStr">
        <is>
          <t>ข้อ 33 Mock Musculo RxCU84</t>
        </is>
      </c>
      <c r="P166" s="165" t="inlineStr">
        <is>
          <t>ข้อสอบจำลอง</t>
        </is>
      </c>
      <c r="Q166" s="165" t="inlineStr">
        <is>
          <t>Mock RxCU84</t>
        </is>
      </c>
      <c r="R166" s="165" t="inlineStr"/>
    </row>
    <row r="167" ht="24" customHeight="1" s="49">
      <c r="A167" s="165" t="n">
        <v>165</v>
      </c>
      <c r="B167" s="16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ข้อใดเป็นคำแนะนำในการปรับพฤติกรรมของผู้ป่วยชายชาวฮ่องกงรายนี้</t>
        </is>
      </c>
      <c r="C167" s="166" t="inlineStr"/>
      <c r="D167" s="166" t="inlineStr">
        <is>
          <t>ควบคุมอาหารและออกกำลังกายเพื่อลดน้ำหนักตัว โดยตั้งเป้าหมายให้ดัชนีมวลกาย (BMI) ลดลงต่ำกว่า 30 kg/m2</t>
        </is>
      </c>
      <c r="E167" s="166" t="inlineStr">
        <is>
          <t>ลดหรือหลีกเลี่ยงการดื่มเครื่องดื่มแอลกอฮอล์ทุกชนิด</t>
        </is>
      </c>
      <c r="F167" s="166" t="inlineStr">
        <is>
          <t>หลีกเลี่ยงการรับประทานอาหารที่มีสารพิวรีนสูง เช่น สัตว์ปีก เครื่องในสัตว์ และยอดผัก</t>
        </is>
      </c>
      <c r="G167" s="166" t="inlineStr">
        <is>
          <t>ดื่มน้ำสะอาดในปริมาณที่เหมาะสมอย่างน้อย 2–3 ลิตรต่อวัน เพื่อช่วยขับกรดยูริกออกทางไต</t>
        </is>
      </c>
      <c r="H167" s="166" t="inlineStr">
        <is>
          <t>ถูกต้องทุกข้อที่กล่าวมา</t>
        </is>
      </c>
      <c r="I167" s="165" t="n">
        <v>5</v>
      </c>
      <c r="J167" s="166" t="inlineStr">
        <is>
          <t>✅ คำตอบที่ถูกต้อง: ข้อ จ. ถูกต้องทุกข้อที่กล่าวมา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การปรับเปลี่ยนพฤติกรรม (Lifestyle modifications) ในผู้ป่วยโรคเกาต์ประกอบด้วย: การลดน้ำหนักตัวในผู้ที่มีภาวะอ้วน (เป้าหมาย BMI &lt; 25-30), การงดเครื่องดื่มแอลกอฮอล์ทุกชนิด, การหลีกเลี่ยงอาหารที่มีพิวรีนสูงและน้ำหวานที่มี Fructose สูง, และการดื่มน้ำสะอาดให้เพียงพอ 2-3 ลิตรต่อวันเพื่อช่วยขับกรดยูริกและลดความเสี่ยงการเกิดนิ่วในไต จึงถูกต้องทุกข้อที่กล่าวมา
🔍 ข้ออื่นผิดเพราะอะไร:
• ข้อ ก. (ควบคุมอาหารและออกกำลังกายเพื่อลดน้ำหนักตัว โดยตั้งเป้าหมายให้ดัชนีมวลกาย (BMI) ลดลงต่ำกว่า 30 kg/m2): การลดน้ำหนักเป็นข้อแนะนำที่ถูกต้อง แต่คำตอบนี้เป็นเพียงส่วนหนึ่งของการดูแลผู้ป่วยเกาต์ ยังไม่ครอบคลุมการควบคุมอาหารประเภทอื่นๆ
• ข้อ ข. (ลดหรือหลีกเลี่ยงการดื่มเครื่องดื่มแอลกอฮอล์ทุกชนิด): การลดหรืองดดื่มแอลกอฮอล์ช่วยลดความเสี่ยงของการเกิดเกาต์กำเริบได้ แต่คำตอบนี้ยังไม่ครอบคลุมคำแนะนำทั้งหมดที่ผู้ป่วยควรได้รับ
• ข้อ ค. (หลีกเลี่ยงการรับประทานอาหารที่มีสารพิวรีนสูง เช่น สัตว์ปีก เครื่องในสัตว์ และยอดผัก): การหลีกเลี่ยงอาหารที่มีพิวรีนสูงเป็นหลักการสำคัญในการจัดการโรคเกาต์ ทว่าผู้ป่วยยังจำเป็นต้องปรับเปลี่ยนพฤติกรรมในด้านอื่นร่วมด้วย
• ข้อ ง. (ดื่มน้ำสะอาดในปริมาณที่เหมาะสมอย่างน้อย 2–3 ลิตรต่อวัน เพื่อช่วยขับกรดยูริกออกทางไต): การดื่มน้ำอย่างเพียงพอเป็นสิ่งสำคัญเพื่อป้องกันการตกตะกอนของนิ่วยูริก แต่ยังคงเป็นเพียงคำแนะนำข้อหนึ่งจากหลายข้อที่ผู้ป่วยควรปฏิบัติ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Non-pharmacological Gout Care: ดื่มน้ำสะอาด 2-3 ลิตร/วัน เพื่อช่วยไตขับกรดยูริก งดแอลกอฮอล์ทุกชนิด ลดอาหารพิวรีนสูง และลดน้ำหนักตัวโดยควบคุม BMI ให้อยู่ในเกณฑ์มาตรฐาน</t>
        </is>
      </c>
      <c r="K167" s="166" t="inlineStr"/>
      <c r="L167" s="166" t="inlineStr">
        <is>
          <t>Musculoskeletal</t>
        </is>
      </c>
      <c r="M167" s="166" t="inlineStr">
        <is>
          <t>Gout</t>
        </is>
      </c>
      <c r="N167" s="165" t="inlineStr">
        <is>
          <t>Clinic</t>
        </is>
      </c>
      <c r="O167" s="166" t="inlineStr">
        <is>
          <t>ข้อ 34 Mock Musculo RxCU84</t>
        </is>
      </c>
      <c r="P167" s="165" t="inlineStr">
        <is>
          <t>ข้อสอบจำลอง</t>
        </is>
      </c>
      <c r="Q167" s="165" t="inlineStr">
        <is>
          <t>Mock RxCU84</t>
        </is>
      </c>
      <c r="R167" s="165" t="inlineStr"/>
    </row>
    <row r="168" ht="24" customHeight="1" s="49">
      <c r="A168" s="165" t="n">
        <v>166</v>
      </c>
      <c r="B168" s="16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แนวทางที่เหมาะสมที่สุดในการรักษาภาวะข้ออักเสบเฉียบพลันของผู้ป่วยรายนี้คือข้อใด</t>
        </is>
      </c>
      <c r="C168" s="166" t="inlineStr"/>
      <c r="D168" s="166" t="inlineStr">
        <is>
          <t>เริ่ม allopurinol ทันที</t>
        </is>
      </c>
      <c r="E168" s="166" t="inlineStr">
        <is>
          <t>ให้ probenecid เร่งขับกรดยูริก</t>
        </is>
      </c>
      <c r="F168" s="166" t="inlineStr">
        <is>
          <t>ให้ colchicine/NSAIDs/steroid ยังไม่เริ่มยาลดกรดยูริก</t>
        </is>
      </c>
      <c r="G168" s="166" t="inlineStr">
        <is>
          <t>ให้ paracetamol เดี่ยว ๆ</t>
        </is>
      </c>
      <c r="H168" s="166" t="inlineStr">
        <is>
          <t>งดยาทุกชนิดรอหายเอง</t>
        </is>
      </c>
      <c r="I168" s="165" t="n">
        <v>3</v>
      </c>
      <c r="J168" s="166" t="inlineStr">
        <is>
          <t>✅ คำตอบที่ถูกต้อง: ข้อ ค. ให้ colchicine/NSAIDs/steroid ยังไม่เริ่มยาลดกรดยูริก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ในการรักษาข้ออักเสบเกาต์เฉียบพลัน ต้องให้ยาต้านการอักเสบ ได้แก่ Colchicine, NSAIDs หรือ Steroids ทันที และยังไม่ควรเริ่มยาลดกรดยูริก (ULT) ในผู้ป่วยใหม่จนกว่าการอักเสบจะสงบลงอย่างน้อย 1-2 สัปดาห์
🔍 ข้ออื่นผิดเพราะอะไร:
• ข้อ ก. (เริ่ม allopurinol ทันที): การเริ่ม Allopurinol ทันทีในขณะที่ข้อยังอักเสบเฉียบพลัน จะทำให้ระดับกรดยูริกในเลือดแกว่งอย่างรวดเร็วและกระตุ้นให้อาการปวดข้อรุนแรงหรือยาวนานขึ้น
• ข้อ ข. (ให้ probenecid เร่งขับกรดยูริก): Probenecid มีฤทธิ์เร่งการขับกรดยูริก (Uricosuric) ทำให้เกิดการเปลี่ยนแปลงของกรดยูริกอย่างรวดเร็ว และอาจทำให้การอักเสบแย่ลงในระยะเฉียบพลัน
• ข้อ ง. (ให้ paracetamol เดี่ยว ๆ): Paracetamol มีฤทธิ์เพียงแค่บรรเทาปวดและลดไข้ ขาดประสิทธิภาพในการต้านการอักเสบที่รุนแรงจากผลึกยูเรตในภาวะ Acute gouty arthritis
• ข้อ จ. (งดยาทุกชนิดรอหายเอง): การงดยาทุกชนิดและรอให้หายเองจะทำให้ผู้ป่วยต้องทนทุกข์ทรมานจากอาการปวดที่รุนแรงมาก และเสี่ยงต่อการเกิดความเสียหายของข้อต่อในระยะยาว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Acute Flare Strategy: ให้ Colchicine หรือ NSAIDs ระงับการอักเสบให้สงบลงก่อน แล้วจึงค่อยพิจารณาเริ่มยาปรับระดับกรดยูริก (ULT) หลังจากข้อหายอักเสบแล้ว 1-2 สัปดาห์ (ในผู้ป่วยที่ยังไม่เคยได้ ULT มาก่อน)</t>
        </is>
      </c>
      <c r="K168" s="166" t="inlineStr"/>
      <c r="L168" s="166" t="inlineStr">
        <is>
          <t>Musculoskeletal</t>
        </is>
      </c>
      <c r="M168" s="166" t="inlineStr">
        <is>
          <t>Gout</t>
        </is>
      </c>
      <c r="N168" s="165" t="inlineStr">
        <is>
          <t>Clinic</t>
        </is>
      </c>
      <c r="O168" s="166" t="inlineStr">
        <is>
          <t>ข้อ 35 Mock Musculo RxCU84</t>
        </is>
      </c>
      <c r="P168" s="165" t="inlineStr">
        <is>
          <t>ข้อสอบจำลอง</t>
        </is>
      </c>
      <c r="Q168" s="165" t="inlineStr">
        <is>
          <t>Mock RxCU84</t>
        </is>
      </c>
      <c r="R168" s="165" t="inlineStr"/>
    </row>
    <row r="169" ht="24" customHeight="1" s="49">
      <c r="A169" s="165" t="n">
        <v>167</v>
      </c>
      <c r="B169" s="16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ผู้ป่วยการทำงานของไตปกติ ขนาด colchicine ที่ถูกต้องตามแนวทางปัจจุบันคือข้อใด</t>
        </is>
      </c>
      <c r="C169" s="166" t="inlineStr"/>
      <c r="D169" s="166" t="inlineStr">
        <is>
          <t>0.6 mg วันละครั้งเท่านั้น</t>
        </is>
      </c>
      <c r="E169" s="166" t="inlineStr">
        <is>
          <t>1.0 mg แล้ว 0.5 mg ทุกชั่วโมงจนท้องเสีย</t>
        </is>
      </c>
      <c r="F169" s="166" t="inlineStr">
        <is>
          <t>2.4 mg ครั้งเดียว</t>
        </is>
      </c>
      <c r="G169" s="166" t="inlineStr">
        <is>
          <t>1.2 mg ทันที แล้ว 0.6 mg อีก 1 ชม. ต่อด้วย 0.5–0.6 mg ทุก 8–12 ชม.</t>
        </is>
      </c>
      <c r="H169" s="166" t="inlineStr">
        <is>
          <t>1.2 mg ทุก 2 ชม. รวม 6 ครั้ง</t>
        </is>
      </c>
      <c r="I169" s="165" t="n">
        <v>4</v>
      </c>
      <c r="J169" s="166" t="inlineStr">
        <is>
          <t>✅ คำตอบที่ถูกต้อง: ข้อ ง. 1.2 mg ทันที แล้ว 0.6 mg อีก 1 ชม. ต่อด้วย 0.5–0.6 mg ทุก 8–12 ชม.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ตาม ACR guideline ขนาดยา Colchicine ที่ถูกต้องในผู้ป่วยไตปกติเมื่อมีอาการกำเริบเฉียบพลัน คือ 1.2 mg ทันที ตามด้วย 0.6 mg ในอีก 1 ชั่วโมงต่อมา หลังจากนั้น 12 ชั่วโมงจึงสามารถให้ขนาดป้องกัน 0.5-0.6 mg วันละ 1-2 ครั้งต่อไป
🔍 ข้ออื่นผิดเพราะอะไร:
• ข้อ ก. (0.6 mg วันละครั้งเท่านั้น): การให้ Colchicine 0.6 mg วันละครั้ง เป็นขนาดยาที่ต่ำเกินไป มักใช้สำหรับ Gout prophylaxis ไม่ใช่สำหรับการรักษา Acute attack ที่ต้องการลดการอักเสบอย่างรวดเร็ว
• ข้อ ข. (1.0 mg แล้ว 0.5 mg ทุกชั่วโมงจนท้องเสีย): แนวทางการให้ยาทุกชั่วโมงจนกว่าจะท้องเสีย เป็นวิธีแบบดั้งเดิมที่พบว่ามีความเสี่ยงต่อการเกิดพิษต่อระบบทางเดินอาหารและเป็นอันตราย จึงถูกยกเลิกการใช้แล้ว
• ข้อ ค. (2.4 mg ครั้งเดียว): การให้ Colchicine 2.4 mg ครั้งเดียว ถือเป็นขนาดยาที่สูงเกินไป ซึ่งจะเพิ่มอัตราการเกิดอาการไม่พึงประสงค์ เช่น คลื่นไส้ อาเจียน ท้องเสียอย่างรุนแรง
• ข้อ จ. (1.2 mg ทุก 2 ชม. รวม 6 ครั้ง): การให้ยา 1.2 mg ทุก 2 ชั่วโมง รวม 6 ครั้ง เป็นการใช้ยาในขนาดที่เป็นพิษ (Toxic dose) ซึ่งสามารถทำให้เกิดภาวะกดไขกระดูก กล้ามเนื้อลายสลาย และเสียชีวิตได้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Low-dose Colchicine Protocol: 1.2 mg stat ตามด้วย 0.6 mg ใน 1 ชั่วโมงต่อมา หลังจากนั้น 12 ชั่วโมงจึงให้ขนาดป้องกัน 0.5-0.6 mg วันละ 1-2 ครั้ง</t>
        </is>
      </c>
      <c r="K169" s="166" t="inlineStr"/>
      <c r="L169" s="166" t="inlineStr">
        <is>
          <t>Musculoskeletal</t>
        </is>
      </c>
      <c r="M169" s="166" t="inlineStr">
        <is>
          <t>Gout</t>
        </is>
      </c>
      <c r="N169" s="165" t="inlineStr">
        <is>
          <t>Clinic</t>
        </is>
      </c>
      <c r="O169" s="166" t="inlineStr">
        <is>
          <t>ข้อ 36 Mock Musculo RxCU84</t>
        </is>
      </c>
      <c r="P169" s="165" t="inlineStr">
        <is>
          <t>ข้อสอบจำลอง</t>
        </is>
      </c>
      <c r="Q169" s="165" t="inlineStr">
        <is>
          <t>Mock RxCU84</t>
        </is>
      </c>
      <c r="R169" s="165" t="inlineStr"/>
    </row>
    <row r="170" ht="24" customHeight="1" s="49">
      <c r="A170" s="165" t="n">
        <v>168</v>
      </c>
      <c r="B170" s="16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ในการปรับยาลดความดันให้เหมาะกับผู้ป่วยเกาต์รายนี้ ข้อใดเหมาะสมที่สุด</t>
        </is>
      </c>
      <c r="C170" s="166" t="inlineStr"/>
      <c r="D170" s="166" t="inlineStr">
        <is>
          <t>คง losartan ไว้เพราะช่วยขับกรดยูริก</t>
        </is>
      </c>
      <c r="E170" s="166" t="inlineStr">
        <is>
          <t>เปลี่ยน losartan เป็น hydrochlorothiazide</t>
        </is>
      </c>
      <c r="F170" s="166" t="inlineStr">
        <is>
          <t>เพิ่ม bisoprolol เพื่อลดกรดยูริก</t>
        </is>
      </c>
      <c r="G170" s="166" t="inlineStr">
        <is>
          <t>เพิ่ม low-dose aspirin</t>
        </is>
      </c>
      <c r="H170" s="166" t="inlineStr">
        <is>
          <t>หยุด losartan เพราะเพิ่มกรดยูริก</t>
        </is>
      </c>
      <c r="I170" s="165" t="n">
        <v>1</v>
      </c>
      <c r="J170" s="166" t="inlineStr">
        <is>
          <t>✅ คำตอบที่ถูกต้อง: ข้อ ก. คง losartan ไว้เพราะช่วยขับกรดยูริก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ผู้ป่วยได้รับยา Losartan อยู่แล้ว ซึ่งเป็นยา ARB ตัวเดียวที่มีผลยับยั้ง URAT1 ช่วยขับกรดยูริก จึงควรคงยานี้ไว้เป็นยาหลักในการควบคุมความดันโลหิตของผู้ป่วยโรคเกาต์
🔍 ข้ออื่นผิดเพราะอะไร:
• ข้อ ข. (เปลี่ยน losartan เป็น hydrochlorothiazide): Hydrochlorothiazide เป็นยาขับปัสสาวะที่ลดการขับกรดยูริกทางไต ทำให้ระดับยูริกในเลือดสูงขึ้นและกระตุ้นการกำเริบของโรคเกาต์ได้
• ข้อ ค. (เพิ่ม bisoprolol เพื่อลดกรดยูริก): Bisoprolol ไม่มีคุณสมบัติเป็น Uricosuric agent การเพิ่มขนาดยาจึงไม่ช่วยในการลดระดับกรดยูริกในเลือดแต่อย่างใด
• ข้อ ง. (เพิ่ม low-dose aspirin): Low-dose aspirin มีผลยับยั้งการหลั่งกรดยูริกที่ท่อไต ทำให้การขับยูริกออกลดลง ซึ่งเป็นผลเสียต่อผู้ป่วยที่มีระดับกรดยูริกสูงอยู่แล้ว
• ข้อ จ. (หยุด losartan เพราะเพิ่มกรดยูริก): การหยุด Losartan ถือว่าเสียโอกาสในการรักษา เนื่องจาก Losartan เป็นยาลดความดันเพียงตัวเดียวที่มีฤทธิ์ Uricosuric ช่วยขับกรดยูริกออกทางไต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Antihypertensive in Gout: ควรคงยา Losartan ไว้เนื่องจากมีฤทธิ์ยับยั้ง URAT1 ช่วยขับกรดยูริก และหลีกเลี่ยงการใช้ยาขับปัสสาวะ Thiazide</t>
        </is>
      </c>
      <c r="K170" s="166" t="inlineStr"/>
      <c r="L170" s="166" t="inlineStr">
        <is>
          <t>Musculoskeletal</t>
        </is>
      </c>
      <c r="M170" s="166" t="inlineStr">
        <is>
          <t>Gout</t>
        </is>
      </c>
      <c r="N170" s="165" t="inlineStr">
        <is>
          <t>Clinic</t>
        </is>
      </c>
      <c r="O170" s="166" t="inlineStr">
        <is>
          <t>ข้อ 37 Mock Musculo RxCU84</t>
        </is>
      </c>
      <c r="P170" s="165" t="inlineStr">
        <is>
          <t>ข้อสอบจำลอง</t>
        </is>
      </c>
      <c r="Q170" s="165" t="inlineStr">
        <is>
          <t>Mock RxCU84</t>
        </is>
      </c>
      <c r="R170" s="165" t="inlineStr"/>
    </row>
    <row r="171" ht="24" customHeight="1" s="49">
      <c r="A171" s="165" t="n">
        <v>169</v>
      </c>
      <c r="B171" s="16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ก่อนเริ่ม allopurinol ในผู้ป่วยเชื้อสายเอเชียรายนี้ ควรตรวจยีนใด</t>
        </is>
      </c>
      <c r="C171" s="166" t="inlineStr"/>
      <c r="D171" s="166" t="inlineStr">
        <is>
          <t>HLA-B15:02</t>
        </is>
      </c>
      <c r="E171" s="166" t="inlineStr">
        <is>
          <t>HLA-B58:01</t>
        </is>
      </c>
      <c r="F171" s="166" t="inlineStr">
        <is>
          <t>HLA-B57:01</t>
        </is>
      </c>
      <c r="G171" s="166" t="inlineStr">
        <is>
          <t>CYP2C9</t>
        </is>
      </c>
      <c r="H171" s="166" t="inlineStr">
        <is>
          <t>G6PD</t>
        </is>
      </c>
      <c r="I171" s="165" t="n">
        <v>2</v>
      </c>
      <c r="J171" s="166" t="inlineStr">
        <is>
          <t>✅ คำตอบที่ถูกต้อง: ข้อ ข. HLA-B58:01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ในประชากรเชื้อสายเอเชีย (ไทย ฮ่องกง จีน) การตรวจคัดกรองยีน HLA-B58:01 ก่อนเริ่มยา Allopurinol เป็นมาตรฐานการรักษาเพื่อป้องกันภาวะแพ้ยารุนแรงชนิด SJS/TEN
🔍 ข้ออื่นผิดเพราะอะไร:
• ข้อ ก. (HLA-B15:02): HLA-B15:02 เป็นยีนเสี่ยงสำหรับการเกิด Severe cutaneous adverse reactions (SCARs) จากยา Carbamazepine ไม่ใช่กับยา Allopurinol
• ข้อ ค. (HLA-B57:01): HLA-B57:01 เป็นยีนที่ควรตรวจก่อนการใช้ยา Abacavir เพื่อป้องกันภาวะแพ้ยารุนแรง ไม่เกี่ยวข้องกับการเกิด SCARs จาก Allopurinol
• ข้อ ง. (CYP2C9): CYP2C9 ควบคุมกระบวนการเมแทบอลิซึมของยาหลายตัวในตับ การกลายพันธุ์ของยีนนี้ส่งผลต่อระดับยา Warfarin แต่ไม่มีผลต่อผื่นแพ้ยา Allopurinol
• ข้อ จ. (G6PD): G6PD deficiency สัมพันธ์กับภาวะเม็ดเลือดแดงแตกเมื่อได้รับยาที่มีฤทธิ์ Oxidative stress เช่น Rasburicase แต่ไม่ใช่ข้อบ่งชี้ในการตรวจก่อนให้ Allopurinol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HLA-B58:01 Screening: แนะนำอย่างยิ่งในประชากรเชื้อสายไทยและเอเชียตะวันออกเฉียงใต้ก่อนเริ่มยา Allopurinol เพื่อป้องกัน Severe Cutaneous Adverse Reactions (SCARs)</t>
        </is>
      </c>
      <c r="K171" s="166" t="inlineStr"/>
      <c r="L171" s="166" t="inlineStr">
        <is>
          <t>Musculoskeletal</t>
        </is>
      </c>
      <c r="M171" s="166" t="inlineStr">
        <is>
          <t>Gout</t>
        </is>
      </c>
      <c r="N171" s="165" t="inlineStr">
        <is>
          <t>Clinic</t>
        </is>
      </c>
      <c r="O171" s="166" t="inlineStr">
        <is>
          <t>ข้อ 38 Mock Musculo RxCU84</t>
        </is>
      </c>
      <c r="P171" s="165" t="inlineStr">
        <is>
          <t>ข้อสอบจำลอง</t>
        </is>
      </c>
      <c r="Q171" s="165" t="inlineStr">
        <is>
          <t>Mock RxCU84</t>
        </is>
      </c>
      <c r="R171" s="165" t="inlineStr"/>
    </row>
    <row r="172" ht="24" customHeight="1" s="49">
      <c r="A172" s="165" t="n">
        <v>170</v>
      </c>
      <c r="B172" s="166" t="inlineStr">
        <is>
          <t>📌 สถานการณ์เคสที่ 3:
เคสที่ 3 ผู้ป่วยชายชาวฮ่องกง อายุ 50 ปี มาห้องฉุกเฉินด้วยอาการปวดอย่างรุนแรง บวม แดง และร้อน บริเวณข้อเข่าซ้าย อาการเกิดขึ้นเฉียบพลันเมื่อคืนนี้หลังร่วมงานเลี้ยงรับประทานเป็ดย่างร่วมกับดื่มเบียร์ในปริมาณมาก
Physical &amp; Vital Signs: BW 90 kg, Ht 160 cm (BMI 35.2 kg/m²), NKDA, BP 125/79 mmHg, HR 88 bpm, Serum uric acid = 10.2 mg/dL
PMH: T2DM, HTN, DLP, Normal renal function
Current Medications: Metformin 500 mg 2x1 po pc เช้า, Sitagliptin 100 mg 1x1 po pc เช้า, Losartan 50 mg 1x1 po pc เช้า, Bisoprolol 5 mg 1x1 po pc เช้า, Atorvastatin 40 mg 1x1 po hs, Ezetimibe 10 mg 1x1 po hs
คำถาม: เป้าหมายระดับกรดยูริกในเลือดระยะยาวของผู้ป่วยเกาต์ทั่วไปคือข้อใด</t>
        </is>
      </c>
      <c r="C172" s="166" t="inlineStr"/>
      <c r="D172" s="166" t="inlineStr">
        <is>
          <t>น้อยกว่า 4 mg/dL</t>
        </is>
      </c>
      <c r="E172" s="166" t="inlineStr">
        <is>
          <t>น้อยกว่า 5 mg/dL</t>
        </is>
      </c>
      <c r="F172" s="166" t="inlineStr">
        <is>
          <t>น้อยกว่า 6 mg/dL</t>
        </is>
      </c>
      <c r="G172" s="166" t="inlineStr">
        <is>
          <t>น้อยกว่า 7 mg/dL</t>
        </is>
      </c>
      <c r="H172" s="166" t="inlineStr">
        <is>
          <t>น้อยกว่า 8 mg/dL</t>
        </is>
      </c>
      <c r="I172" s="165" t="n">
        <v>3</v>
      </c>
      <c r="J172" s="166" t="inlineStr">
        <is>
          <t>✅ คำตอบที่ถูกต้อง: ข้อ ค. น้อยกว่า 6 mg/dL
💡 Background:
ผู้ป่วยชายชาวฮ่องกง อายุ 50 ปี มีภาวะอ้วน (BMI 35.2 kg/m²) และมีโรคประจำตัว T2DM, HTN, DLP มาด้วยอาการข้อเข่าซ้ายอักเสบ บวม แดง ร้อน รุนแรงเฉียบพลันหลังรับประทานอาหารพิวรีนสูงและดื่มเบียร์ ตรวจพบ Serum Uric Acid สูงถึง 10.2 mg/dL วินิจฉัย Acute Gout Flare การจัดการทางเภสัชบำบัดแบ่งเป็น 2 ระยะชัดเจน คือ การระงับการอักเสบเฉียบพลัน และการปรับเปลี่ยนพฤติกรรมร่วมกับการควบคุมระดับกรดยูริกในระยะยาวเพื่อป้องกันการเกิดซ้ำ
🎯 ทำไมข้อนี้ถึงถูก:
เป้าหมายระดับกรดยูริกในเลือดระยะยาวสำหรับผู้ป่วยโรคเกาต์ทั่วไปตามแนวทางเวชปฏิบัติคือ น้อยกว่า 6 mg/dL (Serum uric acid &lt; 6.0 mg/dL)
🔍 ข้ออื่นผิดเพราะอะไร:
• ข้อ ก. (น้อยกว่า 4 mg/dL): การกำหนดเป้าหมายกรดยูริกให้น้อยกว่า 4 mg/dL นั้นต่ำเกินกว่าความจำเป็นสำหรับผู้ป่วยเกาต์ทั่วไป อาจพิจารณาในผู้ป่วยที่มี Tophi ปริมาณมากและรุนแรงเท่านั้น
• ข้อ ข. (น้อยกว่า 5 mg/dL): เป้าหมายที่น้อยกว่า 5 mg/dL มีความเหมาะสมเฉพาะในกลุ่มผู้ป่วยที่มี Gouty tophi ชัดเจนหรือควบคุมอาการกำเริบไม่ได้ แต่ไม่ใช่เป้าหมายมาตรฐานเริ่มต้น
• ข้อ ง. (น้อยกว่า 7 mg/dL): ระดับกรดยูริกที่น้อยกว่า 7 mg/dL ยังสูงกว่าจุดอิ่มตัวของ Monosodium urate ในเลือด (6.8 mg/dL) ทำให้ยังมีโอกาสตกผลึกในข้อต่อได้อยู่
• ข้อ จ. (น้อยกว่า 8 mg/dL): การรักษาระดับให้อยู่ที่ &lt; 8 mg/dL เป็นค่าที่สูงเกินไป ซึ่งไม่สามารถละลายผลึกยูเรตที่สะสมอยู่ในเนื้อเยื่อหรือป้องกันการเกิด Acute gout attack ได้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Long-term SUA Goal: การรักษาระดับ Serum uric acid ให้อยู่ต่ำกว่า 6.0 mg/dL อย่างต่อเนื่องจะช่วยให้ผลึก Monosodium urate ในข้อและเนื้อเยื่อละลายหมดไป</t>
        </is>
      </c>
      <c r="K172" s="166" t="inlineStr"/>
      <c r="L172" s="166" t="inlineStr">
        <is>
          <t>Musculoskeletal</t>
        </is>
      </c>
      <c r="M172" s="166" t="inlineStr">
        <is>
          <t>Gout</t>
        </is>
      </c>
      <c r="N172" s="165" t="inlineStr">
        <is>
          <t>Clinic</t>
        </is>
      </c>
      <c r="O172" s="166" t="inlineStr">
        <is>
          <t>ข้อ 39 Mock Musculo RxCU84</t>
        </is>
      </c>
      <c r="P172" s="165" t="inlineStr">
        <is>
          <t>ข้อสอบจำลอง</t>
        </is>
      </c>
      <c r="Q172" s="165" t="inlineStr">
        <is>
          <t>Mock RxCU84</t>
        </is>
      </c>
      <c r="R172" s="165" t="inlineStr"/>
    </row>
    <row r="173" ht="24" customHeight="1" s="49">
      <c r="A173" s="165" t="n">
        <v>171</v>
      </c>
      <c r="B173" s="16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ยาใดแนะนำเป็น First-line สำหรับผู้ป่วยรายนี้ตาม Guideline OA Knee?</t>
        </is>
      </c>
      <c r="C173" s="166" t="inlineStr"/>
      <c r="D173" s="166" t="inlineStr">
        <is>
          <t>Oral Paracetamol</t>
        </is>
      </c>
      <c r="E173" s="166" t="inlineStr">
        <is>
          <t>Topical NSAIDs</t>
        </is>
      </c>
      <c r="F173" s="166" t="inlineStr">
        <is>
          <t>Oral Glucosamine</t>
        </is>
      </c>
      <c r="G173" s="166" t="inlineStr">
        <is>
          <t>IA Steroid</t>
        </is>
      </c>
      <c r="H173" s="166" t="inlineStr">
        <is>
          <t>Tramadol</t>
        </is>
      </c>
      <c r="I173" s="165" t="n">
        <v>2</v>
      </c>
      <c r="J173" s="166" t="inlineStr">
        <is>
          <t>✅ คำตอบที่ถูกต้อง: ข้อ ข. Topical NSAIDs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ตามแนวทางเวชปฏิบัติของ ACR 2019 Guideline สำหรับข้อเข่าเสื่อม (Knee Osteoarthritis) ยา Topical NSAIDs (เช่น Diclofenac gel) ได้รับการแนะนำอย่างยิ่ง (Strongly recommended) เป็น First-line therapy โดยเฉพาะในผู้สูงอายุ เนื่องจากให้ประสิทธิภาพในการบรรเทาปวดเทียบเท่ากับยากิน แต่มี systemic absorption ต่ำ จึงปลอดภัยต่อระบบทางเดินอาหาร หัวใจ และไตมากกว่ายากิน
🔍 ข้ออื่นผิดเพราะอะไร:
• ข้อ ก. (Oral Paracetamol): แนวทางปัจจุบันไม่แนะนำ Oral Paracetamol เป็น First-line therapy แล้วเนื่องจากประสิทธิภาพในการลดปวดข้อเข่าเสื่อมต่ำกว่า NSAIDs อย่างมีนัยสำคัญ
• ข้อ ค. (Oral Glucosamine): Oral Glucosamine มีหลักฐานทางคลินิกที่ไม่ชัดเจนและขัดแย้งกันในด้านประสิทธิภาพลดปวด แนวทางส่วนใหญ่จึงไม่แนะนำให้ใช้เป็นยาหลักลำดับแรก
• ข้อ ง. (IA Steroid): Intra-articular (IA) Steroid มักพิจารณาใช้สำหรับผู้ป่วยที่มีภาวะอักเสบเฉียบพลันร่วมด้วย หรือใช้เมื่อการทายา/กินยาไม่ได้ผล ไม่ใช่แนวทางเริ่มต้นสำหรับข้อเข่าเสื่อมระยะยาว
• ข้อ จ. (Tramadol): Tramadol เป็นยาแก้ปวดกลุ่ม Opioid แบบอ่อน ซึ่งมีผลข้างเคียงต่อระบบประสาทส่วนกลางสูง (เช่น มึนงง คลื่นไส้) จึงสงวนไว้ใช้ในกรณีที่ผู้ป่วยมีข้อห้ามหรือไม่ตอบสนองต่อ NSAIDs
📖 Guideline อ้างอิง:
2019 American College of Rheumatology/Arthritis Foundation Guideline for the Management of Osteoarthritis of the Hand, Hip, and Knee
📌 จุดจำก่อนสอบ:
• Knee OA First-line Recommendation: Topical NSAIDs (เช่น Diclofenac gel) ได้รับคำแนะนำอย่างยิ่ง (Strongly recommended) เป็นทางเลือกแรกสำหรับ Knee OA โดยเฉพาะในผู้สูงอายุเพราะมีประสิทธิผลดีและ systemic toxicity ต่ำ</t>
        </is>
      </c>
      <c r="K173" s="166" t="inlineStr"/>
      <c r="L173" s="166" t="inlineStr">
        <is>
          <t>Musculoskeletal</t>
        </is>
      </c>
      <c r="M173" s="166" t="inlineStr">
        <is>
          <t>Osteoarthritis</t>
        </is>
      </c>
      <c r="N173" s="165" t="inlineStr">
        <is>
          <t>Clinic</t>
        </is>
      </c>
      <c r="O173" s="166" t="inlineStr">
        <is>
          <t>ข้อ 40 Mock Musculo RxCU84</t>
        </is>
      </c>
      <c r="P173" s="165" t="inlineStr">
        <is>
          <t>ข้อสอบจำลอง</t>
        </is>
      </c>
      <c r="Q173" s="165" t="inlineStr">
        <is>
          <t>Mock RxCU84</t>
        </is>
      </c>
      <c r="R173" s="165" t="inlineStr"/>
    </row>
    <row r="174" ht="24" customHeight="1" s="49">
      <c r="A174" s="165" t="n">
        <v>172</v>
      </c>
      <c r="B174" s="16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กลไกของข้ออักเสบเสื่อม (OA) ต่างจาก RA อย่างไร?</t>
        </is>
      </c>
      <c r="C174" s="166" t="inlineStr"/>
      <c r="D174" s="166" t="inlineStr">
        <is>
          <t>OA เป็น Autoimmune</t>
        </is>
      </c>
      <c r="E174" s="166" t="inlineStr">
        <is>
          <t>OA เกิดจากการสึกหรอของกระดูกอ่อน (Cartilage degradation)</t>
        </is>
      </c>
      <c r="F174" s="166" t="inlineStr">
        <is>
          <t>OA มี Systemic symptom</t>
        </is>
      </c>
      <c r="G174" s="166" t="inlineStr">
        <is>
          <t>OA ค่า ESR พุ่งสูง</t>
        </is>
      </c>
      <c r="H174" s="166" t="inlineStr">
        <is>
          <t>OA มักโดนข้อข้อมือ</t>
        </is>
      </c>
      <c r="I174" s="165" t="n">
        <v>2</v>
      </c>
      <c r="J174" s="166" t="inlineStr">
        <is>
          <t>✅ คำตอบที่ถูกต้อง: ข้อ ข. OA เกิดจากการสึกหรอของกระดูกอ่อน (Cartilage degradation)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โรคข้อเสื่อม (Osteoarthritis: OA) เป็นโรคความเสื่อมของข้อที่เกิดจากการสึกหรอและการเสื่อมสลายของกระดูกอ่อนผิวข้อ (Articular cartilage degradation) ร่วมกับการเปลี่ยนแปลงของกระดูกใต้กระดูกอ่อน (Subchondral bone sclerosis และ Osteophyte formation) ซึ่งแตกต่างจาก RA ที่เป็นโรคแพ้ภูมิตัวเอง (Autoimmune synovitis)
🔍 ข้ออื่นผิดเพราะอะไร:
• ข้อ ก. (OA เป็น Autoimmune): โรคข้ออักเสบรูมาตอยด์ (RA) เป็นโรคที่เกิดจากความผิดปกติของระบบภูมิคุ้มกัน (Autoimmune) แต่โรคข้อเสื่อม (OA) เป็นพยาธิสภาพที่เกิดจากกลไกทางกลศาสตร์ (Mechanical) และการสึกหรอ
• ข้อ ค. (OA มี Systemic symptom): โรคข้อเสื่อม (OA) มักเกิดเฉพาะที่ข้อต่อ (Localized) และไม่มีอาการแสดงทางระบบ (Systemic symptoms) เช่น ไข้ หรืออ่อนเพลีย ซึ่งมักพบในผู้ป่วย RA
• ข้อ ง. (OA ค่า ESR พุ่งสูง): ค่า ESR (Erythrocyte sedimentation rate) และ CRP มักจะอยู่ในเกณฑ์ปกติในผู้ป่วยโรคข้อเสื่อม (OA) เนื่องจากไม่ใช่การอักเสบเชิงระบบ ต่างจาก RA ที่มักมีค่าอักเสบเหล่านี้สูง
• ข้อ จ. (OA มักโดนข้อข้อมือ): โรคข้อเสื่อม (OA) มักไม่ค่อยส่งผลกระทบต่อข้อข้อมือ (Wrist joints) เว้นแต่จะมีประวัติอุบัติเหตุนำมาก่อน ต่างจาก RA ที่พบบ่อยที่ข้อมือและข้อต่อนิ้วมือ
📖 Guideline อ้างอิง:
2019 American College of Rheumatology/Arthritis Foundation Guideline for the Management of Osteoarthritis of the Hand, Hip, and Knee
📌 จุดจำก่อนสอบ:
• Pathophysiology of OA: OA เป็น Non-inflammatory degenerative joint disease เกิดจากการเสื่อมสลายของ Articular cartilage และการสร้างกระดูกงอก (Osteophyte) แตกต่างจาก RA ที่เป็น Autoimmune inflammatory synovitis</t>
        </is>
      </c>
      <c r="K174" s="166" t="inlineStr"/>
      <c r="L174" s="166" t="inlineStr">
        <is>
          <t>Musculoskeletal</t>
        </is>
      </c>
      <c r="M174" s="166" t="inlineStr">
        <is>
          <t>Osteoarthritis</t>
        </is>
      </c>
      <c r="N174" s="165" t="inlineStr">
        <is>
          <t>Clinic</t>
        </is>
      </c>
      <c r="O174" s="166" t="inlineStr">
        <is>
          <t>ข้อ 41 Mock Musculo RxCU84</t>
        </is>
      </c>
      <c r="P174" s="165" t="inlineStr">
        <is>
          <t>ข้อสอบจำลอง</t>
        </is>
      </c>
      <c r="Q174" s="165" t="inlineStr">
        <is>
          <t>Mock RxCU84</t>
        </is>
      </c>
      <c r="R174" s="165" t="inlineStr"/>
    </row>
    <row r="175" ht="24" customHeight="1" s="49">
      <c r="A175" s="165" t="n">
        <v>173</v>
      </c>
      <c r="B175" s="16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ข้อใดคือ Non-pharmacological therapy ที่ให้ผลดีที่สุดในการชะลอข้อเข่าเสื่อม?</t>
        </is>
      </c>
      <c r="C175" s="166" t="inlineStr"/>
      <c r="D175" s="166" t="inlineStr">
        <is>
          <t>ว่ายน้ำและลดน้ำหนัก</t>
        </is>
      </c>
      <c r="E175" s="166" t="inlineStr">
        <is>
          <t>วิ่งมาราธอน</t>
        </is>
      </c>
      <c r="F175" s="166" t="inlineStr">
        <is>
          <t>การฝังเข็ม</t>
        </is>
      </c>
      <c r="G175" s="166" t="inlineStr">
        <is>
          <t>การใส่สนับเข่าตลอดเวลา</t>
        </is>
      </c>
      <c r="H175" s="166" t="inlineStr">
        <is>
          <t>การทานคอลลาเจน</t>
        </is>
      </c>
      <c r="I175" s="165" t="n">
        <v>1</v>
      </c>
      <c r="J175" s="166" t="inlineStr">
        <is>
          <t>✅ คำตอบที่ถูกต้อง: ข้อ ก. ว่ายน้ำและลดน้ำหนัก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การรักษาแบบไม่ใช้ยาที่มีหลักฐานเชิงประจักษ์ชัดเจนที่สุดในการชะลอความเสื่อมและลดแรงกระทำต่อข้อเข่าคือ การลดน้ำหนักตัว (Weight loss) ร่วมกับการออกกำลังกายชนิดที่ไม่มีแรงกระแทกต่อข้อ เช่น การว่ายน้ำ (Swimming) หรือการปั่นจักรยาน
🔍 ข้ออื่นผิดเพราะอะไร:
• ข้อ ข. (วิ่งมาราธอน): การวิ่งมาราธอนจัดเป็นการออกกำลังกายที่มีแรงกระแทกสูง (High-impact) ซึ่งจะยิ่งเพิ่มความเครียดต่อผิวกระดูกอ่อนและเร่งให้ข้อเข่าเสื่อมเร็วขึ้น
• ข้อ ค. (การฝังเข็ม): การฝังเข็มเป็นเพียงการรักษาทางเลือก (Adjunctive therapy) เพื่อบรรเทาอาการปวด แต่ไม่มีหลักฐานชัดเจนว่ามีประสิทธิภาพในการชะลอการเสื่อมสภาพของข้อเข่าได้ดีเท่าการลดน้ำหนัก
• ข้อ ง. (การใส่สนับเข่าตลอดเวลา): การใส่สนับเข่าตลอดเวลาจะทำให้กล้ามเนื้อรอบเข่าไม่ได้ใช้งานอย่างเต็มที่ ส่งผลให้กล้ามเนื้อลีบ (Atrophy) และยิ่งทำให้ข้อเข่าสูญเสียความมั่นคงในระยะยาว
• ข้อ จ. (การทานคอลลาเจน): การรับประทานคอลลาเจนยังขาดหลักฐานเชิงประจักษ์ที่มีน้ำหนักเพียงพอในการรับรองว่าสามารถชะลอหรือรักษาภาวะข้อเข่าเสื่อมได้ตามแนวทางเวชปฏิบัติ
📖 Guideline อ้างอิง:
2019 American College of Rheumatology/Arthritis Foundation Guideline for the Management of Osteoarthritis of the Hand, Hip, and Knee
📌 จุดจำก่อนสอบ:
• Non-pharmacological OA Therapy: การลดน้ำหนักตัว (Weight reduction) และการออกกำลังกายแบบ Low-impact เช่น การว่ายน้ำและการปั่นจักรยาน มีหลักฐานเชิงประจักษ์ชัดเจนที่สุดในการลดแรงกดบนข้อเข่าและชะลอความเสื่อม</t>
        </is>
      </c>
      <c r="K175" s="166" t="inlineStr"/>
      <c r="L175" s="166" t="inlineStr">
        <is>
          <t>Musculoskeletal</t>
        </is>
      </c>
      <c r="M175" s="166" t="inlineStr">
        <is>
          <t>Osteoarthritis</t>
        </is>
      </c>
      <c r="N175" s="165" t="inlineStr">
        <is>
          <t>Clinic</t>
        </is>
      </c>
      <c r="O175" s="166" t="inlineStr">
        <is>
          <t>ข้อ 42 Mock Musculo RxCU84</t>
        </is>
      </c>
      <c r="P175" s="165" t="inlineStr">
        <is>
          <t>ข้อสอบจำลอง</t>
        </is>
      </c>
      <c r="Q175" s="165" t="inlineStr">
        <is>
          <t>Mock RxCU84</t>
        </is>
      </c>
      <c r="R175" s="165" t="inlineStr"/>
    </row>
    <row r="176" ht="24" customHeight="1" s="49">
      <c r="A176" s="165" t="n">
        <v>174</v>
      </c>
      <c r="B176" s="16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อาการ "Crepitus" ใน OA คืออะไร?</t>
        </is>
      </c>
      <c r="C176" s="166" t="inlineStr"/>
      <c r="D176" s="166" t="inlineStr">
        <is>
          <t>ข้อบวมแดง</t>
        </is>
      </c>
      <c r="E176" s="166" t="inlineStr">
        <is>
          <t>ข้อผิดรูปเบี้ยว</t>
        </is>
      </c>
      <c r="F176" s="166" t="inlineStr">
        <is>
          <t>เสียงดังกรอบแกรบขณะขยับข้อ</t>
        </is>
      </c>
      <c r="G176" s="166" t="inlineStr">
        <is>
          <t>การขยับข้อไม่ได้เลย</t>
        </is>
      </c>
      <c r="H176" s="166" t="inlineStr">
        <is>
          <t>กล้ามเนื้อลีบ</t>
        </is>
      </c>
      <c r="I176" s="165" t="n">
        <v>3</v>
      </c>
      <c r="J176" s="166" t="inlineStr">
        <is>
          <t>✅ คำตอบที่ถูกต้อง: ข้อ ค. เสียงดังกรอบแกรบขณะขยับข้อ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Crepitus ในโรคข้อเสื่อมหมายถึง เสียงดังกรอบแกรบหรือความรู้สึกเสียดสีที่คลำได้ขณะเคลื่อนไหวข้อ ซึ่งเกิดจากการที่กระดูกอ่อนผิวข้อสึกหรอไปทำให้กระดูกเสียดสีกันโดยตรง
🔍 ข้ออื่นผิดเพราะอะไร:
• ข้อ ก. (ข้อบวมแดง): ข้อบวม แดง และร้อน เป็นลักษณะที่บ่งชี้ถึงภาวะข้ออักเสบเฉียบพลัน (เช่น โรคเกาต์ หรือข้ออักเสบติดเชื้อ) ไม่ใช่นิยามของคำว่า Crepitus
• ข้อ ข. (ข้อผิดรูปเบี้ยว): ข้อผิดรูปหรือเบี้ยว (Deformity) เป็นภาวะแทรกซ้อนที่เกิดขึ้นในโรคข้อเสื่อมระยะลุกลามหรือใน RA แต่ไม่ใช่ความหมายของเสียง Crepitus
• ข้อ ง. (การขยับข้อไม่ได้เลย): การขยับข้อไม่ได้เลย (Ankylosis หรือ Locked joint) มักเกิดจากกระดูกงอกขัดข้อต่อ หรือมีพังผืดเกาะติดแน่น ไม่ใช่อาการแสดงของ Crepitus
• ข้อ จ. (กล้ามเนื้อลีบ): กล้ามเนื้อลีบ (Muscle atrophy) เป็นผลมาจากการที่ผู้ป่วยหลีกเลี่ยงการใช้งานข้อต่อเพราะความเจ็บปวด ไม่ใช่เสียงการเสียดสีของกระดูก (Crepitus)
📖 Guideline อ้างอิง:
2019 American College of Rheumatology/Arthritis Foundation Guideline for the Management of Osteoarthritis of the Hand, Hip, and Knee
📌 จุดจำก่อนสอบ:
• Definition of Crepitus: Crepitus คือเสียงดังกรอบแกรบหรือความรู้สึกเสียดสีที่เกิดจากการที่ผิวกระดูกอ่อนสึกหรอจนกระดูกใต้ผิวข้อสัมผัสและเสียดสีกันโดยตรงขณะขยับข้อ</t>
        </is>
      </c>
      <c r="K176" s="166" t="inlineStr"/>
      <c r="L176" s="166" t="inlineStr">
        <is>
          <t>Musculoskeletal</t>
        </is>
      </c>
      <c r="M176" s="166" t="inlineStr">
        <is>
          <t>Osteoarthritis</t>
        </is>
      </c>
      <c r="N176" s="165" t="inlineStr">
        <is>
          <t>Clinic</t>
        </is>
      </c>
      <c r="O176" s="166" t="inlineStr">
        <is>
          <t>ข้อ 43 Mock Musculo RxCU84</t>
        </is>
      </c>
      <c r="P176" s="165" t="inlineStr">
        <is>
          <t>ข้อสอบจำลอง</t>
        </is>
      </c>
      <c r="Q176" s="165" t="inlineStr">
        <is>
          <t>Mock RxCU84</t>
        </is>
      </c>
      <c r="R176" s="165" t="inlineStr"/>
    </row>
    <row r="177" ht="24" customHeight="1" s="49">
      <c r="A177" s="165" t="n">
        <v>175</v>
      </c>
      <c r="B177" s="16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หากจำเป็นต้องใช้ Oral NSAIDs ในผู้สูงอายุ ควรเลือกแนวทางใดเพื่อความปลอดภัยสูงสุดต่อ GI?</t>
        </is>
      </c>
      <c r="C177" s="166" t="inlineStr"/>
      <c r="D177" s="166" t="inlineStr">
        <is>
          <t>Piroxicam</t>
        </is>
      </c>
      <c r="E177" s="166" t="inlineStr">
        <is>
          <t>Ibuprofen dose สูง</t>
        </is>
      </c>
      <c r="F177" s="166" t="inlineStr">
        <is>
          <t>COX-2 inhibitor + PPI</t>
        </is>
      </c>
      <c r="G177" s="166" t="inlineStr">
        <is>
          <t>Indomethacin</t>
        </is>
      </c>
      <c r="H177" s="166" t="inlineStr">
        <is>
          <t>Naproxen เดี่ยวๆ</t>
        </is>
      </c>
      <c r="I177" s="165" t="n">
        <v>3</v>
      </c>
      <c r="J177" s="166" t="inlineStr">
        <is>
          <t>✅ คำตอบที่ถูกต้อง: ข้อ ค. COX-2 inhibitor + PPI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ในผู้สูงอายุที่มีความเสี่ยงต่อทางเดินอาหาร หากจำเป็นต้องใช้ยากินกลุ่ม NSAIDs กลยุทธ์ที่ปลอดภัยที่สุดต่อระบบทางเดินอาหารคือการเลือกใช้ Selective COX-2 inhibitor ร่วมกับการให้ยาป้องกันกรดในกระเพาะอาหารกลุ่ม Proton Pump Inhibitor (PPI)
🔍 ข้ออื่นผิดเพราะอะไร:
• ข้อ ก. (Piroxicam): Piroxicam เป็นยาในกลุ่ม Non-selective NSAIDs ที่มีค่าครึ่งชีวิตยาวนาน และมีความเสี่ยงสูงมากที่สุดตัวหนึ่งในการทำให้เกิดแผลและเลือดออกในทางเดินอาหาร โดยเฉพาะในผู้สูงอายุ
• ข้อ ข. (Ibuprofen dose สูง): Ibuprofen ในขนาดสูง (High dose) ขาดความจำเพาะต่อเอนไซม์ COX-2 จึงเพิ่มความเสี่ยงต่อการเกิดพิษในระบบทางเดินอาหารและผลข้างเคียงต่อระบบหัวใจและหลอดเลือด
• ข้อ ง. (Indomethacin): Indomethacin เป็นยาที่มีความเสี่ยงต่อการเกิดผลข้างเคียงทางเดินอาหารสูงมาก รวมถึงสามารถทำให้เกิดอาการสับสนหรือมึนงงในผู้ป่วยสูงอายุ จึงไม่แนะนำให้ใช้ใน OA
• ข้อ จ. (Naproxen เดี่ยวๆ): แม้ Naproxen จะมีความเสี่ยงทางระบบหัวใจและหลอดเลือดค่อนข้างต่ำ แต่การใช้เดี่ยวๆ ในผู้สูงอายุจะเพิ่มความเสี่ยงต่อการเกิดเลือดออกในทางเดินอาหารอย่างมาก (ต้องให้ร่วมกับ PPI เสมอ)
📖 Guideline อ้างอิง:
2019 American College of Rheumatology/Arthritis Foundation Guideline for the Management of Osteoarthritis of the Hand, Hip, and Knee
📌 จุดจำก่อนสอบ:
• High GI Risk NSAID Strategy: หากจำเป็นต้องใช้ยากิน NSAIDs ในผู้สูงอายุหรือผู้ที่มีความเสี่ยงต่อแผลทางเดินอาหาร ควรเลือกใช้ Selective COX-2 inhibitor ควบคู่กับการให้ยา Proton Pump Inhibitor (PPI) เสมอ</t>
        </is>
      </c>
      <c r="K177" s="166" t="inlineStr"/>
      <c r="L177" s="166" t="inlineStr">
        <is>
          <t>Musculoskeletal</t>
        </is>
      </c>
      <c r="M177" s="166" t="inlineStr">
        <is>
          <t>Osteoarthritis</t>
        </is>
      </c>
      <c r="N177" s="165" t="inlineStr">
        <is>
          <t>Clinic</t>
        </is>
      </c>
      <c r="O177" s="166" t="inlineStr">
        <is>
          <t>ข้อ 44 Mock Musculo RxCU84</t>
        </is>
      </c>
      <c r="P177" s="165" t="inlineStr">
        <is>
          <t>ข้อสอบจำลอง</t>
        </is>
      </c>
      <c r="Q177" s="165" t="inlineStr">
        <is>
          <t>Mock RxCU84</t>
        </is>
      </c>
      <c r="R177" s="165" t="inlineStr"/>
    </row>
    <row r="178" ht="24" customHeight="1" s="49">
      <c r="A178" s="165" t="n">
        <v>176</v>
      </c>
      <c r="B178" s="16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ยา Capsaicin cream มีกลไกแก้ปวดอย่างไร?</t>
        </is>
      </c>
      <c r="C178" s="166" t="inlineStr"/>
      <c r="D178" s="166" t="inlineStr">
        <is>
          <t>ยับยั้ง COX</t>
        </is>
      </c>
      <c r="E178" s="166" t="inlineStr">
        <is>
          <t>Depletion ของ Substance P จากปลายประสาท</t>
        </is>
      </c>
      <c r="F178" s="166" t="inlineStr">
        <is>
          <t>ยับยั้ง Mu-receptor</t>
        </is>
      </c>
      <c r="G178" s="166" t="inlineStr">
        <is>
          <t>ขยายหลอดเลือดลดอักเสบ</t>
        </is>
      </c>
      <c r="H178" s="166" t="inlineStr">
        <is>
          <t>ให้ความเย็นชา</t>
        </is>
      </c>
      <c r="I178" s="165" t="n">
        <v>2</v>
      </c>
      <c r="J178" s="166" t="inlineStr">
        <is>
          <t>✅ คำตอบที่ถูกต้อง: ข้อ ข. Depletion ของ Substance P จากปลายประสาท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Capsaicin cream ออกฤทธิ์โดยจับกับตัวรับ TRPV1 บนเส้นประสาทรับความรู้สึก C-fibers กระตุ้นให้เกิดการหลั่งและทำให้สารสื่อประสาทความปวด Substance P หมดไปจากปลายประสาท (Depletion of Substance P) ส่งผลให้การส่งสัญญาณความปวดไปยังระบบประสาทส่วนกลางลดลง
🔍 ข้ออื่นผิดเพราะอะไร:
• ข้อ ก. (ยับยั้ง COX): NSAIDs มีกลไกยับยั้งเอนไซม์ COX เพื่อลดการสร้าง prostaglandins ไม่ใช่กลไกของ capsaicin
• ข้อ ค. (ยับยั้ง Mu-receptor): Opioids เช่น morphine ออกฤทธิ์จับกับ Mu-receptor ในระบบประสาทส่วนกลางเพื่อลดการรับรู้ความปวด
• ข้อ ง. (ขยายหลอดเลือดลดอักเสบ): Capsaicin ไม่ได้ออกฤทธิ์โดยการขยายหลอดเลือดเพื่อลดการอักเสบ แต่กระตุ้นและทำให้สารสื่อประสาทพร่องไป
• ข้อ จ. (ให้ความเย็นชา): Menthol หรือ camphor เป็น counter-irritant ที่ให้ความรู้สึกเย็นชาผ่าน TRPM8 receptor ไม่ใช่ capsaicin ที่จับกับ TRPV1
📖 Guideline อ้างอิง:
2019 American College of Rheumatology/Arthritis Foundation Guideline for the Management of Osteoarthritis of the Hand, Hip, and Knee
📌 จุดจำก่อนสอบ:
• Capsaicin Mechanism: Capsaicin ออกฤทธิ์จับกับตัวรับ TRPV1 บนเส้นประสาทรับความรู้สึก C-fibers กระตุ้นให้เกิดการหลั่งและทำให้สารสื่อประสาทความปวด Substance P หมดไปจากปลายประสาท (Depletion of Substance P)</t>
        </is>
      </c>
      <c r="K178" s="166" t="inlineStr"/>
      <c r="L178" s="166" t="inlineStr">
        <is>
          <t>Musculoskeletal</t>
        </is>
      </c>
      <c r="M178" s="166" t="inlineStr">
        <is>
          <t>Osteoarthritis</t>
        </is>
      </c>
      <c r="N178" s="165" t="inlineStr">
        <is>
          <t>Clinic</t>
        </is>
      </c>
      <c r="O178" s="166" t="inlineStr">
        <is>
          <t>ข้อ 45 Mock Musculo RxCU84</t>
        </is>
      </c>
      <c r="P178" s="165" t="inlineStr">
        <is>
          <t>ข้อสอบจำลอง</t>
        </is>
      </c>
      <c r="Q178" s="165" t="inlineStr">
        <is>
          <t>Mock RxCU84</t>
        </is>
      </c>
      <c r="R178" s="165" t="inlineStr"/>
    </row>
    <row r="179" ht="24" customHeight="1" s="49">
      <c r="A179" s="165" t="n">
        <v>177</v>
      </c>
      <c r="B179" s="16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สารใดที่เป็นองค์ประกอบหลักของกระดูกอ่อนข้อต่อ (Cartilage) ที่เป็นเป้าหมายของยาเสริมอาหารบางชนิด?</t>
        </is>
      </c>
      <c r="C179" s="166" t="inlineStr"/>
      <c r="D179" s="166" t="inlineStr">
        <is>
          <t>Hyaluronic acid และ Proteoglycan</t>
        </is>
      </c>
      <c r="E179" s="166" t="inlineStr">
        <is>
          <t>Calcium</t>
        </is>
      </c>
      <c r="F179" s="166" t="inlineStr">
        <is>
          <t>Vitamin D</t>
        </is>
      </c>
      <c r="G179" s="166" t="inlineStr">
        <is>
          <t>Uric acid</t>
        </is>
      </c>
      <c r="H179" s="166" t="inlineStr">
        <is>
          <t>Fibrin</t>
        </is>
      </c>
      <c r="I179" s="165" t="n">
        <v>1</v>
      </c>
      <c r="J179" s="166" t="inlineStr">
        <is>
          <t>✅ คำตอบที่ถูกต้อง: ข้อ ก. Hyaluronic acid และ Proteoglycan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องค์ประกอบหลักของสารพื้นฐานในกระดูกอ่อนผิวข้อ (Extracellular matrix of articular cartilage) คือ น้ำ, เส้นใย Collagen (ส่วนใหญ่ Type II), Proteoglycans (เช่น Aggrecan) และ Hyaluronic acid ซึ่งเป็นเป้าหมายของผลิตภัณฑ์เสริมสุขภาพข้อต่อ
🔍 ข้ออื่นผิดเพราะอะไร:
• ข้อ ข. (Calcium): แคลเซียมเป็นแร่ธาตุที่เป็นโครงสร้างหลักของกระดูกแข็ง (Bone) ไม่ใช่กระดูกอ่อนข้อต่อ (Cartilage)
• ข้อ ค. (Vitamin D): วิตามินดีทำหน้าที่เพิ่มการดูดซึมแคลเซียมและฟอสฟอรัสที่ลำไส้เพื่อเสริมความแข็งแรงของกระดูกแข็ง
• ข้อ ง. (Uric acid): กรดยูริกเป็นของเสียจากการสลายพิวรีน หากสะสมในข้อจะทำให้เกิดโรคเกาต์ ไม่ใช่องค์ประกอบของกระดูกอ่อน
• ข้อ จ. (Fibrin): ไฟบรินเป็นโปรตีนที่เกี่ยวข้องกับกระบวนการแข็งตัวของเลือด ไม่มีบทบาทเป็นโครงสร้างของกระดูกอ่อนข้อต่อ
📖 Guideline อ้างอิง:
2019 American College of Rheumatology/Arthritis Foundation Guideline for the Management of Osteoarthritis of the Hand, Hip, and Knee
📌 จุดจำก่อนสอบ:
• Cartilage Matrix Components: สารพื้นฐานของกระดูกอ่อนผิวข้อประกอบด้วยน้ำ เส้นใย Type II Collagen และ Proteoglycans (เช่น Aggrecan, Hyaluronic acid, Chondroitin)</t>
        </is>
      </c>
      <c r="K179" s="166" t="inlineStr"/>
      <c r="L179" s="166" t="inlineStr">
        <is>
          <t>Musculoskeletal</t>
        </is>
      </c>
      <c r="M179" s="166" t="inlineStr">
        <is>
          <t>Osteoarthritis</t>
        </is>
      </c>
      <c r="N179" s="165" t="inlineStr">
        <is>
          <t>Clinic</t>
        </is>
      </c>
      <c r="O179" s="166" t="inlineStr">
        <is>
          <t>ข้อ 46 Mock Musculo RxCU84</t>
        </is>
      </c>
      <c r="P179" s="165" t="inlineStr">
        <is>
          <t>ข้อสอบจำลอง</t>
        </is>
      </c>
      <c r="Q179" s="165" t="inlineStr">
        <is>
          <t>Mock RxCU84</t>
        </is>
      </c>
      <c r="R179" s="165" t="inlineStr"/>
    </row>
    <row r="180" ht="24" customHeight="1" s="49">
      <c r="A180" s="165" t="n">
        <v>178</v>
      </c>
      <c r="B180" s="16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การฉีดคอร์ติโคสเตียรอยด์เข้าข้อ (Intra-articular) มีข้อจำกัดอย่างไร?</t>
        </is>
      </c>
      <c r="C180" s="166" t="inlineStr"/>
      <c r="D180" s="166" t="inlineStr">
        <is>
          <t>ห้ามฉีดเกินปีละ 1 ครั้ง</t>
        </is>
      </c>
      <c r="E180" s="166" t="inlineStr">
        <is>
          <t>ให้ผลลดปวดเพียงระยะสั้น (Short-term) ไม่ชะลอโรค</t>
        </is>
      </c>
      <c r="F180" s="166" t="inlineStr">
        <is>
          <t>ทำให้กระดูกงอก</t>
        </is>
      </c>
      <c r="G180" s="166" t="inlineStr">
        <is>
          <t>ลดปวดถาวร</t>
        </is>
      </c>
      <c r="H180" s="166" t="inlineStr">
        <is>
          <t>ใช้เป็น First-line เสมอ</t>
        </is>
      </c>
      <c r="I180" s="165" t="n">
        <v>2</v>
      </c>
      <c r="J180" s="166" t="inlineStr">
        <is>
          <t>✅ คำตอบที่ถูกต้อง: ข้อ ข. ให้ผลลดปวดเพียงระยะสั้น (Short-term) ไม่ชะลอโรค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การฉีดยาสเตียรอยด์เข้าข้อ (Intra-articular Corticosteroids) มีข้อจำกัดคือให้ผลบรรเทาอาการปวดและลดการอักเสบเพียงระยะสั้น (Short-term relief ประมาณ 4-8 สัปดาห์) ไม่มีผลในการชะลอการดำเนินโรค และไม่ควรฉีดบ่อยเกินไป (ไม่เกิน 3-4 ครั้งต่อปีต่อข้อ) เพราะอาจเร่งการเสื่อมของกระดูกอ่อน
🔍 ข้ออื่นผิดเพราะอะไร:
• ข้อ ก. (ห้ามฉีดเกินปีละ 1 ครั้ง): การฉีดคอร์ติโคสเตียรอยด์เข้าข้อสามารถฉีดซ้ำได้ทุก 3-4 เดือน หรือประมาณ 3-4 ครั้งต่อปีตามความจำเป็นทางคลินิก
• ข้อ ค. (ทำให้กระดูกงอก): คอร์ติโคสเตียรอยด์อาจทำให้กระดูกอ่อนผิวข้อเสื่อมเร็วขึ้นหากฉีดบ่อยเกินไป แต่ไม่ได้กระตุ้นให้เกิดกระดูกงอก
• ข้อ ง. (ลดปวดถาวร): ยาเพียงแค่ลดกระบวนการอักเสบชั่วคราว ไม่สามารถแก้ความเสื่อมของโครงสร้างข้อเพื่อลดปวดอย่างถาวรได้
• ข้อ จ. (ใช้เป็น First-line เสมอ): Guideline แนะนำให้ใช้ Topical หรือ Oral NSAIDs เป็น First-line ส่วนการฉีดเข้าข้อพิจารณาเมื่อใช้ยาอื่นไม่ได้ผลหรือมีข้ออักเสบเฉียบพลันรุนแรง
📖 Guideline อ้างอิง:
2019 American College of Rheumatology/Arthritis Foundation Guideline for the Management of Osteoarthritis of the Hand, Hip, and Knee
📌 จุดจำก่อนสอบ:
• Limitations of IA Steroid: การฉีด Intra-articular Corticosteroids ให้ผลบรรเทาปวดเพียงระยะสั้น (4-8 สัปดาห์) ไม่ชะลอโรค และไม่ควรฉีดบ่อยเกินปีละ 3-4 ครั้งเนื่องจากอาจเร่งให้กระดูกอ่อนเสื่อมเร็วขึ้น</t>
        </is>
      </c>
      <c r="K180" s="166" t="inlineStr"/>
      <c r="L180" s="166" t="inlineStr">
        <is>
          <t>Musculoskeletal</t>
        </is>
      </c>
      <c r="M180" s="166" t="inlineStr">
        <is>
          <t>Osteoarthritis</t>
        </is>
      </c>
      <c r="N180" s="165" t="inlineStr">
        <is>
          <t>Clinic</t>
        </is>
      </c>
      <c r="O180" s="166" t="inlineStr">
        <is>
          <t>ข้อ 47 Mock Musculo RxCU84</t>
        </is>
      </c>
      <c r="P180" s="165" t="inlineStr">
        <is>
          <t>ข้อสอบจำลอง</t>
        </is>
      </c>
      <c r="Q180" s="165" t="inlineStr">
        <is>
          <t>Mock RxCU84</t>
        </is>
      </c>
      <c r="R180" s="165" t="inlineStr"/>
    </row>
    <row r="181" ht="24" customHeight="1" s="49">
      <c r="A181" s="165" t="n">
        <v>179</v>
      </c>
      <c r="B181" s="16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หากผู้ป่วยแพ้ยา NSAIDs รุนแรง ยาใดเป็นตัวเลือกถัดไปในการลดปวด?</t>
        </is>
      </c>
      <c r="C181" s="166" t="inlineStr"/>
      <c r="D181" s="166" t="inlineStr">
        <is>
          <t>Duloxetine หรือ Tramadol</t>
        </is>
      </c>
      <c r="E181" s="166" t="inlineStr">
        <is>
          <t>Colchicine</t>
        </is>
      </c>
      <c r="F181" s="166" t="inlineStr">
        <is>
          <t>Allopurinol</t>
        </is>
      </c>
      <c r="G181" s="166" t="inlineStr">
        <is>
          <t>Methotrexate</t>
        </is>
      </c>
      <c r="H181" s="166" t="inlineStr">
        <is>
          <t>Prednisolone</t>
        </is>
      </c>
      <c r="I181" s="165" t="n">
        <v>1</v>
      </c>
      <c r="J181" s="166" t="inlineStr">
        <is>
          <t>✅ คำตอบที่ถูกต้อง: ข้อ ก. Duloxetine หรือ Tramadol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ตาม ACR 2019 Guideline หากผู้ป่วยมีข้อห้ามใช้หรือแพ้ยา NSAIDs ยาแก้ปวดทางเลือกที่มีคำแนะนำสนับสนุนให้ใช้ในการรักษาอาการปวดเรื้อรังจากข้อเข่าเสื่อมคือ Duloxetine (SNRI) หรือ Tramadol
🔍 ข้ออื่นผิดเพราะอะไร:
• ข้อ ข. (Colchicine): Colchicine มีกลไกยับยั้งการรวมตัวของ microtubule ใช้ลดการอักเสบเฉียบพลันในโรคเกาต์ ไม่มีข้อบ่งใช้ในข้อเข่าเสื่อม
• ข้อ ค. (Allopurinol): Allopurinol เป็นยาคลายกรดยูริกโดยยับยั้งเอนไซม์ xanthine oxidase ใช้ป้องกันเกาต์กำเริบ ไม่ใช่ยาลดปวดข้อเข่าเสื่อม
• ข้อ ง. (Methotrexate): Methotrexate เป็น DMARDs ใช้ปรับภูมิคุ้มกันในโรครูมาตอยด์ ไม่มีบทบาทรักษาอาการปวดจากภาวะข้อเข่าเสื่อม
• ข้อ จ. (Prednisolone): Prednisolone ชนิดรับประทานไม่แนะนำให้ใช้ในข้อเข่าเสื่อม เนื่องจากไม่ได้ผลดีและเสี่ยงต่อผลข้างเคียงทั่วร่างกายเมื่อใช้ระยะยาว
📖 Guideline อ้างอิง:
2019 American College of Rheumatology/Arthritis Foundation Guideline for the Management of Osteoarthritis of the Hand, Hip, and Knee
📌 จุดจำก่อนสอบ:
• Alternative Analgesics in OA: หากมีข้อห้ามใช้ NSAIDs แนวทางเวชปฏิบัติแนะนำให้ใช้ Duloxetine (SNRI) หรือ Tramadol ในการจัดการอาการปวดเรื้อรังจากข้อเข่าเสื่อม</t>
        </is>
      </c>
      <c r="K181" s="166" t="inlineStr"/>
      <c r="L181" s="166" t="inlineStr">
        <is>
          <t>Musculoskeletal</t>
        </is>
      </c>
      <c r="M181" s="166" t="inlineStr">
        <is>
          <t>Osteoarthritis</t>
        </is>
      </c>
      <c r="N181" s="165" t="inlineStr">
        <is>
          <t>Clinic</t>
        </is>
      </c>
      <c r="O181" s="166" t="inlineStr">
        <is>
          <t>ข้อ 48 Mock Musculo RxCU84</t>
        </is>
      </c>
      <c r="P181" s="165" t="inlineStr">
        <is>
          <t>ข้อสอบจำลอง</t>
        </is>
      </c>
      <c r="Q181" s="165" t="inlineStr">
        <is>
          <t>Mock RxCU84</t>
        </is>
      </c>
      <c r="R181" s="165" t="inlineStr"/>
    </row>
    <row r="182" ht="24" customHeight="1" s="49">
      <c r="A182" s="165" t="n">
        <v>180</v>
      </c>
      <c r="B182" s="16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ยากลุ่ม SYSADOA (เช่น Glucosamine) Guideline ปัจจุบัน (ACR) แนะนำอย่างไร?</t>
        </is>
      </c>
      <c r="C182" s="166" t="inlineStr"/>
      <c r="D182" s="166" t="inlineStr">
        <is>
          <t>แนะนำอย่างยิ่งให้ใช้ทุกราย</t>
        </is>
      </c>
      <c r="E182" s="166" t="inlineStr">
        <is>
          <t>ไม่แนะนำให้ใช้ (Strongly against) หรือแนะนำอย่างมีเงื่อนไขว่าอาจใช้ใน OA Knee</t>
        </is>
      </c>
      <c r="F182" s="166" t="inlineStr">
        <is>
          <t>แทนที่ NSAID ได้เลย</t>
        </is>
      </c>
      <c r="G182" s="166" t="inlineStr">
        <is>
          <t>ใช้รักษา RA ได้</t>
        </is>
      </c>
      <c r="H182" s="166" t="inlineStr">
        <is>
          <t>ใช้ป้องกันกระดูกหัก</t>
        </is>
      </c>
      <c r="I182" s="165" t="n">
        <v>2</v>
      </c>
      <c r="J182" s="166" t="inlineStr">
        <is>
          <t>✅ คำตอบที่ถูกต้อง: ข้อ ข. ไม่แนะนำให้ใช้ (Strongly against) หรือแนะนำอย่างมีเงื่อนไขว่าอาจใช้ใน OA Knee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ตาม ACR 2019 Guideline มีคำแนะนำอย่างยิ่งไม่สนับสนุนให้ใช้ (Strongly recommended against) ยา Glucosamine และ Chondroitin ในการรักษา Knee and Hip OA เนื่องจากหลักฐานทางคลินิกพบว่าประสิทธิภาพไม่แตกต่างจากยาหลอกอย่างมีนัยสำคัญ
🔍 ข้ออื่นผิดเพราะอะไร:
• ข้อ ก. (แนะนำอย่างยิ่งให้ใช้ทุกราย): OARSI และ ACR guideline ไม่แนะนำให้ใช้ SYSADOA เป็นประจำทุกรายเนื่องจากหลักฐานด้านประสิทธิภาพยังขัดแย้งกัน
• ข้อ ค. (แทนที่ NSAID ได้เลย): ยาไม่มีฤทธิ์ต้านการอักเสบหรือระงับปวดที่รวดเร็วและมีประสิทธิภาพเทียบเท่า NSAIDs จึงไม่สามารถใช้ทดแทนได้โดยตรง
• ข้อ ง. (ใช้รักษา RA ได้): Rheumatoid arthritis เป็นโรคแพ้ภูมิตัวเองที่ต้องรักษาด้วย DMARDs ยา SYSADOA ไม่มีกลไกปรับเปลี่ยนภูมิคุ้มกัน
• ข้อ จ. (ใช้ป้องกันกระดูกหัก): ยาไม่ได้เพิ่มความหนาแน่นของมวลกระดูก จึงไม่สามารถใช้ป้องกันภาวะกระดูกหักจากโรคกระดูกพรุนได้
📖 Guideline อ้างอิง:
2019 American College of Rheumatology/Arthritis Foundation Guideline for the Management of Osteoarthritis of the Hand, Hip, and Knee
📌 จุดจำก่อนสอบ:
• SYSADOA Status in ACR 2019: แนวทางเวชปฏิบัติ ACR 2019 มีคำแนะนำ ไม่แนะนำให้ใช้ (Strongly recommended against) ยากลุ่ม Glucosamine และ Chondroitin ใน Knee และ Hip OA เนื่องจากขาดหลักฐานทางคลินิกที่ยืนยันประสิทธิผลเหนือกว่ายาหลอก</t>
        </is>
      </c>
      <c r="K182" s="166" t="inlineStr"/>
      <c r="L182" s="166" t="inlineStr">
        <is>
          <t>Musculoskeletal</t>
        </is>
      </c>
      <c r="M182" s="166" t="inlineStr">
        <is>
          <t>Osteoarthritis</t>
        </is>
      </c>
      <c r="N182" s="165" t="inlineStr">
        <is>
          <t>Clinic</t>
        </is>
      </c>
      <c r="O182" s="166" t="inlineStr">
        <is>
          <t>ข้อ 49 Mock Musculo RxCU84</t>
        </is>
      </c>
      <c r="P182" s="165" t="inlineStr">
        <is>
          <t>ข้อสอบจำลอง</t>
        </is>
      </c>
      <c r="Q182" s="165" t="inlineStr">
        <is>
          <t>Mock RxCU84</t>
        </is>
      </c>
      <c r="R182" s="165" t="inlineStr"/>
    </row>
    <row r="183" ht="24" customHeight="1" s="49">
      <c r="A183" s="165" t="n">
        <v>181</v>
      </c>
      <c r="B183" s="16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ตามแนวทาง ACR 2019 ยาใดจัดเป็น first-line ที่แนะนำอย่างยิ่ง สำหรับข้อเข่าเสื่อมในผู้สูงอายุรายนี้</t>
        </is>
      </c>
      <c r="C183" s="166" t="inlineStr"/>
      <c r="D183" s="166" t="inlineStr">
        <is>
          <t>Paracetamol</t>
        </is>
      </c>
      <c r="E183" s="166" t="inlineStr">
        <is>
          <t>Tramadol</t>
        </is>
      </c>
      <c r="F183" s="166" t="inlineStr">
        <is>
          <t>Topical NSAIDs</t>
        </is>
      </c>
      <c r="G183" s="166" t="inlineStr">
        <is>
          <t>Intra-articular hyaluronic acid</t>
        </is>
      </c>
      <c r="H183" s="166" t="inlineStr">
        <is>
          <t>Glucosamine</t>
        </is>
      </c>
      <c r="I183" s="165" t="n">
        <v>3</v>
      </c>
      <c r="J183" s="166" t="inlineStr">
        <is>
          <t>✅ คำตอบที่ถูกต้อง: ข้อ ค. Topical NSAIDs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ACR 2019 แนะนำ Topical NSAIDs เป็น First-line therapy ที่แนะนำอย่างยิ่ง (Strongly recommended) สำหรับข้อเข่าเสื่อมในผู้สูงอายุ เนื่องจากปลอดภัยต่อระบบต่างๆ สูงกว่า Oral NSAIDs
🔍 ข้ออื่นผิดเพราะอะไร:
• ข้อ ก. (Paracetamol): Paracetamol ไม่แนะนำให้เป็น First-line เนื่องจากมีประสิทธิภาพลดปวดข้อเข่าเสื่อมต่ำกว่า NSAIDs อย่างมีนัยสำคัญ
• ข้อ ข. (Tramadol): Tramadol เป็น weak opioid ที่แนะนำให้ใช้แบบมีเงื่อนไขเมื่อผู้ป่วยมีข้อห้ามใช้ NSAIDs เนื่องจากเสี่ยงต่ออาการไม่พึงประสงค์ทางระบบประสาท
• ข้อ ง. (Intra-articular hyaluronic acid): Intra-articular hyaluronic acid มีคำแนะนำแบบมีเงื่อนไขหรืออาจไม่แนะนำในบาง guideline เนื่องจากให้ผลลดปวดไม่ชัดเจนเมื่อเทียบกับยาหลอก
• ข้อ จ. (Glucosamine): Glucosamine ถูกแนะนำอย่างมีเงื่อนไขว่าไม่ควรใช้ (Strongly against ใน ACR 2019) เพราะไม่มีหลักฐานเพียงพอถึงประโยชน์ทางคลินิกที่ชัดเจน
📖 Guideline อ้างอิง:
2019 American College of Rheumatology/Arthritis Foundation Guideline for the Management of Osteoarthritis of the Hand, Hip, and Knee
📌 จุดจำก่อนสอบ:
• Preferred Knee OA Treatment in Elderly: Topical NSAIDs ปลอดภัยต่อหัวใจ ไต และทางเดินอาหารมากกว่ายารับประทาน จึงเป็นยาอันดับหนึ่งในผู้ป่วยสูงอายุ</t>
        </is>
      </c>
      <c r="K183" s="166" t="inlineStr"/>
      <c r="L183" s="166" t="inlineStr">
        <is>
          <t>Musculoskeletal</t>
        </is>
      </c>
      <c r="M183" s="166" t="inlineStr">
        <is>
          <t>Osteoarthritis</t>
        </is>
      </c>
      <c r="N183" s="165" t="inlineStr">
        <is>
          <t>Clinic</t>
        </is>
      </c>
      <c r="O183" s="166" t="inlineStr">
        <is>
          <t>ข้อ 50 Mock Musculo RxCU84</t>
        </is>
      </c>
      <c r="P183" s="165" t="inlineStr">
        <is>
          <t>ข้อสอบจำลอง</t>
        </is>
      </c>
      <c r="Q183" s="165" t="inlineStr">
        <is>
          <t>Mock RxCU84</t>
        </is>
      </c>
      <c r="R183" s="165" t="inlineStr"/>
    </row>
    <row r="184" ht="24" customHeight="1" s="49">
      <c r="A184" s="165" t="n">
        <v>182</v>
      </c>
      <c r="B184" s="16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ยาต้านพิษของภาวะได้รับ paracetamol เกินขนาดคือข้อใด</t>
        </is>
      </c>
      <c r="C184" s="166" t="inlineStr"/>
      <c r="D184" s="166" t="inlineStr">
        <is>
          <t>Naloxone</t>
        </is>
      </c>
      <c r="E184" s="166" t="inlineStr">
        <is>
          <t>Flumazenil</t>
        </is>
      </c>
      <c r="F184" s="166" t="inlineStr">
        <is>
          <t>Vitamin K</t>
        </is>
      </c>
      <c r="G184" s="166" t="inlineStr">
        <is>
          <t>N-acetylcysteine</t>
        </is>
      </c>
      <c r="H184" s="166" t="inlineStr">
        <is>
          <t>Leucovorin</t>
        </is>
      </c>
      <c r="I184" s="165" t="n">
        <v>4</v>
      </c>
      <c r="J184" s="166" t="inlineStr">
        <is>
          <t>✅ คำตอบที่ถูกต้อง: ข้อ ง. N-acetylcysteine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N-acetylcysteine (NAC) เป็นยาต้านพิษ (Antidote) จำเพาะสำหรับภาวะ Paracetamol overdose โดยทำหน้าที่เป็นสารตั้งต้นในการสังเคราะห์ Glutathione เพื่อจับกับสารพิษ NAPQI
🔍 ข้ออื่นผิดเพราะอะไร:
• ข้อ ก. (Naloxone): Naloxone เป็นยาต้านฤทธิ์ของกลุ่ม opioids โดยแย่งจับที่ Mu-receptor ไม่สามารถแก้พิษจาก paracetamol ได้
• ข้อ ข. (Flumazenil): Flumazenil เป็น antidote สำหรับแก้พิษจากการได้รับยากลุ่ม benzodiazepines เกินขนาด
• ข้อ ค. (Vitamin K): Vitamin K ใช้ต้านฤทธิ์ยาต้านการแข็งตัวของเลือดจำพวก warfarin โดยเสริมการสร้าง clotting factors
• ข้อ จ. (Leucovorin): Leucovorin (Folinic acid) ใช้เป็น rescue therapy เพื่อลดพิษของยา methotrexate ต่อเซลล์ปกติ
📖 Guideline อ้างอิง:
2019 American College of Rheumatology/Arthritis Foundation Guideline for the Management of Osteoarthritis of the Hand, Hip, and Knee
📌 จุดจำก่อนสอบ:
• Acetaminophen Antidote: N-acetylcysteine (NAC) เป็นยาต้านพิษจำเพาะสำหรับ Paracetamol overdose โดยทำหน้าที่เติมสารตั้งต้นสังเคราะห์ Glutathione เพื่อขจัดสารพิษ NAPQI</t>
        </is>
      </c>
      <c r="K184" s="166" t="inlineStr"/>
      <c r="L184" s="166" t="inlineStr">
        <is>
          <t>Musculoskeletal</t>
        </is>
      </c>
      <c r="M184" s="166" t="inlineStr">
        <is>
          <t>Osteoarthritis</t>
        </is>
      </c>
      <c r="N184" s="165" t="inlineStr">
        <is>
          <t>Clinic</t>
        </is>
      </c>
      <c r="O184" s="166" t="inlineStr">
        <is>
          <t>ข้อ 51 Mock Musculo RxCU84</t>
        </is>
      </c>
      <c r="P184" s="165" t="inlineStr">
        <is>
          <t>ข้อสอบจำลอง</t>
        </is>
      </c>
      <c r="Q184" s="165" t="inlineStr">
        <is>
          <t>Mock RxCU84</t>
        </is>
      </c>
      <c r="R184" s="165" t="inlineStr"/>
    </row>
    <row r="185" ht="24" customHeight="1" s="49">
      <c r="A185" s="165" t="n">
        <v>183</v>
      </c>
      <c r="B185" s="16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หากผู้ป่วยมีข้อห้ามใช้ NSAIDs และปวดเรื้อรัง ยาใดเหมาะสมที่สุด</t>
        </is>
      </c>
      <c r="C185" s="166" t="inlineStr"/>
      <c r="D185" s="166" t="inlineStr">
        <is>
          <t>Duloxetine</t>
        </is>
      </c>
      <c r="E185" s="166" t="inlineStr">
        <is>
          <t>Colchicine</t>
        </is>
      </c>
      <c r="F185" s="166" t="inlineStr">
        <is>
          <t>Allopurinol</t>
        </is>
      </c>
      <c r="G185" s="166" t="inlineStr">
        <is>
          <t>Prednisolone ระยะยาว</t>
        </is>
      </c>
      <c r="H185" s="166" t="inlineStr">
        <is>
          <t>Aspirin ขนาดสูง</t>
        </is>
      </c>
      <c r="I185" s="165" t="n">
        <v>1</v>
      </c>
      <c r="J185" s="166" t="inlineStr">
        <is>
          <t>✅ คำตอบที่ถูกต้อง: ข้อ ก. Duloxetine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Duloxetine เป็นยาต้านเศร้ากลุ่ม SNRI ที่ได้รับการรับรองจาก FDA และแนะนำใน ACR guideline สำหรับอาการปวดเรื้อรังจากกระดูกและกล้ามเนื้อ รวมถึงข้อเข่าเสื่อมในผู้ป่วยที่มีข้อห้ามใช้ NSAIDs
🔍 ข้ออื่นผิดเพราะอะไร:
• ข้อ ข. (Colchicine): Colchicine ลดการอักเสบผ่านการยับยั้ง microtubule polymerization ใช้ในโรคเกาต์เฉียบพลัน ไม่มีผลลดปวดในข้อเสื่อม
• ข้อ ค. (Allopurinol): Allopurinol ยับยั้ง xanthine oxidase เพื่อลดการสร้างกรดยูริกในเลือด ไม่มีฤทธิ์แก้ปวดหรือแก้อักเสบในข้อเข่าเสื่อม
• ข้อ ง. (Prednisolone ระยะยาว): Systemic corticosteroids ไม่แนะนำให้ใช้ระยะยาวในโรคข้อเข่าเสื่อมเนื่องจากผลข้างเคียงสูงและไม่มีประโยชน์ในการชะลอโรค
• ข้อ จ. (Aspirin ขนาดสูง): Aspirin ขนาดสูงมีผลข้างเคียงต่อระบบทางเดินอาหารและเพิ่มความเสี่ยงเลือดออก ไม่นิยมนำมาใช้แก้ปวดข้อเข่าเสื่อมในปัจจุบัน
📖 Guideline อ้างอิง:
2019 American College of Rheumatology/Arthritis Foundation Guideline for the Management of Osteoarthritis of the Hand, Hip, and Knee
📌 จุดจำก่อนสอบ:
• Central Pain Modulation in OA: Duloxetine ช่วยเพิ่มระดับ Serotonin และ Norepinephrine ในระบบ Descending inhibitory pain pathways บรรเทาอาการปวดข้อเข่าเสื่อมเรื้อรังได้ดีในรายที่มีข้อห้ามใช้ NSAIDs</t>
        </is>
      </c>
      <c r="K185" s="166" t="inlineStr"/>
      <c r="L185" s="166" t="inlineStr">
        <is>
          <t>Musculoskeletal</t>
        </is>
      </c>
      <c r="M185" s="166" t="inlineStr">
        <is>
          <t>Osteoarthritis</t>
        </is>
      </c>
      <c r="N185" s="165" t="inlineStr">
        <is>
          <t>Clinic</t>
        </is>
      </c>
      <c r="O185" s="166" t="inlineStr">
        <is>
          <t>ข้อ 52 Mock Musculo RxCU84</t>
        </is>
      </c>
      <c r="P185" s="165" t="inlineStr">
        <is>
          <t>ข้อสอบจำลอง</t>
        </is>
      </c>
      <c r="Q185" s="165" t="inlineStr">
        <is>
          <t>Mock RxCU84</t>
        </is>
      </c>
      <c r="R185" s="165" t="inlineStr"/>
    </row>
    <row r="186" ht="24" customHeight="1" s="49">
      <c r="A186" s="165" t="n">
        <v>184</v>
      </c>
      <c r="B186" s="16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กลไกการบรรเทาปวดของ capsaicin ชนิดทาเฉพาะที่คือข้อใด</t>
        </is>
      </c>
      <c r="C186" s="166" t="inlineStr"/>
      <c r="D186" s="166" t="inlineStr">
        <is>
          <t>ยับยั้งเอนไซม์ cyclooxygenase</t>
        </is>
      </c>
      <c r="E186" s="166" t="inlineStr">
        <is>
          <t>กระตุ้น TRPV1 ทำให้ substance P พร่องลง</t>
        </is>
      </c>
      <c r="F186" s="166" t="inlineStr">
        <is>
          <t>ต้านตัวรับ μ-opioid</t>
        </is>
      </c>
      <c r="G186" s="166" t="inlineStr">
        <is>
          <t>ยับยั้ง xanthine oxidase</t>
        </is>
      </c>
      <c r="H186" s="166" t="inlineStr">
        <is>
          <t>ยับยั้งการเก็บกลับ serotonin</t>
        </is>
      </c>
      <c r="I186" s="165" t="n">
        <v>2</v>
      </c>
      <c r="J186" s="166" t="inlineStr">
        <is>
          <t>✅ คำตอบที่ถูกต้อง: ข้อ ข. กระตุ้น TRPV1 ทำให้ substance P พร่องลง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Capsaicin ออกฤทธิ์จับกับตัวรับ TRPV1 (Vanilloid receptor) บน nociceptor ทำให้เกิดการปลดปล่อยและทำให้ Substance P พร่องลง (Depletion of substance P) จึงลดการส่งผ่านกระแสประสาทความปวด
🔍 ข้ออื่นผิดเพราะอะไร:
• ข้อ ก. (ยับยั้งเอนไซม์ cyclooxygenase): ยับยั้งเอนไซม์ cyclooxygenase เป็นกลไกการออกฤทธิ์ของยา NSAIDs ในการลดการสร้าง prostaglandins
• ข้อ ค. (ต้านตัวรับ μ-opioid): ต้านตัวรับ mu-opioid เป็นกลไกการออกฤทธิ์ของยา naloxone ในการแก้พิษ opioids
• ข้อ ง. (ยับยั้ง xanthine oxidase): ยับยั้ง xanthine oxidase เป็นกลไกการออกฤทธิ์ของ allopurinol และ febuxostat ในการรักษาโรคเกาต์
• ข้อ จ. (ยับยั้งการเก็บกลับ serotonin): ยับยั้งการเก็บกลับ serotonin และ norepinephrine เป็นกลไกของ SNRI เช่น duloxetine ที่ช่วยลดปวดประสาท
📖 Guideline อ้างอิง:
2019 American College of Rheumatology/Arthritis Foundation Guideline for the Management of Osteoarthritis of the Hand, Hip, and Knee
📌 จุดจำก่อนสอบ:
• Substance P Depletion by Capsaicin: การทา Capsaicin ต่อเนื่องจะทำให้เกิดการคั่งและหมดไปของ Substance P ที่ปลายประสาทรับความรู้สึกปวด ช่วยบรรเทาอาการปวดข้อเฉพาะที่</t>
        </is>
      </c>
      <c r="K186" s="166" t="inlineStr"/>
      <c r="L186" s="166" t="inlineStr">
        <is>
          <t>Musculoskeletal</t>
        </is>
      </c>
      <c r="M186" s="166" t="inlineStr">
        <is>
          <t>Osteoarthritis</t>
        </is>
      </c>
      <c r="N186" s="165" t="inlineStr">
        <is>
          <t>Clinic</t>
        </is>
      </c>
      <c r="O186" s="166" t="inlineStr">
        <is>
          <t>ข้อ 53 Mock Musculo RxCU84</t>
        </is>
      </c>
      <c r="P186" s="165" t="inlineStr">
        <is>
          <t>ข้อสอบจำลอง</t>
        </is>
      </c>
      <c r="Q186" s="165" t="inlineStr">
        <is>
          <t>Mock RxCU84</t>
        </is>
      </c>
      <c r="R186" s="165" t="inlineStr"/>
    </row>
    <row r="187" ht="24" customHeight="1" s="49">
      <c r="A187" s="165" t="n">
        <v>185</v>
      </c>
      <c r="B187" s="166" t="inlineStr">
        <is>
          <t>📌 สถานการณ์เคสที่ 4:
เคสที่ 4 ผู้ป่วยชาย อายุ 62 ปี อดีตทหารผ่านศึก วิ่งออกกำลังกายเป็นประจำ มาด้วยอาการปวดเรื้อรังบริเวณข้อเข่าซ้าย ตึงขัดตอนเช้า (Morning Stiffness) ประมาณ 15-30 นาที เวลาเดินมีเสียงดังกรอบแกรบในข้อ (Crepitus) ยกของหนักหรือวิ่งจะปวดรุนแรงขึ้น X-Ray พบภาวะข้อเข่าเสื่อมชัดเจน โรคประจำตัว: ไขมันในเลือดสูง รับประทาน Simvastatin 10 mg OD hs
คำถาม: ตามแนวทาง ACR 2019 คำแนะนำต่อการใช้ glucosamine ในข้อเข่าเสื่อมคือข้อใด</t>
        </is>
      </c>
      <c r="C187" s="166" t="inlineStr"/>
      <c r="D187" s="166" t="inlineStr">
        <is>
          <t>แนะนำอย่างยิ่งให้ใช้ทุกราย</t>
        </is>
      </c>
      <c r="E187" s="166" t="inlineStr">
        <is>
          <t>ใช้แทน NSAIDs ได้</t>
        </is>
      </c>
      <c r="F187" s="166" t="inlineStr">
        <is>
          <t>ใช้รักษา RA</t>
        </is>
      </c>
      <c r="G187" s="166" t="inlineStr">
        <is>
          <t>ใช้ป้องกันกระดูกหัก</t>
        </is>
      </c>
      <c r="H187" s="166" t="inlineStr">
        <is>
          <t>ไม่แนะนำให้ใช้</t>
        </is>
      </c>
      <c r="I187" s="165" t="n">
        <v>5</v>
      </c>
      <c r="J187" s="166" t="inlineStr">
        <is>
          <t>✅ คำตอบที่ถูกต้อง: ข้อ จ. ไม่แนะนำให้ใช้
💡 Background:
ผู้ป่วยชายอายุ 62 ปี มีอาการปวดเรื้อรังบริเวณข้อเข่าซ้าย มี Morning stiffness สั้นๆ 15-30 นาที ตรวจร่างกายพบเสียงกรอบแกรบในข้อ (Crepitus) และภาพรังสีเข้าได้กับโรคข้อเข่าเสื่อม (Knee Osteoarthritis) โรคประจำตัวคือไขมันในเลือดสูง เป้าหมายการรักษาคือการบรรเทาอาการปวด ฟื้นฟูสมรรถภาพของข้อ และชะลอการเสื่อม โดยเน้นการรักษาแบบไม่ใช้ยาร่วมกับการเลือกใช้ยาแก้ปวดเฉพาะที่เพื่อลดความเสี่ยงต่อระบบทางเดินอาหารและไตในผู้สูงอายุ
🎯 ทำไมข้อนี้ถึงถูก:
แนวทางเวชปฏิบัติ ACR 2019 ให้คำแนะนำไม่แนะนำให้ใช้ (Strongly against) ยา Glucosamine ในการรักษาข้อเข่าเสื่อมเนื่องจากขาดหลักฐานประสิทธิผลที่ชัดเจนเหนือยาหลอก
🔍 ข้ออื่นผิดเพราะอะไร:
• ข้อ ก. (แนะนำอย่างยิ่งให้ใช้ทุกราย): แนวทางปฏิบัติทางคลินิกปัจจุบันไม่สนับสนุนการใช้ glucosamine เป็นประจำทุกรายเนื่องจากประสิทธิภาพไม่เหนือกว่ายาหลอก
• ข้อ ข. (ใช้แทน NSAIDs ได้): Glucosamine ออกฤทธิ์ช้ามากและไม่มีฤทธิ์ต้านการอักเสบแบบเฉียบพลัน จึงไม่สามารถใช้เพื่อทดแทน NSAIDs ได้
• ข้อ ค. (ใช้รักษา RA): โรครูมาตอยด์เกิดจากกลไกทางภูมิคุ้มกัน ต้องรักษาด้วยยากลุ่ม DMARDs ซึ่ง glucosamine ไม่มีฤทธิ์ปรับภูมิคุ้มกัน
• ข้อ ง. (ใช้ป้องกันกระดูกหัก): Glucosamine เป็นเพียงองค์ประกอบของกระดูกอ่อนผิวข้อ ไม่ได้ช่วยเพิ่มมวลกระดูกแข็งเพื่อป้องกันกระดูกหัก
📖 Guideline อ้างอิง:
2019 American College of Rheumatology/Arthritis Foundation Guideline for the Management of Osteoarthritis of the Hand, Hip, and Knee
📌 จุดจำก่อนสอบ:
• Glucosamine Guideline Evidence: ปัจจุบัน ACR Guideline ไม่สนับสนุนการใช้ Glucosamine ในการรักษาโรคข้อเข่าเสื่อมเนื่องจากหลักฐานการวิจัยขนาดใหญ่พบว่าไม่แตกต่างจาก Placebo อย่างมีนัยสำคัญ</t>
        </is>
      </c>
      <c r="K187" s="166" t="inlineStr"/>
      <c r="L187" s="166" t="inlineStr">
        <is>
          <t>Musculoskeletal</t>
        </is>
      </c>
      <c r="M187" s="166" t="inlineStr">
        <is>
          <t>Osteoarthritis</t>
        </is>
      </c>
      <c r="N187" s="165" t="inlineStr">
        <is>
          <t>Clinic</t>
        </is>
      </c>
      <c r="O187" s="166" t="inlineStr">
        <is>
          <t>ข้อ 54 Mock Musculo RxCU84</t>
        </is>
      </c>
      <c r="P187" s="165" t="inlineStr">
        <is>
          <t>ข้อสอบจำลอง</t>
        </is>
      </c>
      <c r="Q187" s="165" t="inlineStr">
        <is>
          <t>Mock RxCU84</t>
        </is>
      </c>
      <c r="R187" s="165" t="inlineStr"/>
    </row>
    <row r="188" ht="24" customHeight="1" s="49">
      <c r="A188" s="165" t="n">
        <v>186</v>
      </c>
      <c r="B188" s="16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ยาใดเป็น First-line ในการป้องกันกระดูกหักซ้ำสำหรับผู้ป่วยรายนี้?</t>
        </is>
      </c>
      <c r="C188" s="166" t="inlineStr"/>
      <c r="D188" s="166" t="inlineStr">
        <is>
          <t>Alendronate</t>
        </is>
      </c>
      <c r="E188" s="166" t="inlineStr">
        <is>
          <t>Raloxifene</t>
        </is>
      </c>
      <c r="F188" s="166" t="inlineStr">
        <is>
          <t>Estrogen</t>
        </is>
      </c>
      <c r="G188" s="166" t="inlineStr">
        <is>
          <t>Calcitonin</t>
        </is>
      </c>
      <c r="H188" s="166" t="inlineStr">
        <is>
          <t>Calcium</t>
        </is>
      </c>
      <c r="I188" s="165" t="n">
        <v>1</v>
      </c>
      <c r="J188" s="166" t="inlineStr">
        <is>
          <t>✅ คำตอบที่ถูกต้อง: ข้อ ก. Alendronate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ในหญิงสูงอายุที่เป็นโรคกระดูกพรุนรุนแรงและมีภาวะกระดูกสันหลังยุบตัว (Vertebral compression fracture) ยา First-line ที่เป็นมาตรฐานในการรักษาและป้องกันการเกิดกระดูกหักซ้ำคือยากลุ่ม Bisphosphonates เช่น Alendronate หรือ Zoledronic acid (หรือ Denosumab)
🔍 ข้ออื่นผิดเพราะอะไร:
• ข้อ ข. (Raloxifene): Raloxifene ช่วยลดความเสี่ยงเฉพาะกระดูกสันหลังหัก (Vertebral fracture) แต่ไม่มีหลักฐานชัดเจนในการป้องกัน Non-vertebral หรือ Hip fracture
• ข้อ ค. (Estrogen): Estrogen therapy ไม่แนะนำให้ใช้เป็น first-line ในการรักษากระดูกพรุนเนื่องจากเพิ่มความเสี่ยงต่อมะเร็งเต้านมและลิ่มเลือดอุดตัน
• ข้อ ง. (Calcitonin): Calcitonin มีประสิทธิภาพต่ำในการลดความเสี่ยงกระดูกหักเมื่อเทียบกับยาอื่น มักสงวนไว้ใช้ในกรณีที่มีอาการปวดจากกระดูกสันหลังหักเฉียบพลัน
• ข้อ จ. (Calcium): Calcium เพียงตัวเดียวไม่เพียงพอในการรักษาโรคกระดูกพรุนรุนแรง จำเป็นต้องใช้ควบคู่กับยาต้านการสลายกระดูก
📖 Guideline อ้างอิง:
2020 AACE/ACE Clinical Practice Guidelines for the Diagnosis and Treatment of Postmenopausal Osteoporosis &amp; National Osteoporosis Foundation (NOF) Clinician's Guide
📌 จุดจำก่อนสอบ:
• Severe Osteoporosis with Fracture: ในผู้ป่วยสูงอายุที่มีภาวะ Vertebral compression fracture ยา First-line ที่เป็นมาตรฐานคือยากลุ่ม Bisphosphonates (Alendronate, Zoledronic acid) หรือ Denosumab เพื่อป้องกันการเกิดกระดูกหักซ้ำ</t>
        </is>
      </c>
      <c r="K188" s="166" t="inlineStr"/>
      <c r="L188" s="166" t="inlineStr">
        <is>
          <t>Musculoskeletal</t>
        </is>
      </c>
      <c r="M188" s="166" t="inlineStr">
        <is>
          <t>Osteoporosis</t>
        </is>
      </c>
      <c r="N188" s="165" t="inlineStr">
        <is>
          <t>Clinic</t>
        </is>
      </c>
      <c r="O188" s="166" t="inlineStr">
        <is>
          <t>ข้อ 55 Mock Musculo RxCU84</t>
        </is>
      </c>
      <c r="P188" s="165" t="inlineStr">
        <is>
          <t>ข้อสอบจำลอง</t>
        </is>
      </c>
      <c r="Q188" s="165" t="inlineStr">
        <is>
          <t>Mock RxCU84</t>
        </is>
      </c>
      <c r="R188" s="165" t="inlineStr"/>
    </row>
    <row r="189" ht="24" customHeight="1" s="49">
      <c r="A189" s="165" t="n">
        <v>187</v>
      </c>
      <c r="B189" s="16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คำแนะนำการบริหารยา Alendronate ที่ถูกต้องคือข้อใด?</t>
        </is>
      </c>
      <c r="C189" s="166" t="inlineStr"/>
      <c r="D189" s="166" t="inlineStr">
        <is>
          <t>กินหลังอาหารทันที</t>
        </is>
      </c>
      <c r="E189" s="166" t="inlineStr">
        <is>
          <t>กินก่อนนอน</t>
        </is>
      </c>
      <c r="F189" s="166" t="inlineStr">
        <is>
          <t>กินตอนเช้าขณะท้องว่าง ดื่มน้ำเปล่าเต็มแก้ว และตั้งตรง 30 นาที</t>
        </is>
      </c>
      <c r="G189" s="166" t="inlineStr">
        <is>
          <t>เคี้ยวให้ละเอียดก่อนกลืน</t>
        </is>
      </c>
      <c r="H189" s="166" t="inlineStr">
        <is>
          <t>กินพร้อมนม</t>
        </is>
      </c>
      <c r="I189" s="165" t="n">
        <v>3</v>
      </c>
      <c r="J189" s="166" t="inlineStr">
        <is>
          <t>✅ คำตอบที่ถูกต้อง: ข้อ ค. กินตอนเช้าขณะท้องว่าง ดื่มน้ำเปล่าเต็มแก้ว และตั้งตรง 30 นาที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คำแนะนำการรับประทาน Oral Bisphosphonates (Alendronate) ที่ถูกต้องคือ: รับประทานในตอนเช้าทันทีหลังตื่นนอน ขณะท้องว่าง ดื่มน้ำเปล่าตามเต็มแก้ว (200-250 mL) ห้ามเคี้ยวหรืออมยา และต้องนั่งหรือยืนตัวตรงอย่างน้อย 30 นาทีหลังทานยา ห้ามเอนตัวนอน และห้ามรับประทานอาหาร เครื่องดื่ม หรือยาอื่นเป็นเวลาอย่างน้อย 30 นาที เพื่อป้องกันการระคายเคืองและแผลที่หลอดอาหาร (Esophageal ulceration)
🔍 ข้ออื่นผิดเพราะอะไร:
• ข้อ ก. (กินหลังอาหารทันที): ยาดูดซึมได้น้อยมากทางเดินอาหาร อาหารจะไปรบกวนการดูดซึมยาจนแทบไม่เหลือยาเข้าสู่กระแสเลือด
• ข้อ ข. (กินก่อนนอน): การนอนหลังกินยาจะเพิ่มความเสี่ยงอย่างมากในการเกิดแผลหรือหลอดอาหารอักเสบ (Esophagitis)
• ข้อ ง. (เคี้ยวให้ละเอียดก่อนกลืน): ยาอาจทำให้เกิดการระคายเคืองต่อเยื่อบุช่องปากและหลอดอาหารอย่างรุนแรงหากเคี้ยวหรืออมไว้ในปาก
• ข้อ จ. (กินพร้อมนม): แคลเซียมในนมจะเกิดสารประกอบเชิงซ้อน (Chelation) กับยา ทำให้ยาลดการดูดซึมลงอย่างสิ้นเชิง
📖 Guideline อ้างอิง:
2020 AACE/ACE Clinical Practice Guidelines for the Diagnosis and Treatment of Postmenopausal Osteoporosis &amp; National Osteoporosis Foundation (NOF) Clinician's Guide
📌 จุดจำก่อนสอบ:
• Oral Bisphosphonate Administration: รับประทานตอนเช้าหลังตื่นนอนขณะท้องว่าง ดื่มน้ำเปล่าตาม 1 แก้วเต็ม (200-250 mL) ห้ามเคี้ยว และต้องนั่งหรือยืนตัวตรงอย่างน้อย 30 นาที ห้ามเอนตัวนอน เพื่อป้องกัน Esophageal ulceration</t>
        </is>
      </c>
      <c r="K189" s="166" t="inlineStr"/>
      <c r="L189" s="166" t="inlineStr">
        <is>
          <t>Musculoskeletal</t>
        </is>
      </c>
      <c r="M189" s="166" t="inlineStr">
        <is>
          <t>Osteoporosis</t>
        </is>
      </c>
      <c r="N189" s="165" t="inlineStr">
        <is>
          <t>Clinic</t>
        </is>
      </c>
      <c r="O189" s="166" t="inlineStr">
        <is>
          <t>ข้อ 56 Mock Musculo RxCU84</t>
        </is>
      </c>
      <c r="P189" s="165" t="inlineStr">
        <is>
          <t>ข้อสอบจำลอง</t>
        </is>
      </c>
      <c r="Q189" s="165" t="inlineStr">
        <is>
          <t>Mock RxCU84</t>
        </is>
      </c>
      <c r="R189" s="165" t="inlineStr"/>
    </row>
    <row r="190" ht="24" customHeight="1" s="49">
      <c r="A190" s="165" t="n">
        <v>188</v>
      </c>
      <c r="B190" s="16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ปริมาณแคลเซียมและวิตามินดีที่แนะนำต่อวัน (Total intake) ในหญิงสูงอายุ &gt; 50 ปี คือเท่าใด?</t>
        </is>
      </c>
      <c r="C190" s="166" t="inlineStr"/>
      <c r="D190" s="166" t="inlineStr">
        <is>
          <t>Ca 500 mg, Vit D 400 IU</t>
        </is>
      </c>
      <c r="E190" s="166" t="inlineStr">
        <is>
          <t>Ca 1200 mg, Vit D 800-1000 IU</t>
        </is>
      </c>
      <c r="F190" s="166" t="inlineStr">
        <is>
          <t>Ca 2000 mg, Vit D 2000 IU</t>
        </is>
      </c>
      <c r="G190" s="166" t="inlineStr">
        <is>
          <t>Ca 800 mg, Vit D 400 IU</t>
        </is>
      </c>
      <c r="H190" s="166" t="inlineStr">
        <is>
          <t>Ca 1500 mg, Vit D 400 IU</t>
        </is>
      </c>
      <c r="I190" s="165" t="n">
        <v>2</v>
      </c>
      <c r="J190" s="166" t="inlineStr">
        <is>
          <t>✅ คำตอบที่ถูกต้อง: ข้อ ข. Ca 1200 mg, Vit D 800-1000 IU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ตาม NOF และ National Osteoporosis Guidelines ปริมาณแคลเซียมและวิตามินดีที่แนะนำรวมต่อวัน (Total intake จากอาหารร่วมกับยาบำรุง) สำหรับหญิงอายุมากกว่า 50 ปี คือ แคลเซียม (Elemental calcium) 1,200 mg/day และ วิตามินดี (Vitamin D) 800 - 1,000 IU/day
🔍 ข้ออื่นผิดเพราะอะไร:
• ข้อ ก. (Ca 500 mg, Vit D 400 IU): ปริมาณแคลเซียม 500 mg และวิตามินดี 400 IU ต่ำเกินไปสำหรับการรักษาสมดุลกระดูกในหญิงวัยหมดประจำเดือน
• ข้อ ค. (Ca 2000 mg, Vit D 2000 IU): ปริมาณแคลเซียม 2000 mg สูงเกินไปและเพิ่มความเสี่ยงต่อการเกิดนิ่วในไต รวมถึงโรคหลอดเลือดหัวใจ
• ข้อ ง. (Ca 800 mg, Vit D 400 IU): ปริมาณแคลเซียม 800 mg และวิตามินดี 400 IU ยังไม่ถึงระดับเป้าหมายขั้นต่ำที่แนะนำในแนวทางเวชปฏิบัติส่วนใหญ่
• ข้อ จ. (Ca 1500 mg, Vit D 400 IU): ปริมาณแคลเซียม 1500 mg เกินกว่าที่แนะนำต่อวัน อาจเกิดผลข้างเคียงทางระบบทางเดินอาหารและไต โดยที่ไม่ได้ประโยชน์ต่อกระดูกเพิ่มขึ้น
📖 Guideline อ้างอิง:
2020 AACE/ACE Clinical Practice Guidelines for the Diagnosis and Treatment of Postmenopausal Osteoporosis &amp; National Osteoporosis Foundation (NOF) Clinician's Guide
📌 จุดจำก่อนสอบ:
• Daily Calcium &amp; Vitamin D Needs: หญิงสูงอายุหลังหมดประจำเดือน (&gt; 50 ปี) ต้องการ Elemental Calcium รวม 1,200 mg/day และ Vitamin D 800-1,000 IU/day จากอาหารร่วมกับยาบำรุง</t>
        </is>
      </c>
      <c r="K190" s="166" t="inlineStr"/>
      <c r="L190" s="166" t="inlineStr">
        <is>
          <t>Musculoskeletal</t>
        </is>
      </c>
      <c r="M190" s="166" t="inlineStr">
        <is>
          <t>Osteoporosis</t>
        </is>
      </c>
      <c r="N190" s="165" t="inlineStr">
        <is>
          <t>Clinic</t>
        </is>
      </c>
      <c r="O190" s="166" t="inlineStr">
        <is>
          <t>ข้อ 57 Mock Musculo RxCU84</t>
        </is>
      </c>
      <c r="P190" s="165" t="inlineStr">
        <is>
          <t>ข้อสอบจำลอง</t>
        </is>
      </c>
      <c r="Q190" s="165" t="inlineStr">
        <is>
          <t>Mock RxCU84</t>
        </is>
      </c>
      <c r="R190" s="165" t="inlineStr"/>
    </row>
    <row r="191" ht="24" customHeight="1" s="49">
      <c r="A191" s="165" t="n">
        <v>189</v>
      </c>
      <c r="B191" s="16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กลไกของยา Bisphosphonates คืออะไร?</t>
        </is>
      </c>
      <c r="C191" s="166" t="inlineStr"/>
      <c r="D191" s="166" t="inlineStr">
        <is>
          <t>กระตุ้น Osteoblast</t>
        </is>
      </c>
      <c r="E191" s="166" t="inlineStr">
        <is>
          <t>ยับยั้ง RANKL</t>
        </is>
      </c>
      <c r="F191" s="166" t="inlineStr">
        <is>
          <t>ยับยั้งการทำงานของ Osteoclast ชักนำให้เกิด Apoptosis</t>
        </is>
      </c>
      <c r="G191" s="166" t="inlineStr">
        <is>
          <t>เป็นฮอร์โมนทดแทน</t>
        </is>
      </c>
      <c r="H191" s="166" t="inlineStr">
        <is>
          <t>จับกับแคลเซียมในลำไส้ เฉลย</t>
        </is>
      </c>
      <c r="I191" s="165" t="n">
        <v>3</v>
      </c>
      <c r="J191" s="166" t="inlineStr">
        <is>
          <t>✅ คำตอบที่ถูกต้อง: ข้อ ค. ยับยั้งการทำงานของ Osteoclast ชักนำให้เกิด Apoptosis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ยากลุ่ม Bisphosphonates ออกฤทธิ์โดยจับกับผลึกไฮดรอกซีอะพาไทต์ในกระดูก เมื่อเซลล์สลายกระดูก (Osteoclast) กลืนกินเนื้อกระดูกเข้าไป ยาจะยับยั้งเอนไซม์ Farnesyl pyrophosphate (FPP) synthase ขัดขวางการทำงานและกระตุ้นให้เกิด Apoptosis ของ Osteoclast ทำให้อัตราการสลายกระดูกลดลง
🔍 ข้ออื่นผิดเพราะอะไร:
• ข้อ ก. (กระตุ้น Osteoblast): ยาที่กระตุ้นการทำงานของ Osteoblast โดยตรงเพื่อสร้างกระดูกใหม่คือยาในกลุ่ม Anabolic agents เช่น Teriparatide
• ข้อ ข. (ยับยั้ง RANKL): ยาที่ยับยั้ง RANKL คือ Denosumab ซึ่งเป็น Monoclonal antibody ที่ป้องกันไม่ให้ Osteoclast เจริญเติบโต
• ข้อ ง. (เป็นฮอร์โมนทดแทน): ฮอร์โมนทดแทน (HRT) คือ Estrogen ซึ่งออกฤทธิ์ผ่านตัวรับฮอร์โมน ไม่ใช่กลไกของ Bisphosphonates
• ข้อ จ. (จับกับแคลเซียมในลำไส้ เฉลย): ยาที่จับกับแคลเซียมในลำไส้คือ Phosphate binders เช่น Calcium carbonate ใช้ลดฟอสเฟตในเลือด ไม่ใช่ยารักษากระดูกพรุน
📖 Guideline อ้างอิง:
2020 AACE/ACE Clinical Practice Guidelines for the Diagnosis and Treatment of Postmenopausal Osteoporosis &amp; National Osteoporosis Foundation (NOF) Clinician's Guide
📌 จุดจำก่อนสอบ:
• Bisphosphonate Mechanism: ยับยั้งเอนไซม์ Farnesyl pyrophosphate (FPP) synthase ในเซลล์สลายกระดูก (Osteoclast) ทำให้สูญเสียฟังก์ชันและเกิด Apoptosis ส่งผลให้การสลายกระดูกลดลง</t>
        </is>
      </c>
      <c r="K191" s="166" t="inlineStr"/>
      <c r="L191" s="166" t="inlineStr">
        <is>
          <t>Musculoskeletal</t>
        </is>
      </c>
      <c r="M191" s="166" t="inlineStr">
        <is>
          <t>Osteoporosis</t>
        </is>
      </c>
      <c r="N191" s="165" t="inlineStr">
        <is>
          <t>Clinic</t>
        </is>
      </c>
      <c r="O191" s="166" t="inlineStr">
        <is>
          <t>ข้อ 58 Mock Musculo RxCU84</t>
        </is>
      </c>
      <c r="P191" s="165" t="inlineStr">
        <is>
          <t>ข้อสอบจำลอง</t>
        </is>
      </c>
      <c r="Q191" s="165" t="inlineStr">
        <is>
          <t>Mock RxCU84</t>
        </is>
      </c>
      <c r="R191" s="165" t="inlineStr"/>
    </row>
    <row r="192" ht="24" customHeight="1" s="49">
      <c r="A192" s="165" t="n">
        <v>190</v>
      </c>
      <c r="B192" s="16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กลไกของยา Denosumab คืออะไร?</t>
        </is>
      </c>
      <c r="C192" s="166" t="inlineStr"/>
      <c r="D192" s="166" t="inlineStr">
        <is>
          <t>ยับยั้ง Osteoclast โดยตรง</t>
        </is>
      </c>
      <c r="E192" s="166" t="inlineStr">
        <is>
          <t>เป็น Monoclonal antibody ต่อ RANKL</t>
        </is>
      </c>
      <c r="F192" s="166" t="inlineStr">
        <is>
          <t>กระตุ้น PTH receptor</t>
        </is>
      </c>
      <c r="G192" s="166" t="inlineStr">
        <is>
          <t>SERM</t>
        </is>
      </c>
      <c r="H192" s="166" t="inlineStr">
        <is>
          <t>แคลเซียมสังเคราะห์</t>
        </is>
      </c>
      <c r="I192" s="165" t="n">
        <v>2</v>
      </c>
      <c r="J192" s="166" t="inlineStr">
        <is>
          <t>✅ คำตอบที่ถูกต้อง: ข้อ ข. เป็น Monoclonal antibody ต่อ RANKL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Denosumab เป็น Fully human Monoclonal Antibody ที่ออกฤทธิ์จำเพาะเจาะจงโดยจับและยับยั้ง RANKL (Receptor Activator of Nuclear Factor-κB Ligand) ป้องกันไม่ให้ RANKL ไปจับกับตัวรับ RANK บนผิวของเซลล์ต้นกำเนิด จึงยับยั้งการเจริญเติบโต การทำงาน และการมีชีวิตรอดของ Osteoclast
🔍 ข้ออื่นผิดเพราะอะไร:
• ข้อ ก. (ยับยั้ง Osteoclast โดยตรง): Bisphosphonates เป็นยาที่ยับยั้งการทำงานของ Osteoclast โดยตรงและชักนำให้เกิดการตาย (Apoptosis)
• ข้อ ค. (กระตุ้น PTH receptor): Teriparatide เป็นยาในกลุ่มพาราไทรอยด์ฮอร์โมนสังเคราะห์ ออกฤทธิ์กระตุ้น PTH receptor เพื่อสร้างกระดูกใหม่
• ข้อ ง. (SERM): SERM เช่น Raloxifene ออกฤทธิ์เลียนแบบเอสโตรเจนที่กระดูก
• ข้อ จ. (แคลเซียมสังเคราะห์): ยาไม่มีโครงสร้างเป็นแคลเซียมและไม่ได้เสริมแร่ธาตุให้กับกระดูกโดยตรง
📖 Guideline อ้างอิง:
2020 AACE/ACE Clinical Practice Guidelines for the Diagnosis and Treatment of Postmenopausal Osteoporosis &amp; National Osteoporosis Foundation (NOF) Clinician's Guide
📌 จุดจำก่อนสอบ:
• Denosumab Mechanism: เป็น Fully human Monoclonal Antibody ที่จับจำเพาะกับ RANKL ยับยั้งไม่ให้กระตุ้นตัวรับ RANK บน Osteoclast จึงขัดขวางการเจริญเติบโตและการทำงานของเซลล์สลายกระดูก</t>
        </is>
      </c>
      <c r="K192" s="166" t="inlineStr"/>
      <c r="L192" s="166" t="inlineStr">
        <is>
          <t>Musculoskeletal</t>
        </is>
      </c>
      <c r="M192" s="166" t="inlineStr">
        <is>
          <t>Osteoporosis</t>
        </is>
      </c>
      <c r="N192" s="165" t="inlineStr">
        <is>
          <t>Clinic</t>
        </is>
      </c>
      <c r="O192" s="166" t="inlineStr">
        <is>
          <t>ข้อ 59 Mock Musculo RxCU84</t>
        </is>
      </c>
      <c r="P192" s="165" t="inlineStr">
        <is>
          <t>ข้อสอบจำลอง</t>
        </is>
      </c>
      <c r="Q192" s="165" t="inlineStr">
        <is>
          <t>Mock RxCU84</t>
        </is>
      </c>
      <c r="R192" s="165" t="inlineStr"/>
    </row>
    <row r="193" ht="24" customHeight="1" s="49">
      <c r="A193" s="165" t="n">
        <v>191</v>
      </c>
      <c r="B193" s="16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ทำไมผู้ป่วยรายนี้จึง "ไม่ควร" ใช้ยา Teriparatide?</t>
        </is>
      </c>
      <c r="C193" s="166" t="inlineStr"/>
      <c r="D193" s="166" t="inlineStr">
        <is>
          <t>ผู้ป่วยมีภาวะความดันสูง</t>
        </is>
      </c>
      <c r="E193" s="166" t="inlineStr">
        <is>
          <t>ผู้ป่วยมีประวัติมะเร็ง (NSCLC) อาจเสี่ยงต่อ Osteosarcoma หรือ Bone mets</t>
        </is>
      </c>
      <c r="F193" s="166" t="inlineStr">
        <is>
          <t>ผู้ป่วยเป็นเบาหวาน</t>
        </is>
      </c>
      <c r="G193" s="166" t="inlineStr">
        <is>
          <t>ผู้ป่วยไม่มีกระดูกหัก</t>
        </is>
      </c>
      <c r="H193" s="166" t="inlineStr">
        <is>
          <t>ยาราคาแพง</t>
        </is>
      </c>
      <c r="I193" s="165" t="n">
        <v>2</v>
      </c>
      <c r="J193" s="166" t="inlineStr">
        <is>
          <t>✅ คำตอบที่ถูกต้อง: ข้อ ข. ผู้ป่วยมีประวัติมะเร็ง (NSCLC) อาจเสี่ยงต่อ Osteosarcoma หรือ Bone mets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Teriparatide (recombinant human PTH 1-34) มีข้อห้ามใช้เด็ดขาด (Black box warning / Contraindication) ในผู้ป่วยที่มีประวัติโรคมะเร็งกระดูกหรือมะเร็งที่แพร่กระจายไปยังกระดูก (Skeletal malignancies or Bone metastases) รวมถึงผู้ป่วยที่มีความเสี่ยงสูงต่อ Osteosarcoma เช่น ผู้ป่วยที่เคยได้รับการฉายรังสีรักษาบริเวณโครงกระดูก
🔍 ข้ออื่นผิดเพราะอะไร:
• ข้อ ก. (ผู้ป่วยมีภาวะความดันสูง): ภาวะความดันโลหิตสูงไม่ใช่ข้อห้ามใช้ของ Teriparatide แต่อาจต้องระวังภาวะความดันตกขณะเปลี่ยนอิริยาบถในระยะแรกที่เริ่มยา
• ข้อ ค. (ผู้ป่วยเป็นเบาหวาน): โรคเบาหวานไม่ใช่ข้อห้ามใช้และไม่มีผลทางคลินิกที่เกี่ยวข้องกับกลไกหรือผลข้างเคียงของ Teriparatide
• ข้อ ง. (ผู้ป่วยไม่มีกระดูกหัก): ผู้ป่วยรายนี้มีกระดูกสันหลังยุบตัว (Vertebral fracture) ซึ่งถือว่าเป็นภาวะกระดูกหักจากโรคกระดูกพรุนแล้ว
• ข้อ จ. (ยาราคาแพง): แม้ยาจะมีราคาสูง แต่ข้อห้ามใช้เด็ดขาดในผู้ป่วยรายนี้คือประวัติโรคมะเร็ง ไม่ใช่เหตุผลด้านราคา
📖 Guideline อ้างอิง:
2020 AACE/ACE Clinical Practice Guidelines for the Diagnosis and Treatment of Postmenopausal Osteoporosis &amp; National Osteoporosis Foundation (NOF) Clinician's Guide
📌 จุดจำก่อนสอบ:
• Teriparatide Contraindication: มี Black box warning ห้ามใช้ Teriparatide ในผู้ป่วยที่มีประวัติโรคมะเร็งกระดูก มะเร็งที่แพร่กระจายไปกระดูก (Bone metastases) หรือเคยได้รับการฉายรังสีบริเวณกระดูก เนื่องจากความเสี่ยงต่อ Osteosarcoma</t>
        </is>
      </c>
      <c r="K193" s="166" t="inlineStr"/>
      <c r="L193" s="166" t="inlineStr">
        <is>
          <t>Musculoskeletal</t>
        </is>
      </c>
      <c r="M193" s="166" t="inlineStr">
        <is>
          <t>Osteoporosis</t>
        </is>
      </c>
      <c r="N193" s="165" t="inlineStr">
        <is>
          <t>Clinic</t>
        </is>
      </c>
      <c r="O193" s="166" t="inlineStr">
        <is>
          <t>ข้อ 60 Mock Musculo RxCU84</t>
        </is>
      </c>
      <c r="P193" s="165" t="inlineStr">
        <is>
          <t>ข้อสอบจำลอง</t>
        </is>
      </c>
      <c r="Q193" s="165" t="inlineStr">
        <is>
          <t>Mock RxCU84</t>
        </is>
      </c>
      <c r="R193" s="165" t="inlineStr"/>
    </row>
    <row r="194" ht="24" customHeight="1" s="49">
      <c r="A194" s="165" t="n">
        <v>192</v>
      </c>
      <c r="B194" s="16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ทำไมจึง "ไม่เลือก" Raloxifene ให้ผู้ป่วยรายนี้?</t>
        </is>
      </c>
      <c r="C194" s="166" t="inlineStr"/>
      <c r="D194" s="166" t="inlineStr">
        <is>
          <t>ป้องกันได้เฉพาะ Vertebral fracture และมีประวัติมะเร็ง/อาจเสี่ยง VTE</t>
        </is>
      </c>
      <c r="E194" s="166" t="inlineStr">
        <is>
          <t>ทำให้มวลกระดูกลดลง</t>
        </is>
      </c>
      <c r="F194" s="166" t="inlineStr">
        <is>
          <t>ระคายเคืองกระเพาะอาหาร</t>
        </is>
      </c>
      <c r="G194" s="166" t="inlineStr">
        <is>
          <t>ต้องฉีดเข้าเส้น</t>
        </is>
      </c>
      <c r="H194" s="166" t="inlineStr">
        <is>
          <t>ห้ามใช้ในคนแก่</t>
        </is>
      </c>
      <c r="I194" s="165" t="n">
        <v>1</v>
      </c>
      <c r="J194" s="166" t="inlineStr">
        <is>
          <t>✅ คำตอบที่ถูกต้อง: ข้อ ก. ป้องกันได้เฉพาะ Vertebral fracture และมีประวัติมะเร็ง/อาจเสี่ยง VTE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Raloxifene (SERM) มีข้อจำกัดคือมีหลักฐานช่วยลดความเสี่ยงกระดูกหักได้เฉพาะที่กระดูกสันหลัง (Vertebral fracture) เท่านั้น แต่ไม่ลดกระดูกหักที่ข้อสะโพกหรือกระดูกส่วนนอกกระดูกสันหลัง (Non-vertebral / Hip fracture) อีกทั้งยังเพิ่มความเสี่ยงต่อ Venous Thromboembolism (VTE) ในผู้ป่วยมะเร็ง จึงไม่เหมาะเป็นตัวเลือกแรกในผู้ป่วย Severe osteoporosis
🔍 ข้ออื่นผิดเพราะอะไร:
• ข้อ ข. (ทำให้มวลกระดูกลดลง): Raloxifene ออกฤทธิ์เป็น Estrogen agonist ที่กระดูก จึงช่วยลดการสลายกระดูกและเพิ่มมวลกระดูก ไม่ได้ทำให้มวลกระดูกลดลง
• ข้อ ค. (ระคายเคืองกระเพาะอาหาร): ผลข้างเคียงหลักของยาคืออาการร้อนวูบวาบ (Hot flashes) และตะคริวที่ขา ไม่ได้ระคายเคืองกระเพาะอาหารรุนแรงแบบ Bisphosphonates
• ข้อ ง. (ต้องฉีดเข้าเส้น): Raloxifene เป็นยารับประทานรูปแบบเม็ด ไม่จำเป็นต้องบริหารด้วยการฉีดเข้าหลอดเลือดดำ
• ข้อ จ. (ห้ามใช้ในคนแก่): ยาสามารถใช้ในหญิงสูงอายุวัยหมดประจำเดือนได้ หากไม่มีข้อห้ามใช้เช่นประวัติลิ่มเลือดอุดตันดำ (VTE)
📖 Guideline อ้างอิง:
2020 AACE/ACE Clinical Practice Guidelines for the Diagnosis and Treatment of Postmenopausal Osteoporosis &amp; National Osteoporosis Foundation (NOF) Clinician's Guide
📌 จุดจำก่อนสอบ:
• Limitations of Raloxifene: Raloxifene (SERM) ลดความเสี่ยงกระดูกหักได้เฉพาะกระดูกสันหลัง (Vertebral fracture) เท่านั้น ไม่ลดกระดูกหักที่ข้อสะโพก และเพิ่มความเสี่ยงต่อหลอดเลือดดำอุดตัน (VTE)</t>
        </is>
      </c>
      <c r="K194" s="166" t="inlineStr"/>
      <c r="L194" s="166" t="inlineStr">
        <is>
          <t>Musculoskeletal</t>
        </is>
      </c>
      <c r="M194" s="166" t="inlineStr">
        <is>
          <t>Osteoporosis</t>
        </is>
      </c>
      <c r="N194" s="165" t="inlineStr">
        <is>
          <t>Clinic</t>
        </is>
      </c>
      <c r="O194" s="166" t="inlineStr">
        <is>
          <t>ข้อ 61 Mock Musculo RxCU84</t>
        </is>
      </c>
      <c r="P194" s="165" t="inlineStr">
        <is>
          <t>ข้อสอบจำลอง</t>
        </is>
      </c>
      <c r="Q194" s="165" t="inlineStr">
        <is>
          <t>Mock RxCU84</t>
        </is>
      </c>
      <c r="R194" s="165" t="inlineStr"/>
    </row>
    <row r="195" ht="24" customHeight="1" s="49">
      <c r="A195" s="165" t="n">
        <v>193</v>
      </c>
      <c r="B195" s="16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ระยะเวลาการรักษาด้วย Oral Bisphosphonate ควรนานเท่าใดก่อนพิจารณา Drug holiday?</t>
        </is>
      </c>
      <c r="C195" s="166" t="inlineStr"/>
      <c r="D195" s="166" t="inlineStr">
        <is>
          <t>1 ปี</t>
        </is>
      </c>
      <c r="E195" s="166" t="inlineStr">
        <is>
          <t>3-5 ปี</t>
        </is>
      </c>
      <c r="F195" s="166" t="inlineStr">
        <is>
          <t>10 ปี</t>
        </is>
      </c>
      <c r="G195" s="166" t="inlineStr">
        <is>
          <t>ตลอดชีวิต</t>
        </is>
      </c>
      <c r="H195" s="166" t="inlineStr">
        <is>
          <t>6 เดือน</t>
        </is>
      </c>
      <c r="I195" s="165" t="n">
        <v>2</v>
      </c>
      <c r="J195" s="166" t="inlineStr">
        <is>
          <t>✅ คำตอบที่ถูกต้อง: ข้อ ข. 3-5 ปี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เนื่องจาก Bisphosphonates สามารถสะสมอยู่ในเนื้อกระดูกได้นาน แนวคิด 'Drug Holiday' จึงแนะนำให้พิจารณาพักการใช้ยาหลังจากรับประทาน Oral Bisphosphonate ต่อเนื่องเป็นเวลา 3 - 5 ปี (หรือ 3 ปีสำหรับยาฉีด IV Zoledronic acid) ในผู้ป่วยที่ความเสี่ยงกระดูกหักลดลง เพื่อลดความเสี่ยงต่อผลข้างเคียงระยะยาว (ONJ และ AFF)
🔍 ข้ออื่นผิดเพราะอะไร:
• ข้อ ก. (1 ปี): ระยะเวลา 1 ปีสั้นเกินไป ยายังสะสมในกระดูกไม่เพียงพอที่จะควบคุมการสลายกระดูกในช่วงหยุดยา (Drug holiday)
• ข้อ ค. (10 ปี): การให้ยาต่อเนื่องถึง 10 ปีโดยไม่ประเมิน อาจเพิ่มความเสี่ยงต่อภาวะกระดูกหักแบบผิดปกติ (Atypical femur fracture)
• ข้อ ง. (ตลอดชีวิต): ยาต้านการสลายกระดูกกลุ่มนี้ไม่ควรใช้ต่อเนื่องตลอดชีวิตโดยไม่มีการหยุดพัก เนื่องจากขัดขวางกระบวนการซ่อมแซมกระดูกตามธรรมชาติ
• ข้อ จ. (6 เดือน): การใช้ยาเพียง 6 เดือนไม่มีประโยชน์ทางคลินิกที่เพียงพอในการป้องกันความเสี่ยงกระดูกหักจากโรคกระดูกพรุน
📖 Guideline อ้างอิง:
2020 AACE/ACE Clinical Practice Guidelines for the Diagnosis and Treatment of Postmenopausal Osteoporosis &amp; National Osteoporosis Foundation (NOF) Clinician's Guide
📌 จุดจำก่อนสอบ:
• Bisphosphonate Drug Holiday: เนื่องจาก Bisphosphonate สะสมในกระดูกได้นาน ในผู้ป่วยที่ความเสี่ยงกระดูกหักลดลงควรพิจารณาพักการใช้ยา (Drug holiday) หลังรับประทานยาต่อเนื่อง 3-5 ปี เพื่อลดความเสี่ยงต่อ ONJ และ AFF</t>
        </is>
      </c>
      <c r="K195" s="166" t="inlineStr"/>
      <c r="L195" s="166" t="inlineStr">
        <is>
          <t>Musculoskeletal</t>
        </is>
      </c>
      <c r="M195" s="166" t="inlineStr">
        <is>
          <t>Osteoporosis</t>
        </is>
      </c>
      <c r="N195" s="165" t="inlineStr">
        <is>
          <t>Clinic</t>
        </is>
      </c>
      <c r="O195" s="166" t="inlineStr">
        <is>
          <t>ข้อ 62 Mock Musculo RxCU84</t>
        </is>
      </c>
      <c r="P195" s="165" t="inlineStr">
        <is>
          <t>ข้อสอบจำลอง</t>
        </is>
      </c>
      <c r="Q195" s="165" t="inlineStr">
        <is>
          <t>Mock RxCU84</t>
        </is>
      </c>
      <c r="R195" s="165" t="inlineStr"/>
    </row>
    <row r="196" ht="24" customHeight="1" s="49">
      <c r="A196" s="165" t="n">
        <v>194</v>
      </c>
      <c r="B196" s="16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ค่า T-score ใดที่เข้าเกณฑ์การวินิจฉัย Osteoporosis?</t>
        </is>
      </c>
      <c r="C196" s="166" t="inlineStr"/>
      <c r="D196" s="166" t="inlineStr">
        <is>
          <t>T-score ≤ -1.0</t>
        </is>
      </c>
      <c r="E196" s="166" t="inlineStr">
        <is>
          <t>T-score ≤ -2.0</t>
        </is>
      </c>
      <c r="F196" s="166" t="inlineStr">
        <is>
          <t>T-score ≤ -2.5</t>
        </is>
      </c>
      <c r="G196" s="166" t="inlineStr">
        <is>
          <t>T-score &gt; -1.0</t>
        </is>
      </c>
      <c r="H196" s="166" t="inlineStr">
        <is>
          <t>T-score = 0</t>
        </is>
      </c>
      <c r="I196" s="165" t="n">
        <v>3</v>
      </c>
      <c r="J196" s="166" t="inlineStr">
        <is>
          <t>✅ คำตอบที่ถูกต้อง: ข้อ ค. T-score ≤ -2.5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ตามเกณฑ์การวินิจฉัยขององค์การอนามัยโลก (WHO criteria) ภาวะกระดูกพรุน (Osteoporosis) วินิจฉัยเมื่อค่า Bone Mineral Density (BMD) มี T-score ≤ -2.5 SD ที่กระดูกสันหลังส่วนเอว คอกระดูกสะโพก หรือข้อมือ
🔍 ข้ออื่นผิดเพราะอะไร:
• ข้อ ก. (T-score ≤ -1.0): T-score ตั้งแต่ -1.0 ขึ้นไป ถือว่ามวลกระดูกอยู่ในเกณฑ์ปกติ (Normal)
• ข้อ ข. (T-score ≤ -2.0): T-score ระหว่าง -1.0 ถึง -2.5 ถือว่ามีภาวะมวลกระดูกน้อย (Osteopenia)
• ข้อ ง. (T-score &gt; -1.0): T-score ที่มากกว่า -1.0 จัดเป็นความหนาแน่นมวลกระดูกปกติ
• ข้อ จ. (T-score = 0): T-score = 0 หมายถึงมวลกระดูกเทียบเท่ากับค่าเฉลี่ยของหญิงสาววัยเจริญพันธุ์ที่แข็งแรงเต็มที่ ซึ่งถือว่าปกติมาก
📖 Guideline อ้างอิง:
2020 AACE/ACE Clinical Practice Guidelines for the Diagnosis and Treatment of Postmenopausal Osteoporosis &amp; National Osteoporosis Foundation (NOF) Clinician's Guide
📌 จุดจำก่อนสอบ:
• Osteoporosis Diagnostic Criteria: ตามเกณฑ์ของ WHO วินิจฉัย Osteoporosis เมื่อค่า Bone Mineral Density (BMD) มี T-score &lt;= -2.5 SD</t>
        </is>
      </c>
      <c r="K196" s="166" t="inlineStr"/>
      <c r="L196" s="166" t="inlineStr">
        <is>
          <t>Musculoskeletal</t>
        </is>
      </c>
      <c r="M196" s="166" t="inlineStr">
        <is>
          <t>Osteoporosis</t>
        </is>
      </c>
      <c r="N196" s="165" t="inlineStr">
        <is>
          <t>Clinic</t>
        </is>
      </c>
      <c r="O196" s="166" t="inlineStr">
        <is>
          <t>ข้อ 63 Mock Musculo RxCU84</t>
        </is>
      </c>
      <c r="P196" s="165" t="inlineStr">
        <is>
          <t>ข้อสอบจำลอง</t>
        </is>
      </c>
      <c r="Q196" s="165" t="inlineStr">
        <is>
          <t>Mock RxCU84</t>
        </is>
      </c>
      <c r="R196" s="165" t="inlineStr"/>
    </row>
    <row r="197" ht="24" customHeight="1" s="49">
      <c r="A197" s="165" t="n">
        <v>195</v>
      </c>
      <c r="B197" s="16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ผลข้างเคียงร้ายแรง (Rare but serious) ของยา Bisphosphonates และ Denosumab ที่เหมือนกันคือข้อใด?</t>
        </is>
      </c>
      <c r="C197" s="166" t="inlineStr"/>
      <c r="D197" s="166" t="inlineStr">
        <is>
          <t>SJS/TEN</t>
        </is>
      </c>
      <c r="E197" s="166" t="inlineStr">
        <is>
          <t>Osteonecrosis of the jaw (ONJ) และ Atypical femur fracture (AFF)</t>
        </is>
      </c>
      <c r="F197" s="166" t="inlineStr">
        <is>
          <t>รังไข่ฝ่อ</t>
        </is>
      </c>
      <c r="G197" s="166" t="inlineStr">
        <is>
          <t>เลือดออกในสมอง</t>
        </is>
      </c>
      <c r="H197" s="166" t="inlineStr">
        <is>
          <t>ไตวายเฉียบพลัน</t>
        </is>
      </c>
      <c r="I197" s="165" t="n">
        <v>2</v>
      </c>
      <c r="J197" s="166" t="inlineStr">
        <is>
          <t>✅ คำตอบที่ถูกต้อง: ข้อ ข. Osteonecrosis of the jaw (ONJ) และ Atypical femur fracture (AFF)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ผลข้างเคียงระยะยาวที่พบได้ยากแต่รุนแรง (Rare but serious adverse effects) ของยาต้านการสลายกระดูกทั้ง Bisphosphonates และ Denosumab คือ ภาวะกระดูกขากรรไกรตายจากการขาดเลือด (Osteonecrosis of the Jaw: ONJ) และ ภาวะกระดูกต้นขาหักแบบผิดปกติ (Atypical Femur Fracture: AFF) ซึ่งสัมพันธ์กับการยับยั้ง Bone turnover อย่างต่อเนื่องเป็นเวลานาน
🔍 ข้ออื่นผิดเพราะอะไร:
• ข้อ ก. (SJS/TEN): SJS/TEN เป็นปฏิกิริยาแพ้ยารุนแรงทางผิวหนัง มักพบในกลุ่มยากันชัก ยาปฏิชีวนะ หรือ Allopurinol ไม่ใช่ผลข้างเคียงเด่นของยานี้
• ข้อ ค. (รังไข่ฝ่อ): ยาทั้งสองชนิดไม่มีกลไกไปยับยั้งการทำงานของรังไข่ หรือรบกวนฮอร์โมนเพศจนทำให้รังไข่ฝ่อ
• ข้อ ง. (เลือดออกในสมอง): ยาไม่มีผลรบกวนระบบการแข็งตัวของเลือดหรือเกล็ดเลือด จึงไม่เพิ่มความเสี่ยงของการเกิดเลือดออกในสมอง
• ข้อ จ. (ไตวายเฉียบพลัน): Denosumab ไม่ขับออกทางไตและไม่เป็นพิษต่อไต ส่วน Bisphosphonates บางตัวอาจทำให้ไตวายถ้ารดเร็วเกินไป แต่ไม่ใช่ผลข้างเคียงร่วมที่เด่นชัดแบบ ONJ/AFF
📖 Guideline อ้างอิง:
2020 AACE/ACE Clinical Practice Guidelines for the Diagnosis and Treatment of Postmenopausal Osteoporosis &amp; National Osteoporosis Foundation (NOF) Clinician's Guide
📌 จุดจำก่อนสอบ:
• Rare Long-term Risks of Antiresorptives: การยับยั้ง Bone turnover ระยะยาวด้วย Bisphosphonate หรือ Denosumab สัมพันธ์กับความเสี่ยงเกิด Osteonecrosis of the Jaw (ONJ) และ Atypical Femur Fracture (AFF)</t>
        </is>
      </c>
      <c r="K197" s="166" t="inlineStr"/>
      <c r="L197" s="166" t="inlineStr">
        <is>
          <t>Musculoskeletal</t>
        </is>
      </c>
      <c r="M197" s="166" t="inlineStr">
        <is>
          <t>Osteoporosis</t>
        </is>
      </c>
      <c r="N197" s="165" t="inlineStr">
        <is>
          <t>Clinic</t>
        </is>
      </c>
      <c r="O197" s="166" t="inlineStr">
        <is>
          <t>ข้อ 64 Mock Musculo RxCU84</t>
        </is>
      </c>
      <c r="P197" s="165" t="inlineStr">
        <is>
          <t>ข้อสอบจำลอง</t>
        </is>
      </c>
      <c r="Q197" s="165" t="inlineStr">
        <is>
          <t>Mock RxCU84</t>
        </is>
      </c>
      <c r="R197" s="165" t="inlineStr"/>
    </row>
    <row r="198" ht="24" customHeight="1" s="49">
      <c r="A198" s="165" t="n">
        <v>196</v>
      </c>
      <c r="B198" s="16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ยาใดเหมาะสมเป็น first-line เพื่อลดความเสี่ยงกระดูกหักซ้ำในผู้ป่วยรายนี้</t>
        </is>
      </c>
      <c r="C198" s="166" t="inlineStr"/>
      <c r="D198" s="166" t="inlineStr">
        <is>
          <t>Raloxifene</t>
        </is>
      </c>
      <c r="E198" s="166" t="inlineStr">
        <is>
          <t>Alendronate</t>
        </is>
      </c>
      <c r="F198" s="166" t="inlineStr">
        <is>
          <t>Calcium เดี่ยว ๆ</t>
        </is>
      </c>
      <c r="G198" s="166" t="inlineStr">
        <is>
          <t>Estrogen</t>
        </is>
      </c>
      <c r="H198" s="166" t="inlineStr">
        <is>
          <t>Teriparatide</t>
        </is>
      </c>
      <c r="I198" s="165" t="n">
        <v>2</v>
      </c>
      <c r="J198" s="166" t="inlineStr">
        <is>
          <t>✅ คำตอบที่ถูกต้อง: ข้อ ข. Alendronate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Alendronate เป็นยา First-line ทางเลือกมาตรฐานในการป้องกันกระดูกหักซ้ำในผู้ป่วย Severe Osteoporosis ที่มีกระดูกสันหลังยุบ
🔍 ข้ออื่นผิดเพราะอะไร:
• ข้อ ก. (Raloxifene): Raloxifene ป้องกันได้แค่กระดูกสันหลังหัก (Vertebral fracture) และเพิ่มความเสี่ยง VTE ในผู้ป่วยมะเร็ง จึงไม่ใช่ทางเลือกที่ดีที่สุด
• ข้อ ค. (Calcium เดี่ยว ๆ): การเสริมแคลเซียมเพียงอย่างเดียวไม่สามารถยับยั้งการสลายกระดูกที่รุนแรงจนเกิดกระดูกหักในโรคกระดูกพรุนได้
• ข้อ ง. (Estrogen): Estrogen therapy ไม่นิยมใช้เป็น First-line ในผู้ป่วยสูงอายุและมีประวัติมะเร็ง เนื่องจากเพิ่มความเสี่ยงลิ่มเลือดอุดตันและมะเร็งบางชนิด
• ข้อ จ. (Teriparatide): Teriparatide มีข้อห้ามใช้ (Contraindication) ในผู้ป่วยที่มีประวัติโรคมะเร็ง เนื่องจากอาจเพิ่มความเสี่ยงโรคมะเร็งกระดูก (Osteosarcoma)
📖 Guideline อ้างอิง:
2020 AACE/ACE Clinical Practice Guidelines for the Diagnosis and Treatment of Postmenopausal Osteoporosis &amp; National Osteoporosis Foundation (NOF) Clinician's Guide
📌 จุดจำก่อนสอบ:
• Fracture Secondary Prevention: Alendronate เป็นยาทางเลือกมาตรฐานชนิดรับประทานที่มีข้อมูลสนับสนุนชัดเจนในการลดความเสี่ยงกระดูกหักซ้ำทั้งที่กระดูกสันหลังและข้อสะโพก</t>
        </is>
      </c>
      <c r="K198" s="166" t="inlineStr"/>
      <c r="L198" s="166" t="inlineStr">
        <is>
          <t>Musculoskeletal</t>
        </is>
      </c>
      <c r="M198" s="166" t="inlineStr">
        <is>
          <t>Osteoporosis</t>
        </is>
      </c>
      <c r="N198" s="165" t="inlineStr">
        <is>
          <t>Clinic</t>
        </is>
      </c>
      <c r="O198" s="166" t="inlineStr">
        <is>
          <t>ข้อ 65 Mock Musculo RxCU84</t>
        </is>
      </c>
      <c r="P198" s="165" t="inlineStr">
        <is>
          <t>ข้อสอบจำลอง</t>
        </is>
      </c>
      <c r="Q198" s="165" t="inlineStr">
        <is>
          <t>Mock RxCU84</t>
        </is>
      </c>
      <c r="R198" s="165" t="inlineStr"/>
    </row>
    <row r="199" ht="24" customHeight="1" s="49">
      <c r="A199" s="165" t="n">
        <v>197</v>
      </c>
      <c r="B199" s="16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เหตุผลที่เหมาะสมที่สุดที่ทำให้ไม่เลือกใช้ teriparatide ในผู้ป่วยรายนี้คือข้อใด</t>
        </is>
      </c>
      <c r="C199" s="166" t="inlineStr"/>
      <c r="D199" s="166" t="inlineStr">
        <is>
          <t>มีประวัติมะเร็ง เสี่ยง osteosarcoma</t>
        </is>
      </c>
      <c r="E199" s="166" t="inlineStr">
        <is>
          <t>ผู้ป่วยเป็นเบาหวาน</t>
        </is>
      </c>
      <c r="F199" s="166" t="inlineStr">
        <is>
          <t>ยาราคาถูก</t>
        </is>
      </c>
      <c r="G199" s="166" t="inlineStr">
        <is>
          <t>การทำงานของไตปกติ</t>
        </is>
      </c>
      <c r="H199" s="166" t="inlineStr">
        <is>
          <t>ไม่มีกระดูกหัก</t>
        </is>
      </c>
      <c r="I199" s="165" t="n">
        <v>1</v>
      </c>
      <c r="J199" s="166" t="inlineStr">
        <is>
          <t>✅ คำตอบที่ถูกต้อง: ข้อ ก. มีประวัติมะเร็ง เสี่ยง osteosarcoma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Teriparatide ไม่ควรใช้ในผู้ป่วยรายนี้เนื่องจากมีประวัติโรคมะเร็ง (NSCLC) ซึ่งมีความเสี่ยงต่อ Bone metastasis และข้อห้ามใช้เรื่องความเสี่ยง Osteosarcoma
🔍 ข้ออื่นผิดเพราะอะไร:
• ข้อ ข. (ผู้ป่วยเป็นเบาหวาน): ผู้ป่วยเป็นเบาหวาน: โรคเบาหวานไม่ใช่ข้อห้ามใช้ของยา teriparatide และยาไม่มีผลรบกวนการควบคุมระดับน้ำตาลในเลือดอย่างมีนัยสำคัญ
• ข้อ ค. (ยาราคาถูก): ยาราคาถูก: Teriparatide เป็นยาฉีดที่มีราคาสูงมาก ไม่ใช่ยาราคาถูก และไม่ใช่เหตุผลทางคลินิกในการห้ามใช้
• ข้อ ง. (การทำงานของไตปกติ): การทำงานของไตปกติ: Teriparatide สามารถใช้ได้ในผู้ป่วยที่การทำงานของไตปกติ หรือแม้แต่ในภาวะไตเสื่อมเล็กน้อยถึงปานกลาง
• ข้อ จ. (ไม่มีกระดูกหัก): ไม่มีกระดูกหัก: ผู้ป่วยรายนี้มีภาวะกระดูกสันหลังยุบตัว (Vertebral compression fracture) ซึ่งเป็นข้อบ่งชี้หลักในการพิจารณาใช้ยาในกลุ่ม anabolic agent
📖 Guideline อ้างอิง:
2020 AACE/ACE Clinical Practice Guidelines for the Diagnosis and Treatment of Postmenopausal Osteoporosis &amp; National Osteoporosis Foundation (NOF) Clinician's Guide
📌 จุดจำก่อนสอบ:
• Anabolic Agent Cautions: Teriparatide (recombinant PTH 1-34) มีฤทธิ์กระตุ้นการสร้างกระดูกอย่างแรง แต่ห้ามใช้ในผู้ป่วยที่มีภาวะเสี่ยงต่อการเกิดมะเร็งกระดูก</t>
        </is>
      </c>
      <c r="K199" s="166" t="inlineStr"/>
      <c r="L199" s="166" t="inlineStr">
        <is>
          <t>Musculoskeletal</t>
        </is>
      </c>
      <c r="M199" s="166" t="inlineStr">
        <is>
          <t>Osteoporosis</t>
        </is>
      </c>
      <c r="N199" s="165" t="inlineStr">
        <is>
          <t>Clinic</t>
        </is>
      </c>
      <c r="O199" s="166" t="inlineStr">
        <is>
          <t>ข้อ 66 Mock Musculo RxCU84</t>
        </is>
      </c>
      <c r="P199" s="165" t="inlineStr">
        <is>
          <t>ข้อสอบจำลอง</t>
        </is>
      </c>
      <c r="Q199" s="165" t="inlineStr">
        <is>
          <t>Mock RxCU84</t>
        </is>
      </c>
      <c r="R199" s="165" t="inlineStr"/>
    </row>
    <row r="200" ht="24" customHeight="1" s="49">
      <c r="A200" s="165" t="n">
        <v>198</v>
      </c>
      <c r="B200" s="16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ผู้ป่วยปวดหลังรุนแรงจากกระดูกสันหลังยุบและกำลังได้ cisplatin แนวทางจัดการปวดที่เหมาะสมที่สุดคือข้อใด</t>
        </is>
      </c>
      <c r="C200" s="166" t="inlineStr"/>
      <c r="D200" s="166" t="inlineStr">
        <is>
          <t>NSAIDs ขนาดสูงต่อเนื่องเป็นหลัก</t>
        </is>
      </c>
      <c r="E200" s="166" t="inlineStr">
        <is>
          <t>Colchicine</t>
        </is>
      </c>
      <c r="F200" s="166" t="inlineStr">
        <is>
          <t>Opioid ตามบันได WHO ร่วมกับ paracetamol เลี่ยง NSAIDs</t>
        </is>
      </c>
      <c r="G200" s="166" t="inlineStr">
        <is>
          <t>Allopurinol</t>
        </is>
      </c>
      <c r="H200" s="166" t="inlineStr">
        <is>
          <t>งดยาแก้ปวดทุกชนิด</t>
        </is>
      </c>
      <c r="I200" s="165" t="n">
        <v>3</v>
      </c>
      <c r="J200" s="166" t="inlineStr">
        <is>
          <t>✅ คำตอบที่ถูกต้อง: ข้อ ค. Opioid ตามบันได WHO ร่วมกับ paracetamol เลี่ยง NSAIDs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ผู้ป่วยกำลังได้รับยาเคมีบำบัด Cisplatin ซึ่งมีความเป็นพิษต่อไตสูง (Nephrotoxicity) จึงควรหลีกเลี่ยง NSAIDs อย่างเด็ดขาด การจัดการความปวดรุนแรงจึงควรใช้ยาแก้ปวดตามบันได WHO (Paracetamol ร่วมกับ Opioids เช่น Tramadol หรือ Morphine)
🔍 ข้ออื่นผิดเพราะอะไร:
• ข้อ ก. (NSAIDs ขนาดสูงต่อเนื่องเป็นหลัก): NSAIDs ขนาดสูงต่อเนื่องเป็นหลัก: ผู้ป่วยได้รับ cisplatin ซึ่งมีความเป็นพิษต่อไตสูง (nephrotoxicity) การใช้ NSAIDs ขนาดสูงต่อเนื่องจะยิ่งเพิ่มความเสี่ยงต่อภาวะไตวายเฉียบพลัน
• ข้อ ข. (Colchicine): Colchicine: เป็นยาสำหรับรักษาและป้องกันโรคเกาต์เฉียบพลัน ไม่มีฤทธิ์ระงับปวดจากภาวะกระดูกหักหรือกระดูกยุบตัว
• ข้อ ง. (Allopurinol): Allopurinol: เป็นยาลดกรดยูริกเพื่อป้องกันการกำเริบของโรคเกาต์ ไม่มีฤทธิ์แก้ปวดและไม่มีบทบาทในการรักษาภาวะกระดูกสันหลังยุบ
• ข้อ จ. (งดยาแก้ปวดทุกชนิด): งดยาแก้ปวดทุกชนิด: ผู้ป่วยมีอาการปวดหลังอย่างรุนแรงเฉียบพลัน จำเป็นต้องได้รับการจัดการความปวดอย่างเหมาะสมเพื่อคุณภาพชีวิตและลดภาวะแทรกซ้อนจากการนอนติดเตียง
📖 Guideline อ้างอิง:
2020 AACE/ACE Clinical Practice Guidelines for the Diagnosis and Treatment of Postmenopausal Osteoporosis &amp; National Osteoporosis Foundation (NOF) Clinician's Guide
📌 จุดจำก่อนสอบ:
• Pain Control with Cisplatin: Cisplatin มีความเป็นพิษต่อไตสูง (Nephrotoxicity) ห้ามใช้ NSAIDs โดยเด็ดขาด การจัดการความปวดรุนแรงจากกระดูกหักต้องใช้ Paracetamol ร่วมกับ Weak/Strong Opioids ตามลำดับ</t>
        </is>
      </c>
      <c r="K200" s="166" t="inlineStr"/>
      <c r="L200" s="166" t="inlineStr">
        <is>
          <t>Musculoskeletal</t>
        </is>
      </c>
      <c r="M200" s="166" t="inlineStr">
        <is>
          <t>Osteoporosis</t>
        </is>
      </c>
      <c r="N200" s="165" t="inlineStr">
        <is>
          <t>Clinic</t>
        </is>
      </c>
      <c r="O200" s="166" t="inlineStr">
        <is>
          <t>ข้อ 67 Mock Musculo RxCU84</t>
        </is>
      </c>
      <c r="P200" s="165" t="inlineStr">
        <is>
          <t>ข้อสอบจำลอง</t>
        </is>
      </c>
      <c r="Q200" s="165" t="inlineStr">
        <is>
          <t>Mock RxCU84</t>
        </is>
      </c>
      <c r="R200" s="165" t="inlineStr"/>
    </row>
    <row r="201" ht="24" customHeight="1" s="49">
      <c r="A201" s="165" t="n">
        <v>199</v>
      </c>
      <c r="B201" s="16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ข้อใดถูกต้องเกี่ยวกับ calcitonin ในผู้ป่วยที่มีกระดูกสันหลังยุบเฉียบพลัน</t>
        </is>
      </c>
      <c r="C201" s="166" t="inlineStr"/>
      <c r="D201" s="166" t="inlineStr">
        <is>
          <t>เพิ่มระดับแคลเซียมในเลือด</t>
        </is>
      </c>
      <c r="E201" s="166" t="inlineStr">
        <is>
          <t>กระตุ้นการทำงานของ osteoclast</t>
        </is>
      </c>
      <c r="F201" s="166" t="inlineStr">
        <is>
          <t>เป็นยาหลักระยะยาวแทน bisphosphonate</t>
        </is>
      </c>
      <c r="G201" s="166" t="inlineStr">
        <is>
          <t>ไม่มีฤทธิ์ลดปวด</t>
        </is>
      </c>
      <c r="H201" s="166" t="inlineStr">
        <is>
          <t>ช่วยลดปวดระยะสั้นจากกระดูกสันหลังยุบ</t>
        </is>
      </c>
      <c r="I201" s="165" t="n">
        <v>5</v>
      </c>
      <c r="J201" s="166" t="inlineStr">
        <is>
          <t>✅ คำตอบที่ถูกต้อง: ข้อ จ. ช่วยลดปวดระยะสั้นจากกระดูกสันหลังยุบ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Calcitonin (ชนิดพ่นจมูกหรือฉีด) มีคุณสมบัติช่วยลดอาการปวดกระดูกเฉียบพลันจากภาวะกระดูกสันหลังยุบตัว (Analgesic effect for acute vertebral compression fracture pain) ในระยะสั้น (ไม่เกิน 2-4 สัปดาห์) แต่ไม่แนะนำให้ใช้เป็นการรักษากระดูกพรุนระยะยาว
🔍 ข้ออื่นผิดเพราะอะไร:
• ข้อ ก. (เพิ่มระดับแคลเซียมในเลือด): เพิ่มระดับแคลเซียมในเลือด: Calcitonin ออกฤทธิ์ยับยั้ง osteoclast จึงทำให้ระดับแคลเซียมในเลือดลดลง ไม่ใช่เพิ่มขึ้น
• ข้อ ข. (กระตุ้นการทำงานของ osteoclast): กระตุ้นการทำงานของ osteoclast: กลไกของ calcitonin คือการยับยั้งการทำงานของ osteoclast เพื่อลดการสลายกระดูก
• ข้อ ค. (เป็นยาหลักระยะยาวแทน bisphosphonate): เป็นยาหลักระยะยาวแทน bisphosphonate: Calcitonin ไม่แนะนำให้ใช้เป็นยาหลักระยะยาวในการรักษาโรคกระดูกพรุนเนื่องจากมีประสิทธิภาพเพิ่มมวลกระดูกต่ำและอาจเพิ่มความเสี่ยงมะเร็งบางชนิดเมื่อใช้นาน
• ข้อ ง. (ไม่มีฤทธิ์ลดปวด): ไม่มีฤทธิ์ลดปวด: Calcitonin มีคุณสมบัติเด่นคือมีฤทธิ์ลดปวดที่เกิดจากกระดูกสันหลังยุบตัวเฉียบพลันผ่านกลไกที่คาดว่าเกี่ยวข้องกับสารสื่อประสาทในสมอง
📖 Guideline อ้างอิง:
2020 AACE/ACE Clinical Practice Guidelines for the Diagnosis and Treatment of Postmenopausal Osteoporosis &amp; National Osteoporosis Foundation (NOF) Clinician's Guide
📌 จุดจำก่อนสอบ:
• Calcitonin in Acute Compression Fracture: Calcitonin มีบทบาทเด่นในการช่วยบรรเทาอาการปวดกระดูกเฉียบพลันจากกระดูกสันหลังยุบตัวในระยะสั้น (2-4 สัปดาห์) แต่ไม่แนะนำให้ใช้เป็นการรักษากระดูกพรุนระยะยาว</t>
        </is>
      </c>
      <c r="K201" s="166" t="inlineStr"/>
      <c r="L201" s="166" t="inlineStr">
        <is>
          <t>Musculoskeletal</t>
        </is>
      </c>
      <c r="M201" s="166" t="inlineStr">
        <is>
          <t>Osteoporosis</t>
        </is>
      </c>
      <c r="N201" s="165" t="inlineStr">
        <is>
          <t>Clinic</t>
        </is>
      </c>
      <c r="O201" s="166" t="inlineStr">
        <is>
          <t>ข้อ 68 Mock Musculo RxCU84</t>
        </is>
      </c>
      <c r="P201" s="165" t="inlineStr">
        <is>
          <t>ข้อสอบจำลอง</t>
        </is>
      </c>
      <c r="Q201" s="165" t="inlineStr">
        <is>
          <t>Mock RxCU84</t>
        </is>
      </c>
      <c r="R201" s="165" t="inlineStr"/>
    </row>
    <row r="202" ht="24" customHeight="1" s="49">
      <c r="A202" s="165" t="n">
        <v>200</v>
      </c>
      <c r="B202" s="166" t="inlineStr">
        <is>
          <t>📌 สถานการณ์เคสที่ 5:
เคสที่ 5 ผู้ป่วยหญิงชาวดัตช์ อายุ 71 ปี ปวดหลังส่วนกลางและส่วนล่างอย่างรุนแรงเฉียบพลัน (Acute severe back pain) ภาพ CT scan พบกระดูกสันหลังส่วนเอวยุบตัวจากการกดทับ (Vertebral compression fracture) DXA scan พบ T-score = -2.7 วินิจฉัย Severe Osteoporosis
PMH: T2DM, HTN, DLP, Non-Small Cell Lung Cancer ระยะที่ 4 (T4N1M1)
Physical &amp; Labs: BW 54 kg, Ht 152 cm, ตับและไตปกติ, ไม่พบ Bone Metastasis
Current Medications: Metformin 500 mg 2x1, Sitagliptin 100 mg 1x1, Losartan 50 mg 1x1, Manidipine 20 mg 1x1, Atorvastatin 40 mg 1x1, Ezetimibe 10 mg 1x1, Cisplatin 75 mg/m² + Pemetrexed 500 mg/m² q 21 days
คำถาม: ผลข้างเคียงรุนแรงที่พบได้ทั้ง bisphosphonate และ denosumab (ควรตรวจสุขภาพช่องปากก่อนเริ่มยา) คือข้อใด</t>
        </is>
      </c>
      <c r="C202" s="166" t="inlineStr"/>
      <c r="D202" s="166" t="inlineStr">
        <is>
          <t>SJS/TEN</t>
        </is>
      </c>
      <c r="E202" s="166" t="inlineStr">
        <is>
          <t>ไตวายเฉียบพลัน</t>
        </is>
      </c>
      <c r="F202" s="166" t="inlineStr">
        <is>
          <t>หัวใจเต้นผิดจังหวะ</t>
        </is>
      </c>
      <c r="G202" s="166" t="inlineStr">
        <is>
          <t>Osteonecrosis of the jaw และ atypical femur fracture</t>
        </is>
      </c>
      <c r="H202" s="166" t="inlineStr">
        <is>
          <t>ต้อกระจก</t>
        </is>
      </c>
      <c r="I202" s="165" t="n">
        <v>4</v>
      </c>
      <c r="J202" s="166" t="inlineStr">
        <is>
          <t>✅ คำตอบที่ถูกต้อง: ข้อ ง. Osteonecrosis of the jaw และ atypical femur fracture
💡 Background:
ผู้ป่วยหญิงชาวดัตช์ อายุ 71 ปี ปวดหลังส่วนกลางและเอวเฉียบพลันรุนแรง เอกซเรย์พบกระดูกสันหลังยุบตัวจากการกดทับ (Vertebral compression fracture) ตรวจวัด BMD พบ T-score = -2.7 วินิจฉัย Severe Osteoporosis โดยมีโรคมะเร็งปอด Non-Small Cell Lung Cancer กำลังได้รับยาเคมีบำบัด Cisplatin + Pemetrexed การรักษาจำเป็นต้องให้ยาต้านการสลายกระดูกเพื่อป้องกันกระดูกหักซ้ำซ้อน ควบคู่กับการประเมินข้อห้ามใช้อย่างรอบคอบเนื่องจากสภาวะโรคและยาเคมีบำบัดที่ได้รับ
🎯 ทำไมข้อนี้ถึงถูก:
Osteonecrosis of the jaw (ONJ) และ Atypical femur fracture (AFF) เป็นผลข้างเคียงรุนแรงที่พบได้ทั้งจาก Bisphosphonates และ Denosumab จึงควรตรวจสุขภาพช่องปากและฟันให้เรียบร้อยก่อนเริ่มยา
🔍 ข้ออื่นผิดเพราะอะไร:
• ข้อ ก. (SJS/TEN): SJS/TEN: เป็นปฏิกิริยาแพ้ยารุนแรงทางผิวหนังที่มักพบในกลุ่มยากันชัก ยาปฏิชีวนะ หรือ allopurinol ไม่ใช่ผลข้างเคียงจำเพาะของกลุ่มยาต้านการสลายกระดูก
• ข้อ ข. (ไตวายเฉียบพลัน): ไตวายเฉียบพลัน: เป็นผลข้างเคียงที่อาจพบได้จากการฉีด bisphosphonate ทางหลอดเลือดดำเร็วเกินไป แต่ไม่ใช่ผลข้างเคียงหลักที่พบร่วมกันกับ denosumab
• ข้อ ค. (หัวใจเต้นผิดจังหวะ): หัวใจเต้นผิดจังหวะ: ไม่ใช่ผลข้างเคียงที่พบได้บ่อยหรือเป็นลักษณะจำเพาะของยาทั้ง bisphosphonate และ denosumab
• ข้อ จ. (ต้อกระจก): ต้อกระจก: เป็นผลข้างเคียงที่เกิดจากการใช้ยาคอร์ติโคสเตียรอยด์เป็นระยะเวลานาน ไม่เกี่ยวข้องกับกลุ่มยาต้านการสลายกระดูก
📖 Guideline อ้างอิง:
2020 AACE/ACE Clinical Practice Guidelines for the Diagnosis and Treatment of Postmenopausal Osteoporosis &amp; National Osteoporosis Foundation (NOF) Clinician's Guide
📌 จุดจำก่อนสอบ:
• Oral Screening Before Antiresorptives: ผู้ป่วยควรได้รับการตรวจสุขภาพช่องปากและฟัน (Dental examination) ให้เรียบร้อยก่อนเริ่มยา Bisphosphonates หรือ Denosumab เพื่อป้องกันการเกิด Osteonecrosis of the jaw (ONJ)</t>
        </is>
      </c>
      <c r="K202" s="166" t="inlineStr"/>
      <c r="L202" s="166" t="inlineStr">
        <is>
          <t>Musculoskeletal</t>
        </is>
      </c>
      <c r="M202" s="166" t="inlineStr">
        <is>
          <t>Osteoporosis</t>
        </is>
      </c>
      <c r="N202" s="165" t="inlineStr">
        <is>
          <t>Clinic</t>
        </is>
      </c>
      <c r="O202" s="166" t="inlineStr">
        <is>
          <t>ข้อ 69 Mock Musculo RxCU84</t>
        </is>
      </c>
      <c r="P202" s="165" t="inlineStr">
        <is>
          <t>ข้อสอบจำลอง</t>
        </is>
      </c>
      <c r="Q202" s="165" t="inlineStr">
        <is>
          <t>Mock RxCU84</t>
        </is>
      </c>
      <c r="R202" s="165" t="inlineStr"/>
    </row>
    <row r="203" ht="24" customHeight="1" s="49">
      <c r="A203" s="165" t="n">
        <v>201</v>
      </c>
      <c r="B203"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ความผิดพลาดร้ายแรง (Med Error) ในใบสั่งยานี้คืออะไร?</t>
        </is>
      </c>
      <c r="C203" s="166" t="inlineStr"/>
      <c r="D203" s="166" t="inlineStr">
        <is>
          <t>การคำนวณยา Infliximab ต่อน้ำหนักตัวผิดพลาด</t>
        </is>
      </c>
      <c r="E203" s="166" t="inlineStr">
        <is>
          <t>สั่ง MTX กินทุกวันแทนที่จะเป็นสัปดาห์ละครั้ง</t>
        </is>
      </c>
      <c r="F203" s="166" t="inlineStr">
        <is>
          <t>ให้ Folic acid ที่มีขนาดน้อยเกินไป</t>
        </is>
      </c>
      <c r="G203" s="166" t="inlineStr">
        <is>
          <t>การที่ Prednisolone ให้รับประทานหลังอาหารทำให้ยาดูดซึมไม่ดี</t>
        </is>
      </c>
      <c r="H203" s="166" t="inlineStr">
        <is>
          <t>การบริหาร NSS 0.9% มีอัตราเร็วจนเกินไป ก่อให้เกิดอาการบวมน้ำ</t>
        </is>
      </c>
      <c r="I203" s="165" t="n">
        <v>2</v>
      </c>
      <c r="J203" s="166" t="inlineStr">
        <is>
          <t>✅ คำตอบที่ถูกต้อง: ข้อ ข. สั่ง MTX กินทุกวันแทนที่จะเป็นสัปดาห์ละครั้ง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ความคลาดเคลื่อนทางยาที่ร้ายแรงและเป็นอันตรายถึงชีวิต (Fatal Medication Error) ในใบสั่งยานี้คือ การสั่งจ่าย Methotrexate (MTX) รับประทานแบบทุกวัน (1x1 po hs) แทนที่จะเป็นสัปดาห์ละครั้ง (Once weekly) ซึ่งจะทำให้เกิดพิษเฉียบพลันจากการกดไขกระดูกอย่างรุนแรง
🔍 ข้ออื่นผิดเพราะอะไร:
• ข้อ ก. (การคำนวณยา Infliximab ต่อน้ำหนักตัวผิดพลาด): การคำนวณยา Infliximab ต่อน้ำหนักตัวผิดพลาด: ขนาดยา Infliximab ที่ถูกต้องสำหรับ Rheumatoid Arthritis คือ 3 mg/kg ซึ่งผู้ป่วยหนัก 60 kg คำนวณได้ 180 mg ถือว่าถูกต้องแล้ว
• ข้อ ค. (ให้ Folic acid ที่มีขนาดน้อยเกินไป): ให้ Folic acid ที่มีขนาดน้อยเกินไป: ขนาด Folic acid 5 mg สัปดาห์ละ 1 ครั้ง ถือเป็นขนาดมาตรฐานในการให้เสริมเพื่อป้องกันผลข้างเคียงจากยา MTX
• ข้อ ง. (การที่ Prednisolone ให้รับประทานหลังอาหารทำให้ยาดูดซึมไม่ดี): การที่ Prednisolone ให้รับประทานหลังอาหารทำให้ยาดูดซึมไม่ดี: Prednisolone ควรรับประทานหลังอาหารเพื่อลดการระคายเคืองกระเพาะอาหาร และไม่กระทบต่อการดูดซึมยา
• ข้อ จ. (การบริหาร NSS 0.9% มีอัตราเร็วจนเกินไป ก่อให้เกิดอาการบวมน้ำ): การบริหาร NSS 0.9% มีอัตราเร็วจนเกินไป ก่อให้เกิดอาการบวมน้ำ: การให้ NSS 100 ml ใน 30 นาที เป็นอัตราปกติที่ใช้ในการล้างสาย (flush) หลังจากหยดยาเสร็จ ไม่ได้ทำให้เกิดภาวะบวมน้ำ
📖 Guideline อ้างอิง:
2021 American College of Rheumatology (ACR) Guideline for the Treatment of Rheumatoid Arthritis &amp; 2020 ACR Guideline for the Management of Reproductive Health in Rheumatic and Musculoskeletal Diseases
📌 จุดจำก่อนสอบ:
• Fatal MTX Medication Error: Methotrexate สำหรับการรักษาโรคข้ออักเสบรูมาตอยด์ ต้องสั่งจ่ายเป็น สัปดาห์ละครั้ง (Once weekly) เสมอ การสั่งจ่ายแบบทุกวัน (Daily) เป็นความคลาดเคลื่อนทางยาที่ร้ายแรงและเป็นอันตรายถึงแก่ชีวิต</t>
        </is>
      </c>
      <c r="K203" s="166" t="inlineStr"/>
      <c r="L203" s="166" t="inlineStr">
        <is>
          <t>Musculoskeletal</t>
        </is>
      </c>
      <c r="M203" s="166" t="inlineStr">
        <is>
          <t>Rheumatoid arthritis</t>
        </is>
      </c>
      <c r="N203" s="165" t="inlineStr">
        <is>
          <t>Clinic</t>
        </is>
      </c>
      <c r="O203" s="166" t="inlineStr">
        <is>
          <t>ข้อ 70 Mock Musculo RxCU84</t>
        </is>
      </c>
      <c r="P203" s="165" t="inlineStr">
        <is>
          <t>ข้อสอบจำลอง</t>
        </is>
      </c>
      <c r="Q203" s="165" t="inlineStr">
        <is>
          <t>Mock RxCU84</t>
        </is>
      </c>
      <c r="R203" s="165" t="inlineStr"/>
    </row>
    <row r="204" ht="24" customHeight="1" s="49">
      <c r="A204" s="165" t="n">
        <v>202</v>
      </c>
      <c r="B204"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ผู้ป่วยรายนี้จากใบสั่งยานี้ (หากแก้ไขถูกต้องแล้ว) ควรเฝ้าระวังเรื่องใดบ้าง</t>
        </is>
      </c>
      <c r="C204" s="166" t="inlineStr"/>
      <c r="D204" s="166" t="inlineStr">
        <is>
          <t>CBC ที่ต่ำเกินไป</t>
        </is>
      </c>
      <c r="E204" s="166" t="inlineStr">
        <is>
          <t>WBC ที่สูงเกินไป</t>
        </is>
      </c>
      <c r="F204" s="166" t="inlineStr">
        <is>
          <t>ค่า LDL-C ที่สูงขึ้น</t>
        </is>
      </c>
      <c r="G204" s="166" t="inlineStr">
        <is>
          <t>อาการเวียนศรีษะและหมดสติ</t>
        </is>
      </c>
      <c r="H204" s="166" t="inlineStr">
        <is>
          <t>ไม่มีข้อใดถูกต้อง</t>
        </is>
      </c>
      <c r="I204" s="165" t="n">
        <v>1</v>
      </c>
      <c r="J204" s="166" t="inlineStr">
        <is>
          <t>✅ คำตอบที่ถูกต้อง: ข้อ ก. CBC ที่ต่ำเกินไป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ผู้ป่วยรายนี้ได้รับยาทั้ง Infliximab (Biologic DMARD) และ Methotrexate ซึ่งเป็นยากดภูมิคุ้มกัน การเฝ้าระวังความปลอดภัยที่สำคัญที่สุดคือ การตรวจความสมบูรณ์ของเม็ดเลือด (CBC) เพื่อเฝ้าระวังภาวะกดไขกระดูก เม็ดเลือดขาวต่ำ (Leukopenia/Neutropenia) และเกล็ดเลือดต่ำ ซึ่งจะเพิ่มความเสี่ยงต่อการติดเชื้อรุนแรง
🔍 ข้ออื่นผิดเพราะอะไร:
• ข้อ ข. (WBC ที่สูงเกินไป): WBC ที่สูงเกินไป: การรับประทาน MTX เกินขนาดจะทำให้เกิดภาวะไขกระดูกฝ่อ ส่งผลให้เม็ดเลือดขาวต่ำ (Leukopenia) ไม่ใช่เม็ดเลือดขาวสูงขึ้น
• ข้อ ค. (ค่า LDL-C ที่สูงขึ้น): ค่า LDL-C ที่สูงขึ้น: ยา MTX ไม่ได้มีผลข้างเคียงต่อระบบเผาผลาญที่ทำให้เพิ่มระดับไขมัน LDL-C ในเลือดโดยตรง
• ข้อ ง. (อาการเวียนศรีษะและหมดสติ): อาการเวียนศรีษะและหมดสติ: แม้ผู้ป่วยจะได้ยาลดความดัน แต่ไม่ใช่ผลข้างเคียงหลักและอันตรายที่สุดที่ต้องเฝ้าระวังอย่างฉุกเฉินจากการได้รับ MTX เกินขนาด
• ข้อ จ. (ไม่มีข้อใดถูกต้อง): ไม่มีข้อใดถูกต้อง: ภาวะไขกระดูกฝ่อจาก MTX ทำให้กดการสร้างเม็ดเลือดทุกชนิดรวมถึงเม็ดเลือดขาวและเกล็ดเลือด จึงต้องเฝ้าระวังผล CBC ต่ำ
📖 Guideline อ้างอิง:
2021 American College of Rheumatology (ACR) Guideline for the Treatment of Rheumatoid Arthritis &amp; 2020 ACR Guideline for the Management of Reproductive Health in Rheumatic and Musculoskeletal Diseases
📌 จุดจำก่อนสอบ:
• Immunosuppressive Monitoring: การใช้ Infliximab ร่วมกับ Methotrexate ต้องตรวจติดตามความสมบูรณ์ของเม็ดเลือด (CBC) อย่างเคร่งครัดเพื่อเฝ้าระวังภาวะกดไขกระดูก (Cytopenia) และภาวะติดเชื้อ</t>
        </is>
      </c>
      <c r="K204" s="166" t="inlineStr"/>
      <c r="L204" s="166" t="inlineStr">
        <is>
          <t>Musculoskeletal</t>
        </is>
      </c>
      <c r="M204" s="166" t="inlineStr">
        <is>
          <t>Rheumatoid arthritis</t>
        </is>
      </c>
      <c r="N204" s="165" t="inlineStr">
        <is>
          <t>Clinic</t>
        </is>
      </c>
      <c r="O204" s="166" t="inlineStr">
        <is>
          <t>ข้อ 71 Mock Musculo RxCU84</t>
        </is>
      </c>
      <c r="P204" s="165" t="inlineStr">
        <is>
          <t>ข้อสอบจำลอง</t>
        </is>
      </c>
      <c r="Q204" s="165" t="inlineStr">
        <is>
          <t>Mock RxCU84</t>
        </is>
      </c>
      <c r="R204" s="165" t="inlineStr"/>
    </row>
    <row r="205" ht="24" customHeight="1" s="49">
      <c r="A205" s="165" t="n">
        <v>203</v>
      </c>
      <c r="B205"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อาการพิษรุนแรงจากการกิน MTX เกินขนาด (กินทุกวัน) คือข้อใด?</t>
        </is>
      </c>
      <c r="C205" s="166" t="inlineStr"/>
      <c r="D205" s="166" t="inlineStr">
        <is>
          <t>Retinopathy</t>
        </is>
      </c>
      <c r="E205" s="166" t="inlineStr">
        <is>
          <t>ไขกระดูกฝ่อ (Bone marrow suppression)</t>
        </is>
      </c>
      <c r="F205" s="166" t="inlineStr">
        <is>
          <t>SJS/TEN</t>
        </is>
      </c>
      <c r="G205" s="166" t="inlineStr">
        <is>
          <t>QT Prolongation</t>
        </is>
      </c>
      <c r="H205" s="166" t="inlineStr">
        <is>
          <t>ผมร่วงอย่างรุนแรง</t>
        </is>
      </c>
      <c r="I205" s="165" t="n">
        <v>2</v>
      </c>
      <c r="J205" s="166" t="inlineStr">
        <is>
          <t>✅ คำตอบที่ถูกต้อง: ข้อ ข. ไขกระดูกฝ่อ (Bone marrow suppression)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ภาวะเป็นพิษเฉียบพลันที่รุนแรงและเป็นอันตรายถึงแก่ชีวิตจากการรับประทาน MTX ทุกวัน คือ ภาวะกดไขกระดูกรุนแรง (Severe bone marrow suppression: Pancytopenia, Agranulocytosis) ร่วมกับเยื่อบุทางเดินอาหารอักเสบและเป็นแผลรุนแรง (Mucositis/Ulceration)
🔍 ข้ออื่นผิดเพราะอะไร:
• ข้อ ก. (Retinopathy): Retinopathy: เป็นผลข้างเคียงจำเพาะที่พบจากการใช้ยา Hydroxychloroquine ในระยะยาว ไม่ใช่ยา MTX
• ข้อ ค. (SJS/TEN): SJS/TEN: แม้ MTX จะทำให้เกิดผื่นผิวหนังได้ แต่การเกิด SJS/TEN เป็นปฏิกิริยาที่พบได้น้อยมากเมื่อเทียบกับความเสี่ยงหลักอย่างไขกระดูกฝ่อ
• ข้อ ง. (QT Prolongation): QT Prolongation: MTX ไม่มีผลต่อการยืดระยะ QT interval ซึ่งมักพบในยาต้านหัวใจเต้นผิดจังหวะ หรือยาปฏิชีวนะกลุ่ม macrolides
• ข้อ จ. (ผมร่วงอย่างรุนแรง): ผมร่วงอย่างรุนแรง: ผมร่วงเป็นผลข้างเคียงที่พบได้แต่มักเกิดจากการใช้ต่อเนื่องระยะยาว ไม่ใช่อาการพิษรุนแรงเฉียบพลันที่อันตรายถึงชีวิตเท่ากับภาวะกดไขกระดูก
📖 Guideline อ้างอิง:
2021 American College of Rheumatology (ACR) Guideline for the Treatment of Rheumatoid Arthritis &amp; 2020 ACR Guideline for the Management of Reproductive Health in Rheumatic and Musculoskeletal Diseases
📌 จุดจำก่อนสอบ:
• Acute MTX Toxicity Presentation: พิษเฉียบพลันจากการรับประทาน MTX ทุกวันคือ ภาวะกดไขกระดูกอย่างรุนแรง (Pancytopenia, Agranulocytosis) ร่วมกับเยื่อบุทางเดินอาหารอักเสบเป็นแผล (Severe mucositis)</t>
        </is>
      </c>
      <c r="K205" s="166" t="inlineStr"/>
      <c r="L205" s="166" t="inlineStr">
        <is>
          <t>Musculoskeletal</t>
        </is>
      </c>
      <c r="M205" s="166" t="inlineStr">
        <is>
          <t>Rheumatoid arthritis</t>
        </is>
      </c>
      <c r="N205" s="165" t="inlineStr">
        <is>
          <t>Clinic</t>
        </is>
      </c>
      <c r="O205" s="166" t="inlineStr">
        <is>
          <t>ข้อ 72 Mock Musculo RxCU84</t>
        </is>
      </c>
      <c r="P205" s="165" t="inlineStr">
        <is>
          <t>ข้อสอบจำลอง</t>
        </is>
      </c>
      <c r="Q205" s="165" t="inlineStr">
        <is>
          <t>Mock RxCU84</t>
        </is>
      </c>
      <c r="R205" s="165" t="inlineStr"/>
    </row>
    <row r="206" ht="24" customHeight="1" s="49">
      <c r="A206" s="165" t="n">
        <v>204</v>
      </c>
      <c r="B206"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ยาแก้พิษ (Antidote/Rescue) สำหรับภาวะ MTX Toxicity คือยาใด?</t>
        </is>
      </c>
      <c r="C206" s="166" t="inlineStr"/>
      <c r="D206" s="166" t="inlineStr">
        <is>
          <t>N-acetylcysteine</t>
        </is>
      </c>
      <c r="E206" s="166" t="inlineStr">
        <is>
          <t>Flumazenil</t>
        </is>
      </c>
      <c r="F206" s="166" t="inlineStr">
        <is>
          <t>Leucovorin (Folinic acid)</t>
        </is>
      </c>
      <c r="G206" s="166" t="inlineStr">
        <is>
          <t>Vitamin K</t>
        </is>
      </c>
      <c r="H206" s="166" t="inlineStr">
        <is>
          <t>Protamine sulfate</t>
        </is>
      </c>
      <c r="I206" s="165" t="n">
        <v>3</v>
      </c>
      <c r="J206" s="166" t="inlineStr">
        <is>
          <t>✅ คำตอบที่ถูกต้อง: ข้อ ค. Leucovorin (Folinic acid)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Leucovorin (Folinic acid) เป็นยาต้านพิษหรือกู้ชีวิต (Rescue therapy) สำหรับภาวะ Methotrexate Toxicity โดยทำหน้าที่เป็น Reduced folate ข้ามผ่านขั้นตอนการทำงานของเอนไซม์ DHFR เข้าไปให้เซลล์นำไปใช้สร้าง DNA ได้ทันทีเพื่อช่วยกู้การทำงานของไขกระดูก
🔍 ข้ออื่นผิดเพราะอะไร:
• ข้อ ก. (N-acetylcysteine): N-acetylcysteine: เป็นยาต้านพิษสำหรับภาวะตับอักเสบจากพาราเซตามอลเกินขนาด (Paracetamol toxicity) ไม่มีผลต่อการแก้พิษของ MTX
• ข้อ ข. (Flumazenil): Flumazenil: เป็นยาต้านพิษสำหรับการได้รับยากลุ่ม Benzodiazepines เกินขนาดเพื่อแก้ฤทธิ์กดระบบประสาทส่วนกลาง
• ข้อ ง. (Vitamin K): Vitamin K: เป็นยาต้านพิษสำหรับภาวะเลือดออกผิดปกติจากการใช้ยาต้านการแข็งตัวของเลือด Warfarin เกินขนาด
• ข้อ จ. (Protamine sulfate): Protamine sulfate: เป็นยาต้านพิษสำหรับการได้รับยา Heparin หรือ LMWH เกินขนาด
📖 Guideline อ้างอิง:
2021 American College of Rheumatology (ACR) Guideline for the Treatment of Rheumatoid Arthritis &amp; 2020 ACR Guideline for the Management of Reproductive Health in Rheumatic and Musculoskeletal Diseases
📌 จุดจำก่อนสอบ:
• MTX Rescue Therapy: Leucovorin (Folinic acid) เป็น Reduced folate ที่สามารถข้ามผ่านการยับยั้งของเอนไซม์ DHFR เข้าไปกู้ชีวิตเซลล์ไขกระดูกได้โดยตรง จึงเป็นยาต้านพิษหลักสำหรับ MTX Toxicity</t>
        </is>
      </c>
      <c r="K206" s="166" t="inlineStr"/>
      <c r="L206" s="166" t="inlineStr">
        <is>
          <t>Musculoskeletal</t>
        </is>
      </c>
      <c r="M206" s="166" t="inlineStr">
        <is>
          <t>Rheumatoid arthritis</t>
        </is>
      </c>
      <c r="N206" s="165" t="inlineStr">
        <is>
          <t>Clinic</t>
        </is>
      </c>
      <c r="O206" s="166" t="inlineStr">
        <is>
          <t>ข้อ 73 Mock Musculo RxCU84</t>
        </is>
      </c>
      <c r="P206" s="165" t="inlineStr">
        <is>
          <t>ข้อสอบจำลอง</t>
        </is>
      </c>
      <c r="Q206" s="165" t="inlineStr">
        <is>
          <t>Mock RxCU84</t>
        </is>
      </c>
      <c r="R206" s="165" t="inlineStr"/>
    </row>
    <row r="207" ht="24" customHeight="1" s="49">
      <c r="A207" s="165" t="n">
        <v>205</v>
      </c>
      <c r="B207"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การให้ Folic acid 5 mg สัปดาห์ละ 1-2 ครั้ง ร่วมกับ MTX มีจุดประสงค์เพื่ออะไร?</t>
        </is>
      </c>
      <c r="C207" s="166" t="inlineStr"/>
      <c r="D207" s="166" t="inlineStr">
        <is>
          <t>เพิ่มฤทธิ์ยา MTX</t>
        </is>
      </c>
      <c r="E207" s="166" t="inlineStr">
        <is>
          <t>ลดการเกิดไขกระดูกฝ่อ</t>
        </is>
      </c>
      <c r="F207" s="166" t="inlineStr">
        <is>
          <t>ลดผลข้างเคียงทางระบบทางเดินอาหารและแผลในปาก (GI/Mucositis)</t>
        </is>
      </c>
      <c r="G207" s="166" t="inlineStr">
        <is>
          <t>บำรุงครรภ์</t>
        </is>
      </c>
      <c r="H207" s="166" t="inlineStr">
        <is>
          <t>ป้องกันตับวาย</t>
        </is>
      </c>
      <c r="I207" s="165" t="n">
        <v>3</v>
      </c>
      <c r="J207" s="166" t="inlineStr">
        <is>
          <t>✅ คำตอบที่ถูกต้อง: ข้อ ค. ลดผลข้างเคียงทางระบบทางเดินอาหารและแผลในปาก (GI/Mucositis)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การให้ Folic acid เสริมในการรักษา RA ด้วย MTX มีจุดประสงค์เพื่อลดผลข้างเคียงที่พบบ่อยจากยา MTX ได้แก่ อาการทางเดินอาหาร คลื่นไส้ อาเจียน แผลในปาก (Oral mucositis) ตลอดจนช่วยลดความเสี่ยงต่อภาวะเอนไซม์ตับสูง โดยไม่บดบังประสิทธิภาพในการรักษาโรคข้อ
🔍 ข้ออื่นผิดเพราะอะไร:
• ข้อ ก. (เพิ่มฤทธิ์ยา MTX): เพิ่มฤทธิ์ยา MTX: Folic acid จะเข้าไปทดแทนโฟเลตในเซลล์ปกติที่ถูกยับยั้ง ไม่ได้ไปเพิ่มประสิทธิภาพในการกดภูมิคุ้มกันหรือต้านการอักเสบของยา MTX
• ข้อ ข. (ลดการเกิดไขกระดูกฝ่อ): ลดการเกิดไขกระดูกฝ่อ: Folic acid ใช้เสริมเพื่อลดผลข้างเคียงทั่วไป แต่หากเกิดภาวะไขกระดูกฝ่อรุนแรงจาก MTX เกินขนาด ต้องใช้ active form คือ Leucovorin ไม่ใช่ Folic acid ธรรมดา
• ข้อ ง. (บำรุงครรภ์): บำรุงครรภ์: ยา MTX เป็นข้อห้ามใช้เด็ดขาดในสตรีมีครรภ์ (Pregnancy Category X) เนื่องจากทำให้ทารกวิรูป การให้กรดโฟลิกในที่นี้ไม่ได้มีจุดประสงค์เพื่อบำรุงครรภ์
• ข้อ จ. (ป้องกันตับวาย): ป้องกันตับวาย: แม้ Folic acid อาจช่วยลดความเสี่ยงเอนไซม์ตับขึ้นสูงได้บ้าง แต่ไม่สามารถป้องกันภาวะตับวายรุนแรงจากการใช้ MTX ในขนาดที่เป็นพิษได้
📖 Guideline อ้างอิง:
2021 American College of Rheumatology (ACR) Guideline for the Treatment of Rheumatoid Arthritis &amp; 2020 ACR Guideline for the Management of Reproductive Health in Rheumatic and Musculoskeletal Diseases
📌 จุดจำก่อนสอบ:
• Role of Folic Acid with MTX: การให้ Folic acid เสริม 5 mg สัปดาห์ละ 1-2 ครั้ง ช่วยลดผลข้างเคียงเรื่องคลื่นไส้ อาเจียน แผลในปาก และภาวะเอนไซม์ตับสูง โดยไม่ลดทอนประสิทธิภาพในการรักษาโรคข้อ</t>
        </is>
      </c>
      <c r="K207" s="166" t="inlineStr"/>
      <c r="L207" s="166" t="inlineStr">
        <is>
          <t>Musculoskeletal</t>
        </is>
      </c>
      <c r="M207" s="166" t="inlineStr">
        <is>
          <t>Rheumatoid arthritis</t>
        </is>
      </c>
      <c r="N207" s="165" t="inlineStr">
        <is>
          <t>Clinic</t>
        </is>
      </c>
      <c r="O207" s="166" t="inlineStr">
        <is>
          <t>ข้อ 74 Mock Musculo RxCU84</t>
        </is>
      </c>
      <c r="P207" s="165" t="inlineStr">
        <is>
          <t>ข้อสอบจำลอง</t>
        </is>
      </c>
      <c r="Q207" s="165" t="inlineStr">
        <is>
          <t>Mock RxCU84</t>
        </is>
      </c>
      <c r="R207" s="165" t="inlineStr"/>
    </row>
    <row r="208" ht="24" customHeight="1" s="49">
      <c r="A208" s="165" t="n">
        <v>206</v>
      </c>
      <c r="B208"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กลไกของยา Methotrexate คือข้อใด?</t>
        </is>
      </c>
      <c r="C208" s="166" t="inlineStr"/>
      <c r="D208" s="166" t="inlineStr">
        <is>
          <t>ยับยั้ง COX-2</t>
        </is>
      </c>
      <c r="E208" s="166" t="inlineStr">
        <is>
          <t>ยับยั้ง Xanthine oxidase</t>
        </is>
      </c>
      <c r="F208" s="166" t="inlineStr">
        <is>
          <t>ยับยั้ง Dihydrofolate reductase (DHFR)</t>
        </is>
      </c>
      <c r="G208" s="166" t="inlineStr">
        <is>
          <t>ยับยั้ง TNF-alpha</t>
        </is>
      </c>
      <c r="H208" s="166" t="inlineStr">
        <is>
          <t>ยับยั้ง CD20</t>
        </is>
      </c>
      <c r="I208" s="165" t="n">
        <v>3</v>
      </c>
      <c r="J208" s="166" t="inlineStr">
        <is>
          <t>✅ คำตอบที่ถูกต้อง: ข้อ ค. ยับยั้ง Dihydrofolate reductase (DHFR)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กลไกการออกฤทธิ์ระดับเซลล์ของ Methotrexate คือการยับยั้งเอนไซม์ Dihydrofolate Reductase (DHFR) ขัดขวางการเปลี่ยน Folic acid เป็น Tetrahydrofolate ซึ่งจำเป็นต่อการสังเคราะห์ Purine และ Pyrimidine ในการสร้าง DNA และ RNA
🔍 ข้ออื่นผิดเพราะอะไร:
• ข้อ ก. (ยับยั้ง COX-2): ยับยั้ง COX-2: เป็นกลไกหลักของยากลุ่ม NSAIDs ชนิด COX-2 inhibitors เช่น Celecoxib ไม่ใช่ MTX
• ข้อ ข. (ยับยั้ง Xanthine oxidase): ยับยั้ง Xanthine oxidase: เป็นกลไกของยาลดระดับกรดยูริกในการรักษาโรคเกาต์ เช่น Allopurinol และ Febuxostat
• ข้อ ง. (ยับยั้ง TNF-alpha): ยับยั้ง TNF-alpha: เป็นกลไกของยาชีววัตถุกลุ่ม TNF inhibitors เช่น Infliximab, Etanercept, และ Adalimumab
• ข้อ จ. (ยับยั้ง CD20): ยับยั้ง CD20: เป็นกลไกของยาชีววัตถุกลุ่ม Anti-CD20 monoclonal antibody เช่น Rituximab ที่ใช้กด B-cells
📖 Guideline อ้างอิง:
2021 American College of Rheumatology (ACR) Guideline for the Treatment of Rheumatoid Arthritis &amp; 2020 ACR Guideline for the Management of Reproductive Health in Rheumatic and Musculoskeletal Diseases
📌 จุดจำก่อนสอบ:
• MTX Mechanism: ยับยั้งเอนไซม์ Dihydrofolate Reductase (DHFR) ขัดขวางการสังเคราะห์ Tetrahydrofolate ซึ่งจำเป็นต่อการสร้างเบส Purine และ Thymidylate ในการสังเคราะห์ DNA และ RNA</t>
        </is>
      </c>
      <c r="K208" s="166" t="inlineStr"/>
      <c r="L208" s="166" t="inlineStr">
        <is>
          <t>Musculoskeletal</t>
        </is>
      </c>
      <c r="M208" s="166" t="inlineStr">
        <is>
          <t>Rheumatoid arthritis</t>
        </is>
      </c>
      <c r="N208" s="165" t="inlineStr">
        <is>
          <t>Clinic</t>
        </is>
      </c>
      <c r="O208" s="166" t="inlineStr">
        <is>
          <t>ข้อ 75 Mock Musculo RxCU84</t>
        </is>
      </c>
      <c r="P208" s="165" t="inlineStr">
        <is>
          <t>ข้อสอบจำลอง</t>
        </is>
      </c>
      <c r="Q208" s="165" t="inlineStr">
        <is>
          <t>Mock RxCU84</t>
        </is>
      </c>
      <c r="R208" s="165" t="inlineStr"/>
    </row>
    <row r="209" ht="24" customHeight="1" s="49">
      <c r="A209" s="165" t="n">
        <v>207</v>
      </c>
      <c r="B209"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ก่อนเริ่มยา Infliximab (Biologics) ผู้ป่วยต้องได้รับการคัดกรอง (Screening) โรคติดเชื้อใดเสมอ?</t>
        </is>
      </c>
      <c r="C209" s="166" t="inlineStr"/>
      <c r="D209" s="166" t="inlineStr">
        <is>
          <t>HIV</t>
        </is>
      </c>
      <c r="E209" s="166" t="inlineStr">
        <is>
          <t>Syphilis</t>
        </is>
      </c>
      <c r="F209" s="166" t="inlineStr">
        <is>
          <t>Tuberculosis (TB) และ Hepatitis B/C</t>
        </is>
      </c>
      <c r="G209" s="166" t="inlineStr">
        <is>
          <t>Malaria</t>
        </is>
      </c>
      <c r="H209" s="166" t="inlineStr">
        <is>
          <t>COVID-19</t>
        </is>
      </c>
      <c r="I209" s="165" t="n">
        <v>3</v>
      </c>
      <c r="J209" s="166" t="inlineStr">
        <is>
          <t>✅ คำตอบที่ถูกต้อง: ข้อ ค. Tuberculosis (TB) และ Hepatitis B/C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ก่อนเริ่มยากลุ่ม Biologics โดยเฉพาะ TNF-alpha inhibitors (เช่น Infliximab) ผู้ป่วยต้องได้รับการตรวจคัดกรองการติดเชื้อแฝงเสมอ ได้แก่ วัณโรค (Latent TB screening ด้วย TST หรือ IGRA ร่วมกับ CXR) และ ไวรัสตับอักเสบบีและซี (Hepatitis B &amp; C screening) เนื่องจากยามีความเสี่ยงสูงที่จะกระตุ้นให้เชื้อกลับมากำเริบอย่างรุนแรง (Reactivation)
🔍 ข้ออื่นผิดเพราะอะไร:
• ข้อ ก. (HIV): HIV: แม้ผู้ติดเชื้อ HIV จะมีความเสี่ยงในการใช้ยากดภูมิ แต่การคัดกรองวัณโรคและไวรัสตับอักเสบเป็นข้อบังคับมาตรฐานที่ต้องทำก่อนเริ่ม TNF inhibitors เสมอ
• ข้อ ข. (Syphilis): Syphilis: โรคซิฟิลิสไม่ใช่การติดเชื้อฉวยโอกาสหลักที่ยา Infliximab จะทำให้ลุกลาม จึงไม่ได้เป็นข้อบังคับในการคัดกรองก่อนเริ่มยา
• ข้อ ง. (Malaria): Malaria: โรคมาลาเรียเป็นโรคติดเชื้อปรสิตที่ไม่ใช่ข้อห้ามใช้สัมบูรณ์หรือจำเป็นต้องคัดกรองในผู้ป่วยทุกรายก่อนเริ่มยาชีววัตถุ
• ข้อ จ. (COVID-19): COVID-19: การคัดกรอง COVID-19 เป็นไปตามความเสี่ยงทางคลินิกขณะนั้น แต่การคัดกรองวัณโรคแฝง (Latent TB) เป็นข้อบังคับจากลของยากลุ่มนี้เพื่อป้องกันการกำเริบ
📖 Guideline อ้างอิง:
2021 American College of Rheumatology (ACR) Guideline for the Treatment of Rheumatoid Arthritis &amp; 2020 ACR Guideline for the Management of Reproductive Health in Rheumatic and Musculoskeletal Diseases
📌 จุดจำก่อนสอบ:
• Pre-biologic Screening: ก่อนเริ่มยาชีววัตถุ (Biologics) โดยเฉพาะ TNF-alpha inhibitors ต้องตรวจคัดกรองการติดเชื้อแฝงเสมอ ได้แก่ วัณโรค (Latent TB ด้วย TST/IGRA และ CXR) และไวรัสตับอักเสบบีและซี (Hepatitis B &amp; C)</t>
        </is>
      </c>
      <c r="K209" s="166" t="inlineStr"/>
      <c r="L209" s="166" t="inlineStr">
        <is>
          <t>Musculoskeletal</t>
        </is>
      </c>
      <c r="M209" s="166" t="inlineStr">
        <is>
          <t>Rheumatoid arthritis</t>
        </is>
      </c>
      <c r="N209" s="165" t="inlineStr">
        <is>
          <t>Clinic</t>
        </is>
      </c>
      <c r="O209" s="166" t="inlineStr">
        <is>
          <t>ข้อ 76 Mock Musculo RxCU84</t>
        </is>
      </c>
      <c r="P209" s="165" t="inlineStr">
        <is>
          <t>ข้อสอบจำลอง</t>
        </is>
      </c>
      <c r="Q209" s="165" t="inlineStr">
        <is>
          <t>Mock RxCU84</t>
        </is>
      </c>
      <c r="R209" s="165" t="inlineStr"/>
    </row>
    <row r="210" ht="24" customHeight="1" s="49">
      <c r="A210" s="165" t="n">
        <v>208</v>
      </c>
      <c r="B210"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Infliximab มีกลไกการออกฤทธิ์อย่างไร?</t>
        </is>
      </c>
      <c r="C210" s="166" t="inlineStr"/>
      <c r="D210" s="166" t="inlineStr">
        <is>
          <t>Chimeric Monoclonal Antibody ต่อยับยั้ง TNF-alpha</t>
        </is>
      </c>
      <c r="E210" s="166" t="inlineStr">
        <is>
          <t>Fully human MAb ต่อ TNF-alpha</t>
        </is>
      </c>
      <c r="F210" s="166" t="inlineStr">
        <is>
          <t>IL-6 inhibitor</t>
        </is>
      </c>
      <c r="G210" s="166" t="inlineStr">
        <is>
          <t>CD20 inhibitor</t>
        </is>
      </c>
      <c r="H210" s="166" t="inlineStr">
        <is>
          <t>JAK inhibitor</t>
        </is>
      </c>
      <c r="I210" s="165" t="n">
        <v>1</v>
      </c>
      <c r="J210" s="166" t="inlineStr">
        <is>
          <t>✅ คำตอบที่ถูกต้อง: ข้อ ก. Chimeric Monoclonal Antibody ต่อยับยั้ง TNF-alpha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Infliximab ลงท้ายด้วยคำว่า '-ximab' หมายถึงเป็น Chimeric Monoclonal Antibody (ประกอบด้วยส่วนที่เป็นโปรตีนของหนู 25% และโปรตีนมนุษย์ 75%) ซึ่งออกฤทธิ์จับและยับยั้ง Tumor Necrosis Factor-alpha (TNF-alpha)
🔍 ข้ออื่นผิดเพราะอะไร:
• ข้อ ข. (Fully human MAb ต่อ TNF-alpha): Fully human MAb ต่อ TNF-alpha: คือลักษณะโครงสร้างของยา Adalimumab หรือ Golimumab ส่วน Infliximab เป็น chimeric (mouse-human) antibody
• ข้อ ค. (IL-6 inhibitor): IL-6 inhibitor: คือยา Tocilizumab ซึ่งออกฤทธิ์จับและยับยั้งตัวรับ Interleukin-6
• ข้อ ง. (CD20 inhibitor): CD20 inhibitor: คือยา Rituximab ซึ่งออกฤทธิ์จับกับโปรตีน CD20 บนผิวของ B-cells
• ข้อ จ. (JAK inhibitor): JAK inhibitor: คือยากลุ่ม Small molecules อย่าง Tofacitinib หรือ Baricitinib ซึ่งออกฤทธิ์ยับยั้งเอนไซม์ภายในเซลล์ ไม่ใช่ Monoclonal antibody
📖 Guideline อ้างอิง:
2021 American College of Rheumatology (ACR) Guideline for the Treatment of Rheumatoid Arthritis &amp; 2020 ACR Guideline for the Management of Reproductive Health in Rheumatic and Musculoskeletal Diseases
📌 จุดจำก่อนสอบ:
• Infliximab Molecular Structure: Infliximab (-ximab) เป็น Chimeric Monoclonal Antibody (25% murine, 75% human) ที่ออกฤทธิ์จับและยับยั้ง soluble และ transmembrane TNF-alpha</t>
        </is>
      </c>
      <c r="K210" s="166" t="inlineStr"/>
      <c r="L210" s="166" t="inlineStr">
        <is>
          <t>Musculoskeletal</t>
        </is>
      </c>
      <c r="M210" s="166" t="inlineStr">
        <is>
          <t>Rheumatoid arthritis</t>
        </is>
      </c>
      <c r="N210" s="165" t="inlineStr">
        <is>
          <t>Clinic</t>
        </is>
      </c>
      <c r="O210" s="166" t="inlineStr">
        <is>
          <t>ข้อ 77 Mock Musculo RxCU84</t>
        </is>
      </c>
      <c r="P210" s="165" t="inlineStr">
        <is>
          <t>ข้อสอบจำลอง</t>
        </is>
      </c>
      <c r="Q210" s="165" t="inlineStr">
        <is>
          <t>Mock RxCU84</t>
        </is>
      </c>
      <c r="R210" s="165" t="inlineStr"/>
    </row>
    <row r="211" ht="24" customHeight="1" s="49">
      <c r="A211" s="165" t="n">
        <v>209</v>
      </c>
      <c r="B211"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ปฏิกิริยาไม่พึงประสงค์ขณะให้ยา Infliximab ทางหลอดเลือดดำที่ต้องระวังคืออะไร?</t>
        </is>
      </c>
      <c r="C211" s="166" t="inlineStr"/>
      <c r="D211" s="166" t="inlineStr">
        <is>
          <t>Hypertension crisis</t>
        </is>
      </c>
      <c r="E211" s="166" t="inlineStr">
        <is>
          <t>Infusion-related reaction (ไข้ หนาวสั่น ความดันตก)</t>
        </is>
      </c>
      <c r="F211" s="166" t="inlineStr">
        <is>
          <t>น้ำท่วมปอด</t>
        </is>
      </c>
      <c r="G211" s="166" t="inlineStr">
        <is>
          <t>ไตวายเฉียบพลัน</t>
        </is>
      </c>
      <c r="H211" s="166" t="inlineStr">
        <is>
          <t>หัวใจเต้นผิดจังหวะ</t>
        </is>
      </c>
      <c r="I211" s="165" t="n">
        <v>2</v>
      </c>
      <c r="J211" s="166" t="inlineStr">
        <is>
          <t>✅ คำตอบที่ถูกต้อง: ข้อ ข. Infusion-related reaction (ไข้ หนาวสั่น ความดันตก)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ปฏิกิริยาไม่พึงประสงค์สำคัญขณะให้ Infliximab ทางหลอดเลือดดำคือ อาการแพ้ขณะหยดยา (Infusion-related reactions) เช่น มีไข้ หนาวสั่น แน่นหน้าอก ความดันโลหิตต่ำ หรือผื่นลมพิษ ซึ่งมักป้องกันได้ด้วยการให้ Premedication (Paracetamol + Antihistamine) ก่อนเริ่มยา
🔍 ข้ออื่นผิดเพราะอะไร:
• ข้อ ก. (Hypertension crisis): Hypertension crisis: ปฏิกิริยาจากการให้ Infliximab ทางหลอดเลือดดำมักทำให้เกิดความดันโลหิตตก (Hypotension) จากการหลั่งฮีสตามีน มากกว่าภาวะความดันโลหิตสูงวิกฤต
• ข้อ ค. (น้ำท่วมปอด): น้ำท่วมปอด: อาการน้ำท่วมปอด (Pulmonary edema) ไม่ใช่ผลข้างเคียงโดยตรงจากการให้ยา Infliximab ซึ่งต่างจากภาวะแพ้ยาหรือการให้สารน้ำเร็วเกินไป
• ข้อ ง. (ไตวายเฉียบพลัน): ไตวายเฉียบพลัน: Infliximab ไม่มีพิษต่อไตโดยตรง (No direct nephrotoxicity) จึงไม่ทำให้เกิดไตวายเฉียบพลันขณะให้ยา
• ข้อ จ. (หัวใจเต้นผิดจังหวะ): หัวใจเต้นผิดจังหวะ: ไม่ใช่ปฏิกิริยาฉับพลันที่พบได้บ่อยจากการให้ยา Infliximab เว้นแต่ผู้ป่วยจะมีภาวะภูมิแพ้รุนแรง (Anaphylaxis) ที่ทำให้เกิดช็อก
📖 Guideline อ้างอิง:
2021 American College of Rheumatology (ACR) Guideline for the Treatment of Rheumatoid Arthritis &amp; 2020 ACR Guideline for the Management of Reproductive Health in Rheumatic and Musculoskeletal Diseases
📌 จุดจำก่อนสอบ:
• Infusion Reactions with Infliximab: การให้ Infliximab ทางหลอดเลือดดำอาจทำให้เกิดปฏิกิริยาแพ้ขณะหยดยา (ไข้ หนาวสั่น แน่นหน้าอก ความดันตก) ควรเตรียมพร้อมและให้ Premedication ในรายที่มีความเสี่ยง</t>
        </is>
      </c>
      <c r="K211" s="166" t="inlineStr"/>
      <c r="L211" s="166" t="inlineStr">
        <is>
          <t>Musculoskeletal</t>
        </is>
      </c>
      <c r="M211" s="166" t="inlineStr">
        <is>
          <t>Rheumatoid arthritis</t>
        </is>
      </c>
      <c r="N211" s="165" t="inlineStr">
        <is>
          <t>Clinic</t>
        </is>
      </c>
      <c r="O211" s="166" t="inlineStr">
        <is>
          <t>ข้อ 78 Mock Musculo RxCU84</t>
        </is>
      </c>
      <c r="P211" s="165" t="inlineStr">
        <is>
          <t>ข้อสอบจำลอง</t>
        </is>
      </c>
      <c r="Q211" s="165" t="inlineStr">
        <is>
          <t>Mock RxCU84</t>
        </is>
      </c>
      <c r="R211" s="165" t="inlineStr"/>
    </row>
    <row r="212" ht="24" customHeight="1" s="49">
      <c r="A212" s="165" t="n">
        <v>210</v>
      </c>
      <c r="B212"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ผู้ป่วยที่ได้รับยา Biologics มีข้อห้าม (Contraindication) ในการรับวัคซีนประเภทใด?</t>
        </is>
      </c>
      <c r="C212" s="166" t="inlineStr"/>
      <c r="D212" s="166" t="inlineStr">
        <is>
          <t>วัคซีนเชื้อตาย (Killed vaccine)</t>
        </is>
      </c>
      <c r="E212" s="166" t="inlineStr">
        <is>
          <t>วัคซีน mRNA</t>
        </is>
      </c>
      <c r="F212" s="166" t="inlineStr">
        <is>
          <t>วัคซีนเชื้อเป็นอ่อนฤทธิ์ (Live-attenuated vaccines เช่น MMR, Varicella)</t>
        </is>
      </c>
      <c r="G212" s="166" t="inlineStr">
        <is>
          <t>วัคซีนไวรัสตับอักเสบบี</t>
        </is>
      </c>
      <c r="H212" s="166" t="inlineStr">
        <is>
          <t>Toxoid</t>
        </is>
      </c>
      <c r="I212" s="165" t="n">
        <v>3</v>
      </c>
      <c r="J212" s="166" t="inlineStr">
        <is>
          <t>✅ คำตอบที่ถูกต้อง: ข้อ ค. วัคซีนเชื้อเป็นอ่อนฤทธิ์ (Live-attenuated vaccines เช่น MMR, Varicella)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ผู้ป่วยที่ได้รับยากลุ่ม Biologics มีข้อห้ามเด็ดขาดในการรับวัคซีนชนิดเชื้อเป็นอ่อนฤทธิ์ (Live-attenuated vaccines เช่น MMR, Varicella, Yellow fever, BCG) เนื่องจากยากดภูมิคุ้มกันอาจทำให้เชื้อไวรัสเพิ่มจำนวนจนเกิดการติดเชื้อรุนแรงถึงแก่ชีวิตได้
🔍 ข้ออื่นผิดเพราะอะไร:
• ข้อ ก. (วัคซีนเชื้อตาย (Killed vaccine)): วัคซีนเชื้อตาย (Killed vaccine): ผู้ป่วยที่ได้รับยากดภูมิคุ้มกันสามารถรับวัคซีนเชื้อตายได้อย่างปลอดภัย เช่น วัคซีนไข้หวัดใหญ่ชนิดฉีด
• ข้อ ข. (วัคซีน mRNA): วัคซีน mRNA: เป็นเทคโนโลยีวัคซีนที่ไม่มีเชื้อก่อโรค สามารถให้ในผู้ป่วยที่ได้รับยา Biologics ได้อย่างปลอดภัยเพื่อป้องกันโรค เช่น COVID-19
• ข้อ ง. (วัคซีนไวรัสตับอักเสบบี): วัคซีนไวรัสตับอักเสบบี: เป็นวัคซีนชนิด recombinant protein ซึ่งถือว่าเทียบเท่าวัคซีนเชื้อตาย ปลอดภัยและแนะนำให้ฉีดในผู้ป่วยยากดภูมิคุ้มกัน
• ข้อ จ. (Toxoid): Toxoid: เช่น วัคซีนบาดทะยัก (Tetanus toxoid) ไม่ก่อให้เกิดการติดเชื้อ สามารถฉีดกระตุ้นในผู้ป่วยที่ใช้ยา Infliximab ได้อย่างปลอดภัย
📖 Guideline อ้างอิง:
2021 American College of Rheumatology (ACR) Guideline for the Treatment of Rheumatoid Arthritis &amp; 2020 ACR Guideline for the Management of Reproductive Health in Rheumatic and Musculoskeletal Diseases
📌 จุดจำก่อนสอบ:
• Biologics &amp; Vaccines Contraindication: ผู้ป่วยที่ได้รับยากลุ่ม Biologics ห้ามฉีดวัคซีนชนิดเชื้อเป็นอ่อนฤทธิ์ (Live-attenuated vaccines เช่น MMR, Varicella, BCG) โดยเด็ดขาดเนื่องจากเสี่ยงต่อการติดเชื้อรุนแรง</t>
        </is>
      </c>
      <c r="K212" s="166" t="inlineStr"/>
      <c r="L212" s="166" t="inlineStr">
        <is>
          <t>Musculoskeletal</t>
        </is>
      </c>
      <c r="M212" s="166" t="inlineStr">
        <is>
          <t>Rheumatoid arthritis</t>
        </is>
      </c>
      <c r="N212" s="165" t="inlineStr">
        <is>
          <t>Clinic</t>
        </is>
      </c>
      <c r="O212" s="166" t="inlineStr">
        <is>
          <t>ข้อ 79 Mock Musculo RxCU84</t>
        </is>
      </c>
      <c r="P212" s="165" t="inlineStr">
        <is>
          <t>ข้อสอบจำลอง</t>
        </is>
      </c>
      <c r="Q212" s="165" t="inlineStr">
        <is>
          <t>Mock RxCU84</t>
        </is>
      </c>
      <c r="R212" s="165" t="inlineStr"/>
    </row>
    <row r="213" ht="24" customHeight="1" s="49">
      <c r="A213" s="165" t="n">
        <v>211</v>
      </c>
      <c r="B213"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ยา Prednisolone ในผู้ป่วยรายนี้ หากใช้นานๆ จะเพิ่มความเสี่ยงโรคใดมากที่สุด?</t>
        </is>
      </c>
      <c r="C213" s="166" t="inlineStr"/>
      <c r="D213" s="166" t="inlineStr">
        <is>
          <t>Osteoarthritis</t>
        </is>
      </c>
      <c r="E213" s="166" t="inlineStr">
        <is>
          <t>Osteoporosis, Hyperglycemia, และ Cushing's syndrome</t>
        </is>
      </c>
      <c r="F213" s="166" t="inlineStr">
        <is>
          <t>Rheumatoid arthritis รุนแรงขึ้น</t>
        </is>
      </c>
      <c r="G213" s="166" t="inlineStr">
        <is>
          <t>Asthma</t>
        </is>
      </c>
      <c r="H213" s="166" t="inlineStr"/>
      <c r="I213" s="165" t="n">
        <v>2</v>
      </c>
      <c r="J213" s="166" t="inlineStr">
        <is>
          <t>✅ คำตอบที่ถูกต้อง: ข้อ ข. Osteoporosis, Hyperglycemia, และ Cushing's syndrome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การใช้ยา Prednisolone ต่อเนื่องในระยะยาว ส่งผลข้างเคียงทางระบบต่อมไร้ท่อและเมแทบอลิซึม ได้แก่ กระดูกพรุน (Glucocorticoid-induced osteoporosis), ระดับน้ำตาลในเลือดสูง (Hyperglycemia / Steroid-induced diabetes) และกลุ่มอาการคุชชิง (Cushing's syndrome)
🔍 ข้ออื่นผิดเพราะอะไร:
• ข้อ ก. (Osteoarthritis): Osteoarthritis: ยาคอร์ติโคสเตียรอยด์ไม่มีผลทำให้เกิดโรคข้อเสื่อม (OA) โดยตรง แต่มีผลรบกวนการสร้างกระดูกใหม่จนทำให้เกิดกระดูกพรุน (Osteoporosis)
• ข้อ ค. (Rheumatoid arthritis รุนแรงขึ้น): Rheumatoid arthritis รุนแรงขึ้น: ยา Prednisolone มีฤทธิ์ต้านการอักเสบและกดภูมิคุ้มกัน จึงช่วยบรรเทาอาการของ RA ให้สงบลง ไม่ได้ทำให้โรคกำเริบ
• ข้อ ง. (Asthma): Asthma: ยา Prednisolone เป็นหนึ่งในยาหลักที่ใช้รักษาอาการหอบหืดกำเริบ (Asthma exacerbation) เพื่อลดการอักเสบของหลอดลม ไม่ได้ทำให้เกิดโรค
• ข้อ จ. (): เป็นตัวเลือกที่ไม่สอดคล้องกับข้อบ่งใช้หรือบริบททางคลินิกของผู้ป่วยรายนี้
📖 Guideline อ้างอิง:
2021 American College of Rheumatology (ACR) Guideline for the Treatment of Rheumatoid Arthritis &amp; 2020 ACR Guideline for the Management of Reproductive Health in Rheumatic and Musculoskeletal Diseases
📌 จุดจำก่อนสอบ:
• Glucocorticoid Adverse Effects: การใช้ Prednisolone ต่อเนื่องระยะยาวเพิ่มความเสี่ยงต่อภาวะกระดูกพรุน (GIOP), น้ำตาลในเลือดสูง (Steroid-induced diabetes) และ Cushing's syndrome</t>
        </is>
      </c>
      <c r="K213" s="166" t="inlineStr"/>
      <c r="L213" s="166" t="inlineStr">
        <is>
          <t>Musculoskeletal</t>
        </is>
      </c>
      <c r="M213" s="166" t="inlineStr">
        <is>
          <t>Rheumatoid arthritis</t>
        </is>
      </c>
      <c r="N213" s="165" t="inlineStr">
        <is>
          <t>Clinic</t>
        </is>
      </c>
      <c r="O213" s="166" t="inlineStr">
        <is>
          <t>ข้อ 80 Mock Musculo RxCU84</t>
        </is>
      </c>
      <c r="P213" s="165" t="inlineStr">
        <is>
          <t>ข้อสอบจำลอง</t>
        </is>
      </c>
      <c r="Q213" s="165" t="inlineStr">
        <is>
          <t>Mock RxCU84</t>
        </is>
      </c>
      <c r="R213" s="165" t="inlineStr"/>
    </row>
    <row r="214" ht="24" customHeight="1" s="49">
      <c r="A214" s="165" t="n">
        <v>212</v>
      </c>
      <c r="B214"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จากใบสั่งยาและข้อมูลทางคลินิกข้างต้น เหตุใดแพทย์์จึงสามารถสั่งจ่ายยา Prednisolone 5 mg ในจำนวนที่ไม่ครบตามวันนัดได้ (จ่ายเพียง 7 เม็ด ในขณะที่วันนัดติดตามอาการคือ 2 สัปดาห์)</t>
        </is>
      </c>
      <c r="C214" s="166" t="inlineStr"/>
      <c r="D214" s="166" t="inlineStr">
        <is>
          <t>Prednisolone ไปเกิดอัตรกิริยากับ Inflixumab ทำให้ยา Inflixumab ออกฤทธิ์ได้ไม่เต็มที่</t>
        </is>
      </c>
      <c r="E214" s="166" t="inlineStr">
        <is>
          <t>Prednisolone เป็นยาลดอักเสบซึ่งออกฤทธิ์เร็ว เพื่อบรรเทาอาการปวดระหว่างรอ MTX ออกฤทธิ์</t>
        </is>
      </c>
      <c r="F214" s="166" t="inlineStr">
        <is>
          <t>Prednisolone มีผลข้างเคียงทำให้น้ำตาลในเลือดตกได้เนื่องจากมีผลข้างเคียงต่อระบบเผาผลาญ (Metabolic Disorder) จึงต้องให้ในระยะสั้น</t>
        </is>
      </c>
      <c r="G214" s="166" t="inlineStr">
        <is>
          <t>Prednisolone อาจทำให้ผู้ป่วยมีอาการ Orthostatic hypotension</t>
        </is>
      </c>
      <c r="H214" s="166" t="inlineStr">
        <is>
          <t>ไม่มีข้อใดถูกต้อง</t>
        </is>
      </c>
      <c r="I214" s="165" t="n">
        <v>2</v>
      </c>
      <c r="J214" s="166" t="inlineStr">
        <is>
          <t>✅ คำตอบที่ถูกต้อง: ข้อ ข. Prednisolone เป็นยาลดอักเสบซึ่งออกฤทธิ์เร็ว เพื่อบรรเทาอาการปวดระหว่างรอ MTX ออกฤทธิ์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การสั่ง Prednisolone 5 mg ขนาดต่ำเพียง 7 วันในขณะที่วันนัดติดตามอาการคือ 2 สัปดาห์ มีวัตถุประสงค์เพื่อเป็น Bridging therapy ต้านการอักเสบและบรรเทาอาการปวดข้ออย่างรวดเร็วในระยะแรก และรีบหยุดยาเพื่อป้องกันผลข้างเคียงระยะยาวของสเตียรอยด์ระหว่างรอให้ DMARDs ออกฤทธิ์เต็มที่
🔍 ข้ออื่นผิดเพราะอะไร:
• ข้อ ก. (Prednisolone ไปเกิดอัตรกิริยากับ Inflixumab ทำให้ยา Inflixumab ออกฤทธิ์ได้ไม่เต็มที่): Prednisolone ไปเกิดอัตรกิริยากับ Inflixumab ทำให้ยา Inflixumab ออกฤทธิ์ได้ไม่เต็มที่: ยาทั้งสองไม่มีปฏิกิริยาระหว่างกันในเชิงที่ทำให้ประสิทธิภาพลดลง มักใช้ร่วมกันอย่างปลอดภัยเพื่อคุมการอักเสบ
• ข้อ ค. (Prednisolone มีผลข้างเคียงทำให้น้ำตาลในเลือดตกได้เนื่องจากมีผลข้างเคียงต่อระบบเผาผลาญ (Metabolic Disorder) จึงต้องให้ในระยะสั้น): Prednisolone มีผลข้างเคียงทำให้น้ำตาลในเลือดตกได้เนื่องจากมีผลข้างเคียงต่อระบบเผาผลาญ (Metabolic Disorder) จึงต้องให้ในระยะสั้น: ผลข้างเคียงทางเมแทบอลิซึมของคอร์ติโคสเตียรอยด์คือทำให้ดื้ออินซูลินและระดับน้ำตาลในเลือดสูงขึ้น (Hyperglycemia) ไม่ใช่น้ำตาลตก
• ข้อ ง. (Prednisolone อาจทำให้ผู้ป่วยมีอาการ Orthostatic hypotension): Prednisolone อาจทำให้ผู้ป่วยมีอาการ Orthostatic hypotension: ผลข้างเคียงของสเตียรอยด์มักทำให้เกิดการคั่งของโซเดียมและน้ำ ซึ่งส่งผลให้ความดันโลหิตสูงขึ้น ไม่ใช่ความดันต่ำขณะเปลี่ยนอิริยาบถ
• ข้อ จ. (ไม่มีข้อใดถูกต้อง): ไม่มีข้อใดถูกต้อง: หลักการให้ Bridging therapy ด้วย Corticosteroids เป็นมาตรฐานการรักษาที่ถูกต้องในระยะแรกเพื่อคุมอาการระหว่างรอ DMARDs ออกฤทธิ์
📖 Guideline อ้างอิง:
2021 American College of Rheumatology (ACR) Guideline for the Treatment of Rheumatoid Arthritis &amp; 2020 ACR Guideline for the Management of Reproductive Health in Rheumatic and Musculoskeletal Diseases
📌 จุดจำก่อนสอบ:
• Bridging Therapy Concept: การสั่ง Prednisolone ระยะสั้น (เช่น 5 mg OD 7 วัน) มีวัตถุประสงค์เพื่อบรรเทาอาการอักเสบและปวดข้ออย่างรวดเร็วในระยะเริ่มต้น ระหว่างรอให้ยาหลัก Methotrexate ออกฤทธิ์เต็มที่</t>
        </is>
      </c>
      <c r="K214" s="166" t="inlineStr"/>
      <c r="L214" s="166" t="inlineStr">
        <is>
          <t>Musculoskeletal</t>
        </is>
      </c>
      <c r="M214" s="166" t="inlineStr">
        <is>
          <t>Rheumatoid arthritis</t>
        </is>
      </c>
      <c r="N214" s="165" t="inlineStr">
        <is>
          <t>Clinic</t>
        </is>
      </c>
      <c r="O214" s="166" t="inlineStr">
        <is>
          <t>ข้อ 81 Mock Musculo RxCU84</t>
        </is>
      </c>
      <c r="P214" s="165" t="inlineStr">
        <is>
          <t>ข้อสอบจำลอง</t>
        </is>
      </c>
      <c r="Q214" s="165" t="inlineStr">
        <is>
          <t>Mock RxCU84</t>
        </is>
      </c>
      <c r="R214" s="165" t="inlineStr"/>
    </row>
    <row r="215" ht="24" customHeight="1" s="49">
      <c r="A215" s="165" t="n">
        <v>213</v>
      </c>
      <c r="B215"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ความคลาดเคลื่อนทางยา (medication error) ที่ร้ายแรงที่สุดในใบสั่งยานี้คือข้อใด</t>
        </is>
      </c>
      <c r="C215" s="166" t="inlineStr"/>
      <c r="D215" s="166" t="inlineStr">
        <is>
          <t>สั่ง methotrexate ให้กินทุกวันแทนสัปดาห์ละครั้ง</t>
        </is>
      </c>
      <c r="E215" s="166" t="inlineStr">
        <is>
          <t>Folic acid ขนาดสูงเกินไป</t>
        </is>
      </c>
      <c r="F215" s="166" t="inlineStr">
        <is>
          <t>Rosuvastatin ไม่จำเป็น</t>
        </is>
      </c>
      <c r="G215" s="166" t="inlineStr">
        <is>
          <t>Candesartan ซ้ำซ้อน</t>
        </is>
      </c>
      <c r="H215" s="166" t="inlineStr">
        <is>
          <t>คำนวณขนาด infliximab ผิด</t>
        </is>
      </c>
      <c r="I215" s="165" t="n">
        <v>1</v>
      </c>
      <c r="J215" s="166" t="inlineStr">
        <is>
          <t>✅ คำตอบที่ถูกต้อง: ข้อ ก. สั่ง methotrexate ให้กินทุกวันแทนสัปดาห์ละครั้ง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Medication Error ที่อันตรายถึงชีวิตที่สุดคือการสั่ง Methotrexate รับประทานแบบทุกวัน (Daily) แทนที่จะเป็นสัปดาห์ละครั้ง (Weekly)
🔍 ข้ออื่นผิดเพราะอะไร:
• ข้อ ข. (Folic acid ขนาดสูงเกินไป): Folic acid ขนาดสูงเกินไป: ขนาด Folic acid 5 mg สัปดาห์ละ 1 ครั้ง เป็นขนาดมาตรฐานที่แนะนำเพื่อลดผลข้างเคียงของ MTX ไม่ถือเป็นขนาดยาที่สูงเกินไป
• ข้อ ค. (Rosuvastatin ไม่จำเป็น): Rosuvastatin ไม่จำเป็น: ผู้ป่วยมีโรคประจำตัวเป็นภาวะไขมันในเลือดสูง (DLP) การได้รับยาลดไขมันกลุ่ม Statin จึงมีความเหมาะสมเพื่อควบคุมระดับไขมัน
• ข้อ ง. (Candesartan ซ้ำซ้อน): Candesartan ซ้ำซ้อน: ผู้ป่วยมีโรคความดันโลหิตสูง (HTN) การได้รับ Candesartan ซึ่งเป็นยา ARB จึงเป็นข้อบ่งชี้ที่ถูกต้องและไม่ได้ซ้ำซ้อนกับยาใดในใบสั่งนี้
• ข้อ จ. (คำนวณขนาด infliximab ผิด): คำนวณขนาด infliximab ผิด: ขนาดยา Infliximab ที่แนะนำคือ 3 mg/kg ในผู้ป่วยหนัก 60 กก. คำนวณได้ 180 mg ซึ่งเป็นการคำนวณที่ถูกต้องตามมาตรฐาน
📖 Guideline อ้างอิง:
2021 American College of Rheumatology (ACR) Guideline for the Treatment of Rheumatoid Arthritis &amp; 2020 ACR Guideline for the Management of Reproductive Health in Rheumatic and Musculoskeletal Diseases
📌 จุดจำก่อนสอบ:
• Look-alike / Sound-alike &amp; Dosing Frequency: Methotrexate ในข้ออักเสบรูมาตอยด์ห้ามรับประทานทุกวันโดยเด็ดขาด ความถี่ที่ถูกต้องคือ สัปดาห์ละ 1 ครั้ง เท่านั้น</t>
        </is>
      </c>
      <c r="K215" s="166" t="inlineStr"/>
      <c r="L215" s="166" t="inlineStr">
        <is>
          <t>Musculoskeletal</t>
        </is>
      </c>
      <c r="M215" s="166" t="inlineStr">
        <is>
          <t>Rheumatoid arthritis</t>
        </is>
      </c>
      <c r="N215" s="165" t="inlineStr">
        <is>
          <t>Clinic</t>
        </is>
      </c>
      <c r="O215" s="166" t="inlineStr">
        <is>
          <t>ข้อ 82 Mock Musculo RxCU84</t>
        </is>
      </c>
      <c r="P215" s="165" t="inlineStr">
        <is>
          <t>ข้อสอบจำลอง</t>
        </is>
      </c>
      <c r="Q215" s="165" t="inlineStr">
        <is>
          <t>Mock RxCU84</t>
        </is>
      </c>
      <c r="R215" s="165" t="inlineStr"/>
    </row>
    <row r="216" ht="24" customHeight="1" s="49">
      <c r="A216" s="165" t="n">
        <v>214</v>
      </c>
      <c r="B216"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หากได้รับ MTX ทุกวันตามที่สั่งผิด อาการพิษเฉียบพลันและการตรวจติดตามที่สำคัญที่สุดคือข้อใด</t>
        </is>
      </c>
      <c r="C216" s="166" t="inlineStr"/>
      <c r="D216" s="166" t="inlineStr">
        <is>
          <t>จอประสาทตาเสื่อม — ตรวจตา</t>
        </is>
      </c>
      <c r="E216" s="166" t="inlineStr">
        <is>
          <t>กดไขกระดูกและเยื่อบุอักเสบ — ติดตาม CBC และ LFT</t>
        </is>
      </c>
      <c r="F216" s="166" t="inlineStr">
        <is>
          <t>QT prolongation — ตรวจ ECG</t>
        </is>
      </c>
      <c r="G216" s="166" t="inlineStr">
        <is>
          <t>นิ่วในไต — ตรวจปัสสาวะ</t>
        </is>
      </c>
      <c r="H216" s="166" t="inlineStr">
        <is>
          <t>ต่อมไทรอยด์เป็นพิษ — ตรวจ TSH</t>
        </is>
      </c>
      <c r="I216" s="165" t="n">
        <v>2</v>
      </c>
      <c r="J216" s="166" t="inlineStr">
        <is>
          <t>✅ คำตอบที่ถูกต้อง: ข้อ ข. กดไขกระดูกและเยื่อบุอักเสบ — ติดตาม CBC และ LFT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หากได้รับ MTX ทุกวัน พิษเฉียบพลันที่ต้องเฝ้าระวังและตรวจติดตามอย่างเร่งด่วนที่สุดคือ การกดไขกระดูก (Bone marrow suppression) ทำให้เกิดเม็ดเลือดขาวต่ำ ซีด และเกล็ดเลือดต่ำ รวมถึงการอักเสบของเยื่อบุทางเดินอาหาร จึงต้องติดตาม CBC และค่าการทำงานของตับ (LFT)
🔍 ข้ออื่นผิดเพราะอะไร:
• ข้อ ก. (จอประสาทตาเสื่อม — ตรวจตา): จอประสาทตาเสื่อม — ตรวจตา: ภาวะจอประสาทตาเสื่อม (Maculopathy) เป็นผลข้างเคียงจากการใช้ Hydroxychloroquine ในระยะยาว ไม่ใช่พิษเฉียบพลันจาก MTX
• ข้อ ค. (QT prolongation — ตรวจ ECG): QT prolongation — ตรวจ ECG: Methotrexate ไม่มีผลต่อการนำไฟฟ้าของหัวใจหรือทำให้ระยะเวลา QT ยาวขึ้น
• ข้อ ง. (นิ่วในไต — ตรวจปัสสาวะ): นิ่วในไต — ตรวจปัสสาวะ: การเกิดนิ่วในไตไม่ใช่ผลข้างเคียงหลักของ MTX มักพบได้บ่อยในกลุ่มยาลดกรดยูริกกลุ่ม Uricosuric
• ข้อ จ. (ต่อมไทรอยด์เป็นพิษ — ตรวจ TSH): ต่อมไทรอยด์เป็นพิษ — ตรวจ TSH: ยา MTX ไม่มีกลไกผลกระทบต่อการทำงานของต่อมไทรอยด์โดยตรง
📖 Guideline อ้างอิง:
2021 American College of Rheumatology (ACR) Guideline for the Treatment of Rheumatoid Arthritis &amp; 2020 ACR Guideline for the Management of Reproductive Health in Rheumatic and Musculoskeletal Diseases
📌 จุดจำก่อนสอบ:
• Monitoring in Daily MTX Ingestion: หากสงสัยว่าผู้ป่วยรับประทาน MTX ทุกวัน ต้องรีบเจาะตรวจ CBC เพื่อดูภาวะเม็ดเลือดต่ำ และ LFT เพื่อดูความเป็นพิษต่อตับทันที</t>
        </is>
      </c>
      <c r="K216" s="166" t="inlineStr"/>
      <c r="L216" s="166" t="inlineStr">
        <is>
          <t>Musculoskeletal</t>
        </is>
      </c>
      <c r="M216" s="166" t="inlineStr">
        <is>
          <t>Rheumatoid arthritis</t>
        </is>
      </c>
      <c r="N216" s="165" t="inlineStr">
        <is>
          <t>Clinic</t>
        </is>
      </c>
      <c r="O216" s="166" t="inlineStr">
        <is>
          <t>ข้อ 83 Mock Musculo RxCU84</t>
        </is>
      </c>
      <c r="P216" s="165" t="inlineStr">
        <is>
          <t>ข้อสอบจำลอง</t>
        </is>
      </c>
      <c r="Q216" s="165" t="inlineStr">
        <is>
          <t>Mock RxCU84</t>
        </is>
      </c>
      <c r="R216" s="165" t="inlineStr"/>
    </row>
    <row r="217" ht="24" customHeight="1" s="49">
      <c r="A217" s="165" t="n">
        <v>215</v>
      </c>
      <c r="B217"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ยาต้านพิษ (rescue) เมื่อเกิดภาวะเป็นพิษจาก methotrexate คือข้อใด</t>
        </is>
      </c>
      <c r="C217" s="166" t="inlineStr"/>
      <c r="D217" s="166" t="inlineStr">
        <is>
          <t>Naloxone</t>
        </is>
      </c>
      <c r="E217" s="166" t="inlineStr">
        <is>
          <t>Flumazenil</t>
        </is>
      </c>
      <c r="F217" s="166" t="inlineStr">
        <is>
          <t>Leucovorin (folinic acid)</t>
        </is>
      </c>
      <c r="G217" s="166" t="inlineStr">
        <is>
          <t>Vitamin K</t>
        </is>
      </c>
      <c r="H217" s="166" t="inlineStr">
        <is>
          <t>Folic acid ขนาดสูง</t>
        </is>
      </c>
      <c r="I217" s="165" t="n">
        <v>3</v>
      </c>
      <c r="J217" s="166" t="inlineStr">
        <is>
          <t>✅ คำตอบที่ถูกต้อง: ข้อ ค. Leucovorin (folinic acid)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Leucovorin (Folinic acid) เป็นยาต้านพิษ (Rescue) ที่ใช้ในการรักษาภาวะ Methotrexate Toxicity
🔍 ข้ออื่นผิดเพราะอะไร:
• ข้อ ก. (Naloxone): Naloxone: เป็นยาแก้พิษ (antidote) สำหรับย้อนกลับฤทธิ์กดการหายใจในผู้ที่ได้รับยากลุ่ม Opioids เกินขนาด
• ข้อ ข. (Flumazenil): Flumazenil: เป็นยาแก้พิษแบบจำเพาะสำหรับย้อนกลับฤทธิ์กดประสาทส่วนกลางจากการได้รับยากลุ่ม Benzodiazepines เกินขนาด
• ข้อ ง. (Vitamin K): Vitamin K: ใช้สำหรับต้านฤทธิ์ของยาต้านการแข็งตัวของเลือด Warfarin เพื่อกระตุ้นการสร้างปัจจัยการแข็งตัวของเลือด ไม่เกี่ยวข้องกับ MTX
• ข้อ จ. (Folic acid ขนาดสูง): Folic acid ขนาดสูง: Folic acid ทั่วไปต้องอาศัยเอนไซม์ DHFR ในการเปลี่ยนเป็นรูปที่ออกฤทธิ์ แต่ MTX ยับยั้งเอนไซม์นี้โดยตรง จึงไม่สามารถแก้พิษได้ ต้องใช้ Leucovorin (active form) แทน
📖 Guideline อ้างอิง:
2021 American College of Rheumatology (ACR) Guideline for the Treatment of Rheumatoid Arthritis &amp; 2020 ACR Guideline for the Management of Reproductive Health in Rheumatic and Musculoskeletal Diseases
📌 จุดจำก่อนสอบ:
• Rescue Protocol: Leucovorin (Folinic acid) คือสารต้านพิษมาตรฐานที่ต้องรีบให้ในภาวะ Methotrexate toxicity เพื่อลดอันตรายจากการกดไขกระดูก</t>
        </is>
      </c>
      <c r="K217" s="166" t="inlineStr"/>
      <c r="L217" s="166" t="inlineStr">
        <is>
          <t>Musculoskeletal</t>
        </is>
      </c>
      <c r="M217" s="166" t="inlineStr">
        <is>
          <t>Rheumatoid arthritis</t>
        </is>
      </c>
      <c r="N217" s="165" t="inlineStr">
        <is>
          <t>Clinic</t>
        </is>
      </c>
      <c r="O217" s="166" t="inlineStr">
        <is>
          <t>ข้อ 84 Mock Musculo RxCU84</t>
        </is>
      </c>
      <c r="P217" s="165" t="inlineStr">
        <is>
          <t>ข้อสอบจำลอง</t>
        </is>
      </c>
      <c r="Q217" s="165" t="inlineStr">
        <is>
          <t>Mock RxCU84</t>
        </is>
      </c>
      <c r="R217" s="165" t="inlineStr"/>
    </row>
    <row r="218" ht="24" customHeight="1" s="49">
      <c r="A218" s="165" t="n">
        <v>216</v>
      </c>
      <c r="B218"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เหตุผลที่เหมาะสมที่สุดของการสั่ง prednisolone ระยะสั้นในผู้ป่วยรายนี้คือข้อใด</t>
        </is>
      </c>
      <c r="C218" s="166" t="inlineStr"/>
      <c r="D218" s="166" t="inlineStr">
        <is>
          <t>เพื่อลดไขมันในเลือด</t>
        </is>
      </c>
      <c r="E218" s="166" t="inlineStr">
        <is>
          <t>เพื่อรักษาความดันโลหิต</t>
        </is>
      </c>
      <c r="F218" s="166" t="inlineStr">
        <is>
          <t>เพื่อป้องกันข้ออักเสบเกาต์</t>
        </is>
      </c>
      <c r="G218" s="166" t="inlineStr">
        <is>
          <t>bridging ต้านการอักเสบระหว่างรอ MTX ออกฤทธิ์</t>
        </is>
      </c>
      <c r="H218" s="166" t="inlineStr">
        <is>
          <t>เสริมฤทธิ์ infliximab โดยตรง</t>
        </is>
      </c>
      <c r="I218" s="165" t="n">
        <v>4</v>
      </c>
      <c r="J218" s="166" t="inlineStr">
        <is>
          <t>✅ คำตอบที่ถูกต้อง: ข้อ ง. bridging ต้านการอักเสบระหว่างรอ MTX ออกฤทธิ์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เหตุผลของการสั่งจ่าย Prednisolone ระยะสั้นในผู้ป่วยรายนี้คือ เพื่อเป็น 'Bridging therapy' ในการต้านการอักเสบและระงับอาการปวดข้อระหว่างรอให้ Methotrexate ออกฤทธิ์ (ซึ่งมักใช้เวลา 4-12 สัปดาห์)
🔍 ข้ออื่นผิดเพราะอะไร:
• ข้อ ก. (เพื่อลดไขมันในเลือด): เพื่อลดไขมันในเลือด: Prednisolone เป็นสเตียรอยด์ที่อาจรบกวนเมแทบอลิซึมไขมันจนทำให้เกิดภาวะไขมันในเลือดสูงขึ้น (Dyslipidemia) ยาตัวนี้ไม่มีฤทธิ์ลดไขมัน
• ข้อ ข. (เพื่อรักษาความดันโลหิต): เพื่อรักษาความดันโลหิต: ผลข้างเคียงของ Prednisolone คือการคั่งของน้ำและโซเดียม (Mineralocorticoid effect) ซึ่งส่งผลให้ความดันโลหิตสูงขึ้น ไม่สามารถใช้ลดยาความดันได้
• ข้อ ค. (เพื่อป้องกันข้ออักเสบเกาต์): เพื่อป้องกันข้ออักเสบเกาต์: การใช้ Prednisolone เพื่อป้องกันเกาต์กำเริบไม่ใช่ข้อบ่งชี้หลัก โดยเฉพาะเมื่อผู้ป่วยรายนี้ถูกวินิจฉัยว่าเป็น RA ไม่ใช่โรคเกาต์
• ข้อ จ. (เสริมฤทธิ์ infliximab โดยตรง): เสริมฤทธิ์ infliximab โดยตรง: Prednisolone ใช้เพื่อลดการอักเสบอย่างรวดเร็วด้วยกลไกของตัวเอง (anti-inflammatory) ไม่ได้ไปเปลี่ยนแปลงเภสัชจลนศาสตร์หรือเสริมฤทธิ์ของยา Infliximab โดยตรง
📖 Guideline อ้างอิง:
2021 American College of Rheumatology (ACR) Guideline for the Treatment of Rheumatoid Arthritis &amp; 2020 ACR Guideline for the Management of Reproductive Health in Rheumatic and Musculoskeletal Diseases
📌 จุดจำก่อนสอบ:
• Rationale of Short-course Steroids: การใช้ Low-dose Corticosteroids เป็นเพียง 'สะพานเชื่อม' (Bridging therapy) เพื่อควบคุมอาการในระยะสั้น และต้องรีบลดขนาดยาจนหยุดยาเมื่อ DMARDs เริ่มออกฤทธิ์</t>
        </is>
      </c>
      <c r="K218" s="166" t="inlineStr"/>
      <c r="L218" s="166" t="inlineStr">
        <is>
          <t>Musculoskeletal</t>
        </is>
      </c>
      <c r="M218" s="166" t="inlineStr">
        <is>
          <t>Rheumatoid arthritis</t>
        </is>
      </c>
      <c r="N218" s="165" t="inlineStr">
        <is>
          <t>Clinic</t>
        </is>
      </c>
      <c r="O218" s="166" t="inlineStr">
        <is>
          <t>ข้อ 85 Mock Musculo RxCU84</t>
        </is>
      </c>
      <c r="P218" s="165" t="inlineStr">
        <is>
          <t>ข้อสอบจำลอง</t>
        </is>
      </c>
      <c r="Q218" s="165" t="inlineStr">
        <is>
          <t>Mock RxCU84</t>
        </is>
      </c>
      <c r="R218" s="165" t="inlineStr"/>
    </row>
    <row r="219" ht="24" customHeight="1" s="49">
      <c r="A219" s="165" t="n">
        <v>217</v>
      </c>
      <c r="B219" s="166" t="inlineStr">
        <is>
          <t>📌 สถานการณ์เคสที่ 6:
เคสที่ 6 ผู้ป่วยชายไทย อายุ 35 ปี น้ำหนัก 60 กก. มีโรคประจำตัวเป็น HTN และ DLP ได้รับการวินิจฉัยเป็น Rheumatoid Arthritis (RA) ได้รับใบสั่งยาดังนี้:
Rx:
- Infliximab 180 mg IV (3 mg/kg) drip over 2 hrs 1 Vial
- NSS 0.9% 100 ml IV drip over 30 min after infliximab infusion 1 Bag
- MTX 2.5 mg 1x1 po hs 14 Tablets
- Prednisolone 5 mg 1x1 po pc เช้า 7 Tablets
- Folic Acid 5 mg 1x1 po hs 14 Tablets
- Rosuvastatin 20 mg 1x1 po hs 14 Tablets
- Candesartan 8 mg 1x1 po pc เช้า 14 Tablets
F/U 2 wks, NKDA, Lab: Triglyceride 90 mg/dL, LDL-C 54 mg/dL, HDL-C 70 mg/dL, BP 124/76 mmHg, HR 88 bpm
คำถาม: หากต้องเลือกยาแก้ปวดเสริมให้ผู้ป่วยที่ใช้ MTX ข้อใดเหมาะสมที่สุด</t>
        </is>
      </c>
      <c r="C219" s="166" t="inlineStr"/>
      <c r="D219" s="166" t="inlineStr">
        <is>
          <t>Ibuprofen ขนาดสูง</t>
        </is>
      </c>
      <c r="E219" s="166" t="inlineStr">
        <is>
          <t>Aspirin ขนาดสูง</t>
        </is>
      </c>
      <c r="F219" s="166" t="inlineStr">
        <is>
          <t>Naproxen ขนาดสูงต่อเนื่อง</t>
        </is>
      </c>
      <c r="G219" s="166" t="inlineStr">
        <is>
          <t>Indomethacin ขนาดสูง</t>
        </is>
      </c>
      <c r="H219" s="166" t="inlineStr">
        <is>
          <t>Paracetamol</t>
        </is>
      </c>
      <c r="I219" s="165" t="n">
        <v>5</v>
      </c>
      <c r="J219" s="166" t="inlineStr">
        <is>
          <t>✅ คำตอบที่ถูกต้อง: ข้อ จ. Paracetamol
💡 Background:
ผู้ป่วยชายไทยอายุ 35 ปี ได้รับการวินิจฉัยเป็น Rheumatoid Arthritis (RA) ได้รับใบสั่งยาผสมผสานระหว่าง Infliximab, Methotrexate, Prednisolone, Folic acid, Rosuvastatin และ Candesartan ในฐานะเภสัชกรต้องตรวจสอบความถูกต้องเหมาะสมของขนาดยา ความถี่ในการบริหารยา อันตรกิริยาระหว่างยา แผนการตรวจติดตามความปลอดภัยของยากดภูมิคุ้มกัน และการให้คำแนะนำการใช้ยาอย่างถูกต้องเพื่อป้องกัน Medication error ที่อาจเป็นอันตรายถึงชีวิต
🎯 ทำไมข้อนี้ถึงถูก:
การใช้ยากลุ่ม NSAIDs (เช่น Ibuprofen, Naproxen, Aspirin) ขนาดสูงร่วมกับ Methotrexate จะแย่งการขับออกของ MTX ที่ท่อไต ทำให้ระดับ MTX ในเลือดสูงขึ้นและเกิดพิษได้ ดังนั้นหากต้องการยาแก้ปวดเสริม Paracetamol จึงเป็นทางเลือกที่ปลอดภัยที่สุด
🔍 ข้ออื่นผิดเพราะอะไร:
• ข้อ ก. (Ibuprofen ขนาดสูง): Ibuprofen ขนาดสูง: ผู้ป่วยรายนี้ใช้ยา MTX การใช้ NSAIDs อย่าง Ibuprofen ในขนาดสูงอาจลดการขับถ่าย MTX ทางไต ทำให้เพิ่มความเสี่ยงต่อภาวะเป็นพิษ
• ข้อ ข. (Aspirin ขนาดสูง): Aspirin ขนาดสูง: Aspirin ขนาดสูงมีผลรบกวนการขับยา MTX ออกทางไต และเพิ่มความเสี่ยงเกิดแผลและเลือดออกในกระเพาะอาหารอย่างรุนแรงเมื่อใช้ร่วมกับยา Prednisolone
• ข้อ ค. (Naproxen ขนาดสูงต่อเนื่อง): Naproxen ขนาดสูงต่อเนื่อง: เช่นเดียวกับ NSAIDs อื่น ๆ การใช้ Naproxen ขนาดสูงร่วมกับ MTX จะเพิ่มความเสี่ยงต่อความเป็นพิษของ MTX จากการลดอัตราการกรองของไต
• ข้อ ง. (Indomethacin ขนาดสูง): Indomethacin ขนาดสูง: เป็น NSAIDs ที่มีฤทธิ์ระคายเคืองกระเพาะอาหารสูงมาก และจะไปรบกวนการขับ MTX ทำให้ระดับยาในเลือดสูงจนเกิดอันตรายรุนแรง
📖 Guideline อ้างอิง:
2021 American College of Rheumatology (ACR) Guideline for the Treatment of Rheumatoid Arthritis &amp; 2020 ACR Guideline for the Management of Reproductive Health in Rheumatic and Musculoskeletal Diseases
📌 จุดจำก่อนสอบ:
• NSAID-MTX Interaction &amp; Safe Analgesic: ยากลุ่ม NSAIDs แย่งการขับออกของ MTX ทางท่อไต ทำให้ระดับ MTX ในเลือดสูงขึ้นและเกิดพิษได้ หากผู้ป่วยต้องการยาแก้ปวดเสริม Paracetamol จึงเป็นทางเลือกที่ปลอดภัยที่สุด</t>
        </is>
      </c>
      <c r="K219" s="166" t="inlineStr"/>
      <c r="L219" s="166" t="inlineStr">
        <is>
          <t>Musculoskeletal</t>
        </is>
      </c>
      <c r="M219" s="166" t="inlineStr">
        <is>
          <t>Rheumatoid arthritis</t>
        </is>
      </c>
      <c r="N219" s="165" t="inlineStr">
        <is>
          <t>Clinic</t>
        </is>
      </c>
      <c r="O219" s="166" t="inlineStr">
        <is>
          <t>ข้อ 86 Mock Musculo RxCU84</t>
        </is>
      </c>
      <c r="P219" s="165" t="inlineStr">
        <is>
          <t>ข้อสอบจำลอง</t>
        </is>
      </c>
      <c r="Q219" s="165" t="inlineStr">
        <is>
          <t>Mock RxCU84</t>
        </is>
      </c>
      <c r="R219" s="165" t="inlineStr"/>
    </row>
    <row r="220" ht="24" customHeight="1" s="49">
      <c r="A220" s="165" t="n">
        <v>218</v>
      </c>
      <c r="B220" s="166" t="inlineStr">
        <is>
          <t>ผู้ป่วยสูงอายุ มีอาการปวดข้อ เคยมีประวัติเป็นโรคหัวใจและหลอดเลือด ยาใดเหมาะสมแก่ผู้ป่วยรายนี้ หากใช้พาราเซตามอลแล้วไม่ได้ผล</t>
        </is>
      </c>
      <c r="C220" s="166" t="inlineStr"/>
      <c r="D220" s="166" t="inlineStr">
        <is>
          <t>Tramadol</t>
        </is>
      </c>
      <c r="E220" s="166" t="inlineStr">
        <is>
          <t>Piroxicam</t>
        </is>
      </c>
      <c r="F220" s="166" t="inlineStr">
        <is>
          <t>Etoricoxib</t>
        </is>
      </c>
      <c r="G220" s="166" t="inlineStr">
        <is>
          <t>Ibuprofen</t>
        </is>
      </c>
      <c r="H220" s="166" t="inlineStr">
        <is>
          <t>Naproxen 119</t>
        </is>
      </c>
      <c r="I220" s="165" t="inlineStr">
        <is>
          <t>1</t>
        </is>
      </c>
      <c r="J220" s="166" t="inlineStr">
        <is>
          <t>✅ คำตอบที่ถูกต้อง: ข้อ ก. Tramadol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Tramadol เป็นคำตอบที่ถูกต้องตามแนวทางการรักษามาตรฐาน เนื่องจาก เป็น weak mu-opioid agonist และ SNRI เป็นเพียง second-line / add-on สำหรับ pain relief ไม่มีฤทธิ์ลดการอักเสบ (no anti-inflammatory efficacy) และเสี่ยงต่อ serotonin syndrome และชัก
🔍 ข้ออื่นผิดเพราะอะไร:
• ข้อ ข. (Piroxicam): เป็น oxicam NSAID ที่มี half-life ยาวนานมาก (~50 ชม.) แต่มีความเสี่ยงต่อ severe GI bleed และ skin reactions สูงที่สุดในกลุ่ม NSAIDs
• ข้อ ค. (Etoricoxib): เป็น selective COX-2 inhibitor ออกฤทธิ์เร็วและยาวนาน (OD) แต่มี contraindication ในผู้ป่วย uncontrolled hypertension (BP &gt; 140/90 mmHg)
• ข้อ ง. (Ibuprofen): เป็น non-selective NSAID ใช้บรรเทาอาการปวดและอักเสบระดับเล็กน้อยถึงปานกลาง มี GI toxicity ต่ำกว่า piroxicam/indomethacin แต่ต้องระวังใน CKD และ active PUD
• ข้อ จ. (Naproxen 119 โรคกระดูกและข้อ ฝ่ายวิชาการและวิชาชีพ สโมสรนักศึกษามหาวิทยาลัยอีสเทิร์นเอเชีย สหพันธ์นิสิตนักศึกษาเภสัชศาสตร์แห่งประเทศไทย (สนภท.)): เป็น non-selective NSAID ที่มี cardiovascular safety profile ดีที่สุด และมี efficacy สูงในการระงับ acute inflammation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220" s="166" t="inlineStr"/>
      <c r="L220" s="166" t="inlineStr">
        <is>
          <t>Musculoskeletal</t>
        </is>
      </c>
      <c r="M220" s="166" t="inlineStr">
        <is>
          <t>Osteoarthritis</t>
        </is>
      </c>
      <c r="N220" s="165" t="inlineStr">
        <is>
          <t>Clinic</t>
        </is>
      </c>
      <c r="O220" s="166" t="inlineStr">
        <is>
          <t>ข้อ 39 (PLE_CC1_Practice_Exam.md)</t>
        </is>
      </c>
      <c r="P220" s="165" t="inlineStr">
        <is>
          <t>แบบฝึกหัด</t>
        </is>
      </c>
      <c r="Q220" s="165" t="inlineStr">
        <is>
          <t>เล่มม่วง</t>
        </is>
      </c>
      <c r="R220" s="165" t="inlineStr"/>
    </row>
    <row r="221" ht="24" customHeight="1" s="49">
      <c r="A221" s="165" t="n">
        <v>219</v>
      </c>
      <c r="B221" s="166" t="inlineStr">
        <is>
          <t>ในทางคลินิก ไม่นิยมใช้ Aspirin เพื่อลดไข้ในเด็กที่ติดเชื้อไวรัสเพราะอาจทำให้เกิดความผิดปกติในข้อใด</t>
        </is>
      </c>
      <c r="C221" s="166" t="inlineStr"/>
      <c r="D221" s="166" t="inlineStr">
        <is>
          <t>Airway hypersensitivity</t>
        </is>
      </c>
      <c r="E221" s="166" t="inlineStr">
        <is>
          <t>Angioedema</t>
        </is>
      </c>
      <c r="F221" s="166" t="inlineStr">
        <is>
          <t>GI bleeding</t>
        </is>
      </c>
      <c r="G221" s="166" t="inlineStr">
        <is>
          <t>Reye’s syndrome</t>
        </is>
      </c>
      <c r="H221" s="166" t="inlineStr">
        <is>
          <t>Tinnitus 120</t>
        </is>
      </c>
      <c r="I221" s="165" t="inlineStr">
        <is>
          <t>3</t>
        </is>
      </c>
      <c r="J221" s="166" t="inlineStr">
        <is>
          <t>✅ คำตอบที่ถูกต้อง: ข้อ ค. GI bleeding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GI bleeding Verapamil ที่เป็น CYP3A4 Inhibitor ทำให้ระดับของ Colchicine เพิ่มสูงขึ้นดังนั้นจึงควรแก้ไขกรณีดังกล่าว กระดูกพรุน (Osteoporosis) เนื่องจากผู้ป่วยเป็นผู้หญิงอายุ 60 ปี ซึ่งเป็นหญิงที่หมดประจำเดือนแล้วและยัง ของ Calcium ที่กระดูกทำให้ยับยั้งการเกิด secondary hyperparathyroidism ซึ่งมักจะเกิดขึ้น เมื่อร่างกาย
🔍 ข้ออื่นผิดเพราะอะไร:
• ข้อ ก. (Airway hypersensitivity): การให้ยา Aspirin ในเด็กที่มีการติดเชื้อไวรัส เช่น ไข้หวัดใหญ่ หรืออีสุกอีใส จะเพิ่มความเสี่ยงสูงมากต่อการเกิด Reye's syndrome ซึ่งทำให้สมองและตับบวม
• ข้อ ข. (Angioedema):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ง. (Reye’s syndrome): การให้ยา Aspirin ในเด็กที่มีการติดเชื้อไวรัส เช่น ไข้หวัดใหญ่ หรืออีสุกอีใส จะเพิ่มความเสี่ยงสูงมากต่อการเกิด Reye's syndrome ซึ่งทำให้สมองและตับบวม
• ข้อ จ. (Tinnitus 120 โรคกระดูกและข้อ ฝ่ายวิชาการและวิชาชีพ สโมสรนักศึกษามหาวิทยาลัยอีสเทิร์นเอเชีย สหพันธ์นิสิตนักศึกษาเภสัชศาสตร์แห่งประเทศไทย (สนภท.) โดย ฝ่ายวิชาการและวิชาชีพ สโมสรนักศึกษามหาวิทยาลัยอีสเทิร์นเอเชีย ข้อ 1 เฉลย B มีอาการฝืดของข้อในช่วงเช้า เช่น หลังตื่นนอน ปวดนานหลายชั่วโมง เพราะ ข้อฝืด (stiffness) จะพบบ่อยในช่วงเช้าและช่วงหลังจากพักข้อนานๆ เช่นหลังตื่นนอนหรือนั่ง นานๆแต่ไม่เกิน 30นาที ข้อ 2 เฉลย C เพศ เพราะเพศไม่ได้มีความเสี่ยงต่อการเสื่อมของข้อ ส่วน อายุเป็นองค์ประกอบที่สำคัญที่สุด อายุที่เพิ่ม มากขึ้นจะเพิ่มความชุกของข้อเข่าเสื่อม ข้อ 3 เฉลย A ควรลดขนาดยา Colchicine เพราะเนื่องจากเกิด drug interaction ระหว่าง Colchicine ที่เป็น substrate CYP3A4 และ ด้วยการลดขนาดของ Colchicine ข้อ 4 เฉลย B Osteoporosis เพราะ จาก การตรวจ Bone mineral density (BMD) มีค่า T-score ได้ -2.6 ซึ่งองค์การอนามัยโลก ได้กำหนดนิยามของโรคกระดูกพรุนไว้ว่ามี BMD น้อยกว่า หรือเท่ากับ -2.5 ข้อ 5 เฉลย D รับประทานยาต้มสมุนไพรแก้ปวด เพราะ ทุกข้อที่ข้อที่กล่าวมาเป็นปัจจัยเสี่ยงของโรคกระดูกพรุน ยกเว้น รับประทานยาต้มสมุนไพร เนื่องจากในโจทย์ไม่ได้ระบุว่าเป็นสมุนไพรชนิดใดทำให้ไม่รู้ว่าสมุนไพรมีผลต่อกระดูกหรือไม่ ข้อ 6 เฉลย D Raloxifene มีเป็น Agonist estrogen receptor ที่เนื้อเยื่อกระดูก เพราะ Raloxifene มีข้อบ่งใช้ เฉพาะในผู้หญิงวัยหมดประจำเดือน (Postmenopausal) ที่เป็นโรค เป็นโรคกระดูกพรุนดัวนั้นยา Raloxifene จึงมีความเหมาะกับผู้ป่วยรายนี้ ข้อ 7 เฉลย E Chloroquine เพราะ Chloroquine ไม่ได้เหนี่ยวนำให้เกิดโรคกระดูกพรุนแต่มีข้อควรระวังในการใช้คือ มีผลต่อจอ ประสาทตา ข้อ 8 เฉลย A ยับยั้ง secondary hyperthyroidism &amp; bone destruction เพราะ Calcium ทำให้เกิดการยับยั้งการทำลายกระดูก (bone destruction) และ ยังมีการสะสม 121 โรคกระดูกและข้อ ฝ่ายวิชาการและวิชาชีพ สโมสรนักศึกษามหาวิทยาลัยอีสเทิร์นเอเชีย สหพันธ์นิสิตนักศึกษาเภสัชศาสตร์แห่งประเทศไทย (สนภท.) สร้าง พาราไทรอยด์ ัอร์โมนออกมามากเกินไปโดยมีสาเหตุมาจาก มีระดับ Calcium ในกระแสโลหิต ต่ำอย่าง มาก ข้อ 9 เฉลย C เสริมแคลเซียมในหญิงตั้งครรภ์ไตรมาสแรก เพราะ การใช้ Calcium carbonate ในหญิงตั้งครรภ์อาจทำให้เกิดภาวะ Hypomagnesemia ใน ทารก อีกทั้งมีรายงานความเป็นพิษต่อตัวอ่อนจากการใช้ยานี้ขณะตั้งครรภ์ไตรมาสแรก จึงควรหลีกเลี่ยงใน หญิงตั้งครรภ์ไตรมาสแรก แต่ไตรมาส 2,3 ใช้ได้แต่ไม่ควรใช้เกินในขนาดที่ recommended dietary allowance (RDA) กำหนด ข้อ 10 เฉลย B Calcitriol เพราะ กลไกการออกฤทธิ์ ของ Calcitriol คือจับ vitamin D receptor ที่ไต ต่อมพาราไทรอยด์ ลำไส้เล็ก และกระดูก เกิดผลทางคลินิกที่เหมือนกัน ได้แก่): Angiotensin II receptor blockers ปิดกั้นการทำงานของ Angiotensin II ที่ AT1 receptor ไม่มีผลยับยั้งเอนไซม์ ACE จึงไม่ทำให้เกิดอาการไอแห้ง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221" s="166" t="inlineStr"/>
      <c r="L221" s="166" t="inlineStr">
        <is>
          <t>Musculoskeletal</t>
        </is>
      </c>
      <c r="M221" s="166" t="inlineStr">
        <is>
          <t>Osteoarthritis</t>
        </is>
      </c>
      <c r="N221" s="165" t="inlineStr">
        <is>
          <t>Clinic</t>
        </is>
      </c>
      <c r="O221" s="166" t="inlineStr">
        <is>
          <t>ข้อ 40 (PLE_CC1_Practice_Exam.md)</t>
        </is>
      </c>
      <c r="P221" s="165" t="inlineStr">
        <is>
          <t>แบบฝึกหัด</t>
        </is>
      </c>
      <c r="Q221" s="165" t="inlineStr">
        <is>
          <t>เล่มม่วง</t>
        </is>
      </c>
      <c r="R221" s="165" t="inlineStr"/>
    </row>
    <row r="222" ht="24" customHeight="1" s="49">
      <c r="A222" s="165" t="n">
        <v>220</v>
      </c>
      <c r="B222" s="166" t="inlineStr">
        <is>
          <t>จากโครงสร้างของยาCelecoxib มีโอกาสทำให้เกิดการเเพ้ sulfonamides cross hypersensitivity หรือไม่ เเละหากเกิดการเเพ้ดังกล่าวได้ ตำเเหน่งใด ทำให้เกิดการเเพ้</t>
        </is>
      </c>
      <c r="C222" s="166" t="inlineStr"/>
      <c r="D222" s="166" t="inlineStr">
        <is>
          <t>เกิดการเเพ้ได้ ทั้งตำเเหน่งที่1เเละ ตำเเหน่งที่ 2</t>
        </is>
      </c>
      <c r="E222" s="166" t="inlineStr">
        <is>
          <t>เกิดการเเพ้ได้ที่ตำเเหน่งที่1เท่านั้น</t>
        </is>
      </c>
      <c r="F222" s="166" t="inlineStr">
        <is>
          <t>เกิดการเเพ้ได้ที่ตำเเหน่งที่2เท่านั้น</t>
        </is>
      </c>
      <c r="G222" s="166" t="inlineStr">
        <is>
          <t>เกิดการเเพ้ ที่ตำเเน่งที่ 1 เเละตำเเหน่งที่3เท่านั้น</t>
        </is>
      </c>
      <c r="H222" s="166" t="inlineStr">
        <is>
          <t>ไม่เกิดการเเพ้เเบบ sulfonamide cross hypersensitivity ที่ตำเเหน่งใดเลย</t>
        </is>
      </c>
      <c r="I222" s="165" t="inlineStr">
        <is>
          <t>1</t>
        </is>
      </c>
      <c r="J222" s="166" t="inlineStr">
        <is>
          <t>✅ คำตอบที่ถูกต้อง: ข้อ ก. เกิดการเเพ้ได้ ทั้งตำเเหน่งที่1เเละ ตำเเหน่งที่ 2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เกิดการเเพ้ได้ ทั้งตำเเหน่งที่1เเละ ตำเเหน่งที่ 2 การเลือก เกิดการเเพ้ได้ ทั้งตำเเหน่งที่1เเละ ตำเเหน่งที่ 2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(เกิดการเเพ้ได้ที่ตำเเหน่งที่1เท่านั้น): ยา Celecoxib มีโครงสร้าง sulfonamide ที่ตำแหน่ง aryl sulfonamide ทำให้เกิดการแพ้ข้ามกลุ่มได้ แต่ตำแหน่งอื่นไม่ใช่สาเหตุหลักของการเกิด hypersensitivity
• ข้อ ค. (เกิดการเเพ้ได้ที่ตำเเหน่งที่2เท่านั้น): ตำแหน่งที่ 2 ไม่ใช่ตำแหน่งของ sulfonamide moiety ที่เป็นตัวกระตุ้นให้เกิด IgE-mediated cross-reactivity กับยากลุ่ม sulfonamides ชนิดอื่น
• ข้อ ง. (เกิดการเเพ้ ที่ตำเเน่งที่ 1 เเละตำเเหน่งที่3เท่านั้น): การแพ้ sulfonamide cross hypersensitivity เกิดจากโครงสร้าง SO2NH2 อย่างจำเพาะเจาะจง การระบุตำแหน่งอื่นจึงไม่ถูกต้องตามหลักโครงสร้าง-ฤทธิ์
• ข้อ จ. (ไม่เกิดการเเพ้เเบบ sulfonamide cross hypersensitivity ที่ตำเเหน่งใดเลย): ยา Celecoxib มีโครงสร้าง arylsulfonamide อย่างชัดเจน จึงมีโอกาสเกิด cross-reactivity ในผู้ป่วยที่มีประวัติแพ้ยากลุ่ม sulfonamide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GI Sparing &amp; Sulfa Allergy: มี GI safety สูงกว่า non-selective NSAIDs แต่มีโครงสร้าง sulfonamide จึงห้ามใช้ในผู้ที่แพ้ sulfa รุนแรง
• Cardiovascular Precaution: ห้ามใช้ในผู้ป่วย post-CABG surgery และควรเลี่ยงในผู้ที่มี high cardiovascular risk</t>
        </is>
      </c>
      <c r="K222" s="166" t="inlineStr"/>
      <c r="L222" s="166" t="inlineStr">
        <is>
          <t>Musculoskeletal</t>
        </is>
      </c>
      <c r="M222" s="166" t="inlineStr">
        <is>
          <t>Osteoarthritis</t>
        </is>
      </c>
      <c r="N222" s="165" t="inlineStr">
        <is>
          <t>Clinic</t>
        </is>
      </c>
      <c r="O222" s="166" t="inlineStr">
        <is>
          <t>ข้อ 25 (PLE_CC1_Practice_Exam.md)</t>
        </is>
      </c>
      <c r="P222" s="165" t="inlineStr">
        <is>
          <t>แบบฝึกหัด</t>
        </is>
      </c>
      <c r="Q222" s="165" t="inlineStr">
        <is>
          <t>เล่มม่วง</t>
        </is>
      </c>
      <c r="R222" s="165" t="inlineStr"/>
    </row>
    <row r="223" ht="24" customHeight="1" s="49">
      <c r="A223" s="165" t="n">
        <v>221</v>
      </c>
      <c r="B223" s="166" t="inlineStr">
        <is>
          <t>คำนวณ Glucosamine sulfate ที่ต้องใช้ใน 1 ซอง? เพื่อให้ มี Glucosamine ตามที่กำหนด ถามเป็นหนวย g ให้ MV ของ ยาเบส กับยาในรูปเกลือมา แต่ชอ้ยตัวเลขเปนมิลลิกรัม… ประสาทจ้า คำตอบอ่ะมีแต่หน่วยผิด ครือออ? ครืออ?? น่า เกลียดที่สุด</t>
        </is>
      </c>
      <c r="C223" s="166" t="inlineStr"/>
      <c r="D223" s="166" t="inlineStr">
        <is>
          <t>10xx</t>
        </is>
      </c>
      <c r="E223" s="166" t="inlineStr">
        <is>
          <t>1xxx</t>
        </is>
      </c>
      <c r="F223" s="166" t="inlineStr">
        <is>
          <t>1500</t>
        </is>
      </c>
      <c r="G223" s="166" t="inlineStr">
        <is>
          <t>1844</t>
        </is>
      </c>
      <c r="H223" s="166" t="inlineStr">
        <is>
          <t>2100 ซึ่งมีสามรูปแบบรับประทานคือ แบบแคปซูลและแบบผงชงน้ำดื่ม รวมถึงมีในรูปแบบฉีด ในส่วนรูปแบบผงชงน้ำดื่มจะประกอบด้วย Crystalline glucosamine sulfate 1,884 mg ซึ่งจะเทียบเท่ากับ Glucosamine sulfate 1,500 mg</t>
        </is>
      </c>
      <c r="I223" s="165" t="inlineStr">
        <is>
          <t>1</t>
        </is>
      </c>
      <c r="J223" s="166" t="inlineStr">
        <is>
          <t>✅ คำตอบที่ถูกต้อง: ข้อ ก. 10xx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10xx การเลือก 10xx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(1xxx): น้ำหนักยา Glucosamine 1xxx ไม่ตรงกับปริมาณโมเลกุลในรูปแบบ Crystalline glucosamine sulfate
• ข้อ ค. (1500): Glucosamine sulfate 1500 mg ไม่ใช่น้ำหนักจริงของผงยาในซอง เพราะต้องรวมเกลือและผลึก Crystalline
• ข้อ ง. (1844): 1844 mg หรือ 1884 mg เป็นค่าน้ำหนักรวมของ Crystalline glucosamine sulfate เพื่อให้ได้ base 1500 mg
• ข้อ จ. (2100 ซึ่งมีสามรูปแบบรับประทานคือ แบบแคปซูลและแบบผงชงน้ำดื่ม รวมถึงมีในรูปแบบฉีด ในส่วนรูปแบบผงชงน้ำดื่มจะประกอบด้วย Crystalline glucosamine sulfate 1,884 mg ซึ่งจะเทียบเท่ากับ Glucosamine sulfate 1,500 mg Case 3: ผู้ป่วย asthma มีอาการช่วงกลางวัน 3 ครั้งต่อสัปดาห์และอาการช่วงกลางคืน 2 ครั้งต่อเดือน ผู้ป่วยมีประวัติเป็นความดันโลหิตสูง ได้รับยา Salbutamol 2 puffs PRN และ Losartan (เคยได้รับ enalapril มาก่อน)): 2100 mg ไม่ใช่น้ำหนักมาตรฐานตามท้องตลาดสำหรับ Glucosamine 1 ซอง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ACR 2019 Recommendation: ACR Guidelines แนะนำ strongly against การใช้ glucosamine และ chondroitin ใน Knee/Hip OA เนื่องจาก clinical trials ไม่พบผลต่างจาก placebo ชัดเจน
• Shellfish Allergy: ระวังในผู้ที่มีประวัติแพ้อาหารทะเลเปลือกแข็ง (กุ้ง ปู) รุนแรง เนื่องจากวัตถุดิบสกัดมาจาก chitin ของเปลือกสัตว์น้ำ</t>
        </is>
      </c>
      <c r="K223" s="166" t="inlineStr"/>
      <c r="L223" s="166" t="inlineStr">
        <is>
          <t>Musculoskeletal</t>
        </is>
      </c>
      <c r="M223" s="166" t="inlineStr">
        <is>
          <t>Osteoarthritis</t>
        </is>
      </c>
      <c r="N223" s="165" t="inlineStr">
        <is>
          <t>Clinic</t>
        </is>
      </c>
      <c r="O223" s="166" t="inlineStr">
        <is>
          <t>ข้อ 5 (PLE_CC1_Key_Rx20_UBU.md)</t>
        </is>
      </c>
      <c r="P223" s="165" t="inlineStr">
        <is>
          <t>ข้อสอบจำลอง</t>
        </is>
      </c>
      <c r="Q223" s="165" t="inlineStr">
        <is>
          <t>Mock Rx20 UBU</t>
        </is>
      </c>
      <c r="R223" s="165" t="inlineStr"/>
    </row>
    <row r="224" ht="24" customHeight="1" s="49">
      <c r="A224" s="165" t="n">
        <v>222</v>
      </c>
      <c r="B224" s="166" t="inlineStr">
        <is>
          <t>ข้อใดเป็นประโยชน์สำคัญของการให้ Vitamin D ร่วมกับ Calcium</t>
        </is>
      </c>
      <c r="C224" s="166" t="inlineStr"/>
      <c r="D224" s="166" t="inlineStr">
        <is>
          <t>ช่วยเร่งการสะสม calcium ที่กระดูก</t>
        </is>
      </c>
      <c r="E224" s="166" t="inlineStr">
        <is>
          <t>ลดการขับออกของ calcium ที่ไต</t>
        </is>
      </c>
      <c r="F224" s="166" t="inlineStr">
        <is>
          <t>เพิ่มการดูดซึมของ calcium ที่ทางเดินอาหาร</t>
        </is>
      </c>
      <c r="G224" s="166" t="inlineStr">
        <is>
          <t>ลดการเกิดพิษต่อตับ</t>
        </is>
      </c>
      <c r="H224" s="166" t="inlineStr">
        <is>
          <t>เพื่อให้ฟอสเฟตจับกับแคลเซียมได้เร็วขึ้น การทำงานของวิตามินดี จะออกฤทธิ์คล้ายกับฮอร์โมน โดยมีตัวรับอยู่ในเซลล์ เรียกว่า VDR (Vitamin D Receptor) ซึ่งจะส่งผลต่อการแสดงออกของยีนภายในเซลล์ และมีการสังเคราะห์โปรตีนขึ้นมา เช่น Calbindin-D โดยทำหน...</t>
        </is>
      </c>
      <c r="I224" s="165" t="inlineStr">
        <is>
          <t>3</t>
        </is>
      </c>
      <c r="J224" s="166" t="inlineStr">
        <is>
          <t>✅ คำตอบที่ถูกต้อง: ข้อ ค. เพิ่มการดูดซึมของ calcium ที่ทางเดินอาหาร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เพิ่มการดูดซึมของ calcium ที่ทางเดินอาหาร การเลือก เพิ่มการดูดซึมของ calcium ที่ทางเดินอาหาร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(ช่วยเร่งการสะสม calcium ที่กระดูก): Vitamin D ไม่ได้เร่งการสะสม Calcium ที่กระดูกโดยตรง แต่เพิ่มระดับแคลเซียมในเลือดเพื่อให้เพียงพอต่อการสร้างกระดูกโดย Osteoblast
• ข้อ ข. (ลดการขับออกของ calcium ที่ไต): Vitamin D มีผลเพิ่มการดูดกลับของแคลเซียมที่ไตเพียงเล็กน้อย หน้าที่หลักคือเพิ่มการดูดซึมแคลเซียมที่ลำไส้
• ข้อ ง. (ลดการเกิดพิษต่อตับ): Vitamin D และ Calcium ไม่มีฤทธิ์ต้านอนุมูลอิสระหรือป้องกันการเกิดพิษต่อตับแต่อย่างใด
• ข้อ จ. (เพื่อให้ฟอสเฟตจับกับแคลเซียมได้เร็วขึ้น การทำงานของวิตามินดี จะออกฤทธิ์คล้ายกับฮอร์โมน โดยมีตัวรับอยู่ในเซลล์ เรียกว่า VDR (Vitamin D Receptor) ซึ่งจะส่งผลต่อการแสดงออกของยีนภายในเซลล์ และมีการสังเคราะห์โปรตีนขึ้นมา เช่น Calbindin-D โดยทำหน้าที่ช่วยการดูดซึมแคลเซียม เพิ่มระดับแคลเซียมในเลือด): ฟอสเฟตสามารถจับกับแคลเซียมและตกตะกอนได้ แต่การให้ Vitamin D มีวัตถุประสงค์เพื่อเพิ่มระดับ Calcium ไม่ใช่ส่งเสริมการตกตะกอน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224" s="166" t="inlineStr"/>
      <c r="L224" s="166" t="inlineStr">
        <is>
          <t>Musculoskeletal</t>
        </is>
      </c>
      <c r="M224" s="166" t="inlineStr">
        <is>
          <t>Osteoarthritis</t>
        </is>
      </c>
      <c r="N224" s="165" t="inlineStr">
        <is>
          <t>Clinic</t>
        </is>
      </c>
      <c r="O224" s="166" t="inlineStr">
        <is>
          <t>ข้อ 86 (PLE_CC1_Key_Rx20_UBU.md)</t>
        </is>
      </c>
      <c r="P224" s="165" t="inlineStr">
        <is>
          <t>ข้อสอบจำลอง</t>
        </is>
      </c>
      <c r="Q224" s="165" t="inlineStr">
        <is>
          <t>Mock Rx20 UBU</t>
        </is>
      </c>
      <c r="R224" s="165" t="inlineStr"/>
    </row>
    <row r="225" ht="24" customHeight="1" s="49">
      <c r="A225" s="165" t="n">
        <v>223</v>
      </c>
      <c r="B225" s="166" t="inlineStr">
        <is>
          <t>[กรณีศึกษา 8]
ผู้ป่วยหญิง อายุ 50 ปี ปวดข้อเข่าทั้ง 2 ข้าง ไม่มีบวมแดง มักขึ้นลงบันไดบ่อยๆ มีเสียงกรอบแกรบ ข้อฝืดขัดตอนเช้า 15-20 นาที ยาที่ใช้อยู่ enalapril 10 mg OD, aspirin 81 mg OD
คำถาม: ข้อใดไม่ใช่เกณฑ์วินิจฉัย OA</t>
        </is>
      </c>
      <c r="C225" s="166" t="inlineStr"/>
      <c r="D225" s="166" t="inlineStr">
        <is>
          <t>อายุ</t>
        </is>
      </c>
      <c r="E225" s="166" t="inlineStr">
        <is>
          <t>เป็นข้อเข่าทั้งสองข้าง</t>
        </is>
      </c>
      <c r="F225" s="166" t="inlineStr">
        <is>
          <t>บวมเล็กน้อย ไม่เจ็บ/แดง</t>
        </is>
      </c>
      <c r="G225" s="166" t="inlineStr">
        <is>
          <t>ข้อฝืดขัดตอนเช้า</t>
        </is>
      </c>
      <c r="H225" s="166" t="inlineStr">
        <is>
          <t>มีเสียงกรอบแกรบ</t>
        </is>
      </c>
      <c r="I225" s="165" t="inlineStr">
        <is>
          <t>2</t>
        </is>
      </c>
      <c r="J225" s="166" t="inlineStr">
        <is>
          <t xml:space="preserve">✅ คำตอบที่ถูกต้อง: ข้อ ข. เป็นข้อเข่าทั้งสองข้าง
🎯 ทำไมข้อนี้ถึงถูก:
🔍 ข้ออื่นผิดเพราะอะไร:
</t>
        </is>
      </c>
      <c r="K225" s="166" t="inlineStr"/>
      <c r="L225" s="166" t="inlineStr">
        <is>
          <t>Musculoskeletal</t>
        </is>
      </c>
      <c r="M225" s="166" t="inlineStr">
        <is>
          <t>Osteoarthritis</t>
        </is>
      </c>
      <c r="N225" s="165" t="inlineStr">
        <is>
          <t>Clinic</t>
        </is>
      </c>
      <c r="O225" s="166" t="inlineStr">
        <is>
          <t>[SOURCE: Pharma Plus เล่มม่วง 2 - ข้อสอบย้อนหลังปี 2558 วันที่ 1 ข้อ 62]</t>
        </is>
      </c>
      <c r="P225" s="165" t="inlineStr">
        <is>
          <t>ข้อสอบเก่า</t>
        </is>
      </c>
      <c r="Q225" s="165" t="inlineStr">
        <is>
          <t>2558</t>
        </is>
      </c>
      <c r="R225" s="165" t="inlineStr"/>
    </row>
    <row r="226" ht="24" customHeight="1" s="49">
      <c r="A226" s="165" t="n">
        <v>224</v>
      </c>
      <c r="B226" s="166" t="inlineStr">
        <is>
          <t>[กรณีศึกษา 8]
ผู้ป่วยหญิง อายุ 50 ปี ปวดข้อเข่าทั้ง 2 ข้าง ไม่มีบวมแดง มักขึ้นลงบันไดบ่อยๆ มีเสียงกรอบแกรบ ข้อฝืดขัดตอนเช้า 15-20 นาที ยาที่ใช้อยู่ enalapril 10 mg OD, aspirin 81 mg OD
คำถาม: ยาที่ควรใช้เป็นอันดับแรก</t>
        </is>
      </c>
      <c r="C226" s="166" t="inlineStr"/>
      <c r="D226" s="166" t="inlineStr">
        <is>
          <t>Paracetamol</t>
        </is>
      </c>
      <c r="E226" s="166" t="inlineStr">
        <is>
          <t>Glucosamine</t>
        </is>
      </c>
      <c r="F226" s="166" t="inlineStr">
        <is>
          <t>Diclofenac</t>
        </is>
      </c>
      <c r="G226" s="166" t="inlineStr">
        <is>
          <t>Tramadol</t>
        </is>
      </c>
      <c r="H226" s="166" t="inlineStr">
        <is>
          <t>Naproxen</t>
        </is>
      </c>
      <c r="I226" s="165" t="inlineStr">
        <is>
          <t>1</t>
        </is>
      </c>
      <c r="J226" s="166" t="inlineStr">
        <is>
          <t xml:space="preserve">✅ คำตอบที่ถูกต้อง: ข้อ ก. Paracetamol
🎯 ทำไมข้อนี้ถึงถูก:
🔍 ข้ออื่นผิดเพราะอะไร:
</t>
        </is>
      </c>
      <c r="K226" s="166" t="inlineStr"/>
      <c r="L226" s="166" t="inlineStr">
        <is>
          <t>Musculoskeletal</t>
        </is>
      </c>
      <c r="M226" s="166" t="inlineStr">
        <is>
          <t>Osteoarthritis</t>
        </is>
      </c>
      <c r="N226" s="165" t="inlineStr">
        <is>
          <t>Clinic</t>
        </is>
      </c>
      <c r="O226" s="166" t="inlineStr">
        <is>
          <t>[SOURCE: Pharma Plus เล่มม่วง 2 - ข้อสอบย้อนหลังปี 2558 วันที่ 1 ข้อ 63]</t>
        </is>
      </c>
      <c r="P226" s="165" t="inlineStr">
        <is>
          <t>ข้อสอบเก่า</t>
        </is>
      </c>
      <c r="Q226" s="165" t="inlineStr">
        <is>
          <t>2558</t>
        </is>
      </c>
      <c r="R226" s="165" t="inlineStr"/>
    </row>
    <row r="227" ht="24" customHeight="1" s="49">
      <c r="A227" s="165" t="n">
        <v>225</v>
      </c>
      <c r="B227" s="166" t="inlineStr">
        <is>
          <t>[กรณีศึกษา 8]
ผู้ป่วยหญิง อายุ 50 ปี ปวดข้อเข่าทั้ง 2 ข้าง ไม่มีบวมแดง มักขึ้นลงบันไดบ่อยๆ มีเสียงกรอบแกรบ ข้อฝืดขัดตอนเช้า 15-20 นาที ยาที่ใช้อยู่ enalapril 10 mg OD, aspirin 81 mg OD
คำถาม: ยาสมุนไพรใดให้ผลการรักษาเทียบเท่ากับ NSAID</t>
        </is>
      </c>
      <c r="C227" s="166" t="inlineStr"/>
      <c r="D227" s="166" t="inlineStr">
        <is>
          <t>ขมิ้นชัน</t>
        </is>
      </c>
      <c r="E227" s="166" t="inlineStr">
        <is>
          <t>ใบฝรั่ง</t>
        </is>
      </c>
      <c r="F227" s="166" t="inlineStr">
        <is>
          <t>เมล็ดน้อยหน่า</t>
        </is>
      </c>
      <c r="G227" s="166" t="inlineStr">
        <is>
          <t>เถาวัลย์เปรียง</t>
        </is>
      </c>
      <c r="H227" s="166" t="inlineStr">
        <is>
          <t>เจลพริก</t>
        </is>
      </c>
      <c r="I227" s="165" t="inlineStr">
        <is>
          <t>4</t>
        </is>
      </c>
      <c r="J227" s="166" t="inlineStr">
        <is>
          <t xml:space="preserve">✅ คำตอบที่ถูกต้อง: ข้อ ง. เถาวัลย์เปรียง
🎯 ทำไมข้อนี้ถึงถูก:
🔍 ข้ออื่นผิดเพราะอะไร:
</t>
        </is>
      </c>
      <c r="K227" s="166" t="inlineStr"/>
      <c r="L227" s="166" t="inlineStr">
        <is>
          <t>Musculoskeletal</t>
        </is>
      </c>
      <c r="M227" s="166" t="inlineStr">
        <is>
          <t>Osteoarthritis</t>
        </is>
      </c>
      <c r="N227" s="165" t="inlineStr">
        <is>
          <t>Clinic</t>
        </is>
      </c>
      <c r="O227" s="166" t="inlineStr">
        <is>
          <t>[SOURCE: Pharma Plus เล่มม่วง 2 - ข้อสอบย้อนหลังปี 2558 วันที่ 1 ข้อ 64]</t>
        </is>
      </c>
      <c r="P227" s="165" t="inlineStr">
        <is>
          <t>ข้อสอบเก่า</t>
        </is>
      </c>
      <c r="Q227" s="165" t="inlineStr">
        <is>
          <t>2558</t>
        </is>
      </c>
      <c r="R227" s="165" t="inlineStr"/>
    </row>
    <row r="228" ht="24" customHeight="1" s="49">
      <c r="A228" s="165" t="n">
        <v>226</v>
      </c>
      <c r="B228" s="166" t="inlineStr">
        <is>
          <t>NSAIDs ใดมีผลต่อหัวใจและหลอดเลือดน้อยสุด</t>
        </is>
      </c>
      <c r="C228" s="166" t="inlineStr"/>
      <c r="D228" s="166" t="inlineStr">
        <is>
          <t>Ibuprofen</t>
        </is>
      </c>
      <c r="E228" s="166" t="inlineStr">
        <is>
          <t>Diclofenac</t>
        </is>
      </c>
      <c r="F228" s="166" t="inlineStr">
        <is>
          <t>Naproxen</t>
        </is>
      </c>
      <c r="G228" s="166" t="inlineStr">
        <is>
          <t>Sulindac</t>
        </is>
      </c>
      <c r="H228" s="166" t="inlineStr">
        <is>
          <t>Parecoxib</t>
        </is>
      </c>
      <c r="I228" s="165" t="inlineStr">
        <is>
          <t>3</t>
        </is>
      </c>
      <c r="J228" s="166" t="inlineStr">
        <is>
          <t xml:space="preserve">✅ คำตอบที่ถูกต้อง: ข้อ ค. Naproxen
🎯 ทำไมข้อนี้ถึงถูก:
🔍 ข้ออื่นผิดเพราะอะไร:
</t>
        </is>
      </c>
      <c r="K228" s="166" t="inlineStr"/>
      <c r="L228" s="166" t="inlineStr">
        <is>
          <t>Musculoskeletal</t>
        </is>
      </c>
      <c r="M228" s="166" t="inlineStr">
        <is>
          <t>Osteoarthritis</t>
        </is>
      </c>
      <c r="N228" s="165" t="inlineStr">
        <is>
          <t>Clinic</t>
        </is>
      </c>
      <c r="O228" s="166" t="inlineStr">
        <is>
          <t>[SOURCE: Pharma Plus เล่มม่วง 2 - ข้อสอบย้อนหลังปี 2558 วันที่ 1 ข้อ 67]</t>
        </is>
      </c>
      <c r="P228" s="165" t="inlineStr">
        <is>
          <t>ข้อสอบเก่า</t>
        </is>
      </c>
      <c r="Q228" s="165" t="inlineStr">
        <is>
          <t>2558</t>
        </is>
      </c>
      <c r="R228" s="165" t="inlineStr"/>
    </row>
    <row r="229" ht="24" customHeight="1" s="49">
      <c r="A229" s="165" t="n">
        <v>227</v>
      </c>
      <c r="B229" s="166" t="inlineStr">
        <is>
          <t>[กรณีศึกษา 3]
ผู้ป่วยปวดนิ้วโป้งเท้ามาก บวม แดง อ้วน เป็นความดัน ไขมันในเลือดสูง ได้ยา HCTZ ดื่มสุรา ได้รับการวินิจฉัยเป็นโรคเกาต์
คำถาม: ข้อใดไม่ใช่ปัจจัยที่ทำให้เกิดเกาต์</t>
        </is>
      </c>
      <c r="C229" s="166" t="inlineStr"/>
      <c r="D229" s="166" t="inlineStr">
        <is>
          <t>อ้วน</t>
        </is>
      </c>
      <c r="E229" s="166" t="inlineStr">
        <is>
          <t>Hyperuricemia</t>
        </is>
      </c>
      <c r="F229" s="166" t="inlineStr">
        <is>
          <t>ดื่มสุรา</t>
        </is>
      </c>
      <c r="G229" s="166" t="inlineStr">
        <is>
          <t>HCTZ</t>
        </is>
      </c>
      <c r="H229" s="166" t="inlineStr">
        <is>
          <t>ออกกำลังกาย</t>
        </is>
      </c>
      <c r="I229" s="165" t="inlineStr">
        <is>
          <t>5</t>
        </is>
      </c>
      <c r="J229" s="166" t="inlineStr">
        <is>
          <t xml:space="preserve">✅ คำตอบที่ถูกต้อง: ข้อ จ. ออกกำลังกาย
🎯 ทำไมข้อนี้ถึงถูก:
🔍 ข้ออื่นผิดเพราะอะไร:
</t>
        </is>
      </c>
      <c r="K229" s="166" t="inlineStr"/>
      <c r="L229" s="166" t="inlineStr">
        <is>
          <t>Musculoskeletal</t>
        </is>
      </c>
      <c r="M229" s="166" t="inlineStr">
        <is>
          <t>Gout</t>
        </is>
      </c>
      <c r="N229" s="165" t="inlineStr">
        <is>
          <t>Clinic</t>
        </is>
      </c>
      <c r="O229" s="166" t="inlineStr">
        <is>
          <t>[SOURCE: Pharma Plus เล่มม่วง 2 - ข้อสอบย้อนหลังปี 2558 วันที่ 2 ข้อ 17]</t>
        </is>
      </c>
      <c r="P229" s="165" t="inlineStr">
        <is>
          <t>ข้อสอบเก่า</t>
        </is>
      </c>
      <c r="Q229" s="165" t="inlineStr">
        <is>
          <t>2558</t>
        </is>
      </c>
      <c r="R229" s="165" t="inlineStr"/>
    </row>
    <row r="230" ht="24" customHeight="1" s="49">
      <c r="A230" s="165" t="n">
        <v>228</v>
      </c>
      <c r="B230" s="166" t="inlineStr">
        <is>
          <t>[กรณีศึกษา 3]
ผู้ป่วยปวดนิ้วโป้งเท้ามาก บวม แดง อ้วน เป็นความดัน ไขมันในเลือดสูง ได้ยา HCTZ ดื่มสุรา ได้รับการวินิจฉัยเป็นโรคเกาต์
คำถาม: ยาอะไรที่ควรให้แก้ปวด</t>
        </is>
      </c>
      <c r="C230" s="166" t="inlineStr"/>
      <c r="D230" s="166" t="inlineStr">
        <is>
          <t>Allopurinol</t>
        </is>
      </c>
      <c r="E230" s="166" t="inlineStr">
        <is>
          <t>Colchicine</t>
        </is>
      </c>
      <c r="F230" s="166" t="inlineStr">
        <is>
          <t>Benzbromarone</t>
        </is>
      </c>
      <c r="G230" s="166" t="inlineStr">
        <is>
          <t>Sulfinpyrazone</t>
        </is>
      </c>
      <c r="H230" s="166" t="inlineStr">
        <is>
          <t>Paracetamol</t>
        </is>
      </c>
      <c r="I230" s="165" t="inlineStr">
        <is>
          <t>2</t>
        </is>
      </c>
      <c r="J230" s="166" t="inlineStr">
        <is>
          <t xml:space="preserve">✅ คำตอบที่ถูกต้อง: ข้อ ข. Colchicine
🎯 ทำไมข้อนี้ถึงถูก:
🔍 ข้ออื่นผิดเพราะอะไร:
</t>
        </is>
      </c>
      <c r="K230" s="166" t="inlineStr"/>
      <c r="L230" s="166" t="inlineStr">
        <is>
          <t>Musculoskeletal</t>
        </is>
      </c>
      <c r="M230" s="166" t="inlineStr">
        <is>
          <t>Gout</t>
        </is>
      </c>
      <c r="N230" s="165" t="inlineStr">
        <is>
          <t>Clinic</t>
        </is>
      </c>
      <c r="O230" s="166" t="inlineStr">
        <is>
          <t>[SOURCE: Pharma Plus เล่มม่วง 2 - ข้อสอบย้อนหลังปี 2558 วันที่ 2 ข้อ 18]</t>
        </is>
      </c>
      <c r="P230" s="165" t="inlineStr">
        <is>
          <t>ข้อสอบเก่า</t>
        </is>
      </c>
      <c r="Q230" s="165" t="inlineStr">
        <is>
          <t>2558</t>
        </is>
      </c>
      <c r="R230" s="165" t="inlineStr"/>
    </row>
    <row r="231" ht="24" customHeight="1" s="49">
      <c r="A231" s="165" t="n">
        <v>229</v>
      </c>
      <c r="B231" s="166" t="inlineStr">
        <is>
          <t>[กรณีศึกษา 3]
ผู้ป่วยปวดนิ้วโป้งเท้ามาก บวม แดง อ้วน เป็นความดัน ไขมันในเลือดสูง ได้ยา HCTZ ดื่มสุรา ได้รับการวินิจฉัยเป็นโรคเกาต์
คำถาม: ยาใดที่ควรให้ป้องกัน</t>
        </is>
      </c>
      <c r="C231" s="166" t="inlineStr"/>
      <c r="D231" s="166" t="inlineStr">
        <is>
          <t>Allopurinol</t>
        </is>
      </c>
      <c r="E231" s="166" t="inlineStr">
        <is>
          <t>Colchicine</t>
        </is>
      </c>
      <c r="F231" s="166" t="inlineStr">
        <is>
          <t>Diclofenac</t>
        </is>
      </c>
      <c r="G231" s="166" t="inlineStr">
        <is>
          <t>Naproxen Na</t>
        </is>
      </c>
      <c r="H231" s="166" t="inlineStr">
        <is>
          <t>Paracetamol</t>
        </is>
      </c>
      <c r="I231" s="165" t="inlineStr">
        <is>
          <t>1</t>
        </is>
      </c>
      <c r="J231" s="166" t="inlineStr">
        <is>
          <t xml:space="preserve">✅ คำตอบที่ถูกต้อง: ข้อ ก. Allopurinol
🎯 ทำไมข้อนี้ถึงถูก:
🔍 ข้ออื่นผิดเพราะอะไร:
</t>
        </is>
      </c>
      <c r="K231" s="166" t="inlineStr"/>
      <c r="L231" s="166" t="inlineStr">
        <is>
          <t>Musculoskeletal</t>
        </is>
      </c>
      <c r="M231" s="166" t="inlineStr">
        <is>
          <t>Gout</t>
        </is>
      </c>
      <c r="N231" s="165" t="inlineStr">
        <is>
          <t>Clinic</t>
        </is>
      </c>
      <c r="O231" s="166" t="inlineStr">
        <is>
          <t>[SOURCE: Pharma Plus เล่มม่วง 2 - ข้อสอบย้อนหลังปี 2558 วันที่ 2 ข้อ 19]</t>
        </is>
      </c>
      <c r="P231" s="165" t="inlineStr">
        <is>
          <t>ข้อสอบเก่า</t>
        </is>
      </c>
      <c r="Q231" s="165" t="inlineStr">
        <is>
          <t>2558</t>
        </is>
      </c>
      <c r="R231" s="165" t="inlineStr"/>
    </row>
    <row r="232" ht="24" customHeight="1" s="49">
      <c r="A232" s="165" t="n">
        <v>230</v>
      </c>
      <c r="B232" s="166" t="inlineStr">
        <is>
          <t>[กรณีศึกษา 3]
ผู้ป่วยปวดนิ้วโป้งเท้ามาก บวม แดง อ้วน เป็นความดัน ไขมันในเลือดสูง ได้ยา HCTZ ดื่มสุรา ได้รับการวินิจฉัยเป็นโรคเกาต์
คำถาม: อาหารที่แนะนำให้ ผู้ป่วยรับประทาน</t>
        </is>
      </c>
      <c r="C232" s="166" t="inlineStr"/>
      <c r="D232" s="166" t="inlineStr">
        <is>
          <t>ปลาดุกย่าง</t>
        </is>
      </c>
      <c r="E232" s="166" t="inlineStr">
        <is>
          <t>เครื่องในสัตว์</t>
        </is>
      </c>
      <c r="F232" s="166" t="inlineStr">
        <is>
          <t>ปลาหมึกไข่นึ่งมะนาว</t>
        </is>
      </c>
      <c r="G232" s="166" t="inlineStr">
        <is>
          <t>ไวน์</t>
        </is>
      </c>
      <c r="H232" s="166" t="inlineStr">
        <is>
          <t>ผัดหน่อไม้ฝรั่ง</t>
        </is>
      </c>
      <c r="I232" s="165" t="inlineStr">
        <is>
          <t>1</t>
        </is>
      </c>
      <c r="J232" s="166" t="inlineStr">
        <is>
          <t xml:space="preserve">✅ คำตอบที่ถูกต้อง: ข้อ ก. ปลาดุกย่าง
🎯 ทำไมข้อนี้ถึงถูก:
🔍 ข้ออื่นผิดเพราะอะไร:
</t>
        </is>
      </c>
      <c r="K232" s="166" t="inlineStr"/>
      <c r="L232" s="166" t="inlineStr">
        <is>
          <t>Musculoskeletal</t>
        </is>
      </c>
      <c r="M232" s="166" t="inlineStr">
        <is>
          <t>Gout</t>
        </is>
      </c>
      <c r="N232" s="165" t="inlineStr">
        <is>
          <t>Clinic</t>
        </is>
      </c>
      <c r="O232" s="166" t="inlineStr">
        <is>
          <t>[SOURCE: Pharma Plus เล่มม่วง 2 - ข้อสอบย้อนหลังปี 2558 วันที่ 2 ข้อ 20]</t>
        </is>
      </c>
      <c r="P232" s="165" t="inlineStr">
        <is>
          <t>ข้อสอบเก่า</t>
        </is>
      </c>
      <c r="Q232" s="165" t="inlineStr">
        <is>
          <t>2558</t>
        </is>
      </c>
      <c r="R232" s="165" t="inlineStr"/>
    </row>
    <row r="233" ht="24" customHeight="1" s="49">
      <c r="A233" s="165" t="n">
        <v>231</v>
      </c>
      <c r="B233" s="166" t="inlineStr">
        <is>
          <t>[กรณีศึกษา]
ชายอายุ 50 ปี มีอาการปวดที่หัวแม่เท้าและมีอาการบวม ไม่มีโรคประจำตัว ปฏิเสธประวัติแพ้ยา ระดับกรดยูริก 9 mg/dL
คำถาม: ผู้ป่วยรายนี้ควรได้รับยาใด</t>
        </is>
      </c>
      <c r="C233" s="166" t="inlineStr"/>
      <c r="D233" s="166" t="inlineStr">
        <is>
          <t>Methotrexate</t>
        </is>
      </c>
      <c r="E233" s="166" t="inlineStr">
        <is>
          <t>Aspirin</t>
        </is>
      </c>
      <c r="F233" s="166" t="inlineStr">
        <is>
          <t>Colchicine</t>
        </is>
      </c>
      <c r="G233" s="166" t="inlineStr">
        <is>
          <t>Allopurinol</t>
        </is>
      </c>
      <c r="H233" s="166" t="inlineStr">
        <is>
          <t>Paracetamol</t>
        </is>
      </c>
      <c r="I233" s="165" t="inlineStr">
        <is>
          <t>3</t>
        </is>
      </c>
      <c r="J233" s="166" t="inlineStr">
        <is>
          <t>✅ คำตอบที่ถูกต้อง: ข้อ ค. Colchicine
🎯 ทำไมข้อนี้ถึงถูก:
ผู้ป่วยมีอาการของข้ออักเสบเฉียบพลันที่โคนนิ้วหัวแม่เท้า (podagra) ซึ่งเป็น acute gouty arthritis ยาทางเลือกแรกในการระงับอาการอักเสบเฉียบพลันคือ colchicine (หรือ NSAIDs/systemic corticosteroids)
🔍 ข้ออื่นผิดเพราะอะไร:
• • ข้อ ก.: Methotrexate เป็น conventional synthetic DMARD สำหรับ rheumatoid arthritis ไม่ใช่การรักษา acute gout
• ข้อ ข.: Aspirin ในขนาดต่ำทำให้เกิด renal uric acid retention และขนาดสูงทำให้ระดับ uric acid แกว่ง จึงห้ามใช้รักษา acute gout flare
• ข้อ ง.: Allopurinol เป็น urate-lowering therapy (ULT) ไม่ควรเริ่มให้ในขณะที่มี acute flare ทันทีโดยไม่มี anti-inflammatory cover และไม่มีฤทธิ์ลดปวดอักเสบเฉียบพลัน
• ข้อ จ.: Paracetamol มีฤทธิ์ลดการอักเสบต่ำมาก ไม่เพียงพอที่จะระงับกระบวนการอักเสบรุนแรงของ acute gout flare</t>
        </is>
      </c>
      <c r="K233" s="166" t="inlineStr"/>
      <c r="L233" s="166" t="inlineStr">
        <is>
          <t>Musculoskeletal</t>
        </is>
      </c>
      <c r="M233" s="166" t="inlineStr">
        <is>
          <t>Gout</t>
        </is>
      </c>
      <c r="N233" s="165" t="inlineStr">
        <is>
          <t>Clinic</t>
        </is>
      </c>
      <c r="O233" s="166" t="inlineStr">
        <is>
          <t>[SOURCE: Pharma Plus เล่มม่วง 2 - ข้อสอบย้อนหลัง PLE-CC1 ปี 2564 วันที่ 1 ข้อ 12]</t>
        </is>
      </c>
      <c r="P233" s="165" t="inlineStr">
        <is>
          <t>ข้อสอบเก่า</t>
        </is>
      </c>
      <c r="Q233" s="165" t="inlineStr">
        <is>
          <t>2564</t>
        </is>
      </c>
      <c r="R233" s="165" t="inlineStr"/>
    </row>
    <row r="234" ht="24" customHeight="1" s="49">
      <c r="A234" s="165" t="n">
        <v>232</v>
      </c>
      <c r="B234" s="166" t="inlineStr">
        <is>
          <t>[กรณีศึกษา]
หญิงไทยอายุ 50 ปี สูง 150 ซม. น้ำหนัก 70 กก. อาชีพเกษตรกร มีอาการปวดข้อเข่าขวา มีเสียงดังกรอบแกรบเวลาเดิน ปวดมากขึ้นเมื่อยืนหรือเดินนานๆ ไม่มีข้อฝืดตอนเช้า ไม่เคยรักษามาก่อน ไม่มีโรคประจำตัว ปฏิเสธประวัติแพ้ยา
คำถาม: ผู้ป่วยควรได้รับยาใดเป็นทางเลือกแรก</t>
        </is>
      </c>
      <c r="C234" s="166" t="inlineStr"/>
      <c r="D234" s="166" t="inlineStr">
        <is>
          <t>Piroxicam</t>
        </is>
      </c>
      <c r="E234" s="166" t="inlineStr">
        <is>
          <t>Acetaminophen</t>
        </is>
      </c>
      <c r="F234" s="166" t="inlineStr">
        <is>
          <t>Colchicine</t>
        </is>
      </c>
      <c r="G234" s="166" t="inlineStr">
        <is>
          <t>Tramadol</t>
        </is>
      </c>
      <c r="H234" s="166" t="inlineStr">
        <is>
          <t>Orphenadrine + Paracetamol</t>
        </is>
      </c>
      <c r="I234" s="165" t="inlineStr">
        <is>
          <t>2</t>
        </is>
      </c>
      <c r="J234" s="166" t="inlineStr">
        <is>
          <t>✅ คำตอบที่ถูกต้อง: ข้อ ข. Acetaminophen
🎯 ทำไมข้อนี้ถึงถูก:
ผู้ป่วยมีลักษณะของโรคข้อเข่าเสื่อม (osteoarthritis of knee) ยารับประทานทางเลือกแรกที่มีความปลอดภัยสูงและแนะนำในแนวทางการรักษาของไทยสำหรับบรรเทาอาการปวดข้อเข่าเสื่อมระยะเริ่มต้นที่ยังไม่เคยรักษามาก่อนคือ Acetaminophen (Paracetamol) (หรือ topical NSAIDs)
🔍 ข้ออื่นผิดเพราะอะไร:
• • ข้อ ก.: Piroxicam เป็น oral NSAID ที่มี half-life ยาว มีความเสี่ยงต่อ gastrointestinal bleeding และ toxicity สูง ไม่แนะนำเป็น first-line เมื่อยังไม่เคยลองใช้ยาที่ปลอดภัยกว่า
• ข้อ ค.: Colchicine ใช้สำหรับรักษาโรคเกาต์เฉียบพลัน ไม่ใช่ยาสำหรับรักษาโรคข้อเข่าเสื่อม
• ข้อ ง.: Tramadol เป็น opioid analgesic สำรองไว้ใช้เมื่อยาแก้ปวดมาตรฐานไม่ได้ผลหรือมีข้อห้ามใช้ ไม่เริ่มเป็นยาตัวแรก
• ข้อ จ.: Orphenadrine Paracetamol เป็นยาสูตรผสมคลายกล้ามเนื้อ เหมาะสำหรับอาการปวดกล้ามเนื้อเกร็ง (muscle spasm) มากกว่าข้อเข่าเสื่อม</t>
        </is>
      </c>
      <c r="K234" s="166" t="inlineStr"/>
      <c r="L234" s="166" t="inlineStr">
        <is>
          <t>Musculoskeletal</t>
        </is>
      </c>
      <c r="M234" s="166" t="inlineStr">
        <is>
          <t>Osteoarthritis</t>
        </is>
      </c>
      <c r="N234" s="165" t="inlineStr">
        <is>
          <t>Clinic</t>
        </is>
      </c>
      <c r="O234" s="166" t="inlineStr">
        <is>
          <t>[SOURCE: Pharma Plus เล่มม่วง 2 - ข้อสอบย้อนหลัง PLE-CC1 ปี 2564 วันที่ 1 ข้อ 38]</t>
        </is>
      </c>
      <c r="P234" s="165" t="inlineStr">
        <is>
          <t>ข้อสอบเก่า</t>
        </is>
      </c>
      <c r="Q234" s="165" t="inlineStr">
        <is>
          <t>2564</t>
        </is>
      </c>
      <c r="R234" s="165" t="inlineStr"/>
    </row>
    <row r="235" ht="24" customHeight="1" s="49">
      <c r="A235" s="165" t="n">
        <v>233</v>
      </c>
      <c r="B235" s="166" t="inlineStr">
        <is>
          <t>[กรณีศึกษา]
ผู้ป่วยโรค rheumatoid arthritis ได้รับยา naproxen 250 mg tid
คำถาม: ข้อใดต่อไปนี้เป็นกลไกของยาในกลุ่มต้านการอักเสบที่ไม่ใช่สเตียรอยด์ (NSAIDs)</t>
        </is>
      </c>
      <c r="C235" s="166" t="inlineStr"/>
      <c r="D235" s="166" t="inlineStr">
        <is>
          <t>ยับยั้งการทำงานของ cyclooxygenase</t>
        </is>
      </c>
      <c r="E235" s="166" t="inlineStr">
        <is>
          <t>ยับยั้งการทำงานของ lipoxygenase</t>
        </is>
      </c>
      <c r="F235" s="166" t="inlineStr">
        <is>
          <t>ลดการสร้าง thromboxane A2</t>
        </is>
      </c>
      <c r="G235" s="166" t="inlineStr">
        <is>
          <t>ลดการสร้าง leukotriene</t>
        </is>
      </c>
      <c r="H235" s="166" t="inlineStr">
        <is>
          <t>ลดการสร้าง prostaglandin</t>
        </is>
      </c>
      <c r="I235" s="165" t="inlineStr">
        <is>
          <t>1</t>
        </is>
      </c>
      <c r="J235" s="166" t="inlineStr">
        <is>
          <t>✅ คำตอบที่ถูกต้อง: ข้อ ก. ยับยั้งการทำงานของ cyclooxygenase
🎯 ทำไมข้อนี้ถึงถูก:
กลไกหลักระดับโมเลกุลของยาต้านการอักเสบที่ไม่ใช่สเตียรอยด์ (NSAIDs) คือการยับยั้งการทำงานของเอนไซม์ cyclooxygenase (COX-1 และ COX-2) ทำให้ยับยั้งการเปลี่ยน arachidonic acid ไปเป็น prostanoids
🔍 ข้ออื่นผิดเพราะอะไร:
• • ข้อ ข.: การยับยั้ง lipoxygenase (5-LOX) เป็นกลไกของยา เช่น zileuton ที่ใช้ในโรคหอบหืด ไม่ใช่กลไกของ NSAIDs
• ข้อ ค.: ลดการสร้าง thromboxane A2 เป็นเพียงผลลัพธ์ส่วนหนึ่งของการยับยั้ง COX-1 ในเกล็ดเลือด ไม่ใช่คำจำกัดความของกลไกการออกฤทธิ์ต้านการอักเสบหลัก
• ข้อ ง.: NSAIDs ไม่ได้ลดการสร้าง leukotriene แต่ในทางตรงกันข้ามอาจทำให้เกิด arachidonic acid shunting ไปสร้าง leukotrienes มากขึ้น
• ข้อ จ.: การลดการสร้าง prostaglandin เป็นผลลัพธ์ปลายทาง (downstream effect) ของการยับยั้งการทำงานของเอนไซม์ cyclooxygenase ซึ่งเป็น target enzyme หลักตามกลไก</t>
        </is>
      </c>
      <c r="K235" s="166" t="inlineStr"/>
      <c r="L235" s="166" t="inlineStr">
        <is>
          <t>Musculoskeletal</t>
        </is>
      </c>
      <c r="M235" s="166" t="inlineStr">
        <is>
          <t>Rheumatoid arthritis</t>
        </is>
      </c>
      <c r="N235" s="165" t="inlineStr">
        <is>
          <t>Clinic</t>
        </is>
      </c>
      <c r="O235" s="166" t="inlineStr">
        <is>
          <t>[SOURCE: Pharma Plus เล่มม่วง 2 - ข้อสอบย้อนหลัง PLE-CC1 ปี 2564 วันที่ 1 ข้อ 39]</t>
        </is>
      </c>
      <c r="P235" s="165" t="inlineStr">
        <is>
          <t>ข้อสอบเก่า</t>
        </is>
      </c>
      <c r="Q235" s="165" t="inlineStr">
        <is>
          <t>2564</t>
        </is>
      </c>
      <c r="R235" s="165" t="inlineStr"/>
    </row>
    <row r="236" ht="24" customHeight="1" s="49">
      <c r="A236" s="165" t="n">
        <v>234</v>
      </c>
      <c r="B236" s="166" t="inlineStr">
        <is>
          <t>[กรณีศึกษา]
ผู้ป่วยโรค rheumatoid arthritis ได้รับยา naproxen ปรับขนาดยาเป็น 500 mg แล้วอาการปวดดีขึ้น แต่เกิดอาการคล้ายกรดไหลย้อน แสบร้อนยอดอก (NSAID-induced dyspepsia / GERD-like symptoms)
คำถาม: ควรแก้ไขปัญหาดังกล่าวอย่างไร</t>
        </is>
      </c>
      <c r="C236" s="166" t="inlineStr"/>
      <c r="D236" s="166" t="inlineStr">
        <is>
          <t>Naproxen 250 mg + PPI</t>
        </is>
      </c>
      <c r="E236" s="166" t="inlineStr">
        <is>
          <t>Naproxen 500 mg + antacid gel</t>
        </is>
      </c>
      <c r="F236" s="166" t="inlineStr">
        <is>
          <t>เปลี่ยนเป็น celecoxib</t>
        </is>
      </c>
      <c r="G236" s="166" t="inlineStr">
        <is>
          <t>จ่าย methotrexate</t>
        </is>
      </c>
      <c r="H236" s="166" t="inlineStr">
        <is>
          <t>เพิ่มขนาดยา เป็น naproxen 500 mg 1x3 pc</t>
        </is>
      </c>
      <c r="I236" s="165" t="inlineStr">
        <is>
          <t>3</t>
        </is>
      </c>
      <c r="J236" s="166" t="inlineStr">
        <is>
          <t>✅ คำตอบที่ถูกต้อง: ข้อ ค. เปลี่ยนเป็น celecoxib
🎯 ทำไมข้อนี้ถึงถูก:
เมื่อผู้ป่วยจำเป็นต้องใช้ยาแก้ปวดลดการอักเสบแต่เกิดปัญหาทางเดินอาหารจาก non-selective NSAID การเปลี่ยนเป็น COX-2 selective inhibitor เช่น celecoxib (หรือการให้ non-selective NSAID คู่กับ PPI) เป็นแนวทางที่มีหลักฐานเชิงประจักษ์ชัดเจนในการลดพิษต่อระบบทางเดินอาหารส่วนบน
🔍 ข้ออื่นผิดเพราะอะไร:
• • ข้อ ก.: การลดขนาดยาลงเป็น naproxen 250 mg เคยพิสูจน์แล้วว่าควบคุมอาการปวดของผู้ป่วยไม่ได้
• ข้อ ข.: Antacid gel ให้ผลเพียงบรรเทากรดชั่วคราว ไม่สามารถรักษาและป้องกันแผลในกระเพาะอาหารจาก NSAID ในระยะยาวได้
• ข้อ ง.: แม้ methotrexate จะเป็น DMARDs หลักสำหรับ rheumatoid arthritis แต่ออกฤทธิ์ช้า (ใช้เวลา 4-12 สัปดาห์) ไม่สามารถแก้ปัญหาอาการแสบยอดอกจาก naproxen ในทันทีได้
• ข้อ จ.: การเพิ่มขนาดยา naproxen จะยิ่งทำให้การระคายเคืองและแผลในกระเพาะอาหารรุนแรงจนเสี่ยงต่อ GI bleeding</t>
        </is>
      </c>
      <c r="K236" s="166" t="inlineStr"/>
      <c r="L236" s="166" t="inlineStr">
        <is>
          <t>Musculoskeletal</t>
        </is>
      </c>
      <c r="M236" s="166" t="inlineStr">
        <is>
          <t>Rheumatoid arthritis</t>
        </is>
      </c>
      <c r="N236" s="165" t="inlineStr">
        <is>
          <t>Clinic</t>
        </is>
      </c>
      <c r="O236" s="166" t="inlineStr">
        <is>
          <t>[SOURCE: Pharma Plus เล่มม่วง 2 - ข้อสอบย้อนหลัง PLE-CC1 ปี 2564 วันที่ 1 ข้อ 40]</t>
        </is>
      </c>
      <c r="P236" s="165" t="inlineStr">
        <is>
          <t>ข้อสอบเก่า</t>
        </is>
      </c>
      <c r="Q236" s="165" t="inlineStr">
        <is>
          <t>2564</t>
        </is>
      </c>
      <c r="R236" s="165" t="inlineStr"/>
    </row>
    <row r="237" ht="24" customHeight="1" s="49">
      <c r="A237" s="165" t="n">
        <v>235</v>
      </c>
      <c r="B237" s="166" t="inlineStr">
        <is>
          <t>Hydroxychloroquine มีผลข้างเคียงสำคัญที่ต้องเฝ้าระวังต่ออวัยวะใด</t>
        </is>
      </c>
      <c r="C237" s="166" t="inlineStr"/>
      <c r="D237" s="166" t="inlineStr">
        <is>
          <t>ผลต่อตับ</t>
        </is>
      </c>
      <c r="E237" s="166" t="inlineStr">
        <is>
          <t>ผลต่อตา</t>
        </is>
      </c>
      <c r="F237" s="166" t="inlineStr">
        <is>
          <t>ผลต่อไต</t>
        </is>
      </c>
      <c r="G237" s="166" t="inlineStr">
        <is>
          <t>ผลต่อระบบเลือด</t>
        </is>
      </c>
      <c r="H237" s="166" t="inlineStr">
        <is>
          <t>ผลต่อทางเดินอาหาร</t>
        </is>
      </c>
      <c r="I237" s="165" t="inlineStr">
        <is>
          <t>2</t>
        </is>
      </c>
      <c r="J237" s="166" t="inlineStr">
        <is>
          <t>✅ คำตอบที่ถูกต้อง: ข้อ ข. ผลต่อตา
🎯 ทำไมข้อนี้ถึงถูก:
Hydroxychloroquine มีผลข้างเคียงสำคัญระยะยาวคือ retinal toxicity (bulls-eye maculopathy / retinopathy) ซึ่งอาจทำให้ตาบอดถาวร จึงจำเป็นต้องตรวจคัดกรองจอประสาทตา (baseline and annual eye exam) อย่างสม่ำเสมอ
🔍 ข้ออื่นผิดเพราะอะไร:
• • ข้อ ก.: ผลต่อตับ (hepatotoxicity) ไม่ใช่อาการพิษจำเพาะที่เด่นของ hydroxychloroquine เมื่อเทียบกับ methotrexate หรือ leflunomide
• ข้อ ค.: ผลต่อไต (nephrotoxicity) ไม่ใช่ผลข้างเคียงหลักของยานี้ ยานี้มีความปลอดภัยต่อไตค่อนข้างสูง
• ข้อ ง.: ผลต่อระบบเลือด (bone marrow suppression) เกิดขึ้นได้น้อยมาก ไม่ใช่ข้อเฝ้าระวังหลักระดับสากลเหมือน retinal toxicity
• ข้อ จ.: ผลต่อทางเดินอาหาร เช่น คลื่นไส้ แม้พบได้แต่ไม่ใช่อาการข้างเคียงร้ายแรงจำเพาะที่เป็นข้อกังวลหลักทางคลินิก</t>
        </is>
      </c>
      <c r="K237" s="166" t="inlineStr"/>
      <c r="L237" s="166" t="inlineStr">
        <is>
          <t>Musculoskeletal</t>
        </is>
      </c>
      <c r="M237" s="166" t="inlineStr">
        <is>
          <t>Rheumatoid arthritis</t>
        </is>
      </c>
      <c r="N237" s="165" t="inlineStr">
        <is>
          <t>Clinic</t>
        </is>
      </c>
      <c r="O237" s="166" t="inlineStr">
        <is>
          <t>[SOURCE: Pharma Plus เล่มม่วง 2 - ข้อสอบย้อนหลัง PLE-CC1 ปี 2564 วันที่ 1 ข้อ 42]</t>
        </is>
      </c>
      <c r="P237" s="165" t="inlineStr">
        <is>
          <t>ข้อสอบเก่า</t>
        </is>
      </c>
      <c r="Q237" s="165" t="inlineStr">
        <is>
          <t>2564</t>
        </is>
      </c>
      <c r="R237" s="165" t="inlineStr"/>
    </row>
    <row r="238" ht="24" customHeight="1" s="49">
      <c r="A238" s="165" t="n">
        <v>236</v>
      </c>
      <c r="B238" s="166" t="inlineStr">
        <is>
          <t>Naproxen ออกฤทธิ์ผ่านกลไกใด</t>
        </is>
      </c>
      <c r="C238" s="166" t="inlineStr"/>
      <c r="D238" s="166" t="inlineStr">
        <is>
          <t>ยับยั้ง LOX</t>
        </is>
      </c>
      <c r="E238" s="166" t="inlineStr">
        <is>
          <t>ยับยั้ง COX</t>
        </is>
      </c>
      <c r="F238" s="166" t="inlineStr">
        <is>
          <t>ยับยั้ง arachidonic</t>
        </is>
      </c>
      <c r="G238" s="166" t="inlineStr">
        <is>
          <t>จับกับ steroid receptor</t>
        </is>
      </c>
      <c r="H238" s="166" t="inlineStr">
        <is>
          <t>จับกับ histamine receptor</t>
        </is>
      </c>
      <c r="I238" s="165" t="inlineStr">
        <is>
          <t>2</t>
        </is>
      </c>
      <c r="J238" s="166" t="inlineStr">
        <is>
          <t>✅ คำตอบที่ถูกต้อง: ข้อ ข. ยับยั้ง COX
🎯 ทำไมข้อนี้ถึงถูก: Naproxen เป็นยาต้านการอักเสบที่ไม่ใช่สเตียรอยด์ (NSAID) ในกลุ่ม propionic acid derivatives ออกฤทธิ์ยับยั้งเอนไซม์ cyclooxygenase ทั้งชนิด COX-1 และ COX-2 แบบย้อนกลับได้ ส่งผลให้ลดการสังเคราะห์โพรสตาแกลนดิน (prostaglandins) จากกรดอะราคิโดนิก จึงมีฤทธิ์บรรเทาอาการปวด ลดไข้ และต้านการอักเสบ
🔍 ข้ออื่นผิดเพราะอะไร:
• ข้อ ก.: ยับยั้ง LOX (Lipoxygenase) เป็นกลไกของยาเช่น zileuton ไม่ใช่กลไกของ Naproxen
• ข้อ ค.: ยับยั้ง arachidonic acid synthesis เป็นกลไกทางอ้อมของยาสเตียรอยด์ที่กระตุ้น lipocortin/annexin A1 ไปยับยั้งเอนไซม์ phospholipase A2
• ข้อ ง.: จับกับ steroid receptor (glucocorticoid receptor) เป็นกลไกของยากลุ่ม corticosteroids เช่น prednisolone, dexamethasone
• ข้อ จ.: จับกับ histamine receptor เป็นกลไกของยาต้านฮิสตามีน (antihistamines)</t>
        </is>
      </c>
      <c r="K238" s="166" t="inlineStr"/>
      <c r="L238" s="166" t="inlineStr">
        <is>
          <t>Musculoskeletal</t>
        </is>
      </c>
      <c r="M238" s="166" t="inlineStr">
        <is>
          <t>Osteoarthritis</t>
        </is>
      </c>
      <c r="N238" s="165" t="inlineStr">
        <is>
          <t>Clinic</t>
        </is>
      </c>
      <c r="O238" s="166" t="inlineStr">
        <is>
          <t>[SOURCE: Pharma Plus เล่มม่วง 2 - ข้อสอบย้อนหลัง PLE-CC1 ปี 2564 วันที่ 1 ข้อ 98]</t>
        </is>
      </c>
      <c r="P238" s="165" t="inlineStr">
        <is>
          <t>ข้อสอบเก่า</t>
        </is>
      </c>
      <c r="Q238" s="165" t="inlineStr">
        <is>
          <t>2564</t>
        </is>
      </c>
      <c r="R238" s="165" t="inlineStr"/>
    </row>
    <row r="239" ht="24" customHeight="1" s="49">
      <c r="A239" s="165" t="n">
        <v>237</v>
      </c>
      <c r="B239" s="166" t="inlineStr">
        <is>
          <t>[กรณีศึกษา]
ผู้ป่วยชายอายุ 70 ปี มีการปวดข้อปวดมาก คะแนนปวด VAS 5-6 คะแนน มีอาการข้อฝืดน้อยกว่า 30 นาที ได้รับการวินิจฉัยเป็นโรคข้อเข่าเสื่อม ไม่มีประวัติแพ้ยา มีโรคประจำตัวคือโรคความดันโลหิตสูง รับประทานยา amlodipine 5 mg 1x1 pc
คำถาม: ผู้ป่วยรายนี้ควรได้รับยาใดเป็นทางเลือกแรก</t>
        </is>
      </c>
      <c r="C239" s="166" t="inlineStr"/>
      <c r="D239" s="166" t="inlineStr">
        <is>
          <t>Tramadol</t>
        </is>
      </c>
      <c r="E239" s="166" t="inlineStr">
        <is>
          <t>Meloxicam</t>
        </is>
      </c>
      <c r="F239" s="166" t="inlineStr">
        <is>
          <t>Paracetamol</t>
        </is>
      </c>
      <c r="G239" s="166" t="inlineStr">
        <is>
          <t>Diclofenac gel</t>
        </is>
      </c>
      <c r="H239" s="166" t="inlineStr">
        <is>
          <t>Systemic corticosteroid</t>
        </is>
      </c>
      <c r="I239" s="165" t="inlineStr">
        <is>
          <t>4</t>
        </is>
      </c>
      <c r="J239" s="166" t="inlineStr">
        <is>
          <t>✅ คำตอบที่ถูกต้อง: ข้อ ง. Diclofenac gel
🎯 ทำไมข้อนี้ถึงถูก:
ตามแนวทางการรักษาโรคข้อเข่าเสื่อม (OARSI 2019 และ ACR/AF 2019 guidelines) แนะนำให้ใช้ Topical NSAIDs เช่น Diclofenac gel เป็น first-line pharmacological treatment สำหรับ knee osteoarthritis เนื่องจากมีประสิทธิภาพลดปวดเทียบเท่า oral NSAIDs แต่มีความปลอดภัยสูงกว่ามาก มี systemic absorption ต่ำ ไม่ส่งผลกระทบต่อความดันโลหิตและไตในผู้สูงอายุ 70 ปี
🔍 ข้ออื่นผิดเพราะอะไร:
• • ข้อ ก.: Tramadol เป็น weak opioid เสี่ยงต่ออาการง่วงซึม เวียนศีรษะ สับสน และการหกล้มในผู้สูงอายุ จึงสงวนไว้เมื่อใช้ยาอื่นไม่ได้ผล
• ข้อ ข.: Meloxicam เป็น oral NSAID แม้จะมีฤทธิ์ต้านการอักเสบ แต่มีความเสี่ยงต่อระบบหัวใจและหลอดเลือด ความดันโลหิตสูงขึ้น และการทำงานของไตลดลงในผู้สูงอายุ
• ข้อ ค.: Paracetamol มีประสิทธิภาพต่ำมาก (minimal clinical efficacy) ในข้อเข่าเสื่อม ปัจจุบันถูกลดระดับคำแนะนำลงเป็น conditionally recommended against หรือใช้เป็นยาทางเลือกเสริมเท่านั้น
• ข้อ จ.: Systemic corticosteroid ไม่มีข้อบ่งชี้ในการรักษา osteoarthritis เพราะทำให้เกิดภาวะแทรกซ้อนรุนแรง</t>
        </is>
      </c>
      <c r="K239" s="166" t="inlineStr">
        <is>
          <t>Osteoarthritis</t>
        </is>
      </c>
      <c r="L239" s="166" t="inlineStr">
        <is>
          <t>Musculoskeletal</t>
        </is>
      </c>
      <c r="M239" s="166" t="inlineStr">
        <is>
          <t>Osteoarthritis</t>
        </is>
      </c>
      <c r="N239" s="165" t="inlineStr">
        <is>
          <t>Clinic</t>
        </is>
      </c>
      <c r="O239" s="166" t="inlineStr">
        <is>
          <t>ข้อสอบเก่า</t>
        </is>
      </c>
      <c r="P239" s="165" t="inlineStr">
        <is>
          <t>ข้อสอบเก่า</t>
        </is>
      </c>
      <c r="Q239" s="165" t="inlineStr">
        <is>
          <t>2565</t>
        </is>
      </c>
      <c r="R239" s="165" t="inlineStr"/>
    </row>
    <row r="240" ht="24" customHeight="1" s="49">
      <c r="A240" s="165" t="n">
        <v>238</v>
      </c>
      <c r="B240" s="166" t="inlineStr">
        <is>
          <t>[กรณีศึกษา]
ผู้ป่วยชายอายุ 70 ปี มีการปวดข้อปวดมาก คะแนนปวด VAS 5-6 คะแนน มีอาการข้อฝืดน้อยกว่า 30 นาที ได้รับการวินิจฉัยเป็นโรคข้อเข่าเสื่อม ไม่มีประวัติแพ้ยา มีโรคประจำตัวคือโรคความดันโลหิตสูง รับประทานยา amlodipine 5 mg 1x1 pc
คำถาม: ข้อใดคือคำแนะนำที่เหมาะสมเกี่ยวกับการใช้ topical capsaicin</t>
        </is>
      </c>
      <c r="C240" s="166" t="inlineStr"/>
      <c r="D240" s="166" t="inlineStr">
        <is>
          <t>ถูนวดบริเวณที่ปวดหลังทายา</t>
        </is>
      </c>
      <c r="E240" s="166" t="inlineStr">
        <is>
          <t>ใช้ทาเฉพาะเวลามีอาการปวด</t>
        </is>
      </c>
      <c r="F240" s="166" t="inlineStr">
        <is>
          <t>ล้างมือให้สะอาดด้วยน้ำสบู่หลังใช้ยา</t>
        </is>
      </c>
      <c r="G240" s="166" t="inlineStr">
        <is>
          <t>ทาบางๆให้ทั่วบริเวณหัวเข่าและข้อพับ</t>
        </is>
      </c>
      <c r="H240" s="166" t="inlineStr">
        <is>
          <t>หากมีบาดแผล สามารถทายาบริเวณบาดแผลได้</t>
        </is>
      </c>
      <c r="I240" s="165" t="inlineStr">
        <is>
          <t>3</t>
        </is>
      </c>
      <c r="J240" s="166" t="inlineStr">
        <is>
          <t>✅ คำตอบที่ถูกต้อง: ข้อ ค. ล้างมือให้สะอาดด้วยน้ำสบู่หลังใช้ยา
🎯 ทำไมข้อนี้ถึงถูก:
Topical capsaicin เป็นสารสกัดจากพริกที่ทำให้เกิดอาการแสบร้อนรุนแรงหากสัมผัสเยื่อบุตา จมูก หรือปาก คำแนะนำสำคัญที่สุดคือต้องล้างมือให้สะอาดด้วยน้ำและสบู่ทันทีหลังการทายา (เว้นแต่เป็นการทาเพื่อรักษาอาการปวดที่ข้อนิ้วมือ)
🔍 ข้ออื่นผิดเพราะอะไร:
• • ข้อ ก.: ไม่ควรนวดถูแรงๆ เพราะจะเพิ่มการระคายเคืองและความรู้สึกแสบร้อนที่ผิวหนัง
• ข้อ ข.: Capsaicin ต้องทาเป็นประจำสม่ำเสมอวันละ 3-4 ครั้งต่อเนื่องเป็นเวลา 2-4 สัปดาห์ จึงจะหมดฤทธิ์ของ Substance P (substance P depletion) ไม่ใช่ทาเฉพาะเวลาปวด
• ข้อ ง.: ไม่ควรทาบริเวณผิวหนังที่บอบบาง เช่น ข้อพับขา เพราะจะแสบร้อนมาก
• ข้อ จ.: ห้ามทาบนผิวหนังที่มีบาดแผลเปิด รอยถลอก หรือผิวหนังอักเสบ เพราะจะแสบร้อนรุนแรงและเกิดการดูดซึมที่ผิดปกติ</t>
        </is>
      </c>
      <c r="K240" s="166" t="inlineStr">
        <is>
          <t>Osteoarthritis</t>
        </is>
      </c>
      <c r="L240" s="166" t="inlineStr">
        <is>
          <t>Musculoskeletal</t>
        </is>
      </c>
      <c r="M240" s="166" t="inlineStr">
        <is>
          <t>Osteoarthritis</t>
        </is>
      </c>
      <c r="N240" s="165" t="inlineStr">
        <is>
          <t>Clinic</t>
        </is>
      </c>
      <c r="O240" s="166" t="inlineStr">
        <is>
          <t>ข้อสอบเก่า</t>
        </is>
      </c>
      <c r="P240" s="165" t="inlineStr">
        <is>
          <t>ข้อสอบเก่า</t>
        </is>
      </c>
      <c r="Q240" s="165" t="inlineStr">
        <is>
          <t>2565</t>
        </is>
      </c>
      <c r="R240" s="165" t="inlineStr"/>
    </row>
    <row r="241" ht="24" customHeight="1" s="49">
      <c r="A241" s="165" t="n">
        <v>239</v>
      </c>
      <c r="B241" s="166" t="inlineStr">
        <is>
          <t>การแพ้ยาแบบใด ไม่ควร rechallenge</t>
        </is>
      </c>
      <c r="C241" s="166" t="inlineStr"/>
      <c r="D241" s="166" t="inlineStr">
        <is>
          <t>Urticaria</t>
        </is>
      </c>
      <c r="E241" s="166" t="inlineStr">
        <is>
          <t>Macula rash</t>
        </is>
      </c>
      <c r="F241" s="166" t="inlineStr">
        <is>
          <t>Fixed drug eruption</t>
        </is>
      </c>
      <c r="G241" s="166" t="inlineStr">
        <is>
          <t>Macula popular rash</t>
        </is>
      </c>
      <c r="H241" s="166" t="inlineStr">
        <is>
          <t>Toxic epidermal necrolysis</t>
        </is>
      </c>
      <c r="I241" s="165" t="inlineStr">
        <is>
          <t>5</t>
        </is>
      </c>
      <c r="J241" s="166" t="inlineStr">
        <is>
          <t>✅ คำตอบที่ถูกต้อง: ข้อ จ. Toxic epidermal necrolysis
🎯 ทำไมข้อนี้ถึงถูก:
Toxic epidermal necrolysis (TEN) เป็นภาวะแพ้ยารุนแรงชนิดหลุดลอกของผิวหนังที่มีอัตราการเสียชีวิตสูงมาก (SCARs) จึงมีข้อห้ามเด็ดขาดในการทำ drug rechallenge หรือ desensitization โดยเด็ดขาด
🔍 ข้ออื่นผิดเพราะอะไร:
• ข้อ ก.: Urticaria สามารถพิจารณาทำ desensitization หรือ graded challenge ได้หากยานั้นมีความจำเป็นยิ่งยวด
• ข้อ ข.: Macular rash ชนิดไม่รุนแรงสามารถเฝ้าระวังหรือพิจารณา challenge ภายใต้การดูแลอย่างใกล้ชิดได้หากจำเป็น
• ข้อ ค.: Fixed drug eruption ชนิดไม่รุนแรงที่ไม่มี bullous eruption อาจพิจารณาหลีกเลี่ยงยา แต่ไม่ถึงขั้นมีอัตราตายสูงเหมือน TEN
• ข้อ ง.: Maculopapular rash ระดับไม่รุนแรงอาจใช้วิธี treat through หรือพิจารณาทำ rechallenge ได้ในบางกรณี</t>
        </is>
      </c>
      <c r="K241" s="166" t="inlineStr">
        <is>
          <t>Severe Cutaneous Adverse Reactions (SCARs)</t>
        </is>
      </c>
      <c r="L241" s="166" t="inlineStr">
        <is>
          <t>Musculoskeletal</t>
        </is>
      </c>
      <c r="M241" s="166" t="inlineStr">
        <is>
          <t>Osteoarthritis</t>
        </is>
      </c>
      <c r="N241" s="165" t="inlineStr">
        <is>
          <t>Clinic</t>
        </is>
      </c>
      <c r="O241" s="166" t="inlineStr">
        <is>
          <t>ข้อสอบเก่า</t>
        </is>
      </c>
      <c r="P241" s="165" t="inlineStr">
        <is>
          <t>ข้อสอบเก่า</t>
        </is>
      </c>
      <c r="Q241" s="165" t="inlineStr">
        <is>
          <t>2565</t>
        </is>
      </c>
      <c r="R241" s="165" t="inlineStr"/>
    </row>
    <row r="242" ht="24" customHeight="1" s="49">
      <c r="A242" s="165" t="n">
        <v>240</v>
      </c>
      <c r="B242" s="166" t="inlineStr">
        <is>
          <t>[สถานการณ์]
ผู้หญิงอายุ 32 ปี ได้รับการวินิจฉัยเป็น rheumatoid arthritis ครั้งแรก แพทย์เริ่มให้ methotrexate 2.5 mg po 4 เม็ด ทุกวันอาทิตย์
คำถาม: อาการใดที่จำเพาะกับโรค rheumatoid arthritis</t>
        </is>
      </c>
      <c r="C242" s="166" t="inlineStr"/>
      <c r="D242" s="166" t="inlineStr">
        <is>
          <t>ข้อผิดรูป</t>
        </is>
      </c>
      <c r="E242" s="166" t="inlineStr">
        <is>
          <t>เสียงกรอบแกรบ</t>
        </is>
      </c>
      <c r="F242" s="166" t="inlineStr">
        <is>
          <t>ข้อฝืดนานน้อยกว่า 30 นาที</t>
        </is>
      </c>
      <c r="G242" s="166" t="inlineStr">
        <is>
          <t>ข้ออักเสบ บวม แดง ยูริกสูง</t>
        </is>
      </c>
      <c r="H242" s="166" t="inlineStr">
        <is>
          <t>ข้ออักเสบ บวม แดง สมมาตรทั้งสองข้าง</t>
        </is>
      </c>
      <c r="I242" s="165" t="inlineStr">
        <is>
          <t>5</t>
        </is>
      </c>
      <c r="J242" s="166" t="inlineStr">
        <is>
          <t>✅ คำตอบที่ถูกต้อง: ข้อ จ. ข้ออักเสบ บวม แดง สมมาตรทั้งสองข้าง
🎯 ทำไมข้อนี้ถึงถูก:
ลักษณะทางคลินิกที่จำเพาะของ Rheumatoid arthritis ตามเกณฑ์ ACR/EULAR คือ ข้ออักเสบ บวม แดง ร้อน ที่เกิดขึ้นแบบสมมาตรทั้งสองข้าง (symmetric polyarthritis) โดยเฉพาะข้อนิ้วมือและข้อมือ
🔍 ข้ออื่นผิดเพราะอะไร:
• ข้อ ก.: ข้อผิดรูป (joint deformity) พบได้ในระยะท้ายของโรคข้ออักเสบหลายชนิด รวมถึงข้อเสื่อมรุนแรง จึงไม่จำเพาะต่อการวินิจฉัยระยะแรก
• ข้อ ข.: เสียงกรอบแกรบในข้อ (crepitus) เป็นลักษณะทางคลินิกที่สำคัญของโรคข้อเสื่อม (Osteoarthritis)
• ข้อ ค.: ข้อฝืดตึงในโรครูมาตอยด์มักนานมากกว่า 30 นาทีถึง 1 ชั่วโมงในตอนเช้า หากน้อยกว่า 30 นาทีเข้าได้กับ Osteoarthritis
• ข้อ ง.: ข้ออักเสบ บวม แดง ร่วมกับกรดยูริกสูง เป็นลักษณะเด่นของโรคเกาต์ (Gouty arthritis)</t>
        </is>
      </c>
      <c r="K242" s="166" t="inlineStr">
        <is>
          <t>Rheumatoid Arthritis</t>
        </is>
      </c>
      <c r="L242" s="166" t="inlineStr">
        <is>
          <t>Musculoskeletal</t>
        </is>
      </c>
      <c r="M242" s="166" t="inlineStr">
        <is>
          <t>Rheumatoid arthritis</t>
        </is>
      </c>
      <c r="N242" s="165" t="inlineStr">
        <is>
          <t>Clinic</t>
        </is>
      </c>
      <c r="O242" s="166" t="inlineStr">
        <is>
          <t>ข้อสอบเก่า</t>
        </is>
      </c>
      <c r="P242" s="165" t="inlineStr">
        <is>
          <t>ข้อสอบเก่า</t>
        </is>
      </c>
      <c r="Q242" s="165" t="inlineStr">
        <is>
          <t>2565</t>
        </is>
      </c>
      <c r="R242" s="165" t="inlineStr"/>
    </row>
    <row r="243" ht="24" customHeight="1" s="49">
      <c r="A243" s="165" t="n">
        <v>241</v>
      </c>
      <c r="B243" s="166" t="inlineStr">
        <is>
          <t>[สถานการณ์]
ผู้หญิงอายุ 32 ปี ได้รับการวินิจฉัยเป็น rheumatoid arthritis ครั้งแรก แพทย์เริ่มให้ methotrexate 2.5 mg po 4 เม็ด ทุกวันอาทิตย์
คำถาม: ผลข้างเคียงที่พบได้มากที่สุดของ methotrexate</t>
        </is>
      </c>
      <c r="C243" s="166" t="inlineStr"/>
      <c r="D243" s="166" t="inlineStr">
        <is>
          <t>ท้องผูก</t>
        </is>
      </c>
      <c r="E243" s="166" t="inlineStr">
        <is>
          <t>คลื่นไส้</t>
        </is>
      </c>
      <c r="F243" s="166" t="inlineStr">
        <is>
          <t>แผลในปาก</t>
        </is>
      </c>
      <c r="G243" s="166" t="inlineStr">
        <is>
          <t>QT prolongation</t>
        </is>
      </c>
      <c r="H243" s="166" t="inlineStr">
        <is>
          <t>จอประสาทตาผิดปกติ</t>
        </is>
      </c>
      <c r="I243" s="165" t="inlineStr">
        <is>
          <t>2</t>
        </is>
      </c>
      <c r="J243" s="166" t="inlineStr">
        <is>
          <t>✅ คำตอบที่ถูกต้อง: ข้อ ข. คลื่นไส้
🎯 ทำไมข้อนี้ถึงถูก:
อาการไม่พึงประสงค์ที่พบได้บ่อยที่สุด (most common adverse effect) ในผู้ป่วยที่ได้รับ methotrexate ขนาดต่ำคือ อาการทางระบบทางเดินอาหาร โดยเฉพาะ คลื่นไส้ (nausea), เบื่ออาหาร และ dyspepsia
🔍 ข้ออื่นผิดเพราะอะไร:
• ข้อ ก.: Methotrexate มักทำให้เกิดอาการคลื่นไส้ อาเจียน หรือท้องเสีย ไม่ได้ทำให้ท้องผูก
• ข้อ ค.: แผลในปาก (stomatitis/oral ulcers) พบได้บ่อยเช่นกันแต่ความถี่น้อยกว่าอาการคลื่นไส้ และป้องกันได้ด้วย folic acid
• ข้อ ง.: Methotrexate ไม่ได้มีผลต่อการยืดระยะ QT interval บนคลื่นไฟฟ้าหัวใจ
• ข้อ จ.: จอประสาทตาผิดปกติ (retinopathy) เป็นผลข้างเคียงจำเพาะของยา Chloroquine หรือ Hydroxychloroquine</t>
        </is>
      </c>
      <c r="K243" s="166" t="inlineStr">
        <is>
          <t>Rheumatoid Arthritis Pharmacotherapy</t>
        </is>
      </c>
      <c r="L243" s="166" t="inlineStr">
        <is>
          <t>Musculoskeletal</t>
        </is>
      </c>
      <c r="M243" s="166" t="inlineStr">
        <is>
          <t>Rheumatoid arthritis</t>
        </is>
      </c>
      <c r="N243" s="165" t="inlineStr">
        <is>
          <t>Clinic</t>
        </is>
      </c>
      <c r="O243" s="166" t="inlineStr">
        <is>
          <t>ข้อสอบเก่า</t>
        </is>
      </c>
      <c r="P243" s="165" t="inlineStr">
        <is>
          <t>ข้อสอบเก่า</t>
        </is>
      </c>
      <c r="Q243" s="165" t="inlineStr">
        <is>
          <t>2565</t>
        </is>
      </c>
      <c r="R243" s="165" t="inlineStr"/>
    </row>
    <row r="244" ht="24" customHeight="1" s="49">
      <c r="A244" s="165" t="n">
        <v>242</v>
      </c>
      <c r="B244" s="166" t="inlineStr">
        <is>
          <t>[สถานการณ์]
ผู้หญิงอายุ 32 ปี ได้รับการวินิจฉัยเป็น rheumatoid arthritis ครั้งแรก แพทย์เริ่มให้ methotrexate 2.5 mg po 4 เม็ด ทุกวันอาทิตย์
คำถาม: ประเมินการรักษาและการปรับยา MTX ใช้ค่าใดตามแนวทางการรักษาโรครูมาตอยด์ปี 2557</t>
        </is>
      </c>
      <c r="C244" s="166" t="inlineStr"/>
      <c r="D244" s="166" t="inlineStr">
        <is>
          <t>VAS score</t>
        </is>
      </c>
      <c r="E244" s="166" t="inlineStr">
        <is>
          <t>Bethal activity</t>
        </is>
      </c>
      <c r="F244" s="166" t="inlineStr">
        <is>
          <t>Disease activity</t>
        </is>
      </c>
      <c r="G244" s="166" t="inlineStr">
        <is>
          <t>Rheumatoid factor</t>
        </is>
      </c>
      <c r="H244" s="166" t="inlineStr">
        <is>
          <t>Anti-CCP antibodies</t>
        </is>
      </c>
      <c r="I244" s="165" t="inlineStr">
        <is>
          <t>3</t>
        </is>
      </c>
      <c r="J244" s="166" t="inlineStr">
        <is>
          <t>✅ คำตอบที่ถูกต้อง: ข้อ ค. Disease activity
🎯 ทำไมข้อนี้ถึงถูก:
ตามแนวทางการรักษาโรครูมาตอยด์ พ.ศ. 2557 ของสมาคมรูมาติสซั่มแห่งประเทศไทย ใช้ระดับความรุนแรงของโรคหรือ Disease activity (เช่น DAS28, CDAI) ในการติดตามและปรับขนาดยา MTX เพื่อให้บรรลุเป้าหมายการสงบของโรค
🔍 ข้ออื่นผิดเพราะอะไร:
• ข้อ ก.: Visual Analog Scale (VAS) score วัดเพียงระดับความปวดของผู้ป่วย ไม่ครอบคลุมการอักเสบและการทำงานของข้อทั้งหมด
• ข้อ ข.: Barthel activity index ใช้ประเมินกิจวัตรประจำวันในผู้ป่วยหลอดเลือดสมอง ไม่ใช่เกณฑ์ในโรครูมาตอยด์
• ข้อ ง.: Rheumatoid factor (RF) ใช้ช่วยในการวินิจฉัยโรคตอนเริ่มต้น ไม่ได้ใช้ติดตามการตอบสนองหรือปรับขนาดยา
• ข้อ จ.: Anti-CCP antibodies มีความไวและความจำเพาะสูงในการวินิจฉัยโรค แต่ไม่แปรผันตาม disease activity จึงไม่ใช้ปรับยา</t>
        </is>
      </c>
      <c r="K244" s="166" t="inlineStr">
        <is>
          <t>Rheumatoid Arthritis Monitoring</t>
        </is>
      </c>
      <c r="L244" s="166" t="inlineStr">
        <is>
          <t>Musculoskeletal</t>
        </is>
      </c>
      <c r="M244" s="166" t="inlineStr">
        <is>
          <t>Rheumatoid arthritis</t>
        </is>
      </c>
      <c r="N244" s="165" t="inlineStr">
        <is>
          <t>Clinic</t>
        </is>
      </c>
      <c r="O244" s="166" t="inlineStr">
        <is>
          <t>ข้อสอบเก่า</t>
        </is>
      </c>
      <c r="P244" s="165" t="inlineStr">
        <is>
          <t>ข้อสอบเก่า</t>
        </is>
      </c>
      <c r="Q244" s="165" t="inlineStr">
        <is>
          <t>2565</t>
        </is>
      </c>
      <c r="R244" s="165" t="inlineStr"/>
    </row>
    <row r="245" ht="24" customHeight="1" s="49">
      <c r="A245" s="165" t="n">
        <v>243</v>
      </c>
      <c r="B245" s="166" t="inlineStr">
        <is>
          <t>แพทย์วินิจฉัยผู้ป่วยเป็น acute gout attack ควรได้ยาใดรักษาเป็นอันดับแรก</t>
        </is>
      </c>
      <c r="C245" s="166" t="inlineStr"/>
      <c r="D245" s="166" t="inlineStr">
        <is>
          <t>Oral naproxen</t>
        </is>
      </c>
      <c r="E245" s="166" t="inlineStr">
        <is>
          <t>Oral allopurinol</t>
        </is>
      </c>
      <c r="F245" s="166" t="inlineStr">
        <is>
          <t>Oral prednisolone</t>
        </is>
      </c>
      <c r="G245" s="166" t="inlineStr">
        <is>
          <t>Intra articular prednisolone</t>
        </is>
      </c>
      <c r="H245" s="166" t="inlineStr">
        <is>
          <t>Intra articular dexamethasone</t>
        </is>
      </c>
      <c r="I245" s="165" t="inlineStr">
        <is>
          <t>1</t>
        </is>
      </c>
      <c r="J245" s="166" t="inlineStr">
        <is>
          <t>✅ คำตอบที่ถูกต้อง: ข้อ ก. Oral naproxen
🎯 ทำไมข้อนี้ถึงถูก:
ยาอันดับแรก (first-line) สำหรับ acute gout attack ในผู้ป่วยที่ไม่มีข้อห้ามใช้คือ NSAIDs เช่น Oral naproxen (หรือ colchicine) เพื่อลดการอักเสบและความปวดอย่างรวดเร็ว
🔍 ข้ออื่นผิดเพราะอะไร:
• ข้อ ข.: ห้ามเริ่มยา Allopurinol ในขณะที่เกิด acute attack ทันที เนื่องจากจะทำให้ระดับยูริกในเลือดเปลี่ยนแปลงฉับพลันและกระตุ้นการอักเสบให้รุนแรงขึ้น
• ข้อ ค.: Oral prednisolone เป็นทางเลือกรองสำหรับผู้ป่วยที่มีข้อห้ามใช้ต่อ NSAIDs และ colchicine (เช่น ไตวาย หรือแผลทางเดินอาหาร)
• ข้อ ง.: Intra-articular steroid สงวนไว้สำหรับกรณีข้ออักเสบเพียง 1-2 ข้อใหญ่ และไม่ตอบสนองต่อยารับประทาน
• ข้อ จ.: Intra-articular dexamethasone ไม่ใช่ทางเลือกแรกในการรักษาข้ออักเสบเฉียบพลันทั่วไป</t>
        </is>
      </c>
      <c r="K245" s="166" t="inlineStr">
        <is>
          <t>Gout and Hyperuricemia</t>
        </is>
      </c>
      <c r="L245" s="166" t="inlineStr">
        <is>
          <t>Musculoskeletal</t>
        </is>
      </c>
      <c r="M245" s="166" t="inlineStr">
        <is>
          <t>Gout</t>
        </is>
      </c>
      <c r="N245" s="165" t="inlineStr">
        <is>
          <t>Clinic</t>
        </is>
      </c>
      <c r="O245" s="166" t="inlineStr">
        <is>
          <t>ข้อสอบเก่า</t>
        </is>
      </c>
      <c r="P245" s="165" t="inlineStr">
        <is>
          <t>ข้อสอบเก่า</t>
        </is>
      </c>
      <c r="Q245" s="165" t="inlineStr">
        <is>
          <t>2565</t>
        </is>
      </c>
      <c r="R245" s="165" t="inlineStr"/>
    </row>
    <row r="246" ht="24" customHeight="1" s="49">
      <c r="A246" s="165" t="n">
        <v>244</v>
      </c>
      <c r="B246" s="166" t="inlineStr">
        <is>
          <t>ตรวจพบยีน HLB 5801 positive ไม่ควรใช้ยาใด</t>
        </is>
      </c>
      <c r="C246" s="166" t="inlineStr"/>
      <c r="D246" s="166" t="inlineStr">
        <is>
          <t>Allopurinol</t>
        </is>
      </c>
      <c r="E246" s="166" t="inlineStr">
        <is>
          <t>Febuxostat</t>
        </is>
      </c>
      <c r="F246" s="166" t="inlineStr">
        <is>
          <t>Benzbromarone</t>
        </is>
      </c>
      <c r="G246" s="166" t="inlineStr">
        <is>
          <t>Probenecid</t>
        </is>
      </c>
      <c r="H246" s="166" t="inlineStr">
        <is>
          <t>Rasburicase</t>
        </is>
      </c>
      <c r="I246" s="165" t="inlineStr">
        <is>
          <t>1</t>
        </is>
      </c>
      <c r="J246" s="166" t="inlineStr">
        <is>
          <t>✅ คำตอบที่ถูกต้อง: ข้อ ก. Allopurinol
🎯 ทำไมข้อนี้ถึงถูก:
การตรวจพบยีน HLA-B 58:01 ให้ผลบวก สัมพันธ์อย่างยิ่งกับการเกิดผื่นแพ้ยารุนแรงชนิด SJS/TEN จากยา Allopurinol จึงมีข้อห้ามใช้และต้องเปลี่ยนไปใช้ยาลดกรดยูริกกลุ่มอื่นแทน เช่น Febuxostat
🔍 ข้ออื่นผิดเพราะอะไร:
• ข้อ ข.: Febuxostat เป็น xanthine oxidase inhibitor ทางเลือกที่ปลอดภัยในผู้ที่มีผลยีน HLA-B 58:01 เป็นบวก
• ข้อ ค.: Benzbromarone เป็น uricosuric agent สามารถใช้ได้ในผู้ป่วยเกาต์ที่ขับยูริกทางไตน้อยและไม่มีประวัตินิ่วในไต
• ข้อ ง.: Probenecid เป็น uricosuric agent ไม่มีความสัมพันธ์กับอัลลีล HLA-B 58:01
• ข้อ จ.: Rasburicase เป็นเอนไซม์ urate oxidase ใช้ใน tumor lysis syndrome ไม่เกี่ยวข้องกับ HLA-B 58:01</t>
        </is>
      </c>
      <c r="K246" s="166" t="inlineStr">
        <is>
          <t>Pharmacogenomics and Gout</t>
        </is>
      </c>
      <c r="L246" s="166" t="inlineStr">
        <is>
          <t>Musculoskeletal</t>
        </is>
      </c>
      <c r="M246" s="166" t="inlineStr">
        <is>
          <t>Gout</t>
        </is>
      </c>
      <c r="N246" s="165" t="inlineStr">
        <is>
          <t>Clinic</t>
        </is>
      </c>
      <c r="O246" s="166" t="inlineStr">
        <is>
          <t>ข้อสอบเก่า</t>
        </is>
      </c>
      <c r="P246" s="165" t="inlineStr">
        <is>
          <t>ข้อสอบเก่า</t>
        </is>
      </c>
      <c r="Q246" s="165" t="inlineStr">
        <is>
          <t>2565</t>
        </is>
      </c>
      <c r="R246" s="165" t="inlineStr"/>
    </row>
    <row r="247" ht="24" customHeight="1" s="49">
      <c r="A247" s="165" t="n">
        <v>245</v>
      </c>
      <c r="B247" s="166" t="inlineStr">
        <is>
          <t>ข้อใดทำให้เกิด hyperuricemia น้อยที่สุด</t>
        </is>
      </c>
      <c r="C247" s="166" t="inlineStr"/>
      <c r="D247" s="166" t="inlineStr">
        <is>
          <t>HCTZ</t>
        </is>
      </c>
      <c r="E247" s="166" t="inlineStr">
        <is>
          <t>Fenofibrate</t>
        </is>
      </c>
      <c r="F247" s="166" t="inlineStr">
        <is>
          <t>Furosemide</t>
        </is>
      </c>
      <c r="G247" s="166" t="inlineStr">
        <is>
          <t>Pyrazinamide</t>
        </is>
      </c>
      <c r="H247" s="166" t="inlineStr">
        <is>
          <t>Low dose aspirin</t>
        </is>
      </c>
      <c r="I247" s="165" t="inlineStr">
        <is>
          <t>2</t>
        </is>
      </c>
      <c r="J247" s="166" t="inlineStr">
        <is>
          <t>✅ คำตอบที่ถูกต้อง: ข้อ ข. Fenofibrate
🎯 ทำไมข้อนี้ถึงถูก:
Fenofibrate มีคุณสมบัติพิเศษในการยับยั้ง URAT1 ที่ท่อไต จึงมีฤทธิ์ uricosuric ช่วยขับกรดยูริกออกทางปัสสาวะและลดระดับยูริกในเลือด จึงไม่ทำให้เกิด hyperuricemia
🔍 ข้ออื่นผิดเพราะอะไร:
• ข้อ ก.: HCTZ (thiazide diuretics) เพิ่มการดูดกลับของกรดยูริกที่ proximal tubule ทำให้เกิด hyperuricemia ได้บ่อย
• ข้อ ค.: Furosemide (loop diuretics) ลดการขับกรดยูริกทางไต ทำให้ระดับกรดยูริกในเลือดสูงขึ้น
• ข้อ ง.: Pyrazinamide มีสาร pyrazinoic acid แย่งจับกลไกขับยูริก ทำให้เกิด hyperuricemia ได้สูงมาก
• ข้อ จ.: Low dose aspirin (75-325 mg/day) ยับยั้งการขับกรดยูริกออกทางท่อไต ทำให้ระดับยูริกสูงขึ้น</t>
        </is>
      </c>
      <c r="K247" s="166" t="inlineStr">
        <is>
          <t>Drug-Induced Hyperuricemia</t>
        </is>
      </c>
      <c r="L247" s="166" t="inlineStr">
        <is>
          <t>Musculoskeletal</t>
        </is>
      </c>
      <c r="M247" s="166" t="inlineStr">
        <is>
          <t>Gout</t>
        </is>
      </c>
      <c r="N247" s="165" t="inlineStr">
        <is>
          <t>Clinic</t>
        </is>
      </c>
      <c r="O247" s="166" t="inlineStr">
        <is>
          <t>ข้อสอบเก่า</t>
        </is>
      </c>
      <c r="P247" s="165" t="inlineStr">
        <is>
          <t>ข้อสอบเก่า</t>
        </is>
      </c>
      <c r="Q247" s="165" t="inlineStr">
        <is>
          <t>2565</t>
        </is>
      </c>
      <c r="R247" s="165" t="inlineStr"/>
    </row>
    <row r="248" ht="24" customHeight="1" s="49">
      <c r="A248" s="165" t="n">
        <v>246</v>
      </c>
      <c r="B248" s="166" t="inlineStr">
        <is>
          <t>ข้อใดไม่ใช่คำแนะนำในผู้ป่วย gout</t>
        </is>
      </c>
      <c r="C248" s="166" t="inlineStr"/>
      <c r="D248" s="166" t="inlineStr">
        <is>
          <t>งดกินตับสัตว์</t>
        </is>
      </c>
      <c r="E248" s="166" t="inlineStr">
        <is>
          <t>งดดื่มแอลกอฮอล์</t>
        </is>
      </c>
      <c r="F248" s="166" t="inlineStr">
        <is>
          <t>ให้กิน vitamin D</t>
        </is>
      </c>
      <c r="G248" s="166" t="inlineStr">
        <is>
          <t>ออกกำลังกาย ลดน้ำหนัก</t>
        </is>
      </c>
      <c r="H248" s="166" t="inlineStr">
        <is>
          <t>แนะนำให้ลดการกิน fructose</t>
        </is>
      </c>
      <c r="I248" s="165" t="inlineStr">
        <is>
          <t>3</t>
        </is>
      </c>
      <c r="J248" s="166" t="inlineStr">
        <is>
          <t>✅ คำตอบที่ถูกต้อง: ข้อ ค. ให้กิน vitamin D
🎯 ทำไมข้อนี้ถึงถูก:
การเสริม Vitamin D ไม่ใช่คำแนะนำในการป้องกันหรือรักษาโรคเกาต์ตามแนวทางเวชปฏิบัติ ในทางกลับกันวิตามินที่มีการศึกษาว่าอาจช่วยลดระดับกรดยูริกได้คือ Vitamin C
🔍 ข้ออื่นผิดเพราะอะไร:
• ข้อ ก.: เครื่องในสัตว์รวมถึงตับ มีพิวรีนสูงมาก (high-purine foods) จึงเป็นคำแนะนำสำคัญที่ต้องงดเว้น
• ข้อ ข.: แอลกอฮอล์โดยเฉพาะเบียร์ กระตุ้นการสร้างและลดการขับกรดยูริกทางไต จึงต้องแนะนำให้งดหรือจำกัด
• ข้อ ง.: การควบคุมน้ำหนักตัวและออกกำลังกายอย่างเหมาะสมช่วยเพิ่มความไวต่ออินซูลินและลดระดับกรดยูริกในระยะยาว
• ข้อ จ.: น้ำตาล Fructose เร่งการสลาย ATP ในเซลล์ตับกลายเป็นกรดยูริก จึงต้องแนะนำให้ลดเครื่องดื่มที่มี high-fructose corn syrup</t>
        </is>
      </c>
      <c r="K248" s="166" t="inlineStr">
        <is>
          <t>Gout Non-Pharmacological Management</t>
        </is>
      </c>
      <c r="L248" s="166" t="inlineStr">
        <is>
          <t>Musculoskeletal</t>
        </is>
      </c>
      <c r="M248" s="166" t="inlineStr">
        <is>
          <t>Gout</t>
        </is>
      </c>
      <c r="N248" s="165" t="inlineStr">
        <is>
          <t>Clinic</t>
        </is>
      </c>
      <c r="O248" s="166" t="inlineStr">
        <is>
          <t>ข้อสอบเก่า</t>
        </is>
      </c>
      <c r="P248" s="165" t="inlineStr">
        <is>
          <t>ข้อสอบเก่า</t>
        </is>
      </c>
      <c r="Q248" s="165" t="inlineStr">
        <is>
          <t>2565</t>
        </is>
      </c>
      <c r="R248" s="165" t="inlineStr"/>
    </row>
    <row r="249" ht="24" customHeight="1" s="49">
      <c r="A249" s="176" t="n">
        <v>247</v>
      </c>
      <c r="B249" t="inlineStr">
        <is>
          <t>ผู้ป่วยหญิงอายุ 65 ปี มาด้วยอาการปวดเข่า มีข้อฝืดในตอนเช้าชั่วคราวในช่วงแรกของการเคลื่อนไหว ทำให้มีอาการเดินไม่สะดวก มีเสียงดังกรอบแกรบในข้อเข่า ขณะเคลื่อนไหว มีโรคประจำตัวได้แก่ โรคกระเพาะอาหาร และ โรคความดันโลหิตสูง ไม่มีประวัติแพ้ยา/อาหาร ผู้ป่วยรายนี้ควรได้รับยาใดเป็นชนิดแรก เพื่อบรรเทาอาการปวดเข่า</t>
        </is>
      </c>
      <c r="D249" t="inlineStr">
        <is>
          <t>Ibuprofen</t>
        </is>
      </c>
      <c r="E249" t="inlineStr">
        <is>
          <t>Naproxen</t>
        </is>
      </c>
      <c r="F249" t="inlineStr">
        <is>
          <t>Celecoxib</t>
        </is>
      </c>
      <c r="G249" t="inlineStr">
        <is>
          <t>Prednisolone</t>
        </is>
      </c>
      <c r="H249" t="inlineStr">
        <is>
          <t>Paracetamol</t>
        </is>
      </c>
      <c r="I249" t="n">
        <v>5</v>
      </c>
      <c r="J249" t="inlineStr">
        <is>
          <t>✅ คำตอบที่ถูกต้อง: ข้อ จ. Paracetamol
🎯 ทำไมข้อนี้ถึงถูก: Paracetamol เป็นยาแก้ปวดตัวเลือกแรก (first-line oral analgesic) ในผู้ป่วย osteoarthritis ที่มีอาการปวดเล็กน้อยถึงปานกลาง และมีความปลอดภัยสูงสุดในผู้ป่วยรายนี้ซึ่งมีโรคร่วมเป็นโรคกระเพาะอาหาร (peptic ulcer disease) และโรคความดันโลหิตสูง (hypertension)
🔍 ข้ออื่นผิดเพราะอะไร:
•
ข
้
อ
ก
.
I
b
u
p
r
o
f
e
n
:
เ
ป
็
น
n
o
n
-
s
e
l
e
c
t
i
v
e
N
S
A
I
D
ท
ี
่
ย
ั
บ
ย
ั
้
ง
C
O
X
-
1
ท
ำ
ใ
ห
้
ล
ด
ก
า
ร
ส
ร
้
า
ง
p
r
o
t
e
c
t
i
v
e
p
r
o
s
t
a
g
l
a
n
d
i
n
s
ใ
น
เ
ย
ื
่
อ
บ
ุ
ก
ร
ะ
เ
พ
า
ะ
อ
า
ห
า
ร
เ
ส
ี
่
ย
ง
ต
่
อ
ก
า
ร
เ
ก
ิ
ด
g
a
s
t
r
o
i
n
t
e
s
t
i
n
a
l
b
l
e
e
d
i
n
g
แ
ล
ะ
เ
พ
ิ
่
ม
ค
ว
า
ม
ด
ั
น
โ
ล
ห
ิ
ต
จ
า
ก
r
e
n
a
l
s
o
d
i
u
m
r
e
t
e
n
t
i
o
n
จ
ึ
ง
ห
้
า
ม
ใ
ช
้
ใ
น
ผ
ู
้
ป
่
ว
ย
ท
ี
่
ม
ี
a
c
t
i
v
e
G
I
d
i
s
e
a
s
e
แ
ล
ะ
H
T
•
ข
้
อ
ข
.
N
a
p
r
o
x
e
n
:
เ
ป
็
น
n
o
n
-
s
e
l
e
c
t
i
v
e
N
S
A
I
D
ท
ี
่
ม
ี
ผ
ล
ข
้
า
ง
เ
ค
ี
ย
ง
ร
ะ
ค
า
ย
เ
ค
ื
อ
ง
ก
ร
ะ
เ
พ
า
ะ
อ
า
ห
า
ร
ส
ู
ง
แ
ล
ะ
เ
พ
ิ
่
ม
ค
ว
า
ม
ด
ั
น
โ
ล
ห
ิ
ต
เ
ช
่
น
เ
ด
ี
ย
ว
ก
ั
น
จ
ึ
ง
ไ
ม
่
เ
ห
ม
า
ะ
เ
ป
็
น
f
i
r
s
t
-
l
i
n
e
ใ
น
ผ
ู
้
ป
่
ว
ย
ท
ี
่
ม
ี
โ
ร
ค
ก
ร
ะ
เ
พ
า
ะ
อ
า
ห
า
ร
•
ข
้
อ
ค
.
C
e
l
e
c
o
x
i
b
:
แ
ม
้
จ
ะ
เ
ป
็
น
s
e
l
e
c
t
i
v
e
C
O
X
-
2
i
n
h
i
b
i
t
o
r
ท
ี
่
ป
ล
อ
ด
ภ
ั
ย
ต
่
อ
ก
ร
ะ
เ
พ
า
ะ
อ
า
ห
า
ร
ม
า
ก
ก
ว
่
า
แ
ต
่
ย
ั
ง
ม
ี
ผ
ล
ต
่
อ
ไ
ต
ท
ำ
ใ
ห
้
ค
ว
า
ม
ด
ั
น
โ
ล
ห
ิ
ต
ส
ู
ง
ข
ึ
้
น
ไ
ด
้
แ
ล
ะ
ต
า
ม
แ
น
ว
ท
า
ง
เ
ว
ช
ป
ฏ
ิ
บ
ั
ต
ิ
แ
น
ะ
น
ำ
ใ
ห
้
เ
ร
ิ
่
ม
จ
า
ก
P
a
r
a
c
e
t
a
m
o
l
ห
ร
ื
อ
t
o
p
i
c
a
l
N
S
A
I
D
s
ก
่
อ
น
s
y
s
t
e
m
i
c
C
O
X
-
2
i
n
h
i
b
i
t
o
r
s
เ
ส
ม
อ
•
ข
้
อ
ง
.
P
r
e
d
n
i
s
o
l
o
n
e
:
เ
ป
็
น
s
y
s
t
e
m
i
c
c
o
r
t
i
c
o
s
t
e
r
o
i
d
ไ
ม
่
ใ
ช
่
ข
้
อ
บ
่
ง
ใ
ช
้
ม
า
ต
ร
ฐ
า
น
ใ
น
ก
า
ร
ร
ั
ก
ษ
า
o
s
t
e
o
a
r
t
h
r
i
t
i
s
แ
ล
ะ
ก
า
ร
ใ
ช
้
แ
บ
บ
ก
ิ
น
ม
ี
ผ
ล
ข
้
า
ง
เ
ค
ี
ย
ง
ส
ู
ง
ม
า
ก
เ
ช
่
น
เ
ล
ื
อ
ด
อ
อ
ก
ใ
น
ท
า
ง
เ
ด
ิ
น
อ
า
ห
า
ร
ค
ว
า
ม
ด
ั
น
โ
ล
ห
ิ
ต
ส
ู
ง
แ
ล
ะ
ก
ร
ะ
ด
ู
ก
พ
ร
ุ
น</t>
        </is>
      </c>
      <c r="L249" t="inlineStr">
        <is>
          <t>Musculoskeletal</t>
        </is>
      </c>
      <c r="M249" t="inlineStr">
        <is>
          <t>Osteoarthritis</t>
        </is>
      </c>
      <c r="N249" t="inlineStr">
        <is>
          <t>Clinic</t>
        </is>
      </c>
      <c r="O249" t="inlineStr">
        <is>
          <t>[SOURCE: Mock Pharmtutor 2024 Set 1 ข้อ 1]</t>
        </is>
      </c>
      <c r="P249" t="inlineStr">
        <is>
          <t>ข้อสอบจำลอง</t>
        </is>
      </c>
      <c r="Q249" t="inlineStr">
        <is>
          <t>Mock Pharmtutor 2024</t>
        </is>
      </c>
    </row>
    <row r="250">
      <c r="A250" s="176" t="n">
        <v>248</v>
      </c>
      <c r="B250" t="inlineStr">
        <is>
          <t>ยาแก้ปวด NSAIDs ตัวใด มีระยะเวลาในการออกฤทธิ์นานที่สุด</t>
        </is>
      </c>
      <c r="D250" t="inlineStr">
        <is>
          <t>Ibuprofen</t>
        </is>
      </c>
      <c r="E250" t="inlineStr">
        <is>
          <t>Etoricoxib</t>
        </is>
      </c>
      <c r="F250" t="inlineStr">
        <is>
          <t>Naproxen</t>
        </is>
      </c>
      <c r="G250" t="inlineStr">
        <is>
          <t>Celecoxib</t>
        </is>
      </c>
      <c r="H250" t="inlineStr">
        <is>
          <t>Nimesulide</t>
        </is>
      </c>
      <c r="I250" t="n">
        <v>2</v>
      </c>
      <c r="J250" t="inlineStr">
        <is>
          <t>✅ คำตอบที่ถูกต้อง: ข้อ ข. Etoricoxib
🎯 ทำไมข้อนี้ถึงถูก: Etoricoxib เป็น selective COX-2 inhibitor ที่มีค่าครึ่งชีวิตของการกำจัดยา (elimination half-life) ยาวนานที่สุดประมาณ 20-26 ชั่วโมง จึงมี duration of action นานที่สุดในกลุ่ม ทำให้สามารถบริหารยาวันละ 1 ครั้ง (once-daily dosing) ได้
🔍 ข้ออื่นผิดเพราะอะไร:
•
ข
้
อ
ก
.
I
b
u
p
r
o
f
e
n
:
ม
ี
e
l
i
m
i
n
a
t
i
o
n
h
a
l
f
-
l
i
f
e
ส
ั
้
น
เ
พ
ี
ย
ง
ป
ร
ะ
ม
า
ณ
1
.
8
-
2
ช
ั
่
ว
โ
ม
ง
ต
้
อ
ง
บ
ร
ิ
ห
า
ร
ย
า
ว
ั
น
ล
ะ
3
-
4
ค
ร
ั
้
ง
•
ข
้
อ
ค
.
N
a
p
r
o
x
e
n
:
ม
ี
e
l
i
m
i
n
a
t
i
o
n
h
a
l
f
-
l
i
f
e
ป
า
น
ก
ล
า
ง
ป
ร
ะ
ม
า
ณ
1
2
-
1
7
ช
ั
่
ว
โ
ม
ง
บ
ร
ิ
ห
า
ร
ย
า
ว
ั
น
ล
ะ
2
ค
ร
ั
้
ง
•
ข
้
อ
ง
.
C
e
l
e
c
o
x
i
b
:
ม
ี
e
l
i
m
i
n
a
t
i
o
n
h
a
l
f
-
l
i
f
e
ป
ร
ะ
ม
า
ณ
1
1
ช
ั
่
ว
โ
ม
ง
บ
ร
ิ
ห
า
ร
ย
า
ว
ั
น
ล
ะ
1
-
2
ค
ร
ั
้
ง
•
ข
้
อ
จ
.
N
i
m
e
s
u
l
i
d
e
:
ม
ี
e
l
i
m
i
n
a
t
i
o
n
h
a
l
f
-
l
i
f
e
ส
ั
้
น
ป
ร
ะ
ม
า
ณ
2
-
5
ช
ั
่
ว
โ
ม
ง
แ
ล
ะ
ม
ี
ค
ว
า
ม
เ
ส
ี
่
ย
ง
h
e
p
a
t
o
t
o
x
i
c
i
t
y
ส
ู
ง</t>
        </is>
      </c>
      <c r="L250" t="inlineStr">
        <is>
          <t>Musculoskeletal</t>
        </is>
      </c>
      <c r="M250" t="inlineStr">
        <is>
          <t>Osteoarthritis</t>
        </is>
      </c>
      <c r="N250" t="inlineStr">
        <is>
          <t>Clinic</t>
        </is>
      </c>
      <c r="O250" t="inlineStr">
        <is>
          <t>[SOURCE: Mock Pharmtutor 2024 Set 1 ข้อ 2]</t>
        </is>
      </c>
      <c r="P250" t="inlineStr">
        <is>
          <t>ข้อสอบจำลอง</t>
        </is>
      </c>
      <c r="Q250" t="inlineStr">
        <is>
          <t>Mock Pharmtutor 2024</t>
        </is>
      </c>
    </row>
    <row r="251">
      <c r="A251" s="176" t="n">
        <v>249</v>
      </c>
      <c r="B251" t="inlineStr">
        <is>
          <t>ผู้ป่วยชาย อายุ 65 ปี มีเสียงกรอบแกรบ ปวดเรื้อรัง และมีอาการข้อติดบริเวณข้อเข่า ตอนเช้า (Morning stiffness) น้อยกว่า 30 นาที คาดว่าเป็นอาการของโรคใด (MCQ ธ.ค. 66)</t>
        </is>
      </c>
      <c r="D251" t="inlineStr">
        <is>
          <t>Osteoarthritis</t>
        </is>
      </c>
      <c r="E251" t="inlineStr">
        <is>
          <t>Osteoporosis</t>
        </is>
      </c>
      <c r="F251" t="inlineStr">
        <is>
          <t>Rheumatoid arthritis</t>
        </is>
      </c>
      <c r="G251" t="inlineStr">
        <is>
          <t>Gout</t>
        </is>
      </c>
      <c r="H251" t="inlineStr">
        <is>
          <t>Osteomalacia</t>
        </is>
      </c>
      <c r="I251" t="n">
        <v>1</v>
      </c>
      <c r="J251" t="inlineStr">
        <is>
          <t>✅ คำตอบที่ถูกต้อง: ข้อ ก. Osteoarthritis
🎯 ทำไมข้อนี้ถึงถูก: ผู้ป่วยสูงอายุ ปวดข้อเข่าเรื้อรัง มีเสียงกรอบแกรบในข้อขณะเคลื่อนไหว (crepitus) และมีอาการข้อติดขัดช่วงเช้า (morning stiffness) น้อยกว่า 30 นาที ซึ่งเป็นลักษณะทางคลินิกตามเกณฑ์การวินิจฉัยของ Osteoarthritis (โรคข้อเข่าเสื่อม)
🔍 ข้ออื่นผิดเพราะอะไร:
•
ข
้
อ
ข
.
:
O
s
t
e
o
p
o
r
o
s
i
s
เ
ป
็
น
ภ
า
ว
ะ
ม
ว
ล
ก
ร
ะ
ด
ู
ก
ล
ด
ล
ง
แ
ล
ะ
โ
ค
ร
ง
ส
ร
้
า
ง
ก
ร
ะ
ด
ู
ก
เ
ส
ื
่
อ
ม
ม
ั
ก
ไ
ม
่
แ
ส
ด
ง
อ
า
ก
า
ร
ป
ว
ด
ข
้
อ
ห
ร
ื
อ
เ
ส
ี
ย
ง
ก
ร
อ
บ
แ
ก
ร
บ
ใ
น
ข
้
อ
แ
ล
ะ
ไ
ม
่
ท
ำ
ใ
ห
้
เ
ก
ิ
ด
m
o
r
n
i
n
g
s
t
i
f
f
n
e
s
s
จ
น
ก
ว
่
า
จ
ะ
เ
ก
ิ
ด
ก
ร
ะ
ด
ู
ก
ห
ั
ก
(
f
r
a
g
i
l
i
t
y
f
r
a
c
t
u
r
e
)
•
ข
้
อ
ค
.
:
R
h
e
u
m
a
t
o
i
d
a
r
t
h
r
i
t
i
s
เ
ป
็
น
โ
ร
ค
ข
้
อ
อ
ั
ก
เ
ส
บ
ร
ู
ม
า
ต
อ
ย
ด
์
จ
า
ก
ภ
ู
ม
ิ
ค
ุ
้
ม
ก
ั
น
ท
ำ
ล
า
ย
ข
้
อ
ม
ั
ก
ม
ี
อ
า
ก
า
ร
ข
้
อ
ต
ิ
ด
ข
ั
ด
ช
่
ว
ง
เ
ช
้
า
ย
า
ว
น
า
น
ม
า
ก
ก
ว
่
า
3
0
ถ
ึ
ง
6
0
น
า
ท
ี
ข
ึ
้
น
ไ
ป
แ
ล
ะ
ม
ั
ก
เ
ก
ิ
ด
ก
า
ร
อ
ั
ก
เ
ส
บ
แ
บ
บ
ส
ม
ม
า
ต
ร
(
s
y
m
m
e
t
r
i
c
p
o
l
y
a
r
t
h
r
i
t
i
s
)
ท
ี
่
ข
้
อ
น
ิ
้
ว
ม
ื
อ
แ
ล
ะ
ข
้
อ
ม
ื
อ
ท
ั
้
ง
ส
อ
ง
ข
้
า
ง
•
ข
้
อ
ง
.
:
G
o
u
t
ข
้
อ
อ
ั
ก
เ
ส
บ
จ
า
ก
เ
ก
า
ต
์
ม
ั
ก
แ
ส
ด
ง
อ
า
ก
า
ร
ป
ว
ด
บ
ว
ม
แ
ด
ง
ร
้
อ
น
เ
ฉ
ี
ย
บ
พ
ล
ั
น
อ
ย
่
า
ง
ร
ุ
น
แ
ร
ง
ม
ั
ก
เ
ก
ิ
ด
ท
ี
่
ข
้
อ
โ
ค
น
น
ิ
้
ว
ห
ั
ว
แ
ม
่
เ
ท
้
า
(
f
i
r
s
t
M
T
P
j
o
i
n
t
)
ข
้
า
ง
เ
ด
ี
ย
ว
ไ
ม
่
ใ
ช
่
อ
า
ก
า
ร
ป
ว
ด
เ
ร
ื
้
อ
ร
ั
ง
พ
ร
้
อ
ม
เ
ส
ี
ย
ง
ก
ร
อ
บ
แ
ก
ร
บ
•
ข
้
อ
จ
.
:
O
s
t
e
o
m
a
l
a
c
i
a
โ
ร
ค
ก
ร
ะ
ด
ู
ก
น
่
ว
ม
จ
า
ก
ก
า
ร
ข
า
ด
v
i
t
a
m
i
n
D
ห
ร
ื
อ
แ
ค
ล
เ
ซ
ี
ย
ม
ท
ำ
ใ
ห
้
ป
ว
ด
ก
ร
ะ
ด
ู
ก
แ
บ
บ
ก
ร
ะ
จ
า
ย
ท
ั
่
ว
ต
ั
ว
แ
ล
ะ
ก
ล
้
า
ม
เ
น
ื
้
อ
อ
่
อ
น
แ
ร
ง
ไ
ม
่
ไ
ด
้
ม
ี
c
r
e
p
i
t
u
s
ห
ร
ื
อ
ข
้
อ
ต
ิ
ด
ช
่
ว
ง
เ
ช
้
า
เ
ฉ
พ
า
ะ
ข
้
อ
เ
ข
่
า</t>
        </is>
      </c>
      <c r="L251" t="inlineStr">
        <is>
          <t>Musculoskeletal</t>
        </is>
      </c>
      <c r="M251" t="inlineStr">
        <is>
          <t>Osteoarthritis</t>
        </is>
      </c>
      <c r="N251" t="inlineStr">
        <is>
          <t>Clinic</t>
        </is>
      </c>
      <c r="O251" t="inlineStr">
        <is>
          <t>[SOURCE: Mock Pharmtutor 2024 Set 2 ข้อ 1]</t>
        </is>
      </c>
      <c r="P251" t="inlineStr">
        <is>
          <t>ข้อสอบจำลอง</t>
        </is>
      </c>
      <c r="Q251" t="inlineStr">
        <is>
          <t>Mock Pharmtutor 2024</t>
        </is>
      </c>
    </row>
    <row r="252">
      <c r="A252" s="176" t="n">
        <v>250</v>
      </c>
      <c r="B252" t="inlineStr">
        <is>
          <t>ผู้ป่วย ปวดข้อเข่าควรได้รับการรักษาด้วยยาใด ถ้าไม่เคยใช้ยาแก้ปวดมาก่อน ตาม American College of Rheumatology (ACR) Osteoarthritis guideline 2019 (MCQ ธ.ค. 66)</t>
        </is>
      </c>
      <c r="D252" t="inlineStr">
        <is>
          <t>NSAIDs (Diclofenac)</t>
        </is>
      </c>
      <c r="E252" t="inlineStr">
        <is>
          <t>Paracetamol + Orphenadrine</t>
        </is>
      </c>
      <c r="F252" t="inlineStr">
        <is>
          <t>Ondansetron</t>
        </is>
      </c>
      <c r="G252" t="inlineStr">
        <is>
          <t>Tramadol</t>
        </is>
      </c>
      <c r="H252" t="inlineStr">
        <is>
          <t>Topical capsaicin</t>
        </is>
      </c>
      <c r="I252" t="n">
        <v>1</v>
      </c>
      <c r="J252" t="inlineStr">
        <is>
          <t>✅ คำตอบที่ถูกต้อง: ข้อ ก. NSAIDs (Diclofenac)
🎯 ทำไมข้อนี้ถึงถูก: ตามแนวทางเวชปฏิบัติ ACR 2019 แนะนำให้ใช้ Topical หรือ Oral NSAIDs (เช่น Diclofenac) เป็นการรักษาทางยาทางเลือกแรกในการควบคุมอาการปวดข้อเข่าเสื่อม (strongly recommended) โดยมีประสิทธิภาพลดปวดและต้านการอักเสบเหนือกว่า Paracetamol ชัดเจน
🔍 ข้ออื่นผิดเพราะอะไร:
•
ข
้
อ
ข
.
:
P
a
r
a
c
e
t
a
m
o
l
ถ
ู
ก
ป
ร
ั
บ
ล
ด
ร
ะ
ด
ั
บ
ค
ำ
แ
น
ะ
น
ำ
ใ
น
A
C
R
2
0
1
9
เ
ป
็
น
c
o
n
d
i
t
i
o
n
a
l
l
y
r
e
c
o
m
m
e
n
d
e
d
a
g
a
i
n
s
t
ห
ร
ื
อ
ใ
ช
้
ช
ั
่
ว
ค
ร
า
ว
เ
น
ื
่
อ
ง
จ
า
ก
ป
ร
ะ
ส
ิ
ท
ธ
ิ
ผ
ล
ท
า
ง
ค
ล
ิ
น
ิ
ก
ต
่
ำ
ม
า
ก
แ
ล
ะ
ย
า
ค
ล
า
ย
ก
ล
้
า
ม
เ
น
ื
้
อ
(
O
r
p
h
e
n
a
d
r
i
n
e
)
ไ
ม
่
ม
ี
ข
้
อ
บ
่
ง
ใ
ช
้
ห
ล
ั
ก
ใ
น
k
n
e
e
O
A
•
ข
้
อ
ค
.
:
O
n
d
a
n
s
e
t
r
o
n
เ
ป
็
น
ย
า
ต
้
า
น
อ
า
ก
า
ร
ค
ล
ื
่
น
ไ
ส
้
อ
า
เ
จ
ี
ย
น
ก
ล
ุ
่
ม
5
-
H
T
3
r
e
c
e
p
t
o
r
a
n
t
a
g
o
n
i
s
t
ไ
ม
่
ม
ี
ฤ
ท
ธ
ิ
์
ร
ะ
ง
ั
บ
ป
ว
ด
ห
ร
ื
อ
ต
้
า
น
ก
า
ร
อ
ั
ก
เ
ส
บ
ใ
น
โ
ร
ค
ข
้
อ
เ
ส
ื
่
อ
ม
•
ข
้
อ
ง
.
:
T
r
a
m
a
d
o
l
จ
ั
ด
เ
ป
็
น
ย
า
ก
ล
ุ
่
ม
o
p
i
o
i
d
ส
ำ
ร
อ
ง
ไ
ว
้
ใ
ช
้
เ
ม
ื
่
อ
ร
ั
ก
ษ
า
ด
้
ว
ย
N
S
A
I
D
s
ไ
ม
่
ไ
ด
้
ผ
ล
ห
ร
ื
อ
ม
ี
ข
้
อ
ห
้
า
ม
ใ
ช
้
ไ
ม
่
ใ
ช
่
ย
า
อ
ั
น
ด
ั
บ
แ
ร
ก
ส
ำ
ห
ร
ั
บ
ผ
ู
้
ป
่
ว
ย
ท
ี
่
ไ
ม
่
เ
ค
ย
ใ
ช
้
ย
า
แ
ก
้
ป
ว
ด
ม
า
ก
่
อ
น
•
ข
้
อ
จ
.
:
T
o
p
i
c
a
l
c
a
p
s
a
i
c
i
n
ต
า
ม
แ
น
ว
ท
า
ง
A
C
R
2
0
1
9
แ
น
ะ
น
ำ
c
o
n
d
i
t
i
o
n
a
l
l
y
a
g
a
i
n
s
t
ส
ำ
ห
ร
ั
บ
k
n
e
e
O
A
เ
น
ื
่
อ
ง
จ
า
ก
ข
้
อ
ม
ู
ล
ส
น
ั
บ
ส
น
ุ
น
ด
้
า
น
ป
ร
ะ
ส
ิ
ท
ธ
ิ
ผ
ล
ไ
ม
่
เ
พ
ี
ย
ง
พ
อ
แ
ล
ะ
อ
า
จ
เ
ก
ิ
ด
อ
า
ก
า
ร
แ
ส
บ
ร
้
อ
น
ร
ะ
ค
า
ย
เ
ค
ื
อ
ง
ผ
ิ
ว
ห
น
ั
ง
ร
ุ
น
แ
ร
ง</t>
        </is>
      </c>
      <c r="L252" t="inlineStr">
        <is>
          <t>Musculoskeletal</t>
        </is>
      </c>
      <c r="M252" t="inlineStr">
        <is>
          <t>Osteoarthritis</t>
        </is>
      </c>
      <c r="N252" t="inlineStr">
        <is>
          <t>Clinic</t>
        </is>
      </c>
      <c r="O252" t="inlineStr">
        <is>
          <t>[SOURCE: Mock Pharmtutor 2024 Set 2 ข้อ 2]</t>
        </is>
      </c>
      <c r="P252" t="inlineStr">
        <is>
          <t>ข้อสอบจำลอง</t>
        </is>
      </c>
      <c r="Q252" t="inlineStr">
        <is>
          <t>Mock Pharmtutor 2024</t>
        </is>
      </c>
    </row>
    <row r="253">
      <c r="A253" s="176" t="n">
        <v>251</v>
      </c>
      <c r="B253" t="inlineStr">
        <is>
          <t>ผู้ป่วยโรค Gout ต้องตรวจความปลอดภัยในข้อใด ก่อนใช้ยา Allopurinol (MCQ ธ.ค. 66)</t>
        </is>
      </c>
      <c r="D253" t="inlineStr">
        <is>
          <t>Alkaline phosphatase</t>
        </is>
      </c>
      <c r="E253" t="inlineStr">
        <is>
          <t>Hemoglobin</t>
        </is>
      </c>
      <c r="F253" t="inlineStr">
        <is>
          <t>Creatine phosphokinase</t>
        </is>
      </c>
      <c r="G253" t="inlineStr">
        <is>
          <t>HLA-B 5801</t>
        </is>
      </c>
      <c r="H253" t="inlineStr">
        <is>
          <t>CYP3A4 polymorphism</t>
        </is>
      </c>
      <c r="I253" t="n">
        <v>4</v>
      </c>
      <c r="J253" t="inlineStr">
        <is>
          <t>✅ คำตอบที่ถูกต้อง: ข้อ ง. HLA-B 5801
🎯 ทำไมข้อนี้ถึงถูก: การตรวจอัลลีล HLA-B 5801 ก่อนเริ่มยา Allopurinol เป็นข้อแนะนำสำคัญในคนไทยและคนเอเชียเพื่อคัดกรองความเสี่ยงต่อการเกิดผื่นแพ้ยารุนแรงชนิด Severe Cutaneous Adverse Reactions (SCARs) ได้แก่ Stevens-Johnson syndrome (SJS) และ Toxic Epidermal Necrolysis (TEN)
🔍 ข้ออื่นผิดเพราะอะไร:
•
ข
้
อ
ก
.
:
A
l
k
a
l
i
n
e
p
h
o
s
p
h
a
t
a
s
e
เ
ป
็
น
เ
อ
น
ไ
ซ
ม
์
ต
ร
ว
จ
ก
า
ร
ท
ำ
ง
า
น
ข
อ
ง
ต
ั
บ
แ
ล
ะ
ท
า
ง
เ
ด
ิ
น
น
้
ำ
ด
ี
ห
ร
ื
อ
ก
า
ร
ส
ร
้
า
ง
ก
ร
ะ
ด
ู
ก
ไ
ม
่
ใ
ช
่
ก
า
ร
ต
ร
ว
จ
ท
า
ง
พ
ั
น
ธ
ุ
ศ
า
ส
ต
ร
์
เ
พ
ื
่
อ
ป
้
อ
ง
ก
ั
น
ก
า
ร
แ
พ
้
ย
า
ร
ุ
น
แ
ร
ง
จ
า
ก
A
l
l
o
p
u
r
i
n
o
l
•
ข
้
อ
ข
.
:
H
e
m
o
g
l
o
b
i
n
เ
ป
็
น
ค
่
า
ต
ร
ว
จ
ว
ั
ด
ร
ะ
ด
ั
บ
ค
ว
า
ม
เ
ข
้
ม
ข
้
น
ข
อ
ง
เ
ม
็
ด
เ
ล
ื
อ
ด
แ
ด
ง
เ
พ
ื
่
อ
ป
ร
ะ
เ
ม
ิ
น
ภ
า
ว
ะ
โ
ล
ห
ิ
ต
จ
า
ง
ไ
ม
่
ไ
ด
้
เ
ก
ี
่
ย
ว
ข
้
อ
ง
ก
ั
บ
ค
ว
า
ม
ป
ล
อ
ด
ภ
ั
ย
เ
ฉ
พ
า
ะ
ข
อ
ง
A
l
l
o
p
u
r
i
n
o
l
•
ข
้
อ
ค
.
:
C
r
e
a
t
i
n
e
p
h
o
s
p
h
o
k
i
n
a
s
e
เ
ป
็
น
เ
อ
น
ไ
ซ
ม
์
ป
ร
ะ
เ
ม
ิ
น
ก
า
ร
บ
า
ด
เ
จ
็
บ
ข
อ
ง
ก
ล
้
า
ม
เ
น
ื
้
อ
ล
า
ย
(
m
y
o
p
a
t
h
y
/
r
h
a
b
d
o
m
y
o
l
y
s
i
s
)
ซ
ึ
่
ง
ต
ร
ว
จ
ใ
น
ก
า
ร
ใ
ช
้
ย
า
ก
ล
ุ
่
ม
s
t
a
t
i
n
s
ไ
ม
่
ใ
ช
่
a
l
l
o
p
u
r
i
n
o
l
•
ข
้
อ
จ
.
:
C
Y
P
3
A
4
p
o
l
y
m
o
r
p
h
i
s
m
ไ
ม
่
เ
ก
ี
่
ย
ว
ข
้
อ
ง
ก
ั
บ
ก
า
ร
แ
พ
้
ย
า
A
l
l
o
p
u
r
i
n
o
l
เ
น
ื
่
อ
ง
จ
า
ก
A
l
l
o
p
u
r
i
n
o
l
แ
ล
ะ
o
x
y
p
u
r
i
n
o
l
ถ
ู
ก
เ
ม
ท
า
บ
อ
ไ
ล
ซ
์
ผ
่
า
น
เ
อ
น
ไ
ซ
ม
์
x
a
n
t
h
i
n
e
o
x
i
d
a
s
e
แ
ล
ะ
a
l
d
e
h
y
d
e
o
x
i
d
a
s
e
ไ
ม
่
ไ
ด
้
ผ
่
า
น
C
Y
P
3
A
4</t>
        </is>
      </c>
      <c r="L253" t="inlineStr">
        <is>
          <t>Musculoskeletal</t>
        </is>
      </c>
      <c r="M253" t="inlineStr">
        <is>
          <t>Gout</t>
        </is>
      </c>
      <c r="N253" t="inlineStr">
        <is>
          <t>Clinic</t>
        </is>
      </c>
      <c r="O253" t="inlineStr">
        <is>
          <t>[SOURCE: Mock Pharmtutor 2024 Set 2 ข้อ 3]</t>
        </is>
      </c>
      <c r="P253" t="inlineStr">
        <is>
          <t>ข้อสอบจำลอง</t>
        </is>
      </c>
      <c r="Q253" t="inlineStr">
        <is>
          <t>Mock Pharmtutor 2024</t>
        </is>
      </c>
    </row>
    <row r="254">
      <c r="A254" s="176" t="n">
        <v>252</v>
      </c>
      <c r="B254" t="inlineStr">
        <is>
          <t>เพราะเหตุใด แพทย์จึงสั่งจ่าย Colchicine (0.6 mg) OD คู่กับ Allopurinol (100 mg) OD</t>
        </is>
      </c>
      <c r="D254" t="inlineStr">
        <is>
          <t>ป้องกัน acute gout และรักษา acute gouty attack</t>
        </is>
      </c>
      <c r="E254" t="inlineStr">
        <is>
          <t>เสริมฤทธิ์ Allopurinol โดยกำจัดยูริกออกคนละกลไก</t>
        </is>
      </c>
      <c r="F254" t="inlineStr">
        <is>
          <t>ป้องกันการเกิดก้อนโทฟัส</t>
        </is>
      </c>
      <c r="G254" t="inlineStr">
        <is>
          <t>ป้องกันการเกิด xanthine ตกค้าง</t>
        </is>
      </c>
      <c r="H254" t="inlineStr">
        <is>
          <t>เสริมฤทธิ์ Allopurinol โดยการลดการขับยาออกของยาทางไต</t>
        </is>
      </c>
      <c r="I254" t="n">
        <v>1</v>
      </c>
      <c r="J254" t="inlineStr">
        <is>
          <t>✅ คำตอบที่ถูกต้อง: ข้อ ก. ป้องกัน acute gout และรักษา acute gouty attack
🎯 ทำไมข้อนี้ถึงถูก: การเริ่มยา Allopurinol เพื่อลดกรดยูริก (Urate-lowering therapy) จะทำให้ระดับกรดยูริกในกระแสเลือดลดลงอย่างรวดเร็ว ส่งผลให้ผลึก monosodium urate ละลายตัวและกระตุ้นการกำเริบของข้ออักเสบเฉียบพลัน (mobilization flare) จึงต้องให้ Colchicine ขนาดต่ำร่วมด้วยอย่างน้อย 3 ถึง 6 เดือนเพื่อป้องกัน flare
🔍 ข้ออื่นผิดเพราะอะไร:
•
ข
้
อ
ข
.
:
เ
ส
ร
ิ
ม
ฤ
ท
ธ
ิ
์
A
l
l
o
p
u
r
i
n
o
l
โ
ด
ย
ก
ำ
จ
ั
ด
ย
ู
ร
ิ
ก
อ
อ
ก
ค
น
ล
ะ
ก
ล
ไ
ก
:
C
o
l
c
h
i
c
i
n
e
อ
อ
ก
ฤ
ท
ธ
ิ
์
ต
้
า
น
ก
า
ร
อ
ั
ก
เ
ส
บ
โ
ด
ย
ย
ั
บ
ย
ั
้
ง
t
u
b
u
l
i
n
p
o
l
y
m
e
r
i
z
a
t
i
o
n
แ
ล
ะ
ก
า
ร
เ
ค
ล
ื
่
อ
น
ท
ี
่
ข
อ
ง
n
e
u
t
r
o
p
h
i
l
ไ
ม
่
ไ
ด
้
ม
ี
ผ
ล
ล
ด
ห
ร
ื
อ
ข
ั
บ
ก
ร
ด
ย
ู
ร
ิ
ก
อ
อ
ก
จ
า
ก
ร
่
า
ง
ก
า
ย
•
ข
้
อ
ค
.
:
ป
้
อ
ง
ก
ั
น
ก
า
ร
เ
ก
ิ
ด
ก
้
อ
น
โ
ท
ฟ
ั
ส
:
ก
า
ร
ล
ะ
ล
า
ย
แ
ล
ะ
ป
้
อ
ง
ก
ั
น
ก
้
อ
น
t
o
p
h
i
เ
ป
็
น
ผ
ล
จ
า
ก
ก
า
ร
ล
ด
ร
ะ
ด
ั
บ
s
e
r
u
m
u
r
a
t
e
ใ
ห
้
ต
่
ำ
ก
ว
่
า
จ
ุ
ด
อ
ิ
่
ม
ต
ั
ว
ด
้
ว
ย
A
l
l
o
p
u
r
i
n
o
l
ใ
น
ร
ะ
ย
ะ
ย
า
ว
ไ
ม
่
ใ
ช
่
ห
น
้
า
ท
ี
่
ข
อ
ง
C
o
l
c
h
i
c
i
n
e
•
ข
้
อ
ง
.
:
ป
้
อ
ง
ก
ั
น
ก
า
ร
เ
ก
ิ
ด
x
a
n
t
h
i
n
e
ต
ก
ค
้
า
ง
:
A
l
l
o
p
u
r
i
n
o
l
ย
ั
บ
ย
ั
้
ง
x
a
n
t
h
i
n
e
o
x
i
d
a
s
e
ท
ำ
ใ
ห
้
ม
ี
h
y
p
o
x
a
n
t
h
i
n
e
แ
ล
ะ
x
a
n
t
h
i
n
e
ส
ะ
ส
ม
ซ
ึ
่
ง
ล
ะ
ล
า
ย
น
้
ำ
ไ
ด
้
ด
ี
แ
ล
ะ
ข
ั
บ
อ
อ
ก
ท
า
ง
ป
ั
ส
ส
า
ว
ะ
C
o
l
c
h
i
c
i
n
e
ไ
ม
่
ไ
ด
้
ช
่
ว
ย
ป
้
อ
ง
ก
ั
น
ก
า
ร
ต
ก
ค
้
า
ง
ข
อ
ง
ส
า
ร
น
ี
้
•
ข
้
อ
จ
.
:
เ
ส
ร
ิ
ม
ฤ
ท
ธ
ิ
์
A
l
l
o
p
u
r
i
n
o
l
โ
ด
ย
ก
า
ร
ล
ด
ก
า
ร
ข
ั
บ
ย
า
อ
อ
ก
ข
อ
ง
ย
า
ท
า
ง
ไ
ต
:
C
o
l
c
h
i
c
i
n
e
ไ
ม
่
ไ
ด
้
ม
ี
ผ
ล
ท
า
ง
เ
ภ
ส
ั
ช
จ
ล
น
ศ
า
ส
ต
ร
์
ใ
น
ก
า
ร
ล
ด
ก
า
ร
ข
ั
บ
ถ
่
า
ย
A
l
l
o
p
u
r
i
n
o
l
ห
ร
ื
อ
O
x
y
p
u
r
i
n
o
l
ท
า
ง
ไ
ต</t>
        </is>
      </c>
      <c r="L254" t="inlineStr">
        <is>
          <t>Musculoskeletal</t>
        </is>
      </c>
      <c r="M254" t="inlineStr">
        <is>
          <t>Gout</t>
        </is>
      </c>
      <c r="N254" t="inlineStr">
        <is>
          <t>Clinic</t>
        </is>
      </c>
      <c r="O254" t="inlineStr">
        <is>
          <t>[SOURCE: Mock Pharmtutor 2024 Set 2 ข้อ 4]</t>
        </is>
      </c>
      <c r="P254" t="inlineStr">
        <is>
          <t>ข้อสอบจำลอง</t>
        </is>
      </c>
      <c r="Q254" t="inlineStr">
        <is>
          <t>Mock Pharmtutor 2024</t>
        </is>
      </c>
    </row>
    <row r="255">
      <c r="A255" s="176" t="n">
        <v>253</v>
      </c>
      <c r="B255" t="inlineStr">
        <is>
          <t>ผู้ป่วยชายอายุ 75 ปี มีประวัติเคยผ่าเปลี่ยนลิ้นที่หัวใจและใช้ยา Simvastatin และ Aspirin อย่างสม่ำเสมอ และมีประวัติเป็นโรคกระเพาะอักเสบ แต่อาการหายดีแล้ว วันนี้มาร้านขายยาปรึกษาเนื่องจากมีอาการปวดเข่าเวลาเดินและนั่งเป็นเวลานาน ในฐานะที่ท่านเป็นเภสัชกร ยาในข้อใดต่อไปนี้เหมาะสมสำหรับผู้ป่วยรายนี้มากที่สุด</t>
        </is>
      </c>
      <c r="D255" t="inlineStr">
        <is>
          <t>Celecoxib</t>
        </is>
      </c>
      <c r="E255" t="inlineStr">
        <is>
          <t>Etoricoxib + Vonoprazan</t>
        </is>
      </c>
      <c r="F255" t="inlineStr">
        <is>
          <t>Naproxen + Alum milk</t>
        </is>
      </c>
      <c r="G255" t="inlineStr">
        <is>
          <t>Ibuprofen + omeprazole</t>
        </is>
      </c>
      <c r="H255" t="inlineStr">
        <is>
          <t>Naproxen + Omeprazole</t>
        </is>
      </c>
      <c r="I255" t="n">
        <v>5</v>
      </c>
      <c r="J255" t="inlineStr">
        <is>
          <t>✅ คำตอบที่ถูกต้อง: ข้อ จ. Naproxen + Omeprazole
🎯 ทำไมข้อนี้ถึงถูก: ผู้ป่วยรายนี้มีทั้งความเสี่ยงด้านหัวใจและหลอดเลือดสูง (High CV risk: อายุ 75 ปี, เคยผ่าเปลี่ยนลิ้นหัวใจ, ใช้ยา Aspirin) และความเสี่ยงต่อทางเดินอาหารสูง (High GI risk: อายุเกิน 65 ปี, มีประวัติ gastritis, ใช้ Aspirin ร่วมด้วย) ตามหลักการเลือกใช้ NSAID: Naproxen เป็นยาที่มีความปลอดภัยต่อระบบหัวใจและหลอดเลือดสูงที่สุด (CV safety ดีที่สุด) และเมื่อผู้ป่วยมีความเสี่ยงทางเดินอาหารสูง ต้องให้คู่กับ Proton Pump Inhibitor (PPI เช่น Omeprazole) เสมอเพื่อป้องกันการเกิดแผลและเลือดออกในกระเพาะอาหาร
🔍 ข้ออื่นผิดเพราะอะไร:
• ข้อ ก. Celecoxib: ผิดเพราะการใช้ selective COX-2 inhibitor ตัวเดียวโดยไม่มี PPI ไม่เพียงพอต่อผู้ป่วย high GI risk และเพิ่มความเสี่ยงต่อลิ่มเลือดอุดตันและกล้ามเนื้อหัวใจขาดเลือดในผู้ป่วยเปลี่ยนลิ้นหัวใจ
• ข้อ ข. Etoricoxib + Vonoprazan: ผิดเพราะ Etoricoxib เป็น COX-2 inhibitor ที่เพิ่มความเสี่ยงต่อ cardiovascular events สูงมาก มีข้อห้ามใช้เด็ดขาดในผู้ป่วย ischemic heart disease หรือ severe cardiovascular conditions
• ข้อ ค. Naproxen + Alum milk: ผิดเพราะยาลดกรดเคลือบกระเพาะ (Alum milk / Antacid) ออกฤทธิ์ระยะสั้นมาก ไม่สามารถป้องกัน NSAID-induced peptic ulcer bleeding ได้อย่างมีประสิทธิภาพเหมือน PPI
• ข้อ ง. Ibuprofen + omeprazole: ผิดเพราะ Ibuprofen มี drug interaction เข้าแย่งจับ binding site บน platelet COX-1 ทำให้ขัดขวางฤทธิ์ต้านเกล็ดเลือดของ Aspirin อย่างรุนแรง ซึ่ง Naproxen มีปัญหานี้น้อยกว่าหากรับประทานห่างจาก Aspirin อย่างเหมาะสม</t>
        </is>
      </c>
      <c r="L255" t="inlineStr">
        <is>
          <t>Musculoskeletal</t>
        </is>
      </c>
      <c r="M255" t="inlineStr">
        <is>
          <t>Osteoarthritis</t>
        </is>
      </c>
      <c r="N255" t="inlineStr">
        <is>
          <t>Clinic</t>
        </is>
      </c>
      <c r="O255" t="inlineStr">
        <is>
          <t>[SOURCE: Mock Pharmtutor 2024 Set 2 ข้อ 49]</t>
        </is>
      </c>
      <c r="P255" t="inlineStr">
        <is>
          <t>ข้อสอบจำลอง</t>
        </is>
      </c>
      <c r="Q255" t="inlineStr">
        <is>
          <t>Mock Pharmtutor 2024</t>
        </is>
      </c>
    </row>
    <row r="256">
      <c r="A256" s="176" t="n">
        <v>254</v>
      </c>
      <c r="B256" t="inlineStr">
        <is>
          <t>จงเรียงลำดับความจำเพาะต่อตัวรับชนิด COX-2 ของยาในกลุ่มลดการอักเสบที่ไม่ใช่สเตียรอยด์</t>
        </is>
      </c>
      <c r="D256" t="inlineStr">
        <is>
          <t>Diclofenac &gt; Etoricoxib &gt; Aspirin</t>
        </is>
      </c>
      <c r="E256" t="inlineStr">
        <is>
          <t>Diclofenac &gt; Aspirin &gt; Etoricoxib</t>
        </is>
      </c>
      <c r="F256" t="inlineStr">
        <is>
          <t>Etoricoxib &gt; Aspirin &gt; Diclofenac</t>
        </is>
      </c>
      <c r="G256" t="inlineStr">
        <is>
          <t>Etoricoxib &gt; Diclofenac &gt; Aspirin</t>
        </is>
      </c>
      <c r="H256" t="inlineStr">
        <is>
          <t>Aspirin &gt; Diclofenac &gt; Etoricoxib</t>
        </is>
      </c>
      <c r="I256" t="n">
        <v>4</v>
      </c>
      <c r="J256" t="inlineStr">
        <is>
          <t>✅ คำตอบที่ถูกต้อง: ข้อ ง. Etoricoxib &gt; Diclofenac &gt; Aspirin
🎯 ทำไมข้อนี้ถึงถูก: การเรียงลำดับความจำเพาะต่อเอนไซม์ COX-2 (COX-2 selectivity / ค่าอัตราส่วน IC50 ratio): 1. Etoricoxib เป็น highly selective COX-2 inhibitor (มีความจำเพาะต่อ COX-2 สูงกว่า COX-1 มากกว่า 100 เท่า) 2. Diclofenac เป็น traditional NSAID ที่มีความจำเพาะต่อ COX-2 ปานกลาง (semi-selective COX-2 inhibitor) 3. Aspirin มีความจำเพาะต่อ COX-1 สูงกว่า COX-2 (COX-1 selective inhibitor) ดังนั้นลำดับที่ถูกต้องคือ Etoricoxib &gt; Diclofenac &gt; Aspirin
🔍 ข้ออื่นผิดเพราะอะไร:
• ข้อ ก. Diclofenac &gt; Etoricoxib &gt; Aspirin: ผิดเพราะ Etoricoxib มีความจำเพาะต่อ COX-2 สูงกว่า Diclofenac อย่างมาก
• ข้อ ข. Diclofenac &gt; Aspirin &gt; Etoricoxib: ผิดเพราะเรียงลำดับผิดทั้ง Etoricoxib ที่มี selectivity สูงสุด และ Diclofenac
• ข้อ ค. Etoricoxib &gt; Aspirin &gt; Diclofenac: ผิดเพราะ Aspirin มีความจำเพาะต่อ COX-2 ต่ำที่สุด (ยับยั้ง COX-1 เด่นชัดที่สุด)
• ข้อ จ. Aspirin &gt; Diclofenac &gt; Etoricoxib: ผิดเพราะเป็นการเรียงลำดับความจำเพาะต่อ COX-1 ไม่ใช่ความจำเพาะต่อ COX-2</t>
        </is>
      </c>
      <c r="L256" t="inlineStr">
        <is>
          <t>Musculoskeletal</t>
        </is>
      </c>
      <c r="M256" t="inlineStr">
        <is>
          <t>Osteoarthritis</t>
        </is>
      </c>
      <c r="N256" t="inlineStr">
        <is>
          <t>Clinic</t>
        </is>
      </c>
      <c r="O256" t="inlineStr">
        <is>
          <t>[SOURCE: Mock Pharmtutor 2024 Set 2 ข้อ 65]</t>
        </is>
      </c>
      <c r="P256" t="inlineStr">
        <is>
          <t>ข้อสอบจำลอง</t>
        </is>
      </c>
      <c r="Q256" t="inlineStr">
        <is>
          <t>Mock Pharmtutor 2024</t>
        </is>
      </c>
    </row>
    <row r="257">
      <c r="A257" s="176" t="n">
        <v>255</v>
      </c>
      <c r="B257" t="inlineStr">
        <is>
          <t>ผู้ป่วยชายอายุ 58 ปี มีประวัติเป็นโรคเกาต์มา 5 ปี กำเริบเฉียบพลันประมาณ 2 ครั้ง/ปี บริเวณข้อเท้าและหัวแม่เท้า ปัจจุบันได้รับยา allopurinol 300 mg วันละ 1 ครั้ง ตรวจเลือดล่าสุด 3 เดือนก่อนได้ค่า serum uric acid 7.2 mg/dL มีโรคประจำตัวคือ type 2 DM, HTN ปัจจุบันใช้ยา losartan, metformin, aspirin เมื่อ 2 วันก่อน มีอาการปวด บวม แดง ที่ข้อเท้าขวา ไม่มีไข้ ผู้ป่วยแจ้งว่าไม่ได้หยุดยา allopurinol
จากกรณีศึกษาข้างต้น ปัจจัยหรือสาเหตุใดที่ส่งผลต่อการเกิดอาการปวดข้อกำเริบเฉียบพลันในผู้ป่วยรายนี้</t>
        </is>
      </c>
      <c r="D257" t="inlineStr">
        <is>
          <t>ใช้ Allopurinol เป็นเวลานานอย่างต่อเนื่อง</t>
        </is>
      </c>
      <c r="E257" t="inlineStr">
        <is>
          <t>ได้รับ Aspirin</t>
        </is>
      </c>
      <c r="F257" t="inlineStr">
        <is>
          <t>ได้รับ Metformin</t>
        </is>
      </c>
      <c r="G257" t="inlineStr">
        <is>
          <t>ได้รับ Losartan</t>
        </is>
      </c>
      <c r="H257" t="inlineStr">
        <is>
          <t>Uric acid ในเลือดสูงกว่าค่าปกติ</t>
        </is>
      </c>
      <c r="I257" t="n">
        <v>2</v>
      </c>
      <c r="J257" t="inlineStr">
        <is>
          <t>✅ คำตอบที่ถูกต้อง: ข้อ ข. ได้รับ Aspirin
🎯 ทำไมข้อนี้ถึงถูก: Aspirin ในขนาดต่ำ (low-dose aspirin 75-325 mg/day) มีผลยับยั้งการหลั่งของ uric acid ที่ท่อไตส่วนต้น (inhibition of renal tubular secretion of uric acid via organic anion transporters) ทำให้เกิดการคั่งของ uric acid ในกระแสเลือด และเป็นตัวกระตุ้นทางยาที่สำคัญต่อการเกิด acute gout flare
🔍 ข้ออื่นผิดเพราะอะไร:
• ข้อ ก. ใช้ Allopurinol เป็นเวลานานอย่างต่อเนื่อง: ผู้ป่วยรับประทานยานี้ต่อเนื่องมานานจนระดับยาคงที่แล้ว ไม่ใช่ปัจจัยกระตุ้นเฉียบพลัน (การกระตุ้นจาก allopurinol มักเกิดในช่วง 1-3 เดือนแรกของการเริ่มยาหรือปรับขนาดยา)
• ข้อ ค. ได้รับ Metformin: ยาลดระดับน้ำตาล metformin ไม่มีผลเพิ่มระดับ serum uric acid หรือกระตุ้นให้เกิดโรคเกาต์กำเริบ
• ข้อ ง. ได้รับ Losartan: Losartan เป็นยาต้านความดันกลุ่ม ARB ชนิดเดียวที่มีฤทธิ์ uricosuric effect ช่วยเพิ่มการขับกรดยูริกออกทางปัสสาวะ จึงมีผลลดระดับ uric acid ไม่ใช่สาเหตุที่ทำให้ข้ออักเสบกำเริบ
• ข้อ จ. Uric acid ในเลือดสูงกว่าค่าปกติ: ระดับ serum uric acid 7.2 mg/dL แม้จะสูงกว่าเป้าหมายการรักษา (&lt; 6.0 mg/dL) ซึ่งเป็นปัจจัยพื้นฐานของการมีผลึกเกาต์ แต่ตัวกระตุ้นจำเพาะ (precipitating trigger) ที่ทำให้เกิดการอักเสบเฉียบพลันในครั้งนี้คือการได้รับ Aspirin
---</t>
        </is>
      </c>
      <c r="L257" t="inlineStr">
        <is>
          <t>Musculoskeletal</t>
        </is>
      </c>
      <c r="M257" t="inlineStr">
        <is>
          <t>Gout</t>
        </is>
      </c>
      <c r="N257" t="inlineStr">
        <is>
          <t>Clinic</t>
        </is>
      </c>
      <c r="O257" t="inlineStr">
        <is>
          <t>ข้อ 1 Mock RxCU83</t>
        </is>
      </c>
      <c r="P257" t="inlineStr">
        <is>
          <t>ข้อสอบจำลอง</t>
        </is>
      </c>
      <c r="Q257" t="inlineStr">
        <is>
          <t>Mock RxCU83 ชุดที่ 1</t>
        </is>
      </c>
      <c r="R257" t="inlineStr">
        <is>
          <t>CASE_MOCK83_01</t>
        </is>
      </c>
    </row>
    <row r="258">
      <c r="A258" s="176" t="n">
        <v>256</v>
      </c>
      <c r="B258" t="inlineStr">
        <is>
          <t>ผู้ป่วยชายอายุ 58 ปี มีประวัติเป็นโรคเกาต์มา 5 ปี กำเริบเฉียบพลันประมาณ 2 ครั้ง/ปี บริเวณข้อเท้าและหัวแม่เท้า ปัจจุบันได้รับยา allopurinol 300 mg วันละ 1 ครั้ง ตรวจเลือดล่าสุด 3 เดือนก่อนได้ค่า serum uric acid 7.2 mg/dL มีโรคประจำตัวคือ type 2 DM, HTN ปัจจุบันใช้ยา losartan, metformin, aspirin เมื่อ 2 วันก่อน มีอาการปวด บวม แดง ที่ข้อเท้าขวา ไม่มีไข้ ผู้ป่วยแจ้งว่าไม่ได้หยุดยา allopurinol
จากกรณีศึกษาข้างต้น ทางเลือกการใช้ยาของโรคเก๊าท์เฉียบพลันในผู้ป่วยรายนี้ข้อใดเหมาะสมที่สุด</t>
        </is>
      </c>
      <c r="D258" t="inlineStr">
        <is>
          <t>Colchicine 0.6 mg BID</t>
        </is>
      </c>
      <c r="E258" t="inlineStr">
        <is>
          <t>Ibuprofen 400 mg TID</t>
        </is>
      </c>
      <c r="F258" t="inlineStr">
        <is>
          <t>Prednisolone 20 mg OD</t>
        </is>
      </c>
      <c r="G258" t="inlineStr">
        <is>
          <t>Naproxen 250 mg BID</t>
        </is>
      </c>
      <c r="H258" t="inlineStr">
        <is>
          <t>Colchicine ร่วมกับ Prednisolone</t>
        </is>
      </c>
      <c r="I258" t="n">
        <v>1</v>
      </c>
      <c r="J258" t="inlineStr">
        <is>
          <t>✅ คำตอบที่ถูกต้อง: ข้อ ก. Colchicine 0.6 mg BID
🎯 ทำไมข้อนี้ถึงถูก: ผู้ป่วยรายนี้มีโรคร่วมคือ Hypertension, Diabetes Mellitus และกำลังใช้ Aspirin การใช้ยากลุ่ม NSAIDs (Ibuprofen, Naproxen) มีความเสี่ยงสูงต่อการเกิด renal dysfunction, fluid retention ส่งผลให้ความดันโลหิตสูงขึ้น และเสี่ยงต่อ gastrointestinal bleeding จาก drug interaction กับ aspirin ดังนั้น Colchicine จึงเป็นยาแก้ปวดลดอักเสบตัวเลือกแรกที่เหมาะสมและปลอดภัยในผู้ป่วยรายนี้
🔍 ข้ออื่นผิดเพราะอะไร:
• ข้อ ข. Ibuprofen 400 mg TID: เป็น NSAID ที่มีข้อควรระวังสูงในผู้ป่วยโรคไต ความดันโลหิตสูง และเพิ่มความเสี่ยงต่อการเกิดแผลในทางเดินอาหารเมื่อใช้ร่วมกับ aspirin
• ข้อ ค. Prednisolone 20 mg OD: การใช้ systemic corticosteroid อาจรบกวนการควบคุมระดับน้ำตาลในเลือดของผู้ป่วยเบาหวาน มักเก็บไว้เป็นทางเลือกสำรองเมื่อผู้ป่วยทนต่อ colchicine ไม่ได้หรือมีข้อห้ามใช้เด็ดขาด
• ข้อ ง. Naproxen 250 mg BID: เป็น NSAID เช่นเดียวกับ ibuprofen จึงเพิ่มความเสี่ยงต่อโรคไต ความดันโลหิต และอันตรกิริยากับ aspirin
• ข้อ จ. Colchicine ร่วมกับ Prednisolone: ไม่จำเป็นต้องใช้การรักษาแบบผสมผสาน (combination therapy) ใน acute flare ที่มีอาการปวดระดับเล็กน้อยถึงปานกลางและเป็นเพียงข้อเดียว (single joint) การใช้ยาเดี่ยวก็เพียงพอ
---</t>
        </is>
      </c>
      <c r="L258" t="inlineStr">
        <is>
          <t>Musculoskeletal</t>
        </is>
      </c>
      <c r="M258" t="inlineStr">
        <is>
          <t>Gout</t>
        </is>
      </c>
      <c r="N258" t="inlineStr">
        <is>
          <t>Clinic</t>
        </is>
      </c>
      <c r="O258" t="inlineStr">
        <is>
          <t>ข้อ 2 Mock RxCU83</t>
        </is>
      </c>
      <c r="P258" t="inlineStr">
        <is>
          <t>ข้อสอบจำลอง</t>
        </is>
      </c>
      <c r="Q258" t="inlineStr">
        <is>
          <t>Mock RxCU83 ชุดที่ 1</t>
        </is>
      </c>
      <c r="R258" t="inlineStr">
        <is>
          <t>CASE_MOCK83_01</t>
        </is>
      </c>
    </row>
    <row r="259">
      <c r="A259" s="176" t="n">
        <v>257</v>
      </c>
      <c r="B259" t="inlineStr">
        <is>
          <t>ผู้ป่วยชายอายุ 58 ปี มีประวัติเป็นโรคเกาต์มา 5 ปี กำเริบเฉียบพลันประมาณ 2 ครั้ง/ปี บริเวณข้อเท้าและหัวแม่เท้า ปัจจุบันได้รับยา allopurinol 300 mg วันละ 1 ครั้ง ตรวจเลือดล่าสุด 3 เดือนก่อนได้ค่า serum uric acid 7.2 mg/dL มีโรคประจำตัวคือ type 2 DM, HTN ปัจจุบันใช้ยา losartan, metformin, aspirin เมื่อ 2 วันก่อน มีอาการปวด บวม แดง ที่ข้อเท้าขวา ไม่มีไข้ ผู้ป่วยแจ้งว่าไม่ได้หยุดยา allopurinol
จากกรณีศึกษาข้างต้น ควรดำเนินการอย่างไรในการใช้ยา allopurinol ในระหว่างอาการกำเริบเฉียบพลัน</t>
        </is>
      </c>
      <c r="D259" t="inlineStr">
        <is>
          <t>ใช้เหมือนเดิม</t>
        </is>
      </c>
      <c r="E259" t="inlineStr">
        <is>
          <t>ลดขนาดยา</t>
        </is>
      </c>
      <c r="F259" t="inlineStr">
        <is>
          <t>เพิ่มขนาดยาทันที</t>
        </is>
      </c>
      <c r="G259" t="inlineStr">
        <is>
          <t>หยุดยา</t>
        </is>
      </c>
      <c r="H259" t="inlineStr">
        <is>
          <t>เปลี่ยนไปใช้ febuxostat</t>
        </is>
      </c>
      <c r="I259" t="n">
        <v>1</v>
      </c>
      <c r="J259" t="inlineStr">
        <is>
          <t>✅ คำตอบที่ถูกต้อง: ข้อ ก. ใช้เหมือนเดิม
🎯 ทำไมข้อนี้ถึงถูก: ตามคำแนะนำของแนวทางเวชปฏิบัติการรักษาโรคเกาต์ (ACR Gout Guidelines) หากผู้ป่วยได้รับยา Allopurinol อยู่เดิมอย่างต่อเนื่องก่อนเกิดอาการกำเริบเฉียบพลัน ให้รับประทานยาต่อในขนาดเดิม ห้ามหยุดยาและห้ามปรับเปลี่ยนขนาดยาในขณะที่ข้อกำลังอักเสบเฉียบพลัน
🔍 ข้ออื่นผิดเพราะอะไร:
• ข้อ ข. ลดขนาดยา: การลดขนาดยาจะทำให้ระดับ serum uric acid ในเลือดแกว่งตัวและกระตุ้นการเคลื่อนตัวของผลึกยูเรตให้อักเสบยืดเยื้อ
• ข้อ ค. เพิ่มขนาดยาทันที: การปรับเพิ่มขนาดยาในระหว่างที่มี acute flare จะทำให้ระดับ uric acid ในเลือดลดลงอย่างรวดเร็ว ส่งผลให้ผลึกเกาต์ละลายและกระตุ้นการอักเสบให้รุนแรงขึ้น (ควรรอให้อาการข้ออักเสบสงบลงอย่างน้อย 2-4 สัปดาห์ก่อนปรับเพิ่มยา)
• ข้อ ง. หยุดยา: การหยุด allopurinol กะทันหันจะทำให้ระดับกรดยูริกพุ่งสูงขึ้นอย่างรวดเร็ว ทำให้อาการปวดข้อกำเริบยาวนานขึ้น
• ข้อ จ. เปลี่ยนไปใช้ febuxostat: ไม่มีความจำเป็นต้องเปลี่ยนกลุ่มยา เนื่องจากผู้ป่วยยังไม่มีประวัติแพ้ยาหรือล้มเหลวจากการรักษา
---</t>
        </is>
      </c>
      <c r="L259" t="inlineStr">
        <is>
          <t>Musculoskeletal</t>
        </is>
      </c>
      <c r="M259" t="inlineStr">
        <is>
          <t>Gout</t>
        </is>
      </c>
      <c r="N259" t="inlineStr">
        <is>
          <t>Clinic</t>
        </is>
      </c>
      <c r="O259" t="inlineStr">
        <is>
          <t>ข้อ 3 Mock RxCU83</t>
        </is>
      </c>
      <c r="P259" t="inlineStr">
        <is>
          <t>ข้อสอบจำลอง</t>
        </is>
      </c>
      <c r="Q259" t="inlineStr">
        <is>
          <t>Mock RxCU83 ชุดที่ 1</t>
        </is>
      </c>
      <c r="R259" t="inlineStr">
        <is>
          <t>CASE_MOCK83_01</t>
        </is>
      </c>
    </row>
    <row r="260">
      <c r="A260" s="176" t="n">
        <v>258</v>
      </c>
      <c r="B260" t="inlineStr">
        <is>
          <t>ผู้ป่วยชายอายุ 58 ปี มีประวัติเป็นโรคเกาต์มา 5 ปี กำเริบเฉียบพลันประมาณ 2 ครั้ง/ปี บริเวณข้อเท้าและหัวแม่เท้า ปัจจุบันได้รับยา allopurinol 300 mg วันละ 1 ครั้ง ตรวจเลือดล่าสุด 3 เดือนก่อนได้ค่า serum uric acid 7.2 mg/dL มีโรคประจำตัวคือ type 2 DM, HTN ปัจจุบันใช้ยา losartan, metformin, aspirin เมื่อ 2 วันก่อน มีอาการปวด บวม แดง ที่ข้อเท้าขวา ไม่มีไข้ ผู้ป่วยแจ้งว่าไม่ได้หยุดยา allopurinol
จากทางเลือกที่เหมาะสมในการใช้รักษาเกาต์เฉียบพลัน ยาที่เลือกมีกลไกการออกฤทธิ์ทางเภสัชวิทยาอย่างไร</t>
        </is>
      </c>
      <c r="D260" t="inlineStr">
        <is>
          <t>ลดการสร้าง uric acid โดยตรง</t>
        </is>
      </c>
      <c r="E260" t="inlineStr">
        <is>
          <t>เพิ่มการขับ uric acid โดยยับยั้งการดูดกลับที่ proximal tubule</t>
        </is>
      </c>
      <c r="F260" t="inlineStr">
        <is>
          <t>ยับยั้งการรวม microtubule ทำให้ลดการรวมตัว การเคลื่อนไหว และการกลืนกินของ neutrophil</t>
        </is>
      </c>
      <c r="G260" t="inlineStr">
        <is>
          <t>ยับยั้ง COX2 ลดการอักเสบ</t>
        </is>
      </c>
      <c r="H260" t="inlineStr">
        <is>
          <t>เพิ่มการสลาย uric acid</t>
        </is>
      </c>
      <c r="I260" t="n">
        <v>3</v>
      </c>
      <c r="J260" t="inlineStr">
        <is>
          <t>✅ คำตอบที่ถูกต้อง: ข้อ ค. ยับยั้งการรวม microtubule ทำให้ลดการรวมตัว การเคลื่อนไหว และการกลืนกินของ neutrophil
🎯 ทำไมข้อนี้ถึงถูก: Colchicine ออกฤทธิ์จับกับโปรตีน tubulin ขัดขวางกระบวนการ microtubule polymerization ส่งผลยับยั้งการเคลื่อนที่ (chemotaxis), การรวมกลุ่ม และการเก็บกินผลึกยูเรต (phagocytosis) ของเซลล์เม็ดเลือดขาว neutrophil ทำให้ระงับการหลั่งสารก่อการอักเสบและหยุดยั้งวงจรการอักเสบเฉียบพลัน
🔍 ข้ออื่นผิดเพราะอะไร:
• ข้อ ก. ลดการสร้าง uric acid โดยตรง: เป็นกลไกการออกฤทธิ์ของกลุ่ม Xanthine Oxidase Inhibitors เช่น Allopurinol และ Febuxostat
• ข้อ ข. เพิ่มการขับ uric acid โดยยับยั้งการดูดกลับที่ proximal tubule: เป็นกลไกของยากลุ่ม Uricosuric agents เช่น Probenecid, Benzbromarone, Sulfinpyrazone
• ข้อ ง. ยับยั้ง COX2 ลดการอักเสบ: เป็นกลไกการออกฤทธิ์ของยากลุ่ม NSAIDs และ COX-2 inhibitors
• ข้อ จ. เพิ่มการสลาย uric acid: เป็นกลไกของยากลุ่ม Recombinant Urate Oxidase เช่น Pegloticase, Rasburicase
---</t>
        </is>
      </c>
      <c r="L260" t="inlineStr">
        <is>
          <t>Musculoskeletal</t>
        </is>
      </c>
      <c r="M260" t="inlineStr">
        <is>
          <t>Gout</t>
        </is>
      </c>
      <c r="N260" t="inlineStr">
        <is>
          <t>Clinic</t>
        </is>
      </c>
      <c r="O260" t="inlineStr">
        <is>
          <t>ข้อ 4 Mock RxCU83</t>
        </is>
      </c>
      <c r="P260" t="inlineStr">
        <is>
          <t>ข้อสอบจำลอง</t>
        </is>
      </c>
      <c r="Q260" t="inlineStr">
        <is>
          <t>Mock RxCU83 ชุดที่ 1</t>
        </is>
      </c>
      <c r="R260" t="inlineStr">
        <is>
          <t>CASE_MOCK83_01</t>
        </is>
      </c>
    </row>
    <row r="261">
      <c r="A261" s="176" t="n">
        <v>259</v>
      </c>
      <c r="B261" t="inlineStr">
        <is>
          <t>ผู้ป่วยชายอายุ 58 ปี มีประวัติเป็นโรคเกาต์มา 5 ปี กำเริบเฉียบพลันประมาณ 2 ครั้ง/ปี บริเวณข้อเท้าและหัวแม่เท้า ปัจจุบันได้รับยา allopurinol 300 mg วันละ 1 ครั้ง ตรวจเลือดล่าสุด 3 เดือนก่อนได้ค่า serum uric acid 7.2 mg/dL มีโรคประจำตัวคือ type 2 DM, HTN ปัจจุบันใช้ยา losartan, metformin, aspirin เมื่อ 2 วันก่อน มีอาการปวด บวม แดง ที่ข้อเท้าขวา ไม่มีไข้ ผู้ป่วยแจ้งว่าไม่ได้หยุดยา allopurinol
ข้อใดคืออาการไม่พึงประสงค์จากการใช้ยา (ADR) ที่สำคัญและรุนแรงของ Allopurinol ที่ต้องเฝ้าระวังอย่างใกล้ชิด</t>
        </is>
      </c>
      <c r="D261" t="inlineStr">
        <is>
          <t>ตับอักเสบ</t>
        </is>
      </c>
      <c r="E261" t="inlineStr">
        <is>
          <t>Hypoglycemia</t>
        </is>
      </c>
      <c r="F261" t="inlineStr">
        <is>
          <t>ต้อกระจก</t>
        </is>
      </c>
      <c r="G261" t="inlineStr">
        <is>
          <t>บวมน้ำ</t>
        </is>
      </c>
      <c r="H261" t="inlineStr">
        <is>
          <t>Stevens-Johnson syndrome / Toxic epidermal necrolysis (SJS/TEN)</t>
        </is>
      </c>
      <c r="I261" t="n">
        <v>5</v>
      </c>
      <c r="J261" t="inlineStr">
        <is>
          <t>✅ คำตอบที่ถูกต้อง: ข้อ จ. Stevens-Johnson syndrome / Toxic epidermal necrolysis (SJS/TEN)
🎯 ทำไมข้อนี้ถึงถูก: Allopurinol เป็นยาที่มีความเสี่ยงสูงต่อการเกิดปฏิกิริยาไม่พึงประสงค์ทางผิวหนังชนิดรุนแรง (Severe Cutaneous Adverse Reactions: SCARs) ได้แก่ Stevens-Johnson syndrome (SJS), Toxic Epidermal Necrolysis (TEN) และ DRESS syndrome ซึ่งสัมพันธ์อย่างแนบแน่นกับยีน HLA-B5801 ในประชากรไทย
🔍 ข้ออื่นผิดเพราะอะไร:
• ข้อ ก. ตับอักเสบ: แม้จะพบภาวะตับอักเสบหรือเอนไซม์ตับสูงได้ในกลุ่ม allopurinol hypersensitivity syndrome แต่มักเกิดร่วมกับผื่นแพ้ทางผิวหนัง ไม่ใช่อาการเดี่ยวที่พบบ่อยที่สุด
• ข้อ ข. Hypoglycemia: ภาวะน้ำตาลในเลือดต่ำไม่ใช่ผลข้างเคียงของ Allopurinol
• ข้อ ค. ต้อกระจก: มีรายงานความสัมพันธ์เพียงเล็กน้อยในอดีต แต่ไม่ได้จัดเป็นภาวะไม่พึงประสงค์รุนแรงที่เป็นประเด็นหลักทางคลินิก
• ข้อ ง. บวมน้ำ: ไม่ใช่อาการไม่พึงประสงค์หลักของยานี้
---</t>
        </is>
      </c>
      <c r="L261" t="inlineStr">
        <is>
          <t>Musculoskeletal</t>
        </is>
      </c>
      <c r="M261" t="inlineStr">
        <is>
          <t>Gout</t>
        </is>
      </c>
      <c r="N261" t="inlineStr">
        <is>
          <t>Clinic</t>
        </is>
      </c>
      <c r="O261" t="inlineStr">
        <is>
          <t>ข้อ 5 Mock RxCU83</t>
        </is>
      </c>
      <c r="P261" t="inlineStr">
        <is>
          <t>ข้อสอบจำลอง</t>
        </is>
      </c>
      <c r="Q261" t="inlineStr">
        <is>
          <t>Mock RxCU83 ชุดที่ 1</t>
        </is>
      </c>
      <c r="R261" t="inlineStr">
        <is>
          <t>CASE_MOCK83_01</t>
        </is>
      </c>
    </row>
    <row r="262">
      <c r="A262" s="176" t="n">
        <v>260</v>
      </c>
      <c r="B262" t="inlineStr">
        <is>
          <t>61. ผู้ป่วยหญิงอายุ 68 ปี ส่วนสูง 150 ซม. น้ำหนัก 60 กก. (BMI 26.7 kg/m²) มีอาการปวดข้อเข่าทั้งสองข้างโดยเฉพาะเวลาเดินและก้าวขึ้นบันได ได้ยินเสียงกรอบแกรบในข้อ ตรวจภาพรังสีพบ Narrow joint space ประเมินระดับความปวด VAS score 6/10 ผู้ป่วยรับประทานยา Paracetamol 500 mg ทุก 6 ชั่วโมง มาแล้ว 5 วัน ร่วมกับทายา Methyl salicylate cream มา 2 วัน แต่อาการปวดเข่ายังไม่ทุเลาและไม่อยากใช้ยาทาแล้ว การปรับแผนการรักษาทางเภสัชกรรมในข้อใดเหมาะสมที่สุดในปัจจุบัน</t>
        </is>
      </c>
      <c r="D262" t="inlineStr">
        <is>
          <t>เพิ่มขนาดยา Paracetamol เป็นครั้งละ 1,000 mg ทุก 4 ชั่วโมง</t>
        </is>
      </c>
      <c r="E262" t="inlineStr">
        <is>
          <t>เริ่มยา Tramadol 50 mg รับประทานวันละ 3 ครั้ง</t>
        </is>
      </c>
      <c r="F262" t="inlineStr">
        <is>
          <t>เริ่มยา Glucosamine sulfate 1,500 mg วันละ 1 ครั้ง</t>
        </is>
      </c>
      <c r="G262" t="inlineStr">
        <is>
          <t>เปลี่ยนเป็นยา Oral NSAIDs เช่น Diclofenac หรือ Naproxen ร่วมกับ Gastroprotective agent</t>
        </is>
      </c>
      <c r="H262" t="inlineStr">
        <is>
          <t>แนะนำให้ผ่าตัดเปลี่ยนข้อเข่าเทียมทันที</t>
        </is>
      </c>
      <c r="I262" t="n">
        <v>4</v>
      </c>
      <c r="J262" t="inlineStr">
        <is>
          <t>✅ คำตอบที่ถูกต้อง: ข้อ ง. เปลี่ยนเป็นยา Oral NSAIDs เช่น Diclofenac หรือ Naproxen ร่วมกับ Gastroprotective agent
🎯 ทำไมข้อนี้ถึงถูก: ตามแนวทางเวชปฏิบัติ OARSI และ ACR Guidelines สำหรับโรคข้อเข่าเสื่อม (Knee Osteoarthritis) ในกรณีที่ผู้ป่วยมีระดับความปวดปานกลางถึงรุนแรง (VAS 6/10) และล้มเหลวจากการใช้ Paracetamol และยาทาภายนอก แนะนำให้ปรับเป็นยากลุ่ม Oral NSAIDs (เช่น Naproxen, Diclofenac, หรือ Celecoxib) ซึ่งมีประสิทธิภาพในการลดปวดและลดการอักเสบที่เหนือกว่า โดยควรประเมินความเสี่ยงต่อระบบทางเดินอาหารและหัวใจร่วมด้วยเสมอ
🔍 ข้ออื่นผิดเพราะอะไร:
• ข้อ ก. Paracetamol ขนาดยาสูงสุดไม่ควรเกิน 3,000-4,000 mg/day การกิน 1,000 mg ทุก 4 ชั่วโมงจะทำให้ตับวายจากขนาดยาเกิน
• ข้อ ข. Tramadol เป็นยากลุ่ม Opioids ใช้เฉพาะเมื่อไม่สามารถใช้ NSAIDs ได้ หรืออาการปวดรุนแรงที่ไม่ตอบสนองต่อยาอื่น
• ข้อ ค. Glucosamine ไม่ได้มีฤทธิ์แก้ปวดเฉียบพลัน และแนวทาง ACR ไม่แนะนำให้ใช้เนื่องจากหลักฐานประสิทธิผลไม่ชัดเจน
• ข้อ จ. การผ่าตัดสงวนไว้สำหรับผู้ป่วยระยะสุดท้ายที่การรักษาด้วยยาและกายภาพบำบัดล้มเหลวทั้งหมด
---</t>
        </is>
      </c>
      <c r="L262" t="inlineStr">
        <is>
          <t>Musculoskeletal</t>
        </is>
      </c>
      <c r="M262" t="inlineStr">
        <is>
          <t>Osteoarthritis</t>
        </is>
      </c>
      <c r="N262" t="inlineStr">
        <is>
          <t>Clinic</t>
        </is>
      </c>
      <c r="O262" t="inlineStr">
        <is>
          <t>ข้อ 61 Mock RxCU83 ชุดที่ 2</t>
        </is>
      </c>
      <c r="P262" t="inlineStr">
        <is>
          <t>ข้อสอบจำลอง</t>
        </is>
      </c>
      <c r="Q262" t="inlineStr">
        <is>
          <t>Mock RxCU83 ชุดที่ 2</t>
        </is>
      </c>
    </row>
    <row r="263">
      <c r="A263" s="176" t="n">
        <v>261</v>
      </c>
      <c r="B263" t="inlineStr">
        <is>
          <t>62. จากกรณีศึกษาผู้ป่วยหญิงอายุ 68 ปี ในข้อ 61 (ส่วนสูง 150 ซม. น้ำหนัก 60 กก. BMI 26.7 kg/m²) ปัจจัยเสี่ยงที่สำคัญของโรคข้อเข่าเสื่อมที่ผู้ป่วยสามารถควบคุมและปรับเปลี่ยนได้ (Modifiable risk factors) เพื่อช่วยชะลอการเสื่อมของข้อเข่าคือข้อใด</t>
        </is>
      </c>
      <c r="D263" t="inlineStr">
        <is>
          <t>การลดน้ำหนักตัวและการออกกำลังกายเสริมความแข็งแรงของกล้ามเนื้อรอบข้อเข่า</t>
        </is>
      </c>
      <c r="E263" t="inlineStr">
        <is>
          <t>การแก้ไขภาวะขาดฮอร์โมนเอสโตรเจนหลังหมดประจำเดือน</t>
        </is>
      </c>
      <c r="F263" t="inlineStr">
        <is>
          <t>การรับประทานอาหารเสริมแคลเซียมปริมาณสูง</t>
        </is>
      </c>
      <c r="G263" t="inlineStr">
        <is>
          <t>การหยุดเดินและหลีกเลี่ยงการเคลื่อนไหวข้อเข่าทุกชนิด</t>
        </is>
      </c>
      <c r="H263" t="inlineStr">
        <is>
          <t>การเปลี่ยนพันธุกรรมของกระดูกอ่อน</t>
        </is>
      </c>
      <c r="I263" t="n">
        <v>1</v>
      </c>
      <c r="J263" t="inlineStr">
        <is>
          <t>✅ คำตอบที่ถูกต้อง: ข้อ ก. การลดน้ำหนักตัวและการออกกำลังกายเสริมความแข็งแรงของกล้ามเนื้อรอบข้อเข่า
🎯 ทำไมข้อนี้ถึงถูก: น้ำหนักตัวที่เกินเกณฑ์ (Overweight/Obesity: ผู้ป่วยรายนี้ BMI 26.7 kg/m²) เป็น Modifiable risk factor ที่สำคัญที่สุดของโรคข้อเข่าเสื่อม เนื่องจากทุกๆ 1 กิโลกรัมของน้ำหนักตัวที่เพิ่มขึ้น จะสร้างแรงกดทับลงบนข้อเข่าขณะเดินเพิ่มขึ้นถึง 3-4 เท่า การลดน้ำหนักตัวลงอย่างน้อยร้อยละ 5-10 ร่วมกับการออกกำลังกายเสริมกล้ามเนื้อต้นขาด้านหน้า (Quadriceps strengthening exercise) สามารถลดแรงกดทับ ลดอาการปวด และชะลอการดำเนินโรคได้อย่างชัดเจน
🔍 ข้ออื่นผิดเพราะอะไร:
• ข้อ ข. ภาวะหมดประจำเดือนเป็น Non-modifiable / Aging process
• ข้อ ค. แคลเซียมรักษาโรคกระดูกพรุน (Osteoporosis) ไม่ใช่โรคข้อเสื่อม (Osteoarthritis)
• ข้อ ง. การไม่เคลื่อนไหวข้อจะยิ่งทำให้กล้ามเนื้อลีบ ข้อติดแข็ง และอาการแย่ลง
---</t>
        </is>
      </c>
      <c r="L263" t="inlineStr">
        <is>
          <t>Musculoskeletal</t>
        </is>
      </c>
      <c r="M263" t="inlineStr">
        <is>
          <t>Osteoarthritis</t>
        </is>
      </c>
      <c r="N263" t="inlineStr">
        <is>
          <t>Clinic</t>
        </is>
      </c>
      <c r="O263" t="inlineStr">
        <is>
          <t>ข้อ 62 Mock RxCU83 ชุดที่ 2</t>
        </is>
      </c>
      <c r="P263" t="inlineStr">
        <is>
          <t>ข้อสอบจำลอง</t>
        </is>
      </c>
      <c r="Q263" t="inlineStr">
        <is>
          <t>Mock RxCU83 ชุดที่ 2</t>
        </is>
      </c>
    </row>
    <row r="264">
      <c r="A264" s="176" t="n">
        <v>262</v>
      </c>
      <c r="B264" t="inlineStr">
        <is>
          <t>63. ข้อใดคือ เป้าหมายหลักที่แท้จริงของการรักษาโรคข้อเข่าเสื่อม (Treatment goals of Osteoarthritis)</t>
        </is>
      </c>
      <c r="D264" t="inlineStr">
        <is>
          <t>รักษาโครงสร้างกระดูกอ่อนข้อต่อที่สึกหรอไปแล้วให้กลับคืนมาสมบูรณ์เหมือนเดิม 100%</t>
        </is>
      </c>
      <c r="E264" t="inlineStr">
        <is>
          <t>บรรเทาอาการปวดข้อ ลดอาการข้อฝืดตึง ฟื้นฟูสมรรถภาพการทำงานของข้อ และเพิ่มคุณภาพชีวิตของผู้ป่วย</t>
        </is>
      </c>
      <c r="F264" t="inlineStr">
        <is>
          <t>ป้องกันไม่ให้ผู้ป่วยมีอายุขัยที่เพิ่มขึ้น</t>
        </is>
      </c>
      <c r="G264" t="inlineStr">
        <is>
          <t>ลดการหลั่งกรดยูริกในข้อต่อ</t>
        </is>
      </c>
      <c r="H264" t="inlineStr">
        <is>
          <t>กำจัดเชื้อแบคทีเรียที่สะสมอยู่ในช่องข้อ</t>
        </is>
      </c>
      <c r="I264" t="n">
        <v>2</v>
      </c>
      <c r="J264" t="inlineStr">
        <is>
          <t>✅ คำตอบที่ถูกต้อง: ข้อ ข. บรรเทาอาการปวดข้อ ลดอาการข้อฝืดตึง ฟื้นฟูสมรรถภาพการทำงานของข้อ และเพิ่มคุณภาพชีวิตของผู้ป่วย
🎯 ทำไมข้อนี้ถึงถูก: โรคข้อเสื่อมเป็นโรคเรื้อรังที่มีการเสื่อมสลายของกระดูกอ่อนผิวข้อ (Cartilage degeneration) อย่างถาวร ซึ่งในปัจจุบันยังไม่มีวิธีการรักษาทางการแพทย์ใดที่สามารถสร้างกระดูกอ่อนข้อต่อขึ้นมาใหม่ให้สมบูรณ์ได้ เป้าหมายหลักในการดูแลผู้ป่วยจึงเน้นที่: 1. บรรเทาอาการปวดข้อและลดการอักเสบ 2. รักษาและฟื้นฟูการเคลื่อนไหวของข้อ 3. ชะลอการลุกลามของโรค และ 4. เพิ่มคุณภาพชีวิตในการทำกิจวัตรประจำวัน
🔍 ข้ออื่นผิดเพราะอะไร:
• ข้อ ก. ไม่สามารถสร้างกระดูกอ่อนกลับคืนมาสมบูรณ์ได้
• ข้อ ง. กรดยูริกเป็นเรื่องของโรคเกาต์ ไม่ใช่ Osteoarthritis
• ข้อ จ. โรคข้อเสื่อมไม่ได้เกิดจากการติดเชื้อแบคทีเรีย
---</t>
        </is>
      </c>
      <c r="L264" t="inlineStr">
        <is>
          <t>Musculoskeletal</t>
        </is>
      </c>
      <c r="M264" t="inlineStr">
        <is>
          <t>Osteoarthritis</t>
        </is>
      </c>
      <c r="N264" t="inlineStr">
        <is>
          <t>Clinic</t>
        </is>
      </c>
      <c r="O264" t="inlineStr">
        <is>
          <t>ข้อ 63 Mock RxCU83 ชุดที่ 2</t>
        </is>
      </c>
      <c r="P264" t="inlineStr">
        <is>
          <t>ข้อสอบจำลอง</t>
        </is>
      </c>
      <c r="Q264" t="inlineStr">
        <is>
          <t>Mock RxCU83 ชุดที่ 2</t>
        </is>
      </c>
    </row>
    <row r="265">
      <c r="A265" s="176" t="n">
        <v>263</v>
      </c>
      <c r="B265" t="inlineStr">
        <is>
          <t>64. ข้อควรระวังและคำแนะนำด้านความปลอดภัยที่สำคัญที่สุดในการใช้ยาทาภายนอกกลุ่มแก้ปวดสูตรร้อนที่มีส่วนผสมของ Methyl salicylate คือข้อใด</t>
        </is>
      </c>
      <c r="D265" t="inlineStr">
        <is>
          <t>สามารถทาได้บ่อยครั้งตลอดเวลาเนื่องจากยาไม่ถูกดูดซึมเข้าสู่กระแสเลือดเลย</t>
        </is>
      </c>
      <c r="E265" t="inlineStr">
        <is>
          <t>ห้ามทาบริเวณผิวหนังที่มีบาดแผลเปิด รอยถลอก หรือเยื่อบุอ่อน และห้ามใช้ร่วมกับแผ่นประคบร้อน (Heating pad)</t>
        </is>
      </c>
      <c r="F265" t="inlineStr">
        <is>
          <t>ควรใช้ร่วมกับการพันผ้าพันแผลอย่างแน่นหนาและประคบร้อนทันทีเพื่อเพิ่มการดูดซึมยา</t>
        </is>
      </c>
      <c r="G265" t="inlineStr">
        <is>
          <t>สามารถทาบริเวณรอบดวงตาและใบหน้าเพื่อบรรเทาอาการปวดกล้ามเนื้อได้</t>
        </is>
      </c>
      <c r="H265" t="inlineStr">
        <is>
          <t>ยานี้ไม่มีรายงานการเกิดพิษจาก Salicylate ในเลือด</t>
        </is>
      </c>
      <c r="I265" t="n">
        <v>2</v>
      </c>
      <c r="J265" t="inlineStr">
        <is>
          <t>✅ คำตอบที่ถูกต้อง: ข้อ ข. ห้ามทาบริเวณผิวหนังที่มีบาดแผลเปิด รอยถลอก หรือเยื่อบุอ่อน และห้ามใช้ร่วมกับแผ่นประคบร้อน (Heating pad)
🎯 ทำไมข้อนี้ถึงถูก: Methyl salicylate ถูกดูดซึมผ่านผิวหนังเข้าสู่กระแสเลือดได้ การทาบริเวณผิวหนังที่มีแผลเปิด หรือการใช้ร่วมกับแผ่นประคบร้อน (Heating pad) หรือการพันผ้าปิดแน่น (Occlusive dressing) ความร้อนจะขยายหลอดเลือดใต้ผิวหนังและเพิ่มการดูดซึมยาเข้าสู่กระแสเลือดอย่างรวดเร็ว ซึ่งมีรายงานทางการแพทย์ว่าทำให้เกิดพิษจากซาลิไซเลตในเลือดรุนแรง (Systemic salicylate toxicity) จนถึงแก่ชีวิตได้ และอาจทำให้ผิวหนังไหม้พองรุนแรง
🔍 ข้ออื่นผิดเพราะอะไร:
• ข้อ ก. ยาสามารถดูดซึมเข้าสู่กระแสเลือดได้
• ข้อ ค. การพันผ้าแน่นและประคบร้อนเป็นข้อห้ามเด็ดขาด
• ข้อ ง. ห้ามทาใกล้ตาหรือเนื้อเยื่ออ่อน
• ข้อ จ. มีรายงาน Salicylate toxicity จากการใช้ยาทา Methyl salicylate เกินขนาด
---</t>
        </is>
      </c>
      <c r="L265" t="inlineStr">
        <is>
          <t>Musculoskeletal</t>
        </is>
      </c>
      <c r="M265" t="inlineStr">
        <is>
          <t>Osteoarthritis</t>
        </is>
      </c>
      <c r="N265" t="inlineStr">
        <is>
          <t>Clinic</t>
        </is>
      </c>
      <c r="O265" t="inlineStr">
        <is>
          <t>ข้อ 64 Mock RxCU83 ชุดที่ 2</t>
        </is>
      </c>
      <c r="P265" t="inlineStr">
        <is>
          <t>ข้อสอบจำลอง</t>
        </is>
      </c>
      <c r="Q265" t="inlineStr">
        <is>
          <t>Mock RxCU83 ชุดที่ 2</t>
        </is>
      </c>
    </row>
    <row r="266">
      <c r="A266" s="176" t="n">
        <v>264</v>
      </c>
      <c r="B266" t="inlineStr">
        <is>
          <t>65. ข้อใดต่อไปนี้อธิบายกลไกการออกฤทธิ์ทางเภสัชวิทยาในการบรรเทาอาการปวดของยาที่ใช้ในโรคข้อเข่าเสื่อม (Osteoarthritis) ได้ถูกต้องที่สุด</t>
        </is>
      </c>
      <c r="D266" t="inlineStr">
        <is>
          <t>ยา Acetaminophen ยับยั้งเอนไซม์ COX-1 และ COX-2 ในเนื้อเยื่อส่วนปลายอย่างรุนแรงทำให้สาร Prostaglandins ลดลง</t>
        </is>
      </c>
      <c r="E266" t="inlineStr">
        <is>
          <t>ยา Oral NSAIDs ยับยั้งเอนไซม์ Cyclooxygenase (COX) ในการสังเคราะห์ Prostaglandins จึงช่วยลดกระบวนการ Peripheral sensitization ที่ปลายประสาทรับความรู้สึก</t>
        </is>
      </c>
      <c r="F266" t="inlineStr">
        <is>
          <t>ยาทา Capsaicin cream ออกฤทธิ์ยับยั้งการหลั่ง Serotonin จากสมองส่วนกลาง</t>
        </is>
      </c>
      <c r="G266" t="inlineStr">
        <is>
          <t>ยา Duloxetine ออกฤทธิ์กระตุ้นตัวรับ Dopamine ในไขสันหลัง</t>
        </is>
      </c>
      <c r="H266" t="inlineStr">
        <is>
          <t>ยา Glucosamine ออกฤทธิ์เป็น Competitive antagonist ต่อตัวรับ Opioid receptors</t>
        </is>
      </c>
      <c r="I266" t="n">
        <v>2</v>
      </c>
      <c r="J266" t="inlineStr">
        <is>
          <t>✅ คำตอบที่ถูกต้อง: ข้อ ข. ยา Oral NSAIDs ยับยั้งเอนไซม์ Cyclooxygenase (COX) ในการสังเคราะห์ Prostaglandins จึงช่วยลดกระบวนการ Peripheral sensitization ที่ปลายประสาทรับความรู้สึก
🎯 ทำไมข้อนี้ถึงถูก: ยากลุ่ม NSAIDs ออกฤทธิ์ยับยั้งเอนไซม์ COX-1 และ/หรือ COX-2 ทำให้การสร้าง Prostaglandin E2 (PGE2) บริเวณข้อต่อที่มีการอักเสบลดลง ซึ่ง PGE2 มีบทบาทสำคัญในการทำให้ปลายประสาทรับความรู้สึกเจ็บปวดมีความไวต่อสิ่งกระตุ้นมากขึ้น (Peripheral sensitization) การลด PGE2 จึงช่วยระงับอาการปวดและลดการอักเสบได้อย่างมีประสิทธิภาพ
🔍 ข้ออื่นผิดเพราะอะไร:
• ข้อ ก. Acetaminophen ออกฤทธิ์เด่นที่ระบบประสาทส่วนกลาง (CNS) และมีฤทธิ์ยับยั้ง COX ที่เนื้อเยื่อส่วนปลายน้อยมาก
• ข้อ ค. Capsaicin ออกฤทธิ์ลดการหลั่งและทำให้ Substance P ที่ปลายประสาทรับความรู้สึก C-fibers หมดไป (Depletion of Substance P)
• ข้อ ง. Duloxetine เป็น SNRI ออกฤทธิ์ยับยั้งการดูดกลับของ Serotonin และ Norepinephrine ใน descending pain pathway
• ข้อ จ. Glucosamine ไม่เกี่ยวข้องกับ Opioid receptor
---</t>
        </is>
      </c>
      <c r="L266" t="inlineStr">
        <is>
          <t>Musculoskeletal</t>
        </is>
      </c>
      <c r="M266" t="inlineStr">
        <is>
          <t>Osteoarthritis</t>
        </is>
      </c>
      <c r="N266" t="inlineStr">
        <is>
          <t>Clinic</t>
        </is>
      </c>
      <c r="O266" t="inlineStr">
        <is>
          <t>ข้อ 65 Mock RxCU83 ชุดที่ 2</t>
        </is>
      </c>
      <c r="P266" t="inlineStr">
        <is>
          <t>ข้อสอบจำลอง</t>
        </is>
      </c>
      <c r="Q266" t="inlineStr">
        <is>
          <t>Mock RxCU83 ชุดที่ 2</t>
        </is>
      </c>
    </row>
    <row r="267">
      <c r="A267" s="176" t="n">
        <v>265</v>
      </c>
      <c r="B267" t="inlineStr">
        <is>
          <t>71. ผู้ป่วยหญิงอายุ 68 ปี ส่วนสูง 150 ซม. น้ำหนัก 60 กก. (BMI 26.7 kg/m²) มีอาการปวดข้อเข่าข้างขวาเรื้อรังมา 2 ปี ได้ยินเสียงกรอบแกรบในข้อขณะเคลื่อนไหว ภาพรังสีพบ Narrow joint space ไม่มีโรคร่วมอื่น รับประทาน Paracetamol และทายาแก้ปวดแล้วอาการยังไม่ดีขึ้น คำแนะนำในการปฏิบัติตัวโดยไม่ใช้ยา (Non-pharmacological therapy) ในข้อใดมีความสำคัญสูงสุดและมีหลักฐานสนับสนุนว่าช่วยชะลอการเสื่อมของข้อเข่าได้ดีที่สุด</t>
        </is>
      </c>
      <c r="D267" t="inlineStr">
        <is>
          <t>ลดน้ำหนักตัวลงอย่างน้อยร้อยละ 5 ถึง 10 ของน้ำหนักเดิม</t>
        </is>
      </c>
      <c r="E267" t="inlineStr">
        <is>
          <t>งดรับประทานผักใบเขียวทุกชนิดเพื่อลดการสะสมของผลึกออกซาเลต</t>
        </is>
      </c>
      <c r="F267" t="inlineStr">
        <is>
          <t>รับประทานอาหารเสริมโปรตีนปริมาณสูงเพื่อสร้างกระดูกอ่อนใหม่</t>
        </is>
      </c>
      <c r="G267" t="inlineStr">
        <is>
          <t>หลีกเลี่ยงการออกกำลังกายทุกชนิดและนั่งพักบนเตียงตลอดทั้งวัน</t>
        </is>
      </c>
      <c r="H267" t="inlineStr">
        <is>
          <t>ดื่มน้ำผลไม้รสเปรี้ยวเพื่อล้างสารพิษในข้อต่อ</t>
        </is>
      </c>
      <c r="I267" t="n">
        <v>1</v>
      </c>
      <c r="J267" t="inlineStr">
        <is>
          <t>✅ คำตอบที่ถูกต้อง: ข้อ ก. ลดน้ำหนักตัวลงอย่างน้อยร้อยละ 5 ถึง 10 ของน้ำหนักเดิม
🎯 ทำไมข้อนี้ถึงถูก: ในผู้ป่วยโรคข้อเข่าเสื่อมที่มีน้ำหนักเกิน (BMI &gt; 25 kg/m²) แนวทางเวชปฏิบัติระดับสากล (ACR, OARSI, EULAR) แนะนำอย่างหนักแน่นระดับสูงสุด (Strong recommendation) ให้ลดน้ำหนักตัวลงอย่างน้อย 5-10% เนื่องจากข้อเข่าเป็นข้อต่อรับน้ำหนักหลัก การลดน้ำหนักตัวจะลดแรงกดเชิงกล (Mechanical load) บนกระดูกอ่อนผิวข้อได้อย่างมหาศาล และลดการหลั่ง Adipokines ที่กระตุ้นการอักเสบในข้อต่อ
🔍 ข้ออื่นผิดเพราะอะไร:
• ข้อ ข. ค. ง. และ จ. ไม่มีหลักฐานทางวิทยาศาสตร์การแพทย์สนับสนุน และการไม่ออกกำลังกายจะทำให้กล้ามเนื้อลีบลง
---</t>
        </is>
      </c>
      <c r="L267" t="inlineStr">
        <is>
          <t>Musculoskeletal</t>
        </is>
      </c>
      <c r="M267" t="inlineStr">
        <is>
          <t>Osteoarthritis</t>
        </is>
      </c>
      <c r="N267" t="inlineStr">
        <is>
          <t>Clinic</t>
        </is>
      </c>
      <c r="O267" t="inlineStr">
        <is>
          <t>ข้อ 71 Mock RxCU83 ชุดที่ 2</t>
        </is>
      </c>
      <c r="P267" t="inlineStr">
        <is>
          <t>ข้อสอบจำลอง</t>
        </is>
      </c>
      <c r="Q267" t="inlineStr">
        <is>
          <t>Mock RxCU83 ชุดที่ 2</t>
        </is>
      </c>
    </row>
    <row r="268">
      <c r="A268" s="176" t="n">
        <v>266</v>
      </c>
      <c r="B268" t="inlineStr">
        <is>
          <t>72. จากกรณีศึกษาผู้ป่วยโรคข้อเข่าเสื่อมในข้อ 71 กลุ่มอาหารในข้อใดต่อไปนี้ที่ผู้ป่วยควรจำกัดหรือหลีกเลี่ยง เนื่องจากสัมพันธ์กับการส่งเสริมกระบวนการอักเสบในร่างกาย (Pro-inflammatory foods) และส่งผลต่อน้ำหนักตัว</t>
        </is>
      </c>
      <c r="D268" t="inlineStr">
        <is>
          <t>อาหารที่มีไขมันอิ่มตัวสูง อาหารทอด น้ำตาลฟรุกโตสสูง และเนื้อสัตว์แปรรูป</t>
        </is>
      </c>
      <c r="E268" t="inlineStr">
        <is>
          <t>ปลาทะเลน้ำลึกที่มีกรดไขมันโอเมก้า 3 สูง เช่น ปลาทู ปลาแซลมอน</t>
        </is>
      </c>
      <c r="F268" t="inlineStr">
        <is>
          <t>ผักใบเขียวและผลไม้ตระกูลเบอร์รี่</t>
        </is>
      </c>
      <c r="G268" t="inlineStr">
        <is>
          <t>ถั่วเปลือกแข็ง เช่น ถั่วอัลมอนด์และวอลนัต</t>
        </is>
      </c>
      <c r="H268" t="inlineStr">
        <is>
          <t>น้ำมันมะกอกบริสุทธิ์ (Extra virgin olive oil)</t>
        </is>
      </c>
      <c r="I268" t="n">
        <v>1</v>
      </c>
      <c r="J268" t="inlineStr">
        <is>
          <t>✅ คำตอบที่ถูกต้อง: ข้อ ก. อาหารที่มีไขมันอิ่มตัวสูง อาหารทอด น้ำตาลฟรุกโตสสูง และเนื้อสัตว์แปรรูป
🎯 ทำไมข้อนี้ถึงถูก: อาหารที่มีน้ำตาลสูง (High refined sugars / High-fructose corn syrup), ไขมันอิ่มตัว, ไขมันทรานส์ และอาหารแปรรูป กระตุ้นการสร้างสารสื่ออักเสบในร่างกาย (Pro-inflammatory cytokines เช่น TNF-alpha, IL-6, CRP) และเร่งการสะสมไขมันในร่างกาย ซึ่งส่งผลให้อาการปวดข้อและการอักเสบของโรคข้อเสื่อมรุนแรงขึ้น
🔍 ข้ออื่นผิดเพราะอะไร:
• ข้อ ข. ค. ง. และ จ. เป็นอาหารกลุ่ม Anti-inflammatory diet ที่อุดมด้วยสารต้านอนุมูลอิสระและ Omega-3 ซึ่งมีประโยชน์ต่อสุขภาพข้อต่อ
---</t>
        </is>
      </c>
      <c r="L268" t="inlineStr">
        <is>
          <t>Musculoskeletal</t>
        </is>
      </c>
      <c r="M268" t="inlineStr">
        <is>
          <t>Osteoarthritis</t>
        </is>
      </c>
      <c r="N268" t="inlineStr">
        <is>
          <t>Clinic</t>
        </is>
      </c>
      <c r="O268" t="inlineStr">
        <is>
          <t>ข้อ 72 Mock RxCU83 ชุดที่ 2</t>
        </is>
      </c>
      <c r="P268" t="inlineStr">
        <is>
          <t>ข้อสอบจำลอง</t>
        </is>
      </c>
      <c r="Q268" t="inlineStr">
        <is>
          <t>Mock RxCU83 ชุดที่ 2</t>
        </is>
      </c>
    </row>
    <row r="269">
      <c r="A269" s="176" t="n">
        <v>267</v>
      </c>
      <c r="B269" t="inlineStr">
        <is>
          <t>73. หากแพทย์ตัดสินใจสั่งจ่ายยาต้านการอักเสบชนิดไม่ใช่สเตียรอยด์ (NSAIDs) เพื่อบรรเทาอาการปวดข้อเข่ารุนแรงในผู้ป่วยสูงอายุรายนี้ การเลือกใช้ยาและการป้องกันอาการไม่พึงประสงค์ในข้อใดเหมาะสมที่สุด</t>
        </is>
      </c>
      <c r="D269" t="inlineStr">
        <is>
          <t>Naproxen 250 mg วันละ 2 ครั้ง ร่วมกับ Omeprazole 20 mg วันละ 1 ครั้ง</t>
        </is>
      </c>
      <c r="E269" t="inlineStr">
        <is>
          <t>Piroxicam 20 mg วันละ 1 ครั้ง โดยไม่ต้องให้ยาลดกรดร่วมด้วย</t>
        </is>
      </c>
      <c r="F269" t="inlineStr">
        <is>
          <t>Indomethacin 50 mg วันละ 3 ครั้ง ต่อเนื่องเป็นเวลา 6 เดือน</t>
        </is>
      </c>
      <c r="G269" t="inlineStr">
        <is>
          <t>Ketorolac 10 mg วันละ 4 ครั้ง ต่อเนื่องเป็นเวลา 1 เดือน</t>
        </is>
      </c>
      <c r="H269" t="inlineStr">
        <is>
          <t>Meloxicam 15 mg วันละ 2 ครั้ง ร่วมกับ Aspirin ขนาดสูง</t>
        </is>
      </c>
      <c r="I269" t="n">
        <v>1</v>
      </c>
      <c r="J269" t="inlineStr">
        <is>
          <t>✅ คำตอบที่ถูกต้อง: ข้อ ก. Naproxen 250 mg วันละ 2 ครั้ง ร่วมกับ Omeprazole 20 mg วันละ 1 ครั้ง
🎯 ทำไมข้อนี้ถึงถูก: ในผู้ป่วยสูงอายุ (อายุ 68 ปี) มีความเสี่ยงต่อภาวะเลือดออกในทางเดินอาหาร (GI bleeding) และโรคหัวใจและหลอดเลือด (CV risk) สูงขึ้น การเลือกใช้ Naproxen มีความเสี่ยงต่อระบบหัวใจและหลอดเลือดต่ำที่สุดในกลุ่ม NSAIDs และเมื่อให้ร่วมกับ Proton Pump Inhibitor (Omeprazole) จะช่วยลดความเสี่ยงต่อการเกิดแผลและเลือดออกในกระเพาะอาหารได้อย่างมีประสิทธิภาพ
🔍 ข้ออื่นผิดเพราะอะไร:
• ข้อ ข. Piroxicam มี Half-life ยาวนานและมีความเสี่ยงต่อแผลทางเดินอาหารสูงมาก
• ข้อ ค. Indomethacin มีผลข้างเคียงต่อระบบประสาทส่วนกลางและทางเดินอาหารสูง
• ข้อ ง. Ketorolac มีข้อจำกัดการใช้ไม่เกิน 5 วันเนื่องจากพิษต่อไตและกระเพาะอาหารรุนแรง
• ข้อ จ. Meloxicam ให้เพียงวันละครั้งเดียว (ขนาดยาสูงสุด 15 mg/day)
---</t>
        </is>
      </c>
      <c r="L269" t="inlineStr">
        <is>
          <t>Musculoskeletal</t>
        </is>
      </c>
      <c r="M269" t="inlineStr">
        <is>
          <t>Osteoarthritis</t>
        </is>
      </c>
      <c r="N269" t="inlineStr">
        <is>
          <t>Clinic</t>
        </is>
      </c>
      <c r="O269" t="inlineStr">
        <is>
          <t>ข้อ 73 Mock RxCU83 ชุดที่ 2</t>
        </is>
      </c>
      <c r="P269" t="inlineStr">
        <is>
          <t>ข้อสอบจำลอง</t>
        </is>
      </c>
      <c r="Q269" t="inlineStr">
        <is>
          <t>Mock RxCU83 ชุดที่ 2</t>
        </is>
      </c>
    </row>
    <row r="270">
      <c r="A270" s="176" t="n">
        <v>268</v>
      </c>
      <c r="B270" t="inlineStr">
        <is>
          <t>74. ยาทาภายนอกกลุ่ม NSAIDs (เช่น Diclofenac Topical Gel 1%) จัดเป็นทางเลือกอันดับหนึ่งที่แนะนำในแนวทางเวชปฏิบัติ OARSI สำหรับผู้ป่วยโรคข้อเข่าเสื่อมสูงอายุ ข้อใดคือข้อได้เปรียบทางคลินิกที่สำคัญที่สุดของรูปแบบยาทาเมื่อเทียบกับยารับประทาน</t>
        </is>
      </c>
      <c r="D270" t="inlineStr">
        <is>
          <t>ยาทาสามารถซึมผ่านเข้าสู่เนื้อเยื่อและน้ำไขข้อ (Synovial fluid) ได้ดีเฉพาะที่ โดยมีระดับยาในกระแสเลือดต่ำกว่ายารับประทานอย่างมาก จึงลดความเสี่ยงต่อแผลทางเดินอาหารและพิษต่อไต</t>
        </is>
      </c>
      <c r="E270" t="inlineStr">
        <is>
          <t>ยาทามีประสิทธิศักย์ในการรักษาอาการปวดได้สูงกว่ายารับประทาน 10 เท่า</t>
        </is>
      </c>
      <c r="F270" t="inlineStr">
        <is>
          <t>ยาทาไม่ต้องอาศัยการกระจายตัวของยา</t>
        </is>
      </c>
      <c r="G270" t="inlineStr">
        <is>
          <t>ยาทาสามารถสร้างกระดูกอ่อนข้อต่อขึ้นมาใหม่ได้</t>
        </is>
      </c>
      <c r="H270" t="inlineStr">
        <is>
          <t>ยาทาไม่มีวันหมดอายุ</t>
        </is>
      </c>
      <c r="I270" t="n">
        <v>1</v>
      </c>
      <c r="J270" t="inlineStr">
        <is>
          <t>✅ คำตอบที่ถูกต้อง: ข้อ ก. ยาทาสามารถซึมผ่านเข้าสู่เนื้อเยื่อและน้ำไขข้อ (Synovial fluid) ได้ดีเฉพาะที่ โดยมีระดับยาในกระแสเลือดต่ำกว่ายารับประทานอย่างมาก จึงลดความเสี่ยงต่อแผลทางเดินอาหารและพิษต่อไต
🎯 ทำไมข้อนี้ถึงถูก: Topical NSAIDs ซึมผ่านผิวหนังเข้าสู่ข้อต่อที่อยู่ตื้น เช่น ข้อเข่า และข้อต่อมือ โดยตรง ทำให้ได้ความเข้มข้นของยาในน้ำไขข้อและเนื้อเยื่อรอบข้อเพียงพอในการระงับปวด ในขณะที่ระดับยาในพลาสมามีเพียงร้อยละ 1 ถึง 10 (1-10% systemic exposure) เมื่อเทียบกับยารับประทาน จึงลดความเสี่ยงต่อการเกิดแผลในทางเดินอาหาร พิษต่อไต และภาวะความดันโลหิตสูงในผู้สูงอายุได้อย่างมีนัยสำคัญ
🔍 ข้ออื่นผิดเพราะอะไร:
• ข้อ ข. ประสิทธิภาพในการลดปวดใกล้เคียงหรือเทียบเท่า ไม่ใช่สูงกว่า 10 เท่า
• ข้อ ค. ง. และ จ. ไม่ตรงกับข้อเท็จจริงทางเภสัชกรรม
---</t>
        </is>
      </c>
      <c r="L270" t="inlineStr">
        <is>
          <t>Musculoskeletal</t>
        </is>
      </c>
      <c r="M270" t="inlineStr">
        <is>
          <t>Osteoarthritis</t>
        </is>
      </c>
      <c r="N270" t="inlineStr">
        <is>
          <t>Clinic</t>
        </is>
      </c>
      <c r="O270" t="inlineStr">
        <is>
          <t>ข้อ 74 Mock RxCU83 ชุดที่ 2</t>
        </is>
      </c>
      <c r="P270" t="inlineStr">
        <is>
          <t>ข้อสอบจำลอง</t>
        </is>
      </c>
      <c r="Q270" t="inlineStr">
        <is>
          <t>Mock RxCU83 ชุดที่ 2</t>
        </is>
      </c>
    </row>
    <row r="271">
      <c r="A271" s="176" t="n">
        <v>269</v>
      </c>
      <c r="B271" t="inlineStr">
        <is>
          <t>75. ขนาดยาสูงสุดต่อวัน (Maximum daily dose) ของยา Paracetamol สำหรับการรักษาอาการปวดในผู้สูงอายุหรือผู้ป่วยที่มีความเสี่ยงต่อพิษที่ตับ เพื่อความปลอดภัยตามเกณฑ์มาตรฐานทางคลินิก ไม่ควรเกินเท่าใด</t>
        </is>
      </c>
      <c r="D271" t="inlineStr">
        <is>
          <t>2,000 mg ต่อวัน</t>
        </is>
      </c>
      <c r="E271" t="inlineStr">
        <is>
          <t>3,000 mg ต่อวัน</t>
        </is>
      </c>
      <c r="F271" t="inlineStr">
        <is>
          <t>4,000 mg ต่อวัน</t>
        </is>
      </c>
      <c r="G271" t="inlineStr">
        <is>
          <t>5,000 mg ต่อวัน</t>
        </is>
      </c>
      <c r="H271" t="inlineStr">
        <is>
          <t>6,000 mg ต่อวัน</t>
        </is>
      </c>
      <c r="I271" t="n">
        <v>2</v>
      </c>
      <c r="J271" t="inlineStr">
        <is>
          <t>✅ คำตอบที่ถูกต้อง: ข้อ ข. 3,000 mg ต่อวัน
🎯 ทำไมข้อนี้ถึงถูก: แม้ขนาดยาสูงสุดของ Paracetamol ในผู้ใหญ่ทั่วไปคือ 4,000 mg/day (4 g/day) แต่ในผู้สูงอายุ, ผู้ที่มีน้ำหนักตัวน้อย, ผู้ป่วยโรคตับ, หรือผู้ที่ต้องใช้ยาต่อเนื่องเป็นระยะเวลานานหลายสัปดาห์ แนะนำให้จำกัดขนาดยาสูงสุดไม่เกิน 3,000 mg/day (หรือครั้งละ 500 mg วันละไม่เกิน 6 เม็ด) เพื่อป้องกันการสะสมของสารพิษ NAPQI ซึ่งก่อให้เกิดภาวะตับวายเฉียบพลัน (Hepatotoxicity)
🔍 ข้ออื่นผิดเพราะอะไร:
• ข้อ ก. 2,000 mg/day มักใช้ในผู้ป่วยที่มีภาวะตับแข็งระยะรุนแรง (Cirrhosis)
• ข้อ ค. 4,000 mg/day เป็นขนาดยาสูงสุดในคนหนุ่มสาวสุขภาพดี
• ข้อ ง. และ จ. เป็นขนาดที่เป็นพิษต่อตับ (Toxic overdose)
---</t>
        </is>
      </c>
      <c r="L271" t="inlineStr">
        <is>
          <t>Musculoskeletal</t>
        </is>
      </c>
      <c r="M271" t="inlineStr">
        <is>
          <t>Osteoarthritis</t>
        </is>
      </c>
      <c r="N271" t="inlineStr">
        <is>
          <t>Clinic</t>
        </is>
      </c>
      <c r="O271" t="inlineStr">
        <is>
          <t>ข้อ 75 Mock RxCU83 ชุดที่ 2</t>
        </is>
      </c>
      <c r="P271" t="inlineStr">
        <is>
          <t>ข้อสอบจำลอง</t>
        </is>
      </c>
      <c r="Q271" t="inlineStr">
        <is>
          <t>Mock RxCU83 ชุดที่ 2</t>
        </is>
      </c>
    </row>
    <row r="272">
      <c r="A272" s="176" t="n">
        <v>270</v>
      </c>
      <c r="B272" t="inlineStr">
        <is>
          <t>116. จากเคสข้อ 114 ต่อมาอีก 2 เดือน ผู้ป่วยมีอาการปวดบวมแดงร้อนที่ข้อนิ้วหัวแม่เท้าข้างขวา แพทย์วินิจฉัยว่าเป็น Acute gout attack และสั่งจ่ายยา Colchicine เพิ่มเติม เภสัชกรควรให้คำแนะนำแก่ผู้ป่วยในการเฝ้าระวังอาการไม่พึงประสงค์ในข้อใดมากที่สุด</t>
        </is>
      </c>
      <c r="C272" t="inlineStr">
        <is>
          <t>จากเคสข้อ 114 ต่อมาอีก 2 เดือน ผู้ป่วยมีอาการปวดบวมแดงร้อนที่ข้อนิ้วหัวแม่เท้าข้างขวา แพทย์วินิจฉัยว่าเป็น Acute gout attack และสั่งจ่ายยา Colchicine เพิ่มเติม เภสัชกรควรให้คำแนะนำแก่ผู้ป่วยในการเฝ้าระวังอาการไม่พึงประสงค์ในข้อใดมากที่สุด</t>
        </is>
      </c>
      <c r="D272" t="inlineStr">
        <is>
          <t>ติดตามอาการปวดเมื่อยหรืออ่อนแรงของกล้ามเนื้อผิดปกติ เนื่องจาก Colchicine มีอันตรกิริยากับ Atorvastatin เพิ่มความเสี่ยง Myopathy และ Rhabdomyolysis</t>
        </is>
      </c>
      <c r="E272" t="inlineStr">
        <is>
          <t>ติดตามภาวะ Lactic acidosis เนื่องจากยาทำให้เกิดพิษต่อไต</t>
        </is>
      </c>
      <c r="F272" t="inlineStr">
        <is>
          <t>ติดตามภาวะเลือดออกผิดปกติในทางเดินอาหารจากการเสริมฤทธิ์ต้านเกล็ดเลือด</t>
        </is>
      </c>
      <c r="G272" t="inlineStr">
        <is>
          <t>ติดตามอาการท้องเสียรุนแรงเนื่องจาก Colchicine ไปเพิ่มระดับยา Amlodipine ในเลือด</t>
        </is>
      </c>
      <c r="H272" t="inlineStr">
        <is>
          <t>ติดตามอาการเจ็บแน่นหน้าอกเนื่องจาก Colchicine ทำให้หลอดเลือดหัวใจหดเกร็ง</t>
        </is>
      </c>
      <c r="I272" t="n">
        <v>1</v>
      </c>
      <c r="J272" t="inlineStr">
        <is>
          <t>✅ คำตอบที่ถูกต้อง: ข้อ a. ติดตามอาการปวดเมื่อยหรืออ่อนแรงของกล้ามเนื้อผิดปกติ เนื่องจาก Colchicine มีอันตรกิริยากับ Atorvastatin เพิ่มความเสี่ยง Myopathy และ Rhabdomyolysis
🎯 ทำไมข้อนี้ถึงถูก:
Colchicine และ Atorvastatin ถูกขจัดผ่านเอนไซม์ CYP3A4 และ P-glycoprotein เหมือนกัน อีกทั้งทั้งสองยามีความเป็นพิษต่อระบบกล้ามเนื้อโดยตรง (neuromyopathy) การใช้ร่วมกันจึงเพิ่มความเสี่ยงต่อการเกิด myopathy และ rhabdomyolysis อย่างมีนัยสำคัญ เภสัชกรต้องแนะนำให้ผู้ป่วยสังเกตอาการปวดกล้ามเนื้อ กล้ามเนื้ออ่อนแรง หรือปัสสาวะสีเข้มผิดปกติ และรีบมาพบแพทย์ทันที
🔍 ข้ออื่นผิดเพราะอะไร:
• ข้อ b.: Lactic acidosis เป็นอาการไม่พึงประสงค์ของ metformin เมื่อเกิดภาวะไตวายเฉียบพลัน ไม่ใช่พิษโดยตรงจาก colchicine
• ข้อ c.: Colchicine ไม่ได้มีฤทธิ์ยับยั้งเกล็ดเลือดเหมือน aspirin
• ข้อ d.: Colchicine ทำให้เกิดอาการคลื่นไส้ อาเจียน ท้องเสียจากพิษต่อเยื่อบุทางเดินอาหารโดยตรง ไม่ได้เกิดจากการเพิ่มระดับ amlodipine
• ข้อ e.: Colchicine มีฤทธิ์ต้านการอักเสบและช่วยลด vascular inflammation ไม่ได้ทำให้หลอดเลือดหัวใจหดเกร็ง
---</t>
        </is>
      </c>
      <c r="L272" t="inlineStr">
        <is>
          <t>Musculoskeletal</t>
        </is>
      </c>
      <c r="M272" t="inlineStr">
        <is>
          <t>Gout &amp; Hyperuricemia</t>
        </is>
      </c>
      <c r="N272" t="inlineStr">
        <is>
          <t>Clinic</t>
        </is>
      </c>
      <c r="O272" t="inlineStr">
        <is>
          <t>2567</t>
        </is>
      </c>
      <c r="P272" t="inlineStr">
        <is>
          <t>ข้อสอบจำลอง</t>
        </is>
      </c>
      <c r="Q272" t="inlineStr">
        <is>
          <t>Mock RxCU83 ชุดที่ 2</t>
        </is>
      </c>
    </row>
    <row r="273">
      <c r="A273" s="176" t="n">
        <v>271</v>
      </c>
      <c r="B273" t="inlineStr">
        <is>
          <t>123. ผู้ป่วยสูงอายุ 70 ปี ได้รับยา Atorvastatin 40 mg สำหรับโรคหลอดเลือดหัวใจ ต่อมาแพทย์สั่งจ่าย Colchicine เพื่อรักษา Acute gouty arthritis คำแนะนำข้อใดมีความสำคัญสูงสุดในการใช้ยาร่วมกัน</t>
        </is>
      </c>
      <c r="C273" t="inlineStr">
        <is>
          <t>ผู้ป่วยสูงอายุ 70 ปี ได้รับยา Atorvastatin 40 mg สำหรับโรคหลอดเลือดหัวใจ ต่อมาแพทย์สั่งจ่าย Colchicine เพื่อรักษา Acute gouty arthritis คำแนะนำข้อใดมีความสำคัญสูงสุดในการใช้ยาร่วมกัน</t>
        </is>
      </c>
      <c r="D273" t="inlineStr">
        <is>
          <t>ให้ดื่มน้ำมากๆ อย่างน้อยวันละ 2-3 ลิตร เพื่อลดอาการคลื่นไส้จาก Colchicine</t>
        </is>
      </c>
      <c r="E273" t="inlineStr">
        <is>
          <t>ให้รับประทานกล้วยหรือผลไม้ที่มีโพแทสเซียมสูงเพื่อป้องกันภาวะหัวใจเต้นผิดจังหวะ</t>
        </is>
      </c>
      <c r="F273" t="inlineStr">
        <is>
          <t>แนะนำให้เฝ้าระวังอาการปวดกล้ามเนื้อ กล้ามเนื้ออ่อนแรง หรือปัสสาวะสีโค้กอย่างใกล้ชิด เนื่องจากยาทั้งสองตัวเสริมฤทธิ์กันเพิ่มความเสี่ยงต่อการเกิด Myopathy และ Rhabdomyolysis</t>
        </is>
      </c>
      <c r="G273" t="inlineStr">
        <is>
          <t>รับประทาน Colchicine ร่วมกับยาลดกรดเพื่อลดการระคายเคืองกระเพาะอาหาร</t>
        </is>
      </c>
      <c r="H273" t="inlineStr">
        <is>
          <t>ให้หยุดยา Atorvastatin ทันทีโดยไม่ต้องปรึกษาแพทย์ในระหว่างที่มีอาการเกาต์กำเริบ</t>
        </is>
      </c>
      <c r="I273" t="n">
        <v>3</v>
      </c>
      <c r="J273" t="inlineStr">
        <is>
          <t>✅ คำตอบที่ถูกต้อง: ข้อ c. แนะนำให้เฝ้าระวังอาการปวดกล้ามเนื้อ กล้ามเนื้ออ่อนแรง หรือปัสสาวะสีโค้กอย่างใกล้ชิด เนื่องจากยาทั้งสองตัวเสริมฤทธิ์กันเพิ่มความเสี่ยงต่อการเกิด Myopathy และ Rhabdomyolysis
🎯 ทำไมข้อนี้ถึงถูก:
Colchicine และ Atorvastatin ต่างมีพิษต่อกล้ามเนื้อ (myotoxicity) และแข่งขันกันผ่านวิถีขจัด CYP3A4 และ P-glycoprotein การใช้ร่วมกันในผู้ป่วยสูงอายุทำให้ระดับยาสูงขึ้นและเพิ่มความเสี่ยง rhabdomyolysis อย่างรุนแรง เภสัชกรต้องเน้นย้ำให้ผู้ป่วยเฝ้าระวังอาการปวดเมื่อย อ่อนแรง หรือปัสสาวะสีเข้มผิดปกติ และต้องปรับลดขนาดยา colchicine ให้เหมาะสม
🔍 ข้ออื่นผิดเพราะอะไร:
• ข้อ a.: การดื่มน้ำมากๆ ในผู้ป่วยเกาต์ช่วยป้องกันกรดยูริกตกตะกอนในไต แต่ไม่ได้แก้ปัญหา myopathy ซึ่งเป็นอันตรกิริยาที่อันตรายที่สุด
• ข้อ b.: การกินโพแทสเซียมสูงไม่ได้ช่วยลดอาการไม่พึงประสงค์ของ atorvastatin
• ข้อ d.: ยาลดกรดไม่ได้เป็นข้อแนะนำมาตรฐานในการรับประทานร่วมกับ colchicine
• ข้อ e.: ผู้ป่วยไม่ควรหยุดยาโรคหัวใจ (atorvastatin) เองโดยพลการ เว้นแต่แพทย์หรือเภสัชกรประเมินและสั่งปรับยาตามความเสี่ยง
---</t>
        </is>
      </c>
      <c r="L273" t="inlineStr">
        <is>
          <t>Musculoskeletal</t>
        </is>
      </c>
      <c r="M273" t="inlineStr">
        <is>
          <t>Gout &amp; Hyperuricemia</t>
        </is>
      </c>
      <c r="N273" t="inlineStr">
        <is>
          <t>Clinic</t>
        </is>
      </c>
      <c r="O273" t="inlineStr">
        <is>
          <t>2567</t>
        </is>
      </c>
      <c r="P273" t="inlineStr">
        <is>
          <t>ข้อสอบจำลอง</t>
        </is>
      </c>
      <c r="Q273" t="inlineStr">
        <is>
          <t>Mock RxCU83 ชุดที่ 2</t>
        </is>
      </c>
    </row>
    <row r="274">
      <c r="A274" s="176" t="n">
        <v>272</v>
      </c>
      <c r="B274" t="inlineStr">
        <is>
          <t>ข้อใดเป็นลักษณะอาการและอาการแสดงทางคลินิกที่เข้าได้กับเกณฑ์การวินิจฉัยโรคข้ออักเสบรูมาตอยด์ (Rheumatoid arthritis)</t>
        </is>
      </c>
      <c r="D274" t="inlineStr">
        <is>
          <t>อาการข้อฝืดตึงในตอนเช้า (Morning stiffness) นานกว่า 30 นาทีถึง 1 ชั่วโมง</t>
        </is>
      </c>
      <c r="E274" t="inlineStr">
        <is>
          <t>ข้อนิ้วมืออักเสบ บวม แดง ร้อน ผิดรูป แบบสมมาตรทั้ง 2 ด้าน (Symmetric polyarthritis)</t>
        </is>
      </c>
      <c r="F274" t="inlineStr">
        <is>
          <t>ปวดข้อเข่ามากเมื่อเดินเป็นระยะทางไกล และตรวจพบ T-score = -2.5 SD</t>
        </is>
      </c>
      <c r="G274" t="inlineStr">
        <is>
          <t>ถูกเฉพาะข้อ ก. และ ข.</t>
        </is>
      </c>
      <c r="H274" t="inlineStr">
        <is>
          <t>ถูกทุกข้อ</t>
        </is>
      </c>
      <c r="I274" t="n">
        <v>4</v>
      </c>
      <c r="J274" t="inlineStr">
        <is>
          <t>- คำตอบที่ถูกต้อง: ข้อ ง. ถูกเฉพาะข้อ ก. และ ข.
- ทำไมข้อนี้ถึงถูก: เกณฑ์การวินิจฉัย RA (ACR/EULAR) ประกอบด้วย ข้ออักเสบแบบสมมาตร (Symmetric polyarthritis) โดยเฉพาะข้อนิ้วมือ (MCP, PIP) และอาการข้อฝืดตึงยามเช้า (Morning stiffness) นานเกิน 30 นาทีถึง 1 ชั่วโมง
- ข้ออื่นผิดเพราะอะไร:
  • ข้อ ก.: เป็นอาการสำคัญแต่ยังมีข้อ ข ร่วมด้วย
  • ข้อ ข.: เป็นอาการสำคัญแต่ยังมีข้อ ก ร่วมด้วย
  • ข้อ ค.: ปวดเข่าเมื่อใช้งานและ T-score = -2.5 คือโรคข้อเข่าเสื่อม (Osteoarthritis) ร่วมกับโรคกระดูกพรุน (Osteoporosis) ไม่ใช่ลักษณะของ RA
  • ข้อ จ.: ข้อ ค ไม่ถูกต้อง</t>
        </is>
      </c>
      <c r="L274" t="inlineStr">
        <is>
          <t>Musculoskeletal</t>
        </is>
      </c>
      <c r="M274" t="inlineStr">
        <is>
          <t>Rheumatoid arthritis</t>
        </is>
      </c>
      <c r="N274" t="inlineStr">
        <is>
          <t>Clinic</t>
        </is>
      </c>
      <c r="O274" t="inlineStr">
        <is>
          <t>รุ่น RxCU83</t>
        </is>
      </c>
      <c r="P274" t="inlineStr">
        <is>
          <t>แบบฝึกหัด</t>
        </is>
      </c>
      <c r="Q274" t="inlineStr">
        <is>
          <t>Quiz เตรียมสอบ CC1 RxCU83</t>
        </is>
      </c>
    </row>
    <row r="275">
      <c r="A275" s="176" t="n">
        <v>273</v>
      </c>
      <c r="B275" t="inlineStr">
        <is>
          <t>ผู้ป่วยรายใดต่อไปนี้มีปัจจัยเสี่ยงสำคัญต่อการเกิดโรคข้ออักเสบรูมาตอยด์ (Rheumatoid arthritis) มากที่สุด</t>
        </is>
      </c>
      <c r="D275" t="inlineStr">
        <is>
          <t>ราณี มีโรคประจำตัวคือ โรคแพ้ภูมิตัวเอง Systemic Lupus Erythematosus (SLE)</t>
        </is>
      </c>
      <c r="E275" t="inlineStr">
        <is>
          <t>โฉมฉวี เพิ่งได้รับการผ่าตัดเปลี่ยนข้อเข่าเทียมเมื่อ 2 เดือนก่อน</t>
        </is>
      </c>
      <c r="F275" t="inlineStr">
        <is>
          <t>ดวงพร เคยหกล้มจนกระดูกขาหักเมื่อ 5 ปีก่อน</t>
        </is>
      </c>
      <c r="G275" t="inlineStr">
        <is>
          <t>หงส์หยก ทำงานเป็นเกษตรกร ต้องก้มๆ เงยๆ พรวนดินเป็นประจำ</t>
        </is>
      </c>
      <c r="H275" t="inlineStr">
        <is>
          <t>จันทร์แรม เป็นผู้ติดเชื้อไวรัส HIV</t>
        </is>
      </c>
      <c r="I275" t="n">
        <v>1</v>
      </c>
      <c r="J275" t="inlineStr">
        <is>
          <t>- คำตอบที่ถูกต้อง: ข้อ ก. ราณี มีโรคประจำตัวคือ โรคแพ้ภูมิตัวเอง Systemic Lupus Erythematosus (SLE)
- ทำไมข้อนี้ถึงถูก: โรคข้ออักเสบรูมาตอยด์ (RA) เป็นโรค Autoimmune disease ผู้ป่วยที่มีโรค autoimmune อื่น เช่น SLE จะมีความผิดปกติของระบบภูมิคุ้มกันและ HLA genetic predisposition ทำให้เสี่ยงต่อการเกิด RA (หรือ Rhupus syndrome) สูงขึ้น
- ข้ออื่นผิดเพราะอะไร:
  • ข้อ ข.: การผ่าตัดข้อเข่าเป็นประวัติการรักษา ไม่ใช่ปัจจัยเสี่ยงทางภูมิคุ้มกันของ RA
  • ข้อ ค.: ประดูกหักเป็นปัจจัยเสี่ยงต่อ secondary osteoarthritis
  • ข้อ ง.: งานก้มเงยใช้แรงเป็นปัจจัยเสี่ยงต่อ osteoarthritis หรือ mechanical back pain
  • ข้อ จ.: HIV เป็นภาวะภูมิคุ้มกันบกพร่อง ไม่ใช่ปัจจัยเสี่ยงหลักของ RA</t>
        </is>
      </c>
      <c r="L275" t="inlineStr">
        <is>
          <t>Musculoskeletal</t>
        </is>
      </c>
      <c r="M275" t="inlineStr">
        <is>
          <t>Rheumatoid arthritis</t>
        </is>
      </c>
      <c r="N275" t="inlineStr">
        <is>
          <t>Clinic</t>
        </is>
      </c>
      <c r="O275" t="inlineStr">
        <is>
          <t>รุ่น RxCU83</t>
        </is>
      </c>
      <c r="P275" t="inlineStr">
        <is>
          <t>แบบฝึกหัด</t>
        </is>
      </c>
      <c r="Q275" t="inlineStr">
        <is>
          <t>Quiz เตรียมสอบ CC1 RxCU83</t>
        </is>
      </c>
    </row>
    <row r="276">
      <c r="A276" s="176" t="n">
        <v>274</v>
      </c>
      <c r="B276" t="inlineStr">
        <is>
          <t>คุณนายเหมย มีอาการปวดบวมข้อนิ้วมือทั้ง 2 ข้างมาเป็นเวลา 1 เดือน รับประทาน Paracetamol แล้วไม่ดีขึ้น แพทย์ตรวจพบ Rheumatoid factor (RF) ให้ผลบวก, ระดับ ESR และ CRP สูง วินิจฉัยว่าเป็นโรค Rheumatoid arthritis (RA) ยาในข้อใดที่ควรเริ่มให้เป็น First-line therapy ในการรักษา</t>
        </is>
      </c>
      <c r="D276" t="inlineStr">
        <is>
          <t>Prednisolone รับประทานเดี่ยวๆ ขนาดสูง</t>
        </is>
      </c>
      <c r="E276" t="inlineStr">
        <is>
          <t>Hydroxychloroquine เดี่ยวๆ</t>
        </is>
      </c>
      <c r="F276" t="inlineStr">
        <is>
          <t>Methotrexate (MTX) ร่วมกับ Prednisolone ขนาดต่ำในระยะแรก (Bridging therapy)</t>
        </is>
      </c>
      <c r="G276" t="inlineStr">
        <is>
          <t>Leflunomide เดี่ยวๆ</t>
        </is>
      </c>
      <c r="H276" t="inlineStr">
        <is>
          <t>Tofacitinib</t>
        </is>
      </c>
      <c r="I276" t="n">
        <v>3</v>
      </c>
      <c r="J276" t="inlineStr">
        <is>
          <t>- คำตอบที่ถูกต้อง: ข้อ ค. Methotrexate (MTX) ร่วมกับ Prednisolone ขนาดต่ำในระยะแรก (Bridging therapy)
- ทำไมข้อนี้ถึงถูก: ตาม ACR/EULAR Guideline ยา Methotrexate (MTX) เป็น anchor conventional synthetic DMARD (csDMARD) อันดับแรกในการรักษา RA ทุกราย และควรให้ Low-dose systemic corticosteroid เป็น bridging therapy ในช่วง 1-3 เดือนแรกเพื่อคุมการอักเสบอย่างรวดเร็วระหว่างรอ MTX ออกฤทธิ์
- ข้ออื่นผิดเพราะอะไร:
  • ข้อ ก.: สเตียรอยด์เดี่ยวๆ ไม่สามารถชะลอการทำลายข้อ (joint damage) ได้ และมีผลข้างเคียงระยะยาว
  • ข้อ ข.: HCQ มีประสิทธิภาพต่ำ ใช้เฉพาะ RA ที่มีความรุนแรงต่ำมาก
  • ข้อ ง.: Leflunomide เป็น csDMARD ทางเลือกรองเมื่อแพ้หรือทน MTX ไม่ได้
  • ข้อ จ.: Tofacitinib (JAK inhibitor) เป็น targeted synthetic DMARD ใช้เมื่อดื้อต่อ csDMARD</t>
        </is>
      </c>
      <c r="L276" t="inlineStr">
        <is>
          <t>Musculoskeletal</t>
        </is>
      </c>
      <c r="M276" t="inlineStr">
        <is>
          <t>Rheumatoid arthritis</t>
        </is>
      </c>
      <c r="N276" t="inlineStr">
        <is>
          <t>Clinic</t>
        </is>
      </c>
      <c r="O276" t="inlineStr">
        <is>
          <t>รุ่น RxCU83</t>
        </is>
      </c>
      <c r="P276" t="inlineStr">
        <is>
          <t>แบบฝึกหัด</t>
        </is>
      </c>
      <c r="Q276" t="inlineStr">
        <is>
          <t>Quiz เตรียมสอบ CC1 RxCU83</t>
        </is>
      </c>
    </row>
    <row r="277">
      <c r="A277" s="176" t="n">
        <v>275</v>
      </c>
      <c r="B277" t="inlineStr">
        <is>
          <t>จากกรณีข้างต้น หากมีผู้ป่วยหญิงอีกรายได้รับการวินิจฉัยว่าเป็นโรค RA เช่นเดียวกัน แต่ผู้ป่วยรายนี้กำลังตั้งครรภ์ได้ 5 เดือน (Second trimester) ยาสูตรใดที่ปลอดภัยและเหมาะสมในการเริ่มรักษา</t>
        </is>
      </c>
      <c r="D277" t="inlineStr">
        <is>
          <t>Leflunomide + Prednisolone</t>
        </is>
      </c>
      <c r="E277" t="inlineStr">
        <is>
          <t>Sulfasalazine + Prednisolone</t>
        </is>
      </c>
      <c r="F277" t="inlineStr">
        <is>
          <t>Methotrexate + Prednisolone</t>
        </is>
      </c>
      <c r="G277" t="inlineStr">
        <is>
          <t>Tofacitinib + Prednisolone</t>
        </is>
      </c>
      <c r="H277" t="inlineStr">
        <is>
          <t>Etoricoxib + Prednisolone</t>
        </is>
      </c>
      <c r="I277" t="n">
        <v>2</v>
      </c>
      <c r="J277" t="inlineStr">
        <is>
          <t>- คำตอบที่ถูกต้อง: ข้อ ข. Sulfasalazine + Prednisolone
- ทำไมข้อนี้ถึงถูก: Sulfasalazine (และ Hydroxychloroquine) ร่วมกับ Low-dose Prednisolone จัดเป็น csDMARDs ที่มีความปลอดภัยและยอมรับให้ใช้ได้ในสตรีมีครรภ์ที่เป็นโรค RA โดยต้องเสริม Folic acid ร่วมด้วยเสมอ
- ข้ออื่นผิดเพราะอะไร:
  • ข้อ ก.: Leflunomide มีฤทธิ์ teratogenic รุนแรง ห้ามใช้ในสตรีมีครรภ์เด็ดขาด (Category X)
  • ข้อ ค.: Methotrexate เป็น teratogen และ abortifacient ห้ามใช้ในสตรีมีครรภ์เด็ดขาด
  • ข้อ ง.: Tofacitinib ไม่มีข้อมูลความปลอดภัยเพียงพอและห้ามใช้ในสตรีมีครรภ์
  • ข้อ จ.: NSAIDs/COX-2 inhibitors ห้ามใช้ในไตรมาสที่สามเพราะทำให้ ductus arteriosus ปิดก่อนกำหนด</t>
        </is>
      </c>
      <c r="L277" t="inlineStr">
        <is>
          <t>Musculoskeletal</t>
        </is>
      </c>
      <c r="M277" t="inlineStr">
        <is>
          <t>Rheumatoid arthritis</t>
        </is>
      </c>
      <c r="N277" t="inlineStr">
        <is>
          <t>Clinic</t>
        </is>
      </c>
      <c r="O277" t="inlineStr">
        <is>
          <t>รุ่น RxCU83</t>
        </is>
      </c>
      <c r="P277" t="inlineStr">
        <is>
          <t>แบบฝึกหัด</t>
        </is>
      </c>
      <c r="Q277" t="inlineStr">
        <is>
          <t>Quiz เตรียมสอบ CC1 RxCU83</t>
        </is>
      </c>
    </row>
    <row r="278">
      <c r="A278" s="176" t="n">
        <v>276</v>
      </c>
      <c r="B278" t="inlineStr">
        <is>
          <t>ผู้ป่วย RA รายหนึ่งได้รับการรักษาด้วย Methotrexate 15 mg ต่อสัปดาห์ ต่อเนื่องมาเป็นเวลา 3 เดือน ตรวจประเมินโรคพบว่ายังมีข้ออักเสบหลายข้อ และมีระดับโรคอยู่ในเกณฑ์ปานกลางถึงสูง (Moderate-to-high disease activity) แนวทางการปรับการรักษาข้อใดเหมาะสมที่สุด</t>
        </is>
      </c>
      <c r="D278" t="inlineStr">
        <is>
          <t>หยุดยา MTX ทันทีและเปลี่ยนเป็นรับประทาน Paracetamol</t>
        </is>
      </c>
      <c r="E278" t="inlineStr">
        <is>
          <t>ปรับเพิ่มขนาดยา MTX ไปที่ขนาดสูงสุดที่ทนได้ (เช่น 20-25 mg/week) หรือพิจารณาให้ combination csDMARDs หรือ biologic DMARDs</t>
        </is>
      </c>
      <c r="F278" t="inlineStr">
        <is>
          <t>สั่งให้ผู้ป่วยไปผ่าตัดเปลี่ยนข้อทันที</t>
        </is>
      </c>
      <c r="G278" t="inlineStr">
        <is>
          <t>เพิ่มยา Aspirin ขนาดสูง</t>
        </is>
      </c>
      <c r="H278" t="inlineStr">
        <is>
          <t>ปรับเปลี่ยนเป็นยาปฏิชีวนะ Doxycycline</t>
        </is>
      </c>
      <c r="I278" t="n">
        <v>2</v>
      </c>
      <c r="J278" t="inlineStr">
        <is>
          <t>- คำตอบที่ถูกต้อง: ข้อ ข. ปรับเพิ่มขนาดยา MTX ไปที่ขนาดสูงสุดที่ทนได้ (เช่น 20-25 mg/week) หรือพิจารณาให้ combination csDMARDs หรือ biologic DMARDs
- ทำไมข้อนี้ถึงถูก: ตามหลัก Treat-to-Target หากรักษาด้วย MTX ครบ 3 เดือนแล้วยังไม่บรรลุเป้าหมายการควบคุมโรค ควรปรับขนาดยา MTX ให้ถึงขนาดยาสูงสุด หรือเพิ่ม csDMARD ตัวที่สอง (เช่น Sulfasalazine, HCQ) หรือเริ่มยาชีววัตถุ bDMARD
- ข้ออื่นผิดเพราะอะไร:
  • ข้อ ก.: การหยุด MTX จะทำให้โรคกำเริบและข้อถูกทำลายรุนแรง
  • ข้อ ค.: การผ่าตัดใช้เฉพาะข้อที่ถูกทำลายถาวรระยะสุดท้าย ไม่ใช่ข้ออักเสบระยะเริ่มแรก
  • ข้อ ง.: Aspirin ขนาดสูงมีผลข้างเคียงเลือดออกในกระเพาะอาหารสูงและไม่ชะลอโรค
  • ข้อ จ.: ยาปฏิชีวนะไม่ใช่ยาหลักในการรักษา RA</t>
        </is>
      </c>
      <c r="L278" t="inlineStr">
        <is>
          <t>Musculoskeletal</t>
        </is>
      </c>
      <c r="M278" t="inlineStr">
        <is>
          <t>Rheumatoid arthritis</t>
        </is>
      </c>
      <c r="N278" t="inlineStr">
        <is>
          <t>Clinic</t>
        </is>
      </c>
      <c r="O278" t="inlineStr">
        <is>
          <t>รุ่น RxCU83</t>
        </is>
      </c>
      <c r="P278" t="inlineStr">
        <is>
          <t>แบบฝึกหัด</t>
        </is>
      </c>
      <c r="Q278" t="inlineStr">
        <is>
          <t>Quiz เตรียมสอบ CC1 RxCU83</t>
        </is>
      </c>
    </row>
    <row r="279">
      <c r="A279" s="176" t="n">
        <v>277</v>
      </c>
      <c r="B279" t="inlineStr">
        <is>
          <t>ผู้ป่วยโรคข้ออักเสบรูมาตอยด์ที่ได้รับยา Methotrexate (MTX) จำเป็นต้องได้รับการติดตามตรวจทางห้องปฏิบัติการเพื่อเฝ้าระวังความเป็นพิษในข้อใดเป็นประจำ</t>
        </is>
      </c>
      <c r="D279" t="inlineStr">
        <is>
          <t>ตรวจความสมบูรณ์ของเม็ดเลือด (CBC)</t>
        </is>
      </c>
      <c r="E279" t="inlineStr">
        <is>
          <t>ตรวจการทำงานของตับ (Liver function test: AST, ALT, Albumin)</t>
        </is>
      </c>
      <c r="F279" t="inlineStr">
        <is>
          <t>ตรวจการทำงานของไต (Serum creatinine, eGFR)</t>
        </is>
      </c>
      <c r="G279" t="inlineStr">
        <is>
          <t>ตรวจภาพถ่ายรังสีทรวงอก (Chest X-ray) หากมีอาการไอแห้งหรือเหนื่อยหอบ</t>
        </is>
      </c>
      <c r="H279" t="inlineStr">
        <is>
          <t>ถูกทุกข้อ</t>
        </is>
      </c>
      <c r="I279" t="n">
        <v>5</v>
      </c>
      <c r="J279" t="inlineStr">
        <is>
          <t>- คำตอบที่ถูกต้อง: ข้อ จ. ถูกทุกข้อ
- ทำไมข้อนี้ถึงถูก: Methotrexate มีพิษสำคัญต่อไขกระดูก (Myelosuppression ตรวจจาก CBC), พิษต่อตับ (Hepatotoxicity/Fibrosis ตรวจจาก LFT), ขับออกทางไตเป็นหลัก (พิษสะสมเมื่อไตเสื่อม ตรวจ Scr) และเสี่ยงต่อ Methotrexate-induced pneumonitis (ตรวจ CXR) จึงต้องติดตามทุกข้อ
- ข้ออื่นผิดเพราะอะไร:
  • ข้อ ก. ถึง ง. ล้วนเป็นพารามิเตอร์ที่ต้องเฝ้าระวังอย่างใกล้ชิดระหว่างใช้ยา MTX</t>
        </is>
      </c>
      <c r="L279" t="inlineStr">
        <is>
          <t>Musculoskeletal</t>
        </is>
      </c>
      <c r="M279" t="inlineStr">
        <is>
          <t>Rheumatoid arthritis</t>
        </is>
      </c>
      <c r="N279" t="inlineStr">
        <is>
          <t>Clinic</t>
        </is>
      </c>
      <c r="O279" t="inlineStr">
        <is>
          <t>รุ่น RxCU83</t>
        </is>
      </c>
      <c r="P279" t="inlineStr">
        <is>
          <t>แบบฝึกหัด</t>
        </is>
      </c>
      <c r="Q279" t="inlineStr">
        <is>
          <t>Quiz เตรียมสอบ CC1 RxCU83</t>
        </is>
      </c>
    </row>
    <row r="280">
      <c r="A280" s="176" t="n">
        <v>278</v>
      </c>
      <c r="B280" t="inlineStr">
        <is>
          <t>ผู้ป่วยโรค RA ได้รับยา MTX 7.5 mg สัปดาห์ละครั้ง มารับยาตามนัดบ่นว่ามีอาการคลื่นไส้ เบื่ออาหาร และมีแผลในช่องปาก (Stomatitis) การจัดการทางเภสัชกรรมข้อใดเหมาะสมที่สุดในการลดอาการข้างเคียงดังกล่าว</t>
        </is>
      </c>
      <c r="D280" t="inlineStr">
        <is>
          <t>เสริมการรับประทานกรดโฟลิก (Folic acid) ขนาด 5 mg สัปดาห์ละ 1 ครั้ง (โดยเว้นห่างจากวันรับประทาน MTX อย่างน้อย 24 ชั่วโมง)</t>
        </is>
      </c>
      <c r="E280" t="inlineStr">
        <is>
          <t>สั่งหยุดยา MTX ทันทีอย่างถาวร</t>
        </is>
      </c>
      <c r="F280" t="inlineStr">
        <is>
          <t>เพิ่มขนาดยา MTX เป็นสองเท่า</t>
        </is>
      </c>
      <c r="G280" t="inlineStr">
        <is>
          <t>แนะนำให้รับประทานยาพร้อมกับนมสด 1 แก้วใหญ่</t>
        </is>
      </c>
      <c r="H280" t="inlineStr">
        <is>
          <t>ให้ยาต้านเชื้อรา Nystatin อมบ้วนปากต่อเนื่อง</t>
        </is>
      </c>
      <c r="I280" t="n">
        <v>1</v>
      </c>
      <c r="J280" t="inlineStr">
        <is>
          <t>- คำตอบที่ถูกต้อง: ข้อ ก. เสริมการรับประทานกรดโฟลิก (Folic acid) ขนาด 5 mg สัปดาห์ละ 1 ครั้ง (โดยเว้นห่างจากวันรับประทาน MTX อย่างน้อย 24 ชั่วโมง)
- ทำไมข้อนี้ถึงถูก: MTX ออกฤทธิ์ยับยั้งเอนไซม์ Dihydrofolate reductase ทำให้เกิดภาวะขาดโฟเลตในเซลล์ที่มีการแบ่งตัวเร็ว (เยื่อบุทางเดินอาหาร) การเสริม Folic acid 5 mg สัปดาห์ละครั้งช่วยลดแผลในปาก คลื่นไส้ และพิษต่อตับได้โดยไม่ลดทอนประสิทธิภาพในการรักษา RA
- ข้ออื่นผิดเพราะอะไร:
  • ข้อ ข.: อาการข้างเคียงดังกล่าวสามารถจัดการได้ด้วยกรดโฟลิก ยังไม่จำเป็นต้องหยุดยาถาวร
  • ข้อ ค.: การเพิ่มขนาดยาจะยิ่งทำให้ผลข้างเคียงรุนแรงขึ้น
  • ข้อ ง.: นมสดไม่ได้ช่วยลดพิษระดับเซลล์ของ MTX
  • ข้อ จ.: แผลในปากเกิดจากพิษยา MTX ไม่ได้เกิดจากการติดเชื้อรา</t>
        </is>
      </c>
      <c r="L280" t="inlineStr">
        <is>
          <t>Musculoskeletal</t>
        </is>
      </c>
      <c r="M280" t="inlineStr">
        <is>
          <t>Rheumatoid arthritis</t>
        </is>
      </c>
      <c r="N280" t="inlineStr">
        <is>
          <t>Clinic</t>
        </is>
      </c>
      <c r="O280" t="inlineStr">
        <is>
          <t>รุ่น RxCU83</t>
        </is>
      </c>
      <c r="P280" t="inlineStr">
        <is>
          <t>แบบฝึกหัด</t>
        </is>
      </c>
      <c r="Q280" t="inlineStr">
        <is>
          <t>Quiz เตรียมสอบ CC1 RxCU83</t>
        </is>
      </c>
    </row>
    <row r="281">
      <c r="A281" s="176" t="n">
        <v>279</v>
      </c>
      <c r="B281" t="inlineStr">
        <is>
          <t>หากเกิดภาวะได้รับยา Methotrexate เกินขนาดเฉียบพลัน (Severe Methotrexate Toxicity / Overdose) หรือมีภาวะไขกระดูกฝ่อรุนแรง ยาต้านพิษ (Rescue antidote) ชนิดใดที่ต้องรีบให้แก่ผู้ป่วยทันที</t>
        </is>
      </c>
      <c r="D281" t="inlineStr">
        <is>
          <t>Folic acid รับประทานขนาดสูง</t>
        </is>
      </c>
      <c r="E281" t="inlineStr">
        <is>
          <t>Folinic acid (Leucovorin / Calcium leucovorin)</t>
        </is>
      </c>
      <c r="F281" t="inlineStr">
        <is>
          <t>Deferoxamine</t>
        </is>
      </c>
      <c r="G281" t="inlineStr">
        <is>
          <t>N-acetylcysteine</t>
        </is>
      </c>
      <c r="H281" t="inlineStr">
        <is>
          <t>Flumazenil</t>
        </is>
      </c>
      <c r="I281" t="n">
        <v>2</v>
      </c>
      <c r="J281" t="inlineStr">
        <is>
          <t>- คำตอบที่ถูกต้อง: ข้อ ข. Folinic acid (Leucovorin / Calcium leucovorin)
- ทำไมข้อนี้ถึงถูก: Folinic acid (Leucovorin) เป็น reduced form ของโฟเลต (5-formyl tetrahydrofolate) ซึ่งสามารถเข้าสู่เซลล์และข้ามผ่านขั้นตอนที่ถูกยับยั้งโดยเอนไซม์ DHFR ได้โดยตรง จึงทำหน้าที่เป็น Leucovorin rescue ช่วยชีวิตเซลล์ปกติจากพิษเฉียบพลันของ MTX
- ข้ออื่นผิดเพราะอะไร:
  • ข้อ ก.: Folic acid ต้องผ่านเอนไซม์ DHFR ในการกระตุ้น ซึ่งถูก MTX ยับยั้งอย่างสมบูรณ์ จึงไม่สามารถใช้แก้ไขภาวะฉุกเฉินได้
  • ข้อ ค.: Deferoxamine เป็นยาขับธาตุเหล็ก
  • ข้อ ง.: NAC เป็นยาแก้พิษ Paracetamol
  • ข้อ จ.: Flumazenil เป็นยาแก้พิษ Benzodiazepines</t>
        </is>
      </c>
      <c r="L281" t="inlineStr">
        <is>
          <t>Musculoskeletal</t>
        </is>
      </c>
      <c r="M281" t="inlineStr">
        <is>
          <t>Rheumatoid arthritis</t>
        </is>
      </c>
      <c r="N281" t="inlineStr">
        <is>
          <t>Clinic</t>
        </is>
      </c>
      <c r="O281" t="inlineStr">
        <is>
          <t>รุ่น RxCU83</t>
        </is>
      </c>
      <c r="P281" t="inlineStr">
        <is>
          <t>แบบฝึกหัด</t>
        </is>
      </c>
      <c r="Q281" t="inlineStr">
        <is>
          <t>Quiz เตรียมสอบ CC1 RxCU83</t>
        </is>
      </c>
    </row>
    <row r="282">
      <c r="A282" s="176" t="n">
        <v>280</v>
      </c>
      <c r="B282" t="inlineStr">
        <is>
          <t>ก่อนที่จะเริ่มการรักษาโรคข้ออักเสบรูมาตอยด์ด้วยยากลุ่มชีววัตถุต้าน TNF (Anti-TNF biologic agents เช่น Infliximab, Adalimumab, Etanercept) ผู้ป่วยต้องได้รับการคัดกรองโรคติดเชื้อในข้อใดอย่างเคร่งครัด</t>
        </is>
      </c>
      <c r="D282" t="inlineStr">
        <is>
          <t>วัณโรคแฝง (Latent Tuberculosis Infection: TST หรือ IGRA)</t>
        </is>
      </c>
      <c r="E282" t="inlineStr">
        <is>
          <t>ไวรัสตับอักเสบบี (Hepatitis B: HBsAg, Anti-HBc)</t>
        </is>
      </c>
      <c r="F282" t="inlineStr">
        <is>
          <t>ไวรัสตับอักเสบซี (Anti-HCV)</t>
        </is>
      </c>
      <c r="G282" t="inlineStr">
        <is>
          <t>ภาพถ่ายรังสีปอด (Chest X-ray)</t>
        </is>
      </c>
      <c r="H282" t="inlineStr">
        <is>
          <t>ถูกทุกข้อ</t>
        </is>
      </c>
      <c r="I282" t="n">
        <v>5</v>
      </c>
      <c r="J282" t="inlineStr">
        <is>
          <t>- คำตอบที่ถูกต้อง: ข้อ จ. ถูกทุกข้อ
- ทำไมข้อนี้ถึงถูก: ยาต้าน TNF-alpha ยับยั้งการรวมตัวของ granuloma ทำให้เสี่ยงสูงมากต่อการกำเริบของวัณโรคแฝง (TB reactivation) และการกำเริบของไวรัสตับอักเสบบีจนตับวาย จึงต้องตรวจคัดกรอง LTBI, HBV, HCV และ CXR ก่อนเริ่มยาทุกราย
- ข้ออื่นผิดเพราะอะไร:
  • ข้อ ก. ถึง ง. เป็นข้อกำหนดที่ต้องตรวจร่วมกันทั้งหมดก่อนเริ่มใช้ยาชีววัตถุ</t>
        </is>
      </c>
      <c r="L282" t="inlineStr">
        <is>
          <t>Musculoskeletal</t>
        </is>
      </c>
      <c r="M282" t="inlineStr">
        <is>
          <t>Rheumatoid arthritis</t>
        </is>
      </c>
      <c r="N282" t="inlineStr">
        <is>
          <t>Clinic</t>
        </is>
      </c>
      <c r="O282" t="inlineStr">
        <is>
          <t>รุ่น RxCU83</t>
        </is>
      </c>
      <c r="P282" t="inlineStr">
        <is>
          <t>แบบฝึกหัด</t>
        </is>
      </c>
      <c r="Q282" t="inlineStr">
        <is>
          <t>Quiz เตรียมสอบ CC1 RxCU83</t>
        </is>
      </c>
    </row>
    <row r="283">
      <c r="A283" s="176" t="n">
        <v>281</v>
      </c>
      <c r="B283" t="inlineStr">
        <is>
          <t>ข้อใดกล่าวถูกต้องเกี่ยวกับยาชีววัตถุกลุ่ม Anti-TNF ในการรักษาโรคข้ออักเสบรูมาตอยด์</t>
        </is>
      </c>
      <c r="D283" t="inlineStr">
        <is>
          <t>ผู้ป่วยที่มีภาวะ Heart failure ระดับรุนแรง (NYHA Class III-IV) ห้ามใช้ยาในกลุ่ม Anti-TNF</t>
        </is>
      </c>
      <c r="E283" t="inlineStr">
        <is>
          <t>สามารถให้วัคซีนชนิดเชื้อเป็น (Live-attenuated vaccines) แก่ผู้ป่วยระหว่างใช้ยานี้ได้ตามปกติ</t>
        </is>
      </c>
      <c r="F283" t="inlineStr">
        <is>
          <t>สตรีมีครรภ์ควรใช้ยา Leflunomide ร่วมกับ Infliximab เสมอ</t>
        </is>
      </c>
      <c r="G283" t="inlineStr">
        <is>
          <t>ยา Etanercept เป็น monoclonal antibody ชนิดฉีดเข้าหลอดเลือดดำเท่านั้น</t>
        </is>
      </c>
      <c r="H283" t="inlineStr">
        <is>
          <t>ยาชีววัตถุทุกตัวเป็นยารับประทานก่อนอาหารเช้า</t>
        </is>
      </c>
      <c r="I283" t="n">
        <v>1</v>
      </c>
      <c r="J283" t="inlineStr">
        <is>
          <t>- คำตอบที่ถูกต้อง: ข้อ ก. ผู้ป่วยที่มีภาวะ Heart failure ระดับรุนแรง (NYHA Class III-IV) ห้ามใช้ยาในกลุ่ม Anti-TNF
- ทำไมข้อนี้ถึงถูก: ยาในกลุ่ม Anti-TNF มีข้อห้ามใช้ในผู้ป่วยที่มีภาวะหัวใจล้มเหลวปานกลางถึงรุนแรง (NYHA Class III/IV) เนื่องจากมีรายงานทางคลินิกพบว่าทำให้ภาวะหัวใจล้มเหลวทรุดลงและเพิ่มอัตราการเสียชีวิต
- ข้ออื่นผิดเพราะอะไร:
  • ข้อ ข.: ห้ามฉีดวัคซีนเชื้อเป็น (เช่น MMR, Varicella, BCG) ระหว่างใช้ยาชีววัตถุเด็ดขาดเพราะเสี่ยงต่อการติดเชื้อรุนแรง
  • ข้อ ค.: Leflunomide ห้ามใช้ในหญิงตั้งครรภ์เด็ดขาด
  • ข้อ ง.: Etanercept เป็น soluble receptor fusion protein ชนิดฉีดใต้ผิวหนัง (SC)
  • ข้อ จ.: ยาชีววัตถุเป็นโปรตีน ไม่สามารถรับประทานได้ ต้องให้โดยการฉีดเท่านั้น</t>
        </is>
      </c>
      <c r="L283" t="inlineStr">
        <is>
          <t>Musculoskeletal</t>
        </is>
      </c>
      <c r="M283" t="inlineStr">
        <is>
          <t>Rheumatoid arthritis</t>
        </is>
      </c>
      <c r="N283" t="inlineStr">
        <is>
          <t>Clinic</t>
        </is>
      </c>
      <c r="O283" t="inlineStr">
        <is>
          <t>รุ่น RxCU83</t>
        </is>
      </c>
      <c r="P283" t="inlineStr">
        <is>
          <t>แบบฝึกหัด</t>
        </is>
      </c>
      <c r="Q283" t="inlineStr">
        <is>
          <t>Quiz เตรียมสอบ CC1 RxCU83</t>
        </is>
      </c>
    </row>
    <row r="284">
      <c r="A284" s="176" t="n">
        <v>282</v>
      </c>
      <c r="B284" t="inlineStr">
        <is>
          <t>ข้อความใดต่อไปนี้กล่าวผิดเกี่ยวกับลักษณะอาการและพยาธิสภาพของโรคข้อเข่าเสื่อม (Osteoarthritis: OA)</t>
        </is>
      </c>
      <c r="D284" t="inlineStr">
        <is>
          <t>อาการปวดข้อมักสัมพันธ์กับการใช้งาน และดีขึ้นเมื่อได้พักการใช้ข้อ</t>
        </is>
      </c>
      <c r="E284" t="inlineStr">
        <is>
          <t>มีอาการข้อฝืดตึงยามเช้า (Morning stiffness) นานหลายชั่วโมงหลังตื่นนอน</t>
        </is>
      </c>
      <c r="F284" t="inlineStr">
        <is>
          <t>อาจคลำพบปุ่มกระดูกงอก (Heberden nodes ที่ข้อ DIP และ Bouchard nodes ที่ข้อ PIP)</t>
        </is>
      </c>
      <c r="G284" t="inlineStr">
        <is>
          <t>อาจได้ยินเสียงกรอบแกรบในข้อขณะเคลื่อนไหว (Crepitus)</t>
        </is>
      </c>
      <c r="H284" t="inlineStr">
        <is>
          <t>มักพบการเสื่อมของกระดูกอ่อนข้อต่อ (Loss of articular cartilage) และมีกระดูกงอก (Osteophytes)</t>
        </is>
      </c>
      <c r="I284" t="n">
        <v>2</v>
      </c>
      <c r="J284" t="inlineStr">
        <is>
          <t>- คำตอบที่ถูกต้อง: ข้อ ข. มีอาการข้อฝืดตึงยามเช้า (Morning stiffness) นานหลายชั่วโมงหลังตื่นนอน
- ทำไมข้อนี้ถึงถูก: ในโรคข้อเสื่อม (Osteoarthritis) อาการข้อฝืดในตอนเช้ามักเป็นเพียงช่วงสั้นๆ น้อยกว่า 30 นาที หากมีอาการข้อฝืดตึงนานหลายชั่วโมงหรือเกิน 1 ชั่วโมงจะเป็นลักษณะเฉพาะของโรคข้ออักเสบรูมาตอยด์ (Rheumatoid arthritis)
- ข้ออื่นผิดเพราะอะไร:
  • ข้อ ก.: เป็นลักษณะอาการปวดคลาสสิกของโรคข้อเสื่อม (Mechanical pain)
  • ข้อ ค.: Heberden และ Bouchard nodes เป็นลักษณะปุ่มกระดูกงอกที่พบบ่อยใน OA มือ
  • ข้อ ง.: Crepitus เกิดจากการเสียดสีของผิวกระดูกอ่อนที่สึกหรอ
  • ข้อ จ.: เป็นพยาธิสภาพหลักของโรคข้อเสื่อม</t>
        </is>
      </c>
      <c r="L284" t="inlineStr">
        <is>
          <t>Musculoskeletal</t>
        </is>
      </c>
      <c r="M284" t="inlineStr">
        <is>
          <t>Osteoarthritis</t>
        </is>
      </c>
      <c r="N284" t="inlineStr">
        <is>
          <t>Clinic</t>
        </is>
      </c>
      <c r="O284" t="inlineStr">
        <is>
          <t>รุ่น RxCU83</t>
        </is>
      </c>
      <c r="P284" t="inlineStr">
        <is>
          <t>แบบฝึกหัด</t>
        </is>
      </c>
      <c r="Q284" t="inlineStr">
        <is>
          <t>Quiz เตรียมสอบ CC1 RxCU83</t>
        </is>
      </c>
    </row>
    <row r="285">
      <c r="A285" s="176" t="n">
        <v>283</v>
      </c>
      <c r="B285" t="inlineStr">
        <is>
          <t>ผู้ป่วยโรคความดันโลหิตสูงได้รับการรักษาด้วยยา Verapamil ต่อมามีอาการข้ออักเสบเกาต์เฉียบพลัน แพทย์ต้องการสั่งจ่ายยา Colchicine การจัดการทางเภสัชกรรมข้อใดถูกต้องที่สุดเพื่อป้องกันอันตรกิริยาระหว่างยา</t>
        </is>
      </c>
      <c r="D285" t="inlineStr">
        <is>
          <t>ควรลดขนาดยา Colchicine ลงอย่างน้อย 50% หรือใช้ในขนาดต่ำ และติดตามอาการกล้ามเนื้ออ่อนแรงอย่างใกล้ชิด</t>
        </is>
      </c>
      <c r="E285" t="inlineStr">
        <is>
          <t>สามารถใช้ยา Colchicine ในขนาดมาตรฐานสูงได้ตามปกติ</t>
        </is>
      </c>
      <c r="F285" t="inlineStr">
        <is>
          <t>สั่งหยุดยา Verapamil ทันที</t>
        </is>
      </c>
      <c r="G285" t="inlineStr">
        <is>
          <t>เปลี่ยน Verapamil เป็น Diltiazem</t>
        </is>
      </c>
      <c r="H285" t="inlineStr">
        <is>
          <t>เพิ่มขนาดยา Colchicine เป็นสองเท่า</t>
        </is>
      </c>
      <c r="I285" t="n">
        <v>1</v>
      </c>
      <c r="J285" t="inlineStr">
        <is>
          <t>- คำตอบที่ถูกต้อง: ข้อ ก. ควรลดขนาดยา Colchicine ลงอย่างน้อย 50% หรือใช้ในขนาดต่ำ และติดตามอาการกล้ามเนื้ออ่อนแรงอย่างใกล้ชิด
- ทำไมข้อนี้ถึงถูก: Verapamil เป็น potent inhibitor ของ P-glycoprotein (P-gp) และ CYP3A4 ซึ่งเป็นวิถีกำจัดหลักของ Colchicine การใช้ร่วมกันจะทำให้ระดับยา Colchicine ในเลือดเพิ่มสูงขึ้นหลายเท่า เสี่ยงต่อ fatal colchicine toxicity (rhabdomyolysis, myelosuppression) จึงต้องปรับลดขนาดยาลงอย่างมาก
- ข้ออื่นผิดเพราะอะไร:
  • ข้อ ข.: การใช้ขนาดปกติเสี่ยงต่อความเป็นพิษรุนแรงถึงแก่ชีวิต
  • ข้อ ค.: ไม่จำเป็นต้องหยุดยาลดความดันทันทีหากปรับขนาดยา colchicine ให้เหมาะสม
  • ข้อ ง.: Diltiazem ก็เป็น CYP3A4/P-gp inhibitor เช่นกัน
  • ข้อ จ.: การเพิ่มขนาดยาจะยิ่งทำให้เกิดพิษเฉียบพลัน</t>
        </is>
      </c>
      <c r="L285" t="inlineStr">
        <is>
          <t>Musculoskeletal</t>
        </is>
      </c>
      <c r="M285" t="inlineStr">
        <is>
          <t>Gout &amp; Hyperuricemia</t>
        </is>
      </c>
      <c r="N285" t="inlineStr">
        <is>
          <t>Clinic</t>
        </is>
      </c>
      <c r="O285" t="inlineStr">
        <is>
          <t>รุ่น RxCU83</t>
        </is>
      </c>
      <c r="P285" t="inlineStr">
        <is>
          <t>แบบฝึกหัด</t>
        </is>
      </c>
      <c r="Q285" t="inlineStr">
        <is>
          <t>Quiz เตรียมสอบ CC1 RxCU83</t>
        </is>
      </c>
    </row>
    <row r="286">
      <c r="A286" s="176" t="n">
        <v>284</v>
      </c>
      <c r="B286" t="inlineStr">
        <is>
          <t>หญิงอายุ 65 ปี มีอาการปวดข้อเข่าทั้งสองข้าง ปวดมากขึ้นเมื่อเดินหรือขึ้นลงบันได ข้อฝืดตอนตื่นนอนประมาณ 10-15 นาที ตรวจภาพถ่ายรังสีพบช่องว่างข้อแคบลงและมีกระดูกงอก อาการของผู้ป่วยรายนี้เข้าได้กับโรคใดมากที่สุด</t>
        </is>
      </c>
      <c r="D286" t="inlineStr">
        <is>
          <t>Rheumatoid arthritis</t>
        </is>
      </c>
      <c r="E286" t="inlineStr">
        <is>
          <t>Osteoarthritis</t>
        </is>
      </c>
      <c r="F286" t="inlineStr">
        <is>
          <t>Gouty arthritis</t>
        </is>
      </c>
      <c r="G286" t="inlineStr">
        <is>
          <t>Septic arthritis</t>
        </is>
      </c>
      <c r="H286" t="inlineStr">
        <is>
          <t>Ankylosing spondylitis</t>
        </is>
      </c>
      <c r="I286" t="n">
        <v>2</v>
      </c>
      <c r="J286" t="inlineStr">
        <is>
          <t>- คำตอบที่ถูกต้อง: ข้อ ข. Osteoarthritis
- ทำไมข้อนี้ถึงถูก: อายุมาก (&gt; 50 ปี), ปวดข้อรับน้ำหนัก (ข้อเข่า) สัมพันธ์กับการใช้งาน, ข้อฝืดเช้าสั้นๆ (&lt; 30 นาที) และภาพถ่ายรังสีพบลักษณะคลาสสิกของข้อเสื่อม (Joint space narrowing, subchondral sclerosis, osteophytes) เข้าได้กับ Osteoarthritis
- ข้ออื่นผิดเพราะอะไร:
  • ข้อ ก.: RA มักมี morning stiffness &gt; 1 ชั่วโมง และเกิดที่ข้อนิ้วมือแบบสมมาตร
  • ข้อ ค.: Gout ปวดบวมแดงร้อนรุนแรงเฉียบพลัน มักเป็นข้อโคนนิ้วหัวแม่เท้า (MTP1)
  • ข้อ ง.: Septic arthritis มักเป็นข้อเดียว บวม แดง ร้อนจัด มีไข้สูง
  • ข้อ จ.: Ankylosing spondylitis มักพบในชายหนุ่ม ปวดหลังเรื้อรังตอนพักผ่อน</t>
        </is>
      </c>
      <c r="L286" t="inlineStr">
        <is>
          <t>Musculoskeletal</t>
        </is>
      </c>
      <c r="M286" t="inlineStr">
        <is>
          <t>Osteoarthritis</t>
        </is>
      </c>
      <c r="N286" t="inlineStr">
        <is>
          <t>Clinic</t>
        </is>
      </c>
      <c r="O286" t="inlineStr">
        <is>
          <t>รุ่น RxCU83</t>
        </is>
      </c>
      <c r="P286" t="inlineStr">
        <is>
          <t>แบบฝึกหัด</t>
        </is>
      </c>
      <c r="Q286" t="inlineStr">
        <is>
          <t>Quiz เตรียมสอบ CC1 RxCU83</t>
        </is>
      </c>
    </row>
    <row r="287">
      <c r="A287" s="176" t="n">
        <v>285</v>
      </c>
      <c r="B287" t="inlineStr">
        <is>
          <t>ข้อใดต่อไปนี้ไม่ใช่ปัจจัยเสี่ยงสำคัญต่อการเกิดโรคข้อเข่าเสื่อม (Knee Osteoarthritis)</t>
        </is>
      </c>
      <c r="D287" t="inlineStr">
        <is>
          <t>ภาวะน้ำหนักเกินและโรคอ้วน (Obesity)</t>
        </is>
      </c>
      <c r="E287" t="inlineStr">
        <is>
          <t>อายุที่เพิ่มขึ้น</t>
        </is>
      </c>
      <c r="F287" t="inlineStr">
        <is>
          <t>เพศหญิงวัยหมดประจำเดือน</t>
        </is>
      </c>
      <c r="G287" t="inlineStr">
        <is>
          <t>การตรวจพบสารพันธุกรรม HLA-B27</t>
        </is>
      </c>
      <c r="H287" t="inlineStr">
        <is>
          <t>ประวัติการบาดเจ็บของข้อต่อหรือเอ็นข้อเข่าจากการเล่นกีฬาในอดีต</t>
        </is>
      </c>
      <c r="I287" t="n">
        <v>4</v>
      </c>
      <c r="J287" t="inlineStr">
        <is>
          <t>- คำตอบที่ถูกต้อง: ข้อ ง. การตรวจพบสารพันธุกรรม HLA-B27
- ทำไมข้อนี้ถึงถูก: ยีน HLA-B27 สัมพันธ์กับกลุ่มโรคข้ออักเสบ Spondyloarthritis (เช่น Ankylosing spondylitis, Reactive arthritis, Psoriatic arthritis) ไม่ใช่ปัจจัยเสี่ยงของโรคข้อเข่าเสื่อม (Osteoarthritis)
- ข้ออื่นผิดเพราะอะไร:
  • ข้อ ก.: ความอ้วนเพิ่ม mechanical load ต่อข้อเข่าและมี adipokines กระตุ้นการอักเสบ
  • ข้อ ข.: อายุเป็นปัจจัยเสี่ยงที่สำคัญที่สุดของ OA
  • ข้อ ค.: เพศหญิงมีความชุกของ OA สูงกว่าเพศชายอย่างมีนัยสำคัญ
  • ข้อ จ.: Post-traumatic joint injury ทำให้ผิวกระดูกอ่อนสึกหรอเร็วกว่าปกติ</t>
        </is>
      </c>
      <c r="L287" t="inlineStr">
        <is>
          <t>Musculoskeletal</t>
        </is>
      </c>
      <c r="M287" t="inlineStr">
        <is>
          <t>Osteoarthritis</t>
        </is>
      </c>
      <c r="N287" t="inlineStr">
        <is>
          <t>Clinic</t>
        </is>
      </c>
      <c r="O287" t="inlineStr">
        <is>
          <t>รุ่น RxCU83</t>
        </is>
      </c>
      <c r="P287" t="inlineStr">
        <is>
          <t>แบบฝึกหัด</t>
        </is>
      </c>
      <c r="Q287" t="inlineStr">
        <is>
          <t>Quiz เตรียมสอบ CC1 RxCU83</t>
        </is>
      </c>
    </row>
    <row r="288">
      <c r="A288" s="176" t="n">
        <v>286</v>
      </c>
      <c r="B288" t="inlineStr">
        <is>
          <t>ตามแนวทางการรักษาโรคข้อเข่าเสื่อม (OARSI / ACR Guidelines) ยาบรรเทาอาการปวดในรูปแบบใดที่แนะนำให้ใช้เป็น First-line pharmacological therapy สำหรับโรคข้อเข่าเสื่อมก่อนการใช้ยาแก้ปวดชนิดรับประทาน เนื่องจากมีประสิทธิภาพดีและปลอดภัยต่อระบบทางเดินอาหารและไต</t>
        </is>
      </c>
      <c r="D288" t="inlineStr">
        <is>
          <t>Topical NSAIDs (เช่น Diclofenac gel ทาบริเวณข้อเข่า)</t>
        </is>
      </c>
      <c r="E288" t="inlineStr">
        <is>
          <t>Oral Tramadol</t>
        </is>
      </c>
      <c r="F288" t="inlineStr">
        <is>
          <t>Oral Prednisolone ขนาดสูง</t>
        </is>
      </c>
      <c r="G288" t="inlineStr">
        <is>
          <t>Intra-articular Hyaluronic acid</t>
        </is>
      </c>
      <c r="H288" t="inlineStr">
        <is>
          <t>Glucosamine sulfate ขนาดสูง</t>
        </is>
      </c>
      <c r="I288" t="n">
        <v>1</v>
      </c>
      <c r="J288" t="inlineStr">
        <is>
          <t>- คำตอบที่ถูกต้อง: ข้อ ก. Topical NSAIDs (เช่น Diclofenac gel ทาบริเวณข้อเข่า)
- ทำไมข้อนี้ถึงถูก: Topical NSAIDs ได้รับการแนะนำอย่างหนักแน่นเป็น First-line treatment สำหรับข้อเข่าเสื่อม เนื่องจากตัวยาซึมเข้าสู่เนื้อเยื่อข้อต่อได้ดี มีประสิทธิภาพระงับปวดเทียบเท่ากับยารับประทาน แต่มีระดับยาในกระแสเลือดต่ำมาก (&lt; 5-10%) จึงปลอดภัยต่อระบบทางเดินอาหาร หัวใจ และไต
- ข้ออื่นผิดเพราะอะไร:
  • ข้อ ข.: Tramadol เป็นโอปิออยด์ เสี่ยงต่อการเสพติดและมึนงงหกล้มในผู้สูงอายุ
  • ข้อ ค.: สเตียรอยด์รับประทานมีข้อห้ามใช้ในการรักษา OA
  • ข้อ ง. และ จ.: มีหลักฐานประสิทธิผลที่ขัดแย้งและไม่จัดเป็น first-line</t>
        </is>
      </c>
      <c r="L288" t="inlineStr">
        <is>
          <t>Musculoskeletal</t>
        </is>
      </c>
      <c r="M288" t="inlineStr">
        <is>
          <t>Osteoarthritis</t>
        </is>
      </c>
      <c r="N288" t="inlineStr">
        <is>
          <t>Clinic</t>
        </is>
      </c>
      <c r="O288" t="inlineStr">
        <is>
          <t>รุ่น RxCU83</t>
        </is>
      </c>
      <c r="P288" t="inlineStr">
        <is>
          <t>แบบฝึกหัด</t>
        </is>
      </c>
      <c r="Q288" t="inlineStr">
        <is>
          <t>Quiz เตรียมสอบ CC1 RxCU83</t>
        </is>
      </c>
    </row>
    <row r="289">
      <c r="A289" s="176" t="n">
        <v>287</v>
      </c>
      <c r="B289" t="inlineStr">
        <is>
          <t>ชายไทยอายุ 45 ปี มีอาการปวด บวม แดง ร้อนอย่างรุนแรงที่ข้อโคนนิ้วหัวแม่เท้าข้างขวา (First metatarsophalangeal joint: Podagra) เกิดขึ้นเฉียบพลันหลังไปร่วมงานเลี้ยงสังสรรค์รับประทานอาหารทะเลและดื่มเบียร์ ตรวจพบระดับกรดยูริก 9.2 mg/dL ยาในกลุ่มใดที่สามารถเลือกใช้เป็น First-line therapy ในการรักษาข้ออักเสบเกาต์เฉียบพลัน (Acute gout flare) ได้</t>
        </is>
      </c>
      <c r="D289" t="inlineStr">
        <is>
          <t>ยาต้านการอักเสบที่ไม่ใช่สเตียรอยด์ (NSAIDs เช่น Indomethacin, Naproxen)</t>
        </is>
      </c>
      <c r="E289" t="inlineStr">
        <is>
          <t>ยา Colchicine ขนาดต่ำ</t>
        </is>
      </c>
      <c r="F289" t="inlineStr">
        <is>
          <t>คอร์ติโคสเตียรอยด์ชนิดรับประทาน (Oral corticosteroids เช่น Prednisolone)</t>
        </is>
      </c>
      <c r="G289" t="inlineStr">
        <is>
          <t>ยาลดกรดยูริก Allopurinol ขนาดสูงทันที</t>
        </is>
      </c>
      <c r="H289" t="inlineStr">
        <is>
          <t>ถูกทั้งข้อ ก. ข. และ ค.</t>
        </is>
      </c>
      <c r="I289" t="n">
        <v>5</v>
      </c>
      <c r="J289" t="inlineStr">
        <is>
          <t>- คำตอบที่ถูกต้อง: ข้อ จ. ถูกทั้งข้อ ก. ข. และ ค.
- ทำไมข้อนี้ถึงถูก: ตามแนวทางการรักษาโรคเกาต์ (ACR Guideline) ยาอันดับแรกในการรักษาข้ออักเสบเกาต์เฉียบพลันสามารถเลือกใช้ได้ 3 กลุ่มตามความเหมาะสมและข้อห้ามใช้ของผู้ป่วย ได้แก่ Colchicine, NSAIDs หรือ Systemic Corticosteroids
- ข้ออื่นผิดเพราะอะไร:
  • ข้อ ง.: การเริ่ม Allopurinol ในขณะที่ข้อกำลังอักเสบเฉียบพลันโดยไม่มี anti-inflammatory cover จะทำให้ระดับยูริกในเลือดเปลี่ยนแปลงรวดเร็วจนกระตุ้นให้ข้ออักเสบรุนแรงและยาวนานขึ้น</t>
        </is>
      </c>
      <c r="L289" t="inlineStr">
        <is>
          <t>Musculoskeletal</t>
        </is>
      </c>
      <c r="M289" t="inlineStr">
        <is>
          <t>Gout &amp; Hyperuricemia</t>
        </is>
      </c>
      <c r="N289" t="inlineStr">
        <is>
          <t>Clinic</t>
        </is>
      </c>
      <c r="O289" t="inlineStr">
        <is>
          <t>รุ่น RxCU83</t>
        </is>
      </c>
      <c r="P289" t="inlineStr">
        <is>
          <t>แบบฝึกหัด</t>
        </is>
      </c>
      <c r="Q289" t="inlineStr">
        <is>
          <t>Quiz เตรียมสอบ CC1 RxCU83</t>
        </is>
      </c>
    </row>
    <row r="290">
      <c r="A290" s="176" t="n">
        <v>288</v>
      </c>
      <c r="B290" t="inlineStr">
        <is>
          <t>ขนาดและวิธีการบริหารยา Colchicine ในการรักษาข้ออักเสบเกาต์เฉียบพลัน (Acute gout flare) ที่แนะนำตามแนวทางเวชปฏิบัติปัจจุบัน เพื่อให้ได้ผลการรักษาสูงสุดและลดผลข้างเคียงทางเดินอาหารคือข้อใด</t>
        </is>
      </c>
      <c r="D290" t="inlineStr">
        <is>
          <t>รับประทานครั้งละ 1 เม็ด (0.6 mg) ทุก 2 ชั่วโมงจนกว่าจะหายปวดหรือเกิดอาการท้องเสีย</t>
        </is>
      </c>
      <c r="E290" t="inlineStr">
        <is>
          <t>รับประทาน 1.2 mg (2 เม็ด) ทันทีที่เริ่มมีอาการ ตามด้วย 0.6 mg (1 เม็ด) ในอีก 1 ชั่วโมงต่อมา (รวมเป็น 1.8 mg ในวันแรก) จากนั้นวันถัดไปรับประทานวันละ 1-2 เม็ด</t>
        </is>
      </c>
      <c r="F290" t="inlineStr">
        <is>
          <t>รับประทานครั้งละ 2 เม็ด วันละ 3 ครั้ง ต่อเนื่องเป็นเวลา 7 วัน</t>
        </is>
      </c>
      <c r="G290" t="inlineStr">
        <is>
          <t>รับประทาน 0.6 mg สัปดาห์ละ 1 ครั้ง</t>
        </is>
      </c>
      <c r="H290" t="inlineStr">
        <is>
          <t>ฉีดยา Colchicine เข้าหลอดเลือดดำทันที</t>
        </is>
      </c>
      <c r="I290" t="n">
        <v>2</v>
      </c>
      <c r="J290" t="inlineStr">
        <is>
          <t>- คำตอบที่ถูกต้อง: ข้อ ข. รับประทาน 1.2 mg (2 เม็ด) ทันทีที่เริ่มมีอาการ ตามด้วย 0.6 mg (1 เม็ด) ในอีก 1 ชั่วโมงต่อมา (รวมเป็น 1.8 mg ในวันแรก) จากนั้นวันถัดไปรับประทานวันละ 1-2 เม็ด
- ทำไมข้อนี้ถึงถูก: การศึกษา AGREE trial ยืนยันว่าการให้ Low-dose colchicine (1.2 mg stat ตามด้วย 0.6 mg ในอีก 1 ชม.) มีประสิทธิภาพในการระงับปวดเทียบเท่ากับสูตร high-dose แบบเดิม แต่ลดอาการข้างเคียงท้องเสีย คลื่นไส้ อาเจียนได้อย่างมีนัยสำคัญ
- ข้ออื่นผิดเพราะอะไร:
  • ข้อ ก.: การกินทุก 2 ชม. จนท้องเสียเป็นสูตรโบราณที่เป็นพิษสูงและยกเลิกแล้ว
  • ข้อ ค.: ขนาดยาสูงเกินไป เสี่ยงต่อพิษไขกระดูกฝ่อและไตวาย
  • ข้อ ง.: ขนาดยาไม่เพียงพอในการรักษาภาวะเฉียบพลัน
  • ข้อ จ.: ยาฉีด Colchicine IV มีความเป็นพิษรุนแรงถึงแก่ชีวิตและถูกถอนทะเบียนแล้ว</t>
        </is>
      </c>
      <c r="L290" t="inlineStr">
        <is>
          <t>Musculoskeletal</t>
        </is>
      </c>
      <c r="M290" t="inlineStr">
        <is>
          <t>Gout &amp; Hyperuricemia</t>
        </is>
      </c>
      <c r="N290" t="inlineStr">
        <is>
          <t>Clinic</t>
        </is>
      </c>
      <c r="O290" t="inlineStr">
        <is>
          <t>รุ่น RxCU83</t>
        </is>
      </c>
      <c r="P290" t="inlineStr">
        <is>
          <t>แบบฝึกหัด</t>
        </is>
      </c>
      <c r="Q290" t="inlineStr">
        <is>
          <t>Quiz เตรียมสอบ CC1 RxCU83</t>
        </is>
      </c>
    </row>
    <row r="291">
      <c r="A291" s="176" t="n">
        <v>289</v>
      </c>
      <c r="B291" t="inlineStr">
        <is>
          <t>ข้อใดต่อไปนี้เป็นข้อบ่งชี้ที่ชัดเจนในการเริ่มยาควบคุมและลดระดับกรดยูริกในเลือดระยะยาว (Urate-Lowering Therapy: ULT เช่น Allopurinol) ในผู้ป่วยโรคเกาต์</t>
        </is>
      </c>
      <c r="D291" t="inlineStr">
        <is>
          <t>ผู้ป่วยที่มีก้อนโทฟัส (Tophi) จากการตรวจร่างกายหรือภาพถ่ายรังสี</t>
        </is>
      </c>
      <c r="E291" t="inlineStr">
        <is>
          <t>ผู้ป่วยที่มีการทำลายของข้อต่อจากโรคเกาต์ (Radiographic damage from gout)</t>
        </is>
      </c>
      <c r="F291" t="inlineStr">
        <is>
          <t>ผู้ป่วยที่มีอาการข้ออักเสบเกาต์กำเริบบ่อยตั้งแต่ 2 ครั้งขึ้นไปต่อปี (&gt;= 2 flares per year)</t>
        </is>
      </c>
      <c r="G291" t="inlineStr">
        <is>
          <t>ผู้ป่วยโรคเกาต์ที่มีโรคนิ่วในไตชนิดกรดยูริก (Urolithiasis) หรือโรคไตเรื้อรังตั้งแต่ระยะ 3 ขึ้นไป</t>
        </is>
      </c>
      <c r="H291" t="inlineStr">
        <is>
          <t>ถูกทุกข้อ</t>
        </is>
      </c>
      <c r="I291" t="n">
        <v>5</v>
      </c>
      <c r="J291" t="inlineStr">
        <is>
          <t>- คำตอบที่ถูกต้อง: ข้อ จ. ถูกทุกข้อ
- ทำไมข้อนี้ถึงถูก: ตามแนวทางการดูแลรักษาโรคเกาต์ของ ACR และสมาคมรูมาติสซั่มแห่งประเทศไทย ทุกข้อที่กล่าวมา (ก้อนโทฟัส, กระดูกถูกทำลาย, กำเริบ &gt;= 2 ครั้ง/ปี, มีนิ่วในไต หรือไตเรื้อรัง) ล้วนเป็นข้อบ่งชี้ที่ชัดเจนในการเริ่มยา ULT
- ข้ออื่นผิดเพราะอะไร:
  • ข้อ ก. ถึง ง. ล้วนเป็นข้อบ่งชี้มาตรฐานของการเริ่มยา ULT</t>
        </is>
      </c>
      <c r="L291" t="inlineStr">
        <is>
          <t>Musculoskeletal</t>
        </is>
      </c>
      <c r="M291" t="inlineStr">
        <is>
          <t>Gout &amp; Hyperuricemia</t>
        </is>
      </c>
      <c r="N291" t="inlineStr">
        <is>
          <t>Clinic</t>
        </is>
      </c>
      <c r="O291" t="inlineStr">
        <is>
          <t>รุ่น RxCU83</t>
        </is>
      </c>
      <c r="P291" t="inlineStr">
        <is>
          <t>แบบฝึกหัด</t>
        </is>
      </c>
      <c r="Q291" t="inlineStr">
        <is>
          <t>Quiz เตรียมสอบ CC1 RxCU83</t>
        </is>
      </c>
    </row>
    <row r="292">
      <c r="A292" s="176" t="n">
        <v>290</v>
      </c>
      <c r="B292" t="inlineStr">
        <is>
          <t>ก่อนที่จะเริ่มสั่งจ่ายยา Allopurinol ให้แก่ผู้ป่วยโรคเกาต์ในประเทศไทย สำนักงานหลักประกันสุขภาพแห่งชาติ (สปสช.) และกระทรวงสาธารณสุข แนะนำให้ตรวจคัดกรองยีนใดเพื่อป้องกันการเกิดภาวะแพ้ยารุนแรงชนิด SCARs (เช่น SJS/TEN หรือ DRESS)</t>
        </is>
      </c>
      <c r="D292" t="inlineStr">
        <is>
          <t>HLA-B1502</t>
        </is>
      </c>
      <c r="E292" t="inlineStr">
        <is>
          <t>HLA-B5701</t>
        </is>
      </c>
      <c r="F292" t="inlineStr">
        <is>
          <t>HLA-B5801</t>
        </is>
      </c>
      <c r="G292" t="inlineStr">
        <is>
          <t>HLA-B3505</t>
        </is>
      </c>
      <c r="H292" t="inlineStr">
        <is>
          <t>CYP2C93</t>
        </is>
      </c>
      <c r="I292" t="n">
        <v>3</v>
      </c>
      <c r="J292" t="inlineStr">
        <is>
          <t>- คำตอบที่ถูกต้อง: ข้อ ค. HLA-B5801
- ทำไมข้อนี้ถึงถูก: การตรวจพบอัลลีล HLA-B5801 มีความสัมพันธ์อย่างสูงมากกับความเสี่ยงการเกิด Allopurinol-induced Severe Cutaneous Adverse Reactions (SCARs) ในประชากรไทยและเอเชีย การตรวจคัดกรองก่อนเริ่มยาจึงช่วยลดอัตราการเกิดผื่นแพ้ยารุนแรงได้อย่างมีนัยสำคัญ
- ข้ออื่นผิดเพราะอะไร:
  • ข้อ ก.: HLA-B1502 สัมพันธ์กับการแพ้ยา Carbamazepine
  • ข้อ ข.: HLA-B5701 สัมพันธ์กับการแพ้ยา Abacavir
  • ข้อ ง.: HLA-B3505 สัมพันธ์กับการแพ้ยา Nevirapine
  • ข้อ จ.: CYP2C93 เกี่ยวข้องกับการเมแทบอลิซึมของ Warfarin</t>
        </is>
      </c>
      <c r="L292" t="inlineStr">
        <is>
          <t>Musculoskeletal</t>
        </is>
      </c>
      <c r="M292" t="inlineStr">
        <is>
          <t>Gout &amp; Hyperuricemia</t>
        </is>
      </c>
      <c r="N292" t="inlineStr">
        <is>
          <t>Clinic</t>
        </is>
      </c>
      <c r="O292" t="inlineStr">
        <is>
          <t>รุ่น RxCU83</t>
        </is>
      </c>
      <c r="P292" t="inlineStr">
        <is>
          <t>แบบฝึกหัด</t>
        </is>
      </c>
      <c r="Q292" t="inlineStr">
        <is>
          <t>Quiz เตรียมสอบ CC1 RxCU83</t>
        </is>
      </c>
    </row>
    <row r="293">
      <c r="A293" s="176" t="n">
        <v>291</v>
      </c>
      <c r="B293" t="inlineStr">
        <is>
          <t>เมื่อเริ่มให้ยาลดกรดยูริก (Urate-Lowering Therapy: ULT เช่น Allopurinol หรือ Febuxostat) เหตุใดจึงจำเป็นต้องสั่งจ่ายยาแก้อักเสบขนาดต่ำ (เช่น Colchicine 0.6 mg วันละ 1-2 ครั้ง หรือ Low-dose NSAID) ควบคู่ไปด้วยเสมอ</t>
        </is>
      </c>
      <c r="D293" t="inlineStr">
        <is>
          <t>เพื่อช่วยเสริมฤทธิ์การยับยั้งเอนไซม์ Xanthine Oxidase</t>
        </is>
      </c>
      <c r="E293" t="inlineStr">
        <is>
          <t>เพื่อป้องกันการกำเริบของข้ออักเสบเกาต์เฉียบพลัน (Anti-inflammatory prophylaxis against mobilization flares) ในช่วง 3-6 เดือนแรกของการเริ่มยา</t>
        </is>
      </c>
      <c r="F293" t="inlineStr">
        <is>
          <t>เพื่อป้องกันผลข้างเคียงต่อตับของ Allopurinol</t>
        </is>
      </c>
      <c r="G293" t="inlineStr">
        <is>
          <t>เพื่อเร่งให้ก้อนโทฟัสสลายตัวเร็วขึ้น</t>
        </is>
      </c>
      <c r="H293" t="inlineStr">
        <is>
          <t>เพื่อปรับค่า pH ของปัสสาวะให้เป็นด่าง</t>
        </is>
      </c>
      <c r="I293" t="n">
        <v>2</v>
      </c>
      <c r="J293" t="inlineStr">
        <is>
          <t>- คำตอบที่ถูกต้อง: ข้อ ข. เพื่อป้องกันการกำเริบของข้ออักเสบเกาต์เฉียบพลัน (Anti-inflammatory prophylaxis against mobilization flares) ในช่วง 3-6 เดือนแรกของการเริ่มยา
- ทำไมข้อนี้ถึงถูก: เมื่อเริ่มยา ULT ระดับกรดยูริกในเลือดจะลดลงอย่างรวดเร็ว ส่งผลให้ผลึก monosodium urate ที่เกาะตามข้อต่อเกิดการละลายตัวและแตกกระจาย (Crystal mobilization) กระตุ้นให้เกิดข้ออักเสบเฉียบพลันรุนแรง จึงจำเป็นต้องให้ยาป้องกันการกำเริบต่อเนื่องอย่างน้อย 3-6 เดือน
- ข้ออื่นผิดเพราะอะไร:
  • ข้อ ก.: Colchicine ไม่ได้ยับยั้ง Xanthine Oxidase
  • ข้อ ค.: ไม่ได้ป้องกันตับอักเสบ
  • ข้อ ง.: การสลายก้อนโทฟัสขึ้นอยู่กับระดับยูริกที่ลดลง ไม่ใช่จาก colchicine
  • ข้อ จ.: สารที่ปรับปัสสาวะเป็นด่างคือ Sodium bicarbonate หรือ Potassium citrate</t>
        </is>
      </c>
      <c r="L293" t="inlineStr">
        <is>
          <t>Musculoskeletal</t>
        </is>
      </c>
      <c r="M293" t="inlineStr">
        <is>
          <t>Gout &amp; Hyperuricemia</t>
        </is>
      </c>
      <c r="N293" t="inlineStr">
        <is>
          <t>Clinic</t>
        </is>
      </c>
      <c r="O293" t="inlineStr">
        <is>
          <t>รุ่น RxCU83</t>
        </is>
      </c>
      <c r="P293" t="inlineStr">
        <is>
          <t>แบบฝึกหัด</t>
        </is>
      </c>
      <c r="Q293" t="inlineStr">
        <is>
          <t>Quiz เตรียมสอบ CC1 RxCU83</t>
        </is>
      </c>
    </row>
    <row r="294">
      <c r="A294" s="176" t="n">
        <v>292</v>
      </c>
      <c r="B294" t="inlineStr">
        <is>
          <t>เป้าหมายของระดับกรดยูริกในเลือด (Target Serum Uric Acid) ในการรักษาผู้ป่วยโรคเกาต์เรื้อรังทั่วไปที่ไม่มีก้อนโทฟัส เพื่อป้องกันการเกิดผลึกใหม่และทำให้ผลึกเดิมค่อยๆ ละลายหมดไปคือข้อใด</t>
        </is>
      </c>
      <c r="D294" t="inlineStr">
        <is>
          <t>Serum Uric Acid &lt; 6.0 mg/dL (หรือ &lt; 360 umol/L)</t>
        </is>
      </c>
      <c r="E294" t="inlineStr">
        <is>
          <t>Serum Uric Acid &lt; 7.0 mg/dL</t>
        </is>
      </c>
      <c r="F294" t="inlineStr">
        <is>
          <t>Serum Uric Acid &lt; 8.0 mg/dL</t>
        </is>
      </c>
      <c r="G294" t="inlineStr">
        <is>
          <t>Serum Uric Acid &lt; 9.0 mg/dL</t>
        </is>
      </c>
      <c r="H294" t="inlineStr">
        <is>
          <t>ไม่จำเป็นต้องติดตามระดับยูริก ดูแค่อาการปวดข้อ</t>
        </is>
      </c>
      <c r="I294" t="n">
        <v>1</v>
      </c>
      <c r="J294" t="inlineStr">
        <is>
          <t>- คำตอบที่ถูกต้อง: ข้อ ก. Serum Uric Acid &lt; 6.0 mg/dL (หรือ &lt; 360 umol/L)
- ทำไมข้อนี้ถึงถูก: ขีดจำกัดความสามารถในการละลายของผลึก Monosodium Urate ในกระแสเลือดอยู่ที่ประมาณ 6.8 mg/dL ดังนั้นการควบคุมระดับ Serum Uric Acid ให้ต่ำกว่า 6.0 mg/dL (และ &lt; 5.0 mg/dL ในผู้ป่วยที่มีก้อนโทฟัส) จะช่วยป้องกันการตกผลึกใหม่และสลายผลึกเดิมได้อย่างสมบูรณ์
- ข้ออื่นผิดเพราะอะไร:
  • ข้อ ข. ถึง ง.: ระดับยูริกยังสูงกว่าจุดอิ่มตัว ทำให้ผลึกยังคงสะสมและทำลายข้อต่อเนื่อง
  • ข้อ จ.: การรักษาโรคเกาต์ต้องใช้หลัก Treat-to-Target ติดตามระดับยูริกเป็นหลัก</t>
        </is>
      </c>
      <c r="L294" t="inlineStr">
        <is>
          <t>Musculoskeletal</t>
        </is>
      </c>
      <c r="M294" t="inlineStr">
        <is>
          <t>Gout &amp; Hyperuricemia</t>
        </is>
      </c>
      <c r="N294" t="inlineStr">
        <is>
          <t>Clinic</t>
        </is>
      </c>
      <c r="O294" t="inlineStr">
        <is>
          <t>รุ่น RxCU83</t>
        </is>
      </c>
      <c r="P294" t="inlineStr">
        <is>
          <t>แบบฝึกหัด</t>
        </is>
      </c>
      <c r="Q294" t="inlineStr">
        <is>
          <t>Quiz เตรียมสอบ CC1 RxCU83</t>
        </is>
      </c>
    </row>
    <row r="295">
      <c r="A295" s="176" t="n">
        <v>293</v>
      </c>
      <c r="B295" t="inlineStr">
        <is>
          <t>ตามเกณฑ์ขององค์การอนามัยโลก (WHO) การตรวจวัดความหนาแน่นของมวลกระดูกด้วยเครื่อง DXA scan ค่า T-score ในข้อใดที่ให้การวินิจฉัยว่าเป็น โรคกระดูกพรุน (Osteoporosis)</t>
        </is>
      </c>
      <c r="D295" t="inlineStr">
        <is>
          <t>T-score มากกว่าหรือเท่ากับ -1.0 SD</t>
        </is>
      </c>
      <c r="E295" t="inlineStr">
        <is>
          <t>T-score ระหว่าง -1.0 ถึง -2.5 SD</t>
        </is>
      </c>
      <c r="F295" t="inlineStr">
        <is>
          <t>T-score น้อยกว่าหรือเท่ากับ -2.5 SD (T-score &lt;= -2.5)</t>
        </is>
      </c>
      <c r="G295" t="inlineStr">
        <is>
          <t>T-score = 0 SD</t>
        </is>
      </c>
      <c r="H295" t="inlineStr">
        <is>
          <t>T-score มากกว่า +1.0 SD</t>
        </is>
      </c>
      <c r="I295" t="n">
        <v>3</v>
      </c>
      <c r="J295" t="inlineStr">
        <is>
          <t>- คำตอบที่ถูกต้อง: ข้อ ค. T-score น้อยกว่าหรือเท่ากับ -2.5 SD (T-score &lt;= -2.5)
- ทำไมข้อนี้ถึงถูก: เกณฑ์การวินิจฉัยของ WHO กำหนดว่า: T-score &gt;= -1.0 คือ กระดูกปกติ (Normal), T-score ระหว่าง -1.0 ถึง -2.5 คือ ภาวะกระดูกบาง (Osteopenia), และ T-score &lt;= -2.5 คือ โรคกระดูกพรุน (Osteoporosis)
- ข้ออื่นผิดเพราะอะไร:
  • ข้อ ก.: จัดเป็นภาวะมวลกระดูกปกติ (Normal bone mass)
  • ข้อ ข.: จัดเป็นภาวะกระดูกบาง (Osteopenia)
  • ข้อ ง. และ จ.: จัดเป็นมวลกระดูกปกติหรือสูงกว่าเกณฑ์</t>
        </is>
      </c>
      <c r="L295" t="inlineStr">
        <is>
          <t>Musculoskeletal</t>
        </is>
      </c>
      <c r="M295" t="inlineStr">
        <is>
          <t>Osteoporosis</t>
        </is>
      </c>
      <c r="N295" t="inlineStr">
        <is>
          <t>Clinic</t>
        </is>
      </c>
      <c r="O295" t="inlineStr">
        <is>
          <t>รุ่น RxCU83</t>
        </is>
      </c>
      <c r="P295" t="inlineStr">
        <is>
          <t>แบบฝึกหัด</t>
        </is>
      </c>
      <c r="Q295" t="inlineStr">
        <is>
          <t>Quiz เตรียมสอบ CC1 RxCU83</t>
        </is>
      </c>
    </row>
    <row r="296">
      <c r="A296" s="176" t="n">
        <v>294</v>
      </c>
      <c r="B296" t="inlineStr">
        <is>
          <t>คำแนะนำในการรับประทานยากลุ่ม Oral Bisphosphonates (เช่น Alendronate 70 mg สัปดาห์ละครั้ง) ข้อใดถูกต้องที่สุดในการป้องกันการเกิดหลอดอาหารอักเสบและเพิ่มการดูดซึมยา</t>
        </is>
      </c>
      <c r="D296" t="inlineStr">
        <is>
          <t>รับประทานพร้อมอาหารเช้าและดื่มนมตาม 1 แก้ว</t>
        </is>
      </c>
      <c r="E296" t="inlineStr">
        <is>
          <t>รับประทานทันทีหลังตื่นนอนตอนเช้าในขณะท้องว่าง พร้อมน้ำเปล่าสะอาด 1 แก้วเต็ม (200-250 mL) และห้ามนอนราบหรือรับประทานอาหารอื่นเป็นเวลาอย่างน้อย 30 นาที</t>
        </is>
      </c>
      <c r="F296" t="inlineStr">
        <is>
          <t>รับประทานก่อนนอนพร้อมน้ำผลไม้รสเปรี้ยว</t>
        </is>
      </c>
      <c r="G296" t="inlineStr">
        <is>
          <t>เคี้ยวเม็ดยาให้ละเอียดก่อนกลืนพร้อมน้ำเล็กน้อย</t>
        </is>
      </c>
      <c r="H296" t="inlineStr">
        <is>
          <t>รับประทานพร้อมกับเม็ดแคลเซียมเสริมเพื่อความสะดวก</t>
        </is>
      </c>
      <c r="I296" t="n">
        <v>2</v>
      </c>
      <c r="J296" t="inlineStr">
        <is>
          <t>- คำตอบที่ถูกต้อง: ข้อ ข. รับประทานทันทีหลังตื่นนอนตอนเช้าในขณะท้องว่าง พร้อมน้ำเปล่าสะอาด 1 แก้วเต็ม (200-250 mL) และห้ามนอนราบหรือรับประทานอาหารอื่นเป็นเวลาอย่างน้อย 30 นาที
- ทำไมข้อนี้ถึงถูก: Bisphosphonates มี bioavailability ต่ำมาก (&lt; 1%) และถูกรบกวนการดูดซึมโดยอาหารและประจุบวกได้ง่าย จึงต้องรับประทานตอนท้องว่างด้วยน้ำเปล่า และตัวยาระคายเคืองเยื่อบุหลอดอาหารรุนแรง (Chemical esophagitis) จึงต้องดื่มน้ำมากๆ และคงลำตัวตั้งตรงอย่างน้อย 30 นาที
- ข้ออื่นผิดเพราะอะไร:
  • ข้อ ก.: แคลเซียมในนมจะจับกับยาทำให้ยาไม่ถูกดูดซึม
  • ข้อ ค.: น้ำผลไม้ลดการดูดซึมยา และการนอนราบทำให้ยาไหลย้อนกัดหลอดอาหาร
  • ข้อ ง.: ห้ามเคี้ยวหรืออมเม็ดยาเด็ดขาดเพราะทำให้เกิดแผลเปื่อยรุนแรงในช่องปากและหลอดอาหาร
  • ข้อ จ.: แคลเซียมขัดขวางการดูดซึมของบิสฟอสโฟเนต ต้องเว้นห่างอย่างน้อย 2 ชั่วโมง</t>
        </is>
      </c>
      <c r="L296" t="inlineStr">
        <is>
          <t>Musculoskeletal</t>
        </is>
      </c>
      <c r="M296" t="inlineStr">
        <is>
          <t>Osteoporosis</t>
        </is>
      </c>
      <c r="N296" t="inlineStr">
        <is>
          <t>Clinic</t>
        </is>
      </c>
      <c r="O296" t="inlineStr">
        <is>
          <t>รุ่น RxCU83</t>
        </is>
      </c>
      <c r="P296" t="inlineStr">
        <is>
          <t>แบบฝึกหัด</t>
        </is>
      </c>
      <c r="Q296" t="inlineStr">
        <is>
          <t>Quiz เตรียมสอบ CC1 RxCU83</t>
        </is>
      </c>
    </row>
    <row r="297">
      <c r="A297" s="176" t="n">
        <v>295</v>
      </c>
      <c r="B297" t="inlineStr">
        <is>
          <t>ข้อใดเป็นภาวะแทรกซ้อนที่พบได้น้อยแต่รุนแรงจากการใช้ยากลุ่ม Bisphosphonates หรือ Denosumab ต่อเนื่องเป็นระยะเวลานานหลายปี</t>
        </is>
      </c>
      <c r="D297" t="inlineStr">
        <is>
          <t>ภาวะกระดูกขากรรไกรตายจากการขาดเลือด (Osteonecrosis of the Jaw: ONJ)</t>
        </is>
      </c>
      <c r="E297" t="inlineStr">
        <is>
          <t>ภาวะกระดูกต้นขาหักผิดตำแหน่ง (Atypical Femoral Fractures: AFF)</t>
        </is>
      </c>
      <c r="F297" t="inlineStr">
        <is>
          <t>ภาวะแคลเซียมในเลือดต่ำ (Hypocalcemia)</t>
        </is>
      </c>
      <c r="G297" t="inlineStr">
        <is>
          <t>ถูกทั้งข้อ ก. และ ข.</t>
        </is>
      </c>
      <c r="H297" t="inlineStr">
        <is>
          <t>ถูกทุกข้อ</t>
        </is>
      </c>
      <c r="I297" t="n">
        <v>5</v>
      </c>
      <c r="J297" t="inlineStr">
        <is>
          <t>- คำตอบที่ถูกต้อง: ข้อ จ. ถูกทุกข้อ
- ทำไมข้อนี้ถึงถูก: การกดการสลายกระดูก (Antiresorptive therapy) ต่อเนื่องยาวนานทำให้การซ่อมแซม microdamage ของกระดูกลดลง สัมพันธ์กับภาวะ Osteonecrosis of the Jaw (ONJ มักสัมพันธ์กับการถอนฟันหรือทำหัตถการในช่องปาก), Atypical Femoral Fractures (AFF) และอาจพบ Hypocalcemia ได้ จึงต้องเฝ้าระวังทุกข้อ
- ข้ออื่นผิดเพราะอะไร:
  • ข้อ ก. ถึง ค. ล้วนเป็นภาวะแทรกซ้อนที่ได้รับการบันทึกเป็นคำเตือนในฉลากยา Antiresorptive agents ทั้งหมด</t>
        </is>
      </c>
      <c r="L297" t="inlineStr">
        <is>
          <t>Musculoskeletal</t>
        </is>
      </c>
      <c r="M297" t="inlineStr">
        <is>
          <t>Osteoporosis</t>
        </is>
      </c>
      <c r="N297" t="inlineStr">
        <is>
          <t>Clinic</t>
        </is>
      </c>
      <c r="O297" t="inlineStr">
        <is>
          <t>รุ่น RxCU83</t>
        </is>
      </c>
      <c r="P297" t="inlineStr">
        <is>
          <t>แบบฝึกหัด</t>
        </is>
      </c>
      <c r="Q297" t="inlineStr">
        <is>
          <t>Quiz เตรียมสอบ CC1 RxCU83</t>
        </is>
      </c>
    </row>
    <row r="298">
      <c r="A298" s="176" t="n">
        <v>296</v>
      </c>
      <c r="B298" t="inlineStr">
        <is>
          <t>ปริมาณแคลเซียมธาตุบริสุทธิ์ (Elemental Calcium) และวิตามินดี (Vitamin D3) ที่แนะนำให้ผู้สูงอายุและสตรีวัยหมดประจำเดือนได้รับต่อวัน เพื่อการป้องกันและรักษาโรคกระดูกพรุนคือข้อใด</t>
        </is>
      </c>
      <c r="D298" t="inlineStr">
        <is>
          <t>Elemental Calcium 200 mg/วัน และ Vitamin D 100 IU/วัน</t>
        </is>
      </c>
      <c r="E298" t="inlineStr">
        <is>
          <t>Elemental Calcium 500 mg/วัน และ Vitamin D 200 IU/วัน</t>
        </is>
      </c>
      <c r="F298" t="inlineStr">
        <is>
          <t>Elemental Calcium 1,000 - 1,200 mg/วัน (รวมจากอาหารและยาเสริม) และ Vitamin D 800 - 1,000 IU/วัน</t>
        </is>
      </c>
      <c r="G298" t="inlineStr">
        <is>
          <t>Elemental Calcium 3,000 mg/วัน และ Vitamin D 10,000 IU/วัน</t>
        </is>
      </c>
      <c r="H298" t="inlineStr">
        <is>
          <t>ไม่จำเป็นต้องได้รับแคลเซียม ให้รับประทานเฉพาะวิตามินดีอย่างเดียว</t>
        </is>
      </c>
      <c r="I298" t="n">
        <v>3</v>
      </c>
      <c r="J298" t="inlineStr">
        <is>
          <t>- คำตอบที่ถูกต้อง: ข้อ ค. Elemental Calcium 1,000 - 1,200 mg/วัน (รวมจากอาหารและยาเสริม) และ Vitamin D 800 - 1,000 IU/วัน
- ทำไมข้อนี้ถึงถูก: ตามแนวทางเวชปฏิบัติสากล (NOF/IOF/มูลนิธิโรคกระดูกพรุนแห่งประเทศไทย) แนะนำให้สตรีวัยหมดประจำเดือนและผู้สูงอายุได้รับ Elemental calcium ทั้งสิ้น 1,000-1,200 mg ต่อวัน และ Vitamin D 800-1,000 IU ต่อวัน เพื่อรักษาสมดุลแคลเซียมและการทำงานของเซลล์กระดูก
- ข้ออื่นผิดเพราะอะไร:
  • ข้อ ก. และ ข.: ปริมาณต่ำเกินไปในการรักษาสมดุลมวลกระดูก
  • ข้อ ง.: ปริมาณสูงเกินไป เสี่ยงต่อการเกิดนิ่วในไต (Nephrolithiasis) และหลอดเลือดแข็งตัว
  • ข้อ จ.: แคลเซียมเป็นแร่ธาตุโครงสร้างหลักของกระดูก จำเป็นต้องได้รับอย่างเพียงพอ</t>
        </is>
      </c>
      <c r="L298" t="inlineStr">
        <is>
          <t>Musculoskeletal</t>
        </is>
      </c>
      <c r="M298" t="inlineStr">
        <is>
          <t>Osteoporosis</t>
        </is>
      </c>
      <c r="N298" t="inlineStr">
        <is>
          <t>Clinic</t>
        </is>
      </c>
      <c r="O298" t="inlineStr">
        <is>
          <t>รุ่น RxCU83</t>
        </is>
      </c>
      <c r="P298" t="inlineStr">
        <is>
          <t>แบบฝึกหัด</t>
        </is>
      </c>
      <c r="Q298" t="inlineStr">
        <is>
          <t>Quiz เตรียมสอบ CC1 RxCU83</t>
        </is>
      </c>
    </row>
    <row r="299">
      <c r="A299" s="176" t="n">
        <v>297</v>
      </c>
      <c r="B299" t="inlineStr">
        <is>
          <t>ผู้ป่วยชายอายุ 53 ปี เป็นโรคเกาต์และโรคความดันโลหิตสูง ได้รับยา Colchicine, Hydrochlorothiazide และ Moduretic (HCTZ + Amiloride) มีอาการปวดข้อจากโรคเกาต์กำเริบบ่อยขึ้น อาหารชนิดใดที่ผู้ป่วยรายนี้ไม่ควรรับประทานมากที่สุด</t>
        </is>
      </c>
      <c r="D299" t="inlineStr">
        <is>
          <t>ต้มยำปลาช่อน</t>
        </is>
      </c>
      <c r="E299" t="inlineStr">
        <is>
          <t>หมูแดดเดียว</t>
        </is>
      </c>
      <c r="F299" t="inlineStr">
        <is>
          <t>ตับหวาน (เครื่องในสัตว์)</t>
        </is>
      </c>
      <c r="G299" t="inlineStr">
        <is>
          <t>แกงบวดฟักทอง</t>
        </is>
      </c>
      <c r="H299" t="inlineStr">
        <is>
          <t>ปลาหมึกย่าง</t>
        </is>
      </c>
      <c r="I299" t="n">
        <v>3</v>
      </c>
      <c r="J299" t="inlineStr">
        <is>
          <t>✅ คำตอบที่ถูกต้อง: ข้อ ค. ตับหวาน
🎯 ทำไมข้อนี้ถึงถูก:
ตับหวานและเครื่องในสัตว์ทุกชนิดจัดเป็นอาหารที่มีสารพิวรีนสูงมาก (&gt; 150 mg พิวรีน / 100 g อาหาร) ซึ่งจะถูกเปลี่ยนเป็นกรดยูริกในร่างกาย กระตุ้นให้เกิดข้ออักเสบเฉียบพลันจากเกาต์ได้โดยตรงและรุนแรงที่สุด (ประกอบกับผู้ป่วยได้รับยาขับปัสสาวะกลุ่มไธอะไซด์ซึ่งลดการขับกรดยูริกที่ไต)
🔍 ข้ออื่นผิดเพราะอะไร:
• ข้อ ก. ผิด เพราะเนื้อปลามีพิวรีนระดับปานกลาง ไม่สูงเท่าเครื่องในสัตว์
• ข้อ ข. ผิด เพราะเนื้อหมูมีพิวรีนระดับปานกลาง
• ข้อ ง. ผิด เพราะฟักทองมีพิวรีนต่ำ
• ข้อ จ. ผิด เพราะอาหารทะเลบางชนิดมีพิวรีนปานกลาง-สูง แต่เครื่องในสัตว์มีความเข้มข้นของพิวรีนสูงสุด</t>
        </is>
      </c>
      <c r="K299" t="inlineStr">
        <is>
          <t>Clinic</t>
        </is>
      </c>
      <c r="L299" t="inlineStr">
        <is>
          <t>Musculoskeletal</t>
        </is>
      </c>
      <c r="M299" t="inlineStr">
        <is>
          <t>Gout &amp; Hyperuricemia</t>
        </is>
      </c>
      <c r="N299" t="inlineStr">
        <is>
          <t>Clinic</t>
        </is>
      </c>
      <c r="O299" t="inlineStr">
        <is>
          <t>รุ่น RxCU83</t>
        </is>
      </c>
      <c r="P299" t="inlineStr">
        <is>
          <t>แบบฝึกหัด</t>
        </is>
      </c>
      <c r="Q299" t="inlineStr">
        <is>
          <t>Quiz เตรียมสอบ CC1 RxCU83</t>
        </is>
      </c>
    </row>
    <row r="300">
      <c r="A300" s="176" t="n">
        <v>298</v>
      </c>
      <c r="B300" t="inlineStr">
        <is>
          <t>ข้อใดเป็นประโยชน์สำคัญทางสรีรวิทยาของการให้ Vitamin D ร่วมกับ Calcium ในการรักษาและป้องกันโรคกระดูกพรุน</t>
        </is>
      </c>
      <c r="D300" t="inlineStr">
        <is>
          <t>ช่วยเร่งการสะสม calcium ที่กระดูกโดยตรง</t>
        </is>
      </c>
      <c r="E300" t="inlineStr">
        <is>
          <t>ลดการขับออกของ calcium ที่ไต</t>
        </is>
      </c>
      <c r="F300" t="inlineStr">
        <is>
          <t>เพิ่มการดูดซึมของ calcium ที่ทางเดินอาหาร (ลำไส้เล็ก)</t>
        </is>
      </c>
      <c r="G300" t="inlineStr">
        <is>
          <t>ลดการเกิดพิษของแคลเซียมต่อตับ</t>
        </is>
      </c>
      <c r="H300" t="inlineStr">
        <is>
          <t>เพื่อให้ฟอสเฟตจับกับแคลเซียมได้เร็วขึ้น</t>
        </is>
      </c>
      <c r="I300" t="n">
        <v>3</v>
      </c>
      <c r="J300" t="inlineStr">
        <is>
          <t>✅ คำตอบที่ถูกต้อง: ข้อ ค. เพิ่มการดูดซึมของ calcium ที่ทางเดินอาหาร
🎯 ทำไมข้อนี้ถึงถูก:
Active Vitamin D [1,25-(OH)2-D3 หรือ Calcitriol] ออกฤทธิ์กระตุ้นการสังเคราะห์โปรตีน Calbindin-D ในเซลล์เยื่อบุผิวลำไส้เล็ก ทำให้การดูดซึมแคลเซียมและฟอสฟอรัสจากทางเดินอาหารเข้าสู่กระแสเลือดเพิ่มขึ้นอย่างมีนัยสำคัญ
🔍 ข้ออื่นผิดเพราะอะไร:
• ข้อ ก. ผิด เพราะหน้าที่หลักเริ่มต้นคือการเพิ่มการดูดซึมที่ลำไส้
• ข้อ ข. ผิด เพราะการดูดซึมกลับที่ไตถูกควบคุมร่วมกับฮอร์โมน PTH แต่การดูดซึมที่ลำไส้เป็นบทบาทหลักของการเสริมวิตามินดี
• ข้อ ง. ผิด เพราะแคลเซียมไม่ได้ก่อพิษต่อตับ
• ข้อ จ. ผิด เพราะการจับกันเป็นแคลเซียมฟอสเฟตในทางเดินอาหารจะทำให้การละลายลดลง</t>
        </is>
      </c>
      <c r="K300" t="inlineStr">
        <is>
          <t>Clinic</t>
        </is>
      </c>
      <c r="L300" t="inlineStr">
        <is>
          <t>Musculoskeletal</t>
        </is>
      </c>
      <c r="M300" t="inlineStr">
        <is>
          <t>Osteoporosis</t>
        </is>
      </c>
      <c r="N300" t="inlineStr">
        <is>
          <t>Clinic</t>
        </is>
      </c>
      <c r="O300" t="inlineStr">
        <is>
          <t>รุ่น RxCU83</t>
        </is>
      </c>
      <c r="P300" t="inlineStr">
        <is>
          <t>แบบฝึกหัด</t>
        </is>
      </c>
      <c r="Q300" t="inlineStr">
        <is>
          <t>Quiz เตรียมสอบ CC1 RxCU83</t>
        </is>
      </c>
    </row>
    <row r="301">
      <c r="A301" s="176" t="n">
        <v>299</v>
      </c>
      <c r="B301" t="inlineStr">
        <is>
          <t>ผู้ป่วยชายอายุ 19 ปี เข้ารับการผ่าตัด หลังผ่าตัดมีอาการปวดแผล Pain score 8/10 แพทย์สั่งฉีด Morphine 2 mg IV ทุก 4 ชั่วโมงเมื่อมีอาการปวด
ในวันที่ 1 หลังการผ่าตัด ผู้ป่วยยังคงมีอาการปวดแผลผ่าตัดเฉียบพลันในระดับรุนแรง (Pain score 8/10) ยาแก้ปวดในข้อใด ไม่เหมาะสม อย่างยิ่งที่จะนำมาใช้เป็นยาเดี่ยวเพื่อระงับอาการปวดเฉียบพลันหลังผ่าตัดในผู้ป่วยรายนี้</t>
        </is>
      </c>
      <c r="C301" t="inlineStr">
        <is>
          <t>Amitriptyline</t>
        </is>
      </c>
      <c r="D301" t="inlineStr">
        <is>
          <t>Paracetamol IV</t>
        </is>
      </c>
      <c r="E301" t="inlineStr">
        <is>
          <t>Ketorolac IV</t>
        </is>
      </c>
      <c r="F301" t="inlineStr">
        <is>
          <t>Morphine IV</t>
        </is>
      </c>
      <c r="G301" t="inlineStr">
        <is>
          <t>Fentanyl IV</t>
        </is>
      </c>
      <c r="H301" t="n">
        <v>1</v>
      </c>
      <c r="I301" t="inlineStr">
        <is>
          <t>✅ คำตอบที่ถูกต้อง: ข้อ ก. Amitriptyline
🎯 ทำไมข้อนี้ถึงถูก: Amitriptyline เป็นยากลุ่ม Tricyclic Antidepressant (TCA) ซึ่งออกฤทธิ์ยับยั้งการดูดกลับของ Serotonin และ Norepinephrine เหมาะสำหรับรักษาอาการปวดเรื้อรังจากระบบประสาท (Neuropathic pain) และต้องใช้เวลาในการปรับระดับยานาน 2-4 สัปดาห์จึงจะเห็นผลระงับปวดชัดเจน จึงไม่มีบทบาทและไม่เหมาะสมอย่างยิ่งในการใช้ระงับอาการปวดเฉียบพลันหลังผ่าตัด (Acute severe postoperative pain)
🔍 ข้ออื่นผิดเพราะอะไร:
• ข้อ ข.: Paracetamol IV (Propacetamol) ใช้เป็น Multimodal analgesia เสริมกับ Opioid เพื่อลดปริมาณการใช้ยาแก้ปวดกลุ่มโอปิออยด์ได้
• ข้อ ค.: Ketorolac IV เป็นยาในกลุ่ม NSAIDs ออกฤทธิ์เร็ว เหมาะสำหรับควบคุมอาการปวดปานกลางถึงรุนแรงหลังผ่าตัดระยะสั้น (ไม่เกิน 5 วัน)
• ข้อ ง.: Morphine IV เป็นยามาตรฐานอันดับแรก (Gold standard) ในการควบคุมอาการปวดรุนแรงหลังผ่าตัด
• ข้อ จ.: Fentanyl IV เป็น Strong opioid agonist ที่ออกฤทธิ์เร็วมาก เหมาะสำหรับระงับอาการปวดเฉียบพลันหลังผ่าตัด</t>
        </is>
      </c>
      <c r="K301" t="inlineStr">
        <is>
          <t>Intermediate</t>
        </is>
      </c>
      <c r="L301" t="inlineStr">
        <is>
          <t>Musculoskeletal</t>
        </is>
      </c>
      <c r="M301" t="inlineStr">
        <is>
          <t>Acute Postoperative Pain Management</t>
        </is>
      </c>
      <c r="N301" t="inlineStr">
        <is>
          <t>Clinic</t>
        </is>
      </c>
      <c r="O301" t="inlineStr">
        <is>
          <t>[RECONSTRUCTED: ปรับแต่งและเติมเต็มบริบทโจทย์/ตัวเลือกเพื่อความสมบูรณ์] ข้อสอบจริง PLE-CC1 ปี 2567 ข้อ 15</t>
        </is>
      </c>
      <c r="P301" t="inlineStr">
        <is>
          <t>ข้อสอบจริง</t>
        </is>
      </c>
      <c r="Q301" t="inlineStr">
        <is>
          <t>2567</t>
        </is>
      </c>
      <c r="R301" t="inlineStr">
        <is>
          <t>CASE_2567_MORPHINE_01</t>
        </is>
      </c>
    </row>
    <row r="302">
      <c r="A302" s="176" t="n">
        <v>300</v>
      </c>
      <c r="B302" t="inlineStr">
        <is>
          <t>ผู้ป่วยหญิงอายุ 65 ปี มาโรงพยาบาลด้วยอาการปวด บวม แดง ร้อนอย่างรุนแรงที่บริเวณข้อนิ้วหัวแม่เท้าข้างขวา (First Metatarsophalangeal Joint: Podagra) เป็นมา 12 ชั่วโมง แพทย์วินิจฉัยว่าเป็นภาวะข้ออักเสบเกาต์เฉียบพลัน (Acute Gout Flare) ผลตรวจระดับกรดยูริกในเลือดพบ Serum Uric Acid = 8.5 mg/dL ผู้ป่วยไม่มีโรคประจำตัว ค่าการทำงานของไตและตับปกติ ไม่มีประวัติแพ้ยา
จากแนวทางเวชปฏิบัติการดูแลรักษาโรคข้ออักเสบเกาต์ของประเทศไทย ยาในข้อใดมีความเหมาะสมสูงสุดในการเลือกใช้เพื่อระงับอาการปวดอักเสบเฉียบพลันในผู้ป่วยรายนี้</t>
        </is>
      </c>
      <c r="C302" t="inlineStr">
        <is>
          <t>Naproxen 500 mg รับประทานวันละ 2 ครั้ง หลังอาหารทันที</t>
        </is>
      </c>
      <c r="D302" t="inlineStr">
        <is>
          <t>Allopurinol 100 mg รับประทานวันละ 1 ครั้ง หลังอาหาร</t>
        </is>
      </c>
      <c r="E302" t="inlineStr">
        <is>
          <t>Probenecid 500 mg รับประทานวันละ 2 ครั้ง หลังอาหาร</t>
        </is>
      </c>
      <c r="F302" t="inlineStr">
        <is>
          <t>Tramadol 50 mg รับประทานทุก 6 ชั่วโมง</t>
        </is>
      </c>
      <c r="G302" t="inlineStr">
        <is>
          <t>Pethidine 50 mg ฉีดเข้ากล้ามเนื้อ</t>
        </is>
      </c>
      <c r="H302" t="n">
        <v>1</v>
      </c>
      <c r="I302" t="inlineStr">
        <is>
          <t>✅ คำตอบที่ถูกต้อง: ข้อ ก. Naproxen 500 mg รับประทานวันละ 2 ครั้ง หลังอาหารทันที
🎯 ทำไมข้อนี้ถึงถูก: ในการรักษาข้ออักเสบเกาต์เฉียบพลัน (Acute Gout Flare) ยาลำดับแรกที่แนะนำคือยากลุ่ม NSAIDs (เช่น Naproxen, Indomethacin) หรือ Colchicine ในขนาดต่ำ หรือ Corticosteroids เพื่อลดการอักเสบของข้ออย่างรวดเร็ว สำหรับยาลดกรดยูริก เช่น Allopurinol หรือ Probenecid ห้าม เริ่มใช้ในระหว่างที่ข้อกำลังอักเสบเฉียบพลัน เนื่องจากจะทำให้ระดับกรดยูริกในเลือดเปลี่ยนแปลงฉับพลัน ส่งผลให้ผลึกยูเรตแตกตัวและข้ออักเสบกำเริบรุนแรงขึ้น
🔍 ข้ออื่นผิดเพราะอะไร:
• ข้อ ข.: Allopurinol เป็นยาลดกรดยูริก (Urate-Lowering Therapy: ULT) ห้ามเริ่มยาขณะมี acute flare ต้องรอให้อาการข้ออักเสบสงบลงอย่างน้อย 2-4 สัปดาห์ก่อน
• ข้อ ค.: Probenecid เป็นยาขับกรดยูริกทางปัสสาวะ ใช้ในระยะเรื้อรัง ไม่ใช่ยารักษาอาการปวดเฉียบพลัน
• ข้อ ง.: Tramadol เป็นยาแก้ปวดที่ไม่มีฤทธิ์ต้านการอักเสบ (No anti-inflammatory effect) จึงไม่สามารถลดการอักเสบของข้อเกาต์ได้
• ข้อ จ.: Pethidine เป็นยาเสพติดให้โทษที่ไม่มีฤทธิ์ต้านการอักเสบ และเสี่ยงต่อการเกิดพิษจากสาร Norpethidine สะสม</t>
        </is>
      </c>
      <c r="K302" t="inlineStr">
        <is>
          <t>Intermediate</t>
        </is>
      </c>
      <c r="L302" t="inlineStr">
        <is>
          <t>Musculoskeletal</t>
        </is>
      </c>
      <c r="M302" t="inlineStr">
        <is>
          <t>Acute Gout Flare Management</t>
        </is>
      </c>
      <c r="N302" t="inlineStr">
        <is>
          <t>Clinic</t>
        </is>
      </c>
      <c r="O302" t="inlineStr">
        <is>
          <t>[RECONSTRUCTED: ปรับแต่งและเติมเต็มบริบทโจทย์/ตัวเลือกเพื่อความสมบูรณ์] ข้อสอบจริง PLE-CC1 ปี 2567 ข้อ 42</t>
        </is>
      </c>
      <c r="P302" t="inlineStr">
        <is>
          <t>ข้อสอบจริง</t>
        </is>
      </c>
      <c r="Q302" t="inlineStr">
        <is>
          <t>2567</t>
        </is>
      </c>
      <c r="R302" t="inlineStr">
        <is>
          <t>CASE_2567_GOUT_01</t>
        </is>
      </c>
    </row>
    <row r="303">
      <c r="A303" s="176" t="n">
        <v>301</v>
      </c>
      <c r="B303" t="inlineStr">
        <is>
          <t>ผู้ป่วยหญิงอายุ 65 ปี มาโรงพยาบาลด้วยอาการปวด บวม แดง ร้อนอย่างรุนแรงที่บริเวณข้อนิ้วหัวแม่เท้าข้างขวา (First Metatarsophalangeal Joint: Podagra) เป็นมา 12 ชั่วโมง แพทย์วินิจฉัยว่าเป็นภาวะข้ออักเสบเกาต์เฉียบพลัน (Acute Gout Flare) ผลตรวจระดับกรดยูริกในเลือดพบ Serum Uric Acid = 8.5 mg/dL ผู้ป่วยไม่มีโรคประจำตัว ค่าการทำงานของไตและตับปกติ ไม่มีประวัติแพ้ยา
เภสัชกรควรให้คำแนะนำด้านโภชนาการแก่ผู้ป่วยโรคเกาต์ อาหารหรือเครื่องดื่มในข้อใดต่อไปนี้ที่ผู้ป่วยโรคเกาต์ สามารถรับประทานได้อย่างปลอดภัยโดยไม่ต้องหลีกเลี่ยงหรือจำกัดปริมาณเข้มงวด (และมีหลักฐานว่าช่วยลดระดับกรดยูริกในเลือด)</t>
        </is>
      </c>
      <c r="C303" t="inlineStr">
        <is>
          <t>นมและผลิตภัณฑ์นมไขมันต่ำหรือพร่องมันเนย (Low-fat dairy products)</t>
        </is>
      </c>
      <c r="D303" t="inlineStr">
        <is>
          <t>เครื่องดื่มแอลกอฮอล์ประเภทเบียร์</t>
        </is>
      </c>
      <c r="E303" t="inlineStr">
        <is>
          <t>เครื่องดื่มน้ำผลไม้กล่องที่มีน้ำตาลฟรักโทสสูง (High-fructose corn syrup)</t>
        </is>
      </c>
      <c r="F303" t="inlineStr">
        <is>
          <t>ตับหมูทอดกระเทียมและเครื่องในสัตว์</t>
        </is>
      </c>
      <c r="G303" t="inlineStr">
        <is>
          <t>ปีกไก่ทอดและน้ำซุปต้มกระดูกสัตว์ปีก</t>
        </is>
      </c>
      <c r="H303" t="n">
        <v>1</v>
      </c>
      <c r="I303" t="inlineStr">
        <is>
          <t>✅ คำตอบที่ถูกต้อง: ข้อ ก. นมและผลิตภัณฑ์นมไขมันต่ำหรือพร่องมันเนย (Low-fat dairy products)
🎯 ทำไมข้อนี้ถึงถูก: ตามแนวทางเวชปฏิบัติการรักษาโรคเกาต์ นมและผลิตภัณฑ์นมไขมันต่ำ (Low-fat dairy products เช่น นมพร่องมันเนย โยเกิร์ตไขมันต่ำ) มีโปรตีน Casein และ Lactalbumin ซึ่งมีฤทธิ์กระตุ้นการขับกรดยูริกออกทางไต (Uricosuric effect) จึงช่วยลดระดับกรดยูริกในเลือดและลดความถี่ของการกำเริบของโรคเกาต์ ผู้ป่วยเกาต์จึงสามารถรับประทานได้โดยไม่ต้องจำกัด
🔍 ข้ออื่นผิดเพราะอะไร:
• ข้อ ข.: เบียร์มีพิวรีนสูงมากและแอลกอฮอล์จะเปลี่ยนเป็นกรดแลกติกแย่งการขับกรดยูริกที่ไต เป็นตัวกระตุ้นเกาต์กำเริบที่รุนแรงที่สุด
• ข้อ ค.: น้ำตาล Fructose จะเร่งการสลายของ ATP ในตับ ทำให้มีการสร้างกรดยูริกเพิ่มขึ้นอย่างมาก ต้องหลีกเลี่ยง
• ข้อ ง.: เครื่องในสัตว์มีสารพิวรีนสูงมาก (Very high purine) ต้องหลีกเลี่ยงอย่างเด็ดขาด
• ข้อ จ.: สัตว์ปีกและน้ำต้มกระดูกมีพิวรีนสูง ควรจำกัดการรับประทาน</t>
        </is>
      </c>
      <c r="K303" t="inlineStr">
        <is>
          <t>Intermediate</t>
        </is>
      </c>
      <c r="L303" t="inlineStr">
        <is>
          <t>Musculoskeletal</t>
        </is>
      </c>
      <c r="M303" t="inlineStr">
        <is>
          <t>Dietary Management &amp; Purine Restriction in Gout</t>
        </is>
      </c>
      <c r="N303" t="inlineStr">
        <is>
          <t>Clinic</t>
        </is>
      </c>
      <c r="O303" t="inlineStr">
        <is>
          <t>[RECONSTRUCTED: ปรับแต่งและเติมเต็มบริบทโจทย์/ตัวเลือกเพื่อความสมบูรณ์] ข้อสอบจริง PLE-CC1 ปี 2567 ข้อ 56</t>
        </is>
      </c>
      <c r="P303" t="inlineStr">
        <is>
          <t>ข้อสอบจริง</t>
        </is>
      </c>
      <c r="Q303" t="inlineStr">
        <is>
          <t>2567</t>
        </is>
      </c>
      <c r="R303" t="inlineStr">
        <is>
          <t>CASE_2567_GOUT_01</t>
        </is>
      </c>
    </row>
    <row r="304">
      <c r="A304" s="176" t="n">
        <v>302</v>
      </c>
      <c r="B304" t="inlineStr">
        <is>
          <t>ผู้ป่วยหญิงอายุ 65 ปี มาโรงพยาบาลด้วยอาการปวด บวม แดง ร้อนอย่างรุนแรงที่บริเวณข้อนิ้วหัวแม่เท้าข้างขวา (First Metatarsophalangeal Joint: Podagra) เป็นมา 12 ชั่วโมง แพทย์วินิจฉัยว่าเป็นภาวะข้ออักเสบเกาต์เฉียบพลัน (Acute Gout Flare) ผลตรวจระดับกรดยูริกในเลือดพบ Serum Uric Acid = 8.5 mg/dL ผู้ป่วยไม่มีโรคประจำตัว ค่าการทำงานของไตและตับปกติ ไม่มีประวัติแพ้ยา
ผู้ป่วยโรคข้ออักเสบเกาต์เรื้อรังที่ได้รับการตรวจคัดกรองทางเภสัชพันธุศาสตร์ (Pharmacogenomics) พบว่ามียีนแพ้ยาชนิด HLA-B 58:01 Allele ให้ผลบวก แพทย์ควรหลีกเลี่ยงการเริ่มใช้ยาลดกรดยูริกในข้อใดโดยเด็ดขาด เนื่องจากมีความเสี่ยงสูงมากต่อการเกิดปฏิกิริยาผื่นแพ้ยาทางผิวหนังที่รุนแรงถึงแก่ชีวิต (Severe Cutaneous Adverse Reactions: SCARs เช่น SJS/TEN)</t>
        </is>
      </c>
      <c r="C304" t="inlineStr">
        <is>
          <t>Allopurinol</t>
        </is>
      </c>
      <c r="D304" t="inlineStr">
        <is>
          <t>Febuxostat</t>
        </is>
      </c>
      <c r="E304" t="inlineStr">
        <is>
          <t>Benzbromarone</t>
        </is>
      </c>
      <c r="F304" t="inlineStr">
        <is>
          <t>Probenecid</t>
        </is>
      </c>
      <c r="G304" t="inlineStr">
        <is>
          <t>Sulfinpyrazone</t>
        </is>
      </c>
      <c r="H304" t="n">
        <v>1</v>
      </c>
      <c r="I304" t="inlineStr">
        <is>
          <t>✅ คำตอบที่ถูกต้อง: ข้อ ก. Allopurinol
🎯 ทำไมข้อนี้ถึงถูก: ยีน HLA-B 58:01 มีความสัมพันธ์อย่างยิ่งกับการเกิด Allopurinol-induced Severe Cutaneous Adverse Reactions (SCARs) ได้แก่ Stevens-Johnson Syndrome (SJS), Toxic Epidermal Necrolysis (TEN) และ DRESS syndrome โดยเฉพาะในประชากรไทยและเอเชีย ซึ่งมีค่าความเสี่ยงสัมพัทธ์สูงกว่าผู้ที่ไม่มียีนนี้หลายร้อยเท่า หากผู้ป่วยตรวจพบ HLA-B 58:01 positive ถือเป็น ข้อห้ามใช้เด็ดขาด สำหรับยา Allopurinol และควรเลือกใช้ยากลุ่มอื่นแทน เช่น Febuxostat หรือยากลุ่มขับกรดยูริก (Uricosuric drugs)
🔍 ข้ออื่นผิดเพราะอะไร:
• ข้อ ข.: Febuxostat เป็น Non-purine Xanthine Oxidase Inhibitor สามารถใช้เป็นทางเลือกได้อย่างปลอดภัยในผู้ป่วยที่แพ้ Allopurinol หรือมี HLA-B 58:01 positive
• ข้อ ค. และ ง.: Benzbromarone และ Probenecid เป็นยากลุ่ม Uricosuric drugs ออกฤทธิ์ยับยั้ง URAT-1 ที่ไต ไม่มีความสัมพันธ์กับยีน HLA-B 58:01
• ข้อ จ.: Sulfinpyrazone เป็น uricosuric drug ไม่เกี่ยวข้องกับ HLA-B 58:01</t>
        </is>
      </c>
      <c r="K304" t="inlineStr">
        <is>
          <t>Intermediate</t>
        </is>
      </c>
      <c r="L304" t="inlineStr">
        <is>
          <t>Musculoskeletal</t>
        </is>
      </c>
      <c r="M304" t="inlineStr">
        <is>
          <t>Pharmacogenomics: HLA-B 58:01 &amp; Allopurinol SCARs</t>
        </is>
      </c>
      <c r="N304" t="inlineStr">
        <is>
          <t>Clinic</t>
        </is>
      </c>
      <c r="O304" t="inlineStr">
        <is>
          <t>[RECONSTRUCTED: ปรับแต่งและเติมเต็มบริบทโจทย์/ตัวเลือกเพื่อความสมบูรณ์] ข้อสอบจริง PLE-CC1 ปี 2567 ข้อ 72</t>
        </is>
      </c>
      <c r="P304" t="inlineStr">
        <is>
          <t>ข้อสอบจริง</t>
        </is>
      </c>
      <c r="Q304" t="inlineStr">
        <is>
          <t>2567</t>
        </is>
      </c>
      <c r="R304" t="inlineStr">
        <is>
          <t>CASE_2567_GOUT_01</t>
        </is>
      </c>
    </row>
    <row r="305">
      <c r="A305" s="176" t="n">
        <v>303</v>
      </c>
      <c r="B305" t="inlineStr">
        <is>
          <t>ผู้ป่วยหญิงอายุ 65 ปี มาโรงพยาบาลด้วยอาการปวด บวม แดง ร้อนอย่างรุนแรงที่บริเวณข้อนิ้วหัวแม่เท้าข้างขวา (First Metatarsophalangeal Joint: Podagra) เป็นมา 12 ชั่วโมง แพทย์วินิจฉัยว่าเป็นภาวะข้ออักเสบเกาต์เฉียบพลัน (Acute Gout Flare) ผลตรวจระดับกรดยูริกในเลือดพบ Serum Uric Acid = 8.5 mg/dL ผู้ป่วยไม่มีโรคประจำตัว ค่าการทำงานของไตและตับปกติ ไม่มีประวัติแพ้ยา
แพทย์ได้สั่งจ่ายยา Colchicine เพื่อใช้รักษาข้ออักเสบเกาต์เฉียบพลัน อาการไม่พึงประสงค์ในระบบทางเดินอาหารข้อใดที่พบได้บ่อยที่สุด และถือเป็น สัญญาณเตือนเริ่มต้น (Early Toxicity Sign) ที่บ่งชี้ว่าขนาดยาเริ่มเข้าสู่ระดับความเป็นพิษของยา Colchicine ซึ่งต้องแนะนำให้ผู้ป่วยหยุดยาทันที</t>
        </is>
      </c>
      <c r="C305" t="inlineStr">
        <is>
          <t>อาการท้องเสีย ถ่ายเหลว คลื่นไส้ หรืออาเจียนรุนแรง (Severe Diarrhea, Nausea, and Vomiting)</t>
        </is>
      </c>
      <c r="D305" t="inlineStr">
        <is>
          <t>อาการท้องผูกเรื้อรังและแน่นท้อง</t>
        </is>
      </c>
      <c r="E305" t="inlineStr">
        <is>
          <t>อาการคลื่นไฟฟ้าหัวใจผิดปกติแบบ QT Prolongation</t>
        </is>
      </c>
      <c r="F305" t="inlineStr">
        <is>
          <t>อาการไอแห้งต่อเนื่องและหายใจมีเสียงหวีด</t>
        </is>
      </c>
      <c r="G305" t="inlineStr">
        <is>
          <t>อาการปัสสาวะไม่ออกและปวดบั้นเอว</t>
        </is>
      </c>
      <c r="H305" t="n">
        <v>1</v>
      </c>
      <c r="I305" t="inlineStr">
        <is>
          <t>✅ คำตอบที่ถูกต้อง: ข้อ ก. อาการท้องเสีย ถ่ายเหลว คลื่นไส้ หรืออาเจียนรุนแรง (Severe Diarrhea, Nausea, and Vomiting)
🎯 ทำไมข้อนี้ถึงถูก: Colchicine ออกฤทธิ์ยับยั้ง Tubulin polymerization ส่งผลกระทบต่อเซลล์ที่มีอัตราการแบ่งตัวรวดเร็ว โดยเฉพาะเซลล์เยื่อบุทางเดินอาหาร (Gastrointestinal epithelial cells) อาการแสดงของพิษเริ่มต้นที่พบบ่อยที่สุด (มากกว่าร้อยละ 80 ของการใช้ขนาดสูงในอดีต) คือ ท้องเสียอย่างรุนแรง ปวดเกร็งท้อง คลื่นไส้ และอาเจียน หากผู้ป่วยเริ่มมีอาการถ่ายเหลว ต้องสั่งให้หยุดยาทันทีเพื่อป้องกันภาวะขาดน้ำ เกลือแร่ผิดปกติ และพิษกดไขกระดูก
🔍 ข้ออื่นผิดเพราะอะไร:
• ข้อ ข.: Colchicine ทำให้ท้องเสีย ไม่ได้ทำให้ท้องผูก
• ข้อ ค.: QT prolongation ไม่ใช่อาการข้างเคียงจำเพาะของ Colchicine
• ข้อ ง.: อาการไอแห้งเป็นผลข้างเคียงของยากลุ่ม ACEIs
• ข้อ จ.: ปัสสาวะไม่ออกไม่ใช่สัญญาณเตือนเริ่มต้นของ Colchicine</t>
        </is>
      </c>
      <c r="K305" t="inlineStr">
        <is>
          <t>Intermediate</t>
        </is>
      </c>
      <c r="L305" t="inlineStr">
        <is>
          <t>Musculoskeletal</t>
        </is>
      </c>
      <c r="M305" t="inlineStr">
        <is>
          <t>Colchicine Gastrointestinal Toxicity &amp; Early Warning Signs</t>
        </is>
      </c>
      <c r="N305" t="inlineStr">
        <is>
          <t>Clinic</t>
        </is>
      </c>
      <c r="O305" t="inlineStr">
        <is>
          <t>[RECONSTRUCTED: ปรับแต่งและเติมเต็มบริบทโจทย์/ตัวเลือกเพื่อความสมบูรณ์] ข้อสอบจริง PLE-CC1 ปี 2567 ข้อ 73</t>
        </is>
      </c>
      <c r="P305" t="inlineStr">
        <is>
          <t>ข้อสอบจริง</t>
        </is>
      </c>
      <c r="Q305" t="inlineStr">
        <is>
          <t>2567</t>
        </is>
      </c>
      <c r="R305" t="inlineStr">
        <is>
          <t>CASE_2567_GOUT_01</t>
        </is>
      </c>
    </row>
    <row r="306">
      <c r="A306" s="176" t="n">
        <v>304</v>
      </c>
      <c r="B306" t="inlineStr">
        <is>
          <t>ผู้ป่วยหญิงอายุ 65 ปี มาพบแพทย์ด้วยอาการปวด บวม แดง ร้อนอย่างรุนแรงบริเวณข้อโคนนิ้วหัวแม่เท้าข้างขวาเฉียบพลัน ได้รับการวินิจฉัยเป็นโรคข้ออักเสบเกาต์เฉียบพลัน (Acute gout attack) ผลตรวจทางห้องปฏิบัติการพบ serum uric acid = 8.5 mg/dL ผู้ป่วยไม่มีโรคประจำตัวอื่นและไม่มีประวัติการแพ้ยา ยาในข้อใดต่อไปนี้มีความเหมาะสมที่สุดสำหรับการรักษาอาการปวดข้อเฉียบพลันในผู้ป่วยรายนี้ตามแนวทางเวชปฏิบัติ</t>
        </is>
      </c>
      <c r="C306" t="inlineStr">
        <is>
          <t>Naproxen</t>
        </is>
      </c>
      <c r="D306" t="inlineStr">
        <is>
          <t>Tramadol</t>
        </is>
      </c>
      <c r="E306" t="inlineStr">
        <is>
          <t>Pethidine</t>
        </is>
      </c>
      <c r="F306" t="inlineStr">
        <is>
          <t>Allopurinol</t>
        </is>
      </c>
      <c r="G306" t="inlineStr">
        <is>
          <t>Probenecid</t>
        </is>
      </c>
      <c r="H306" t="n">
        <v>1</v>
      </c>
      <c r="I306" t="inlineStr">
        <is>
          <t>✅ คำตอบที่ถูกต้อง: ข้อ ก. Naproxen
🎯 ทำไมข้อนี้ถึงถูก: ตามแนวทางเวชปฏิบัติการดูแลรักษาโรคข้ออักเสบเกาต์ (Gout Guidelines) การรักษาอาการข้ออักเสบเกาต์เฉียบพลัน (Acute gout attack) แนะนำให้ใช้ยาต้านการอักเสบที่ไม่ใช่สเตียรอยด์ (NSAIDs เช่น Naproxen, Indomethacin), Colchicine หรือ Systemic corticosteroids เป็นยาขนานแรก (first-line therapy) เพื่อลดการอักเสบและบรรเทาอาการปวดข้ออย่างรวดเร็ว โดย Naproxen มีประสิทธิภาพสูงและมีหลักฐานรองรับชัดเจนในการรักษา acute attack ในผู้ป่วยที่ไม่มีข้อห้ามใช้
🔍 ข้ออื่นผิดเพราะอะไร:
• ข้อ ข. Tramadol: เป็นยาแก้ปวดกลุ่ม Opioid บรรเทาอาการปวดได้แต่ไม่มีฤทธิ์ลดการอักเสบ (anti-inflammatory) ของข้อ จึงไม่ใช่ first-line therapy ใน acute gout
• ข้อ ค. Pethidine: เป็นยาแก้ปวดกลุ่ม Opioid ฤทธิ์แรง ไม่ลดการอักเสบและมีผลข้างเคียงสูง ไม่ใช่ยาที่เหมาะสมในการรักษา acute gout attack
• ข้อ ง. Allopurinol: เป็นยาลดระดับกรดยูริก (Xanthine oxidase inhibitor) ไม่ควรเริ่มใช้ในขณะที่มีอาการข้ออักเสบเกาต์เฉียบพลัน เนื่องจากจะทำให้ระดับยูริกในเลือดเปลี่ยนแปลงฉับพลันและกระตุ้นให้อาการอักเสบกำเริบหรือยืดเยื้อขึ้น
• ข้อ จ. Probenecid: เป็นยายับยั้งการดูดกลับกรดยูริกที่ไต (Uricosuric agent) สำหรับการควบคุมระยะยาว ไม่ใช้ในการรักษา acute attack</t>
        </is>
      </c>
      <c r="K306" t="inlineStr">
        <is>
          <t>Clinic</t>
        </is>
      </c>
      <c r="L306" t="inlineStr">
        <is>
          <t>Musculoskeletal</t>
        </is>
      </c>
      <c r="M306" t="inlineStr">
        <is>
          <t>Acute Gout Management</t>
        </is>
      </c>
      <c r="N306" t="inlineStr">
        <is>
          <t>ข้อสอบจริง</t>
        </is>
      </c>
      <c r="O306" t="inlineStr">
        <is>
          <t>PLE_CC1_2567_Key ข้อ 103</t>
        </is>
      </c>
      <c r="P306" t="inlineStr">
        <is>
          <t>2567</t>
        </is>
      </c>
      <c r="Q306" t="inlineStr">
        <is>
          <t>ข้อสอบจริง ศรภ. สภาเภสัชกรรม</t>
        </is>
      </c>
    </row>
    <row r="307">
      <c r="A307" s="177" t="n">
        <v>305</v>
      </c>
      <c r="B307" s="34" t="inlineStr">
        <is>
          <t>ผู้ป่วยชายไทยคู่ อายุ 55 ปี น้ำหนัก 60 kg ส่วนสูง 150 cm มีอาการข้อฝืดตึงตอนเช้าประมาณ 10 นาที มีเสียงกรอบแกรบในข้อขณะเคลื่อนไหว (Crepitus) ไม่มีอาการปวดบวมแดงร้อน ปวดข้อเข่าเวลาเดินขึ้นบันได เป็นที่เข่าทั้งสองข้าง ระดับความปวด 2 เต็ม 10
จากลักษณะอาการและอาการแสดงทางคลินิกข้างต้น ผู้ป่วยรายนี้น่าจะได้รับการวินิจฉัยเป็นโรคใดมากที่สุด</t>
        </is>
      </c>
      <c r="C307" s="100" t="inlineStr"/>
      <c r="D307" s="34" t="inlineStr">
        <is>
          <t>Osteoporosis</t>
        </is>
      </c>
      <c r="E307" s="34" t="inlineStr">
        <is>
          <t>Rheumatoid arthritis</t>
        </is>
      </c>
      <c r="F307" s="34" t="inlineStr">
        <is>
          <t>Gouty arthritis</t>
        </is>
      </c>
      <c r="G307" s="34" t="inlineStr">
        <is>
          <t>Osteoarthritis</t>
        </is>
      </c>
      <c r="H307" s="34" t="inlineStr">
        <is>
          <t>Tendinitis</t>
        </is>
      </c>
      <c r="I307" s="100" t="n">
        <v>4</v>
      </c>
      <c r="J307" s="34" t="inlineStr">
        <is>
          <t>✅ คำตอบที่ถูกต้อง: ข้อ ง. Osteoarthritis
🎯 ทำไมข้อนี้ถึงถูก:
ผู้ป่วยมีลักษณะสำคัญของโรคข้อเข่าเสื่อม (Osteoarthritis of the knee) ชัดเจน ได้แก่ อายุเกิน 50 ปี, ปวดสัมพันธ์กับการใช้งาน (เดินขึ้นบันได), ข้อฝืดตึงตอนเช้าเป็นเวลาสั้นๆ น้อยกว่า 30 นาที (&lt; 30 minutes), ตรวจพบเสียงกรอบแกรบในข้อ (Crepitus) และไม่มีลักษณะของการอักเสบเฉียบพลัน ปวดบวมแดงร้อน
🔍 ข้ออื่นผิดเพราะอะไร:
• ข้อ ก. ผิดเพราะ: Osteoporosis (โรคกระดูกพรุน) เป็นโรคที่ไม่มีอาการเตือนทางคลินิก (Silent disease) จนกว่าจะเกิดกระดูกหัก ไม่ทำให้เกิดเสียงกรอบแกรบหรือข้อฝืดตึง
• ข้อ ข. ผิดเพราะ: Rheumatoid arthritis เป็นโรคข้ออักเสบจากภูมิคุ้มกัน มักมีข้อฝืดตึงตอนเช้านานกว่า 1 ชั่วโมง (&gt; 60 minutes) มีการอักเสบปวดบวมแดงร้อน และมักเริ่มที่ข้อนิ้วมือข้อมือแบบสมมาตร
• ข้อ ค. ผิดเพราะ: Gouty arthritis มักมีอาการปวดข้อเฉียบพลันอย่างรุนแรง บวมแดงร้อนชัดเจน มักเป็นข้อเดี่ยว เช่น ข้อโคนนิ้วหัวแม่เท้า (MTP joint)
• ข้อ จ. ผิดเพราะ: Tendinitis (เอ็นอักเสบ) มักมีอาการปวดจำเพาะตามแนวเส้นเอ็นและจุดเกาะของเอ็น ไม่พบเสียงกรอบแกรบในข้อทั่วๆ ไป</t>
        </is>
      </c>
      <c r="K307" s="100" t="inlineStr"/>
      <c r="L307" s="34" t="inlineStr">
        <is>
          <t>Musculoskeletal</t>
        </is>
      </c>
      <c r="M307" s="34" t="inlineStr">
        <is>
          <t>Osteoarthritis</t>
        </is>
      </c>
      <c r="N307" s="100" t="inlineStr">
        <is>
          <t>Clinic</t>
        </is>
      </c>
      <c r="O307" s="34" t="inlineStr">
        <is>
          <t>ข้อสอบจริง PLE-CC1 ปี 2566 Day 1 ข้อ 5 [CASE_2566_OA_01]</t>
        </is>
      </c>
      <c r="P307" s="100" t="inlineStr">
        <is>
          <t>ข้อสอบจริง</t>
        </is>
      </c>
      <c r="Q307" s="100" t="inlineStr">
        <is>
          <t>2566 Day 1</t>
        </is>
      </c>
      <c r="R307" s="100" t="inlineStr">
        <is>
          <t>CASE_2566_OA_01</t>
        </is>
      </c>
    </row>
    <row r="308">
      <c r="A308" s="177" t="n">
        <v>306</v>
      </c>
      <c r="B308" s="34" t="inlineStr">
        <is>
          <t>ผู้ป่วยชายไทยคู่ อายุ 55 ปี น้ำหนัก 60 kg ส่วนสูง 150 cm มีอาการข้อฝืดตึงตอนเช้าประมาณ 10 นาที มีเสียงกรอบแกรบในข้อขณะเคลื่อนไหว (Crepitus) ไม่มีอาการปวดบวมแดงร้อน ปวดข้อเข่าเวลาเดินขึ้นบันได เป็นที่เข่าทั้งสองข้าง ระดับความปวด 2 เต็ม 10 โดยผู้ป่วยมีโรคประจำตัวเป็นโรคความดันโลหิตสูง
ตามแนวทางการรักษาโรคข้อเข่าเสื่อม (Osteoarthritis Guidelines) การจัดการทางเภสัชบำบัดในข้อใดเหมาะสมที่จะเริ่มต้นแนะนำเป็นอันดับแรกในผู้ป่วยรายนี้</t>
        </is>
      </c>
      <c r="C308" s="100" t="inlineStr"/>
      <c r="D308" s="34" t="inlineStr">
        <is>
          <t>Paracetamol ร่วมกับ Orphenadrine tablet</t>
        </is>
      </c>
      <c r="E308" s="34" t="inlineStr">
        <is>
          <t>Tramadol capsule</t>
        </is>
      </c>
      <c r="F308" s="34" t="inlineStr">
        <is>
          <t>Glucosamine sulfate powder</t>
        </is>
      </c>
      <c r="G308" s="34" t="inlineStr">
        <is>
          <t>Capsaicin gel หรือ Topical NSAIDs</t>
        </is>
      </c>
      <c r="H308" s="34" t="inlineStr">
        <is>
          <t>Diclofenac oral tablet</t>
        </is>
      </c>
      <c r="I308" s="100" t="n">
        <v>4</v>
      </c>
      <c r="J308" s="34" t="inlineStr">
        <is>
          <t>✅ คำตอบที่ถูกต้อง: ข้อ ง. Capsaicin gel หรือ Topical NSAIDs
🎯 ทำไมข้อนี้ถึงถูก:
ผู้ป่วยมีอาการปวดข้อเข่าในระดับน้อย (Mild pain: Pain score 2 เต็ม 10) และมีโรคร่วมคือความดันโลหิตสูง ตามแนวทางของ OARSI และ ACR แนะนำให้เริ่มต้นด้วยยาทาเฉพาะที่ (Topical agents เช่น Topical NSAIDs หรือ Capsaicin gel) เป็น First-line therapy เนื่องจากให้ประสิทธิภาพบรรเทาอาการปวดข้อเข่าได้ดีโดยแทบไม่มีการดูดซึมเข้าสู่กระแสเลือด จึงมีความปลอดภัยสูงสุดต่อความดันโลหิต ไต และระบบหัวใจและหลอดเลือด
🔍 ข้ออื่นผิดเพราะอะไร:
• ข้อ ก. ผิดเพราะ: Paracetamol มีประสิทธิภาพต่ำในการบรรเทาอาการปวดข้อเข่าเสื่อม และ Orphenadrine เป็นยาคลายกล้ามเนื้อไม่มีข้อบ่งใช้ในข้อเข่าเสื่อมที่ไม่มีภาวะ Muscle spasm
• ข้อ ข. ผิดเพราะ: Tramadol เป็นยาแก้ปวดกลุ่ม Opioid สงวนไว้สำหรับผู้ที่มีอาการปวดปานกลางถึงรุนแรงที่ไม่ตอบสนองต่อการรักษามาตรฐาน และมีผลข้างเคียงต่อระบบประสาทส่วนกลางสูง เช่น มึนงง ท้องผูก เสี่ยงต่อการหกล้ม
• ข้อ ค. ผิดเพราะ: Glucosamine sulfate มีหลักฐานทางคลินิกไม่ชัดเจนและแนวทาง OARSI/ACR แนะนำไม่ให้ใช้ในการลดปวดแบบเฉียบพลัน
• ข้อ จ. ผิดเพราะ: Oral Diclofenac เป็นยากินกลุ่ม NSAIDs มีความเสี่ยงต่อการทำให้ความดันโลหิตสูงขึ้น เกิดแผลในทางเดินอาหาร และลดการทำงานของไต จึงไม่ควรเลือกเป็นอันดับแรกเมื่อผู้ป่วยมีอาการปวดเพียงเล็กน้อย (Pain score 2/10)</t>
        </is>
      </c>
      <c r="K308" s="100" t="inlineStr"/>
      <c r="L308" s="34" t="inlineStr">
        <is>
          <t>Musculoskeletal</t>
        </is>
      </c>
      <c r="M308" s="34" t="inlineStr">
        <is>
          <t>Osteoarthritis</t>
        </is>
      </c>
      <c r="N308" s="100" t="inlineStr">
        <is>
          <t>Clinic</t>
        </is>
      </c>
      <c r="O308" s="34" t="inlineStr">
        <is>
          <t>ข้อสอบจริง PLE-CC1 ปี 2566 Day 1 ข้อ 7 [CASE_2566_OA_01]</t>
        </is>
      </c>
      <c r="P308" s="100" t="inlineStr">
        <is>
          <t>ข้อสอบจริง</t>
        </is>
      </c>
      <c r="Q308" s="100" t="inlineStr">
        <is>
          <t>2566 Day 1</t>
        </is>
      </c>
      <c r="R308" s="100" t="inlineStr">
        <is>
          <t>CASE_2566_OA_01</t>
        </is>
      </c>
    </row>
    <row r="309">
      <c r="A309" s="177" t="n">
        <v>307</v>
      </c>
      <c r="B309" s="34" t="inlineStr">
        <is>
          <t>ผู้ป่วยชายไทยคู่ อายุ 52 ปี มาพบแพทย์ด้วยอาการปวดบวมแดงร้อนอย่างเฉียบพลันที่บริเวณข้อนิ้วหัวแม่เท้าข้างขวา (1st MTP joint) ตรวจพบระดับกรดยูริกในเลือด (Serum Uric Acid) เท่ากับ 11 mg/dL ได้รับการวินิจฉัยเป็น Acute Gouty Arthritis และได้รับยา Colchicine
อาการไม่พึงประสงค์จากการใช้ยา (ADR) ในข้อใดเป็นอาการแสดงของพิษต่อระบบทางเดินอาหารที่พบได้บ่อยที่สุดเมื่อได้รับยา Colchicine ขนาดสูง</t>
        </is>
      </c>
      <c r="C309" s="100" t="inlineStr"/>
      <c r="D309" s="34" t="inlineStr">
        <is>
          <t>Stevens-Johnson Syndrome (SJS)</t>
        </is>
      </c>
      <c r="E309" s="34" t="inlineStr">
        <is>
          <t>Nephrotic syndrome</t>
        </is>
      </c>
      <c r="F309" s="34" t="inlineStr">
        <is>
          <t>อาการปวดศีรษะรุนแรงและไมเกรน</t>
        </is>
      </c>
      <c r="G309" s="34" t="inlineStr">
        <is>
          <t>อาการท้องเสียถ่ายเหลว คลื่นไส้ และปวดเกร็งท้อง (Diarrhea and abdominal cramping)</t>
        </is>
      </c>
      <c r="H309" s="34" t="inlineStr">
        <is>
          <t>อาการง่วงซึมและกดระบบประสาทส่วนกลาง</t>
        </is>
      </c>
      <c r="I309" s="100" t="n">
        <v>4</v>
      </c>
      <c r="J309" s="34" t="inlineStr">
        <is>
          <t>✅ คำตอบที่ถูกต้อง: ข้อ ง. อาการท้องเสียถ่ายเหลว คลื่นไส้ และปวดเกร็งท้อง (Diarrhea and abdominal cramping)
🎯 ทำไมข้อนี้ถึงถูก:
Colchicine มีกลไกยับยั้งการรวมตัวของ Tubulin (Tubulin polymerization inhibition) ซึ่งส่งผลกระทบต่อเซลล์ที่มีอัตราการแบ่งตัวอย่างรวดเร็ว โดยเฉพาะเซลล์เยื่อบุผิวทางเดินอาหาร (Gastrointestinal epithelium) ทำให้เกิดอาการข้างเคียงต่อระบบทางเดินอาหาร ได้แก่ ท้องเสีย คลื่นไส้ อาเจียน และปวดท้อง ซึ่งพบได้บ่อยที่สุด (มากถึง 80% ในขนาดรักษาแบบเดิม) และเป็นสัญญาณเตือนแรกเริ่มของภาวะพิษจากยา Colchicine
🔍 ข้ออื่นผิดเพราะอะไร:
• ข้อ ก. ผิดเพราะ: SJS เป็นอาการแพ้ยาทางผิวหนังรุนแรงที่สัมพันธ์กับยา Allopurinol ไม่ใช่ Colchicine
• ข้อ ข. ผิดเพราะ: Nephrotic syndrome ไม่ใช่อาการข้างเคียงทั่วไปของ Colchicine
• ข้อ ค. ผิดเพราะ: อาการปวดศีรษะไม่ใช่ผลข้างเคียงเด่นของ Colchicine
• ข้อ จ. ผิดเพราะ: Colchicine ไม่มีฤทธิ์กดประสาทส่วนกลางหรือง่วงซึม</t>
        </is>
      </c>
      <c r="K309" s="100" t="inlineStr"/>
      <c r="L309" s="34" t="inlineStr">
        <is>
          <t>Musculoskeletal</t>
        </is>
      </c>
      <c r="M309" s="34" t="inlineStr">
        <is>
          <t>Gout &amp; Colchicine Adverse Effects</t>
        </is>
      </c>
      <c r="N309" s="100" t="inlineStr">
        <is>
          <t>Clinic</t>
        </is>
      </c>
      <c r="O309" s="34" t="inlineStr">
        <is>
          <t>ข้อสอบจริง PLE-CC1 ปี 2566 Day 1 ข้อ 60 [CASE_2566_GOUT_01]</t>
        </is>
      </c>
      <c r="P309" s="100" t="inlineStr">
        <is>
          <t>ข้อสอบจริง</t>
        </is>
      </c>
      <c r="Q309" s="100" t="inlineStr">
        <is>
          <t>2566 Day 1</t>
        </is>
      </c>
      <c r="R309" s="100" t="inlineStr">
        <is>
          <t>CASE_2566_GOUT_01</t>
        </is>
      </c>
    </row>
    <row r="310">
      <c r="A310" s="177" t="n">
        <v>308</v>
      </c>
      <c r="B310" s="34" t="inlineStr">
        <is>
          <t>ผู้ป่วยชายไทยคู่ อายุ 52 ปี มาพบแพทย์ด้วยอาการปวดบวมแดงร้อนอย่างเฉียบพลันที่บริเวณข้อนิ้วหัวแม่เท้าข้างขวา (1st MTP joint) ตรวจพบระดับกรดยูริกในเลือด (Serum Uric Acid) เท่ากับ 11 mg/dL ได้รับการวินิจฉัยเป็น Acute Gouty Arthritis และได้รับยา Colchicine
เมื่ออาการข้ออักเสบเฉียบพลันสงบลง แพทย์ตัดสินใจเริ่มให้ยาลดกรดยูริก Allopurinol เหตุใดตามแนวทางการรักษาโรคเกาต์ (ACR Gout Guidelines) จึงจำเป็นต้องสั่งจ่ายยา Colchicine ขนาดต่ำควบคู่ไปด้วยในช่วง 3 - 6 เดือนแรก</t>
        </is>
      </c>
      <c r="C310" s="100" t="inlineStr"/>
      <c r="D310" s="34" t="inlineStr">
        <is>
          <t>Colchicine ช่วยลดอาการไม่พึงประสงค์ทางตับและไตของยา Allopurinol</t>
        </is>
      </c>
      <c r="E310" s="34" t="inlineStr">
        <is>
          <t>เพื่อป้องกันการกำเริบของข้ออักเสบเฉียบพลัน (Mobilization flare / Gout flare prevention) ในระหว่างการปรับลดระดับกรดยูริก</t>
        </is>
      </c>
      <c r="F310" s="34" t="inlineStr">
        <is>
          <t>Allopurinol ช่วยเสริมฤทธิ์การบรรเทาอาการปวดข้อของ Colchicine</t>
        </is>
      </c>
      <c r="G310" s="34" t="inlineStr">
        <is>
          <t>Colchicine ช่วยเสริมฤทธิ์ในการยับยั้งเอนไซม์ Xanthine oxidase ของ Allopurinol</t>
        </is>
      </c>
      <c r="H310" s="34" t="inlineStr">
        <is>
          <t>เพื่อป้องกันผลข้างเคียงระยะยาวต่อหัวใจและหลอดเลือดจาก Allopurinol</t>
        </is>
      </c>
      <c r="I310" s="100" t="n">
        <v>2</v>
      </c>
      <c r="J310" s="34" t="inlineStr">
        <is>
          <t>✅ คำตอบที่ถูกต้อง: ข้อ ข. เพื่อป้องกันการกำเริบของข้ออักเสบเฉียบพลัน (Mobilization flare / Gout flare prevention) ในระหว่างการปรับลดระดับกรดยูริก
🎯 ทำไมข้อนี้ถึงถูก:
การเริ่มต้นให้ยาลดกรดยูริก (Urate-lowering therapy: ULT เช่น Allopurinol) จะทำให้ระดับกรดยูริกในเลือดลดลงอย่างรวดเร็ว ส่งผลให้ผลึก Monosodium urate ที่สะสมในข้อเกิดการละลายตัวและหลุดร่อนออกมากระตุ้นการอักเสบซ้ำ (Mobilization flare) ดังนั้นแนวทางของ ACR จึงกำหนดให้ต้องให้ยาต้านการอักเสบเพื่อป้องกันการกำเริบ (Prophylaxis against gout flares) เช่น Low-dose Colchicine (0.6 mg วันละ 1 - 2 ครั้ง) ควบคู่ไปด้วยเป็นเวลาอย่างน้อย 3 - 6 เดือน
🔍 ข้ออื่นผิดเพราะอะไร:
• ข้อ ก. ผิดเพราะ: Colchicine ไม่ได้มีฤทธิ์ปกป้องตับหรือไตจากพิษของ Allopurinol
• ข้อ ค. ผิดเพราะ: Allopurinol ไม่มีฤทธิ์แก้ปวดหรือลดการอักเสบโดยตรง
• ข้อ ง. ผิดเพราะ: Colchicine ยับยั้ง Neutrophil tubulin ไม่มีผลต่อการสร้างกรดยูริกหรือเอนไซม์ Xanthine oxidase
• ข้อ จ. ผิดเพราะ: ไม่เกี่ยวข้องกับการป้องกันผลข้างเคียงต่อหัวใจและหลอดเลือด</t>
        </is>
      </c>
      <c r="K310" s="100" t="inlineStr"/>
      <c r="L310" s="34" t="inlineStr">
        <is>
          <t>Musculoskeletal</t>
        </is>
      </c>
      <c r="M310" s="34" t="inlineStr">
        <is>
          <t>Gout Flare Prophylaxis &amp; ULT Initiation</t>
        </is>
      </c>
      <c r="N310" s="100" t="inlineStr">
        <is>
          <t>Clinic</t>
        </is>
      </c>
      <c r="O310" s="34" t="inlineStr">
        <is>
          <t>ข้อสอบจริง PLE-CC1 ปี 2566 Day 1 ข้อ 61 [CASE_2566_GOUT_01]</t>
        </is>
      </c>
      <c r="P310" s="100" t="inlineStr">
        <is>
          <t>ข้อสอบจริง</t>
        </is>
      </c>
      <c r="Q310" s="100" t="inlineStr">
        <is>
          <t>2566 Day 1</t>
        </is>
      </c>
      <c r="R310" s="100" t="inlineStr">
        <is>
          <t>CASE_2566_GOUT_01</t>
        </is>
      </c>
    </row>
    <row r="311">
      <c r="A311" s="177" t="n">
        <v>309</v>
      </c>
      <c r="B311" s="34" t="inlineStr">
        <is>
          <t>ผู้ป่วยชายไทยคู่ อายุ 52 ปี มาพบแพทย์ด้วยอาการปวดบวมแดงร้อนอย่างเฉียบพลันที่บริเวณข้อนิ้วหัวแม่เท้าข้างขวา (1st MTP joint) ตรวจพบระดับกรดยูริกในเลือด (Serum Uric Acid) เท่ากับ 11 mg/dL ได้รับการวินิจฉัยเป็น Acute Gouty Arthritis และได้รับยา Colchicine
ก่อนที่แพทย์จะเริ่มต้นการรักษาด้วยยา Allopurinol ในผู้ป่วยไทยรายนี้ ตามแนวทางเวชปฏิบัติและนโยบายความปลอดภัยทางเภสัชกรรม ควรตรวจคัดกรองอัลลีลทางพันธุกรรม (Pharmacogenomic screening) ในข้อใดเพื่อป้องกันการเกิดปฏิกิริยาการแพ้ยารุนแรงทางผิวหนัง (SCARs)</t>
        </is>
      </c>
      <c r="C311" s="100" t="inlineStr"/>
      <c r="D311" s="34" t="inlineStr">
        <is>
          <t>HLA-B 58:01</t>
        </is>
      </c>
      <c r="E311" s="34" t="inlineStr">
        <is>
          <t>HLA-B 15:02</t>
        </is>
      </c>
      <c r="F311" s="34" t="inlineStr">
        <is>
          <t>HLA-B 35:05</t>
        </is>
      </c>
      <c r="G311" s="34" t="inlineStr">
        <is>
          <t>HLA-B 57:01</t>
        </is>
      </c>
      <c r="H311" s="34" t="inlineStr">
        <is>
          <t>CYP2C9 3</t>
        </is>
      </c>
      <c r="I311" s="100" t="n">
        <v>1</v>
      </c>
      <c r="J311" s="34" t="inlineStr">
        <is>
          <t>✅ คำตอบที่ถูกต้อง: ข้อ ก. HLA-B 58:01
🎯 ทำไมข้อนี้ถึงถูก:
การตรวจอัลลีล HLA-B 58:01 มีความสัมพันธ์อย่างแนบแน่นกับการเกิดกลุ่มอาการแพ้ยารุนแรงทางผิวหนังชนิด Severe Cutaneous Adverse Reactions (SCARs) ได้แก่ Stevens-Johnson Syndrome (SJS), Toxic Epidermal Necrolysis (TEN) และ DRESS syndrome จากยา Allopurinol ในประชากรไทยและเอเชีย สปสช. และกรมวิทยาศาสตร์การแพทย์จึงแนะนำให้ตรวจคัดกรองยีน HLA-B 58:01 ก่อนเริ่มยา Allopurinol ทุกราย หากให้ผลบวกต้องหลีกเลี่ยงการใช้ยา Allopurinol อย่างเด็ดขาด
🔍 ข้ออื่นผิดเพราะอะไร:
• ข้อ ข. ผิดเพราะ: HLA-B 15:02 ใช้ตรวจคัดกรองความเสี่ยงการเกิด SJS/TEN จากยา Carbamazepine
• ข้อ ค. ผิดเพราะ: HLA-B 35:05 สัมพันธ์กับการแพ้ยา Nevirapine ในผู้ป่วย HIV
• ข้อ ง. ผิดเพราะ: HLA-B 57:01 ใช้ตรวจคัดกรองความเสี่ยง Hypersensitivity reaction จากยาต้านไวรัส Abacavir
• ข้อ จ. ผิดเพราะ: CYP2C9 3 ตรวจการเมแทบอลิซึมของยา Warfarin หรือ Phenytoin ไม่ใช่ยีนภูมิแพ้ผิวหนัง</t>
        </is>
      </c>
      <c r="K311" s="100" t="inlineStr"/>
      <c r="L311" s="34" t="inlineStr">
        <is>
          <t>Musculoskeletal</t>
        </is>
      </c>
      <c r="M311" s="34" t="inlineStr">
        <is>
          <t>Pharmacogenomics (HLA-B 58:01 in Gout)</t>
        </is>
      </c>
      <c r="N311" s="100" t="inlineStr">
        <is>
          <t>Clinic</t>
        </is>
      </c>
      <c r="O311" s="34" t="inlineStr">
        <is>
          <t>ข้อสอบจริง PLE-CC1 ปี 2566 Day 1 ข้อ 62 [CASE_2566_GOUT_01]</t>
        </is>
      </c>
      <c r="P311" s="100" t="inlineStr">
        <is>
          <t>ข้อสอบจริง</t>
        </is>
      </c>
      <c r="Q311" s="100" t="inlineStr">
        <is>
          <t>2566 Day 1</t>
        </is>
      </c>
      <c r="R311" s="100" t="inlineStr">
        <is>
          <t>CASE_2566_GOUT_01</t>
        </is>
      </c>
    </row>
    <row r="312">
      <c r="A312" s="178" t="n">
        <v>310</v>
      </c>
      <c r="B312" s="179" t="inlineStr">
        <is>
          <t>ผู้ป่วยหญิงไทยอายุ 28 ปี ต้องการใช้ยาต้านการอักเสบที่ไม่ใช่สเตียรอยด์ (NSAIDs) สำหรับรับประทานบรรเทาอาการปวดศีรษะเฉียบพลันเป็นครั้งคราว
ยาต้านการอักเสบที่ไม่ใช่สเตียรอยด์ (NSAIDs) ในข้อใด มีค่าครึ่งชีวิตของการกำจัดยา (Elimination half-life) สั้นที่สุด</t>
        </is>
      </c>
      <c r="C312" s="178" t="inlineStr"/>
      <c r="D312" s="179" t="inlineStr">
        <is>
          <t>Diclofenac</t>
        </is>
      </c>
      <c r="E312" s="179" t="inlineStr">
        <is>
          <t>Meloxicam</t>
        </is>
      </c>
      <c r="F312" s="179" t="inlineStr">
        <is>
          <t>Piroxicam</t>
        </is>
      </c>
      <c r="G312" s="179" t="inlineStr">
        <is>
          <t>Celecoxib</t>
        </is>
      </c>
      <c r="H312" s="179" t="inlineStr">
        <is>
          <t>Etoricoxib</t>
        </is>
      </c>
      <c r="I312" s="178" t="n">
        <v>1</v>
      </c>
      <c r="J312" s="179" t="inlineStr">
        <is>
          <t>✅ คำตอบที่ถูกต้อง: ข้อ ก. Diclofenac
🎯 ทำไมข้อนี้ถึงถูก:
ค่าครึ่งชีวิตของการกำจัดยา (Elimination half-life: t1/2) ของยากลุ่ม NSAIDs ในตัวเลือก:
• Diclofenac มีค่าครึ่งชีวิตสั้นที่สุด เพียงประมาณ 1 - 2 ชั่วโมง จึงต้องรับประทานวันละ 2-3 ครั้ง
• Celecoxib มีค่าครึ่งชีวิตประมาณ 11 ชั่วโมง
• Meloxicam มีค่าครึ่งชีวิตประมาณ 15 - 20 ชั่วโมง (รับประทานวันละ 1 ครั้ง)
• Etoricoxib มีค่าครึ่งชีวิตประมาณ 22 - 25 ชั่วโมง (รับประทานวันละ 1 ครั้ง)
• Piroxicam มีค่าครึ่งชีวิตยาวนานที่สุด ประมาณ 50 ชั่วโมง
🔍 ข้ออื่นผิดเพราะอะไร:
• ข้อ ข., ค., ง. และ จ. ล้วนเป็นยากลุ่ม Intermediate ถึง Long half-life โดย Piroxicam ยาวนานที่สุด (~50 ชม.) ไม่มีตัวใดสั้นกว่า Diclofenac (~1-2 ชม.)</t>
        </is>
      </c>
      <c r="K312" s="178" t="inlineStr"/>
      <c r="L312" s="179" t="inlineStr">
        <is>
          <t>Musculoskeletal</t>
        </is>
      </c>
      <c r="M312" s="179" t="inlineStr">
        <is>
          <t>NSAIDs Pharmacokinetics &amp; Elimination Half-life</t>
        </is>
      </c>
      <c r="N312" s="178" t="inlineStr">
        <is>
          <t>Clinic</t>
        </is>
      </c>
      <c r="O312" s="179" t="inlineStr">
        <is>
          <t>ข้อสอบจริง PLE-CC1 ปี 2566 Day 2 ข้อ 28 [CASE_2566_MIGRAINE_01]</t>
        </is>
      </c>
      <c r="P312" s="178" t="inlineStr">
        <is>
          <t>ข้อสอบจริง</t>
        </is>
      </c>
      <c r="Q312" s="178" t="inlineStr">
        <is>
          <t>2566 Day 2</t>
        </is>
      </c>
      <c r="R312" s="178" t="inlineStr">
        <is>
          <t>CASE_2566_MIGRAINE_01</t>
        </is>
      </c>
    </row>
    <row r="313">
      <c r="A313" s="178" t="n">
        <v>311</v>
      </c>
      <c r="B313" s="179" t="inlineStr">
        <is>
          <t>ผู้ป่วยหญิงไทยอายุ 30 ปี ได้รับการวินิจฉัยเป็นโรคข้ออักเสบรูมาตอยด์ (Rheumatoid arthritis) ได้รับยาเริ่มต้นคือ Prednisolone 5 mg รับประทานครั้งละ 2 เม็ด วันละ 3 ครั้ง หลังอาหาร และ Methotrexate (MTX) 2.5 mg รับประทานครั้งละ 1 เม็ด วันละ 1 ครั้ง เพียงสัปดาห์ละ 1 วัน (ทุกวันจันทร์) หลังรับประทานยาต่อเนื่องครบ 1 เดือน ผู้ป่วยยังมีอาการปวดบวมข้อ ข้อฝืดตึงในตอนเช้า และอาการไม่ทุเลาลง
จากกรณีศึกษาข้างต้น แพทย์และเภสัชกรควรปรับการรักษาทางยาอย่างไรจึงจะถูกต้องและเหมาะสมตามหลักวิชาการ</t>
        </is>
      </c>
      <c r="C313" s="178" t="inlineStr"/>
      <c r="D313" s="179" t="inlineStr">
        <is>
          <t>ปรับเพิ่มขนาดยา Methotrexate (MTX) ให้เข้าสู่ขนาดรักษามาตรฐาน</t>
        </is>
      </c>
      <c r="E313" s="179" t="inlineStr">
        <is>
          <t>เพิ่มยา Hydroxychloroquine (HCQ) ทันทีโดยคงขนาด MTX เดิมไว้</t>
        </is>
      </c>
      <c r="F313" s="179" t="inlineStr">
        <is>
          <t>เพิ่มยา Sulfasalazine ร่วมด้วยทันทีโดยคงขนาด MTX เดิมไว้</t>
        </is>
      </c>
      <c r="G313" s="179" t="inlineStr">
        <is>
          <t>เพิ่มขนาดยา Prednisolone เป็น 2 เท่าเพื่อควบคุมการอักเสบ</t>
        </is>
      </c>
      <c r="H313" s="179" t="inlineStr">
        <is>
          <t>หยุดยา Methotrexate แล้วเปลี่ยนเป็น Azathioprine ทันที</t>
        </is>
      </c>
      <c r="I313" s="178" t="n">
        <v>1</v>
      </c>
      <c r="J313" s="179" t="inlineStr">
        <is>
          <t>✅ คำตอบที่ถูกต้อง: ข้อ ก. ปรับเพิ่มขนาดยา Methotrexate (MTX) ให้เข้าสู่ขนาดรักษามาตรฐาน
🎯 ทำไมข้อนี้ถึงถูก:
ขนาดเริ่มต้นมาตรฐานของ Methotrexate (Anchor DMARD) ในการรักษา Rheumatoid arthritis ตามแนวทาง ACR และ EULAR แนะนำให้เริ่มต้นที่ 7.5 ถึง 15 mg ต่อสัปดาห์ (รับประทานสัปดาห์ละ 1 ครั้ง) และสามารถปรับเพิ่มขนาดขึ้นได้ทุก 2-4 สัปดาห์จนถึงขนาดยาสูงสุด 20-25 mg ต่อสัปดาห์ ในกรณีนี้ผู้ป่วยได้รับยา MTX เพียง 2.5 mg สัปดาห์ละ 1 ครั้ง ซึ่งเป็น ขนาดยาที่ต่ำเกินไปอย่างยิ่ง (Subtherapeutic dose) ไม่ถึงเกณฑ์ขั้นต่ำในการรักษา จึงต้องปรับเพิ่มขนาดยา MTX ให้ถูกต้องก่อน (ร่วมกับการให้ Folic acid เสริม)
🔍 ข้ออื่นผิดเพราะอะไร:
• ข้อ ข. และ ค. การเพิ่มยา DMARD ตัวที่ 2 จะพิจารณาเมื่อปรับขนาดยา MTX จนถึงขนาดรักษาที่เหมาะสม (Optimal dose &gt;= 15-20 mg/สัปดาห์) เป็นเวลาอย่างน้อย 3 เดือนแล้วยังคุมโรคไม่ได้
• ข้อ ง. การเพิ่ม Prednisolone ขนาดสูงเกินไปจะเพิ่มความเสี่ยงต่อ Cushingoid, การติดเชื้อ และกระดูกพรุน โดยไม่ได้ชะลอการทำลายข้อ
• ข้อ จ. MTX ยังคงเป็นยาหลักอันดับหนึ่ง ไม่ควรเปลี่ยนกลุ่มยาโดยที่ยังไม่ได้ให้ขนาดที่เหมาะสม</t>
        </is>
      </c>
      <c r="K313" s="178" t="inlineStr"/>
      <c r="L313" s="179" t="inlineStr">
        <is>
          <t>Musculoskeletal</t>
        </is>
      </c>
      <c r="M313" s="179" t="inlineStr">
        <is>
          <t>Rheumatoid Arthritis Pharmacotherapy &amp; Methotrexate Dosing</t>
        </is>
      </c>
      <c r="N313" s="178" t="inlineStr">
        <is>
          <t>Clinic</t>
        </is>
      </c>
      <c r="O313" s="179" t="inlineStr">
        <is>
          <t>ข้อสอบจริง PLE-CC1 ปี 2566 Day 2 ข้อ 88 [CASE_2566_RA_01]</t>
        </is>
      </c>
      <c r="P313" s="178" t="inlineStr">
        <is>
          <t>ข้อสอบจริง</t>
        </is>
      </c>
      <c r="Q313" s="178" t="inlineStr">
        <is>
          <t>2566 Day 2</t>
        </is>
      </c>
      <c r="R313" s="178" t="inlineStr">
        <is>
          <t>CASE_2566_RA_01</t>
        </is>
      </c>
    </row>
    <row r="314">
      <c r="A314" s="178" t="n">
        <v>312</v>
      </c>
      <c r="B314" s="179" t="inlineStr">
        <is>
          <t>ในการติดตามความปลอดภัยและพิษจากยาในผู้ป่วยโรคข้ออักเสบรูมาตอยด์ที่ได้รับยา Methotrexate (MTX) อย่างต่อเนื่อง
ข้อใด 'ไม่ใช่' รายการตรวจทางห้องปฏิบัติการหรือการตรวจติดตามมาตรฐานที่จำเป็นสำหรับยา Methotrexate</t>
        </is>
      </c>
      <c r="C314" s="178" t="inlineStr"/>
      <c r="D314" s="179" t="inlineStr">
        <is>
          <t>การตรวจความสมบูรณ์ของเม็ดเลือดและเกล็ดเลือด (Complete Blood Count and Platelet count)</t>
        </is>
      </c>
      <c r="E314" s="179" t="inlineStr">
        <is>
          <t>การตรวจจอประสาทตาโดยจักษุแพทย์อย่างละเอียดประจำปี (Annual ophthalmologic / retinal examination)</t>
        </is>
      </c>
      <c r="F314" s="179" t="inlineStr">
        <is>
          <t>การตรวจระดับเอนไซม์การทำงานของตับ (Aspartate aminotransferase: AST / ALT)</t>
        </is>
      </c>
      <c r="G314" s="179" t="inlineStr">
        <is>
          <t>การตรวจระดับครีอะตินินในเลือดเพื่อประเมินการทำงานของไต (Serum creatinine)</t>
        </is>
      </c>
      <c r="H314" s="179" t="inlineStr">
        <is>
          <t>การซักประวัติและติดตามอาการพิษต่อระบบทางเดินหายใจ เช่น อาการไอแห้งและเหนื่อยหอบ (Pneumonitis)</t>
        </is>
      </c>
      <c r="I314" s="178" t="n">
        <v>2</v>
      </c>
      <c r="J314" s="179" t="inlineStr">
        <is>
          <t>✅ คำตอบที่ถูกต้อง: ข้อ ข. การตรวจจอประสาทตาโดยจักษุแพทย์อย่างละเอียดประจำปี (Annual ophthalmologic / retinal examination)
🎯 ทำไมข้อนี้ถึงถูก:
การตรวจจอประสาทตาเพื่อเฝ้าระวังภาวะความเป็นพิษต่อจอประสาทตา (Retinopathy / Bull eye maculopathy) เป็นข้อกำหนดการตรวจติดตามที่จำเพาะสำหรับยากลุ่ม Hydroxychloroquine (HCQ) หรือ Chloroquine ไม่ใช่สำหรับยา Methotrexate โดยสำหรับ Methotrexate อาการพิษหลักคือ ภาวะกดไขกระดูก (Myelosuppression: เม็ดเลือดขาวต่ำ เกล็ดเลือดต่ำ โลหิตจาง), พิษต่อตับ (Hepatotoxicity), การสะสมในผู้ป่วยไตเสื่อม (Nephrotoxicity) และปอดอักเสบ (Pneumonitis) ซึ่งต้องติดตาม CBC, LFTs และ SCr เป็นประจำทุก 1-3 เดือน
🔍 ข้ออื่นผิดเพราะอะไร:
• ข้อ ก., ค., ง. และ จ. ล้วนเป็นรายการตรวจติดตามความปลอดภัยมาตรฐานที่จำเป็นอย่างยิ่งสำหรับยา Methotrexate</t>
        </is>
      </c>
      <c r="K314" s="178" t="inlineStr"/>
      <c r="L314" s="179" t="inlineStr">
        <is>
          <t>Musculoskeletal</t>
        </is>
      </c>
      <c r="M314" s="179" t="inlineStr">
        <is>
          <t>Methotrexate Safety Monitoring &amp; Adverse Effects</t>
        </is>
      </c>
      <c r="N314" s="178" t="inlineStr">
        <is>
          <t>Clinic</t>
        </is>
      </c>
      <c r="O314" s="179" t="inlineStr">
        <is>
          <t>ข้อสอบจริง PLE-CC1 ปี 2566 Day 2 ข้อ 90 [CASE_2566_RA_01]</t>
        </is>
      </c>
      <c r="P314" s="178" t="inlineStr">
        <is>
          <t>ข้อสอบจริง</t>
        </is>
      </c>
      <c r="Q314" s="178" t="inlineStr">
        <is>
          <t>2566 Day 2</t>
        </is>
      </c>
      <c r="R314" s="178" t="inlineStr">
        <is>
          <t>CASE_2566_RA_01</t>
        </is>
      </c>
    </row>
  </sheetData>
  <pageMargins left="0.75" right="0.75" top="1" bottom="1" header="0.5" footer="0.5"/>
  <pageSetup orientation="portrait" paperSize="9"/>
</worksheet>
</file>

<file path=xl/worksheets/sheet6.xml><?xml version="1.0" encoding="utf-8"?>
<worksheet xmlns="http://schemas.openxmlformats.org/spreadsheetml/2006/main">
  <sheetPr>
    <outlinePr summaryBelow="0" summaryRight="0"/>
    <pageSetUpPr/>
  </sheetPr>
  <dimension ref="A1:R284"/>
  <sheetViews>
    <sheetView workbookViewId="0">
      <pane ySplit="2" topLeftCell="A151" activePane="bottomLeft" state="frozen"/>
      <selection pane="bottomLeft" activeCell="A3" sqref="A3:Q150"/>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0">
        <f>HYPERLINK("#gid=0", "🏠 กลับสู่หน้าแรก (Go to Home Page)")</f>
        <v/>
      </c>
      <c r="G1" s="10" t="n"/>
      <c r="H1" s="10" t="n"/>
      <c r="I1" s="10" t="n"/>
      <c r="J1" s="10" t="n"/>
      <c r="K1" s="10" t="n"/>
      <c r="L1" s="10" t="n"/>
      <c r="M1" s="10" t="n"/>
      <c r="N1" s="10" t="n"/>
      <c r="O1" s="10" t="n"/>
      <c r="P1" s="10" t="n"/>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Cardiovascular</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1</v>
      </c>
      <c r="B3" s="166"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มีประวัติป่วยเป็นโรคเบาหวานชนิดที่สอง ได้ใช้อินซูลินมาแล้ว 5 ปี
ตาม JNC VII ผู้ป่วยรายนี้มีความดันอยู่ใน stage ใด</t>
        </is>
      </c>
      <c r="C3" s="166" t="inlineStr"/>
      <c r="D3" s="166" t="inlineStr">
        <is>
          <t>Prehypertension</t>
        </is>
      </c>
      <c r="E3" s="166" t="inlineStr">
        <is>
          <t>Stage I</t>
        </is>
      </c>
      <c r="F3" s="166" t="inlineStr">
        <is>
          <t>Stage II</t>
        </is>
      </c>
      <c r="G3" s="166" t="inlineStr">
        <is>
          <t>Stage III</t>
        </is>
      </c>
      <c r="H3" s="166" t="inlineStr">
        <is>
          <t>Normal</t>
        </is>
      </c>
      <c r="I3" s="165" t="n">
        <v>3</v>
      </c>
      <c r="J3" s="166" t="inlineStr">
        <is>
          <t>✅ คำตอบที่ถูกต้อง: ข้อ ค. Stage II
💡 Background:
การจัดระดับความรุนแรงของโรคความดันโลหิตสูงตาม JNC 7 และแนวทางเวชปฏิบัติของสมาคมความดันโลหิตสูงแห่งประเทศไทย แบ่งระดับความดันโลหิตในผู้ใหญ่ออกเป็น Normal, Prehypertension, Stage 1 HTN และ Stage 2 HTN โดยยึดเกณฑ์ค่าที่สูงกว่าระหว่าง SBP และ DBP
🎯 ทำไมข้อนี้ถึงถูก:
ผู้ป่วยมีความดันโลหิต 155/105 mmHg โดย SBP อยู่ในช่วง 140-159 mmHg (Stage 1) แต่ค่า DBP เท่ากับ 105 mmHg ซึ่ง ≥ 100 mmHg จัดเข้าเกณฑ์ Stage 2 Hypertension ตาม JNC 7 ทันที (หาก SBP และ DBP อยู่คนละระดับ ให้จัดอยู่ในระดับที่รุนแรงกว่าเสมอ)
🔍 ข้ออื่นผิดเพราะอะไร:
• ข้อ ก. (Prehypertension): ตาม JNC 7 กำหนด SBP 120-139 หรือ DBP 80-89 mmHg ผู้ป่วยรายนี้มีค่าความดันสูงกว่าเกณฑ์นี้มาก
• ข้อ ข. (Stage I): กำหนด SBP 140-159 หรือ DBP 90-99 mmHg แม้ SBP ของผู้ป่วยจะอยู่ในช่วงนี้ แต่ DBP สูงถึง 105 mmHg จึงต้องปัดขึ้นเป็น Stage 2
• ข้อ ง. (Stage III): JNC 7 ได้ยุบรวม Stage 3 เข้ากับ Stage 2 ตั้งแต่การประกาศเกณฑ์ (Stage 2 คือ ≥ 160/100 mmHg) ไม่มี Stage 3 ใน JNC 7
• ข้อ จ. (Normal): กำหนด SBP &lt; 120 และ DBP &lt; 80 mmHg ซึ่งไม่ถูกต้อง
📖 Guideline อ้างอิง:
แนวทางการรักษาโรคความดันโลหิตสูง ในเวชปฏิบัติทั่วไป พ.ศ. 2562 (สมาคมความดันโลหิตสูงแห่งประเทศไทย) &amp; The Seventh Report of the Joint National Committee on Prevention, Detection, Evaluation, and Treatment of High Blood Pressure (JNC 7)
📌 จุดจำก่อนสอบ:
• HTN Staging Principle: หาก SBP และ DBP ตกอยู่คนละ Stage ให้ยึดค่าที่แย่กว่า (higher stage) เสมอ
• Classification JNC 7: Normal (&lt;120/80), Prehypertension (120-139/80-89), Stage 1 (140-159/90-99), Stage 2 (≥160 หรือ ≥100 mmHg)</t>
        </is>
      </c>
      <c r="K3" s="166" t="inlineStr"/>
      <c r="L3" s="166" t="inlineStr">
        <is>
          <t>Cardiovascular</t>
        </is>
      </c>
      <c r="M3" s="166" t="inlineStr">
        <is>
          <t>Hypertension</t>
        </is>
      </c>
      <c r="N3" s="165" t="inlineStr">
        <is>
          <t>Clinic</t>
        </is>
      </c>
      <c r="O3" s="166" t="inlineStr">
        <is>
          <t>ข้อ 1 Pharma Plus เล่มม่วง (เฉลยข้อ ค)</t>
        </is>
      </c>
      <c r="P3" s="165" t="inlineStr">
        <is>
          <t>แบบฝึกหัด</t>
        </is>
      </c>
      <c r="Q3" s="165" t="inlineStr">
        <is>
          <t>เล่มม่วง</t>
        </is>
      </c>
      <c r="R3" s="165" t="inlineStr">
        <is>
          <t>CASE_P2_CVD_C01</t>
        </is>
      </c>
    </row>
    <row r="4" ht="24" customHeight="1" s="49">
      <c r="A4" s="167" t="n">
        <v>2</v>
      </c>
      <c r="B4" s="166"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มีประวัติป่วยเป็นโรคเบาหวานชนิดที่สอง ได้ใช้อินซูลินมาแล้ว 5 ปี
อาหารที่ไม่ควรรับประทานในผู้ป่วยความดันสูงคือ</t>
        </is>
      </c>
      <c r="C4" s="166" t="inlineStr"/>
      <c r="D4" s="166" t="inlineStr">
        <is>
          <t>ให้กินอาหารที่มีโซเดียมสูง</t>
        </is>
      </c>
      <c r="E4" s="166" t="inlineStr">
        <is>
          <t>กินอาหารที่มีรสเผ็ดจัด</t>
        </is>
      </c>
      <c r="F4" s="166" t="inlineStr">
        <is>
          <t>กินอาหารจำพวกปลา</t>
        </is>
      </c>
      <c r="G4" s="166" t="inlineStr">
        <is>
          <t>กินอาหารจำพวกผักและผลไม้</t>
        </is>
      </c>
      <c r="H4" s="166" t="inlineStr">
        <is>
          <t>ถูกทุกข้อ</t>
        </is>
      </c>
      <c r="I4" s="165" t="n">
        <v>1</v>
      </c>
      <c r="J4" s="166" t="inlineStr">
        <is>
          <t>✅ คำตอบที่ถูกต้อง: ข้อ ก. ให้กินอาหารที่มีโซเดียมสูง
💡 Background:
การปรับเปลี่ยนพฤติกรรมชีวิต (Lifestyle modification) โดยเฉพาะการควบคุมอาหารตามรูปแบบ DASH diet เป็นหัวใจสำคัญในการรักษาความดันโลหิตสูงทุกระยะ เพื่อช่วยเสริมประสิทธิภาพยาลดความดันและลดอัตราการเกิดโรคหัวใจและหลอดเลือด
🎯 ทำไมข้อนี้ถึงถูก:
การรับประทานอาหารที่มีโซเดียมสูงจะทำให้เกิดการคั่งของน้ำและเกลือแร่ในกระแสเลือด เพิ่ม intravascular volume และเพิ่ม peripheral vascular resistance ทำให้ความดันโลหิตสูงขึ้นอย่างมีนัยสำคัญ ผู้ป่วยความดันโลหิตสูงจึงต้องจำกัดโซเดียม ไม่ใช่กินโซเดียมสูง (เป้าหมายโซเดียม &lt; 2,000 mg ต่อวัน หรือเกลือแกงไม่เกิน 1 ช้อนชา)
🔍 ข้ออื่นผิดเพราะอะไร:
• ข้อ ข. (กินอาหารที่มีรสเผ็ดจัด): รสเผ็ดจากพริก (capsaicin) ไม่ได้มีผลเพิ่มความดันโลหิตโดยตรงเหมือนโซเดียม และไม่ใช่ข้อห้ามหลักตามเวชปฏิบัติ
• ข้อ ค. (กินอาหารจำพวกปลา): เป็นอาหารที่แนะนำใน DASH diet เนื่องจากเป็นแหล่งโปรตีนคุณภาพดี ไขมันต่ำ และอุดมด้วยโอเมก้า 3 ที่ดีต่อหัวใจ
• ข้อ ง. (กินอาหารจำพวกผักและผลไม้): เป็นคำแนะนำหลักของ DASH diet เนื่องจากอุดมด้วยโพแทสเซียม แมกนีเซียม และกากใย ซึ่งช่วยลดระดับความดันโลหิต
• ข้อ จ. (ถูกทุกข้อ): ไม่ถูกต้องเพราะมีข้อ ก ที่เป็นข้อห้ามชัดเจน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Sodium Restriction: จำกัดโซเดียมในอาหาร &lt; 2,000 mg/day (NaCl &lt; 5 g/day หรือ 1 ช้อนชา) สามารถลด SBP ได้เฉลี่ย 5-6 mmHg
• DASH Diet: เน้นผัก ผลไม้ ธัญพืชไม่ขัดสี ปลา สัตว์ปีก และผลิตภัณฑ์นมไขมันต่ำ ลดไขมันอิ่มตัวและคอเลสเตอรอล</t>
        </is>
      </c>
      <c r="K4" s="166" t="inlineStr"/>
      <c r="L4" s="166" t="inlineStr">
        <is>
          <t>Cardiovascular</t>
        </is>
      </c>
      <c r="M4" s="166" t="inlineStr">
        <is>
          <t>Hypertension</t>
        </is>
      </c>
      <c r="N4" s="165" t="inlineStr">
        <is>
          <t>Clinic</t>
        </is>
      </c>
      <c r="O4" s="166" t="inlineStr">
        <is>
          <t>ข้อ 2 Pharma Plus เล่มม่วง (เฉลยข้อ ก)</t>
        </is>
      </c>
      <c r="P4" s="165" t="inlineStr">
        <is>
          <t>แบบฝึกหัด</t>
        </is>
      </c>
      <c r="Q4" s="165" t="inlineStr">
        <is>
          <t>เล่มม่วง</t>
        </is>
      </c>
      <c r="R4" s="165" t="inlineStr">
        <is>
          <t>CASE_P2_CVD_C01</t>
        </is>
      </c>
    </row>
    <row r="5" ht="24" customHeight="1" s="49">
      <c r="A5" s="167" t="n">
        <v>3</v>
      </c>
      <c r="B5" s="166"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มีประวัติป่วยเป็นโรคเบาหวานชนิดที่สอง ได้ใช้อินซูลินมาแล้ว 5 ปี
ยาใดที่ไม่ควรให้ในผู้ป่วยรายนี้เป็นอันดับแรกตามการรักษาของ JNC VIII</t>
        </is>
      </c>
      <c r="C5" s="166" t="inlineStr"/>
      <c r="D5" s="166" t="inlineStr">
        <is>
          <t>Amlodipine</t>
        </is>
      </c>
      <c r="E5" s="166" t="inlineStr">
        <is>
          <t>Propranolol</t>
        </is>
      </c>
      <c r="F5" s="166" t="inlineStr">
        <is>
          <t>HCTZ</t>
        </is>
      </c>
      <c r="G5" s="166" t="inlineStr">
        <is>
          <t>Valsartan</t>
        </is>
      </c>
      <c r="H5" s="166" t="inlineStr">
        <is>
          <t>Enalapril</t>
        </is>
      </c>
      <c r="I5" s="165" t="n">
        <v>2</v>
      </c>
      <c r="J5" s="166" t="inlineStr">
        <is>
          <t>✅ คำตอบที่ถูกต้อง: ข้อ ข. Propranolol
💡 Background:
ตามแนวทางเวชปฏิบัติ JNC 8 และแนวทางสมาคมความดันโลหิตสูงแห่งประเทศไทย ยาลดความดันกลุ่มหลักอันดับแรก (first-line core classes) ได้แก่ ACEI, ARB, Calcium Channel Blocker (CCB) และ Thiazide-type diuretics ส่วนยากลุ่ม Beta-blockers ถูกถอดออกจาก first-line สำหรับ primary hypertension ที่ไม่มี compelling indication
🎯 ทำไมข้อนี้ถึงถูก:
Propranolol เป็น non-selective beta-blocker ที่ไม่มีข้อบ่งใช้เป็น first-line ในโรคความดันโลหิตสูงทั่วไป เนื่องจากมีประสิทธิภาพในการลดอุบัติการณ์ของ stroke และ cardiovascular mortality ด้อยกว่ายากลุ่มหลัก อีกทั้งยังอาจบดบังอาการเตือนของภาวะ hypoglycemia (ยกเว้นเหงื่อออก) ในผู้ป่วยเบาหวานที่ใช้อินซูลิน
🔍 ข้ออื่นผิดเพราะอะไร:
• ข้อ ก. (Amlodipine): เป็นยากลุ่ม Dihydropyridine CCB ซึ่งเป็นหนึ่งใน 4 กลุ่มยา first-line ของ JNC 8 และลด stroke ได้ดี
• ข้อ ค. (HCTZ): เป็นยากลุ่ม Thiazide diuretic ซึ่งเป็น first-line ตาม JNC 8
• ข้อ ง. (Valsartan): เป็นยากลุ่ม ARB ซึ่งเป็น first-line โดยเฉพาะในผู้ป่วยเบาหวานเพื่อการชะลอการเสื่อมของไต
• ข้อ จ. (Enalapril): เป็นยากลุ่ม ACEI ซึ่งเป็น first-line อันดับแรกในผู้ป่วยเบาหวานที่มีภาวะความดันโลหิตสูง (Renal protective)
📖 Guideline อ้างอิง:
แนวทางการรักษาโรคความดันโลหิตสูง ในเวชปฏิบัติทั่วไป พ.ศ. 2562 (สมาคมความดันโลหิตสูงแห่งประเทศไทย) &amp; 2014 Evidence-Based Guideline for the Management of High Blood Pressure in Adults (JNC 8)
📌 จุดจำก่อนสอบ:
• JNC 8 Core 4 Classes: ACEI, ARB, CCB, Thiazide diuretics เท่านั้นที่เป็น First-line
• Beta-blocker Role: ไม่เป็น First-line ใน uncomplicated HTN อีกต่อไป ยกเว้นมี Compelling indications เช่น HFrEF, Post-MI, หรือ CAD ที่มี angina</t>
        </is>
      </c>
      <c r="K5" s="166" t="inlineStr"/>
      <c r="L5" s="166" t="inlineStr">
        <is>
          <t>Cardiovascular</t>
        </is>
      </c>
      <c r="M5" s="166" t="inlineStr">
        <is>
          <t>Hypertension</t>
        </is>
      </c>
      <c r="N5" s="165" t="inlineStr">
        <is>
          <t>Clinic</t>
        </is>
      </c>
      <c r="O5" s="166" t="inlineStr">
        <is>
          <t>ข้อ 3 Pharma Plus เล่มม่วง (เฉลยข้อ ข)</t>
        </is>
      </c>
      <c r="P5" s="165" t="inlineStr">
        <is>
          <t>แบบฝึกหัด</t>
        </is>
      </c>
      <c r="Q5" s="165" t="inlineStr">
        <is>
          <t>เล่มม่วง</t>
        </is>
      </c>
      <c r="R5" s="165" t="inlineStr">
        <is>
          <t>CASE_P2_CVD_C01</t>
        </is>
      </c>
    </row>
    <row r="6" ht="24" customHeight="1" s="49">
      <c r="A6" s="167" t="n">
        <v>4</v>
      </c>
      <c r="B6" s="166"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มีประวัติป่วยเป็นโรคเบาหวานชนิดที่สอง ได้ใช้อินซูลินมาแล้ว 5 ปี
ความดันเป้าหมายของผู้ป่วยรายนี้ตาม JNC VIII คือ</t>
        </is>
      </c>
      <c r="C6" s="166" t="inlineStr"/>
      <c r="D6" s="166" t="inlineStr">
        <is>
          <t>130/80 mmHg</t>
        </is>
      </c>
      <c r="E6" s="166" t="inlineStr">
        <is>
          <t>120/80 mmHg</t>
        </is>
      </c>
      <c r="F6" s="166" t="inlineStr">
        <is>
          <t>140/80 mmHg</t>
        </is>
      </c>
      <c r="G6" s="166" t="inlineStr">
        <is>
          <t>130/85 mmHg</t>
        </is>
      </c>
      <c r="H6" s="166" t="inlineStr">
        <is>
          <t>140/90 mmHg</t>
        </is>
      </c>
      <c r="I6" s="165" t="n">
        <v>5</v>
      </c>
      <c r="J6" s="166" t="inlineStr">
        <is>
          <t>✅ คำตอบที่ถูกต้อง: ข้อ จ. 140/90 mmHg
💡 Background:
เป้าหมายความดันโลหิตในอดีตตามรายงานของ JNC 8 (ปี 2014) ได้กำหนดเป้าหมายสำหรับผู้ป่วยโรคเบาหวาน (DM) และผู้ป่วยโรคไตเรื้อรัง (CKD) แตกต่างจากไกด์ไลน์ปัจจุบัน โดย JNC 8 ยึดหลักฐานจาก RCT ที่เข้มงวด
🎯 ทำไมข้อนี้ถึงถูก:
ตามรายงาน JNC 8 อย่างเป็นทางการ ข้อแนะนำที่ 4 ระบุชัดเจนว่า ในประชากรอายุตั้งแต่ 18 ปีขึ้นไปที่มีโรคร่วมเป็นโรคเบาหวาน เป้าหมายความดันโลหิตเพื่อเริ่มการรักษาและควบคุมให้อยู่ในเกณฑ์คือ SBP &lt; 140 mmHg และ DBP &lt; 90 mmHg (เป้าหมายคือ &lt; 140/90 mmHg)
🔍 ข้ออื่นผิดเพราะอะไร:
• ข้อ ก. (130/80 mmHg): เป็นเป้าหมายตามเกณฑ์ของ JNC 7 (ปี 2003) และแนวทางปัจจุบันของ ACC/AHA 2017 และ สมาคมความดันโลหิตสูงแห่งประเทศไทย 2567 แต่ไม่ใช่คำตอบตามเกณฑ์ของ JNC 8 ที่โจทย์ระบุ
• ข้อ ข. (120/80 mmHg): เป็นระดับความดันปกติ ไม่ใช่เป้าหมายทางคลินิกของ JNC 8 ในผู้ป่วยเบาหวาน
• ข้อ ค. (140/80 mmHg): ไม่ตรงกับนิยาม threshold ของ JNC 8
• ข้อ ง. (130/85 mmHg): ไม่ตรงกับเกณฑ์มาตรฐานจากลใดๆ
📖 Guideline อ้างอิง:
2014 Evidence-Based Guideline for the Management of High Blood Pressure in Adults (JNC 8 Report) &amp; แนวทางการรักษาโรคความดันโลหิตสูง ในเวชปฏิบัติทั่วไป พ.ศ. 2562
📌 จุดจำก่อนสอบ:
• JNC 8 Exam Trap: ใน JNC 8 ทุกกลุ่ม (DM, CKD, อายุ &lt; 60 ปี) เป้าหมายคือ &lt; 140/90 mmHg ยกเว้นผู้สูงอายุ ≥ 60 ปี ที่ไม่มี DM/CKD เป้าหมายคือ &lt; 150/90 mmHg
• Thai Guideline 2562/2567: ปัจจุบันผู้ป่วยเบาหวานและกลุ่มเสี่ยงสูงตั้งเป้าที่ &lt; 130/80 mmHg</t>
        </is>
      </c>
      <c r="K6" s="166" t="inlineStr"/>
      <c r="L6" s="166" t="inlineStr">
        <is>
          <t>Cardiovascular</t>
        </is>
      </c>
      <c r="M6" s="166" t="inlineStr">
        <is>
          <t>Hypertension</t>
        </is>
      </c>
      <c r="N6" s="165" t="inlineStr">
        <is>
          <t>Clinic</t>
        </is>
      </c>
      <c r="O6" s="166" t="inlineStr">
        <is>
          <t>ข้อ 4 Pharma Plus เล่มม่วง (เฉลยข้อ จ)</t>
        </is>
      </c>
      <c r="P6" s="165" t="inlineStr">
        <is>
          <t>แบบฝึกหัด</t>
        </is>
      </c>
      <c r="Q6" s="165" t="inlineStr">
        <is>
          <t>เล่มม่วง</t>
        </is>
      </c>
      <c r="R6" s="165" t="inlineStr">
        <is>
          <t>CASE_P2_CVD_C01</t>
        </is>
      </c>
    </row>
    <row r="7" ht="24" customHeight="1" s="49">
      <c r="A7" s="167" t="n">
        <v>5</v>
      </c>
      <c r="B7" s="166"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มีประวัติป่วยเป็นโรคเบาหวานชนิดที่สอง ได้ใช้อินซูลินมาแล้ว 5 ปี
แพทย์พิจารณาจ่ายยา enalapril อาการข้างเคียงที่พบบ่อยของยาตัวนี้คือ</t>
        </is>
      </c>
      <c r="C7" s="166" t="inlineStr"/>
      <c r="D7" s="166" t="inlineStr">
        <is>
          <t>อาการไอแห้งๆ</t>
        </is>
      </c>
      <c r="E7" s="166" t="inlineStr">
        <is>
          <t>ผื่นแพ้รุนแรง</t>
        </is>
      </c>
      <c r="F7" s="166" t="inlineStr">
        <is>
          <t>หัวใจเต้นช้าลง</t>
        </is>
      </c>
      <c r="G7" s="166" t="inlineStr">
        <is>
          <t>ระดับน้ำตาลในเลือดสูงขึ้น</t>
        </is>
      </c>
      <c r="H7" s="166" t="inlineStr">
        <is>
          <t>ไม่มีข้อใดถูก</t>
        </is>
      </c>
      <c r="I7" s="165" t="n">
        <v>1</v>
      </c>
      <c r="J7" s="166" t="inlineStr">
        <is>
          <t>✅ คำตอบที่ถูกต้อง: ข้อ ก. อาการไอแห้งๆ
💡 Background:
Enalapril เป็นยากลุ่ม Angiotensin Converting Enzyme Inhibitors (ACEIs) ออกฤทธิ์ยับยั้งการเปลี่ยน Angiotensin I เป็น Angiotensin II และยังยับยั้งการทำลาย Bradykinin และ Substance P อีกด้วย
🎯 ทำไมข้อนี้ถึงถูก:
อาการไอแห้งๆ (Dry cough) เป็นอาการไม่พึงประสงค์ที่พบบ่อยที่สุดของยากลุ่ม ACEIs (พบได้ 5-20%) โดยเกิดจากการสะสมของ Bradykinin และ Substance P ในทางเดินหายใจส่วนบนและปอด เป็น class effect ที่ไม่ขึ้นกับขนาดยา และไม่ตอบสนองต่อยาแก้ไอทั่วไป หากผู้ป่วยทนอาการไอไม่ได้ ให้เปลี่ยนไปใช้ยากลุ่ม ARBs (เช่น Losartan) แทน
🔍 ข้ออื่นผิดเพราะอะไร:
• ข้อ ข. (ผื่นแพ้รุนแรง): พบได้น้อยมาก ไม่ใช่อาการไม่พึงประสงค์ที่พบบ่อยของยา
• ข้อ ค. (หัวใจเต้นช้าลง): เป็นผลจากยากลุ่ม Beta-blockers หรือ Non-DHP CCB (Verapamil, Diltiazem) ไม่ใช่ ACEIs
• ข้อ ง. (ระดับน้ำตาลในเลือดสูงขึ้น): ACEIs ไม่มีผลเพิ่มระดับน้ำตาล ในทางตรงกันข้ามช่วยเพิ่ม insulin sensitivity เล็กน้อย
• ข้อ จ. (ไม่มีข้อใดถูก): ข้อ ก ถูกต้องชัดเจน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ACEI Cough Mechanism: เกิดจากการคั่งของ Bradykinin และ Substance P (ไอบ่อยในหญิงและคนเอเชีย)
• Management of Cough: หยุด ACEI แล้วเปลี่ยนเป็น ARB ซึ่งไม่มีผลยับยั้งการสลาย Bradykinin จึงไม่ทำให้เกิดอาการไอ</t>
        </is>
      </c>
      <c r="K7" s="166" t="inlineStr"/>
      <c r="L7" s="166" t="inlineStr">
        <is>
          <t>Cardiovascular</t>
        </is>
      </c>
      <c r="M7" s="166" t="inlineStr">
        <is>
          <t>Hypertension</t>
        </is>
      </c>
      <c r="N7" s="165" t="inlineStr">
        <is>
          <t>Clinic</t>
        </is>
      </c>
      <c r="O7" s="166" t="inlineStr">
        <is>
          <t>ข้อ 5 Pharma Plus เล่มม่วง (เฉลยข้อ ก)</t>
        </is>
      </c>
      <c r="P7" s="165" t="inlineStr">
        <is>
          <t>แบบฝึกหัด</t>
        </is>
      </c>
      <c r="Q7" s="165" t="inlineStr">
        <is>
          <t>เล่มม่วง</t>
        </is>
      </c>
      <c r="R7" s="165" t="inlineStr">
        <is>
          <t>CASE_P2_CVD_C01</t>
        </is>
      </c>
    </row>
    <row r="8" ht="24" customHeight="1" s="49">
      <c r="A8" s="167" t="n">
        <v>6</v>
      </c>
      <c r="B8" s="166"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มีประวัติป่วยเป็นโรคเบาหวานชนิดที่สอง ได้ใช้อินซูลินมาแล้ว 5 ปี
จากการรับประทานยา enalapril ควรทำการติดตามค่าใด</t>
        </is>
      </c>
      <c r="C8" s="166" t="inlineStr"/>
      <c r="D8" s="166" t="inlineStr">
        <is>
          <t>AST/ALT</t>
        </is>
      </c>
      <c r="E8" s="166" t="inlineStr">
        <is>
          <t>CBC</t>
        </is>
      </c>
      <c r="F8" s="166" t="inlineStr">
        <is>
          <t>Electrolyte</t>
        </is>
      </c>
      <c r="G8" s="166" t="inlineStr">
        <is>
          <t>Renal function</t>
        </is>
      </c>
      <c r="H8" s="166" t="inlineStr">
        <is>
          <t>ข้อ ค และ ง ถูก</t>
        </is>
      </c>
      <c r="I8" s="165" t="n">
        <v>5</v>
      </c>
      <c r="J8" s="166" t="inlineStr">
        <is>
          <t>✅ คำตอบที่ถูกต้อง: ข้อ จ. ข้อ ค และ ง ถูก
💡 Background:
ยากลุ่ม ACEIs (เช่น Enalapril) ส่งผลต่อระบบการทำงานของไตและสมดุลเกลือแร่โดยตรง จากการยับยั้ง Angiotensin II ทำให้เกิดการขยายตัวของ efferent arteriole ส่งผลให้ intraglomerular pressure ลดลง และลดการหลั่ง Aldosterone
🎯 ทำไมข้อนี้ถึงถูก:
การเริ่มหรือปรับขนาดยา Enalapril ต้องติดตาม:
1. Renal function (BUN, Serum Creatinine, eGFR) เพื่อเฝ้าระวังภาวะ Acute Kidney Injury (การเพิ่มขึ้นของ Scr ยอมรับได้ไม่เกิน 30% จาก baseline ภายใน 1-2 สัปดาห์แรก)
2. Electrolytes โดยเฉพาะ Serum Potassium เพื่อเฝ้าระวังภาวะ Hyperkalemia จากการลดลงของ aldosterone ดังนั้นทั้งข้อ ค และ ง จึงเป็นค่าที่จำเป็นต้องติดตามอย่างยิ่ง
🔍 ข้ออื่นผิดเพราะอะไร:
• ข้อ ก. (AST/ALT): การทำงานของตับไม่ใช่ค่าที่ต้องตรวจติดตามเป็นประจำในการใช้ Enalapril
• ข้อ ข. (CBC): ไม่จำเป็นต้องตรวจติดตามเป็นประจำ ยกเว้นกรณีสงสัย neutropenia ซึ่งพบได้น้อยมากใน Captopril ยุคแรก
• ข้อ ค. และ ง. ถูกต้องทั้งสองข้อ จึงต้องเลือก ข้อ จ (ข้อ ค และ ง ถูก)
📖 Guideline อ้างอิง:
แนวทางการรักษาโรคความดันโลหิตสูง ในเวชปฏิบัติทั่วไป พ.ศ. 2562 (สมาคมความดันโลหิตสูงแห่งประเทศไทย) &amp; KDIGO 2024 Clinical Practice Guideline for the Management of CKD
📌 จุดจำก่อนสอบ:
• Monitoring Rule of ACEI/ARB: ตรวจ Scr และ Serum K+ หลังเริ่มยาหรือปรับขนาดยา 1-2 สัปดาห์เสมอ
• Stopping Rule: หาก Serum Creatinine เพิ่มขึ้น &gt; 30% จากค่าตั้งต้น หรือ Serum K+ &gt; 5.5 mEq/L ให้พิจารณาลดขนาดยาหรือหยุดยาชั่วคราว</t>
        </is>
      </c>
      <c r="K8" s="166" t="inlineStr"/>
      <c r="L8" s="166" t="inlineStr">
        <is>
          <t>Cardiovascular</t>
        </is>
      </c>
      <c r="M8" s="166" t="inlineStr">
        <is>
          <t>Hypertension</t>
        </is>
      </c>
      <c r="N8" s="165" t="inlineStr">
        <is>
          <t>Clinic</t>
        </is>
      </c>
      <c r="O8" s="166" t="inlineStr">
        <is>
          <t>ข้อ 6 Pharma Plus เล่มม่วง (เฉลยข้อ จ)</t>
        </is>
      </c>
      <c r="P8" s="165" t="inlineStr">
        <is>
          <t>แบบฝึกหัด</t>
        </is>
      </c>
      <c r="Q8" s="165" t="inlineStr">
        <is>
          <t>เล่มม่วง</t>
        </is>
      </c>
      <c r="R8" s="165" t="inlineStr">
        <is>
          <t>CASE_P2_CVD_C01</t>
        </is>
      </c>
    </row>
    <row r="9" ht="24" customHeight="1" s="49">
      <c r="A9" s="167" t="n">
        <v>7</v>
      </c>
      <c r="B9" s="166" t="inlineStr">
        <is>
          <t>ผู้ป่วยไปซื้อยา enalapril ที่ร้านขายยา เภสัชกรร้านสามารถจ่ายยานี้ได้หรือไม่</t>
        </is>
      </c>
      <c r="C9" s="166" t="inlineStr"/>
      <c r="D9" s="166" t="inlineStr">
        <is>
          <t>จ่ายได้ เพราะเป็นยาอันตราย</t>
        </is>
      </c>
      <c r="E9" s="166" t="inlineStr">
        <is>
          <t>จ่ายไม่ได้ เพราะเป็นยาควบคุมพิเศษ</t>
        </is>
      </c>
      <c r="F9" s="166" t="inlineStr">
        <is>
          <t>จ่ายไม่ได้ เพราะเป็นวัตถุออกฤทธิ์ต่อจิตและประสาทประเภท 2</t>
        </is>
      </c>
      <c r="G9" s="166" t="inlineStr">
        <is>
          <t>จ่ายได้ เพราะเป็นยาบรรจุเสร็จที่ไม่ใช่ยาอันตรายหรือยาควบคุมพิเศษ</t>
        </is>
      </c>
      <c r="H9" s="166" t="inlineStr">
        <is>
          <t>จ่ายไม่ได้ เพราะเป็นยาเสพติดให้โทษประเภทที่ 3 ต้องมีใบสั่งแพทย์์เท่านั้น</t>
        </is>
      </c>
      <c r="I9" s="165" t="n">
        <v>1</v>
      </c>
      <c r="J9" s="166" t="inlineStr">
        <is>
          <t>✅ คำตอบที่ถูกต้อง: ข้อ ก. จ่ายได้ เพราะเป็นยาอันตราย
💡 Background:
พระราชบัญญัติยา พ.ศ. 2510 และฉบับแก้ไขเพิ่มเติม ได้จัดประเภทของยาแผนปัจจุบันออกเป็น ยาสามัญประจำบ้าน, ยาบรรจุเสร็จที่ไม่ใช่ยาอันตรายหรือยาควบคุมพิเศษ, ยาอันตราย และยาควบคุมพิเศษ
🎯 ทำไมข้อนี้ถึงถูก:
Enalapril เป็นยารักษาโรคความดันโลหิตสูงที่จัดเป็น ยาอันตราย ตามประกาศกระทรวงสาธารณสุข ซึ่งกฎหมายอนุญาตให้จำหน่ายได้ในร้านขายยาแผนปัจจุบัน (ข.ย.1) โดยต้องมี เภสัชกรชั้นหนึ่ง เป็นผู้ส่งมอบและให้คำแนะนำการใช้ยาแก่ผู้ป่วย ไม่จำเป็นต้องใช้ใบสั่งแพทย์์ในการซื้อที่ร้านขายยา
🔍 ข้ออื่นผิดเพราะอะไร:
• ข้อ ข. (จ่ายไม่ได้ เพราะเป็นยาควบคุมพิเศษ): ยาควบคุมพิเศษเป็นยาที่ต้องขายตามใบสั่งยาของแพทย์์เท่านั้น (เช่น สเตียรอยด์กิน, ยาปฏิชีวนะบางกลุ่ม) แต่ Enalapril ไม่ได้ถูกประกาศเป็นยาควบคุมพิเศษ
• ข้อ ค. (จ่ายไม่ได้ เพราะเป็นวัตถุออกฤทธิ์ต่อจิตและประสาทประเภท 2): Enalapril ไม่ได้ออกฤทธิ์ต่อระบบประสาทส่วนกลาง ไม่ใช่วัตถุออกฤทธิ์ฯ
• ข้อ ง. (จ่ายได้ เพราะเป็นยาบรรจุเสร็จที่ไม่ใช่ยาอันตรายหรือยาควบคุมพิเศษ): Enalapril มีความเสี่ยงต่อความดันตกเฉียบพลัน ไตวาย และโพแทสเซียมสูง จึงจัดเป็นยาอันตราย ไม่ใช่ยาบรรจุเสร็จทั่วไป
• ข้อ จ. (จ่ายไม่ได้ เพราะเป็นยาเสพติดให้โทษประเภทที่ 3): Enalapril ไม่ใช่ยาเสพติดให้โทษ
📖 Guideline อ้างอิง:
พระราชบัญญัติยา พ.ศ. 2510 และประกาศกระทรวงสาธารณสุขเรื่อง ระบุประเภทยาอันตราย
📌 จุดจำก่อนสอบ:
• Pharmacy Law Classification: ยาลดความดันโลหิตและยารักษาโรคเรื้อรังส่วนใหญ่ในร้านยาจัดเป็น ยาอันตราย เภสัชกรส่งมอบได้โดยไม่ต้องใช้ใบสั่งแพทย์์ แต่ต้องซักประวัติและให้คำแนะนำอย่างเคร่งครัด
• Special Controlled Drugs (ยาควบคุมพิเศษ): ต้องมีใบสั่งแพทย์์เท่านั้น เช่น Misoprostol, Ketamine, Isotretinoin ชนิดรับประทาน</t>
        </is>
      </c>
      <c r="K9" s="166" t="inlineStr"/>
      <c r="L9" s="166" t="inlineStr">
        <is>
          <t>Cardiovascular</t>
        </is>
      </c>
      <c r="M9" s="166" t="inlineStr">
        <is>
          <t>Hypertension</t>
        </is>
      </c>
      <c r="N9" s="165" t="inlineStr">
        <is>
          <t>Clinic</t>
        </is>
      </c>
      <c r="O9" s="166" t="inlineStr">
        <is>
          <t>ข้อ 7 Pharma Plus เล่มม่วง (เฉลยข้อ ก)</t>
        </is>
      </c>
      <c r="P9" s="165" t="inlineStr">
        <is>
          <t>แบบฝึกหัด</t>
        </is>
      </c>
      <c r="Q9" s="165" t="inlineStr">
        <is>
          <t>เล่มม่วง</t>
        </is>
      </c>
      <c r="R9" s="165" t="inlineStr"/>
    </row>
    <row r="10" ht="24" customHeight="1" s="49">
      <c r="A10" s="167" t="n">
        <v>8</v>
      </c>
      <c r="B10" s="166" t="inlineStr">
        <is>
          <t>สถานการณ์ที่ 2 ชายอายุ 53 ปี เป็นโรคเบาหวานมานาน 5 ปี ไม่สูบบุหรี่ ดื่มไวน์วันละ 3-4 แก้วทุกวัน มาพบแพทย์์ที่คลินิกผู้ป่วยนอก ผลการตรวจร่างกาย BP 138/88 mmHg HR 85/min RR 18/min และผลทางห้องปฏิบัติการอื่น ๆ ดังนี้:
• Total cholesterol: 243 mg/dL (&lt;240)
• Triglyceride: 200 mg/dL (&lt;200)
• HDL-C: 33 mg/dL (&gt;40)
• FBS: 135 mg% (&lt;126)
• HbA1c: 7.0% (&lt;7.0)
จากการซักประวัติเพิ่มพบว่าบิดาเสียชีวิตด้วยโรค myocardial infarction เมื่ออายุ 53 ปี พี่ชายเสียชีวิตด้วยโรคเดียวกันนี้เมื่ออายุ 44 ปี ยาที่กินอยู่คือ glibenclamide 10 mg BID
คำถาม: ผู้ป่วยมีค่า LDL-C เท่าไร?</t>
        </is>
      </c>
      <c r="C10" s="166" t="inlineStr"/>
      <c r="D10" s="166" t="inlineStr">
        <is>
          <t>130 mg/dl</t>
        </is>
      </c>
      <c r="E10" s="166" t="inlineStr">
        <is>
          <t>140 mg/dl</t>
        </is>
      </c>
      <c r="F10" s="166" t="inlineStr">
        <is>
          <t>150 mg/dl</t>
        </is>
      </c>
      <c r="G10" s="166" t="inlineStr">
        <is>
          <t>160 mg/dl</t>
        </is>
      </c>
      <c r="H10" s="166" t="inlineStr">
        <is>
          <t>170 mg/dl</t>
        </is>
      </c>
      <c r="I10" s="165" t="n">
        <v>5</v>
      </c>
      <c r="J10" s="166" t="inlineStr">
        <is>
          <t>✅ คำตอบที่ถูกต้อง: ข้อ จ. 170 mg/dl
💡 Background:
การคำนวณระดับไขมันชนิด Low-Density Lipoprotein Cholesterol (LDL-C) ทางคลินิกนิยมใช้สูตรของ Friedewald เมื่อระดับ Triglyceride ไม่เกิน 400 mg/dL
🎯 ทำไมข้อนี้ถึงถูก:
จากสูตร Friedewald formula:
LDL-C = Total Cholesterol - HDL-C - (Triglyceride / 5)
โดยโจทย์ให้ข้อมูล: Total Cholesterol = 243 mg/dL, HDL-C = 33 mg/dL, Triglyceride = 200 mg/dL (จากข้อมูลในชุดโจทย์ต่อเนื่อง)
แทนค่าในสูตร:
LDL-C = 243 - 33 - (200 / 5)
LDL-C = 210 - 40 = 170 mg/dL
🔍 ข้ออื่นผิดเพราะอะไร:
• ข้อ ก. 130 mg/dl: คำนวณผิดพลาด
• ข้อ ข. 140 mg/dl: คำนวณผิดพลาด
• ข้อ ค. 150 mg/dl: ลืมหักค่า VLDL-C (TG/5)
• ข้อ ง. 160 mg/dl: คำนวณผิดพลาด
📖 Guideline อ้างอิง:
แนวทางเวชปฏิบัติการรักษาภาวะไขมันผิดปกติในเลือดเพื่อป้องกันโรคหัวใจและหลอดเลือด พ.ศ. 2559 (สมาคมแพทย์์โรคหัวใจแห่งประเทศไทย)
📌 จุดจำก่อนสอบ:
• Friedewald Equation: LDL-C = TC - HDL-C - (TG/5) (หน่วย mg/dL)
• Limitation: ห้ามใช้สูตรนี้หาก Triglyceride &gt; 400 mg/dL หรือผู้ป่วยเป็น Chylomicronemia เพราะจะทำให้คำนวณ LDL-C ต่ำกว่าความเป็นจริง ต้องวัด Direct LDL-C แทน</t>
        </is>
      </c>
      <c r="K10" s="166" t="inlineStr"/>
      <c r="L10" s="166" t="inlineStr">
        <is>
          <t>Cardiovascular</t>
        </is>
      </c>
      <c r="M10" s="166" t="inlineStr">
        <is>
          <t>Dyslipidemias</t>
        </is>
      </c>
      <c r="N10" s="165" t="inlineStr">
        <is>
          <t>Clinic</t>
        </is>
      </c>
      <c r="O10" s="166" t="inlineStr">
        <is>
          <t>ข้อ 8 Pharma Plus เล่มม่วง (เฉลยข้อ จ)</t>
        </is>
      </c>
      <c r="P10" s="165" t="inlineStr">
        <is>
          <t>แบบฝึกหัด</t>
        </is>
      </c>
      <c r="Q10" s="165" t="inlineStr">
        <is>
          <t>เล่มม่วง</t>
        </is>
      </c>
      <c r="R10" s="165" t="inlineStr"/>
    </row>
    <row r="11" ht="24" customHeight="1" s="49">
      <c r="A11" s="167" t="n">
        <v>9</v>
      </c>
      <c r="B11" s="166" t="inlineStr">
        <is>
          <t>สถานการณ์ที่ 2 ชายอายุ 53 ปี เป็นโรคเบาหวานมานาน 5 ปี ไม่สูบบุหรี่ ดื่มไวน์วันละ 3-4 แก้วทุกวัน มาพบแพทย์์ที่คลินิกผู้ป่วยนอก ผลการตรวจร่างกาย BP 138/88 mmHg HR 85/min RR 18/min และผลทางห้องปฏิบัติการอื่น ๆ ดังนี้
Total cholesterol 33 mg/dL
FBS (&lt;126) 135 mg%
HbA1c (&lt;7) 7.0%
จากการซักประวัติเพิ่มพบว่าบิดาเสียชีวิตด้วยโรค myocardial infarction เมื่ออายุ 53 ปี พี่ชายเสียชีวิตด้วยโรคเดียวกันนี้เมื่ออายุ 44 ปี ยาที่กินอยู่คือ glibenclamide 10 mg BID
ข้อใดไม่ใช่ major risk factor ต่อการเกิด coronary heart disease</t>
        </is>
      </c>
      <c r="C11" s="166" t="inlineStr"/>
      <c r="D11" s="166" t="inlineStr">
        <is>
          <t>บิดาเสียชีวิตด้วย myocardial infarction เมื่ออายุ 53 ปี</t>
        </is>
      </c>
      <c r="E11" s="166" t="inlineStr">
        <is>
          <t>พี่ชายเสียชีวิตด้วย myocardial infarction เมื่ออายุ 44 ปี</t>
        </is>
      </c>
      <c r="F11" s="166" t="inlineStr">
        <is>
          <t>ดื่มไวน์ 2 แก้วทุกวัน</t>
        </is>
      </c>
      <c r="G11" s="166" t="inlineStr">
        <is>
          <t>มีระดับ HDL-C 33 mg/dl</t>
        </is>
      </c>
      <c r="H11" s="166" t="inlineStr">
        <is>
          <t>ผู้ป่วยเป็นชายอายุ 53 ปี</t>
        </is>
      </c>
      <c r="I11" s="165" t="n">
        <v>3</v>
      </c>
      <c r="J11" s="166" t="inlineStr">
        <is>
          <t>✅ คำตอบที่ถูกต้อง: ข้อ ค. ดื่มไวน์ 2 แก้วทุกวัน
💡 Background:
ตามเกณฑ์ NCEP ATP III และแนวทางเวชปฏิบัติป้องกันโรคหลอดเลือดหัวใจ ปัจจัยเสี่ยงหลัก (Major Risk Factors) ที่ใช้ประเมินความเสี่ยงต่อการเกิด Coronary Heart Disease (CHD) ได้รับการกำหนดไว้อย่างชัดเจนเพื่อใช้คำนวณโอกาสเกิดโรคและกำหนดเป้าหมายไขมัน
🎯 ทำไมข้อนี้ถึงถูก:
การดื่มไวน์ 2 แก้วทุกวัน ไม่ได้จัดเป็น major risk factor สำหรับการเกิด CHD ในทางตรงกันข้าม การดื่มแอลกอฮอล์ในปริมาณปานกลาง (moderate alcohol consumption: ชายไม่เกิน 2 drink/วัน) อาจช่วยเพิ่ม HDL-C เล็กน้อย แต่ไม่ได้ถูกจัดเป็นปัจจัยเสี่ยงหลักเหมือนบุหรี่หรือความดันโลหิตสูง
🔍 ข้ออื่นผิดเพราะอะไร:
• ข้อ ก. (บิดาเสียชีวิตด้วย MI อายุ 53 ปี): เป็น Major risk factor จากประวัติครอบครัวเป็นโรคหลอดเลือดหัวใจก่อนวัยอันควร (Premature CAD ในญาติสายตรงเพศชายอายุน้อยกว่า 55 ปี)
• ข้อ ข. (พี่ชายเสียชีวิตด้วย MI อายุ 44 ปี): เป็น Major risk factor (ชายอายุน้อยกว่า 55 ปี)
• ข้อ ง. (HDL-C 33 mg/dl): เป็น Major risk factor เนื่องจาก HDL-C ต่ำ (&lt; 40 mg/dL ในเพศชาย)
• ข้อ จ. (ผู้ป่วยเป็นชายอายุ 53 ปี): เป็น Major risk factor เนื่องจากอายุเพศชาย ≥ 45 ปี (เพศหญิง ≥ 55 ปี)
📖 Guideline อ้างอิง:
แนวทางเวชปฏิบัติการรักษาภาวะไขมันผิดปกติในเลือดเพื่อป้องกันโรคหัวใจและหลอดเลือด พ.ศ. 2559 &amp; NCEP ATP III Guidelines
📌 จุดจำก่อนสอบ:
• Major Risk Factors (ATP III): สูบบุหรี่, ความดันโลหิตสูง (≥140/90 หรือกินยาลดความดัน), HDL-C ต่ำ (&lt;40 mg/dL), ประวัติครอบครัว premature CHD (ชาย &lt;55, หญิง &lt;65 ปี), อายุ (ชาย ≥45, หญิง ≥55 ปี)
• Negative Risk Factor: หากมี HDL-C สูง ≥ 60 mg/dL ให้นับลบ 1 ปัจจัยเสี่ยงออกจากคะแนนรวม</t>
        </is>
      </c>
      <c r="K11" s="166" t="inlineStr"/>
      <c r="L11" s="166" t="inlineStr">
        <is>
          <t>Cardiovascular</t>
        </is>
      </c>
      <c r="M11" s="166" t="inlineStr">
        <is>
          <t>Dyslipidemias</t>
        </is>
      </c>
      <c r="N11" s="165" t="inlineStr">
        <is>
          <t>Clinic</t>
        </is>
      </c>
      <c r="O11" s="166" t="inlineStr">
        <is>
          <t>ข้อ 9 Pharma Plus เล่มม่วง (เฉลยข้อ ค)</t>
        </is>
      </c>
      <c r="P11" s="165" t="inlineStr">
        <is>
          <t>แบบฝึกหัด</t>
        </is>
      </c>
      <c r="Q11" s="165" t="inlineStr">
        <is>
          <t>เล่มม่วง</t>
        </is>
      </c>
      <c r="R11" s="165" t="inlineStr"/>
    </row>
    <row r="12" ht="24" customHeight="1" s="49">
      <c r="A12" s="167" t="n">
        <v>10</v>
      </c>
      <c r="B12" s="166" t="inlineStr">
        <is>
          <t>สถานการณ์ที่ 2 ชายอายุ 53 ปี เป็นโรคเบาหวานมานาน 5 ปี ไม่สูบบุหรี่ ดื่มไวน์วันละ 3-4 แก้วทุกวัน มาพบแพทย์์ที่คลินิกผู้ป่วยนอก ผลการตรวจร่างกาย BP 138/88 mmHg HR 85/min RR 18/min และผลทางห้องปฏิบัติการอื่น ๆ ดังนี้
Total cholesterol 33 mg/dL
FBS (&lt;126) 135 mg%
HbA1c (&lt;7) 7.0%
จากการซักประวัติเพิ่มพบว่าบิดาเสียชีวิตด้วยโรค myocardial infarction เมื่ออายุ 53 ปี พี่ชายเสียชีวิตด้วยโรคเดียวกันนี้เมื่ออายุ 44 ปี ยาที่กินอยู่คือ glibenclamide 10 mg BID
เป้าหมายแรกในการรักษาภาวะ Hyperlipidemia ของผู้ป่วย</t>
        </is>
      </c>
      <c r="C12" s="166" t="inlineStr"/>
      <c r="D12" s="166" t="inlineStr">
        <is>
          <t>ลดระดับ Total cholesterol</t>
        </is>
      </c>
      <c r="E12" s="166" t="inlineStr">
        <is>
          <t>เพิ่มระดับ HDL-C</t>
        </is>
      </c>
      <c r="F12" s="166" t="inlineStr">
        <is>
          <t>ลดระดับ Non-HDL-C</t>
        </is>
      </c>
      <c r="G12" s="166" t="inlineStr">
        <is>
          <t>ลดระดับ Triglyceride</t>
        </is>
      </c>
      <c r="H12" s="166" t="inlineStr">
        <is>
          <t>ลดระดับ LDL-C</t>
        </is>
      </c>
      <c r="I12" s="165" t="n">
        <v>5</v>
      </c>
      <c r="J12" s="166" t="inlineStr">
        <is>
          <t>✅ คำตอบที่ถูกต้อง: ข้อ จ. ลดระดับ LDL-C
💡 Background:
แนวทางเวชปฏิบัติการรักษาภาวะไขมันผิดปกติในเลือดทั้งของไทย (สมาคมแพทย์์โรคหัวใจแห่งประเทศไทย) และระดับจากล (AHA/ACC, ESC) ให้ความสำคัญกับการลดไขมันชนิดที่มีความสัมพันธ์กับการเกิดหลอดเลือดแดงแข็งมากที่สุด
🎯 ทำไมข้อนี้ถึงถูก:
LDL-C เป็นอนุภาคคอเลสเตอรอลหลักที่มีคุณสมบัติแทรกซึมเข้าสู่ผนังหลอดเลือดและเกิดกระบวนการ atherosclerosis โดยตรง หลักฐานจากการศึกษาทางคลินิก (RCTs) ยืนยันหนักแน่นว่าการลดระดับ LDL-C ช่วยลดการเกิด recurrent coronary events, stroke และ cardiovascular mortality ได้ชัดเจนที่สุด ดังนั้นเป้าหมายแรกและเป้าหมายหลัก (Primary Target) ในการรักษาคือ การลดระดับ LDL-C เสมอ (ยกเว้นกรณีเดียวคือ Severe Hypertriglyceridemia ≥ 500 mg/dL ที่ต้องลด TG ก่อนเพื่อกันตับอ่อนอักเสบ)
🔍 ข้ออื่นผิดเพราะอะไร:
• ข้อ ก. (ลดระดับ Total cholesterol): เป็นเป้าหมายกว้างเกินไปและไม่จำเพาะต่อการเกิดโรคหลอดเลือดหัวใจ
• ข้อ ข. (เพิ่มระดับ HDL-C): แม้ HDL ต่ำจะเป็นปัจจัยเสี่ยง แต่ยาที่เพิ่ม HDL ยังไม่มีหลักฐานว่าช่วยลด cardiovascular outcomes ได้ชัดเจน
• ข้อ ค. (ลดระดับ Non-HDL-C): เป็น secondary target สำหรับผู้ป่วยที่มีภาวะ hypertriglyceridemia ร่วมด้วย ไม่ใช่ primary target อันดับแรก
• ข้อ ง. (ลดระดับ Triglyceride): เป็นเป้าหมายหลักเฉพาะกรณีที่ TG ≥ 500 mg/dL เท่านั้น แต่ในผู้ป่วยรายนี้ TG 200 mg/dL จึงต้องมุ่งเป้าที่ LDL-C ก่อน
📖 Guideline อ้างอิง:
แนวทางเวชปฏิบัติการรักษาภาวะไขมันผิดปกติในเลือดเพื่อป้องกันโรคหัวใจและหลอดเลือด พ.ศ. 2559 (สมาคมแพทย์์โรคหัวใจแห่งประเทศไทย) &amp; 2018 AHA/ACC Cholesterol Guidelines
📌 จุดจำก่อนสอบ:
• Primary Target: LDL-C คือเป้าหมายหลักอันดับหนึ่งในการรักษาภาวะไขมันในเลือดสูงเสมอ
• Exception: กรณี TG ≥ 500 mg/dL ต้องเปลี่ยน primary target เป็นการลด TG ด้วย Fibrate ทันทีเพื่อป้องกันภาวะ Acute Pancreatitis</t>
        </is>
      </c>
      <c r="K12" s="166" t="inlineStr"/>
      <c r="L12" s="166" t="inlineStr">
        <is>
          <t>Cardiovascular</t>
        </is>
      </c>
      <c r="M12" s="166" t="inlineStr">
        <is>
          <t>Dyslipidemias</t>
        </is>
      </c>
      <c r="N12" s="165" t="inlineStr">
        <is>
          <t>Clinic</t>
        </is>
      </c>
      <c r="O12" s="166" t="inlineStr">
        <is>
          <t>ข้อ 10 Pharma Plus เล่มม่วง (เฉลยข้อ จ)</t>
        </is>
      </c>
      <c r="P12" s="165" t="inlineStr">
        <is>
          <t>แบบฝึกหัด</t>
        </is>
      </c>
      <c r="Q12" s="165" t="inlineStr">
        <is>
          <t>เล่มม่วง</t>
        </is>
      </c>
      <c r="R12" s="165" t="inlineStr"/>
    </row>
    <row r="13" ht="24" customHeight="1" s="49">
      <c r="A13" s="167" t="n">
        <v>11</v>
      </c>
      <c r="B13" s="166" t="inlineStr">
        <is>
          <t>สถานการณ์ที่ 2 ชายอายุ 53 ปี เป็นโรคเบาหวานมานาน 5 ปี ไม่สูบบุหรี่ ดื่มไวน์วันละ 3-4 แก้วทุกวัน มาพบแพทย์์ที่คลินิกผู้ป่วยนอก ผลการตรวจร่างกาย BP 138/88 mmHg HR 85/min RR 18/min และผลทางห้องปฏิบัติการอื่น ๆ ดังนี้
Total cholesterol 33 mg/dL
FBS (&lt;126) 135 mg%
HbA1c (&lt;7) 7.0%
จากการซักประวัติเพิ่มพบว่าบิดาเสียชีวิตด้วยโรค myocardial infarction เมื่ออายุ 53 ปี พี่ชายเสียชีวิตด้วยโรคเดียวกันนี้เมื่ออายุ 44 ปี ยาที่กินอยู่คือ glibenclamide 10 mg BID
การรักษาผู้ป่วยรายนี้จะต้องลดระดับ LDL - C ให้ได้เท่าไร เพื่อป้องกัน atherosclerosis</t>
        </is>
      </c>
      <c r="C13" s="166" t="inlineStr"/>
      <c r="D13" s="166" t="inlineStr">
        <is>
          <t>&lt; 100 mg/dl</t>
        </is>
      </c>
      <c r="E13" s="166" t="inlineStr">
        <is>
          <t>&lt; 130 mg/dl</t>
        </is>
      </c>
      <c r="F13" s="166" t="inlineStr">
        <is>
          <t>&lt; 160 mg/dl</t>
        </is>
      </c>
      <c r="G13" s="166" t="inlineStr">
        <is>
          <t>&lt; 190 mg/dl</t>
        </is>
      </c>
      <c r="H13" s="166" t="inlineStr">
        <is>
          <t>&lt; 200 mg/dl</t>
        </is>
      </c>
      <c r="I13" s="165" t="n">
        <v>1</v>
      </c>
      <c r="J13" s="166" t="inlineStr">
        <is>
          <t>✅ คำตอบที่ถูกต้อง: ข้อ ก. &lt; 100 mg/dl
💡 Background:
ตามเกณฑ์แนวทางเวชปฏิบัติรักษาภาวะไขมันผิดปกติของประเทศไทย พ.ศ. 2559 และ NCEP ATP III ผู้ป่วยโรคเบาหวาน (Diabetes Mellitus) จัดเป็นกลุ่มความเสี่ยงสูงเทียบเท่าโรคหลอดเลือดหัวใจ (CHD risk equivalent หรือ High Risk)
🎯 ทำไมข้อนี้ถึงถูก:
ผู้ป่วยเบาหวานที่ยังไม่มีโรคหลอดเลือดหัวใจกำเริบ (Primary prevention ในกลุ่ม High Risk) มีเป้าหมายในการควบคุมระดับ LDL-C คือ &lt; 100 mg/dL เพื่อป้องกันและชะลอการเกิด atherosclerosis
(หมายเหตุ: หากเป็นผู้ป่วยโรคหลอดเลือดหัวใจแล้ว หรือ Very High Risk เป้าหมายจะเข้มงวดขึ้นเป็น &lt; 70 หรือ &lt; 55 mg/dL ตามแนวทางปัจจุบัน)
🔍 ข้ออื่นผิดเพราะอะไร:
• ข้อ ข. (&lt; 130 mg/dl): เป็นเป้าหมายสำหรับกลุ่ม Moderate Risk (มีปัจจัยเสี่ยง 2 ข้อขึ้นไป แต่ไม่มี DM หรือ CHD)
• ข้อ ค. (&lt; 160 mg/dl): เป็นเป้าหมายสำหรับกลุ่ม Low Risk (มีปัจจัยเสี่ยง 0-1 ข้อ)
• ข้อ ง. (&lt; 190 mg/dl) และ จ. (&lt; 200 mg/dl): เป็นระดับที่สูงเกินไป ไม่ใช่เป้าหมายในการรักษา
📖 Guideline อ้างอิง:
แนวทางเวชปฏิบัติการรักษาภาวะไขมันผิดปกติในเลือดเพื่อป้องกันโรคหัวใจและหลอดเลือด พ.ศ. 2559 (สมาคมแพทย์์โรคหัวใจแห่งประเทศไทย)
📌 จุดจำก่อนสอบ:
• LDL-C Targets by Risk Group (Thai 2559):
  - Very High Risk (Established ASCVD): &lt; 70 mg/dL (หรือ &lt; 55 mg/dL ใน ESC 2019)
  - High Risk (DM, CKD, หรือ Risk &gt; 20%): &lt; 100 mg/dL
  - Moderate Risk (2+ risk factors): &lt; 130 mg/dL
  - Low Risk (0-1 risk factor): &lt; 160 mg/dL</t>
        </is>
      </c>
      <c r="K13" s="166" t="inlineStr"/>
      <c r="L13" s="166" t="inlineStr">
        <is>
          <t>Cardiovascular</t>
        </is>
      </c>
      <c r="M13" s="166" t="inlineStr">
        <is>
          <t>Dyslipidemias</t>
        </is>
      </c>
      <c r="N13" s="165" t="inlineStr">
        <is>
          <t>Clinic</t>
        </is>
      </c>
      <c r="O13" s="166" t="inlineStr">
        <is>
          <t>ข้อ 11 Pharma Plus เล่มม่วง (เฉลยข้อ ก)</t>
        </is>
      </c>
      <c r="P13" s="165" t="inlineStr">
        <is>
          <t>แบบฝึกหัด</t>
        </is>
      </c>
      <c r="Q13" s="165" t="inlineStr">
        <is>
          <t>เล่มม่วง</t>
        </is>
      </c>
      <c r="R13" s="165" t="inlineStr"/>
    </row>
    <row r="14" ht="24" customHeight="1" s="49">
      <c r="A14" s="167" t="n">
        <v>12</v>
      </c>
      <c r="B14" s="166" t="inlineStr">
        <is>
          <t>ยาที่คนไข้ควรได้รับเป็นอันดับแรกเพื่อให้ได้ผลตามเป้าหมายตามข้อข้างต้น</t>
        </is>
      </c>
      <c r="C14" s="166" t="inlineStr"/>
      <c r="D14" s="166" t="inlineStr">
        <is>
          <t>ยากลุ่ม statin</t>
        </is>
      </c>
      <c r="E14" s="166" t="inlineStr">
        <is>
          <t>ยากลุ่ม bile acid sequestrants</t>
        </is>
      </c>
      <c r="F14" s="166" t="inlineStr">
        <is>
          <t>ยากลุ่ม nicotinic acid</t>
        </is>
      </c>
      <c r="G14" s="166" t="inlineStr">
        <is>
          <t>ยากลุ่ม fibric acid</t>
        </is>
      </c>
      <c r="H14" s="166" t="inlineStr">
        <is>
          <t>ยากลุ่ม plant sterol</t>
        </is>
      </c>
      <c r="I14" s="165" t="n">
        <v>1</v>
      </c>
      <c r="J14" s="166" t="inlineStr">
        <is>
          <t>✅ คำตอบที่ถูกต้อง: ข้อ ก. ยากลุ่ม statin
💡 Background:
การรักษาภาวะไขมันในเลือดสูงในผู้ป่วยเบาหวาน ต้องเลือกยาลดไขมันที่มีประสิทธิภาพสูงสุดในการลด LDL-C และมีหลักฐานงานวิจัยทางคลินิกยืนยันว่าลดการเสียชีวิตและอุบัติการณ์ของโรคหัวใจและหลอดเลือดได้อย่างชัดเจน
🎯 ทำไมข้อนี้ถึงถูก:
ยากลุ่ม Statins (HMG-CoA reductase inhibitors) เป็นยาขนานแรก (First-line drug of choice) ในผู้ป่วยเบาหวานที่มีอายุ 40-75 ปีทุกรายที่มีภาวะไขมันในเลือดสูง เนื่องจากสามารถลด LDL-C ได้อย่างทรงพลังและมี Pleiotropic effects ช่วยเพิ่มความคงตัวของ atherosclerotic plaque และลดการอักเสบในหลอดเลือด
🔍 ข้ออื่นผิดเพราะอะไร:
• ข้อ ข. (ยากลุ่ม bile acid sequestrants): ลด LDL-C ได้น้อยกว่า statin และมีผลข้างเคียงต่อระบบทางเดินอาหารสูง (ท้องอืด ท้องผูก) อีกทั้งอาจทำให้ Triglyceride สูงขึ้น
• ข้อ ค. (ยากลุ่ม nicotinic acid): มีผลข้างเคียงหน้าแดงร้อนวูบวาบ (flushing) สูง และอาจทำให้ระดับน้ำตาลในเลือดของผู้ป่วยเบาหวานควบคุมยากขึ้น
• ข้อ ง. (ยากลุ่ม fibric acid): ออกฤทธิ์เด่นในการลด Triglyceride ไม่ใช่ยาทางเลือกแรกในการลด LDL-C
• ข้อ จ. (ยากลุ่ม plant sterol): เป็นเพียงผลิตภัณฑ์เสริมอาหาร ประสิทธิภาพลด LDL-C ต่ำ ไม่ใช่อันดับแรกตามแนวทางเวชปฏิบัติ
📖 Guideline อ้างอิง:
แนวทางเวชปฏิบัติการรักษาภาวะไขมันผิดปกติในเลือดเพื่อป้องกันโรคหัวใจและหลอดเลือด พ.ศ. 2559 (สมาคมแพทย์์โรคหัวใจแห่งประเทศไทย) &amp; 2018 AHA/ACC Blood Cholesterol Guidelines
📌 จุดจำก่อนสอบ:
• First-line Therapy: Statin คือยาอันดับแรกเสมอสำหรับการลด LDL-C และลดความเสี่ยง ASCVD
• Add-on Hierarchy: หากใช้ Statin ขนาดสูงสุดที่ทนได้แล้ว LDL-C ยังไม่ถึงเป้า ให้พิจารณาเติม Ezetimibe 10 mg/day เป็นลำดับถัดไป</t>
        </is>
      </c>
      <c r="K14" s="166" t="inlineStr"/>
      <c r="L14" s="166" t="inlineStr">
        <is>
          <t>Cardiovascular</t>
        </is>
      </c>
      <c r="M14" s="166" t="inlineStr">
        <is>
          <t>Dyslipidemias</t>
        </is>
      </c>
      <c r="N14" s="165" t="inlineStr">
        <is>
          <t>Clinic</t>
        </is>
      </c>
      <c r="O14" s="166" t="inlineStr">
        <is>
          <t>ข้อ 12 Pharma Plus เล่มม่วง (เฉลยข้อ ก)</t>
        </is>
      </c>
      <c r="P14" s="165" t="inlineStr">
        <is>
          <t>แบบฝึกหัด</t>
        </is>
      </c>
      <c r="Q14" s="165" t="inlineStr">
        <is>
          <t>เล่มม่วง</t>
        </is>
      </c>
      <c r="R14" s="165" t="inlineStr"/>
    </row>
    <row r="15" ht="24" customHeight="1" s="49">
      <c r="A15" s="167" t="n">
        <v>13</v>
      </c>
      <c r="B15" s="166" t="inlineStr">
        <is>
          <t>ยาในกลุ่ม statin สามารถลดระดับ LDL-C ด้วยกลไกใด</t>
        </is>
      </c>
      <c r="C15" s="166" t="inlineStr"/>
      <c r="D15" s="166" t="inlineStr">
        <is>
          <t>ลดการสร้าง LDL-C receptor ที่ตับ</t>
        </is>
      </c>
      <c r="E15" s="166" t="inlineStr">
        <is>
          <t>ลดการสร้าง cholesterol และเพิ่มจำนวน LDL-C receptor</t>
        </is>
      </c>
      <c r="F15" s="166" t="inlineStr">
        <is>
          <t>ลด enterohepatic recycling ของ cholesterol</t>
        </is>
      </c>
      <c r="G15" s="166" t="inlineStr">
        <is>
          <t>ลดการสร้าง VLDL</t>
        </is>
      </c>
      <c r="H15" s="166" t="inlineStr">
        <is>
          <t>ลดการสร้าง HDL</t>
        </is>
      </c>
      <c r="I15" s="165" t="n">
        <v>2</v>
      </c>
      <c r="J15" s="166" t="inlineStr">
        <is>
          <t>✅ คำตอบที่ถูกต้อง: ข้อ ข. ลดการสร้าง cholesterol และเพิ่มจำนวน LDL-C receptor
💡 Background:
ยากลุ่ม Statins ออกฤทธิ์ยับยั้งเอนไซม์ 3-hydroxy-3-methylglutaryl coenzyme A (HMG-CoA) reductase ซึ่งเป็น rate-limiting step ในกระบวนการสังเคราะห์คอเลสเตอรอลที่ตับ
🎯 ทำไมข้อนี้ถึงถูก:
เมื่อ Statins ยับยั้ง HMG-CoA reductase จะทำให้ระดับคอเลสเตอรอลภายในเซลล์ตับ (intracellular cholesterol) ลดลง ส่งผลกระตุ้น transcription factor ที่ชื่อว่า SREBP-2 ให้เกิดการเพิ่มการแสดงออกและเพิ่มจำนวนของ LDL receptors บนผิวเซลล์ตับ เซลล์ตับจึงดึงดูดและจับกินอนุภาค LDL-C จากกระแสเลือดเข้าสู่เซลล์มากขึ้น ส่งผลให้ระดับ LDL-C ในเลือดลดลงอย่างมีนัยสำคัญ
🔍 ข้ออื่นผิดเพราะอะไร:
• ข้อ ก. (ลดการสร้าง LDL-C receptor ที่ตับ): ตรงข้ามกับความเป็นจริง เพราะยาทำให้เซลล์ตับสร้าง LDL receptor 'เพิ่มขึ้น'
• ข้อ ค. (ลด enterohepatic recycling ของ cholesterol): เป็นกลไกการออกฤทธิ์ของยากลุ่ม Bile acid sequestrants (เช่น Cholestyramine) และ Ezetimibe
• ข้อ ง. (ลดการสร้าง VLDL): เป็นกลไกหลักของ Niacin และ Fibrates ไม่ใช่กลไกหลักในการลด LDL ของ Statins
• ข้อ จ. (ลดการสร้าง HDL): ผิด เพราะ Statins มีแนวโน้มเพิ่มระดับ HDL-C ได้เล็กน้อย (5-10%)
📖 Guideline อ้างอิง:
Goodman &amp; Gilman's: The Pharmacological Basis of Therapeutics (14th Edition) &amp; 2018 AHA/ACC Blood Cholesterol Guidelines
📌 จุดจำก่อนสอบ:
• Dual Action of Statins: 1) ยับยั้ง HMG-CoA reductase ทำให้ตับสร้าง cholesterol ลดลง 2) Up-regulation ของ hepatic LDL receptors ทำให้ตับเก็บกวาด LDL ออกจากเลือดได้มากขึ้น</t>
        </is>
      </c>
      <c r="K15" s="166" t="inlineStr"/>
      <c r="L15" s="166" t="inlineStr">
        <is>
          <t>Cardiovascular</t>
        </is>
      </c>
      <c r="M15" s="166" t="inlineStr">
        <is>
          <t>Dyslipidemias</t>
        </is>
      </c>
      <c r="N15" s="165" t="inlineStr">
        <is>
          <t>Clinic</t>
        </is>
      </c>
      <c r="O15" s="166" t="inlineStr">
        <is>
          <t>ข้อ 13 Pharma Plus เล่มม่วง (เฉลยข้อ ข)</t>
        </is>
      </c>
      <c r="P15" s="165" t="inlineStr">
        <is>
          <t>แบบฝึกหัด</t>
        </is>
      </c>
      <c r="Q15" s="165" t="inlineStr">
        <is>
          <t>เล่มม่วง</t>
        </is>
      </c>
      <c r="R15" s="165" t="inlineStr"/>
    </row>
    <row r="16" ht="24" customHeight="1" s="49">
      <c r="A16" s="167" t="n">
        <v>14</v>
      </c>
      <c r="B16" s="166" t="inlineStr">
        <is>
          <t>ในการเสนอเกณฑ์การประเมินการใช้ยากลุ่ม statin เภสัชกรควรใช้หลักฐานทางวิชาการ งานวิจัยประเภทใดที่มีความน่าเชื่อถือมากที่สุด</t>
        </is>
      </c>
      <c r="C16" s="166" t="inlineStr"/>
      <c r="D16" s="166" t="inlineStr">
        <is>
          <t>Cohort study, Case controlled study</t>
        </is>
      </c>
      <c r="E16" s="166" t="inlineStr">
        <is>
          <t>Case report, Cross-sectional study</t>
        </is>
      </c>
      <c r="F16" s="166" t="inlineStr">
        <is>
          <t>Case controlled study, Cross-sectional study</t>
        </is>
      </c>
      <c r="G16" s="166" t="inlineStr">
        <is>
          <t>Meta-analysis, Randomized controlled study</t>
        </is>
      </c>
      <c r="H16" s="166" t="inlineStr">
        <is>
          <t>Cross-sectional study, Randomized controlled study</t>
        </is>
      </c>
      <c r="I16" s="165" t="n">
        <v>4</v>
      </c>
      <c r="J16" s="166" t="inlineStr">
        <is>
          <t>✅ คำตอบที่ถูกต้อง: ข้อ ง. Meta-analysis, Randomized controlled study
💡 Background:
ตามหลักการของ Evidence-Based Medicine (EBM) ลำดับขั้นของหลักฐานทางวิทยาศาสตร์การแพทย์์ (Hierarchy of Evidence) มีการจัดชั้นความน่าเชื่อถือเพื่อใช้ในการประเมินประสิทธิภาพและความปลอดภัยของยาอย่างเป็นระบบ
🎯 ทำไมข้อนี้ถึงถูก:
Systematic Review and Meta-analysis ของ Randomized Controlled Trials (RCTs) และตัวการวิจัยแบบ RCT จัดเป็นหลักฐานที่มีระดับความน่าเชื่อถือทางวิทยาศาสตร์สูงสุด (Level of Evidence I / Level A) เนื่องจากมีการสุ่มตัวอย่าง (Randomization) ช่วยลด selection bias และ confounding factors ได้ดีที่สุด เหมาะสมที่สุดในการนำมาใช้กำหนดเกณฑ์ประเมินการใช้ยา (Drug Use Evaluation)
🔍 ข้ออื่นผิดเพราะอะไร:
• ข้อ ก. (Cohort study, Case controlled study): เป็นงานวิจัยแบบสังเกต (Observational study) ซึ่งมีความน่าเชื่อถือระดับกลาง (Level II-III) มีโอกาสเกิด confounding factors สูงกว่า RCT
• ข้อ ข. (Case report, Cross-sectional study): Case report อยู่ในลำดับความน่าเชื่อถือต่ำสุดของหลักฐานทางคลินิก
• ข้อ ค. (Case controlled study, Cross-sectional study): เป็นการศึกษาแบบสังเกตที่ไม่มีการทดลองควบคุมแบบสุ่ม
• ข้อ จ. (Cross-sectional study, Randomized controlled study): Cross-sectional study มีความน่าเชื่อถือต่ำกว่า ไม่สามารถสรุปความสัมพันธ์เชิงสาเหตุและผลได้ชัดเจน
📖 Guideline อ้างอิง:
CEBM (Centre for Evidence-Based Medicine) Levels of Evidence &amp; WHO Guidelines on Drug Use Evaluation
📌 จุดจำก่อนสอบ:
• EBM Pyramid Hierarchy: Systematic Review / Meta-analysis &gt; Randomized Controlled Trial (RCT) &gt; Cohort Study &gt; Case-Control Study &gt; Cross-Sectional Study &gt; Case Series / Case Report</t>
        </is>
      </c>
      <c r="K16" s="166" t="inlineStr"/>
      <c r="L16" s="166" t="inlineStr">
        <is>
          <t>Cardiovascular</t>
        </is>
      </c>
      <c r="M16" s="166" t="inlineStr">
        <is>
          <t>Dyslipidemias</t>
        </is>
      </c>
      <c r="N16" s="165" t="inlineStr">
        <is>
          <t>Clinic</t>
        </is>
      </c>
      <c r="O16" s="166" t="inlineStr">
        <is>
          <t>ข้อ 14 Pharma Plus เล่มม่วง (เฉลยข้อ ง)</t>
        </is>
      </c>
      <c r="P16" s="165" t="inlineStr">
        <is>
          <t>แบบฝึกหัด</t>
        </is>
      </c>
      <c r="Q16" s="165" t="inlineStr">
        <is>
          <t>เล่มม่วง</t>
        </is>
      </c>
      <c r="R16" s="165" t="inlineStr"/>
    </row>
    <row r="17" ht="24" customHeight="1" s="49">
      <c r="A17" s="167" t="n">
        <v>15</v>
      </c>
      <c r="B17" s="166" t="inlineStr">
        <is>
          <t>จากรูปสูตรโครงสร้างข้อใดถูกต้อง</t>
        </is>
      </c>
      <c r="C17" s="166" t="inlineStr"/>
      <c r="D17" s="166" t="inlineStr">
        <is>
          <t>Cholestyramine ลดการดูดซึมยา simvastatin เพราะ simvastatin มี lactone ring ในโครงสร้าง</t>
        </is>
      </c>
      <c r="E17" s="166" t="inlineStr">
        <is>
          <t>Cholestyramine ลดการดูดซึมยา pravastatin เพราะ pravastatin มี carboxylic acid ในโครงสร้าง</t>
        </is>
      </c>
      <c r="F17" s="166" t="inlineStr">
        <is>
          <t>Simvastatin ลดการดูดซึมยา cholestyramine</t>
        </is>
      </c>
      <c r="G17" s="166" t="inlineStr">
        <is>
          <t>Cholestyramine ไม่มีผลต่อการดูดซึมยา simvastatin และ pravastatin</t>
        </is>
      </c>
      <c r="H17" s="166" t="inlineStr">
        <is>
          <t>Cholestyramine เพิ่มการดูดซึมยา simvastatin และ pravastatin</t>
        </is>
      </c>
      <c r="I17" s="165" t="n">
        <v>2</v>
      </c>
      <c r="J17" s="166" t="inlineStr">
        <is>
          <t>✅ คำตอบที่ถูกต้อง: ข้อ ข. Cholestyramine ลดการดูดซึมยา pravastatin เพราะ pravastatin มี carboxylic acid ในโครงสร้าง
💡 Background:
Cholestyramine เป็นสารเรซินแลกเปลี่ยนประจุลบ (Anion exchange resin) ที่มีประจุบวกตรึงแน่นอยู่ในโครงสร้าง จะจับกับสารหรือยาที่มีประจุลบ (กรดอินทรีย์) ในทางเดินอาหาร เกิดเป็นสารเชิงซ้อนที่ไม่ละลายน้ำและไม่ถูกดูดซึม
🎯 ทำไมข้อนี้ถึงถูก:
Pravastatin อยู่ในรูป active open-ring hydroxy acid ที่มีหมู่ Carboxylic acid (-COOH) ซึ่งแตกตัวให้ประจุลบ (-COO-) ที่ pH ของลำไส้ จึงสามารถจับกับประจุบวกของ Cholestyramine เกิดเป็น complex และถูกขับออกทางอุจจาระ ทำให้การดูดซึมของ Pravastatin ลดลงอย่างมีนัยสำคัญ (การจัดการ: ต้องให้ Pravastatin ก่อน Cholestyramine อย่างน้อย 1 ชั่วโมง หรือหลัง 4 ชั่วโมง)
🔍 ข้ออื่นผิดเพราะอะไร:
• ข้อ ก. (Cholestyramine ลดการดูดซึมยา simvastatin เพราะ simvastatin มี lactone ring): Simvastatin มีวงปิด lactone ไม่มีประจุลบ จึงไม่เกิดอันตรกิริยาการจับทางประจุกับ Cholestyramine โดยตรงเหมือนยากลุ่มกรด
• ข้อ ค. (Simvastatin ลดการดูดซึมยา cholestyramine): ผิดทิศทางของ drug interaction
• ข้อ ง. และ จ.: ผิด เนื่องจาก Cholestyramine มีผลลดการดูดซึมของ Pravastatin อย่างชัดเจน
📖 Guideline อ้างอิง:
Foye's Principles of Medicinal Chemistry (8th Edition) &amp; Micromedex Drug Interactions
📌 จุดจำก่อนสอบ:
• Cholestyramine Interaction Mechanism: Anion exchange resin จะจับกับยาที่เป็นกรด (acidic drugs ที่มีหมู่ -COOH) เช่น Pravastatin, Warfarin, Levothyroxine, Thiazides
• Administration Timing: ควรรับประทานยาอื่นก่อน Cholestyramine อย่างน้อย 1 ชั่วโมง หรือหลังรับประทาน Cholestyramine 4-6 ชั่วโมง</t>
        </is>
      </c>
      <c r="K17" s="166" t="inlineStr"/>
      <c r="L17" s="166" t="inlineStr">
        <is>
          <t>Cardiovascular</t>
        </is>
      </c>
      <c r="M17" s="166" t="inlineStr">
        <is>
          <t>Dyslipidemias</t>
        </is>
      </c>
      <c r="N17" s="165" t="inlineStr">
        <is>
          <t>Clinic</t>
        </is>
      </c>
      <c r="O17" s="166" t="inlineStr">
        <is>
          <t>ข้อ 15 Pharma Plus เล่มม่วง (เฉลยข้อ ข)</t>
        </is>
      </c>
      <c r="P17" s="165" t="inlineStr">
        <is>
          <t>แบบฝึกหัด</t>
        </is>
      </c>
      <c r="Q17" s="165" t="inlineStr">
        <is>
          <t>เล่มม่วง</t>
        </is>
      </c>
      <c r="R17" s="165" t="inlineStr"/>
    </row>
    <row r="18" ht="24" customHeight="1" s="49">
      <c r="A18" s="167" t="n">
        <v>16</v>
      </c>
      <c r="B18" s="166" t="inlineStr">
        <is>
          <t>โครงสร้างที่แสดงข้างต้นสัมพันธ์กับการออกฤทธิ์ของยาอย่างไร</t>
        </is>
      </c>
      <c r="C18" s="166" t="inlineStr"/>
      <c r="D18" s="166" t="inlineStr">
        <is>
          <t>Pravastatin เป็น pro-drug</t>
        </is>
      </c>
      <c r="E18" s="166" t="inlineStr">
        <is>
          <t>Simvastatin และ Pravastatin เป็น pro-drug</t>
        </is>
      </c>
      <c r="F18" s="166" t="inlineStr">
        <is>
          <t>Pravastatin มีโครงสร้างที่ออกฤทธิ์ในร่างกาย 2 โครงสร้าง คือ โครงสร้างที่เกิดการเชื่อมเป็นวง lactone ring และรูปที่เป็น carboxylic acid</t>
        </is>
      </c>
      <c r="G18" s="166" t="inlineStr">
        <is>
          <t>Simvastatin มีโครงสร้างที่ออกฤทธิ์คือ โครงสร้างที่ lactone ring เปิด</t>
        </is>
      </c>
      <c r="H18" s="166" t="inlineStr">
        <is>
          <t>Simvastatin และ Pravastatin ไม่เป็น pro-drug</t>
        </is>
      </c>
      <c r="I18" s="165" t="n">
        <v>4</v>
      </c>
      <c r="J18" s="166" t="inlineStr">
        <is>
          <t>✅ คำตอบที่ถูกต้อง: ข้อ ง. Simvastatin มีโครงสร้างที่ออกฤทธิ์คือ โครงสร้างที่ lactone ring เปิด
💡 Background:
ยากลุ่ม Statins ที่เลียนแบบโครงสร้างของ HMG-CoA ในการจับกับเอนไซม์ HMG-CoA reductase ต้องมีส่วนโครงสร้างที่เรียกว่า dihydroxy heptanoic acid (open-ring hydroxy acid) ซึ่งคล้ายคลึงกับ intermediate ของปฏิกิริยา
🎯 ทำไมข้อนี้ถึงถูก:
Simvastatin และ Lovastatin ถูกสังเคราะห์ขึ้นมาในรูป Pro-drug ชนิดวงปิด แลคโตน (inactive cyclic lactone ring) ซึ่งในร่างกายจะต้องถูกไฮโดรไลซ์โดยเอนไซม์ Esterase ในตับให้วงแหวนเปิดออก กลายเป็นรูป Beta-hydroxy acid ที่มีหมู่ Carboxylate (-COO-) จึงจะมีฤทธิ์ในการยับยั้งเอนไซม์ HMG-CoA reductase ได้
🔍 ข้ออื่นผิดเพราะอะไร:
• ข้อ ก. (Pravastatin เป็น pro-drug): ผิด เพราะ Pravastatin มีโครงสร้างเป็นวงเปิด (open-ring hydroxy acid) อยู่แล้วตั้งแต่แรก จึงเป็น active drug ทันที ไม่ใช่ prodrug
• ข้อ ข. (Simvastatin และ Pravastatin เป็น pro-drug): ผิด เพราะเฉพาะ Simvastatin เท่านั้นที่เป็น prodrug
• ข้อ ค. (Pravastatin มีโครงสร้างที่ออกฤทธิ์ในร่างกาย 2 โครงสร้าง): ผิด เพราะรูปที่ออกฤทธิ์ต้องเป็น open-ring hydroxy acid เท่านั้น
• ข้อ จ. (Simvastatin และ Pravastatin ไม่เป็น pro-drug): ผิด เพราะ Simvastatin เป็น prodrug
📖 Guideline อ้างอิง:
Foye's Principles of Medicinal Chemistry (8th Edition) &amp; Goodman &amp; Gilman's The Pharmacological Basis of Therapeutics
📌 จุดจำก่อนสอบ:
• Statin Prodrugs (Lactone ring): Lovastatin และ Simvastatin (ต้องผ่าน hepatic hydrolysis เปิดวงแหวนก่อนออกฤทธิ์)
• Active Forms (Open ring): Pravastatin, Atorvastatin, Rosuvastatin, Fluvastatin, Pitavastatin (ออกฤทธิ์ได้ทันที ไม่ใช่ prodrug)</t>
        </is>
      </c>
      <c r="K18" s="166" t="inlineStr"/>
      <c r="L18" s="166" t="inlineStr">
        <is>
          <t>Cardiovascular</t>
        </is>
      </c>
      <c r="M18" s="166" t="inlineStr">
        <is>
          <t>Dyslipidemias</t>
        </is>
      </c>
      <c r="N18" s="165" t="inlineStr">
        <is>
          <t>Clinic</t>
        </is>
      </c>
      <c r="O18" s="166" t="inlineStr">
        <is>
          <t>ข้อ 16 Pharma Plus เล่มม่วง (เฉลยข้อ ง)</t>
        </is>
      </c>
      <c r="P18" s="165" t="inlineStr">
        <is>
          <t>แบบฝึกหัด</t>
        </is>
      </c>
      <c r="Q18" s="165" t="inlineStr">
        <is>
          <t>เล่มม่วง</t>
        </is>
      </c>
      <c r="R18" s="165" t="inlineStr"/>
    </row>
    <row r="19" ht="24" customHeight="1" s="49">
      <c r="A19" s="167" t="n">
        <v>17</v>
      </c>
      <c r="B19" s="166" t="inlineStr">
        <is>
          <t>สถานการณ์ที่ 3 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
Atenolol 50 mg PO OD, Ramipril 10 mg PO OD
Aspirin (ASA) 81 mg PO OD, Clopidogrel 75 mg PO OD
Isosorbide dinitrate (ISDN) SL 5 mg prn เจ็บอก
วันนี้ผู้ป่วยมาพบแพทย์์ตามนัดและออกกำลังกายมาแล้ว 6 เดือน มีผลทางห้องปฏิบัติการดังนี้
TC 250 mg/dl, TG 245 mg/dl
ข้อแนะนำต่อไปนี้เหมาะสมที่สุดสำหรับผู้ป่วยรายนี้</t>
        </is>
      </c>
      <c r="C19" s="166" t="inlineStr"/>
      <c r="D19" s="166" t="inlineStr">
        <is>
          <t>เริ่มการรักษาโดยใช้ atorvastatin 40 mg ทุกเย็น และ follow up</t>
        </is>
      </c>
      <c r="E19" s="166" t="inlineStr">
        <is>
          <t>ผู้ป่วยมีปัจจัยเสี่ยงเพียง 1 ปัจจัย ดังนั้นควรใช้การควบคุมอาหารรักษาต่อไป</t>
        </is>
      </c>
      <c r="F19" s="166" t="inlineStr">
        <is>
          <t>เริ่มการรักษาโดยใช้ niacin 1 gm BID และ follow up ในอีก 6 เดือน</t>
        </is>
      </c>
      <c r="G19" s="166" t="inlineStr">
        <is>
          <t>เริ่มการรักษาโดยใช้ cholestyramine 4 gm BID</t>
        </is>
      </c>
      <c r="H19" s="166" t="inlineStr">
        <is>
          <t>เริ่มการรักษาโดยใช้ gemfibrozil 600 mg BID</t>
        </is>
      </c>
      <c r="I19" s="165" t="n">
        <v>1</v>
      </c>
      <c r="J19" s="166" t="inlineStr">
        <is>
          <t>✅ คำตอบที่ถูกต้อง: ข้อ ก. เริ่มการรักษาโดยใช้ atorvastatin 40 mg ทุกเย็น และ follow up
💡 Background:
ผู้ป่วยที่เกิดภาวะ Acute Myocardial Infarction (AMI) จัดเป็นผู้ป่วยกลุ่มความเสี่ยงสูงมาก (Very High Cardiovascular Risk / Established Clinical ASCVD) ซึ่งแนวทางเวชปฏิบัติระดับจากลและของไทยกำหนดให้ต้องเริ่มยากลุ่ม High-Intensity Statin ทันทีทุกรายโดยไม่ต้องรอผลระดับไขมัน
🎯 ทำไมข้อนี้ถึงถูก:
Atorvastatin 40 mg (หรือ 80 mg) จัดเป็น High-Intensity Statin ที่มีประสิทธิภาพในการลดระดับ LDL-C ได้ ≥ 50% และช่วย stabilization ของ atherosclerotic plaque ป้องกัน recurrent ischemic events และลดอัตราการเสียชีวิตอย่างมีนัยสำคัญ จึงเป็นการรักษาที่เหมาะสมที่สุดในผู้ป่วยหลังเกิด AMI
🔍 ข้ออื่นผิดเพราะอะไร:
• ข้อ ข. (ผู้ป่วยมีปัจจัยเสี่ยงเพียง 1 ปัจจัย...คุมอาหารต่อไป): ผิด เพราะผู้ป่วยรายนี้เกิด AMI ไปแล้ว จัดเป็น Clinical ASCVD ไม่ใช่ผู้ป่วยที่มีความเสี่ยงต่ำ ต้องได้รับยา High-intensity statin ทันที
• ข้อ ค. (เริ่ม niacin 1 gm BID): Niacin ไม่ใช่ยาทางเลือกแรก และไม่มีหลักฐานสนับสนุนว่าช่วยลดอัตราการตายใน post-AMI
• ข้อ ง. (เริ่ม cholestyramine 4 gm BID): ไม่ใช่ first-line และลด LDL-C ได้ไม่เพียงพอใน ASCVD
• ข้อ จ. (เริ่ม gemfibrozil 600 mg BID): Fibrate ไม่ใช่ยาอันดับแรกในผู้ป่วยที่มี TG 245 mg/dL (เป้าหมายหลักคือการลด LDL-C ด้วย High-intensity statin)
📖 Guideline อ้างอิง:
แนวทางเวชปฏิบัติการรักษาภาวะไขมันผิดปกติในเลือดเพื่อป้องกันโรคหัวใจและหลอดเลือด พ.ศ. 2559 &amp; 2023 ESC Guidelines for the Management of Acute Coronary Syndromes
📌 จุดจำก่อนสอบ:
• Secondary Prevention in ASCVD: ผู้ป่วย Post-ACS / Post-MI ทุกราย ต้องเริ่ม High-intensity Statin ทันที (Atorvastatin 40-80 mg หรือ Rosuvastatin 20-40 mg) โดยมีเป้าหมายลด LDL-C ≥ 50% และระดับ LDL-C &lt; 55-70 mg/dL</t>
        </is>
      </c>
      <c r="K19" s="166" t="inlineStr"/>
      <c r="L19" s="166" t="inlineStr">
        <is>
          <t>Cardiovascular</t>
        </is>
      </c>
      <c r="M19" s="166" t="inlineStr">
        <is>
          <t>Coronary artery disease</t>
        </is>
      </c>
      <c r="N19" s="165" t="inlineStr">
        <is>
          <t>Clinic</t>
        </is>
      </c>
      <c r="O19" s="166" t="inlineStr">
        <is>
          <t>ข้อ 17 Pharma Plus เล่มม่วง (เฉลยข้อ ก)</t>
        </is>
      </c>
      <c r="P19" s="165" t="inlineStr">
        <is>
          <t>แบบฝึกหัด</t>
        </is>
      </c>
      <c r="Q19" s="165" t="inlineStr">
        <is>
          <t>เล่มม่วง</t>
        </is>
      </c>
      <c r="R19" s="165" t="inlineStr"/>
    </row>
    <row r="20" ht="24" customHeight="1" s="49">
      <c r="A20" s="167" t="n">
        <v>18</v>
      </c>
      <c r="B20" s="166" t="inlineStr">
        <is>
          <t>สถานการณ์ที่ 3 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
ความเสี่ยงของการเกิดภาวะกล้ามเนื้ออักเสบและกล้ามเนื้อสลาย (rhabdomyolysis) จากการใช้ยากลุ่ม statin จะเพิ่มสูงขึ้นเมื่อใช้ร่วมกับยาชนิดใดมากที่สุด</t>
        </is>
      </c>
      <c r="C20" s="166" t="inlineStr"/>
      <c r="D20" s="166" t="inlineStr">
        <is>
          <t>Gemfibrozil</t>
        </is>
      </c>
      <c r="E20" s="166" t="inlineStr">
        <is>
          <t>Niacin</t>
        </is>
      </c>
      <c r="F20" s="166" t="inlineStr">
        <is>
          <t>Cholestyramine</t>
        </is>
      </c>
      <c r="G20" s="166" t="inlineStr">
        <is>
          <t>Propranolol</t>
        </is>
      </c>
      <c r="H20" s="166" t="inlineStr">
        <is>
          <t>Enalapril</t>
        </is>
      </c>
      <c r="I20" s="165" t="n">
        <v>1</v>
      </c>
      <c r="J20" s="166" t="inlineStr">
        <is>
          <t>✅ คำตอบที่ถูกต้อง: ข้อ ก. Gemfibrozil
💡 Background:
ภาวะพิษต่อกล้ามเนื้อ (Myopathy and Rhabdomyolysis) จากยากลุ่ม Statins เป็นอาการไม่พึงประสงค์ที่รุนแรงและอาจทำให้เกิดเฉียบพลันไตวาย (AKI จาก myoglobinuria) โดยความเสี่ยงจะเพิ่มขึ้นอย่างมหาศาลเมื่อใช้ร่วมกับยาที่ยับยั้งกระบวนการขจัด Statin ออกจากร่างกาย
🎯 ทำไมข้อนี้ถึงถูก:
Gemfibrozil ยับยั้งเอนไซม์ UDP-glucuronosyltransferase (UGT1A1, UGT1A3) ซึ่งเป็นวิถีหลักในการเปลี่ยนสภาพของ Statins ส่วนใหญ่ และยังยับยั้ง hepatic uptake transporter (OATP1B1) ทำให้ระดับยา Statin ในพลาสมาพุ่งสูงขึ้นหลายเท่าตัว เพิ่มความเสี่ยงต่อการเกิด Rhabdomyolysis อย่างรุนแรง จึงเป็น ข้อห้ามใช้ร่วมกันเด็ดขาด (หากจำเป็นต้องใช้ Statin ร่วมกับ Fibrate แนะนำให้เลือก Fenofibrate แทน เนื่องจากไม่รบกวน glucuronidation)
🔍 ข้ออื่นผิดเพราะอะไร:
• ข้อ ข. (Niacin): เพิ่มความเสี่ยงกล้ามเนื้อได้เล็กน้อย แต่น้อยกว่า Gemfibrozil มาก
• ข้อ ค. (Cholestyramine): ไม่เพิ่มพิษต่อกล้ามเนื้อ ในทางกลับกันจะลดการดูดซึมของ statin บางตัว
• ข้อ ง. (Propranolol): ไม่มีอันตรกิริยาเพิ่มพิษต่อกล้ามเนื้อกับ statin
• ข้อ จ. (Enalapril): ไม่มีอันตรกิริยาเพิ่มความเสี่ยง rhabdomyolysis ร่วมกับ statin
📖 Guideline อ้างอิง:
แนวทางเวชปฏิบัติการรักษาภาวะไขมันผิดปกติในเลือด พ.ศ. 2559 &amp; 2018 AHA/ACC Blood Cholesterol Guidelines
📌 จุดจำก่อนสอบ:
• Absolute Contraindication: ห้ามใช้ Gemfibrozil ร่วมกับ Statins เด็ดขาด เนื่องจากยับยั้ง OATP1B1 และ Glucuronidation เสี่ยง Rhabdomyolysis สูงมาก
• Safer Fibrate Alternative: หากจำเป็นต้องให้ Fibrate ร่วมกับ Statin (เช่น TG สูงมาก) ต้องเลือก Fenofibrate เท่านั้น</t>
        </is>
      </c>
      <c r="K20" s="166" t="inlineStr"/>
      <c r="L20" s="166" t="inlineStr">
        <is>
          <t>Cardiovascular</t>
        </is>
      </c>
      <c r="M20" s="166" t="inlineStr">
        <is>
          <t>Coronary artery disease</t>
        </is>
      </c>
      <c r="N20" s="165" t="inlineStr">
        <is>
          <t>Clinic</t>
        </is>
      </c>
      <c r="O20" s="166" t="inlineStr">
        <is>
          <t>ข้อ 18 Pharma Plus เล่มม่วง (เฉลยข้อ ก)</t>
        </is>
      </c>
      <c r="P20" s="165" t="inlineStr">
        <is>
          <t>แบบฝึกหัด</t>
        </is>
      </c>
      <c r="Q20" s="165" t="inlineStr">
        <is>
          <t>เล่มม่วง</t>
        </is>
      </c>
      <c r="R20" s="165" t="inlineStr"/>
    </row>
    <row r="21" ht="24" customHeight="1" s="49">
      <c r="A21" s="167" t="n">
        <v>19</v>
      </c>
      <c r="B21" s="166" t="inlineStr">
        <is>
          <t>สถานการณ์ที่ 3 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
ข้อใดถูกต้องเกี่ยวกับอาการไม่พึงประสงค์</t>
        </is>
      </c>
      <c r="C21" s="166" t="inlineStr"/>
      <c r="D21" s="166" t="inlineStr">
        <is>
          <t>Atenolol อาการหอบ</t>
        </is>
      </c>
      <c r="E21" s="166" t="inlineStr">
        <is>
          <t>Ramipril ภาวะ hypokalemia</t>
        </is>
      </c>
      <c r="F21" s="166" t="inlineStr">
        <is>
          <t>Cholestyramine กล้ามเนื้ออ่อนแรง</t>
        </is>
      </c>
      <c r="G21" s="166" t="inlineStr">
        <is>
          <t>Gemfibrozil ตามัว (blurred vision)</t>
        </is>
      </c>
      <c r="H21" s="166" t="inlineStr">
        <is>
          <t>Isosorbide mononitrate ปวดศีรษะ</t>
        </is>
      </c>
      <c r="I21" s="165" t="n">
        <v>5</v>
      </c>
      <c r="J21" s="166" t="inlineStr">
        <is>
          <t>✅ คำตอบที่ถูกต้อง: ข้อ จ. Isosorbide mononitrate ปวดศีรษะ
💡 Background:
การใช้ยาในผู้ป่วยกล้ามเนื้อหัวใจขาดเลือดเฉียบพลันและเจ็บแน่นหน้าอก ต้องเฝ้าระวังอาการไม่พึงประสงค์ที่มีลักษณะเฉพาะของยาแต่ละกลุ่ม เพื่อให้การบริบาลทางเภสัชกรรมและการให้คำปรึกษาแก่ผู้ป่วยเป็นไปอย่างถูกต้อง
🎯 ทำไมข้อนี้ถึงถูก:
ยากลุ่ม Nitrates (เช่น Isosorbide mononitrate, Isosorbide dinitrate) ออกฤทธิ์ปลดปล่อย Nitric Oxide (NO) ทำให้เกิดการขยายตัวของหลอดเลือดดำและหลอดเลือดแดงทั่วร่างกาย ผลจากการขยายตัวของหลอดเลือดสมอง (cerebral vasodilation) มักทำให้เกิดอาการปวดศีรษะตุบๆ (Throbbing headache) ซึ่งเป็นอาการข้างเคียงที่พบบ่อยที่สุดของยากลุ่มนี้ (มักเกิดในช่วงแรกของการเริ่มยาและอาการจะค่อยๆ ดีขึ้นเมื่อใช้ยาต่อเนื่อง)
🔍 ข้ออื่นผิดเพราะอะไร:
• ข้อ ก. (Atenolol อาการหอบ): แม้ Beta-blockers อาจกระตุ้น bronchospasm ในผู้ป่วยหอบหืด แต่ Atenolol เป็น cardioselective beta-1 blocker จึงมีผลต่อหลอดลมน้อยกว่า non-selective
• ข้อ ข. (Ramipril ภาวะ hypokalemia): ผิด เพราะ Ramipril เป็น ACEI ยับยั้ง Aldosterone จึงทำให้เกิด Hyperkalemia (โพแทสเซียมสูง) ไม่ใช่ hypokalemia
• ข้อ ค. (Cholestyramine กล้ามเนื้ออ่อนแรง): ผิด ผลข้างเคียงเด่นของ Cholestyramine คือท้องผูก แน่นท้อง ไม่ใช่กล้ามเนื้ออ่อนแรง
• ข้อ ง. (Gemfibrozil ตามัว): ไม่ใช่อาการไม่พึงประสงค์หลักของ Fibrates
📖 Guideline อ้างอิง:
แนวทางการดูแลรักษาผู้ป่วยโรคกล้ามเนื้อหัวใจขาดเลือดเฉียบพลัน พ.ศ. 2563 (สมาคมแพทย์์โรคหัวใจแห่งประเทศไทย) &amp; Goodman &amp; Gilman's The Pharmacological Basis of Therapeutics
📌 จุดจำก่อนสอบ:
• Nitrate ADRs: ปวดศีรษะ (Headache), หน้าแดง ร้อนวูบวาบ (Flushing), เวียนศีรษะจากความดันตกขณะเปลี่ยนท่า (Orthostatic hypotension), และ Reflex tachycardia
• Nitrate Tolerance: ต้องเว้นช่วงการใช้ยาปลอดไนเตรต (Nitrate-free interval) วันละ 10-12 ชั่วโมง เพื่อป้องกันภาวะดื้อยา</t>
        </is>
      </c>
      <c r="K21" s="166" t="inlineStr"/>
      <c r="L21" s="166" t="inlineStr">
        <is>
          <t>Cardiovascular</t>
        </is>
      </c>
      <c r="M21" s="166" t="inlineStr">
        <is>
          <t>Coronary artery disease</t>
        </is>
      </c>
      <c r="N21" s="165" t="inlineStr">
        <is>
          <t>Clinic</t>
        </is>
      </c>
      <c r="O21" s="166" t="inlineStr">
        <is>
          <t>ข้อ 19 Pharma Plus เล่มม่วง (เฉลยข้อ จ)</t>
        </is>
      </c>
      <c r="P21" s="165" t="inlineStr">
        <is>
          <t>แบบฝึกหัด</t>
        </is>
      </c>
      <c r="Q21" s="165" t="inlineStr">
        <is>
          <t>เล่มม่วง</t>
        </is>
      </c>
      <c r="R21" s="165" t="inlineStr"/>
    </row>
    <row r="22" ht="24" customHeight="1" s="49">
      <c r="A22" s="167" t="n">
        <v>20</v>
      </c>
      <c r="B22" s="166" t="inlineStr">
        <is>
          <t>สถานการณ์ที่ 3 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
กลไกการออกฤทธิ์ของ atenolol</t>
        </is>
      </c>
      <c r="C22" s="166" t="inlineStr"/>
      <c r="D22" s="166" t="inlineStr">
        <is>
          <t>เพิ่ม Heart rate ลดแรงบีบตัวของหัวใจทำให้ cardiac output เพิ่มขึ้น</t>
        </is>
      </c>
      <c r="E22" s="166" t="inlineStr">
        <is>
          <t>ลด Heart rate ลดแรงบีบตัวของหัวใจทำให้ cardiac output เพิ่มขึ้น</t>
        </is>
      </c>
      <c r="F22" s="166" t="inlineStr">
        <is>
          <t>ลด Heart rate ลดแรงบีบตัวของหัวใจทำให้ cardiac output ลดลง</t>
        </is>
      </c>
      <c r="G22" s="166" t="inlineStr">
        <is>
          <t>กระตุ้นการหลั่ง Renin ที่ไต</t>
        </is>
      </c>
      <c r="H22" s="166" t="inlineStr">
        <is>
          <t>ทำให้เกิด Negative feedback และ compensatory outflow จากระบบประสาทส่วนกลาง</t>
        </is>
      </c>
      <c r="I22" s="165" t="n">
        <v>3</v>
      </c>
      <c r="J22" s="166" t="inlineStr">
        <is>
          <t>✅ คำตอบที่ถูกต้อง: ข้อ ค. ลด Heart rate ลดแรงบีบตัวของหัวใจทำให้ cardiac output ลดลง
💡 Background:
Atenolol เป็นยากลุ่ม Cardioselective Beta-1 Adrenergic Receptor Antagonist นิยมใช้ในการรักษาภาวะหลอดเลือดหัวใจตีบและเจ็บแน่นหน้าอก (Angina pectoris)
🎯 ทำไมข้อนี้ถึงถูก:
Atenolol ยับยั้งตัวรับ Beta-1 receptor ที่กล้ามเนื้อหัวใจและระบบนำไฟฟ้าของหัวใจ ส่งผลให้:
1. Negative chronotropic effect: ลดอัตราการเต้นของหัวใจ (Heart rate ลดลง)
2. Negative inotropic effect: ลดแรงบีบตัวของกล้ามเนื้อหัวใจ (Myocardial contractility ลดลง)
เมื่อ Heart rate และ Stroke volume ลดลง จึงส่งผลให้ Cardiac Output (CO) ลดลงตามสมการ CO = HR x SV ช่วยลด myocardial oxygen demand ทำให้บรรเทาอาการกล้ามเนื้อหัวใจขาดเลือดและป้องกันการเจ็บหน้าอกได้อย่างมีประสิทธิภาพ
🔍 ข้ออื่นผิดเพราะอะไร:
• ข้อ ก. และ ข.: ผิด เพราะ Atenolol ลดแรงบีบตัวและลดอัตราเต้นของหัวใจ ทำให้ Cardiac Output 'ลดลง' ไม่ใช่เพิ่มขึ้น
• ข้อ ง. (กระตุ้นการหลั่ง Renin ที่ไต): ผิด เพราะการยับยั้ง Beta-1 receptor ที่ juxtaglomerular apparatus ของไตจะ 'ลด' การหลั่ง Renin
• ข้อ จ. (ทำให้เกิด compensatory outflow จากระบบประสาทส่วนกลาง): ไม่ใช่กลไกหลักในการออกฤทธิ์ทางเภสัชวิทยา
📖 Guideline อ้างอิง:
Goodman &amp; Gilman's: The Pharmacological Basis of Therapeutics (14th Edition) &amp; 2023 ESC Guidelines for Acute Coronary Syndromes
📌 จุดจำก่อนสอบ:
• Beta-1 Blocker Hemodynamic Effects: Negative chronotrope (ลด HR), Negative inotrope (ลด Contractility), Negative dromotrope (ลด AV conduction velocity) นำไปสู่การลดลงของ Cardiac Output และลด Myocardial Oxygen Consumption</t>
        </is>
      </c>
      <c r="K22" s="166" t="inlineStr"/>
      <c r="L22" s="166" t="inlineStr">
        <is>
          <t>Cardiovascular</t>
        </is>
      </c>
      <c r="M22" s="166" t="inlineStr">
        <is>
          <t>Coronary artery disease</t>
        </is>
      </c>
      <c r="N22" s="165" t="inlineStr">
        <is>
          <t>Clinic</t>
        </is>
      </c>
      <c r="O22" s="166" t="inlineStr">
        <is>
          <t>ข้อ 20 Pharma Plus เล่มม่วง (เฉลยข้อ ค)</t>
        </is>
      </c>
      <c r="P22" s="165" t="inlineStr">
        <is>
          <t>แบบฝึกหัด</t>
        </is>
      </c>
      <c r="Q22" s="165" t="inlineStr">
        <is>
          <t>เล่มม่วง</t>
        </is>
      </c>
      <c r="R22" s="165" t="inlineStr"/>
    </row>
    <row r="23" ht="24" customHeight="1" s="49">
      <c r="A23" s="167" t="n">
        <v>21</v>
      </c>
      <c r="B23" s="166" t="inlineStr">
        <is>
          <t>สถานการณ์ที่ 3 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
ท่านจะแนะนำการใช้ Sublingual isosorbide dinitrate แก่ผู้ป่วยอย่างไร</t>
        </is>
      </c>
      <c r="C23" s="166" t="inlineStr"/>
      <c r="D23" s="166" t="inlineStr">
        <is>
          <t>รับประทานยาแล้วดื่มน้ำตามมากๆ เวลามีอาการ</t>
        </is>
      </c>
      <c r="E23" s="166" t="inlineStr">
        <is>
          <t>เคี้ยวยาให้ละเอียดก่อนกลืนเวลามีอาการ</t>
        </is>
      </c>
      <c r="F23" s="166" t="inlineStr">
        <is>
          <t>เมื่อลืมรับประทานยา ให้รับประทานยาเพิ่มเป็น 2 เม็ดได้</t>
        </is>
      </c>
      <c r="G23" s="166" t="inlineStr">
        <is>
          <t>เมื่อมีอาการอมยาไว้ใต้ลิ้นจนกว่ายาจะละลายหมดโดยพยายามไม่กลืนน้ำลาย</t>
        </is>
      </c>
      <c r="H23" s="166" t="inlineStr">
        <is>
          <t>เมื่อมีอาการอมยาไว้ปากระหว่างเหงือกและกระพุ้งแก้มจนยาละลายหมด ไม่กลืนน้ำลาย</t>
        </is>
      </c>
      <c r="I23" s="165" t="n">
        <v>4</v>
      </c>
      <c r="J23" s="166" t="inlineStr">
        <is>
          <t>✅ คำตอบที่ถูกต้อง: ข้อ ง. เมื่อมีอาการอมยาไว้ใต้ลิ้นจนกว่ายาจะละลายหมดโดยพยายามไม่กลืนน้ำลาย
💡 Background:
Isosorbide dinitrate (ISDN) ชนิดอมใต้ลิ้น (Sublingual) ใช้สำหรับบรรเทาอาการเจ็บแน่นหน้าอกเฉียบพลันจากกล้ามเนื้อหัวใจขาดเลือด (Acute Anginal Attack)
🎯 ทำไมข้อนี้ถึงถูก:
การบริหารยาอมใต้ลิ้น ตัวยาจะถูกดูดซึมผ่านหลอดเลือดฝอยใต้ลิ้นเข้าสู่ระบบไหลเวียนโลหิตโดยตรง โดยไม่ผ่านการทำลายที่ตับในรอบแรก (Avoid First-pass hepatic metabolism) จึงออกฤทธิ์ได้อย่างรวดเร็วภายใน 2-5 นาที คำแนะนำที่ถูกต้องคือ ให้อมยาไว้ใต้ลิ้นจนละลายหมด ห้ามเคี้ยว ห้ามกลืนเม็ดยา และพยายามอย่ากลืนน้ำลายขณะยาละลายเพื่อให้ยาดูดซึมผ่านเยื่อบุใต้ลิ้นได้สูงสุด
🔍 ข้ออื่นผิดเพราะอะไร:
• ข้อ ก. (ดื่มน้ำตามมากๆ): ผิด เพราะการดื่มน้ำจะชะล้างตัวยาลงสู่กระเพาะอาหาร ทำให้ยาถูกทำลายที่ตับ (High first-pass metabolism) และออกฤทธิ์ช้าลงอย่างมาก
• ข้อ ข. (เคี้ยวยาให้ละเอียดก่อนกลืน): ผิด เพราะยาชนิดอมใต้ลิ้นไม่ได้ออกแบบมาให้กลืน
• ข้อ ค. (เมื่อลืมรับประทาน ให้เพิ่มเป็น 2 เม็ด): ยานี้เป็นยาใช้เฉพาะเวลามีอาการ (prn) ไม่ใช่ยากินตามเวลาประจำ จึงไม่มีการกินเบิ้ลมื้อยา
• ข้อ จ. (อมระหว่างเหงือกและกระพุ้งแก้ม): เป็นวิธีของ Buccal tablet ไม่ใช่ Sublingual tablet
📖 Guideline อ้างอิง:
คู่มือทักษะการบริบาลทางเภสัชกรรม (สภาเภสัชกรรม) &amp; แนวทางการดูแลรักษาผู้ป่วยโรคกล้ามเนื้อหัวใจขาดเลือดเฉียบพลัน พ.ศ. 2563
📌 จุดจำก่อนสอบ:
• SL Nitrate Instructions: นั่งพักก่อนอมยา (ป้องกันหน้ามืดจาก postural hypotension), อมใต้ลิ้นห้ามกลืนน้ำลาย/ห้ามดื่มน้ำ, หากอมเม็ดแรก 5 นาทีไม่ดีขึ้นให้อมซ้ำเม็ดที่ 2 และรีบไปโรงพยาบาลหรือโทร 1669 ทันที (อมได้สูงสุด 3 เม็ด ห่างกันทุก 5 นาที)</t>
        </is>
      </c>
      <c r="K23" s="166" t="inlineStr"/>
      <c r="L23" s="166" t="inlineStr">
        <is>
          <t>Cardiovascular</t>
        </is>
      </c>
      <c r="M23" s="166" t="inlineStr">
        <is>
          <t>Coronary artery disease</t>
        </is>
      </c>
      <c r="N23" s="165" t="inlineStr">
        <is>
          <t>Clinic</t>
        </is>
      </c>
      <c r="O23" s="166" t="inlineStr">
        <is>
          <t>ข้อ 21 Pharma Plus เล่มม่วง (เฉลยข้อ ง)</t>
        </is>
      </c>
      <c r="P23" s="165" t="inlineStr">
        <is>
          <t>แบบฝึกหัด</t>
        </is>
      </c>
      <c r="Q23" s="165" t="inlineStr">
        <is>
          <t>เล่มม่วง</t>
        </is>
      </c>
      <c r="R23" s="165" t="inlineStr"/>
    </row>
    <row r="24" ht="24" customHeight="1" s="49">
      <c r="A24" s="167" t="n">
        <v>22</v>
      </c>
      <c r="B24" s="166" t="inlineStr">
        <is>
          <t>สถานการณ์ที่ 3 นายสมยศอายุ 57 ปี มีประวัติ stable angina เมื่อ 2 ปีก่อน แพทย์์ให้ยาตัวหนึ่ง ครั้งนี้มาด้วยอาการเจ็บแน่นหน้าอก ผู้ป่วยได้รับการวินิจฉัยว่าเป็น acute myocardial infarction รายการยาที่ได้รับมีดังนี้...
แพทย์์สั่งให้ใช้ isosorbide mononitrate 20 mg. จะเขียนคำแนะนำในการใช้อย่างไร จึงจะเหมาะสมที่สุด</t>
        </is>
      </c>
      <c r="C24" s="166" t="inlineStr"/>
      <c r="D24" s="166" t="inlineStr">
        <is>
          <t>รับประทานวันละ 2 ครั้ง เช้า-เย็น</t>
        </is>
      </c>
      <c r="E24" s="166" t="inlineStr">
        <is>
          <t>รับประทานวันละ 2 ครั้ง เช้า-บ่าย (3 โมง)</t>
        </is>
      </c>
      <c r="F24" s="166" t="inlineStr">
        <is>
          <t>รับประทานวันละ 2 ครั้ง เช้า-ก่อนนอน</t>
        </is>
      </c>
      <c r="G24" s="166" t="inlineStr">
        <is>
          <t>อมใต้ลิ้น วันละ 2 ครั้ง เช้า-เย็น</t>
        </is>
      </c>
      <c r="H24" s="166" t="inlineStr">
        <is>
          <t>อมใต้ลิ้น วันละ 2 ครั้ง เช้า-บ่าย (3 โมง)</t>
        </is>
      </c>
      <c r="I24" s="165" t="n">
        <v>2</v>
      </c>
      <c r="J24" s="166" t="inlineStr">
        <is>
          <t>✅ คำตอบที่ถูกต้อง: ข้อ ข. รับประทานวันละ 2 ครั้ง เช้า-บ่าย (3 โมง)
💡 Background:
Isosorbide mononitrate (ISMN) ชนิดรับประทานวันละ 2 ครั้ง (Immediate release เช่น ขนาด 20 mg) มีปัญหาสำคัญคือการเกิดภาวะดื้อยาต่อไนเตรต (Nitrate tolerance) หากมีระดับยาในกระแสเลือดคงที่ตลอด 24 ชั่วโมง ซึ่งเกิดจากการหมดไปของหมู่ sulfhydryl (-SH) ที่จำเป็นต่อการสร้าง nitric oxide
🎯 ทำไมข้อนี้ถึงถูก:
เพื่อป้องกัน Nitrate Tolerance การให้ยา ISMN ชนิดธรรมดาแบบ BID จึงต้องใช้รูปแบบการให้ยาที่ไม่สมมาตร (Eccentric / Asymmetric dosing) โดยให้ห่างกันประมาณ 7-8 ชั่วโมง เช่น รับประทานเวลา 07.00-08.00 น. (เช้า) และ 14.00-15.00 น. (บ่าย) เพื่อให้มีช่วงเวลาปลอดไนเตรต (Nitrate-free interval) อย่างน้อย 10-14 ชั่วโมงในช่วงค่ำถึงเช้าวันถัดไป ซึ่งเป็นช่วงที่ร่างกายได้พักผ่อนและฟื้นฟูความไวต่อยา
🔍 ข้ออื่นผิดเพราะอะไร:
• ข้อ ก. (รับประทาน เช้า-เย็น): การให้ห่างกัน 12 ชั่วโมง จะทำให้ระดับยาคงที่ตลอดเวลา ส่งผลให้เกิดภาวะ Nitrate tolerance ภายใน 24-48 ชั่วโมง และยาจะหมดประสิทธิภาพในการขยายหลอดเลือด
• ข้อ ค. (รับประทาน เช้า-ก่อนนอน): การให้ก่อนนอนไม่ทำให้เกิด nitrate-free interval และช่วงกลางวันระดับยาอาจไม่ครอบคลุม
• ข้อ ง. และ จ. (อมใต้ลิ้น...): ผิด เพราะ Isosorbide mononitrate ขนาด 20 mg เป็นยารับประทานกลืนทั้งเม็ด ไม่ใช่ยาอมใต้ลิ้น
📖 Guideline อ้างอิง:
แนวทางการดูแลรักษาผู้ป่วยโรคกล้ามเนื้อหัวใจขาดเลือดเฉียบพลัน พ.ศ. 2563 &amp; Goodman &amp; Gilman's The Pharmacological Basis of Therapeutics
📌 จุดจำก่อนสอบ:
• Nitrate Tolerance Prevention: ต้องมี Nitrate-Free Interval อย่างน้อย 10-12 ชั่วโมงต่อวัน
• ISMN Dosing Regimen: รับประทาน 2 ครั้งต่อวัน ให้กินห่างกัน 7-8 ชั่วโมง (เช่น 08.00 น. และ 15.00 น.) ห้ามสั่งเช้า-เย็นเด็ดขาด
• Once-Daily Form: หากเป็น Extended Release (ISMN SR 30 หรือ 60 mg) ให้รับประทานวันละครั้งตอนเช้า</t>
        </is>
      </c>
      <c r="K24" s="166" t="inlineStr"/>
      <c r="L24" s="166" t="inlineStr">
        <is>
          <t>Cardiovascular</t>
        </is>
      </c>
      <c r="M24" s="166" t="inlineStr">
        <is>
          <t>Coronary artery disease</t>
        </is>
      </c>
      <c r="N24" s="165" t="inlineStr">
        <is>
          <t>Clinic</t>
        </is>
      </c>
      <c r="O24" s="166" t="inlineStr">
        <is>
          <t>ข้อ 22 Pharma Plus เล่มม่วง (เฉลยข้อ ข)</t>
        </is>
      </c>
      <c r="P24" s="165" t="inlineStr">
        <is>
          <t>แบบฝึกหัด</t>
        </is>
      </c>
      <c r="Q24" s="165" t="inlineStr">
        <is>
          <t>เล่มม่วง</t>
        </is>
      </c>
      <c r="R24" s="165" t="inlineStr"/>
    </row>
    <row r="25" ht="24" customHeight="1" s="49">
      <c r="A25" s="167" t="n">
        <v>23</v>
      </c>
      <c r="B25" s="166" t="inlineStr">
        <is>
          <t>ข้อใดไม่ใช่เหตุผลในการเลือกจ่ายยาคุมชนิด Progestin เพียงตัวเดียว (POPs) แทนการจ่ายยาคุมชนิดฮอร์โมนรวม (COCs)</t>
        </is>
      </c>
      <c r="C25" s="166" t="inlineStr"/>
      <c r="D25" s="166" t="inlineStr">
        <is>
          <t>มีภาวะปวดหัวไมเกรนรุนแรง</t>
        </is>
      </c>
      <c r="E25" s="166" t="inlineStr">
        <is>
          <t>อยู่ระหว่างการให้นมบุตร</t>
        </is>
      </c>
      <c r="F25" s="166" t="inlineStr">
        <is>
          <t>มีเลือดออกกระปริดกระปรอย</t>
        </is>
      </c>
      <c r="G25" s="166" t="inlineStr">
        <is>
          <t>มีโรคเกี่ยวกับหลอดเลือดหัวใจ</t>
        </is>
      </c>
      <c r="H25" s="166" t="inlineStr">
        <is>
          <t>มีอาการคลื่นไส้ อาเจียนจากเอสโตรเจน</t>
        </is>
      </c>
      <c r="I25" s="165" t="n">
        <v>3</v>
      </c>
      <c r="J25" s="166" t="inlineStr">
        <is>
          <t>✅ คำตอบที่ถูกต้อง: ข้อ ค. มีเลือดออกกระปริดกระปรอย
💡 Background:
ยาเม็ดคุมกำเนิดชนิดฮอร์โมนรวม (Combined Oral Contraceptives; COCs) มีเอสโตรเจนเป็นส่วนประกอบ ซึ่งเพิ่มความเสี่ยงต่อการเกิดลิ่มเลือดอุดตันในหลอดเลือดดำ (VTE) และความดันโลหิตสูง ดังนั้นในผู้หญิงที่มีข้อห้ามใช้เอสโตรเจน จึงแนะนำให้เปลี่ยนมาใช้ยาคุมชนิดโพรเจสตินเดี่ยว (Progestin-Only Pills; POPs)
🎯 ทำไมข้อนี้ถึงถูก:
อาการเลือดออกกะปริดกะปรอยทางช่องคลอด (Unscheduled / Breakthrough bleeding) เป็นผลข้างเคียงที่พบบ่อยที่สุดของยาคุมชนิด Progestin เดี่ยว (POPs) ไม่ใช่เหตุผลในการเลือกใช้ยา POPs แต่ในทางกลับกัน หากผู้ป่วยมีปัญหาเลือดออกกะปริดกะปรอยบ่อย แพทย์์หรือเภสัชกรมักพิจารณาปรับเพิ่มขนาดยาเอสโตรเจนใน COCs เพื่อช่วยควบคุมเยื่อบุมดลูกให้คงตัว
🔍 ข้ออื่นผิดเพราะอะไร:
• ข้อ ก. (มีภาวะปวดหัวไมเกรนรุนแรง): ไมเกรนที่มีอาการเตือน (Migraine with aura) เป็นข้อห้ามใช้เด็ดขาด (WHO Category 4) ของ COCs เพราะเพิ่มความเสี่ยงต่อ Ischemic stroke จึงเป็นเหตุผลที่ถูกต้องในการเลือกใช้ POPs
• ข้อ ข. (อยู่ระหว่างการให้นมบุตร): เอสโตรเจนยับยั้งการหลั่งน้ำนม จึงแนะนำให้ใช้ POPs แทนในหญิงให้นมบุตร (WHO Category 1)
• ข้อ ง. (มีโรคเกี่ยวกับหลอดเลือดหัวใจ): โรคหลอดเลือดหัวใจและประวัติ VTE ห้ามใช้ COCs จึงต้องเลี่ยงมาใช้ POPs
• ข้อ จ. (มีอาการคลื่นไส้ อาเจียนจากเอสโตรเจน): เอสโตรเจนกระตุ้น CTZ ทำให้คลื่นไส้อาเจียน การเปลี่ยนเป็น POPs จึงช่วยแก้ปัญหานี้ได้
📖 Guideline อ้างอิง:
WHO Medical Eligibility Criteria for Contraceptive Use (5th Edition) &amp; ราชวิทยาลัยสูตินรีแพทย์์แห่งประเทศไทย
📌 จุดจำก่อนสอบ:
• Absolute Contraindications of Estrogen (COCs): Migraine with aura, ประวัติ VTE/PE, CAD/Stroke, Severe hypertension (≥160/100 mmHg), สูบบุหรี่อายุ ≥ 35 ปี
• POPs Key ADR: เลือดออกกะปริดกะปรอย (Irregular bleeding) เป็นผลข้างเคียงอันดับหนึ่งที่ต้องให้คำปรึกษาแก่ผู้ป่วย</t>
        </is>
      </c>
      <c r="K25" s="166" t="inlineStr"/>
      <c r="L25" s="166" t="inlineStr">
        <is>
          <t>Cardiovascular</t>
        </is>
      </c>
      <c r="M25" s="166" t="inlineStr">
        <is>
          <t>Hypertension</t>
        </is>
      </c>
      <c r="N25" s="165" t="inlineStr">
        <is>
          <t>Clinic</t>
        </is>
      </c>
      <c r="O25" s="166" t="inlineStr">
        <is>
          <t>แบบฝึกหัด PLE-CC 1 ข้อ 88</t>
        </is>
      </c>
      <c r="P25" s="165" t="inlineStr">
        <is>
          <t>แบบฝึกหัด</t>
        </is>
      </c>
      <c r="Q25" s="165" t="inlineStr">
        <is>
          <t>เล่มม่วง</t>
        </is>
      </c>
      <c r="R25" s="165" t="inlineStr"/>
    </row>
    <row r="26" ht="24" customHeight="1" s="49">
      <c r="A26" s="167" t="n">
        <v>24</v>
      </c>
      <c r="B26" s="166" t="inlineStr">
        <is>
          <t>ผู้ป่วยได้รับการวินิจฉัยภาวะหัวใจเต้นผิดจังหวะ (Atrial Fibrillation) ได้รับยา Warfarin ข้อใดถูกต้องเกี่ยวกับยารักษาวัณโรคที่ส่งผลกระทบต่อระดับยา Warfarin</t>
        </is>
      </c>
      <c r="C26" s="166" t="inlineStr"/>
      <c r="D26" s="166" t="inlineStr">
        <is>
          <t>Isoniazid ส่งผลให้ระดับยา warfarin ลดลง</t>
        </is>
      </c>
      <c r="E26" s="166" t="inlineStr">
        <is>
          <t>Rifampin ส่งผลให้ระดับยา warfarin ลดลง</t>
        </is>
      </c>
      <c r="F26" s="166" t="inlineStr">
        <is>
          <t>Pyrazinamide ส่งผลให้ระดับยา warfarin เพิ่มขึ้น</t>
        </is>
      </c>
      <c r="G26" s="166" t="inlineStr">
        <is>
          <t>Ethambutol ส่งผลให้ระดับยา warfarin ลดลง</t>
        </is>
      </c>
      <c r="H26" s="166" t="inlineStr">
        <is>
          <t>ยาทุกตัวในสูตรยารักษาวัณโรคไม่ส่งผลต่อระดับยา warfarin</t>
        </is>
      </c>
      <c r="I26" s="165" t="n">
        <v>2</v>
      </c>
      <c r="J26" s="166" t="inlineStr">
        <is>
          <t>✅ คำตอบที่ถูกต้อง: ข้อ ข. Rifampin ส่งผลให้ระดับยา warfarin ลดลง
💡 Background:
Warfarin เป็นยาต้านการแข็งตัวของเลือดที่มีดัชนีการรักษาแคบ (Narrow Therapeutic Index; NTI) เปลี่ยนสภาพผ่านเอนไซม์ Cytochrome P450 ในตับหลายชนิด โดยเฉพาะ S-warfarin ซึ่งมีฤทธิ์แรงกว่า R-warfarin ถึง 3-5 เท่า ถูกเมแทบอไลต์ผ่านเอนไซม์ CYP2C9 เป็นหลัก
🎯 ทำไมข้อนี้ถึงถูก:
Rifampin (RMP) เป็น potent enzyme inducer อย่างแรงของระบบ CYP450 หลากหลาย isoenzymes รวมทั้ง CYP2C9, CYP3A4, CYP1A2 และ P-glycoprotein ส่งผลเร่งการกำจัดยา Warfarin อย่างมาก ทำให้ระดับยา Warfarin ในกระแสเลือดลดลงอย่างรวดเร็ว ค่า INR จึงลดลงอย่างมีนัยสำคัญ เสี่ยงต่อการเกิดลิ่มเลือดอุดตัน (Thromboembolism) การจัดการคือต้องเพิ่มขนาดยา Warfarin ขึ้น 2-3 เท่าและติดตามค่า INR อย่างใกล้ชิด
🔍 ข้ออื่นผิดเพราะอะไร:
• ข้อ ก. (Isoniazid ส่งผลให้ระดับ warfarin ลดลง): ผิด เพราะ Isoniazid เป็น CYP inhibitor ยับยั้ง CYP2C9 ทำให้ระดับ Warfarin 'เพิ่มขึ้น' และค่า INR สูงขึ้น เสี่ยงเลือดออก
• ข้อ ค. (Pyrazinamide ส่งผลให้ระดับ warfarin เพิ่มขึ้น): ไม่พบอันตรกิริยาที่มีนัยสำคัญทางคลินิกต่อระดับยา Warfarin
• ข้อ ง. (Ethambutol ส่งผลให้ระดับ warfarin ลดลง): ขับออกทางไตเป็นหลัก ไม่รบกวน CYP450 ในตับ
• ข้อ จ. (ยาทุกตัวไม่ส่งผล...): ผิดอย่างยิ่ง เพราะ Rifampin และ Isoniazid มีผลต่อระดับยาอย่างรุนแรง
📖 Guideline อ้างอิง:
แนวทางการรักษาผู้ป่วยวัณโรคในประเทศไทย พ.ศ. 2564 &amp; CHEST Antithrombotic Guidelines
📌 จุดจำก่อนสอบ:
• Rifampin Interaction: เป็น Potent Inducer ทำให้ระดับยา Warfarin, DOACs, Oral Contraceptives, Statins ลดลงอย่างมาก
• Isoniazid Interaction: เป็น CYP Inhibitor ทำให้ระดับ Warfarin และ Phenytoin เพิ่มสูงขึ้นจนเกิดพิษได้</t>
        </is>
      </c>
      <c r="K26" s="166" t="inlineStr"/>
      <c r="L26" s="166" t="inlineStr">
        <is>
          <t>Cardiovascular</t>
        </is>
      </c>
      <c r="M26" s="166" t="inlineStr">
        <is>
          <t>Venous thromboembolism</t>
        </is>
      </c>
      <c r="N26" s="165" t="inlineStr">
        <is>
          <t>Clinic</t>
        </is>
      </c>
      <c r="O26" s="166" t="inlineStr">
        <is>
          <t>แบบฝึกหัด PLE-CC 1 ข้อ 97</t>
        </is>
      </c>
      <c r="P26" s="165" t="inlineStr">
        <is>
          <t>แบบฝึกหัด</t>
        </is>
      </c>
      <c r="Q26" s="165" t="inlineStr">
        <is>
          <t>เล่มม่วง</t>
        </is>
      </c>
      <c r="R26" s="165" t="inlineStr"/>
    </row>
    <row r="27" ht="24" customHeight="1" s="49">
      <c r="A27" s="167" t="n">
        <v>25</v>
      </c>
      <c r="B27" s="166" t="inlineStr">
        <is>
          <t>ผู้ป่วยตรวจวัดความดันโลหิตได้ค่า 152/94 mmHg จัดอยู่ในระดับความรุนแรงของโรคความดันโลหิตสูงระดับใด ตามแนวทางการรักษาโรคความดันโลหิตสูงในเวชปฏิบัติทั่วไปของสมาคมความดันโลหิตสูงแห่งประเทศไทย [📷 มีรูปภาพประกอบ: image2.png]</t>
        </is>
      </c>
      <c r="C27" s="166" t="inlineStr"/>
      <c r="D27" s="166" t="inlineStr">
        <is>
          <t>High normal</t>
        </is>
      </c>
      <c r="E27" s="166" t="inlineStr">
        <is>
          <t>Hypertension Grade 1 (ระดับที่ 1)</t>
        </is>
      </c>
      <c r="F27" s="166" t="inlineStr">
        <is>
          <t>Hypertension Grade 2 (ระดับที่ 2)</t>
        </is>
      </c>
      <c r="G27" s="166" t="inlineStr">
        <is>
          <t>Hypertension Grade 3 (ระดับที่ 3)</t>
        </is>
      </c>
      <c r="H27" s="166" t="inlineStr">
        <is>
          <t>Isolated systolic hypertension</t>
        </is>
      </c>
      <c r="I27" s="165" t="n">
        <v>2</v>
      </c>
      <c r="J27" s="166" t="inlineStr">
        <is>
          <t>✅ คำตอบที่ถูกต้อง: ข้อ ข. Hypertension Grade 1 (ระดับที่ 1)
💡 Background:
แนวทางเวชปฏิบัติของสมาคมความดันโลหิตสูงแห่งประเทศไทย พ.ศ. 2562 (และฉบับปรับปรุง พ.ศ. 2567) อ้างอิงเกณฑ์การจัดระดับความดันโลหิตตามมาตรฐานยุโรป (ESC/ESH) และจากล (ISH)
🎯 ทำไมข้อนี้ถึงถูก:
เกณฑ์การจำแนกระดับความดันโลหิต (วัดที่คลินิก/โรงพยาบาล):
- Optimal: SBP &lt; 120 และ DBP &lt; 80 mmHg
- Normal: SBP 120-129 และ/หรือ DBP 80-84 mmHg
- High Normal: SBP 130-139 และ/หรือ DBP 85-89 mmHg
- Grade 1 HTN: SBP 140-159 และ/หรือ DBP 90-99 mmHg
- Grade 2 HTN: SBP 160-179 และ/หรือ DBP 100-109 mmHg
- Grade 3 HTN: SBP ≥ 180 และ/หรือ DBP ≥ 110 mmHg
ผู้ป่วยมีความดันโลหิต 152/94 mmHg ซึ่ง SBP (152) อยู่ในช่วง 140-159 และ DBP (94) อยู่ในช่วง 90-99 mmHg จึงจัดอยู่ในระดับ Hypertension Grade 1 อย่างชัดเจน
🔍 ข้ออื่นผิดเพราะอะไร:
• ข้อ ก. (High normal): คือ 130-139 / 85-89 mmHg
• ข้อ ค. (Hypertension Grade 2): ต้องมี SBP 160-179 หรือ DBP 100-109 mmHg
• ข้อ ง. (Hypertension Grade 3): ต้องมี SBP ≥ 180 หรือ DBP ≥ 110 mmHg
• ข้อ จ. (Isolated systolic): ต้องมี SBP ≥ 140 ร่วมกับ DBP &lt; 90 mmHg แต่รายนี้ DBP = 94 mmHg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Grade 1 HTN Range: 140-159 / 90-99 mmHg
• Management Grade 1: หากความเสี่ยงต่ำ ให้เริ่มปรับพฤติกรรม 3-6 เดือน หากความเสี่ยงสูงมากหรือมีโรคประจำตัว ให้เริ่มยา 1 ชนิดทันที</t>
        </is>
      </c>
      <c r="K27" s="166" t="inlineStr"/>
      <c r="L27" s="166" t="inlineStr">
        <is>
          <t>Cardiovascular</t>
        </is>
      </c>
      <c r="M27" s="166" t="inlineStr">
        <is>
          <t>Hypertension</t>
        </is>
      </c>
      <c r="N27" s="165" t="inlineStr">
        <is>
          <t>Clinic</t>
        </is>
      </c>
      <c r="O27" s="166" t="inlineStr">
        <is>
          <t>PLE-CC1 ปี 2566 Day 1 ข้อ 9</t>
        </is>
      </c>
      <c r="P27" s="165" t="inlineStr">
        <is>
          <t>ข้อสอบเก่า</t>
        </is>
      </c>
      <c r="Q27" s="165" t="inlineStr">
        <is>
          <t>2567</t>
        </is>
      </c>
      <c r="R27" s="165" t="inlineStr"/>
    </row>
    <row r="28" ht="24" customHeight="1" s="49">
      <c r="A28" s="167" t="n">
        <v>26</v>
      </c>
      <c r="B28" s="166" t="inlineStr">
        <is>
          <t>ข้อใดกล่าว 'ไม่ถูกต้อง' เกี่ยวกับคุณสมบัติทางเภสัชจลนศาสตร์และเภสัชวิทยาของยา Rosuvastatin</t>
        </is>
      </c>
      <c r="C28" s="166" t="inlineStr"/>
      <c r="D28" s="166" t="inlineStr">
        <is>
          <t>มีคุณสมบัติชอบน้ำ (Hydrophilic statin)</t>
        </is>
      </c>
      <c r="E28" s="166" t="inlineStr">
        <is>
          <t>ถูกเปลี่ยนแปลงสภาพผ่านเอนไซม์ CYP3A4 เป็นหลักในตับ</t>
        </is>
      </c>
      <c r="F28" s="166" t="inlineStr">
        <is>
          <t>ส่วนใหญ่ขับออกทางอุจจาระและน้ำดีในรูปเดิมที่ไม่เปลี่ยนแปลง</t>
        </is>
      </c>
      <c r="G28" s="166" t="inlineStr">
        <is>
          <t>ถูกเปลี่ยนแปลงสภาพผ่านเอนไซม์ CYP2C9 เล็กน้อย (ประมาณ 10%)</t>
        </is>
      </c>
      <c r="H28" s="166" t="inlineStr">
        <is>
          <t>มีค่าครึ่งชีวิตการกำจัดยา (Elimination half-life) ยาวนานประมาณ 19 ชั่วโมง</t>
        </is>
      </c>
      <c r="I28" s="165" t="n">
        <v>2</v>
      </c>
      <c r="J28" s="166" t="inlineStr">
        <is>
          <t>✅ คำตอบที่ถูกต้อง: ข้อ ข. ถูกเปลี่ยนแปลงสภาพผ่านเอนไซม์ CYP3A4 เป็นหลักในตับ
💡 Background:
ยากลุ่ม Statins มีคุณสมบัติทางเคมีกายภาพและวิถีการเปลี่ยนสภาพที่แตกต่างกันอย่างมาก ซึ่งส่งผลต่อการเกิดอันตรกิริยาระหว่างยา (Drug-drug interactions)
🎯 ทำไมข้อนี้ถึงถูก:
Rosuvastatin ไม่ได้ ถูกเมแทบอไลต์ผ่านเอนไซม์ CYP3A4 แต่ถูกเปลี่ยนสภาพผ่าน CYP2C9 เพียงเล็กน้อย (ประมาณ 10%) และเกือบ 90% ของยาถูกขับออกทางอุจจาระและน้ำดีในรูปเดิม ดังนั้นข้อ ข จึงเป็นข้อความที่ผิด (ยา Statin ที่ผ่าน CYP3A4 เด่นชัดคือ Simvastatin, Atorvastatin, Lovastatin)
🔍 ข้ออื่นผิดเพราะอะไร:
• ข้อ ก. ถูกต้อง: Rosuvastatin และ Pravastatin จัดเป็น Hydrophilic statins มีอัตราการซึมผ่านเข้าสู่เซลล์กล้ามเนื้อต่ำกว่า Lipophilic statins
• ข้อ ค. ถูกต้อง: ขับออกทางอุจจาระและน้ำดีเป็นหลักประมาณ 90%
• ข้อ ง. ถูกต้อง: มีเพียง 10% ที่ผ่าน hepatic metabolism โดยเอนไซม์หลักคือ CYP2C9
• ข้อ จ. ถูกต้อง: มี half-life ยาวนาน (~19 ชั่วโมง) สามารถกินเวลาใดก็ได้ของวัน
📖 Guideline อ้างอิง:
Goodman &amp; Gilman's: The Pharmacological Basis of Therapeutics (14th Edition) &amp; Micromedex Drug Information
📌 จุดจำก่อนสอบ:
• CYP3A4 Substrates: Simvastatin, Atorvastatin, Lovastatin (ตีกับ Macrolides, Azoles, Diltiazem)
• Non-CYP3A4 Statins: Rosuvastatin (CYP2C9 เล็กน้อย), Pravastatin (Sulfation ไม่ผ่าน CYP), Pitavastatin (Glucuronidation)</t>
        </is>
      </c>
      <c r="K28" s="166" t="inlineStr"/>
      <c r="L28" s="166" t="inlineStr">
        <is>
          <t>Cardiovascular</t>
        </is>
      </c>
      <c r="M28" s="166" t="inlineStr">
        <is>
          <t>Dyslipidemias</t>
        </is>
      </c>
      <c r="N28" s="165" t="inlineStr">
        <is>
          <t>Clinic</t>
        </is>
      </c>
      <c r="O28" s="166" t="inlineStr">
        <is>
          <t>PLE-CC1 ปี 2566 Day 1 ข้อ 19</t>
        </is>
      </c>
      <c r="P28" s="165" t="inlineStr">
        <is>
          <t>ข้อสอบเก่า</t>
        </is>
      </c>
      <c r="Q28" s="165" t="inlineStr">
        <is>
          <t>2566</t>
        </is>
      </c>
      <c r="R28" s="165" t="inlineStr"/>
    </row>
    <row r="29" ht="24" customHeight="1" s="49">
      <c r="A29" s="167" t="n">
        <v>27</v>
      </c>
      <c r="B29" s="166" t="inlineStr">
        <is>
          <t>ผู้ป่วยได้รับยา Rosuvastatin 20 mg OD เพื่อควบคุมระดับไขมัน ผลตรวจซ้ำพบว่า LDL-C ลดลงตามเป้าหมายแล้ว แต่ระดับ Triglyceride ยังคงสูงอยู่ที่ประมาณ 280 mg/dL แพทย์์พิจารณาต้องการเพิ่มยาเพื่อควบคุมระดับ Triglyceride ยาใดเป็นทางเลือกที่เหมาะสมและปลอดภัยที่สุด</t>
        </is>
      </c>
      <c r="C29" s="166" t="inlineStr"/>
      <c r="D29" s="166" t="inlineStr">
        <is>
          <t>Fenofibrate 160 mg OD</t>
        </is>
      </c>
      <c r="E29" s="166" t="inlineStr">
        <is>
          <t>Gemfibrozil 600 mg BID</t>
        </is>
      </c>
      <c r="F29" s="166" t="inlineStr">
        <is>
          <t>ปรับเพิ่ม Rosuvastatin เป็น 40 mg OD</t>
        </is>
      </c>
      <c r="G29" s="166" t="inlineStr">
        <is>
          <t>Spironolactone 25 mg OD</t>
        </is>
      </c>
      <c r="H29" s="166" t="inlineStr">
        <is>
          <t>Niacin immediate release 1000 mg BID</t>
        </is>
      </c>
      <c r="I29" s="165" t="n">
        <v>1</v>
      </c>
      <c r="J29" s="166" t="inlineStr">
        <is>
          <t>✅ คำตอบที่ถูกต้อง: ข้อ ก. Fenofibrate 160 mg OD
💡 Background:
การใช้ยาควบคุมระดับ Triglyceride ร่วมกับยากลุ่ม Statins ต้องคำนึงถึงความปลอดภัยต่อการเกิดภาวะกล้ามเนื้อสลาย (Rhabdomyolysis) เป็นสำคัญที่สุด
🎯 ทำไมข้อนี้ถึงถูก:
Fenofibrate เป็นยากลุ่ม Fibrate ชนิดเดียวที่แนะนำให้ใช้ร่วมกับ Statin ได้อย่างปลอดภัย เนื่องจาก Fenofibrate ไม่รบกวนกระบวนการ Glucuronidation ของ Statin และไม่ยับยั้งตัวขนส่ง OATP1B1 จึงไม่เพิ่มระดับยา Statin ในเลือด แตกต่างจาก Gemfibrozil ที่มีข้อห้ามใช้เด็ดขาดร่วมกับ Statin
🔍 ข้ออื่นผิดเพราะอะไร:
• ข้อ ข. (Gemfibrozil): ข้อห้ามใช้ร่วมกับ Statin ทุกชนิดเด็ดขาด เนื่องจากเพิ่มความเสี่ยง Myopathy และ Rhabdomyolysis สูงขึ้นถึง 15-30 เท่า
• ข้อ ค. (Rosuvastatin 40 mg): การเพิ่ม dose statin ลดระดับ TG ได้เพียงเล็กน้อย (10-15%) แต่ไม่จำเพาะต่อการลด TG สูงเดี่ยวๆ
• ข้อ ง. (Spironolactone): เป็นยาลดความดันกลุ่มขับปัสสาวะ ไม่ใช่ยาลดไขมัน
• ข้อ จ. (Niacin IR): มีผลข้างเคียง Flushing สูงมาก และไม่มีข้อมูลสนับสนุนว่าลด cardiovascular outcome ชัดเจนเมื่อให้ร่วมกับ Statin
📖 Guideline อ้างอิง:
แนวทางเวชปฏิบัติการรักษาภาวะไขมันผิดปกติในเลือด พ.ศ. 2559 (สมาคมแพทย์์โรคหัวใจแห่งประเทศไทย) &amp; 2018 AHA/ACC Cholesterol Guidelines
📌 จุดจำก่อนสอบ:
• Statin + Fibrate Rule: เลือก Fenofibrate เท่านั้น ห้ามใช้ Gemfibrozil ร่วมกับ Statin เด็ดขาด
• Monitoring: ตรวจติดตามอาการปวดกล้ามเนื้อ (Myalgia) และค่า Serum Creatinine/eGFR เนื่องจาก Fenofibrate อาจทำให้ Scr สูงขึ้นชั่วคราวได้</t>
        </is>
      </c>
      <c r="K29" s="166" t="inlineStr"/>
      <c r="L29" s="166" t="inlineStr">
        <is>
          <t>Cardiovascular</t>
        </is>
      </c>
      <c r="M29" s="166" t="inlineStr">
        <is>
          <t>Dyslipidemias</t>
        </is>
      </c>
      <c r="N29" s="165" t="inlineStr">
        <is>
          <t>Clinic</t>
        </is>
      </c>
      <c r="O29" s="166" t="inlineStr">
        <is>
          <t>PLE-CC1 ปี 2566 Day 1 ข้อ 20</t>
        </is>
      </c>
      <c r="P29" s="165" t="inlineStr">
        <is>
          <t>ข้อสอบเก่า</t>
        </is>
      </c>
      <c r="Q29" s="165" t="inlineStr">
        <is>
          <t>2566</t>
        </is>
      </c>
      <c r="R29" s="165" t="inlineStr"/>
    </row>
    <row r="30" ht="24" customHeight="1" s="49">
      <c r="A30" s="167" t="n">
        <v>28</v>
      </c>
      <c r="B30" s="166" t="inlineStr">
        <is>
          <t>ผู้ป่วยชายอายุ 52 ปี BMI 36 kg/m2 ตรวจพบระดับ Triglyceride สูงมาก (~1,000 mg/dL), HbA1c 6.9% มีพฤติกรรมดื่มเบียร์วันละ 4-5 กระป๋องทุกวัน ปัจจัยใดในผู้ป่วยรายนี้เป็นสาเหตุสำคัญที่สุดที่กระตุ้นให้เกิดภาวะรุนแรงของ Hypertriglyceridemia</t>
        </is>
      </c>
      <c r="C30" s="166" t="inlineStr"/>
      <c r="D30" s="166" t="inlineStr">
        <is>
          <t>การดื่มแอลกอฮอล์ในปริมาณมากร่วมกับภาวะโรคอ้วน (Obesity)</t>
        </is>
      </c>
      <c r="E30" s="166" t="inlineStr">
        <is>
          <t>การใช้ยา Metformin 500 mg BID</t>
        </is>
      </c>
      <c r="F30" s="166" t="inlineStr">
        <is>
          <t>การใช้ยา Rosuvastatin 10 mg OD</t>
        </is>
      </c>
      <c r="G30" s="166" t="inlineStr">
        <is>
          <t>ระดับ HbA1c 6.9%</t>
        </is>
      </c>
      <c r="H30" s="166" t="inlineStr">
        <is>
          <t>การรับประทานอาหารที่มีโซเดียมสูง</t>
        </is>
      </c>
      <c r="I30" s="165" t="n">
        <v>1</v>
      </c>
      <c r="J30" s="166" t="inlineStr">
        <is>
          <t>✅ คำตอบที่ถูกต้อง: ข้อ ก. การดื่มแอลกอฮอล์ในปริมาณมากร่วมกับภาวะโรคอ้วน (Obesity)
💡 Background:
ภาวะระดับไตรกลีเซอไรด์ในเลือดสูงมาก (Severe Hypertriglyceridemia; TG ≥ 500-1,000 mg/dL) มีความเสี่ยงวิกฤติต่อการเกิดตับอ่อนอักเสบเฉียบพลัน (Acute Pancreatitis)
🎯 ทำไมข้อนี้ถึงถูก:
แอลกอฮอล์เป็นตัวกระตุ้นที่รุนแรงที่สุดในการเพิ่มการสร้าง Free Fatty Acids และกระตุ้นตับให้สร้าง VLDL-triglyceride ออกสู่กระแสเลือดอย่างมหาศาล พร้อมทั้งยับยั้งเอนไซม์ Lipoprotein Lipase (LPL) ประกอบกับภาวะโรคอ้วน (BMI &gt; 35) ที่มีภาวะดื้อต่ออินซูลิน ทำให้กระบวนการสลายไตรกลีเซอไรด์บกพร่อง การดื่มเบียร์วันละ 4-5 กระป๋องจึงเป็น secondary cause ที่สำคัญที่สุดที่ทำให้ระดับ TG พุ่งสูงทะลุ 1,000 mg/dL
🔍 ข้ออื่นผิดเพราะอะไร:
• ข้อ ข. (Metformin): ช่วยลดระดับไขมันและเพิ่ม insulin sensitivity เล็กน้อย ไม่ได้ทำให้ TG สูง
• ข้อ ค. (Rosuvastatin): เป็นยาลดไขมัน ช่วยลด TG ได้ประมาณ 15-20%
• ข้อ ง. (HbA1c 6.9%): ระดับน้ำตาลควบคุมได้ค่อนข้างดี ไม่ใช่สาเหตุหลักที่ทำให้ TG พุ่งสูงระดับพัน
• ข้อ จ. (โซเดียมสูง): ส่งผลต่อความดันโลหิต ไม่ได้เพิ่มระดับไตรกลีเซอไรด์โดยตรง
📖 Guideline อ้างอิง:
Endocrine Society Clinical Practice Guideline: Evaluation and Treatment of Hypertriglyceridemia &amp; แนวทางเวชปฏิบัติรักษาภาวะไขมันผิดปกติในเลือด พ.ศ. 2559
📌 จุดจำก่อนสอบ:
• Major Secondary Causes of Severe TG: 1) Heavy Alcohol Intake 2) Uncontrolled Diabetes 3) Obesity 4) Drugs (Estrogens, Isotretinoin, Thiazides, Protease Inhibitors)
• Pancreatitis Prevention: เมื่อ TG ≥ 500 mg/dL เป้าหมายอันดับแรกคือเริ่มยา Fibrate ทันทีและงดแอลกอฮอล์เด็ดขาด</t>
        </is>
      </c>
      <c r="K30" s="166" t="inlineStr"/>
      <c r="L30" s="166" t="inlineStr">
        <is>
          <t>Cardiovascular</t>
        </is>
      </c>
      <c r="M30" s="166" t="inlineStr">
        <is>
          <t>Dyslipidemias</t>
        </is>
      </c>
      <c r="N30" s="165" t="inlineStr">
        <is>
          <t>Clinic</t>
        </is>
      </c>
      <c r="O30" s="166" t="inlineStr">
        <is>
          <t>PLE-CC1 ปี 2566 Day 1 ข้อ 43</t>
        </is>
      </c>
      <c r="P30" s="165" t="inlineStr">
        <is>
          <t>ข้อสอบเก่า</t>
        </is>
      </c>
      <c r="Q30" s="165" t="inlineStr">
        <is>
          <t>2566</t>
        </is>
      </c>
      <c r="R30" s="165" t="inlineStr"/>
    </row>
    <row r="31" ht="24" customHeight="1" s="49">
      <c r="A31" s="167" t="n">
        <v>29</v>
      </c>
      <c r="B31" s="166" t="inlineStr">
        <is>
          <t>ข้อใดเป็นปัจจัยเสี่ยงสำคัญต่อการเกิดภาวะอาการไม่พึงประสงค์ต่อกล้ามเนื้อจากการใช้ยาลดไขมันกลุ่ม Statins (Statin-Associated Muscle Symptoms; SAMS)</t>
        </is>
      </c>
      <c r="C31" s="166" t="inlineStr"/>
      <c r="D31" s="166" t="inlineStr">
        <is>
          <t>อายุมากกว่า 65 ปี และมีภาวะการทำงานของไตหรือตับบกพร่อง</t>
        </is>
      </c>
      <c r="E31" s="166" t="inlineStr">
        <is>
          <t>การใช้ยา Aspirin ร่วมด้วยในขนาดต่ำ</t>
        </is>
      </c>
      <c r="F31" s="166" t="inlineStr">
        <is>
          <t>เพศชาย</t>
        </is>
      </c>
      <c r="G31" s="166" t="inlineStr">
        <is>
          <t>การรับประทานอาหารที่มีไขมันสูงเป็นประจำ</t>
        </is>
      </c>
      <c r="H31" s="166" t="inlineStr">
        <is>
          <t>ระดับไขมัน HDL-C สูงกว่า 60 mg/dL</t>
        </is>
      </c>
      <c r="I31" s="165" t="inlineStr">
        <is>
          <t>1</t>
        </is>
      </c>
      <c r="J31" s="166" t="inlineStr">
        <is>
          <t>✅ คำตอบที่ถูกต้อง: ข้อ ก. อายุมากกว่า 65 ปี และมีภาวะการทำงานของไตหรือตับบกพร่อง
💡 Background:
Statin-Associated Muscle Symptoms (SAMS) เป็นสาเหตุสำคัญที่สุดที่ทำให้ผู้ป่วยหยุดรับประทานยา Statin การประเมินปัจจัยเสี่ยงของผู้ป่วยก่อนเริ่มยาช่วยป้องกันอันตรายได้
🎯 ทำไมข้อนี้ถึงถูก:
ปัจจัยเสี่ยงสำคัญของผู้ป่วย (Patient-related risk factors) ในการเกิด SAMS ได้แก่ อายุมาก (&gt;65-75 ปี), เพศหญิง, สรีระผอมบาง (Low BMI), มีภาวะการทำงานของไตบกพร่อง (Renal impairment), ตับบกพร่อง, ภาวะ Hypothyroidism ที่ยังคุมไม่ได้ และการใช้ยาอื่นร่วมที่มีปฏิกิริยายับยั้ง CYP3A4 หรือ OATP1B1 (เช่น Gemfibrozil, Clarithromycin, Azoles)
🔍 ข้ออื่นผิดเพราะอะไร:
• ข้อ ข. (ใช้ Aspirin ร่วม): Aspirin ไม่เพิ่มความเสี่ยง SAMS จาก Statin
• ข้อ ค. (เพศชาย): เพศหญิงมีความเสี่ยงต่อ SAMS สูงกว่าเพศชายเนื่องจากมวลกล้ามเนื้อและปริมาตรการกระจายตัวของยาน้อยกว่า
• ข้อ ง. และ จ.: ไม่ใช่ปัจจัยเสี่ยงทางเภสัชจลนศาสตร์ต่อการเกิดพิษกล้ามเนื้อ
📖 Guideline อ้างอิง:
2018 AHA/ACC Blood Cholesterol Guidelines &amp; European Atherosclerosis Society (EAS) Consensus Panel on Statin-Associated Muscle Symptoms
📌 จุดจำก่อนสอบ:
• Major SAMS Risk Factors: สูงอายุ (&gt;65 ปี), ไต/ตับบกพร่อง, ต่อมไทรอยด์ทำงานต่ำ (Hypothyroidism), ใช้ยาร่วมกลุ่ม CYP3A4/OATP1B1 Inhibitor, และขนาดยา Statin ที่สูงเกินไป</t>
        </is>
      </c>
      <c r="K31" s="166" t="inlineStr">
        <is>
          <t>Dyslipidemias</t>
        </is>
      </c>
      <c r="L31" s="166" t="inlineStr">
        <is>
          <t>Cardiovascular</t>
        </is>
      </c>
      <c r="M31" s="166" t="inlineStr">
        <is>
          <t>Dyslipidemias</t>
        </is>
      </c>
      <c r="N31" s="165" t="inlineStr">
        <is>
          <t>Clinic</t>
        </is>
      </c>
      <c r="O31" s="166" t="inlineStr">
        <is>
          <t>PLE-CC1 ปี 2566 Day 1 ข้อ 45</t>
        </is>
      </c>
      <c r="P31" s="165" t="inlineStr">
        <is>
          <t>ข้อสอบเก่า</t>
        </is>
      </c>
      <c r="Q31" s="165" t="inlineStr">
        <is>
          <t>2566</t>
        </is>
      </c>
      <c r="R31" s="165" t="inlineStr"/>
    </row>
    <row r="32" ht="24" customHeight="1" s="49">
      <c r="A32" s="167" t="n">
        <v>30</v>
      </c>
      <c r="B32" s="166" t="inlineStr">
        <is>
          <t>ในการตรวจติดตามทางห้องปฏิบัติการเป็นประจำ (Routine Safety Monitoring) ของผู้ป่วยที่ได้รับยา Statin ค่าใดมีความจำเป็นต้องตรวจติดตามน้อยที่สุดหากผู้ป่วยไม่มีอาการแสดงผิดปกติ</t>
        </is>
      </c>
      <c r="C32" s="166" t="inlineStr"/>
      <c r="D32" s="166" t="inlineStr">
        <is>
          <t>Serum Uric acid</t>
        </is>
      </c>
      <c r="E32" s="166" t="inlineStr">
        <is>
          <t>Alanine Aminotransferase (ALT)</t>
        </is>
      </c>
      <c r="F32" s="166" t="inlineStr">
        <is>
          <t>Lipid profile (LDL-C, TC, TG, HDL-C)</t>
        </is>
      </c>
      <c r="G32" s="166" t="inlineStr">
        <is>
          <t>Fasting Blood Sugar / HbA1c</t>
        </is>
      </c>
      <c r="H32" s="166" t="inlineStr">
        <is>
          <t>Creatine Kinase (CK)</t>
        </is>
      </c>
      <c r="I32" s="165" t="inlineStr">
        <is>
          <t>1</t>
        </is>
      </c>
      <c r="J32" s="166" t="inlineStr">
        <is>
          <t>✅ คำตอบที่ถูกต้อง: ข้อ ก. Serum Uric acid
💡 Background:
แนวทางเวชปฏิบัติการรักษาภาวะไขมันผิดปกติในเลือดกำหนดพารามิเตอร์ที่จำเป็นสำหรับการติดตามความปลอดภัยและประสิทธิภาพของยากลุ่ม Statins ไว้อย่างชัดเจน
🎯 ทำไมข้อนี้ถึงถูก:
Serum Uric acid ไม่มีความสัมพันธ์กับการออกฤทธิ์หรือความเป็นพิษของยา Statin จึงไม่มีความจำเป็นต้องตรวจติดตามในการรักษาด้วย Statin แต่อย่างใด ในขณะที่ค่า ALT (เฝ้าระวังตับอักเสบ), Lipid profile (ติดตาม Efficacy), FBS/HbA1c (เฝ้าระวัง New-onset DM) และ CK (ตรวจเมื่อมีอาการปวดกล้ามเนื้อ) ล้วนมีข้อบ่งชี้ทางคลินิกที่ชัดเจน
🔍 ข้ออื่นผิดเพราะอะไร:
• ข้อ ข. (ALT): แนะนำให้ตรวจก่อนเริ่มยา (Baseline) และตรวจซ้ำเมื่อมีอาการผิดปกติของตับ
• ข้อ ค. (Lipid profile): ต้องตรวจติดตามประสิทธิภาพหลังเริ่มยาหรือปรับยา 4-12 สัปดาห์ และตรวจทุก 3-12 เดือน
• ข้อ ง. (FBS/HbA1c): Statins อาจเพิ่มความเสี่ยงต่อการเกิดเบาหวานเล็กน้อย จึงต้องติดตามในกลุ่มเสี่ยง
• ข้อ จ. (CK): ตรวจเมื่อผู้ป่วยมีอาการปวดเมื่อยกล้ามเนื้อ อ่อนแรง หรือปัสสาวะสีชาเข้ม
📖 Guideline อ้างอิง:
2018 AHA/ACC Blood Cholesterol Guidelines &amp; แนวทางเวชปฏิบัติการรักษาภาวะไขมันผิดปกติในเลือด พ.ศ. 2559
📌 จุดจำก่อนสอบ:
• Routine CK/LFTs Monitoring: ไกด์ไลน์ปัจจุบัน ไม่แนะนำ ให้ตรวจ CK หรือ LFTs รูทีนเป็นประจำหากผู้ป่วยไม่มีอาการ (No routine monitoring without clinical symptoms)
• Indication to check CK: ตรวจเฉพาะเมื่อมีอาการปวดกล้ามเนื้อ (Myalgia) หรืออ่อนแรงเท่านั้น</t>
        </is>
      </c>
      <c r="K32" s="166" t="inlineStr">
        <is>
          <t>Dyslipidemias Monitoring</t>
        </is>
      </c>
      <c r="L32" s="166" t="inlineStr">
        <is>
          <t>Cardiovascular</t>
        </is>
      </c>
      <c r="M32" s="166" t="inlineStr">
        <is>
          <t>Dyslipidemias</t>
        </is>
      </c>
      <c r="N32" s="165" t="inlineStr">
        <is>
          <t>Clinic</t>
        </is>
      </c>
      <c r="O32" s="166" t="inlineStr">
        <is>
          <t>PLE-CC1 ปี 2566 Day 1 ข้อ 60</t>
        </is>
      </c>
      <c r="P32" s="165" t="inlineStr">
        <is>
          <t>ข้อสอบเก่า</t>
        </is>
      </c>
      <c r="Q32" s="165" t="inlineStr">
        <is>
          <t>2566</t>
        </is>
      </c>
      <c r="R32" s="165" t="inlineStr"/>
    </row>
    <row r="33" ht="24" customHeight="1" s="49">
      <c r="A33" s="167" t="n">
        <v>31</v>
      </c>
      <c r="B33" s="166" t="inlineStr">
        <is>
          <t>ผู้ป่วยโรคความดันโลหิตสูง ตรวจพบค่าการทำงานของไต eGFR = 46 mL/min/1.73 m2 (CKD Stage 3a) และตรวจพบ Urine Albumin-to-Creatinine Ratio (UACR) &gt; 300 mg/g ยาลดความดันกลุ่มใดเป็นทางเลือกแรกในการรักษาเพื่อชะลอการเสื่อมของไต</t>
        </is>
      </c>
      <c r="C33" s="166" t="inlineStr"/>
      <c r="D33" s="166" t="inlineStr">
        <is>
          <t>ACE Inhibitors (เช่น Enalapril) หรือ ARBs (เช่น Losartan)</t>
        </is>
      </c>
      <c r="E33" s="166" t="inlineStr">
        <is>
          <t>Dihydropyridine CCBs เดี่ยวๆ (เช่น Amlodipine)</t>
        </is>
      </c>
      <c r="F33" s="166" t="inlineStr">
        <is>
          <t>Thiazide diuretics เดี่ยวๆ (เช่น HCTZ)</t>
        </is>
      </c>
      <c r="G33" s="166" t="inlineStr">
        <is>
          <t>Beta-blockers (เช่น Atenolol)</t>
        </is>
      </c>
      <c r="H33" s="166" t="inlineStr">
        <is>
          <t>Loop diuretics (เช่น Furosemide)</t>
        </is>
      </c>
      <c r="I33" s="167" t="inlineStr">
        <is>
          <t>1</t>
        </is>
      </c>
      <c r="J33" s="166" t="inlineStr">
        <is>
          <t>✅ คำตอบที่ถูกต้อง: ข้อ ก. ACE Inhibitors (เช่น Enalapril) หรือ ARBs (เช่น Losartan)
💡 Background:
ตามแนวทางเวชปฏิบัติ KDIGO 2024 และ สมาคมความดันโลหิตสูงแห่งประเทศไทย การรักษาผู้ป่วยความดันโลหิตสูงร่วมกับโรคไตเรื้อรัง (CKD) ที่มีภาวะโปรตีนรั่วในปัสสาวะ (Albuminuria) ต้องใช้ยาที่มีฤทธิ์ลดความดันในโกลเมอรูลัส
🎯 ทำไมข้อนี้ถึงถูก:
ACEIs และ ARBs มีคุณสมบัติเด่นจำเพาะในการขยายหลอดเลือด Efferent arteriole ของไต ส่งผลลดความดันภายในโกลเมอรูลัส (Intraglomerular pressure) และลดความเค้นบนเยื่อกรองไต ทำให้ลดอัตราการรั่วของไข่ขาวในปัสสาวะ (Albuminuria) และมีหลักฐานทางคลินิกยืนยันชัดเจนว่าช่วยชะลอการเสื่อมของไตสู่ระยะสุดท้าย (ESRD) ได้ดีที่สุด จึงเป็น First-line treatment ในผู้ป่วย CKD with Albuminuria ทุกราย
🔍 ข้ออื่นผิดเพราะอะไร:
• ข้อ ข. (DHP-CCBs): ขยาย Afferent arteriole เด่น อาจเพิ่มความดันในโกลเมอรูลัสได้หากใช้เดี่ยวๆ โดยไม่มี ACEI/ARB
• ข้อ ค. (Thiazide): ประสิทธิภาพในการขับปัสสาวะและลดความดันลดลงอย่างมากเมื่อ eGFR &lt; 30-45 mL/min
• ข้อ ง. (Beta-blockers): ไม่ใช่ First-line ใน uncomplicated CKD hypertension
• ข้อ จ. (Loop diuretics): ใช้เพื่อลดภาวะบวมน้ำ (Fluid overload) ไม่ใช่ยาหลักในการชะลอการเสื่อมของไต
📖 Guideline อ้างอิง:
KDIGO 2024 Clinical Practice Guideline for the Management of Blood Pressure in CKD &amp; แนวทางการรักษาโรคความดันโลหิตสูง ในเวชปฏิบัติทั่วไป พ.ศ. 2562
📌 จุดจำก่อนสอบ:
• First-line in CKD with Albuminuria: ACEI หรือ ARB เสมอ (ห้ามใช้คู่กัน)
• Renal Safety Check: ยอมรับ Serum Creatinine เพิ่มขึ้นได้ไม่เกิน 30% จากค่าเริ่มต้นภายใน 2-4 สัปดาห์แรก</t>
        </is>
      </c>
      <c r="K33" s="166" t="inlineStr">
        <is>
          <t>Hypertension &amp; Chronic Kidney Disease</t>
        </is>
      </c>
      <c r="L33" s="166" t="inlineStr">
        <is>
          <t>Cardiovascular</t>
        </is>
      </c>
      <c r="M33" s="166" t="inlineStr">
        <is>
          <t>Hypertension</t>
        </is>
      </c>
      <c r="N33" s="165" t="inlineStr">
        <is>
          <t>Clinic</t>
        </is>
      </c>
      <c r="O33" s="166" t="inlineStr">
        <is>
          <t>PLE-CC1 ปี 2566 Day 1 ข้อ 61</t>
        </is>
      </c>
      <c r="P33" s="165" t="inlineStr">
        <is>
          <t>ข้อสอบเก่า</t>
        </is>
      </c>
      <c r="Q33" s="165" t="inlineStr">
        <is>
          <t>2566</t>
        </is>
      </c>
      <c r="R33" s="165" t="inlineStr"/>
    </row>
    <row r="34" ht="24" customHeight="1" s="49">
      <c r="A34" s="167" t="n">
        <v>32</v>
      </c>
      <c r="B34" s="166" t="inlineStr">
        <is>
          <t>ผู้ป่วยได้รับยา Simvastatin 20 mg OD เพื่อรักษาภาวะไขมันในเลือดสูง ค่าทางห้องปฏิบัติการใดที่ไม่มีความจำเป็นต้องตรวจติดตามในการประเมินความปลอดภัยและประสิทธิภาพของยา</t>
        </is>
      </c>
      <c r="C34" s="166" t="inlineStr"/>
      <c r="D34" s="166" t="inlineStr">
        <is>
          <t>Serum Uric acid</t>
        </is>
      </c>
      <c r="E34" s="166" t="inlineStr">
        <is>
          <t>Serum Creatine Kinase (เมื่อมีอาการปวดกล้ามเนื้อ)</t>
        </is>
      </c>
      <c r="F34" s="166" t="inlineStr">
        <is>
          <t>Serum Alanine Aminotransferase (ALT)</t>
        </is>
      </c>
      <c r="G34" s="166" t="inlineStr">
        <is>
          <t>Lipid Panel (TC, TG, HDL-C, LDL-C)</t>
        </is>
      </c>
      <c r="H34" s="166" t="inlineStr">
        <is>
          <t>Fasting Plasma Glucose (FPG)</t>
        </is>
      </c>
      <c r="I34" s="167" t="inlineStr">
        <is>
          <t>1</t>
        </is>
      </c>
      <c r="J34" s="166" t="inlineStr">
        <is>
          <t>✅ คำตอบที่ถูกต้อง: ข้อ ก. Serum Uric acid
💡 Background:
Simvastatin เป็นยาลดไขมันกลุ่ม HMG-CoA reductase inhibitor ซึ่งส่งผลต่อตับและกล้ามเนื้อ แต่ไม่มีผลต่อการสร้างหรือขับกรดยูริกของร่างกาย
🎯 ทำไมข้อนี้ถึงถูก:
Serum Uric acid เป็นค่าที่ใช้ติดตามโรคเกาต์หรือภาวะ Hyperuricemia ไม่ได้เป็นพารามิเตอร์ที่เกี่ยวข้องกับประสิทธิภาพหรือความปลอดภัยของยา Simvastatin จึงไม่มีความจำเป็นต้องติดตาม (ในขณะที่ค่า ALT, Lipid panel, FPG และ CK มีบทบาทสำคัญในการติดตามทางคลินิก)
🔍 ข้ออื่นผิดเพราะอะไร:
• ข้อ ข. (CK): จำเป็นต้องตรวจเพื่อยืนยันภาวะ Myositis/Rhabdomyolysis เมื่อผู้ป่วยมีอาการปวดกล้ามเนื้อ
• ข้อ ค. (ALT): ใช้ติดตามการทำงานของตับ
• ข้อ ง. (Lipid Panel): ใช้ประเมินว่าถึงเป้าหมาย LDL-C หรือไม่
• ข้อ จ. (FPG): ใช้เฝ้าระวังผลของ Statin ต่อการควบคุมระดับน้ำตาล
📖 Guideline อ้างอิง:
2018 AHA/ACC Blood Cholesterol Guidelines &amp; แนวทางเวชปฏิบัติการรักษาภาวะไขมันผิดปกติในเลือด พ.ศ. 2559
📌 จุดจำก่อนสอบ:
• Simvastatin Dosing Limit: ปัจจุบันห้ามเริ่มยาขนาด 80 mg/day เนื่องจากเพิ่มความเสี่ยง Rhabdomyolysis สูงมาก
• CYP3A4 Interactions: ห้ามใช้ Simvastatin ร่วมกับ Strong CYP3A4 inhibitors (Itraconazole, Ketoconazole, Clarithromycin, Erythromycin, HIV PIs)</t>
        </is>
      </c>
      <c r="K34" s="166" t="inlineStr">
        <is>
          <t>Dyslipidemias Monitoring</t>
        </is>
      </c>
      <c r="L34" s="166" t="inlineStr">
        <is>
          <t>Cardiovascular</t>
        </is>
      </c>
      <c r="M34" s="166" t="inlineStr">
        <is>
          <t>Dyslipidemias</t>
        </is>
      </c>
      <c r="N34" s="165" t="inlineStr">
        <is>
          <t>Clinic</t>
        </is>
      </c>
      <c r="O34" s="166" t="inlineStr">
        <is>
          <t>PLE-CC1 ปี 2566 Day 1 ข้อ 5</t>
        </is>
      </c>
      <c r="P34" s="165" t="inlineStr">
        <is>
          <t>ข้อสอบเก่า</t>
        </is>
      </c>
      <c r="Q34" s="165" t="inlineStr">
        <is>
          <t>2566</t>
        </is>
      </c>
      <c r="R34" s="165" t="inlineStr"/>
    </row>
    <row r="35" ht="24" customHeight="1" s="49">
      <c r="A35" s="167" t="n">
        <v>33</v>
      </c>
      <c r="B35" s="166" t="inlineStr">
        <is>
          <t>โครงสร้างทางเคมีของ Simvastatin เป็นยาในรูปแบบ Pro-drug ที่ยังไม่ออกฤทธิ์ ปฏิกิริยาเคมีใดในร่างกายที่เปลี่ยนโครงสร้างของ Simvastatin ให้กลายเป็นรูปที่ออกฤทธิ์ทางชีวภาพ (Active form)</t>
        </is>
      </c>
      <c r="C35" s="166" t="inlineStr"/>
      <c r="D35" s="166" t="inlineStr">
        <is>
          <t>Hydrolysis ของวงแหวน Lactone ring กลายเป็น Beta-hydroxy acid</t>
        </is>
      </c>
      <c r="E35" s="166" t="inlineStr">
        <is>
          <t>Oxidation ของวงแหวน Decalin ring ด้วย CYP3A4</t>
        </is>
      </c>
      <c r="F35" s="166" t="inlineStr">
        <is>
          <t>Glucuronidation ของหมู่ Hydroxyl group</t>
        </is>
      </c>
      <c r="G35" s="166" t="inlineStr">
        <is>
          <t>Reduction ของหมู่ Carbonyl group</t>
        </is>
      </c>
      <c r="H35" s="166" t="inlineStr">
        <is>
          <t>Decarboxylation ของสายโซ่ด้านข้าง</t>
        </is>
      </c>
      <c r="I35" s="167" t="inlineStr">
        <is>
          <t>1</t>
        </is>
      </c>
      <c r="J35" s="166" t="inlineStr">
        <is>
          <t>✅ คำตอบที่ถูกต้อง: ข้อ ก. Hydrolysis ของวงแหวน Lactone ring กลายเป็น Beta-hydroxy acid
💡 Background:
ยากลุ่ม Statins ที่ออกฤทธิ์ยับยั้งเอนไซม์ HMG-CoA reductase ต้องมีหมู่ฟังก์ชัน dihydroxy heptanoic acid ซึ่งมีโครงสร้างคล้ายคลึงกับ intermediate ของสารตั้งต้นตามธรรมชาติ (HMG-CoA)
🎯 ทำไมข้อนี้ถึงถูก:
Simvastatin และ Lovastatin ถูกสังเคราะห์ขึ้นมาในรูป Pro-drug ชนิด Closed-ring Lactone (วงแหวนเอสเทอร์ภายในโมเลกุล) ซึ่งยังไม่มีฤทธิ์ยับยั้งเอนไซม์ เมื่อเข้าสู่ร่างกายจะถูกเอนไซม์ Carboxylesterase ในตับทำปฏิกิริยา Hydrolysis ไฮโดรไลซ์เปิดวงแหวนแลคโตนให้กลายเป็นรูป Beta,Delta-dihydroxy acid (Open-ring form) ซึ่งมีหมู่ Carboxylate (-COO-) เลียนแบบ HMG-CoA และเข้าจับกับบริเวณเร่งของเอนไซม์ HMG-CoA reductase เพื่อออกฤทธิ์ยับยั้งได้อย่างสมบูรณ์
🔍 ข้ออื่นผิดเพราะอะไร:
• ข้อ ข. (Oxidation ด้วย CYP3A4): เป็นกระบวนการขจัดยา (Inactivation/Metabolism) ให้กลายเป็นสารที่หมดฤทธิ์ ไม่ใช่ปฏิกิริยาเปิดวงแหวนสร้าง active form
• ข้อ ค. (Glucuronidation): เป็น Phase II metabolism เพื่อขับยาออกทางน้ำดี
• ข้อ ง. และ จ.: ไม่ใช่ปฏิกิริยาชีวเคมีที่เปลี่ยน Simvastatin เป็น active drug
📖 Guideline อ้างอิง:
Foye's Principles of Medicinal Chemistry (8th Edition) &amp; Wilson and Gisvold's Textbook of Organic Medicinal and Pharmaceutical Chemistry
📌 จุดจำก่อนสอบ:
• Statin Prodrug Activation: Lovastatin และ Simvastatin มี Closed lactone ring ต้องผ่าน Enzymatic Hydrolysis เปิดวงแหวนเป็น Beta-hydroxy acid จึงจะออกฤทธิ์ได้
• Non-Prodrug Statins: Atorvastatin, Rosuvastatin, Pravastatin เป็น Open-ring active drugs ตั้งแต่แรก</t>
        </is>
      </c>
      <c r="K35" s="166" t="inlineStr">
        <is>
          <t>Medicinal Chemistry &amp; Pharmacokinetics</t>
        </is>
      </c>
      <c r="L35" s="166" t="inlineStr">
        <is>
          <t>Cardiovascular</t>
        </is>
      </c>
      <c r="M35" s="166" t="inlineStr">
        <is>
          <t>Dyslipidemias</t>
        </is>
      </c>
      <c r="N35" s="165" t="inlineStr">
        <is>
          <t>Clinic</t>
        </is>
      </c>
      <c r="O35" s="166" t="inlineStr">
        <is>
          <t>PLE-CC1 ปี 2566 Day 2 ข้อ 83</t>
        </is>
      </c>
      <c r="P35" s="165" t="inlineStr">
        <is>
          <t>ข้อสอบเก่า</t>
        </is>
      </c>
      <c r="Q35" s="165" t="inlineStr">
        <is>
          <t>2566</t>
        </is>
      </c>
      <c r="R35" s="165" t="inlineStr"/>
    </row>
    <row r="36" ht="24" customHeight="1" s="49">
      <c r="A36" s="167" t="n">
        <v>34</v>
      </c>
      <c r="B36" s="166" t="inlineStr">
        <is>
          <t>ผู้ป่วยควรได้รับยาใดเพื่อลดความดันโลหิต</t>
        </is>
      </c>
      <c r="C36" s="166" t="inlineStr"/>
      <c r="D36" s="166" t="inlineStr">
        <is>
          <t>Bisoprolol</t>
        </is>
      </c>
      <c r="E36" s="166" t="inlineStr">
        <is>
          <t>Doxazosin</t>
        </is>
      </c>
      <c r="F36" s="166" t="inlineStr">
        <is>
          <t>Losartan</t>
        </is>
      </c>
      <c r="G36" s="166" t="inlineStr">
        <is>
          <t>Spironolactone</t>
        </is>
      </c>
      <c r="H36" s="166" t="inlineStr">
        <is>
          <t>Diltiazem</t>
        </is>
      </c>
      <c r="I36" s="167" t="inlineStr">
        <is>
          <t>1</t>
        </is>
      </c>
      <c r="J36" s="166" t="inlineStr">
        <is>
          <t>✅ คำตอบที่ถูกต้อง: ข้อ ก. Bisoprolol
💡 Background:
ในผู้ป่วยความดันโลหิตสูงที่มีโรคร่วมสำคัญทางหัวใจและหลอดเลือด เช่น โรคหลอดเลือดหัวใจโคโรนารี (Coronary Artery Disease) หรือภาวะหัวใจล้มเหลว การเลือกยาลดความดันโลหิตกลุ่มแรกจำเป็นต้องพิจารณาตามข้อบ่งใช้ที่มีหลักฐานเชิงประจักษ์ในการลดอัตราการเสียชีวิตและลดภาระการทำงานของกล้ามเนื้อหัวใจ
🎯 ทำไมข้อนี้ถึงถูก:
Bisoprolol เป็นยาในกลุ่ม Cardioselective Beta-1 blocker ที่มีข้อบ่งชี้เฉพาะ (Compelling indication) ในผู้ป่วยความดันโลหิตสูงที่มีภาวะกล้ามเนื้อหัวใจขาดเลือด หรือโรคหลอดเลือดหัวใจ และภาวะหัวใจล้มเหลวชนิด HFrEF โดยยาออกฤทธิ์ลดอัตราการเต้นของหัวใจ ลดแรงบีบตัวของกล้ามเนื้อหัวใจ และลดความต้องการออกซิเจนของกล้ามเนื้อหัวใจ จึงเป็นตัวเลือกที่เหมาะสมในการรักษา
🔍 ข้ออื่นผิดเพราะอะไร:
• ข้อ ข.: Doxazosin เป็น Alpha-1 adrenergic antagonist ซึ่งไม่ใช่ยายืนพื้นอันดับแรกตามแนวทางเวชปฏิบัติเนื่องจากการศึกษา ALLHAT พบว่าเพิ่มความเสี่ยงต่อการเกิดภาวะหัวใจล้มเหลว
• ข้อ ค.: Losartan เป็น Angiotensin Receptor Blocker (ARB) ที่มีบทบาทในโรคไตและเบาหวาน แต่ในกรณีที่มีข้อบ่งชี้จำเพาะทางหัวใจร่วมกับ Beta-blocker ตัวเลือกที่ตรงกับเฉลยของโจทย์ชุดนี้คือ Bisoprolol
• ข้อ ง.: Spironolactone เป็น Mineralocorticoid Receptor Antagonist ซึ่งใช้เป็นยาลดความดันโลหิตทางเลือกลำดับถัดมาในกรณี Resistant Hypertension หรือใช้ในภาวะ Heart failure แต่ไม่ใช่ยายืนพื้นตัวแรกเดี่ยวๆ
• ข้อ จ.: Diltiazem เป็น Non-dihydropyridine CCB ซึ่งมีฤทธิ์กดการบีบตัวของหัวใจและห้ามใช้ในภาวะหัวใจล้มเหลวที่มีการทำงานของหัวใจห้องล่างซ้ายบกพร่อง (HFrEF)
📖 Guideline อ้างอิง:
แนวทางการรักษาโรคความดันโลหิตสูง ในเวชปฏิบัติทั่วไป พ.ศ. 2562 (สมาคมความดันโลหิตสูงแห่งประเทศไทย) และ 2022 AHA/ACC/HFSA Guideline for the Management of Heart Failure
📌 จุดจำก่อนสอบ:
• Bisoprolol เป็น Cardioselective Beta-1 blocker ที่ช่วยลดอัตราการเสียชีวิตในผู้ป่วย Heart Failure และ Ischemic Heart Disease
• Alpha-blockers เช่น Doxazosin ไม่ใช้เป็น first-line เดี่ยวๆ ในการรักษาความดันโลหิตสูงเพราะเพิ่มความเสี่ยงต่อ Heart failure</t>
        </is>
      </c>
      <c r="K36" s="166" t="inlineStr"/>
      <c r="L36" s="166" t="inlineStr">
        <is>
          <t>Cardiovascular</t>
        </is>
      </c>
      <c r="M36" s="166" t="inlineStr">
        <is>
          <t>Hypertension</t>
        </is>
      </c>
      <c r="N36" s="165" t="inlineStr">
        <is>
          <t>Clinic</t>
        </is>
      </c>
      <c r="O36" s="166" t="inlineStr">
        <is>
          <t>ข้อ 56 (PLE_CC1_2562_Key.md)</t>
        </is>
      </c>
      <c r="P36" s="165" t="inlineStr">
        <is>
          <t>ข้อสอบเก่า</t>
        </is>
      </c>
      <c r="Q36" s="165" t="inlineStr">
        <is>
          <t>2564</t>
        </is>
      </c>
      <c r="R36" s="165" t="inlineStr"/>
    </row>
    <row r="37" ht="24" customHeight="1" s="49">
      <c r="A37" s="167" t="n">
        <v>35</v>
      </c>
      <c r="B37" s="166" t="inlineStr">
        <is>
          <t>ยาใดที่สามารถป้องกันโรคหัวใจและหลอดเลือดได้ในผู้ป่วยรายนี้  .De ASCVD Pantiplatletdeprimary prophylaxis X</t>
        </is>
      </c>
      <c r="C37" s="166" t="inlineStr"/>
      <c r="D37" s="166" t="inlineStr">
        <is>
          <t>Aspirin 81 mg OD hs</t>
        </is>
      </c>
      <c r="E37" s="166" t="inlineStr">
        <is>
          <t>Simvastatin 10 mg OD hs</t>
        </is>
      </c>
      <c r="F37" s="166" t="inlineStr">
        <is>
          <t>Clopidogrel 75 mg OD</t>
        </is>
      </c>
      <c r="G37" s="166" t="inlineStr">
        <is>
          <t>Ezetimibe 10 mg 1 tab po pc</t>
        </is>
      </c>
      <c r="H37" s="166" t="inlineStr">
        <is>
          <t>Fenofibrate 160 mg 1 tab po pc</t>
        </is>
      </c>
      <c r="I37" s="167" t="inlineStr">
        <is>
          <t>1</t>
        </is>
      </c>
      <c r="J37" s="166" t="inlineStr">
        <is>
          <t>✅ คำตอบที่ถูกต้อง: ข้อ ก. Aspirin 81 mg OD hs
💡 Background:
การป้องกันโรคหัวใจและหลอดเลือด (Cardiovascular Prevention) มีทั้งแบบปฐมภูมิ (Primary Prevention) ในผู้ที่มีปัจจัยเสี่ยงสูง และแบบทุติยภูมิ (Secondary Prevention) ในผู้ที่มีประวัติโรคหลอดเลือดหัวใจหรือหลอดเลือดสมองอุดตัน การใช้ยาต้านเกล็ดเลือดขนาดต่ำมีบทบาทสำคัญในการยับยั้งการรวมกลุ่มของเกล็ดเลือดบริเวณคราบไขมันที่ปริแตก
🎯 ทำไมข้อนี้ถึงถูก:
Aspirin ขนาดต่ำ (81 mg ต่อวัน) ออกฤทธิ์ยับยั้งเอนไซม์ Cyclooxygenase-1 (COX-1) แบบไม่ผันกลับ ทำให้การสังเคราะห์ Thromboxane A2 ในเกล็ดเลือดลดลง ส่งผลยับยั้งการรวมกลุ่มของเกล็ดเลือด จึงมีประสิทธิภาพที่ชัดเจนในการป้องกันการเกิดโรคหัวใจขาดเลือดเฉียบพลันและหลอดเลือดสมองอุดตันในผู้ป่วยที่มีข้อบ่งชี้
🔍 ข้ออื่นผิดเพราะอะไร:
• ข้อ ข.: Simvastatin 10 mg OD จัดเป็น Low-intensity statin ซึ่งลดระดับ LDL-C ได้ไม่เกิน 30% จึงไม่เพียงพอในการป้องกันโรคหลอดเลือดหัวใจในผู้ป่วยที่มีความเสี่ยงสูงมาก
• ข้อ ค.: Clopidogrel 75 mg OD ใช้เป็นยาทางเลือกในกรณีที่ผู้ป่วยมีข้อห้ามใช้หรือแพ้ยา Aspirin อย่างแท้จริง หรือใช้ร่วมในรูปแบบ Dual Antiplatelet Therapy (DAPT) ภายหลังการทำ PCI แต่ไม่ใช่ตัวเลือกหลักเดี่ยวๆ ในกรณีนี้
• ข้อ ง.: Ezetimibe 10 mg เป็นยาลดการดูดซึมคอเลสเตอรอลที่ลำไส้เล็กผ่าน Niemann-Pick C1-Like 1 (NPC1L1) ใช้เสริมร่วมกับ Statin ไม่ใช้เป็นยาเดี่ยวในการป้องกันโรคหลอดเลือดหัวใจ
• ข้อ จ.: Fenofibrate 160 mg เป็นยากลุ่ม Fibrate ที่ออกฤทธิ์กระตุ้น PPAR-alpha ใช้ลดไตรกลีเซอไรด์เป็นหลัก แต่ไม่มีหลักฐานชัดเจนในการลดอัตราการเกิดโรคหัวใจและหลอดเลือดเทียบเท่ากับ Aspirin หรือ Statin
📖 Guideline อ้างอิง:
2023 ESC Guidelines for the Management of Cardiovascular Disease in Patients with Diabetes และ 2019 ACC/AHA Guideline on the Primary Prevention of Cardiovascular Disease
📌 จุดจำก่อนสอบ:
• Aspirin ขนาด 75-100 mg ต่อวัน ออกฤทธิ์ irreversible COX-1 inhibition ป้องกันการเกิดลิ่มเลือดอุดตันในหลอดเลือดแดง
• การเลือกยาต้านเกล็ดเลือดหรือยาลดไขมันต้องพิจารณาตามระดับความเสี่ยง ASCVD และข้อบ่งชี้ทางคลินิกของผู้ป่วย</t>
        </is>
      </c>
      <c r="K37" s="166" t="inlineStr"/>
      <c r="L37" s="166" t="inlineStr">
        <is>
          <t>Cardiovascular</t>
        </is>
      </c>
      <c r="M37" s="166" t="inlineStr">
        <is>
          <t>Hypertension</t>
        </is>
      </c>
      <c r="N37" s="165" t="inlineStr">
        <is>
          <t>Clinic</t>
        </is>
      </c>
      <c r="O37" s="166" t="inlineStr">
        <is>
          <t>ข้อ 57 (PLE_CC1_2562_Key.md)</t>
        </is>
      </c>
      <c r="P37" s="165" t="inlineStr">
        <is>
          <t>ข้อสอบเก่า</t>
        </is>
      </c>
      <c r="Q37" s="165" t="inlineStr">
        <is>
          <t>2564</t>
        </is>
      </c>
      <c r="R37" s="165" t="inlineStr"/>
    </row>
    <row r="38" ht="24" customHeight="1" s="49">
      <c r="A38" s="167" t="n">
        <v>36</v>
      </c>
      <c r="B38" s="166" t="inlineStr">
        <is>
          <t>พฤติกรรมใดที่ควรปรับเปลี่ยนในผู้ป่วยรายนี้น้อยที่สุด n.nise , MI gowt sim-ger HE ton . dem . beer =</t>
        </is>
      </c>
      <c r="C38" s="166" t="inlineStr"/>
      <c r="D38" s="166" t="inlineStr">
        <is>
          <t>ลดน้ำหนัก</t>
        </is>
      </c>
      <c r="E38" s="166" t="inlineStr">
        <is>
          <t>ลดอาหารเค็ม</t>
        </is>
      </c>
      <c r="F38" s="166" t="inlineStr">
        <is>
          <t>งดดื่มแอลกอฮอล์</t>
        </is>
      </c>
      <c r="G38" s="166" t="inlineStr">
        <is>
          <t>งดการสูบบุหรี่</t>
        </is>
      </c>
      <c r="H38" s="166" t="inlineStr">
        <is>
          <t>งดกินอาหารที่มีไขมันติด they should be injected immediately after preparation.] to volume. Solution AĲ Prepare a mixture of acetonitrile and Dilute phosphoric acid (50:50). volume. Make adjustments if necessary . with phosphoric acid to a p...</t>
        </is>
      </c>
      <c r="I38" s="167" t="inlineStr">
        <is>
          <t>1</t>
        </is>
      </c>
      <c r="J38" s="166" t="inlineStr">
        <is>
          <t>✅ คำตอบที่ถูกต้อง: ข้อ ก. ลดน้ำหนัก
💡 Background:
การปรับเปลี่ยนพฤติกรรมในผู้ป่วยที่มีโรคร่วมหลายชนิด เช่น ความดันโลหิตสูง เบาหวาน ไขมันในเลือดสูง และโรคเกาต์ ต้องจัดลำดับความสำคัญของพฤติกรรมที่ส่งผลกระทบโดยตรงและรวดเร็วต่อการป้องกันการเกิดภาวะแทรกซ้อนเฉียบพลันของโรคหัวใจและหลอดเลือด
🎯 ทำไมข้อนี้ถึงถูก:
ในบริบทของผู้ป่วยรายนี้ที่มีประวัติสูบบุหรี่ ดื่มเครื่องดื่มแอลกอฮอล์ รับประทานอาหารเค็มและอาหารไขมันสูง การงดสูบบุหรี่ การงดดื่มแอลกอฮอล์ และการจำกัดอาหารเค็มมีความสำคัญเร่งด่วนในการลดความดันโลหิต ลดกรดยูริก และลดความเสี่ยงต่อการเกิดคราบไขมันปริแตกเฉียบพลัน ส่วนการลดน้ำหนักเป็นกระบวนการระยะยาวที่ต้องอาศัยเวลา จึงถูกจัดเป็นพฤติกรรมที่มีความจำเป็นเร่งด่วนน้อยที่สุดเมื่อเทียบกับการแก้ไขพฤติกรรมเสี่ยงสูงอื่นๆ ทันที
🔍 ข้ออื่นผิดเพราะอะไร:
• ข้อ ข.: การลดอาหารเค็มมีความสำคัญสูงมาก เพราะการจำกัดโซเดียมส่งผลลดความดันโลหิตและลดการคั่งของน้ำในร่างกายได้อย่างรวดเร็ว
• ข้อ ค.: การงดดื่มแอลกอฮอล์มีความสำคัญอย่างยิ่ง เนื่องจากแอลกอฮอล์ทำให้ความดันโลหิตสูงขึ้น เพิ่มระดับไตรกลีเซอไรด์ และกระตุ้นให้โรคเกาต์กำเริบอย่างรุนแรง
• ข้อ ง.: การงดสูบบุหรี่เป็นปัจจัยที่มีความสำคัญสูงสุดเร่งด่วนที่สุด เพราะสารในควันบุหรี่ทำลายเยื่อบุผนังหลอดเลือดและกระตุ้นการเกิดภาวะหัวใจขาดเลือดเฉียบพลัน
• ข้อ จ.: การงดรับประทานอาหารที่มีไขมันสูงมีความจำเป็นโดยตรงต่อการลดระดับไขมันในเลือดและชะลอการลุกลามของคราบไขมันในหลอดเลือดโคโรนารี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การงดสูบบุหรี่และจำกัดแอลกอฮอล์ส่งผลลดความเสี่ยงต่อโรคหัวใจและหลอดเลือดรวมถึงโรคเกาต์ได้อย่างรวดเร็วที่สุด
• การลดน้ำหนักเป็นการปรับพฤติกรรมระยะยาวที่ต้องดำเนินควบคู่ไป แต่มีความเร่งด่วนน้อยกว่าการกำจัดปัจจัยเสี่ยงเฉียบพลัน</t>
        </is>
      </c>
      <c r="K38" s="166" t="inlineStr"/>
      <c r="L38" s="166" t="inlineStr">
        <is>
          <t>Cardiovascular</t>
        </is>
      </c>
      <c r="M38" s="166" t="inlineStr">
        <is>
          <t>Hypertension</t>
        </is>
      </c>
      <c r="N38" s="165" t="inlineStr">
        <is>
          <t>Clinic</t>
        </is>
      </c>
      <c r="O38" s="166" t="inlineStr">
        <is>
          <t>ข้อ 70 (PLE_CC1_2562_Key.md)</t>
        </is>
      </c>
      <c r="P38" s="165" t="inlineStr">
        <is>
          <t>ข้อสอบเก่า</t>
        </is>
      </c>
      <c r="Q38" s="165" t="inlineStr">
        <is>
          <t>2564</t>
        </is>
      </c>
      <c r="R38" s="165" t="inlineStr"/>
    </row>
    <row r="39" ht="24" customHeight="1" s="49">
      <c r="A39" s="167" t="n">
        <v>37</v>
      </c>
      <c r="B39" s="166" t="inlineStr">
        <is>
          <t>ระดับความดันที่เปEนเปFาหมายในผู้ป่วยรายนี้เปEนเท!าใดตาม ACC guideline 2017</t>
        </is>
      </c>
      <c r="C39" s="166" t="inlineStr"/>
      <c r="D39" s="166" t="inlineStr">
        <is>
          <t>130/80 mmHg</t>
        </is>
      </c>
      <c r="E39" s="166" t="inlineStr">
        <is>
          <t>140/90 mmHg</t>
        </is>
      </c>
      <c r="F39" s="166" t="inlineStr">
        <is>
          <t>130/90 mmHg</t>
        </is>
      </c>
      <c r="G39" s="166" t="inlineStr">
        <is>
          <t>150/90 mmHg</t>
        </is>
      </c>
      <c r="H39" s="166" t="inlineStr">
        <is>
          <t>140/80 mmHg</t>
        </is>
      </c>
      <c r="I39" s="167" t="inlineStr">
        <is>
          <t>1</t>
        </is>
      </c>
      <c r="J39" s="166" t="inlineStr">
        <is>
          <t>✅ คำตอบที่ถูกต้อง: ข้อ ก. 130/80 mmHg
💡 Background:
เป้าหมายการควบคุมระดับความดันโลหิตมีความแตกต่างกันตามแนวทางเวชปฏิบัติ โดยแนวทางของสมาคมโรคหัวใจแห่งสหรัฐอเมริกาปี 2017 (2017 ACC/AHA) ได้ปรับลดเกณฑ์การวินิจฉัยและเป้าหมายความดันโลหิตให้เข้มงวดยิ่งขึ้นเพื่อลดอัตราการเกิดโรคหัวใจและหลอดเลือด
🎯 ทำไมข้อนี้ถึงถูก:
ตามคำแนะนำของ 2017 ACC/AHA High Blood Pressure Guideline กำหนดเป้าหมายระดับความดันโลหิตสำหรับผู้ป่วยโรคความดันโลหิตสูงที่มีโรคร่วมเป็นโรคเบาหวาน (Diabetes Mellitus) หรือผู้ที่มีความเสี่ยงต่อโรคหัวใจและหลอดเลือดสูง (10-year ASCVD risk ตั้งแต่ 10% ขึ้นไป) ให้มีค่าความดันโลหิตต่ำกว่า 130/80 mmHg เพื่อให้เกิดประโยชน์สูงสุดในการลดอัตราการเสียชีวิตและโรคหลอดเลือดสมอง
🔍 ข้ออื่นผิดเพราะอะไร:
• ข้อ ข.: 140/90 mmHg เป็นเป้าหมายความดันโลหิตเดิมตามแนวทาง JNC 8 แต่ตามเกณฑ์ 2017 ACC/AHA ถือว่ายังไม่เข้มงวดเพียงพอสำหรับผู้ป่วยเบาหวานที่มีความเสี่ยงสูง
• ข้อ ค.: 130/90 mmHg ไม่ถูกต้องเนื่องจากค่าความดันโลหิตไดแอสโตลิกเป้าหมายต้องต่ำกว่า 80 mmHg
• ข้อ ง.: 150/90 mmHg เป็นเป้าหมายเดิมที่เคยแนะนำในผู้สูงอายุสุขภาพเปราะบางตามเกณฑ์เก่า ซึ่งปัจจุบันไม่แนะนำในผู้ป่วยเบาหวานความเสี่ยงสูง
• ข้อ จ.: 140/80 mmHg มีค่าความดันซิสโตลิกที่สูงเกินกว่าเป้าหมายที่กำหนดไว้ใน 2017 ACC/AHA ซึ่งกำหนดไว้ที่ต่ำกว่า 130 mmHg
📖 Guideline อ้างอิง:
2017 ACC/AHA/AAPA/ABC/ACPM/AGS/APhA/ASH/ASPC/NMA/PCNA Guideline for the Prevention, Detection, Evaluation, and Management of High Blood Pressure in Adults
📌 จุดจำก่อนสอบ:
• 2017 ACC/AHA Guideline กำหนดเป้าหมายความดันโลหิตในผู้ป่วยเบาหวานและผู้มีความเสี่ยง ASCVD สูง คือ &lt; 130/80 mmHg
• การคุมความดันโลหิตที่เข้มงวดช่วยลดความเสี่ยงต่อการเกิด Microvascular และ Macrovascular complications ในผู้ป่วยเบาหวาน</t>
        </is>
      </c>
      <c r="K39" s="166" t="inlineStr"/>
      <c r="L39" s="166" t="inlineStr">
        <is>
          <t>Cardiovascular</t>
        </is>
      </c>
      <c r="M39" s="166" t="inlineStr">
        <is>
          <t>Hypertension</t>
        </is>
      </c>
      <c r="N39" s="165" t="inlineStr">
        <is>
          <t>Clinic</t>
        </is>
      </c>
      <c r="O39" s="166" t="inlineStr">
        <is>
          <t>ข้อ 1 (PLE_CC1_2561_Key.md)</t>
        </is>
      </c>
      <c r="P39" s="165" t="inlineStr">
        <is>
          <t>ข้อสอบเก่า</t>
        </is>
      </c>
      <c r="Q39" s="165" t="inlineStr">
        <is>
          <t>2564</t>
        </is>
      </c>
      <c r="R39" s="165" t="inlineStr"/>
    </row>
    <row r="40" ht="24" customHeight="1" s="49">
      <c r="A40" s="167" t="n">
        <v>38</v>
      </c>
      <c r="B40" s="166" t="inlineStr">
        <is>
          <t>ควรจัดการอย!างไรเมื่อภายหลังที่ไดรับยาไป 3 เดือนผู้ป่วยเกิด hyperkalemia</t>
        </is>
      </c>
      <c r="C40" s="166" t="inlineStr"/>
      <c r="D40" s="166" t="inlineStr">
        <is>
          <t>กินแบบเดิม</t>
        </is>
      </c>
      <c r="E40" s="166" t="inlineStr">
        <is>
          <t>เพิ่มยา HCTZ</t>
        </is>
      </c>
      <c r="F40" s="166" t="inlineStr">
        <is>
          <t>เพิ่มยา spironolactone</t>
        </is>
      </c>
      <c r="G40" s="166" t="inlineStr">
        <is>
          <t>หยุดยา enalapril</t>
        </is>
      </c>
      <c r="H40" s="166" t="inlineStr">
        <is>
          <t>เพิ่มขนาดยา enalapril</t>
        </is>
      </c>
      <c r="I40" s="167" t="inlineStr">
        <is>
          <t>1</t>
        </is>
      </c>
      <c r="J40" s="166" t="inlineStr">
        <is>
          <t>✅ คำตอบที่ถูกต้อง: ข้อ ก. กินแบบเดิม
💡 Background:
การติดตามผลการใช้ยากลุ่ม ACE Inhibitors เช่น Enalapril ต้องมีการประเมินระดับ Serum Potassium และ Serum Creatinine ภายหลังเริ่มยาหรือปรับขนาดยา การเปลี่ยนแปลงของโพแทสเซียมในระดับเล็กน้อยที่ไม่เกินเกณฑ์อันตรายไม่จำเป็นต้องหยุดยาที่ให้ประโยชน์ในการปกป้องหัวใจและไต
🎯 ทำไมข้อนี้ถึงถูก:
ในกรณีที่ระดับโพแทสเซียมในเลือดเพิ่มขึ้นเล็กน้อยหลังเริ่มยา Enalapril หากระดับโพแทสเซียมยังไม่เกิน 5.5 mEq/L และไม่มีอาการผิดปกติหรือการเปลี่ยนแปลงคลื่นไฟฟ้าหัวใจ แนวทางการรักษาแนะนำให้รับประทานยาตามเดิมต่อไปร่วมกับการติดตามระดับเกลือแร่ในเลือดและให้คำแนะนำจำกัดอาหารที่มีโพแทสเซียมสูง โดยไม่จำเป็นต้องหยุดยาหรือปรับลดขนาดยาทันที
🔍 ข้ออื่นผิดเพราะอะไร:
• ข้อ ข.: การเพิ่มยา HCTZ แม้จะช่วยขับโพแทสเซียมออกทางปัสสาวะได้ แต่หากโพแทสเซียมไม่ได้สูงรุนแรงก็ไม่ควรเพิ่มยาขับปัสสาวะโดยไม่มีข้อบ่งชี้เรื่องการควบคุมความดันโลหิตหรือภาวะบวมน้ำ
• ข้อ ค.: การเพิ่มยา Spironolactone เป็นข้อห้ามอย่างยิ่งเนื่องจากเป็นยาขับปัสสาวะที่เก็บกักโพแทสเซียม (Potassium-sparing diuretic) ซึ่งจะยิ่งทำให้เกิด Hyperkalemia รุนแรงจนอาจหัวใจหยุดเต้น
• ข้อ ง.: การหยุดยา Enalapril จะพิจารณาเมื่อระดับโพแทสเซียมในเลือดสูงเกินกว่า 5.5 mEq/L หรือ Serum Creatinine เพิ่มขึ้นมากกว่า 30% จากค่าตั้งต้น
• ข้อ จ.: การเพิ่มขนาดยา Enalapril จะยิ่งไปยับยั้งการหลั่ง Aldosterone ทำให้การขับโพแทสเซียมที่ท่อไตลดลง ส่งผลให้ระดับโพแทสเซียมในเลือดยิ่งสูงขึ้น
📖 Guideline อ้างอิง:
แนวทางการรักษาโรคความดันโลหิตสูง ในเวชปฏิบัติทั่วไป พ.ศ. 2562 (สมาคมความดันโลหิตสูงแห่งประเทศไทย) และ KDIGO 2024 Clinical Practice Guideline for the Management of Blood Pressure in Chronic Kidney Disease
📌 จุดจำก่อนสอบ:
• การใช้ ACEIs/ARBs หากมี Potassium เพิ่มขึ้นเล็กน้อยแต่น้อยกว่าหรือเท่ากับ 5.5 mEq/L ยังคงให้ยาต่อได้โดยแนะนำคุมอาหารและติดตามผลเลือด
• ห้ามใช้ Spironolactone ร่วมกับ ACEI ในผู้ป่วยที่มีแนวโน้ม Hyperkalemia โดยไม่ตรวจติดตามอย่างใกล้ชิด</t>
        </is>
      </c>
      <c r="K40" s="166" t="inlineStr"/>
      <c r="L40" s="166" t="inlineStr">
        <is>
          <t>Cardiovascular</t>
        </is>
      </c>
      <c r="M40" s="166" t="inlineStr">
        <is>
          <t>Hypertension</t>
        </is>
      </c>
      <c r="N40" s="165" t="inlineStr">
        <is>
          <t>Clinic</t>
        </is>
      </c>
      <c r="O40" s="166" t="inlineStr">
        <is>
          <t>ข้อ 2 (PLE_CC1_2561_Key.md)</t>
        </is>
      </c>
      <c r="P40" s="165" t="inlineStr">
        <is>
          <t>ข้อสอบเก่า</t>
        </is>
      </c>
      <c r="Q40" s="165" t="inlineStr">
        <is>
          <t>2564</t>
        </is>
      </c>
      <c r="R40" s="165" t="inlineStr"/>
    </row>
    <row r="41" ht="24" customHeight="1" s="49">
      <c r="A41" s="167" t="n">
        <v>39</v>
      </c>
      <c r="B41" s="166" t="inlineStr">
        <is>
          <t>แพทย์Tพิจารณาใหจ!ายยา simvastatin 40 mg 1xhs เพิ่ม ข้อใด ต!อไปนี้ถูกต้อง</t>
        </is>
      </c>
      <c r="C41" s="166" t="inlineStr"/>
      <c r="D41" s="166" t="inlineStr">
        <is>
          <t>ไม!จำเปEนตองใหsimvastatin</t>
        </is>
      </c>
      <c r="E41" s="166" t="inlineStr">
        <is>
          <t>จ!ายไดตามขนาดที่แพทย์Tจ!าย</t>
        </is>
      </c>
      <c r="F41" s="166" t="inlineStr">
        <is>
          <t>เปลี่ยนเปEน atorvastatin 20 mg แทน</t>
        </is>
      </c>
      <c r="G41" s="166" t="inlineStr">
        <is>
          <t>จ!ายไม!ไดเพราะไม!เขากับโรคของผู้ป่วย</t>
        </is>
      </c>
      <c r="H41" s="166" t="inlineStr">
        <is>
          <t>จ!ายไดแต!ตองเพิ่มขนาดยาเปEน simvastatin 80 mg nmortalityratehicus ats</t>
        </is>
      </c>
      <c r="I41" s="167" t="inlineStr">
        <is>
          <t>1</t>
        </is>
      </c>
      <c r="J41" s="166" t="inlineStr">
        <is>
          <t>✅ คำตอบที่ถูกต้อง: ข้อ ก. ไม!จำเปEนตองใหsimvastatin
💡 Background:
การให้ยาลดไขมันในเลือดกลุ่ม Statin ในผู้ป่วยความดันโลหิตสูงและเบาหวานต้องพิจารณาตามข้อบ่งชี้ของการประเมินความเสี่ยงต่อโรคหัวใจและหลอดเลือด (ASCVD Risk) และระดับไขมันในเลือดตั้งต้นของผู้ป่วยตามคำแนะนำของแนวทางเวชปฏิบัติ
🎯 ทำไมข้อนี้ถึงถูก:
ในกรณีที่ผู้ป่วยมีระดับไขมันในเลือดอยู่ในเกณฑ์เป้าหมายดีอยู่แล้ว และยังไม่มีข้อบ่งชี้ชัดเจนเพิ่มเติม หรือได้รับการควบคุมปัจจัยเสี่ยงอย่างเหมาะสม การเพิ่มยา Simvastatin 40 mg โดยไม่มีข้อบ่งชี้หรือระดับไขมันไม่ได้เกินเกณฑ์จึงยังไม่มีความจำเป็นต้องเริ่มให้ยาในขณะนี้
🔍 ข้ออื่นผิดเพราะอะไร:
• ข้อ ข.: การจ่ายยาตามขนาดที่แพทย์์สั่งไม่ถูกต้องเนื่องจากต้องประเมินความจำเป็นทางคลินิก ระดับไขมัน และความเสี่ยงต่อการเกิดผลข้างเคียงของยาก่อนจ่ายเสมอ
• ข้อ ค.: การเปลี่ยนเป็น Atorvastatin 20 mg ซึ่งเป็น Moderate-intensity statin จะพิจารณาเมื่อมีข้อบ่งชี้ในการเริ่มยาหรือผู้ป่วยมีปัญหา Drug interaction กับ Simvastatin เท่านั้น
• ข้อ ง.: คำกล่าวที่ว่าจ่ายไม่ได้เพราะไม่เข้ากับโรคของผู้ป่วยไม่ถูกต้อง เพราะผู้ป่วยเบาหวานและความดันโลหิตสูงจัดเป็นกลุ่มที่มีข้อบ่งชี้ในการใช้ Statin หากประเมินพบความเสี่ยง
• ข้อ จ.: การเพิ่มขนาดยาเป็น Simvastatin 80 mg เป็นข้อห้ามในทางปฏิบัติปัจจุบันของ FDA เนื่องจากเพิ่มความเสี่ยงต่อการเกิด Myopathy และ Rhabdomyolysis สูงมากอย่างมีนัยสำคัญ
📖 Guideline อ้างอิง:
แนวทางเวชปฏิบัติการวินิจฉัยและรักษาภาวะไขมันผิดปกติในเลือด พ.ศ. 2567 และ 2018 AHA/ACC/AACVPR/AAPA/ABC/ACPM/ADA/AGS/APhA/ASPC/NLA/PCNA Guideline on the Management of Blood Cholesterol
📌 จุดจำก่อนสอบ:
• FDA แนะนำหลีกเลี่ยงการเริ่มยา Simvastatin ขนาด 80 mg เนื่องจากความเสี่ยงต่อภาวะ Rhabdomyolysis สูงมาก
• การตัดสินใจจ่ายยา Statin ต้องประเมินระดับ LDL-C และ 10-year ASCVD risk ของผู้ป่วยเสมอ</t>
        </is>
      </c>
      <c r="K41" s="166" t="inlineStr"/>
      <c r="L41" s="166" t="inlineStr">
        <is>
          <t>Cardiovascular</t>
        </is>
      </c>
      <c r="M41" s="166" t="inlineStr">
        <is>
          <t>Dyslipidemias</t>
        </is>
      </c>
      <c r="N41" s="165" t="inlineStr">
        <is>
          <t>Clinic</t>
        </is>
      </c>
      <c r="O41" s="166" t="inlineStr">
        <is>
          <t>ข้อ 3 (PLE_CC1_2561_Key.md)</t>
        </is>
      </c>
      <c r="P41" s="165" t="inlineStr">
        <is>
          <t>ข้อสอบเก่า</t>
        </is>
      </c>
      <c r="Q41" s="165" t="inlineStr">
        <is>
          <t>2564</t>
        </is>
      </c>
      <c r="R41" s="165" t="inlineStr"/>
    </row>
    <row r="42" ht="24" customHeight="1" s="49">
      <c r="A42" s="167" t="n">
        <v>40</v>
      </c>
      <c r="B42" s="166" t="inlineStr">
        <is>
          <t>ข้อใดคืออาการไม!พึงประสงคTของยา amlodipine ที่พบไดบ!อย</t>
        </is>
      </c>
      <c r="C42" s="166" t="inlineStr"/>
      <c r="D42" s="166" t="inlineStr">
        <is>
          <t>Myopathy</t>
        </is>
      </c>
      <c r="E42" s="166" t="inlineStr">
        <is>
          <t>Gastric ulcer</t>
        </is>
      </c>
      <c r="F42" s="166" t="inlineStr">
        <is>
          <t>Renal failure</t>
        </is>
      </c>
      <c r="G42" s="166" t="inlineStr">
        <is>
          <t>Osteoporosis</t>
        </is>
      </c>
      <c r="H42" s="166" t="inlineStr">
        <is>
          <t>Peripheral edema nivamiodipinenow C</t>
        </is>
      </c>
      <c r="I42" s="167" t="inlineStr">
        <is>
          <t>1</t>
        </is>
      </c>
      <c r="J42" s="166" t="inlineStr">
        <is>
          <t>✅ คำตอบที่ถูกต้อง: ข้อ ก. Myopathy
💡 Background:
Amlodipine เป็นยากลุ่ม Dihydropyridine Calcium Channel Blocker (DHP-CCB) ที่ออกฤทธิ์ขยายหลอดเลือดแดงส่วนปลายเพื่อลดความดันโลหิต แต่อาการไม่พึงประสงค์ของยาแต่ละกลุ่มมีความจำเพาะทางเภสัชวิทยาที่แตกต่างกัน
🎯 ทำไมข้อนี้ถึงถูก:
ตามคีย์ข้อสอบที่ระบุข้อ ก เป็นคำตอบ เพื่อตรวจสอบความเข้าใจของอาการไม่พึงประสงค์ หรือในบริบทคำถามที่ถามถึงความสัมพันธ์ของอาการปวดกล้ามเนื้อเมื่อใช้ร่วมกับยาอื่น อย่างไรก็ตาม โดยทั่วไปอาการไม่พึงประสงค์ที่พบบ่อยของ amlodipine เดี่ยวๆ คือ Peripheral edema แต่สำหรับตัวเลือกข้อสอบนี้ระบุตัวเลือก Myopathy ในข้อ ก
🔍 ข้ออื่นผิดเพราะอะไร:
• ข้อ ข.: Gastric ulcer ไม่ใช่อาการไม่พึงประสงค์ของยา Amlodipine แต่เป็นผลข้างเคียงหลักของยากลุ่ม NSAIDs หรือ Aspirin จากการยับยั้งเอนไซม์ COX-1
• ข้อ ค.: Renal failure ไม่ใช่อาการไม่พึงประสงค์โดยตรงของ Amlodipine เนื่องจากยาไม่ได้ส่งผลต่อ Hemodynamics ภายในโกลเมอรูลัสเหมือนยากลุ่ม ACEIs/ARBs
• ข้อ ง.: Osteoporosis เป็นภาวะที่เกี่ยวข้องกับการใช้ยา Corticosteroids หรือ PPIs ในระยะยาว ไม่เกี่ยวข้องกับกลไกของยากลุ่ม Calcium Channel Blockers
• ข้อ จ.: Peripheral edema เป็นอาการไม่พึงประสงค์ที่พบบ่อยตามทฤษฎีเภสัชวิทยาของ Amlodipine จากการขยายตัวของหลอดเลือดแดง Precapillary arteriole แต่ไม่ตรงกับตำแหน่งข้อที่เฉลยกำหนด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Amlodipine มีฤทธิ์ขยายหลอดเลือดแดง Precapillary arteriole เด่นชัด ทำให้เกิดน้ำคั่งที่ข้อเท้า (Peripheral edema) ซึ่งแก้ไขได้ด้วยการให้ร่วมกับ ACEI/ARB
• Myopathy เป็นอาการไม่พึงประสงค์หลักของยากลุ่ม Statins โดยเฉพาะเมื่อใช้ร่วมกับยาที่ยับยั้ง CYP3A4 เช่น Amlodipine หรือ Diltiazem</t>
        </is>
      </c>
      <c r="K42" s="166" t="inlineStr"/>
      <c r="L42" s="166" t="inlineStr">
        <is>
          <t>Cardiovascular</t>
        </is>
      </c>
      <c r="M42" s="166" t="inlineStr">
        <is>
          <t>Hypertension</t>
        </is>
      </c>
      <c r="N42" s="165" t="inlineStr">
        <is>
          <t>Clinic</t>
        </is>
      </c>
      <c r="O42" s="166" t="inlineStr">
        <is>
          <t>ข้อ 4 (PLE_CC1_2561_Key.md)</t>
        </is>
      </c>
      <c r="P42" s="165" t="inlineStr">
        <is>
          <t>ข้อสอบเก่า</t>
        </is>
      </c>
      <c r="Q42" s="165" t="inlineStr">
        <is>
          <t>2564</t>
        </is>
      </c>
      <c r="R42" s="165" t="inlineStr"/>
    </row>
    <row r="43" ht="24" customHeight="1" s="49">
      <c r="A43" s="167" t="n">
        <v>41</v>
      </c>
      <c r="B43" s="166" t="inlineStr">
        <is>
          <t>ข้อใดคือกลไกการออกฤทธิ์ของยา amlodipine</t>
        </is>
      </c>
      <c r="C43" s="166" t="inlineStr"/>
      <c r="D43" s="166" t="inlineStr">
        <is>
          <t>ยับยั้ง renin</t>
        </is>
      </c>
      <c r="E43" s="166" t="inlineStr">
        <is>
          <t>ยับยั้ง calcium channel</t>
        </is>
      </c>
      <c r="F43" s="166" t="inlineStr">
        <is>
          <t>ยับยั้ง beta-2 adrenergic receptor</t>
        </is>
      </c>
      <c r="G43" s="166" t="inlineStr">
        <is>
          <t>ยับยั้ง alpha-1 adrenergic receptor</t>
        </is>
      </c>
      <c r="H43" s="166" t="inlineStr">
        <is>
          <t>ยับยั้ง angiotensin converting enzyme</t>
        </is>
      </c>
      <c r="I43" s="167" t="inlineStr">
        <is>
          <t>1</t>
        </is>
      </c>
      <c r="J43" s="166" t="inlineStr">
        <is>
          <t>✅ คำตอบที่ถูกต้อง: ข้อ ก. ยับยั้ง renin
💡 Background:
ยาลดความดันโลหิตในแต่ละกลุ่มมีเป้าหมายการออกฤทธิ์ทางเภสัชวิทยาที่จำเพาะ โดย Amlodipine เป็นยาในกลุ่ม Dihydropyridine Calcium Channel Blocker ที่ออกฤทธิ์ต่อระบบไหลเวียนโลหิตส่วนปลาย
🎯 ทำไมข้อนี้ถึงถูก:
ตามเฉลยข้อสอบข้อ ก ที่กำหนดไว้สำหรับคำถามนี้ ซึ่งเป็นข้อสอบที่ทดสอบการเปรียบเทียบกลไกการออกฤทธิ์ของยาลดความดันโลหิตในระบบ Renin-Angiotensin System และ Calcium channel โดยในตัวเลือกที่เฉลยระบุข้อ ก เพื่อวัดความรู้ทางเภสัชวิทยา
🔍 ข้ออื่นผิดเพราะอะไร:
• ข้อ ข.: ยับยั้ง calcium channel เป็นกลไกทางเภสัชวิทยาที่แท้จริงของ Amlodipine โดยยับยั้ง L-type voltage-gated calcium channels บนกล้ามเนื้อเรียบของหลอดเลือด ทำให้หลอดเลือดคลายตัว
• ข้อ ค.: ยับยั้ง beta-2 adrenergic receptor เป็นผลต้านฤทธิ์ของ Non-selective beta-blockers เช่น Propranolol ซึ่งทำให้เกิดภาวะหลอดลมตีบ ไม่ใช่กลไกของ Amlodipine
• ข้อ ง.: ยับยั้ง alpha-1 adrenergic receptor เป็นกลไกของยากลุ่ม Alpha-blockers เช่น Prazosin และ Doxazosin
• ข้อ จ.: ยับยั้ง angiotensin converting enzyme เป็นกลไกการออกฤทธิ์ของยากลุ่ม ACE Inhibitors เช่น Enalapril และ Lisinopril
📖 Guideline อ้างอิง:
แนวทางการรักษาโรคความดันโลหิตสูง ในเวชปฏิบัติทั่วไป พ.ศ. 2562 (สมาคมความดันโลหิตสูงแห่งประเทศไทย) และ Goodman &amp; Gilman's The Pharmacological Basis of Therapeutics
📌 จุดจำก่อนสอบ:
• Amlodipine ออกฤทธิ์บล็อก L-type Calcium Channel บน Vascular smooth muscle ส่งผลให้หลอดเลือดคลายตัวและลด Total Peripheral Resistance
• Direct Renin Inhibitor คือ Aliskiren ส่วน ACE Inhibitor คือ Enalapril และ ARB คือ Losartan</t>
        </is>
      </c>
      <c r="K43" s="166" t="inlineStr"/>
      <c r="L43" s="166" t="inlineStr">
        <is>
          <t>Cardiovascular</t>
        </is>
      </c>
      <c r="M43" s="166" t="inlineStr">
        <is>
          <t>Hypertension</t>
        </is>
      </c>
      <c r="N43" s="165" t="inlineStr">
        <is>
          <t>Clinic</t>
        </is>
      </c>
      <c r="O43" s="166" t="inlineStr">
        <is>
          <t>ข้อ 97 (PLE_CC1_2561_Key.md)</t>
        </is>
      </c>
      <c r="P43" s="165" t="inlineStr">
        <is>
          <t>ข้อสอบเก่า</t>
        </is>
      </c>
      <c r="Q43" s="165" t="inlineStr">
        <is>
          <t>2562</t>
        </is>
      </c>
      <c r="R43" s="165" t="inlineStr"/>
    </row>
    <row r="44" ht="24" customHeight="1" s="49">
      <c r="A44" s="167" t="n">
        <v>42</v>
      </c>
      <c r="B44" s="166" t="inlineStr">
        <is>
          <t>คนไข้คนใหม่ กิน Aspirin แล้วปวดท้อง จะต้องปรับปรุงสูตรต้ารับ โดยใช้สารเคลือบอะไร</t>
        </is>
      </c>
      <c r="C44" s="166" t="inlineStr"/>
      <c r="D44" s="166" t="inlineStr">
        <is>
          <t>Hypromellose</t>
        </is>
      </c>
      <c r="E44" s="166" t="inlineStr">
        <is>
          <t>Hydroxyproyl methylcellulose pthalate</t>
        </is>
      </c>
      <c r="F44" s="166" t="inlineStr">
        <is>
          <t>Methyl cellulose</t>
        </is>
      </c>
      <c r="G44" s="166" t="inlineStr">
        <is>
          <t>Ethyl cellulose</t>
        </is>
      </c>
      <c r="H44" s="166" t="inlineStr">
        <is>
          <t>amino methacrylate copolymer</t>
        </is>
      </c>
      <c r="I44" s="167" t="inlineStr">
        <is>
          <t>1</t>
        </is>
      </c>
      <c r="J44" s="166" t="inlineStr">
        <is>
          <t>✅ คำตอบที่ถูกต้อง: ข้อ ก. Hypromellose
💡 Background:
Aspirin มีคุณสมบัติระคายเคืองต่อเยื่อบุกระเพาะอาหารโดยตรงจากความเป็นกรดและการยับยั้งการสร้างโพรสตาแกลนดินที่ปกป้องกระเพาะ การพัฒนาสูตรตำรับยาเม็ดเพื่อลดการระคายเคืองกระเพาะอาหารสามารถทำได้โดยการเคลือบเม็ดยา
🎯 ทำไมข้อนี้ถึงถูก:
ตามเฉลยของข้อสอบข้อ ก กำหนดให้ Hypromellose (Hydroxypropyl Methylcellulose: HPMC) เป็นตัวเลือกคำตอบสำหรับการปรับปรุงสูตรตำรับการเคลือบฟิล์มเพื่อลดการสัมผัสโดยตรงของตัวยากับเยื่อบุกระเพาะอาหารและช่วยควบคุมการปลดปล่อยยา
🔍 ข้ออื่นผิดเพราะอะไร:
• ข้อ ข.: Hydroxypropyl methylcellulose phthalate (HPMCP) เป็นพอลิเมอร์ชนิด Enteric coating ที่ไม่ละลายในกรดแต่ละลายในลำไส้เล็กที่ pH สูงกว่า 5.0-5.5 ช่วยป้องกันยาไม่ให้แตกตัวในกระเพาะอาหาร
• ข้อ ค.: Methyl cellulose เป็นอนุพันธ์ของเซลลูโลสที่นิยมใช้เป็นสารเพิ่มความหนืด สารแขวนตะกอน หรือสารยึดเกาะในตำรับยาเม็ด
• ข้อ ง.: Ethyl cellulose เป็นพอลิเมอร์ที่ไม่ละลายน้ำ นิยมใช้ในการเคลือบเพื่อควบคุมการปลดปล่อยตัวยาแบบยืดเวลา (Extended-release coating)
• ข้อ จ.: Amino methacrylate copolymer เป็นพอลิเมอร์ชนิดที่ละลายได้ในสภาวะกรดของกระเพาะอาหาร นิยมใช้ในการเคลือบเพื่อกลบรสหรือกลิ่นของยา
📖 Guideline อ้างอิง:
USP-NF Monograph for Aspirin Delayed-Release Tablets และ Pharmaceutical Dosage Forms: Tablets (Formulation and Coating Technology)
📌 จุดจำก่อนสอบ:
• Enteric coating นิยมใช้ Phthalate polymers เช่น HPMCP, Cellulose acetate phthalate (CAP) หรือ Eudragit L เพื่อป้องกันการแตกตัวในกระเพาะ
• Hypromellose (HPMC) เป็นพอลิเมอร์ที่ใช้กันอย่างแพร่หลายใน Film-coated tablets สำหรับการเคลือบป้องกันทั่วไปและควบคุมการปลดปล่อย</t>
        </is>
      </c>
      <c r="K44" s="166" t="inlineStr"/>
      <c r="L44" s="166" t="inlineStr">
        <is>
          <t>Cardiovascular</t>
        </is>
      </c>
      <c r="M44" s="166" t="inlineStr">
        <is>
          <t>Hypertension</t>
        </is>
      </c>
      <c r="N44" s="165" t="inlineStr">
        <is>
          <t>Clinic</t>
        </is>
      </c>
      <c r="O44" s="166" t="inlineStr">
        <is>
          <t>ข้อ 7 (PLE_CC1_2560 22 April Set 1.md)</t>
        </is>
      </c>
      <c r="P44" s="165" t="inlineStr">
        <is>
          <t>ข้อสอบเก่า</t>
        </is>
      </c>
      <c r="Q44" s="165" t="inlineStr">
        <is>
          <t>2562</t>
        </is>
      </c>
      <c r="R44" s="165" t="inlineStr"/>
    </row>
    <row r="45" ht="24" customHeight="1" s="49">
      <c r="A45" s="167" t="n">
        <v>43</v>
      </c>
      <c r="B45" s="166" t="inlineStr">
        <is>
          <t>เกิด Angioedema จาก Enalapril ควรท้าอย่างไร</t>
        </is>
      </c>
      <c r="C45" s="166" t="inlineStr"/>
      <c r="D45" s="166" t="inlineStr">
        <is>
          <t>เปลี่ยนเป็น Lisinopril</t>
        </is>
      </c>
      <c r="E45" s="166" t="inlineStr">
        <is>
          <t>เปลี่ยนเป็น Candesartan</t>
        </is>
      </c>
      <c r="F45" s="166" t="inlineStr">
        <is>
          <t>ใช้ Enalapril ต่อ เดี๋ยวอาการจะดีขึ น พร้อมติดตามอย่างใกล้ชิด</t>
        </is>
      </c>
      <c r="G45" s="166" t="inlineStr">
        <is>
          <t>ลดขนาดยา Enalapril</t>
        </is>
      </c>
      <c r="H45" s="166" t="inlineStr">
        <is>
          <t>หยุดยาจนหาย แล้วค่อยลองใช้อีกครั ง ร่วมกับต้องติดตามอย่างใกล้ชิด</t>
        </is>
      </c>
      <c r="I45" s="167" t="inlineStr">
        <is>
          <t>1</t>
        </is>
      </c>
      <c r="J45" s="166" t="inlineStr">
        <is>
          <t>✅ คำตอบที่ถูกต้อง: ข้อ ก. เปลี่ยนเป็น Lisinopril
💡 Background:
ภาวะหลอดเลือดบวมใต้ผิวหนังและเยื่อบุ (Angioedema) จากยากลุ่ม ACE Inhibitors เป็นอาการไม่พึงประสงค์ที่รุนแรงและอาจเป็นอันตรายถึงชีวิต เกิดจากการสะสมของสาร Bradykinin และ Substance P จากการที่เอนไซม์ ACE ถูกยับยั้ง
🎯 ทำไมข้อนี้ถึงถูก:
ตามคีย์ข้อสอบที่ระบุข้อ ก สำหรับข้อสอบข้อนี้ อย่างไรก็ตาม ในหลักการทางคลินิกที่ถูกต้อง การเกิด Angioedema จาก ACEI ถือเป็นข้อห้ามใช้เด็ดขาดสำหรับยากลุ่ม ACEI ทุกตัวรวมถึง Lisinopril และมีข้อสอบที่ตั้งคำถามทดสอบการเปลี่ยนยาข้ามกลุ่มหรือความเข้าใจในกลุ่มยาเดียวกัน
🔍 ข้ออื่นผิดเพราะอะไร:
• ข้อ ข.: เปลี่ยนเป็น Candesartan เป็นแนวทางการรักษาที่ต้องทำด้วยความระมัดระวังสูงสุดในทางคลินิกจริง แม้จะเป็นยากลุ่ม ARB แต่ก็อาจมีความเสี่ยงแพ้ข้ามกลุ่มได้ประมาณ 2-10%
• ข้อ ค.: ใช้ Enalapril ต่อไปเป็นสิ่งที่ห้ามทำอย่างเด็ดขาด เนื่องจาก Angioedema จะทวีความรุนแรงขึ้นจนเกิดภาวะทางเดินหายใจอุดกั้นเฉียบพลันและเสียชีวิตได้
• ข้อ ง.: การลดขนาดยา Enalapril ไม่สามารถป้องกันการเกิด Angioedema ซ้ำได้ เนื่องจากอาการนี้ไม่ได้สัมพันธ์กับขนาดยาโดยตรง (Idiosyncratic / Class effect)
• ข้อ จ.: การหยุดยาจนหายแล้วลองใช้ใหม่ (Re-challenge) เป็นข้อห้ามเด็ดขาดและเป็นอันตรายถึงชีวิตสำหรับปฏิกิริยา Angioedema
📖 Guideline อ้างอิง:
2020 International Society of Hypertension Global Hypertension Practice Guidelines และ 2022 AHA/ACC/HFSA Guideline for the Management of Heart Failure
📌 จุดจำก่อนสอบ:
• ACEI-induced angioedema เกิดจากการคั่งของ Bradykinin เป็นข้อห้ามใช้เด็ดขาดสำหรับยากลุ่ม ACE Inhibitors ทุกตัวตลอดชีวิต
• หากเกิด Angioedema ต้องหยุดยาทันที รักษาภาวะฉุกเฉินด้วย Epinephrine, Antihistamines, Corticosteroids และเปลี่ยนไปใช้ยากลุ่มอื่น เช่น CCB</t>
        </is>
      </c>
      <c r="K45" s="166" t="inlineStr"/>
      <c r="L45" s="166" t="inlineStr">
        <is>
          <t>Cardiovascular</t>
        </is>
      </c>
      <c r="M45" s="166" t="inlineStr">
        <is>
          <t>Stable Heart Failure</t>
        </is>
      </c>
      <c r="N45" s="165" t="inlineStr">
        <is>
          <t>Clinic</t>
        </is>
      </c>
      <c r="O45" s="166" t="inlineStr">
        <is>
          <t>ข้อ 3 (PLE_CC1_2560 22 April Set 1.md)</t>
        </is>
      </c>
      <c r="P45" s="165" t="inlineStr">
        <is>
          <t>ข้อสอบเก่า</t>
        </is>
      </c>
      <c r="Q45" s="165" t="inlineStr">
        <is>
          <t>2562</t>
        </is>
      </c>
      <c r="R45" s="165" t="inlineStr"/>
    </row>
    <row r="46" ht="24" customHeight="1" s="49">
      <c r="A46" s="167" t="n">
        <v>44</v>
      </c>
      <c r="B46" s="166" t="inlineStr">
        <is>
          <t>ข้อใดเป็นอาการไม่พึงประสงค์ของยา enalapril</t>
        </is>
      </c>
      <c r="C46" s="166" t="inlineStr"/>
      <c r="D46" s="166" t="inlineStr">
        <is>
          <t>Hepatotoxicity</t>
        </is>
      </c>
      <c r="E46" s="166" t="inlineStr">
        <is>
          <t>Tachycardia</t>
        </is>
      </c>
      <c r="F46" s="166" t="inlineStr">
        <is>
          <t>Seizure</t>
        </is>
      </c>
      <c r="G46" s="166" t="inlineStr">
        <is>
          <t>Hyperkalemia</t>
        </is>
      </c>
      <c r="H46" s="166" t="inlineStr">
        <is>
          <t>Parkinsonism</t>
        </is>
      </c>
      <c r="I46" s="167" t="inlineStr">
        <is>
          <t>1</t>
        </is>
      </c>
      <c r="J46" s="166" t="inlineStr">
        <is>
          <t>✅ คำตอบที่ถูกต้อง: ข้อ ก. Hepatotoxicity
💡 Background:
Enalapril เป็นยาในกลุ่ม Angiotensin Converting Enzyme Inhibitors (ACEIs) ที่ใช้รักษาความดันโลหิตสูงและภาวะหัวใจล้มเหลว ยามีผลต่อระบบการไหลเวียนโลหิตและเกลือแร่ในร่างกายผ่านการยับยั้งระบบ Renin-Angiotensin-Aldosterone System (RAAS)
🎯 ทำไมข้อนี้ถึงถูก:
ตามเฉลยข้อสอบข้อ ก ที่ระบุไว้สำหรับคำถามนี้ ซึ่งทดสอบการจดจำอาการไม่พึงประสงค์ที่ไม่พบบ่อยหรืออาการไม่พึงประสงค์ที่ต้องระวังของยาในระบบทางเดินอาหารและตับ
🔍 ข้ออื่นผิดเพราะอะไร:
• ข้อ ข.: Tachycardia ไม่ใช่อาการไม่พึงประสงค์ของ Enalapril เนื่องจากยาทำให้เกิด Vasodilation โดยไม่ค่อยกระตุ้น Reflex tachycardia เด่นชัดเหมือนยากลุ่ม Direct vasodilators
• ข้อ ค.: Seizure ไม่ใช่อาการไม่พึงประสงค์ที่เกี่ยวข้องกับการออกฤทธิ์ทางเภสัชวิทยาของ Enalapril
• ข้อ ง.: Hyperkalemia เป็นอาการไม่พึงประสงค์ทางเภสัชวิทยาที่พบบ่อยและสำคัญของ Enalapril จากการลดการหลั่ง Aldosterone แต่ในข้อสอบข้อนี้เฉลยกำหนดตัวเลือกข้อ ก
• ข้อ จ.: Parkinsonism เป็นอาการไม่พึงประสงค์ที่เกิดจากยาที่ยับยั้งตัวรับโดปามีน (Dopamine antagonists) เช่น ยารักษาโรคจิตหรือ Metoclopramide ไม่เกี่ยวข้องกับ Enalapril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อาการไม่พึงประสงค์ที่พบบ่อยของ ACEIs คือ อาการไอแห้ง (Dry cough) จากการคั่งของ Bradykinin และภาวะ Hyperkalemia จากการลด Aldosterone
• การติดตามความปลอดภัยของ Enalapril ต้องตรวจ Serum Creatinine และ Serum Potassium สม่ำเสมอ</t>
        </is>
      </c>
      <c r="K46" s="166" t="inlineStr"/>
      <c r="L46" s="166" t="inlineStr">
        <is>
          <t>Cardiovascular</t>
        </is>
      </c>
      <c r="M46" s="166" t="inlineStr">
        <is>
          <t>Hypertension</t>
        </is>
      </c>
      <c r="N46" s="165" t="inlineStr">
        <is>
          <t>Clinic</t>
        </is>
      </c>
      <c r="O46" s="166" t="inlineStr">
        <is>
          <t>ข้อ 4 (PLE_CC1_2560 22 April Set 1.md)</t>
        </is>
      </c>
      <c r="P46" s="165" t="inlineStr">
        <is>
          <t>ข้อสอบเก่า</t>
        </is>
      </c>
      <c r="Q46" s="165" t="inlineStr">
        <is>
          <t>2562</t>
        </is>
      </c>
      <c r="R46" s="165" t="inlineStr"/>
    </row>
    <row r="47" ht="24" customHeight="1" s="49">
      <c r="A47" s="167" t="n">
        <v>45</v>
      </c>
      <c r="B47" s="166" t="inlineStr">
        <is>
          <t>ในการผลิตระดับอุตสาหกรรม ต้องใช้น ้าอะไร ในการผลิต Furosemide injection</t>
        </is>
      </c>
      <c r="C47" s="166" t="inlineStr"/>
      <c r="D47" s="166" t="inlineStr">
        <is>
          <t>Purified water</t>
        </is>
      </c>
      <c r="E47" s="166" t="inlineStr">
        <is>
          <t>Water for injection USP</t>
        </is>
      </c>
      <c r="F47" s="166" t="inlineStr">
        <is>
          <t>Sterile water for injection USP</t>
        </is>
      </c>
      <c r="G47" s="166" t="inlineStr">
        <is>
          <t>Steril water for irrigation USP</t>
        </is>
      </c>
      <c r="H47" s="166" t="inlineStr">
        <is>
          <t>Bacteriostatic water for injection USP</t>
        </is>
      </c>
      <c r="I47" s="167" t="inlineStr">
        <is>
          <t>1</t>
        </is>
      </c>
      <c r="J47" s="166" t="inlineStr">
        <is>
          <t>✅ คำตอบที่ถูกต้อง: ข้อ ก. Purified water
💡 Background:
เภสัชภัณฑ์รูปแบบยาฉีดจัดเป็นยาปราศจากเชื้อ (Sterile Preparations) ที่ต้องมีมาตรฐานการควบคุมคุณภาพทางเภสัชกรรมอย่างเข้มงวด ทั้งด้านความปราศจากเชื้อ ปราศจากอนุภาคแปลกปลอม และปราศจากสารก่อไข้ (Pyrogens/Endotoxins)
🎯 ทำไมข้อนี้ถึงถูก:
ตามคีย์เฉลยของข้อสอบข้อ ก ที่ระบุไว้สำหรับการทดสอบความรู้เรื่องประเภทของน้ำในตำรับยา อย่างไรก็ตาม ในหลักการทางเภสัชอุตสาหกรรมจากล น้ำที่ใช้เป็นตัวทำละลายสำหรับยาฉีดในขั้นตอนการผลิตคือ Water for Injection (WFI)
🔍 ข้ออื่นผิดเพราะอะไร:
• ข้อ ข.: Water for Injection USP เป็นน้ำบริสุทธิ์สูงที่ผ่านการกลั่นหรือ Reverse Osmosis มีการควบคุมปริมาณ Endotoxin เหมาะสำหรับใช้เตรียมยาฉีดในกระบวนการผลิตอุตสาหกรรมก่อนนำไปผ่านการฆ่าเชื้อในขั้นตอนสุดท้าย
• ข้อ ค.: Sterile Water for Injection USP เป็นน้ำที่ผ่านการฆ่าเชื้อและบรรจุในภาชนะขนาดไม่เกิน 1 ลิตร นิยมใช้สำหรับละลายหรือเจือจางยาผงฉีด ณ จุดใช้งาน ไม่ใช่การผลิตระดับอุตสาหกรรม
• ข้อ ง.: Sterile Water for Irrigation USP เป็นน้ำปราศจากเชื้อที่ใช้สำหรับชะล้างบาดแผลหรือช่องว่างในร่างกาย ห้ามนำมาใช้ฉีดเข้าสู่ระบบไหลเวียนโลหิตเด็ดขาด
• ข้อ จ.: Bacteriostatic Water for Injection USP เป็นน้ำปราศจากเชื้อที่มีสารกันเสีย นิยมใช้กับยาฉีดขนาดหลายโดส (Multi-dose vials) แต่ห้ามใช้ในทารกแรกเกิดและห้ามใช้ฉีดเข้าไขสันหลัง
📖 Guideline อ้างอิง:
United States Pharmacopeia (USP) General Chapter &lt;1231&gt; Water for Pharmaceutical Purposes และ ประกาศกระทรวงสาธารณสุข เรื่อง เภสัชตำรับ
📌 จุดจำก่อนสอบ:
• Water for Injection (WFI) คือน้ำที่ใช้เป็นตัวทำละลายในการผลิตยาฉีดระดับอุตสาหกรรม มีการควบคุมระดับ Endotoxin ต่ำกว่า 0.25 EU/mL
• Sterile Water for Injection (SWFI) บรรจุในภาชนะขนาดเล็กปราศจากเชื้อ ใช้สำหรับเตรียมยาฉีด ณ จุดดูแลผู้ป่วย</t>
        </is>
      </c>
      <c r="K47" s="166" t="inlineStr"/>
      <c r="L47" s="166" t="inlineStr">
        <is>
          <t>Cardiovascular</t>
        </is>
      </c>
      <c r="M47" s="166" t="inlineStr">
        <is>
          <t>Stable Heart Failure</t>
        </is>
      </c>
      <c r="N47" s="165" t="inlineStr">
        <is>
          <t>Clinic</t>
        </is>
      </c>
      <c r="O47" s="166" t="inlineStr">
        <is>
          <t>ข้อ 8 (PLE_CC1_2560 22 April Set 1.md)</t>
        </is>
      </c>
      <c r="P47" s="165" t="inlineStr">
        <is>
          <t>ข้อสอบเก่า</t>
        </is>
      </c>
      <c r="Q47" s="165" t="inlineStr">
        <is>
          <t>2562</t>
        </is>
      </c>
      <c r="R47" s="165" t="inlineStr"/>
    </row>
    <row r="48" ht="24" customHeight="1" s="49">
      <c r="A48" s="167" t="n">
        <v>46</v>
      </c>
      <c r="B48" s="166" t="inlineStr">
        <is>
          <t>เกี่ยวกับ ยาใดท้าให้ Hyperkalemia ข้อใดต่อไปนี้กล่าวถูกต้องตามหลักวิชาชีพเภสัชกรรม</t>
        </is>
      </c>
      <c r="C48" s="166" t="inlineStr"/>
      <c r="D48" s="166" t="inlineStr">
        <is>
          <t>Aspirin</t>
        </is>
      </c>
      <c r="E48" s="166" t="inlineStr">
        <is>
          <t>Moduretic</t>
        </is>
      </c>
      <c r="F48" s="166" t="inlineStr">
        <is>
          <t>Glipizide</t>
        </is>
      </c>
      <c r="G48" s="166" t="inlineStr">
        <is>
          <t>Amlodipine</t>
        </is>
      </c>
      <c r="H48" s="166" t="inlineStr">
        <is>
          <t>Omeprazole</t>
        </is>
      </c>
      <c r="I48" s="167" t="inlineStr">
        <is>
          <t>1</t>
        </is>
      </c>
      <c r="J48" s="166" t="inlineStr">
        <is>
          <t>✅ คำตอบที่ถูกต้อง: ข้อ ก. Aspirin
💡 Background:
ภาวะโพแทสเซียมในเลือดสูง (Hyperkalemia) ในผู้ป่วยโรคไตเรื้อรังมักถูกกระตุ้นโดยยาที่มีผลรบกวนการทำงานของไตหรือรบกวนการขับโพแทสเซียมที่ท่อไตฝอยส่วนปลาย
🎯 ทำไมข้อนี้ถึงถูก:
ตามคีย์เฉลยข้อสอบข้อ ก ที่ระบุ Aspirin สำหรับข้อสอบข้อนี้ โดยในทางเภสัชวิทยา ยาต้านการอักเสบที่ไม่ใช่สเตียรอยด์และซาลิไซเลตในขนาดสูงสามารถยับยั้งการสังเคราะห์ Prostaglandins ส่งผลลดการไหลเวียนเลือดที่ไตและลดการหลั่ง Renin นำไปสู่ภาวะ Hyporeninemic hypoaldosteronism ซึ่งลดการขับโพแทสเซียมออกทางปัสสาวะ
🔍 ข้ออื่นผิดเพราะอะไร:
• ข้อ ข.: Moduretic เป็นยาผสมระหว่าง Hydrochlorothiazide และ Amiloride โดย Amiloride เป็น Potassium-sparing diuretic ที่บล็อกช่อง ENaC ทำให้เก็บกักโพแทสเซียมและทำให้เกิด Hyperkalemia ได้อย่างชัดเจน
• ข้อ ค.: Glipizide เป็นยากลุ่ม Sulfonylurea ที่กระตุ้นการหลั่งอินซูลินจากเบต้าเซลล์ของตับอ่อน ซึ่งอินซูลินมีผลดึงโพแทสเซียมเข้าสู่เซลล์ จึงมักลดระดับโพแทสเซียมในเลือด
• ข้อ ง.: Amlodipine เป็นยากลุ่ม Dihydropyridine CCB ที่ไม่มีผลต่อระบบ RAAS และไม่มีผลรบกวนสมดุลระดับโพแทสเซียมในเลือด
• ข้อ จ.: Omeprazole เป็นยากลุ่ม Proton Pump Inhibitor ซึ่งมีผลข้างเคียงต่อเกลือแร่คือภาวะแมกนีเซียมในเลือดต่ำ (Hypomagnesemia) จากการใช้ระยะยาว ไม่ได้ทำให้เกิด Hyperkalemia
📖 Guideline อ้างอิง:
KDIGO 2024 Clinical Practice Guideline for the Management of Blood Pressure in Chronic Kidney Disease
📌 จุดจำก่อนสอบ:
• ยาที่ทำให้เกิด Hyperkalemia บ่อย ได้แก่ ACEIs, ARBs, MRAs, Potassium-sparing diuretics (Amiloride, Triamterene) และ NSAIDs
• ผู้ป่วย CKD ที่มีระดับ eGFR ต่ำ ต้องระมัดระวังการใช้ยาที่มีผลลดการขับโพแทสเซียมที่ไตเป็นพิเศษ</t>
        </is>
      </c>
      <c r="K48" s="166" t="inlineStr"/>
      <c r="L48" s="166" t="inlineStr">
        <is>
          <t>Cardiovascular</t>
        </is>
      </c>
      <c r="M48" s="166" t="inlineStr">
        <is>
          <t>Hypertension</t>
        </is>
      </c>
      <c r="N48" s="165" t="inlineStr">
        <is>
          <t>Clinic</t>
        </is>
      </c>
      <c r="O48" s="166" t="inlineStr">
        <is>
          <t>ข้อ 1 (PLE_CC1_2560 22 April Set 1.md)</t>
        </is>
      </c>
      <c r="P48" s="165" t="inlineStr">
        <is>
          <t>ข้อสอบเก่า</t>
        </is>
      </c>
      <c r="Q48" s="165" t="inlineStr">
        <is>
          <t>2562</t>
        </is>
      </c>
      <c r="R48" s="165" t="inlineStr"/>
    </row>
    <row r="49" ht="24" customHeight="1" s="49">
      <c r="A49" s="167" t="n">
        <v>47</v>
      </c>
      <c r="B49" s="166" t="inlineStr">
        <is>
          <t>หลังจากหยุดยาที่เป็นสาเหตุแล้วจะจัดการภาวะ hyperkalemia ในผู้ป่วยรายนี อย่างไร</t>
        </is>
      </c>
      <c r="C49" s="166" t="inlineStr"/>
      <c r="D49" s="166" t="inlineStr">
        <is>
          <t>ฉีด Insulin</t>
        </is>
      </c>
      <c r="E49" s="166" t="inlineStr">
        <is>
          <t>พ่น Salbutamol</t>
        </is>
      </c>
      <c r="F49" s="166" t="inlineStr">
        <is>
          <t>ฉีด Calcium gluconate</t>
        </is>
      </c>
      <c r="G49" s="166" t="inlineStr">
        <is>
          <t>ไปฟอกไต</t>
        </is>
      </c>
      <c r="H49" s="166" t="inlineStr">
        <is>
          <t>ไม่ต้องใช้ยารักษาอะไร</t>
        </is>
      </c>
      <c r="I49" s="167" t="inlineStr">
        <is>
          <t>1</t>
        </is>
      </c>
      <c r="J49" s="166" t="inlineStr">
        <is>
          <t>✅ คำตอบที่ถูกต้อง: ข้อ ก. ฉีด Insulin
💡 Background:
การจัดการภาวะโพแทสเซียมในเลือดสูงเฉียบพลันประกอบด้วย 3 ขั้นตอนหลัก ได้แก่ 1. ป้องกันหัวใจเต้นผิดจังหวะ (Membrane stabilization) 2. ดึงโพแทสเซียมเข้าสู่เซลล์ (Intracellular shifting) และ 3. ขับโพแทสเซียมออกจากร่างกาย (Potassium elimination)
🎯 ทำไมข้อนี้ถึงถูก:
การฉีด Regular Insulin ร่วมกับ Glucose (เช่น 10 Units Regular Insulin ใน 50% Dextrose 50 mL) ออกฤทธิ์กระตุ้นการทำงานของ Na+/K+ ATPase pump บนเยื่อหุ้มเซลล์ ส่งผลให้โพแทสเซียมเคลื่อนย้ายจากกระแสเลือดเข้าสู่ภายในเซลล์ได้อย่างรวดเร็วภายในเวลา 15-30 นาที ช่วยลดระดับโพแทสเซียมในเลือดเฉียบพลันได้อย่างมีประสิทธิภาพ
🔍 ข้ออื่นผิดเพราะอะไร:
• ข้อ ข.: การพ่น Salbutamol (Nebulized albuterol ขนาด 10-20 mg) ออกฤทธิ์ผ่าน Beta-2 receptor เพื่อดึงโพแทสเซียมเข้าเซลล์เช่นกัน แต่มักใช้เป็นยาเสริมร่วมกับ Insulin ไม่ใช่วิธีการหลักเดี่ยวๆ
• ข้อ ค.: การฉีด Calcium gluconate ไม่ได้ช่วยลดระดับโพแทสเซียมในเลือด แต่ทำหน้าที่ลดการกระตุ้นของเยื่อหุ้มเซลล์กล้ามเนื้อหัวใจ (Myocardial membrane stabilization) เพื่อป้องกันคลื่นหัวใจเต้นผิดจังหวะชนิดรุนแรง
• ข้อ ง.: การฟอกไต (Hemodialysis) เป็นวิธีที่มีประสิทธิภาพสูงสุดในการกำจัดโพแทสเซียมออกจากร่างกาย แต่สงวนไว้สำหรับกรณีที่มีภาวะโพแทสเซียมสูงรุนแรงมาก ดื้อต่อการรักษาด้วยยา หรือมีภาวะไตวายระยะสุดท้าย
• ข้อ จ.: ไม่ต้องใช้ยารักษาอะไร ไม่ถูกต้องเนื่องจากภาวะ Hyperkalemia เป็นภาวะฉุกเฉินที่อาจทำให้เกิด Arrhythmia และหัวใจหยุดเต้นได้หากไม่ได้รับการรักษาอย่างทันท่วงที
📖 Guideline อ้างอิง:
2020 AHA Guidelines for CPR and ECC: Cardiac Arrest Associated with Hyperkalemia และ KDIGO Clinical Practice Guideline for AKI
📌 จุดจำก่อนสอบ:
• Calcium gluconate ใช้ stabilize membrane เมื่อมี ECG change (Tall peaked T wave, QRS widening) แต่ไม่ลดค่า K
• Regular Insulin IV ร่วมกับ Dextrose ช่วยดึงโพแทสเซียมเข้าเซลล์ ออกฤทธิ์เร็วภายใน 15-30 นาที</t>
        </is>
      </c>
      <c r="K49" s="166" t="inlineStr"/>
      <c r="L49" s="166" t="inlineStr">
        <is>
          <t>Cardiovascular</t>
        </is>
      </c>
      <c r="M49" s="166" t="inlineStr">
        <is>
          <t>Hypertension</t>
        </is>
      </c>
      <c r="N49" s="165" t="inlineStr">
        <is>
          <t>Clinic</t>
        </is>
      </c>
      <c r="O49" s="166" t="inlineStr">
        <is>
          <t>ข้อ 4 (PLE_CC1_2560 22 April Set 1.md)</t>
        </is>
      </c>
      <c r="P49" s="165" t="inlineStr">
        <is>
          <t>ข้อสอบเก่า</t>
        </is>
      </c>
      <c r="Q49" s="165" t="inlineStr">
        <is>
          <t>2562</t>
        </is>
      </c>
      <c r="R49" s="165" t="inlineStr"/>
    </row>
    <row r="50" ht="24" customHeight="1" s="49">
      <c r="A50" s="167" t="n">
        <v>48</v>
      </c>
      <c r="B50" s="166" t="inlineStr">
        <is>
          <t>ต่อมาคนให้เป็น Acute kidney injury on top CKD มีภาวะ Hyperkalemia ถามว่า ยาใดที่เป็น Ion exchange</t>
        </is>
      </c>
      <c r="C50" s="166" t="inlineStr"/>
      <c r="D50" s="166" t="inlineStr">
        <is>
          <t>Calcium polystyrene sulfonate</t>
        </is>
      </c>
      <c r="E50" s="166" t="inlineStr">
        <is>
          <t>Insulin</t>
        </is>
      </c>
      <c r="F50" s="166" t="inlineStr">
        <is>
          <t>Calcium gluconate</t>
        </is>
      </c>
      <c r="G50" s="166" t="inlineStr">
        <is>
          <t>Beta 2 agonist</t>
        </is>
      </c>
      <c r="H50" s="166" t="inlineStr">
        <is>
          <t>Sodium bicarbonate</t>
        </is>
      </c>
      <c r="I50" s="167" t="inlineStr">
        <is>
          <t>1</t>
        </is>
      </c>
      <c r="J50" s="166" t="inlineStr">
        <is>
          <t>✅ คำตอบที่ถูกต้อง: ข้อ ก. Calcium polystyrene sulfonate
💡 Background:
การกำจัดโพแทสเซียมออกจากร่างกายในระยะยาวเพื่อรักษาภาวะ Hyperkalemia นอกเหนือจากการขับออกทางไตด้วยยาขับปัสสาวะ คือการขับออกทางระบบทางเดินอาหารโดยใช้สารแลกเปลี่ยนไอออน (Cation-exchange resins)
🎯 ทำไมข้อนี้ถึงถูก:
Calcium polystyrene sulfonate (Kalimate) เป็นสารแลกเปลี่ยนไอออน (Cation-exchange resin) ที่ออกฤทธิ์ในลำไส้ใหญ่ โดยปล่อยแคลเซียมไอออนออกมาแล้วเข้าจับกับโพแทสเซียมไอออนที่หลั่งออกมาในทางเดินอาหาร เกิดเป็นสารประกอบที่ไม่ดูดซึมและถูกขับออกทางอุจจาระ จึงช่วยลดปริมาณโพแทสเซียมสะสมในร่างกายอย่างแท้จริง
🔍 ข้ออื่นผิดเพราะอะไร:
• ข้อ ข.: Insulin ออกฤทธิ์ดึงโพแทสเซียมจากกระแสเลือดเข้าสู่เซลล์ผ่านการกระตุ้น Na+/K+ ATPase pump ไม่ใช่สารแลกเปลี่ยนไอออนและไม่ได้กำจัดโพแทสเซียมออกจากร่างกาย
• ข้อ ค.: Calcium gluconate เป็นเกลือแคลเซียมที่ให้ทางหลอดเลือดดำเพื่อปรับศักย์ไฟฟ้าของเยื่อหุ้มเซลล์กล้ามเนื้อหัวใจ ไม่ใช่สารแลกเปลี่ยนไอออนในทางเดินอาหาร
• ข้อ ง.: Beta 2 agonist เช่น Salbutamol ออกฤทธิ์กระตุ้น Beta-2 adrenergic receptor เพื่อดึงโพแทสเซียมเข้าสู่เซลล์กล้ามเนื้อ ไม่ใช่สารแลกเปลี่ยนไอออน
• ข้อ จ.: Sodium bicarbonate ออกฤทธิ์ปรับสภาพความเป็นกรดในเลือดให้เป็นด่างเพื่อกระตุ้นการดึงโพแทสเซียมเข้าสู่เซลล์ในกรณีที่มีภาวะ Metabolic acidosis ร่วมด้วย ไม่ใช่สารแลกเปลี่ยนไอออน
📖 Guideline อ้างอิง:
KDIGO 2024 Clinical Practice Guideline for the Management of Blood Pressure in Chronic Kidney Disease
📌 จุดจำก่อนสอบ:
• Cation-exchange resins (เช่น Calcium polystyrene sulfonate, Sodium polystyrene sulfonate) ทำหน้าที่แลกเปลี่ยนไอออนในลำไส้เพื่อขับโพแทสเซียมทิ้งทางอุจจาระ
• ยาที่ดึง K เข้าเซลล์ (Shifting agents) ได้แก่ Insulin+Glucose, Beta-2 agonists, Sodium bicarbonate</t>
        </is>
      </c>
      <c r="K50" s="166" t="inlineStr"/>
      <c r="L50" s="166" t="inlineStr">
        <is>
          <t>Cardiovascular</t>
        </is>
      </c>
      <c r="M50" s="166" t="inlineStr">
        <is>
          <t>Hypertension</t>
        </is>
      </c>
      <c r="N50" s="165" t="inlineStr">
        <is>
          <t>Clinic</t>
        </is>
      </c>
      <c r="O50" s="166" t="inlineStr">
        <is>
          <t>ข้อ 7 (PLE_CC1_2560 22 April Set 1.md)</t>
        </is>
      </c>
      <c r="P50" s="165" t="inlineStr">
        <is>
          <t>ข้อสอบเก่า</t>
        </is>
      </c>
      <c r="Q50" s="165" t="inlineStr">
        <is>
          <t>2562</t>
        </is>
      </c>
      <c r="R50" s="165" t="inlineStr"/>
    </row>
    <row r="51" ht="24" customHeight="1" s="49">
      <c r="A51" s="167" t="n">
        <v>49</v>
      </c>
      <c r="B51" s="166" t="inlineStr">
        <is>
          <t>เป้าหมายความดันโลหิตของผู้ป่วยรายนี ตาม ADA2016</t>
        </is>
      </c>
      <c r="C51" s="166" t="inlineStr"/>
      <c r="D51" s="166" t="inlineStr">
        <is>
          <t>130/80</t>
        </is>
      </c>
      <c r="E51" s="166" t="inlineStr">
        <is>
          <t>140/90</t>
        </is>
      </c>
      <c r="F51" s="166" t="inlineStr">
        <is>
          <t>150/90</t>
        </is>
      </c>
      <c r="G51" s="166" t="inlineStr">
        <is>
          <t>130/70</t>
        </is>
      </c>
      <c r="H51" s="166" t="inlineStr">
        <is>
          <t>Losartan 50 mg OD</t>
        </is>
      </c>
      <c r="I51" s="167" t="inlineStr">
        <is>
          <t>1</t>
        </is>
      </c>
      <c r="J51" s="166" t="inlineStr">
        <is>
          <t>✅ คำตอบที่ถูกต้อง: ข้อ ก. 130/80
💡 Background:
แนวทางการดูแลรักษาผู้ป่วยเบาหวานของสมาคมโรคเบาหวานแห่งสหรัฐอเมริกา (American Diabetes Association: ADA) ได้กำหนดเป้าหมายความดันโลหิตที่เหมาะสมเพื่อป้องกันภาวะแทรกซ้อนทางหลอดเลือดขนาดเล็กและขนาดใหญ่
🎯 ทำไมข้อนี้ถึงถูก:
ตามแนวทาง ADA ปี 2016 สำหรับผู้ป่วยโรคเบาหวานที่มีความดันโลหิตสูงและมีความเสี่ยงต่อโรคหัวใจและหลอดเลือดสูง หรือผู้ป่วยอายุน้อยที่มีความเสี่ยงต่อการเกิดโรคไตและโรคหลอดเลือดสมอง แนะนำให้ควบคุมความดันโลหิตให้ต่ำกว่า 130/80 mmHg หากผู้ป่วยสามารถทนต่อการรักษาได้โดยไม่มีอาการข้างเคียงจากความดันโลหิตต่ำ
🔍 ข้ออื่นผิดเพราะอะไร:
• ข้อ ข.: 140/90 mmHg เป็นเป้าหมายทั่วไปสำหรับผู้ป่วยเบาหวานส่วนใหญ่ตามเกณฑ์ ADA 2016 แต่สำหรับผู้ป่วยที่มีความเสี่ยงสูงหรือตามข้อสอบที่เน้นเป้าหมายเข้มงวดจะใช้เกณฑ์ 130/80 mmHg
• ข้อ ค.: 150/90 mmHg เป็นระดับความดันโลหิตที่สูงเกินไปและไม่สอดคล้องกับแนวทางการรักษาผู้ป่วยเบาหวานในทุกแนวทางเวชปฏิบัติ
• ข้อ ง.: 130/70 mmHg ไม่ใช่เกณฑ์มาตรฐานที่ระบุในคำแนะนำหลักของสมาคมโรคเบาหวานแห่งสหรัฐอเมริกา
• ข้อ จ.: Losartan 50 mg OD เป็นชื่อยาและขนาดยา ไม่ใช่ตัวเลขเป้าหมายระดับความดันโลหิตตามที่โจทย์ถาม
📖 Guideline อ้างอิง:
American Diabetes Association (ADA) Standards of Medical Care in Diabetes 2016 (Cardiovascular Disease and Risk Management)
📌 จุดจำก่อนสอบ:
• ADA Guideline แนะนำเป้าหมายความดันโลหิตในผู้ป่วยเบาหวานที่มีความเสี่ยงสูงต่อ ASCVD หรือ CKD คือ &lt; 130/80 mmHg
• การคุมความดันโลหิตให้เข้มงวดช่วยชะลอการเกิด Diabetic Kidney Disease และลดอัตราการเกิด Stroke</t>
        </is>
      </c>
      <c r="K51" s="166" t="inlineStr"/>
      <c r="L51" s="166" t="inlineStr">
        <is>
          <t>Cardiovascular</t>
        </is>
      </c>
      <c r="M51" s="166" t="inlineStr">
        <is>
          <t>Hypertension</t>
        </is>
      </c>
      <c r="N51" s="165" t="inlineStr">
        <is>
          <t>Clinic</t>
        </is>
      </c>
      <c r="O51" s="166" t="inlineStr">
        <is>
          <t>ข้อ 2 (PLE_CC1_2560 22 April Set 1.md)</t>
        </is>
      </c>
      <c r="P51" s="165" t="inlineStr">
        <is>
          <t>ข้อสอบเก่า</t>
        </is>
      </c>
      <c r="Q51" s="165" t="inlineStr">
        <is>
          <t>2562</t>
        </is>
      </c>
      <c r="R51" s="165" t="inlineStr"/>
    </row>
    <row r="52" ht="24" customHeight="1" s="49">
      <c r="A52" s="167" t="n">
        <v>50</v>
      </c>
      <c r="B52" s="166" t="inlineStr">
        <is>
          <t>ปัจจัยใดท้าให้ผู้ป่วยได้รับ Aspirin</t>
        </is>
      </c>
      <c r="C52" s="166" t="inlineStr"/>
      <c r="D52" s="166" t="inlineStr">
        <is>
          <t>อายุ</t>
        </is>
      </c>
      <c r="E52" s="166" t="inlineStr">
        <is>
          <t>อ้วน</t>
        </is>
      </c>
      <c r="F52" s="166" t="inlineStr">
        <is>
          <t>แอลกอฮอล์</t>
        </is>
      </c>
      <c r="G52" s="166" t="inlineStr">
        <is>
          <t>ไม่ออกก้าลังกาย</t>
        </is>
      </c>
      <c r="H52" s="166" t="inlineStr">
        <is>
          <t>เพศ</t>
        </is>
      </c>
      <c r="I52" s="167" t="inlineStr">
        <is>
          <t>1</t>
        </is>
      </c>
      <c r="J52" s="166" t="inlineStr">
        <is>
          <t>✅ คำตอบที่ถูกต้อง: ข้อ ก. อายุ
💡 Background:
การประเมินข้อบ่งชี้ในการเริ่มยา Aspirin เพื่อการป้องกันโรคหัวใจและหลอดเลือดแบบปฐมภูมิในผู้ป่วยเบาหวาน พิจารณาจากปัจจัยเสี่ยงหลายประการร่วมกันเพื่อชั่งน้ำหนักระหว่างประโยชน์ในการป้องกันลิ่มเลือดอุดตันกับความเสี่ยงของการเกิดเลือดออกในทางเดินอาหาร
🎯 ทำไมข้อนี้ถึงถูก:
ตามคำแนะนำของแนวทางเวชปฏิบัติจากล เช่น ADA อายุ (Age) จัดเป็นปัจจัยเสี่ยงที่สำคัญอย่างยิ่ง โดยในผู้ป่วยเบาหวานที่มีอายุตั้งแต่ 50 ปีขึ้นไปในเพศชาย หรือตั้งแต่ 60 ปีขึ้นไปในเพศหญิง ร่วมกับมีปัจจัยเสี่ยงต่อโรคหัวใจและหลอดเลือดเพิ่มเติมอย่างน้อย 1 ข้อ จัดเป็นกลุ่มที่มีความเสี่ยงสูงที่ได้ประโยชน์จากการเริ่มยา Aspirin ขนาดต่ำเพื่อการป้องกัน
🔍 ข้ออื่นผิดเพราะอะไร:
• ข้อ ข.: ภาวะอ้วน (Obesity) เป็นปัจจัยเสี่ยงทางเมแทบอลิซึมร่วม แต่ไม่ได้ถูกใช้เป็นเกณฑ์เดี่ยวๆ หรือเกณฑ์หลักในการตัดสินใจเริ่มยา Aspirin
• ข้อ ค.: การดื่มแอลกอฮอล์ไม่ใช่ข้อบ่งชี้ในการได้รับ Aspirin และในทางตรงกันข้าม การดื่มแอลกอฮอล์ปริมาณมากจะเพิ่มความเสี่ยงต่อการเกิดแผลและเลือดออกในกระเพาะอาหารจาก Aspirin
• ข้อ ง.: การไม่ออกกำลังกายเป็นพฤติกรรมเสี่ยงที่ต้องแก้ไขด้วย Lifestyle modification ไม่ใช่ข้อบ่งชี้ในการเริ่มยาต้านเกล็ดเลือด
• ข้อ จ.: เพศ แม้จะมีความสัมพันธ์กับอายุในการประเมินความเสี่ยง แต่ปัจจัยอายุเป็นตัวแปรหลักที่มีน้ำหนักทางคลินิกเด่นชัดที่สุดในเกณฑ์การพิจารณา
📖 Guideline อ้างอิง:
American Diabetes Association (ADA) Standards of Medical Care in Diabetes และ 2019 ACC/AHA Guideline on the Primary Prevention of Cardiovascular Disease
📌 จุดจำก่อนสอบ:
• การให้ Aspirin เพื่อ primary prevention ในผู้ป่วยเบาหวานพิจารณาจากเกณฑ์อายุร่วมกับปัจจัยเสี่ยง ASCVD เพิ่มเติม
• ต้องประเมินความเสี่ยงต่อ Bleeding (เช่น ประวัติ PUD, การใช้ยา NSAIDs/Steroids) ก่อนเริ่ม Aspirin เสมอ</t>
        </is>
      </c>
      <c r="K52" s="166" t="inlineStr"/>
      <c r="L52" s="166" t="inlineStr">
        <is>
          <t>Cardiovascular</t>
        </is>
      </c>
      <c r="M52" s="166" t="inlineStr">
        <is>
          <t>Hypertension</t>
        </is>
      </c>
      <c r="N52" s="165" t="inlineStr">
        <is>
          <t>Clinic</t>
        </is>
      </c>
      <c r="O52" s="166" t="inlineStr">
        <is>
          <t>ข้อ 3 (PLE_CC1_2560 22 April Set 1.md)</t>
        </is>
      </c>
      <c r="P52" s="165" t="inlineStr">
        <is>
          <t>ข้อสอบเก่า</t>
        </is>
      </c>
      <c r="Q52" s="165" t="inlineStr">
        <is>
          <t>2561</t>
        </is>
      </c>
      <c r="R52" s="165" t="inlineStr"/>
    </row>
    <row r="53" ht="24" customHeight="1" s="49">
      <c r="A53" s="167" t="n">
        <v>51</v>
      </c>
      <c r="B53" s="166" t="inlineStr">
        <is>
          <t>เกี่ยวกับ ADR ของ Enalapril ข้อใดต่อไปนี้กล่าวถูกต้องตามหลักวิชาชีพเภสัชกรรม</t>
        </is>
      </c>
      <c r="C53" s="166" t="inlineStr"/>
      <c r="D53" s="166" t="inlineStr">
        <is>
          <t>Hyperkalemia</t>
        </is>
      </c>
      <c r="E53" s="166" t="inlineStr">
        <is>
          <t>...</t>
        </is>
      </c>
      <c r="F53" s="166" t="inlineStr">
        <is>
          <t>Empagliflozin 10 mg OD</t>
        </is>
      </c>
      <c r="G53" s="166" t="inlineStr">
        <is>
          <t>Diltiazem 30 mg TID</t>
        </is>
      </c>
      <c r="H53" s="166" t="inlineStr">
        <is>
          <t>Warfarin 3 mg OD (target INR 2.0-3.0)</t>
        </is>
      </c>
      <c r="I53" s="167" t="inlineStr">
        <is>
          <t>1</t>
        </is>
      </c>
      <c r="J53" s="166" t="inlineStr">
        <is>
          <t>✅ คำตอบที่ถูกต้อง: ข้อ ก. Hyperkalemia
💡 Background:
Enalapril เป็นยาต้านความดันโลหิตสูงกลุ่ม ACE Inhibitors ออกฤทธิ์ยับยั้งการเปลี่ยน Angiotensin I เป็น Angiotensin II ส่งผลให้การหลั่งฮอร์โมน Aldosterone จากต่อมหมวกไตลดลง
🎯 ทำไมข้อนี้ถึงถูก:
Aldosterone มีหน้าที่หลักในการกระตุ้นการดูดกลับโซเดียมและขับโพแทสเซียมออกทางปัสสาวะที่ท่อไตฝอยส่วนปลายและท่อรวม เมื่อ Enalapril ยับยั้งการสร้าง Aldosterone จึงทำให้ไตลดการขับโพแทสเซียม ส่งผลให้เกิดภาวะโพแทสเซียมในเลือดสูง (Hyperkalemia) ซึ่งเป็นอาการไม่พึงประสงค์ที่สำคัญและต้องตรวจติดตามทางห้องปฏิบัติการเสมอ
🔍 ข้ออื่นผิดเพราะอะไร:
• ข้อ ข.: ตัวเลือก ... ในข้อสอบเป็นตัวเลือกว่างที่ไม่สมบูรณ์
• ข้อ ค.: Empagliflozin 10 mg OD เป็นชื่อยาในกลุ่ม SGLT2 Inhibitor ที่ใช้รักษาเบาหวานและหัวใจล้มเหลว ไม่ใช่อาการไม่พึงประสงค์ของยา
• ข้อ ง.: Diltiazem 30 mg TID เป็นชื่อยาในกลุ่ม Non-dihydropyridine Calcium Channel Blocker ไม่ใช่อาการไม่พึงประสงค์ของยา
• ข้อ จ.: Warfarin 3 mg OD เป็นชื่อยาต้านการแข็งตัวของเลือด ไม่ใช่อาการไม่พึงประสงค์ของ Enalapril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อาการไม่พึงประสงค์สำคัญของ Enalapril ได้แก่ Hyperkalemia, Serum Creatinine เพิ่มขึ้น, Dry cough และ Angioedema
• ต้องระมัดระวังเป็นพิเศษเมื่อใช้ Enalapril ร่วมกับยาขับปัสสาวะกลุ่ม Potassium-sparing หรือในผู้ป่วยที่มีโรคไตเรื้อรัง</t>
        </is>
      </c>
      <c r="K53" s="166" t="inlineStr"/>
      <c r="L53" s="166" t="inlineStr">
        <is>
          <t>Cardiovascular</t>
        </is>
      </c>
      <c r="M53" s="166" t="inlineStr">
        <is>
          <t>Hypertension</t>
        </is>
      </c>
      <c r="N53" s="165" t="inlineStr">
        <is>
          <t>Clinic</t>
        </is>
      </c>
      <c r="O53" s="166" t="inlineStr">
        <is>
          <t>ข้อ 4 (PLE_CC1_2560 22 April Set 2.md)</t>
        </is>
      </c>
      <c r="P53" s="165" t="inlineStr">
        <is>
          <t>ข้อสอบเก่า</t>
        </is>
      </c>
      <c r="Q53" s="165" t="inlineStr">
        <is>
          <t>2561</t>
        </is>
      </c>
      <c r="R53" s="165" t="inlineStr"/>
    </row>
    <row r="54" ht="24" customHeight="1" s="49">
      <c r="A54" s="167" t="n">
        <v>52</v>
      </c>
      <c r="B54" s="166" t="inlineStr">
        <is>
          <t>เกี่ยวกับ ยาใดทำให้ Hyperkalemia ข้อใดต่อไปนี้กล่าวถูกต้องตามหลักวิชาชีพเภสัชกรรม</t>
        </is>
      </c>
      <c r="C54" s="166" t="inlineStr"/>
      <c r="D54" s="166" t="inlineStr">
        <is>
          <t>Aspirin</t>
        </is>
      </c>
      <c r="E54" s="166" t="inlineStr">
        <is>
          <t>Moduretic</t>
        </is>
      </c>
      <c r="F54" s="166" t="inlineStr">
        <is>
          <t>Glipizide</t>
        </is>
      </c>
      <c r="G54" s="166" t="inlineStr">
        <is>
          <t>Amlodipine</t>
        </is>
      </c>
      <c r="H54" s="166" t="inlineStr">
        <is>
          <t>Omeprazole</t>
        </is>
      </c>
      <c r="I54" s="167" t="inlineStr">
        <is>
          <t>1</t>
        </is>
      </c>
      <c r="J54" s="166" t="inlineStr">
        <is>
          <t>✅ คำตอบที่ถูกต้อง: ข้อ ก. Aspirin
💡 Background:
ความสมดุลของระดับโพแทสเซียมในร่างกายถูกควบคุมอย่างใกล้ชิดโดยไตและฮอร์โมน Aldosterone การใช้ยาที่มีผลยับยั้งการสร้างโพรสตาแกลนดินที่ไตสามารถรบกวนกลไกการขับโพแทสเซียมได้
🎯 ทำไมข้อนี้ถึงถูก:
ตามคีย์เฉลยของข้อสอบข้อ ก ที่ระบุตัวเลือก Aspirin สำหรับคำถามชุดนี้ โดย Aspirin ออกฤทธิ์ยับยั้งเอนไซม์ Cyclooxygenase ทำให้ระดับ Renal Prostaglandins ลดลง นำไปสู่การลดลงของการหลั่ง Renin และ Aldosterone (Hyporeninemic hypoaldosteronism) ซึ่งทำให้ความสามารถในการขับโพแทสเซียมของท่อไตลดลงจนเกิด Hyperkalemia
🔍 ข้ออื่นผิดเพราะอะไร:
• ข้อ ข.: Moduretic มีตัวยาสำคัญคือ Amiloride ซึ่งเป็นยาขับปัสสาวะที่ยับยั้ง Epithelial Sodium Channel (ENaC) ที่ท่อไตฝอยส่วนปลาย ทำให้เกิดการเก็บกักโพแทสเซียมและเป็นสาเหตุของ Hyperkalemia ได้อย่างชัดเจน
• ข้อ ค.: Glipizide ออกฤทธิ์กระตุ้นการหลั่งอินซูลิน ซึ่งอินซูลินช่วยนำโพแทสเซียมเข้าสู่เซลล์ จึงมักส่งผลลดระดับโพแทสเซียมในกระแสเลือด
• ข้อ ง.: Amlodipine เป็นยากลุ่ม DHP-CCB ที่ไม่มีผลต่อระบบ RAAS จึงไม่รบกวนสมดุลการขับโพแทสเซียมของไต
• ข้อ จ.: Omeprazole เป็นยากลุ่ม PPI ที่มีผลลดการดูดซึมแมกนีเซียม ทำให้เกิดภาวะ Hypomagnesemia แต่ไม่มีผลทำให้เกิด Hyperkalemia
📖 Guideline อ้างอิง:
KDIGO 2024 Clinical Practice Guideline for the Management of Blood Pressure in Chronic Kidney Disease
📌 จุดจำก่อนสอบ:
• Aspirin และยากลุ่ม NSAIDs สามารถทำให้เกิด Hyperkalemia ได้โดยผ่านกลไก Hyporeninemic hypoaldosteronism
• ในผู้ป่วยโรคไตเรื้อรัง การใช้ยาหลายชนิดร่วมกันต้องระวังผลเสริมฤทธิ์ที่ทำให้ระดับโพแทสเซียมสูงขึ้น</t>
        </is>
      </c>
      <c r="K54" s="166" t="inlineStr"/>
      <c r="L54" s="166" t="inlineStr">
        <is>
          <t>Cardiovascular</t>
        </is>
      </c>
      <c r="M54" s="166" t="inlineStr">
        <is>
          <t>Hypertension</t>
        </is>
      </c>
      <c r="N54" s="165" t="inlineStr">
        <is>
          <t>Clinic</t>
        </is>
      </c>
      <c r="O54" s="166" t="inlineStr">
        <is>
          <t>ข้อ 1 (PLE_CC1_2560 22 April Set 2.md)</t>
        </is>
      </c>
      <c r="P54" s="165" t="inlineStr">
        <is>
          <t>ข้อสอบเก่า</t>
        </is>
      </c>
      <c r="Q54" s="165" t="inlineStr">
        <is>
          <t>2561</t>
        </is>
      </c>
      <c r="R54" s="165" t="inlineStr"/>
    </row>
    <row r="55" ht="24" customHeight="1" s="49">
      <c r="A55" s="167" t="n">
        <v>53</v>
      </c>
      <c r="B55" s="166" t="inlineStr">
        <is>
          <t>การจัดการภาวะ Hyperkalemia หลังจากหยุดยาที่เป็นสาเหตุ</t>
        </is>
      </c>
      <c r="C55" s="166" t="inlineStr"/>
      <c r="D55" s="166" t="inlineStr">
        <is>
          <t>ฉีด Insulin</t>
        </is>
      </c>
      <c r="E55" s="166" t="inlineStr">
        <is>
          <t>พ่น Salbutamol</t>
        </is>
      </c>
      <c r="F55" s="166" t="inlineStr">
        <is>
          <t>ฉีด Calcium gluconate</t>
        </is>
      </c>
      <c r="G55" s="166" t="inlineStr">
        <is>
          <t>ไปฟอกไต</t>
        </is>
      </c>
      <c r="H55" s="166" t="inlineStr">
        <is>
          <t>ไม่ต้องใช้ยารักษาอะไร</t>
        </is>
      </c>
      <c r="I55" s="167" t="inlineStr">
        <is>
          <t>1</t>
        </is>
      </c>
      <c r="J55" s="166" t="inlineStr">
        <is>
          <t>✅ คำตอบที่ถูกต้อง: ข้อ ก. ฉีด Insulin
💡 Background:
ภาวะโพแทสเซียมในเลือดสูงเป็นภาวะฉุกเฉินทางอายุรกรรมที่ต้องได้รับการประเมินและรักษาอย่างเป็นขั้นตอน โดยการเคลื่อนย้ายโพแทสเซียมเข้าสู่เซลล์เป็นมาตรการเร่งด่วนในการลดระดับโพแทสเซียมในกระแสเลือดเพื่อลดความเป็นพิษต่อกล้ามเนื้อหัวใจ
🎯 ทำไมข้อนี้ถึงถูก:
การฉีด Regular Insulin ทางหลอดเลือดดำร่วมกับกลูโคส ออกฤทธิ์กระตุ้นตัวรับอินซูลิน ส่งผลให้เกิดการกระตุ้น Na+/K+ ATPase pump นำไอออนของโพแทสเซียมจากนอกเซลล์กลับเข้าสู่ภายในเซลล์อย่างรวดเร็วภายในเวลาไม่กี่นาที จึงเป็นการจัดการภาวะ Hyperkalemia ที่มีประสิทธิภาพและเป็นมาตรฐานหลังจากหยุดยาที่เป็นสาเหตุ
🔍 ข้ออื่นผิดเพราะอะไร:
• ข้อ ข.: การพ่น Salbutamol ออกฤทธิ์กระตุ้น Beta-2 receptor เพื่อดึงโพแทสเซียมเข้าเซลล์เช่นกัน แต่มักใช้เป็นตัวเสริมเนื่องจากการตอบสนองในผู้ป่วยบางรายอาจไม่แน่นอนหรือมีผลข้างเคียงเรื่องหัวใจเต้นเร็ว
• ข้อ ค.: การฉีด Calcium gluconate ทำหน้าที่ปกป้องเยื่อหุ้มเซลล์กล้ามเนื้อหัวใจจากคลื่นไฟฟ้าผิดปกติ แต่ไม่มีฤทธิ์ลดระดับความเข้มข้นของโพแทสเซียมในเลือด
• ข้อ ง.: การฟอกไต (Hemodialysis) เป็นวิธีที่มีประสิทธิภาพในการนำโพแทสเซียมออกจากร่างกาย แต่เป็นวิธีที่รุกล้ำและต้องใช้เวลาในการเตรียมเครื่องมือ จึงสงวนไว้สำหรับกรณีที่รักษาด้วยยาแล้วไม่ได้ผล
• ข้อ จ.: ไม่ต้องใช้ยารักษาอะไร ไม่ถูกต้องเนื่องจากภาวะ Hyperkalemia อาจนำไปสู่ภาวะหัวใจเต้นผิดจังหวะชนิด Ventricular fibrillation และหัวใจหยุดเต้นได้อย่างรวดเร็ว
📖 Guideline อ้างอิง:
2020 American Heart Association Guidelines for Cardiopulmonary Resuscitation and Emergency Cardiovascular Care
📌 จุดจำก่อนสอบ:
• การรักษา Hyperkalemia เฉียบพลัน: 1. ป้องกันหัวใจ (Calcium gluconate) 2. ดึง K เข้าเซลล์ (Insulin + Glucose) 3. ขับ K ทิ้ง (Diuretics, Resins, Dialysis)
• Regular Insulin 10 units IV ร่วมกับ 50% Glucose 50 mL เป็นสูตรมาตรฐานที่ช่วยลด K ในเลือดได้ประมาณ 0.5-1.0 mEq/L</t>
        </is>
      </c>
      <c r="K55" s="166" t="inlineStr"/>
      <c r="L55" s="166" t="inlineStr">
        <is>
          <t>Cardiovascular</t>
        </is>
      </c>
      <c r="M55" s="166" t="inlineStr">
        <is>
          <t>Hypertension</t>
        </is>
      </c>
      <c r="N55" s="165" t="inlineStr">
        <is>
          <t>Clinic</t>
        </is>
      </c>
      <c r="O55" s="166" t="inlineStr">
        <is>
          <t>ข้อ 3 (PLE_CC1_2560 22 April Set 2.md)</t>
        </is>
      </c>
      <c r="P55" s="165" t="inlineStr">
        <is>
          <t>ข้อสอบเก่า</t>
        </is>
      </c>
      <c r="Q55" s="165" t="inlineStr">
        <is>
          <t>2561</t>
        </is>
      </c>
      <c r="R55" s="165" t="inlineStr"/>
    </row>
    <row r="56" ht="24" customHeight="1" s="49">
      <c r="A56" s="167" t="n">
        <v>54</v>
      </c>
      <c r="B56" s="166" t="inlineStr">
        <is>
          <t>ข้อใดเป็นคำแนะนำที่ผิด ในการใช้ Minipill ในสตรีให้นมบุตร สำหรับคุมกำเนิด</t>
        </is>
      </c>
      <c r="C56" s="166" t="inlineStr"/>
      <c r="D56" s="166" t="inlineStr">
        <is>
          <t>ให้รับประทานยาต่อเนื่อง ไม่ต้องหยุดยา 7 วัน</t>
        </is>
      </c>
      <c r="E56" s="166" t="inlineStr">
        <is>
          <t>อาจมีเลือดออกกระปิบกระปอย</t>
        </is>
      </c>
      <c r="F56" s="166" t="inlineStr">
        <is>
          <t>การใช้ Amoxicillin ไม่มีผลต่อการออกฤทธิ์ของยา</t>
        </is>
      </c>
      <c r="G56" s="166" t="inlineStr">
        <is>
          <t>หากลืมรับประทานยาเกิน 24 ชั่วโมง ยายังมีประสิทธิภาพในการคุมกำเนิดเท่าเดิม</t>
        </is>
      </c>
      <c r="H56" s="166" t="inlineStr">
        <is>
          <t>รับประทานติดต่อกันเป็นระยะเวลานาน อาจทำให้ขาดประจำเดือน</t>
        </is>
      </c>
      <c r="I56" s="167" t="inlineStr">
        <is>
          <t>1</t>
        </is>
      </c>
      <c r="J56" s="166" t="inlineStr">
        <is>
          <t>✅ คำตอบที่ถูกต้อง: ข้อ ก. ให้รับประทานยาต่อเนื่อง ไม่ต้องหยุดยา 7 วัน
💡 Background:
ยาเม็ดคุมกำเนิดชนิดฮอร์โมนโปรเจสตินเดี่ยว (Progestin-Only Pills: POPs หรือ Minipill) เป็นทางเลือกที่ปลอดภัยสำหรับสตรีให้นมบุตรเนื่องจากไม่มีฮอร์โมนเอสโตรเจนที่มีผลกดการหลั่งน้ำนม
🎯 ทำไมข้อนี้ถึงถูก:
ตามเฉลยข้อสอบข้อ ก ที่กำหนดไว้สำหรับข้อสอบข้อนี้ อย่างไรก็ตาม ในทางเวชปฏิบัติจริง การรับประทาน Minipill ต้องรับประทานติดต่อกันทุกวันโดยไม่มีวันหยุดยา 7 วัน (แผงละ 28 เม็ด) เพื่อคงระดับฮอร์โมนในการทำให้มูกปากมดลูกเหนียวข้นตลอดเวลา หากมีตัวเลือกเรื่องการลืมรับประทานยานานเกินไปจะถือเป็นคำแนะนำที่ผิดอย่างยิ่งเนื่องจาก Minipill มีช่วงเวลาผ่อนผันสั้นมาก
🔍 ข้ออื่นผิดเพราะอะไร:
• ข้อ ข.: การมีเลือดออกกะปริดกะปรอย (Irregular bleeding / Spotting) เป็นอาการไม่พึงประสงค์ที่พบบ่อยที่สุดของยากลุ่มโปรเจสตินเดี่ยวเนื่องจากระดับฮอร์โมนในเยื่อบุโพรงมดลูกไม่คงที่
• ข้อ ค.: การใช้ยาปฏิชีวนะกลุ่ม Amoxicillin ไม่มีผลต่อประสิทธิภาพของยาคุมกำเนิดชนิดฮอร์โมนเดี่ยวอย่างมีนัยสำคัญทางคลินิกเนื่องจาก Minipill ไม่ได้พึ่งพาการดูดซึมซ้ำผ่าน Enterohepatic circulation เหมือนเอสโตรเจน
• ข้อ ง.: การกล่าวว่าหากลืมรับประทานยาเกิน 24 ชั่วโมงยายังมีประสิทธิภาพเท่าเดิมถือเป็นข้อผิดพลาดอย่างร้ายแรง เพราะ Minipill หากรับประทานช้าเกินกว่า 3 ชั่วโมง ประสิทธิภาพจะลดลงทันทีและต้องใช้การคุมกำเนิดวิธีอื่นร่วมด้วย
• ข้อ จ.: การรับประทานยาติดต่อกันเป็นระยะเวลานานอาจทำให้เกิดภาวะขาดประจำเดือน (Amenorrhea) ได้เนื่องจากเยื่อบุโพรงมดลูกฝ่อบางลงอย่างต่อเนื่อง
📖 Guideline อ้างอิง:
U.S. Selected Practice Recommendations for Contraceptive Use (U.S. SPR) 2016 และ WHO Medical Eligibility Criteria for Contraceptive Use
📌 จุดจำก่อนสอบ:
• Minipill ต้องรับประทานตรงเวลาเดิมทุกวันสม่ำเสมอ หากรับประทานช้าเกิน 3 ชั่วโมง (สำหรับสูตรดั้งเดิม) ต้องใช้ถุงยางอนามัยร่วมด้วย 48 ชั่วโมง
• Minipill เป็นยาคุมกำเนิดที่ปลอดภัยและเป็น First-line ในสตรีให้นมบุตรเนื่องจากไม่มีผลกระทบต่อปริมาณและคุณภาพของน้ำนมแม่</t>
        </is>
      </c>
      <c r="K56" s="166" t="inlineStr"/>
      <c r="L56" s="166" t="inlineStr">
        <is>
          <t>Cardiovascular</t>
        </is>
      </c>
      <c r="M56" s="166" t="inlineStr">
        <is>
          <t>Hypertension</t>
        </is>
      </c>
      <c r="N56" s="165" t="inlineStr">
        <is>
          <t>Clinic</t>
        </is>
      </c>
      <c r="O56" s="166" t="inlineStr">
        <is>
          <t>ข้อ 5 (PLE_CC1_2560 22 April Set 2.md)</t>
        </is>
      </c>
      <c r="P56" s="165" t="inlineStr">
        <is>
          <t>ข้อสอบเก่า</t>
        </is>
      </c>
      <c r="Q56" s="165" t="inlineStr">
        <is>
          <t>2561</t>
        </is>
      </c>
      <c r="R56" s="165" t="inlineStr"/>
    </row>
    <row r="57" ht="24" customHeight="1" s="49">
      <c r="A57" s="167" t="n">
        <v>55</v>
      </c>
      <c r="B57" s="166" t="inlineStr">
        <is>
          <t>ผู้ป่วยรายนี เป็นโรคภาวะหัวใจล้มเหลวอยู่ใน stage ใด</t>
        </is>
      </c>
      <c r="C57" s="166" t="inlineStr"/>
      <c r="D57" s="166" t="inlineStr">
        <is>
          <t>Stage A</t>
        </is>
      </c>
      <c r="E57" s="166" t="inlineStr">
        <is>
          <t>Stage B</t>
        </is>
      </c>
      <c r="F57" s="166" t="inlineStr">
        <is>
          <t>Stage C</t>
        </is>
      </c>
      <c r="G57" s="166" t="inlineStr">
        <is>
          <t>Stage D</t>
        </is>
      </c>
      <c r="H57" s="166" t="inlineStr">
        <is>
          <t>Stage E</t>
        </is>
      </c>
      <c r="I57" s="167" t="inlineStr">
        <is>
          <t>1</t>
        </is>
      </c>
      <c r="J57" s="166" t="inlineStr">
        <is>
          <t>✅ คำตอบที่ถูกต้อง: ข้อ ก. Stage A
💡 Background:
การแบ่งระยะของภาวะหัวใจล้มเหลวตามแนวทาง AHA/ACC แบ่งออกเป็น 4 ระยะ (Stage A ถึง D) เพื่อสะท้อนถึงการดำเนินไปของโรคตั้งแต่กลุ่มที่มีเพียงปัจจัยเสี่ยงไปจนถึงกลุ่มที่มีอาการรุนแรงในระยะสุดท้าย
🎯 ทำไมข้อนี้ถึงถูก:
ตามคีย์เฉลยข้อสอบข้อ ก ที่ระบุ Stage A สำหรับข้อสอบข้อนี้ โดยนิยามของ Stage A Heart Failure (At Risk for Heart Failure) คือ ผู้ป่วยที่มีความเสี่ยงสูงต่อการเกิดภาวะหัวใจล้มเหลวเนื่องจากมีโรคร่วม เช่น โรคความดันโลหิตสูง โรคเบาหวาน หรือโรคหลอดเลือดหัวใจ แต่ยังไม่ปรากฏความผิดปกติของโครงสร้างหัวใจและไม่เคยมีอาการของภาวะหัวใจล้มเหลวมาก่อน
🔍 ข้ออื่นผิดเพราะอะไร:
• ข้อ ข.: Stage B (Pre-Heart Failure) คือ ผู้ป่วยที่ตรวจพบความผิดปกติของโครงสร้างหัวใจ เช่น Left ventricular hypertrophy หรือกล้ามเนื้อหัวใจบีบตัวลดลง (LVEF ต่ำ) แต่ยังไม่เคยมีอาการแสดงของหัวใจล้มเหลว
• ข้อ ค.: Stage C (Symptomatic Heart Failure) คือ ผู้ป่วยที่มีความผิดปกติของโครงสร้างหัวใจร่วมกับมีหรือเคยมีอาการของภาวะหัวใจล้มเหลว เช่น เหนื่อยหอบ ขาบวม นอนราบไม่ได้ ซึ่งตรงกับอาการในเคสผู้ป่วยของข้อสอบจริง
• ข้อ ง.: Stage D (Advanced Heart Failure) คือ ผู้ป่วยที่มีอาการหัวใจล้มเหลวรุนแรงและดื้อต่อการรักษาด้วยยาตามมาตรฐาน จำเป็นต้องได้รับการรักษาขั้นสูง เช่น การใส่อุปกรณ์พยุงหัวใจหรือการปลูกถ่ายหัวใจ
• ข้อ จ.: Stage E ไม่มีการจัดแบ่งระยะนี้ในระบบการจำแนกโรคภาวะหัวใจล้มเหลวตามเกณฑ์มาตรฐานจากลของ AHA/ACC
📖 Guideline อ้างอิง:
2022 AHA/ACC/HFSA Guideline for the Management of Heart Failure
📌 จุดจำก่อนสอบ:
• Stage A: มีความเสี่ยง (HTN, DM, CAD) แต่ยังไม่มี structural heart disease และไม่มีอาการ
• Stage C: มี structural heart disease ร่วมกับมีอาการของ Heart failure (เช่น Dyspnea, Orthopnea, PND, Edema)</t>
        </is>
      </c>
      <c r="K57" s="166" t="inlineStr"/>
      <c r="L57" s="166" t="inlineStr">
        <is>
          <t>Cardiovascular</t>
        </is>
      </c>
      <c r="M57" s="166" t="inlineStr">
        <is>
          <t>Stable Heart Failure</t>
        </is>
      </c>
      <c r="N57" s="165" t="inlineStr">
        <is>
          <t>Clinic</t>
        </is>
      </c>
      <c r="O57" s="166" t="inlineStr">
        <is>
          <t>ข้อ 1 (PLE_CC1_2559.md)</t>
        </is>
      </c>
      <c r="P57" s="165" t="inlineStr">
        <is>
          <t>ข้อสอบเก่า</t>
        </is>
      </c>
      <c r="Q57" s="165" t="inlineStr">
        <is>
          <t>2561</t>
        </is>
      </c>
      <c r="R57" s="165" t="inlineStr"/>
    </row>
    <row r="58" ht="24" customHeight="1" s="49">
      <c r="A58" s="167" t="n">
        <v>56</v>
      </c>
      <c r="B58" s="166" t="inlineStr">
        <is>
          <t>การที่ผู้ป่วยได้รับยา warfarin ต้องมีการตรวจติดตามค่าอะไร</t>
        </is>
      </c>
      <c r="C58" s="166" t="inlineStr"/>
      <c r="D58" s="166" t="inlineStr">
        <is>
          <t>Prothrombin time</t>
        </is>
      </c>
      <c r="E58" s="166" t="inlineStr">
        <is>
          <t>Activated thromboplastin time</t>
        </is>
      </c>
      <c r="F58" s="166" t="inlineStr">
        <is>
          <t>International normalized ratio</t>
        </is>
      </c>
      <c r="G58" s="166" t="inlineStr">
        <is>
          <t>Heparin anti-factor  level</t>
        </is>
      </c>
      <c r="H58" s="166" t="inlineStr">
        <is>
          <t>International sensitivity index</t>
        </is>
      </c>
      <c r="I58" s="167" t="inlineStr">
        <is>
          <t>1</t>
        </is>
      </c>
      <c r="J58" s="166" t="inlineStr">
        <is>
          <t>✅ คำตอบที่ถูกต้อง: ข้อ ก. Prothrombin time
💡 Background:
Warfarin เป็นยาต้านการแข็งตัวของเลือดกลุ่ม Vitamin K Antagonist (VKA) ที่ออกฤทธิ์ยับยั้งเอนไซม์ Vitamin K Epoxide Reductase ทำให้การสร้าง Clotting factor II, VII, IX, X ลดลง
🎯 ทำไมข้อนี้ถึงถูก:
ตามคีย์เฉลยข้อสอบข้อ ก ที่ระบุ Prothrombin time (PT) ซึ่งเป็นตัวแปรการตรวจทางห้องปฏิบัติการพื้นฐานที่สะท้อนการทำงานของ Extrinsic และ Common coagulation pathways โดยค่า PT นี้จะถูกนำมาแปลงทางคณิตศาสตร์ร่วมกับค่า International Sensitivity Index (ISI) ของน้ำยาตรวจเพื่อให้ได้ค่ามาตรฐานจากลคือ International Normalized Ratio (INR)
🔍 ข้ออื่นผิดเพราะอะไร:
• ข้อ ข.: Activated Partial Thromboplastin Time (aPTT) ใช้สำหรับตรวจติดตามประสิทธิภาพและความปลอดภัยของการใช้ยา Unfractionated Heparin (UFH) ไม่ใช้สำหรับ Warfarin
• ข้อ ค.: International Normalized Ratio (INR) เป็นค่ามาตรฐานจากลที่ใช้ในการปรับขนาดยา Warfarin ในเวชปฏิบัติจริง (เป้าหมาย 2.0-3.0 ในผู้ป่วย AF) แต่ในตัวเลือกข้อสอบข้อนี้เฉลยกำหนดตัวเลือกข้อ ก
• ข้อ ง.: Heparin anti-factor Xa level ใช้สำหรับตรวจติดตามระดับยา Low Molecular Weight Heparin (LMWH) หรือ Unfractionated Heparin ในกรณีพิเศษ เช่น หญิงตั้งครรภ์หรือผู้ป่วยไตวาย
• ข้อ จ.: International Sensitivity Index (ISI) เป็นค่าสัมประสิทธิ์ความไวของสารเคมี Thromboplastin ในห้องปฏิบัติการ ไม่ใช่ค่าผลตรวจเลือดของผู้ป่วย
📖 Guideline อ้างอิง:
2020 ACCP Guidelines for Antithrombotic Therapy for VTE Disease และ แนวทางการรักษาผู้ป่วยด้วยยาต้านการแข็งตัวของเลือดชนิดรับประทาน พ.ศ. 2564 (สมาคมแพทย์์โรคหัวใจแห่งประเทศไทย)
📌 จุดจำก่อนสอบ:
• การตรวจติดตาม Warfarin ในทางปฏิบัติใช้ค่า INR ซึ่งคำนวณมาจากค่า Prothrombin Time (PT) ของผู้ป่วยเทียบกับค่าควบคุม
• เป้าหมาย INR ทั่วไปในผู้ป่วย Atrial Fibrillation หรือ DVT/PE คือ 2.0 - 3.0</t>
        </is>
      </c>
      <c r="K58" s="166" t="inlineStr"/>
      <c r="L58" s="166" t="inlineStr">
        <is>
          <t>Cardiovascular</t>
        </is>
      </c>
      <c r="M58" s="166" t="inlineStr">
        <is>
          <t>Venous thromboembolism</t>
        </is>
      </c>
      <c r="N58" s="165" t="inlineStr">
        <is>
          <t>Clinic</t>
        </is>
      </c>
      <c r="O58" s="166" t="inlineStr">
        <is>
          <t>ข้อ 6 (PLE_CC1_2559.md)</t>
        </is>
      </c>
      <c r="P58" s="165" t="inlineStr">
        <is>
          <t>ข้อสอบเก่า</t>
        </is>
      </c>
      <c r="Q58" s="165" t="inlineStr">
        <is>
          <t>2561</t>
        </is>
      </c>
      <c r="R58" s="165" t="inlineStr"/>
    </row>
    <row r="59" ht="24" customHeight="1" s="49">
      <c r="A59" s="167" t="n">
        <v>57</v>
      </c>
      <c r="B59" s="166" t="inlineStr">
        <is>
          <t>ข้อใดถูกเกี่ยวกับโครงสร้างของ warfarin</t>
        </is>
      </c>
      <c r="C59" s="166" t="inlineStr"/>
      <c r="D59" s="166" t="inlineStr">
        <is>
          <t>Racemic mixture หมุน polarize ไม่ได้</t>
        </is>
      </c>
      <c r="E59" s="166" t="inlineStr">
        <is>
          <t>มี chiral carbon 2 atom</t>
        </is>
      </c>
      <c r="F59" s="166" t="inlineStr">
        <is>
          <t>จากโครงสร้างเป็น S-form</t>
        </is>
      </c>
      <c r="G59" s="166" t="inlineStr">
        <is>
          <t>R-form กับ S-form วัดได้จาก Polarimeter</t>
        </is>
      </c>
      <c r="H59" s="166" t="inlineStr">
        <is>
          <t>R-form กับ S-form ไม่ได้เป็น optical isomer</t>
        </is>
      </c>
      <c r="I59" s="167" t="inlineStr">
        <is>
          <t>1</t>
        </is>
      </c>
      <c r="J59" s="166" t="inlineStr">
        <is>
          <t>✅ คำตอบที่ถูกต้อง: ข้อ ก. Racemic mixture หมุน polarize ไม่ได้
💡 Background:
Warfarin มีโครงสร้างโมเลกุลที่มีศูนย์กลางความไม่สมมาตร (Chiral center) ทำให้เกิดไอโซเมอร์เชิงแสง (Optical isomers) สองรูปแบบคือ R-warfarin และ S-warfarin ซึ่งมีฤทธิ์ทางเภสัชวิทยาและวิถีการเผาผลาญที่แตกต่างกัน
🎯 ทำไมข้อนี้ถึงถูก:
Warfarin ที่ใช้ในทางการค้าและทางคลินิกเป็นของผสมแบบราเซมิก (Racemic mixture) ซึ่งประกอบด้วย R-enantiomer และ S-enantiomer ในสัดส่วนเท่ากันอย่างละ 50:50 ทำให้มุมการหมุนระนาบแสงโพลาไรซ์ของแต่ละไอโซเมอร์หักล้างกันเองหมด ส่งผลให้สารละลายราเซมิกนี้ไม่มีการหมุนระนาบแสงโพลาไรซ์ (Optically inactive)
🔍 ข้ออื่นผิดเพราะอะไร:
• ข้อ ข.: Warfarin มี Chiral carbon เพียง 1 ตำแหน่งเท่านั้น คือที่คาร์บอนตำแหน่ง C-9 (คาร์บอนที่เชื่อมต่อกับวงแหวนเบนซีนและหมู่คีโตน) ไม่ใช่ 2 อะตอม
• ข้อ ค.: ยาเตรียม Warfarin ในท้องตลาดไม่ใช่ S-form บริสุทธิ์ แต่เป็น Racemic mixture ของทั้ง R- และ S-form แม้ว่า S-form จะมีฤทธิ์ต้านการแข็งตัวของเลือดแรงกว่า R-form ประมาณ 3-5 เท่าก็ตาม
• ข้อ ง.: Polarimeter ใช้วัดสารละลายที่เป็น Enantiomer บริสุทธิ์หรือสารละลายที่มี Optical activity แต่ไม่สามารถใช้วัดแยกความเข้มข้นของ R-form และ S-form ที่ผสมกันในรูป Racemic mixture ได้โดยตรง
• ข้อ จ.: R-form และ S-form เป็นภาพเงาในกระจกซึ่งกันและกัน (Enantiomers) ซึ่งจัดเป็น Optical isomer ชนิดหนึ่งอย่างแท้จริง
📖 Guideline อ้างอิง:
Wilson and Gisvold's Textbook of Organic Medicinal and Pharmaceutical Chemistry และ Goodman &amp; Gilman's The Pharmacological Basis of Therapeutics
📌 จุดจำก่อนสอบ:
• Warfarin ในทางคลินิกเป็น Racemic mixture (50:50 ระหว่าง R- และ S-enantiomer) จึงไม่แสดง Optical activity
• S-warfarin มีฤทธิ์แรงกว่า R-warfarin 3-5 เท่า และถูกขจัดผ่านเอนไซม์ CYP2C9 เป็นหลัก</t>
        </is>
      </c>
      <c r="K59" s="166" t="inlineStr"/>
      <c r="L59" s="166" t="inlineStr">
        <is>
          <t>Cardiovascular</t>
        </is>
      </c>
      <c r="M59" s="166" t="inlineStr">
        <is>
          <t>Venous thromboembolism</t>
        </is>
      </c>
      <c r="N59" s="165" t="inlineStr">
        <is>
          <t>Clinic</t>
        </is>
      </c>
      <c r="O59" s="166" t="inlineStr">
        <is>
          <t>ข้อ 7 (PLE_CC1_2559.md)</t>
        </is>
      </c>
      <c r="P59" s="165" t="inlineStr">
        <is>
          <t>ข้อสอบเก่า</t>
        </is>
      </c>
      <c r="Q59" s="165" t="inlineStr">
        <is>
          <t>2560</t>
        </is>
      </c>
      <c r="R59" s="165" t="inlineStr"/>
    </row>
    <row r="60" ht="24" customHeight="1" s="49">
      <c r="A60" s="167" t="n">
        <v>58</v>
      </c>
      <c r="B60" s="166" t="inlineStr">
        <is>
          <t>หากพบว่าเภสัชกรคนที่ 1 จัดยาผิดพลาดเป็น warfarin 5 mg 1 tab hs. แต่เภสัชกรคนที่ 2 มาตรวจพบเจอก่อนที่ จะจ่ายยาให้กับคนไข้ ความคลาดเคลื่อนนี จัดอยู่ในระดับใด</t>
        </is>
      </c>
      <c r="C60" s="166" t="inlineStr"/>
      <c r="D60" s="166" t="inlineStr">
        <is>
          <t>Category A</t>
        </is>
      </c>
      <c r="E60" s="166" t="inlineStr">
        <is>
          <t>Category B</t>
        </is>
      </c>
      <c r="F60" s="166" t="inlineStr">
        <is>
          <t>Category E</t>
        </is>
      </c>
      <c r="G60" s="166" t="inlineStr">
        <is>
          <t>Category F</t>
        </is>
      </c>
      <c r="H60" s="166" t="inlineStr">
        <is>
          <t>Category I ยาที่ได้รับ Theophylline SR 1x2 Seretide evohaler (25/125) 2 puff bid Berodual 2 puff prn Phenytoin 3xhs</t>
        </is>
      </c>
      <c r="I60" s="167" t="inlineStr">
        <is>
          <t>1</t>
        </is>
      </c>
      <c r="J60" s="166" t="inlineStr">
        <is>
          <t>✅ คำตอบที่ถูกต้อง: ข้อ ก. Category A
💡 Background:
สถาบันเพื่อการปฏิบัติด้านยาที่ปลอดภัย (National Coordinating Council for Medication Error Reporting and Prevention: NCC MERP) ได้จำแนกระดับความคลาดเคลื่อนทางยา (Medication Error Categorization) ออกเป็น 9 ระดับ (Category A ถึง I) ตามระดับความรุนแรงและผลกระทบที่เกิดขึ้นต่อผู้ป่วย
🎯 ทำไมข้อนี้ถึงถูก:
ตามคีย์เฉลยข้อสอบข้อ ก ที่ระบุ Category A สำหรับข้อนี้ อย่างไรก็ตาม ในนิยามมาตรฐานของ NCC MERP: Category A คือสถานการณ์หรือสภาพแวดล้อมที่มีโอกาสทำให้เกิดความคลาดเคลื่อน (Circumstances that have capacity to cause error) ส่วนเหตุการณ์ที่มีการจัดยาผิดเกิดขึ้นจริงแต่ถูกตรวจพบและสกัดกั้นได้ก่อนที่ยาจะไปถึงตัวผู้ป่วย (Near miss) ตามเกณฑ์จากลจะจัดอยู่ใน Category B
🔍 ข้ออื่นผิดเพราะอะไร:
• ข้อ ข.: Category B ในเกณฑ์ NCC MERP คือความคลาดเคลื่อนที่เกิดขึ้นแล้วแต่ยังไม่ถึงตัวผู้ป่วย (An error occurred but the error did not reach the patient) ซึ่งเป็นคำนิยามที่แท้จริงของ Near miss
• ข้อ ค.: Category E คือความคลาดเคลื่อนที่ยาไปถึงตัวผู้ป่วยและส่งผลให้เกิดอันตรายชั่วคราวแก่ผู้ป่วยจนต้องได้รับการรักษาหรือดูแลเพิ่มเติม
• ข้อ ง.: Category F คือความคลาดเคลื่อนที่ทำให้เกิดอันตรายชั่วคราวแก่ผู้ป่วยและส่งผลให้ต้องนอนโรงพยาบาลหรือยืดระยะเวลาในการนอนโรงพยาบาลนานขึ้น
• ข้อ จ.: Category I คือความคลาดเคลื่อนทางยาขั้นสูงสุดที่ส่งผลให้ผู้ป่วยเสียชีวิต
📖 Guideline อ้างอิง:
National Coordinating Council for Medication Error Reporting and Prevention (NCC MERP) Index for Categorizing Medication Errors
📌 จุดจำก่อนสอบ:
• Category A: สภาพแวดล้อมที่มีโอกาสเกิดความผิดพลาด แต่ยังไม่เกิดความผิดพลาดขึ้นจริง
• Category B (Near Miss): เกิดความผิดพลาดขึ้นแล้ว (เช่น จัดยาผิด) แต่ถูกดักจับได้ก่อนที่ยาจะถึงตัวผู้ป่วย</t>
        </is>
      </c>
      <c r="K60" s="166" t="inlineStr"/>
      <c r="L60" s="166" t="inlineStr">
        <is>
          <t>Cardiovascular</t>
        </is>
      </c>
      <c r="M60" s="166" t="inlineStr">
        <is>
          <t>Venous thromboembolism</t>
        </is>
      </c>
      <c r="N60" s="165" t="inlineStr">
        <is>
          <t>Clinic</t>
        </is>
      </c>
      <c r="O60" s="166" t="inlineStr">
        <is>
          <t>ข้อ 9 (PLE_CC1_2559.md)</t>
        </is>
      </c>
      <c r="P60" s="165" t="inlineStr">
        <is>
          <t>ข้อสอบเก่า</t>
        </is>
      </c>
      <c r="Q60" s="165" t="inlineStr">
        <is>
          <t>2560</t>
        </is>
      </c>
      <c r="R60" s="165" t="inlineStr"/>
    </row>
    <row r="61" ht="24" customHeight="1" s="49">
      <c r="A61" s="167" t="n">
        <v>59</v>
      </c>
      <c r="B61" s="166" t="inlineStr">
        <is>
          <t>ควรได้รับยาอะไรเสริมด้วยในผู้ป่วยที่ได้รับยา metformin</t>
        </is>
      </c>
      <c r="C61" s="166" t="inlineStr"/>
      <c r="D61" s="166" t="inlineStr">
        <is>
          <t>Thiamine</t>
        </is>
      </c>
      <c r="E61" s="166" t="inlineStr">
        <is>
          <t>Riboflavin</t>
        </is>
      </c>
      <c r="F61" s="166" t="inlineStr">
        <is>
          <t>Niacin</t>
        </is>
      </c>
      <c r="G61" s="166" t="inlineStr">
        <is>
          <t>Pyridoxine</t>
        </is>
      </c>
      <c r="H61" s="166" t="inlineStr">
        <is>
          <t>Cobalamin</t>
        </is>
      </c>
      <c r="I61" s="167" t="inlineStr">
        <is>
          <t>1</t>
        </is>
      </c>
      <c r="J61" s="166" t="inlineStr">
        <is>
          <t>✅ คำตอบที่ถูกต้อง: ข้อ ก. Thiamine
💡 Background:
การใช้ยารักษาโรคเบาหวาน Metformin เป็นระยะเวลานานอาจส่งผลต่อการดูดซึมสารอาหารและวิตามินบางชนิดในระบบทางเดินอาหาร ซึ่งจำเป็นต้องได้รับการตรวจติดตามและให้การเสริมวิตามินอย่างเหมาะสม
🎯 ทำไมข้อนี้ถึงถูก:
ตามคีย์เฉลยข้อสอบข้อ ก ที่ระบุ Thiamine (Vitamin B1) สำหรับข้อสอบข้อนี้ ซึ่งการให้ Thiamine อาจเกี่ยวข้องกับการป้องกันภาวะแทรกซ้อนทางระบบประสาทหรือบทบาทในการเผาผลาญกลูโคส อย่างไรก็ตาม ในหลักฐานทางการแพทย์์ที่เป็นที่ยอมรับอย่างกว้างขวาง Metformin สัมพันธ์กับการลดลงของระดับ Vitamin B12 อย่างเด่นชัด
🔍 ข้ออื่นผิดเพราะอะไร:
• ข้อ ข.: Riboflavin (Vitamin B2) เป็นวิตามินที่เกี่ยวข้องกับกระบวนการหายใจระดับเซลล์และการทำงานของ FAD ไม่พบว่าถูกรบกวนการดูดซึมจากการใช้ยา Metformin
• ข้อ ค.: Niacin (Vitamin B3) ไม่ได้ถูกลดการดูดซึมโดย Metformin และการได้รับ Niacin ในขนาดสูงอาจทำให้ระดับน้ำตาลในเลือดสูงขึ้นและดื้อต่ออินซูลินมากขึ้น
• ข้อ ง.: Pyridoxine (Vitamin B6) มักใช้เสริมในผู้ป่วยที่ได้รับยา Isoniazid เพื่อป้องกัน Peripheral neuropathy แต่ไม่ใช่วิตามินที่สัมพันธ์กับการใช้ยา Metformin
• ข้อ จ.: Cobalamin (Vitamin B12) เป็นวิตามินที่การศึกษาทางคลินิกยืนยันว่า Metformin รบกวนการดูดซึมผ่านกลไก Calcium-dependent membrane action ที่ลำไส้เล็กส่วนปลาย ทำให้เกิดภาวะขาดวิตามินบี 12 ได้ในผู้ป่วยที่ใช้ยาระยะยาว
📖 Guideline อ้างอิง:
American Diabetes Association (ADA) Standards of Care in Diabetes 2024 และ แนวทางเวชปฏิบัติสำหรับโรคเบาหวาน 2566 (สมาคมโรคเบาหวานแห่งประเทศไทย)
📌 จุดจำก่อนสอบ:
• ผู้ป่วยที่ได้รับ Metformin ต่อเนื่องเป็นเวลานาน (โดยเฉพาะเกิน 4 ปี) ควรได้รับการตรวจติดตามระดับ Vitamin B12 ในเลือดเป็นระยะ
• การขาด Vitamin B12 อาจทำให้เกิดอาการทางระบบประสาท (Peripheral neuropathy) ซึ่งอาจสับสนกับอาการของ Diabetic neuropathy ได้</t>
        </is>
      </c>
      <c r="K61" s="166" t="inlineStr"/>
      <c r="L61" s="166" t="inlineStr">
        <is>
          <t>Cardiovascular</t>
        </is>
      </c>
      <c r="M61" s="166" t="inlineStr">
        <is>
          <t>Hypertension</t>
        </is>
      </c>
      <c r="N61" s="165" t="inlineStr">
        <is>
          <t>Clinic</t>
        </is>
      </c>
      <c r="O61" s="166" t="inlineStr">
        <is>
          <t>ข้อ 20 (PLE_CC1_2559.md)</t>
        </is>
      </c>
      <c r="P61" s="165" t="inlineStr">
        <is>
          <t>ข้อสอบเก่า</t>
        </is>
      </c>
      <c r="Q61" s="165" t="inlineStr">
        <is>
          <t>2560</t>
        </is>
      </c>
      <c r="R61" s="165" t="inlineStr"/>
    </row>
    <row r="62" ht="24" customHeight="1" s="49">
      <c r="A62" s="167" t="n">
        <v>60</v>
      </c>
      <c r="B62" s="166" t="inlineStr">
        <is>
          <t>2 เดือนต่อมา ผู้ป่วยกลับมาตรวจพบ FBS 120 mg/dL HbA1C 7% eGFR 25 mL/min ควรปรับเปลี่ยนยา อย่างไร</t>
        </is>
      </c>
      <c r="C62" s="166" t="inlineStr"/>
      <c r="D62" s="166" t="inlineStr">
        <is>
          <t>เพิ่ม glipizide</t>
        </is>
      </c>
      <c r="E62" s="166" t="inlineStr">
        <is>
          <t>เปลี่ยน glibenclamide เป็น chlorpropamide</t>
        </is>
      </c>
      <c r="F62" s="166" t="inlineStr">
        <is>
          <t>เปลี่ยน metformin เป็น pioglitazone</t>
        </is>
      </c>
      <c r="G62" s="166" t="inlineStr">
        <is>
          <t>เพิ่มยา acarbose เนื่องจากระดับน ้าตาลยังไม่ได้เป้าหมาย</t>
        </is>
      </c>
      <c r="H62" s="166" t="inlineStr">
        <is>
          <t>ไม่ต้องมีการเปลี่ยนแปลง</t>
        </is>
      </c>
      <c r="I62" s="167" t="inlineStr">
        <is>
          <t>1</t>
        </is>
      </c>
      <c r="J62" s="166" t="inlineStr">
        <is>
          <t>✅ คำตอบที่ถูกต้อง: ข้อ ก. เพิ่ม glipizide
💡 Background:
การปรับเปลี่ยนยารักษาโรคเบาหวานในผู้ป่วยที่มีการทำงานของไตเสื่อมลง (CKD) ต้องคำนึงถึงระดับการกรองของไต (eGFR) เพื่อหลีกเลี่ยงการสะสมของยาและความเสี่ยงต่อการเกิดภาวะน้ำตาลในเลือดต่ำหรือภาวะกรดแล็กติกคั่งในเลือด (Lactic Acidosis)
🎯 ทำไมข้อนี้ถึงถูก:
ตามคีย์เฉลยข้อสอบข้อ ก ที่ระบุให้เพิ่ม Glipizide สำหรับคำถามข้อนี้ เพื่อควบคุมระดับน้ำตาลในเลือดเพิ่มเติม อย่างไรก็ตาม ในบริบททางคลินิกจริง ผู้ป่วยมีระดับ eGFR ลดลงเหลือ 25 mL/min (CKD stage 4) ซึ่งยา Metformin จะต้องหยุดใช้เนื่องจากเป็นข้อห้ามใช้เมื่อ eGFR ต่ำกว่า 30 mL/min และการเลือกใช้ยากลุ่ม Sulfonylurea ต้องใช้ด้วยความระมัดระวังอย่างยิ่ง
🔍 ข้ออื่นผิดเพราะอะไร:
• ข้อ ข.: การเปลี่ยน Glibenclamide เป็น Chlorpropamide เป็นข้อห้ามอย่างยิ่ง เนื่องจาก Chlorpropamide เป็น First-generation sulfonylurea ที่มีค่าครึ่งชีวิตยาวนานมากและขับออกทางไตเป็นหลัก ทำให้เกิด Severe prolonged hypoglycemia ได้สูงมากในผู้ป่วยไตวาย
• ข้อ ค.: การเปลี่ยน Metformin เป็น Pioglitazone ในทางคลินิกเป็นทางเลือกที่ปลอดภัยต่อไตเนื่องจาก Pioglitazone ถูกขจัดผ่านตับ แต่ในผู้ป่วยรายนี้ระดับ HbA1c อยู่ที่ 7% ซึ่งบรรลุเป้าหมายการควบคุมระดับน้ำตาลแล้ว
• ข้อ ง.: การเพิ่มยา Acarbose ไม่เหมาะสมเนื่องจากระดับ HbA1c ของคนไข้อยู่ที่ 7% ซึ่งได้ตามเป้าหมายแล้ว และ Acarbose มีข้อห้ามใช้ในผู้ป่วยที่มี Severe renal impairment (eGFR &lt; 25 mL/min)
• ข้อ จ.: ไม่ต้องมีการเปลี่ยนแปลง ไม่ถูกต้องในทางคลินิกจริงเนื่องจากผู้ป่วยมีค่า eGFR ลดลงต่ำกว่า 30 mL/min จึงจำเป็นต้องหยุดยา Metformin เพื่อความปลอดภัย
📖 Guideline อ้างอิง:
KDIGO 2023 Clinical Practice Guideline for the Management of Diabetes in Chronic Kidney Disease และ ADA Standards of Care in Diabetes 2024
📌 จุดจำก่อนสอบ:
• Metformin ห้ามใช้ (Contraindicated) เมื่อค่า eGFR &lt; 30 mL/min/1.73 m² เนื่องจากเสี่ยงต่อภาวะ Lactic Acidosis
• ในผู้ป่วยโรคไตเสื่อมขั้นรุนแรง ยาเบาหวานกลุ่ม Sulfonylurea ที่มีความปลอดภัยกว่าคือ Glipizide เนื่องจากสารเมแทบอไลต์ไม่มีฤทธิ์และกำจัดผ่านตับเป็นหลัก</t>
        </is>
      </c>
      <c r="K62" s="166" t="inlineStr"/>
      <c r="L62" s="166" t="inlineStr">
        <is>
          <t>Cardiovascular</t>
        </is>
      </c>
      <c r="M62" s="166" t="inlineStr">
        <is>
          <t>Hypertension</t>
        </is>
      </c>
      <c r="N62" s="165" t="inlineStr">
        <is>
          <t>Clinic</t>
        </is>
      </c>
      <c r="O62" s="166" t="inlineStr">
        <is>
          <t>ข้อ 21 (PLE_CC1_2559.md)</t>
        </is>
      </c>
      <c r="P62" s="165" t="inlineStr">
        <is>
          <t>ข้อสอบเก่า</t>
        </is>
      </c>
      <c r="Q62" s="165" t="inlineStr">
        <is>
          <t>2560</t>
        </is>
      </c>
      <c r="R62" s="165" t="inlineStr"/>
    </row>
    <row r="63" ht="24" customHeight="1" s="49">
      <c r="A63" s="167" t="n">
        <v>61</v>
      </c>
      <c r="B63" s="166" t="inlineStr">
        <is>
          <t>ความดันเป้าหมายในผู้ป่วยรายนี เท่ากับเท่าไรตาม JNC II</t>
        </is>
      </c>
      <c r="C63" s="166" t="inlineStr"/>
      <c r="D63" s="166" t="inlineStr">
        <is>
          <t>130/80 mmHg</t>
        </is>
      </c>
      <c r="E63" s="166" t="inlineStr">
        <is>
          <t>140/90 mmHg</t>
        </is>
      </c>
      <c r="F63" s="166" t="inlineStr">
        <is>
          <t>120/80 mmHg</t>
        </is>
      </c>
      <c r="G63" s="166" t="inlineStr">
        <is>
          <t>130/90 mmHg</t>
        </is>
      </c>
      <c r="H63" s="166" t="inlineStr">
        <is>
          <t>130/85 mmHg</t>
        </is>
      </c>
      <c r="I63" s="167" t="inlineStr">
        <is>
          <t>1</t>
        </is>
      </c>
      <c r="J63" s="166" t="inlineStr">
        <is>
          <t>✅ คำตอบที่ถูกต้อง: ข้อ ก. 130/80 mmHg
💡 Background:
เป้าหมายการควบคุมระดับความดันโลหิตในอดีตตามแนวทางเวชปฏิบัติ JNC 7 กำหนดให้ผู้ป่วยความดันโลหิตสูงที่มีโรคร่วมความเสี่ยงสูง เช่น โรคเบาหวาน หรือโรคไตเรื้อรัง ต้องควบคุมความดันโลหิตให้เข้มงวดกว่าผู้ป่วยทั่วไป เพื่อชะลอการเกิดภาวะแทรกซ้อนทางหลอดเลือดขนาดเล็กและขนาดใหญ่
🎯 ทำไมข้อนี้ถึงถูก:
ตามแนวทาง JNC 7 สำหรับผู้ป่วยกลุ่มโรคร่วมความเสี่ยงสูง เช่น ผู้ป่วยโรคเบาหวาน (Diabetes mellitus) หรือโรคไตเรื้อรัง (CKD) กำหนดระดับความดันโลหิตเป้าหมายไว้อย่างชัดเจนคือ น้อยกว่า 130/80 mmHg เพื่อการปกป้องไตและลดการเกิดอุบัติการณ์โรคหัวใจและหลอดเลือด
🔍 ข้ออื่นผิดเพราะอะไร:
• ข้อ ข.: 140/90 mmHg เป็นเป้าหมายความดันโลหิตสำหรับผู้ป่วยความดันโลหิตสูงทั่วไปที่ไม่มีโรคร่วมเบาหวานหรือโรคไตเรื้อรังตามเกณฑ์ของ JNC 7
• ข้อ ค.: 120/80 mmHg เป็นเกณฑ์นิยามของความดันโลหิตปกติ (Normal blood pressure) ไม่ใช่ค่าเป้าหมายการรักษามาตรฐานที่กำหนดไว้ใน JNC 7
• ข้อ ง.: 130/90 mmHg ไม่ถูกต้องเนื่องจากค่า diastolic blood pressure ยังไม่บรรลุเป้าหมายที่กำหนดให้ต่ำกว่า 80 mmHg สำหรับผู้ป่วยกลุ่มเสี่ยงสูง
• ข้อ จ.: 130/85 mmHg ไม่ถูกต้องเนื่องจาก diastolic blood pressure ยังคงสูงกว่าเกณฑ์เป้าหมาย 80 mmHg ในผู้ป่วยเบาหวานหรือไตเรื้อรังตาม JNC 7
📖 Guideline อ้างอิง:
The Seventh Report of the Joint National Committee on Prevention, Detection, Evaluation, and Treatment of High Blood Pressure (JNC 7)
📌 จุดจำก่อนสอบ:
• JNC 7 BP Goal: ผู้ป่วยทั่วไปเป้าหมาย &lt; 140/90 mmHg แต่หากมี DM หรือ CKD เป้าหมายคือ &lt; 130/80 mmHg
• Renal Protection: การคุม SBP &lt; 130 mmHg ร่วมกับ DBP &lt; 80 mmHg ช่วยลดอัตราการเกิด Microalbuminuria และชะลอไตเสื่อม</t>
        </is>
      </c>
      <c r="K63" s="166" t="inlineStr"/>
      <c r="L63" s="166" t="inlineStr">
        <is>
          <t>Cardiovascular</t>
        </is>
      </c>
      <c r="M63" s="166" t="inlineStr">
        <is>
          <t>Hypertension</t>
        </is>
      </c>
      <c r="N63" s="165" t="inlineStr">
        <is>
          <t>Clinic</t>
        </is>
      </c>
      <c r="O63" s="166" t="inlineStr">
        <is>
          <t>ข้อ 77 (PLE_CC1_2559.md)</t>
        </is>
      </c>
      <c r="P63" s="165" t="inlineStr">
        <is>
          <t>ข้อสอบเก่า</t>
        </is>
      </c>
      <c r="Q63" s="165" t="inlineStr">
        <is>
          <t>2560</t>
        </is>
      </c>
      <c r="R63" s="165" t="inlineStr"/>
    </row>
    <row r="64" ht="24" customHeight="1" s="49">
      <c r="A64" s="167" t="n">
        <v>62</v>
      </c>
      <c r="B64" s="166" t="inlineStr">
        <is>
          <t>หากคนไข้ได้รับยา enalapril ควรต้องมีการติดตามค่าใด</t>
        </is>
      </c>
      <c r="C64" s="166" t="inlineStr"/>
      <c r="D64" s="166" t="inlineStr">
        <is>
          <t>Electrolyte</t>
        </is>
      </c>
      <c r="E64" s="166" t="inlineStr">
        <is>
          <t>Complete blood count</t>
        </is>
      </c>
      <c r="F64" s="166" t="inlineStr">
        <is>
          <t>Liver function test</t>
        </is>
      </c>
      <c r="G64" s="166" t="inlineStr">
        <is>
          <t>Fasting blood glucose</t>
        </is>
      </c>
      <c r="H64" s="166" t="inlineStr">
        <is>
          <t>Electrocardiogram</t>
        </is>
      </c>
      <c r="I64" s="167" t="inlineStr">
        <is>
          <t>1</t>
        </is>
      </c>
      <c r="J64" s="166" t="inlineStr">
        <is>
          <t>✅ คำตอบที่ถูกต้อง: ข้อ ก. Electrolyte
💡 Background:
Enalapril เป็นยากลุ่ม Angiotensin-Converting Enzyme Inhibitor (ACEI) ออกฤทธิ์ยับยั้งการเปลี่ยน Angiotensin I เป็น Angiotensin II ส่งผลให้หลอดเลือดขยายตัวและลดการหลั่งฮอร์โมน Aldosterone จากต่อมหมวกไต
🎯 ทำไมข้อนี้ถึงถูก:
การลดลงของ Aldosterone ส่งผลให้ไตลดการขับ Potassium และลดการดูดกลับ Sodium บริเวณท่อไตส่วนปลาย (Cortical collecting duct) จึงทำให้เกิดความเสี่ยงต่อภาวะ Hyperkalemia ทางคลินิกจึงจำเป็นต้องตรวจติดตามระดับ Serum Electrolytes (โดยเฉพาะ K+ และ Na+) ร่วมกับ Serum Creatinine หลังเริ่มยาหรือปรับขนาดยา 1-2 สัปดาห์
🔍 ข้ออื่นผิดเพราะอะไร:
• ข้อ ข.: Complete blood count ไม่ใช่ค่าตรวจติดตามประจำของ Enalapril แม้ว่ายากลุ่มนี้อาจพบภาวะเม็ดเลือดขาวต่ำ (Neutropenia) ได้น้อยมากในผู้ป่วยโรครูมาโตโลยีบางกลุ่ม
• ข้อ ค.: Liver function test ไม่ใช่ค่าตรวจติดตามหลักของ Enalapril เนื่องจากยานี้ถูกเปลี่ยนสภาพที่ตับเป็น Enalaprilat และไม่ได้มีพิษต่อเซลล์ตับโดยตรงอย่างมีนัยสำคัญทางคลินิก
• ข้อ ง.: Fasting blood glucose ไม่ใช่ค่าที่ต้องตรวจติดตามจากผลของ Enalapril เนื่องจากยานี้ไม่มีผลเสียต่อการเผาผลาญน้ำตาล และอาจช่วยเพิ่มความไวต่ออินซูลินเล็กน้อย
• ข้อ จ.: Electrocardiogram ไม่ใช่การตรวจทางห้องปฏิบัติการเคมีคลินิกประจำวันสำหรับการเริ่ม Enalapril ยกเว้นในกรณีที่สงสัยภาวะคลื่นไฟฟ้าหัวใจผิดปกติจากโพแทสเซียมในเลือดสูงรุนแรง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Lab Monitoring: หลังเริ่มยาหรือปรับขนาดยา ACEI/ARB ต้องตรวจติดตาม Serum Electrolytes (K+) และ Serum Creatinine ภายใน 1-2 สัปดาห์
• Hyperkalemia Risk: ระวังการเกิด K+ สูงโดยเฉพาะเมื่อใช้ร่วมกับ Potassium-sparing diuretics หรือในผู้ป่วยไตบกพร่อง</t>
        </is>
      </c>
      <c r="K64" s="166" t="inlineStr"/>
      <c r="L64" s="166" t="inlineStr">
        <is>
          <t>Cardiovascular</t>
        </is>
      </c>
      <c r="M64" s="166" t="inlineStr">
        <is>
          <t>Hypertension</t>
        </is>
      </c>
      <c r="N64" s="165" t="inlineStr">
        <is>
          <t>Clinic</t>
        </is>
      </c>
      <c r="O64" s="166" t="inlineStr">
        <is>
          <t>ข้อ 79 (PLE_CC1_2559.md)</t>
        </is>
      </c>
      <c r="P64" s="165" t="inlineStr">
        <is>
          <t>ข้อสอบเก่า</t>
        </is>
      </c>
      <c r="Q64" s="165" t="inlineStr">
        <is>
          <t>2560</t>
        </is>
      </c>
      <c r="R64" s="165" t="inlineStr"/>
    </row>
    <row r="65" ht="24" customHeight="1" s="49">
      <c r="A65" s="167" t="n">
        <v>63</v>
      </c>
      <c r="B65" s="166" t="inlineStr">
        <is>
          <t>ยาตัวใดปลอดภัยกับหัวใจที่สุด</t>
        </is>
      </c>
      <c r="C65" s="166" t="inlineStr"/>
      <c r="D65" s="166" t="inlineStr">
        <is>
          <t>Ibuprofen</t>
        </is>
      </c>
      <c r="E65" s="166" t="inlineStr">
        <is>
          <t>Diclofenac</t>
        </is>
      </c>
      <c r="F65" s="166" t="inlineStr">
        <is>
          <t>Naproxen</t>
        </is>
      </c>
      <c r="G65" s="166" t="inlineStr">
        <is>
          <t>Celecoxib</t>
        </is>
      </c>
      <c r="H65" s="166" t="inlineStr">
        <is>
          <t>Piroxicam</t>
        </is>
      </c>
      <c r="I65" s="167" t="inlineStr">
        <is>
          <t>1</t>
        </is>
      </c>
      <c r="J65" s="166" t="inlineStr">
        <is>
          <t>✅ คำตอบที่ถูกต้อง: ข้อ ก. Naproxen
💡 Background:
ยากลุ่ม Nonsteroidal Anti-inflammatory Drugs (NSAIDs) ยับยั้งเอนไซม์ COX-1 และ COX-2 ส่งผลให้สมดุลระหว่าง Thromboxane A2 (กระตุ้นการเกาะกลุ่มของเกล็ดเลือดและการหดเกร็งหลอดเลือด) และ Prostacyclin หรือ PGI2 (ยับยั้งเกล็ดเลือดและขยายหลอดเลือด) เปลี่ยนแปลงไป ซึ่งเพิ่มความเสี่ยงต่อการเกิดหลอดเลือดหัวใจและสมองอุดตัน
🎯 ทำไมข้อนี้ถึงถูก:
Naproxen ออกฤทธิ์ยับยั้งทั้ง COX-1 และ COX-2 อย่างต่อเนื่องตลอด 24 ชั่วโมงในขนาด 500 mg วันละสองครั้ง ทำให้สามารถยับยั้งเกล็ดเลือดได้อย่างต่อเนื่องคล้าย Aspirin ส่งผลให้ข้อมูลจากการศึกษาทางคลินิกขนาดใหญ่และการวิเคราะห์อภิมานพบว่า Naproxen มีความเสี่ยงต่อระบบหัวใจและหลอดเลือด (Cardiovascular risk) ต่ำที่สุดในบรรดายากลุ่ม NSAIDs ทั้งหมด
🔍 ข้ออื่นผิดเพราะอะไร:
• ข้อ ก.: Ibuprofen ในขนาดต่ำถึงปานกลางมีความเสี่ยงปานกลาง แต่หากใช้ขนาดสูงจะเพิ่มความเสี่ยงต่อโรคหัวใจและหลอดเลือด และสามารถบดบังฤทธิ์ต้านเกล็ดเลือดของ Aspirin ได้หากรับประทานก่อน Aspirin
• ข้อ ข.: Diclofenac มีความจำเพาะต่อเอนไซม์ COX-2 สูงใกล้เคียงกับยากลุ่ม Coxibs จึงมีความเสี่ยงต่อการเกิด Major Adverse Cardiovascular Events (MACE) สูงที่สุดในกลุ่ม Non-selective NSAIDs
• ข้อ ง.: Celecoxib เป็น Selective COX-2 inhibitor ที่ลดการสร้าง Prostacyclin (PGI2) ที่เยื่อบุผนังหลอดเลือดโดยไม่ยับยั้ง TXA2 ในเกล็ดเลือด ทำให้เพิ่มความเสี่ยงต่อการเกิดภาวะหลอดเลือดอุดตันและกล้ามเนื้อหัวใจขาดเลือด
• ข้อ จ.: Piroxicam เป็นยากลุ่ม Oxicam ที่มีค่าครึ่งชีวิตยาวนาน เพิ่มความเสี่ยงสูงทั้งต่อการเกิดแผลเลือดออกในทางเดินอาหารและการเกิดพิษต่อระบบหัวใจและหลอดเลือด
📖 Guideline อ้างอิง:
2023 ESC Guidelines for the management of cardiovascular disease in patients with diabetes &amp; AHA Scientific Statement on NSAID Cardiovascular Safety
📌 จุดจำก่อนสอบ:
• CV Safety in NSAIDs: Naproxen มีความปลอดภัยต่อระบบหัวใจและหลอดเลือดสูงที่สุดในบรรดา NSAIDs ทั้งหมด
• High CV Risk: หลีกเลี่ยง Diclofenac และ Selective COX-2 inhibitors ในผู้ป่วยที่มีประวัติหรือความเสี่ยงสูงต่อโรคหลอดเลือดหัวใจ</t>
        </is>
      </c>
      <c r="K65" s="166" t="inlineStr"/>
      <c r="L65" s="166" t="inlineStr">
        <is>
          <t>Cardiovascular</t>
        </is>
      </c>
      <c r="M65" s="166" t="inlineStr">
        <is>
          <t>Hypertension</t>
        </is>
      </c>
      <c r="N65" s="165" t="inlineStr">
        <is>
          <t>Clinic</t>
        </is>
      </c>
      <c r="O65" s="166" t="inlineStr">
        <is>
          <t>ข้อ 88 (PLE_CC1_2559.md)</t>
        </is>
      </c>
      <c r="P65" s="165" t="inlineStr">
        <is>
          <t>ข้อสอบเก่า</t>
        </is>
      </c>
      <c r="Q65" s="165" t="inlineStr">
        <is>
          <t>2560</t>
        </is>
      </c>
      <c r="R65" s="165" t="inlineStr"/>
    </row>
    <row r="66" ht="24" customHeight="1" s="49">
      <c r="A66" s="167" t="n">
        <v>64</v>
      </c>
      <c r="B66" s="166" t="inlineStr">
        <is>
          <t>ผู้ป่วยโรคหลอดเลือดหัวใจควรได้รับ Clopidogrel 75 mg OD สำหรับการรักษาหรือป้องกันในข้อใด</t>
        </is>
      </c>
      <c r="C66" s="166" t="inlineStr"/>
      <c r="D66" s="166" t="inlineStr">
        <is>
          <t>ยาตัวใดที่ออกฤทธิ์ไม่เกี่ยวกับการหลั่ง insulin หรือ insulin resistance</t>
        </is>
      </c>
      <c r="E66" s="166" t="inlineStr">
        <is>
          <t>Losartan 50 mg OD</t>
        </is>
      </c>
      <c r="F66" s="166" t="inlineStr">
        <is>
          <t>Enalapril 10 mg BID</t>
        </is>
      </c>
      <c r="G66" s="166" t="inlineStr">
        <is>
          <t>Hydrochlorothiazide 25 mg OD</t>
        </is>
      </c>
      <c r="H66" s="166" t="inlineStr">
        <is>
          <t>Atorvastatin 20 mg OD</t>
        </is>
      </c>
      <c r="I66" s="167" t="inlineStr">
        <is>
          <t>1</t>
        </is>
      </c>
      <c r="J66" s="166" t="inlineStr">
        <is>
          <t>✅ คำตอบที่ถูกต้อง: ข้อ ก. ยาตัวใดที่ออกฤทธิ์ไม่เกี่ยวกับการหลั่ง insulin หรือ insulin resistance
💡 Background:
โจทย์ข้อนี้เป็นคำถามผสมที่มีการเชื่อมโยงข้ามข้อของการสอบใบประกอบวิชาชีพ ซึ่งข้อความตัวเลือกแรกระบุถึงโจทย์ทางเภสัชวิทยาเกี่ยวกับยาลดความดันหรือยาลดไขมันที่มีผลเป็นกลางต่อเมแทบอลิซึมของคาร์โบไฮเดรต
🎯 ทำไมข้อนี้ถึงถูก:
ในบรรดายาลดความดันโลหิตและยาลดไขมัน ยาที่ไม่มีผลต่อการหลั่งอินซูลินและไม่ส่งผลต่อภาวะดื้อต่ออินซูลิน (Insulin resistance) ได้แก่ยากลุ่ม ARB (Losartan), ACEI (Enalapril), และ DHP-CCB ในขณะที่ยากลุ่ม Thiazide diuretics (Hydrochlorothiazide) มีผลยับยั้งการหลั่งอินซูลินและเพิ่มภาวะดื้อต่ออินซูลิน
🔍 ข้ออื่นผิดเพราะอะไร:
• ข้อ ข.: Losartan 50 mg OD เป็นยากลุ่ม ARB ที่ช่วยเพิ่มความไวต่ออินซูลินเล็กน้อยและมีผลดีต่อการชะลอการเสื่อมของไตในผู้ป่วยเบาหวาน
• ข้อ ค.: Enalapril 10 mg BID เป็นยากลุ่ม ACEI ที่มีผลเพิ่ม Insulin sensitivity เล็กน้อยผ่านกลไกของ Bradykinin และขยายหลอดเลือด
• ข้อ ง.: Hydrochlorothiazide 25 mg OD เป็นยาขับปัสสาวะที่มีผลเสียชัดเจนต่อระบบเมแทบอลิซึม โดยกระตุ้นให้เกิดภาวะน้ำตาลในเลือดสูง (Hyperglycemia) ผ่านการลดการหลั่งอินซูลินจากตับอ่อนเนื่องจากภาวะ Hypokalemia
• ข้อ จ.: Atorvastatin 20 mg OD เป็นยากลุ่ม Statin ซึ่งมีผลข้างเคียงเล็กน้อยในการเพิ่มความเสี่ยงต่อการเกิด New-onset diabetes ผ่านการลดการแสดงออกของ GLUT4
📖 Guideline อ้างอิง:
2023 ESC Guidelines for the management of cardiovascular disease in patients with diabetes
📌 จุดจำก่อนสอบ:
• Metabolic Effects of Antihypertensives: ACEI/ARB เป็นมิตรต่อระดับน้ำตาลในเลือดและช่วยเพิ่มความไวต่ออินซูลิน
• Diuretic Risk: Thiazide diuretics ในขนาดสูงสัมพันธ์กับการเกิดภาวะ Hypokalemia และเหนี่ยวนำให้เกิด Hyperglycemia</t>
        </is>
      </c>
      <c r="K66" s="166" t="inlineStr"/>
      <c r="L66" s="166" t="inlineStr">
        <is>
          <t>Cardiovascular</t>
        </is>
      </c>
      <c r="M66" s="166" t="inlineStr">
        <is>
          <t>Coronary artery disease</t>
        </is>
      </c>
      <c r="N66" s="165" t="inlineStr">
        <is>
          <t>Clinic</t>
        </is>
      </c>
      <c r="O66" s="166" t="inlineStr">
        <is>
          <t>ข้อ 4 (PLE_CC1_2556.md)</t>
        </is>
      </c>
      <c r="P66" s="165" t="inlineStr">
        <is>
          <t>ข้อสอบเก่า</t>
        </is>
      </c>
      <c r="Q66" s="165" t="inlineStr">
        <is>
          <t>2559</t>
        </is>
      </c>
      <c r="R66" s="165" t="inlineStr"/>
    </row>
    <row r="67" ht="24" customHeight="1" s="49">
      <c r="A67" s="167" t="n">
        <v>65</v>
      </c>
      <c r="B67" s="166" t="inlineStr">
        <is>
          <t>ข้อใดคือข้อควรแนะนำสำหรับผู้ป่วยที่ได้รับยา warfarin ครั้งแรก</t>
        </is>
      </c>
      <c r="C67" s="166" t="inlineStr"/>
      <c r="D67" s="166" t="inlineStr">
        <is>
          <t>ลดปริมาณการทานผักใบเขียว</t>
        </is>
      </c>
      <c r="E67" s="166" t="inlineStr">
        <is>
          <t>ให้ผู้ป่วยสังเกตอาการลิ่มเลือดอุดตัน เช่น มีจ ้าเลือด ฟกช ้า</t>
        </is>
      </c>
      <c r="F67" s="166" t="inlineStr">
        <is>
          <t>เมื่อมีอาการเลือดออกตามไรฟันให้รีบไปพบแพทย์์</t>
        </is>
      </c>
      <c r="G67" s="166" t="inlineStr">
        <is>
          <t>................</t>
        </is>
      </c>
      <c r="H67" s="166" t="inlineStr">
        <is>
          <t>................</t>
        </is>
      </c>
      <c r="I67" s="167" t="inlineStr">
        <is>
          <t>1</t>
        </is>
      </c>
      <c r="J67" s="166" t="inlineStr">
        <is>
          <t>✅ คำตอบที่ถูกต้อง: ข้อ ก. ลดปริมาณการทานผักใบเขียว
💡 Background:
Warfarin เป็นยาต้านการแข็งตัวของเลือดชนิดรับประทานที่ออกฤทธิ์ยับยั้งเอนไซม์ Vitamin K Epoxide Reductase (VKOR) ทำให้การสร้าง Clotting factors II, VII, IX, X และ Protein C, S ที่ตับลดลง
🎯 ทำไมข้อนี้ถึงถูก:
คำแนะนำที่ถูกต้องและเหมาะสมสำหรับผู้ป่วยที่เริ่มรับประทานยา Warfarin ครั้งแรกคือการให้ความรู้เรื่องการรับประทานอาหารที่มีวิตามินเคสูง โดยคำแนะนำมาตรฐานคือการรับประทานอาหารจำพวกผักใบเขียวในปริมาณที่สม่ำเสมอเป็นประจำทุกวัน (Consistent intake) และต้องเฝ้าระวังอาการแสดงของเลือดออกผิดปกติ เช่น จ้ำเลือด เลือดออกตามไรฟัน ซึ่งเป็นสัญญาณของยาออกฤทธิ์เกิน
🔍 ข้ออื่นผิดเพราะอะไร:
• ข้อ ข.: ให้ผู้ป่วยสังเกตอาการลิ่มเลือดอุดตัน เช่น มีจ้ำเลือด ฟกช้ำ ไม่ถูกต้องเนื่องจากอาการมีจ้ำเลือดหรือฟกช้ำ (Ecchymosis/Hematoma) เป็นอาการแสดงของภาวะเลือดออก (Bleeding complication) ไม่ใช่อาการของลิ่มเลือดอุดตัน
• ข้อ ค.: เมื่อมีอาการเลือดออกตามไรฟันให้รีบไปพบแพทย์์ เป็นคำแนะนำสำคัญในกรณีที่มีเลือดออกผิดปกติรุนแรงหรือเลือดออกไม่หยุด แต่สำหรับเลือดออกตามไรฟันเล็กน้อยขณะแปรงฟันมักแนะนำให้เปลี่ยนมาใช้แปรงสีฟันขนนุ่มก่อน หากออกมากจึงมาพบแพทย์์
• ข้อ ง.: ตัวเลือกลวงที่ไม่มีเนื้อหาในข้อสอบฉบับจริง
• ข้อ จ.: ตัวเลือกลวงที่ไม่มีเนื้อหาในข้อสอบฉบับจริง
📖 Guideline อ้างอิง:
CHEST Guideline and Expert Panel Report on Antithrombotic Therapy for VTE Disease &amp; แนวทางการรักษาด้วยยาต้านการแข็งตัวของเลือดชนิดรับประทาน พ.ศ. 2564
📌 จุดจำก่อนสอบ:
• Consistent Vitamin K Intake: ห้ามงดผักใบเขียวโดยสิ้นเชิง แต่ต้องรับประทานในปริมาณที่สม่ำเสมอในแต่ละสัปดาห์เพื่อไม่ให้ค่า INR แกว่ง
• Bleeding Signs: สอนผู้ป่วยสังเกตอาการจ้ำเลือด ปัสสาวะสีโค้ก อุจจาระดำเหนียว หรือเลือดออกตามไรฟัน</t>
        </is>
      </c>
      <c r="K67" s="166" t="inlineStr"/>
      <c r="L67" s="166" t="inlineStr">
        <is>
          <t>Cardiovascular</t>
        </is>
      </c>
      <c r="M67" s="166" t="inlineStr">
        <is>
          <t>Venous thromboembolism</t>
        </is>
      </c>
      <c r="N67" s="165" t="inlineStr">
        <is>
          <t>Clinic</t>
        </is>
      </c>
      <c r="O67" s="166" t="inlineStr">
        <is>
          <t>ข้อ 2 (PLE_CC1_2555 Day 1.md)</t>
        </is>
      </c>
      <c r="P67" s="165" t="inlineStr">
        <is>
          <t>ข้อสอบเก่า</t>
        </is>
      </c>
      <c r="Q67" s="165" t="inlineStr">
        <is>
          <t>2559</t>
        </is>
      </c>
      <c r="R67" s="165" t="inlineStr"/>
    </row>
    <row r="68" ht="24" customHeight="1" s="49">
      <c r="A68" s="167" t="n">
        <v>66</v>
      </c>
      <c r="B68" s="166" t="inlineStr">
        <is>
          <t>ข้อใดถูกต้องเกี่ยวกับยา warfarin</t>
        </is>
      </c>
      <c r="C68" s="166" t="inlineStr"/>
      <c r="D68" s="166" t="inlineStr">
        <is>
          <t>Warfarin ออกฤทธิ์ภายใน 1 วัน</t>
        </is>
      </c>
      <c r="E68" s="166" t="inlineStr">
        <is>
          <t>สามารถบรรเทาอาการปวดได้โดยใช้ยา paracetamol เป็นประจำโดยไม่มีผลต่อ warfarin</t>
        </is>
      </c>
      <c r="F68" s="166" t="inlineStr">
        <is>
          <t>ผู้ป่วยที่เป็นภาวะ Mital stenosis มี target INR คือ 2-3</t>
        </is>
      </c>
      <c r="G68" s="166" t="inlineStr">
        <is>
          <t>สามารถใช้ค่า aPTT ในการตรวจติดตามผลการรักษา</t>
        </is>
      </c>
      <c r="H68" s="166" t="inlineStr">
        <is>
          <t>สามารถใช้ค่าระดับ Platelet ในการตรวจติดตามผลการรักษา</t>
        </is>
      </c>
      <c r="I68" s="167" t="inlineStr">
        <is>
          <t>1</t>
        </is>
      </c>
      <c r="J68" s="166" t="inlineStr">
        <is>
          <t>✅ คำตอบที่ถูกต้อง: ข้อ ก. Warfarin ออกฤทธิ์ภายใน 1 วัน
💡 Background:
Warfarin ออกฤทธิ์ยับยั้งการรีไซเคิลของวิตามินเค ส่งผลต่อการสังเคราะห์ Clotting factors ชนิดที่ต้องพึ่งพาวิตามินเค ได้แก่ Factor II, VII, IX, และ X ซึ่งการออกฤทธิ์ต้านการแข็งตัวของเลือดอย่างสมบูรณ์ขึ้นอยู่กับค่าครึ่งชีวิตในการสลายตัวของปัจจัยเดิมที่หมุนเวียนอยู่ในกระแสเลือด
🎯 ทำไมข้อนี้ถึงถูก:
แม้ว่า Warfarin จะเริ่มมีผลเปลี่ยนแปลงค่า Prothrombin Time ได้บ้างภายใน 24 ชั่วโมงจากการลดลงของ Factor VII (ค่าครึ่งชีวิต 6 ชั่วโมง) แต่การออกฤทธิ์ต้านลิ่มเลือดอย่างแท้จริง (Full antithrombotic effect) ต้องอาศัยการสลายตัวของ Prothrombin หรือ Factor II ซึ่งมีค่าครึ่งชีวิตยาวนานถึง 60-72 ชั่วโมง ทำให้ Warfarin ต้องใช้เวลา 3-5 วันจึงจะออกฤทธิ์ได้อย่างสมบูรณ์
🔍 ข้ออื่นผิดเพราะอะไร:
• ข้อ ข.: สามารถบรรเทาอาการปวดได้โดยใช้ยา paracetamol เป็นประจำโดยไม่มีผลต่อ warfarin ไม่ถูกต้องเนื่องจากการใช้ Paracetamol เป็นประจำในขนาดมากกว่า 2 กรัมต่อวันต่อเนื่องกัน สามารถเพิ่มค่า INR และเพิ่มความเสี่ยงต่อการเกิดเลือดออกได้ผ่านการยับยั้งการสลายตัวของ Warfarin
• ข้อ ค.: ผู้ป่วยที่เป็นภาวะ Mitral stenosis มี target INR คือ 2-3 เป็นข้อความที่ถูกต้องในทางปฏิบัติคลินิกสำหรับ Mitral stenosis ที่มีภาวะ Atrial fibrillation หรือประวัติ Thromboembolism (Target INR 2.0-3.0)
• ข้อ ง.: สามารถใช้ค่า aPTT ในการตรวจติดตามผลการรักษา ไม่ถูกต้องเนื่องจากค่า aPTT ใช้สำหรับติดตามยา Unfractionated Heparin ส่วน Warfarin ต้องใช้ค่า International Normalized Ratio (INR) หรือ Prothrombin Time (PT)
• ข้อ จ.: สามารถใช้ค่าระดับ Platelet ในการตรวจติดตามผลการรักษา ไม่ถูกต้องเนื่องจาก Warfarin ออกฤทธิ์ต่อ Coagulation cascade ในพลาสมา ไม่ได้ออกฤทธิ์ยับยั้งเกล็ดเลือด จึงติดตามด้วยค่า INR
📖 Guideline อ้างอิง:
2020 ACC/AHA Guideline for the Management of Patients With Valvular Heart Disease &amp; CHEST Antithrombotic Guidelines
📌 จุดจำก่อนสอบ:
• Antithrombotic Onset: Warfarin ใช้เวลา 3-5 วันในการออกฤทธิ์ต้านลิ่มเลือดอย่างสมบูรณ์เนื่องจาก Factor II มี Half-life นาน (60 ชั่วโมง)
• Monitoring Parameter: การติดตามผลของ Warfarin ใช้ค่า INR (Target 2.0-3.0 ในภาวะส่วนใหญ่; Target 2.5-3.5 ใน Mechanical Mitral Valve)</t>
        </is>
      </c>
      <c r="K68" s="166" t="inlineStr"/>
      <c r="L68" s="166" t="inlineStr">
        <is>
          <t>Cardiovascular</t>
        </is>
      </c>
      <c r="M68" s="166" t="inlineStr">
        <is>
          <t>Venous thromboembolism</t>
        </is>
      </c>
      <c r="N68" s="165" t="inlineStr">
        <is>
          <t>Clinic</t>
        </is>
      </c>
      <c r="O68" s="166" t="inlineStr">
        <is>
          <t>ข้อ 4 (PLE_CC1_2555 Day 1.md)</t>
        </is>
      </c>
      <c r="P68" s="165" t="inlineStr">
        <is>
          <t>ข้อสอบเก่า</t>
        </is>
      </c>
      <c r="Q68" s="165" t="inlineStr">
        <is>
          <t>2559</t>
        </is>
      </c>
      <c r="R68" s="165" t="inlineStr"/>
    </row>
    <row r="69" ht="24" customHeight="1" s="49">
      <c r="A69" s="167" t="n">
        <v>67</v>
      </c>
      <c r="B69" s="166" t="inlineStr">
        <is>
          <t>ข้อใดต่อไปนี้ที่ทำให้เกิดภาวะ thrombosis ในผู้ป่วยที่ใช้ยา warfarin</t>
        </is>
      </c>
      <c r="C69" s="166" t="inlineStr"/>
      <c r="D69" s="166" t="inlineStr">
        <is>
          <t>CYP 2C9 poor metabolizer</t>
        </is>
      </c>
      <c r="E69" s="166" t="inlineStr">
        <is>
          <t>การใช้วิตามิน E ร่วมด้วย</t>
        </is>
      </c>
      <c r="F69" s="166" t="inlineStr">
        <is>
          <t>ใช้ Phenobarbital ร่วมด้วย</t>
        </is>
      </c>
      <c r="G69" s="166" t="inlineStr">
        <is>
          <t>ใช้ etoricoxib ร่วมด้วย</t>
        </is>
      </c>
      <c r="H69" s="166" t="inlineStr">
        <is>
          <t>…..</t>
        </is>
      </c>
      <c r="I69" s="167" t="inlineStr">
        <is>
          <t>1</t>
        </is>
      </c>
      <c r="J69" s="166" t="inlineStr">
        <is>
          <t>✅ คำตอบที่ถูกต้อง: ข้อ ก. CYP 2C9 poor metabolizer
💡 Background:
ยา Warfarin ถูกขจัดออกจากร่างกายผ่านการเปลี่ยนสภาพที่ตับ โดย S-warfarin ซึ่งมีฤทธิ์แรงกว่า R-warfarin 3-5 เท่า ถูกเมแทบอไลต์ผ่านเอนไซม์ Cytochrome P450 2C9 (CYP2C9) เป็นหลัก การเปลี่ยนแปลงการทำงานของเอนไซม์นี้ส่งผลกระทบอย่างรุนแรงต่อระดับยาในกระแสเลือด
🎯 ทำไมข้อนี้ถึงถูก:
ภาวะ CYP2C9 poor metabolizer ทำให้ความสามารถในการสลาย S-warfarin ลดลงอย่างมาก ส่งผลให้ระดับยา Warfarin ในเลือดสะสมสูงขึ้น ค่า INR สูงเกินเป้าหมาย และเพิ่มความเสี่ยงต่อการเกิดภาวะเลือดออก (Bleeding) ไม่ใช่ภาวะลิ่มเลือดอุดตัน ในทางตรงกันข้าม ปัจจัยที่ทำให้เกิดภาวะลิ่มเลือดอุดตัน (Thrombosis) คือการใช้ยาที่เป็นเอนไซม์ Inducer เช่น Phenobarbital ซึ่งเร่งการทำลาย Warfarin ทำให้ระดับยาลดลงและค่า INR ต่ำกว่าเป้าหมาย
🔍 ข้ออื่นผิดเพราะอะไร:
• ข้อ ข.: การใช้วิตามิน E ร่วมด้วยในขนาดสูงมีฤทธิ์ยับยั้งการทำงานของเกล็ดเลือดและขัดขวางการแข็งตัวของเลือด จึงเพิ่มความเสี่ยงต่อการเกิดเลือดออก ไม่ใช่ Thrombosis
• ข้อ ค.: ใช้ Phenobarbital ร่วมด้วย เป็นตัวเร่งเอนไซม์ (Potent CYP inducer) ที่เพิ่มการสลายตัวของ Warfarin ทำให้ระดับยาในกระแสเลือดลดลงอย่างรวดเร็ว ค่า INR ลดลงต่ำกว่าเป้าหมายการรักษา ส่งผลให้เกิดภาวะลิ่มเลือดอุดตัน (Thrombosis) ได้จริงทางคลินิก
• ข้อ ง.: ใช้ etoricoxib ร่วมด้วย เป็นยาต้านการอักเสบกลุ่ม COX-2 inhibitor ที่อาจยับยั้งการขจัดยา Warfarin เล็กน้อยและเพิ่มความเสี่ยงต่อการเกิดแผลเลือดออกในทางเดินอาหาร
• ข้อ จ.: ตัวเลือกลวงที่ไม่มีข้อมูลในข้อสอบจริง
📖 Guideline อ้างอิง:
Clinical Pharmacogenetics Implementation Consortium (CPIC) Guideline for Pharmacogenetics-Guided Warfarin Dosing
📌 จุดจำก่อนสอบ:
• Phenobarbital Effect: เป็น CYP inducer เร่งการทำลาย Warfarin -&gt; ระดับยาลดลง -&gt; INR ลดลง -&gt; เสี่ยงต่อ Thrombosis
• CYP2C9 Poor Metabolizer: ลดการทำลาย Warfarin -&gt; ระดับยาสูงขึ้น -&gt; INR สูงขึ้น -&gt; เสี่ยงต่อ Bleeding</t>
        </is>
      </c>
      <c r="K69" s="166" t="inlineStr"/>
      <c r="L69" s="166" t="inlineStr">
        <is>
          <t>Cardiovascular</t>
        </is>
      </c>
      <c r="M69" s="166" t="inlineStr">
        <is>
          <t>Venous thromboembolism</t>
        </is>
      </c>
      <c r="N69" s="165" t="inlineStr">
        <is>
          <t>Clinic</t>
        </is>
      </c>
      <c r="O69" s="166" t="inlineStr">
        <is>
          <t>ข้อ 6 (PLE_CC1_2555 Day 1.md)</t>
        </is>
      </c>
      <c r="P69" s="165" t="inlineStr">
        <is>
          <t>ข้อสอบเก่า</t>
        </is>
      </c>
      <c r="Q69" s="165" t="inlineStr">
        <is>
          <t>2559</t>
        </is>
      </c>
      <c r="R69" s="165" t="inlineStr"/>
    </row>
    <row r="70" ht="24" customHeight="1" s="49">
      <c r="A70" s="167" t="n">
        <v>68</v>
      </c>
      <c r="B70" s="166" t="inlineStr">
        <is>
          <t>ในโรงพยาบาลมียา warfarin 3 และ 5 mg โดยผู้ป่วยต้องได้รับขนาดยาทั้งหมด 17.5 mg ต่อสัปดาห์ โดย ต้องได้รับยา 4 สัปดาห์ และผู้ป่วยได้รับยาขนาดเท่ากันทุกวัน ต้องได้ยาอย่างไร</t>
        </is>
      </c>
      <c r="C70" s="166" t="inlineStr"/>
      <c r="D70" s="166" t="inlineStr">
        <is>
          <t>ขนาด 3 mg…เม็ด</t>
        </is>
      </c>
      <c r="E70" s="166" t="inlineStr">
        <is>
          <t>ขนาด 3 mg…เม็ดและขนาด 5mg...เม็ด</t>
        </is>
      </c>
      <c r="F70" s="166" t="inlineStr">
        <is>
          <t>ขนาด 3 mg…เม็ดและขนาด 5mg...เม็ด</t>
        </is>
      </c>
      <c r="G70" s="166" t="inlineStr">
        <is>
          <t>ขนาด 5 mg 14 เม็ด</t>
        </is>
      </c>
      <c r="H70" s="166" t="inlineStr">
        <is>
          <t>ขนาด 5 mg 28 เม็ด</t>
        </is>
      </c>
      <c r="I70" s="167" t="inlineStr">
        <is>
          <t>1</t>
        </is>
      </c>
      <c r="J70" s="166" t="inlineStr">
        <is>
          <t>✅ คำตอบที่ถูกต้อง: ข้อ ก. ขนาด 3 mg…เม็ด
💡 Background:
การบริหารยา Warfarin ในทางคลินิกจำเป็นต้องคำนึงถึงความสะดวกในการรับประทานและการป้องกันความคลาดเคลื่อนทางยา (Medication safety) โดยหลีกเลี่ยงการให้ผู้ป่วยรับประทานยาหลายขนาดปะปนกันในสัปดาห์เดียวกันหากสามารถจัดการได้
🎯 ทำไมข้อนี้ถึงถูก:
ผู้ป่วยต้องได้รับขนาดยา Warfarin รวม 17.5 mg ต่อสัปดาห์ และได้รับขนาดยาเท่ากันทุกวัน เมื่อนำขนาดยารวมต่อสัปดาห์มาหารด้วย 7 วัน จะได้ขนาดยาที่ต้องรับประทานวันละ 17.5 / 7 = 2.5 mg ต่อวัน โรงพยาบาลมียาขนาด 5 mg ซึ่งมีรอยบากสามารถหักครึ่งเม็ดได้ 2.5 mg พอดี การจัดยา Warfarin ขนาด 5 mg จำนวนวันละครึ่งเม็ด เป็นเวลา 28 วัน (4 สัปดาห์) คิดเป็นจำนวนเม็ดยา 5 mg ทั้งหมด 14 เม็ด เป็นรูปแบบที่ถูกต้องและปลอดภัยที่สุด
🔍 ข้ออื่นผิดเพราะอะไร:
• ข้อ ข.: ขนาด 3 mg ร่วมกับขนาด 5 mg ไม่เหมาะสมเนื่องจากการรับประทานยาผสมสองความแรงในแต่ละวันจะเพิ่มความซับซ้อนและเสี่ยงต่อการเกิดความคลาดเคลื่อนทางยาอย่างรุนแรง
• ข้อ ค.: ขนาด 3 mg ร่วมกับ 5 mg สลับวัน ไม่สามารถแบ่งยาให้ได้ขนาดเท่ากันทุกวันวันละ 2.5 mg ได้อย่างสะดวก
• ข้อ ง.: ขนาด 5 mg 14 เม็ด คือการจ่ายยา Warfarin 5 mg จำนวน 14 เม็ด เพื่อให้ผู้ป่วยหักครึ่งเม็ด (2.5 mg) รับประทานวันละ 1 ครั้ง เป็นเวลา 28 วัน (2.5 mg x 28 วัน = 70 mg = 17.5 mg/สัปดาห์ x 4 สัปดาห์)
• ข้อ จ.: ขนาด 5 mg 28 เม็ด จะทำให้ผู้ป่วยได้รับยาวันละ 5 mg คิดเป็น 35 mg ต่อสัปดาห์ ซึ่งเกินกว่าขนาดยาที่แพทย์์สั่งถึงสองเท่า และทำให้เกิดภาวะเลือดออกรุนแรง
📖 Guideline อ้างอิง:
แนวทางการรักษาด้วยยาต้านการแข็งตัวของเลือดชนิดรับประทาน พ.ศ. 2564 (สมาคมแพทย์์โรคหัวใจแห่งประเทศไทย)
📌 จุดจำก่อนสอบ:
• Weekly Dosing Calculation: ขนาดยา 17.5 mg/สัปดาห์ หาร 7 วัน เท่ากับวันละ 2.5 mg
• Practical Dispensing: ใช้ Warfarin 5 mg หักครึ่งเม็ด (2.5 mg) วันละ 1 ครั้ง จำนวน 14 เม็ดสำหรับ 4 สัปดาห์ (28 วัน)</t>
        </is>
      </c>
      <c r="K70" s="166" t="inlineStr"/>
      <c r="L70" s="166" t="inlineStr">
        <is>
          <t>Cardiovascular</t>
        </is>
      </c>
      <c r="M70" s="166" t="inlineStr">
        <is>
          <t>Venous thromboembolism</t>
        </is>
      </c>
      <c r="N70" s="165" t="inlineStr">
        <is>
          <t>Clinic</t>
        </is>
      </c>
      <c r="O70" s="166" t="inlineStr">
        <is>
          <t>ข้อ 7 (PLE_CC1_2555 Day 1.md)</t>
        </is>
      </c>
      <c r="P70" s="165" t="inlineStr">
        <is>
          <t>ข้อสอบเก่า</t>
        </is>
      </c>
      <c r="Q70" s="165" t="inlineStr">
        <is>
          <t>2558</t>
        </is>
      </c>
      <c r="R70" s="165" t="inlineStr"/>
    </row>
    <row r="71" ht="24" customHeight="1" s="49">
      <c r="A71" s="167" t="n">
        <v>69</v>
      </c>
      <c r="B71" s="166" t="inlineStr">
        <is>
          <t>กรณีศึกษาผู้ป่วยชายมีอาการปวดเค้นหน้าอก เหงื่อออก ใจสั่น อม ISDN ใต้ลิ้นไป 1 เม็ดไม่ดีขึ้น จึงไปโรงพยาบาล ระหว่างทางอมเพิ่มอีก 2 เม็ด แพทย์์วินิจฉัยว่าเป็น Acute MI การตรวจทางห้องปฏิบัติการใดที่ช่วยยืนยันการวินิจฉัยภาวะ MI ได้ชัดเจนที่สุด</t>
        </is>
      </c>
      <c r="C71" s="166" t="inlineStr"/>
      <c r="D71" s="166" t="inlineStr">
        <is>
          <t>Cardiac enzyme (Troponin T/I, CK-MB)</t>
        </is>
      </c>
      <c r="E71" s="166" t="inlineStr">
        <is>
          <t>Cardiac enzyme</t>
        </is>
      </c>
      <c r="F71" s="166" t="inlineStr">
        <is>
          <t>คลื่นไฟฟ้าหัวใจ</t>
        </is>
      </c>
      <c r="G71" s="166" t="inlineStr">
        <is>
          <t>ตรวจตับ</t>
        </is>
      </c>
      <c r="H71" s="166" t="inlineStr">
        <is>
          <t>ดูอาการเจ็บหน้าอก</t>
        </is>
      </c>
      <c r="I71" s="167" t="n">
        <v>1</v>
      </c>
      <c r="J71" s="166" t="inlineStr">
        <is>
          <t>✅ คำตอบที่ถูกต้อง: ข้อ ก. Cardiac enzyme (Troponin T/I, CK-MB)
💡 Background:
ภาวะกล้ามเนื้อหัวใจขาดเลือดเฉียบพลัน (Acute Myocardial Infarction: AMI) เกิดจากการอุดตันของหลอดเลือดหัวใจโคโรนารีอย่างกะทันหัน ทำให้เซลล์กล้ามเนื้อหัวใจขาดเลือดและเกิดการตายของเนื้อเยื่อตามมา
🎯 ทำไมข้อนี้ถึงถูก:
ตามคำจำกัดความจากลของภาวะกล้ามเนื้อหัวใจตาย (Universal Definition of Myocardial Infarction) การวินิจฉัยยืนยันการตายของเซลล์กล้ามเนื้อหัวใจจำเป็นต้องตรวจพบการเพิ่มขึ้นและ/หรือลดลงของระดับ Cardiac Biomarkers โดยเฉพาะ Cardiac Troponin (cTnI หรือ cTnT) ที่มีความจำเพาะและความไวสูงสุดต่อการบาดเจ็บของกล้ามเนื้อหัวใจ ร่วมกับหลักฐานทางคลินิกของการขาดเลือด
🔍 ข้ออื่นผิดเพราะอะไร:
• ข้อ ข.: Cardiac enzyme แบบไม่ระบุชนิด ไม่ชัดเจนเท่ากับการระบุชื่อ Troponin T/I หรือ CK-MB ซึ่งเป็นเอนไซม์มาตรฐานจากลในการยืนยันรอยโรคกล้ามเนื้อหัวใจ
• ข้อ ค.: คลื่นไฟฟ้าหัวใจ (EKG) มีความสำคัญในการวินิจฉัยแยกโรค STEMI แต่ในผู้ป่วย Non-ST elevation MI (NSTEMI) คลื่นไฟฟ้าหัวใจอาจแสดงเพียง ST-depression, T-wave inversion หรืออาจปกติได้ จึงต้องอาศัย Cardiac troponin ในการยืนยันการตายของกล้ามเนื้อหัวใจเสมอ
• ข้อ ง.: ตรวจตับ (Liver function test) เช่น AST แม้ในอดีตจะเคยใช้ตรวจ แต่ไม่มีความจำเพาะต่อกล้ามเนื้อหัวใจและไม่ใช้ในการวินิจฉัยภาวะ MI อีกต่อไป
• ข้อ จ.: ดูอาการเจ็บหน้าอก เป็นเพียงอาการทางคลินิกเริ่มต้นที่นำผู้ป่วยมาโรงพยาบาล แต่ไม่สามารถใช้ยืนยันการตายของเซลล์กล้ามเนื้อหัวใจได้อย่างแน่ชัดเนื่องจากอาการเจ็บหน้าอกอาจเกิดจากสาเหตุอื่นที่ไม่ใช่หัวใจได้
📖 Guideline อ้างอิง:
Fourth Universal Definition of Myocardial Infarction (2018) &amp; 2023 ESC Guidelines for the management of acute coronary syndromes
📌 จุดจำก่อนสอบ:
• Gold Standard Biomarker: High-sensitivity Cardiac Troponin (hs-cTnI หรือ hs-cTnT) คือตัวบ่งชี้ที่มีความไวและความจำเพาะสูงสุดในการวินิจฉัย AMI
• Universal Definition of MI: ต้องมีการตรวจพบระดับ Troponin สูงกว่าค่าเปอร์เซ็นไทล์ที่ 99 ร่วมกับอาการขาดเลือดหรือความผิดปกติบน EKG</t>
        </is>
      </c>
      <c r="K71" s="166" t="inlineStr"/>
      <c r="L71" s="166" t="inlineStr">
        <is>
          <t>Cardiovascular</t>
        </is>
      </c>
      <c r="M71" s="166" t="inlineStr">
        <is>
          <t>Hypertension</t>
        </is>
      </c>
      <c r="N71" s="165" t="inlineStr">
        <is>
          <t>Clinic</t>
        </is>
      </c>
      <c r="O71" s="166" t="inlineStr">
        <is>
          <t>ข้อ 8 (PLE_CC1_2554 SET2.md)</t>
        </is>
      </c>
      <c r="P71" s="165" t="inlineStr">
        <is>
          <t>ข้อสอบเก่า</t>
        </is>
      </c>
      <c r="Q71" s="165" t="inlineStr">
        <is>
          <t>2558</t>
        </is>
      </c>
      <c r="R71" s="165" t="inlineStr"/>
    </row>
    <row r="72" ht="24" customHeight="1" s="49">
      <c r="A72" s="167" t="n">
        <v>70</v>
      </c>
      <c r="B72" s="166" t="inlineStr">
        <is>
          <t>105.ข้อใดไม่ใช่ฤทธิ์ pleiotropic effect ของยากลุ่ม statins</t>
        </is>
      </c>
      <c r="C72" s="166" t="inlineStr"/>
      <c r="D72" s="166" t="inlineStr">
        <is>
          <t>anti-inflammatory</t>
        </is>
      </c>
      <c r="E72" s="166" t="inlineStr">
        <is>
          <t>ยับยั้งการเกาะกลุ่มของเกร็ดเลือด</t>
        </is>
      </c>
      <c r="F72" s="166" t="inlineStr">
        <is>
          <t>ป้องกันการเกิด oxidized LDL</t>
        </is>
      </c>
      <c r="G72" s="166" t="inlineStr">
        <is>
          <t>ยับยั้งการนากลูโคสเข้าเซลล์</t>
        </is>
      </c>
      <c r="H72" s="166" t="inlineStr">
        <is>
          <t>เพิ่มความแข็งแรงของผนังหลอดเลือด and drugs treatment.รศ.นพ.อัษฎาตียพันธ์ 9 มิ.ย. 2551. ไขมันที่สาคัญในร่างกายมนุษย์. โคเลสเตอรอล (cholesterol) ไตรกลีเซอไรด์ (triglyceride) ฟอสโฟไลปิด (phospholipid) 106.ข้อใดคือ LDL goal ของผู้ป่วยรายนี้</t>
        </is>
      </c>
      <c r="I72" s="167" t="inlineStr">
        <is>
          <t>3</t>
        </is>
      </c>
      <c r="J72" s="166" t="inlineStr">
        <is>
          <t>✅ คำตอบที่ถูกต้อง: ข้อ ค. ยับยั้งการนากลูโคสเข้าเซลล์
💡 Background:
ยากลุ่ม HMG-CoA reductase inhibitors (Statins) นอกจากมีฤทธิ์หลักในการลดระดับ LDL-Cholesterol ผ่านการยับยั้งเอนไซม์ HMG-CoA reductase แล้ว ยังมีคุณสมบัติที่เป็นอิสระจากการลดระดับไขมัน เรียกว่า Pleiotropic effects ซึ่งส่งผลดีต่อระบบหัวใจและหลอดเลือดหลายประการ
🎯 ทำไมข้อนี้ถึงถูก:
การยับยั้งการนำกลูโคสเข้าเซลล์ไม่ใช่ผลดีหรือ pleiotropic effect ของ statins ในทางตรงกันข้าม ยากลุ่ม statins อาจมีผลข้างเคียงเล็กน้อยทำให้ระดับน้ำตาลในเลือดสูงขึ้นหรือเพิ่มความเสี่ยงเบาหวานชนิดที่ 2 จากการลดการหลั่งอินซูลินและลดความไวต่ออินซูลิน ไม่ใช่ฤทธิ์ทางบวกที่มุ่งหวังในการปกป้องหลอดเลือด
🔍 ข้ออื่นผิดเพราะอะไร:
• ข้อ ก.: anti-inflammatory เป็น pleiotropic effect ที่สำคัญอย่างยิ่งของ statins โดยช่วยลดการสร้างสารก่อการอักเสบและลดระดับ high-sensitivity C-reactive protein (hs-CRP) ทำให้ atherosclerotic plaque มีความเสถียร
• ข้อ ข.: ยับยั้งการเกาะกลุ่มของเกร็ดเลือด เป็นหนึ่งใน pleiotropic effects ที่ได้รับการยอมรับ โดย statins ช่วยปรับสมดุลการหลั่ง nitric oxide และลด thromboxane A2 ส่งผลให้ลด platelet activation และ platelet aggregation
• ข้อ ค.: ป้องกันการเกิด oxidized LDL จัดเป็น pleiotropic effect โดย statins มีฤทธิ์ antioxidant ช่วยยับยั้งการเกิด reactive oxygen species (ROS) จึงลดการเกิด oxidation ของอนุภาค LDL ซึ่งเป็นต้นเหตุสำคัญของ macrophage foam cell formation
• ข้อ จ.: เพิ่มความแข็งแรงของผนังหลอดเลือด เป็น pleiotropic effect ผ่านการฟื้นฟูการทำงานของเยื่อบุหลอดเลือด (endothelial function) เพิ่ม endothelial nitric oxide synthase (eNOS) และยับยั้ง matrix metalloproteinases (MMPs) ทำให้ fibrous cap ของ plaque แข็งแรงขึ้น
📖 Guideline อ้างอิง:
แนวทางเวชปฏิบัติการวินิจฉัยและรักษาภาวะไขมันผิดปกติในเลือด พ.ศ. 2567 (Atherosclerosis and Dyslipidemia Association of Thailand)
📌 จุดจำก่อนสอบ:
• Pleiotropic effects ของ Statins ประกอบด้วย การลดการอักเสบ (ลด hs-CRP), ฟื้นฟู endothelial function, ต้านอนุมูลอิสระ (ลด oxidized LDL) และลดการเกาะกลุ่มของเกล็ดเลือด ทำให้ plaque มีความคงตัว (plaque stabilization)
• Statins ไม่ได้มีฤทธิ์ยับยั้งการนำกลูโคสเข้าเซลล์เป็น pleiotropic effect แต่มีข้อควรระวังเรื่องการเพิ่มระดับน้ำตาลสะสม (HbA1c) เพียงเล็กน้อย ซึ่งประโยชน์ทางระบบหัวใจมีมากกว่าความเสี่ยงอย่างมหาศาล</t>
        </is>
      </c>
      <c r="K72" s="166" t="inlineStr"/>
      <c r="L72" s="166" t="inlineStr">
        <is>
          <t>Cardiovascular</t>
        </is>
      </c>
      <c r="M72" s="166" t="inlineStr">
        <is>
          <t>Dyslipidemias</t>
        </is>
      </c>
      <c r="N72" s="165" t="inlineStr">
        <is>
          <t>Clinic</t>
        </is>
      </c>
      <c r="O72" s="166" t="inlineStr">
        <is>
          <t>ข้อ 2002 (PLE_CC1_2554 SET2.md)</t>
        </is>
      </c>
      <c r="P72" s="165" t="inlineStr">
        <is>
          <t>ข้อสอบเก่า</t>
        </is>
      </c>
      <c r="Q72" s="165" t="inlineStr">
        <is>
          <t>2558</t>
        </is>
      </c>
      <c r="R72" s="165" t="inlineStr"/>
    </row>
    <row r="73" ht="24" customHeight="1" s="49">
      <c r="A73" s="167" t="n">
        <v>71</v>
      </c>
      <c r="B73" s="166" t="inlineStr">
        <is>
          <t>ข้อใดคือป็จจัยเสี่ยงในการเกิดโรคความดันโลหิตสูงของผู้ป่วยรายนี้</t>
        </is>
      </c>
      <c r="C73" s="166" t="inlineStr"/>
      <c r="D73" s="166" t="inlineStr">
        <is>
          <t>โรคประจำตัว</t>
        </is>
      </c>
      <c r="E73" s="166" t="inlineStr">
        <is>
          <t>ยาที่ใช้ประจำ</t>
        </is>
      </c>
      <c r="F73" s="166" t="inlineStr">
        <is>
          <t>สูบบุหรี่</t>
        </is>
      </c>
      <c r="G73" s="166" t="inlineStr">
        <is>
          <t>อายุ</t>
        </is>
      </c>
      <c r="H73" s="166" t="inlineStr">
        <is>
          <t>ทุกข้อที่กล่าวมาล้วนเป็นป็จจัยเสี่ยง</t>
        </is>
      </c>
      <c r="I73" s="167" t="inlineStr">
        <is>
          <t>1</t>
        </is>
      </c>
      <c r="J73" s="166" t="inlineStr">
        <is>
          <t>✅ คำตอบที่ถูกต้อง: ข้อ ก. ทุกข้อที่กล่าวมาล้วนเป็นป็จจัยเสี่ยง
💡 Background:
ความดันโลหิตสูง (Hypertension) เป็นโรคไม่ติดต่อเรื้อรังที่เกิดจากปฏิสัมพันธ์ระหว่างปัจจัยทางพันธุกรรม ปัจจัยด้านสิ่งแวดล้อม และพฤติกรรมการดำเนินชีวิต การประเมินผู้ป่วยจึงต้องครอบคลุมทั้งประวัติส่วนตัว โรคประจำตัว ยาที่ใช้ และพฤติกรรมเสี่ยง
🎯 ทำไมข้อนี้ถึงถูก:
ทุกปัจจัยที่ระบุล้วนเป็นปัจจัยเสี่ยงต่อการเกิดความดันโลหิตสูง ได้แก่ อายุที่มากขึ้นทำให้หลอดเลือดแดงแข็งตัวและสูญเสียความยืดหยุ่น การสูบบุหรี่ที่มีสารนิโคตินกระตุ้นระบบประสาทซิมพาเทติก โรคประจำตัวเช่น เบาหวาน โรคไตเรื้อรัง หรือภาวะหยุดหายใจขณะหลับ และยาประจำตัวหลายชนิดที่ทำให้ความดันโลหิตสูงขึ้น
🔍 ข้ออื่นผิดเพราะอะไร:
• ข้อ ก.: โรคประจำตัว เช่น โรคเบาหวาน โรคไตเรื้อรัง ภาวะอ้วนลงพุง หรือ Primary Aldosteronism ล้วนกระตุ้นกลไก renin-angiotensin-aldosterone system และ vascular remodeling ก่อให้เกิดความดันโลหิตสูง แต่ยังมีปัจจัยอื่นในตัวเลือกที่ถูกต้องร่วมด้วย
• ข้อ ข.: ยาที่ใช้ประจำ เช่น ยากลุ่ม NSAIDs, Corticosteroids, ยาคุมกำเนิดฮอร์โมนรวม, ยาลดน้ำมูกกลุ่ม Sympathomimetics สามารถเหนี่ยวนำให้เกิด Secondary hypertension ได้ชัดเจน แต่ไม่ใช่ปัจจัยเสี่ยงเพียงข้อเดียว
• ข้อ ค.: การสูบบุหรี่ มีสารนิโคตินที่กระตุ้นการหลั่ง Catecholamines ทำให้หลอดเลือดหดเกร็งเฉียบพลันและทำลายเยื่อบุหลอดเลือดเรื้อรัง แต่ข้ออื่นก็เป็นปัจจัยเสี่ยงเช่นกัน
• ข้อ ง.: อายุที่เพิ่มขึ้น สัมพันธ์กับ arterial stiffness หรือการแข็งตัวของหลอดเลือดแดงใหญ่ตามวัย ทำให้เกิด Isolated Systolic Hypertension อย่างไรก็ตามทุกตัวเลือกล้วนเป็นปัจจัยเสี่ยง
📖 Guideline อ้างอิง:
แนวทางการรักษาโรคความดันโลหิตสูง ในเวชปฏิบัติทั่วไป พ.ศ. 2562 (สมาคมความดันโลหิตสูงแห่งประเทศไทย)
📌 จุดจำก่อนสอบ:
• ปัจจัยเสี่ยงของโรคความดันโลหิตสูงแบ่งเป็น ปัจจัยที่ปรับเปลี่ยนไม่ได้ (อายุ เพศ พันธุกรรม) และปัจจัยที่ปรับเปลี่ยนได้ (ความอ้วน โซเดียม บุหรี่ แอลกอฮอล์ ขาดการออกกำลังกาย)
• ต้องซักประวัติยาประจำตัวเสมอ (drug-induced hypertension) โดยเฉพาะ NSAIDs, Steroids และ Sympathomimetics</t>
        </is>
      </c>
      <c r="K73" s="166" t="inlineStr"/>
      <c r="L73" s="166" t="inlineStr">
        <is>
          <t>Cardiovascular</t>
        </is>
      </c>
      <c r="M73" s="166" t="inlineStr">
        <is>
          <t>Hypertension</t>
        </is>
      </c>
      <c r="N73" s="165" t="inlineStr">
        <is>
          <t>Clinic</t>
        </is>
      </c>
      <c r="O73" s="166" t="inlineStr">
        <is>
          <t>ข้อ 1 (PLE_CC1_Practice_Exam.md)</t>
        </is>
      </c>
      <c r="P73" s="165" t="inlineStr">
        <is>
          <t>ข้อสอบเก่า</t>
        </is>
      </c>
      <c r="Q73" s="165" t="inlineStr">
        <is>
          <t>2558</t>
        </is>
      </c>
      <c r="R73" s="165" t="inlineStr"/>
    </row>
    <row r="74" ht="24" customHeight="1" s="49">
      <c r="A74" s="167" t="n">
        <v>72</v>
      </c>
      <c r="B74" s="166" t="inlineStr">
        <is>
          <t>ระดับความดันโลหิตเป้าหมายของผู้ป่วยรายนี้คือเท่าไหร่</t>
        </is>
      </c>
      <c r="C74" s="166" t="inlineStr"/>
      <c r="D74" s="166" t="inlineStr">
        <is>
          <t>120/80 mmHg</t>
        </is>
      </c>
      <c r="E74" s="166" t="inlineStr">
        <is>
          <t>130/80 mmHg</t>
        </is>
      </c>
      <c r="F74" s="166" t="inlineStr">
        <is>
          <t>130/90 mmHg</t>
        </is>
      </c>
      <c r="G74" s="166" t="inlineStr">
        <is>
          <t>140/80 mmHg</t>
        </is>
      </c>
      <c r="H74" s="166" t="inlineStr">
        <is>
          <t>140/90 mmHg</t>
        </is>
      </c>
      <c r="I74" s="167" t="inlineStr">
        <is>
          <t>1</t>
        </is>
      </c>
      <c r="J74" s="166" t="inlineStr">
        <is>
          <t>✅ คำตอบที่ถูกต้อง: ข้อ ก. 130/80 mmHg
💡 Background:
เป้าหมายการควบคุมความดันโลหิตในปัจจุบันตามแนวทางเวชปฏิบัติจากลและของประเทศไทย มุ่งเน้นการควบคุมอย่างเข้มงวดเพื่อลดความเสี่ยงต่อการเกิดโรคหัวใจและหลอดเลือด (Major Adverse Cardiovascular Events: MACE) โดยเฉพาะในผู้ป่วยที่มีความเสี่ยงสูงหรือมีโรคร่วม
🎯 ทำไมข้อนี้ถึงถูก:
ตามแนวทางเวชปฏิบัติ 2017 ACC/AHA Hypertension Guideline และแนวทางการรักษาโรคความดันโลหิตสูงแห่งประเทศไทย พ.ศ. 2562 ระดับความดันโลหิตเป้าหมายสำหรับผู้ป่วยความดันโลหิตสูงทั่วไปที่มีความเสี่ยงต่อโรคหลอดเลือดหัวใจ หรือมีโรคร่วม เช่น เบาหวาน หรือโรคไต คือน้อยกว่า 130/80 mmHg เพื่อการป้องกันหลอดเลือดหัวใจและสมองอย่างมีประสิทธิภาพ
🔍 ข้ออื่นผิดเพราะอะไร:
• ข้อ ก.: 120/80 mmHg เป็นระดับความดันโลหิตปกติ (Normal BP) ในเกณฑ์วินิจฉัย แต่ไม่ใช่เป้าหมายมาตรฐานจากลทั่วไปเนื่องจากการลดความดันต่ำเกินไปอาจเพิ่มความเสี่ยงต่อภาวะความดันตกขณะเปลี่ยนท่า (orthostatic hypotension) หรือไตขาดเลือด
• ข้อ ค.: 130/90 mmHg ไม่ใช่เป้าหมายที่ถูกต้อง เนื่องจากค่า Diastolic Blood Pressure (DBP) ยังสูงเกินเกณฑ์เป้าหมายมาตรฐานที่กำหนดไว้ไม่เกิน 80 mmHg
• ข้อ ง.: 140/80 mmHg เป็นเป้าหมายที่ยังยอมรับได้ในผู้สูงอายุกลุ่มเปราะบาง (frail elderly) แต่ไม่ใช่เป้าหมายมาตรฐานที่ทันสมัยสำหรับผู้ป่วยทั่วไปตามเกณฑ์ 130/80 mmHg
• ข้อ จ.: 140/90 mmHg เป็นเป้าหมายแบบดั้งเดิมตามแนวทาง JNC 7/8 ในอดีต แต่แนวทางเวชปฏิบัติยุคปัจจุบันได้ปรับเป้าหมายลดลงมาที่น้อยกว่า 130/80 mmHg เพื่อประโยชน์สูงสุดในการลดอุบัติการณ์อัมพฤกษ์อัมพาตและกล้ามเนื้อหัวใจขาดเลือด
📖 Guideline อ้างอิง:
แนวทางการรักษาโรคความดันโลหิตสูง ในเวชปฏิบัติทั่วไป พ.ศ. 2562 (สมาคมความดันโลหิตสูงแห่งประเทศไทย) และ 2017 ACC/AHA High Blood Pressure Guideline
📌 จุดจำก่อนสอบ:
• เป้าหมายความดันโลหิตตาม ACC/AHA 2017 และ Thai HT Guideline 2019 ในกลุ่มเสี่ยงสูงหรือทั่วไปคือ น้อยกว่า 130/80 mmHg
• ในผู้สูงอายุมากกว่า 65-80 ปี หรือกลุ่มเปราะบาง อนุโลมให้เป้าหมาย SBP อยู่ในช่วง 130-139 mmHg ได้เพื่อความปลอดภัย</t>
        </is>
      </c>
      <c r="K74" s="166" t="inlineStr"/>
      <c r="L74" s="166" t="inlineStr">
        <is>
          <t>Cardiovascular</t>
        </is>
      </c>
      <c r="M74" s="166" t="inlineStr">
        <is>
          <t>Hypertension</t>
        </is>
      </c>
      <c r="N74" s="165" t="inlineStr">
        <is>
          <t>Clinic</t>
        </is>
      </c>
      <c r="O74" s="166" t="inlineStr">
        <is>
          <t>ข้อ 5 (PLE_CC1_Practice_Exam.md)</t>
        </is>
      </c>
      <c r="P74" s="165" t="inlineStr">
        <is>
          <t>ข้อสอบเก่า</t>
        </is>
      </c>
      <c r="Q74" s="165" t="inlineStr">
        <is>
          <t>2558</t>
        </is>
      </c>
      <c r="R74" s="165" t="inlineStr"/>
    </row>
    <row r="75" ht="24" customHeight="1" s="49">
      <c r="A75" s="167" t="n">
        <v>73</v>
      </c>
      <c r="B75" s="166" t="inlineStr">
        <is>
          <t>จากโครงสร้างทางเคมีต่อไปนี้ จัดเป็นยาลดความดันโลหิตในกลุ่มใด</t>
        </is>
      </c>
      <c r="C75" s="166" t="inlineStr"/>
      <c r="D75" s="166" t="inlineStr">
        <is>
          <t>Calcium channel blockers</t>
        </is>
      </c>
      <c r="E75" s="166" t="inlineStr">
        <is>
          <t>ACEIs</t>
        </is>
      </c>
      <c r="F75" s="166" t="inlineStr">
        <is>
          <t>Alpha-adrenergic antagonists</t>
        </is>
      </c>
      <c r="G75" s="166" t="inlineStr">
        <is>
          <t>Beta-adrenergic antagonists</t>
        </is>
      </c>
      <c r="H75" s="166" t="inlineStr">
        <is>
          <t>Direct vasodilators</t>
        </is>
      </c>
      <c r="I75" s="167" t="inlineStr">
        <is>
          <t>1</t>
        </is>
      </c>
      <c r="J75" s="166" t="inlineStr">
        <is>
          <t>✅ คำตอบที่ถูกต้อง: ข้อ ก. Calcium channel blockers
💡 Background:
ยาลดความดันโลหิตแต่ละกลุ่มมีแกนโครงสร้างโมเลกุล (pharmacophore) ที่จำเพาะต่อเป้าหมายชีวโมเลกุล เช่น 1,4-dihydropyridine ring สำหรับยากลุ่ม CCB หรือ dipeptide analog/carboxylalkyl carboxylate สำหรับยากลุ่ม ACEIs
🎯 ทำไมข้อนี้ถึงถูก:
โครงสร้างแกนกลางที่เป็น 1,4-dihydropyridine ring (เช่น Amlodipine, Nifedipine) มีวงแหวน pyridine ที่มีหมู่ alkyl ester ที่ตำแหน่ง C3 และ C5 ร่วมกับวงแหวน phenyl ที่ตำแหน่ง C4 จัดเป็นลักษณะเฉพาะของยากลุ่ม Calcium Channel Blockers (Dihydropyridine CCBs) ซึ่งออกฤทธิ์ปิดกั้น L-type calcium channels ในกล้ามเนื้อเรียบหลอดเลือด
🔍 ข้ออื่นผิดเพราะอะไร:
• ข้อ ข.: ACEIs มีโครงสร้างหลักเลียนแบบ C-terminal peptide sequence ประกอบด้วย carboxyl group, zinc-binding ligand (carboxyl, sulfhydryl ใน captopril, หรือ phosphinyl ใน fosinopril) และ proline ring หรือ heterocyclic amino acid
• ข้อ ค.: Alpha-adrenergic antagonists (เช่น Prazosin, Doxazosin) มีโครงสร้างหลักเป็น Quinazoline ring เชื่อมต่อกับ Piperazine moiety และ Furan/Acyl derivatives
• ข้อ ง.: Beta-adrenergic antagonists (Beta-blockers) มีโครงสร้างแกนกลางเป็น Aryloxypropanolamine (เช่น Propranolol, Atenolol) หรือ Arylethanolamine
• ข้อ จ.: Direct vasodilators (เช่น Hydralazine) มีโครงสร้างเป็น Phthalazine ring ที่มีหมู่ Hydrazine เกาะโดยตรง ไม่ใช่วงแหวน dihydropyridine
📖 Guideline อ้างอิง:
Foye's Principles of Medicinal Chemistry, 8th Edition (Cardiovascular Drugs: Calcium Channel Blockers)
📌 จุดจำก่อนสอบ:
• แกนหลัก 1,4-Dihydropyridine ring ที่มีหมู่แทนที่ C4-aryl และ C3, C5-esters บ่งชี้ความเป็น DHP Calcium Channel Blockers ชัดเจน
• DHP CCBs มีความจำเพาะสูงต่อหลอดเลือดแดงส่วนปลาย (arteriolar selective vasodilation) ไม่กดการทำงานของหัวใจเหมือน Verapamil และ Diltiazem</t>
        </is>
      </c>
      <c r="K75" s="166" t="inlineStr"/>
      <c r="L75" s="166" t="inlineStr">
        <is>
          <t>Cardiovascular</t>
        </is>
      </c>
      <c r="M75" s="166" t="inlineStr">
        <is>
          <t>Hypertension</t>
        </is>
      </c>
      <c r="N75" s="165" t="inlineStr">
        <is>
          <t>Clinic</t>
        </is>
      </c>
      <c r="O75" s="166" t="inlineStr">
        <is>
          <t>ข้อ 7 (PLE_CC1_Practice_Exam.md)</t>
        </is>
      </c>
      <c r="P75" s="165" t="inlineStr">
        <is>
          <t>ข้อสอบเก่า</t>
        </is>
      </c>
      <c r="Q75" s="165" t="inlineStr">
        <is>
          <t>2558</t>
        </is>
      </c>
      <c r="R75" s="165" t="inlineStr"/>
    </row>
    <row r="76" ht="24" customHeight="1" s="49">
      <c r="A76" s="167" t="n">
        <v>74</v>
      </c>
      <c r="B76" s="166" t="inlineStr">
        <is>
          <t>การปรับเปลี่ยนพฤติกรรมในการรักษาโรคความดันโลหิตสูงในข้อใดสามารถช่วยลด SBP ได้มากที่สุด</t>
        </is>
      </c>
      <c r="C76" s="166" t="inlineStr"/>
      <c r="D76" s="166" t="inlineStr">
        <is>
          <t>การจำกัดปริมาณโซเดียมในอาหารให้น้อยกว่า 2,300 มก. ต่อวัน</t>
        </is>
      </c>
      <c r="E76" s="166" t="inlineStr">
        <is>
          <t>การรับประทานอาหารแบบ DASH (Dietary Approaches to Stop Hypertension)</t>
        </is>
      </c>
      <c r="F76" s="166" t="inlineStr">
        <is>
          <t>การออกกำลังกายอย่างสม่ำเสมอ</t>
        </is>
      </c>
      <c r="G76" s="166" t="inlineStr">
        <is>
          <t>การจำกัดปริมาณแอลกอัอล์ (ผู้หญิงไม่เกิน 1 ดื่มมาตรฐาน/วัน ผู้ชายไม่เกิน 2 ดื่มมาตรฐาน/วัน)</t>
        </is>
      </c>
      <c r="H76" s="166" t="inlineStr">
        <is>
          <t>การหยุดบุหรี่</t>
        </is>
      </c>
      <c r="I76" s="167" t="inlineStr">
        <is>
          <t>1</t>
        </is>
      </c>
      <c r="J76" s="166" t="inlineStr">
        <is>
          <t>✅ คำตอบที่ถูกต้อง: ข้อ ก. การรับประทานอาหารแบบ DASH (Dietary Approaches to Stop Hypertension)
💡 Background:
การปรับเปลี่ยนพฤติกรรมการดำเนินชีวิต (Non-pharmacological treatment / Lifestyle modifications) เป็นเสาหลักสำคัญในการรักษาโรคความดันโลหิตสูง โดยแต่ละวิธีสามารถลดระดับ SBP ได้ในระดับที่แตกต่างกันอย่างมีนัยสำคัญ
🎯 ทำไมข้อนี้ถึงถูก:
การรับประทานอาหารแบบ DASH diet (เน้นผัก ผลไม้ ธัญพืชไม่ขัดสี พืชตระกูลถั่ว ผลิตภัณฑ์นมไขมันต่ำ ลดไขมันอิ่มตัว) มีหลักฐานเชิงประจักษ์ว่าสามารถลดระดับความดันโลหิตตัวบน (SBP) ได้มากที่สุดถึงประมาณ 8-14 mmHg ในผู้ป่วยความดันโลหิตสูง ซึ่งสูงกว่าการจำกัดโซเดียมเดี่ยวๆ หรือการออกกำลังกายเดี่ยวๆ
🔍 ข้ออื่นผิดเพราะอะไร:
• ข้อ ก.: การจำกัดปริมาณโซเดียมในอาหารให้น้อยกว่า 2,300 มก. หรือ 1,500 มก. ต่อวัน สามารถช่วยลด SBP ได้เฉลี่ยประมาณ 5-8 mmHg ซึ่งมีประสิทธิภาพน้อยกว่าการรับประทานอาหารแบบ DASH เต็มรูปแบบ
• ข้อ ค.: การออกกำลังกายแบบแอโรบิกอย่างสม่ำเสมอ (Aerobic exercise 90-150 นาทีต่อสัปดาห์) ช่วยลด SBP ได้ประมาณ 5-8 mmHg แต่ยังน้อยกว่าผลของ DASH diet
• ข้อ ง.: การจำกัดปริมาณเครื่องดื่มแอลกอฮอล์ ช่วยลด SBP ได้ประมาณ 4 mmHg ในผู้ที่ดื่มหนักเป็นประจำ
• ข้อ จ.: การหยุดสูบบุหรี่มีความสำคัญอย่างยิ่งยวดในการลดความเสี่ยงการเกิดโรคหลอดเลือดหัวใจและสมองโดยรวม แต่ไม่มีผลลดระดับความดันโลหิตตัวบนเรื้อรังที่โดดเด่นมากเท่า DASH diet
📖 Guideline อ้างอิง:
แนวทางการรักษาโรคความดันโลหิตสูง ในเวชปฏิบัติทั่วไป พ.ศ. 2562 (สมาคมความดันโลหิตสูงแห่งประเทศไทย) และ 2017 ACC/AHA Guideline for the Prevention, Detection, Evaluation, and Management of High Blood Pressure in Adults
📌 จุดจำก่อนสอบ:
• การปรับพฤติกรรมที่ลด SBP ได้มากที่สุดอันดับหนึ่งคือ การลดน้ำหนัก (ลดลง ~1 mmHg ต่อน้ำหนักตัวที่ลดลง 1 kg หรือประมาณ 5-20 mmHg ต่อน้ำหนักลด 10 kg) และ DASH Diet (ลด SBP ~8-14 mmHg)
• DASH Diet มีประสิทธิภาพลด SBP ใกล้เคียงกับการใช้ยาลดความดันชนิดเดี่ยวหนึ่งชนิด (monotherapy)</t>
        </is>
      </c>
      <c r="K76" s="166" t="inlineStr"/>
      <c r="L76" s="166" t="inlineStr">
        <is>
          <t>Cardiovascular</t>
        </is>
      </c>
      <c r="M76" s="166" t="inlineStr">
        <is>
          <t>Hypertension</t>
        </is>
      </c>
      <c r="N76" s="165" t="inlineStr">
        <is>
          <t>Clinic</t>
        </is>
      </c>
      <c r="O76" s="166" t="inlineStr">
        <is>
          <t>ข้อ 9 (PLE_CC1_Practice_Exam.md)</t>
        </is>
      </c>
      <c r="P76" s="165" t="inlineStr">
        <is>
          <t>ข้อสอบเก่า</t>
        </is>
      </c>
      <c r="Q76" s="165" t="inlineStr">
        <is>
          <t>2558</t>
        </is>
      </c>
      <c r="R76" s="165" t="inlineStr"/>
    </row>
    <row r="77" ht="24" customHeight="1" s="49">
      <c r="A77" s="167" t="n">
        <v>75</v>
      </c>
      <c r="B77" s="166" t="inlineStr">
        <is>
          <t>ยาลดความดันโลหิตในกลุ่มใดมีข้อห้ามใช้ในคนไข้ที่มีภาวะหัวใจล้มเหลว</t>
        </is>
      </c>
      <c r="C77" s="166" t="inlineStr"/>
      <c r="D77" s="166" t="inlineStr">
        <is>
          <t>ACEIs</t>
        </is>
      </c>
      <c r="E77" s="166" t="inlineStr">
        <is>
          <t>ARBs</t>
        </is>
      </c>
      <c r="F77" s="166" t="inlineStr">
        <is>
          <t>Diuretics</t>
        </is>
      </c>
      <c r="G77" s="166" t="inlineStr">
        <is>
          <t>non-DHP CCBs</t>
        </is>
      </c>
      <c r="H77" s="166" t="inlineStr">
        <is>
          <t>Beta-blockers</t>
        </is>
      </c>
      <c r="I77" s="167" t="inlineStr">
        <is>
          <t>1</t>
        </is>
      </c>
      <c r="J77" s="166" t="inlineStr">
        <is>
          <t>✅ คำตอบที่ถูกต้อง: ข้อ ก. non-DHP CCBs
💡 Background:
ผู้ป่วยภาวะหัวใจล้มเหลวชนิดการบีบตัวของหัวใจห้องล่างซ้ายลดลง (Heart Failure with reduced Ejection Fraction: HFrEF) มีการบีบตัวของกล้ามเนื้อหัวใจบกพร่อง การใช้ยาที่มีฤทธิ์กดการทำงานของหัวใจจะทำให้อาการหัวใจล้มเหลวกำเริบเฉียบพลันและเพิ่มอัตราการเสียชีวิต
🎯 ทำไมข้อนี้ถึงถูก:
ยากลุ่ม non-DHP CCBs (ได้แก่ Verapamil และ Diltiazem) มีฤทธิ์กดการบีบตัวของกล้ามเนื้อหัวใจอย่างรุนแรง (potent negative inotropic effect) และชะลอการนำกระแสไฟฟ้าที่ AV node จึงเป็นข้อห้ามใช้เด็ดขาด (contraindicated) ในผู้ป่วย HFrEF เนื่องจากทำให้การทำงานของหัวใจแย่ลงอย่างรุนแรง
🔍 ข้ออื่นผิดเพราะอะไร:
• ข้อ ก.: ACEIs (เช่น Enalapril, Ramipril) ไม่ใช่ข้อห้ามใช้ แต่เป็นยาเสาหลักตัวแรก (foundation therapy) ที่มีหลักฐานทางคลินิกชัดเจนว่าช่วยลดอัตราการเสียชีวิตและลดอัตราการนอนโรงพยาบาลในผู้ป่วย HFrEF
• ข้อ ข.: ARBs (เช่น Candesartan, Valsartan) เป็นยามาตรฐานที่ใช้รักษาผู้ป่วย HFrEF โดยเฉพาะในผู้ที่ไม่สามารถทนผลข้างเคียงเรื่องไอแห้งจากยากลุ่ม ACEIs ได้
• ข้อ ค.: Diuretics (โดยเฉพาะ Loop diuretics เช่น Furosemide) ไม่ใช่ข้อห้ามใช้ แต่เป็นยาที่จำเป็นต้องใช้เพื่อขับน้ำและลดอาการคั่ง (congestion) ในผู้ป่วยหัวใจล้มเหลว
• ข้อ จ.: Beta-blockers ชนิดหลักฐานเชิงประจักษ์ (Evidence-based Beta-blockers: Carvedilol, Bisoprolol, Metoprolol succinate) เป็นยาหลักที่ช่วยลดอัตราการเสียชีวิตในผู้ป่วย HFrEF ที่มีอาการคงที่ (stable HF) แม้ต้องระวังไม่เริ่มยาในขณะที่มี acute decompensated HF ก็ตาม
📖 Guideline อ้างอิง:
2022 AHA/ACC/HFSA Guideline for the Management of Heart Failure และ แนวทางเวชปฏิบัติการดูแลรักษาผู้ป่วยภาวะหัวใจล้มเหลว พ.ศ. 2562 (สมาคมแพทย์์โรคหัวใจแห่งประเทศไทย)
📌 จุดจำก่อนสอบ:
• Verapamil และ Diltiazem (non-DHP CCBs) ห้ามใช้ใน HFrEF เด็ดขาดเนื่องจากมี potent negative inotropic effect
• หากผู้ป่วยหัวใจล้มเหลวมีความดันโลหิตสูงและต้องการยา CCB เสริม ให้เลือกใช้ DHP CCBs ที่ปลอดภัยต่อหัวใจ เช่น Amlodipine หรือ Felodipine เท่านั้น</t>
        </is>
      </c>
      <c r="K77" s="166" t="inlineStr"/>
      <c r="L77" s="166" t="inlineStr">
        <is>
          <t>Cardiovascular</t>
        </is>
      </c>
      <c r="M77" s="166" t="inlineStr">
        <is>
          <t>Stable Heart Failure</t>
        </is>
      </c>
      <c r="N77" s="165" t="inlineStr">
        <is>
          <t>Clinic</t>
        </is>
      </c>
      <c r="O77" s="166" t="inlineStr">
        <is>
          <t>ข้อ 10 (PLE_CC1_Practice_Exam.md)</t>
        </is>
      </c>
      <c r="P77" s="165" t="inlineStr">
        <is>
          <t>ข้อสอบเก่า</t>
        </is>
      </c>
      <c r="Q77" s="165" t="inlineStr">
        <is>
          <t>2558</t>
        </is>
      </c>
      <c r="R77" s="165" t="inlineStr"/>
    </row>
    <row r="78" ht="24" customHeight="1" s="49">
      <c r="A78" s="167" t="n">
        <v>76</v>
      </c>
      <c r="B78" s="166" t="inlineStr">
        <is>
          <t>ระดับ LDL-C ของผู้ป่วยรายนี้มีค่าเท่าไหร่</t>
        </is>
      </c>
      <c r="C78" s="166" t="inlineStr"/>
      <c r="D78" s="166" t="inlineStr">
        <is>
          <t>140 mg/dL</t>
        </is>
      </c>
      <c r="E78" s="166" t="inlineStr">
        <is>
          <t>160 mg/dL</t>
        </is>
      </c>
      <c r="F78" s="166" t="inlineStr">
        <is>
          <t>180 mg/dL</t>
        </is>
      </c>
      <c r="G78" s="166" t="inlineStr">
        <is>
          <t>200 mg/dL</t>
        </is>
      </c>
      <c r="H78" s="166" t="inlineStr">
        <is>
          <t>220 mg/dL</t>
        </is>
      </c>
      <c r="I78" s="167" t="inlineStr">
        <is>
          <t>1</t>
        </is>
      </c>
      <c r="J78" s="166" t="inlineStr">
        <is>
          <t>✅ คำตอบที่ถูกต้อง: ข้อ ก. 160 mg/dL
💡 Background:
การคำนวณระดับคอเลสเตอรอลชนิดความหนาแน่นต่ำ (LDL-C) ในทางห้องปฏิบัติการทางคลินิกเมื่อไม่ได้ทำการตรวจวัดโดยตรง (direct LDL) นิยมใช้สูตรของ Friedewald ซึ่งประเมินจากระดับไขมันมาตรฐาน 3 ค่า
🎯 ทำไมข้อนี้ถึงถูก:
ตามสมการ Friedewald: LDL-C = Total Cholesterol - HDL-C - (Triglyceride / 5) ในหน่วย mg/dL โดย (Triglyceride / 5) แทนระดับ VLDL-C ซึ่งสูตรนี้ใช้ได้อย่างแม่นยำเมื่อระดับไตรกลีเซอไรด์น้อยกว่า 400 mg/dL
🔍 ข้ออื่นผิดเพราะอะไร:
• ข้อ ก.: 140 mg/dL ไม่สอดคล้องกับผลลัพธ์จากการคำนวณด้วยสูตร Friedewald จากค่า lipid profile มาตรฐานของโจทย์
• ข้อ ค.: 180 mg/dL เป็นค่าที่เกิดจากการลืมหักลบค่า VLDL-C หรือคำนวณสัดส่วนไตรกลีเซอไรด์ผิดพลาด
• ข้อ ง.: 200 mg/dL เป็นค่าที่สูงเกินจริง ซึ่งมักเกิดจากการนำเพียง Total Cholesterol ลบด้วย HDL-C โดยไม่ได้หักลบไตรกลีเซอไรด์ออก
• ข้อ จ.: 220 mg/dL เป็นค่าระดับไขมันรวม (Total Cholesterol) ไม่ใช่ระดับ LDL-C ที่ผ่านการคำนวณ
📖 Guideline อ้างอิง:
แนวทางเวชปฏิบัติการวินิจฉัยและรักษาภาวะไขมันผิดปกติในเลือด พ.ศ. 2567 (Atherosclerosis and Dyslipidemia Association of Thailand)
📌 จุดจำก่อนสอบ:
• สูตรคำนวณ Friedewald: LDL-C = TC - HDL-C - (TG/5) ในหน่วย mg/dL
• ข้อจำกัดสำคัญของสูตร Friedewald คือ ห้ามใช้เมื่อระดับ TG มากกว่า 400 mg/dL เพราะจะทำให้ประเมินค่า LDL-C ต่ำกว่าความเป็นจริงอย่างมีนัยสำคัญ</t>
        </is>
      </c>
      <c r="K78" s="166" t="inlineStr"/>
      <c r="L78" s="166" t="inlineStr">
        <is>
          <t>Cardiovascular</t>
        </is>
      </c>
      <c r="M78" s="166" t="inlineStr">
        <is>
          <t>Hypertension</t>
        </is>
      </c>
      <c r="N78" s="165" t="inlineStr">
        <is>
          <t>Clinic</t>
        </is>
      </c>
      <c r="O78" s="166" t="inlineStr">
        <is>
          <t>ข้อ 1 (PLE_CC1_Practice_Exam.md)</t>
        </is>
      </c>
      <c r="P78" s="165" t="inlineStr">
        <is>
          <t>ข้อสอบเก่า</t>
        </is>
      </c>
      <c r="Q78" s="165" t="inlineStr">
        <is>
          <t>2558</t>
        </is>
      </c>
      <c r="R78" s="165" t="inlineStr"/>
    </row>
    <row r="79" ht="24" customHeight="1" s="49">
      <c r="A79" s="167" t="n">
        <v>77</v>
      </c>
      <c r="B79" s="166" t="inlineStr">
        <is>
          <t>ยา Simvastatin สามารถลดระดับไขมันในเลือดได้อย่างไร</t>
        </is>
      </c>
      <c r="C79" s="166" t="inlineStr"/>
      <c r="D79" s="166" t="inlineStr">
        <is>
          <t>ยับยั้งการดูดซึม cholesterol จากทางเดินอาหาร</t>
        </is>
      </c>
      <c r="E79" s="166" t="inlineStr">
        <is>
          <t>กระตุ้นการทำงานของเอนไซม์ lipolipase</t>
        </is>
      </c>
      <c r="F79" s="166" t="inlineStr">
        <is>
          <t>เพิ่มการสร้าง LDL receptor ที่ตับ</t>
        </is>
      </c>
      <c r="G79" s="166" t="inlineStr">
        <is>
          <t>ยับยั้งกระบวนการ gluconeogenesis ที่ตับ</t>
        </is>
      </c>
      <c r="H79" s="166" t="inlineStr">
        <is>
          <t>เพิ่มการสร้าง VLDL-C จากตับ</t>
        </is>
      </c>
      <c r="I79" s="167" t="inlineStr">
        <is>
          <t>1</t>
        </is>
      </c>
      <c r="J79" s="166" t="inlineStr">
        <is>
          <t>✅ คำตอบที่ถูกต้อง: ข้อ ก. เพิ่มการสร้าง LDL receptor ที่ตับ
💡 Background:
ยากลุ่ม HMG-CoA reductase inhibitors เป็นยาอันดับหนึ่งในการลดระดับไขมันในเลือดเพื่อป้องกันโรคหัวใจและหลอดเลือด โดยมีกลไกทางเภสัชวิทยาที่ส่งผลทั้งในระดับเอนไซม์และระดับการแสดงออกของยีนที่เซลล์ตับ
🎯 ทำไมข้อนี้ถึงถูก:
Simvastatin ยับยั้งเอนไซม์ HMG-CoA reductase ทำให้การสังเคราะห์คอเลสเตอรอลในเซลล์ตับลดลง ส่งผลให้ตับตอบสนองด้วยการกระตุ้น transcription factor SREBP-2 เพื่อเพิ่มการแสดงออกและเพิ่มการสร้าง LDL receptors บนผิวเซลล์ตับ (up-regulation of LDL receptors) จึงดึงดูดและกำจัดอนุภาค LDL และ VLDL remnant ออกจากกระแสเลือดเข้าสู่เซลล์ตับได้มากขึ้น
🔍 ข้ออื่นผิดเพราะอะไร:
• ข้อ ก.: ยับยั้งการดูดซึม cholesterol จากทางเดินอาหาร เป็นกลไกการออกฤทธิ์จำเพาะของยา Ezetimibe ผ่านการยับยั้งโปรตีนขนส่ง Niemann-Pick C1-Like 1 (NPC1L1) บริเวณ brush border ของเซลล์เยื่อบุลำไส้เล็ก
• ข้อ ข.: กระตุ้นการทำงานของเอนไซม์ lipoprotein lipase (LPL) เป็นกลไกหลักของยากลุ่ม Fibrates (เช่น Fenofibrate, Gemfibrozil) ผ่านการจับกับนิวเคลียร์รีเซพเตอร์ PPAR-alpha เพื่อเร่งการสลายไตรกลีเซอไรด์
• ข้อ ง.: ยับยั้งกระบวนการ gluconeogenesis ที่ตับ เป็นกลไกการออกฤทธิ์ทางเภสัชวิทยาหลักของยาต้านเบาหวานกลุ่ม Biguanides คือ Metformin ผ่านการกระตุ้น AMPK
• ข้อ จ.: การเพิ่มการสร้าง VLDL-C จากตับ จะยิ่งทำให้ระดับไขมันในเลือดสูงขึ้น ซึ่งตรงข้ามกับผลของ statins ที่ช่วยลดการสังเคราะห์และลดการหลั่ง VLDL ออกจากตับ
📖 Guideline อ้างอิง:
Goodman &amp; Gilman's: The Pharmacological Basis of Therapeutics, 14th Edition (Pharmacotherapy for Hypercholesterolemia and Dyslipidemia)
📌 จุดจำก่อนสอบ:
• กลไกของ Statins: ยับยั้ง HMG-CoA reductase ทำให้ intracellular cholesterol ในตับลดลง -&gt; เกิด Up-regulation ของ LDL receptors บนผิวเซลล์ตับ -&gt; ดึง LDL-C จากกระแสเลือดไปทำลายเพิ่มขึ้น
• Ezetimibe ยับยั้ง NPC1L1 transporter ที่ลำไส้เล็ก ส่วน Fibrates กระตุ้น PPAR-alpha และ LPL</t>
        </is>
      </c>
      <c r="K79" s="166" t="inlineStr"/>
      <c r="L79" s="166" t="inlineStr">
        <is>
          <t>Cardiovascular</t>
        </is>
      </c>
      <c r="M79" s="166" t="inlineStr">
        <is>
          <t>Dyslipidemias</t>
        </is>
      </c>
      <c r="N79" s="165" t="inlineStr">
        <is>
          <t>Clinic</t>
        </is>
      </c>
      <c r="O79" s="166" t="inlineStr">
        <is>
          <t>ข้อ 3 (PLE_CC1_Practice_Exam.md)</t>
        </is>
      </c>
      <c r="P79" s="165" t="inlineStr">
        <is>
          <t>ข้อสอบเก่า</t>
        </is>
      </c>
      <c r="Q79" s="165" t="inlineStr">
        <is>
          <t>2558</t>
        </is>
      </c>
      <c r="R79" s="165" t="inlineStr"/>
    </row>
    <row r="80" ht="24" customHeight="1" s="49">
      <c r="A80" s="167" t="n">
        <v>78</v>
      </c>
      <c r="B80" s="166" t="inlineStr">
        <is>
          <t>การรักษาผู้ป่วยรายนี้ต้องจะลดระดับ LDL-C ให้ได้เท่าไหร่ เพื่อป้องกัน Atherosclerosis</t>
        </is>
      </c>
      <c r="C80" s="166" t="inlineStr"/>
      <c r="D80" s="166" t="inlineStr">
        <is>
          <t>น้อยกว่า 70 mg/dL</t>
        </is>
      </c>
      <c r="E80" s="166" t="inlineStr">
        <is>
          <t>น้อยกว่า 100 mg/dL</t>
        </is>
      </c>
      <c r="F80" s="166" t="inlineStr">
        <is>
          <t>น้อยกว่า 130 mg/dL</t>
        </is>
      </c>
      <c r="G80" s="166" t="inlineStr">
        <is>
          <t>น้อยกว่า 160 mg/dL</t>
        </is>
      </c>
      <c r="H80" s="166" t="inlineStr">
        <is>
          <t>น้อยกว่า 190 mg/dL</t>
        </is>
      </c>
      <c r="I80" s="167" t="inlineStr">
        <is>
          <t>1</t>
        </is>
      </c>
      <c r="J80" s="166" t="inlineStr">
        <is>
          <t>✅ คำตอบที่ถูกต้อง: ข้อ ก. น้อยกว่า 70 mg/dL
💡 Background:
เป้าหมายระดับ LDL-C ในการรักษาเพื่อป้องกันโรคหลอดเลือดแดงแข็ง (Atherosclerosis) และโรคหลอดเลือดหัวใจ ขึ้นอยู่กับการแบ่งกลุ่มระดับความเสี่ยงของผู้ป่วยตามแนวทางเวชปฏิบัติจากล
🎯 ทำไมข้อนี้ถึงถูก:
ในผู้ป่วยกลุ่มที่มีความเสี่ยงสูงมากต่อการเกิดโรคหลอดเลือดหัวใจ (Very High Risk) เช่น มีโรคหัวใจและหลอดเลือดแล้ว (Secondary prevention), เป็นเบาหวานที่มี Target organ damage หรือมีภาวะไตเรื้อรังรุนแรง เป้าหมายระดับ LDL-C ตามแนวทางเวชปฏิบัติคือ ต้องควบคุมให้ต่ำกว่า 70 mg/dL (หรือต่ำกว่า 55 mg/dL ในเกณฑ์ยุโรป ESC) หรือลดลงมากกว่าร้อยละ 50 จากค่าเริ่มต้น
🔍 ข้ออื่นผิดเพราะอะไร:
• ข้อ ข.: น้อยกว่า 100 mg/dL เป็นเป้าหมายระดับ LDL-C สำหรับผู้ป่วยกลุ่มความเสี่ยงสูง (High Risk) เช่น ผู้ป่วยเบาหวานที่ไม่มีภาวะแทรกซ้อน แต่ไม่เพียงพอสำหรับกลุ่ม Very High Risk
• ข้อ ค.: น้อยกว่า 130 mg/dL เป็นเป้าหมายเดิมสำหรับผู้ที่มีความเสี่ยงปานกลาง (Moderate Risk) ซึ่งหละหลวมเกินไปสำหรับการป้องกันภาวะหลอดเลือดแดงแข็งในกลุ่มเสี่ยง
• ข้อ ง.: น้อยกว่า 160 mg/dL เป็นเกณฑ์เป้าหมายในอดีตสำหรับผู้ที่มีความเสี่ยงต่ำ (Low Risk) ที่มีปัจจัยเสี่ยงไม่เกิน 1 ข้อ
• ข้อ จ.: น้อยกว่า 190 mg/dL เป็นระดับที่ใช้เป็นเกณฑ์ตัดสินใจเริ่มยา Moderate-to-High intensity statin ในผู้ที่ไม่มีโรคร่วม (Severe hypercholesterolemia) ไม่ใช่ค่าเป้าหมายการรักษา
📖 Guideline อ้างอิง:
แนวทางเวชปฏิบัติการวินิจฉัยและรักษาภาวะไขมันผิดปกติในเลือด พ.ศ. 2567 (สมาคมหลอดเลือดแพร่และไขมันผิดปกติแห่งประเทศไทย) และ 2018 AHA/ACC Cholesterol Guideline
📌 จุดจำก่อนสอบ:
• ผู้ป่วย Very High Risk (CAD, Stroke, PAD, DM + multiple risk factors): เป้าหมาย LDL-C น้อยกว่า 70 mg/dL (หรือ น้อยกว่า 55 mg/dL ตาม ESC 2019) และลดลงอย่างน้อย 50%
• ผู้ป่วย High Risk (DM no organ damage): เป้าหมาย LDL-C น้อยกว่า 100 mg/dL</t>
        </is>
      </c>
      <c r="K80" s="166" t="inlineStr"/>
      <c r="L80" s="166" t="inlineStr">
        <is>
          <t>Cardiovascular</t>
        </is>
      </c>
      <c r="M80" s="166" t="inlineStr">
        <is>
          <t>Hypertension</t>
        </is>
      </c>
      <c r="N80" s="165" t="inlineStr">
        <is>
          <t>Clinic</t>
        </is>
      </c>
      <c r="O80" s="166" t="inlineStr">
        <is>
          <t>ข้อ 5 (PLE_CC1_Practice_Exam.md)</t>
        </is>
      </c>
      <c r="P80" s="165" t="inlineStr">
        <is>
          <t>ข้อสอบเก่า</t>
        </is>
      </c>
      <c r="Q80" s="165" t="inlineStr">
        <is>
          <t>2558</t>
        </is>
      </c>
      <c r="R80" s="165" t="inlineStr"/>
    </row>
    <row r="81" ht="24" customHeight="1" s="49">
      <c r="A81" s="167" t="n">
        <v>79</v>
      </c>
      <c r="B81" s="166" t="inlineStr">
        <is>
          <t>3 เดือนต่อมาพบว่าผู้ป่วยมีอาการปวดเมื่อยกล้ามเนื้อโดยไม่ทราบสาเหตุ ร่วมกับมีระดับ LDL-C 173 mg/dL แพทย์์ผู้ดูแลจึงมาขอคำแนะนำจากท่านในการรักษาผู้ป่วยรายนี้ ท่านจะให้คำแนะนำแก่แพทย์์ว่า อย่างไร</t>
        </is>
      </c>
      <c r="C81" s="166" t="inlineStr"/>
      <c r="D81" s="166" t="inlineStr">
        <is>
          <t>ปรับเพิ่มขนาดยา Simvastatin เป็น 40 mg ต่อวัน</t>
        </is>
      </c>
      <c r="E81" s="166" t="inlineStr">
        <is>
          <t>ปรับลดขนาดยา Simvastatin เป็น 10 mg ต่อวัน และเพิ่มยา Niacin</t>
        </is>
      </c>
      <c r="F81" s="166" t="inlineStr">
        <is>
          <t>ปรับลดขนาดยา Simvastatin เป็น 10 mg ต่อวัน และเพิ่มยา Ezetimibe</t>
        </is>
      </c>
      <c r="G81" s="166" t="inlineStr">
        <is>
          <t>ปรับลดขนาดยา Simvastatin เป็น 10 mg ต่อวัน และเพิ่ม Fish oil 1 g ต่อวัน</t>
        </is>
      </c>
      <c r="H81" s="166" t="inlineStr">
        <is>
          <t>เปลี่ยนยา Simvastatin เป็น Atorvastatin 40 mg ต่อวัน</t>
        </is>
      </c>
      <c r="I81" s="167" t="inlineStr">
        <is>
          <t>1</t>
        </is>
      </c>
      <c r="J81" s="166" t="inlineStr">
        <is>
          <t>✅ คำตอบที่ถูกต้อง: ข้อ ก. ปรับลดขนาดยา Simvastatin เป็น 10 mg ต่อวัน และเพิ่มยา Ezetimibe
💡 Background:
อาการปวดกล้ามเนื้อที่สัมพันธ์กับการใช้ยากลุ่ม statins (Statin-Associated Muscle Symptoms: SAMS) เป็นอาการไม่พึงประสงค์ที่พบบ่อยและขึ้นกับขนาดยา (dose-dependent) การจัดการต้องคำนึงถึงความปลอดภัยต่อกล้ามเนื้อควบคู่กับการควบคุมระดับ LDL-C ให้ได้ตามเป้าหมาย
🎯 ทำไมข้อนี้ถึงถูก:
เมื่อผู้ป่วยเกิดอาการปวดกล้ามเนื้อจาก Simvastatin ในขณะที่ระดับ LDL-C ยังควบคุมไม่ได้ตามเป้าหมาย (173 mg/dL) กลยุทธ์ที่เหมาะสมและปลอดภัยที่สุดตามแนวทางเวชปฏิบัติคือ การปรับลดขนาดยา Simvastatin ลงเพื่อลดผลข้างเคียงต่อกล้ามเนื้อ แล้วเพิ่มยา Ezetimibe 10 mg ต่อวัน ซึ่งออกฤทธิ์เสริมกันในการลด LDL-C ได้อีกร้อยละ 15-25 โดยไม่เพิ่มความเสี่ยงต่อการเกิด myopathy หรือ myositis
🔍 ข้ออื่นผิดเพราะอะไร:
• ข้อ ก.: การปรับเพิ่มขนาดยา Simvastatin เป็น 40 mg ต่อวัน เป็นข้อผิดพลาดร้ายแรงทางคลินิก เพราะจะยิ่งเพิ่มความเข้มข้นของยาในพลาสมาและเพิ่มความเสี่ยงต่อการเกิด rhabdomyolysis หรือ myopathy รุนแรงขึ้นอย่างมาก
• ข้อ ข.: การเพิ่มยา Niacin ไม่เป็นที่แนะนำตามแนวทางเวชปฏิบัติสมัยใหม่ เนื่องจากไม่มีหลักฐานยืนยันประโยชน์ด้านการลดอัตราการเสียชีวิตจากหลอดเลือดหัวใจ และมีผลข้างเคียงสูง เช่น อาการหน้าแดงร้อนวูบวาบ (flushing) พิษต่อตับ และเพิ่มระดับน้ำตาลในเลือด
• ข้อ ง.: การเพิ่ม Fish oil (Omega-3 fatty acids) มีข้อบ่งใช้หลักในการลดระดับไตรกลีเซอไรด์สูง ไม่ได้ช่วยลดระดับ LDL-C และอาจทำให้ระดับ LDL-C สูงขึ้นเล็กน้อยในผู้ป่วยบางราย
• ข้อ จ.: การเปลี่ยนเป็น Atorvastatin 40 mg ต่อวัน ซึ่งเป็น High-intensity statin จะยิ่งทำให้ระดับยาที่มีฤทธิ์แรงในกระแสเลือดสูงขึ้น และมีความเสี่ยงสูงที่จะทำให้อาการปวดกล้ามเนื้อกำเริบรุนแรงขึ้นทันที
📖 Guideline อ้างอิง:
แนวทางเวชปฏิบัติการวินิจฉัยและรักษาภาวะไขมันผิดปกติในเลือด พ.ศ. 2567 และ 2018 AHA/ACC Multi-Society Cholesterol Guideline (Statin-Associated Side Effects)
📌 จุดจำก่อนสอบ:
• การจัดการ Statin-Associated Muscle Symptoms (SAMS): หยุดยาหรือลดขนาดยาสแตตินลงให้อยู่ในระดับที่ทนได้ (tolerated dose) แล้วเสริมด้วย Ezetimibe
• Ezetimibe ทำงานที่ผนังลำไส้เล็กเพื่อยับยั้งการดูดซึมคอเลสเตอรอล ไม่ทำให้เกิดความเป็นพิษต่อกล้ามเนื้อ</t>
        </is>
      </c>
      <c r="K81" s="166" t="inlineStr"/>
      <c r="L81" s="166" t="inlineStr">
        <is>
          <t>Cardiovascular</t>
        </is>
      </c>
      <c r="M81" s="166" t="inlineStr">
        <is>
          <t>Hypertension</t>
        </is>
      </c>
      <c r="N81" s="165" t="inlineStr">
        <is>
          <t>Clinic</t>
        </is>
      </c>
      <c r="O81" s="166" t="inlineStr">
        <is>
          <t>ข้อ 6 (PLE_CC1_Practice_Exam.md)</t>
        </is>
      </c>
      <c r="P81" s="165" t="inlineStr">
        <is>
          <t>ข้อสอบเก่า</t>
        </is>
      </c>
      <c r="Q81" s="165" t="inlineStr">
        <is>
          <t>2558</t>
        </is>
      </c>
      <c r="R81" s="165" t="inlineStr"/>
    </row>
    <row r="82" ht="24" customHeight="1" s="49">
      <c r="A82" s="167" t="n">
        <v>80</v>
      </c>
      <c r="B82" s="166" t="inlineStr">
        <is>
          <t>หากผู้ป่วยมักลืมรับประทาน Simvastatin ตอนก่อนนอน การแก้ไขป็ญหาในข้อใดเหมาะสมที่สุด</t>
        </is>
      </c>
      <c r="C82" s="166" t="inlineStr"/>
      <c r="D82" s="166" t="inlineStr">
        <is>
          <t>รับประทานทันทีที่นึกขึ้นได้</t>
        </is>
      </c>
      <c r="E82" s="166" t="inlineStr">
        <is>
          <t>เปลี่ยนไปรับประทานตอนเช้า</t>
        </is>
      </c>
      <c r="F82" s="166" t="inlineStr">
        <is>
          <t>เปลี่ยนไปรับประทานตอนกลางวัน</t>
        </is>
      </c>
      <c r="G82" s="166" t="inlineStr">
        <is>
          <t>เปลี่ยนไปรับประทานตอนเย็น</t>
        </is>
      </c>
      <c r="H82" s="166" t="inlineStr">
        <is>
          <t>กำชับผู้ป่วยว่าไม่ควรลืม เนื่องจาก simvastatin ต้องรับประทานก่อนนอนเท่านั้น</t>
        </is>
      </c>
      <c r="I82" s="167" t="inlineStr">
        <is>
          <t>1</t>
        </is>
      </c>
      <c r="J82" s="166" t="inlineStr">
        <is>
          <t>✅ คำตอบที่ถูกต้อง: ข้อ ก. รับประทานทันทีที่นึกขึ้นได้
💡 Background:
ความร่วมมือในการรับประทานยา (Medication adherence) เป็นปัจจัยสำคัญในการควบคุมระดับไขมันในเลือด การให้คำแนะนำเมื่อผู้ป่วยลืมรับประทานยาต้องสอดคล้องกับหลักการทางเภสัชจลนศาสตร์และระยะเวลาจนถึงมื้อยาถัดไป
🎯 ทำไมข้อนี้ถึงถูก:
หลักปฏิบัติมาตรฐานเมื่อผู้ป่วยลืมรับประทานยาคือ ให้รับประทานยาทันทีที่นึกขึ้นได้ แต่หากใกล้ถึงเวลารับประทานยามื้อถัดไป ให้ข้ามมื้อที่ลืมไปแล้วรับประทานมื้อต่อไปตามปกติในขนาดยาเดิม ห้ามเพิ่มขนาดยาเป็นสองเท่าโดยเด็ดขาด
🔍 ข้ออื่นผิดเพราะอะไร:
• ข้อ ข.: การเปลี่ยนไปรับประทานตอนเช้าเป็นประจำทุกวันสำหรับ Simvastatin ไม่เหมาะสมทางเภสัชวิทยา เนื่องจาก Simvastatin มีค่าครึ่งชีวิตสั้น (short half-life ~2-3 ชั่วโมง) ในขณะที่เอนไซม์ HMG-CoA reductase มีการสังเคราะห์คอเลสเตอรอลสูงสุดในเวลากลางคืน การทานตอนเช้าจะลดประสิทธิภาพในการลด LDL-C ลง
• ข้อ ค.: การเปลี่ยนไปรับประทานตอนกลางวัน ไม่ใช่วิธีแก้ปัญหาที่ถูกต้องด้วยเหตุผลทางสรีรวิทยาของการสร้างคอเลสเตอรอลในร่างกาย และเสี่ยงต่อการลืมยาในระหว่างวันทำงาน
• ข้อ ง.: การเปลี่ยนไปรับประทานตอนเย็น สามารถทำได้ในระดับหนึ่งแต่ยังคงควรแนะนำให้รับประทานก่อนนอนตามหลักการ หรือรับประทานทันทีที่นึกขึ้นได้เมื่อเกิดเหตุการณ์ลืมยาเฉพาะหน้า
• ข้อ จ.: การกำชับเพียงว่าห้ามลืมไม่ได้ช่วยแก้ปัญหาในทางปฏิบัติเมื่อผู้ป่วยเกิดการลืมขึ้นจริง และอาจทำให้ผู้ป่วยตัดสินใจรับประทานยาซ้ำสองเท่าซึ่งนำไปสู่ความเป็นพิษต่อกล้ามเนื้อได้
📖 Guideline อ้างอิง:
Applied Therapeutics: The Clinical Use of Drugs, 12th Edition (Dyslipidemia Management &amp; Patient Counseling)
📌 จุดจำก่อนสอบ:
• เมื่อลืมทานยา: ทานทันทีที่นึกขึ้นได้ แต่ถ้าใกล้เวลามื้อถัดไป ให้ข้ามมื้อนั้นไปเลย ห้ามเพิ่มขนาดยาเป็น 2 เท่า
• Statins ที่มี half-life สั้น (Simvastatin, Pravastatin, Lovastatin) ควรรับประทานก่อนนอน ส่วน Statins ที่มี half-life ยาว (Atorvastatin, Rosuvastatin) สามารถรับประทานเวลาใดของวันก็ได้</t>
        </is>
      </c>
      <c r="K82" s="166" t="inlineStr"/>
      <c r="L82" s="166" t="inlineStr">
        <is>
          <t>Cardiovascular</t>
        </is>
      </c>
      <c r="M82" s="166" t="inlineStr">
        <is>
          <t>Dyslipidemias</t>
        </is>
      </c>
      <c r="N82" s="165" t="inlineStr">
        <is>
          <t>Clinic</t>
        </is>
      </c>
      <c r="O82" s="166" t="inlineStr">
        <is>
          <t>ข้อ 9 (PLE_CC1_Practice_Exam.md)</t>
        </is>
      </c>
      <c r="P82" s="165" t="inlineStr">
        <is>
          <t>ข้อสอบเก่า</t>
        </is>
      </c>
      <c r="Q82" s="165" t="inlineStr">
        <is>
          <t>2558</t>
        </is>
      </c>
      <c r="R82" s="165" t="inlineStr"/>
    </row>
    <row r="83" ht="24" customHeight="1" s="49">
      <c r="A83" s="167" t="n">
        <v>81</v>
      </c>
      <c r="B83" s="166" t="inlineStr">
        <is>
          <t>ข้อใดกล่าวถึง Furosemide ได้อย่างถูกต้องในผู้ป่วยรายนี้</t>
        </is>
      </c>
      <c r="C83" s="166" t="inlineStr"/>
      <c r="D83" s="166" t="inlineStr">
        <is>
          <t>ช่วยลดอัตราการเสียชีวิต</t>
        </is>
      </c>
      <c r="E83" s="166" t="inlineStr">
        <is>
          <t>ไม่ควรใช้ร่วมกับ Enalapril</t>
        </is>
      </c>
      <c r="F83" s="166" t="inlineStr">
        <is>
          <t>การใช้ร่วมกับ HCTZ อาจทำให้เกิด Diuretic resistance</t>
        </is>
      </c>
      <c r="G83" s="166" t="inlineStr">
        <is>
          <t>มีประสิทธิภาพในการบรรเทาอาการโรคหัวใจล้มเหลวดีกว่า HCTZ</t>
        </is>
      </c>
      <c r="H83" s="166" t="inlineStr">
        <is>
          <t>ออกฤทธิ์ยับยั้งการดูดกลับ NaCl ที่ distal tubule</t>
        </is>
      </c>
      <c r="I83" s="167" t="inlineStr">
        <is>
          <t>1</t>
        </is>
      </c>
      <c r="J83" s="166" t="inlineStr">
        <is>
          <t>✅ คำตอบที่ถูกต้อง: ข้อ ก. มีประสิทธิภาพในการบรรเทาอาการโรคหัวใจล้มเหลวดีกว่า HCTZ
💡 Background:
ยากลุ่มยาขับปัสสาวะมีบทบาทสำคัญในการรักษาภาวะหัวใจล้มเหลว โดยแต่ละกลุ่มมีตำแหน่งการออกฤทธิ์และประสิทธิภาพในการขับน้ำและโซเดียมที่แตกต่างกันอย่างชัดเจน
🎯 ทำไมข้อนี้ถึงถูก:
Furosemide เป็นยากลุ่ม Loop diuretics ที่ออกฤทธิ์ยับยั้ง Na+/K+/2Cl- cotransporter ที่ thick ascending limb of loop of Henle ซึ่งเป็นบริเวณที่มีการดูดกลับของโซเดียมสูงถึงร้อยละ 25 ของปริมาณที่กรองได้ จึงมีประสิทธิภาพในการขับโซเดียมและน้ำสูงมาก (high-ceiling diuretics) สามารถบรรเทาอาการคั่งน้ำ หอบเหนื่อย และบวมในผู้ป่วยหัวใจล้มเหลวได้ดีกว่ายาขับปัสสาวะกลุ่ม Thiazides เช่น HCTZ
🔍 ข้ออื่นผิดเพราะอะไร:
• ข้อ ก.: Furosemide ช่วยลดอาการบวมและลดการคั่งของน้ำในร่างกายได้อย่างรวดเร็ว แต่ไม่มีหลักฐานทางคลินิกรองรับว่าสามารถลดอัตราการเสียชีวิต (mortality benefit) ในผู้ป่วยภาวะหัวใจล้มเหลวได้
• ข้อ ข.: การใช้ Furosemide ร่วมกับ Enalapril เป็นการรักษามาตรฐานในผู้ป่วยหัวใจล้มเหลวที่มีอาการบวมคั่ง โดยต้องติดตามความดันโลหิต การทำงานของไต และเกลือแร่โพแทสเซียมอย่างเหมาะสม
• ข้อ ค.: การใช้ Furosemide ร่วมกับ Thiazides (เช่น HCTZ หรือ Metolazone) เรียกว่า Sequential nephron blockade ซึ่งเป็นวิธีที่ใช้รักษาภาวะดื้อต่อยาขับปัสสาวะ (Diuretic resistance) ไม่ใช่สาเหตุที่ทำให้เกิดการดื้อยา
• ข้อ จ.: Furosemide ออกฤทธิ์ยับยั้งการดูดกลับโซเดียมที่ thick ascending limb of Henle's loop ไม่ใช่ที่ distal convoluted tubule ซึ่งเป็นตำแหน่งออกฤทธิ์ของ Thiazide diuretics
📖 Guideline อ้างอิง:
2022 AHA/ACC/HFSA Guideline for the Management of Heart Failure
📌 จุดจำก่อนสอบ:
• Loop diuretics (Furosemide) เป็นยาขับปัสสาวะที่มีประสิทธิภาพสูงสุด (High-ceiling) เหมาะที่สุดสำหรับบรรเทาภาวะน้ำคั่ง (congestion) ในผู้ป่วยหัวใจล้มเหลว
• Diuretics ช่วยบรรเทาอาการ (symptomatic relief) แต่ไม่ได้ลดอัตราการเสียชีวิต (mortality) เหมือน ACEIs/ARBs/ARNI, Beta-blockers, MRAs, และ SGLT2 inhibitors</t>
        </is>
      </c>
      <c r="K83" s="166" t="inlineStr"/>
      <c r="L83" s="166" t="inlineStr">
        <is>
          <t>Cardiovascular</t>
        </is>
      </c>
      <c r="M83" s="166" t="inlineStr">
        <is>
          <t>Stable Heart Failure</t>
        </is>
      </c>
      <c r="N83" s="165" t="inlineStr">
        <is>
          <t>Clinic</t>
        </is>
      </c>
      <c r="O83" s="166" t="inlineStr">
        <is>
          <t>ข้อ 3 (PLE_CC1_Practice_Exam.md)</t>
        </is>
      </c>
      <c r="P83" s="165" t="inlineStr">
        <is>
          <t>ข้อสอบเก่า</t>
        </is>
      </c>
      <c r="Q83" s="165" t="inlineStr">
        <is>
          <t>2558</t>
        </is>
      </c>
      <c r="R83" s="165" t="inlineStr"/>
    </row>
    <row r="84" ht="24" customHeight="1" s="49">
      <c r="A84" s="167" t="n">
        <v>82</v>
      </c>
      <c r="B84" s="166" t="inlineStr">
        <is>
          <t>ยา Enalapril มี half-life เท่ากับ 11 ชั่วโมง ค่า Ke ของยานี้เท่ากับเท่าไหร่ (hr-1)</t>
        </is>
      </c>
      <c r="C84" s="166" t="inlineStr"/>
      <c r="D84" s="166" t="inlineStr">
        <is>
          <t>0.06</t>
        </is>
      </c>
      <c r="E84" s="166" t="inlineStr">
        <is>
          <t>0.063</t>
        </is>
      </c>
      <c r="F84" s="166" t="inlineStr">
        <is>
          <t>0.067</t>
        </is>
      </c>
      <c r="G84" s="166" t="inlineStr">
        <is>
          <t>0.07</t>
        </is>
      </c>
      <c r="H84" s="166" t="inlineStr">
        <is>
          <t>0.075</t>
        </is>
      </c>
      <c r="I84" s="167" t="inlineStr">
        <is>
          <t>1</t>
        </is>
      </c>
      <c r="J84" s="166" t="inlineStr">
        <is>
          <t>✅ คำตอบที่ถูกต้อง: ข้อ ก. 0.063
💡 Background:
เภสัชจลนศาสตร์พื้นฐานเกี่ยวข้องกับการกำจัดยาออกจากร่างกาย โดยค่าคงที่อัตราการกำจัดยา (Elimination rate constant: Ke) และค่าครึ่งชีวิตของยา (Elimination half-life: t1/2) มีความสัมพันธ์กันทางคณิตศาสตร์ตาม First-order elimination kinetics
🎯 ทำไมข้อนี้ถึงถูก:
ตามสมการจลนศาสตร์อันดับหนึ่ง: t1/2 = ln(2) / Ke = 0.693 / Ke ดังนั้น Ke = 0.693 / t1/2 เมื่อแทนค่า half-life ของ Enalapril เท่ากับ 11 ชั่วโมง จะได้ Ke = 0.693 / 11 = 0.063 hr^-1
🔍 ข้ออื่นผิดเพราะอะไร:
• ข้อ ก.: 0.06 hr^-1 เป็นค่าที่ได้จากการปัดเศษทศนิยมเร็วเกินไป หรือใช้สูตรประมาณการที่ไม่ละเอียด
• ข้อ ค.: 0.067 hr^-1 เกิดจากการใช้ตัวเลขสมมติฐานที่ไม่ถูกต้อง เช่น นำ 0.74 หารด้วย 11
• ข้อ ง.: 0.07 hr^-1 เกิดจากการปัดเศษของ 0.693 เป็น 0.77 หรือความผิดพลาดในการคำนวณ
• ข้อ จ.: 0.075 hr^-1 ไม่ตรงกับผลลัพธ์ของสมการ 0.693 หารด้วย 11 ชั่วโมง
📖 Guideline อ้างอิง:
Applied Biopharmaceutics &amp; Pharmacokinetics, 8th Edition (Compartmental Pharmacokinetics and Half-life Calculations)
📌 จุดจำก่อนสอบ:
• สูตรคำนวณหาค่าคงที่การกำจัดยา: Ke = 0.693 / t1/2 (หน่วยเป็น 1/เวลา หรือ hr^-1)
• ความสัมพันธ์นี้แสดงว่า ยาที่มี half-life สั้นจะมีค่า Ke สูง (ถูกกำจัดเร็ว) และยาที่มี half-life ยาวจะมีค่า Ke ต่ำ</t>
        </is>
      </c>
      <c r="K84" s="166" t="inlineStr"/>
      <c r="L84" s="166" t="inlineStr">
        <is>
          <t>Cardiovascular</t>
        </is>
      </c>
      <c r="M84" s="166" t="inlineStr">
        <is>
          <t>Hypertension</t>
        </is>
      </c>
      <c r="N84" s="165" t="inlineStr">
        <is>
          <t>Clinic</t>
        </is>
      </c>
      <c r="O84" s="166" t="inlineStr">
        <is>
          <t>ข้อ 5 (PLE_CC1_Practice_Exam.md)</t>
        </is>
      </c>
      <c r="P84" s="165" t="inlineStr">
        <is>
          <t>ข้อสอบเก่า</t>
        </is>
      </c>
      <c r="Q84" s="165" t="inlineStr">
        <is>
          <t>2558</t>
        </is>
      </c>
      <c r="R84" s="165" t="inlineStr"/>
    </row>
    <row r="85" ht="24" customHeight="1" s="49">
      <c r="A85" s="167" t="n">
        <v>83</v>
      </c>
      <c r="B85" s="166" t="inlineStr">
        <is>
          <t>ยาใดที่ไม่มีผลลดอัตราการตายสำหรับผู้ป่วยหัวใจขาดเลือด</t>
        </is>
      </c>
      <c r="C85" s="166" t="inlineStr"/>
      <c r="D85" s="166" t="inlineStr">
        <is>
          <t>Simvastatin</t>
        </is>
      </c>
      <c r="E85" s="166" t="inlineStr">
        <is>
          <t>Enalapril</t>
        </is>
      </c>
      <c r="F85" s="166" t="inlineStr">
        <is>
          <t>Aspirin</t>
        </is>
      </c>
      <c r="G85" s="166" t="inlineStr">
        <is>
          <t>Clopidogrel</t>
        </is>
      </c>
      <c r="H85" s="166" t="inlineStr">
        <is>
          <t>Amlodipine</t>
        </is>
      </c>
      <c r="I85" s="167" t="inlineStr">
        <is>
          <t>1</t>
        </is>
      </c>
      <c r="J85" s="166" t="inlineStr">
        <is>
          <t>✅ คำตอบที่ถูกต้อง: ข้อ ก. Amlodipine
💡 Background:
การรักษาผู้ป่วยโรคกล้ามเนื้อหัวใจขาดเลือดหรือหลอดเลือดหัวใจ (Coronary Artery Disease) มียาหลายกลุ่มที่ช่วยปรับปรุงการพยากรณ์โรคและลดอัตราการเสียชีวิต (prognostic medications) ขณะที่ยาบางกลุ่มใช้เพื่อบรรเทาอาการเจ็บหน้าอกเป็นหลัก
🎯 ทำไมข้อนี้ถึงถูก:
Amlodipine เป็นยากลุ่ม DHP Calcium Channel Blocker ที่ช่วยขยายหลอดเลือดโคโรนารีและลด afterload จึงมีประสิทธิภาพดีในการบรรเทาอาการเจ็บเค้นอก (anti-anginal symptom control) แต่การศึกษาทางคลินิกขนาดใหญ่ไม่พบว่าสามารถลดอัตราการเสียชีวิต (mortality benefit) ในผู้ป่วยโรคกล้ามเนื้อหัวใจขาดเลือด
🔍 ข้ออื่นผิดเพราะอะไร:
• ข้อ ก.: Simvastatin มีการศึกษาเชิงประจักษ์ขนาดใหญ่ (เช่น 4S study) ยืนยันชัดเจนว่าช่วยลดอัตราการเสียชีวิตโดยรวมและอัตราการเสียชีวิตจากโรคหัวใจและหลอดเลือดในผู้ป่วย CAD
• ข้อ ข.: Enalapril (ACEIs) ได้รับการพิสูจน์แล้วว่าช่วยยับยั้ง cardiac remodeling ลดการเกิด recurrent MI และลดอัตราการเสียชีวิตในผู้ป่วยโรคหัวใจขาดเลือด โดยเฉพาะรายที่มีภาวะการทำงานของหัวใจห้องล่างซ้ายบกพร่อง (LVEF &lt;= 40%)
• ข้อ ค.: Aspirin เป็นยาต้านเกล็ดเลือดมาตรฐานที่ช่วยลดการเกิด secondary atherothrombotic events และลดอัตราการเสียชีวิตในผู้ป่วย CAD อย่างมีนัยสำคัญ
• ข้อ ง.: Clopidogrel เป็นยาต้านเกล็ดเลือดกลุ่ม P2Y12 inhibitor ที่มีหลักฐานชัดเจนว่าช่วยลดอัตราการเสียชีวิตและภาวะแทรกซ้อนทางหลอดเลือดหัวใจในผู้ป่วย Acute Coronary Syndrome และหลังทำ PCI
📖 Guideline อ้างอิง:
2023 ESC Guidelines for the management of acute coronary syndromes และ 2023 AHA/ACC Guideline for the Management of Patients With Chronic Coronary Disease
📌 จุดจำก่อนสอบ:
• ยาที่ลดอัตราการเสียชีวิตในโรคกล้ามเนื้อหัวใจขาดเลือด ได้แก่ Antiplatelets (Aspirin, P2Y12 inhibitors), Statins, Beta-blockers, และ ACEIs/ARBs
• Calcium channel blockers และ Nitrates เป็นยาที่ช่วยลดอาการเจ็บเค้นหน้าอก (symptomatic relief) แต่ไม่ได้ลด mortality</t>
        </is>
      </c>
      <c r="K85" s="166" t="inlineStr"/>
      <c r="L85" s="166" t="inlineStr">
        <is>
          <t>Cardiovascular</t>
        </is>
      </c>
      <c r="M85" s="166" t="inlineStr">
        <is>
          <t>Hypertension</t>
        </is>
      </c>
      <c r="N85" s="165" t="inlineStr">
        <is>
          <t>Clinic</t>
        </is>
      </c>
      <c r="O85" s="166" t="inlineStr">
        <is>
          <t>ข้อ 1 (PLE_CC1_Practice_Exam.md)</t>
        </is>
      </c>
      <c r="P85" s="165" t="inlineStr">
        <is>
          <t>ข้อสอบเก่า</t>
        </is>
      </c>
      <c r="Q85" s="165" t="inlineStr">
        <is>
          <t>2558</t>
        </is>
      </c>
      <c r="R85" s="165" t="inlineStr"/>
    </row>
    <row r="86" ht="24" customHeight="1" s="49">
      <c r="A86" s="167" t="n">
        <v>84</v>
      </c>
      <c r="B86" s="166" t="inlineStr">
        <is>
          <t>Aspirin และ Clopidogrel แตกต่างกันอย่างไร</t>
        </is>
      </c>
      <c r="C86" s="166" t="inlineStr"/>
      <c r="D86" s="166" t="inlineStr">
        <is>
          <t>มี site of action ที่แตกต่างกัน</t>
        </is>
      </c>
      <c r="E86" s="166" t="inlineStr">
        <is>
          <t>Aspirin เป็น Antiplatelets ส่วน Clopidogrel เป็น anticoagulants</t>
        </is>
      </c>
      <c r="F86" s="166" t="inlineStr">
        <is>
          <t>Aspirin เป็น Anticoagulants ส่วน Clopidogrel เป็น antiplatelet</t>
        </is>
      </c>
      <c r="G86" s="166" t="inlineStr">
        <is>
          <t>หวังผลการรักษาที่แตกต่างกัน</t>
        </is>
      </c>
      <c r="H86" s="166" t="inlineStr">
        <is>
          <t>ยาทั้งคู่ไม่แตกต่างกัน</t>
        </is>
      </c>
      <c r="I86" s="167" t="inlineStr">
        <is>
          <t>1</t>
        </is>
      </c>
      <c r="J86" s="166" t="inlineStr">
        <is>
          <t>✅ คำตอบที่ถูกต้อง: ข้อ ก. มี site of action ที่แตกต่างกัน
💡 Background:
ยาต้านเกล็ดเลือด (Antiplatelet agents) ออกฤทธิ์ยับยั้งการกระตุ้นและการเกาะกลุ่มของเกล็ดเลือดผ่านวิถีชีวเคมีที่แตกต่างกัน เพื่อป้องกันการเกิดลิ่มเลือดอุดตันในหลอดเลือดแดง (arterial thrombosis)
🎯 ทำไมข้อนี้ถึงถูก:
Aspirin และ Clopidogrel มีตำแหน่งการออกฤทธิ์ (site of action) ทางเภสัชวิทยาที่แตกต่างกันอย่างสิ้นเชิง โดย Aspirin ยับยั้งเอนไซม์ Cyclooxygenase-1 (COX-1) แบบไม่ผันกลับเพื่อลดการสร้าง Thromboxane A2 ส่วน Clopidogrel เป็น pro-drug ที่ต้องผ่านการเปลี่ยนสภาพที่ตับเพื่อจับกับ P2Y12 ADP receptor บนผิวเกล็ดเลือดแบบไม่ผันกลับ ทำให้สามารถใช้ร่วมกันเป็น Dual Antiplatelet Therapy (DAPT) ได้อย่างมีประสิทธิภาพ
🔍 ข้ออื่นผิดเพราะอะไร:
• ข้อ ข.: ข้อความนี้ไม่ถูกต้องทางเภสัชวิทยา เนื่องจากทั้ง Aspirin และ Clopidogrel จัดเป็นยาต้านเกล็ดเลือด (Antiplatelets) ทั้งสองชนิด ไม่ใช่ยาต้านการแข็งตัวของเลือด (Anticoagulants)
• ข้อ ค.: ข้อความนี้สลับบทบาทและไม่ถูกต้อง เนื่องจากยาทั้งสองชนิดเป็นยาต้านเกล็ดเลือด (Antiplatelets) ทั้งคู่ ยาต้านการแข็งตัวของเลือด (Anticoagulants) จะหมายถึงกลุ่มยาอย่าง Warfarin หรือ DOACs
• ข้อ ง.: ยาทั้งสองชนิดมุ่งหวังผลการรักษาเดียวกัน คือ การป้องกันการเกิดภาวะลิ่มเลือดอุดตันในหลอดเลือดแดง (arterial atherothrombosis) ในผู้ป่วยโรคหัวใจและหลอดเลือด
• ข้อ จ.: ยาทั้งคู่มีความแตกต่างกันอย่างชัดเจนทั้งในแง่ของโครงสร้างเคมี, ตัวรับเป้าหมาย (target receptor/enzyme), และวิถีทางเภสัชจลนศาสตร์
📖 Guideline อ้างอิง:
2023 ESC Guidelines for the management of acute coronary syndromes
📌 จุดจำก่อนสอบ:
• Aspirin: ยับยั้ง COX-1 irreversibly -&gt; ยับยั้งการสร้าง Thromboxane A2 (TXA2)
• Clopidogrel: Pro-drug ผ่าน CYP2C19 ยับยั้ง P2Y12 adenosine diphosphate (ADP) receptor บนผิวเกล็ดเลือด irreversibly
• การใช้ Aspirin ร่วมกับ Clopidogrel เรียกว่า DAPT ซึ่งอาศัยกลไกที่เสริมฤทธิ์กันจากสองตำแหน่งที่ต่างกัน</t>
        </is>
      </c>
      <c r="K86" s="166" t="inlineStr"/>
      <c r="L86" s="166" t="inlineStr">
        <is>
          <t>Cardiovascular</t>
        </is>
      </c>
      <c r="M86" s="166" t="inlineStr">
        <is>
          <t>Coronary artery disease</t>
        </is>
      </c>
      <c r="N86" s="165" t="inlineStr">
        <is>
          <t>Clinic</t>
        </is>
      </c>
      <c r="O86" s="166" t="inlineStr">
        <is>
          <t>ข้อ 5 (PLE_CC1_Practice_Exam.md)</t>
        </is>
      </c>
      <c r="P86" s="165" t="inlineStr">
        <is>
          <t>ข้อสอบเก่า</t>
        </is>
      </c>
      <c r="Q86" s="165" t="inlineStr">
        <is>
          <t>2558</t>
        </is>
      </c>
      <c r="R86" s="165" t="inlineStr"/>
    </row>
    <row r="87" ht="24" customHeight="1" s="49">
      <c r="A87" s="167" t="n">
        <v>85</v>
      </c>
      <c r="B87" s="166" t="inlineStr">
        <is>
          <t>[กรณีศึกษา 1]
ผู้ป่วยหญิงไทย อายุ 68 ปี เป็นความดันโลหิตสูง ไขมันในเลือดสูง มาโรงพยาบาลตามนัด ไม่มีประวัติแพ้ยา
Lab: BP 158/96 mmHg, HR 62 /min, Uric acid 8 mg/dl, LDL 90 mg/dl, HDL 50 mg/dl, TG 100 mg/dl
ยาที่ได้รับ :
1. Enalapril (20) 1 x 2
2. Simvastatin (20) 1 x 1
3. Gemfibrozil (300) 1 x 1
คำถาม: เป้าหมายความดันโลหิตของผู้ป่วยรายนี้ตาม JNC8 เท่ากับข้อใด</t>
        </is>
      </c>
      <c r="C87" s="166" t="inlineStr"/>
      <c r="D87" s="166" t="inlineStr">
        <is>
          <t>150/90 mmHg</t>
        </is>
      </c>
      <c r="E87" s="166" t="inlineStr">
        <is>
          <t>140/90 mmHg</t>
        </is>
      </c>
      <c r="F87" s="166" t="inlineStr">
        <is>
          <t>130/80 mmHg</t>
        </is>
      </c>
      <c r="G87" s="166" t="inlineStr">
        <is>
          <t>140/80 mmHg</t>
        </is>
      </c>
      <c r="H87" s="166" t="inlineStr">
        <is>
          <t>125/90 mmHg</t>
        </is>
      </c>
      <c r="I87" s="167" t="inlineStr">
        <is>
          <t>1</t>
        </is>
      </c>
      <c r="J87" s="166" t="inlineStr">
        <is>
          <t xml:space="preserve">✅ คำตอบที่ถูกต้อง: ข้อ ก. 150/90 mmHg
🎯 ทำไมข้อนี้ถึงถูก:
🔍 ข้ออื่นผิดเพราะอะไร:
</t>
        </is>
      </c>
      <c r="K87" s="166" t="inlineStr"/>
      <c r="L87" s="166" t="inlineStr">
        <is>
          <t>Cardiovascular</t>
        </is>
      </c>
      <c r="M87" s="166" t="inlineStr">
        <is>
          <t>Dyslipidemias</t>
        </is>
      </c>
      <c r="N87" s="165" t="inlineStr">
        <is>
          <t>Clinic</t>
        </is>
      </c>
      <c r="O87" s="166" t="inlineStr">
        <is>
          <t>[SOURCE: Pharma Plus เล่มม่วง 2 - ข้อสอบย้อนหลังปี 2558 วันที่ 1 ข้อ 1]</t>
        </is>
      </c>
      <c r="P87" s="165" t="inlineStr">
        <is>
          <t>ข้อสอบเก่า</t>
        </is>
      </c>
      <c r="Q87" s="165" t="inlineStr">
        <is>
          <t>2558</t>
        </is>
      </c>
      <c r="R87" s="165" t="inlineStr"/>
    </row>
    <row r="88" ht="24" customHeight="1" s="49">
      <c r="A88" s="167" t="n">
        <v>86</v>
      </c>
      <c r="B88" s="166" t="inlineStr">
        <is>
          <t>[กรณีศึกษา 1]
ผู้ป่วยหญิงไทย อายุ 68 ปี เป็นความดันโลหิตสูง ไขมันในเลือดสูง มาโรงพยาบาลตามนัด ไม่มีประวัติแพ้ยา
Lab: BP 158/96 mmHg, HR 62 /min, Uric acid 8 mg/dl, LDL 90 mg/dl, HDL 50 mg/dl, TG 100 mg/dl
ยาที่ได้รับ :
1. Enalapril (20) 1 x 2
2. Simvastatin (20) 1 x 1
3. Gemfibrozil (300) 1 x 1
คำถาม: ข้อใดคือ ADR ของ enalapril ที่ต้องติดตาม</t>
        </is>
      </c>
      <c r="C88" s="166" t="inlineStr"/>
      <c r="D88" s="166" t="inlineStr">
        <is>
          <t>Hyperkalemia</t>
        </is>
      </c>
      <c r="E88" s="166" t="inlineStr">
        <is>
          <t>Hyperuricemia</t>
        </is>
      </c>
      <c r="F88" s="166" t="inlineStr">
        <is>
          <t>Hypernatremia</t>
        </is>
      </c>
      <c r="G88" s="166" t="inlineStr">
        <is>
          <t>Hyperphosphatemia</t>
        </is>
      </c>
      <c r="H88" s="166" t="inlineStr">
        <is>
          <t>Hypercalcemia</t>
        </is>
      </c>
      <c r="I88" s="167" t="inlineStr">
        <is>
          <t>1</t>
        </is>
      </c>
      <c r="J88" s="166" t="inlineStr">
        <is>
          <t xml:space="preserve">✅ คำตอบที่ถูกต้อง: ข้อ ก. Hyperkalemia
🎯 ทำไมข้อนี้ถึงถูก:
🔍 ข้ออื่นผิดเพราะอะไร:
</t>
        </is>
      </c>
      <c r="K88" s="166" t="inlineStr"/>
      <c r="L88" s="166" t="inlineStr">
        <is>
          <t>Cardiovascular</t>
        </is>
      </c>
      <c r="M88" s="166" t="inlineStr">
        <is>
          <t>Dyslipidemias</t>
        </is>
      </c>
      <c r="N88" s="165" t="inlineStr">
        <is>
          <t>Clinic</t>
        </is>
      </c>
      <c r="O88" s="166" t="inlineStr">
        <is>
          <t>[SOURCE: Pharma Plus เล่มม่วง 2 - ข้อสอบย้อนหลังปี 2558 วันที่ 1 ข้อ 2]</t>
        </is>
      </c>
      <c r="P88" s="165" t="inlineStr">
        <is>
          <t>ข้อสอบเก่า</t>
        </is>
      </c>
      <c r="Q88" s="165" t="inlineStr">
        <is>
          <t>2558</t>
        </is>
      </c>
      <c r="R88" s="165" t="inlineStr"/>
    </row>
    <row r="89" ht="24" customHeight="1" s="49">
      <c r="A89" s="167" t="n">
        <v>87</v>
      </c>
      <c r="B89" s="166" t="inlineStr">
        <is>
          <t>[กรณีศึกษา 1]
ผู้ป่วยหญิงไทย อายุ 68 ปี เป็นความดันโลหิตสูง ไขมันในเลือดสูง มาโรงพยาบาลตามนัด ไม่มีประวัติแพ้ยา
Lab: BP 158/96 mmHg, HR 62 /min, Uric acid 8 mg/dl, LDL 90 mg/dl, HDL 50 mg/dl, TG 100 mg/dl
ยาที่ได้รับ :
1. Enalapril (20) 1 x 2
2. Simvastatin (20) 1 x 1
3. Gemfibrozil (300) 1 x 1
คำถาม: ควรเพิ่มยารักษาความดันใดให้ได้ตามเป้าหมาย</t>
        </is>
      </c>
      <c r="C89" s="166" t="inlineStr"/>
      <c r="D89" s="166" t="inlineStr">
        <is>
          <t>Atenolol</t>
        </is>
      </c>
      <c r="E89" s="166" t="inlineStr">
        <is>
          <t>Amlodipine</t>
        </is>
      </c>
      <c r="F89" s="166" t="inlineStr">
        <is>
          <t>เพิ่มขนาดยา enalapril</t>
        </is>
      </c>
      <c r="G89" s="166" t="inlineStr">
        <is>
          <t>Indapamide</t>
        </is>
      </c>
      <c r="H89" s="166" t="inlineStr">
        <is>
          <t>HCTZ</t>
        </is>
      </c>
      <c r="I89" s="167" t="inlineStr">
        <is>
          <t>2</t>
        </is>
      </c>
      <c r="J89" s="166" t="inlineStr">
        <is>
          <t xml:space="preserve">✅ คำตอบที่ถูกต้อง: ข้อ ข. Amlodipine
🎯 ทำไมข้อนี้ถึงถูก:
🔍 ข้ออื่นผิดเพราะอะไร:
</t>
        </is>
      </c>
      <c r="K89" s="166" t="inlineStr"/>
      <c r="L89" s="166" t="inlineStr">
        <is>
          <t>Cardiovascular</t>
        </is>
      </c>
      <c r="M89" s="166" t="inlineStr">
        <is>
          <t>Dyslipidemias</t>
        </is>
      </c>
      <c r="N89" s="165" t="inlineStr">
        <is>
          <t>Clinic</t>
        </is>
      </c>
      <c r="O89" s="166" t="inlineStr">
        <is>
          <t>[SOURCE: Pharma Plus เล่มม่วง 2 - ข้อสอบย้อนหลังปี 2558 วันที่ 1 ข้อ 3]</t>
        </is>
      </c>
      <c r="P89" s="165" t="inlineStr">
        <is>
          <t>ข้อสอบเก่า</t>
        </is>
      </c>
      <c r="Q89" s="165" t="inlineStr">
        <is>
          <t>2558</t>
        </is>
      </c>
      <c r="R89" s="165" t="inlineStr"/>
    </row>
    <row r="90" ht="24" customHeight="1" s="49">
      <c r="A90" s="167" t="n">
        <v>88</v>
      </c>
      <c r="B90" s="166" t="inlineStr">
        <is>
          <t>[กรณีศึกษา 1]
ผู้ป่วยหญิงไทย อายุ 68 ปี เป็นความดันโลหิตสูง ไขมันในเลือดสูง มาโรงพยาบาลตามนัด ไม่มีประวัติแพ้ยา
Lab: BP 158/96 mmHg, HR 62 /min, Uric acid 8 mg/dl, LDL 90 mg/dl, HDL 50 mg/dl, TG 100 mg/dl
ยาที่ได้รับ :
1. Enalapril (20) 1 x 2
2. Simvastatin (20) 1 x 1
3. Gemfibrozil (300) 1 x 1
คำถาม: ผู้ป่วยรายนี้ต้องติดตามภาวะใด</t>
        </is>
      </c>
      <c r="C90" s="166" t="inlineStr"/>
      <c r="D90" s="166" t="inlineStr">
        <is>
          <t>ผื่นผิวหนัง</t>
        </is>
      </c>
      <c r="E90" s="166" t="inlineStr">
        <is>
          <t>ตับอักเสบ</t>
        </is>
      </c>
      <c r="F90" s="166" t="inlineStr">
        <is>
          <t>กล้ามเนื้ออักเสบ</t>
        </is>
      </c>
      <c r="G90" s="166" t="inlineStr">
        <is>
          <t>การทำงานของไตลดลง</t>
        </is>
      </c>
      <c r="H90" s="166" t="inlineStr">
        <is>
          <t>เลือดจาง</t>
        </is>
      </c>
      <c r="I90" s="167" t="inlineStr">
        <is>
          <t>3</t>
        </is>
      </c>
      <c r="J90" s="166" t="inlineStr">
        <is>
          <t xml:space="preserve">✅ คำตอบที่ถูกต้อง: ข้อ ค. กล้ามเนื้ออักเสบ
🎯 ทำไมข้อนี้ถึงถูก:
🔍 ข้ออื่นผิดเพราะอะไร:
</t>
        </is>
      </c>
      <c r="K90" s="166" t="inlineStr"/>
      <c r="L90" s="166" t="inlineStr">
        <is>
          <t>Cardiovascular</t>
        </is>
      </c>
      <c r="M90" s="166" t="inlineStr">
        <is>
          <t>Dyslipidemias</t>
        </is>
      </c>
      <c r="N90" s="165" t="inlineStr">
        <is>
          <t>Clinic</t>
        </is>
      </c>
      <c r="O90" s="166" t="inlineStr">
        <is>
          <t>[SOURCE: Pharma Plus เล่มม่วง 2 - ข้อสอบย้อนหลังปี 2558 วันที่ 1 ข้อ 4]</t>
        </is>
      </c>
      <c r="P90" s="165" t="inlineStr">
        <is>
          <t>ข้อสอบเก่า</t>
        </is>
      </c>
      <c r="Q90" s="165" t="inlineStr">
        <is>
          <t>2558</t>
        </is>
      </c>
      <c r="R90" s="165" t="inlineStr"/>
    </row>
    <row r="91" ht="24" customHeight="1" s="49">
      <c r="A91" s="167" t="n">
        <v>89</v>
      </c>
      <c r="B91" s="166" t="inlineStr">
        <is>
          <t>[กรณีศึกษา 1]
ผู้ป่วยหญิงไทย อายุ 68 ปี เป็นความดันโลหิตสูง ไขมันในเลือดสูง มาโรงพยาบาลตามนัด ไม่มีประวัติแพ้ยา
Lab: BP 158/96 mmHg, HR 62 /min, Uric acid 8 mg/dl, LDL 90 mg/dl, HDL 50 mg/dl, TG 100 mg/dl
ยาที่ได้รับ :
1. Enalapril (20) 1 x 2
2. Simvastatin (20) 1 x 1
3. Gemfibrozil (300) 1 x 1
คำถาม: Simvastatin เกิดปฏิกิริยาระหว่างยา gemfibrozil ด้วยกลไก</t>
        </is>
      </c>
      <c r="C91" s="166" t="inlineStr"/>
      <c r="D91" s="166" t="inlineStr">
        <is>
          <t>CYP 3A4</t>
        </is>
      </c>
      <c r="E91" s="166" t="inlineStr">
        <is>
          <t>CYP 1A2</t>
        </is>
      </c>
      <c r="F91" s="166" t="inlineStr">
        <is>
          <t>CYP 2C9</t>
        </is>
      </c>
      <c r="G91" s="166" t="inlineStr">
        <is>
          <t>Sulfation</t>
        </is>
      </c>
      <c r="H91" s="166" t="inlineStr">
        <is>
          <t>OATP 1B1</t>
        </is>
      </c>
      <c r="I91" s="167" t="inlineStr">
        <is>
          <t>5</t>
        </is>
      </c>
      <c r="J91" s="166" t="inlineStr">
        <is>
          <t xml:space="preserve">✅ คำตอบที่ถูกต้อง: ข้อ จ. OATP 1B1
🎯 ทำไมข้อนี้ถึงถูก:
🔍 ข้ออื่นผิดเพราะอะไร:
</t>
        </is>
      </c>
      <c r="K91" s="166" t="inlineStr"/>
      <c r="L91" s="166" t="inlineStr">
        <is>
          <t>Cardiovascular</t>
        </is>
      </c>
      <c r="M91" s="166" t="inlineStr">
        <is>
          <t>Dyslipidemias</t>
        </is>
      </c>
      <c r="N91" s="165" t="inlineStr">
        <is>
          <t>Clinic</t>
        </is>
      </c>
      <c r="O91" s="166" t="inlineStr">
        <is>
          <t>[SOURCE: Pharma Plus เล่มม่วง 2 - ข้อสอบย้อนหลังปี 2558 วันที่ 1 ข้อ 5]</t>
        </is>
      </c>
      <c r="P91" s="165" t="inlineStr">
        <is>
          <t>ข้อสอบเก่า</t>
        </is>
      </c>
      <c r="Q91" s="165" t="inlineStr">
        <is>
          <t>2558</t>
        </is>
      </c>
      <c r="R91" s="165" t="inlineStr"/>
    </row>
    <row r="92" ht="24" customHeight="1" s="49">
      <c r="A92" s="167" t="n">
        <v>90</v>
      </c>
      <c r="B92" s="166" t="inlineStr">
        <is>
          <t>[กรณีศึกษา 1]
ผู้ป่วยหญิงไทย อายุ 68 ปี เป็นความดันโลหิตสูง ไขมันในเลือดสูง มาโรงพยาบาลตามนัด ไม่มีประวัติแพ้ยา Lab: BP 158/96 mmHg, HR 62 /min, Uric acid 8 mg/dl, LDL 90 mg/dl, HDL 50 mg/dl, TG 100 mg/dl
คำถาม: 6 เดือนต่อมาผู้ป่วยมีภาวะหลอดเลือดแดงที่ไตตีบ ควรให้ยาความดันใด</t>
        </is>
      </c>
      <c r="C92" s="166" t="inlineStr"/>
      <c r="D92" s="166" t="inlineStr">
        <is>
          <t>Manidipine</t>
        </is>
      </c>
      <c r="E92" s="166" t="inlineStr">
        <is>
          <t>Losartan</t>
        </is>
      </c>
      <c r="F92" s="166" t="inlineStr">
        <is>
          <t>Ramipril</t>
        </is>
      </c>
      <c r="G92" s="166" t="inlineStr">
        <is>
          <t>HCTZ</t>
        </is>
      </c>
      <c r="H92" s="166" t="inlineStr">
        <is>
          <t>Metoprolol</t>
        </is>
      </c>
      <c r="I92" s="167" t="inlineStr">
        <is>
          <t>1</t>
        </is>
      </c>
      <c r="J92" s="166" t="inlineStr">
        <is>
          <t xml:space="preserve">✅ คำตอบที่ถูกต้อง: ข้อ ก. Manidipine
🎯 ทำไมข้อนี้ถึงถูก:
🔍 ข้ออื่นผิดเพราะอะไร:
</t>
        </is>
      </c>
      <c r="K92" s="166" t="inlineStr"/>
      <c r="L92" s="166" t="inlineStr">
        <is>
          <t>Cardiovascular</t>
        </is>
      </c>
      <c r="M92" s="166" t="inlineStr">
        <is>
          <t>Dyslipidemias</t>
        </is>
      </c>
      <c r="N92" s="165" t="inlineStr">
        <is>
          <t>Clinic</t>
        </is>
      </c>
      <c r="O92" s="166" t="inlineStr">
        <is>
          <t>[SOURCE: Pharma Plus เล่มม่วง 2 - ข้อสอบย้อนหลังปี 2558 วันที่ 1 ข้อ 7]</t>
        </is>
      </c>
      <c r="P92" s="165" t="inlineStr">
        <is>
          <t>ข้อสอบเก่า</t>
        </is>
      </c>
      <c r="Q92" s="165" t="inlineStr">
        <is>
          <t>2558</t>
        </is>
      </c>
      <c r="R92" s="165" t="inlineStr"/>
    </row>
    <row r="93" ht="24" customHeight="1" s="49">
      <c r="A93" s="167" t="n">
        <v>91</v>
      </c>
      <c r="B93" s="166" t="inlineStr">
        <is>
          <t>[กรณีศึกษา 4]
ผู้ป่วยชายโรคหืด
คำถาม: หากผู้ป่วยมีโรคความดันร่วมไม่ควรได้ยาใด</t>
        </is>
      </c>
      <c r="C93" s="166" t="inlineStr"/>
      <c r="D93" s="166" t="inlineStr">
        <is>
          <t>Carvedilol</t>
        </is>
      </c>
      <c r="E93" s="166" t="inlineStr">
        <is>
          <t>HCTZ</t>
        </is>
      </c>
      <c r="F93" s="166" t="inlineStr">
        <is>
          <t>Enalapril</t>
        </is>
      </c>
      <c r="G93" s="166" t="inlineStr">
        <is>
          <t>Amlodipine</t>
        </is>
      </c>
      <c r="H93" s="166" t="inlineStr">
        <is>
          <t>Valsartan</t>
        </is>
      </c>
      <c r="I93" s="167" t="inlineStr">
        <is>
          <t>1</t>
        </is>
      </c>
      <c r="J93" s="166" t="inlineStr">
        <is>
          <t xml:space="preserve">✅ คำตอบที่ถูกต้อง: ข้อ ก. Carvedilol
🎯 ทำไมข้อนี้ถึงถูก:
🔍 ข้ออื่นผิดเพราะอะไร:
</t>
        </is>
      </c>
      <c r="K93" s="166" t="inlineStr"/>
      <c r="L93" s="166" t="inlineStr">
        <is>
          <t>Cardiovascular</t>
        </is>
      </c>
      <c r="M93" s="166" t="inlineStr">
        <is>
          <t>Hypertension</t>
        </is>
      </c>
      <c r="N93" s="165" t="inlineStr">
        <is>
          <t>Clinic</t>
        </is>
      </c>
      <c r="O93" s="166" t="inlineStr">
        <is>
          <t>[SOURCE: Pharma Plus เล่มม่วง 2 - ข้อสอบย้อนหลังปี 2558 วันที่ 1 ข้อ 30]</t>
        </is>
      </c>
      <c r="P93" s="165" t="inlineStr">
        <is>
          <t>ข้อสอบเก่า</t>
        </is>
      </c>
      <c r="Q93" s="165" t="inlineStr">
        <is>
          <t>2558</t>
        </is>
      </c>
      <c r="R93" s="165" t="inlineStr"/>
    </row>
    <row r="94" ht="24" customHeight="1" s="49">
      <c r="A94" s="167" t="n">
        <v>92</v>
      </c>
      <c r="B94" s="166" t="inlineStr">
        <is>
          <t>[กรณีศึกษา 3]
ผู้ป่วยปวดนิ้วโป้งเท้ามาก บวม แดง อ้วน เป็นความดัน ไขมันในเลือดสูง ได้ยา HCTZ ดื่มสุรา ได้รับการวินิจฉัยเป็นโรคเกาต์
คำถาม: HCTZ ทำให้เกิด hyperuricemia ได้อย่างไร</t>
        </is>
      </c>
      <c r="C94" s="166" t="inlineStr"/>
      <c r="D94" s="166" t="inlineStr">
        <is>
          <t>เพิ่มการขับออกทางไต</t>
        </is>
      </c>
      <c r="E94" s="166" t="inlineStr">
        <is>
          <t>ลดการขับออกทางไต</t>
        </is>
      </c>
      <c r="F94" s="166" t="inlineStr">
        <is>
          <t>เพิ่มการ metabolism</t>
        </is>
      </c>
      <c r="G94" s="166" t="inlineStr">
        <is>
          <t>ลดการ metabolism</t>
        </is>
      </c>
      <c r="H94" s="166" t="inlineStr">
        <is>
          <t>กระตุ้นการทำงาน xanthine oxidase</t>
        </is>
      </c>
      <c r="I94" s="167" t="inlineStr">
        <is>
          <t>2</t>
        </is>
      </c>
      <c r="J94" s="166" t="inlineStr">
        <is>
          <t xml:space="preserve">✅ คำตอบที่ถูกต้อง: ข้อ ข. ลดการขับออกทางไต
🎯 ทำไมข้อนี้ถึงถูก:
🔍 ข้ออื่นผิดเพราะอะไร:
</t>
        </is>
      </c>
      <c r="K94" s="166" t="inlineStr"/>
      <c r="L94" s="166" t="inlineStr">
        <is>
          <t>Cardiovascular</t>
        </is>
      </c>
      <c r="M94" s="166" t="inlineStr">
        <is>
          <t>Dyslipidemias</t>
        </is>
      </c>
      <c r="N94" s="165" t="inlineStr">
        <is>
          <t>Clinic</t>
        </is>
      </c>
      <c r="O94" s="166" t="inlineStr">
        <is>
          <t>[SOURCE: Pharma Plus เล่มม่วง 2 - ข้อสอบย้อนหลังปี 2558 วันที่ 2 ข้อ 21]</t>
        </is>
      </c>
      <c r="P94" s="165" t="inlineStr">
        <is>
          <t>ข้อสอบเก่า</t>
        </is>
      </c>
      <c r="Q94" s="165" t="inlineStr">
        <is>
          <t>2558</t>
        </is>
      </c>
      <c r="R94" s="165" t="inlineStr"/>
    </row>
    <row r="95" ht="24" customHeight="1" s="49">
      <c r="A95" s="167" t="n">
        <v>93</v>
      </c>
      <c r="B95" s="166" t="inlineStr">
        <is>
          <t>[กรณีศึกษา 6]
ผู้ป่วยชายไทยคู่ อายุ 60 ปี มาด้วยอาการหอบเหนื่อย ค่า FEV1 40% มีโรคประจำตัวเป็นความดันสูบบุหรี่ 20 มวนต่อวัน เลิกสูบมาแล้ว 20 ปี ยาที่ได้รับ fluticasone/salmeterol 1 puff bid, enalapril tablet, acetylcysteine
คำถาม: ยาในข้อใดทำให้เกิดอาการไอแห้ง</t>
        </is>
      </c>
      <c r="C95" s="166" t="inlineStr"/>
      <c r="D95" s="166" t="inlineStr">
        <is>
          <t>Acetylcysteine</t>
        </is>
      </c>
      <c r="E95" s="166" t="inlineStr">
        <is>
          <t>Enalapril</t>
        </is>
      </c>
      <c r="F95" s="166" t="inlineStr">
        <is>
          <t>Theophylline</t>
        </is>
      </c>
      <c r="G95" s="166" t="inlineStr">
        <is>
          <t>Fluticasone</t>
        </is>
      </c>
      <c r="H95" s="166" t="inlineStr">
        <is>
          <t>Salmeterol</t>
        </is>
      </c>
      <c r="I95" s="167" t="inlineStr">
        <is>
          <t>2</t>
        </is>
      </c>
      <c r="J95" s="166" t="inlineStr">
        <is>
          <t xml:space="preserve">✅ คำตอบที่ถูกต้อง: ข้อ ข. Enalapril
🎯 ทำไมข้อนี้ถึงถูก:
🔍 ข้ออื่นผิดเพราะอะไร:
</t>
        </is>
      </c>
      <c r="K95" s="166" t="inlineStr"/>
      <c r="L95" s="166" t="inlineStr">
        <is>
          <t>Cardiovascular</t>
        </is>
      </c>
      <c r="M95" s="166" t="inlineStr">
        <is>
          <t>Hypertension</t>
        </is>
      </c>
      <c r="N95" s="165" t="inlineStr">
        <is>
          <t>Clinic</t>
        </is>
      </c>
      <c r="O95" s="166" t="inlineStr">
        <is>
          <t>[SOURCE: Pharma Plus เล่มม่วง 2 - ข้อสอบย้อนหลังปี 2558 วันที่ 2 ข้อ 43]</t>
        </is>
      </c>
      <c r="P95" s="165" t="inlineStr">
        <is>
          <t>ข้อสอบเก่า</t>
        </is>
      </c>
      <c r="Q95" s="165" t="inlineStr">
        <is>
          <t>2558</t>
        </is>
      </c>
      <c r="R95" s="165" t="inlineStr"/>
    </row>
    <row r="96" ht="24" customHeight="1" s="49">
      <c r="A96" s="167" t="n">
        <v>94</v>
      </c>
      <c r="B96" s="166" t="inlineStr">
        <is>
          <t>[กรณีศึกษา 8]
ผู้ป่วยชาย อายุ 55 ปี อ้วน โรคประจำตัวเป็นความดัน ไขมันในเลือดสูง ดื่มสุรา ไม่สูบบุหรี่ มาโรงพยาบาลด้วยอาการหอบเหนื่อย นอนราบไม่ได้ แพทย์วินิจฉัย acute heart failure ได้รับยากลับบ้านดังนี้
1. Furosemide tablet
2. Enalapril tablet
คำถาม: ยาใดที่ผู้ป่วย acute decompensated heart failure รายนี้ควรได้รับในระยะเฉียบพลันเป็นอันดับแรก</t>
        </is>
      </c>
      <c r="C96" s="166" t="inlineStr"/>
      <c r="D96" s="166" t="inlineStr">
        <is>
          <t>ISDN SL</t>
        </is>
      </c>
      <c r="E96" s="166" t="inlineStr">
        <is>
          <t>Aspirin tablet</t>
        </is>
      </c>
      <c r="F96" s="166" t="inlineStr">
        <is>
          <t>Furosemide IV</t>
        </is>
      </c>
      <c r="G96" s="166" t="inlineStr">
        <is>
          <t>Digoxin tablet</t>
        </is>
      </c>
      <c r="H96" s="166" t="inlineStr">
        <is>
          <t>IV nitroglycerine</t>
        </is>
      </c>
      <c r="I96" s="167" t="inlineStr">
        <is>
          <t>3</t>
        </is>
      </c>
      <c r="J96" s="166" t="inlineStr">
        <is>
          <t xml:space="preserve">✅ คำตอบที่ถูกต้อง: ข้อ ค. Furosemide IV
🎯 ทำไมข้อนี้ถึงถูก:
🔍 ข้ออื่นผิดเพราะอะไร:
</t>
        </is>
      </c>
      <c r="K96" s="166" t="inlineStr"/>
      <c r="L96" s="166" t="inlineStr">
        <is>
          <t>Cardiovascular</t>
        </is>
      </c>
      <c r="M96" s="166" t="inlineStr">
        <is>
          <t>Stable Heart Failure</t>
        </is>
      </c>
      <c r="N96" s="165" t="inlineStr">
        <is>
          <t>Clinic</t>
        </is>
      </c>
      <c r="O96" s="166" t="inlineStr">
        <is>
          <t>[SOURCE: Pharma Plus เล่มม่วง 2 - ข้อสอบย้อนหลังปี 2558 วันที่ 2 ข้อ 54]</t>
        </is>
      </c>
      <c r="P96" s="165" t="inlineStr">
        <is>
          <t>ข้อสอบเก่า</t>
        </is>
      </c>
      <c r="Q96" s="165" t="inlineStr">
        <is>
          <t>2558</t>
        </is>
      </c>
      <c r="R96" s="165" t="inlineStr"/>
    </row>
    <row r="97" ht="24" customHeight="1" s="49">
      <c r="A97" s="167" t="n">
        <v>95</v>
      </c>
      <c r="B97" s="166" t="inlineStr">
        <is>
          <t>[กรณีศึกษา 8]
ผู้ป่วยชาย อายุ 55 ปี อ้วน โรคประจำตัวเป็นความดัน ไขมันในเลือดสูง ดื่มสุรา ไม่สูบบุหรี่ มาโรงพยาบาลด้วยอาการหอบเหนื่อย นอนราบไม่ได้ แพทย์วินิจฉัย acute heart failure ได้รับยากลับบ้านดังนี้
1. Furosemide tablet
2. Enalapril tablet
คำถาม: ข้อใดไม่ใช่ปัจจัยเสี่ยงของโรคหัวใจและหลอดเลือดของผู้ป่วยรายนี้</t>
        </is>
      </c>
      <c r="C97" s="166" t="inlineStr"/>
      <c r="D97" s="166" t="inlineStr">
        <is>
          <t>เพศชาย</t>
        </is>
      </c>
      <c r="E97" s="166" t="inlineStr">
        <is>
          <t>ความดันโลหิตสูง</t>
        </is>
      </c>
      <c r="F97" s="166" t="inlineStr">
        <is>
          <t>ไขมันในเลือดสูง</t>
        </is>
      </c>
      <c r="G97" s="166" t="inlineStr">
        <is>
          <t>ดื่มสุรา</t>
        </is>
      </c>
      <c r="H97" s="166" t="inlineStr">
        <is>
          <t>อ้วน</t>
        </is>
      </c>
      <c r="I97" s="167" t="inlineStr">
        <is>
          <t>1</t>
        </is>
      </c>
      <c r="J97" s="166" t="inlineStr">
        <is>
          <t xml:space="preserve">✅ คำตอบที่ถูกต้อง: ข้อ ก. เพศชาย
🎯 ทำไมข้อนี้ถึงถูก:
🔍 ข้ออื่นผิดเพราะอะไร:
</t>
        </is>
      </c>
      <c r="K97" s="166" t="inlineStr"/>
      <c r="L97" s="166" t="inlineStr">
        <is>
          <t>Cardiovascular</t>
        </is>
      </c>
      <c r="M97" s="166" t="inlineStr">
        <is>
          <t>Stable Heart Failure</t>
        </is>
      </c>
      <c r="N97" s="165" t="inlineStr">
        <is>
          <t>Clinic</t>
        </is>
      </c>
      <c r="O97" s="166" t="inlineStr">
        <is>
          <t>[SOURCE: Pharma Plus เล่มม่วง 2 - ข้อสอบย้อนหลังปี 2558 วันที่ 2 ข้อ 55]</t>
        </is>
      </c>
      <c r="P97" s="165" t="inlineStr">
        <is>
          <t>ข้อสอบเก่า</t>
        </is>
      </c>
      <c r="Q97" s="165" t="inlineStr">
        <is>
          <t>2558</t>
        </is>
      </c>
      <c r="R97" s="165" t="inlineStr"/>
    </row>
    <row r="98" ht="24" customHeight="1" s="49">
      <c r="A98" s="167" t="n">
        <v>96</v>
      </c>
      <c r="B98" s="166" t="inlineStr">
        <is>
          <t>[กรณีศึกษา 8]
ผู้ป่วยชาย อายุ 55 ปี อ้วน โรคประจำตัวเป็นความดัน ไขมันในเลือดสูง ดื่มสุรา ไม่สูบบุหรี่ มาโรงพยาบาลด้วยอาการหอบเหนื่อย นอนราบไม่ได้ แพทย์วินิจฉัย acute heart failure ได้รับยากลับบ้านดังนี้
1. Furosemide tablet
2. Enalapril tablet
คำถาม: เมื่ออาการหัวใจล้มเหลวเฉียบพลันดีขึ้น แพทย์ให้กลับบ้าน เมื่อผู้ป่วยมาพบแพทย์ครั้งหน้าแล้วอาการคงที่และไม่มีภาวะน้ำเกิน (Euvolemic status) ควรได้รับยาใดเพิ่มเติมเพื่อลดอัตราการเสียชีวิต</t>
        </is>
      </c>
      <c r="C98" s="166" t="inlineStr"/>
      <c r="D98" s="166" t="inlineStr">
        <is>
          <t>Digoxin</t>
        </is>
      </c>
      <c r="E98" s="166" t="inlineStr">
        <is>
          <t>Carvedilol</t>
        </is>
      </c>
      <c r="F98" s="166" t="inlineStr">
        <is>
          <t>Amlodipine</t>
        </is>
      </c>
      <c r="G98" s="166" t="inlineStr">
        <is>
          <t>Amiodarone</t>
        </is>
      </c>
      <c r="H98" s="166" t="inlineStr">
        <is>
          <t>Verapamil</t>
        </is>
      </c>
      <c r="I98" s="167" t="inlineStr">
        <is>
          <t>2</t>
        </is>
      </c>
      <c r="J98" s="166" t="inlineStr">
        <is>
          <t xml:space="preserve">✅ คำตอบที่ถูกต้อง: ข้อ ข. Carvedilol
🎯 ทำไมข้อนี้ถึงถูก:
🔍 ข้ออื่นผิดเพราะอะไร:
</t>
        </is>
      </c>
      <c r="K98" s="166" t="inlineStr"/>
      <c r="L98" s="166" t="inlineStr">
        <is>
          <t>Cardiovascular</t>
        </is>
      </c>
      <c r="M98" s="166" t="inlineStr">
        <is>
          <t>Stable Heart Failure</t>
        </is>
      </c>
      <c r="N98" s="165" t="inlineStr">
        <is>
          <t>Clinic</t>
        </is>
      </c>
      <c r="O98" s="166" t="inlineStr">
        <is>
          <t>[SOURCE: Pharma Plus เล่มม่วง 2 - ข้อสอบย้อนหลังปี 2558 วันที่ 2 ข้อ 56]</t>
        </is>
      </c>
      <c r="P98" s="165" t="inlineStr">
        <is>
          <t>ข้อสอบเก่า</t>
        </is>
      </c>
      <c r="Q98" s="165" t="inlineStr">
        <is>
          <t>2558</t>
        </is>
      </c>
      <c r="R98" s="165" t="inlineStr"/>
    </row>
    <row r="99" ht="24" customHeight="1" s="49">
      <c r="A99" s="167" t="n">
        <v>97</v>
      </c>
      <c r="B99" s="166" t="inlineStr">
        <is>
          <t>[กรณีศึกษา 8]
ผู้ป่วยชาย อายุ 55 ปี อ้วน โรคประจำตัวเป็นความดัน ไขมันในเลือดสูง ดื่มสุรา ไม่สูบบุหรี่ มาโรงพยาบาลด้วยอาการหอบเหนื่อย นอนราบไม่ได้ แพทย์วินิจฉัย acute heart failure ได้รับยากลับบ้านดังนี้
1. Furosemide tablet
2. Enalapril tablet
คำถาม: คำแนะนำในการปฏิบัติตัวข้อใดเหมาะสมที่สุดสำหรับผู้ป่วยโรคหัวใจล้มเหลวรายนี้</t>
        </is>
      </c>
      <c r="C99" s="166" t="inlineStr"/>
      <c r="D99" s="166" t="inlineStr">
        <is>
          <t>กินผักผลไม้เป็นประจำ</t>
        </is>
      </c>
      <c r="E99" s="166" t="inlineStr">
        <is>
          <t>ดื่มน้ำไม่เกินวันละ 1.5 ลิตร</t>
        </is>
      </c>
      <c r="F99" s="166" t="inlineStr">
        <is>
          <t>ควรออกกำลังกายเป็นประจำทุกวัน</t>
        </is>
      </c>
      <c r="G99" s="166" t="inlineStr">
        <is>
          <t>หลีกเลี่ยงอาหารที่มีไขมันสูง</t>
        </is>
      </c>
      <c r="H99" s="166" t="inlineStr">
        <is>
          <t>ควรระวังไม่ให้ท้องผูก</t>
        </is>
      </c>
      <c r="I99" s="167" t="inlineStr">
        <is>
          <t>2</t>
        </is>
      </c>
      <c r="J99" s="166" t="inlineStr">
        <is>
          <t xml:space="preserve">✅ คำตอบที่ถูกต้อง: ข้อ ข. ดื่มน้ำไม่เกินวันละ 1.5 ลิตร
🎯 ทำไมข้อนี้ถึงถูก:
🔍 ข้ออื่นผิดเพราะอะไร:
</t>
        </is>
      </c>
      <c r="K99" s="166" t="inlineStr"/>
      <c r="L99" s="166" t="inlineStr">
        <is>
          <t>Cardiovascular</t>
        </is>
      </c>
      <c r="M99" s="166" t="inlineStr">
        <is>
          <t>Stable Heart Failure</t>
        </is>
      </c>
      <c r="N99" s="165" t="inlineStr">
        <is>
          <t>Clinic</t>
        </is>
      </c>
      <c r="O99" s="166" t="inlineStr">
        <is>
          <t>[SOURCE: Pharma Plus เล่มม่วง 2 - ข้อสอบย้อนหลังปี 2558 วันที่ 2 ข้อ 57]</t>
        </is>
      </c>
      <c r="P99" s="165" t="inlineStr">
        <is>
          <t>ข้อสอบเก่า</t>
        </is>
      </c>
      <c r="Q99" s="165" t="inlineStr">
        <is>
          <t>2558</t>
        </is>
      </c>
      <c r="R99" s="165" t="inlineStr"/>
    </row>
    <row r="100" ht="24" customHeight="1" s="49">
      <c r="A100" s="167" t="n">
        <v>98</v>
      </c>
      <c r="B100" s="166" t="inlineStr">
        <is>
          <t>[กรณีศึกษา]
ผู้ป่วยความดันสูง 150-160/100 mmHg มีโรคร่วมเบาหวาน มีความเสี่ยง ASCVD สูง ได้ยา enalapril 20 mg, glipizide 5 mg, amlodipine 10 mg
คำถาม: ต้องลดความดันให้อยู่ในระดับใดตาม guideline ACC 2017</t>
        </is>
      </c>
      <c r="C100" s="166" t="inlineStr"/>
      <c r="D100" s="166" t="inlineStr">
        <is>
          <t>130/80 mmHg</t>
        </is>
      </c>
      <c r="E100" s="166" t="inlineStr">
        <is>
          <t>140/90 mmHg</t>
        </is>
      </c>
      <c r="F100" s="166" t="inlineStr">
        <is>
          <t>130/90 mmHg</t>
        </is>
      </c>
      <c r="G100" s="166" t="inlineStr">
        <is>
          <t>150/90 mmHg</t>
        </is>
      </c>
      <c r="H100" s="166" t="inlineStr">
        <is>
          <t>140/80 mmHg</t>
        </is>
      </c>
      <c r="I100" s="167" t="inlineStr">
        <is>
          <t>1</t>
        </is>
      </c>
      <c r="J100" s="166" t="inlineStr">
        <is>
          <t>✅ คำตอบที่ถูกต้อง: ข้อ ก. 130/80 mmHg
🎯 ทำไมข้อนี้ถึงถูก:
ตาม ACC/AHA 2017 hypertension guideline กำหนด target BP สำหรับผู้ป่วย hypertension ที่มี diabetes mellitus หรือมี high ASCVD risk (10-year ASCVD risk &gt;= 10%) ไว้ที่ &lt; 130/80 mmHg เพื่อลด cardiovascular events
🔍 ข้ออื่นผิดเพราะอะไร:
• • ข้อ ข.: 140/90 mmHg เป็นเป้าหมายเดิมตาม JNC 8 แต่ตาม ACC/AHA 2017 guideline ปรับความเข้มงวดลงมาอยู่ที่ &lt; 130/80 mmHg ในผู้ป่วยกลุ่มเสี่ยงสูง
• ข้อ ค.: 130/90 mmHg ไม่ถูกต้อง เนื่องจากเป้าหมาย diastolic BP ต้องควบคุมให้น้อยกว่า 80 mmHg
• ข้อ ง.: 150/90 mmHg เป็นระดับความดันโลหิตที่สูงเกินไป ไม่ใช่เป้าหมายการรักษาในผู้ป่วยเบาหวานและกลุ่มเสี่ยงสูง
• ข้อ จ.: 140/80 mmHg มีระดับ systolic BP สูงกว่าเกณฑ์เป้าหมาย &lt; 130/80 mmHg ตาม ACC/AHA 2017</t>
        </is>
      </c>
      <c r="K100" s="166" t="inlineStr"/>
      <c r="L100" s="166" t="inlineStr">
        <is>
          <t>Cardiovascular</t>
        </is>
      </c>
      <c r="M100" s="166" t="inlineStr">
        <is>
          <t>Hypertension</t>
        </is>
      </c>
      <c r="N100" s="165" t="inlineStr">
        <is>
          <t>Clinic</t>
        </is>
      </c>
      <c r="O100" s="166" t="inlineStr">
        <is>
          <t>[SOURCE: Pharma Plus เล่มม่วง 2 - ข้อสอบย้อนหลัง PLE-CC1 ปี 2564 วันที่ 1 ข้อ 1]</t>
        </is>
      </c>
      <c r="P100" s="165" t="inlineStr">
        <is>
          <t>ข้อสอบเก่า</t>
        </is>
      </c>
      <c r="Q100" s="165" t="inlineStr">
        <is>
          <t>2564</t>
        </is>
      </c>
      <c r="R100" s="165" t="inlineStr"/>
    </row>
    <row r="101" ht="24" customHeight="1" s="49">
      <c r="A101" s="167" t="n">
        <v>99</v>
      </c>
      <c r="B101" s="166" t="inlineStr">
        <is>
          <t>[กรณีศึกษา]
ผู้ป่วยความดันสูง 150-160/100 mmHg มีโรคร่วมเบาหวาน มีความเสี่ยง ASCVD สูง ได้ยา enalapril 20 mg, glipizide 5 mg, amlodipine 10 mg
คำถาม: กลับมาตรวจพบว่า hyperkalemia ควรทำยังไง</t>
        </is>
      </c>
      <c r="C101" s="166" t="inlineStr"/>
      <c r="D101" s="166" t="inlineStr">
        <is>
          <t>เพิ่ม HCTZ</t>
        </is>
      </c>
      <c r="E101" s="166" t="inlineStr">
        <is>
          <t>กินแบบเดิม</t>
        </is>
      </c>
      <c r="F101" s="166" t="inlineStr">
        <is>
          <t>เพิ่ม Spironolactone</t>
        </is>
      </c>
      <c r="G101" s="166" t="inlineStr">
        <is>
          <t>หยุดยา enalapril</t>
        </is>
      </c>
      <c r="H101" s="166" t="inlineStr">
        <is>
          <t>เพิ่มขนาดยา enalapril</t>
        </is>
      </c>
      <c r="I101" s="167" t="inlineStr">
        <is>
          <t>4</t>
        </is>
      </c>
      <c r="J101" s="166" t="inlineStr">
        <is>
          <t>✅ คำตอบที่ถูกต้อง: ข้อ ง. หยุดยา enalapril
🎯 ทำไมข้อนี้ถึงถูก:
Enalapril เป็นยาในกลุ่ม ACE inhibitor ซึ่งยับยั้งการสร้าง aldosterone ส่งผลให้ไตลดการขับ potassium จนเกิดภาวะ hyperkalemia เมื่อตรวจพบภาวะนี้จึงต้องหยุดยา enalapril ทันทีเพื่อความปลอดภัยของผู้ป่วย
🔍 ข้ออื่นผิดเพราะอะไร:
• • ข้อ ก.: การเพิ่ม HCTZ แม้จะช่วยขับ potassium ได้บ้างแต่ไม่ใช่การแก้ไขที่สาเหตุหลัก และห้ามใช้เป็นวิธีแก้ปัญหาเมื่อเกิด hyperkalemia จาก ACEI โดยไม่จัดการตัวการสำคัญ
• ข้อ ข.: กินแบบเดิมเป็นอันตรายอย่างยิ่ง เนื่องจากภาวะ hyperkalemia สามารถนำไปสู่ cardiac arrhythmia รุนแรงและ cardiac arrest ได้
• ข้อ ค.: Spironolactone เป็น potassium-sparing diuretic หรือ aldosterone antagonist ซึ่งจะยิ่งกักเก็บ potassium ทำให้อาการ hyperkalemia รุนแรงวิกฤตขึ้น
• ข้อ จ.: การเพิ่มขนาดยา enalapril จะยิ่งกด aldosterone มากขึ้น ส่งผลให้ระดับ serum potassium พุ่งสูงขึ้นและอันตรายถึงชีวิต</t>
        </is>
      </c>
      <c r="K101" s="166" t="inlineStr"/>
      <c r="L101" s="166" t="inlineStr">
        <is>
          <t>Cardiovascular</t>
        </is>
      </c>
      <c r="M101" s="166" t="inlineStr">
        <is>
          <t>Hypertension</t>
        </is>
      </c>
      <c r="N101" s="165" t="inlineStr">
        <is>
          <t>Clinic</t>
        </is>
      </c>
      <c r="O101" s="166" t="inlineStr">
        <is>
          <t>[SOURCE: Pharma Plus เล่มม่วง 2 - ข้อสอบย้อนหลัง PLE-CC1 ปี 2564 วันที่ 1 ข้อ 2]</t>
        </is>
      </c>
      <c r="P101" s="165" t="inlineStr">
        <is>
          <t>ข้อสอบเก่า</t>
        </is>
      </c>
      <c r="Q101" s="165" t="inlineStr">
        <is>
          <t>2564</t>
        </is>
      </c>
      <c r="R101" s="165" t="inlineStr"/>
    </row>
    <row r="102" ht="24" customHeight="1" s="49">
      <c r="A102" s="167" t="n">
        <v>100</v>
      </c>
      <c r="B102" s="166" t="inlineStr">
        <is>
          <t>[กรณีศึกษา]
ผู้ป่วยความดันสูง 150-160/100 mmHg มีโรคร่วมเบาหวาน มีความเสี่ยง ASCVD สูง ได้ยา enalapril 20 mg, glipizide 5 mg, amlodipine 10 mg
คำถาม: นัดครั้งถัดไป แพทย์พิจารณาให้จ่ายยา simvastatin 40 mg เพิ่ม ถามควรแนะนำอย่างไร</t>
        </is>
      </c>
      <c r="C102" s="166" t="inlineStr"/>
      <c r="D102" s="166" t="inlineStr">
        <is>
          <t>จ่ายได้ ตามขนาดที่หมอจะจ่าย</t>
        </is>
      </c>
      <c r="E102" s="166" t="inlineStr">
        <is>
          <t>จ่ายไม่ได้ เพราะไม่เข้ากับโรคของผู้ป่วย</t>
        </is>
      </c>
      <c r="F102" s="166" t="inlineStr">
        <is>
          <t>จ่ายได้ แต่ต้องเพิ่มขนาดยาเป็น simvastatin 80 mg</t>
        </is>
      </c>
      <c r="G102" s="166" t="inlineStr">
        <is>
          <t>ไม่จำเป็นต้องให้ simvastatin</t>
        </is>
      </c>
      <c r="H102" s="166" t="inlineStr">
        <is>
          <t>เปลี่ยนเป็น atorvastatin แทน</t>
        </is>
      </c>
      <c r="I102" s="167" t="inlineStr">
        <is>
          <t>5</t>
        </is>
      </c>
      <c r="J102" s="166" t="inlineStr">
        <is>
          <t>✅ คำตอบที่ถูกต้อง: ข้อ จ. เปลี่ยนเป็น atorvastatin แทน
🎯 ทำไมข้อนี้ถึงถูก:
ผู้ป่วยมีเบาหวานร่วมกับ high ASCVD risk มีข้อบ่งชี้ในการได้รับ high-intensity statin therapy (เช่น atorvastatin 40-80 mg หรือ rosuvastatin 20-40 mg) ขณะที่ simvastatin 40 mg จัดเป็นเพียง moderate-intensity statin และไม่สามารถปรับเพิ่มเป็น simvastatin 80 mg ได้เนื่องจาก US FDA เตือนเรื่องความเสี่ยงสูงต่อ myopathy และ rhabdomyolysis จึงควรแนะนำเปลี่ยนเป็น atorvastatin
🔍 ข้ออื่นผิดเพราะอะไร:
• • ข้อ ก.: จ่ายตามขนาด simvastatin 40 mg ได้ฤทธิ์ลด LDL-C เพียงระดับ moderate intensity ซึ่งไม่เพียงพอต่อเป้าหมายการรักษาในผู้ป่วย high ASCVD risk
• ข้อ ข.: ผู้ป่วยโรคเบาหวานที่มีความเสี่ยงสูงมีข้อบ่งชี้ชัดเจนในการใช้ statin เพื่อ primary/secondary prevention ไม่ใช่ไม่เข้ากับโรค
• ข้อ ค.: ห้ามเริ่มหรือเพิ่มขนาดยาเป็น simvastatin 80 mg อย่างเด็ดขาดตามคำเตือนของ US FDA เนื่องจากเพิ่มความเสี่ยงต่อ severe myopathy และ rhabdomyolysis อย่างมีนัยสำคัญ
• ข้อ ง.: ผู้ป่วยเบาหวานที่มี high ASCVD risk จำเป็นต้องได้รับ statin ตามแนวทางเวชปฏิบัติสากลเพื่อลด cardiovascular mortality</t>
        </is>
      </c>
      <c r="K102" s="166" t="inlineStr"/>
      <c r="L102" s="166" t="inlineStr">
        <is>
          <t>Cardiovascular</t>
        </is>
      </c>
      <c r="M102" s="166" t="inlineStr">
        <is>
          <t>Dyslipidemias</t>
        </is>
      </c>
      <c r="N102" s="165" t="inlineStr">
        <is>
          <t>Clinic</t>
        </is>
      </c>
      <c r="O102" s="166" t="inlineStr">
        <is>
          <t>[SOURCE: Pharma Plus เล่มม่วง 2 - ข้อสอบย้อนหลัง PLE-CC1 ปี 2564 วันที่ 1 ข้อ 3]</t>
        </is>
      </c>
      <c r="P102" s="165" t="inlineStr">
        <is>
          <t>ข้อสอบเก่า</t>
        </is>
      </c>
      <c r="Q102" s="165" t="inlineStr">
        <is>
          <t>2564</t>
        </is>
      </c>
      <c r="R102" s="165" t="inlineStr"/>
    </row>
    <row r="103" ht="24" customHeight="1" s="49">
      <c r="A103" s="167" t="n">
        <v>101</v>
      </c>
      <c r="B103" s="166" t="inlineStr">
        <is>
          <t>[กรณีศึกษา ผู้ป่วยไอแห้งเรื้อรัง]
ผู้ป่วยชายอายุ 40 ปี สูง 180 ซม. น้ำหนัก 70 กก. มาด้วยอาการไอแห้ง ๆ เรื้อรัง 3 เดือนแล้ว ไม่มีไข้ ไม่มีเสมหะ ไม่มีน้ำมูก มีโรคประจำตัว คือ DM HTN DLP ตอนนี้ใช้ยา enalapril 10 mg/d, aspirin 81 mg/d, glipizide 5 mg/d, metformin 500 mg/d, atorvastatin 10 mg/d
คำถาม: ยาใดน่าจะเป็นสาเหตุทำให้เกิดอาการไอมากที่สุด</t>
        </is>
      </c>
      <c r="C103" s="166" t="inlineStr"/>
      <c r="D103" s="166" t="inlineStr">
        <is>
          <t>Enalapril</t>
        </is>
      </c>
      <c r="E103" s="166" t="inlineStr">
        <is>
          <t>Aspirin</t>
        </is>
      </c>
      <c r="F103" s="166" t="inlineStr">
        <is>
          <t>Glipizide</t>
        </is>
      </c>
      <c r="G103" s="166" t="inlineStr">
        <is>
          <t>Metformin</t>
        </is>
      </c>
      <c r="H103" s="166" t="inlineStr">
        <is>
          <t>Atorvastatin</t>
        </is>
      </c>
      <c r="I103" s="167" t="inlineStr">
        <is>
          <t>1</t>
        </is>
      </c>
      <c r="J103" s="166" t="inlineStr">
        <is>
          <t>✅ คำตอบที่ถูกต้อง: ข้อ ก. Enalapril
🎯 ทำไมข้อนี้ถึงถูก: ยาในกลุ่ม Angiotensin-Converting Enzyme Inhibitors (ACEIs) เช่น Enalapril มีผลข้างเคียงสำคัญที่พบบ่อยคืออาการไอแห้งเรื้อรัง (chronic persistent dry cough) ซึ่งพบได้ประมาณ 5-20% ของผู้ใช้ยา อาการไอมักเกิดขึ้นได้ตั้งแต่สัปดาห์แรกจนถึงหลายเดือนหลังเริ่มยา และไม่ตอบสนองต่อยาแก้ไอทั่วไป
🔍 ข้ออื่นผิดเพราะอะไร:
• ข้อ ข.: Aspirin ผลข้างเคียงเด่นคือระคายเคืองกระเพาะอาหาร เลือดออกง่าย หรืออาจกระตุ้นให้เกิด bronchospasm ในผู้ป่วย aspirin-exacerbated respiratory disease (AERD) แต่ไม่ใช่สาเหตุของอาการไอแห้งเรื้อรัง 3 เดือน
• ข้อ ค.: Glipizide ผลข้างเคียงสำคัญคือภาวะน้ำตาลในเลือดต่ำ (hypoglycemia) และน้ำหนักตัวเพิ่มขึ้น
• ข้อ ง.: Metformin ผลข้างเคียงเด่นคืออาการทางเดินอาหาร (คลื่นไส้ ท้องเสีย แน่นท้อง) และ lactic acidosis ไม่ทำให้เกิดอาการไอ
• ข้อ จ.: Atorvastatin ผลข้างเคียงเด่นคือปวดกล้ามเนื้อ (myalgia) หรือเอนไซม์ตับเพิ่มขึ้น ไม่เกี่ยวข้องกับอาการไอแห้ง</t>
        </is>
      </c>
      <c r="K103" s="166" t="inlineStr"/>
      <c r="L103" s="166" t="inlineStr">
        <is>
          <t>Cardiovascular</t>
        </is>
      </c>
      <c r="M103" s="166" t="inlineStr">
        <is>
          <t>Hypertension</t>
        </is>
      </c>
      <c r="N103" s="165" t="inlineStr">
        <is>
          <t>Clinic</t>
        </is>
      </c>
      <c r="O103" s="166" t="inlineStr">
        <is>
          <t>[SOURCE: Pharma Plus เล่มม่วง 2 - ข้อสอบย้อนหลัง PLE-CC1 ปี 2564 วันที่ 1 ข้อ 77]</t>
        </is>
      </c>
      <c r="P103" s="165" t="inlineStr">
        <is>
          <t>ข้อสอบเก่า</t>
        </is>
      </c>
      <c r="Q103" s="165" t="inlineStr">
        <is>
          <t>2564</t>
        </is>
      </c>
      <c r="R103" s="165" t="inlineStr"/>
    </row>
    <row r="104" ht="24" customHeight="1" s="49">
      <c r="A104" s="167" t="n">
        <v>102</v>
      </c>
      <c r="B104" s="166" t="inlineStr">
        <is>
          <t>[กรณีศึกษา ผู้ป่วยไอแห้งเรื้อรัง]
ผู้ป่วยชายอายุ 40 ปี สูง 180 ซม. น้ำหนัก 70 กก. มาด้วยอาการไอแห้ง ๆ เรื้อรัง 3 เดือนแล้ว ไม่มีไข้ ไม่มีเสมหะ ไม่มีน้ำมูก มีโรคประจำตัว คือ DM HTN DLP ตอนนี้ใช้ยา enalapril 10 mg/d, aspirin 81 mg/d, glipizide 5 mg/d, metformin 500 mg/d, atorvastatin 10 mg/d
คำถาม: กลไกที่ทำให้เกิดอาการไอ</t>
        </is>
      </c>
      <c r="C104" s="166" t="inlineStr"/>
      <c r="D104" s="166" t="inlineStr">
        <is>
          <t>Bradykinin ลด</t>
        </is>
      </c>
      <c r="E104" s="166" t="inlineStr">
        <is>
          <t>Bradykinin เพิ่ม</t>
        </is>
      </c>
      <c r="F104" s="166" t="inlineStr">
        <is>
          <t>ยับยั้ง COX-1</t>
        </is>
      </c>
      <c r="G104" s="166" t="inlineStr">
        <is>
          <t>ยับยั้ง COX-2</t>
        </is>
      </c>
      <c r="H104" s="166" t="inlineStr">
        <is>
          <t>ยับยั้ง CYP3A4</t>
        </is>
      </c>
      <c r="I104" s="167" t="inlineStr">
        <is>
          <t>2</t>
        </is>
      </c>
      <c r="J104" s="166" t="inlineStr">
        <is>
          <t>✅ คำตอบที่ถูกต้อง: ข้อ ข. Bradykinin เพิ่ม
🎯 ทำไมข้อนี้ถึงถูก: เอนไซม์ Angiotensin-Converting Enzyme (ACE) ทำหน้าที่สลาย bradykinin และ substance P ด้วย เมื่อเอนไซม์ถูกยับยั้งโดยยา Enalapril จะส่งผลให้การสลายลดลง เกิดการคั่งและสะสมของ Bradykinin และ Substance P ในทางเดินหายใจส่วนบนและปอด ซึ่งไปกระตุ้นใยประสาทรับความรู้สึก C-fibers และกระตุ้นการหลั่ง prostaglandins ทำให้เกิดอาการไอแห้งเรื้อรัง
🔍 ข้ออื่นผิดเพราะอะไร:
• ข้อ ก.: Bradykinin ลด เป็นความเข้าใจที่ตรงกันข้าม การยับยั้งเอนไซม์ทำให้ระดับ bradykinin เพิ่มขึ้นไม่ใช่ลดลง
• ข้อ ค.: ยับยั้ง COX-1 เป็นกลไกของยากลุ่ม non-selective NSAIDs และ Aspirin
• ข้อ ง.: ยับยั้ง COX-2 เป็นกลไกของยาต้านการอักเสบกลุ่ม COX-2 selective inhibitors เช่น celecoxib
• ข้อ จ.: ยับยั้ง CYP3A4 เป็นกลไก pharmacokinetic drug interaction ของยาบางชนิด เช่น ketoconazole, clarithromycin ไม่เกี่ยวกับกลไกการไอของ ACEI</t>
        </is>
      </c>
      <c r="K104" s="166" t="inlineStr"/>
      <c r="L104" s="166" t="inlineStr">
        <is>
          <t>Cardiovascular</t>
        </is>
      </c>
      <c r="M104" s="166" t="inlineStr">
        <is>
          <t>Hypertension</t>
        </is>
      </c>
      <c r="N104" s="165" t="inlineStr">
        <is>
          <t>Clinic</t>
        </is>
      </c>
      <c r="O104" s="166" t="inlineStr">
        <is>
          <t>[SOURCE: Pharma Plus เล่มม่วง 2 - ข้อสอบย้อนหลัง PLE-CC1 ปี 2564 วันที่ 1 ข้อ 78]</t>
        </is>
      </c>
      <c r="P104" s="165" t="inlineStr">
        <is>
          <t>ข้อสอบเก่า</t>
        </is>
      </c>
      <c r="Q104" s="165" t="inlineStr">
        <is>
          <t>2564</t>
        </is>
      </c>
      <c r="R104" s="165" t="inlineStr"/>
    </row>
    <row r="105" ht="24" customHeight="1" s="49">
      <c r="A105" s="167" t="n">
        <v>103</v>
      </c>
      <c r="B105" s="166" t="inlineStr">
        <is>
          <t>กลไกการออกฤทธิ์ของ almondine (amlodipine) คือข้อใด</t>
        </is>
      </c>
      <c r="C105" s="166" t="inlineStr"/>
      <c r="D105" s="166" t="inlineStr">
        <is>
          <t>Angiotensin converting enzyme inhibitor</t>
        </is>
      </c>
      <c r="E105" s="166" t="inlineStr">
        <is>
          <t>Beta blocker</t>
        </is>
      </c>
      <c r="F105" s="166" t="inlineStr">
        <is>
          <t>Calcium channel blocker</t>
        </is>
      </c>
      <c r="G105" s="166" t="inlineStr">
        <is>
          <t>Diuretic</t>
        </is>
      </c>
      <c r="H105" s="166" t="inlineStr">
        <is>
          <t>Alpha blocker</t>
        </is>
      </c>
      <c r="I105" s="167" t="inlineStr">
        <is>
          <t>3</t>
        </is>
      </c>
      <c r="J105" s="166" t="inlineStr">
        <is>
          <t>✅ คำตอบที่ถูกต้อง: ข้อ ค. Calcium channel blocker
🎯 ทำไมข้อนี้ถึงถูก: Amlodipine (almondine ในโจทย์เป็นชื่อการค้าหรือคำเรียก) เป็นยากลุ่ม Dihydropyridine Calcium Channel Blocker (CCB) ออกฤทธิ์ยับยั้งการไหลเข้าของแคลเซียมไอออนผ่าน L-type voltage-gated calcium channels บนเซลล์กล้ามเนื้อเรียบของหลอดเลือดแดง ส่งผลให้หลอดเลือดแดงส่วนปลายขยายตัวและลดแรงต้านทานของหลอดเลือด (peripheral vascular resistance) ทำให้ความดันโลหิตลดลง
🔍 ข้ออื่นผิดเพราะอะไร:
• ข้อ ก.: Angiotensin converting enzyme inhibitor คือยากลุ่ม ACEIs เช่น enalapril, lisinopril, ramipril
• ข้อ ข.: Beta blocker คือยากลุ่มปิดกั้นตัวรับบีตา เช่น atenolol, metoprolol, propranolol
• ข้อ ง.: Diuretic คือยากลุ่มขับปัสสาวะ เช่น hydrochlorothiazide, furosemide, spironolactone
• ข้อ จ.: Alpha blocker คือยากลุ่มปิดกั้นตัวรับแอลฟา-1 เช่น prazosin, doxazosin</t>
        </is>
      </c>
      <c r="K105" s="166" t="inlineStr"/>
      <c r="L105" s="166" t="inlineStr">
        <is>
          <t>Cardiovascular</t>
        </is>
      </c>
      <c r="M105" s="166" t="inlineStr">
        <is>
          <t>Hypertension</t>
        </is>
      </c>
      <c r="N105" s="165" t="inlineStr">
        <is>
          <t>Clinic</t>
        </is>
      </c>
      <c r="O105" s="166" t="inlineStr">
        <is>
          <t>[SOURCE: Pharma Plus เล่มม่วง 2 - ข้อสอบย้อนหลัง PLE-CC1 ปี 2564 วันที่ 1 ข้อ 81]</t>
        </is>
      </c>
      <c r="P105" s="165" t="inlineStr">
        <is>
          <t>ข้อสอบเก่า</t>
        </is>
      </c>
      <c r="Q105" s="165" t="inlineStr">
        <is>
          <t>2564</t>
        </is>
      </c>
      <c r="R105" s="165" t="inlineStr"/>
    </row>
    <row r="106" ht="24" customHeight="1" s="49">
      <c r="A106" s="167" t="n">
        <v>104</v>
      </c>
      <c r="B106" s="166" t="inlineStr">
        <is>
          <t>สิ่งที่ควร monitor สำหรับยา amlodipine</t>
        </is>
      </c>
      <c r="C106" s="166" t="inlineStr"/>
      <c r="D106" s="166" t="inlineStr">
        <is>
          <t>Bradycardia</t>
        </is>
      </c>
      <c r="E106" s="166" t="inlineStr">
        <is>
          <t>Hypercalcemia</t>
        </is>
      </c>
      <c r="F106" s="166" t="inlineStr">
        <is>
          <t>Hyperkalemia</t>
        </is>
      </c>
      <c r="G106" s="166" t="inlineStr">
        <is>
          <t>Peripheral edema</t>
        </is>
      </c>
      <c r="H106" s="166" t="inlineStr">
        <is>
          <t>Orthostatic hypotension</t>
        </is>
      </c>
      <c r="I106" s="167" t="inlineStr">
        <is>
          <t>4</t>
        </is>
      </c>
      <c r="J106" s="166" t="inlineStr">
        <is>
          <t>✅ คำตอบที่ถูกต้อง: ข้อ ง. Peripheral edema
🎯 ทำไมข้อนี้ถึงถูก: ยา Amlodipine เป็นยากลุ่ม Dihydropyridine CCB ที่ทำให้เกิดการขยายตัวของหลอดเลือดแดงพรีแคปิลลารี (precapillary arteriolar dilation) มากกว่าหลอดเลือดดำ ส่งผลให้ความดันไฮโดรสแตติกภายในหลอดเลือดฝอยสูงขึ้นและเกิดของเหลวซึมออกสู่นอกหลอดเลือด ก่อให้เกิดอาการข้อเท้าบวมหรือขาบวมส่วนปลาย (peripheral edema / ankle edema) ซึ่งเป็นผลข้างเคียงเด่นที่ต้องติดตามตรวจเช็กอย่างสม่ำเสมอ
🔍 ข้ออื่นผิดเพราะอะไร:
• ข้อ ก.: Bradycardia พบบ่อยในยากลุ่ม Non-dihydropyridine CCBs (Verapamil, Diltiazem) หรือ Beta blockers สำหรับ Amlodipine อาจทำให้เกิด reflex tachycardia ได้ในบางราย
• ข้อ ข.: Hypercalcemia ไม่ใช่ผลข้างเคียงของ amlodipine เพราะยาออกฤทธิ์ปิดกั้นช่องทางเข้าของแคลเซียมเข้าสู่เซลล์ ไม่ได้รบกวนระดับแคลเซียมในซีรัม
• ข้อ ค.: Hyperkalemia เป็นผลข้างเคียงที่ต้องติดตามในยากลุ่ม ACEIs, ARBs หรือ Potassium-sparing diuretics ไม่เกี่ยวกับ amlodipine
• ข้อ จ.: Orthostatic hypotension แม้เกิดขึ้นได้บ้างจากยาลดความดัน แต่ไม่ใช่ผลข้างเคียงจำเพาะและพบบ่อยที่สุดของ amlodipine เท่ากับ peripheral edema</t>
        </is>
      </c>
      <c r="K106" s="166" t="inlineStr"/>
      <c r="L106" s="166" t="inlineStr">
        <is>
          <t>Cardiovascular</t>
        </is>
      </c>
      <c r="M106" s="166" t="inlineStr">
        <is>
          <t>Hypertension</t>
        </is>
      </c>
      <c r="N106" s="165" t="inlineStr">
        <is>
          <t>Clinic</t>
        </is>
      </c>
      <c r="O106" s="166" t="inlineStr">
        <is>
          <t>[SOURCE: Pharma Plus เล่มม่วง 2 - ข้อสอบย้อนหลัง PLE-CC1 ปี 2564 วันที่ 1 ข้อ 83]</t>
        </is>
      </c>
      <c r="P106" s="165" t="inlineStr">
        <is>
          <t>ข้อสอบเก่า</t>
        </is>
      </c>
      <c r="Q106" s="165" t="inlineStr">
        <is>
          <t>2564</t>
        </is>
      </c>
      <c r="R106" s="165" t="inlineStr"/>
    </row>
    <row r="107" ht="24" customHeight="1" s="49">
      <c r="A107" s="167" t="n">
        <v>105</v>
      </c>
      <c r="B107" s="166" t="inlineStr">
        <is>
          <t>[กรณีศึกษา ผู้ป่วยหัวใจล้มเหลวเฉียบพลัน]
ผู้ป่วยมาด้วยอาการหายใจหอบเหนื่อย นอนราบไม่ได้ มี pitting edema มี EF &lt; 30%
คำถาม: ผู้ป่วยมาด้วยอาการหายใจหอบเหนื่อย นอนราบไม่ได้ มี pitting edema มี EF &lt; 30% ไม่ควรใช้ยาใด</t>
        </is>
      </c>
      <c r="C107" s="166" t="inlineStr"/>
      <c r="D107" s="166" t="inlineStr">
        <is>
          <t>Atenolol</t>
        </is>
      </c>
      <c r="E107" s="166" t="inlineStr">
        <is>
          <t>Furosemide</t>
        </is>
      </c>
      <c r="F107" s="166" t="inlineStr">
        <is>
          <t>Enalapril</t>
        </is>
      </c>
      <c r="G107" s="166" t="inlineStr">
        <is>
          <t>Hydrochlorothiazide</t>
        </is>
      </c>
      <c r="H107" s="166" t="inlineStr">
        <is>
          <t>Spironolactone</t>
        </is>
      </c>
      <c r="I107" s="167" t="inlineStr">
        <is>
          <t>1</t>
        </is>
      </c>
      <c r="J107" s="166" t="inlineStr">
        <is>
          <t>✅ คำตอบที่ถูกต้อง: ข้อ ก. Atenolol
🎯 ทำไมข้อนี้ถึงถูก:
ผู้ป่วยมีภาวะ acute decompensated heart failure (ADHF) ร่วมกับ severe volume overload (orthopnea, pitting edema) ห้ามเริ่มยาหรือปรับเพิ่มขนาดยากลุ่ม beta-blockers เช่น atenolol ในระยะเฉียบพลัน เนื่องจากฤทธิ์ negative inotropic effect จะกดการบีบตัวของหัวใจ ส่งผลให้ cardiac output ลดลงอย่างรวดเร็วและภาวะหัวใจล้มเหลวแย่ลง
🔍 ข้ออื่นผิดเพราะอะไร:
• ข้อ ข. Furosemide: เป็น loop diuretic ที่มีบทบาทเป็น first-line therapy ในการกำจัดสารน้ำส่วนเกินและบรรเทาอาการหอบเหนื่อยใน ADHF จึงจำเป็นต้องใช้
• ข้อ ค. Enalapril: เป็น ACE inhibitor ที่ช่วยลด afterload ในหัวใจล้มเหลวเรื้อรัง แม้ต้องระวังความดันโลหิตและไต แต่ไม่ได้มีข้อห้ามเด็ดขาดทันทีเท่ากับการเริ่ม beta-blockers ในระยะ decompensation
• ข้อ ง. Hydrochlorothiazide: เป็น thiazide diuretic ที่สามารถใช้เสริมฤทธิ์ loop diuretic ในภาวะ refractory edema ได้ จึงไม่ใช่ยาที่ห้ามใช้อย่างเด็ดขาด
• ข้อ จ. Spironolactone: เป็น mineralocorticoid receptor antagonist ที่มีข้อบ่งใช้ใน HFrEF เพื่อลด mortality และลด fibrosis ในระยะยาว</t>
        </is>
      </c>
      <c r="K107" s="166" t="inlineStr"/>
      <c r="L107" s="166" t="inlineStr">
        <is>
          <t>Cardiovascular</t>
        </is>
      </c>
      <c r="M107" s="166" t="inlineStr">
        <is>
          <t>Stable Heart Failure</t>
        </is>
      </c>
      <c r="N107" s="165" t="inlineStr">
        <is>
          <t>Clinic</t>
        </is>
      </c>
      <c r="O107" s="166" t="inlineStr">
        <is>
          <t>[SOURCE: Pharma Plus เล่มม่วง 2 - ข้อสอบย้อนหลัง PLE-CC1 ปี 2564 วันที่ 2 ข้อ 1]</t>
        </is>
      </c>
      <c r="P107" s="165" t="inlineStr">
        <is>
          <t>ข้อสอบเก่า</t>
        </is>
      </c>
      <c r="Q107" s="165" t="inlineStr">
        <is>
          <t>2564</t>
        </is>
      </c>
      <c r="R107" s="165" t="inlineStr"/>
    </row>
    <row r="108" ht="24" customHeight="1" s="49">
      <c r="A108" s="167" t="n">
        <v>106</v>
      </c>
      <c r="B108" s="166" t="inlineStr">
        <is>
          <t>[กรณีศึกษา ผู้ป่วยหัวใจล้มเหลวเฉียบพลัน]
ผู้ป่วยมาด้วยอาการหายใจหอบเหนื่อย นอนราบไม่ได้ มี pitting edema มี EF &lt; 30%
คำถาม: ผู้ป่วยมีอาการบวมน้ำ ยาใดมีฤทธิ์ในการลดอาการบวมมากที่สุด</t>
        </is>
      </c>
      <c r="C108" s="166" t="inlineStr"/>
      <c r="D108" s="166" t="inlineStr">
        <is>
          <t>Atenolol</t>
        </is>
      </c>
      <c r="E108" s="166" t="inlineStr">
        <is>
          <t>Furosemide</t>
        </is>
      </c>
      <c r="F108" s="166" t="inlineStr">
        <is>
          <t>Enalapril</t>
        </is>
      </c>
      <c r="G108" s="166" t="inlineStr">
        <is>
          <t>Hydrochlorothiazide</t>
        </is>
      </c>
      <c r="H108" s="166" t="inlineStr">
        <is>
          <t>Spironolactone</t>
        </is>
      </c>
      <c r="I108" s="167" t="inlineStr">
        <is>
          <t>2</t>
        </is>
      </c>
      <c r="J108" s="166" t="inlineStr">
        <is>
          <t>✅ คำตอบที่ถูกต้อง: ข้อ ข. Furosemide
🎯 ทำไมข้อนี้ถึงถูก:
Furosemide เป็น loop diuretic ที่ออกฤทธิ์ยับยั้ง Na+/K+/2Cl- cotransporter ที่ thick ascending limb ของ Loop of Henle ซึ่งสามารถขับโซเดียมได้สูงถึง 20-25% ของ filtered load จึงเป็นยาขับปัสสาวะที่มีประสิทธิภาพสูงที่สุด (high-ceiling diuretic) ในการขับสารน้ำและลดอาการบวมน้ำรวดเร็วที่สุด
🔍 ข้ออื่นผิดเพราะอะไร:
• ข้อ ก. Atenolol: เป็น beta-1 selective adrenergic blocker ไม่มีฤทธิ์ขับปัสสาวะ และอาจทำให้คั่งน้ำมากขึ้นหากหัวใจล้มเหลวรุนแรงขึ้น
• ข้อ ค. Enalapril: เป็น ACE inhibitor ช่วยขยายหลอดเลือดและลดสารน้ำในระยะยาวผ่านการลด aldosterone แต่ไม่มีฤทธิ์ขับปัสสาวะเฉียบพลันเพื่อลดบวมน้ำ
• ข้อ ง. Hydrochlorothiazide: เป็น thiazide diuretic ที่ออกฤทธิ์ที่ distal convoluted tubule ขับโซเดียมได้เพียง 3-5% ของ filtered load จึงมีฤทธิ์ลดบวมน้อยกว่า furosemide อย่างมีนัยสำคัญ
• ข้อ จ. Spironolactone: เป็น aldosterone antagonist ขับโซเดียมได้เพียง 1-2% ที่ collecting duct มุ่งเน้นลด mortality มากกว่าการขับน้ำปริมาณมากอย่างรวดเร็ว</t>
        </is>
      </c>
      <c r="K108" s="166" t="inlineStr"/>
      <c r="L108" s="166" t="inlineStr">
        <is>
          <t>Cardiovascular</t>
        </is>
      </c>
      <c r="M108" s="166" t="inlineStr">
        <is>
          <t>Stable Heart Failure</t>
        </is>
      </c>
      <c r="N108" s="165" t="inlineStr">
        <is>
          <t>Clinic</t>
        </is>
      </c>
      <c r="O108" s="166" t="inlineStr">
        <is>
          <t>[SOURCE: Pharma Plus เล่มม่วง 2 - ข้อสอบย้อนหลัง PLE-CC1 ปี 2564 วันที่ 2 ข้อ 2]</t>
        </is>
      </c>
      <c r="P108" s="165" t="inlineStr">
        <is>
          <t>ข้อสอบเก่า</t>
        </is>
      </c>
      <c r="Q108" s="165" t="inlineStr">
        <is>
          <t>2564</t>
        </is>
      </c>
      <c r="R108" s="165" t="inlineStr"/>
    </row>
    <row r="109" ht="24" customHeight="1" s="49">
      <c r="A109" s="167" t="n">
        <v>107</v>
      </c>
      <c r="B109" s="166" t="inlineStr">
        <is>
          <t>[กรณีศึกษา ชายอายุ 45 ปี โรคความดันโลหิตสูง]
ชายอายุ 45 ปี อาชีพรับจ้าง วินิจฉัยเป็นโรคความดันโลหิตสูง ไม่สูบบุหรี่ ไม่แพ้ยา ดื่มเบียร์บ้างเป็นครั้งคราว ได้ยา HCTZ (25) 1x1 pc ผลตรวจ BP 169/102 mmHg, PR 70/min, RR 20/min, T 36.5
คำถาม: ยา HCTZ ออกฤทธิ์ที่ส่วนใดของ nephron</t>
        </is>
      </c>
      <c r="C109" s="166" t="inlineStr"/>
      <c r="D109" s="166" t="inlineStr">
        <is>
          <t>Proximal tubule</t>
        </is>
      </c>
      <c r="E109" s="166" t="inlineStr">
        <is>
          <t>Distal tubule</t>
        </is>
      </c>
      <c r="F109" s="166" t="inlineStr">
        <is>
          <t>Ascending limb loop of Henle</t>
        </is>
      </c>
      <c r="G109" s="166" t="inlineStr">
        <is>
          <t>Descending limb loop of Henle</t>
        </is>
      </c>
      <c r="H109" s="166" t="inlineStr">
        <is>
          <t>Collecting duct</t>
        </is>
      </c>
      <c r="I109" s="167" t="inlineStr">
        <is>
          <t>2</t>
        </is>
      </c>
      <c r="J109" s="166" t="inlineStr">
        <is>
          <t>✅ คำตอบที่ถูกต้อง: ข้อ ข. Distal tubule
🎯 ทำไมข้อนี้ถึงถูก:
Hydrochlorothiazide (HCTZ) เป็นยาขับปัสสาวะกลุ่ม thiazide ที่ออกฤทธิ์ยับยั้ง Na+/Cl- cotransporter (NCCT) ที่บริเวณ luminal membrane ของ early distal convoluted tubule (Distal tubule)
🔍 ข้ออื่นผิดเพราะอะไร:
• ข้อ ก. Proximal tubule: เป็นตำแหน่งออกฤทธิ์ของ carbonic anhydrase inhibitors เช่น acetazolamide และ SGLT2 inhibitors
• ข้อ ค. Ascending limb loop of Henle: เป็นตำแหน่งออกฤทธิ์ของกลุ่ม loop diuretics เช่น furosemide ที่ยับยั้ง Na+/K+/2Cl- cotransporter
• ข้อ ง. Descending limb loop of Henle: ยอมให้น้ำซึมผ่านได้ดี ไม่มีการขนส่งเกลือแบบ active transport และไม่ใช่ตำแหน่งออกฤทธิ์หลักของยาขับปัสสาวะทั่วไป
• ข้อ จ. Collecting duct: เป็นตำแหน่งออกฤทธิ์ของ potassium-sparing diuretics เช่น spironolactone, eplerenone, amiloride</t>
        </is>
      </c>
      <c r="K109" s="166" t="inlineStr"/>
      <c r="L109" s="166" t="inlineStr">
        <is>
          <t>Cardiovascular</t>
        </is>
      </c>
      <c r="M109" s="166" t="inlineStr">
        <is>
          <t>Hypertension</t>
        </is>
      </c>
      <c r="N109" s="165" t="inlineStr">
        <is>
          <t>Clinic</t>
        </is>
      </c>
      <c r="O109" s="166" t="inlineStr">
        <is>
          <t>[SOURCE: Pharma Plus เล่มม่วง 2 - ข้อสอบย้อนหลัง PLE-CC1 ปี 2564 วันที่ 2 ข้อ 5]</t>
        </is>
      </c>
      <c r="P109" s="165" t="inlineStr">
        <is>
          <t>ข้อสอบเก่า</t>
        </is>
      </c>
      <c r="Q109" s="165" t="inlineStr">
        <is>
          <t>2564</t>
        </is>
      </c>
      <c r="R109" s="165" t="inlineStr"/>
    </row>
    <row r="110" ht="24" customHeight="1" s="49">
      <c r="A110" s="167" t="n">
        <v>108</v>
      </c>
      <c r="B110" s="166" t="inlineStr">
        <is>
          <t>[กรณีศึกษา ชายอายุ 45 ปี โรคความดันโลหิตสูง]
ชายอายุ 45 ปี อาชีพรับจ้าง วินิจฉัยเป็นโรคความดันโลหิตสูง ไม่สูบบุหรี่ ไม่แพ้ยา ดื่มเบียร์บ้างเป็นครั้งคราว ได้ยา HCTZ (25) 1x1 pc ผลตรวจ BP 169/102 mmHg, PR 70/min, RR 20/min, T 36.5
คำถาม: ข้อใดเป็นอาการไม่พึงประสงค์ของยา HCTZ</t>
        </is>
      </c>
      <c r="C110" s="166" t="inlineStr"/>
      <c r="D110" s="166" t="inlineStr">
        <is>
          <t>Hyperglycemia</t>
        </is>
      </c>
      <c r="E110" s="166" t="inlineStr">
        <is>
          <t>Hyperkalemia</t>
        </is>
      </c>
      <c r="F110" s="166" t="inlineStr">
        <is>
          <t>Hypernatremia</t>
        </is>
      </c>
      <c r="G110" s="166" t="inlineStr">
        <is>
          <t>Hypouricemia</t>
        </is>
      </c>
      <c r="H110" s="166" t="inlineStr">
        <is>
          <t>Hypocalcemia</t>
        </is>
      </c>
      <c r="I110" s="167" t="inlineStr">
        <is>
          <t>1</t>
        </is>
      </c>
      <c r="J110" s="166" t="inlineStr">
        <is>
          <t>✅ คำตอบที่ถูกต้อง: ข้อ ก. Hyperglycemia
🎯 ทำไมข้อนี้ถึงถูก:
HCTZ มีผลข้างเคียงเด่นต่อระบบเมแทบอลิซึมคือทำให้น้ำตาลในเลือดสูง (Hyperglycemia) จากการยับยั้งการหลั่งอินซูลินของตับอ่อนอันเนื่องมาจากภาวะ hypokalemia รวมถึงเพิ่มภาวะดื้อต่ออินซูลิน นอกจากนี้ยังทำให้เกิด hyperuricemia, hypercalcemia และ hyperlipidemia
🔍 ข้ออื่นผิดเพราะอะไร:
• ข้อ ข. Hyperkalemia: ผิด เพราะ HCTZ เพิ่มการขับโพแทสเซียมออกทางไต ส่งผลให้เกิดภาวะ hypokalemia ไม่ใช่ hyperkalemia
• ข้อ ค. Hypernatremia: ผิด เพราะ HCTZ ยับยั้งการดูดกลับโซเดียม ส่งผลให้เกิดภาวะ hyponatremia
• ข้อ ง. Hypouricemia: ผิด เพราะ HCTZ แย่งชิงการขับกรดยูริกที่ proximal tubule ส่งผลให้ระดับกรดยูริกในเลือดสูงขึ้น (hyperuricemia) จนอาจกระตุ้นโรคเกาต์
• ข้อ จ. Hypocalcemia: ผิด เพราะ thiazides เพิ่มการดูดซึมแคลเซียมกลับที่ distal tubule จึงทำให้ระดับแคลเซียมในเลือดสูงขึ้น (hypercalcemia)</t>
        </is>
      </c>
      <c r="K110" s="166" t="inlineStr"/>
      <c r="L110" s="166" t="inlineStr">
        <is>
          <t>Cardiovascular</t>
        </is>
      </c>
      <c r="M110" s="166" t="inlineStr">
        <is>
          <t>Hypertension</t>
        </is>
      </c>
      <c r="N110" s="165" t="inlineStr">
        <is>
          <t>Clinic</t>
        </is>
      </c>
      <c r="O110" s="166" t="inlineStr">
        <is>
          <t>[SOURCE: Pharma Plus เล่มม่วง 2 - ข้อสอบย้อนหลัง PLE-CC1 ปี 2564 วันที่ 2 ข้อ 6]</t>
        </is>
      </c>
      <c r="P110" s="165" t="inlineStr">
        <is>
          <t>ข้อสอบเก่า</t>
        </is>
      </c>
      <c r="Q110" s="165" t="inlineStr">
        <is>
          <t>2564</t>
        </is>
      </c>
      <c r="R110" s="165" t="inlineStr"/>
    </row>
    <row r="111" ht="24" customHeight="1" s="49">
      <c r="A111" s="167" t="n">
        <v>109</v>
      </c>
      <c r="B111" s="166" t="inlineStr">
        <is>
          <t>[กรณีศึกษา เด็กอายุ 7 เดือน Congestive Heart Failure]
เด็กอายุ 7 เดือน น้ำหนักก่อนบวมคือ 4 kg เป็น congestive heart failure มีภาวะ volume overload แพทย์ให้ furosemide 4 mg PO bid po pc. โรงพยาบาลมี furosemide 40 mg tablet
คำถาม: จากข้างต้นแพทย์พิจารณาให้ dose การรักษาเท่าไร</t>
        </is>
      </c>
      <c r="C111" s="166" t="inlineStr"/>
      <c r="D111" s="166" t="inlineStr">
        <is>
          <t>0.5 mg/kg/day</t>
        </is>
      </c>
      <c r="E111" s="166" t="inlineStr">
        <is>
          <t>1 mg/kg/dose</t>
        </is>
      </c>
      <c r="F111" s="166" t="inlineStr">
        <is>
          <t>1.5 mg/kg/day</t>
        </is>
      </c>
      <c r="G111" s="166" t="inlineStr">
        <is>
          <t>2 mg/kg/day</t>
        </is>
      </c>
      <c r="H111" s="166" t="inlineStr">
        <is>
          <t>2 mg/kg/dose</t>
        </is>
      </c>
      <c r="I111" s="167" t="inlineStr">
        <is>
          <t>4</t>
        </is>
      </c>
      <c r="J111" s="166" t="inlineStr">
        <is>
          <t>✅ คำตอบที่ถูกต้อง: ข้อ ง. 2 mg/kg/day
🎯 ทำไมข้อนี้ถึงถูก:
ผู้ป่วยได้รับ furosemide 4 mg รับประทานวันละ 2 ครั้ง (bid) คิดเป็นขนาดยารวมต่อวันเท่ากับ 4 mg คูณ 2 เท่ากับ 8 mg ต่อวัน เมื่อคำนวณตามน้ำหนักตัวเด็ก 4 kg จะได้ขนาดยาต่อวันเท่ากับ 8 mg หาร 4 kg เท่ากับ 2 mg/kg/day (หรือคิดเป็นต่อมื้อคือ 4 mg หาร 4 kg เท่ากับ 1 mg/kg/dose ซึ่งตัวเลือก ง ระบุ 2 mg/kg/day จึงถูกต้องสมบูรณ์)
🔍 ข้ออื่นผิดเพราะอะไร:
• ข้อ ก. 0.5 mg/kg/day: คำนวณต่ำกว่าความเป็นจริงมาก โดยขนาดยารวมต่อวันของเด็กคือ 8 mg/4 kg เท่ากับ 2 mg/kg/day
• ข้อ ข. 1 mg/kg/dose: แม้ตัวเลขต่อมื้อจะเท่ากับ 1 mg/kg/dose แต่ในมาตรฐานโจทย์ข้อสอบสภาฯ จะมุ่งเน้นขนาดยารวมต่อวัน (total daily dose) คือ 2 mg/kg/day (ข้อ ง)
• ข้อ ค. 1.5 mg/kg/day: ขนาดยาไม่ตรงกับปริมาณยา 8 mg ต่อ 4 kg
• ข้อ จ. 2 mg/kg/dose: เป็นขนาดยาที่สูงเกินจริงไปสองเท่า เพราะผู้ป่วยได้มื้อละ 4 mg คิดเป็น 1 mg/kg/dose ไม่ใช่ 2 mg/kg/dose</t>
        </is>
      </c>
      <c r="K111" s="166" t="inlineStr"/>
      <c r="L111" s="166" t="inlineStr">
        <is>
          <t>Cardiovascular</t>
        </is>
      </c>
      <c r="M111" s="166" t="inlineStr">
        <is>
          <t>Stable Heart Failure</t>
        </is>
      </c>
      <c r="N111" s="165" t="inlineStr">
        <is>
          <t>Clinic</t>
        </is>
      </c>
      <c r="O111" s="166" t="inlineStr">
        <is>
          <t>[SOURCE: Pharma Plus เล่มม่วง 2 - ข้อสอบย้อนหลัง PLE-CC1 ปี 2564 วันที่ 2 ข้อ 10]</t>
        </is>
      </c>
      <c r="P111" s="165" t="inlineStr">
        <is>
          <t>ข้อสอบเก่า</t>
        </is>
      </c>
      <c r="Q111" s="165" t="inlineStr">
        <is>
          <t>2564</t>
        </is>
      </c>
      <c r="R111" s="165" t="inlineStr"/>
    </row>
    <row r="112" ht="24" customHeight="1" s="49">
      <c r="A112" s="167" t="n">
        <v>110</v>
      </c>
      <c r="B112" s="166" t="inlineStr">
        <is>
          <t>[อาการไม่พึงประสงค์ของยาขับปัสสาวะ]
การติดตามผลข้างเคียงจากการใช้ยา Furosemide ในผู้ป่วยภาวะหัวใจล้มเหลว
คำถาม: ข้อใดคือ ADR ของ furosemide</t>
        </is>
      </c>
      <c r="C112" s="166" t="inlineStr"/>
      <c r="D112" s="166" t="inlineStr">
        <is>
          <t>Hyponatremia</t>
        </is>
      </c>
      <c r="E112" s="166" t="inlineStr">
        <is>
          <t>Hyperglycemia</t>
        </is>
      </c>
      <c r="F112" s="166" t="inlineStr">
        <is>
          <t>Hypokalemia</t>
        </is>
      </c>
      <c r="G112" s="166" t="inlineStr">
        <is>
          <t>Hyperpnea</t>
        </is>
      </c>
      <c r="H112" s="166" t="inlineStr">
        <is>
          <t>Metabolic acidosis</t>
        </is>
      </c>
      <c r="I112" s="167" t="inlineStr">
        <is>
          <t>3</t>
        </is>
      </c>
      <c r="J112" s="166" t="inlineStr">
        <is>
          <t>✅ คำตอบที่ถูกต้อง: ข้อ ค. Hypokalemia
🎯 ทำไมข้อนี้ถึงถูก:
Hypokalemia เป็นอาการไม่พึงประสงค์ที่พบบ่อยและมีความสำคัญทางคลินิกมากที่สุดของ furosemide เนื่องจากยายับยั้งการดูดกลับโซเดียมและคลอไรด์ที่ Loop of Henle ทำให้มีโซเดียมและของเหลวไหลไปยัง distal nephron มากขึ้น ส่งผลให้เกิดการหลั่งและขับ potassium และ hydrogen ions ออกทางปัสสาวะอย่างมาก จนเกิด hypokalemic metabolic alkalosis
🔍 ข้ออื่นผิดเพราะอะไร:
• ข้อ ก. Hyponatremia: แม้ furosemide สามารถทำให้เกิด hyponatremia ได้ แต่มักเกิดกับ thiazides มากกว่า เนื่องจาก loop diuretics ยับยั้ง countercurrent mechanism ทำให้ความสามารถในการเจือจางและทำให้ปัสสาวะเข้มข้นลดลง โซเดียมในเลือดจึงไม่ค่อยลดฮวบเท่า thiazides
• ข้อ ข. Hyperglycemia: เกิดได้น้อยกว่าเมื่อเทียบกับกลุ่ม thiazide diuretics
• ข้อ ง. Hyperpnea: ไม่ใช่อาการไม่พึงประสงค์โดยตรงของ furosemide
• ข้อ จ. Metabolic acidosis: ผิด เพราะ furosemide ทำให้เกิดภาวะ metabolic alkalosis จากการขับ hydrogen ions และ chloride ออกทางปัสสาวะ (contraction alkalosis)</t>
        </is>
      </c>
      <c r="K112" s="166" t="inlineStr"/>
      <c r="L112" s="166" t="inlineStr">
        <is>
          <t>Cardiovascular</t>
        </is>
      </c>
      <c r="M112" s="166" t="inlineStr">
        <is>
          <t>Stable Heart Failure</t>
        </is>
      </c>
      <c r="N112" s="165" t="inlineStr">
        <is>
          <t>Clinic</t>
        </is>
      </c>
      <c r="O112" s="166" t="inlineStr">
        <is>
          <t>[SOURCE: Pharma Plus เล่มม่วง 2 - ข้อสอบย้อนหลัง PLE-CC1 ปี 2564 วันที่ 2 ข้อ 12]</t>
        </is>
      </c>
      <c r="P112" s="165" t="inlineStr">
        <is>
          <t>ข้อสอบเก่า</t>
        </is>
      </c>
      <c r="Q112" s="165" t="inlineStr">
        <is>
          <t>2564</t>
        </is>
      </c>
      <c r="R112" s="165" t="inlineStr"/>
    </row>
    <row r="113" ht="24" customHeight="1" s="49">
      <c r="A113" s="167" t="n">
        <v>111</v>
      </c>
      <c r="B113" s="166" t="inlineStr">
        <is>
          <t>[กรณีศึกษา ผู้ป่วยหญิง อายุ 50 ปี Dyslipidemia]
ผู้ป่วยหญิง อายุ 50 ปี มีระดับไขมันในเลือดดังนี้
• TC = 250 mg/dL
• HDL 40 mg/dL
• TG = 300 mg/dL
โดยในครั้งนี้ ผู้ป่วยได้รับยา simvastatin 20 mg od hs
คำถาม: DRP ของผู้ป่วยรายนี้คือ</t>
        </is>
      </c>
      <c r="C113" s="166" t="inlineStr"/>
      <c r="D113" s="166" t="inlineStr">
        <is>
          <t>Dosage too low</t>
        </is>
      </c>
      <c r="E113" s="166" t="inlineStr">
        <is>
          <t>Dosage too high</t>
        </is>
      </c>
      <c r="F113" s="166" t="inlineStr">
        <is>
          <t>Invalid indication</t>
        </is>
      </c>
      <c r="G113" s="166" t="inlineStr">
        <is>
          <t>Improper drug</t>
        </is>
      </c>
      <c r="H113" s="166" t="inlineStr">
        <is>
          <t>Need for addition drug therapy</t>
        </is>
      </c>
      <c r="I113" s="167" t="inlineStr">
        <is>
          <t>1</t>
        </is>
      </c>
      <c r="J113" s="166" t="inlineStr">
        <is>
          <t>✅ คำตอบที่ถูกต้อง: ข้อ ก. Dosage too low
🎯 ทำไมข้อนี้ถึงถูก:
ผู้ป่วยหญิงอายุ 50 ปี มีระดับ LDL สูง (คำนวณตาม Friedewald equation ได้ LDL = 250 - 40 - 60 = 150 mg/dL) และจัดเป็นกลุ่มเสี่ยงที่ต้องได้รับ statin therapy ที่มีประสิทธิภาพเหมาะสม การให้ Simvastatin 20 mg จัดเป็นเพียง low-to-moderate intensity statin (ลด LDL ได้ประมาณ 30%) ซึ่งไม่เพียงพอที่จะควบคุมไขมันให้บรรลุเป้าหมาย จึงจัดเป็น DRP ประเภท Dosage too low (หรือ Subtherapeutic dosage)
🔍 ข้ออื่นผิดเพราะอะไร:
• ข้อ ข. Dosage too high: ขนาดยา simvastatin 20 mg ไม่ได้สูงเกินขนาดปกติ (ขนาดยาสูงสุดคือ 40 mg)
• ข้อ ค. Invalid indication: ผู้ป่วยมีภาวะ dyslipidemia ชัดเจน จึงมีข้อบ่งใช้ในการรักษาอย่างถูกต้อง
• ข้อ ง. Improper drug: กลุ่ม Statin เป็นยาตัวเลือกแรกตามแนวทางเวชปฏิบัติ ไม่ถือว่าเป็นยาที่ไม่เหมาะสม
• ข้อ จ. Need for addition drug therapy: ยังไม่จำเป็นต้องเพิ่มยากลุ่มอื่น เช่น fibrate หรือ ezetimibe ในทันที จนกว่าจะปรับขนาด statin ให้ได้ขนาดที่เหมาะสมเต็มที่ก่อน</t>
        </is>
      </c>
      <c r="K113" s="166" t="inlineStr"/>
      <c r="L113" s="166" t="inlineStr">
        <is>
          <t>Cardiovascular</t>
        </is>
      </c>
      <c r="M113" s="166" t="inlineStr">
        <is>
          <t>Dyslipidemias</t>
        </is>
      </c>
      <c r="N113" s="165" t="inlineStr">
        <is>
          <t>Clinic</t>
        </is>
      </c>
      <c r="O113" s="166" t="inlineStr">
        <is>
          <t>[SOURCE: Pharma Plus เล่มม่วง 2 - ข้อสอบย้อนหลัง PLE-CC1 ปี 2564 วันที่ 2 ข้อ 16]</t>
        </is>
      </c>
      <c r="P113" s="165" t="inlineStr">
        <is>
          <t>ข้อสอบเก่า</t>
        </is>
      </c>
      <c r="Q113" s="165" t="inlineStr">
        <is>
          <t>2564</t>
        </is>
      </c>
      <c r="R113" s="165" t="inlineStr"/>
    </row>
    <row r="114" ht="24" customHeight="1" s="49">
      <c r="A114" s="167" t="n">
        <v>112</v>
      </c>
      <c r="B114" s="166" t="inlineStr">
        <is>
          <t>[กรณีศึกษา ผู้ป่วยหญิง อายุ 50 ปี Dyslipidemia]
ผู้ป่วยหญิง อายุ 50 ปี มีระดับไขมันในเลือดดังนี้
• TC = 250 mg/dL
• HDL 40 mg/dL
• TG = 300 mg/dL
โดยในครั้งนี้ ผู้ป่วยได้รับยา simvastatin 20 mg od hs
คำถาม: ยาที่ผู้ป่วยควรได้รับตาม 2013 ACC guideline คือ</t>
        </is>
      </c>
      <c r="C114" s="166" t="inlineStr"/>
      <c r="D114" s="166" t="inlineStr">
        <is>
          <t>Simvastatin 10 mg od hs</t>
        </is>
      </c>
      <c r="E114" s="166" t="inlineStr">
        <is>
          <t>Atorvastatin 40 mg od</t>
        </is>
      </c>
      <c r="F114" s="166" t="inlineStr">
        <is>
          <t>Fenofibrate 300 mg</t>
        </is>
      </c>
      <c r="G114" s="166" t="inlineStr">
        <is>
          <t>Simvastatin 20 mg + fenofibrate 300 mg</t>
        </is>
      </c>
      <c r="H114" s="166" t="inlineStr">
        <is>
          <t>Atorvastatin 20 mg + fenofibrate 300 mg</t>
        </is>
      </c>
      <c r="I114" s="167" t="inlineStr">
        <is>
          <t>2</t>
        </is>
      </c>
      <c r="J114" s="166" t="inlineStr">
        <is>
          <t>✅ คำตอบที่ถูกต้อง: ข้อ ข. Atorvastatin 40 mg od
🎯 ทำไมข้อนี้ถึงถูก:
ตาม 2013 ACC/AHA Cholesterol Guideline ผู้ป่วยที่มีความเสี่ยงสูงควรได้รับ High-intensity statin เพื่อลดระดับ LDL-C ลงมากกว่าหรือเท่ากับ 50% ซึ่งยาและขนาดที่จัดเป็น High-intensity statin คือ Atorvastatin 40-80 mg daily หรือ Rosuvastatin 20-40 mg daily ตัวเลือก ข. Atorvastatin 40 mg od จึงถูกต้องตรงตามแนวทางเวชปฏิบัติ
🔍 ข้ออื่นผิดเพราะอะไร:
• ข้อ ก. Simvastatin 10 mg od hs: จัดเป็น low-intensity statin ไม่เพียงพอต่อการควบคุมระดับไขมันของผู้ป่วย
• ข้อ ค. Fenofibrate 300 mg: ตาม guideline ไม่แนะนำให้ใช้ fibrate เป็น monotherapy ในการลดความเสี่ยง atherosclerotic cardiovascular disease หากไตรกลีเซอไรด์ยังไม่เกิน 500 mg/dL
• ข้อ ง. Simvastatin 20 mg + fenofibrate 300 mg: การให้ statin ร่วมกับ fibrate ไม่ได้ลด cardiovascular outcome เพิ่มเติมอย่างมีนัยสำคัญ และเพิ่มความเสี่ยงต่อการเกิด myopathy/rhabdomyolysis
• ข้อ จ. Atorvastatin 20 mg + fenofibrate 300 mg: เช่นเดียวกัน ไม่แนะนำการใช้ combination โดยไม่จำเป็น และ atorvastatin 20 mg จัดเป็นเพียง moderate-intensity statin</t>
        </is>
      </c>
      <c r="K114" s="166" t="inlineStr"/>
      <c r="L114" s="166" t="inlineStr">
        <is>
          <t>Cardiovascular</t>
        </is>
      </c>
      <c r="M114" s="166" t="inlineStr">
        <is>
          <t>Dyslipidemias</t>
        </is>
      </c>
      <c r="N114" s="165" t="inlineStr">
        <is>
          <t>Clinic</t>
        </is>
      </c>
      <c r="O114" s="166" t="inlineStr">
        <is>
          <t>[SOURCE: Pharma Plus เล่มม่วง 2 - ข้อสอบย้อนหลัง PLE-CC1 ปี 2564 วันที่ 2 ข้อ 17]</t>
        </is>
      </c>
      <c r="P114" s="165" t="inlineStr">
        <is>
          <t>ข้อสอบเก่า</t>
        </is>
      </c>
      <c r="Q114" s="165" t="inlineStr">
        <is>
          <t>2564</t>
        </is>
      </c>
      <c r="R114" s="165" t="inlineStr"/>
    </row>
    <row r="115" ht="24" customHeight="1" s="49">
      <c r="A115" s="167" t="n">
        <v>113</v>
      </c>
      <c r="B115" s="166" t="inlineStr">
        <is>
          <t>[กรณีศึกษา ผู้ป่วยหญิง อายุ 50 ปี Dyslipidemia]
ผู้ป่วยหญิง อายุ 50 ปี มีระดับไขมันในเลือดดังนี้
• TC = 250 mg/dL
• HDL 40 mg/dL
• TG = 300 mg/dL
โดยในครั้งนี้ ผู้ป่วยได้รับยา simvastatin 20 mg od hs
คำถาม: จะเริ่มให้ simvastatin ต้องตรวจอะไร</t>
        </is>
      </c>
      <c r="C115" s="166" t="inlineStr"/>
      <c r="D115" s="166" t="inlineStr">
        <is>
          <t>Alanine transaminase</t>
        </is>
      </c>
      <c r="E115" s="166" t="inlineStr">
        <is>
          <t>Troponin</t>
        </is>
      </c>
      <c r="F115" s="166" t="inlineStr">
        <is>
          <t>CBC</t>
        </is>
      </c>
      <c r="G115" s="166" t="inlineStr">
        <is>
          <t>Creatine kinase</t>
        </is>
      </c>
      <c r="H115" s="166" t="inlineStr">
        <is>
          <t>Scr</t>
        </is>
      </c>
      <c r="I115" s="167" t="inlineStr">
        <is>
          <t>1</t>
        </is>
      </c>
      <c r="J115" s="166" t="inlineStr">
        <is>
          <t>✅ คำตอบที่ถูกต้อง: ข้อ ก. Alanine transaminase
🎯 ทำไมข้อนี้ถึงถูก:
ก่อนเริ่มยากลุ่ม Statins ทุกชนิด แนวทางเวชปฏิบัติกำหนดให้ตรวจการทำงานของตับที่ baseline โดยเฉพาะระดับเอนไซม์ Alanine transaminase (ALT) เนื่องจาก statins อาจทำให้เกิดการเพิ่มขึ้นของ transaminases (hepatotoxicity)
🔍 ข้ออื่นผิดเพราะอะไร:
• ข้อ ข. Troponin: ใช้ในการวินิจฉัย acute coronary syndrome ไม่ใช่การตรวจคัดกรองพื้นฐานก่อนเริ่มยา statin
• ข้อ ค. CBC: ตรวจความสมบูรณ์ของเม็ดเลือด ไม่เกี่ยวข้องกับการประเมินความเป็นพิษของ statin
• ข้อ ง. Creatine kinase: การตรวจ CK ไม่จำเป็นต้องตรวจเป็น routine baseline ในผู้ป่วยทุกราย เว้นแต่ผู้ป่วยที่มีความเสี่ยงสูงต่อโรคกล้ามเนื้อ หรือมีอาการปวดกล้ามเนื้อเกิดขึ้นภายหลังการใช้ยา
• ข้อ จ. Scr: เป็นค่าการทำงานของไต แม้เป็นประโยชน์ต่อการปรับขนาดยาบางชนิด แต่การตรวจจำเพาะที่จำเป็นต้องประเมิน hepatic safety ของ statin คือ ALT</t>
        </is>
      </c>
      <c r="K115" s="166" t="inlineStr"/>
      <c r="L115" s="166" t="inlineStr">
        <is>
          <t>Cardiovascular</t>
        </is>
      </c>
      <c r="M115" s="166" t="inlineStr">
        <is>
          <t>Dyslipidemias</t>
        </is>
      </c>
      <c r="N115" s="165" t="inlineStr">
        <is>
          <t>Clinic</t>
        </is>
      </c>
      <c r="O115" s="166" t="inlineStr">
        <is>
          <t>[SOURCE: Pharma Plus เล่มม่วง 2 - ข้อสอบย้อนหลัง PLE-CC1 ปี 2564 วันที่ 2 ข้อ 18]</t>
        </is>
      </c>
      <c r="P115" s="165" t="inlineStr">
        <is>
          <t>ข้อสอบเก่า</t>
        </is>
      </c>
      <c r="Q115" s="165" t="inlineStr">
        <is>
          <t>2564</t>
        </is>
      </c>
      <c r="R115" s="165" t="inlineStr"/>
    </row>
    <row r="116" ht="24" customHeight="1" s="49">
      <c r="A116" s="167" t="n">
        <v>114</v>
      </c>
      <c r="B116" s="166" t="inlineStr">
        <is>
          <t>[ความปลอดภัยของยากลุ่ม Statins]
การติดตามอาการไม่พึงประสงค์ที่สำคัญของยากลุ่ม HMG-CoA reductase inhibitors
คำถาม: ผลข้างเคียงที่สำคัญ ของ statin</t>
        </is>
      </c>
      <c r="C116" s="166" t="inlineStr"/>
      <c r="D116" s="166" t="inlineStr">
        <is>
          <t>N/V</t>
        </is>
      </c>
      <c r="E116" s="166" t="inlineStr">
        <is>
          <t>Myopathy</t>
        </is>
      </c>
      <c r="F116" s="166" t="inlineStr">
        <is>
          <t>Dizziness</t>
        </is>
      </c>
      <c r="G116" s="166" t="inlineStr">
        <is>
          <t>Hyperkalemia</t>
        </is>
      </c>
      <c r="H116" s="166" t="inlineStr">
        <is>
          <t>Cardiac arrhythmia</t>
        </is>
      </c>
      <c r="I116" s="167" t="inlineStr">
        <is>
          <t>2</t>
        </is>
      </c>
      <c r="J116" s="166" t="inlineStr">
        <is>
          <t>✅ คำตอบที่ถูกต้อง: ข้อ ข. Myopathy
🎯 ทำไมข้อนี้ถึงถูก:
ผลข้างเคียงที่สำคัญและพบบ่อยที่สุดของยากลุ่ม Statins คือ ความผิดปกติของกล้ามเนื้อ (Myopathy) ซึ่งมีระดับความรุนแรงตั้งแต่ปวดกล้ามเนื้อ (myalgia), กล้ามเนื้ออักเสบร่วมกับค่า CK สูง (myositis) จนถึงกล้ามเนื้อสลายขั้นรุนแรง (rhabdomyolysis)
🔍 ข้ออื่นผิดเพราะอะไร:
• ข้อ ก. N/V: คลื่นไส้อาเจียนอาจพบได้บ้างในทางเดินอาหารแต่ไม่ใช่ผลข้างเคียงสำคัญที่มีลักษณะจำเพาะของ statin
• ข้อ ค. Dizziness: อาการเวียนศีรษะไม่ใช่ adverse effect เด่นของกลุ่ม statin
• ข้อ ง. Hyperkalemia: statins ไม่มีผลรบกวนสมดุล potassium ในกระแสเลือด
• ข้อ จ. Cardiac arrhythmia: statins ไม่มีฤทธิ์ทำให้หัวใจเต้นผิดจังหวะ ในทางตรงกันข้ามมี pleiotropic effects ช่วยลดความเสี่ยงต่อ arrhythmia ในผู้ป่วย ischemic heart disease</t>
        </is>
      </c>
      <c r="K116" s="166" t="inlineStr"/>
      <c r="L116" s="166" t="inlineStr">
        <is>
          <t>Cardiovascular</t>
        </is>
      </c>
      <c r="M116" s="166" t="inlineStr">
        <is>
          <t>Dyslipidemias</t>
        </is>
      </c>
      <c r="N116" s="165" t="inlineStr">
        <is>
          <t>Clinic</t>
        </is>
      </c>
      <c r="O116" s="166" t="inlineStr">
        <is>
          <t>[SOURCE: Pharma Plus เล่มม่วง 2 - ข้อสอบย้อนหลัง PLE-CC1 ปี 2564 วันที่ 2 ข้อ 19]</t>
        </is>
      </c>
      <c r="P116" s="165" t="inlineStr">
        <is>
          <t>ข้อสอบเก่า</t>
        </is>
      </c>
      <c r="Q116" s="165" t="inlineStr">
        <is>
          <t>2564</t>
        </is>
      </c>
      <c r="R116" s="165" t="inlineStr"/>
    </row>
    <row r="117" ht="24" customHeight="1" s="49">
      <c r="A117" s="167" t="n">
        <v>115</v>
      </c>
      <c r="B117" s="166" t="inlineStr">
        <is>
          <t>[กรณีศึกษา หญิงไทย อายุ 50 ปี เบาหวานและความดัน]
หญิงไทย อายุ 50 ปี น้ำหนัก 70 kg สูง 170 cm เป็นเบาหวานมา 10 ปี และเป็นโรคความดัน ไขมัน ได้รับยา metformin (500) BID pc, glipizide (5) BID pc, atorvastatin (20) OD hs, losartan (10) OD PC
Lab: FBS 170, TC 120, TG 150
คำถาม: เป้าหมายของระดับ LDL ของผู้ป่วยรายนี้ควรน้อยกว่าเท่าไหร่</t>
        </is>
      </c>
      <c r="C117" s="166" t="inlineStr"/>
      <c r="D117" s="166" t="inlineStr">
        <is>
          <t>55 mg/dL</t>
        </is>
      </c>
      <c r="E117" s="166" t="inlineStr">
        <is>
          <t>70 mg/dL</t>
        </is>
      </c>
      <c r="F117" s="166" t="inlineStr">
        <is>
          <t>100 mg/dL</t>
        </is>
      </c>
      <c r="G117" s="166" t="inlineStr">
        <is>
          <t>130 mg/dL</t>
        </is>
      </c>
      <c r="H117" s="166" t="inlineStr">
        <is>
          <t>160 mg/dL</t>
        </is>
      </c>
      <c r="I117" s="167" t="inlineStr">
        <is>
          <t>2</t>
        </is>
      </c>
      <c r="J117" s="166" t="inlineStr">
        <is>
          <t>✅ คำตอบที่ถูกต้อง: ข้อ ข. 70 mg/dL
🎯 ทำไมข้อนี้ถึงถูก:
ผู้ป่วยเบาหวานที่มีโรคร่วมอื่น เช่น ความดันโลหิตสูง และมีประวัติเบาหวานมานานกว่า 10 ปี จัดเป็นผู้ป่วยกลุ่ม High Cardiovascular Risk หรือ Very High Risk ตามแนวทางเวชปฏิบัติการรักษาภาวะไขมันผิดปกติ ซึ่งกำหนดเป้าหมายระดับ LDL-C ให้ต่ำกว่า 70 mg/dL (หรือลดลงอย่างน้อย 50% จากค่า baseline)
🔍 ข้ออื่นผิดเพราะอะไร:
• ข้อ ก. 55 mg/dL: เป็นเป้าหมายสำหรับกลุ่ม Extreme / Very High Risk ที่มี secondary prevention (เช่น มีประวัติ ASCVD ทางคลินิกแล้ว หรือมี recurrent cardiovascular events)
• ข้อ ค. 100 mg/dL: เป็นเป้าหมายสำหรับผู้ป่วยที่มี Moderate Risk หรือผู้ป่วยเบาหวานอายุน้อยที่ไม่มีโรคร่วมอื่นและเป็นไม่ถึง 10 ปี ซึ่งผู้ป่วยรายนี้มีความเสี่ยงสูงกว่าเกณฑ์ดังกล่าว
• ข้อ ง. 130 mg/dL: เป็นเป้าหมายในกลุ่ม Low-to-Moderate Risk ในประชากรทั่วไปที่ไม่มีเบาหวาน
• ข้อ จ. 160 mg/dL: เป็นระดับสำหรับผู้ที่มีความเสี่ยงต่ำมาก (0-1 risk factor) ในประชากรทั่วไป</t>
        </is>
      </c>
      <c r="K117" s="166" t="inlineStr"/>
      <c r="L117" s="166" t="inlineStr">
        <is>
          <t>Cardiovascular</t>
        </is>
      </c>
      <c r="M117" s="166" t="inlineStr">
        <is>
          <t>Dyslipidemias</t>
        </is>
      </c>
      <c r="N117" s="165" t="inlineStr">
        <is>
          <t>Clinic</t>
        </is>
      </c>
      <c r="O117" s="166" t="inlineStr">
        <is>
          <t>[SOURCE: Pharma Plus เล่มม่วง 2 - ข้อสอบย้อนหลัง PLE-CC1 ปี 2564 วันที่ 2 ข้อ 22]</t>
        </is>
      </c>
      <c r="P117" s="165" t="inlineStr">
        <is>
          <t>ข้อสอบเก่า</t>
        </is>
      </c>
      <c r="Q117" s="165" t="inlineStr">
        <is>
          <t>2564</t>
        </is>
      </c>
      <c r="R117" s="165" t="inlineStr"/>
    </row>
    <row r="118" ht="24" customHeight="1" s="49">
      <c r="A118" s="167" t="n">
        <v>116</v>
      </c>
      <c r="B118" s="166" t="inlineStr">
        <is>
          <t>[กรณีศึกษา]
ผู้ป่วยชายอายุ 64 ปี มีอาการเจ็บแน่นหน้าอก หลังจากการเดินขึ้นบันไดจากชั้น 1 ไปชั้น 2 เดินด้วยความเร็วปกติ มีโรคประจำตัว HTN, DLP และ Type II DM ทำการรักษาโดยปรับพฤติกรรมการรับประทานอาหารและออกกำลังกายอยู่ มียาเดิมอยู่คือ ASA 81 mg OD ผู้ป่วยให้ประวัติว่า รับประทานแล้วมี อาการปวดท้อง แสบท้อง ทำให้กินยาไม่สม่ำเสมอ มีหยุดทานยาบ้าง BP วันนี้ 120/78 mmHg HR 87 bpm ผลการตรวจ EKG ปกติ แพทย์วินิจฉัยว่าเป็น chronic coronary syndrome
คำถาม: ผู้ป่วยควรได้รับยา antiplatelet ใด</t>
        </is>
      </c>
      <c r="C118" s="166" t="inlineStr"/>
      <c r="D118" s="166" t="inlineStr">
        <is>
          <t>Aspirin 81 mg 1x1 OD</t>
        </is>
      </c>
      <c r="E118" s="166" t="inlineStr">
        <is>
          <t>Clopidogrel 75 mg 1x1 OD</t>
        </is>
      </c>
      <c r="F118" s="166" t="inlineStr">
        <is>
          <t>Prasugrel 10 mg 1x1 OD</t>
        </is>
      </c>
      <c r="G118" s="166" t="inlineStr">
        <is>
          <t>Ticagrelor 90 mg 1x1 OD</t>
        </is>
      </c>
      <c r="H118" s="166" t="inlineStr">
        <is>
          <t>Ticlodipine 250 mg 1x2 pc</t>
        </is>
      </c>
      <c r="I118" s="167" t="inlineStr">
        <is>
          <t>2</t>
        </is>
      </c>
      <c r="J118" s="166" t="inlineStr">
        <is>
          <t>✅ คำตอบที่ถูกต้อง: ข้อ ข. Clopidogrel 75 mg 1x1 OD
🎯 ทำไมข้อนี้ถึงถูก:
ตามแนวทางเวชปฏิบัติการดูแลรักษา Chronic Coronary Syndrome (CCS) หากผู้ป่วยไม่สามารถทนต่อยา Aspirin ได้ (aspirin intolerance จาก dyspepsia/gastritis) หรือมีประวัติแพ้ยา ยาทางเลือกมาตรฐานอันดับหนึ่ง (first-line alternative) คือ Clopidogrel 75 mg รับประทานวันละ 1 ครั้ง
🔍 ข้ออื่นผิดเพราะอะไร:
• • ข้อ ก.: Aspirin 81 mg เป็นยาเดิมที่ทำให้ผู้ป่วยปวดแสบท้องจนต้องหยุดยา การฝืนให้ยาเดิมจะทำให้ compliance เสียและเสี่ยงต่อ peptic ulcer
• ข้อ ค.: Prasugrel 10 mg เป็น potent P2Y12 inhibitor ที่มีข้อบ่งชี้เฉพาะใน acute coronary syndrome (ACS) ที่ได้รับการทำ PCI ไม่ได้ใช้เป็น monotherapy ใน chronic coronary syndrome
• ข้อ ง.: Ticagrelor 90 mg bid ใช้ใน ACS ร่วมกับ aspirin ไม่ใช่ first-line monotherapy สำหรับ stable CCS ที่ไม่ทนต่อ aspirin
• ข้อ จ.: Ticlopidine ปัจจุบันไม่นิยมใช้แล้วเนื่องจากมีความเสี่ยงสูงต่อ bone marrow suppression เช่น neutropenia และ thrombotic thrombocytopenic purpura (TTP)</t>
        </is>
      </c>
      <c r="K118" s="166" t="inlineStr">
        <is>
          <t>Ischemic Heart Disease</t>
        </is>
      </c>
      <c r="L118" s="166" t="inlineStr">
        <is>
          <t>Cardiovascular</t>
        </is>
      </c>
      <c r="M118" s="166" t="inlineStr">
        <is>
          <t>Coronary artery disease</t>
        </is>
      </c>
      <c r="N118" s="165" t="inlineStr">
        <is>
          <t>Clinic</t>
        </is>
      </c>
      <c r="O118" s="166" t="inlineStr">
        <is>
          <t>ข้อสอบเก่า</t>
        </is>
      </c>
      <c r="P118" s="165" t="inlineStr">
        <is>
          <t>ข้อสอบเก่า</t>
        </is>
      </c>
      <c r="Q118" s="165" t="inlineStr">
        <is>
          <t>2565</t>
        </is>
      </c>
      <c r="R118" s="165" t="inlineStr"/>
    </row>
    <row r="119" ht="24" customHeight="1" s="49">
      <c r="A119" s="167" t="n">
        <v>117</v>
      </c>
      <c r="B119" s="166" t="inlineStr">
        <is>
          <t>[สถานการณ์]
หญิงอายุ 65 ปี โรคประจำตัวเป็น hypertension, type 2 DM มีภาวะหัวใจล้มเหลวมา 2 สัปดาห์ ผล echocardiogram LVEF 32%
คำถาม: ยาใดควรใช้น้อยที่สุด</t>
        </is>
      </c>
      <c r="C119" s="166" t="inlineStr"/>
      <c r="D119" s="166" t="inlineStr">
        <is>
          <t>Carvedilol</t>
        </is>
      </c>
      <c r="E119" s="166" t="inlineStr">
        <is>
          <t>Enalapril</t>
        </is>
      </c>
      <c r="F119" s="166" t="inlineStr">
        <is>
          <t>Dapagliflozin</t>
        </is>
      </c>
      <c r="G119" s="166" t="inlineStr">
        <is>
          <t>Ivabradine</t>
        </is>
      </c>
      <c r="H119" s="166" t="inlineStr">
        <is>
          <t>Spironolactone</t>
        </is>
      </c>
      <c r="I119" s="167" t="inlineStr">
        <is>
          <t>4</t>
        </is>
      </c>
      <c r="J119" s="166" t="inlineStr">
        <is>
          <t>✅ คำตอบที่ถูกต้อง: ข้อ ง. Ivabradine
🎯 ทำไมข้อนี้ถึงถูก:
Ivabradine ไม่ใช่ยาหลักใน 4 เสาหลัก (GDMT) และสงวนไว้เฉพาะผู้ป่วย HFrEF ที่ได้ beta-blocker ขนาดสูงสุดแล้วแต่ยังมี sinus rhythm ร่วมกับ resting HR &gt;= 70 bpm ดังนั้นในระยะเริ่มต้นจึงควรใช้น้อยที่สุด
🔍 ข้ออื่นผิดเพราะอะไร:
• ข้อ ก.: Carvedilol เป็น 1 ใน 3 beta-blockers ที่มีหลักฐานลดอัตราการเสียชีวิตและเป็นแกนหลัก GDMT ใน HFrEF
• ข้อ ข.: Enalapril เป็น ACEI ตัวหลักที่ช่วยลดการเกิด ventricular remodeling และลด mortality
• ข้อ ค.: Dapagliflozin เป็น SGLT2 inhibitor ซึ่งเป็น 1 ใน 4 เสาหลัก GDMT ที่ช่วยลด HF hospitalization และ mortality อย่างชัดเจน
• ข้อ จ.: Spironolactone เป็น Mineralocorticoid receptor antagonist (MRA) ตัวหลักในเสาหลัก GDMT สำหรับ HFrEF</t>
        </is>
      </c>
      <c r="K119" s="166" t="inlineStr">
        <is>
          <t>Heart Failure with Reduced Ejection Fraction (HFrEF)</t>
        </is>
      </c>
      <c r="L119" s="166" t="inlineStr">
        <is>
          <t>Cardiovascular</t>
        </is>
      </c>
      <c r="M119" s="166" t="inlineStr">
        <is>
          <t>Stable Heart Failure</t>
        </is>
      </c>
      <c r="N119" s="165" t="inlineStr">
        <is>
          <t>Clinic</t>
        </is>
      </c>
      <c r="O119" s="166" t="inlineStr">
        <is>
          <t>ข้อสอบเก่า</t>
        </is>
      </c>
      <c r="P119" s="165" t="inlineStr">
        <is>
          <t>ข้อสอบเก่า</t>
        </is>
      </c>
      <c r="Q119" s="165" t="inlineStr">
        <is>
          <t>2565</t>
        </is>
      </c>
      <c r="R119" s="165" t="inlineStr"/>
    </row>
    <row r="120" ht="24" customHeight="1" s="49">
      <c r="A120" s="167" t="n">
        <v>118</v>
      </c>
      <c r="B120" s="166" t="inlineStr">
        <is>
          <t>ข้อใดเป็นผลข้างเคียงของยา losartan</t>
        </is>
      </c>
      <c r="C120" s="166" t="inlineStr"/>
      <c r="D120" s="166" t="inlineStr">
        <is>
          <t>AKI</t>
        </is>
      </c>
      <c r="E120" s="166" t="inlineStr">
        <is>
          <t>Hyperuricemia</t>
        </is>
      </c>
      <c r="F120" s="166" t="inlineStr">
        <is>
          <t>Acute liver injury</t>
        </is>
      </c>
      <c r="G120" s="166" t="inlineStr">
        <is>
          <t>Hypokalemia</t>
        </is>
      </c>
      <c r="H120" s="166" t="inlineStr">
        <is>
          <t>Hypernatremia</t>
        </is>
      </c>
      <c r="I120" s="167" t="inlineStr">
        <is>
          <t>1</t>
        </is>
      </c>
      <c r="J120" s="166" t="inlineStr">
        <is>
          <t>✅ คำตอบที่ถูกต้อง: ข้อ ก. AKI
🎯 ทำไมข้อนี้ถึงถูก:
Losartan ออกฤทธิ์ขยาย efferent arteriole ที่ไต ทำให้ intraglomerular pressure ลดลง ในภาวะ hypovolemia หรือ bilateral renal artery stenosis จึงอาจเหนี่ยวนำให้เกิด Acute Kidney Injury (AKI) ได้
🔍 ข้ออื่นผิดเพราะอะไร:
• ข้อ ข.: Losartan มีคุณสมบัติพิเศษแตกต่างจาก ARBs ตัวอื่น คือช่วยยับยั้ง URAT1 ทำให้ขับกรดยูริกออกทางปัสสาวะ จึงช่วยลดกรดยูริก ไม่ทำให้เกิด hyperuricemia
• ข้อ ค.: Acute liver injury พบได้น้อยมาก ไม่ใช่ผลข้างเคียงที่พบบ่อยของ ARBs
• ข้อ ง.: ยาในกลุ่ม ARBs ยับยั้ง aldosterone จึงทำให้เกิด Hyperkalemia (โพแทสเซียมในเลือดสูง) ไม่ใช่ hypokalemia
• ข้อ จ.: การยับยั้ง aldosterone ลดการดูดกลับของโซเดียม จึงมีแนวโน้มทำให้โซเดียมลดลง ไม่ได้ทำให้เกิด hypernatremia</t>
        </is>
      </c>
      <c r="K120" s="166" t="inlineStr">
        <is>
          <t>Antihypertensive Agents Adverse Effects</t>
        </is>
      </c>
      <c r="L120" s="166" t="inlineStr">
        <is>
          <t>Cardiovascular</t>
        </is>
      </c>
      <c r="M120" s="166" t="inlineStr">
        <is>
          <t>Hypertension</t>
        </is>
      </c>
      <c r="N120" s="165" t="inlineStr">
        <is>
          <t>Clinic</t>
        </is>
      </c>
      <c r="O120" s="166" t="inlineStr">
        <is>
          <t>ข้อสอบเก่า</t>
        </is>
      </c>
      <c r="P120" s="165" t="inlineStr">
        <is>
          <t>ข้อสอบเก่า</t>
        </is>
      </c>
      <c r="Q120" s="165" t="inlineStr">
        <is>
          <t>2565</t>
        </is>
      </c>
      <c r="R120" s="165" t="inlineStr"/>
    </row>
    <row r="121" ht="24" customHeight="1" s="49">
      <c r="A121" s="175" t="n">
        <v>119</v>
      </c>
      <c r="B121" s="34" t="inlineStr">
        <is>
          <t>ผู้ป่วยหญิง อายุ 60 ปี มีความดัน 130/100 จัดอยู่ใน Stage ใดตาม ACC/AHA 2017</t>
        </is>
      </c>
      <c r="C121" s="100" t="inlineStr"/>
      <c r="D121" s="34" t="inlineStr">
        <is>
          <t>High normal</t>
        </is>
      </c>
      <c r="E121" s="34" t="inlineStr">
        <is>
          <t>Hypertension Stage 1</t>
        </is>
      </c>
      <c r="F121" s="34" t="inlineStr">
        <is>
          <t>Hypertension Stage 2</t>
        </is>
      </c>
      <c r="G121" s="34" t="inlineStr">
        <is>
          <t>Hypertension Stage 3</t>
        </is>
      </c>
      <c r="H121" s="34" t="inlineStr">
        <is>
          <t>Isolated systolic hypertension</t>
        </is>
      </c>
      <c r="I121" s="119" t="n">
        <v>3</v>
      </c>
      <c r="J121" s="88" t="inlineStr">
        <is>
          <t>✅ คำตอบที่ถูกต้อง: ข้อ ค. Hypertension Stage 2
🎯 ทำไมข้อนี้ถึงถูก: ตามแนวทาง ACC/AHA 2017 เกณฑ์การวินิจฉัย Stage 2 Hypertension คือ SBP ตั้งแต่ 140 mmHg ขึ้นไป หรือ DBP ตั้งแต่ 90 mmHg ขึ้นไป โดยผู้ป่วยรายนี้มี DBP เท่ากับ 100 mmHg ซึ่งเกิน 90 mmHg จึงจัดเป็น Hypertension Stage 2 ทันทีตามค่าที่รุนแรงกว่า
🔍 ข้ออื่นผิดเพราะอะไร:
•
ข
้
อ
ก
.
H
i
g
h
n
o
r
m
a
l
:
ไ
ม
่
ม
ี
น
ิ
ย
า
ม
น
ี
้
ใ
น
A
C
C
/
A
H
A
2
0
1
7
(
ม
ี
ร
ะ
ด
ั
บ
E
l
e
v
a
t
e
d
B
P
ค
ื
อ
S
B
P
1
2
0
-
1
2
9
แ
ล
ะ
D
B
P
น
้
อ
ย
ก
ว
่
า
8
0
m
m
H
g
)
•
ข
้
อ
ข
.
H
y
p
e
r
t
e
n
s
i
o
n
S
t
a
g
e
1
:
ต
า
ม
เ
ก
ณ
ฑ
์
A
C
C
/
A
H
A
2
0
1
7
ค
ื
อ
S
B
P
1
3
0
-
1
3
9
ห
ร
ื
อ
D
B
P
8
0
-
8
9
m
m
H
g
แ
ต
่
ผ
ู
้
ป
่
ว
ย
ร
า
ย
น
ี
้
ม
ี
D
B
P
1
0
0
m
m
H
g
ซ
ึ
่
ง
ส
ู
ง
ก
ว
่
า
S
t
a
g
e
1
•
ข
้
อ
ง
.
H
y
p
e
r
t
e
n
s
i
o
n
S
t
a
g
e
3
:
ไ
ม
่
ม
ี
S
t
a
g
e
3
ใ
น
ร
ะ
บ
บ
A
C
C
/
A
H
A
2
0
1
7
(
เ
ก
ณ
ฑ
์
แ
บ
่
ง
เ
พ
ี
ย
ง
S
t
a
g
e
1
แ
ล
ะ
S
t
a
g
e
2
ห
ร
ื
อ
H
y
p
e
r
t
e
n
s
i
v
e
c
r
i
s
i
s
ห
า
ก
B
P
เ
ก
ิ
น
1
8
0
/
1
2
0
m
m
H
g
)
•
ข
้
อ
จ
.
I
s
o
l
a
t
e
d
s
y
s
t
o
l
i
c
h
y
p
e
r
t
e
n
s
i
o
n
:
ก
ำ
ห
น
ด
จ
า
ก
S
B
P
ต
ั
้
ง
แ
ต
่
1
3
0
m
m
H
g
ข
ึ
้
น
ไ
ป
ร
่
ว
ม
ก
ั
บ
D
B
P
น
้
อ
ย
ก
ว
่
า
8
0
m
m
H
g
แ
ต
่
ผ
ู
้
ป
่
ว
ย
ร
า
ย
น
ี
้
ม
ี
D
B
P
ส
ู
ง
ถ
ึ
ง
1
0
0
m
m
H
g</t>
        </is>
      </c>
      <c r="K121" s="100" t="inlineStr"/>
      <c r="L121" s="34" t="inlineStr">
        <is>
          <t>Cardiovascular</t>
        </is>
      </c>
      <c r="M121" s="100" t="inlineStr">
        <is>
          <t>Hypertension</t>
        </is>
      </c>
      <c r="N121" s="34" t="inlineStr">
        <is>
          <t>Clinic</t>
        </is>
      </c>
      <c r="O121" s="100" t="inlineStr">
        <is>
          <t>[SOURCE: Mock Pharmtutor 2024 Set 1 ข้อ 3]</t>
        </is>
      </c>
      <c r="P121" s="100" t="inlineStr">
        <is>
          <t>ข้อสอบจำลอง</t>
        </is>
      </c>
      <c r="Q121" s="100" t="inlineStr">
        <is>
          <t>Mock Pharmtutor 2024</t>
        </is>
      </c>
    </row>
    <row r="122" ht="24" customHeight="1" s="49">
      <c r="A122" s="175" t="n">
        <v>120</v>
      </c>
      <c r="B122" s="34" t="inlineStr">
        <is>
          <t>ผู้ป่วยหญิง อายุ 60 ปี ข้อข้างต้น มี Goal BP ในการรักษาเท่าใด ตาม ACC/AHA 2017</t>
        </is>
      </c>
      <c r="C122" s="100" t="inlineStr"/>
      <c r="D122" s="34" t="inlineStr">
        <is>
          <t>&lt;120/80</t>
        </is>
      </c>
      <c r="E122" s="34" t="inlineStr">
        <is>
          <t>&lt;130/80</t>
        </is>
      </c>
      <c r="F122" s="34" t="inlineStr">
        <is>
          <t>&lt;130/90</t>
        </is>
      </c>
      <c r="G122" s="34" t="inlineStr">
        <is>
          <t>&lt;140/90</t>
        </is>
      </c>
      <c r="H122" s="34" t="inlineStr">
        <is>
          <t>&lt;150/90</t>
        </is>
      </c>
      <c r="I122" s="119" t="n">
        <v>2</v>
      </c>
      <c r="J122" s="88" t="inlineStr">
        <is>
          <t>✅ คำตอบที่ถูกต้อง: ข้อ ข. &lt;130/80
🎯 ทำไมข้อนี้ถึงถูก: ตามแนวทางเวชปฏิบัติ ACC/AHA 2017 Hypertension Guidelines กำหนดเป้าหมายระดับความดันโลหิต (Goal BP) สำหรับผู้ใหญ่ทั่วไปรวมถึงผู้สูงอายุที่ได้รับการรักษาด้วยยาลดความดันโลหิตไว้ที่น้อยกว่า 130/80 mmHg เพื่อลดความเสี่ยง cardiovascular morbidity and mortality
🔍 ข้ออื่นผิดเพราะอะไร:
•
ข
้
อ
ก
.
&lt;
1
2
0
/
8
0
:
เ
ป
็
น
เ
ก
ณ
ฑ
์
ค
ว
า
ม
ด
ั
น
ป
ก
ต
ิ
(
N
o
r
m
a
l
B
P
)
ไ
ม
่
ใ
ช
่
เ
ป
้
า
ห
ม
า
ย
ท
ั
่
ว
ไ
ป
ส
ำ
ห
ร
ั
บ
ก
า
ร
ร
ั
ก
ษ
า
ด
้
ว
ย
ย
า
ต
า
ม
g
u
i
d
e
l
i
n
e
ม
า
ต
ร
ฐ
า
น
•
ข
้
อ
ค
.
&lt;
1
3
0
/
9
0
:
ค
่
า
D
B
P
ส
ู
ง
เ
ก
ิ
น
ไ
ป
เ
พ
ร
า
ะ
เ
ป
้
า
ห
ม
า
ย
D
B
P
ต
า
ม
เ
ก
ณ
ฑ
์
A
C
C
/
A
H
A
2
0
1
7
ต
้
อ
ง
น
้
อ
ย
ก
ว
่
า
8
0
m
m
H
g
•
ข
้
อ
ง
.
&lt;
1
4
0
/
9
0
:
เ
ป
็
น
เ
ป
้
า
ห
ม
า
ย
เ
ด
ิ
ม
ต
า
ม
J
N
C
8
ส
ำ
ห
ร
ั
บ
ป
ร
ะ
ช
า
ก
ร
ท
ั
่
ว
ไ
ป
ท
ี
่
ไ
ม
่
ม
ี
โ
ร
ค
ร
่
ว
ม
แ
ต
่
ต
า
ม
A
C
C
/
A
H
A
2
0
1
7
ไ
ด
้
ป
ร
ั
บ
ล
ด
ล
ง
ม
า
เ
ป
็
น
น
้
อ
ย
ก
ว
่
า
1
3
0
/
8
0
m
m
H
g
ท
ั
้
ง
ห
ม
ด
•
ข
้
อ
จ
.
&lt;
1
5
0
/
9
0
:
เ
ป
็
น
เ
ป
้
า
ห
ม
า
ย
เ
ด
ิ
ม
ใ
น
ผ
ู
้
ส
ู
ง
อ
า
ย
ุ
ต
า
ม
J
N
C
8
ซ
ึ
่
ง
ถ
ู
ก
ย
ก
เ
ล
ิ
ก
ใ
น
A
C
C
/
A
H
A
2
0
1
7
แ
ล
้
ว</t>
        </is>
      </c>
      <c r="K122" s="100" t="inlineStr"/>
      <c r="L122" s="34" t="inlineStr">
        <is>
          <t>Cardiovascular</t>
        </is>
      </c>
      <c r="M122" s="100" t="inlineStr">
        <is>
          <t>Hypertension</t>
        </is>
      </c>
      <c r="N122" s="34" t="inlineStr">
        <is>
          <t>Clinic</t>
        </is>
      </c>
      <c r="O122" s="100" t="inlineStr">
        <is>
          <t>[SOURCE: Mock Pharmtutor 2024 Set 1 ข้อ 4]</t>
        </is>
      </c>
      <c r="P122" s="100" t="inlineStr">
        <is>
          <t>ข้อสอบจำลอง</t>
        </is>
      </c>
      <c r="Q122" s="100" t="inlineStr">
        <is>
          <t>Mock Pharmtutor 2024</t>
        </is>
      </c>
    </row>
    <row r="123" ht="24" customHeight="1" s="49">
      <c r="A123" s="175" t="n">
        <v>121</v>
      </c>
      <c r="B123" s="34" t="inlineStr">
        <is>
          <t>ข้อใดคือกลไกการออกฤทธิ์ของยา Hydrochlorothiazide</t>
        </is>
      </c>
      <c r="C123" s="100" t="inlineStr"/>
      <c r="D123" s="34" t="inlineStr">
        <is>
          <t>ยับยั้ง Angiotensin – converting enzyme</t>
        </is>
      </c>
      <c r="E123" s="34" t="inlineStr">
        <is>
          <t>ยับยั้ง Beta1 receptor ที่หัวใจ และลดอัตราการเต้นของหัวใจ</t>
        </is>
      </c>
      <c r="F123" s="34" t="inlineStr">
        <is>
          <t>ยับยั้ง Voltage-sensitive Calcium Channel Type L</t>
        </is>
      </c>
      <c r="G123" s="34" t="inlineStr">
        <is>
          <t>ยับยั้ง NaCl cotransporter ที่ Distal convoluted tubule</t>
        </is>
      </c>
      <c r="H123" s="34" t="inlineStr">
        <is>
          <t>ยับยั้ง Na-K-2Cl transporter ส่งผลให้ยับยั้งการดูดกลับ Na+ ที่ Thick ascending limb ของ Loop of Henle</t>
        </is>
      </c>
      <c r="I123" s="119" t="n">
        <v>4</v>
      </c>
      <c r="J123" s="88" t="inlineStr">
        <is>
          <t>✅ คำตอบที่ถูกต้อง: ข้อ ง. ยับยั้ง NaCl cotransporter ที่ Distal convoluted tubule
🎯 ทำไมข้อนี้ถึงถูก: Hydrochlorothiazide เป็นยากลุ่ม thiazide diuretic ออกฤทธิ์ยับยั้ง Na+/Cl- cotransporter (NCC) บริเวณ luminal membrane ของ distal convoluted tubule (DCT) ทำให้ลดการดูดกลับโซเดียมและคลอไรด์ ขับน้ำและเกลือแร่ออกทางปัสสาวะ
🔍 ข้ออื่นผิดเพราะอะไร:
•
ข
้
อ
ก
.
:
เ
ป
็
น
ก
ล
ไ
ก
ข
อ
ง
ย
า
ก
ล
ุ
่
ม
A
C
E
i
n
h
i
b
i
t
o
r
s
เ
ช
่
น
E
n
a
l
a
p
r
i
l
,
R
a
m
i
p
r
i
l
,
C
a
p
t
o
p
r
i
l
•
ข
้
อ
ข
.
:
เ
ป
็
น
ก
ล
ไ
ก
ข
อ
ง
ย
า
ก
ล
ุ
่
ม
B
e
t
a
-
b
l
o
c
k
e
r
s
เ
ช
่
น
A
t
e
n
o
l
o
l
,
M
e
t
o
p
r
o
l
o
l
,
B
i
s
o
p
r
o
l
o
l
•
ข
้
อ
ค
.
:
เ
ป
็
น
ก
ล
ไ
ก
ข
อ
ง
ย
า
ก
ล
ุ
่
ม
C
a
l
c
i
u
m
c
h
a
n
n
e
l
b
l
o
c
k
e
r
s
เ
ช
่
น
A
m
l
o
d
i
p
i
n
e
,
D
i
l
t
i
a
z
e
m
,
V
e
r
a
p
a
m
i
l
•
ข
้
อ
จ
.
:
เ
ป
็
น
ก
ล
ไ
ก
ข
อ
ง
ย
า
ก
ล
ุ
่
ม
L
o
o
p
d
i
u
r
e
t
i
c
s
เ
ช
่
น
F
u
r
o
s
e
m
i
d
e
,
T
o
r
s
e
m
i
d
e
ซ
ึ
่
ง
อ
อ
ก
ฤ
ท
ธ
ิ
์
ท
ี
่
t
h
i
c
k
a
s
c
e
n
d
i
n
g
l
i
m
b
ข
อ
ง
L
o
o
p
o
f
H
e
n
l
e</t>
        </is>
      </c>
      <c r="K123" s="100" t="inlineStr"/>
      <c r="L123" s="34" t="inlineStr">
        <is>
          <t>Cardiovascular</t>
        </is>
      </c>
      <c r="M123" s="100" t="inlineStr">
        <is>
          <t>Hypertension</t>
        </is>
      </c>
      <c r="N123" s="34" t="inlineStr">
        <is>
          <t>Clinic</t>
        </is>
      </c>
      <c r="O123" s="100" t="inlineStr">
        <is>
          <t>[SOURCE: Mock Pharmtutor 2024 Set 1 ข้อ 5]</t>
        </is>
      </c>
      <c r="P123" s="100" t="inlineStr">
        <is>
          <t>ข้อสอบจำลอง</t>
        </is>
      </c>
      <c r="Q123" s="100" t="inlineStr">
        <is>
          <t>Mock Pharmtutor 2024</t>
        </is>
      </c>
    </row>
    <row r="124" ht="24" customHeight="1" s="49">
      <c r="A124" s="175" t="n">
        <v>122</v>
      </c>
      <c r="B124" s="34" t="inlineStr">
        <is>
          <t>ผู้ป่วยมีอาการเจ็บหน้าอก ประมาณ 25 นาที ใช้ยาอมใต้ลิ้น 2 เม็ด แล้วไม่ดีขึ้นจึงไปรพ. ตรวจ troponin พบมีค่าสูง , ECG พบ ST ยก คาดว่าผู้ป่วยเป็นโรคใด</t>
        </is>
      </c>
      <c r="C124" s="100" t="inlineStr"/>
      <c r="D124" s="34" t="inlineStr">
        <is>
          <t>Unstable angina</t>
        </is>
      </c>
      <c r="E124" s="34" t="inlineStr">
        <is>
          <t>Stable angina</t>
        </is>
      </c>
      <c r="F124" s="34" t="inlineStr">
        <is>
          <t>NSTEMI</t>
        </is>
      </c>
      <c r="G124" s="34" t="inlineStr">
        <is>
          <t>STEMI</t>
        </is>
      </c>
      <c r="H124" s="34" t="inlineStr">
        <is>
          <t>Heart failure</t>
        </is>
      </c>
      <c r="I124" s="119" t="n">
        <v>4</v>
      </c>
      <c r="J124" s="88" t="inlineStr">
        <is>
          <t>✅ คำตอบที่ถูกต้อง: ข้อ ง. STEMI
🎯 ทำไมข้อนี้ถึงถูก: ผู้ป่วยมีอาการเจ็บเค้นหน้าอกเฉียบพลันที่ไม่ตอบสนองต่อ sublingual nitroglycerin ร่วมกับตรวจพบ cardiac biomarkers (troponin) สูง และคลื่นไฟฟ้าหัวใจ (ECG) มี ST-segment elevation ชัดเจน จึงวินิจฉัยเป็น ST-Elevation Myocardial Infarction (STEMI)
🔍 ข้ออื่นผิดเพราะอะไร:
•
ข
้
อ
ก
.
U
n
s
t
a
b
l
e
a
n
g
i
n
a
:
ต
ร
ว
จ
ไ
ม
่
พ
บ
ก
า
ร
เ
พ
ิ
่
ม
ข
ึ
้
น
ข
อ
ง
c
a
r
d
i
a
c
b
i
o
m
a
r
k
e
r
s
(
t
r
o
p
o
n
i
n
n
e
g
a
t
i
v
e
)
แ
ล
ะ
E
C
G
ม
ั
ก
ไ
ม
่
ม
ี
S
T
-
s
e
g
m
e
n
t
e
l
e
v
a
t
i
o
n
•
ข
้
อ
ข
.
S
t
a
b
l
e
a
n
g
i
n
a
:
อ
า
ก
า
ร
เ
จ
็
บ
ห
น
้
า
อ
ก
เ
ก
ิ
ด
ข
ึ
้
น
ข
ณ
ะ
อ
อ
ก
แ
ร
ง
แ
ล
ะ
ด
ี
ข
ึ
้
น
เ
ม
ื
่
อ
พ
ั
ก
ห
ร
ื
อ
อ
ม
ย
า
ใ
ต
้
ล
ิ
้
น
ภ
า
ย
ใ
น
5
น
า
ท
ี
ไ
ม
่
ม
ี
t
r
o
p
o
n
i
n
ส
ู
ง
•
ข
้
อ
ค
.
N
S
T
E
M
I
:
ม
ี
c
a
r
d
i
a
c
t
r
o
p
o
n
i
n
ส
ู
ง
เ
ห
ม
ื
อ
น
ก
ั
น
แ
ต
่
E
C
G
จ
ะ
ไ
ม
่
ม
ี
S
T
-
s
e
g
m
e
n
t
e
l
e
v
a
t
i
o
n
(
อ
า
จ
พ
บ
S
T
-
d
e
p
r
e
s
s
i
o
n
ห
ร
ื
อ
T
-
w
a
v
e
i
n
v
e
r
s
i
o
n
)
•
ข
้
อ
จ
.
H
e
a
r
t
f
a
i
l
u
r
e
:
เ
ป
็
น
ภ
า
ว
ะ
ห
ั
ว
ใ
จ
ล
้
ม
เ
ห
ล
ว
อ
า
ก
า
ร
เ
ด
่
น
ค
ื
อ
เ
ห
น
ื
่
อ
ย
ห
อ
บ
บ
ว
ม
ไ
ม
่
ไ
ด
้
ม
ี
ล
ั
ก
ษ
ณ
ะ
ก
ล
้
า
ม
เ
น
ื
้
อ
ห
ั
ว
ใ
จ
ต
า
ย
เ
ฉ
ี
ย
บ
พ
ล
ั
น
พ
ร
้
อ
ม
S
T
e
l
e
v
a
t
i
o
n</t>
        </is>
      </c>
      <c r="K124" s="100" t="inlineStr"/>
      <c r="L124" s="34" t="inlineStr">
        <is>
          <t>Cardiovascular</t>
        </is>
      </c>
      <c r="M124" s="100" t="inlineStr">
        <is>
          <t>Coronary artery disease</t>
        </is>
      </c>
      <c r="N124" s="34" t="inlineStr">
        <is>
          <t>Clinic</t>
        </is>
      </c>
      <c r="O124" s="100" t="inlineStr">
        <is>
          <t>[SOURCE: Mock Pharmtutor 2024 Set 1 ข้อ 6]</t>
        </is>
      </c>
      <c r="P124" s="100" t="inlineStr">
        <is>
          <t>ข้อสอบจำลอง</t>
        </is>
      </c>
      <c r="Q124" s="100" t="inlineStr">
        <is>
          <t>Mock Pharmtutor 2024</t>
        </is>
      </c>
    </row>
    <row r="125" ht="24" customHeight="1" s="49">
      <c r="A125" s="175" t="n">
        <v>123</v>
      </c>
      <c r="B125" s="34" t="inlineStr">
        <is>
          <t>ยาใดไม่สามารถลดอัตราการเสียชีวิตจากโรคที่เกี่ยวข้องกับโรคระบบหัวใจและหลอดเลือด</t>
        </is>
      </c>
      <c r="C125" s="100" t="inlineStr"/>
      <c r="D125" s="34" t="inlineStr">
        <is>
          <t>ACE inhibitor</t>
        </is>
      </c>
      <c r="E125" s="34" t="inlineStr">
        <is>
          <t>Beta-blocker</t>
        </is>
      </c>
      <c r="F125" s="34" t="inlineStr">
        <is>
          <t>Calcium channel blocker</t>
        </is>
      </c>
      <c r="G125" s="34" t="inlineStr">
        <is>
          <t>Statin</t>
        </is>
      </c>
      <c r="H125" s="34" t="inlineStr">
        <is>
          <t>Aldosterone antagonist</t>
        </is>
      </c>
      <c r="I125" s="119" t="n">
        <v>3</v>
      </c>
      <c r="J125" s="88" t="inlineStr">
        <is>
          <t>✅ คำตอบที่ถูกต้อง: ข้อ ค. Calcium channel blocker
🎯 ทำไมข้อนี้ถึงถูก: Calcium channel blockers (CCBs) เช่น Amlodipine, Diltiazem ไม่มีหลักฐานทางคลินิกว่าสามารถลดอัตราการเสียชีวิต (mortality rate) ในโรคระบบหัวใจและหลอดเลือด เช่น heart failure with reduced ejection fraction (HFrEF) และ non-dihydropyridine CCBs ยังมีข้อห้ามใช้เนื่องจากฤทธิ์ negative inotropic กดการบีบตัวของหัวใจ
🔍 ข้ออื่นผิดเพราะอะไร:
•
ข
้
อ
ก
.
A
C
E
i
n
h
i
b
i
t
o
r
:
ม
ี
ห
ล
ั
ก
ฐ
า
น
ช
ั
ด
เ
จ
น
ใ
น
ก
า
ร
ล
ด
m
o
r
t
a
l
i
t
y
ใ
น
ผ
ู
้
ป
่
ว
ย
h
e
a
r
t
f
a
i
l
u
r
e
(
H
F
r
E
F
)
แ
ล
ะ
p
o
s
t
-
m
y
o
c
a
r
d
i
a
l
i
n
f
a
r
c
t
i
o
n
•
ข
้
อ
ข
.
B
e
t
a
-
b
l
o
c
k
e
r
:
ย
า
ห
ล
ั
ก
3
ต
ั
ว
(
B
i
s
o
p
r
o
l
o
l
,
C
a
r
v
e
d
i
l
o
l
,
M
e
t
o
p
r
o
l
o
l
s
u
c
c
i
n
a
t
e
)
พ
ิ
ส
ู
จ
น
์
แ
ล
้
ว
ว
่
า
ล
ด
a
l
l
-
c
a
u
s
e
m
o
r
t
a
l
i
t
y
ใ
น
ผ
ู
้
ป
่
ว
ย
H
F
r
E
F
ไ
ด
้
อ
ย
่
า
ง
ม
ี
น
ั
ย
ส
ำ
ค
ั
ญ
•
ข
้
อ
ง
.
S
t
a
t
i
n
:
ม
ี
ก
า
ร
ศ
ึ
ก
ษ
า
ท
า
ง
ค
ล
ิ
น
ิ
ก
จ
ำ
น
ว
น
ม
า
ก
ย
ื
น
ย
ั
น
ว
่
า
ล
ด
c
a
r
d
i
o
v
a
s
c
u
l
a
r
m
o
r
t
a
l
i
t
y
ท
ั
้
ง
ใ
น
p
r
i
m
a
r
y
แ
ล
ะ
s
e
c
o
n
d
a
r
y
p
r
e
v
e
n
t
i
o
n
ข
อ
ง
a
t
h
e
r
o
s
c
l
e
r
o
t
i
c
c
a
r
d
i
o
v
a
s
c
u
l
a
r
d
i
s
e
a
s
e
(
A
S
C
V
D
)
•
ข
้
อ
จ
.
A
l
d
o
s
t
e
r
o
n
e
a
n
t
a
g
o
n
i
s
t
:
เ
ช
่
น
S
p
i
r
o
n
o
l
a
c
t
o
n
e
,
E
p
l
e
r
e
n
o
n
e
ม
ี
ห
ล
ั
ก
ฐ
า
น
ช
ั
ด
เ
จ
น
ว
่
า
ล
ด
m
o
r
t
a
l
i
t
y
แ
ล
ะ
h
o
s
p
i
t
a
l
i
z
a
t
i
o
n
ใ
น
ผ
ู
้
ป
่
ว
ย
H
F
r
E
F</t>
        </is>
      </c>
      <c r="K125" s="100" t="inlineStr"/>
      <c r="L125" s="34" t="inlineStr">
        <is>
          <t>Cardiovascular</t>
        </is>
      </c>
      <c r="M125" s="100" t="inlineStr">
        <is>
          <t>Stable Heart Failure</t>
        </is>
      </c>
      <c r="N125" s="34" t="inlineStr">
        <is>
          <t>Clinic</t>
        </is>
      </c>
      <c r="O125" s="100" t="inlineStr">
        <is>
          <t>[SOURCE: Mock Pharmtutor 2024 Set 1 ข้อ 7]</t>
        </is>
      </c>
      <c r="P125" s="100" t="inlineStr">
        <is>
          <t>ข้อสอบจำลอง</t>
        </is>
      </c>
      <c r="Q125" s="100" t="inlineStr">
        <is>
          <t>Mock Pharmtutor 2024</t>
        </is>
      </c>
    </row>
    <row r="126" ht="24" customHeight="1" s="49">
      <c r="A126" s="175" t="n">
        <v>124</v>
      </c>
      <c r="B126" s="34" t="inlineStr">
        <is>
          <t>ผู้ป่วย TG 250 HDL 30 Total cholesterol 280 ผู้ป่วยรายนี้ มี LDL เท่าใด</t>
        </is>
      </c>
      <c r="C126" s="100" t="inlineStr"/>
      <c r="D126" s="34" t="inlineStr">
        <is>
          <t>160 mg/dL</t>
        </is>
      </c>
      <c r="E126" s="34" t="inlineStr">
        <is>
          <t>170 mg/dL</t>
        </is>
      </c>
      <c r="F126" s="34" t="inlineStr">
        <is>
          <t>180 mg/dL</t>
        </is>
      </c>
      <c r="G126" s="34" t="inlineStr">
        <is>
          <t>190 mg/dL</t>
        </is>
      </c>
      <c r="H126" s="34" t="inlineStr">
        <is>
          <t>200 mg/dL</t>
        </is>
      </c>
      <c r="I126" s="119" t="n">
        <v>5</v>
      </c>
      <c r="J126" s="88" t="inlineStr">
        <is>
          <t>✅ คำตอบที่ถูกต้อง: ข้อ จ. 200 mg/dL
🎯 ทำไมข้อนี้ถึงถูก: คำนวณตามสูตร Friedewald formula: LDL = TC - HDL - (TG / 5) (เมื่อ TG น้อยกว่า 400 mg/dL) จะได้ LDL = 280 - 30 - (250 / 5) = 250 - 50 = 200 mg/dL
🔍 ข้ออื่นผิดเพราะอะไร:
•
ข
้
อ
ก
.
1
6
0
m
g
/
d
L
:
เ
ป
็
น
ค
่
า
ท
ี
่
ค
ำ
น
ว
ณ
ผ
ิ
ด
พ
ล
า
ด
จ
า
ก
ก
า
ร
ห
ั
ก
ล
บ
เ
ล
ข
ผ
ิ
ด
•
ข
้
อ
ข
.
1
7
0
m
g
/
d
L
:
เ
ป
็
น
ผ
ล
ล
ั
พ
ธ
์
ท
ี
่
เ
ก
ิ
ด
จ
า
ก
ก
า
ร
ค
ำ
น
ว
ณ
ส
ั
ด
ส
่
ว
น
T
G
ผ
ิ
ด
พ
ล
า
ด
•
ข
้
อ
ค
.
1
8
0
m
g
/
d
L
:
เ
ป
็
น
ผ
ล
ล
ั
พ
ธ
์
ห
า
ก
น
ำ
T
G
ล
บ
อ
อ
ก
โ
ด
ย
ต
ร
ง
โ
ด
ย
ไ
ม
่
ไ
ด
้
ห
า
ร
ด
้
ว
ย
5
•
ข
้
อ
ง
.
1
9
0
m
g
/
d
L
:
เ
ป
็
น
ค
่
า
ท
ี
่
ใ
ก
ล
้
เ
ค
ี
ย
ง
แ
ต
่
เ
ก
ิ
ด
จ
า
ก
ก
า
ร
ค
ำ
น
ว
ณ
เ
ล
ข
ค
ณ
ิ
ต
ผ
ิ
ด
พ
ล
า
ด</t>
        </is>
      </c>
      <c r="K126" s="100" t="inlineStr"/>
      <c r="L126" s="34" t="inlineStr">
        <is>
          <t>Cardiovascular</t>
        </is>
      </c>
      <c r="M126" s="100" t="inlineStr">
        <is>
          <t>Dyslipidemias</t>
        </is>
      </c>
      <c r="N126" s="34" t="inlineStr">
        <is>
          <t>Clinic</t>
        </is>
      </c>
      <c r="O126" s="100" t="inlineStr">
        <is>
          <t>[SOURCE: Mock Pharmtutor 2024 Set 1 ข้อ 8]</t>
        </is>
      </c>
      <c r="P126" s="100" t="inlineStr">
        <is>
          <t>ข้อสอบจำลอง</t>
        </is>
      </c>
      <c r="Q126" s="100" t="inlineStr">
        <is>
          <t>Mock Pharmtutor 2024</t>
        </is>
      </c>
    </row>
    <row r="127" ht="24" customHeight="1" s="49">
      <c r="A127" s="175" t="n">
        <v>125</v>
      </c>
      <c r="B127" s="34" t="inlineStr">
        <is>
          <t>ผู้ป่วย TG 250 HDL 30 Total cholesterol 280 ผู้ป่วยควรได้ยาลดไขมันใด</t>
        </is>
      </c>
      <c r="C127" s="100" t="inlineStr"/>
      <c r="D127" s="34" t="inlineStr">
        <is>
          <t>Simvastatin 20 mg</t>
        </is>
      </c>
      <c r="E127" s="34" t="inlineStr">
        <is>
          <t>Simvastatin 40 mg</t>
        </is>
      </c>
      <c r="F127" s="34" t="inlineStr">
        <is>
          <t>Pravastatin 10 mg</t>
        </is>
      </c>
      <c r="G127" s="34" t="inlineStr">
        <is>
          <t>Rosuvastatin 5 mg</t>
        </is>
      </c>
      <c r="H127" s="34" t="inlineStr">
        <is>
          <t>Atorvastatin 40 mg</t>
        </is>
      </c>
      <c r="I127" s="119" t="n">
        <v>5</v>
      </c>
      <c r="J127" s="88" t="inlineStr">
        <is>
          <t>✅ คำตอบที่ถูกต้อง: ข้อ จ. Atorvastatin 40 mg
🎯 ทำไมข้อนี้ถึงถูก: ผู้ป่วยมีระดับคำนวณ LDL เท่ากับ 200 mg/dL ซึ่งเข้าเกณฑ์ severe hypercholesterolemia (baseline LDL ตั้งแต่ 190 mg/dL ขึ้นไป) ตามแนวทาง ACC/AHA และ Thai Lipid Guidelines จัดเป็นกลุ่มความเสี่ยงสูงมากที่ต้องได้รับ High-intensity statin ทันที ซึ่งตัวเลือกที่จัดเป็น High-intensity statin คือ Atorvastatin 40-80 mg หรือ Rosuvastatin 20-40 mg (สามารถลด LDL ได้ตั้งแต่ 50% ขึ้นไป)
🔍 ข้ออื่นผิดเพราะอะไร:
•
ข
้
อ
ก
.
S
i
m
v
a
s
t
a
t
i
n
2
0
m
g
:
จ
ั
ด
เ
ป
็
น
M
o
d
e
r
a
t
e
-
i
n
t
e
n
s
i
t
y
s
t
a
t
i
n
(
ล
ด
L
D
L
ไ
ด
้
3
0
-
4
9
%
)
ไ
ม
่
เ
พ
ี
ย
ง
พ
อ
ส
ำ
ห
ร
ั
บ
ผ
ู
้
ป
่
ว
ย
ท
ี
่
ม
ี
L
D
L
ต
ั
้
ง
แ
ต
่
1
9
0
m
g
/
d
L
ข
ึ
้
น
ไ
ป
•
ข
้
อ
ข
.
S
i
m
v
a
s
t
a
t
i
n
4
0
m
g
:
จ
ั
ด
เ
ป
็
น
M
o
d
e
r
a
t
e
-
i
n
t
e
n
s
i
t
y
s
t
a
t
i
n
แ
ล
ะ
ไ
ม
่
แ
น
ะ
น
ำ
ใ
ห
้
ป
ร
ั
บ
เ
พ
ิ
่
ม
ข
น
า
ด
ย
า
ม
า
ก
ก
ว
่
า
น
ี
้
เ
น
ื
่
อ
ง
จ
า
ก
เ
ส
ี
่
ย
ง
ต
่
อ
m
y
o
p
a
t
h
y
•
ข
้
อ
ค
.
P
r
a
v
a
s
t
a
t
i
n
1
0
m
g
:
จ
ั
ด
เ
ป
็
น
L
o
w
-
i
n
t
e
n
s
i
t
y
s
t
a
t
i
n
(
ล
ด
L
D
L
ไ
ด
้
น
้
อ
ย
ก
ว
่
า
3
0
%
)
ซ
ึ
่
ง
ไ
ม
่
เ
พ
ี
ย
ง
พ
อ
อ
ย
่
า
ง
ย
ิ
่
ง
•
ข
้
อ
ง
.
R
o
s
u
v
a
s
t
a
t
i
n
5
m
g
:
จ
ั
ด
เ
ป
็
น
M
o
d
e
r
a
t
e
-
i
n
t
e
n
s
i
t
y
s
t
a
t
i
n
ซ
ึ
่
ง
ล
ด
L
D
L
ไ
ด
้
ไ
ม
่
ถ
ึ
ง
เ
ก
ณ
ฑ
์
5
0
%
ท
ี
่
ต
้
อ
ง
ก
า
ร</t>
        </is>
      </c>
      <c r="K127" s="100" t="inlineStr"/>
      <c r="L127" s="34" t="inlineStr">
        <is>
          <t>Cardiovascular</t>
        </is>
      </c>
      <c r="M127" s="100" t="inlineStr">
        <is>
          <t>Dyslipidemias</t>
        </is>
      </c>
      <c r="N127" s="34" t="inlineStr">
        <is>
          <t>Clinic</t>
        </is>
      </c>
      <c r="O127" s="100" t="inlineStr">
        <is>
          <t>[SOURCE: Mock Pharmtutor 2024 Set 1 ข้อ 9]</t>
        </is>
      </c>
      <c r="P127" s="100" t="inlineStr">
        <is>
          <t>ข้อสอบจำลอง</t>
        </is>
      </c>
      <c r="Q127" s="100" t="inlineStr">
        <is>
          <t>Mock Pharmtutor 2024</t>
        </is>
      </c>
    </row>
    <row r="128" ht="24" customHeight="1" s="49">
      <c r="A128" s="175" t="n">
        <v>126</v>
      </c>
      <c r="B128" s="34" t="inlineStr">
        <is>
          <t>ผู้ป่วยชายไทย อายุ 60 ปี น้ำหนัก 63 กก. สูง 166 ซม. เข้ารับการรักษาในโรงพยาบาล CC: ขาบวมมาเป็นเวลา 5 วัน มีผลตรวจห้องปฏิบัติการณ์ ดังนี้ PI: 3 เดือน PTA ผู้ป่วยปวดท้อง พบ abdominal mass และ CT abdomen พบ Abdominal aortic aneurysm, CT scan พบ Aneurysm ที่ right common iliac vein, SH: ปฏิเสธการสูบบุหรี่, ดื่มแอลกอฮอล์เป็นบางครั้ง, FH: No cancer, no IVDU, no herb, Lab: Hb 11.3, Hct 34.2, WBC 5100, Plt 204000, INR 1.01, PTT 37, Bun 23.3, Cr 2.4, ALT 18, AST 17, Alk. phos 64, D-dimer 620 ng/ml, CT angiography: Intraluminal thrombosis at right femoral vein จากข้อมูลข้างต้น ผู้ป่วยรายนี้ ถูกวินิจฉัยว่าเป็นโรคอะไร</t>
        </is>
      </c>
      <c r="C128" s="100" t="inlineStr"/>
      <c r="D128" s="34" t="inlineStr">
        <is>
          <t>Deep vein thrombosis</t>
        </is>
      </c>
      <c r="E128" s="34" t="inlineStr">
        <is>
          <t>Acute coronary syndrome (STEMI)</t>
        </is>
      </c>
      <c r="F128" s="34" t="inlineStr">
        <is>
          <t>Arterial thrombosis</t>
        </is>
      </c>
      <c r="G128" s="34" t="inlineStr">
        <is>
          <t>Valvular heart disease</t>
        </is>
      </c>
      <c r="H128" s="34" t="inlineStr">
        <is>
          <t>Pulmonary embolism</t>
        </is>
      </c>
      <c r="I128" s="119" t="n">
        <v>1</v>
      </c>
      <c r="J128" s="88" t="inlineStr">
        <is>
          <t>✅ คำตอบที่ถูกต้อง: ข้อ ก. Deep vein thrombosis
🎯 ทำไมข้อนี้ถึงถูก: ผลตรวจ CT angiography ระบุชัดเจนว่าพบ Intraluminal thrombosis ที่บริเวณ right femoral vein ซึ่งเป็น deep vein ร่วมกับผู้ป่วยมีอาการขาบวม และมีค่า D-dimer สูง จึงวินิจฉัยเป็น Deep Vein Thrombosis (DVT)
🔍 ข้ออื่นผิดเพราะอะไร:
•
ข
้
อ
ข
.
A
c
u
t
e
c
o
r
o
n
a
r
y
s
y
n
d
r
o
m
e
(
S
T
E
M
I
)
:
เ
ป
็
น
ภ
า
ว
ะ
ห
ล
อ
ด
เ
ล
ื
อ
ด
ห
ั
ว
ใ
จ
โ
ค
โ
ร
น
า
ร
ี
อ
ุ
ด
ต
ั
น
เ
ฉ
ี
ย
บ
พ
ล
ั
น
ผ
ู
้
ป
่
ว
ย
จ
ะ
ม
ี
อ
า
ก
า
ร
เ
จ
็
บ
เ
ค
้
น
ห
น
้
า
อ
ก
แ
ล
ะ
E
C
G
ผ
ิ
ด
ป
ก
ต
ิ
ไ
ม
่
ใ
ช
่
อ
า
ก
า
ร
ข
า
บ
ว
ม
แ
ล
ะ
ล
ิ
่
ม
เ
ล
ื
อ
ด
ท
ี
่
ห
ล
อ
ด
เ
ล
ื
อ
ด
ด
ำ
ข
า
•
ข
้
อ
ค
.
A
r
t
e
r
i
a
l
t
h
r
o
m
b
o
s
i
s
:
เ
ป
็
น
ล
ิ
่
ม
เ
ล
ื
อ
ด
ใ
น
ห
ล
อ
ด
เ
ล
ื
อ
ด
แ
ด
ง
ท
ำ
ใ
ห
้
อ
ว
ั
ย
ว
ะ
ส
่
ว
น
ป
ล
า
ย
ข
า
ด
เ
ล
ื
อ
ด
เ
ฉ
ี
ย
บ
พ
ล
ั
น
(
เ
ย
็
น
ซ
ี
ด
ช
ี
พ
จ
ร
ค
ล
ำ
ไ
ม
่
ไ
ด
้
)
แ
ต
่
เ
ค
ส
น
ี
้
เ
ก
ิ
ด
ท
ี
่
f
e
m
o
r
a
l
v
e
i
n
ซ
ึ
่
ง
เ
ป
็
น
ร
ะ
บ
บ
ห
ล
อ
ด
เ
ล
ื
อ
ด
ด
ำ
•
ข
้
อ
ง
.
V
a
l
v
u
l
a
r
h
e
a
r
t
d
i
s
e
a
s
e
:
โ
ร
ค
ล
ิ
้
น
ห
ั
ว
ใ
จ
ผ
ิ
ด
ป
ก
ต
ิ
จ
ะ
ต
ร
ว
จ
พ
บ
ห
ั
ว
ใ
จ
บ
ว
ม
โ
ต
เ
ส
ี
ย
ง
m
u
r
m
u
r
ห
ร
ื
อ
น
้
ำ
ท
่
ว
ม
ป
อ
ด
ไ
ม
่
เ
ก
ี
่
ย
ว
ข
้
อ
ง
ก
ั
บ
ก
า
ร
ต
ร
ว
จ
พ
บ
ก
้
อ
น
ล
ิ
่
ม
เ
ล
ื
อ
ด
ใ
น
ห
ล
อ
ด
เ
ล
ื
อ
ด
ด
ำ
ต
้
น
ข
า
•
ข
้
อ
จ
.
P
u
l
m
o
n
a
r
y
e
m
b
o
l
i
s
m
:
เ
ป
็
น
ภ
า
ว
ะ
ล
ิ
่
ม
เ
ล
ื
อ
ด
อ
ุ
ด
ก
ั
้
น
ใ
น
ห
ล
อ
ด
เ
ล
ื
อ
ด
แ
ด
ง
ป
อ
ด
ผ
ู
้
ป
่
ว
ย
จ
ะ
ม
ี
อ
า
ก
า
ร
ห
อ
บ
เ
ห
น
ื
่
อ
ย
เ
ฉ
ี
ย
บ
พ
ล
ั
น
เ
จ
็
บ
ห
น
้
า
อ
ก
แ
น
่
น
ห
น
้
า
อ
ก
แ
ล
ะ
S
p
O
2
ต
่
ำ
แ
ม
้
จ
ะ
เ
ป
็
น
ภ
า
ว
ะ
แ
ท
ร
ก
ซ
้
อ
น
ข
อ
ง
D
V
T
แ
ต
่
ใ
น
โ
จ
ท
ย
์
ย
ั
ง
ไ
ม
่
ม
ี
ห
ล
ั
ก
ฐ
า
น
ท
า
ง
ค
ล
ิ
น
ิ
ก
ท
ี
่
ป
อ
ด</t>
        </is>
      </c>
      <c r="K128" s="100" t="inlineStr"/>
      <c r="L128" s="34" t="inlineStr">
        <is>
          <t>Cardiovascular</t>
        </is>
      </c>
      <c r="M128" s="100" t="inlineStr">
        <is>
          <t>Venous thromboembolism</t>
        </is>
      </c>
      <c r="N128" s="34" t="inlineStr">
        <is>
          <t>Clinic</t>
        </is>
      </c>
      <c r="O128" s="100" t="inlineStr">
        <is>
          <t>[SOURCE: Mock Pharmtutor 2024 Set 1 ข้อ 11]</t>
        </is>
      </c>
      <c r="P128" s="100" t="inlineStr">
        <is>
          <t>ข้อสอบจำลอง</t>
        </is>
      </c>
      <c r="Q128" s="100" t="inlineStr">
        <is>
          <t>Mock Pharmtutor 2024</t>
        </is>
      </c>
    </row>
    <row r="129" ht="24" customHeight="1" s="49">
      <c r="A129" s="175" t="n">
        <v>127</v>
      </c>
      <c r="B129" s="34" t="inlineStr">
        <is>
          <t>ข้อใดคือปัจจัยเสี่ยงที่ทำให้เกิดโรคในผู้ป่วยรายนี้</t>
        </is>
      </c>
      <c r="C129" s="100" t="inlineStr"/>
      <c r="D129" s="34" t="inlineStr">
        <is>
          <t>การสูบบุหรี่และดื่มแอลกอฮอล์</t>
        </is>
      </c>
      <c r="E129" s="34" t="inlineStr">
        <is>
          <t>ผู้ป่วยมีประวัติเป็น Venous aneurysm</t>
        </is>
      </c>
      <c r="F129" s="34" t="inlineStr">
        <is>
          <t>ภาวะ Obesity Metabolic syndrome</t>
        </is>
      </c>
      <c r="G129" s="34" t="inlineStr">
        <is>
          <t>พันธุกรรม คนในครอบครัวมีประวัติดังกล่าว</t>
        </is>
      </c>
      <c r="H129" s="34" t="inlineStr">
        <is>
          <t>ทุกข้อเป็นปัจจัยเสี่ยงที่ทำให้เกิดโรคนี้</t>
        </is>
      </c>
      <c r="I129" s="119" t="n">
        <v>2</v>
      </c>
      <c r="J129" s="88" t="inlineStr">
        <is>
          <t>✅ คำตอบที่ถูกต้อง: ข้อ ข. ผู้ป่วยมีประวัติเป็น Venous aneurysm
🎯 ทำไมข้อนี้ถึงถูก: ผู้ป่วยมีประวัติ venous aneurysm ที่ right common iliac vein ซึ่งเป็นหลอดเลือดดำขนาดใหญ่ที่เชื่อมต่อกับ femoral vein การมี aneurysm ทำให้เกิดการไหลเวียนของเลือดปั่นป่วนและชะลอตัว (venous stasis/turbulent flow) ตาม Virchow's triad ส่งผลให้เกิด thrombosis ตามมา
🔍 ข้ออื่นผิดเพราะอะไร:
•
ข
้
อ
ก
.
ก
า
ร
ส
ู
บ
บ
ุ
ห
ร
ี
่
แ
ล
ะ
ด
ื
่
ม
แ
อ
ล
ก
อ
ฮ
อ
ล
์
:
ใ
น
โ
จ
ท
ย
์
ร
ะ
บ
ุ
ช
ั
ด
เ
จ
น
ใ
น
ส
่
ว
น
S
H
ว
่
า
'
ป
ฏ
ิ
เ
ส
ธ
ก
า
ร
ส
ู
บ
บ
ุ
ห
ร
ี
่
'
จ
ึ
ง
ไ
ม
่
ใ
ช
่
ป
ั
จ
จ
ั
ย
เ
ส
ี
่
ย
ง
ข
อ
ง
ผ
ู
้
ป
่
ว
ย
ร
า
ย
น
ี
้
•
ข
้
อ
ค
.
ภ
า
ว
ะ
O
b
e
s
i
t
y
M
e
t
a
b
o
l
i
c
s
y
n
d
r
o
m
e
:
ผ
ู
้
ป
่
ว
ย
ม
ี
น
้
ำ
ห
น
ั
ก
6
3
ก
ก
.
ส
ู
ง
1
6
6
ซ
ม
.
ค
ิ
ด
เ
ป
็
น
B
M
I
2
2
.
8
6
k
g
/
m
2
ซ
ึ
่
ง
อ
ย
ู
่
ใ
น
เ
ก
ณ
ฑ
์
ป
ก
ต
ิ
ไ
ม
่
ไ
ด
้
ม
ี
ภ
า
ว
ะ
o
b
e
s
i
t
y
•
ข
้
อ
ง
.
พ
ั
น
ธ
ุ
ก
ร
ร
ม
ค
น
ใ
น
ค
ร
อ
บ
ค
ร
ั
ว
ม
ี
ป
ร
ะ
ว
ั
ต
ิ
ด
ั
ง
ก
ล
่
า
ว
:
ใ
น
ป
ร
ะ
ว
ั
ต
ิ
ค
ร
อ
บ
ค
ร
ั
ว
(
F
H
)
ไ
ม
่
ไ
ด
้
ร
ะ
บ
ุ
ป
ร
ะ
ว
ั
ต
ิ
โ
ร
ค
ห
ล
อ
ด
เ
ล
ื
อ
ด
อ
ุ
ด
ต
ั
น
ท
า
ง
พ
ั
น
ธ
ุ
ก
ร
ร
ม
•
ข
้
อ
จ
.
ท
ุ
ก
ข
้
อ
เ
ป
็
น
ป
ั
จ
จ
ั
ย
เ
ส
ี
่
ย
ง
ท
ี
่
ท
ำ
ใ
ห
้
เ
ก
ิ
ด
โ
ร
ค
น
ี
้
:
ผ
ิ
ด
เ
น
ื
่
อ
ง
จ
า
ก
ข
้
อ
ก
,
ค
แ
ล
ะ
ง
ไ
ม
่
ส
อ
ด
ค
ล
้
อ
ง
ก
ั
บ
ข
้
อ
ม
ู
ล
ป
ร
ะ
ว
ั
ต
ิ
จ
ร
ิ
ง
ข
อ
ง
ผ
ู
้
ป
่
ว
ย</t>
        </is>
      </c>
      <c r="K129" s="100" t="inlineStr"/>
      <c r="L129" s="34" t="inlineStr">
        <is>
          <t>Cardiovascular</t>
        </is>
      </c>
      <c r="M129" s="100" t="inlineStr">
        <is>
          <t>Venous thromboembolism</t>
        </is>
      </c>
      <c r="N129" s="34" t="inlineStr">
        <is>
          <t>Clinic</t>
        </is>
      </c>
      <c r="O129" s="100" t="inlineStr">
        <is>
          <t>[SOURCE: Mock Pharmtutor 2024 Set 1 ข้อ 12]</t>
        </is>
      </c>
      <c r="P129" s="100" t="inlineStr">
        <is>
          <t>ข้อสอบจำลอง</t>
        </is>
      </c>
      <c r="Q129" s="100" t="inlineStr">
        <is>
          <t>Mock Pharmtutor 2024</t>
        </is>
      </c>
    </row>
    <row r="130" ht="24" customHeight="1" s="49">
      <c r="A130" s="175" t="n">
        <v>128</v>
      </c>
      <c r="B130" s="34" t="inlineStr">
        <is>
          <t>ผู้ป่วยหญิงไทย วัดความดันได้ 158/96 mmHg ผู้ป่วยรายนี้ จัดอยู่ใน Stage ใด ตาม Thai Hypertension guideline 2019 (MCQ ธ.ค. 66)</t>
        </is>
      </c>
      <c r="C130" s="100" t="inlineStr"/>
      <c r="D130" s="34" t="inlineStr">
        <is>
          <t>High normal</t>
        </is>
      </c>
      <c r="E130" s="34" t="inlineStr">
        <is>
          <t>Hypertension stage 1</t>
        </is>
      </c>
      <c r="F130" s="34" t="inlineStr">
        <is>
          <t>Hypertension stage 2</t>
        </is>
      </c>
      <c r="G130" s="34" t="inlineStr">
        <is>
          <t>Hypertension stage 3</t>
        </is>
      </c>
      <c r="H130" s="34" t="inlineStr">
        <is>
          <t>Isolated systolic hypertension</t>
        </is>
      </c>
      <c r="I130" s="119" t="n">
        <v>2</v>
      </c>
      <c r="J130" s="88" t="inlineStr">
        <is>
          <t>✅ คำตอบที่ถูกต้อง: ข้อ ข. Hypertension stage 1
🎯 ทำไมข้อนี้ถึงถูก: ตามแนวทางทางการรักษาโรคความดันโลหิตสูงแห่งประเทศไทย พ.ศ. 2562 (Thai Guidelines on The Treatment of Hypertension 2019) ความดันช่วง Systolic BP 140-159 mmHg และหรือ Diastolic BP 90-99 mmHg จัดอยู่ในกลุ่ม Hypertension Stage 1 (ระดับที่ 1)
🔍 ข้ออื่นผิดเพราะอะไร:
•
ข
้
อ
ก
.
:
H
i
g
h
n
o
r
m
a
l
น
ิ
ย
า
ม
ค
ื
อ
S
B
P
1
3
0
-
1
3
9
m
m
H
g
แ
ล
ะ
ห
ร
ื
อ
D
B
P
8
5
-
8
9
m
m
H
g
ซ
ึ
่
ง
ต
่
ำ
ก
ว
่
า
ร
ะ
ด
ั
บ
ค
ว
า
ม
ด
ั
น
ข
อ
ง
ผ
ู
้
ป
่
ว
ย
ร
า
ย
น
ี
้
(
1
5
8
/
9
6
m
m
H
g
)
•
ข
้
อ
ค
.
:
H
y
p
e
r
t
e
n
s
i
o
n
s
t
a
g
e
2
จ
ั
ด
อ
ย
ู
่
ใ
น
ร
ะ
ด
ั
บ
เ
ม
ื
่
อ
S
B
P
1
6
0
-
1
7
9
m
m
H
g
แ
ล
ะ
ห
ร
ื
อ
D
B
P
1
0
0
-
1
0
9
m
m
H
g
•
ข
้
อ
ง
.
:
H
y
p
e
r
t
e
n
s
i
o
n
s
t
a
g
e
3
จ
ั
ด
อ
ย
ู
่
ใ
น
ร
ะ
ด
ั
บ
ร
ุ
น
แ
ร
ง
เ
ม
ื
่
อ
S
B
P
ต
ั
้
ง
แ
ต
่
1
8
0
m
m
H
g
ข
ึ
้
น
ไ
ป
แ
ล
ะ
ห
ร
ื
อ
D
B
P
ต
ั
้
ง
แ
ต
่
1
1
0
m
m
H
g
ข
ึ
้
น
ไ
ป
•
ข
้
อ
จ
.
:
I
s
o
l
a
t
e
d
s
y
s
t
o
l
i
c
h
y
p
e
r
t
e
n
s
i
o
n
น
ิ
ย
า
ม
ค
ื
อ
S
B
P
ต
ั
้
ง
แ
ต
่
1
4
0
m
m
H
g
ข
ึ
้
น
ไ
ป
แ
ต
่
D
B
P
ต
้
อ
ง
น
้
อ
ย
ก
ว
่
า
9
0
m
m
H
g
ซ
ึ
่
ง
ร
า
ย
น
ี
้
ม
ี
D
B
P
9
6
m
m
H
g
จ
ึ
ง
ไ
ม
่
ใ
ช
่
I
S
H</t>
        </is>
      </c>
      <c r="K130" s="100" t="inlineStr"/>
      <c r="L130" s="34" t="inlineStr">
        <is>
          <t>Cardiovascular</t>
        </is>
      </c>
      <c r="M130" s="100" t="inlineStr">
        <is>
          <t>Hypertension</t>
        </is>
      </c>
      <c r="N130" s="34" t="inlineStr">
        <is>
          <t>Clinic</t>
        </is>
      </c>
      <c r="O130" s="100" t="inlineStr">
        <is>
          <t>[SOURCE: Mock Pharmtutor 2024 Set 2 ข้อ 5]</t>
        </is>
      </c>
      <c r="P130" s="100" t="inlineStr">
        <is>
          <t>ข้อสอบจำลอง</t>
        </is>
      </c>
      <c r="Q130" s="100" t="inlineStr">
        <is>
          <t>Mock Pharmtutor 2024</t>
        </is>
      </c>
    </row>
    <row r="131" ht="24" customHeight="1" s="49">
      <c r="A131" s="175" t="n">
        <v>129</v>
      </c>
      <c r="B131" s="34" t="inlineStr">
        <is>
          <t>ผู้ป่วยจากข้อ 5. ควรเริ่มยาอะไร หากผู้ป่วยไม่มีโรคประจำตัวอื่น ไม่มีประวัติแพ้ยา ระดับค่า potassium ปกติ, Albumin +3 (MCQ ธ.ค. 66)</t>
        </is>
      </c>
      <c r="C131" s="100" t="inlineStr"/>
      <c r="D131" s="34" t="inlineStr">
        <is>
          <t>Enalapril</t>
        </is>
      </c>
      <c r="E131" s="34" t="inlineStr">
        <is>
          <t>Amlodipine</t>
        </is>
      </c>
      <c r="F131" s="34" t="inlineStr">
        <is>
          <t>Hydralazine</t>
        </is>
      </c>
      <c r="G131" s="34" t="inlineStr">
        <is>
          <t>Propranolol</t>
        </is>
      </c>
      <c r="H131" s="34" t="inlineStr">
        <is>
          <t>Verapamil</t>
        </is>
      </c>
      <c r="I131" s="119" t="n">
        <v>1</v>
      </c>
      <c r="J131" s="88" t="inlineStr">
        <is>
          <t>✅ คำตอบที่ถูกต้อง: ข้อ ก. Enalapril
🎯 ทำไมข้อนี้ถึงถูก: ผู้ป่วยความดันโลหิตสูงที่มีภาวะ Albuminuria (Albumin +3 แสดงถึง proteinuria อย่างมีนัยสำคัญ) มีข้อบ่งชี้บังคับ (compelling indication) ให้เลือกใช้ยากลุ่ม ACEIs เช่น Enalapril หรือ ARBs เป็นอันดับแรก เพื่อลดความดันในหลอดเลือดฝอยไต (efferent arteriole vasodilation) ลดโปรตีนรั่วในปัสสาวะ และชะลอการเสื่อมของไต
🔍 ข้ออื่นผิดเพราะอะไร:
•
ข
้
อ
ข
.
:
A
m
l
o
d
i
p
i
n
e
เ
ป
็
น
ย
า
ก
ล
ุ
่
ม
D
H
P
C
C
B
ล
ด
ค
ว
า
ม
ด
ั
น
โ
ล
ห
ิ
ต
ไ
ด
้
ด
ี
แ
ต
่
ไ
ม
่
ม
ี
ฤ
ท
ธ
ิ
์
ล
ด
p
r
o
t
e
i
n
u
r
i
a
ห
ร
ื
อ
ช
ะ
ล
อ
ไ
ต
เ
ส
ื
่
อ
ม
เ
ด
่
น
ช
ั
ด
เ
ท
่
า
A
C
E
I
s
จ
ึ
ง
เ
ป
็
น
ต
ั
ว
เ
ล
ื
อ
ก
ล
ำ
ด
ั
บ
ถ
ั
ด
ไ
ป
ห
ร
ื
อ
ใ
ช
้
ร
่
ว
ม
ก
ั
น
•
ข
้
อ
ค
.
:
H
y
d
r
a
l
a
z
i
n
e
เ
ป
็
น
d
i
r
e
c
t
v
a
s
o
d
i
l
a
t
o
r
ส
ำ
ร
อ
ง
ไ
ว
้
ส
ำ
ห
ร
ั
บ
r
e
f
r
a
c
t
o
r
y
h
y
p
e
r
t
e
n
s
i
o
n
ห
ร
ื
อ
ค
ว
า
ม
ด
ั
น
โ
ล
ห
ิ
ต
ส
ู
ง
ใ
น
ห
ญ
ิ
ง
ต
ั
้
ง
ค
ร
ร
ภ
์
ไ
ม
่
ใ
ช
่
ย
า
เ
ร
ิ
่
ม
ต
้
น
ม
า
ต
ร
ฐ
า
น
•
ข
้
อ
ง
.
:
P
r
o
p
r
a
n
o
l
o
l
เ
ป
็
น
n
o
n
-
s
e
l
e
c
t
i
v
e
b
e
t
a
-
b
l
o
c
k
e
r
ไ
ม
่
จ
ั
ด
เ
ป
็
น
f
i
r
s
t
-
l
i
n
e
a
n
t
i
h
y
p
e
r
t
e
n
s
i
v
e
d
r
u
g
ใ
น
ผ
ู
้
ป
่
ว
ย
ท
ั
่
ว
ไ
ป
ท
ี
่
ไ
ม
่
ม
ี
c
o
m
p
e
l
l
i
n
g
i
n
d
i
c
a
t
i
o
n
ท
า
ง
ห
ั
ว
ใ
จ
เ
ช
่
น
i
s
c
h
e
m
i
c
h
e
a
r
t
d
i
s
e
a
s
e
•
ข
้
อ
จ
.
:
V
e
r
a
p
a
m
i
l
เ
ป
็
น
n
o
n
-
D
H
P
C
C
B
เ
ด
่
น
ด
้
า
น
ก
า
ร
ล
ด
อ
ั
ต
ร
า
ก
า
ร
เ
ต
้
น
ห
ั
ว
ใ
จ
ไ
ม
่
ใ
ช
่
ย
า
ท
า
ง
เ
ล
ื
อ
ก
แ
ร
ก
ใ
น
ก
า
ร
ร
ั
ก
ษ
า
h
y
p
e
r
t
e
n
s
i
o
n
ร
่
ว
ม
ก
ั
บ
p
r
o
t
e
i
n
u
r
i
a</t>
        </is>
      </c>
      <c r="K131" s="100" t="inlineStr"/>
      <c r="L131" s="34" t="inlineStr">
        <is>
          <t>Cardiovascular</t>
        </is>
      </c>
      <c r="M131" s="100" t="inlineStr">
        <is>
          <t>Hypertension</t>
        </is>
      </c>
      <c r="N131" s="34" t="inlineStr">
        <is>
          <t>Clinic</t>
        </is>
      </c>
      <c r="O131" s="100" t="inlineStr">
        <is>
          <t>[SOURCE: Mock Pharmtutor 2024 Set 2 ข้อ 6]</t>
        </is>
      </c>
      <c r="P131" s="100" t="inlineStr">
        <is>
          <t>ข้อสอบจำลอง</t>
        </is>
      </c>
      <c r="Q131" s="100" t="inlineStr">
        <is>
          <t>Mock Pharmtutor 2024</t>
        </is>
      </c>
    </row>
    <row r="132" ht="24" customHeight="1" s="49">
      <c r="A132" s="175" t="n">
        <v>130</v>
      </c>
      <c r="B132" s="34" t="inlineStr">
        <is>
          <t>ข้อใดผิด เกี่ยวกับยาอมใต้ลิ้น Isosorbide dinitrate 5 mg sublingual</t>
        </is>
      </c>
      <c r="C132" s="100" t="inlineStr"/>
      <c r="D132" s="34" t="inlineStr">
        <is>
          <t>อมใต้ลิ้น 1 เม็ด โดยปล่อยให้ละลายจนหมด เพื่อบรรเทาอาการเจ็บหน้าอก ห้ามเคี้ยว ห้ามกลืนทั้งหมด ห้ามบ้วนหรือกลืนน้ำลาย</t>
        </is>
      </c>
      <c r="E132" s="34" t="inlineStr">
        <is>
          <t>หากอมใต้ลิ้น 1 เม็ดทันทีที่เจ็บหน้าอก ผ่านไป 5 นาทียังไม่หาย อมอีก 1 เม็ด หากอาการยังไม่ดีขึ้นให้รีบเรียกรถพยาบาล</t>
        </is>
      </c>
      <c r="F132" s="34" t="inlineStr">
        <is>
          <t>ใช้ป้องกันการเจ็บหน้าอกก่อนทำกิจกรรมหนักได้</t>
        </is>
      </c>
      <c r="G132" s="34" t="inlineStr">
        <is>
          <t>กลไกของยาคือ เพิ่ม cGMP ทำให้เกิด muscle contraction</t>
        </is>
      </c>
      <c r="H132" s="34" t="inlineStr">
        <is>
          <t>เพิ่ม Myocardial oxygen supply</t>
        </is>
      </c>
      <c r="I132" s="119" t="n">
        <v>4</v>
      </c>
      <c r="J132" s="88" t="inlineStr">
        <is>
          <t>✅ คำตอบที่ถูกต้อง: ข้อ ง. กลไกของยาคือ เพิ่ม cGMP ทำให้เกิด muscle contraction
🎯 ทำไมข้อนี้ถึงถูก: Isosorbide dinitrate ถูกเปลี่ยนเป็น nitric oxide (NO) ซึ่งกระตุ้น soluble guanylyl cyclase เพิ่มระดับ cyclic GMP (cGMP) ส่งผลให้เกิดการคลายตัวของกล้ามเนื้อเรียบหลอดเลือด (vascular smooth muscle relaxation) ไม่ใช่ muscle contraction
🔍 ข้ออื่นผิดเพราะอะไร:
•
ข
้
อ
ก
.
ถ
ู
ก
ต
้
อ
ง
แ
ล
้
ว
:
เ
ป
็
น
ค
ำ
แ
น
ะ
น
ำ
ม
า
ต
ร
ฐ
า
น
ใ
น
ก
า
ร
บ
ร
ิ
ห
า
ร
ย
า
ใ
ต
้
ล
ิ
้
น
เ
พ
ื
่
อ
ใ
ห
้
ต
ั
ว
ย
า
ถ
ู
ก
ด
ู
ด
ซ
ึ
ม
ผ
่
า
น
v
e
n
o
u
s
p
l
e
x
u
s
ใ
ต
้
ล
ิ
้
น
เ
ข
้
า
ส
ู
่
ก
ร
ะ
แ
ส
เ
ล
ื
อ
ด
โ
ด
ย
ต
ร
ง
โ
ด
ย
ไ
ม
่
ผ
่
า
น
h
e
p
a
t
i
c
f
i
r
s
t
-
p
a
s
s
m
e
t
a
b
o
l
i
s
m
•
ข
้
อ
ข
.
ถ
ู
ก
ต
้
อ
ง
แ
ล
้
ว
:
เ
ป
็
น
ข
ั
้
น
ต
อ
น
ป
ฏ
ิ
บ
ั
ต
ิ
เ
ม
ื
่
อ
ม
ี
อ
า
ก
า
ร
เ
จ
็
บ
ห
น
้
า
อ
ก
เ
ฉ
ี
ย
บ
พ
ล
ั
น
ห
า
ก
อ
ม
เ
ม
็
ด
แ
ร
ก
5
น
า
ท
ี
ไ
ม
่
ด
ี
ข
ึ
้
น
ใ
ห
้
อ
ม
ซ
้
ำ
แ
ล
ะ
โ
ท
ร
เ
ร
ี
ย
ก
ร
ถ
พ
ย
า
บ
า
ล
ฉ
ุ
ก
เ
ฉ
ิ
น
(
E
M
S
1
6
6
9
)
ท
ั
น
ท
ี
•
ข
้
อ
ค
.
ถ
ู
ก
ต
้
อ
ง
แ
ล
้
ว
:
ส
า
ม
า
ร
ถ
ใ
ช
้
อ
ม
ก
่
อ
น
ท
ำ
ก
ิ
จ
ก
ร
ร
ม
ท
ี
่
ค
า
ด
ว
่
า
จ
ะ
ก
ร
ะ
ต
ุ
้
น
ใ
ห
้
เ
ก
ิ
ด
a
n
g
i
n
a
เ
ช
่
น
อ
อ
ก
ก
ำ
ล
ั
ง
ก
า
ย
ห
ร
ื
อ
ย
ก
ข
อ
ง
ห
น
ั
ก
ป
ร
ะ
ม
า
ณ
5
ถ
ึ
ง
1
0
น
า
ท
ี
•
ข
้
อ
จ
.
ถ
ู
ก
ต
้
อ
ง
แ
ล
้
ว
:
ก
า
ร
ข
ย
า
ย
ต
ั
ว
ข
อ
ง
ห
ล
อ
ด
เ
ล
ื
อ
ด
c
o
r
o
n
a
r
y
a
r
t
e
r
i
e
s
ช
่
ว
ย
เ
พ
ิ
่
ม
ก
า
ร
ไ
ห
ล
เ
ว
ี
ย
น
เ
ล
ื
อ
ด
แ
ล
ะ
อ
อ
ก
ซ
ิ
เ
จ
น
ไ
ป
เ
ล
ี
้
ย
ง
ก
ล
้
า
ม
เ
น
ื
้
อ
ห
ั
ว
ใ
จ
(
m
y
o
c
a
r
d
i
a
l
o
x
y
g
e
n
s
u
p
p
l
y
)</t>
        </is>
      </c>
      <c r="K132" s="100" t="inlineStr"/>
      <c r="L132" s="34" t="inlineStr">
        <is>
          <t>Cardiovascular</t>
        </is>
      </c>
      <c r="M132" s="100" t="inlineStr">
        <is>
          <t>Coronary artery disease</t>
        </is>
      </c>
      <c r="N132" s="34" t="inlineStr">
        <is>
          <t>Clinic</t>
        </is>
      </c>
      <c r="O132" s="100" t="inlineStr">
        <is>
          <t>[SOURCE: Mock Pharmtutor 2024 Set 2 ข้อ 7]</t>
        </is>
      </c>
      <c r="P132" s="100" t="inlineStr">
        <is>
          <t>ข้อสอบจำลอง</t>
        </is>
      </c>
      <c r="Q132" s="100" t="inlineStr">
        <is>
          <t>Mock Pharmtutor 2024</t>
        </is>
      </c>
    </row>
    <row r="133" ht="24" customHeight="1" s="49">
      <c r="A133" s="175" t="n">
        <v>131</v>
      </c>
      <c r="B133" s="34" t="inlineStr">
        <is>
          <t>ข้อใดไม่ใช่ข้อห้ามใช้ของ Fibrinolytic agent</t>
        </is>
      </c>
      <c r="C133" s="100" t="inlineStr"/>
      <c r="D133" s="34" t="inlineStr">
        <is>
          <t>มีประวัติเลือดออกในสมอง (Hemorrhagic stroke)</t>
        </is>
      </c>
      <c r="E133" s="34" t="inlineStr">
        <is>
          <t>มีประวัติสมองขาดเลือด (Ischemic stroke) ภายใน 6 เดือน</t>
        </is>
      </c>
      <c r="F133" s="34" t="inlineStr">
        <is>
          <t>เลือดออกในระบบทางเดินอาหาร ภายใน 6 สัปดาห์</t>
        </is>
      </c>
      <c r="G133" s="34" t="inlineStr">
        <is>
          <t>เคยผ่าตัดใหญ่ภายใน 1 เดือน</t>
        </is>
      </c>
      <c r="H133" s="34" t="inlineStr">
        <is>
          <t>มีความดันโลหิต &gt;160/100 mmHg</t>
        </is>
      </c>
      <c r="I133" s="119" t="n">
        <v>5</v>
      </c>
      <c r="J133" s="88" t="inlineStr">
        <is>
          <t>✅ คำตอบที่ถูกต้อง: ข้อ จ. มีความดันโลหิต &gt;160/100 mmHg
🎯 ทำไมข้อนี้ถึงถูก: ระดับความดันโลหิตที่เป็นข้อห้ามใช้เด็ดขาด (absolute contraindication) ของ Fibrinolytic therapy คือ Severe uncontrolled hypertension ที่มีความดันโลหิต Systolic BP &gt; 180 mmHg และหรือ Diastolic BP &gt; 110 mmHg ที่ไม่ตอบสนองต่อการรักษาฉุกเฉิน ดังนั้นค่า BP &gt; 160/100 mmHg จึงไม่ใช่ข้อห้ามใช้เด็ดขาด
🔍 ข้ออื่นผิดเพราะอะไร:
•
ข
้
อ
ก
.
:
ม
ี
ป
ร
ะ
ว
ั
ต
ิ
เ
ล
ื
อ
ด
อ
อ
ก
ใ
น
ส
ม
อ
ง
(
H
e
m
o
r
r
h
a
g
i
c
s
t
r
o
k
e
)
จ
ั
ด
เ
ป
็
น
a
b
s
o
l
u
t
e
c
o
n
t
r
a
i
n
d
i
c
a
t
i
o
n
ท
ุ
ก
ก
ร
ณ
ี
เ
น
ื
่
อ
ง
จ
า
ก
เ
ส
ี
่
ย
ง
ต
่
อ
ก
า
ร
เ
ก
ิ
ด
f
a
t
a
l
i
n
t
r
a
c
r
a
n
i
a
l
h
e
m
o
r
r
h
a
g
e
ซ
้
ำ
•
ข
้
อ
ข
.
:
ม
ี
ป
ร
ะ
ว
ั
ต
ิ
ส
ม
อ
ง
ข
า
ด
เ
ล
ื
อ
ด
(
I
s
c
h
e
m
i
c
s
t
r
o
k
e
)
ภ
า
ย
ใ
น
6
เ
ด
ื
อ
น
จ
ั
ด
เ
ป
็
น
ข
้
อ
ห
้
า
ม
ใ
ช
้
เ
น
ื
่
อ
ง
จ
า
ก
เ
น
ื
้
อ
เ
ย
ื
่
อ
ส
ม
อ
ง
ท
ี
่
เ
พ
ิ
่
ง
ข
า
ด
เ
ล
ื
อ
ด
ม
ี
ค
ว
า
ม
เ
ป
ร
า
ะ
บ
า
ง
แ
ล
ะ
เ
ส
ี
่
ย
ง
เ
ก
ิ
ด
h
e
m
o
r
r
h
a
g
i
c
t
r
a
n
s
f
o
r
m
a
t
i
o
n
ส
ู
ง
•
ข
้
อ
ค
.
:
เ
ล
ื
อ
ด
อ
อ
ก
ใ
น
ร
ะ
บ
บ
ท
า
ง
เ
ด
ิ
น
อ
า
ห
า
ร
ภ
า
ย
ใ
น
6
ส
ั
ป
ด
า
ห
์
จ
ั
ด
เ
ป
็
น
c
o
n
t
r
a
i
n
d
i
c
a
t
i
o
n
เ
น
ื
่
อ
ง
จ
า
ก
ย
า
ย
ั
บ
ย
ั
้
ง
ก
า
ร
ส
ร
้
า
ง
ล
ิ
่
ม
เ
ล
ื
อ
ด
ท
ำ
ใ
ห
้
แ
ผ
ล
เ
ด
ิ
ม
ม
ี
เ
ล
ื
อ
ด
อ
อ
ก
ร
ุ
น
แ
ร
ง
ซ
้
ำ
ไ
ด
้
•
ข
้
อ
ง
.
:
เ
ค
ย
ผ
่
า
ต
ั
ด
ใ
ห
ญ
่
ภ
า
ย
ใ
น
1
เ
ด
ื
อ
น
เ
ป
็
น
c
o
n
t
r
a
i
n
d
i
c
a
t
i
o
n
เ
พ
ร
า
ะ
แ
ผ
ล
ผ
่
า
ต
ั
ด
ย
ั
ง
ไ
ม
่
ส
ม
า
น
ต
ั
ว
ส
ม
บ
ู
ร
ณ
์
เ
ส
ี
่
ย
ง
ต
่
อ
ภ
า
ว
ะ
m
a
s
s
i
v
e
i
n
t
e
r
n
a
l
b
l
e
e
d
i
n
g</t>
        </is>
      </c>
      <c r="K133" s="100" t="inlineStr"/>
      <c r="L133" s="34" t="inlineStr">
        <is>
          <t>Cardiovascular</t>
        </is>
      </c>
      <c r="M133" s="100" t="inlineStr">
        <is>
          <t>Coronary artery disease</t>
        </is>
      </c>
      <c r="N133" s="34" t="inlineStr">
        <is>
          <t>Clinic</t>
        </is>
      </c>
      <c r="O133" s="100" t="inlineStr">
        <is>
          <t>[SOURCE: Mock Pharmtutor 2024 Set 2 ข้อ 8]</t>
        </is>
      </c>
      <c r="P133" s="100" t="inlineStr">
        <is>
          <t>ข้อสอบจำลอง</t>
        </is>
      </c>
      <c r="Q133" s="100" t="inlineStr">
        <is>
          <t>Mock Pharmtutor 2024</t>
        </is>
      </c>
    </row>
    <row r="134" ht="24" customHeight="1" s="49">
      <c r="A134" s="175" t="n">
        <v>132</v>
      </c>
      <c r="B134" s="34" t="inlineStr">
        <is>
          <t>ข้อใดไม่เกี่ยวข้องกับยากลุ่ม Statin (MCQ ธ.ค. 66)</t>
        </is>
      </c>
      <c r="C134" s="100" t="inlineStr"/>
      <c r="D134" s="34" t="inlineStr">
        <is>
          <t>Hepatotoxicity</t>
        </is>
      </c>
      <c r="E134" s="34" t="inlineStr">
        <is>
          <t>Myopathy</t>
        </is>
      </c>
      <c r="F134" s="34" t="inlineStr">
        <is>
          <t>Nephropathy</t>
        </is>
      </c>
      <c r="G134" s="34" t="inlineStr">
        <is>
          <t>Induce Anemia</t>
        </is>
      </c>
      <c r="H134" s="34" t="inlineStr">
        <is>
          <t>New onset Diabetes mellitus</t>
        </is>
      </c>
      <c r="I134" s="119" t="n">
        <v>3</v>
      </c>
      <c r="J134" s="88" t="inlineStr">
        <is>
          <t>✅ คำตอบที่ถูกต้อง: ข้อ ค. Nephropathy
🎯 ทำไมข้อนี้ถึงถูก: ยากลุ่ม Statins ไม่ก่อให้เกิดพิษต่อไตโดยตรง (direct nephropathy) แต่ในทางกลับกันมีผลดีต่อการชะลอการเสื่อมของไตในระยะยาว (renoprotective effects) แม้ว่าภาวะ rhabdomyolysis รุนแรงอาจนำไปสู่ secondary AKI จาก myoglobinuria แต่ตัวยาไม่ได้ก่อ nephropathy เป็นอาการไม่พึงประสงค์ปฐมภูมิ
🔍 ข้ออื่นผิดเพราะอะไร:
•
ข
้
อ
ก
.
:
H
e
p
a
t
o
t
o
x
i
c
i
t
y
เ
ป
็
น
อ
า
ก
า
ร
ข
้
า
ง
เ
ค
ี
ย
ง
ท
ี
่
ท
ร
า
บ
ด
ี
ข
อ
ง
s
t
a
t
i
n
s
ท
ำ
ใ
ห
้
เ
อ
น
ไ
ซ
ม
์
ต
ั
บ
(
A
S
T
/
A
L
T
)
ส
ู
ง
ข
ึ
้
น
ต
้
อ
ง
ต
ิ
ด
ต
า
ม
ก
า
ร
ท
ำ
ง
า
น
ข
อ
ง
ต
ั
บ
เ
ป
็
น
ร
ะ
ย
ะ
•
ข
้
อ
ข
.
:
M
y
o
p
a
t
h
y
ต
ั
้
ง
แ
ต
่
m
y
a
l
g
i
a
,
m
y
o
s
i
t
i
s
จ
น
ถ
ึ
ง
r
h
a
b
d
o
m
y
o
l
y
s
i
s
เ
ป
็
น
อ
า
ก
า
ร
ไ
ม
่
พ
ึ
ง
ป
ร
ะ
ส
ง
ค
์
ส
ำ
ค
ั
ญ
ข
อ
ง
s
t
a
t
i
n
s
ท
ี
่
ส
ั
ม
พ
ั
น
ธ
์
ก
ั
บ
ข
น
า
ด
ย
า
แ
ล
ะ
ก
า
ร
เ
ก
ิ
ด
d
r
u
g
i
n
t
e
r
a
c
t
i
o
n
s
•
ข
้
อ
ง
.
:
แ
ม
้
s
t
a
t
i
n
ไ
ม
่
ไ
ด
้
เ
ห
น
ี
่
ย
ว
น
ำ
ใ
ห
้
เ
ก
ิ
ด
โ
ล
ห
ิ
ต
จ
า
ง
โ
ด
ย
ต
ร
ง
แ
ต
่
ต
า
ม
เ
ฉ
ล
ย
ท
า
ง
ก
า
ร
ข
อ
ง
ข
้
อ
ส
อ
บ
ช
ุ
ด
น
ี
้
ร
ะ
บ
ุ
ข
้
อ
ค
.
N
e
p
h
r
o
p
a
t
h
y
เ
ป
็
น
ข
้
อ
ท
ี
่
ถ
ู
ก
ต
้
อ
ง
ท
ี
่
ส
ุ
ด
•
ข
้
อ
จ
.
:
N
e
w
o
n
s
e
t
D
i
a
b
e
t
e
s
m
e
l
l
i
t
u
s
เ
ป
็
น
ผ
ล
ข
้
า
ง
เ
ค
ี
ย
ง
ร
ะ
ย
ะ
ย
า
ว
ท
ี
่
ไ
ด
้
ร
ั
บ
ก
า
ร
ย
ื
น
ย
ั
น
ข
อ
ง
s
t
a
t
i
n
s
โ
ด
ย
เ
ฉ
พ
า
ะ
ใ
น
ผ
ู
้
ป
่
ว
ย
ท
ี
่
ม
ี
ค
ว
า
ม
เ
ส
ี
่
ย
ง
ต
่
อ
m
e
t
a
b
o
l
i
c
s
y
n
d
r
o
m
e
อ
ย
ู
่
เ
ด
ิ
ม</t>
        </is>
      </c>
      <c r="K134" s="100" t="inlineStr"/>
      <c r="L134" s="34" t="inlineStr">
        <is>
          <t>Cardiovascular</t>
        </is>
      </c>
      <c r="M134" s="100" t="inlineStr">
        <is>
          <t>Dyslipidemias</t>
        </is>
      </c>
      <c r="N134" s="34" t="inlineStr">
        <is>
          <t>Clinic</t>
        </is>
      </c>
      <c r="O134" s="100" t="inlineStr">
        <is>
          <t>[SOURCE: Mock Pharmtutor 2024 Set 2 ข้อ 9]</t>
        </is>
      </c>
      <c r="P134" s="100" t="inlineStr">
        <is>
          <t>ข้อสอบจำลอง</t>
        </is>
      </c>
      <c r="Q134" s="100" t="inlineStr">
        <is>
          <t>Mock Pharmtutor 2024</t>
        </is>
      </c>
    </row>
    <row r="135" ht="24" customHeight="1" s="49">
      <c r="A135" s="175" t="n">
        <v>133</v>
      </c>
      <c r="B135" s="34" t="inlineStr">
        <is>
          <t>ผู้ป่วยได้รับการวินิจฉัยมีภาวะไขมันในเลือดสูง โดยผลจากห้องปฏิบัติการ มี LDL และ Triglyceride สูง ได้รับยา Simvastatin 20 mg มีประวัติ Acute pancreatitis ผู้ป่วยรายนี้ควรได้รับยาใดเพิ่ม หากมี Triglyceride มากกว่า 1,000 mg/dL (MCQ ธ.ค. 66)</t>
        </is>
      </c>
      <c r="C135" s="100" t="inlineStr"/>
      <c r="D135" s="34" t="inlineStr">
        <is>
          <t>Fenofibrate</t>
        </is>
      </c>
      <c r="E135" s="34" t="inlineStr">
        <is>
          <t>Niacin</t>
        </is>
      </c>
      <c r="F135" s="34" t="inlineStr">
        <is>
          <t>Gemfibrozil</t>
        </is>
      </c>
      <c r="G135" s="34" t="inlineStr">
        <is>
          <t>Cholestyramine</t>
        </is>
      </c>
      <c r="H135" s="34" t="inlineStr">
        <is>
          <t>Ezetimibe</t>
        </is>
      </c>
      <c r="I135" s="119" t="n">
        <v>1</v>
      </c>
      <c r="J135" s="88" t="inlineStr">
        <is>
          <t>✅ คำตอบที่ถูกต้อง: ข้อ ก. Fenofibrate
🎯 ทำไมข้อนี้ถึงถูก: เมื่อระดับ Triglyceride &gt; 500-1,000 mg/dL มีความเสี่ยงสูงมากต่อการเกิด acute pancreatitis จึงต้องให้ยายากลุ่ม fibrate ทันทีเพื่อลดไตรกลีเซอไรด์อย่างรวดเร็ว โดยในผู้ป่วยที่ได้รับยา Statin (Simvastatin) อยู่เดิม ต้องเลือก Fenofibrate เท่านั้น และห้ามใช้ Gemfibrozil เด็ดขาด เนื่องจาก Gemfibrozil ยับยั้งเอนไซม์ CYP2C8 และตัวนำส่ง OATP1B1 ทำให้ระดับ statin สูงขึ้นและเสี่ยงต่อ severe rhabdomyolysis อย่างรุนแรง
🔍 ข้ออื่นผิดเพราะอะไร:
•
ข
้
อ
ข
.
:
N
i
a
c
i
n
แ
ม
้
ล
ด
ไ
ต
ร
ก
ล
ี
เ
ซ
อ
ไ
ร
ด
์
ไ
ด
้
แ
ต
่
ม
ี
ป
ร
ะ
ส
ิ
ท
ธ
ิ
ภ
า
พ
ล
ด
ค
ว
า
ม
เ
ส
ี
่
ย
ง
ต
ั
บ
อ
่
อ
น
อ
ั
ก
เ
ส
บ
เ
ฉ
ี
ย
บ
พ
ล
ั
น
ต
่
ำ
ก
ว
่
า
f
i
b
r
a
t
e
แ
ล
ะ
ม
ี
ผ
ล
ข
้
า
ง
เ
ค
ี
ย
ง
f
l
u
s
h
i
n
g
,
h
e
p
a
t
o
t
o
x
i
c
i
t
y
,
h
y
p
e
r
g
l
y
c
e
m
i
a
ส
ู
ง
ป
ั
จ
จ
ุ
บ
ั
น
ไ
ม
่
เ
ป
็
น
f
i
r
s
t
-
l
i
n
e
•
ข
้
อ
ค
.
:
G
e
m
f
i
b
r
o
z
i
l
ม
ี
ข
้
อ
ห
้
า
ม
ใ
ช
้
เ
ด
็
ด
ข
า
ด
(
c
o
n
t
r
a
i
n
d
i
c
a
t
i
o
n
)
เ
ม
ื
่
อ
ใ
ช
้
ร
่
ว
ม
ก
ั
บ
S
t
a
t
i
n
เ
น
ื
่
อ
ง
จ
า
ก
ย
ั
บ
ย
ั
้
ง
g
l
u
c
u
r
o
n
i
d
a
t
i
o
n
ผ
่
า
น
U
G
T
1
A
1
/
1
A
3
แ
ล
ะ
ย
ั
บ
ย
ั
้
ง
O
A
T
P
1
B
1
ส
่
ง
ผ
ล
ใ
ห
้
ร
ะ
ด
ั
บ
s
t
a
t
i
n
ใ
น
เ
ล
ื
อ
ด
พ
ุ
่
ง
ส
ู
ง
เ
พ
ิ
่
ม
ค
ว
า
ม
เ
ส
ี
่
ย
ง
r
h
a
b
d
o
m
y
o
l
y
s
i
s
ห
ล
า
ย
เ
ท
่
า
•
ข
้
อ
ง
.
:
C
h
o
l
e
s
t
y
r
a
m
i
n
e
ย
า
ก
ล
ุ
่
ม
b
i
l
e
a
c
i
d
s
e
q
u
e
s
t
r
a
n
t
ม
ี
ข
้
อ
ห
้
า
ม
ใ
ช
้
เ
ม
ื
่
อ
T
G
&gt;
3
0
0
-
5
0
0
m
g
/
d
L
เ
พ
ร
า
ะ
ก
ร
ะ
ต
ุ
้
น
ใ
ห
้
ต
ั
บ
ส
ร
้
า
ง
V
L
D
L
เ
พ
ิ
่
ม
ข
ึ
้
น
ท
ำ
ใ
ห
้
ร
ะ
ด
ั
บ
T
G
ส
ู
ง
ข
ึ
้
น
ไ
ป
อ
ี
ก
•
ข
้
อ
จ
.
:
E
z
e
t
i
m
i
b
e
อ
อ
ก
ฤ
ท
ธ
ิ
์
ย
ั
บ
ย
ั
้
ง
N
P
C
1
L
1
เ
พ
ื
่
อ
ล
ด
ก
า
ร
ด
ู
ด
ซ
ึ
ม
c
h
o
l
e
s
t
e
r
o
l
ล
ด
เ
ฉ
พ
า
ะ
L
D
L
ไ
ด
้
ป
ร
ะ
ม
า
ณ
1
5
-
2
0
%
ไ
ม
่
ม
ี
ผ
ล
ล
ด
T
r
i
g
l
y
c
e
r
i
d
e
ใ
น
ร
ะ
ด
ั
บ
ร
ุ
น
แ
ร
ง</t>
        </is>
      </c>
      <c r="K135" s="100" t="inlineStr"/>
      <c r="L135" s="34" t="inlineStr">
        <is>
          <t>Cardiovascular</t>
        </is>
      </c>
      <c r="M135" s="100" t="inlineStr">
        <is>
          <t>Dyslipidemias</t>
        </is>
      </c>
      <c r="N135" s="34" t="inlineStr">
        <is>
          <t>Clinic</t>
        </is>
      </c>
      <c r="O135" s="100" t="inlineStr">
        <is>
          <t>[SOURCE: Mock Pharmtutor 2024 Set 2 ข้อ 10]</t>
        </is>
      </c>
      <c r="P135" s="100" t="inlineStr">
        <is>
          <t>ข้อสอบจำลอง</t>
        </is>
      </c>
      <c r="Q135" s="100" t="inlineStr">
        <is>
          <t>Mock Pharmtutor 2024</t>
        </is>
      </c>
    </row>
    <row r="136" ht="24" customHeight="1" s="49">
      <c r="A136" s="175" t="n">
        <v>134</v>
      </c>
      <c r="B136" s="34" t="inlineStr">
        <is>
          <t>ปัจจัยใดส่งผลต่อการเกิดภาวะ Rhabdomyolysis จากการรับประทานยากลุ่ม Statins</t>
        </is>
      </c>
      <c r="C136" s="100" t="inlineStr"/>
      <c r="D136" s="34" t="inlineStr">
        <is>
          <t>โครงสร้างของยาของ Statins ที่รับประทาน</t>
        </is>
      </c>
      <c r="E136" s="34" t="inlineStr">
        <is>
          <t>อายุของผู้ป่วย</t>
        </is>
      </c>
      <c r="F136" s="34" t="inlineStr">
        <is>
          <t>ภาวะบกพร่องของตับและไต</t>
        </is>
      </c>
      <c r="G136" s="34" t="inlineStr">
        <is>
          <t>อันตรกิริยาระหว่างยา ที่ผ่านตัวนำส่งยาชนิด OATP1B1</t>
        </is>
      </c>
      <c r="H136" s="34" t="inlineStr">
        <is>
          <t>ถูกทุกข้อ</t>
        </is>
      </c>
      <c r="I136" s="119" t="n">
        <v>5</v>
      </c>
      <c r="J136" s="88" t="inlineStr">
        <is>
          <t>✅ คำตอบที่ถูกต้อง: ข้อ จ. ถูกทุกข้อ
🎯 ทำไมข้อนี้ถึงถูก: ทุกปัจจัยล้วนเพิ่มความเสี่ยงต่อการเกิด Statin-induced rhabdomyolysis: คุณสมบัติทางเคมี (lipophilicity เช่น simvastatin ผ่านเข้ากล้ามเนื้อได้มากกว่า hydrophilic statin เช่น pravastatin), อายุมาก (&gt;65-75 ปี), ภาวะตับและไตเสื่อมทำให้การกำจัดยาลดลง, และ drug interaction ที่ยับยั้ง hepatic uptake transporter OATP1B1 (เช่น gemfibrozil, cyclosporine) ทำให้ระดับยาในกระแสเลือดสูงขึ้นอย่างมาก
🔍 ข้ออื่นผิดเพราะอะไร:
•
ข
้
อ
ก
.
ถ
ู
ก
ต
้
อ
ง
เ
พ
ี
ย
ง
บ
า
ง
ส
่
ว
น
:
ค
ุ
ณ
ส
ม
บ
ั
ต
ิ
l
i
p
o
p
h
i
l
i
c
i
t
y
ข
อ
ง
โ
ค
ร
ง
ส
ร
้
า
ง
s
t
a
t
i
n
ม
ี
ผ
ล
ต
่
อ
ก
า
ร
ซ
ึ
ม
ผ
่
า
น
เ
ข
้
า
เ
ซ
ล
ล
์
ก
ล
้
า
ม
เ
น
ื
้
อ
ล
า
ย
จ
ร
ิ
ง
แ
ต
่
ย
ั
ง
ม
ี
ป
ั
จ
จ
ั
ย
เ
ส
ี
่
ย
ง
ส
ำ
ค
ั
ญ
อ
ื
่
น
ๆ
อ
ี
ก
•
ข
้
อ
ข
.
ถ
ู
ก
ต
้
อ
ง
เ
พ
ี
ย
ง
บ
า
ง
ส
่
ว
น
:
อ
า
ย
ุ
ท
ี
่
ม
า
ก
ข
ึ
้
น
ส
ั
ม
พ
ั
น
ธ
์
ก
ั
บ
ม
ว
ล
ก
ล
้
า
ม
เ
น
ื
้
อ
ท
ี
่
ล
ด
ล
ง
แ
ล
ะ
ก
า
ร
ท
ำ
ง
า
น
ข
อ
ง
อ
ว
ั
ย
ว
ะ
ท
ี
่
ข
ั
บ
ย
า
เ
ส
ื
่
อ
ม
ล
ง
แ
ต
่
ไ
ม
่
ใ
ช
่
ป
ั
จ
จ
ั
ย
เ
ด
ี
ย
ว
•
ข
้
อ
ค
.
ถ
ู
ก
ต
้
อ
ง
เ
พ
ี
ย
ง
บ
า
ง
ส
่
ว
น
:
โ
ร
ค
ต
ั
บ
แ
ล
ะ
โ
ร
ค
ไ
ต
บ
ก
พ
ร
่
อ
ง
ส
่
ง
ผ
ล
ใ
ห
้
เ
ก
ิ
ด
ก
า
ร
ส
ะ
ส
ม
ข
อ
ง
ต
ั
ว
ย
า
ใ
น
ร
่
า
ง
ก
า
ย
แ
ต
่
ไ
ม
่
ใ
ช
่
ป
ั
จ
จ
ั
ย
เ
ด
ี
ย
ว
•
ข
้
อ
ง
.
ถ
ู
ก
ต
้
อ
ง
เ
พ
ี
ย
ง
บ
า
ง
ส
่
ว
น
:
ก
า
ร
ย
ั
บ
ย
ั
้
ง
O
A
T
P
1
B
1
เ
ป
็
น
ก
ล
ไ
ก
ห
ล
ั
ก
ข
อ
ง
d
r
u
g
-
d
r
u
g
i
n
t
e
r
a
c
t
i
o
n
ท
ี
่
ท
ำ
ใ
ห
้
เ
ก
ิ
ด
r
h
a
b
d
o
m
y
o
l
y
s
i
s
แ
ต
่
ไ
ม
่
ใ
ช
่
ป
ั
จ
จ
ั
ย
เ
ด
ี
ย
ว</t>
        </is>
      </c>
      <c r="K136" s="100" t="inlineStr"/>
      <c r="L136" s="34" t="inlineStr">
        <is>
          <t>Cardiovascular</t>
        </is>
      </c>
      <c r="M136" s="100" t="inlineStr">
        <is>
          <t>Dyslipidemias</t>
        </is>
      </c>
      <c r="N136" s="34" t="inlineStr">
        <is>
          <t>Clinic</t>
        </is>
      </c>
      <c r="O136" s="100" t="inlineStr">
        <is>
          <t>[SOURCE: Mock Pharmtutor 2024 Set 2 ข้อ 11]</t>
        </is>
      </c>
      <c r="P136" s="100" t="inlineStr">
        <is>
          <t>ข้อสอบจำลอง</t>
        </is>
      </c>
      <c r="Q136" s="100" t="inlineStr">
        <is>
          <t>Mock Pharmtutor 2024</t>
        </is>
      </c>
    </row>
    <row r="137" ht="24" customHeight="1" s="49">
      <c r="A137" s="175" t="n">
        <v>135</v>
      </c>
      <c r="B137" s="34" t="inlineStr">
        <is>
          <t>ผู้ป่วยหญิง อายุ 35 ปี น้ำหนัก 58 กก. เคยผ่าตัดเข่าขวา เนื่องจากอุบัติเหตุ 2 ปีที่แล้ว วันนี้มาโรงพยาบาลเนื่องจากอาการขาซ้ายบวม แดง ปวด ไม่มีแผล ให้ประวัติว่ารับประทานยาคุมกำเนิดติดต่อกัน 3 ปี Vital sign: BT 36.7 C, BP 120/80 mmHg, RR 20 bpm, PR 60 bpm Lab: D-dimer 6,266 ng/mL (normal &lt;500), Doppler ultrasound พบ complete acute to subacute CUS at common femoral vein, entire superficial vein and popliteal vein. ในช่วงแรกของการรักษา ยาต้านการแข็งตัวของเลือดในข้อใด เหมาะสมที่สุดสำหรับผู้ป่วยรายนี้</t>
        </is>
      </c>
      <c r="C137" s="100" t="inlineStr"/>
      <c r="D137" s="34" t="inlineStr">
        <is>
          <t>Enoxaparin 0.6 ml sc q 12 hr. For 5 days then start Warfarin 3 mg 1xhs</t>
        </is>
      </c>
      <c r="E137" s="34" t="inlineStr">
        <is>
          <t>Alteplase 10 mg IV bolus then 90 mg infuse over 2 hours</t>
        </is>
      </c>
      <c r="F137" s="34" t="inlineStr">
        <is>
          <t>Enoxaparin 0.6 ml sc q 12 hr. For 5 days and Warfarin 3 mg 1xhs since the first day</t>
        </is>
      </c>
      <c r="G137" s="34" t="inlineStr">
        <is>
          <t>Enoxaparin 0.4 ml sc OD until INR &gt; 2 for more than 24 hours</t>
        </is>
      </c>
      <c r="H137" s="34" t="inlineStr">
        <is>
          <t>Warfarin 3 mg 1xhs</t>
        </is>
      </c>
      <c r="I137" s="119" t="n">
        <v>3</v>
      </c>
      <c r="J137" s="88" t="inlineStr">
        <is>
          <t>✅ คำตอบที่ถูกต้อง: ข้อ ค. Enoxaparin 0.6 ml sc q 12 hr. For 5 days and Warfarin 3 mg 1xhs since the first day
🎯 ทำไมข้อนี้ถึงถูก: การรักษา Acute Deep Vein Thrombosis (DVT) ด้วย Warfarin ต้องเริ่มให้พร้อมกับ parenteral anticoagulant (เช่น Enoxaparin therapeutic dose 1 mg/kg SC q 12 hr หรือประมาณ 60 mg/0.6 mL q 12 hr ในผู้ป่วยน้ำหนัก 58 กก.) ตั้งแต่วันแรกที่วินิจฉัย (bridging therapy) โดยให้ร่วมกันอย่างน้อย 5 วัน และจนกว่าค่า INR จะอยู่ในช่วงเป้าหมาย (INR 2.0-3.0) ติดต่อกันอย่างน้อย 24 ชั่วโมง เพื่อป้องกัน transient hypercoagulable state จากการลดลงของ Protein C/S
🔍 ข้ออื่นผิดเพราะอะไร:
•
ข
้
อ
ก
.
:
E
n
o
x
a
p
a
r
i
n
0
.
6
m
l
s
c
q
1
2
h
r
.
F
o
r
5
d
a
y
s
t
h
e
n
s
t
a
r
t
W
a
r
f
a
r
i
n
3
m
g
1
x
h
s
ก
า
ร
ร
อ
ใ
ห
้
ค
ร
บ
5
ว
ั
น
แ
ล
้
ว
ค
่
อ
ย
เ
ร
ิ
่
ม
W
a
r
f
a
r
i
n
จ
ะ
ท
ำ
ใ
ห
้
ร
ะ
ย
ะ
เ
ว
ล
า
ก
า
ร
น
อ
น
โ
ร
ง
พ
ย
า
บ
า
ล
แ
ล
ะ
เ
ว
ล
า
ใ
น
ก
า
ร
บ
ร
ร
ล
ุ
เ
ป
้
า
ห
ม
า
ย
I
N
R
ล
่
า
ช
้
า
โ
ด
ย
ไ
ม
่
จ
ำ
เ
ป
็
น
•
ข
้
อ
ข
.
:
A
l
t
e
p
l
a
s
e
1
0
m
g
I
V
b
o
l
u
s
t
h
e
n
9
0
m
g
i
n
f
u
s
e
o
v
e
r
2
h
o
u
r
s
ก
า
ร
ใ
ห
้
s
y
s
t
e
m
i
c
t
h
r
o
m
b
o
l
y
s
i
s
(
A
l
t
e
p
l
a
s
e
)
ส
ง
ว
น
ไ
ว
้
เ
ฉ
พ
า
ะ
ภ
า
ว
ะ
m
a
s
s
i
v
e
P
E
ท
ี
่
ม
ี
h
e
m
o
d
y
n
a
m
i
c
i
n
s
t
a
b
i
l
i
t
y
ห
ร
ื
อ
p
h
l
e
g
m
a
s
i
a
c
e
r
u
l
e
a
d
o
l
e
n
s
ไ
ม
่
ใ
ช
่
u
n
c
o
m
p
l
i
c
a
t
e
d
D
V
T
•
ข
้
อ
ง
.
:
E
n
o
x
a
p
a
r
i
n
0
.
4
m
l
s
c
O
D
u
n
t
i
l
I
N
R
&gt;
2
ข
น
า
ด
ย
า
E
n
o
x
a
p
a
r
i
n
0
.
4
m
L
(
4
0
m
g
)
S
C
O
D
เ
ป
็
น
p
r
o
p
h
y
l
a
c
t
i
c
d
o
s
e
ส
ำ
ห
ร
ั
บ
ป
้
อ
ง
ก
ั
น
D
V
T
ไ
ม
่
เ
พ
ี
ย
ง
พ
อ
ต
่
อ
ก
า
ร
ร
ั
ก
ษ
า
a
c
u
t
e
D
V
T
(
t
h
e
r
a
p
e
u
t
i
c
d
o
s
e
ค
ื
อ
1
m
g
/
k
g
q
1
2
h
r
ห
ร
ื
อ
1
.
5
m
g
/
k
g
O
D
)
•
ข
้
อ
จ
.
:
W
a
r
f
a
r
i
n
3
m
g
1
x
h
s
ห
้
า
ม
ใ
ห
้
W
a
r
f
a
r
i
n
เ
ด
ี
่
ย
ว
ๆ
ต
ั
้
ง
แ
ต
่
เ
ร
ิ
่
ม
ต
้
น
(
m
o
n
o
t
h
e
r
a
p
y
)
ใ
น
a
c
u
t
e
D
V
T
เ
พ
ร
า
ะ
W
a
r
f
a
r
i
n
ย
ั
บ
ย
ั
้
ง
P
r
o
t
e
i
n
C
แ
ล
ะ
P
r
o
t
e
i
n
S
ซ
ึ
่
ง
ม
ี
h
a
l
f
-
l
i
f
e
ส
ั
้
น
เ
ร
็
ว
ก
ว
่
า
F
a
c
t
o
r
I
I
,
I
X
,
X
ท
ำ
ใ
ห
้
เ
ก
ิ
ด
p
a
r
a
d
o
x
i
c
a
l
t
h
r
o
m
b
o
s
i
s
แ
ล
ะ
s
k
i
n
n
e
c
r
o
s
i
s
ไ
ด
้</t>
        </is>
      </c>
      <c r="K137" s="100" t="inlineStr"/>
      <c r="L137" s="34" t="inlineStr">
        <is>
          <t>Cardiovascular</t>
        </is>
      </c>
      <c r="M137" s="100" t="inlineStr">
        <is>
          <t>Venous thromboembolism</t>
        </is>
      </c>
      <c r="N137" s="34" t="inlineStr">
        <is>
          <t>Clinic</t>
        </is>
      </c>
      <c r="O137" s="100" t="inlineStr">
        <is>
          <t>[SOURCE: Mock Pharmtutor 2024 Set 2 ข้อ 12]</t>
        </is>
      </c>
      <c r="P137" s="100" t="inlineStr">
        <is>
          <t>ข้อสอบจำลอง</t>
        </is>
      </c>
      <c r="Q137" s="100" t="inlineStr">
        <is>
          <t>Mock Pharmtutor 2024</t>
        </is>
      </c>
    </row>
    <row r="138" ht="24" customHeight="1" s="49">
      <c r="A138" s="175" t="n">
        <v>136</v>
      </c>
      <c r="B138" s="34" t="inlineStr">
        <is>
          <t>หลังเริ่มให้ยา Warfarin 3 mg 1xhs เป็นเวลา 2 วัน พบว่า INR = 1.9 แพทย์ต้องการ INR goal 2.5 (range 2.0-3.0) ข้อใดกล่าวถูกต้อง</t>
        </is>
      </c>
      <c r="C138" s="100" t="inlineStr"/>
      <c r="D138" s="34" t="inlineStr">
        <is>
          <t>INR ต่ำไปยังไม่ถึงเป้าหมาย แต่ยังไม่ต้องเพิ่มขนาดยา</t>
        </is>
      </c>
      <c r="E138" s="34" t="inlineStr">
        <is>
          <t>INR สูงเกินไป ควรลดขนาดยาลง</t>
        </is>
      </c>
      <c r="F138" s="34" t="inlineStr">
        <is>
          <t>INR ต่ำไปยังไม่ถึงเป้าหมาย ควรเพิ่มขนาดยา Warfarin ขึ้น</t>
        </is>
      </c>
      <c r="G138" s="34" t="inlineStr">
        <is>
          <t>INR เหมาะสมดีแล้ว ให้ยาขนาดเท่าเดิม</t>
        </is>
      </c>
      <c r="H138" s="34" t="inlineStr">
        <is>
          <t>INR สูงเกินไป ควรหยุดยา 1 วัน</t>
        </is>
      </c>
      <c r="I138" s="119" t="n">
        <v>1</v>
      </c>
      <c r="J138" s="88" t="inlineStr">
        <is>
          <t>✅ คำตอบที่ถูกต้อง: ข้อ ก. INR ต่ำไปยังไม่ถึงเป้าหมาย แต่ยังไม่ต้องเพิ่มขนาดยา
🎯 ทำไมข้อนี้ถึงถูก: Warfarin เพิ่งเริ่มรับประทานได้เพียง 2 วัน ตัวยายังไม่ถึงสภาวะคงที่ (steady state ซึ่งต้องใช้เวลาประมาณ 5-7 วันตาม half-life ของ Factor II ที่ยาวนานถึง 60-72 ชั่วโมง) ค่า INR ที่วัดได้ 1.9 สะท้อนเพียงการลดลงของ Factor VII จึงยังไม่ควรปรับเพิ่มขนาดยา ให้คงขนาดยาเดิม 3 mg และให้ Enoxaparin ควบคู่ต่อไปจนกว่า INR จะได้ 2.0-3.0 ต่อเนื่อง 2 วัน
🔍 ข้ออื่นผิดเพราะอะไร:
•
ข
้
อ
ข
.
:
I
N
R
ส
ู
ง
เ
ก
ิ
น
ไ
ป
ค
ว
ร
ล
ด
ข
น
า
ด
ย
า
ล
ง
:
ค
่
า
I
N
R
1
.
9
ย
ั
ง
ไ
ม
่
เ
ก
ิ
น
เ
ป
้
า
ห
ม
า
ย
ก
า
ร
ร
ั
ก
ษ
า
(
เ
ป
้
า
ห
ม
า
ย
2
.
0
-
3
.
0
)
จ
ึ
ง
ไ
ม
่
ม
ี
เ
ห
ต
ุ
ผ
ล
ใ
ห
้
ล
ด
ข
น
า
ด
ย
า
•
ข
้
อ
ค
.
:
I
N
R
ต
่
ำ
ไ
ป
ย
ั
ง
ไ
ม
่
ถ
ึ
ง
เ
ป
้
า
ห
ม
า
ย
ค
ว
ร
เ
พ
ิ
่
ม
ข
น
า
ด
ย
า
W
a
r
f
a
r
i
n
ข
ึ
้
น
:
ก
า
ร
ร
ี
บ
เ
พ
ิ
่
ม
ข
น
า
ด
ย
า
ใ
น
ว
ั
น
ท
ี
่
2
ข
ณ
ะ
ท
ี
่
ย
า
ย
ั
ง
ไ
ม
่
เ
ข
้
า
ส
ู
่
s
t
e
a
d
y
s
t
a
t
e
เ
ส
ี
่
ย
ง
ต
่
อ
ก
า
ร
เ
ก
ิ
ด
ข
น
า
ด
ย
า
ส
ะ
ส
ม
เ
ก
ิ
น
แ
ล
ะ
เ
ล
ื
อ
ด
อ
อ
ก
ร
ุ
น
แ
ร
ง
(
o
v
e
r
s
h
o
o
t
I
N
R
)
ใ
น
อ
ี
ก
2
-
3
ว
ั
น
ข
้
า
ง
ห
น
้
า
•
ข
้
อ
ง
.
:
I
N
R
เ
ห
ม
า
ะ
ส
ม
ด
ี
แ
ล
้
ว
ใ
ห
้
ย
า
ข
น
า
ด
เ
ท
่
า
เ
ด
ิ
ม
:
แ
ม
้
ค
ำ
ต
อ
บ
เ
ร
ื
่
อ
ง
ข
น
า
ด
ย
า
จ
ะ
ค
ง
เ
ด
ิ
ม
แ
ต
่
ค
ำ
อ
ธ
ิ
บ
า
ย
ว
่
า
ค
่
า
เ
ห
ม
า
ะ
ส
ม
แ
ล
้
ว
ไ
ม
่
ถ
ู
ก
ต
้
อ
ง
เ
พ
ร
า
ะ
I
N
R
1
.
9
ย
ั
ง
ไ
ม
่
ถ
ึ
ง
เ
ป
้
า
ห
ม
า
ย
(
g
o
a
l
2
.
0
-
3
.
0
)
•
ข
้
อ
จ
.
:
I
N
R
ส
ู
ง
เ
ก
ิ
น
ไ
ป
ค
ว
ร
ห
ย
ุ
ด
ย
า
1
ว
ั
น
:
ค
่
า
I
N
R
ไ
ม
่
ไ
ด
้
ส
ู
ง
เ
ก
ิ
น
เ
ป
้
า
ห
ม
า
ย
แ
ล
ะ
ไ
ม
่
ม
ี
ภ
า
ว
ะ
เ
ล
ื
อ
ด
อ
อ
ก
จ
ึ
ง
ไ
ม
่
ม
ี
ข
้
อ
บ
่
ง
ช
ี
้
ใ
น
ก
า
ร
ห
ย
ุ
ด
ย
า</t>
        </is>
      </c>
      <c r="K138" s="100" t="inlineStr"/>
      <c r="L138" s="34" t="inlineStr">
        <is>
          <t>Cardiovascular</t>
        </is>
      </c>
      <c r="M138" s="100" t="inlineStr">
        <is>
          <t>Venous thromboembolism</t>
        </is>
      </c>
      <c r="N138" s="34" t="inlineStr">
        <is>
          <t>Clinic</t>
        </is>
      </c>
      <c r="O138" s="100" t="inlineStr">
        <is>
          <t>[SOURCE: Mock Pharmtutor 2024 Set 2 ข้อ 13]</t>
        </is>
      </c>
      <c r="P138" s="100" t="inlineStr">
        <is>
          <t>ข้อสอบจำลอง</t>
        </is>
      </c>
      <c r="Q138" s="100" t="inlineStr">
        <is>
          <t>Mock Pharmtutor 2024</t>
        </is>
      </c>
    </row>
    <row r="139" ht="24" customHeight="1" s="49">
      <c r="A139" s="119" t="n">
        <v>138</v>
      </c>
      <c r="B139" s="34" t="n"/>
      <c r="C139" s="100" t="n"/>
      <c r="D139" s="34" t="n"/>
      <c r="E139" s="34" t="n"/>
      <c r="F139" s="34" t="n"/>
      <c r="G139" s="34" t="n"/>
      <c r="H139" s="34" t="n"/>
      <c r="I139" s="119" t="n"/>
      <c r="J139" s="88" t="n"/>
      <c r="K139" s="100" t="n"/>
      <c r="L139" s="34" t="n"/>
      <c r="M139" s="100" t="n"/>
      <c r="N139" s="34" t="inlineStr">
        <is>
          <t>Clinic</t>
        </is>
      </c>
      <c r="O139" s="100" t="n"/>
      <c r="P139" s="100" t="n"/>
      <c r="Q139" s="100" t="n"/>
    </row>
    <row r="140" ht="24" customHeight="1" s="49">
      <c r="A140" s="119" t="n">
        <v>139</v>
      </c>
      <c r="B140" s="34" t="n"/>
      <c r="C140" s="100" t="n"/>
      <c r="D140" s="34" t="n"/>
      <c r="E140" s="34" t="n"/>
      <c r="F140" s="34" t="n"/>
      <c r="G140" s="34" t="n"/>
      <c r="H140" s="34" t="n"/>
      <c r="I140" s="119" t="n"/>
      <c r="J140" s="88" t="n"/>
      <c r="K140" s="100" t="n"/>
      <c r="L140" s="34" t="n"/>
      <c r="M140" s="100" t="n"/>
      <c r="N140" s="34" t="inlineStr">
        <is>
          <t>Clinic</t>
        </is>
      </c>
      <c r="O140" s="100" t="n"/>
      <c r="P140" s="100" t="n"/>
      <c r="Q140" s="100" t="n"/>
    </row>
    <row r="141" ht="24" customHeight="1" s="49">
      <c r="A141" s="119" t="n">
        <v>140</v>
      </c>
      <c r="B141" s="34" t="n"/>
      <c r="C141" s="100" t="n"/>
      <c r="D141" s="34" t="n"/>
      <c r="E141" s="34" t="n"/>
      <c r="F141" s="34" t="n"/>
      <c r="G141" s="34" t="n"/>
      <c r="H141" s="34" t="n"/>
      <c r="I141" s="119" t="n"/>
      <c r="J141" s="88" t="n"/>
      <c r="K141" s="100" t="n"/>
      <c r="L141" s="34" t="n"/>
      <c r="M141" s="100" t="n"/>
      <c r="N141" s="34" t="inlineStr">
        <is>
          <t>Clinic</t>
        </is>
      </c>
      <c r="O141" s="100" t="n"/>
      <c r="P141" s="100" t="n"/>
      <c r="Q141" s="100" t="n"/>
    </row>
    <row r="142" ht="24" customHeight="1" s="49">
      <c r="A142" s="119" t="n">
        <v>141</v>
      </c>
      <c r="B142" s="34" t="n"/>
      <c r="C142" s="100" t="n"/>
      <c r="D142" s="34" t="n"/>
      <c r="E142" s="34" t="n"/>
      <c r="F142" s="34" t="n"/>
      <c r="G142" s="34" t="n"/>
      <c r="H142" s="34" t="n"/>
      <c r="I142" s="119" t="n"/>
      <c r="J142" s="88" t="n"/>
      <c r="K142" s="100" t="n"/>
      <c r="L142" s="34" t="n"/>
      <c r="M142" s="100" t="n"/>
      <c r="N142" s="34" t="inlineStr">
        <is>
          <t>Clinic</t>
        </is>
      </c>
      <c r="O142" s="100" t="n"/>
      <c r="P142" s="100" t="n"/>
      <c r="Q142" s="100" t="n"/>
    </row>
    <row r="143" ht="24" customHeight="1" s="49">
      <c r="A143" s="119" t="n">
        <v>142</v>
      </c>
      <c r="B143" s="34" t="n"/>
      <c r="C143" s="100" t="n"/>
      <c r="D143" s="34" t="n"/>
      <c r="E143" s="34" t="n"/>
      <c r="F143" s="34" t="n"/>
      <c r="G143" s="34" t="n"/>
      <c r="H143" s="34" t="n"/>
      <c r="I143" s="119" t="n"/>
      <c r="J143" s="88" t="n"/>
      <c r="K143" s="100" t="n"/>
      <c r="L143" s="34" t="n"/>
      <c r="M143" s="100" t="n"/>
      <c r="N143" s="34" t="inlineStr">
        <is>
          <t>Clinic</t>
        </is>
      </c>
      <c r="O143" s="100" t="n"/>
      <c r="P143" s="100" t="n"/>
      <c r="Q143" s="100" t="n"/>
    </row>
    <row r="144" ht="24" customHeight="1" s="49">
      <c r="A144" s="119" t="n">
        <v>143</v>
      </c>
      <c r="B144" s="34" t="n"/>
      <c r="C144" s="100" t="n"/>
      <c r="D144" s="34" t="n"/>
      <c r="E144" s="34" t="n"/>
      <c r="F144" s="34" t="n"/>
      <c r="G144" s="34" t="n"/>
      <c r="H144" s="34" t="n"/>
      <c r="I144" s="119" t="n"/>
      <c r="J144" s="88" t="n"/>
      <c r="K144" s="100" t="n"/>
      <c r="L144" s="34" t="n"/>
      <c r="M144" s="100" t="n"/>
      <c r="N144" s="34" t="inlineStr">
        <is>
          <t>Clinic</t>
        </is>
      </c>
      <c r="O144" s="100" t="n"/>
      <c r="P144" s="100" t="n"/>
      <c r="Q144" s="100" t="n"/>
    </row>
    <row r="145" ht="24" customHeight="1" s="49">
      <c r="A145" s="119" t="n">
        <v>144</v>
      </c>
      <c r="B145" s="34" t="n"/>
      <c r="C145" s="100" t="n"/>
      <c r="D145" s="34" t="n"/>
      <c r="E145" s="34" t="n"/>
      <c r="F145" s="34" t="n"/>
      <c r="G145" s="34" t="n"/>
      <c r="H145" s="34" t="n"/>
      <c r="I145" s="119" t="n"/>
      <c r="J145" s="88" t="n"/>
      <c r="K145" s="100" t="n"/>
      <c r="L145" s="34" t="n"/>
      <c r="M145" s="100" t="n"/>
      <c r="N145" s="34" t="inlineStr">
        <is>
          <t>Clinic</t>
        </is>
      </c>
      <c r="O145" s="100" t="n"/>
      <c r="P145" s="100" t="n"/>
      <c r="Q145" s="100" t="n"/>
    </row>
    <row r="146" ht="24" customHeight="1" s="49">
      <c r="A146" s="119" t="n">
        <v>145</v>
      </c>
      <c r="B146" s="34" t="n"/>
      <c r="C146" s="100" t="n"/>
      <c r="D146" s="34" t="n"/>
      <c r="E146" s="34" t="n"/>
      <c r="F146" s="34" t="n"/>
      <c r="G146" s="34" t="n"/>
      <c r="H146" s="34" t="n"/>
      <c r="I146" s="119" t="n"/>
      <c r="J146" s="88" t="n"/>
      <c r="K146" s="100" t="n"/>
      <c r="L146" s="34" t="n"/>
      <c r="M146" s="100" t="n"/>
      <c r="N146" s="34" t="inlineStr">
        <is>
          <t>Clinic</t>
        </is>
      </c>
      <c r="O146" s="100" t="n"/>
      <c r="P146" s="100" t="n"/>
      <c r="Q146" s="100" t="n"/>
    </row>
    <row r="147" ht="24" customHeight="1" s="49">
      <c r="A147" s="119" t="n">
        <v>146</v>
      </c>
      <c r="B147" s="34" t="n"/>
      <c r="C147" s="100" t="n"/>
      <c r="D147" s="34" t="n"/>
      <c r="E147" s="34" t="n"/>
      <c r="F147" s="34" t="n"/>
      <c r="G147" s="34" t="n"/>
      <c r="H147" s="34" t="n"/>
      <c r="I147" s="119" t="n"/>
      <c r="J147" s="88" t="n"/>
      <c r="K147" s="100" t="n"/>
      <c r="L147" s="34" t="n"/>
      <c r="M147" s="100" t="n"/>
      <c r="N147" s="34" t="inlineStr">
        <is>
          <t>Clinic</t>
        </is>
      </c>
      <c r="O147" s="100" t="n"/>
      <c r="P147" s="100" t="n"/>
      <c r="Q147" s="100" t="n"/>
    </row>
    <row r="148" ht="24" customHeight="1" s="49">
      <c r="A148" s="119" t="n">
        <v>147</v>
      </c>
      <c r="B148" s="34" t="n"/>
      <c r="C148" s="100" t="n"/>
      <c r="D148" s="34" t="n"/>
      <c r="E148" s="34" t="n"/>
      <c r="F148" s="34" t="n"/>
      <c r="G148" s="34" t="n"/>
      <c r="H148" s="34" t="n"/>
      <c r="I148" s="119" t="n"/>
      <c r="J148" s="88" t="n"/>
      <c r="K148" s="100" t="n"/>
      <c r="L148" s="34" t="n"/>
      <c r="M148" s="100" t="n"/>
      <c r="N148" s="34" t="inlineStr">
        <is>
          <t>Clinic</t>
        </is>
      </c>
      <c r="O148" s="100" t="n"/>
      <c r="P148" s="100" t="n"/>
      <c r="Q148" s="100" t="n"/>
    </row>
    <row r="149" ht="24" customHeight="1" s="49">
      <c r="A149" s="119" t="n">
        <v>148</v>
      </c>
      <c r="B149" s="34" t="n"/>
      <c r="C149" s="100" t="n"/>
      <c r="D149" s="34" t="n"/>
      <c r="E149" s="34" t="n"/>
      <c r="F149" s="34" t="n"/>
      <c r="G149" s="34" t="n"/>
      <c r="H149" s="34" t="n"/>
      <c r="I149" s="119" t="n"/>
      <c r="J149" s="88" t="n"/>
      <c r="K149" s="100" t="n"/>
      <c r="L149" s="34" t="n"/>
      <c r="M149" s="100" t="n"/>
      <c r="N149" s="34" t="inlineStr">
        <is>
          <t>Clinic</t>
        </is>
      </c>
      <c r="O149" s="100" t="n"/>
      <c r="P149" s="100" t="n"/>
      <c r="Q149" s="100" t="n"/>
    </row>
    <row r="150" ht="24" customHeight="1" s="49">
      <c r="A150" s="119" t="n">
        <v>149</v>
      </c>
      <c r="B150" s="34" t="n"/>
      <c r="C150" s="100" t="n"/>
      <c r="D150" s="34" t="n"/>
      <c r="E150" s="34" t="n"/>
      <c r="F150" s="34" t="n"/>
      <c r="G150" s="34" t="n"/>
      <c r="H150" s="34" t="n"/>
      <c r="I150" s="119" t="n"/>
      <c r="J150" s="88" t="n"/>
      <c r="K150" s="100" t="n"/>
      <c r="L150" s="34" t="n"/>
      <c r="M150" s="100" t="n"/>
      <c r="N150" s="34" t="inlineStr">
        <is>
          <t>Clinic</t>
        </is>
      </c>
      <c r="O150" s="100" t="n"/>
      <c r="P150" s="100" t="n"/>
      <c r="Q150" s="100" t="n"/>
    </row>
    <row r="151" ht="24" customHeight="1" s="49">
      <c r="A151" s="119" t="n">
        <v>150</v>
      </c>
      <c r="B151" s="34" t="n"/>
      <c r="C151" s="100" t="n"/>
      <c r="D151" s="34" t="n"/>
      <c r="E151" s="34" t="n"/>
      <c r="F151" s="34" t="n"/>
      <c r="G151" s="34" t="n"/>
      <c r="H151" s="34" t="n"/>
      <c r="I151" s="119" t="n"/>
      <c r="J151" s="88" t="n"/>
      <c r="K151" s="100" t="n"/>
      <c r="L151" s="34" t="n"/>
      <c r="M151" s="100" t="n"/>
      <c r="N151" s="34" t="inlineStr">
        <is>
          <t>Clinic</t>
        </is>
      </c>
      <c r="O151" s="100" t="n"/>
      <c r="P151" s="100" t="n"/>
      <c r="Q151" s="100" t="n"/>
    </row>
    <row r="152" ht="24" customHeight="1" s="49">
      <c r="A152" s="119" t="n">
        <v>151</v>
      </c>
      <c r="B152" s="34" t="n"/>
      <c r="C152" s="100" t="n"/>
      <c r="D152" s="34" t="n"/>
      <c r="E152" s="34" t="n"/>
      <c r="F152" s="34" t="n"/>
      <c r="G152" s="34" t="n"/>
      <c r="H152" s="34" t="n"/>
      <c r="I152" s="119" t="n"/>
      <c r="J152" s="88" t="n"/>
      <c r="K152" s="100" t="n"/>
      <c r="L152" s="34" t="n"/>
      <c r="M152" s="100" t="n"/>
      <c r="N152" s="34" t="inlineStr">
        <is>
          <t>Clinic</t>
        </is>
      </c>
      <c r="O152" s="100" t="n"/>
      <c r="P152" s="100" t="n"/>
      <c r="Q152" s="100" t="n"/>
    </row>
    <row r="153" ht="24" customHeight="1" s="49">
      <c r="A153" s="119" t="n">
        <v>152</v>
      </c>
      <c r="B153" s="34" t="n"/>
      <c r="C153" s="100" t="n"/>
      <c r="D153" s="34" t="n"/>
      <c r="E153" s="34" t="n"/>
      <c r="F153" s="34" t="n"/>
      <c r="G153" s="34" t="n"/>
      <c r="H153" s="34" t="n"/>
      <c r="I153" s="119" t="n"/>
      <c r="J153" s="88" t="n"/>
      <c r="K153" s="100" t="n"/>
      <c r="L153" s="34" t="n"/>
      <c r="M153" s="100" t="n"/>
      <c r="N153" s="34" t="inlineStr">
        <is>
          <t>Clinic</t>
        </is>
      </c>
      <c r="O153" s="100" t="n"/>
      <c r="P153" s="100" t="n"/>
      <c r="Q153" s="100" t="n"/>
    </row>
    <row r="154" ht="24" customHeight="1" s="49">
      <c r="A154" s="119" t="n">
        <v>153</v>
      </c>
      <c r="B154" s="34" t="n"/>
      <c r="C154" s="100" t="n"/>
      <c r="D154" s="34" t="n"/>
      <c r="E154" s="34" t="n"/>
      <c r="F154" s="34" t="n"/>
      <c r="G154" s="34" t="n"/>
      <c r="H154" s="34" t="n"/>
      <c r="I154" s="119" t="n"/>
      <c r="J154" s="88" t="n"/>
      <c r="K154" s="100" t="n"/>
      <c r="L154" s="34" t="n"/>
      <c r="M154" s="100" t="n"/>
      <c r="N154" s="34" t="inlineStr">
        <is>
          <t>Clinic</t>
        </is>
      </c>
      <c r="O154" s="100" t="n"/>
      <c r="P154" s="100" t="n"/>
      <c r="Q154" s="100" t="n"/>
    </row>
    <row r="155" ht="24" customHeight="1" s="49">
      <c r="A155" s="119" t="n">
        <v>154</v>
      </c>
      <c r="B155" s="34" t="n"/>
      <c r="C155" s="100" t="n"/>
      <c r="D155" s="34" t="n"/>
      <c r="E155" s="34" t="n"/>
      <c r="F155" s="34" t="n"/>
      <c r="G155" s="34" t="n"/>
      <c r="H155" s="34" t="n"/>
      <c r="I155" s="119" t="n"/>
      <c r="J155" s="88" t="n"/>
      <c r="K155" s="100" t="n"/>
      <c r="L155" s="34" t="n"/>
      <c r="M155" s="100" t="n"/>
      <c r="N155" s="34" t="inlineStr">
        <is>
          <t>Clinic</t>
        </is>
      </c>
      <c r="O155" s="100" t="n"/>
      <c r="P155" s="100" t="n"/>
      <c r="Q155" s="100" t="n"/>
    </row>
    <row r="156" ht="24" customHeight="1" s="49">
      <c r="A156" s="119" t="n">
        <v>155</v>
      </c>
      <c r="B156" s="34" t="n"/>
      <c r="C156" s="100" t="n"/>
      <c r="D156" s="34" t="n"/>
      <c r="E156" s="34" t="n"/>
      <c r="F156" s="34" t="n"/>
      <c r="G156" s="34" t="n"/>
      <c r="H156" s="34" t="n"/>
      <c r="I156" s="119" t="n"/>
      <c r="J156" s="88" t="n"/>
      <c r="K156" s="100" t="n"/>
      <c r="L156" s="34" t="n"/>
      <c r="M156" s="100" t="n"/>
      <c r="N156" s="34" t="inlineStr">
        <is>
          <t>Clinic</t>
        </is>
      </c>
      <c r="O156" s="100" t="n"/>
      <c r="P156" s="100" t="n"/>
      <c r="Q156" s="100" t="n"/>
    </row>
    <row r="157" ht="24" customHeight="1" s="49">
      <c r="A157" s="119" t="n">
        <v>156</v>
      </c>
      <c r="B157" s="34" t="n"/>
      <c r="C157" s="100" t="n"/>
      <c r="D157" s="34" t="n"/>
      <c r="E157" s="34" t="n"/>
      <c r="F157" s="34" t="n"/>
      <c r="G157" s="34" t="n"/>
      <c r="H157" s="34" t="n"/>
      <c r="I157" s="119" t="n"/>
      <c r="J157" s="88" t="n"/>
      <c r="K157" s="100" t="n"/>
      <c r="L157" s="34" t="n"/>
      <c r="M157" s="100" t="n"/>
      <c r="N157" s="34" t="inlineStr">
        <is>
          <t>Clinic</t>
        </is>
      </c>
      <c r="O157" s="100" t="n"/>
      <c r="P157" s="100" t="n"/>
      <c r="Q157" s="100" t="n"/>
    </row>
    <row r="158" ht="24" customHeight="1" s="49">
      <c r="A158" s="119" t="n">
        <v>157</v>
      </c>
      <c r="B158" s="34" t="n"/>
      <c r="C158" s="100" t="n"/>
      <c r="D158" s="34" t="n"/>
      <c r="E158" s="34" t="n"/>
      <c r="F158" s="34" t="n"/>
      <c r="G158" s="34" t="n"/>
      <c r="H158" s="34" t="n"/>
      <c r="I158" s="119" t="n"/>
      <c r="J158" s="88" t="n"/>
      <c r="K158" s="100" t="n"/>
      <c r="L158" s="34" t="n"/>
      <c r="M158" s="100" t="n"/>
      <c r="N158" s="34" t="inlineStr">
        <is>
          <t>Clinic</t>
        </is>
      </c>
      <c r="O158" s="100" t="n"/>
      <c r="P158" s="100" t="n"/>
      <c r="Q158" s="100" t="n"/>
    </row>
    <row r="159" ht="24" customHeight="1" s="49">
      <c r="A159" s="119" t="n">
        <v>158</v>
      </c>
      <c r="B159" s="34" t="n"/>
      <c r="C159" s="100" t="n"/>
      <c r="D159" s="34" t="n"/>
      <c r="E159" s="34" t="n"/>
      <c r="F159" s="34" t="n"/>
      <c r="G159" s="34" t="n"/>
      <c r="H159" s="34" t="n"/>
      <c r="I159" s="119" t="n"/>
      <c r="J159" s="88" t="n"/>
      <c r="K159" s="100" t="n"/>
      <c r="L159" s="34" t="n"/>
      <c r="M159" s="100" t="n"/>
      <c r="N159" s="34" t="inlineStr">
        <is>
          <t>Clinic</t>
        </is>
      </c>
      <c r="O159" s="100" t="n"/>
      <c r="P159" s="100" t="n"/>
      <c r="Q159" s="100" t="n"/>
    </row>
    <row r="160" ht="24" customHeight="1" s="49">
      <c r="A160" s="119" t="n">
        <v>159</v>
      </c>
      <c r="B160" s="34" t="n"/>
      <c r="C160" s="100" t="n"/>
      <c r="D160" s="34" t="n"/>
      <c r="E160" s="34" t="n"/>
      <c r="F160" s="34" t="n"/>
      <c r="G160" s="34" t="n"/>
      <c r="H160" s="34" t="n"/>
      <c r="I160" s="119" t="n"/>
      <c r="J160" s="88" t="n"/>
      <c r="K160" s="100" t="n"/>
      <c r="L160" s="34" t="n"/>
      <c r="M160" s="100" t="n"/>
      <c r="N160" s="34" t="inlineStr">
        <is>
          <t>Clinic</t>
        </is>
      </c>
      <c r="O160" s="100" t="n"/>
      <c r="P160" s="100" t="n"/>
      <c r="Q160" s="100" t="n"/>
    </row>
    <row r="161" ht="24" customHeight="1" s="49">
      <c r="A161" s="119" t="n">
        <v>160</v>
      </c>
      <c r="B161" s="34" t="n"/>
      <c r="C161" s="100" t="n"/>
      <c r="D161" s="34" t="n"/>
      <c r="E161" s="34" t="n"/>
      <c r="F161" s="34" t="n"/>
      <c r="G161" s="34" t="n"/>
      <c r="H161" s="34" t="n"/>
      <c r="I161" s="119" t="n"/>
      <c r="J161" s="88" t="n"/>
      <c r="K161" s="100" t="n"/>
      <c r="L161" s="34" t="n"/>
      <c r="M161" s="100" t="n"/>
      <c r="N161" s="34" t="inlineStr">
        <is>
          <t>Clinic</t>
        </is>
      </c>
      <c r="O161" s="100" t="n"/>
      <c r="P161" s="100" t="n"/>
      <c r="Q161" s="100" t="n"/>
    </row>
    <row r="162" ht="24" customHeight="1" s="49">
      <c r="A162" s="119" t="n">
        <v>161</v>
      </c>
      <c r="B162" s="34" t="n"/>
      <c r="C162" s="100" t="n"/>
      <c r="D162" s="34" t="n"/>
      <c r="E162" s="34" t="n"/>
      <c r="F162" s="34" t="n"/>
      <c r="G162" s="34" t="n"/>
      <c r="H162" s="34" t="n"/>
      <c r="I162" s="119" t="n"/>
      <c r="J162" s="88" t="n"/>
      <c r="K162" s="100" t="n"/>
      <c r="L162" s="34" t="n"/>
      <c r="M162" s="100" t="n"/>
      <c r="N162" s="34" t="inlineStr">
        <is>
          <t>Clinic</t>
        </is>
      </c>
      <c r="O162" s="100" t="n"/>
      <c r="P162" s="100" t="n"/>
      <c r="Q162" s="100" t="n"/>
    </row>
    <row r="163" ht="24" customHeight="1" s="49">
      <c r="A163" s="119" t="n">
        <v>162</v>
      </c>
      <c r="B163" s="34" t="n"/>
      <c r="C163" s="100" t="n"/>
      <c r="D163" s="34" t="n"/>
      <c r="E163" s="34" t="n"/>
      <c r="F163" s="34" t="n"/>
      <c r="G163" s="34" t="n"/>
      <c r="H163" s="34" t="n"/>
      <c r="I163" s="119" t="n"/>
      <c r="J163" s="88" t="n"/>
      <c r="K163" s="100" t="n"/>
      <c r="L163" s="34" t="n"/>
      <c r="M163" s="100" t="n"/>
      <c r="N163" s="34" t="inlineStr">
        <is>
          <t>Clinic</t>
        </is>
      </c>
      <c r="O163" s="100" t="n"/>
      <c r="P163" s="100" t="n"/>
      <c r="Q163" s="100" t="n"/>
    </row>
    <row r="164" ht="24" customHeight="1" s="49">
      <c r="A164" s="119" t="n">
        <v>163</v>
      </c>
      <c r="B164" s="34" t="n"/>
      <c r="C164" s="100" t="n"/>
      <c r="D164" s="34" t="n"/>
      <c r="E164" s="34" t="n"/>
      <c r="F164" s="34" t="n"/>
      <c r="G164" s="34" t="n"/>
      <c r="H164" s="34" t="n"/>
      <c r="I164" s="119" t="n"/>
      <c r="J164" s="88" t="n"/>
      <c r="K164" s="100" t="n"/>
      <c r="L164" s="34" t="n"/>
      <c r="M164" s="100" t="n"/>
      <c r="N164" s="34" t="inlineStr">
        <is>
          <t>Clinic</t>
        </is>
      </c>
      <c r="O164" s="100" t="n"/>
      <c r="P164" s="100" t="n"/>
      <c r="Q164" s="100" t="n"/>
    </row>
    <row r="165" ht="24" customHeight="1" s="49">
      <c r="A165" s="119" t="n">
        <v>164</v>
      </c>
      <c r="B165" s="34" t="n"/>
      <c r="C165" s="100" t="n"/>
      <c r="D165" s="34" t="n"/>
      <c r="E165" s="34" t="n"/>
      <c r="F165" s="34" t="n"/>
      <c r="G165" s="34" t="n"/>
      <c r="H165" s="34" t="n"/>
      <c r="I165" s="119" t="n"/>
      <c r="J165" s="88" t="n"/>
      <c r="K165" s="100" t="n"/>
      <c r="L165" s="34" t="n"/>
      <c r="M165" s="100" t="n"/>
      <c r="N165" s="34" t="inlineStr">
        <is>
          <t>Clinic</t>
        </is>
      </c>
      <c r="O165" s="100" t="n"/>
      <c r="P165" s="100" t="n"/>
      <c r="Q165" s="100" t="n"/>
    </row>
    <row r="166" ht="409.6" customHeight="1" s="49">
      <c r="A166" s="119" t="n">
        <v>165</v>
      </c>
      <c r="B166" s="34" t="n"/>
      <c r="C166" s="100" t="n"/>
      <c r="D166" s="34" t="n"/>
      <c r="E166" s="34" t="n"/>
      <c r="F166" s="34" t="n"/>
      <c r="G166" s="34" t="n"/>
      <c r="H166" s="34" t="n"/>
      <c r="I166" s="119" t="n"/>
      <c r="J166" s="88" t="n"/>
      <c r="K166" s="100" t="n"/>
      <c r="L166" s="34" t="n"/>
      <c r="M166" s="100" t="n"/>
      <c r="N166" s="34" t="inlineStr">
        <is>
          <t>Clinic</t>
        </is>
      </c>
      <c r="O166" s="100" t="n"/>
      <c r="P166" s="100" t="n"/>
      <c r="Q166" s="100" t="n"/>
    </row>
    <row r="167" ht="409.6" customHeight="1" s="49">
      <c r="A167" s="119" t="n">
        <v>166</v>
      </c>
      <c r="B167" s="34" t="n"/>
      <c r="C167" s="100" t="n"/>
      <c r="D167" s="34" t="n"/>
      <c r="E167" s="34" t="n"/>
      <c r="F167" s="34" t="n"/>
      <c r="G167" s="34" t="n"/>
      <c r="H167" s="34" t="n"/>
      <c r="I167" s="119" t="n"/>
      <c r="J167" s="88" t="n"/>
      <c r="K167" s="100" t="n"/>
      <c r="L167" s="34" t="n"/>
      <c r="M167" s="100" t="n"/>
      <c r="N167" s="34" t="inlineStr">
        <is>
          <t>Clinic</t>
        </is>
      </c>
      <c r="O167" s="100" t="n"/>
      <c r="P167" s="100" t="n"/>
      <c r="Q167" s="100" t="n"/>
    </row>
    <row r="168" ht="409.6" customHeight="1" s="49">
      <c r="A168" s="119" t="n">
        <v>167</v>
      </c>
      <c r="B168" s="34" t="n"/>
      <c r="C168" s="100" t="n"/>
      <c r="D168" s="34" t="n"/>
      <c r="E168" s="34" t="n"/>
      <c r="F168" s="34" t="n"/>
      <c r="G168" s="34" t="n"/>
      <c r="H168" s="34" t="n"/>
      <c r="I168" s="119" t="n"/>
      <c r="J168" s="88" t="n"/>
      <c r="K168" s="100" t="n"/>
      <c r="L168" s="34" t="n"/>
      <c r="M168" s="100" t="n"/>
      <c r="N168" s="34" t="inlineStr">
        <is>
          <t>Clinic</t>
        </is>
      </c>
      <c r="O168" s="100" t="n"/>
      <c r="P168" s="100" t="n"/>
      <c r="Q168" s="100" t="n"/>
    </row>
    <row r="169" ht="409.6" customHeight="1" s="49">
      <c r="A169" s="119" t="n">
        <v>168</v>
      </c>
      <c r="B169" s="34" t="n"/>
      <c r="C169" s="100" t="n"/>
      <c r="D169" s="34" t="n"/>
      <c r="E169" s="34" t="n"/>
      <c r="F169" s="34" t="n"/>
      <c r="G169" s="34" t="n"/>
      <c r="H169" s="34" t="n"/>
      <c r="I169" s="119" t="n"/>
      <c r="J169" s="88" t="n"/>
      <c r="K169" s="100" t="n"/>
      <c r="L169" s="34" t="n"/>
      <c r="M169" s="100" t="n"/>
      <c r="N169" s="34" t="inlineStr">
        <is>
          <t>Clinic</t>
        </is>
      </c>
      <c r="O169" s="100" t="n"/>
      <c r="P169" s="100" t="n"/>
      <c r="Q169" s="100" t="n"/>
    </row>
    <row r="170" ht="409.6" customHeight="1" s="49">
      <c r="A170" s="119" t="n">
        <v>169</v>
      </c>
      <c r="B170" s="34" t="n"/>
      <c r="C170" s="100" t="n"/>
      <c r="D170" s="34" t="n"/>
      <c r="E170" s="34" t="n"/>
      <c r="F170" s="34" t="n"/>
      <c r="G170" s="34" t="n"/>
      <c r="H170" s="34" t="n"/>
      <c r="I170" s="119" t="n"/>
      <c r="J170" s="88" t="n"/>
      <c r="K170" s="100" t="n"/>
      <c r="L170" s="34" t="n"/>
      <c r="M170" s="100" t="n"/>
      <c r="N170" s="34" t="inlineStr">
        <is>
          <t>Clinic</t>
        </is>
      </c>
      <c r="O170" s="100" t="n"/>
      <c r="P170" s="100" t="n"/>
      <c r="Q170" s="100" t="n"/>
    </row>
    <row r="171" ht="409.6" customHeight="1" s="49">
      <c r="A171" s="119" t="n">
        <v>170</v>
      </c>
      <c r="B171" s="34" t="n"/>
      <c r="C171" s="100" t="n"/>
      <c r="D171" s="34" t="n"/>
      <c r="E171" s="34" t="n"/>
      <c r="F171" s="34" t="n"/>
      <c r="G171" s="34" t="n"/>
      <c r="H171" s="34" t="n"/>
      <c r="I171" s="119" t="n"/>
      <c r="J171" s="88" t="n"/>
      <c r="K171" s="100" t="n"/>
      <c r="L171" s="34" t="n"/>
      <c r="M171" s="100" t="n"/>
      <c r="N171" s="34" t="inlineStr">
        <is>
          <t>Clinic</t>
        </is>
      </c>
      <c r="O171" s="100" t="n"/>
      <c r="P171" s="100" t="n"/>
      <c r="Q171" s="100" t="n"/>
    </row>
    <row r="172" ht="409.6" customHeight="1" s="49">
      <c r="A172" s="119" t="n">
        <v>171</v>
      </c>
      <c r="B172" s="34" t="n"/>
      <c r="C172" s="100" t="n"/>
      <c r="D172" s="34" t="n"/>
      <c r="E172" s="34" t="n"/>
      <c r="F172" s="34" t="n"/>
      <c r="G172" s="34" t="n"/>
      <c r="H172" s="34" t="n"/>
      <c r="I172" s="119" t="n"/>
      <c r="J172" s="88" t="n"/>
      <c r="K172" s="100" t="n"/>
      <c r="L172" s="34" t="n"/>
      <c r="M172" s="100" t="n"/>
      <c r="N172" s="34" t="inlineStr">
        <is>
          <t>Clinic</t>
        </is>
      </c>
      <c r="O172" s="100" t="n"/>
      <c r="P172" s="100" t="n"/>
      <c r="Q172" s="100" t="n"/>
    </row>
    <row r="173" ht="409.6" customHeight="1" s="49">
      <c r="A173" s="119" t="n">
        <v>172</v>
      </c>
      <c r="B173" s="34" t="n"/>
      <c r="C173" s="100" t="n"/>
      <c r="D173" s="34" t="n"/>
      <c r="E173" s="34" t="n"/>
      <c r="F173" s="34" t="n"/>
      <c r="G173" s="34" t="n"/>
      <c r="H173" s="34" t="n"/>
      <c r="I173" s="119" t="n"/>
      <c r="J173" s="88" t="n"/>
      <c r="K173" s="100" t="n"/>
      <c r="L173" s="34" t="n"/>
      <c r="M173" s="100" t="n"/>
      <c r="N173" s="34" t="inlineStr">
        <is>
          <t>Clinic</t>
        </is>
      </c>
      <c r="O173" s="100" t="n"/>
      <c r="P173" s="100" t="n"/>
      <c r="Q173" s="100" t="n"/>
    </row>
    <row r="174" ht="409.6" customHeight="1" s="49">
      <c r="A174" s="119" t="n">
        <v>173</v>
      </c>
      <c r="B174" s="34" t="n"/>
      <c r="C174" s="100" t="n"/>
      <c r="D174" s="34" t="n"/>
      <c r="E174" s="34" t="n"/>
      <c r="F174" s="34" t="n"/>
      <c r="G174" s="34" t="n"/>
      <c r="H174" s="34" t="n"/>
      <c r="I174" s="119" t="n"/>
      <c r="J174" s="88" t="n"/>
      <c r="K174" s="100" t="n"/>
      <c r="L174" s="34" t="n"/>
      <c r="M174" s="100" t="n"/>
      <c r="N174" s="34" t="inlineStr">
        <is>
          <t>Clinic</t>
        </is>
      </c>
      <c r="O174" s="100" t="n"/>
      <c r="P174" s="100" t="n"/>
      <c r="Q174" s="100" t="n"/>
    </row>
    <row r="175" ht="409.6" customHeight="1" s="49">
      <c r="A175" s="119" t="n">
        <v>174</v>
      </c>
      <c r="B175" s="34" t="n"/>
      <c r="C175" s="100" t="n"/>
      <c r="D175" s="34" t="n"/>
      <c r="E175" s="34" t="n"/>
      <c r="F175" s="34" t="n"/>
      <c r="G175" s="34" t="n"/>
      <c r="H175" s="34" t="n"/>
      <c r="I175" s="119" t="n"/>
      <c r="J175" s="88" t="n"/>
      <c r="K175" s="100" t="n"/>
      <c r="L175" s="34" t="n"/>
      <c r="M175" s="100" t="n"/>
      <c r="N175" s="34" t="inlineStr">
        <is>
          <t>Clinic</t>
        </is>
      </c>
      <c r="O175" s="100" t="n"/>
      <c r="P175" s="100" t="n"/>
      <c r="Q175" s="100" t="n"/>
    </row>
    <row r="176" ht="409.6" customHeight="1" s="49">
      <c r="A176" s="119" t="n">
        <v>175</v>
      </c>
      <c r="B176" s="34" t="n"/>
      <c r="C176" s="100" t="n"/>
      <c r="D176" s="34" t="n"/>
      <c r="E176" s="34" t="n"/>
      <c r="F176" s="34" t="n"/>
      <c r="G176" s="34" t="n"/>
      <c r="H176" s="34" t="n"/>
      <c r="I176" s="119" t="n"/>
      <c r="J176" s="88" t="n"/>
      <c r="K176" s="100" t="n"/>
      <c r="L176" s="34" t="n"/>
      <c r="M176" s="100" t="n"/>
      <c r="N176" s="34" t="inlineStr">
        <is>
          <t>Clinic</t>
        </is>
      </c>
      <c r="O176" s="100" t="n"/>
      <c r="P176" s="100" t="n"/>
      <c r="Q176" s="100" t="n"/>
    </row>
    <row r="177" ht="409.6" customHeight="1" s="49">
      <c r="A177" s="119" t="n">
        <v>176</v>
      </c>
      <c r="B177" s="34" t="n"/>
      <c r="C177" s="100" t="n"/>
      <c r="D177" s="34" t="n"/>
      <c r="E177" s="34" t="n"/>
      <c r="F177" s="34" t="n"/>
      <c r="G177" s="34" t="n"/>
      <c r="H177" s="34" t="n"/>
      <c r="I177" s="119" t="n"/>
      <c r="J177" s="88" t="n"/>
      <c r="K177" s="100" t="n"/>
      <c r="L177" s="34" t="n"/>
      <c r="M177" s="100" t="n"/>
      <c r="N177" s="34" t="inlineStr">
        <is>
          <t>Clinic</t>
        </is>
      </c>
      <c r="O177" s="100" t="n"/>
      <c r="P177" s="100" t="n"/>
      <c r="Q177" s="100" t="n"/>
    </row>
    <row r="178" ht="409.6" customHeight="1" s="49">
      <c r="A178" s="119" t="n">
        <v>177</v>
      </c>
      <c r="B178" s="34" t="n"/>
      <c r="C178" s="100" t="n"/>
      <c r="D178" s="34" t="n"/>
      <c r="E178" s="34" t="n"/>
      <c r="F178" s="34" t="n"/>
      <c r="G178" s="34" t="n"/>
      <c r="H178" s="34" t="n"/>
      <c r="I178" s="119" t="n"/>
      <c r="J178" s="88" t="n"/>
      <c r="K178" s="100" t="n"/>
      <c r="L178" s="34" t="n"/>
      <c r="M178" s="100" t="n"/>
      <c r="N178" s="34" t="inlineStr">
        <is>
          <t>Clinic</t>
        </is>
      </c>
      <c r="O178" s="100" t="n"/>
      <c r="P178" s="100" t="n"/>
      <c r="Q178" s="100" t="n"/>
    </row>
    <row r="179" ht="409.6" customHeight="1" s="49">
      <c r="A179" s="119" t="n">
        <v>178</v>
      </c>
      <c r="B179" s="34" t="n"/>
      <c r="C179" s="100" t="n"/>
      <c r="D179" s="34" t="n"/>
      <c r="E179" s="34" t="n"/>
      <c r="F179" s="34" t="n"/>
      <c r="G179" s="34" t="n"/>
      <c r="H179" s="34" t="n"/>
      <c r="I179" s="119" t="n"/>
      <c r="J179" s="88" t="n"/>
      <c r="K179" s="100" t="n"/>
      <c r="L179" s="34" t="n"/>
      <c r="M179" s="100" t="n"/>
      <c r="N179" s="34" t="inlineStr">
        <is>
          <t>Clinic</t>
        </is>
      </c>
      <c r="O179" s="100" t="n"/>
      <c r="P179" s="100" t="n"/>
      <c r="Q179" s="100" t="n"/>
    </row>
    <row r="180" ht="409.6" customHeight="1" s="49">
      <c r="A180" s="119" t="n">
        <v>179</v>
      </c>
      <c r="B180" s="34" t="n"/>
      <c r="C180" s="100" t="n"/>
      <c r="D180" s="34" t="n"/>
      <c r="E180" s="34" t="n"/>
      <c r="F180" s="34" t="n"/>
      <c r="G180" s="34" t="n"/>
      <c r="H180" s="34" t="n"/>
      <c r="I180" s="119" t="n"/>
      <c r="J180" s="88" t="n"/>
      <c r="K180" s="100" t="n"/>
      <c r="L180" s="34" t="n"/>
      <c r="M180" s="100" t="n"/>
      <c r="N180" s="34" t="inlineStr">
        <is>
          <t>Clinic</t>
        </is>
      </c>
      <c r="O180" s="100" t="n"/>
      <c r="P180" s="100" t="n"/>
      <c r="Q180" s="100" t="n"/>
    </row>
    <row r="181" ht="409.6" customHeight="1" s="49">
      <c r="A181" s="119" t="n">
        <v>180</v>
      </c>
      <c r="B181" s="34" t="n"/>
      <c r="C181" s="100" t="n"/>
      <c r="D181" s="34" t="n"/>
      <c r="E181" s="34" t="n"/>
      <c r="F181" s="34" t="n"/>
      <c r="G181" s="34" t="n"/>
      <c r="H181" s="34" t="n"/>
      <c r="I181" s="119" t="n"/>
      <c r="J181" s="88" t="n"/>
      <c r="K181" s="100" t="n"/>
      <c r="L181" s="34" t="n"/>
      <c r="M181" s="100" t="n"/>
      <c r="N181" s="34" t="inlineStr">
        <is>
          <t>Clinic</t>
        </is>
      </c>
      <c r="O181" s="100" t="n"/>
      <c r="P181" s="100" t="n"/>
      <c r="Q181" s="100" t="n"/>
    </row>
    <row r="182" ht="409.6" customHeight="1" s="49">
      <c r="A182" s="119" t="n">
        <v>181</v>
      </c>
      <c r="B182" s="34" t="n"/>
      <c r="C182" s="100" t="n"/>
      <c r="D182" s="34" t="n"/>
      <c r="E182" s="34" t="n"/>
      <c r="F182" s="34" t="n"/>
      <c r="G182" s="34" t="n"/>
      <c r="H182" s="34" t="n"/>
      <c r="I182" s="119" t="n"/>
      <c r="J182" s="88" t="n"/>
      <c r="K182" s="100" t="n"/>
      <c r="L182" s="34" t="n"/>
      <c r="M182" s="100" t="n"/>
      <c r="N182" s="34" t="inlineStr">
        <is>
          <t>Clinic</t>
        </is>
      </c>
      <c r="O182" s="100" t="n"/>
      <c r="P182" s="100" t="n"/>
      <c r="Q182" s="100" t="n"/>
    </row>
    <row r="183" ht="409.6" customHeight="1" s="49">
      <c r="A183" s="119" t="n">
        <v>182</v>
      </c>
      <c r="B183" s="34" t="n"/>
      <c r="C183" s="100" t="n"/>
      <c r="D183" s="34" t="n"/>
      <c r="E183" s="34" t="n"/>
      <c r="F183" s="34" t="n"/>
      <c r="G183" s="34" t="n"/>
      <c r="H183" s="34" t="n"/>
      <c r="I183" s="119" t="n"/>
      <c r="J183" s="88" t="n"/>
      <c r="K183" s="100" t="n"/>
      <c r="L183" s="34" t="n"/>
      <c r="M183" s="100" t="n"/>
      <c r="N183" s="34" t="inlineStr">
        <is>
          <t>Clinic</t>
        </is>
      </c>
      <c r="O183" s="100" t="n"/>
      <c r="P183" s="100" t="n"/>
      <c r="Q183" s="100" t="n"/>
    </row>
    <row r="184" ht="409.6" customHeight="1" s="49">
      <c r="A184" s="119" t="n">
        <v>183</v>
      </c>
      <c r="B184" s="34" t="n"/>
      <c r="C184" s="100" t="n"/>
      <c r="D184" s="34" t="n"/>
      <c r="E184" s="34" t="n"/>
      <c r="F184" s="34" t="n"/>
      <c r="G184" s="34" t="n"/>
      <c r="H184" s="34" t="n"/>
      <c r="I184" s="119" t="n"/>
      <c r="J184" s="88" t="n"/>
      <c r="K184" s="100" t="n"/>
      <c r="L184" s="34" t="n"/>
      <c r="M184" s="100" t="n"/>
      <c r="N184" s="34" t="inlineStr">
        <is>
          <t>Clinic</t>
        </is>
      </c>
      <c r="O184" s="100" t="n"/>
      <c r="P184" s="100" t="n"/>
      <c r="Q184" s="100" t="n"/>
    </row>
    <row r="185" ht="409.6" customHeight="1" s="49">
      <c r="A185" s="62" t="n">
        <v>184</v>
      </c>
      <c r="B185" s="78" t="n"/>
      <c r="C185" s="62" t="n"/>
      <c r="D185" s="78" t="n"/>
      <c r="E185" s="78" t="n"/>
      <c r="F185" s="78" t="n"/>
      <c r="G185" s="78" t="n"/>
      <c r="H185" s="78" t="n"/>
      <c r="I185" s="62" t="n"/>
      <c r="J185" s="78" t="n"/>
      <c r="K185" s="62" t="n"/>
      <c r="L185" s="78" t="n"/>
      <c r="M185" s="62" t="n"/>
      <c r="N185" s="78" t="inlineStr">
        <is>
          <t>Clinic</t>
        </is>
      </c>
      <c r="O185" s="62" t="n"/>
      <c r="P185" s="62" t="n"/>
    </row>
    <row r="186" ht="409.6" customHeight="1" s="49">
      <c r="A186" s="62" t="n">
        <v>185</v>
      </c>
      <c r="B186" s="78" t="n"/>
      <c r="C186" s="62" t="n"/>
      <c r="D186" s="78" t="n"/>
      <c r="E186" s="78" t="n"/>
      <c r="F186" s="78" t="n"/>
      <c r="G186" s="78" t="n"/>
      <c r="H186" s="78" t="n"/>
      <c r="I186" s="62" t="n"/>
      <c r="J186" s="78" t="n"/>
      <c r="K186" s="62" t="n"/>
      <c r="L186" s="78" t="n"/>
      <c r="M186" s="62" t="n"/>
      <c r="N186" s="78" t="inlineStr">
        <is>
          <t>Clinic</t>
        </is>
      </c>
      <c r="O186" s="62" t="n"/>
      <c r="P186" s="62" t="n"/>
    </row>
    <row r="187" ht="409.6" customHeight="1" s="49">
      <c r="A187" s="62" t="n">
        <v>186</v>
      </c>
      <c r="B187" s="78" t="n"/>
      <c r="C187" s="62" t="n"/>
      <c r="D187" s="78" t="n"/>
      <c r="E187" s="78" t="n"/>
      <c r="F187" s="78" t="n"/>
      <c r="G187" s="78" t="n"/>
      <c r="H187" s="78" t="n"/>
      <c r="I187" s="62" t="n"/>
      <c r="J187" s="78" t="n"/>
      <c r="K187" s="62" t="n"/>
      <c r="L187" s="78" t="n"/>
      <c r="M187" s="62" t="n"/>
      <c r="N187" s="78" t="inlineStr">
        <is>
          <t>Clinic</t>
        </is>
      </c>
      <c r="O187" s="62" t="n"/>
      <c r="P187" s="62" t="n"/>
    </row>
    <row r="188" ht="409.6" customHeight="1" s="49">
      <c r="A188" s="62" t="n">
        <v>187</v>
      </c>
      <c r="B188" s="78" t="n"/>
      <c r="C188" s="62" t="n"/>
      <c r="D188" s="78" t="n"/>
      <c r="E188" s="78" t="n"/>
      <c r="F188" s="78" t="n"/>
      <c r="G188" s="78" t="n"/>
      <c r="H188" s="78" t="n"/>
      <c r="I188" s="62" t="n"/>
      <c r="J188" s="78" t="n"/>
      <c r="K188" s="62" t="n"/>
      <c r="L188" s="78" t="n"/>
      <c r="M188" s="62" t="n"/>
      <c r="N188" s="78" t="inlineStr">
        <is>
          <t>Clinic</t>
        </is>
      </c>
      <c r="O188" s="62" t="n"/>
      <c r="P188" s="62" t="n"/>
    </row>
    <row r="189" ht="409.6" customHeight="1" s="49">
      <c r="A189" s="62" t="n">
        <v>188</v>
      </c>
      <c r="B189" s="78" t="n"/>
      <c r="C189" s="62" t="n"/>
      <c r="D189" s="78" t="n"/>
      <c r="E189" s="78" t="n"/>
      <c r="F189" s="78" t="n"/>
      <c r="G189" s="78" t="n"/>
      <c r="H189" s="78" t="n"/>
      <c r="I189" s="62" t="n"/>
      <c r="J189" s="78" t="n"/>
      <c r="K189" s="62" t="n"/>
      <c r="L189" s="78" t="n"/>
      <c r="M189" s="62" t="n"/>
      <c r="N189" s="78" t="inlineStr">
        <is>
          <t>Clinic</t>
        </is>
      </c>
      <c r="O189" s="62" t="n"/>
      <c r="P189" s="62" t="n"/>
    </row>
    <row r="190" ht="409.6" customHeight="1" s="49">
      <c r="A190" s="62" t="n">
        <v>189</v>
      </c>
      <c r="B190" s="78" t="n"/>
      <c r="C190" s="62" t="n"/>
      <c r="D190" s="78" t="n"/>
      <c r="E190" s="78" t="n"/>
      <c r="F190" s="78" t="n"/>
      <c r="G190" s="78" t="n"/>
      <c r="H190" s="78" t="n"/>
      <c r="I190" s="62" t="n"/>
      <c r="J190" s="78" t="n"/>
      <c r="K190" s="62" t="n"/>
      <c r="L190" s="78" t="n"/>
      <c r="M190" s="62" t="n"/>
      <c r="N190" s="78" t="inlineStr">
        <is>
          <t>Clinic</t>
        </is>
      </c>
      <c r="O190" s="62" t="n"/>
      <c r="P190" s="62" t="n"/>
    </row>
    <row r="191" ht="409.6" customHeight="1" s="49">
      <c r="A191" s="62" t="n">
        <v>190</v>
      </c>
      <c r="B191" s="78" t="n"/>
      <c r="C191" s="62" t="n"/>
      <c r="D191" s="78" t="n"/>
      <c r="E191" s="78" t="n"/>
      <c r="F191" s="78" t="n"/>
      <c r="G191" s="78" t="n"/>
      <c r="H191" s="78" t="n"/>
      <c r="I191" s="62" t="n"/>
      <c r="J191" s="78" t="n"/>
      <c r="K191" s="62" t="n"/>
      <c r="L191" s="78" t="n"/>
      <c r="M191" s="62" t="n"/>
      <c r="N191" s="78" t="inlineStr">
        <is>
          <t>Clinic</t>
        </is>
      </c>
      <c r="O191" s="62" t="n"/>
      <c r="P191" s="62" t="n"/>
    </row>
    <row r="192" ht="409.6" customHeight="1" s="49">
      <c r="A192" s="62" t="n">
        <v>191</v>
      </c>
      <c r="B192" s="78" t="n"/>
      <c r="C192" s="62" t="n"/>
      <c r="D192" s="78" t="n"/>
      <c r="E192" s="78" t="n"/>
      <c r="F192" s="78" t="n"/>
      <c r="G192" s="78" t="n"/>
      <c r="H192" s="78" t="n"/>
      <c r="I192" s="62" t="n"/>
      <c r="J192" s="78" t="n"/>
      <c r="K192" s="62" t="n"/>
      <c r="L192" s="78" t="n"/>
      <c r="M192" s="62" t="n"/>
      <c r="N192" s="78" t="inlineStr">
        <is>
          <t>Clinic</t>
        </is>
      </c>
      <c r="O192" s="62" t="n"/>
      <c r="P192" s="62" t="n"/>
    </row>
    <row r="193" ht="409.6" customHeight="1" s="49">
      <c r="A193" s="62" t="n">
        <v>192</v>
      </c>
      <c r="B193" s="78" t="n"/>
      <c r="C193" s="62" t="n"/>
      <c r="D193" s="78" t="n"/>
      <c r="E193" s="78" t="n"/>
      <c r="F193" s="78" t="n"/>
      <c r="G193" s="78" t="n"/>
      <c r="H193" s="78" t="n"/>
      <c r="I193" s="62" t="n"/>
      <c r="J193" s="78" t="n"/>
      <c r="K193" s="62" t="n"/>
      <c r="L193" s="78" t="n"/>
      <c r="M193" s="62" t="n"/>
      <c r="N193" s="78" t="inlineStr">
        <is>
          <t>Clinic</t>
        </is>
      </c>
      <c r="O193" s="62" t="n"/>
      <c r="P193" s="62" t="n"/>
    </row>
    <row r="194" ht="409.6" customHeight="1" s="49">
      <c r="A194" s="62" t="n">
        <v>193</v>
      </c>
      <c r="B194" s="78" t="n"/>
      <c r="C194" s="62" t="n"/>
      <c r="D194" s="78" t="n"/>
      <c r="E194" s="78" t="n"/>
      <c r="F194" s="78" t="n"/>
      <c r="G194" s="78" t="n"/>
      <c r="H194" s="78" t="n"/>
      <c r="I194" s="62" t="n"/>
      <c r="J194" s="78" t="n"/>
      <c r="K194" s="62" t="n"/>
      <c r="L194" s="78" t="n"/>
      <c r="M194" s="62" t="n"/>
      <c r="N194" s="78" t="inlineStr">
        <is>
          <t>Clinic</t>
        </is>
      </c>
      <c r="O194" s="62" t="n"/>
      <c r="P194" s="62" t="n"/>
    </row>
    <row r="195" ht="409.6" customHeight="1" s="49">
      <c r="A195" s="62" t="n">
        <v>194</v>
      </c>
      <c r="B195" s="78" t="n"/>
      <c r="C195" s="62" t="n"/>
      <c r="D195" s="78" t="n"/>
      <c r="E195" s="78" t="n"/>
      <c r="F195" s="78" t="n"/>
      <c r="G195" s="78" t="n"/>
      <c r="H195" s="78" t="n"/>
      <c r="I195" s="62" t="n"/>
      <c r="J195" s="78" t="n"/>
      <c r="K195" s="62" t="n"/>
      <c r="L195" s="78" t="n"/>
      <c r="M195" s="62" t="n"/>
      <c r="N195" s="78" t="inlineStr">
        <is>
          <t>Clinic</t>
        </is>
      </c>
      <c r="O195" s="62" t="n"/>
      <c r="P195" s="62" t="n"/>
    </row>
    <row r="196" ht="409.6" customHeight="1" s="49">
      <c r="A196" s="62" t="n">
        <v>195</v>
      </c>
      <c r="B196" s="78" t="n"/>
      <c r="C196" s="62" t="n"/>
      <c r="D196" s="78" t="n"/>
      <c r="E196" s="78" t="n"/>
      <c r="F196" s="78" t="n"/>
      <c r="G196" s="78" t="n"/>
      <c r="H196" s="78" t="n"/>
      <c r="I196" s="62" t="n"/>
      <c r="J196" s="78" t="n"/>
      <c r="K196" s="62" t="n"/>
      <c r="L196" s="78" t="n"/>
      <c r="M196" s="62" t="n"/>
      <c r="N196" s="78" t="inlineStr">
        <is>
          <t>Clinic</t>
        </is>
      </c>
      <c r="O196" s="62" t="n"/>
      <c r="P196" s="62" t="n"/>
    </row>
    <row r="197" ht="409.6" customHeight="1" s="49">
      <c r="A197" s="62" t="n">
        <v>196</v>
      </c>
      <c r="B197" s="78" t="n"/>
      <c r="C197" s="62" t="n"/>
      <c r="D197" s="78" t="n"/>
      <c r="E197" s="78" t="n"/>
      <c r="F197" s="78" t="n"/>
      <c r="G197" s="78" t="n"/>
      <c r="H197" s="78" t="n"/>
      <c r="I197" s="62" t="n"/>
      <c r="J197" s="78" t="n"/>
      <c r="K197" s="62" t="n"/>
      <c r="L197" s="78" t="n"/>
      <c r="M197" s="62" t="n"/>
      <c r="N197" s="78" t="inlineStr">
        <is>
          <t>Clinic</t>
        </is>
      </c>
      <c r="O197" s="62" t="n"/>
      <c r="P197" s="62" t="n"/>
    </row>
    <row r="198" ht="409.6" customHeight="1" s="49">
      <c r="A198" s="62" t="n">
        <v>197</v>
      </c>
      <c r="B198" s="78" t="n"/>
      <c r="C198" s="62" t="n"/>
      <c r="D198" s="78" t="n"/>
      <c r="E198" s="78" t="n"/>
      <c r="F198" s="78" t="n"/>
      <c r="G198" s="78" t="n"/>
      <c r="H198" s="78" t="n"/>
      <c r="I198" s="62" t="n"/>
      <c r="J198" s="78" t="n"/>
      <c r="K198" s="62" t="n"/>
      <c r="L198" s="78" t="n"/>
      <c r="M198" s="62" t="n"/>
      <c r="N198" s="78" t="inlineStr">
        <is>
          <t>Clinic</t>
        </is>
      </c>
      <c r="O198" s="62" t="n"/>
      <c r="P198" s="62" t="n"/>
    </row>
    <row r="199" ht="409.6" customHeight="1" s="49">
      <c r="A199" s="62" t="n">
        <v>198</v>
      </c>
      <c r="B199" s="78" t="n"/>
      <c r="C199" s="62" t="n"/>
      <c r="D199" s="78" t="n"/>
      <c r="E199" s="78" t="n"/>
      <c r="F199" s="78" t="n"/>
      <c r="G199" s="78" t="n"/>
      <c r="H199" s="78" t="n"/>
      <c r="I199" s="62" t="n"/>
      <c r="J199" s="78" t="n"/>
      <c r="K199" s="62" t="n"/>
      <c r="L199" s="78" t="n"/>
      <c r="M199" s="62" t="n"/>
      <c r="N199" s="78" t="inlineStr">
        <is>
          <t>Clinic</t>
        </is>
      </c>
      <c r="O199" s="62" t="n"/>
      <c r="P199" s="62" t="n"/>
    </row>
    <row r="200" ht="409.6" customHeight="1" s="49">
      <c r="A200" s="62" t="n">
        <v>199</v>
      </c>
      <c r="B200" s="78" t="n"/>
      <c r="C200" s="62" t="n"/>
      <c r="D200" s="78" t="n"/>
      <c r="E200" s="78" t="n"/>
      <c r="F200" s="78" t="n"/>
      <c r="G200" s="78" t="n"/>
      <c r="H200" s="78" t="n"/>
      <c r="I200" s="62" t="n"/>
      <c r="J200" s="78" t="n"/>
      <c r="K200" s="62" t="n"/>
      <c r="L200" s="78" t="n"/>
      <c r="M200" s="62" t="n"/>
      <c r="N200" s="78" t="inlineStr">
        <is>
          <t>Clinic</t>
        </is>
      </c>
      <c r="O200" s="62" t="n"/>
      <c r="P200" s="62" t="n"/>
    </row>
    <row r="201" ht="409.6" customHeight="1" s="49">
      <c r="A201" s="62" t="n">
        <v>200</v>
      </c>
      <c r="B201" s="78" t="n"/>
      <c r="C201" s="62" t="n"/>
      <c r="D201" s="78" t="n"/>
      <c r="E201" s="78" t="n"/>
      <c r="F201" s="78" t="n"/>
      <c r="G201" s="78" t="n"/>
      <c r="H201" s="78" t="n"/>
      <c r="I201" s="62" t="n"/>
      <c r="J201" s="78" t="n"/>
      <c r="K201" s="62" t="n"/>
      <c r="L201" s="78" t="n"/>
      <c r="M201" s="62" t="n"/>
      <c r="N201" s="78" t="inlineStr">
        <is>
          <t>Clinic</t>
        </is>
      </c>
      <c r="O201" s="62" t="n"/>
      <c r="P201" s="62" t="n"/>
    </row>
    <row r="202" ht="409.6" customHeight="1" s="49">
      <c r="A202" s="62" t="n">
        <v>201</v>
      </c>
      <c r="B202" s="78" t="n"/>
      <c r="C202" s="62" t="n"/>
      <c r="D202" s="78" t="n"/>
      <c r="E202" s="78" t="n"/>
      <c r="F202" s="78" t="n"/>
      <c r="G202" s="78" t="n"/>
      <c r="H202" s="78" t="n"/>
      <c r="I202" s="62" t="n"/>
      <c r="J202" s="78" t="n"/>
      <c r="K202" s="62" t="n"/>
      <c r="L202" s="78" t="n"/>
      <c r="M202" s="62" t="n"/>
      <c r="N202" s="78" t="inlineStr">
        <is>
          <t>Clinic</t>
        </is>
      </c>
      <c r="O202" s="62" t="n"/>
      <c r="P202" s="62" t="n"/>
    </row>
    <row r="203" ht="409.6" customHeight="1" s="49">
      <c r="A203" s="62" t="n">
        <v>202</v>
      </c>
      <c r="B203" s="78" t="n"/>
      <c r="C203" s="62" t="n"/>
      <c r="D203" s="78" t="n"/>
      <c r="E203" s="78" t="n"/>
      <c r="F203" s="78" t="n"/>
      <c r="G203" s="78" t="n"/>
      <c r="H203" s="78" t="n"/>
      <c r="I203" s="62" t="n"/>
      <c r="J203" s="78" t="n"/>
      <c r="K203" s="62" t="n"/>
      <c r="L203" s="78" t="n"/>
      <c r="M203" s="62" t="n"/>
      <c r="N203" s="78" t="inlineStr">
        <is>
          <t>Clinic</t>
        </is>
      </c>
      <c r="O203" s="62" t="n"/>
      <c r="P203" s="62" t="n"/>
    </row>
    <row r="204" ht="409.6" customHeight="1" s="49">
      <c r="A204" s="62" t="n">
        <v>203</v>
      </c>
      <c r="B204" s="78" t="n"/>
      <c r="C204" s="62" t="n"/>
      <c r="D204" s="78" t="n"/>
      <c r="E204" s="78" t="n"/>
      <c r="F204" s="78" t="n"/>
      <c r="G204" s="78" t="n"/>
      <c r="H204" s="78" t="n"/>
      <c r="I204" s="62" t="n"/>
      <c r="J204" s="78" t="n"/>
      <c r="K204" s="62" t="n"/>
      <c r="L204" s="78" t="n"/>
      <c r="M204" s="62" t="n"/>
      <c r="N204" s="78" t="inlineStr">
        <is>
          <t>Clinic</t>
        </is>
      </c>
      <c r="O204" s="62" t="n"/>
      <c r="P204" s="62" t="n"/>
    </row>
    <row r="205" ht="409.6" customHeight="1" s="49">
      <c r="A205" s="62" t="n">
        <v>204</v>
      </c>
      <c r="B205" s="78" t="n"/>
      <c r="C205" s="62" t="n"/>
      <c r="D205" s="78" t="n"/>
      <c r="E205" s="78" t="n"/>
      <c r="F205" s="78" t="n"/>
      <c r="G205" s="78" t="n"/>
      <c r="H205" s="78" t="n"/>
      <c r="I205" s="62" t="n"/>
      <c r="J205" s="78" t="n"/>
      <c r="K205" s="62" t="n"/>
      <c r="L205" s="78" t="n"/>
      <c r="M205" s="62" t="n"/>
      <c r="N205" s="78" t="inlineStr">
        <is>
          <t>Clinic</t>
        </is>
      </c>
      <c r="O205" s="62" t="n"/>
      <c r="P205" s="62" t="n"/>
    </row>
    <row r="206" ht="409.6" customHeight="1" s="49">
      <c r="A206" s="62" t="n">
        <v>205</v>
      </c>
      <c r="B206" s="78" t="n"/>
      <c r="C206" s="62" t="n"/>
      <c r="D206" s="78" t="n"/>
      <c r="E206" s="78" t="n"/>
      <c r="F206" s="78" t="n"/>
      <c r="G206" s="78" t="n"/>
      <c r="H206" s="78" t="n"/>
      <c r="I206" s="62" t="n"/>
      <c r="J206" s="78" t="n"/>
      <c r="K206" s="62" t="n"/>
      <c r="L206" s="78" t="n"/>
      <c r="M206" s="62" t="n"/>
      <c r="N206" s="78" t="inlineStr">
        <is>
          <t>Clinic</t>
        </is>
      </c>
      <c r="O206" s="62" t="n"/>
      <c r="P206" s="62" t="n"/>
    </row>
    <row r="207" ht="409.6" customHeight="1" s="49">
      <c r="A207" s="62" t="n">
        <v>206</v>
      </c>
      <c r="B207" s="78" t="n"/>
      <c r="C207" s="62" t="n"/>
      <c r="D207" s="78" t="n"/>
      <c r="E207" s="78" t="n"/>
      <c r="F207" s="78" t="n"/>
      <c r="G207" s="78" t="n"/>
      <c r="H207" s="78" t="n"/>
      <c r="I207" s="62" t="n"/>
      <c r="J207" s="78" t="n"/>
      <c r="K207" s="62" t="n"/>
      <c r="L207" s="78" t="n"/>
      <c r="M207" s="62" t="n"/>
      <c r="N207" s="78" t="inlineStr">
        <is>
          <t>Clinic</t>
        </is>
      </c>
      <c r="O207" s="62" t="n"/>
      <c r="P207" s="62" t="n"/>
    </row>
    <row r="208" ht="409.6" customHeight="1" s="49">
      <c r="A208" s="62" t="n">
        <v>207</v>
      </c>
      <c r="B208" s="78" t="n"/>
      <c r="C208" s="62" t="n"/>
      <c r="D208" s="78" t="n"/>
      <c r="E208" s="78" t="n"/>
      <c r="F208" s="78" t="n"/>
      <c r="G208" s="78" t="n"/>
      <c r="H208" s="78" t="n"/>
      <c r="I208" s="62" t="n"/>
      <c r="J208" s="78" t="n"/>
      <c r="K208" s="62" t="n"/>
      <c r="L208" s="78" t="n"/>
      <c r="M208" s="62" t="n"/>
      <c r="N208" s="78" t="inlineStr">
        <is>
          <t>Clinic</t>
        </is>
      </c>
      <c r="O208" s="62" t="n"/>
      <c r="P208" s="62" t="n"/>
    </row>
    <row r="209" ht="409.6" customHeight="1" s="49">
      <c r="A209" s="62" t="n">
        <v>208</v>
      </c>
      <c r="B209" s="78" t="n"/>
      <c r="C209" s="62" t="n"/>
      <c r="D209" s="78" t="n"/>
      <c r="E209" s="78" t="n"/>
      <c r="F209" s="78" t="n"/>
      <c r="G209" s="78" t="n"/>
      <c r="H209" s="78" t="n"/>
      <c r="I209" s="62" t="n"/>
      <c r="J209" s="78" t="n"/>
      <c r="K209" s="62" t="n"/>
      <c r="L209" s="78" t="n"/>
      <c r="M209" s="62" t="n"/>
      <c r="N209" s="78" t="inlineStr">
        <is>
          <t>Clinic</t>
        </is>
      </c>
      <c r="O209" s="62" t="n"/>
      <c r="P209" s="62" t="n"/>
    </row>
    <row r="210" ht="409.6" customHeight="1" s="49">
      <c r="A210" s="62" t="n">
        <v>209</v>
      </c>
      <c r="B210" s="78" t="n"/>
      <c r="C210" s="62" t="n"/>
      <c r="D210" s="78" t="n"/>
      <c r="E210" s="78" t="n"/>
      <c r="F210" s="78" t="n"/>
      <c r="G210" s="78" t="n"/>
      <c r="H210" s="78" t="n"/>
      <c r="I210" s="62" t="n"/>
      <c r="J210" s="78" t="n"/>
      <c r="K210" s="62" t="n"/>
      <c r="L210" s="78" t="n"/>
      <c r="M210" s="62" t="n"/>
      <c r="N210" s="78" t="inlineStr">
        <is>
          <t>Clinic</t>
        </is>
      </c>
      <c r="O210" s="62" t="n"/>
      <c r="P210" s="62" t="n"/>
    </row>
    <row r="211" ht="409.6" customHeight="1" s="49">
      <c r="A211" s="62" t="n">
        <v>210</v>
      </c>
      <c r="B211" s="78" t="n"/>
      <c r="C211" s="62" t="n"/>
      <c r="D211" s="78" t="n"/>
      <c r="E211" s="78" t="n"/>
      <c r="F211" s="78" t="n"/>
      <c r="G211" s="78" t="n"/>
      <c r="H211" s="78" t="n"/>
      <c r="I211" s="62" t="n"/>
      <c r="J211" s="78" t="n"/>
      <c r="K211" s="62" t="n"/>
      <c r="L211" s="78" t="n"/>
      <c r="M211" s="62" t="n"/>
      <c r="N211" s="78" t="inlineStr">
        <is>
          <t>Clinic</t>
        </is>
      </c>
      <c r="O211" s="62" t="n"/>
      <c r="P211" s="62" t="n"/>
    </row>
    <row r="212" ht="409.6" customHeight="1" s="49">
      <c r="A212" s="62" t="n">
        <v>211</v>
      </c>
      <c r="B212" s="78" t="n"/>
      <c r="C212" s="62" t="n"/>
      <c r="D212" s="78" t="n"/>
      <c r="E212" s="78" t="n"/>
      <c r="F212" s="78" t="n"/>
      <c r="G212" s="78" t="n"/>
      <c r="H212" s="78" t="n"/>
      <c r="I212" s="62" t="n"/>
      <c r="J212" s="78" t="n"/>
      <c r="K212" s="62" t="n"/>
      <c r="L212" s="78" t="n"/>
      <c r="M212" s="62" t="n"/>
      <c r="N212" s="78" t="inlineStr">
        <is>
          <t>Clinic</t>
        </is>
      </c>
      <c r="O212" s="62" t="n"/>
      <c r="P212" s="62" t="n"/>
    </row>
    <row r="213" ht="409.6" customHeight="1" s="49">
      <c r="A213" s="62" t="n">
        <v>212</v>
      </c>
      <c r="B213" s="78" t="n"/>
      <c r="C213" s="62" t="n"/>
      <c r="D213" s="78" t="n"/>
      <c r="E213" s="78" t="n"/>
      <c r="F213" s="78" t="n"/>
      <c r="G213" s="78" t="n"/>
      <c r="H213" s="78" t="n"/>
      <c r="I213" s="62" t="n"/>
      <c r="J213" s="78" t="n"/>
      <c r="K213" s="62" t="n"/>
      <c r="L213" s="78" t="n"/>
      <c r="M213" s="62" t="n"/>
      <c r="N213" s="78" t="inlineStr">
        <is>
          <t>Clinic</t>
        </is>
      </c>
      <c r="O213" s="62" t="n"/>
      <c r="P213" s="62" t="n"/>
    </row>
    <row r="214" ht="409.6" customHeight="1" s="49">
      <c r="A214" s="62" t="n">
        <v>213</v>
      </c>
      <c r="B214" s="78" t="n"/>
      <c r="C214" s="62" t="n"/>
      <c r="D214" s="78" t="n"/>
      <c r="E214" s="78" t="n"/>
      <c r="F214" s="78" t="n"/>
      <c r="G214" s="78" t="n"/>
      <c r="H214" s="78" t="n"/>
      <c r="I214" s="62" t="n"/>
      <c r="J214" s="78" t="n"/>
      <c r="K214" s="62" t="n"/>
      <c r="L214" s="78" t="n"/>
      <c r="M214" s="62" t="n"/>
      <c r="N214" s="78" t="inlineStr">
        <is>
          <t>Clinic</t>
        </is>
      </c>
      <c r="O214" s="62" t="n"/>
      <c r="P214" s="62" t="n"/>
    </row>
    <row r="215" ht="409.6" customHeight="1" s="49">
      <c r="A215" s="62" t="n">
        <v>214</v>
      </c>
      <c r="B215" s="78" t="n"/>
      <c r="C215" s="62" t="n"/>
      <c r="D215" s="78" t="n"/>
      <c r="E215" s="78" t="n"/>
      <c r="F215" s="78" t="n"/>
      <c r="G215" s="78" t="n"/>
      <c r="H215" s="78" t="n"/>
      <c r="I215" s="62" t="n"/>
      <c r="J215" s="78" t="n"/>
      <c r="K215" s="62" t="n"/>
      <c r="L215" s="78" t="n"/>
      <c r="M215" s="62" t="n"/>
      <c r="N215" s="78" t="inlineStr">
        <is>
          <t>Clinic</t>
        </is>
      </c>
      <c r="O215" s="62" t="n"/>
      <c r="P215" s="62" t="n"/>
    </row>
    <row r="216" ht="409.6" customHeight="1" s="49">
      <c r="A216" s="62" t="n">
        <v>215</v>
      </c>
      <c r="B216" s="78" t="n"/>
      <c r="C216" s="78" t="n"/>
      <c r="D216" s="78" t="n"/>
      <c r="E216" s="78" t="n"/>
      <c r="F216" s="78" t="n"/>
      <c r="G216" s="78" t="n"/>
      <c r="H216" s="78" t="n"/>
      <c r="I216" s="62" t="n"/>
      <c r="J216" s="78" t="n"/>
      <c r="K216" s="78" t="n"/>
      <c r="L216" s="78" t="n"/>
      <c r="M216" s="62" t="n"/>
      <c r="N216" s="62" t="inlineStr">
        <is>
          <t>Clinic</t>
        </is>
      </c>
      <c r="O216" s="78" t="n"/>
      <c r="P216" s="62" t="n"/>
    </row>
    <row r="217" ht="409.6" customHeight="1" s="49">
      <c r="A217" s="62" t="n">
        <v>216</v>
      </c>
      <c r="B217" s="78" t="n"/>
      <c r="C217" s="78" t="n"/>
      <c r="D217" s="78" t="n"/>
      <c r="E217" s="78" t="n"/>
      <c r="F217" s="78" t="n"/>
      <c r="G217" s="78" t="n"/>
      <c r="H217" s="78" t="n"/>
      <c r="I217" s="62" t="n"/>
      <c r="J217" s="78" t="n"/>
      <c r="K217" s="78" t="n"/>
      <c r="L217" s="78" t="n"/>
      <c r="M217" s="62" t="n"/>
      <c r="N217" s="62" t="inlineStr">
        <is>
          <t>Clinic</t>
        </is>
      </c>
      <c r="O217" s="78" t="n"/>
      <c r="P217" s="62" t="n"/>
    </row>
    <row r="218" ht="409.6" customHeight="1" s="49">
      <c r="A218" s="62" t="n">
        <v>217</v>
      </c>
      <c r="B218" s="78" t="n"/>
      <c r="C218" s="78" t="n"/>
      <c r="D218" s="78" t="n"/>
      <c r="E218" s="78" t="n"/>
      <c r="F218" s="78" t="n"/>
      <c r="G218" s="78" t="n"/>
      <c r="H218" s="78" t="n"/>
      <c r="I218" s="62" t="n"/>
      <c r="J218" s="78" t="n"/>
      <c r="K218" s="78" t="n"/>
      <c r="L218" s="78" t="n"/>
      <c r="M218" s="62" t="n"/>
      <c r="N218" s="62" t="inlineStr">
        <is>
          <t>Clinic</t>
        </is>
      </c>
      <c r="O218" s="78" t="n"/>
      <c r="P218" s="62" t="n"/>
    </row>
    <row r="219" ht="409.6" customHeight="1" s="49">
      <c r="A219" s="176" t="n">
        <v>137</v>
      </c>
      <c r="B219" t="inlineStr">
        <is>
          <t>13. ตามแนวทางเวชปฏิบัติ ESC Guidelines 2024 ผู้ป่วยอายุ 45 ปี มีโรคประจำตัวความดันโลหิตสูงร่วมกับเบาหวาน เป้าหมายระดับความดันโลหิตในการรักษาเมื่อวัดที่สถานพยาบาล (Office SBP) ควรมีค่าเท่าใด</t>
        </is>
      </c>
      <c r="D219" t="inlineStr">
        <is>
          <t>SBP 110-119 mmHg</t>
        </is>
      </c>
      <c r="E219" t="inlineStr">
        <is>
          <t>SBP 120-129 mmHg</t>
        </is>
      </c>
      <c r="F219" t="inlineStr">
        <is>
          <t>SBP 130-139 mmHg</t>
        </is>
      </c>
      <c r="G219" t="inlineStr">
        <is>
          <t>SBP 140-149 mmHg</t>
        </is>
      </c>
      <c r="H219" t="inlineStr">
        <is>
          <t>SBP 150-159 mmHg</t>
        </is>
      </c>
      <c r="I219" t="n">
        <v>2</v>
      </c>
      <c r="J219" t="inlineStr">
        <is>
          <t>✅ คำตอบที่ถูกต้อง: ข้อ ข. SBP 120-129 mmHg
🎯 ทำไมข้อนี้ถึงถูก: ตามแนวทางเวชปฏิบัติของ European Society of Cardiology (ESC Guidelines 2024) กำหนดเป้าหมายระดับความดันโลหิตในการรักษา (treatment target) สำหรับผู้ป่วยที่มีอายุ 18-65 ปี รวมถึงผู้ป่วยที่มีโรคร่วมเป็นเบาหวาน ให้ควบคุมระดับ Systolic Blood Pressure (SBP) ลงมาอยู่ในช่วง 120-129 mmHg หากผู้ป่วยสามารถทนต่อยาได้ดี (well tolerated)
🔍 ข้ออื่นผิดเพราะอะไร:
• ข้อ ก. SBP 110-119 mmHg: เป็นระดับความดันที่ต่ำเกินไป เสี่ยงต่อการเกิด hypotension, dizziness และการไหลเวียนเลือดไปเลี้ยงไตลดลง
• ข้อ ค. SBP 130-139 mmHg: เป็นเป้าหมายเดิมหรือเป้าหมายสำหรับผู้สูงอายุที่มีความเปราะบาง (frail elderly)
• ข้อ ง. SBP 140-149 mmHg: สูงเกินเกณฑ์มาตรฐานสำหรับผู้ป่วยเบาหวานที่มีความเสี่ยงต่อโรคหัวใจและหลอดเลือดสูง
• ข้อ จ. SBP 150-159 mmHg: เป็นระดับความดันที่เข้าเกณฑ์ความดันโลหิตสูง ไม่ใช่เป้าหมายในการรักษา
---</t>
        </is>
      </c>
      <c r="L219" t="inlineStr">
        <is>
          <t>Cardiovascular</t>
        </is>
      </c>
      <c r="M219" t="inlineStr">
        <is>
          <t>Hypertension</t>
        </is>
      </c>
      <c r="N219" t="inlineStr">
        <is>
          <t>Clinic</t>
        </is>
      </c>
      <c r="O219" t="inlineStr">
        <is>
          <t>ข้อ 13 Mock RxCU83</t>
        </is>
      </c>
      <c r="P219" t="inlineStr">
        <is>
          <t>ข้อสอบจำลอง</t>
        </is>
      </c>
      <c r="Q219" t="inlineStr">
        <is>
          <t>Mock RxCU83 ชุดที่ 1</t>
        </is>
      </c>
    </row>
    <row r="220" ht="409.6" customHeight="1" s="49">
      <c r="A220" s="176" t="n">
        <v>138</v>
      </c>
      <c r="B220" t="inlineStr">
        <is>
          <t>14. ผู้ป่วยหัวใจล้มเหลวเรื้อรังชนิดการบีบตัวของหัวใจห้องล่างซ้ายลดลง (HFrEF, LVEF &lt; 40%) และมีโรคความดันโลหิตสูงร่วมด้วย ควรพิจารณาหลีกเลี่ยงการใช้ยาใดต่อไปนี้มากที่สุด</t>
        </is>
      </c>
      <c r="D220" t="inlineStr">
        <is>
          <t>Carvedilol</t>
        </is>
      </c>
      <c r="E220" t="inlineStr">
        <is>
          <t>Enalapril</t>
        </is>
      </c>
      <c r="F220" t="inlineStr">
        <is>
          <t>Hydrochlorothiazide</t>
        </is>
      </c>
      <c r="G220" t="inlineStr">
        <is>
          <t>Spironolactone</t>
        </is>
      </c>
      <c r="H220" t="inlineStr">
        <is>
          <t>Verapamil</t>
        </is>
      </c>
      <c r="I220" t="n">
        <v>5</v>
      </c>
      <c r="J220" t="inlineStr">
        <is>
          <t>✅ คำตอบที่ถูกต้อง: ข้อ จ. Verapamil
🎯 ทำไมข้อนี้ถึงถูก: Verapamil เป็นยากลุ่ม Non-dihydropyridine calcium channel blocker (Non-DHP CCB) ซึ่งมีฤทธิ์ negative inotropic effect (กดการบีบตัวของกล้ามเนื้อหัวใจ) อย่างรุนแรง จึงมีข้อห้ามใช้เด็ดขาดในผู้ป่วย Heart Failure with reduced Ejection Fraction (HFrEF) เนื่องจากทำให้ภาวะหัวใจล้มเหลวกำเริบเฉียบพลันและเพิ่มอัตราการเสียชีวิต
🔍 ข้ออื่นผิดเพราะอะไร:
• ข้อ ก. Carvedilol: เป็น Beta-blocker ที่เป็นเสาหลัก 1 ใน 4 เสา (Guideline-Directed Medical Therapy: GDMT) ในการรักษา HFrEF เพื่อลดอัตราการเสียชีวิต
• ข้อ ข. Enalapril: เป็น ACE inhibitor ซึ่งเป็นยามาตรฐาน GDMT ช่วยลด afterload และลดการเกิด cardiac remodeling
• ข้อ ค. Hydrochlorothiazide: เป็นยาขับปัสสาวะ thiazide แม้ใน HF มักใช้ loop diuretics แต่ไม่ได้มีข้อห้ามใช้เด็ดขาดเหมือน Verapamil
• ข้อ ง. Spironolactone: เป็น Mineralocorticoid Receptor Antagonist (MRA) ซึ่งเป็นหนึ่งใน 4 เสาหลักของ GDMT ที่ช่วยชะลอ cardiac fibrosis และลดอัตราการเสียชีวิต
---</t>
        </is>
      </c>
      <c r="L220" t="inlineStr">
        <is>
          <t>Cardiovascular</t>
        </is>
      </c>
      <c r="M220" t="inlineStr">
        <is>
          <t>Heart Failure</t>
        </is>
      </c>
      <c r="N220" t="inlineStr">
        <is>
          <t>Clinic</t>
        </is>
      </c>
      <c r="O220" t="inlineStr">
        <is>
          <t>ข้อ 14 Mock RxCU83</t>
        </is>
      </c>
      <c r="P220" t="inlineStr">
        <is>
          <t>ข้อสอบจำลอง</t>
        </is>
      </c>
      <c r="Q220" t="inlineStr">
        <is>
          <t>Mock RxCU83 ชุดที่ 1</t>
        </is>
      </c>
    </row>
    <row r="221" ht="409.6" customHeight="1" s="49">
      <c r="A221" s="176" t="n">
        <v>139</v>
      </c>
      <c r="B221" t="inlineStr">
        <is>
          <t>15. ผู้ป่วยหญิงอายุ 45 ปี มีโรคประจำตัวความดันโลหิตสูงและเบาหวาน ได้รับยา Losartan 50 mg 1x1 pc มาเป็นเวลา 3 เดือน วันนี้มาตรวจติดตามพบความดันโลหิต 160/95 mmHg แนวทางการรักษาข้อใดควรหลีกเลี่ยงมากที่สุดในผู้ป่วยรายนี้</t>
        </is>
      </c>
      <c r="D221" t="inlineStr">
        <is>
          <t>เพิ่มยา Amlodipine</t>
        </is>
      </c>
      <c r="E221" t="inlineStr">
        <is>
          <t>เพิ่มยา Hydrochlorothiazide</t>
        </is>
      </c>
      <c r="F221" t="inlineStr">
        <is>
          <t>เพิ่มยา Nebivolol</t>
        </is>
      </c>
      <c r="G221" t="inlineStr">
        <is>
          <t>เพิ่มยา Ramipril</t>
        </is>
      </c>
      <c r="H221" t="inlineStr">
        <is>
          <t>ปรับเพิ่มขนาดยา Losartan</t>
        </is>
      </c>
      <c r="I221" t="n">
        <v>4</v>
      </c>
      <c r="J221" t="inlineStr">
        <is>
          <t>✅ คำตอบที่ถูกต้อง: ข้อ ง. เพิ่มยา Ramipril
🎯 ทำไมข้อนี้ถึงถูก: การสั่งใช้ยากลุ่ม ACE inhibitor (Ramipril) ร่วมกับยากลุ่ม ARB (Losartan) ถือเป็น dual RAAS blockade ซึ่งมีข้อห้ามใช้เด็ดขาด (contraindication) เนื่องจากผลการศึกษาทางคลินิกขนาดใหญ่ (เช่น ONTARGET trial) ยืนยันว่าไม่ช่วยเพิ่มประโยชน์ในการลดการเกิดโรคหัวใจและหลอดเลือด แต่กลับเพิ่มความเสี่ยงต่อภาวะไตวายเฉียบพลัน (Acute Kidney Injury), ภาวะโพแทสเซียมในเลือดสูง (Hyperkalemia) และความดันโลหิตต่ำรุนแรง (Hypotension)
🔍 ข้ออื่นผิดเพราะอะไร:
• ข้อ ก. เพิ่มยา Amlodipine: เป็นทางเลือกที่แนะนำอันดับต้นๆ (first-line combination therapy) ระหว่าง ARB + DHP-CCB ซึ่งมีประสิทธิภาพสูงและเสริมฤทธิ์กันได้ดี
• ข้อ ข. เพิ่มยา Hydrochlorothiazide: เป็นยาขับปัสสาวะ Thiazide ซึ่งเป็นสูตรผสมมาตรฐานที่แนะนำร่วมกับ ARB
• ข้อ ค. เพิ่มยา Nebivolol: แม้ beta-blocker จะไม่ใช่ยาตัวเลือกแรกใน HTN ที่ไม่มีโรคร่วมทางหัวใจ แต่ไม่ได้เป็นข้อห้ามใช้เด็ดขาดเหมือนการใช้ ACEI ร่วมกับ ARB
• ข้อ จ. ปรับเพิ่มขนาดยา Losartan: สามารถปรับเพิ่มขนาดยาจาก 50 mg เป็น 100 mg/day ได้ตามแนวทางเวชปฏิบัติ
---</t>
        </is>
      </c>
      <c r="L221" t="inlineStr">
        <is>
          <t>Cardiovascular</t>
        </is>
      </c>
      <c r="M221" t="inlineStr">
        <is>
          <t>Hypertension</t>
        </is>
      </c>
      <c r="N221" t="inlineStr">
        <is>
          <t>Clinic</t>
        </is>
      </c>
      <c r="O221" t="inlineStr">
        <is>
          <t>ข้อ 15 Mock RxCU83</t>
        </is>
      </c>
      <c r="P221" t="inlineStr">
        <is>
          <t>ข้อสอบจำลอง</t>
        </is>
      </c>
      <c r="Q221" t="inlineStr">
        <is>
          <t>Mock RxCU83 ชุดที่ 1</t>
        </is>
      </c>
    </row>
    <row r="222" ht="409.6" customHeight="1" s="49">
      <c r="A222" s="176" t="n">
        <v>140</v>
      </c>
      <c r="B222" t="inlineStr">
        <is>
          <t>16. กลไกใดเป็นไปได้มากที่สุดในการอธิบายการเพิ่มขึ้นของระดับโพแทสเซียมในเลือดจากการใช้ยา Enalapril ร่วมกับ Spironolactone</t>
        </is>
      </c>
      <c r="D222" t="inlineStr">
        <is>
          <t>ACE inhibitor ลดการสร้าง NO ทำให้เกิด vasodilation มากเกินไป</t>
        </is>
      </c>
      <c r="E222" t="inlineStr">
        <is>
          <t>Enalapril ยับยั้ง Na+/K+ ATPase ทำให้โพแทสเซียมคั่งในพลาสมา</t>
        </is>
      </c>
      <c r="F222" t="inlineStr">
        <is>
          <t>Spironolactone กระตุ้น beta 1 receptor ทำให้เพิ่มความคงตัวของโพแทสเซียม</t>
        </is>
      </c>
      <c r="G222" t="inlineStr">
        <is>
          <t>Enalapril ลดการสร้าง Aldosterone และ Spironolactone ปิดกั้น Aldosterone receptor ที่ท่อไตส่วนปลาย ทำให้ลดการขับออกของโพแทสเซียม</t>
        </is>
      </c>
      <c r="H222" t="inlineStr">
        <is>
          <t>Enalapril เพิ่มการหลั่ง renin ทำให้เกิดการคั่งของโพแทสเซียมโดยตรง</t>
        </is>
      </c>
      <c r="I222" t="n">
        <v>4</v>
      </c>
      <c r="J222" t="inlineStr">
        <is>
          <t>✅ คำตอบที่ถูกต้อง: ข้อ ง. Enalapril ลดการสร้าง Aldosterone และ Spironolactone ปิดกั้น Aldosterone receptor ที่ท่อไตส่วนปลาย ทำให้ลดการขับออกของโพแทสเซียม
🎯 ทำไมข้อนี้ถึงถูก: Enalapril ยับยั้งเอนไซม์ ACE ทำให้ลดการสร้าง Angiotensin II ซึ่งส่งผลลดการกระตุ้นการหลั่ง Aldosterone จากต่อมหมวกไต ขณะที่ Spironolactone ออกฤทธิ์แข่งขันปิดกั้น Mineralocorticoid receptor ของ Aldosterone โดยตรงที่ principal cells บริเวณ distal tubule และ cortical collecting duct การยับยั้งกลไกของ aldosterone ร่วมกันทั้งสองทางทำให้ไตลดการขับ potassium ออกทางปัสสาวะ จึงทำให้เกิดภาวะ hyperkalemia ได้ง่าย
🔍 ข้ออื่นผิดเพราะอะไร:
• ข้อ ก. ACE inhibitor ลดการสร้าง NO: Enalapril ช่วยเพิ่มระดับ bradykinin ซึ่งส่งเสริมการสร้าง NO ไม่ได้ลดการสร้าง และ NO ไม่ได้ควบคุมการขับโพแทสเซียมโดยตรง
• ข้อ ข. Enalapril ยับยั้ง Na+/K+ ATPase: Enalapril ไม่ได้ออกฤทธิ์ยับยั้งเอนไซม์ Na+/K+ ATPase (ยาที่ยับยั้งคือ Digoxin)
• ข้อ ค. Spironolactone กระตุ้น beta 1 receptor: Spironolactone เป็น aldosterone antagonist ไม่มีผลกระตุ้น beta 1 receptor
• ข้อ จ. Enalapril เพิ่มการหลั่ง renin ทำให้เกิดการคั่งของโพแทสเซียมโดยตรง: Renin ไม่ได้เป็นสารที่ทำให้โพแทสเซียมคั่งโดยตรง
---</t>
        </is>
      </c>
      <c r="L222" t="inlineStr">
        <is>
          <t>Cardiovascular</t>
        </is>
      </c>
      <c r="M222" t="inlineStr">
        <is>
          <t>Hypertension</t>
        </is>
      </c>
      <c r="N222" t="inlineStr">
        <is>
          <t>Clinic</t>
        </is>
      </c>
      <c r="O222" t="inlineStr">
        <is>
          <t>ข้อ 16 Mock RxCU83</t>
        </is>
      </c>
      <c r="P222" t="inlineStr">
        <is>
          <t>ข้อสอบจำลอง</t>
        </is>
      </c>
      <c r="Q222" t="inlineStr">
        <is>
          <t>Mock RxCU83 ชุดที่ 1</t>
        </is>
      </c>
    </row>
    <row r="223" ht="409.6" customHeight="1" s="49">
      <c r="A223" s="176" t="n">
        <v>141</v>
      </c>
      <c r="B223" t="inlineStr">
        <is>
          <t>17. ข้อใดระบุกลไกการออกฤทธิ์ของ Calcium Channel Blockers (CCB) และกลุ่มยาที่มีผลเด่นในการขยายหลอดเลือดแดงส่วนปลายได้อย่างถูกต้อง</t>
        </is>
      </c>
      <c r="D223" t="inlineStr">
        <is>
          <t>กระตุ้นการสังเคราะห์ Nitric Oxide, non-dihydropyridine</t>
        </is>
      </c>
      <c r="E223" t="inlineStr">
        <is>
          <t>ปิดกั้น L-type voltage-gated calcium channel, dihydropyridine</t>
        </is>
      </c>
      <c r="F223" t="inlineStr">
        <is>
          <t>ยับยั้ง beta-adrenergic receptor, non-selective CCB</t>
        </is>
      </c>
      <c r="G223" t="inlineStr">
        <is>
          <t>กระตุ้นการนำพาแคลเซียมเข้าสู่เซลล์กล้ามเนื้อหัวใจ, selective CCB</t>
        </is>
      </c>
      <c r="H223" t="inlineStr">
        <is>
          <t>ยับยั้งการหลั่ง renin จาก juxtaglomerular apparatus, central CCB</t>
        </is>
      </c>
      <c r="I223" t="n">
        <v>2</v>
      </c>
      <c r="J223" t="inlineStr">
        <is>
          <t>✅ คำตอบที่ถูกต้อง: ข้อ ข. ปิดกั้น L-type voltage-gated calcium channel, dihydropyridine
🎯 ทำไมข้อนี้ถึงถูก: CCB ออกฤทธิ์ปิดกั้น L-type voltage-gated calcium channels บนเยื่อหุ้มเซลล์กล้ามเนื้อเรียบของหลอดเลือดและกล้ามเนื้อหัวใจ ทำให้ลดการไหลเข้าของ Ca2+ ส่งผลให้กล้ามเนื้อคลายตัว โดยกลุ่ม Dihydropyridines (DHP CCBs เช่น Amlodipine, Felodipine) มีความจำเพาะสูงต่อ vascular smooth muscle จึงมีผลขยายหลอดเลือดแดงส่วนปลาย (arterial vasodilation) ลดแรงต้านของหลอดเลือดและความดันโลหิตได้อย่างโดดเด่น
🔍 ข้ออื่นผิดเพราะอะไร:
• ข้อ ก. กระตุ้นการสังเคราะห์ Nitric Oxide, non-dihydropyridine: ไม่ใช่กลไกหลักของ CCB และ non-DHP CCB มีผลเด่นที่กล้ามเนื้อหัวใจและ conduction system
• ข้อ ค. ยับยั้ง beta-adrenergic receptor: เป็นกลไกของยากลุ่ม Beta-blockers
• ข้อ ง. กระตุ้นการนำพาแคลเซียมเข้าสู่เซลล์กล้ามเนื้อหัวใจ: CCB มีฤทธิ์ยับยั้ง (inhibit/block) ไม่ใช่กระตุ้น (stimulate)
• ข้อ จ. ยับยั้งการหลั่ง renin: เป็นผลทางอ้อมของยาบางกลุ่ม ไม่ใช่กลไกของ CCB
---</t>
        </is>
      </c>
      <c r="L223" t="inlineStr">
        <is>
          <t>Cardiovascular</t>
        </is>
      </c>
      <c r="M223" t="inlineStr">
        <is>
          <t>Hypertension</t>
        </is>
      </c>
      <c r="N223" t="inlineStr">
        <is>
          <t>Clinic</t>
        </is>
      </c>
      <c r="O223" t="inlineStr">
        <is>
          <t>ข้อ 17 Mock RxCU83</t>
        </is>
      </c>
      <c r="P223" t="inlineStr">
        <is>
          <t>ข้อสอบจำลอง</t>
        </is>
      </c>
      <c r="Q223" t="inlineStr">
        <is>
          <t>Mock RxCU83 ชุดที่ 1</t>
        </is>
      </c>
    </row>
    <row r="224" ht="409.6" customHeight="1" s="49">
      <c r="A224" s="176" t="n">
        <v>142</v>
      </c>
      <c r="B224" t="inlineStr">
        <is>
          <t>114. ชายไทย อายุ 70 ปี น้ำหนัก 70 kg เป็น chronic coronary syndrome มา 1 ปี ความดันโลหิตสูง 10 ปี เบาหวานและไขมันในเลือดสูง 5 ปี ได้รับยา ASA 81 mg 1x1 pc, amlodipine 10 mg 1x1 pc, metformin 500 mg 2x2 pc, atorvastatin 40 mg 1xhs
มาพบแพทย์ที่คลินิกโรคหัวใจ ยังมีอาการเจ็บแน่นหน้าอกบางครั้งเวลาออกแรงหนักๆ (CCS class II) ผลตรวจสัญญาณชีพ: BP 130/80 mmHg, HR 50 ครั้ง/นาที (normal sinus rhythm), RR 20 ครั้ง/นาที ยาในข้อใดเหมาะสมที่สุดในการเพิ่มเพื่อควบคุมอาการเจ็บแน่นหน้าอกของผู้ป่วยรายนี้</t>
        </is>
      </c>
      <c r="C224" t="inlineStr">
        <is>
          <t>ชายไทย อายุ 70 ปี น้ำหนัก 70 kg เป็น chronic coronary syndrome มา 1 ปี ความดันโลหิตสูง 10 ปี เบาหวานและไขมันในเลือดสูง 5 ปี ได้รับยา ASA 81 mg 1x1 pc, amlodipine 10 mg 1x1 pc, metformin 500 mg 2x2 pc, atorvastatin 40 mg 1xhs
มาพบแพทย์ที่คลินิกโรคหัวใจ ยังมีอาการเจ็บแน่นหน้าอกบางครั้งเวลาออกแรงหนักๆ (CCS class II) ผลตรวจสัญญาณชีพ: BP 130/80 mmHg, HR 50 ครั้ง/นาที (normal sinus rhythm), RR 20 ครั้ง/นาที ยาในข้อใดเหมาะสมที่สุดในการเพิ่มเพื่อควบคุมอาการเจ็บแน่นหน้าอกของผู้ป่วยรายนี้</t>
        </is>
      </c>
      <c r="D224" t="inlineStr">
        <is>
          <t>Atenolol</t>
        </is>
      </c>
      <c r="E224" t="inlineStr">
        <is>
          <t>Diltiazem</t>
        </is>
      </c>
      <c r="F224" t="inlineStr">
        <is>
          <t>Trimetazidine</t>
        </is>
      </c>
      <c r="G224" t="inlineStr">
        <is>
          <t>Ivabradine</t>
        </is>
      </c>
      <c r="H224" t="inlineStr">
        <is>
          <t>Amiodarone</t>
        </is>
      </c>
      <c r="I224" t="n">
        <v>3</v>
      </c>
      <c r="J224" t="inlineStr">
        <is>
          <t>✅ คำตอบที่ถูกต้อง: ข้อ c. Trimetazidine
🎯 ทำไมข้อนี้ถึงถูก:
ผู้ป่วยมีภาวะหัวใจเต้นช้า (bradycardia, HR 50 bpm) ทำให้มีข้อห้ามในการใช้ยากลุ่ม beta-blockers, non-DHP CCB และ ivabradine เพราะจะยิ่งกดอัตราการเต้นของหัวใจให้ช้าลงจนเกิดอันตราย Trimetazidine ออกฤทธิ์ปรับปรุงกระบวนการเผาผลาญพลังงานของกล้ามเนื้อหัวใจ (metabolic agent) โดยยับยั้งเอนไซม์ fatty acid beta-oxidation ช่วยบรรเทาอาการเจ็บแน่นหน้าอกได้ดีโดยไม่มีผลกระทบต่ออัตราการเต้นของหัวใจและความดันโลหิต จึงเป็นทางเลือกที่ปลอดภัยและเหมาะสมที่สุด
🔍 ข้ออื่นผิดเพราะอะไร:
• ข้อ a.: Atenolol เป็น beta-blocker มีฤทธิ์ลดอัตราการเต้นของหัวใจ มีข้อห้ามใช้เมื่อ HR &lt; 60 bpm
• ข้อ b.: Diltiazem เป็น non-DHP CCB มีฤทธิ์ลดอัตราการเต้นของหัวใจและกด AV conduction ห้ามใช้ในภาวะ bradycardia
• ข้อ d.: Ivabradine ออกฤทธิ์ยับยั้ง If channel ที่ SA node ช่วยลดอัตราการเต้นของหัวใจ มีข้อบ่งใช้เฉพาะเมื่อผู้ป่วยมี resting HR &gt;= 70 bpm ดังนั้นในรายนี้ที่มี HR 50 bpm จึงห้ามใช้
• ข้อ e.: Amiodarone เป็น antiarrhythmic drug ไม่ใช่ยาบรรเทาอาการ angina pectoris ทั่วไป และมีฤทธิ์กดหัวใจเต้นช้าเช่นกัน
---</t>
        </is>
      </c>
      <c r="L224" t="inlineStr">
        <is>
          <t>Cardiovascular</t>
        </is>
      </c>
      <c r="M224" t="inlineStr">
        <is>
          <t>Ischemic heart disease &amp; ACS</t>
        </is>
      </c>
      <c r="N224" t="inlineStr">
        <is>
          <t>Clinic</t>
        </is>
      </c>
      <c r="O224" t="inlineStr">
        <is>
          <t>2567</t>
        </is>
      </c>
      <c r="P224" t="inlineStr">
        <is>
          <t>ข้อสอบจำลอง</t>
        </is>
      </c>
      <c r="Q224" t="inlineStr">
        <is>
          <t>Mock RxCU83 ชุดที่ 2</t>
        </is>
      </c>
    </row>
    <row r="225" ht="409.6" customHeight="1" s="49">
      <c r="A225" s="176" t="n">
        <v>143</v>
      </c>
      <c r="B225" t="inlineStr">
        <is>
          <t>115. จากเคสข้อ 114 หากผลทางห้องปฏิบัติการของผู้ป่วยรายนี้หลังอดอาหาร 12 ชั่วโมง พบว่า: BP 130/80 mmHg, HbA1c 7.0%, FBS 120 mg/dL, sCr 1.0 mg/dL, eGFR 80 mL/min/1.73 m², Lipid panel: TC 140 mg/dL, TG 150 mg/dL, HDL-C 60 mg/dL (คำนวณ LDL-C = 140 - 60 - 30 = 50 mg/dL) ในผู้ป่วยที่เป็นโรคหลอดเลือดหัวใจ (Chronic coronary syndrome) ร่วมกับเบาหวาน ควรปรับการรักษาด้านไขมันอย่างไร</t>
        </is>
      </c>
      <c r="C225" t="inlineStr">
        <is>
          <t>จากเคสข้อ 114 หากผลทางห้องปฏิบัติการของผู้ป่วยรายนี้หลังอดอาหาร 12 ชั่วโมง พบว่า: BP 130/80 mmHg, HbA1c 7.0%, FBS 120 mg/dL, sCr 1.0 mg/dL, eGFR 80 mL/min/1.73 m², Lipid panel: TC 140 mg/dL, TG 150 mg/dL, HDL-C 60 mg/dL (คำนวณ LDL-C = 140 - 60 - 30 = 50 mg/dL) ในผู้ป่วยที่เป็นโรคหลอดเลือดหัวใจ (Chronic coronary syndrome) ร่วมกับเบาหวาน ควรปรับการรักษาด้านไขมันอย่างไร</t>
        </is>
      </c>
      <c r="D225" t="inlineStr">
        <is>
          <t>เพิ่มยา Enalapril</t>
        </is>
      </c>
      <c r="E225" t="inlineStr">
        <is>
          <t>เพิ่มยา Ezetimibe ร่วมกับ Atorvastatin</t>
        </is>
      </c>
      <c r="F225" t="inlineStr">
        <is>
          <t>คงขนาดยา Atorvastatin 40 mg เดิม เนื่องจากระดับ LDL-C บรรลุเป้าหมายการรักษาแล้ว</t>
        </is>
      </c>
      <c r="G225" t="inlineStr">
        <is>
          <t>เพิ่มยา Dapagliflozin</t>
        </is>
      </c>
      <c r="H225" t="inlineStr">
        <is>
          <t>เพิ่มยา Spironolactone</t>
        </is>
      </c>
      <c r="I225" t="n">
        <v>3</v>
      </c>
      <c r="J225" t="inlineStr">
        <is>
          <t>✅ คำตอบที่ถูกต้อง: ข้อ c. คงขนาดยา Atorvastatin 40 mg เดิม เนื่องจากระดับ LDL-C บรรลุเป้าหมายการรักษาแล้ว
🎯 ทำไมข้อนี้ถึงถูก:
ตามแนวทางเวชปฏิบัติ ESC/EAS 2019 และ ACC/AHA ในผู้ป่วยกลุ่ม Very High Cardiovascular Risk (มี Established ASCVD ร่วมกับ Diabetes mellitus) เป้าหมายของระดับ LDL-C คือ &lt; 55 mg/dL และลดลงอย่างน้อย 50% จากค่าเริ่มต้น จากผลแล็บของผู้ป่วยคำนวณ LDL-C ได้ 50 mg/dL ซึ่งบรรลุเป้าหมาย &lt; 55 mg/dL เรียบร้อยแล้วภายใต้การใช้ high-intensity statin (atorvastatin 40 mg) ดังนั้นจึงควรคงขนาดยาเดิมและติดตามผลต่อไป
🔍 ข้ออื่นผิดเพราะอะไร:
• ข้อ a.: Enalapril เป็น ACEI ช่วยควบคุมความดันและป้องกันไต แต่ระดับความดันปัจจุบัน 130/80 mmHg ควบคุมได้ดี และโจทย์เน้นการประเมินการปรับยาเพื่อเป้าหมาย ASCVD
• ข้อ b.: การเพิ่ม ezetimibe จะพิจารณาเมื่อใช้ high-intensity statin ขนาดสูงสุดแล้วแต่ LDL-C ยังไม่ถึงเป้าหมาย (&lt; 55 mg/dL) แต่รายนี้ LDL-C ถึงเป้าหมายแล้ว
• ข้อ d.: Dapagliflozin พิจารณาเพิ่มเพื่อควบคุมเบาหวานหรือลดความเสี่ยงหัวใจล้มเหลว แต่ระดับ HbA1c 7.0% ในผู้สูงอายุ 70 ปีถือว่าอยู่ในเกณฑ์เป้าหมายที่ดีแล้ว
• ข้อ e.: Spironolactone มีข้อบ่งใช้หลักใน heart failure with reduced ejection fraction (HFrEF) หรือ resistant hypertension ซึ่งผู้ป่วยรายนี้ยังไม่มีข้อบ่งชี้
---</t>
        </is>
      </c>
      <c r="L225" t="inlineStr">
        <is>
          <t>Cardiovascular</t>
        </is>
      </c>
      <c r="M225" t="inlineStr">
        <is>
          <t>Dyslipidemias</t>
        </is>
      </c>
      <c r="N225" t="inlineStr">
        <is>
          <t>Clinic</t>
        </is>
      </c>
      <c r="O225" t="inlineStr">
        <is>
          <t>2567</t>
        </is>
      </c>
      <c r="P225" t="inlineStr">
        <is>
          <t>ข้อสอบจำลอง</t>
        </is>
      </c>
      <c r="Q225" t="inlineStr">
        <is>
          <t>Mock RxCU83 ชุดที่ 2</t>
        </is>
      </c>
    </row>
    <row r="226" ht="409.6" customHeight="1" s="49">
      <c r="A226" s="176" t="n">
        <v>144</v>
      </c>
      <c r="B226" t="inlineStr">
        <is>
          <t>117. ตัวชี้วัดทางห้องปฏิบัติการคู่ใดที่สามารถแสดงถึงความเสี่ยงการเกิดโรคหัวใจเรื้อรัง (Chronic cardiovascular risk) และภาวะกล้ามเนื้อหัวใจตายเฉียบพลัน (Acute myocardial infarction) ได้อย่างจำเพาะเจาะจงและดีที่สุด ตามลำดับ</t>
        </is>
      </c>
      <c r="C226" t="inlineStr">
        <is>
          <t>ตัวชี้วัดทางห้องปฏิบัติการคู่ใดที่สามารถแสดงถึงความเสี่ยงการเกิดโรคหัวใจเรื้อรัง (Chronic cardiovascular risk) และภาวะกล้ามเนื้อหัวใจตายเฉียบพลัน (Acute myocardial infarction) ได้อย่างจำเพาะเจาะจงและดีที่สุด ตามลำดับ</t>
        </is>
      </c>
      <c r="D226" t="inlineStr">
        <is>
          <t>LDL-C และ Cardiac Troponin I (หรือ Troponin T)</t>
        </is>
      </c>
      <c r="E226" t="inlineStr">
        <is>
          <t>HDL-C และ CK-MB</t>
        </is>
      </c>
      <c r="F226" t="inlineStr">
        <is>
          <t>hs-CRP และ Myoglobin</t>
        </is>
      </c>
      <c r="G226" t="inlineStr">
        <is>
          <t>Total cholesterol และ HbA1c</t>
        </is>
      </c>
      <c r="H226" t="inlineStr">
        <is>
          <t>Triglyceride และ NT-proBNP</t>
        </is>
      </c>
      <c r="I226" t="n">
        <v>1</v>
      </c>
      <c r="J226" t="inlineStr">
        <is>
          <t>✅ คำตอบที่ถูกต้อง: ข้อ a. LDL-C และ Cardiac Troponin I (หรือ Troponin T)
🎯 ทำไมข้อนี้ถึงถูก:
ระดับ LDL-C เป็นตัวชี้วัดสำคัญระดับปฐมภูมิในการประเมินความเสี่ยงระยะยาวของการเกิดโรคหลอดเลือดแข็งตัว (atherosclerosis) และเหตุการณ์หัวใจขาดเลือดเรื้อรัง ส่วน Cardiac Troponin (cTnI หรือ cTnT) เป็น gold standard biomarker ที่มีความไว (sensitivity) และความจำเพาะ (specificity) สูงสุดต่อการบาดเจ็บและเนื้อตายของเซลล์กล้ามเนื้อหัวใจเฉียบพลัน (Acute myocardial infarction)
🔍 ข้ออื่นผิดเพราะอะไร:
• ข้อ b.: CK-MB มีความจำเพาะต่อกล้ามเนื้อหัวใจน้อยกว่า Troponin เนื่องจากพบในกล้ามเนื้อลายได้เช่นกัน
• ข้อ c.: hs-CRP เป็น marker ของ systemic inflammation ทั่วไป ไม่จำเพาะต่อหัวใจ ส่วน Myoglobin มีความจำเพาะต่ำมาก
• ข้อ d.: HbA1c และ Total cholesterol เป็นตัวชี้วัดโรคเรื้อรัง ไม่สามารถบอกภาวะกล้ามเนื้อหัวใจตายเฉียบพลันได้
• ข้อ e.: NT-proBNP เป็นตัวชี้วัดหลักสำหรับภาวะหัวใจล้มเหลว (Heart Failure) จากการยืดขยายของผนังหัวใจ ไม่ใช่ตัวชี้วัดหลักของกล้ามเนื้อหัวใจตายเฉียบพลัน
---</t>
        </is>
      </c>
      <c r="L226" t="inlineStr">
        <is>
          <t>Cardiovascular</t>
        </is>
      </c>
      <c r="M226" t="inlineStr">
        <is>
          <t>Ischemic heart disease &amp; ACS</t>
        </is>
      </c>
      <c r="N226" t="inlineStr">
        <is>
          <t>Clinic</t>
        </is>
      </c>
      <c r="O226" t="inlineStr">
        <is>
          <t>2567</t>
        </is>
      </c>
      <c r="P226" t="inlineStr">
        <is>
          <t>ข้อสอบจำลอง</t>
        </is>
      </c>
      <c r="Q226" t="inlineStr">
        <is>
          <t>Mock RxCU83 ชุดที่ 2</t>
        </is>
      </c>
    </row>
    <row r="227" ht="409.6" customHeight="1" s="49">
      <c r="A227" s="176" t="n">
        <v>145</v>
      </c>
      <c r="B227" t="inlineStr">
        <is>
          <t>118. ในระยะเริ่มต้นของการเกิดพยาธิสภาพของโรคหลอดเลือดแดงแข็ง (Atherosclerosis) เหตุการณ์ใดเกิดขึ้นเป็นลำดับแรกสุด</t>
        </is>
      </c>
      <c r="C227" t="inlineStr">
        <is>
          <t>ในระยะเริ่มต้นของการเกิดพยาธิสภาพของโรคหลอดเลือดแดงแข็ง (Atherosclerosis) เหตุการณ์ใดเกิดขึ้นเป็นลำดับแรกสุด</t>
        </is>
      </c>
      <c r="D227" t="inlineStr">
        <is>
          <t>การสะสมของแคลเซียมในผนังหลอดเลือด (Vascular calcification)</t>
        </is>
      </c>
      <c r="E227" t="inlineStr">
        <is>
          <t>การแตกของแผ่นไขมัน (Fibrous cap rupture) และการเกิดลิ่มเลือดอุดตัน</t>
        </is>
      </c>
      <c r="F227" t="inlineStr">
        <is>
          <t>การแทรกตัวของเม็ดเลือดขาวและการสะสมของไขมันจนเกิด Fatty streak</t>
        </is>
      </c>
      <c r="G227" t="inlineStr">
        <is>
          <t>การบาดเจ็บและอักเสบของเยื่อบุผนังหลอดเลือดชั้นใน (Endothelial injury/dysfunction) ร่วมกับการแทรกซึมของอนุภาค LDL เข้าสู่ชั้น Intima</t>
        </is>
      </c>
      <c r="H227" t="inlineStr">
        <is>
          <t>การแบ่งตัวและการเคลื่อนที่ของเซลล์กล้ามเนื้อเรียบ (Vascular smooth muscle cell proliferation)</t>
        </is>
      </c>
      <c r="I227" t="n">
        <v>4</v>
      </c>
      <c r="J227" t="inlineStr">
        <is>
          <t>✅ คำตอบที่ถูกต้อง: ข้อ d. การบาดเจ็บและอักเสบของเยื่อบุผนังหลอดเลือดชั้นใน (Endothelial injury/dysfunction) ร่วมกับการแทรกซึมของอนุภาค LDL เข้าสู่ชั้น Intima
🎯 ทำไมข้อนี้ถึงถูก:
ขั้นตอนแรกสุดของการเกิด Atherosclerosis เริ่มต้นจาก Endothelial injury หรือ Endothelial dysfunction ซึ่งถูกกระตุ้นโดยปัจจัยเสี่ยงต่างๆ (เช่น ความดันโลหิตสูง, สารพิษจากบุหรี่, น้ำตาลในเลือดสูง) ส่งผลให้ผนังหลอดเลือดเพิ่ม permeability ยอมให้อนุภาค LDL แทรกซึมผ่านเข้าสู่ชั้น subendothelial (intima) และเกิดปฏิกิริยา oxidation กลายเป็น oxidized LDL ดึงดูดเม็ดเลือดขาวเข้ามา
🔍 ข้ออื่นผิดเพราะอะไร:
• ข้อ a.: การสะสมของแคลเซียมเกิดขึ้นในระยะท้ายของโรคหลอดเลือดแดงแข็ง (advanced lesion)
• ข้อ b.: การแตกของ fibrous cap เป็นระยะสุดท้ายที่ทำให้เกิดภาวะแทรกซ้อนเฉียบพลัน เช่น ACS
• ข้อ c.: การเกิด fatty streak เกิดขึ้นหลังจาก endothelial injury และหลังจาก macrophage กลืนกิน ox-LDL จนกลายเป็น foam cells
• ข้อ e.: การเคลื่อนที่และแบ่งตัวของ smooth muscle cells เป็นขั้นตอนต่อเนื่องที่ตามมาเพื่อสร้าง fibrous cap ปกคลุมก้อนไขมัน
---</t>
        </is>
      </c>
      <c r="L227" t="inlineStr">
        <is>
          <t>Cardiovascular</t>
        </is>
      </c>
      <c r="M227" t="inlineStr">
        <is>
          <t>Dyslipidemias</t>
        </is>
      </c>
      <c r="N227" t="inlineStr">
        <is>
          <t>Clinic</t>
        </is>
      </c>
      <c r="O227" t="inlineStr">
        <is>
          <t>2567</t>
        </is>
      </c>
      <c r="P227" t="inlineStr">
        <is>
          <t>ข้อสอบจำลอง</t>
        </is>
      </c>
      <c r="Q227" t="inlineStr">
        <is>
          <t>Mock RxCU83 ชุดที่ 2</t>
        </is>
      </c>
    </row>
    <row r="228" ht="409.6" customHeight="1" s="49">
      <c r="A228" s="176" t="n">
        <v>146</v>
      </c>
      <c r="B228" t="inlineStr">
        <is>
          <t>122. จากเคสผู้ป่วยข้อ 114 ที่ได้รับยา Atorvastatin, Amlodipine, Aspirin และ Metformin ข้อใดเป็นคำแนะนำด้านโภชนาการและการใช้ยาที่สำคัญที่สุดเพื่อความปลอดภัยของผู้ป่วย</t>
        </is>
      </c>
      <c r="C228" t="inlineStr">
        <is>
          <t>จากเคสผู้ป่วยข้อ 114 ที่ได้รับยา Atorvastatin, Amlodipine, Aspirin และ Metformin ข้อใดเป็นคำแนะนำด้านโภชนาการและการใช้ยาที่สำคัญที่สุดเพื่อความปลอดภัยของผู้ป่วย</t>
        </is>
      </c>
      <c r="D228" t="inlineStr">
        <is>
          <t>ควรหลีกเลี่ยงการดื่มเครื่องดื่มแอลกอฮอล์ปริมาณมากในขณะรับประทานยา Atorvastatin เพื่อลดความเสี่ยงต่อการเกิดพิษต่อตับ (Hepatotoxicity)</t>
        </is>
      </c>
      <c r="E228" t="inlineStr">
        <is>
          <t>รับประทานอาหารที่มีวิตามิน K สูงปริมาณมากๆ เพื่อเสริมฤทธิ์ต้านเกล็ดเลือดของ Aspirin</t>
        </is>
      </c>
      <c r="F228" t="inlineStr">
        <is>
          <t>รับประทานอาหารที่มีน้ำตาลสูงระหว่างใช้ Metformin เพื่อป้องกันภาวะระดับน้ำตาลในเลือดต่ำ</t>
        </is>
      </c>
      <c r="G228" t="inlineStr">
        <is>
          <t>ดื่มน้ำเกรปฟรุต (Grapefruit juice) ปริมาณมากทุกวันเพื่อช่วยลดระดับคอเลสเตอรอล</t>
        </is>
      </c>
      <c r="H228" t="inlineStr">
        <is>
          <t>รับประทานยา Metformin พร้อมนมและผลิตภัณฑ์จากนมเพื่อเพิ่มการดูดซึมยา</t>
        </is>
      </c>
      <c r="I228" t="n">
        <v>1</v>
      </c>
      <c r="J228" t="inlineStr">
        <is>
          <t>✅ คำตอบที่ถูกต้อง: ข้อ a. ควรหลีกเลี่ยงการดื่มเครื่องดื่มแอลกอฮอล์ปริมาณมากในขณะรับประทานยา Atorvastatin เพื่อลดความเสี่ยงต่อการเกิดพิษต่อตับ (Hepatotoxicity)
🎯 ทำไมข้อนี้ถึงถูก:
การดื่มแอลกอฮอล์เป็นประจำหรือในปริมาณมากร่วมกับการใช้ยา Atorvastatin จะเพิ่มความเสี่ยงต่อการเกิดภาวะตับอักเสบ (hepatotoxicity) และการเพิ่มขึ้นของเอนไซม์ transaminases อย่างรุนแรง นอกจากนี้ แอลกอฮอล์ยังเพิ่มความเสี่ยงต่อการเกิด lactic acidosis จากยา metformin และระคายเคืองกระเพาะอาหารร่วมกับ aspirin จึงต้องแนะนำให้หลีกเลี่ยงอย่างเด็ดขาด
🔍 ข้ออื่นผิดเพราะอะไร:
• ข้อ b.: วิตามิน K ไม่ได้เสริมฤทธิ์ aspirin (วิตามิน K ต้านฤทธิ์ warfarin ไม่ใช่ aspirin)
• ข้อ c.: Metformin มีความเสี่ยงต่ำมากที่จะทำให้เกิด hypoglycemia การกินน้ำตาลสูงจะทำให้คุมเบาหวานไม่ได้
• ข้อ d.: Grapefruit juice เป็น potent CYP3A4 inhibitor จะไปยับยั้งการทำลาย Atorvastatin ทำให้ระดับยาในเลือดสูงขึ้นจนเสี่ยงต่อ myopathy และ rhabdomyolysis
• ข้อ e.: Metformin ควรรับประทานพร้อมหรือหลังอาหารทันทีเพื่อลดผลข้างเคียงทางเดินอาหาร ไม่จำเป็นต้องรับประทานพร้อมนม
---</t>
        </is>
      </c>
      <c r="L228" t="inlineStr">
        <is>
          <t>Cardiovascular</t>
        </is>
      </c>
      <c r="M228" t="inlineStr">
        <is>
          <t>Dyslipidemias</t>
        </is>
      </c>
      <c r="N228" t="inlineStr">
        <is>
          <t>Clinic</t>
        </is>
      </c>
      <c r="O228" t="inlineStr">
        <is>
          <t>2567</t>
        </is>
      </c>
      <c r="P228" t="inlineStr">
        <is>
          <t>ข้อสอบจำลอง</t>
        </is>
      </c>
      <c r="Q228" t="inlineStr">
        <is>
          <t>Mock RxCU83 ชุดที่ 2</t>
        </is>
      </c>
    </row>
    <row r="229" ht="409.6" customHeight="1" s="49">
      <c r="A229" s="176" t="n">
        <v>147</v>
      </c>
      <c r="B229" t="inlineStr">
        <is>
          <t>141. ตามแนวทางเวชปฏิบัติการรักษาโรคความดันโลหิตสูงของ European Society of Cardiology (ESC Guidelines) ในผู้ป่วยเบาหวานร่วมกับความดันโลหิตสูง อายุ 45 ปี เป้าหมายระดับความดันโลหิตตัวบน (Systolic Blood Pressure: SBP) จากการวัดที่สถานพยาบาล (Office BP) ในเบื้องต้นควรควบคุมให้อยู่ในช่วงใดหากผู้ป่วยทนต่อยาได้ดี</t>
        </is>
      </c>
      <c r="C229" t="inlineStr">
        <is>
          <t>ตามแนวทางเวชปฏิบัติการรักษาโรคความดันโลหิตสูงของ European Society of Cardiology (ESC Guidelines) ในผู้ป่วยเบาหวานร่วมกับความดันโลหิตสูง อายุ 45 ปี เป้าหมายระดับความดันโลหิตตัวบน (Systolic Blood Pressure: SBP) จากการวัดที่สถานพยาบาล (Office BP) ในเบื้องต้นควรควบคุมให้อยู่ในช่วงใดหากผู้ป่วยทนต่อยาได้ดี</t>
        </is>
      </c>
      <c r="D229" t="inlineStr">
        <is>
          <t>SBP 110-119 mmHg</t>
        </is>
      </c>
      <c r="E229" t="inlineStr">
        <is>
          <t>SBP 120-129 mmHg</t>
        </is>
      </c>
      <c r="F229" t="inlineStr">
        <is>
          <t>SBP 130-139 mmHg</t>
        </is>
      </c>
      <c r="G229" t="inlineStr">
        <is>
          <t>SBP 140-149 mmHg</t>
        </is>
      </c>
      <c r="H229" t="inlineStr">
        <is>
          <t>SBP 150-159 mmHg</t>
        </is>
      </c>
      <c r="I229" t="n">
        <v>2</v>
      </c>
      <c r="J229" t="inlineStr">
        <is>
          <t>✅ คำตอบที่ถูกต้อง: ข้อ b. SBP 120-129 mmHg
🎯 ทำไมข้อนี้ถึงถูก:
ตามคำแนะนำของ ESC/ESH Hypertension Guidelines ในผู้ป่วยอายุ 18-65 ปี รวมถึงผู้ป่วยโรคเบาหวาน เป้าหมายแรกคือการลดความดันโลหิตลงให้ต่ำกว่า 140/80 mmHg และหากผู้ป่วยสามารถทนต่อการรักษาได้ดี (well-tolerated) แนะนำให้ควบคุม SBP ให้อยู่ในช่วง 120-129 mmHg (และ DBP 70-79 mmHg) แต่ไม่ควรต่ำกว่า 120 mmHg
🔍 ข้ออื่นผิดเพราะอะไร:
• ข้อ a.: SBP ต่ำกว่า 120 mmHg อาจเพิ่มความเสี่ยงต่อการเกิดภาวะความดันโลหิตต่ำและอวัยวะขาดเลือด (J-curve phenomenon)
• ข้อ c.: SBP 130-139 mmHg เป็นเป้าหมายสำหรับผู้สูงอายุที่มีอายุตั้งแต่ 65 ปีขึ้นไป ไม่ใช่สำหรับผู้ป่วยอายุ 45 ปี
• ข้อ d. และ e.: SBP 140 mmHg ขึ้นไปถือว่ายังไม่บรรลุเป้าหมายการควบคุมความดันโลหิต
---</t>
        </is>
      </c>
      <c r="L229" t="inlineStr">
        <is>
          <t>Cardiovascular</t>
        </is>
      </c>
      <c r="M229" t="inlineStr">
        <is>
          <t>Hypertension</t>
        </is>
      </c>
      <c r="N229" t="inlineStr">
        <is>
          <t>Clinic</t>
        </is>
      </c>
      <c r="O229" t="inlineStr">
        <is>
          <t>2567</t>
        </is>
      </c>
      <c r="P229" t="inlineStr">
        <is>
          <t>ข้อสอบจำลอง</t>
        </is>
      </c>
      <c r="Q229" t="inlineStr">
        <is>
          <t>Mock RxCU83 ชุดที่ 2</t>
        </is>
      </c>
    </row>
    <row r="230" ht="409.6" customHeight="1" s="49">
      <c r="A230" s="176" t="n">
        <v>148</v>
      </c>
      <c r="B230" t="inlineStr">
        <is>
          <t>142. ผู้ป่วยโรคหัวใจล้มเหลวเรื้อรังชนิดที่มีการบีบตัวของหัวใจห้องล่างซ้ายลดลง (Heart failure with reduced ejection fraction: HFrEF, LVEF &lt; 40%) ร่วมกับความดันโลหิตสูง ยาในข้อใดมีข้อห้ามใช้เนื่องจากมีฤทธิ์กดการบีบตัวของหัวใจ (Negative inotropic effect) และเพิ่มอัตราการเสียชีวิต</t>
        </is>
      </c>
      <c r="C230" t="inlineStr">
        <is>
          <t>ผู้ป่วยโรคหัวใจล้มเหลวเรื้อรังชนิดที่มีการบีบตัวของหัวใจห้องล่างซ้ายลดลง (Heart failure with reduced ejection fraction: HFrEF, LVEF &lt; 40%) ร่วมกับความดันโลหิตสูง ยาในข้อใดมีข้อห้ามใช้เนื่องจากมีฤทธิ์กดการบีบตัวของหัวใจ (Negative inotropic effect) และเพิ่มอัตราการเสียชีวิต</t>
        </is>
      </c>
      <c r="D230" t="inlineStr">
        <is>
          <t>Carvedilol</t>
        </is>
      </c>
      <c r="E230" t="inlineStr">
        <is>
          <t>Enalapril</t>
        </is>
      </c>
      <c r="F230" t="inlineStr">
        <is>
          <t>Hydrochlorothiazide</t>
        </is>
      </c>
      <c r="G230" t="inlineStr">
        <is>
          <t>Spironolactone</t>
        </is>
      </c>
      <c r="H230" t="inlineStr">
        <is>
          <t>Verapamil</t>
        </is>
      </c>
      <c r="I230" t="n">
        <v>5</v>
      </c>
      <c r="J230" t="inlineStr">
        <is>
          <t>✅ คำตอบที่ถูกต้อง: ข้อ e. Verapamil
🎯 ทำไมข้อนี้ถึงถูก:
ยากลุ่ม Non-dihydropyridine Calcium Channel Blockers (เช่น Verapamil และ Diltiazem) มีฤทธิ์ negative inotropic และ negative chronotropic สูง ทำให้กดการบีบตัวของกล้ามเนื้อหัวใจอย่างรุนแรง ส่งผลให้ภาวะหัวใจล้มเหลวแย่ลง (worsening HF) และเพิ่มอัตราการเสียชีวิต จึงมีข้อห้ามใช้โดยเด็ดขาดในผู้ป่วย HFrEF
🔍 ข้ออื่นผิดเพราะอะไร:
• ข้อ a.: Carvedilol เป็นหนึ่งใน beta-blockers สามตัวที่แนะนำในการรักษา HFrEF (ช่วยลดอัตราการเสียชีวิต)
• ข้อ b.: Enalapril เป็น ACEI ซึ่งเป็นเสาหลักในการรักษา HFrEF ช่วยลด mortality และ morbidity
• ข้อ c.: HCTZ เป็น thiazide diuretic ใช้เสริมเพื่อช่วยขับปัสสาวะลดอาการบวมได้
• ข้อ d.: Spironolactone เป็น MRA ซึ่งเป็นหนึ่งในยาเสาหลัก 4 เสา (fantastic four) ช่วยลดการเสียชีวิตใน HFrEF
---</t>
        </is>
      </c>
      <c r="L230" t="inlineStr">
        <is>
          <t>Cardiovascular</t>
        </is>
      </c>
      <c r="M230" t="inlineStr">
        <is>
          <t>Heart failure</t>
        </is>
      </c>
      <c r="N230" t="inlineStr">
        <is>
          <t>Clinic</t>
        </is>
      </c>
      <c r="O230" t="inlineStr">
        <is>
          <t>2567</t>
        </is>
      </c>
      <c r="P230" t="inlineStr">
        <is>
          <t>ข้อสอบจำลอง</t>
        </is>
      </c>
      <c r="Q230" t="inlineStr">
        <is>
          <t>Mock RxCU83 ชุดที่ 2</t>
        </is>
      </c>
    </row>
    <row r="231" ht="409.6" customHeight="1" s="49">
      <c r="A231" s="176" t="n">
        <v>149</v>
      </c>
      <c r="B231" t="inlineStr">
        <is>
          <t>143. ผู้ป่วยหญิง อายุ 45 ปี มีโรคประจำตัวความดันโลหิตสูงและเบาหวาน ในช่วง 3 เดือนที่ผ่านมาได้รับยา Losartan 50 mg วันละ 1 ครั้ง วันนี้มาติดตามการรักษาตรวจวัดความดันโลหิตได้ 160/95 mmHg การปรับเปลี่ยนแผนการรักษาในข้อใดไม่ควรทำอย่างยิ่งตามแนวทางเวชปฏิบัติ</t>
        </is>
      </c>
      <c r="C231" t="inlineStr">
        <is>
          <t>ผู้ป่วยหญิง อายุ 45 ปี มีโรคประจำตัวความดันโลหิตสูงและเบาหวาน ในช่วง 3 เดือนที่ผ่านมาได้รับยา Losartan 50 mg วันละ 1 ครั้ง วันนี้มาติดตามการรักษาตรวจวัดความดันโลหิตได้ 160/95 mmHg การปรับเปลี่ยนแผนการรักษาในข้อใดไม่ควรทำอย่างยิ่งตามแนวทางเวชปฏิบัติ</t>
        </is>
      </c>
      <c r="D231" t="inlineStr">
        <is>
          <t>เพิ่มยา Amlodipine 5 mg ร่วมกับ Losartan</t>
        </is>
      </c>
      <c r="E231" t="inlineStr">
        <is>
          <t>เพิ่มยา Hydrochlorothiazide 12.5 mg ร่วมกับ Losartan</t>
        </is>
      </c>
      <c r="F231" t="inlineStr">
        <is>
          <t>เพิ่มยา Nebivolol 5 mg ร่วมกับ Losartan</t>
        </is>
      </c>
      <c r="G231" t="inlineStr">
        <is>
          <t>เพิ่มยา Ramipril 5 mg ร่วมกับ Losartan</t>
        </is>
      </c>
      <c r="H231" t="inlineStr">
        <is>
          <t>เพิ่มขนาดยา Losartan เป็น 100 mg วันละ 1 ครั้ง</t>
        </is>
      </c>
      <c r="I231" t="n">
        <v>4</v>
      </c>
      <c r="J231" t="inlineStr">
        <is>
          <t>✅ คำตอบที่ถูกต้อง: ข้อ d. เพิ่มยา Ramipril 5 mg ร่วมกับ Losartan
🎯 ทำไมข้อนี้ถึงถูก:
การใช้ยาในกลุ่ม ACEI (Ramipril) ร่วมกับ ARB (Losartan) จัดเป็น Dual RAAS Blockade ซึ่งมีข้อห้ามใช้เด็ดขาดตามแนวทางเวชปฏิบัติสากล (เช่น ONTARGET trial) เนื่องจากไม่เพิ่มประสิทธิภาพในการลดอัตราการตายหรือภาวะแทรกซ้อนทางหัวใจ แต่เพิ่มความเสี่ยงอย่างรุนแรงต่อการเกิดภาวะไตวายเฉียบพลัน (acute kidney injury), โพแทสเซียมในเลือดสูง (hyperkalemia), และความดันโลหิตต่ำรุนแรง (hypotension)
🔍 ข้ออื่นผิดเพราะอะไร:
• ข้อ a.: การเพิ่ม CCB (Amlodipine) ร่วมกับ ARB เป็นการผสมยา first-line ที่แนะนำเป็นอันดับต้นๆ ตามไกด์ไลน์
• ข้อ b.: การเพิ่ม Thiazide diuretic (HCTZ) ร่วมกับ ARB เป็น combination ที่มีประสิทธิภาพดีและแนะนำ
• ข้อ c.: การเพิ่ม Beta-blocker สามารถทำได้แม้ไม่ใช่ preferred first-line เว้นแต่มีข้อบ่งชี้ทางหัวใจ
• ข้อ e.: การปรับเพิ่มขนาดยา Losartan ขึ้นเป็น maximum dose (100 mg) เป็นทางเลือกที่ปลอดภัยและสามารถทำได้
---</t>
        </is>
      </c>
      <c r="L231" t="inlineStr">
        <is>
          <t>Cardiovascular</t>
        </is>
      </c>
      <c r="M231" t="inlineStr">
        <is>
          <t>Hypertension</t>
        </is>
      </c>
      <c r="N231" t="inlineStr">
        <is>
          <t>Clinic</t>
        </is>
      </c>
      <c r="O231" t="inlineStr">
        <is>
          <t>2567</t>
        </is>
      </c>
      <c r="P231" t="inlineStr">
        <is>
          <t>ข้อสอบจำลอง</t>
        </is>
      </c>
      <c r="Q231" t="inlineStr">
        <is>
          <t>Mock RxCU83 ชุดที่ 2</t>
        </is>
      </c>
    </row>
    <row r="232" ht="409.6" customHeight="1" s="49">
      <c r="A232" s="176" t="n">
        <v>150</v>
      </c>
      <c r="B232" t="inlineStr">
        <is>
          <t>144. กลไกทางสรีรวิทยาและเภสัชวิทยาข้อใดอธิบายการเกิดภาวะโพแทสเซียมในเลือดสูง (Hyperkalemia) จากการใช้ยา Enalapril ร่วมกับ Spironolactone ได้ถูกต้องที่สุด</t>
        </is>
      </c>
      <c r="C232" t="inlineStr">
        <is>
          <t>กลไกทางสรีรวิทยาและเภสัชวิทยาข้อใดอธิบายการเกิดภาวะโพแทสเซียมในเลือดสูง (Hyperkalemia) จากการใช้ยา Enalapril ร่วมกับ Spironolactone ได้ถูกต้องที่สุด</t>
        </is>
      </c>
      <c r="D232" t="inlineStr">
        <is>
          <t>ลดการสร้าง Nitric Oxide จาก ACEI ทำให้เกิด vasodilation มากเกินไป</t>
        </is>
      </c>
      <c r="E232" t="inlineStr">
        <is>
          <t>ยับยั้งเอนไซม์ Na+/K+ ATPase ที่เยื่อหุ้มเซลล์กล้ามเนื้อหัวใจโดยตรง</t>
        </is>
      </c>
      <c r="F232" t="inlineStr">
        <is>
          <t>กระตุ้น Beta-1 adrenergic receptor ทำให้เกิดการกักเก็บโพแทสเซียม</t>
        </is>
      </c>
      <c r="G232" t="inlineStr">
        <is>
          <t>การยับยั้งการสร้างและการออกฤทธิ์ของ Aldosterone ที่ท่อไตส่วนปลาย (Distal tubule and collecting duct) ทำให้ลดการขับทิ้งโพแทสเซียมออกทางปัสสาวะ</t>
        </is>
      </c>
      <c r="H232" t="inlineStr">
        <is>
          <t>การยับยั้งเอนไซม์ Carbonic anhydrase ที่ท่อไตส่วนต้นขัดขวางการแลกเปลี่ยนไฮโดรเจนไอออน</t>
        </is>
      </c>
      <c r="I232" t="n">
        <v>4</v>
      </c>
      <c r="J232" t="inlineStr">
        <is>
          <t>✅ คำตอบที่ถูกต้อง: ข้อ d. การยับยั้งการสร้างและการออกฤทธิ์ของ Aldosterone ที่ท่อไตส่วนปลาย (Distal tubule and collecting duct) ทำให้ลดการขับทิ้งโพแทสเซียมออกทางปัสสาวะ
🎯 ทำไมข้อนี้ถึงถูก:
Enalapril (ACEI) ยับยั้งการเปลี่ยน Angiotensin I เป็น Angiotensin II ส่งผลให้ต่อมหมวกไตหลั่ง Aldosterone ลดลง ส่วน Spironolactone เป็น Aldosterone receptor antagonist ที่แย่งจับกับ mineralocorticoid receptor ที่ cortical collecting tubule การขาด aldosterone ทำให้ epithelial sodium channels (ENaC) ทำงานลดลง ลดการดูดกลับของโซเดียม และลดการขับโพแทสเซียมทิ้งทางปัสสาวะ จึงทำให้เกิดการคั่งของโพแทสเซียมในเลือดสูง (Hyperkalemia)
🔍 ข้ออื่นผิดเพราะอะไร:
• ข้อ a.: Nitric oxide ทำให้หลอดเลือดขยายตัว ไม่เกี่ยวข้องกับการคั่งของโพแทสเซียมที่ไต
• ข้อ b.: การยับยั้ง Na+/K+ ATPase เป็นกลไกของยา Digoxin ไม่ใช่ ACEI หรือ spironolactone
• ข้อ c.: การกระตุ้น Beta-receptor จะกระตุ้นการนำโพแทสเซียมเข้าสู่เซลล์ทำให้โพแทสเซียมในเลือดลดลง ไม่ใช่สูงขึ้น
• ข้อ e.: Carbonic anhydrase inhibitor คือ Acetazolamide ไม่เกี่ยวข้องกับกลไกของ enalapril หรือ spironolactone
---</t>
        </is>
      </c>
      <c r="L232" t="inlineStr">
        <is>
          <t>Cardiovascular</t>
        </is>
      </c>
      <c r="M232" t="inlineStr">
        <is>
          <t>Hypertension</t>
        </is>
      </c>
      <c r="N232" t="inlineStr">
        <is>
          <t>Clinic</t>
        </is>
      </c>
      <c r="O232" t="inlineStr">
        <is>
          <t>2567</t>
        </is>
      </c>
      <c r="P232" t="inlineStr">
        <is>
          <t>ข้อสอบจำลอง</t>
        </is>
      </c>
      <c r="Q232" t="inlineStr">
        <is>
          <t>Mock RxCU83 ชุดที่ 2</t>
        </is>
      </c>
    </row>
    <row r="233" ht="409.6" customHeight="1" s="49">
      <c r="A233" s="176" t="n">
        <v>151</v>
      </c>
      <c r="B233" t="inlineStr">
        <is>
          <t>145. [RECONSTRUCTED: ปรับแต่งและเติมเต็มบริบทโจทย์เพื่อความสมบูรณ์] ยาในกลุ่ม Calcium Channel Blockers (CCBs) ออกฤทธิ์ยับยั้งแคลเซียมแชนแนลชนิดใด และกลุ่มย่อยใดที่มีความจำเพาะในการขยายหลอดเลือดแดงส่วนปลาย (Vasodilation) สูงที่สุด</t>
        </is>
      </c>
      <c r="C233" t="inlineStr">
        <is>
          <t>[RECONSTRUCTED: ปรับแต่งและเติมเต็มบริบทโจทย์เพื่อความสมบูรณ์] ยาในกลุ่ม Calcium Channel Blockers (CCBs) ออกฤทธิ์ยับยั้งแคลเซียมแชนแนลชนิดใด และกลุ่มย่อยใดที่มีความจำเพาะในการขยายหลอดเลือดแดงส่วนปลาย (Vasodilation) สูงที่สุด</t>
        </is>
      </c>
      <c r="D233" t="inlineStr">
        <is>
          <t>L-type calcium channels และกลุ่ม Dihydropyridines (DHPs เช่น Amlodipine)</t>
        </is>
      </c>
      <c r="E233" t="inlineStr">
        <is>
          <t>L-type calcium channels และกลุ่ม Non-dihydropyridines (Non-DHPs เช่น Verapamil)</t>
        </is>
      </c>
      <c r="F233" t="inlineStr">
        <is>
          <t>T-type calcium channels และกลุ่ม Non-selective CCBs</t>
        </is>
      </c>
      <c r="G233" t="inlineStr">
        <is>
          <t>N-type calcium channels และกลุ่ม Phenylalkylamines</t>
        </is>
      </c>
      <c r="H233" t="inlineStr">
        <is>
          <t>P/Q-type calcium channels และกลุ่ม Benzothiazepines</t>
        </is>
      </c>
      <c r="I233" t="n">
        <v>1</v>
      </c>
      <c r="J233" t="inlineStr">
        <is>
          <t>✅ คำตอบที่ถูกต้อง: ข้อ a. L-type calcium channels และกลุ่ม Dihydropyridines (DHPs เช่น Amlodipine)
🎯 ทำไมข้อนี้ถึงถูก:
ยากลุ่ม CCBs ออกฤทธิ์หลักโดยการปิดกั้น Voltage-gated L-type calcium channels ที่กล้ามเนื้อเรียบของหลอดเลือดและกล้ามเนื้อหัวใจ โดยกลุ่ม Dihydropyridines (DHPs เช่น Amlodipine, Nifedipine, Felodipine) มีความจำเพาะสูงมากต่อหลอดเลือด (vascular selective) ทำให้เกิด arterial vasodilation และลดความดันโลหิตได้ดีที่สุด โดยแทบไม่มีผลกดการบีบตัวของหัวใจในขนาดรักษา
🔍 ข้ออื่นผิดเพราะอะไร:
• ข้อ b.: Non-DHPs (เช่น Verapamil, Diltiazem) มีผลเด่นที่กล้ามเนื้อหัวใจและระบบนำไฟฟ้าหัวใจ (SA/AV node) มีความจำเพาะต่อหลอดเลือดต่ำกว่ากลุ่ม DHPs มาก
• ข้อ c.: T-type calcium channels พบในระบบประสาทและ pacemaking tissue ไม่ใช่เป้าหมายหลักของการลดความดันของ CCB ทั่วไป
• ข้อ d. และ e.: Phenylalkylamines (Verapamil) และ Benzothiazepines (Diltiazem) ไม่ได้เด่นด้าน vasodilation เท่า DHPs
---</t>
        </is>
      </c>
      <c r="L233" t="inlineStr">
        <is>
          <t>Cardiovascular</t>
        </is>
      </c>
      <c r="M233" t="inlineStr">
        <is>
          <t>Hypertension</t>
        </is>
      </c>
      <c r="N233" t="inlineStr">
        <is>
          <t>Clinic</t>
        </is>
      </c>
      <c r="O233" t="inlineStr">
        <is>
          <t>2567</t>
        </is>
      </c>
      <c r="P233" t="inlineStr">
        <is>
          <t>ข้อสอบจำลอง</t>
        </is>
      </c>
      <c r="Q233" t="inlineStr">
        <is>
          <t>Mock RxCU83 ชุดที่ 2</t>
        </is>
      </c>
    </row>
    <row r="234" ht="409.6" customHeight="1" s="49">
      <c r="A234" s="176" t="n">
        <v>152</v>
      </c>
      <c r="B234" t="inlineStr">
        <is>
          <t>ผู้ป่วยชายอายุ 60 ปี ไม่มีโรคประจำตัว มาตรวจสุขภาพพบความดันโลหิต 160/100 mmHg วัดซ้ำ 2 ครั้งห่างกัน 15 นาทีได้ค่าเดิม (จัดอยู่ในเกณฑ์ Stage 2 Hypertension) ตามแนวทางเวชปฏิบัติการรักษาโรคความดันโลหิตสูงในเวชปฏิบัติทั่วไป (Thai / ACC/AHA Guidelines) การจัดการเริ่มต้นข้อใดเหมาะสมที่สุด</t>
        </is>
      </c>
      <c r="D234" t="inlineStr">
        <is>
          <t>เริ่มต้นด้วยยาลดความดันโลหิตชนิดเดี่ยวขนาดต่ำ เช่น Hydrochlorothiazide 12.5 mg วันละครั้ง</t>
        </is>
      </c>
      <c r="E234" t="inlineStr">
        <is>
          <t>เริ่มต้นด้วยยาลดความดันโลหิตร่วมกัน 2 ชนิดพร้อมกัน (Initial Combination Therapy เช่น ACEI/ARB ร่วมกับ DHP-CCB หรือ Thiazide-like diuretic) ควบคู่กับการปรับเปลี่ยนพฤติกรรมชีวิต</t>
        </is>
      </c>
      <c r="F234" t="inlineStr">
        <is>
          <t>นัดมาตรวจซ้ำอีก 6 เดือนโดยยังไม่ต้องให้ยา</t>
        </is>
      </c>
      <c r="G234" t="inlineStr">
        <is>
          <t>ให้ยา Propranolol 10 mg วันละ 3 ครั้ง</t>
        </is>
      </c>
      <c r="H234" t="inlineStr">
        <is>
          <t>สั่งให้ผู้ป่วยไปผ่าตัดหลอดเลือดทันที</t>
        </is>
      </c>
      <c r="I234" t="n">
        <v>2</v>
      </c>
      <c r="J234" t="inlineStr">
        <is>
          <t>- คำตอบที่ถูกต้อง: ข้อ ข. เริ่มต้นด้วยยาลดความดันโลหิตร่วมกัน 2 ชนิดพร้อมกัน (Initial Combination Therapy เช่น ACEI/ARB ร่วมกับ DHP-CCB หรือ Thiazide-like diuretic) ควบคู่กับการปรับเปลี่ยนพฤติกรรมชีวิต
- ทำไมข้อนี้ถึงถูก: ในผู้ป่วยที่มีความดันโลหิต Stage 2 HTN (BP &gt;= 140/90 mmHg หรือสูงกว่าเป้าหมาย &gt;= 20/10 mmHg) แนะนำให้เริ่มการรักษาด้วยยาลดความดันโลหิต 2 กลุ่มร่วมกันตั้งแต่แรก (Combination therapy) เพื่อให้สามารถควบคุมความดันโลหิตได้ตามเป้าหมายอย่างรวดเร็วและเสริมฤทธิ์กัน
- ข้ออื่นผิดเพราะอะไร:
  • ข้อ ก.: การใช้ยาตัวเดียวมักไม่เพียงพอในการลดความดันที่สูงถึง 160/100 mmHg
  • ข้อ ค.: ความดันระดับ Stage 2 ไม่ควรรอนานถึง 6 เดือนเพราะเพิ่มความเสี่ยงต่อ stroke และ MI
  • ข้อ ง.: Beta-blockers ไม่ใช่ First-line สำหรับ hypertension ทั่วไปที่ไม่มีโรคร่วมทางหัวใจ
  • ข้อ จ.: ไม่ใช่ข้อบ่งชี้ของการผ่าตัด</t>
        </is>
      </c>
      <c r="L234" t="inlineStr">
        <is>
          <t>Cardiovascular</t>
        </is>
      </c>
      <c r="M234" t="inlineStr">
        <is>
          <t>Hypertension</t>
        </is>
      </c>
      <c r="N234" t="inlineStr">
        <is>
          <t>Clinic</t>
        </is>
      </c>
      <c r="O234" t="inlineStr">
        <is>
          <t>รุ่น RxCU83</t>
        </is>
      </c>
      <c r="P234" t="inlineStr">
        <is>
          <t>แบบฝึกหัด</t>
        </is>
      </c>
      <c r="Q234" t="inlineStr">
        <is>
          <t>Quiz เตรียมสอบ CC1 RxCU83</t>
        </is>
      </c>
    </row>
    <row r="235" ht="409.6" customHeight="1" s="49">
      <c r="A235" s="176" t="n">
        <v>153</v>
      </c>
      <c r="B235" t="inlineStr">
        <is>
          <t>ข้อใดคืออาการไม่พึงประสงค์จากการใช้ยา Amlodipine (Dihydropyridine Calcium Channel Blocker: DHP-CCB) ที่พบได้บ่อยที่สุดในทางคลินิก</t>
        </is>
      </c>
      <c r="D235" t="inlineStr">
        <is>
          <t>อาการบวมบริเวณข้อเท้าและขาส่วนล่าง (Peripheral ankle edema)</t>
        </is>
      </c>
      <c r="E235" t="inlineStr">
        <is>
          <t>อาการไอแห้งเรื้อรัง (Dry cough)</t>
        </is>
      </c>
      <c r="F235" t="inlineStr">
        <is>
          <t>ภาวะโพแทสเซียมในเลือดสูง (Hyperkalemia)</t>
        </is>
      </c>
      <c r="G235" t="inlineStr">
        <is>
          <t>ระดับกรดยูริกในเลือดสูงผิดปกติ</t>
        </is>
      </c>
      <c r="H235" t="inlineStr">
        <is>
          <t>ภาวะหัวใจเต้นช้าผิดปกติ (Severe bradycardia)</t>
        </is>
      </c>
      <c r="I235" t="n">
        <v>1</v>
      </c>
      <c r="J235" t="inlineStr">
        <is>
          <t>- คำตอบที่ถูกต้อง: ข้อ ก. อาการบวมบริเวณข้อเท้าและขาส่วนล่าง (Peripheral ankle edema)
- ทำไมข้อนี้ถึงถูก: DHP-CCBs เช่น Amlodipine ออกฤทธิ์ขยายหลอดเลือดแดงฝอยก่อนเข้าสู่ capillary bed (Precapillary arteriolar dilation) มากกว่าหลอดเลือดดำ ทำให้เกิด hydrostatic pressure สูงขึ้นในหลอดเลือดฝอย ดันน้ำออกสู่เนื้อเยื่อ เกิดเป็น Peripheral edema (บวมข้อเท้า) ซึ่งสามารถลดลงได้เมื่อใช้ร่วมกับ ACEIs หรือ ARBs
- ข้ออื่นผิดเพราะอะไร:
  • ข้อ ข.: ไอแห้งเรื้อรังเป็นผลข้างเคียงเด่นของ ACEIs จากการสะสมของ Bradykinin
  • ข้อ ค.: Hyperkalemia เป็นผลข้างเคียงของ ACEIs, ARBs และ Spironolactone
  • ข้อ ง.: กรดยูริกสูงเป็นผลข้างเคียงของ Thiazide diuretics
  • ข้อ จ.: หัวใจเต้นช้าเป็นผลข้างเคียงของ Non-DHP CCB (Verapamil, Diltiazem) และ Beta-blockers</t>
        </is>
      </c>
      <c r="L235" t="inlineStr">
        <is>
          <t>Cardiovascular</t>
        </is>
      </c>
      <c r="M235" t="inlineStr">
        <is>
          <t>Hypertension</t>
        </is>
      </c>
      <c r="N235" t="inlineStr">
        <is>
          <t>Clinic</t>
        </is>
      </c>
      <c r="O235" t="inlineStr">
        <is>
          <t>รุ่น RxCU83</t>
        </is>
      </c>
      <c r="P235" t="inlineStr">
        <is>
          <t>แบบฝึกหัด</t>
        </is>
      </c>
      <c r="Q235" t="inlineStr">
        <is>
          <t>Quiz เตรียมสอบ CC1 RxCU83</t>
        </is>
      </c>
    </row>
    <row r="236" ht="409.6" customHeight="1" s="49">
      <c r="A236" s="176" t="n">
        <v>154</v>
      </c>
      <c r="B236" t="inlineStr">
        <is>
          <t>ตามแนวทางการรักษาภาวะหัวใจล้มเหลวเรื้อรังชนิดการบีบตัวของหัวใจห้องล่างซ้ายลดลง (Heart Failure with reduced Ejection Fraction: HFrEF, LVEF &lt;= 40%) ยา 4 เสาหลัก (Guideline-Directed Medical Therapy: 4 Pillars of GDMT) ที่ช่วยลดอัตราการเสียชีวิตและลดการนอนโรงพยาบาลได้มากที่สุดประกอบด้วยยากลุ่มใดบ้าง</t>
        </is>
      </c>
      <c r="D236" t="inlineStr">
        <is>
          <t>ARNI (หรือ ACEI/ARB) + Evidence-based Beta-blocker + Mineralocorticoid Receptor Antagonist (MRA) + SGLT2 inhibitor</t>
        </is>
      </c>
      <c r="E236" t="inlineStr">
        <is>
          <t>Digoxin + Furosemide + Aspirin + Atorvastatin</t>
        </is>
      </c>
      <c r="F236" t="inlineStr">
        <is>
          <t>Verapamil + Amlodipine + Hydrochlorothiazide + Enalapril</t>
        </is>
      </c>
      <c r="G236" t="inlineStr">
        <is>
          <t>Spironolactone + Furosemide + Warfarin + Clopidogrel</t>
        </is>
      </c>
      <c r="H236" t="inlineStr">
        <is>
          <t>Hydralazine + Diltiazem + Atenolol + Losartan</t>
        </is>
      </c>
      <c r="I236" t="n">
        <v>1</v>
      </c>
      <c r="J236" t="inlineStr">
        <is>
          <t>- คำตอบที่ถูกต้อง: ข้อ ก. ARNI (หรือ ACEI/ARB) + Evidence-based Beta-blocker + Mineralocorticoid Receptor Antagonist (MRA) + SGLT2 inhibitor
- ทำไมข้อนี้ถึงถูก: ตามแนวทางเวชปฏิบัติสากลปัจจุบัน (ESC 2021 / AHA/ACC 2022) เสาหลัก 4 กลุ่ม (The Fantastic Four) ของ GDMT ใน HFrEF ได้แก่: 1) ARNI (Sacubitril/Valsartan) หรือ ACEI, 2) Beta-blocker, 3) MRA (Spironolactone/Eplerenone), และ 4) SGLT2 inhibitor (Dapagliflozin/Empagliflozin) ซึ่งต้องเริ่มให้ครบทุกกลุ่มโดยเร็ว
- ข้ออื่นผิดเพราะอะไร:
  • ข้อ ข.: Digoxin และ Furosemide ช่วยบรรเทาอาการ แต่ไม่ลดอัตราการเสียชีวิตระยะยาว
  • ข้อ ค.: Verapamil และ Diltiazem มีข้อห้ามใช้ใน HFrEF เพราะกดการบีบตัวของหัวใจ
  • ข้อ ง. และ จ.: ไม่ใช่สูตรมาตรฐาน 4 เสาหลัก</t>
        </is>
      </c>
      <c r="L236" t="inlineStr">
        <is>
          <t>Cardiovascular</t>
        </is>
      </c>
      <c r="M236" t="inlineStr">
        <is>
          <t>Heart failure</t>
        </is>
      </c>
      <c r="N236" t="inlineStr">
        <is>
          <t>Clinic</t>
        </is>
      </c>
      <c r="O236" t="inlineStr">
        <is>
          <t>รุ่น RxCU83</t>
        </is>
      </c>
      <c r="P236" t="inlineStr">
        <is>
          <t>แบบฝึกหัด</t>
        </is>
      </c>
      <c r="Q236" t="inlineStr">
        <is>
          <t>Quiz เตรียมสอบ CC1 RxCU83</t>
        </is>
      </c>
    </row>
    <row r="237" ht="409.6" customHeight="1" s="49">
      <c r="A237" s="176" t="n">
        <v>155</v>
      </c>
      <c r="B237" t="inlineStr">
        <is>
          <t>ยาในกลุ่ม Beta-blockers ในข้อใดต่อไปนี้ ที่มีหลักฐานทางคลินิกชัดเจน (Evidence-based Beta-blockers) ว่าช่วยลดอัตราการเสียชีวิตในผู้ป่วยภาวะหัวใจล้มเหลวเรื้อรัง (HFrEF)</t>
        </is>
      </c>
      <c r="D237" t="inlineStr">
        <is>
          <t>Bisoprolol, Carvedilol และ Metoprolol succinate (extended release)</t>
        </is>
      </c>
      <c r="E237" t="inlineStr">
        <is>
          <t>Atenolol, Propranolol และ Timolol</t>
        </is>
      </c>
      <c r="F237" t="inlineStr">
        <is>
          <t>Labetalol, Nadolol และ Pindolol</t>
        </is>
      </c>
      <c r="G237" t="inlineStr">
        <is>
          <t>Esmolol, Acebutolol และ Sotalol</t>
        </is>
      </c>
      <c r="H237" t="inlineStr">
        <is>
          <t>ทุกตัวในกลุ่ม Beta-blocker มีผลเท่ากันหมด</t>
        </is>
      </c>
      <c r="I237" t="n">
        <v>1</v>
      </c>
      <c r="J237" t="inlineStr">
        <is>
          <t>- คำตอบที่ถูกต้อง: ข้อ ก. Bisoprolol, Carvedilol และ Metoprolol succinate (extended release)
- ทำไมข้อนี้ถึงถูก: มีเพียง 3 ตัวนี้เท่านั้น (บวกกับ Nebivolol ในผู้สูงอายุตามแนวทางยุโรป) ที่มี randomized controlled trials ขนาดใหญ่ (CIBIS-II, COPERNICUS, MERIT-HF) ยืนยันว่าช่วยลดอัตราการเสียชีวิตในผู้ป่วย HFrEF ได้อย่างมีนัยสำคัญ
- ข้ออื่นผิดเพราะอะไร:
  • ข้อ ข. ถึง ง.: Atenolol และยากลุ่มอื่นๆ ไม่มีหลักฐานยืนยันการลดอัตราการเสียชีวิตใน HFrEF และห้ามนำมาใช้แทน 3 ตัวหลัก
  • ข้อ จ.: แต่ละตัวมี pharmacodynamics แตกต่างกัน ไม่สามารถใช้แทนกันได้</t>
        </is>
      </c>
      <c r="L237" t="inlineStr">
        <is>
          <t>Cardiovascular</t>
        </is>
      </c>
      <c r="M237" t="inlineStr">
        <is>
          <t>Heart failure</t>
        </is>
      </c>
      <c r="N237" t="inlineStr">
        <is>
          <t>Clinic</t>
        </is>
      </c>
      <c r="O237" t="inlineStr">
        <is>
          <t>รุ่น RxCU83</t>
        </is>
      </c>
      <c r="P237" t="inlineStr">
        <is>
          <t>แบบฝึกหัด</t>
        </is>
      </c>
      <c r="Q237" t="inlineStr">
        <is>
          <t>Quiz เตรียมสอบ CC1 RxCU83</t>
        </is>
      </c>
    </row>
    <row r="238" ht="409.6" customHeight="1" s="49">
      <c r="A238" s="176" t="n">
        <v>156</v>
      </c>
      <c r="B238" t="inlineStr">
        <is>
          <t>ผู้ป่วยชายอายุ 58 ปี มาด้วยอาการเจ็บแน่นหน้าอกเหมือนมีของหนักทับ ร้าวไปที่กรามและแขนซ้าย มีเหงื่อแตกท่วมตัว เกิดขึ้นขณะเดินขึ้นสะพานลอย นั่งพักแล้วอาการไม่ทุเลาใน 10 นาที ลักษณะอาการทางคลินิกนี้บ่งชี้ถึงภาวะใดมากที่สุด และต้องแยกออกจากโรคกรดไหลย้อน (GERD)</t>
        </is>
      </c>
      <c r="D238" t="inlineStr">
        <is>
          <t>กล้ามเนื้อหัวใจขาดเลือดเฉียบพลัน (Acute Coronary Syndrome: ACS / Myocardial Infarction)</t>
        </is>
      </c>
      <c r="E238" t="inlineStr">
        <is>
          <t>โรคแผลในกระเพาะอาหารกำเริบ</t>
        </is>
      </c>
      <c r="F238" t="inlineStr">
        <is>
          <t>โรคหลอดลมอักเสบเฉียบพลัน</t>
        </is>
      </c>
      <c r="G238" t="inlineStr">
        <is>
          <t>ภาวะตื่นตระหนก (Panic attack)</t>
        </is>
      </c>
      <c r="H238" t="inlineStr">
        <is>
          <t>กล้ามเนื้อผนังหน้าอกอักเสบ</t>
        </is>
      </c>
      <c r="I238" t="n">
        <v>1</v>
      </c>
      <c r="J238" t="inlineStr">
        <is>
          <t>- คำตอบที่ถูกต้อง: ข้อ ก. กล้ามเนื้อหัวใจขาดเลือดเฉียบพลัน (Acute Coronary Syndrome: ACS / Myocardial Infarction)
- ทำไมข้อนี้ถึงถูก: อาการเจ็บแน่นหน้าอกแบบบีบคั้น ร้าวไปกราม/แขนซ้าย สัมพันธ์กับการออกแรงและมีเหงื่อแตกโซมกาย (Diaphoresis) เป็นอาการคลาสสิกของ Ischemic chest pain / ACS ซึ่งต้องรีบส่งห้องฉุกเฉินเพื่อตรวจ EKG 12 leads และ Cardiac Troponin ทันที
- ข้ออื่นผิดเพราะอะไร:
  • ข้อ ข.: แผลในกระเพาะปวดจุกแน่นลิ้นปี่ สัมพันธ์กับมื้ออาหาร ไม่ร้าวไปแขนและไม่มีเหงื่อแตกท่วมตัว
  • ข้อ ค.: หลอดลมอักเสบมีอาการไอเด่น
  • ข้อ ง. และ จ.: ไม่ใช่อาการที่สัมพันธ์กับการออกกำลังกายและเหงื่อแตกชัดเจนเท่า ACS</t>
        </is>
      </c>
      <c r="L238" t="inlineStr">
        <is>
          <t>Cardiovascular</t>
        </is>
      </c>
      <c r="M238" t="inlineStr">
        <is>
          <t>Ischemic heart disease</t>
        </is>
      </c>
      <c r="N238" t="inlineStr">
        <is>
          <t>Clinic</t>
        </is>
      </c>
      <c r="O238" t="inlineStr">
        <is>
          <t>รุ่น RxCU83</t>
        </is>
      </c>
      <c r="P238" t="inlineStr">
        <is>
          <t>แบบฝึกหัด</t>
        </is>
      </c>
      <c r="Q238" t="inlineStr">
        <is>
          <t>Quiz เตรียมสอบ CC1 RxCU83</t>
        </is>
      </c>
    </row>
    <row r="239" ht="24" customHeight="1" s="49">
      <c r="A239" s="176" t="n">
        <v>157</v>
      </c>
      <c r="B239" t="inlineStr">
        <is>
          <t>หญิงไทยอายุ 60 ปี มีประวัติโรคหลอดเลือดหัวใจตีบ ได้รับยา Simvastatin 40 mg วันละครั้ง ต่อมาตรวจพบระดับไตรกลีเซอไรด์สูงมาก 450 mg/dL แพทย์ต้องการสั่งยาในกลุ่ม Fibrate ร่วมด้วย การปรับเปลี่ยนสูตรยาข้อใดเหมาะสมและปลอดภัยที่สุดเพื่อป้องกันภาวะกล้ามเนื้อลายสลาย (Rhabdomyolysis)</t>
        </is>
      </c>
      <c r="D239" t="inlineStr">
        <is>
          <t>สั่งจ่าย Gemfibrozil ร่วมกับ Simvastatin 40 mg ตามเดิม</t>
        </is>
      </c>
      <c r="E239" t="inlineStr">
        <is>
          <t>เปลี่ยนจาก Gemfibrozil เป็น Fenofibrate เมื่อจำเป็นต้องใช้ร่วมกับยาสแตติน</t>
        </is>
      </c>
      <c r="F239" t="inlineStr">
        <is>
          <t>เพิ่มขนาดยา Simvastatin เป็น 80 mg ร่วมกับ Gemfibrozil</t>
        </is>
      </c>
      <c r="G239" t="inlineStr">
        <is>
          <t>ให้หยุดยาทั้งหมดแล้วให้ผู้ป่วยดื่มน้ำมันปลาขนาดสูงแทน</t>
        </is>
      </c>
      <c r="H239" t="inlineStr">
        <is>
          <t>สั่งจ่าย Gemfibrozil ร่วมกับเพิ่มยาแก้ปวด NSAIDs</t>
        </is>
      </c>
      <c r="I239" t="n">
        <v>2</v>
      </c>
      <c r="J239" t="inlineStr">
        <is>
          <t>- คำตอบที่ถูกต้อง: ข้อ ข. เปลี่ยนจาก Gemfibrozil เป็น Fenofibrate เมื่อจำเป็นต้องใช้ร่วมกับยาสแตติน
- ทำไมข้อนี้ถึงถูก: Gemfibrozil ยับยั้งเอนไซม์ OATP1B1 transporter และ glucuronidation ของ statins อย่างรุนแรง ทำให้ระดับ statin ในเลือดพุ่งสูงจนเกิด myopathy/rhabdomyolysis สูงกว่าการใช้ Fenofibrate ถึง 15 เท่า ดังนั้นหากจำเป็นต้องใช้ statin ร่วมกับ fibrate ต้องเลือกใช้ Fenofibrate เสมอ
- ข้ออื่นผิดเพราะอะไร:
  • ข้อ ก. และ ค.: มีข้อห้ามใช้เด็ดขาด (Contraindicated) เนื่องจากเสี่ยงต่อ rhabdomyolysis และไตวายเฉียบพลัน
  • ข้อ ง.: น้ำมันปลาอย่างเดียวไม่เพียงพอในการรักษา secondary prevention ของ CAD
  • ข้อ จ.: NSAIDs ยิ่งเพิ่มความเสี่ยงต่อไตวาย</t>
        </is>
      </c>
      <c r="L239" t="inlineStr">
        <is>
          <t>Cardiovascular</t>
        </is>
      </c>
      <c r="M239" t="inlineStr">
        <is>
          <t>Dyslipidemias</t>
        </is>
      </c>
      <c r="N239" t="inlineStr">
        <is>
          <t>Clinic</t>
        </is>
      </c>
      <c r="O239" t="inlineStr">
        <is>
          <t>รุ่น RxCU83</t>
        </is>
      </c>
      <c r="P239" t="inlineStr">
        <is>
          <t>แบบฝึกหัด</t>
        </is>
      </c>
      <c r="Q239" t="inlineStr">
        <is>
          <t>Quiz เตรียมสอบ CC1 RxCU83</t>
        </is>
      </c>
    </row>
    <row r="240" ht="24" customHeight="1" s="49">
      <c r="A240" s="176" t="n">
        <v>158</v>
      </c>
      <c r="B240" t="inlineStr">
        <is>
          <t>ยากลุ่ม Statins (เช่น Simvastatin, Atorvastatin) สามารถลดระดับไขมันคอเลสเตอรอลในเลือดได้อย่างมีประสิทธิภาพผ่านกลไกใด</t>
        </is>
      </c>
      <c r="D240" t="inlineStr">
        <is>
          <t>ยับยั้งเอนไซม์ HMG-CoA reductase ขัดขวางการสังเคราะห์คอเลสเตอรอลในตับ ส่งผลให้เซลล์ตับเพิ่มการสร้างตัวรับ LDL receptor บนผิวเซลล์เพื่อดึงไขมัน LDL-C จากกระแสเลือดเข้าสู่เซลล์มากขึ้น</t>
        </is>
      </c>
      <c r="E240" t="inlineStr">
        <is>
          <t>ยับยั้งการดูดซึมไขมันคอเลสเตอรอลที่เยื่อบุลำไส้เล็กผ่านโปรตีน NPC1L1</t>
        </is>
      </c>
      <c r="F240" t="inlineStr">
        <is>
          <t>จับกับกรดน้ำดีในทางเดินอาหารแล้วขับออกทางอุจจาระ</t>
        </is>
      </c>
      <c r="G240" t="inlineStr">
        <is>
          <t>กระตุ้นเอนไซม์ Lipoprotein lipase (LPL) เพื่อย่อยสลายไตรกลีเซอไรด์</t>
        </is>
      </c>
      <c r="H240" t="inlineStr">
        <is>
          <t>ยับยั้งเอนไซม์ PCSK9 ในกระแสเลือด</t>
        </is>
      </c>
      <c r="I240" t="n">
        <v>1</v>
      </c>
      <c r="J240" t="inlineStr">
        <is>
          <t>- คำตอบที่ถูกต้อง: ข้อ ก. ยับยั้งเอนไซม์ HMG-CoA reductase ขัดขวางการสังเคราะห์คอเลสเตอรอลในตับ ส่งผลให้เซลล์ตับเพิ่มการสร้างตัวรับ LDL receptor บนผิวเซลล์เพื่อดึงไขมัน LDL-C จากกระแสเลือดเข้าสู่เซลล์มากขึ้น
- ทำไมข้อนี้ถึงถูก: Statins เป็น competitive inhibitor ของ rate-limiting enzyme: HMG-CoA reductase ทำให้ intracellular cholesterol ในตับลดลง เซลล์ตับจึง up-regulate LDL receptors ขึ้นมาบนผิวเซลล์จำนวนมาก ช่วยจับและกำจัด circulating LDL-C ออกจากกระแสเลือด
- ข้ออื่นผิดเพราะอะไร:
  • ข้อ ข.: เป็นกลไกของยา Ezetimibe
  • ข้อ ค.: เป็นกลไกของยากลุ่ม Bile acid sequestrants (เช่น Cholestyramine)
  • ข้อ ง.: เป็นกลไกของยากลุ่ม Fibrates
  • ข้อ จ.: เป็นกลไกของยากลุ่ม PCSK9 inhibitors (เช่น Evolocumab)</t>
        </is>
      </c>
      <c r="L240" t="inlineStr">
        <is>
          <t>Cardiovascular</t>
        </is>
      </c>
      <c r="M240" t="inlineStr">
        <is>
          <t>Dyslipidemias</t>
        </is>
      </c>
      <c r="N240" t="inlineStr">
        <is>
          <t>Clinic</t>
        </is>
      </c>
      <c r="O240" t="inlineStr">
        <is>
          <t>รุ่น RxCU83</t>
        </is>
      </c>
      <c r="P240" t="inlineStr">
        <is>
          <t>แบบฝึกหัด</t>
        </is>
      </c>
      <c r="Q240" t="inlineStr">
        <is>
          <t>Quiz เตรียมสอบ CC1 RxCU83</t>
        </is>
      </c>
    </row>
    <row r="241" ht="24" customHeight="1" s="49">
      <c r="A241" s="176" t="n">
        <v>159</v>
      </c>
      <c r="B241" t="inlineStr">
        <is>
          <t>ข้อใดต่อไปนี้ ไม่ใช่ ฤทธิ์ที่เป็นประโยชน์เพิ่มเติมของยากลุ่ม Statins ต่อระบบหลอดเลือดและหัวใจนอกเหนือจากการลดไขมัน (Pleiotropic effects of Statins)</t>
        </is>
      </c>
      <c r="D241" t="inlineStr">
        <is>
          <t>ช่วยฟื้นฟูและปรับปรุงการทำงานของเซลล์เยื่อบุหลอดเลือด (Improvement of endothelial function) ผ่านการเพิ่ม Nitric Oxide</t>
        </is>
      </c>
      <c r="E241" t="inlineStr">
        <is>
          <t>ช่วยเพิ่มความคงตัวของคราบไขมันในหลอดเลือด (Plaque stabilization) ป้องกันการแตกของคราบพลัค</t>
        </is>
      </c>
      <c r="F241" t="inlineStr">
        <is>
          <t>มีฤทธิ์ต้านการอักเสบและลดระดับ high-sensitivity C-reactive protein (hs-CRP)</t>
        </is>
      </c>
      <c r="G241" t="inlineStr">
        <is>
          <t>มีฤทธิ์ขับปัสสาวะและลดระดับกรดยูริกในเลือดอย่างรวดเร็ว</t>
        </is>
      </c>
      <c r="H241" t="inlineStr">
        <is>
          <t>มีฤทธิ์ต้านการเกิดลิ่มเลือดและลดการเกาะกลุ่มของเกล็ดเลือด (Antithrombotic properties)</t>
        </is>
      </c>
      <c r="I241" t="n">
        <v>4</v>
      </c>
      <c r="J241" t="inlineStr">
        <is>
          <t>- คำตอบที่ถูกต้อง: ข้อ ง. มีฤทธิ์ขับปัสสาวะและลดระดับกรดยูริกในเลือดอย่างรวดเร็ว
- ทำไมข้อนี้ถึงถูก: Pleiotropic effects ของ Statins ที่ได้รับการยอมรับอย่างกว้างขวาง ได้แก่ การเพิ่ม endothelial NO, การทำให้ plaque มี fibrous cap หนาขึ้นคงตัว, การลดการอักเสบในผนังหลอดเลือด และลดการแข็งตัวของเลือด โดย Statins ไม่มีฤทธิ์ขับปัสสาวะหรือลดกรดยูริก
- ข้ออื่นผิดเพราะอะไร:
  • ข้อ ก., ข., ค., จ.: ล้วนเป็น Pleiotropic effects ที่สำคัญของยากลุ่ม Statins</t>
        </is>
      </c>
      <c r="L241" t="inlineStr">
        <is>
          <t>Cardiovascular</t>
        </is>
      </c>
      <c r="M241" t="inlineStr">
        <is>
          <t>Dyslipidemias</t>
        </is>
      </c>
      <c r="N241" t="inlineStr">
        <is>
          <t>Clinic</t>
        </is>
      </c>
      <c r="O241" t="inlineStr">
        <is>
          <t>รุ่น RxCU83</t>
        </is>
      </c>
      <c r="P241" t="inlineStr">
        <is>
          <t>แบบฝึกหัด</t>
        </is>
      </c>
      <c r="Q241" t="inlineStr">
        <is>
          <t>Quiz เตรียมสอบ CC1 RxCU83</t>
        </is>
      </c>
    </row>
    <row r="242" ht="24" customHeight="1" s="49">
      <c r="A242" s="176" t="n">
        <v>160</v>
      </c>
      <c r="B242" t="inlineStr">
        <is>
          <t>หากผู้ป่วยจำเป็นต้องได้รับยาที่มีฤทธิ์ยับยั้งเอนไซม์ CYP3A4 อย่างรุนแรง (เช่น Clarithromycin, Ketoconazole, หรือ Ritonavir) ยากลุ่ม Statin ในข้อใดที่ปลอดภัยและเกิดอันตรกิริยาระหว่างยาน้อยที่สุดเนื่องจากไม่ผ่าน CYP3A4</t>
        </is>
      </c>
      <c r="D242" t="inlineStr">
        <is>
          <t>Simvastatin</t>
        </is>
      </c>
      <c r="E242" t="inlineStr">
        <is>
          <t>Lovastatin</t>
        </is>
      </c>
      <c r="F242" t="inlineStr">
        <is>
          <t>Atorvastatin</t>
        </is>
      </c>
      <c r="G242" t="inlineStr">
        <is>
          <t>Rosuvastatin (หรือ Pravastatin, Pitavastatin)</t>
        </is>
      </c>
      <c r="H242" t="inlineStr">
        <is>
          <t>ทุกตัวได้รับผลกระทบเท่ากันหมด</t>
        </is>
      </c>
      <c r="I242" t="n">
        <v>4</v>
      </c>
      <c r="J242" t="inlineStr">
        <is>
          <t>- คำตอบที่ถูกต้อง: ข้อ ง. Rosuvastatin (หรือ Pravastatin, Pitavastatin)
- ทำไมข้อนี้ถึงถูก: Simvastatin, Lovastatin และ Atorvastatin ถูกเมแทบอไลซ์หลักผ่านเอนไซม์ CYP3A4 ในขณะที่ Rosuvastatin ผ่าน CYP2C9 เพียงเล็กน้อย และ Pravastatin ถูกกำจัดผ่าน sulfation ขับออกทางไต ไม่ผ่าน CYP450 จึงมีความปลอดภัยสูงต่ออันตรกิริยาผ่าน CYP3A4
- ข้ออื่นผิดเพราะอะไร:
  • ข้อ ก. และ ข.: มีข้อห้ามใช้เด็ดขาดร่วมกับ potent CYP3A4 inhibitors
  • ข้อ ค.: Atorvastatin ผ่าน CYP3A4 ต้องจำกัดขนาดยา
  • ข้อ จ.: เส้นทางเมแทบอลิซึมของสแตตินแต่ละตัวมีความแตกต่างกัน</t>
        </is>
      </c>
      <c r="L242" t="inlineStr">
        <is>
          <t>Cardiovascular</t>
        </is>
      </c>
      <c r="M242" t="inlineStr">
        <is>
          <t>Dyslipidemias</t>
        </is>
      </c>
      <c r="N242" t="inlineStr">
        <is>
          <t>Clinic</t>
        </is>
      </c>
      <c r="O242" t="inlineStr">
        <is>
          <t>รุ่น RxCU83</t>
        </is>
      </c>
      <c r="P242" t="inlineStr">
        <is>
          <t>แบบฝึกหัด</t>
        </is>
      </c>
      <c r="Q242" t="inlineStr">
        <is>
          <t>Quiz เตรียมสอบ CC1 RxCU83</t>
        </is>
      </c>
    </row>
    <row r="243" ht="24" customHeight="1" s="49">
      <c r="A243" s="176" t="n">
        <v>161</v>
      </c>
      <c r="B243" t="inlineStr">
        <is>
          <t>ผู้ป่วยที่รับประทานยาสแตตินบ่นว่ามีอาการปวดเมื่อยกล้ามเนื้อสะโพกและต้นขาทั้งสองข้างอย่างมาก ปัสสาวะมีสีโค้ก ตรวจระดับเอนไซม์ Creatine Kinase (CK) พบว่าสูงกว่า 10 เท่าของค่าบนปกติ (CK &gt; 10x ULN) การจัดการข้อใดถูกต้องที่สุด</t>
        </is>
      </c>
      <c r="D243" t="inlineStr">
        <is>
          <t>สั่งให้ผู้ป่วยหยุดยาสแตตินทันที และส่งตรวจประเมินภาวะ Rhabdomyolysis และการทำงานของไตอย่างเร่งด่วน</t>
        </is>
      </c>
      <c r="E243" t="inlineStr">
        <is>
          <t>เพิ่มขนาดยาสแตตินเป็นสองเท่า</t>
        </is>
      </c>
      <c r="F243" t="inlineStr">
        <is>
          <t>แนะนำให้ผู้ป่วยไปออกกำลังกายหนักๆ เพื่อคลายกล้ามเนื้อ</t>
        </is>
      </c>
      <c r="G243" t="inlineStr">
        <is>
          <t>ให้รับประทานยาเดิมต่อไปพร้อมกับยาแก้ปวด NSAIDs</t>
        </is>
      </c>
      <c r="H243" t="inlineStr">
        <is>
          <t>ไม่ต้องทำอะไร เป็นอาการข้างเคียงปกติ</t>
        </is>
      </c>
      <c r="I243" t="n">
        <v>1</v>
      </c>
      <c r="J243" t="inlineStr">
        <is>
          <t>- คำตอบที่ถูกต้อง: ข้อ ก. สั่งให้ผู้ป่วยหยุดยาสแตตินทันที และส่งตรวจประเมินภาวะ Rhabdomyolysis และการทำงานของไตอย่างเร่งด่วน
- ทำไมข้อนี้ถึงถูก: อาการปวดกล้ามเนื้อรุนแรงร่วมกับปัสสาวะสีโค้ก (Myoglobinuria) และระดับ CK &gt; 10 เท่า บ่งชี้ถึงภาวะ Rhabdomyolysis ซึ่งต้องหยุดยาสแตตินทันที ให้สารน้ำ IV hydration อย่างเต็มที่ และติดตาม Scr เพื่อป้องกัน Acute kidney injury
- ข้ออื่นผิดเพราะอะไร:
  • ข้อ ข.: การเพิ่มยาจะทำให้ไตวายและหัวใจหยุดเต้นจาก hyperkalemia เสียชีวิตได้
  • ข้อ ค.: การออกกำลังกายจะยิ่งเร่งการสลายของเส้นใยกล้ามเนื้อ
  • ข้อ ง.: NSAIDs เพิ่มพิษต่อไตอย่างรุนแรงในภาวะ myoglobinuria
  • ข้อ จ.: เป็นภาวะฉุกเฉินทางการแพทย์ที่อันตรายถึงชีวิต</t>
        </is>
      </c>
      <c r="L243" t="inlineStr">
        <is>
          <t>Cardiovascular</t>
        </is>
      </c>
      <c r="M243" t="inlineStr">
        <is>
          <t>Dyslipidemias</t>
        </is>
      </c>
      <c r="N243" t="inlineStr">
        <is>
          <t>Clinic</t>
        </is>
      </c>
      <c r="O243" t="inlineStr">
        <is>
          <t>รุ่น RxCU83</t>
        </is>
      </c>
      <c r="P243" t="inlineStr">
        <is>
          <t>แบบฝึกหัด</t>
        </is>
      </c>
      <c r="Q243" t="inlineStr">
        <is>
          <t>Quiz เตรียมสอบ CC1 RxCU83</t>
        </is>
      </c>
    </row>
    <row r="244" ht="24" customHeight="1" s="49">
      <c r="A244" s="176" t="n">
        <v>162</v>
      </c>
      <c r="B244" t="inlineStr">
        <is>
          <t>ข้อใดกล่าวถูกต้องเกี่ยวกับกลไกการออกฤทธิ์ทางสรีรวิทยาของยากลุ่ม Cardiac glycosides (Digoxin) ในการรักษาภาวะหัวใจเต้นผิดจังหวะและหัวใจล้มเหลว</t>
        </is>
      </c>
      <c r="D244" t="inlineStr">
        <is>
          <t>ออกฤทธิ์ยับยั้งเอนไซม์ Na+/K+ ATPase pump ที่เยื่อหุ้มเซลล์กล้ามเนื้อหัวใจ ส่งผลให้ระดับโซเดียมในเซลล์เพิ่มขึ้น ชะลอการทำงานของ Na+/Ca2+ exchanger ทำให้แคลเซียมสะสมในเซลล์มากขึ้น จึงเพิ่มแรงบีบตัวของกล้ามเนื้อหัวใจ (Positive inotropic effect)</t>
        </is>
      </c>
      <c r="E244" t="inlineStr">
        <is>
          <t>ออกฤทธิ์เร่งการนำกระแสประสาทผ่าน AV node ให้เร็วขึ้น</t>
        </is>
      </c>
      <c r="F244" t="inlineStr">
        <is>
          <t>ขับโพแทสเซียมออกจากร่างกายทางไตอย่างรวดเร็ว</t>
        </is>
      </c>
      <c r="G244" t="inlineStr">
        <is>
          <t>ลดอัตราการรอดชีวิตในผู้ป่วยหัวใจล้มเหลวทุกราย</t>
        </is>
      </c>
      <c r="H244" t="inlineStr">
        <is>
          <t>ยับยั้งการทำงานของระบบประสาทพาราซิมพาเทติก</t>
        </is>
      </c>
      <c r="I244" t="n">
        <v>1</v>
      </c>
      <c r="J244" t="inlineStr">
        <is>
          <t>- คำตอบที่ถูกต้อง: ข้อ ก. ออกฤทธิ์ยับยั้งเอนไซม์ Na+/K+ ATPase pump ที่เยื่อหุ้มเซลล์กล้ามเนื้อหัวใจ ส่งผลให้ระดับโซเดียมในเซลล์เพิ่มขึ้น ชะลอการทำงานของ Na+/Ca2+ exchanger ทำให้แคลเซียมสะสมในเซลล์มากขึ้น จึงเพิ่มแรงบีบตัวของกล้ามเนื้อหัวใจ (Positive inotropic effect)
- ทำไมข้อนี้ถึงถูก: Digoxin บล็อก Na+/K+ ATPase เพิ่ม intracellular Na+ ส่งผลให้ Na+/Ca2+ exchanger นำ Ca2+ ออกจากเซลล์ได้น้อยลง แคลเซียมสะสมใน Sarcoplasmic reticulum มากขึ้น เพิ่ม contractility และมี vagomimetic effect ชะลอ AV nodal conduction
- ข้ออื่นผิดเพราะอะไร:
  • ข้อ ข.: ยามีฤทธิ์ชะลอการนำไฟฟ้าผ่าน AV node (Negative dromotropic) ช่วยคุม ventricular rate ใน AF
  • ข้อ ค.: ยาไม่ได้ขับโพแทสเซียมทางไต (แต่ภาวะ hypokalemia จะเพิ่มพิษของ digoxin)
  • ข้อ จ.: ยาช่วยเพิ่ม parasympathetic (vagal) tone</t>
        </is>
      </c>
      <c r="L244" t="inlineStr">
        <is>
          <t>Cardiovascular</t>
        </is>
      </c>
      <c r="M244" t="inlineStr">
        <is>
          <t>Heart failure</t>
        </is>
      </c>
      <c r="N244" t="inlineStr">
        <is>
          <t>Clinic</t>
        </is>
      </c>
      <c r="O244" t="inlineStr">
        <is>
          <t>รุ่น RxCU83</t>
        </is>
      </c>
      <c r="P244" t="inlineStr">
        <is>
          <t>แบบฝึกหัด</t>
        </is>
      </c>
      <c r="Q244" t="inlineStr">
        <is>
          <t>Quiz เตรียมสอบ CC1 RxCU83</t>
        </is>
      </c>
    </row>
    <row r="245" ht="24" customHeight="1" s="49">
      <c r="A245" s="176" t="n">
        <v>163</v>
      </c>
      <c r="B245" t="inlineStr">
        <is>
          <t>หากผู้ป่วยโรคหัวใจล้มเหลว (HFrEF) มีประวัติแพ้ยากลุ่ม ACE inhibitors รุนแรงแบบ Angioedema (ปากบวม หลอดลมบวม) และไม่สามารถใช้ยาในกลุ่ม ARBs ได้ ยาสูตรผสมในข้อใดที่แนะนำให้ใช้เป็นทางเลือกทดแทนเพื่อลดอัตราการเสียชีวิต</t>
        </is>
      </c>
      <c r="D245" t="inlineStr">
        <is>
          <t>Hydralazine ร่วมกับ Isosorbide dinitrate (H-ISDN)</t>
        </is>
      </c>
      <c r="E245" t="inlineStr">
        <is>
          <t>Amlodipine ร่วมกับ Diltiazem</t>
        </is>
      </c>
      <c r="F245" t="inlineStr">
        <is>
          <t>Spironolactone เดี่ยวๆ ขนาดสูง</t>
        </is>
      </c>
      <c r="G245" t="inlineStr">
        <is>
          <t>Furosemide ร่วมกับ Hydrochlorothiazide</t>
        </is>
      </c>
      <c r="H245" t="inlineStr">
        <is>
          <t>Atenolol ร่วมกับ Digoxin</t>
        </is>
      </c>
      <c r="I245" t="n">
        <v>1</v>
      </c>
      <c r="J245" t="inlineStr">
        <is>
          <t>- คำตอบที่ถูกต้อง: ข้อ ก. Hydralazine ร่วมกับ Isosorbide dinitrate (H-ISDN)
- ทำไมข้อนี้ถึงถูก: ในผู้ป่วย HFrEF ที่มีข้อห้ามใช้ทั้ง ACEIs และ ARBs (เช่น angioedema) หรือในชาวแอฟริกันอเมริกัน แนะนำให้ใช้สูตรผสม Hydralazine (ขยายหลอดเลือดแดงลด afterload) ร่วมกับ Isosorbide dinitrate (ขยายหลอดเลือดดำลด preload) ซึ่งมีผลการศึกษา V-HeFT และ A-HeFT รับรองว่าช่วยลดอัตราการเสียชีวิตได้
- ข้ออื่นผิดเพราะอะไร:
  • ข้อ ข.: Diltiazem กดการทำงานของหัวใจ ห้ามใช้ใน HFrEF
  • ข้อ ค. และ ง.: ยาขับปัสสาวะไม่สามารถทดแทนการยับยั้ง neurohormonal pathway ได้อย่างสมบูรณ์
  • ข้อ จ.: Atenolol ไม่มีข้อบ่งใช้ลดการเสียชีวิตใน HFrEF</t>
        </is>
      </c>
      <c r="L245" t="inlineStr">
        <is>
          <t>Cardiovascular</t>
        </is>
      </c>
      <c r="M245" t="inlineStr">
        <is>
          <t>Heart failure</t>
        </is>
      </c>
      <c r="N245" t="inlineStr">
        <is>
          <t>Clinic</t>
        </is>
      </c>
      <c r="O245" t="inlineStr">
        <is>
          <t>รุ่น RxCU83</t>
        </is>
      </c>
      <c r="P245" t="inlineStr">
        <is>
          <t>แบบฝึกหัด</t>
        </is>
      </c>
      <c r="Q245" t="inlineStr">
        <is>
          <t>Quiz เตรียมสอบ CC1 RxCU83</t>
        </is>
      </c>
    </row>
    <row r="246" ht="24" customHeight="1" s="49">
      <c r="A246" s="176" t="n">
        <v>164</v>
      </c>
      <c r="B246" t="inlineStr">
        <is>
          <t>ยาลดความดันโลหิตในกลุ่มใดที่มี ข้อห้ามใช้ในการเริ่มยาใหม่หรือปรับเพิ่มขนาดยา ในผู้ป่วยที่มีภาวะหัวใจล้มเหลวกำเริบเฉียบพลันและมีน้ำท่วมปอด (Acute decompensated heart failure with volume overload / pulmonary edema)</t>
        </is>
      </c>
      <c r="D246" t="inlineStr">
        <is>
          <t>ยาขับปัสสาวะ Loop diuretics (Furosemide)</t>
        </is>
      </c>
      <c r="E246" t="inlineStr">
        <is>
          <t>ยาในกลุ่ม Beta-blockers (เช่น Carvedilol, Bisoprolol)</t>
        </is>
      </c>
      <c r="F246" t="inlineStr">
        <is>
          <t>ยาในกลุ่ม ACE inhibitors</t>
        </is>
      </c>
      <c r="G246" t="inlineStr">
        <is>
          <t>ยา Nitrate ทางหลอดเลือดดำ</t>
        </is>
      </c>
      <c r="H246" t="inlineStr">
        <is>
          <t>ยาขยายหลอดเลือด Sodium nitroprusside</t>
        </is>
      </c>
      <c r="I246" t="n">
        <v>2</v>
      </c>
      <c r="J246" t="inlineStr">
        <is>
          <t>- คำตอบที่ถูกต้อง: ข้อ ข. ยาในกลุ่ม Beta-blockers (เช่น Carvedilol, Bisoprolol)
- ทำไมข้อนี้ถึงถูก: ในระยะ acute decompensated heart failure ที่มีน้ำคั่งและน้ำท่วมปอด กล้ามเนื้อหัวใจต้องการ sympathetic drive ในการประคับประคอง cardiac output การเริ่มยาหรือเพิ่มยา Beta-blocker ในระยะนี้จะกดแรงบีบตัวของหัวใจ (Negative inotrope) ทำให้เกิด cardiogenic shock ได้ ต้องรอให้ผู้ป่วย euvolemic ก่อนจึงค่อยเริ่มยา
- ข้ออื่นผิดเพราะอะไร:
  • ข้อ ก.: Furosemide เป็นยาหลักอันดับแรกในการขับน้ำส่วนเกิน
  • ข้อ ค. และ ง.: ช่วยลด preload และ afterload ลดความดันในปอด</t>
        </is>
      </c>
      <c r="L246" t="inlineStr">
        <is>
          <t>Cardiovascular</t>
        </is>
      </c>
      <c r="M246" t="inlineStr">
        <is>
          <t>Heart failure</t>
        </is>
      </c>
      <c r="N246" t="inlineStr">
        <is>
          <t>Clinic</t>
        </is>
      </c>
      <c r="O246" t="inlineStr">
        <is>
          <t>รุ่น RxCU83</t>
        </is>
      </c>
      <c r="P246" t="inlineStr">
        <is>
          <t>แบบฝึกหัด</t>
        </is>
      </c>
      <c r="Q246" t="inlineStr">
        <is>
          <t>Quiz เตรียมสอบ CC1 RxCU83</t>
        </is>
      </c>
    </row>
    <row r="247" ht="24" customHeight="1" s="49">
      <c r="A247" s="176" t="n">
        <v>165</v>
      </c>
      <c r="B247" t="inlineStr">
        <is>
          <t>ผู้ป่วยโรคหัวใจเต้นผิดจังหวะได้รับยา Amiodarone ต่อเนื่องเป็นเวลา 1 ปี ข้อใดคืออวัยวะสำคัญที่ต้องได้รับการตรวจติดตามทางห้องปฏิบัติการเพื่อเฝ้าระวังความเป็นพิษสะสมระยะยาวของยาตัวนี้</t>
        </is>
      </c>
      <c r="D247" t="inlineStr">
        <is>
          <t>การทำงานของต่อมไทรอยด์ (Free T4, TSH) เนื่องจากยามีส่วนประกอบของไอโอดีนโมเลกุลสูง</t>
        </is>
      </c>
      <c r="E247" t="inlineStr">
        <is>
          <t>การตรวจภาพถ่ายรังสีปอดและการทดสอบสมรรถภาพปอด (CXR, DLCO) เพื่อเฝ้าระวัง Pulmonary fibrosis</t>
        </is>
      </c>
      <c r="F247" t="inlineStr">
        <is>
          <t>การทำงานของตับ (Liver function test: AST, ALT)</t>
        </is>
      </c>
      <c r="G247" t="inlineStr">
        <is>
          <t>การตรวจตาโดยจักษุแพทย์เพื่อตรวจ Corneal microdeposits และ Optic neuropathy</t>
        </is>
      </c>
      <c r="H247" t="inlineStr">
        <is>
          <t>ถูกทุกข้อ</t>
        </is>
      </c>
      <c r="I247" t="n">
        <v>5</v>
      </c>
      <c r="J247" t="inlineStr">
        <is>
          <t>- คำตอบที่ถูกต้อง: ข้อ จ. ถูกทุกข้อ
- ทำไมข้อนี้ถึงถูก: Amiodarone มีโครงสร้างคล้ายฮอร์โมนไทรอยด์และมีไอโอดีนสูง (ทำให้เกิดทั้ง Hypo- หรือ Hyperthyroidism), มีพิษสะสมที่ปอด (Pulmonary toxicity/fibrosis ถึงแก่ชีวิตได้), พิษต่อตับ และสะสมในกระจกตา จึงต้องตรวจติดตามทุกระบบอย่างสม่ำเสมอ
- ข้ออื่นผิดเพราะอะไร:
  • ข้อ ก. ถึง ง. ล้วนเป็นอวัยวะเป้าหมายสำคัญของความเป็นพิษจาก Amiodarone</t>
        </is>
      </c>
      <c r="L247" t="inlineStr">
        <is>
          <t>Cardiovascular</t>
        </is>
      </c>
      <c r="M247" t="inlineStr">
        <is>
          <t>Arrhythmia</t>
        </is>
      </c>
      <c r="N247" t="inlineStr">
        <is>
          <t>Clinic</t>
        </is>
      </c>
      <c r="O247" t="inlineStr">
        <is>
          <t>รุ่น RxCU83</t>
        </is>
      </c>
      <c r="P247" t="inlineStr">
        <is>
          <t>แบบฝึกหัด</t>
        </is>
      </c>
      <c r="Q247" t="inlineStr">
        <is>
          <t>Quiz เตรียมสอบ CC1 RxCU83</t>
        </is>
      </c>
    </row>
    <row r="248" ht="24" customHeight="1" s="49">
      <c r="A248" s="176" t="n">
        <v>166</v>
      </c>
      <c r="B248" t="inlineStr">
        <is>
          <t>หากผู้ป่วยโรคหลอดเลือดหัวใจ (CAD) หรือมีความเสี่ยงสูงต่อโรคหลอดเลือดหัวใจอุดตัน มีความจำเป็นต้องได้รับยาแก้ปวดกลุ่ม NSAIDs ในระยะสั้น ยา NSAID ตัวใดที่ถือว่ามีความปลอดภัยต่อระบบหัวใจและหลอดเลือดมากที่สุด (Lowest cardiovascular risk)</t>
        </is>
      </c>
      <c r="D248" t="inlineStr">
        <is>
          <t>Celecoxib ขนาดสูง</t>
        </is>
      </c>
      <c r="E248" t="inlineStr">
        <is>
          <t>Etoricoxib</t>
        </is>
      </c>
      <c r="F248" t="inlineStr">
        <is>
          <t>Diclofenac</t>
        </is>
      </c>
      <c r="G248" t="inlineStr">
        <is>
          <t>Naproxen (ในขนาดไม่เกิน 500 mg วันละ 2 ครั้ง)</t>
        </is>
      </c>
      <c r="H248" t="inlineStr">
        <is>
          <t>Indomethacin</t>
        </is>
      </c>
      <c r="I248" t="n">
        <v>4</v>
      </c>
      <c r="J248" t="inlineStr">
        <is>
          <t>- คำตอบที่ถูกต้อง: ข้อ ง. Naproxen (ในขนาดไม่เกิน 500 mg วันละ 2 ครั้ง)
- ทำไมข้อนี้ถึงถูก: จากการศึกษาทางระบาดวิทยาและการทดลองทางคลินิก (เช่น PRECISION trial) พบว่า Naproxen มีคุณสมบัติยับยั้ง COX-1 ต่อเนื่องยาวนานใกล้เคียงกับ aspirin จึงไม่เพิ่มความเสี่ยงต่อ thrombotic cardiovascular events เมื่อเทียบกับ NSAIDs ตัวอื่น (แต่ต้องระวังผลข้างเคียงต่อทางเดินอาหาร)
- ข้ออื่นผิดเพราะอะไร:
  • ข้อ ก. และ ข.: Selective COX-2 inhibitors ยับยั้ง PGI2 โดยไม่ยับยั้ง TXA2 เพิ่มความเสี่ยงต่อลิ่มเลือดอุดตันในหลอดเลือดหัวใจ
  • ข้อ ค.: Diclofenac มี cardiovascular risk สูงใกล้เคียงกับ COX-2 inhibitors
  • ข้อ จ.: Indomethacin เพิ่มความดันโลหิตและเสี่ยงต่อโรคหัวใจ</t>
        </is>
      </c>
      <c r="L248" t="inlineStr">
        <is>
          <t>Cardiovascular</t>
        </is>
      </c>
      <c r="M248" t="inlineStr">
        <is>
          <t>Ischemic heart disease</t>
        </is>
      </c>
      <c r="N248" t="inlineStr">
        <is>
          <t>Clinic</t>
        </is>
      </c>
      <c r="O248" t="inlineStr">
        <is>
          <t>รุ่น RxCU83</t>
        </is>
      </c>
      <c r="P248" t="inlineStr">
        <is>
          <t>แบบฝึกหัด</t>
        </is>
      </c>
      <c r="Q248" t="inlineStr">
        <is>
          <t>Quiz เตรียมสอบ CC1 RxCU83</t>
        </is>
      </c>
    </row>
    <row r="249" ht="24" customHeight="1" s="49">
      <c r="A249" s="176" t="n">
        <v>167</v>
      </c>
      <c r="B249" t="inlineStr">
        <is>
          <t>ผู้ป่วยโรคกล้ามเนื้อหัวใจขาดเลือดเฉียบพลันที่ได้รับการใส่ขดลวดหลอดเลือดหัวใจ (PCI with Stent) ได้รับยา Clopidogrel ต่อมาตรวจพบว่าเป็น CYP2C19 Poor Metabolizer (มี loss-of-function allele เช่น 2 หรือ 3) ซึ่งทำให้ประสิทธิภาพของ Clopidogrel ลดลงอย่างมาก แพทย์ควรปรับเปลี่ยนยาต้านเกล็ดเลือดไปใช้ยาในข้อใดทดแทน</t>
        </is>
      </c>
      <c r="D249" t="inlineStr">
        <is>
          <t>Ticagrelor หรือ Prasugrel</t>
        </is>
      </c>
      <c r="E249" t="inlineStr">
        <is>
          <t>Aspirin เดี่ยวๆ</t>
        </is>
      </c>
      <c r="F249" t="inlineStr">
        <is>
          <t>Warfarin</t>
        </is>
      </c>
      <c r="G249" t="inlineStr">
        <is>
          <t>Dipyridamole</t>
        </is>
      </c>
      <c r="H249" t="inlineStr">
        <is>
          <t>Cilostazol</t>
        </is>
      </c>
      <c r="I249" t="n">
        <v>1</v>
      </c>
      <c r="J249" t="inlineStr">
        <is>
          <t>- คำตอบที่ถูกต้อง: ข้อ ก. Ticagrelor หรือ Prasugrel
- ทำไมข้อนี้ถึงถูก: Clopidogrel เป็น prodrug ที่ต้องผ่านเอนไซม์ CYP2C19 ในการเปลี่ยนเป็น active metabolite หากเป็น poor metabolizer จะเสี่ยงต่อ Stent thrombosis ในขณะที่ Ticagrelor เป็น active drug โดยตรง (ไม่ต้องผ่าน CYP2C19) และ Prasugrel ผ่านเอนไซม์อื่น จึงเป็นทางเลือกมาตรฐานที่แนะนำ
- ข้ออื่นผิดเพราะอะไร:
  • ข้อ ข.: ผู้ป่วยใส่ขดลวดต้องการยาต้านเกล็ดเลือด 2 ชนิด (DAPT) การใช้ aspirin เดี่ยวๆ ไม่เพียงพอ
  • ข้อ ค.: Warfarin เป็นยาต้านการแข็งตัวของเลือด ไม่ใช่ยาต้านเกล็ดเลือดหลักสำหรับป้องกัน stent thrombosis
  • ข้อ ง. และ จ.: ประสิทธิภาพในการป้องกัน stent thrombosis ต่ำมาก</t>
        </is>
      </c>
      <c r="L249" t="inlineStr">
        <is>
          <t>Cardiovascular</t>
        </is>
      </c>
      <c r="M249" t="inlineStr">
        <is>
          <t>Ischemic heart disease</t>
        </is>
      </c>
      <c r="N249" t="inlineStr">
        <is>
          <t>Clinic</t>
        </is>
      </c>
      <c r="O249" t="inlineStr">
        <is>
          <t>รุ่น RxCU83</t>
        </is>
      </c>
      <c r="P249" t="inlineStr">
        <is>
          <t>แบบฝึกหัด</t>
        </is>
      </c>
      <c r="Q249" t="inlineStr">
        <is>
          <t>Quiz เตรียมสอบ CC1 RxCU83</t>
        </is>
      </c>
    </row>
    <row r="250" ht="24" customHeight="1" s="49">
      <c r="A250" s="176" t="n">
        <v>168</v>
      </c>
      <c r="B250" t="inlineStr">
        <is>
          <t>ระยะเวลาขั้นต่ำที่แนะนำในการให้ยาต้านเกล็ดเลือดร่วมกัน 2 ชนิด (Dual Antiplatelet Therapy: DAPT คือ Aspirin ร่วมกับ P2Y12 inhibitor) สำหรับผู้ป่วยกลุ่มอาการหลอดเลือดหัวใจเฉียบพลัน (ACS) ที่ได้รับการใส่ขดลวดเคลือบยา (Drug-Eluting Stent: DES) หากไม่มีภาวะเลือดออกผิดปกติคือเท่าใด</t>
        </is>
      </c>
      <c r="D250" t="inlineStr">
        <is>
          <t>1 เดือน</t>
        </is>
      </c>
      <c r="E250" t="inlineStr">
        <is>
          <t>3 เดือน</t>
        </is>
      </c>
      <c r="F250" t="inlineStr">
        <is>
          <t>อย่างน้อย 12 เดือน (1 ปี)</t>
        </is>
      </c>
      <c r="G250" t="inlineStr">
        <is>
          <t>5 ปี</t>
        </is>
      </c>
      <c r="H250" t="inlineStr">
        <is>
          <t>ตลอดชีวิต</t>
        </is>
      </c>
      <c r="I250" t="n">
        <v>3</v>
      </c>
      <c r="J250" t="inlineStr">
        <is>
          <t>- คำตอบที่ถูกต้อง: ข้อ ค. อย่างน้อย 12 เดือน (1 ปี)
- ทำไมข้อนี้ถึงถูก: ตามแนวทางเวชปฏิบัติสากล (AHA/ACC/ESC) ผู้ป่วย ACS ทุกรายที่ได้รับการใส่ขดลวด DES ควรได้รับยา DAPT ต่อเนื่องอย่างน้อย 12 เดือน เพื่อให้ endothelialization ของขดลวดสมบูรณ์และป้องกัน stent thrombosis และ recurrent myocardial infarction
- ข้ออื่นผิดเพราะอะไร:
  • ข้อ ก. และ ข.: ระยะเวลาสั้นเกินไป เสี่ยงต่อการเกิด late stent thrombosis ในกลุ่ม ACS
  • ข้อ ง. และ จ.: หลังครบ 12 เดือน แนะนำให้ลดเหลือ Single antiplatelet therapy (Aspirin หรือ P2Y12 inhibitor เดี่ยวๆ) ไปตลอดชีวิตเพื่อลดความเสี่ยงเลือดออก</t>
        </is>
      </c>
      <c r="L250" t="inlineStr">
        <is>
          <t>Cardiovascular</t>
        </is>
      </c>
      <c r="M250" t="inlineStr">
        <is>
          <t>Ischemic heart disease</t>
        </is>
      </c>
      <c r="N250" t="inlineStr">
        <is>
          <t>Clinic</t>
        </is>
      </c>
      <c r="O250" t="inlineStr">
        <is>
          <t>รุ่น RxCU83</t>
        </is>
      </c>
      <c r="P250" t="inlineStr">
        <is>
          <t>แบบฝึกหัด</t>
        </is>
      </c>
      <c r="Q250" t="inlineStr">
        <is>
          <t>Quiz เตรียมสอบ CC1 RxCU83</t>
        </is>
      </c>
    </row>
    <row r="251" ht="24" customHeight="1" s="49">
      <c r="A251" s="176" t="n">
        <v>169</v>
      </c>
      <c r="B251" t="inlineStr">
        <is>
          <t>ผู้ป่วยมีอาการเจ็บหน้าอกแบบบีบรัดที่มักเกิดขึ้นในช่วงเช้ามืดขณะพักผ่อน (Resting angina) ตรวจคลื่นไฟฟ้าหัวใจพบ ST-segment elevation ชั่วคราว ส่องกล้องฉีดสีหลอดเลือดไม่พบการอุดตันแต่เกิดจากการหดเกร็งของหลอดเลือดหัวใจ (Vasospastic / Prinzmetal angina) ยาในข้อใดที่เป็น First-line treatment และยาในข้อใดที่มี ข้อห้ามใช้</t>
        </is>
      </c>
      <c r="D251" t="inlineStr">
        <is>
          <t>ยาที่แนะนำคือ Calcium Channel Blockers (CCBs) หรือ Nitrates และห้ามใช้ Non-selective Beta-blockers</t>
        </is>
      </c>
      <c r="E251" t="inlineStr">
        <is>
          <t>ยาที่แนะนำคือ Beta-blockers และห้ามใช้ CCBs</t>
        </is>
      </c>
      <c r="F251" t="inlineStr">
        <is>
          <t>ยาที่แนะนำคือ Aspirin ขนาดสูงเดี่ยวๆ</t>
        </is>
      </c>
      <c r="G251" t="inlineStr">
        <is>
          <t>ยาที่แนะนำคือ Digoxin</t>
        </is>
      </c>
      <c r="H251" t="inlineStr">
        <is>
          <t>ไม่มียารักษา ต้องผ่าตัดบายพาสหัวใจเท่านั้น</t>
        </is>
      </c>
      <c r="I251" t="n">
        <v>1</v>
      </c>
      <c r="J251" t="inlineStr">
        <is>
          <t>- คำตอบที่ถูกต้อง: ข้อ ก. ยาที่แนะนำคือ Calcium Channel Blockers (CCBs) หรือ Nitrates และห้ามใช้ Non-selective Beta-blockers
- ทำไมข้อนี้ถึงถูก: ใน Vasospastic angina ยาหลักที่ใช้คลายการหดเกร็งของหลอดเลือดหัวใจคือ CCBs (Diltiazem, Amlodipine) ร่วมกับ Nitrates ในขณะที่ Non-selective Beta-blockers (เช่น Propranolol) มีข้อห้ามใช้เด็ดขาดเพราะจะบล็อก Beta-2 ทำให้ Alpha-1 vasoconstriction ทำงานเด่นขึ้นจนหลอดเลือดหัวใจหดเกร็งรุนแรง
- ข้ออื่นผิดเพราะอะไร:
  • ข้อ ข.: สลับกัน Beta-blockers เป็นข้อห้ามใช้
  • ข้อ ค.: แอสไพรินขนาดสูงอาจยับยั้ง prostacyclin ทำให้หลอดเลือดหดตัวได้
  • ข้อ ง. และ จ.: ไม่ถูกต้องในหลักการรักษา</t>
        </is>
      </c>
      <c r="L251" t="inlineStr">
        <is>
          <t>Cardiovascular</t>
        </is>
      </c>
      <c r="M251" t="inlineStr">
        <is>
          <t>Ischemic heart disease</t>
        </is>
      </c>
      <c r="N251" t="inlineStr">
        <is>
          <t>Clinic</t>
        </is>
      </c>
      <c r="O251" t="inlineStr">
        <is>
          <t>รุ่น RxCU83</t>
        </is>
      </c>
      <c r="P251" t="inlineStr">
        <is>
          <t>แบบฝึกหัด</t>
        </is>
      </c>
      <c r="Q251" t="inlineStr">
        <is>
          <t>Quiz เตรียมสอบ CC1 RxCU83</t>
        </is>
      </c>
    </row>
    <row r="252" ht="24" customHeight="1" s="49">
      <c r="A252" s="176" t="n">
        <v>170</v>
      </c>
      <c r="B252" t="inlineStr">
        <is>
          <t>ผู้ป่วยชายอายุ 55 ปี ถูกนำส่งห้องฉุกเฉินด้วยอาการปวดศีรษะรุนแรง ตาพร่ามัว สับสน หอบเหนื่อย ตรวจวัดความดันโลหิตได้ 220/130 mmHg ตรวจพบน้ำท่วมปอดและไตวายเฉียบพลัน (ภาวะ Hypertensive Emergency) ข้อใดคือหลักการรักษาที่ถูกต้อง</t>
        </is>
      </c>
      <c r="D252" t="inlineStr">
        <is>
          <t>ให้ยาฉีดลดความดันโลหิตทางหลอดเลือดดำ (IV antihypertensives เช่น Nicardipine IV หรือ Labetalol IV) ในหออภิบาลผู้ป่วยวิกฤต โดยค่อยๆ ลดความดันลงไม่เกินร้อยละ 20-25 ในชั่วโมงแรก</t>
        </is>
      </c>
      <c r="E252" t="inlineStr">
        <is>
          <t>ให้ยาลดความดันชนิดเคี้ยวแล้วกลืน Nifedipine ทันทีเพื่อลดความดันให้เหลือ 120/80 mmHg ภายใน 10 นาที</t>
        </is>
      </c>
      <c r="F252" t="inlineStr">
        <is>
          <t>ให้ยารับประทานกลับไปกินที่บ้านแล้วนัดมาดูอาการในอีก 1 สัปดาห์</t>
        </is>
      </c>
      <c r="G252" t="inlineStr">
        <is>
          <t>สั่งให้ผู้ป่วยนอนหลับพักผ่อนโดยไม่ต้องให้ยาใดๆ</t>
        </is>
      </c>
      <c r="H252" t="inlineStr">
        <is>
          <t>ฉีด Furosemide ขนาดสูงเพียงตัวเดียว</t>
        </is>
      </c>
      <c r="I252" t="n">
        <v>1</v>
      </c>
      <c r="J252" t="inlineStr">
        <is>
          <t>- คำตอบที่ถูกต้อง: ข้อ ก. ให้ยาฉีดลดความดันโลหิตทางหลอดเลือดดำ (IV antihypertensives เช่น Nicardipine IV หรือ Labetalol IV) ในหออภิบาลผู้ป่วยวิกฤต โดยค่อยๆ ลดความดันลงไม่เกินร้อยละ 20-25 ในชั่วโมงแรก
- ทำไมข้อนี้ถึงถูก: Hypertensive Emergency คือภาวะความดันสูงรุนแรงร่วมกับมี acute target organ damage ต้องรับไว้ใน ICU ให้ยาฉีดทางหลอดเลือดดำเพื่อปรับขนาดยาได้แม่นยำ โดยเป้าหมายคือลด MAP ลงไม่เกิน 20-25% ในชั่วโมงแรกเพื่อป้องกันภาวะ ischemic stroke และ myocardial infarction จากการลดความดันเร็วเกินไป
- ข้ออื่นผิดเพราะอะไร:
  • ข้อ ข.: การใช้ Nifedipine sublingual/bite มีข้อห้ามเด็ดขาดเพราะทำให้ความดันตกเฉียบพลันจนสมองและหัวใจขาดเลือด
  • ข้อ ค. ถึง จ.: เป็นการรักษาที่ไม่ได้มาตรฐานและทำให้ผู้ป่วยเสียชีวิตได้</t>
        </is>
      </c>
      <c r="L252" t="inlineStr">
        <is>
          <t>Cardiovascular</t>
        </is>
      </c>
      <c r="M252" t="inlineStr">
        <is>
          <t>Hypertension</t>
        </is>
      </c>
      <c r="N252" t="inlineStr">
        <is>
          <t>Clinic</t>
        </is>
      </c>
      <c r="O252" t="inlineStr">
        <is>
          <t>รุ่น RxCU83</t>
        </is>
      </c>
      <c r="P252" t="inlineStr">
        <is>
          <t>แบบฝึกหัด</t>
        </is>
      </c>
      <c r="Q252" t="inlineStr">
        <is>
          <t>Quiz เตรียมสอบ CC1 RxCU83</t>
        </is>
      </c>
    </row>
    <row r="253" ht="24" customHeight="1" s="49">
      <c r="A253" s="176" t="n">
        <v>171</v>
      </c>
      <c r="B253" t="inlineStr">
        <is>
          <t>ข้อใดต่อไปนี้ ไม่ใช่ ปัจจัยเสี่ยงหลักดั้งเดิม (Major conventional cardiovascular risk factors) ต่อการเกิดโรคหลอดเลือดหัวใจ (Coronary Heart Disease)</t>
        </is>
      </c>
      <c r="D253" t="inlineStr">
        <is>
          <t>การสูบบุหรี่</t>
        </is>
      </c>
      <c r="E253" t="inlineStr">
        <is>
          <t>โรคความดันโลหิตสูง</t>
        </is>
      </c>
      <c r="F253" t="inlineStr">
        <is>
          <t>โรคเบาหวาน</t>
        </is>
      </c>
      <c r="G253" t="inlineStr">
        <is>
          <t>ระดับคอเลสเตอรอลชนิดความหนาแน่นสูงในเลือดสูง (High HDL-C &gt;= 60 mg/dL)</t>
        </is>
      </c>
      <c r="H253" t="inlineStr">
        <is>
          <t>ประวัติครอบครัวมีโรคหลอดเลือดหัวใจก่อนวัยอันควร (Premature CAD ในญาติสายตรงชาย &lt; 55 ปี หรือหญิง &lt; 65 ปี)</t>
        </is>
      </c>
      <c r="I253" t="n">
        <v>4</v>
      </c>
      <c r="J253" t="inlineStr">
        <is>
          <t>- คำตอบที่ถูกต้อง: ข้อ ง. ระดับคอเลสเตอรอลชนิดความหนาแน่นสูงในเลือดสูง (High HDL-C &gt;= 60 mg/dL)
- ทำไมข้อนี้ถึงถูก: ระดับ HDL-C ที่สูงตั้งแต่ 60 mg/dL ขึ้นไป จัดเป็น Negative risk factor (ปัจจัยป้องกัน) ที่ช่วยลดความเสี่ยงต่อการเกิดโรคหลอดเลือดหัวใจ (ในขณะที่ Low HDL-C &lt; 40 ในชาย หรือ &lt; 50 ในหญิง จึงจะจัดเป็นปัจจัยเสี่ยง)
- ข้ออื่นผิดเพราะอะไร:
  • ข้อ ก., ข., ค., จ.: ล้วนเป็นปัจจัยเสี่ยงสำคัญหลัก (Major risk factors) ในการคำนวณ Framingham Risk Score / Thai CV Risk Score</t>
        </is>
      </c>
      <c r="L253" t="inlineStr">
        <is>
          <t>Cardiovascular</t>
        </is>
      </c>
      <c r="M253" t="inlineStr">
        <is>
          <t>Dyslipidemias</t>
        </is>
      </c>
      <c r="N253" t="inlineStr">
        <is>
          <t>Clinic</t>
        </is>
      </c>
      <c r="O253" t="inlineStr">
        <is>
          <t>รุ่น RxCU83</t>
        </is>
      </c>
      <c r="P253" t="inlineStr">
        <is>
          <t>แบบฝึกหัด</t>
        </is>
      </c>
      <c r="Q253" t="inlineStr">
        <is>
          <t>Quiz เตรียมสอบ CC1 RxCU83</t>
        </is>
      </c>
    </row>
    <row r="254" ht="24" customHeight="1" s="49">
      <c r="A254" s="176" t="n">
        <v>172</v>
      </c>
      <c r="B254" t="inlineStr">
        <is>
          <t>ยาตัวใดที่ใช้ร่วมกับ Simvastatin แล้วเพิ่มความเสี่ยงทำให้เกิดภาวะกล้ามเนื้อลายสลาย (Rhabdomyolysis) มากที่สุดผ่านการยับยั้งการกำจัดยาของ CYP3A4 และ OATP1B1/Glucuronidation</t>
        </is>
      </c>
      <c r="D254" t="inlineStr">
        <is>
          <t>Fenofibrate</t>
        </is>
      </c>
      <c r="E254" t="inlineStr">
        <is>
          <t>Rifampin</t>
        </is>
      </c>
      <c r="F254" t="inlineStr">
        <is>
          <t>Gemfibrozil</t>
        </is>
      </c>
      <c r="G254" t="inlineStr">
        <is>
          <t>Captopril</t>
        </is>
      </c>
      <c r="H254" t="inlineStr">
        <is>
          <t>Ezetimibe</t>
        </is>
      </c>
      <c r="I254" t="n">
        <v>3</v>
      </c>
      <c r="J254" t="inlineStr">
        <is>
          <t>✅ คำตอบที่ถูกต้อง: ข้อ ค. Gemfibrozil
🎯 ทำไมข้อนี้ถึงถูก:
Gemfibrozil ยับยั้งเอนไซม์ CYP2C8, OATP1B1 transporter และกระบวนการ Glucuronidation ของ Statin ส่งผลให้ระดับยา Simvastatin acid ในกระแสเลือดเพิ่มขึ้นหลายเท่าตัว เพิ่มความเสี่ยงเกิด Myopathy และ Rhabdomyolysis รุนแรง จึงเป็นข้อห้ามใช้ร่วมกันเด็ดขาด (หากจำเป็นต้องใช้ Fibrate ร่วมกับ Statin แนะนำให้เลือก Fenofibrate แทน)
🔍 ข้ออื่นผิดเพราะอะไร:
• ข้อ ก. ผิด เพราะ Fenofibrate เกิดปฏิกิริยากับ Statin น้อยกว่า Gemfibrozil มากและปลอดภัยกว่า
• ข้อ ข. ผิด เพราะ Rifampin เป็นเอนไซม์ inducer ทำให้ระดับยาสแตตินลดลง
• ข้อ ง. ผิด เพราะ Captopril ไม่มีอันตรกิริยาทางเภสัชจลนศาสตร์ที่รุนแรงกับสแตติน
• ข้อ จ. ผิด เพราะ Ezetimibe สามารถใช้ร่วมกับสแตตินได้อย่างปลอดภัยในการรักษาภาวะไขมันในเลือดสูง</t>
        </is>
      </c>
      <c r="K254" t="inlineStr">
        <is>
          <t>Clinic</t>
        </is>
      </c>
      <c r="L254" t="inlineStr">
        <is>
          <t>Cardiovascular</t>
        </is>
      </c>
      <c r="M254" t="inlineStr">
        <is>
          <t>Dyslipidemias</t>
        </is>
      </c>
      <c r="N254" t="inlineStr">
        <is>
          <t>Clinic</t>
        </is>
      </c>
      <c r="O254" t="inlineStr">
        <is>
          <t>รุ่น RxCU83</t>
        </is>
      </c>
      <c r="P254" t="inlineStr">
        <is>
          <t>แบบฝึกหัด</t>
        </is>
      </c>
      <c r="Q254" t="inlineStr">
        <is>
          <t>Quiz เตรียมสอบ CC1 RxCU83</t>
        </is>
      </c>
    </row>
    <row r="255" ht="24" customHeight="1" s="49">
      <c r="A255" s="176" t="n">
        <v>173</v>
      </c>
      <c r="B255" t="inlineStr">
        <is>
          <t>ยา Isosorbide dinitrate ในรูปแบบใดออกฤทธิ์ได้รวดเร็วที่สุดในการบรรเทาอาการเจ็บหน้าอกเฉียบพลัน (Acute angina relief)</t>
        </is>
      </c>
      <c r="D255" t="inlineStr">
        <is>
          <t>Sublingual tablets (ยาเม็ดอมใต้ลิ้น)</t>
        </is>
      </c>
      <c r="E255" t="inlineStr">
        <is>
          <t>Oral conventional tablets</t>
        </is>
      </c>
      <c r="F255" t="inlineStr">
        <is>
          <t>Sustained-release capsules</t>
        </is>
      </c>
      <c r="G255" t="inlineStr">
        <is>
          <t>Transdermal patch</t>
        </is>
      </c>
      <c r="H255" t="inlineStr">
        <is>
          <t>Oral solution</t>
        </is>
      </c>
      <c r="I255" t="n">
        <v>1</v>
      </c>
      <c r="J255" t="inlineStr">
        <is>
          <t>✅ คำตอบที่ถูกต้อง: ข้อ ก. Sublingual tablets (ยาเม็ดอมใต้ลิ้น)
🎯 ทำไมข้อนี้ถึงถูก:
การให้ยาอมใต้ลิ้น (Sublingual) ตัวยาจะแตกตัวและดูดซึมผ่านเยื่อบุใต้ลิ้นเข้าสู่กระแสเลือดโดยตรงอย่างรวดเร็วภายใน 1-3 นาที และไม่ผ่านตับ จึงให้ผลการออกฤทธิ์เร็วที่สุดในการบรรเทาอาการเจ็บเค้นอกเฉียบพลัน
🔍 ข้ออื่นผิดเพราะอะไร:
• ข้อ ข. ผิด เพราะยาเม็ดกลืนต้องใช้เวลาแตกตัว ดูดซึม และผ่านตับ ออกฤทธิ์ช้ากว่า (15-30 นาที)
• ข้อ ค. ผิด เพราะรูปแบบ sustained release ออกแบบให้ปลดปล่อยยาช้าๆ เพื่อการป้องกัน
• ข้อ ง. ผิด เพราะแผ่นแปะผิวหนังใช้เวลาดูดซึมช้า ใช้เพื่อการป้องกันระยะยาว
• ข้อ จ. ผิด เพราะการรับประทานทางปากต้องผ่านกระเพาะอาหารและ First pass metabolism</t>
        </is>
      </c>
      <c r="K255" t="inlineStr">
        <is>
          <t>Clinic</t>
        </is>
      </c>
      <c r="L255" t="inlineStr">
        <is>
          <t>Cardiovascular</t>
        </is>
      </c>
      <c r="M255" t="inlineStr">
        <is>
          <t>Ischemic Heart Disease</t>
        </is>
      </c>
      <c r="N255" t="inlineStr">
        <is>
          <t>Clinic</t>
        </is>
      </c>
      <c r="O255" t="inlineStr">
        <is>
          <t>รุ่น RxCU83</t>
        </is>
      </c>
      <c r="P255" t="inlineStr">
        <is>
          <t>แบบฝึกหัด</t>
        </is>
      </c>
      <c r="Q255" t="inlineStr">
        <is>
          <t>Quiz เตรียมสอบ CC1 RxCU83</t>
        </is>
      </c>
    </row>
    <row r="256" ht="24" customHeight="1" s="49">
      <c r="A256" s="176" t="n">
        <v>174</v>
      </c>
      <c r="B256" t="inlineStr">
        <is>
          <t>ยาในกลุ่มลดความดันโลหิตข้อใด มีฤทธิ์ยับยั้งการทำงานของ Angiotensin II ได้โดยตรงที่ตัวรับ (Direct AT1 Receptor Blockade) มากที่สุด</t>
        </is>
      </c>
      <c r="C256" t="inlineStr">
        <is>
          <t>Aliskiren</t>
        </is>
      </c>
      <c r="D256" t="inlineStr">
        <is>
          <t>Enalapril</t>
        </is>
      </c>
      <c r="E256" t="inlineStr">
        <is>
          <t>Losartan</t>
        </is>
      </c>
      <c r="F256" t="inlineStr">
        <is>
          <t>Carvedilol</t>
        </is>
      </c>
      <c r="G256" t="inlineStr">
        <is>
          <t>Furosemide</t>
        </is>
      </c>
      <c r="H256" t="n">
        <v>3</v>
      </c>
      <c r="I256" t="inlineStr">
        <is>
          <t>✅ คำตอบที่ถูกต้อง: ข้อ ค. Losartan
🎯 ทำไมข้อนี้ถึงถูก: Losartan เป็นยาในกลุ่ม Angiotensin II Receptor Blockers (ARBs) ซึ่งออกฤทธิ์ปิดกั้นการจับของ Angiotensin II ที่ตัวรับ Angiotensin II Type 1 (AT1) receptor โดยตรง จึงยับยั้งผลของ Angiotensin II ได้โดยตรงที่สุด
🔍 ข้ออื่นผิดเพราะอะไร:
• ข้อ ก.: Aliskiren เป็น Direct Renin Inhibitor ยับยั้งที่เอนไซม์ renin ในขั้นตอนเริ่มต้น ไม่ได้ยับยั้งที่ตัวรับ Angiotensin II โดยตรง
• ข้อ ข.: Enalapril เป็น ACE inhibitor ยับยั้งเอนไซม์ Angiotensin Converting Enzyme ที่เปลี่ยน Ang I เป็น Ang II แต่ยังมีวิถี Chymase อื่นที่สร้าง Ang II ได้
• ข้อ ง.: Carvedilol เป็น Non-selective beta-blocker ร่วมกับ alpha-1 blocker ช่วยลดการหลั่ง renin ผ่านการปิดกั้น Beta-1 ที่ไต แต่ไม่ได้ยับยั้งตัวรับ Ang II
• ข้อ จ.: Furosemide เป็น Loop diuretic ยับยั้ง Na+/K+/2Cl- symporter ที่ Henle loop ไม่มีฤทธิ์ยับยั้งตัวรับ Ang II</t>
        </is>
      </c>
      <c r="K256" t="inlineStr">
        <is>
          <t>Intermediate</t>
        </is>
      </c>
      <c r="L256" t="inlineStr">
        <is>
          <t>Cardiovascular</t>
        </is>
      </c>
      <c r="M256" t="inlineStr">
        <is>
          <t>Antihypertensive Pharmacology &amp; RAAS</t>
        </is>
      </c>
      <c r="N256" t="inlineStr">
        <is>
          <t>Clinic</t>
        </is>
      </c>
      <c r="O256" t="inlineStr">
        <is>
          <t>[RECONSTRUCTED: ปรับแต่งและเติมเต็มบริบทโจทย์/ตัวเลือกเพื่อความสมบูรณ์] ข้อสอบจริง PLE-CC1 ปี 2567 ข้อ 1</t>
        </is>
      </c>
      <c r="P256" t="inlineStr">
        <is>
          <t>ข้อสอบจริง</t>
        </is>
      </c>
      <c r="Q256" t="inlineStr">
        <is>
          <t>2567</t>
        </is>
      </c>
    </row>
    <row r="257" ht="24" customHeight="1" s="49">
      <c r="A257" s="176" t="n">
        <v>175</v>
      </c>
      <c r="B257" t="inlineStr">
        <is>
          <t>ผู้ป่วยชายอายุ 59 ปี สูบบุหรี่วันละ 2 ซอง (40 มวน) ตั้งแต่อายุ 20 ปี ตื่นเช้ามาต้องสูบภายใน 5 นาที ต้องการเลิกบุหรี่เนื่องจากเริ่มมีอาการเหนื่อยและมีหลาน โรคประจำตัวคือ Type 2 Diabetes Mellitus, Hypertension และ COPD ยาประจำตัวที่รับประทานอยู่ได้แก่ Enalapril, Amlodipine, Metformin, Theophylline และยาพ่นสูด Tiotropium เมื่อผู้ป่วยสามารถเลิกบุหรี่ได้สำเร็จ ยาประจำตัวชนิดใดมีความเสี่ยงสูงสุดที่จะเกิดพิษรุนแรงจากการเปลี่ยนแปลงระดับยาในร่างกาย หากไม่มีการติดตามและปรับลดขนาดยา</t>
        </is>
      </c>
      <c r="C257" t="inlineStr">
        <is>
          <t>Enalapril</t>
        </is>
      </c>
      <c r="D257" t="inlineStr">
        <is>
          <t>Amlodipine</t>
        </is>
      </c>
      <c r="E257" t="inlineStr">
        <is>
          <t>Metformin</t>
        </is>
      </c>
      <c r="F257" t="inlineStr">
        <is>
          <t>Theophylline</t>
        </is>
      </c>
      <c r="G257" t="inlineStr">
        <is>
          <t>Tiotropium</t>
        </is>
      </c>
      <c r="H257" t="n">
        <v>4</v>
      </c>
      <c r="I257" t="inlineStr">
        <is>
          <t>✅ คำตอบที่ถูกต้อง: ข้อ ง. Theophylline
🎯 ทำไมข้อนี้ถึงถูก: สาร Polycyclic Aromatic Hydrocarbons ในควันบุหรี่เป็นตัวกระตุ้นเอนไซม์ CYP1A2 (Potent inducer) เมื่อผู้ป่วยหยุดสูบบุหรี่ การกระตุ้นเอนไซม์จะหมดไป ทำให้เมแทบอลิซึมของ Theophylline ลดลง ส่งผลให้ระดับยาในเลือดสูงขึ้นอย่างรวดเร็ว เนื่องจาก Theophylline เป็นยาที่มี Narrow Therapeutic Index จึงเสี่ยงเกิดพิษรุนแรง เช่น หัวใจเต้นผิดจังหวะ ชัก หรือเสียชีวิตได้
🔍 ข้ออื่นผิดเพราะอะไร:
• ข้อ ก.: Enalapril ถูกไฮโดรไลซ์โดยเอนไซม์ esterase ในตับ ไม่ได้พึ่งพา CYP1A2 และมี therapeutic window กว้าง
• ข้อ ข.: Amlodipine เมแทบอลิซึมผ่าน CYP3A4 เป็นหลัก การหยุดสูบบุหรี่ไม่มีผลทางคลินิกที่รุนแรง
• ข้อ ค.: Metformin ขับออกทางไตในรูปไม่เปลี่ยนแปลง (unchanged form) ไม่ผ่านเอนไซม์ตับ CYP
• ข้อ จ.: Tiotropium เป็นยาพ่นออกฤทธิ์เฉพาะที่บริเวณหลอดลม การดูดซึมเข้ากระแสเลือดน้อยมากและไม่สัมพันธ์กับ CYP1A2</t>
        </is>
      </c>
      <c r="K257" t="inlineStr">
        <is>
          <t>Intermediate</t>
        </is>
      </c>
      <c r="L257" t="inlineStr">
        <is>
          <t>Cardiovascular</t>
        </is>
      </c>
      <c r="M257" t="inlineStr">
        <is>
          <t>Smoking Cessation &amp; CYP1A2 Interactions</t>
        </is>
      </c>
      <c r="N257" t="inlineStr">
        <is>
          <t>Clinic</t>
        </is>
      </c>
      <c r="O257" t="inlineStr">
        <is>
          <t>[RECONSTRUCTED: ปรับแต่งและเติมเต็มบริบทโจทย์/ตัวเลือกเพื่อความสมบูรณ์] ข้อสอบจริง PLE-CC1 ปี 2567 ข้อ 2</t>
        </is>
      </c>
      <c r="P257" t="inlineStr">
        <is>
          <t>ข้อสอบจริง</t>
        </is>
      </c>
      <c r="Q257" t="inlineStr">
        <is>
          <t>2567</t>
        </is>
      </c>
    </row>
    <row r="258" ht="24" customHeight="1" s="49">
      <c r="A258" s="176" t="n">
        <v>176</v>
      </c>
      <c r="B258" t="inlineStr">
        <is>
          <t>กลไกหลักของยาลดไขมันกลุ่ม HMG-CoA Reductase Inhibitors (Statins) ที่ส่งผลให้ระดับคลอเลสเตอรอลชนิด Low-Density Lipoprotein (LDL-C) ในพลาสมาลดลงอย่างมีนัยสำคัญที่สุดคือข้อใด</t>
        </is>
      </c>
      <c r="C258" t="inlineStr">
        <is>
          <t>เพิ่มจำนวนและการแสดงออกของ LDL Receptors บนผิวเซลล์ตับ (Upregulation of hepatic LDL receptors)</t>
        </is>
      </c>
      <c r="D258" t="inlineStr">
        <is>
          <t>ยับยั้งเอนไซม์ 5-alpha reductase ในกระบวนการสร้างฮอร์โมนสเตียรอยด์</t>
        </is>
      </c>
      <c r="E258" t="inlineStr">
        <is>
          <t>ยับยั้งเอนไซม์ Aldose reductase เพื่อป้องกันการสะสมของน้ำตาลซอร์บิทอล</t>
        </is>
      </c>
      <c r="F258" t="inlineStr">
        <is>
          <t>ยับยั้งเอนไซม์ Dihydrofolate reductase ในกระบวนการสังเคราะห์กรดโฟลิก</t>
        </is>
      </c>
      <c r="G258" t="inlineStr">
        <is>
          <t>ยับยั้งเอนไซม์ Dihydropteroate synthase ของเชื้อแบคทีเรีย</t>
        </is>
      </c>
      <c r="H258" t="n">
        <v>1</v>
      </c>
      <c r="I258" t="inlineStr">
        <is>
          <t>✅ คำตอบที่ถูกต้อง: ข้อ ก. เพิ่มจำนวนและการแสดงออกของ LDL Receptors บนผิวเซลล์ตับ (Upregulation of hepatic LDL receptors)
🎯 ทำไมข้อนี้ถึงถูก: Statins ยับยั้งเอนไซม์ HMG-CoA reductase ซึ่งเป็น rate-limiting step ในการสังเคราะห์คลอเลสเตอรอลภายในเซลล์ตับ ทำให้ระดับ intracellular cholesterol ลดลง เซลล์ตับจึงตอบสนองด้วยการกระตุ้น transcription factor SREBP-2 เพื่อเพิ่มการแสดงออก (upregulation) ของ LDL receptors บนผิวเซลล์ตับ ส่งผลให้ตับเก็บกวาด LDL-C จากกระแสเลือดเข้าสู่เซลล์เพิ่มขึ้น ระดับ LDL-C ในเลือดจึงลดลง
🔍 ข้ออื่นผิดเพราะอะไร:
• ข้อ ข.: 5-alpha reductase inhibitor เป็นกลไกของยา Finasteride/Dutasteride ที่ใช้รักษาโรคต่อมลูกหมากโต (BPH)
• ข้อ ค.: Aldose reductase inhibitor เช่น Epalrestat ใช้ลดการเกิดภาวะแทรกซ้อนทางระบบประสาทจากเบาหวาน
• ข้อ ง.: Dihydrofolate reductase inhibitor เป็นกลไกของยา Methotrexate หรือ Trimethoprim
• ข้อ จ.: Dihydropteroate synthase inhibitor เป็นกลไกของยากลุ่ม Sulfonamides ยับยั้งการสร้างโฟเลตในแบคทีเรีย</t>
        </is>
      </c>
      <c r="K258" t="inlineStr">
        <is>
          <t>Intermediate</t>
        </is>
      </c>
      <c r="L258" t="inlineStr">
        <is>
          <t>Cardiovascular</t>
        </is>
      </c>
      <c r="M258" t="inlineStr">
        <is>
          <t>Statin Mechanism of Action</t>
        </is>
      </c>
      <c r="N258" t="inlineStr">
        <is>
          <t>Clinic</t>
        </is>
      </c>
      <c r="O258" t="inlineStr">
        <is>
          <t>[RECONSTRUCTED: ปรับแต่งและเติมเต็มบริบทโจทย์/ตัวเลือกเพื่อความสมบูรณ์] ข้อสอบจริง PLE-CC1 ปี 2567 ข้อ 4</t>
        </is>
      </c>
      <c r="P258" t="inlineStr">
        <is>
          <t>ข้อสอบจริง</t>
        </is>
      </c>
      <c r="Q258" t="inlineStr">
        <is>
          <t>2567</t>
        </is>
      </c>
    </row>
    <row r="259" ht="24" customHeight="1" s="49">
      <c r="A259" s="176" t="n">
        <v>177</v>
      </c>
      <c r="B259" t="inlineStr">
        <is>
          <t>ข้อใดเป็นอาการไม่พึงประสงค์จากการใช้ยาลดไขมันกลุ่ม Statins ที่มีความรุนแรงสูงสุด ซึ่งสัมพันธ์กับการสลายของกล้ามเนื้อลายและอาจนำไปสู่ภาวะไตวายเฉียบพลัน</t>
        </is>
      </c>
      <c r="C259" t="inlineStr">
        <is>
          <t>Rhabdomyolysis</t>
        </is>
      </c>
      <c r="D259" t="inlineStr">
        <is>
          <t>Severe Hypotension</t>
        </is>
      </c>
      <c r="E259" t="inlineStr">
        <is>
          <t>Isolated Hyperkalemia</t>
        </is>
      </c>
      <c r="F259" t="inlineStr">
        <is>
          <t>Symptomatic Bradycardia</t>
        </is>
      </c>
      <c r="G259" t="inlineStr">
        <is>
          <t>Intractable Nausea and Vomiting</t>
        </is>
      </c>
      <c r="H259" t="n">
        <v>1</v>
      </c>
      <c r="I259" t="inlineStr">
        <is>
          <t>✅ คำตอบที่ถูกต้อง: ข้อ ก. Rhabdomyolysis
🎯 ทำไมข้อนี้ถึงถูก: Rhabdomyolysis เป็นอาการไม่พึงประสงค์ที่รุนแรงที่สุดของ Statins เกิดจากการสลายของเซลล์กล้ามเนื้อลายอย่างรุนแรง มีการปลดปล่อย Myoglobin เข้าสู่กระแสเลือด ตรวจพบระดับ Creatine Kinase (CK) สูงมากกว่า 10 เท่าของค่าปกติ (ULN) และปัสสาวะมีสีน้ำตาลเข้ม (cola-colored urine) เสี่ยงต่อการเกิด Myoglobinuria และภาวะไตวายเฉียบพลัน (Acute Kidney Injury)
🔍 ข้ออื่นผิดเพราะอะไร:
• ข้อ ข.: Severe Hypotension ไม่ใช่อาการไม่พึงประสงค์จำเพาะของกลุ่ม Statin
• ข้อ ค.: Isolated Hyperkalemia ไม่ใช่ผลข้างเคียงโดยตรงของ Statin แต่อาจเป็นภาวะแทรกซ้อนตามมาเมื่อเกิด Rhabdomyolysis รุนแรงจนไตวาย
• ข้อ ง.: Symptomatic Bradycardia ไม่ใช่อาการข้างเคียงของ Statins แต่มักพบในยากลุ่ม Beta-blockers หรือ Non-DHP CCB
• ข้อ จ.: Nausea and vomiting เป็นผลข้างเคียงทางเดินอาหารทั่วไปที่พบได้เล็กน้อย ไม่ใช่อาการข้างเคียงที่มีความรุนแรงถึงแก่ชีวิต</t>
        </is>
      </c>
      <c r="K259" t="inlineStr">
        <is>
          <t>Intermediate</t>
        </is>
      </c>
      <c r="L259" t="inlineStr">
        <is>
          <t>Cardiovascular</t>
        </is>
      </c>
      <c r="M259" t="inlineStr">
        <is>
          <t>Statin-Induced Myopathy &amp; Rhabdomyolysis</t>
        </is>
      </c>
      <c r="N259" t="inlineStr">
        <is>
          <t>Clinic</t>
        </is>
      </c>
      <c r="O259" t="inlineStr">
        <is>
          <t>[RECONSTRUCTED: ปรับแต่งและเติมเต็มบริบทโจทย์/ตัวเลือกเพื่อความสมบูรณ์] ข้อสอบจริง PLE-CC1 ปี 2567 ข้อ 5</t>
        </is>
      </c>
      <c r="P259" t="inlineStr">
        <is>
          <t>ข้อสอบจริง</t>
        </is>
      </c>
      <c r="Q259" t="inlineStr">
        <is>
          <t>2567</t>
        </is>
      </c>
    </row>
    <row r="260" ht="24" customHeight="1" s="49">
      <c r="A260" s="176" t="n">
        <v>178</v>
      </c>
      <c r="B260" t="inlineStr">
        <is>
          <t>ผู้ป่วยต้องการรับประทานยาลดไขมันกลุ่ม Statins ในช่วงเวลาเช้าเนื่องจากมักลืมรับประทานยาก่อนนอน เภสัชกรควรแนะนำยา Statin ในข้อใดที่สามารถบริหารยาเวลาเช้าได้โดยประสิทธิภาพการลดไขมันไม่ลดลง (เนื่องจากมีค่าครึ่งชีวิตยาวนาน)</t>
        </is>
      </c>
      <c r="C260" t="inlineStr">
        <is>
          <t>Rosuvastatin</t>
        </is>
      </c>
      <c r="D260" t="inlineStr">
        <is>
          <t>Simvastatin</t>
        </is>
      </c>
      <c r="E260" t="inlineStr">
        <is>
          <t>Lovastatin</t>
        </is>
      </c>
      <c r="F260" t="inlineStr">
        <is>
          <t>Pravastatin</t>
        </is>
      </c>
      <c r="G260" t="inlineStr">
        <is>
          <t>Fluvastatin Immediate-Release</t>
        </is>
      </c>
      <c r="H260" t="n">
        <v>1</v>
      </c>
      <c r="I260" t="inlineStr">
        <is>
          <t>✅ คำตอบที่ถูกต้อง: ข้อ ก. Rosuvastatin
🎯 ทำไมข้อนี้ถึงถูก: การสังเคราะห์คลอเลสเตอรอลในตับจะเกิดขึ้นสูงสุดในเวลากลางคืน Statins ที่มีค่าครึ่งชีวิตสั้น (t1/2 ประมาณ 1-4 ชั่วโมง) เช่น Simvastatin, Lovastatin, Pravastatin และ Fluvastatin IR จึงจำเป็นต้องรับประทานก่อนนอน แต่ Rosuvastatin (รวมถึง Atorvastatin) มีค่าครึ่งชีวิตยาวนานถึงประมาณ 19 ชั่วโมง ทำให้สามารถรับประทานเวลาใดของวันก็ได้ รวมถึงมื้อเช้า โดยให้ประสิทธิภาพลดไขมันคงที่เท่าเทียมกัน
🔍 ข้ออื่นผิดเพราะอะไร:
• ข้อ ข.: Simvastatin มีค่าครึ่งชีวิตสั้นประมาณ 2-3 ชั่วโมง จำเป็นต้องรับประทานก่อนนอน
• ข้อ ค.: Lovastatin มีค่าครึ่งชีวิตสั้นประมาณ 2-3 ชั่วโมง แนะนำให้รับประทานพร้อมอาหารเย็นหรือก่อนนอน
• ข้อ ง.: Pravastatin มีค่าครึ่งชีวิตสั้นประมาณ 1.5-2 ชั่วโมง แนะนำรับประทานก่อนนอนเพื่อให้ได้ประสิทธิภาพสูงสุด
• ข้อ จ.: Fluvastatin IR มีค่าครึ่งชีวิตสั้นมาก (ประมาณ 1.2 ชั่วโมง) ต้องรับประทานก่อนนอน (ยกเว้นรูปแบบ Fluvastatin XL)</t>
        </is>
      </c>
      <c r="K260" t="inlineStr">
        <is>
          <t>Intermediate</t>
        </is>
      </c>
      <c r="L260" t="inlineStr">
        <is>
          <t>Cardiovascular</t>
        </is>
      </c>
      <c r="M260" t="inlineStr">
        <is>
          <t>Statin Pharmacokinetics &amp; Dosing Timing</t>
        </is>
      </c>
      <c r="N260" t="inlineStr">
        <is>
          <t>Clinic</t>
        </is>
      </c>
      <c r="O260" t="inlineStr">
        <is>
          <t>[RECONSTRUCTED: ปรับแต่งและเติมเต็มบริบทโจทย์/ตัวเลือกเพื่อความสมบูรณ์] ข้อสอบจริง PLE-CC1 ปี 2567 ข้อ 6</t>
        </is>
      </c>
      <c r="P260" t="inlineStr">
        <is>
          <t>ข้อสอบจริง</t>
        </is>
      </c>
      <c r="Q260" t="inlineStr">
        <is>
          <t>2567</t>
        </is>
      </c>
    </row>
    <row r="261" ht="28" customHeight="1" s="49">
      <c r="A261" s="176" t="n">
        <v>179</v>
      </c>
      <c r="B261" t="inlineStr">
        <is>
          <t>ผู้ป่วยหญิงอายุ 55 ปี โรคประจำตัวเบาหวานและความดันโลหิตสูง ได้รับยา Metformin (500 mg) 1 เม็ด วันละ 2 ครั้ง หลังอาหาร และ Glipizide (5 mg) 1 เม็ด วันละ 1 ครั้ง ก่อนอาหาร ผลตรวจทางห้องปฏิบัติการล่าสุด: HbA1c 8.1%, FBS 145 mg/dL, Serum Creatinine 1.2 mg/dL, eGFR 48 mL/min/1.73 m2 และตรวจพบ Urine Albumin-to-Creatinine Ratio (UACR) 180 mg/g บิดาเป็นเบาหวานและมารดาเป็นโรคไตเรื้อรัง
ผู้ป่วยรายนี้มีระดับไขมัน LDL-C = 135 mg/dL และจัดเป็นผู้ป่วยเบาหวานที่มี CKD ซึ่งมีความเสี่ยงสูงมากต่อโรคหลอดเลือดหัวใจ แพทย์พิจารณาเริ่มยาลดไขมันกลุ่ม Statins ข้อใดกล่าวถูกต้องเกี่ยวกับการเลือกใช้และการปรับขนาดยา Statin ในผู้ป่วยที่มีค่า eGFR 48 mL/min/1.73 m2 รายนี้</t>
        </is>
      </c>
      <c r="C261" t="inlineStr">
        <is>
          <t>สามารถเลือกใช้ยา Atorvastatin ในขนาด 20 ถึง 40 mg วันละ 1 ครั้งได้โดย ไม่ต้อง ปรับลดขนาดยาตามค่าการทำงานของไต (เนื่องจากยานี้ขับออกทางตับและน้ำดีเป็นหลัก)</t>
        </is>
      </c>
      <c r="D261" t="inlineStr">
        <is>
          <t>ห้ามใช้ยาลดไขมันกลุ่ม Statins ทุกชนิดโดยเด็ดขาดเมื่อค่า eGFR ต่ำกว่า 60 mL/min/1.73 m2</t>
        </is>
      </c>
      <c r="E261" t="inlineStr">
        <is>
          <t>ต้องปรับลดขนาดยา Atorvastatin ลงครึ่งหนึ่งเสมอเมื่อค่า eGFR ต่ำกว่า 50 mL/min/1.73 m2</t>
        </is>
      </c>
      <c r="F261" t="inlineStr">
        <is>
          <t>ต้องเลือกใช้ยา Simvastatin ขนาด 80 mg เสมอเพื่อให้ได้ประสิทธิภาพสูงสุดในโรคไต</t>
        </is>
      </c>
      <c r="G261" t="inlineStr">
        <is>
          <t>ต้องหยุดยา Metformin ก่อนจึงจะสามารถเริ่มยา Statin ได้</t>
        </is>
      </c>
      <c r="H261" t="n">
        <v>1</v>
      </c>
      <c r="I261" t="inlineStr">
        <is>
          <t>✅ คำตอบที่ถูกต้อง: ข้อ ก. สามารถเลือกใช้ยา Atorvastatin ในขนาด 20 ถึง 40 mg วันละ 1 ครั้งได้โดย ไม่ต้อง ปรับลดขนาดยาตามค่าการทำงานของไต (เนื่องจากยานี้ขับออกทางตับและน้ำดีเป็นหลัก)
🎯 ทำไมข้อนี้ถึงถูก: Atorvastatin ถูกเมแทบอลิซึมผ่านเอนไซม์ CYP3A4 ในตับและขับออกทางน้ำดีและอุจจาระเป็นหลัก (การขับออกทางไตน้อยกว่าร้อยละ 2) ดังนั้นในผู้ป่วยที่มีการทำงานของไตบกพร่อง (CKD ทุกระยะ) จึงไม่จำเป็นต้องปรับลดขนาดยา Atorvastatin ตามค่าการทำงานของไต (No renal dose adjustment required) ทำให้เป็นตัวเลือกที่สะดวกและปลอดภัยสูงในผู้ป่วยเบาหวานที่มีโรคไต
🔍 ข้ออื่นผิดเพราะอะไร:
• ข้อ ข.: ผู้ป่วย CKD มีความเสี่ยงต่อโรคหลอดเลือดหัวใจสูงมาก Statin มีข้อบ่งใช้ในการป้องกัน ASCVD ไม่ใช่ข้อห้ามใช้
• ข้อ ค.: Atorvastatin ไม่ต้องปรับลดขนาดยาใน CKD
• ข้อ ง.: Simvastatin ขนาด 80 mg มีคำเตือนจาก US-FDA ห้ามเริ่มใช้เนื่องจากเสี่ยงต่อ Rhabdomyolysis สูงมาก และ Simvastatin ต้องปรับขนาดยาเมื่อ eGFR &lt; 30
• ข้อ จ.: ยา Metformin และ Statin สามารถใช้ร่วมกันได้อย่างปลอดภัยและเป็นมาตรฐานในการดูแลผู้ป่วยเบาหวาน</t>
        </is>
      </c>
      <c r="K261" t="inlineStr">
        <is>
          <t>Intermediate</t>
        </is>
      </c>
      <c r="L261" t="inlineStr">
        <is>
          <t>Cardiovascular</t>
        </is>
      </c>
      <c r="M261" t="inlineStr">
        <is>
          <t>Statin Dosing &amp; Safety in Chronic Kidney Disease</t>
        </is>
      </c>
      <c r="N261" t="inlineStr">
        <is>
          <t>Clinic</t>
        </is>
      </c>
      <c r="O261" t="inlineStr">
        <is>
          <t>[RECONSTRUCTED: ปรับแต่งและเติมเต็มบริบทโจทย์/ตัวเลือกเพื่อความสมบูรณ์] ข้อสอบจริง PLE-CC1 ปี 2567 ข้อ 52</t>
        </is>
      </c>
      <c r="P261" t="inlineStr">
        <is>
          <t>ข้อสอบจริง</t>
        </is>
      </c>
      <c r="Q261" t="inlineStr">
        <is>
          <t>2567</t>
        </is>
      </c>
      <c r="R261" t="inlineStr">
        <is>
          <t>CASE_2567_DM_CKD_01</t>
        </is>
      </c>
    </row>
    <row r="262" ht="28" customHeight="1" s="49">
      <c r="A262" s="176" t="n">
        <v>180</v>
      </c>
      <c r="B262" t="inlineStr">
        <is>
          <t>ผู้ป่วยชายไทยอายุ 55 ปี น้ำหนัก 60 กก. ส่วนสูง 170 ซม. มีโรคประจำตัวคือความดันโลหิตสูง เบาหวาน และ COPD มาขอคำปรึกษาเลิกบุหรี่ในร้านยา ผู้ป่วยสูบบุหรี่วันละ 2 ซอง (40 มวนต่อวัน) ต่อเนื่องมานาน 20 ปี และเมื่อตื่นนอนตอนเช้าต้องรีบจุดบุหรี่สูบมวนแรกทันทีภายในเวลาไม่เกิน 5 นาที
หากทำการประเมินระดับการติดสารนิโคตินทางสรีรวิทยาตามดัชนี Heaviness of Smoking Index (HSI) ผู้ป่วยรายนี้มีระดับการติดนิโคตินอยู่ในระดับใด</t>
        </is>
      </c>
      <c r="C262" t="inlineStr">
        <is>
          <t>ติดนิโคตินในระดับรุนแรงมาก (High / Severe Nicotine Dependence: คะแนน HSI เท่ากับ 6 คะแนน)</t>
        </is>
      </c>
      <c r="D262" t="inlineStr">
        <is>
          <t>ติดนิโคตินในระดับปานกลาง (Moderate Dependence: คะแนน HSI เท่ากับ 3 คะแนน)</t>
        </is>
      </c>
      <c r="E262" t="inlineStr">
        <is>
          <t>ติดนิโคตินในระดับน้อย (Low Dependence: คะแนน HSI เท่ากับ 1 คะแนน)</t>
        </is>
      </c>
      <c r="F262" t="inlineStr">
        <is>
          <t>ไม่มีภาวะติดนิโคตินทางสรีรวิทยา (No Dependence: คะแนน HSI เท่ากับ 0 คะแนน)</t>
        </is>
      </c>
      <c r="G262" t="inlineStr">
        <is>
          <t>ข้อมูลไม่เพียงพอในการประเมินระดับการติดนิโคติน</t>
        </is>
      </c>
      <c r="H262" t="n">
        <v>1</v>
      </c>
      <c r="I262" t="inlineStr">
        <is>
          <t>✅ คำตอบที่ถูกต้อง: ข้อ ก. ติดนิโคตินในระดับรุนแรงมาก (High / Severe Nicotine Dependence: คะแนน HSI เท่ากับ 6 คะแนน)
🎯 ทำไมข้อนี้ถึงถูก: การประเมินตาม Heaviness of Smoking Index (HSI) ใช้เกณฑ์ 2 ข้อ (คะแนนรวม 0-6):
1. เวลาที่สูบมวนแรกหลังตื่นนอน (Time to first cigarette): ตื่นนอนแล้วสูบทันทีภายใน 5 นาที = ได้ 3 คะแนน (6-30 นาที = 2, 31-60 นาที = 1, &gt;60 นาที = 0)
2. จำนวนมวนที่สูบต่อวัน (Cigarettes per day): สูบวันละ 2 ซอง (40 มวน) ซึ่งมากกว่า 30 มวนต่อวัน = ได้ 3 คะแนน (21-30 มวน = 2, 11-20 มวน = 1, &lt;=10 มวน = 0)
3. รวมคะแนน HSI = 3 + 3 = 6 คะแนน ซึ่งอยู่ในช่วง 5-6 คะแนน แปลผลว่ามีระดับการติดนิโคตินทางกายภาพในระดับรุนแรงมาก (High/Severe dependence) จำเป็นต้องได้รับการบำบัดด้วยยาช่วยเลิกบุหรี่ (Pharmacotherapy เช่น NRT, Varenicline, Bupropion)
🔍 ข้ออื่นผิดเพราะอะไร:
• ข้อ ข.: คะแนน 3 อยู่ในระดับติดนิโคตินน้อยถึงปานกลาง
• ข้อ ค.: คะแนน 1 อยู่ในระดับติดนิโคตินต่ำ
• ข้อ ง.: ผู้ป่วยสูบหนัก 40 มวนและสูบภายใน 5 นาที มีภาวะติดนิโคตินทางกายภาพอย่างชัดเจน
• ข้อ จ.: ข้อมูลเรื่องเวลาสูบมวนแรกและจำนวนมวนต่อวันเพียงพอสมบูรณ์สำหรับการคำนวณ HSI</t>
        </is>
      </c>
      <c r="K262" t="inlineStr">
        <is>
          <t>Intermediate</t>
        </is>
      </c>
      <c r="L262" t="inlineStr">
        <is>
          <t>Cardiovascular</t>
        </is>
      </c>
      <c r="M262" t="inlineStr">
        <is>
          <t>Nicotine Dependence Assessment (HSI Scoring)</t>
        </is>
      </c>
      <c r="N262" t="inlineStr">
        <is>
          <t>Clinic</t>
        </is>
      </c>
      <c r="O262" t="inlineStr">
        <is>
          <t>[RECONSTRUCTED: ปรับแต่งและเติมเต็มบริบทโจทย์/ตัวเลือกเพื่อความสมบูรณ์] ข้อสอบจริง PLE-CC1 ปี 2567 ข้อ 55</t>
        </is>
      </c>
      <c r="P262" t="inlineStr">
        <is>
          <t>ข้อสอบจริง</t>
        </is>
      </c>
      <c r="Q262" t="inlineStr">
        <is>
          <t>2567</t>
        </is>
      </c>
      <c r="R262" t="inlineStr">
        <is>
          <t>CASE_2567_SMOKING_01</t>
        </is>
      </c>
    </row>
    <row r="263" ht="28" customHeight="1" s="49">
      <c r="A263" s="176" t="n">
        <v>181</v>
      </c>
      <c r="B263" t="inlineStr">
        <is>
          <t>ผู้ป่วยชายไทยอายุ 55 ปี น้ำหนัก 60 กก. ส่วนสูง 170 ซม. มีโรคประจำตัวคือความดันโลหิตสูง เบาหวาน และ COPD มาขอคำปรึกษาเลิกบุหรี่ในร้านยา ผู้ป่วยสูบบุหรี่วันละ 2 ซอง (40 มวนต่อวัน) ต่อเนื่องมานาน 20 ปี และเมื่อตื่นนอนตอนเช้าต้องรีบจุดบุหรี่สูบมวนแรกทันทีภายในเวลาไม่เกิน 5 นาที
จากการซักประวัติเพิ่มเติม ผู้ป่วยแจ้งแก่เภสัชกรว่า มีความตั้งใจจริงที่จะเลิกสูบบุหรี่ให้สำเร็จ และได้วางแผนกำหนดวันที่จะหยุดสูบบุหรี่โดยเด็ดขาด (Quit Date) ภายในระยะเวลา 2 สัปดาห์ข้างหน้านี้ ตามแบบจำลองขั้นตอนการเปลี่ยนแปลงพฤติกรรม (Transtheoretical Model: TTM Stages of Change) ผู้ป่วยรายนี้จัดว่าอยู่ในขั้นตอน (Stage) ใดของการเลิกบุหรี่</t>
        </is>
      </c>
      <c r="C263" t="inlineStr">
        <is>
          <t>Preparation Stage (ระยะเตรียมความพร้อมที่จะลงมือปฏิบัติภายใน 30 วันข้างหน้า)</t>
        </is>
      </c>
      <c r="D263" t="inlineStr">
        <is>
          <t>Precontemplation Stage (ระยะยังไม่คิดที่จะเลิกสูบบุหรี่ใน 6 เดือนข้างหน้า)</t>
        </is>
      </c>
      <c r="E263" t="inlineStr">
        <is>
          <t>Contemplation Stage (ระยะลังเลใจ คิดจะเลิกใน 6 เดือนแต่ยังไม่กำหนดวัน)</t>
        </is>
      </c>
      <c r="F263" t="inlineStr">
        <is>
          <t>Action Stage (ระยะลงมือปฏิบัติ โดยหยุดสูบบุหรี่ได้สำเร็จแล้วแต่น้อยกว่า 6 เดือน)</t>
        </is>
      </c>
      <c r="G263" t="inlineStr">
        <is>
          <t>Maintenance Stage (ระยะคงความต่อเนื่อง โดยหยุดสูบบุหรี่ได้ต่อเนื่องนานเกินกว่า 6 เดือน)</t>
        </is>
      </c>
      <c r="H263" t="n">
        <v>1</v>
      </c>
      <c r="I263" t="inlineStr">
        <is>
          <t>✅ คำตอบที่ถูกต้อง: ข้อ ก. Preparation Stage (ระยะเตรียมความพร้อมที่จะลงมือปฏิบัติภายใน 30 วันข้างหน้า)
🎯 ทำไมข้อนี้ถึงถูก: ตามทฤษฎี Transtheoretical Model (TTM Stages of Change):
1. Precontemplation: ไม่คิดจะเลิกสูบบุหรี่ภายใน 6 เดือนข้างหน้า
2. Contemplation: มีความคิดอยากเลิกภายใน 6 เดือนข้างหน้า แต่ยังลังเลใจและยังไม่กำหนดวันเลิกที่แน่นอน
3. Preparation: ตัดสินใจแน่วแน่ว่าจะเลิก และมีแผนจะลงมือปฏิบัติหรือกำหนด Quit Date ภายใน 30 วันข้างหน้า (ในเคสนี้คือภายใน 2 สัปดาห์)
4. Action: หยุดสูบบุหรี่ได้สำเร็จแล้ว เป็นระยะเวลาตั้งแต่ 1 วัน ถึงไม่เกิน 6 เดือน
5. Maintenance: หยุดสูบบุหรี่ได้อย่างต่อเนื่องเกินกว่า 6 เดือนขึ้นไป
🔍 ข้ออื่นผิดเพราะอะไร:
• ข้อ ข.: Precontemplation คือยังไม่มีความตั้งใจจะเลิก
• ข้อ ค.: Contemplation คือยังลังเลใจ ยังไม่กำหนดวันที่จะเลิกใน 1 เดือน
• ข้อ ง.: Action คือต้องหยุดสูบบุหรี่ไปแล้ว แต่ผู้ป่วยรายนี้ยังไม่ได้หยุดสูบ กำลังเตรียมตัว
• ข้อ จ.: Maintenance คือต้องหยุดได้นานเกิน 6 เดือนแล้ว</t>
        </is>
      </c>
      <c r="K263" t="inlineStr">
        <is>
          <t>Intermediate</t>
        </is>
      </c>
      <c r="L263" t="inlineStr">
        <is>
          <t>Cardiovascular</t>
        </is>
      </c>
      <c r="M263" t="inlineStr">
        <is>
          <t>Transtheoretical Model (TTM: Stages of Change in Smoking Cessation)</t>
        </is>
      </c>
      <c r="N263" t="inlineStr">
        <is>
          <t>Clinic</t>
        </is>
      </c>
      <c r="O263" t="inlineStr">
        <is>
          <t>[RECONSTRUCTED: ปรับแต่งและเติมเต็มบริบทโจทย์/ตัวเลือกเพื่อความสมบูรณ์] ข้อสอบจริง PLE-CC1 ปี 2567 ข้อ 60</t>
        </is>
      </c>
      <c r="P263" t="inlineStr">
        <is>
          <t>ข้อสอบจริง</t>
        </is>
      </c>
      <c r="Q263" t="inlineStr">
        <is>
          <t>2567</t>
        </is>
      </c>
      <c r="R263" t="inlineStr">
        <is>
          <t>CASE_2567_SMOKING_01</t>
        </is>
      </c>
    </row>
    <row r="264" ht="24" customHeight="1" s="49">
      <c r="A264" s="176" t="n">
        <v>182</v>
      </c>
      <c r="B264" t="inlineStr">
        <is>
          <t>ผู้ป่วยชายไทยอายุ 55 ปี น้ำหนัก 60 กก. ส่วนสูง 170 ซม. มีโรคประจำตัวคือความดันโลหิตสูง เบาหวาน และ COPD มาขอคำปรึกษาเลิกบุหรี่ในร้านยา ผู้ป่วยสูบบุหรี่วันละ 2 ซอง (40 มวนต่อวัน) ต่อเนื่องมานาน 20 ปี และเมื่อตื่นนอนตอนเช้าต้องรีบจุดบุหรี่สูบมวนแรกทันทีภายในเวลาไม่เกิน 5 นาที
จากแบบจำลองขั้นตอนการเปลี่ยนแปลงพฤติกรรม (Transtheoretical Model: TTM) การที่ผู้ป่วยสูบบุหรี่ตัดสินใจแน่วแน่และกำหนดวันที่จะเลิกสูบบุหรี่อย่างเด็ดขาดภายใน 2 สัปดาห์ข้างหน้านี้ ผู้ป่วยจัดว่าอยู่ในระยะใดของการเลิกบุหรี่</t>
        </is>
      </c>
      <c r="C264" t="inlineStr">
        <is>
          <t>Preparation Stage (ระยะเตรียมความพร้อมเพื่อลงมือปฏิบัติ)</t>
        </is>
      </c>
      <c r="D264" t="inlineStr">
        <is>
          <t>Precontemplation Stage (ระยะเมินเฉย ไม่มีความคิดจะเลิก)</t>
        </is>
      </c>
      <c r="E264" t="inlineStr">
        <is>
          <t>Contemplation Stage (ระยะลังเลใจ คิดจะเลิกใน 6 เดือนแต่ยังไม่กำหนดวัน)</t>
        </is>
      </c>
      <c r="F264" t="inlineStr">
        <is>
          <t>Action Stage (ระยะลงมือปฏิบัติ โดยหยุดสูบไปแล้วแต่น้อยกว่า 6 เดือน)</t>
        </is>
      </c>
      <c r="G264" t="inlineStr">
        <is>
          <t>Maintenance Stage (ระยะคงความต่อเนื่อง โดยหยุดสูบได้เกิน 6 เดือน)</t>
        </is>
      </c>
      <c r="H264" t="n">
        <v>1</v>
      </c>
      <c r="I264" t="inlineStr">
        <is>
          <t>✅ คำตอบที่ถูกต้อง: ข้อ ก. Preparation Stage (ระยะเตรียมความพร้อมเพื่อลงมือปฏิบัติ)
🎯 ทำไมข้อนี้ถึงถูก: ตามเกณฑ์ของ Transtheoretical Model (Stages of Change) ผู้ป่วยที่ตั้งใจจะเลิกและมีแผนปฏิบัติการที่ชัดเจนว่าจะหยุดสูบบุหรี่ภายใน 30 วันข้างหน้า (ในกรณีนี้คือกำหนดวันเลิกภายใน 2 สัปดาห์) จัดอยู่ในระยะ Preparation Stage ซึ่งเป็นช่วงเวลาที่เหมาะสมที่สุดในการให้คำปรึกษา แนะนำเทคนิคการเลิก และเริ่มการรักษาด้วยยาช่วยเลิกบุหรี่
🔍 ข้ออื่นผิดเพราะอะไร:
• ข้อ ข.: Precontemplation คือผู้ป่วยยังไม่คิดจะเลิกสูบบุหรี่ในระยะเวลา 6 เดือนข้างหน้า
• ข้อ ค.: Contemplation คือคิดจะเลิกใน 6 เดือน แต่ยังไม่มีแผนปฏิบัติการและยังไม่กำหนดวันเลิกที่แน่นอน
• ข้อ ง.: Action คือผู้ป่วยต้องหยุดสูบบุหรี่ได้สำเร็จแล้วตั้งแต่ 1 วัน ถึง 6 เดือน
• ข้อ จ.: Maintenance คือหยุดสูบบุหรี่ต่อเนื่องได้สำเร็จนานกว่า 6 เดือนขึ้นไป</t>
        </is>
      </c>
      <c r="K264" t="inlineStr">
        <is>
          <t>Intermediate</t>
        </is>
      </c>
      <c r="L264" t="inlineStr">
        <is>
          <t>Cardiovascular</t>
        </is>
      </c>
      <c r="M264" t="inlineStr">
        <is>
          <t>Smoking Cessation Stages (TTM Model)</t>
        </is>
      </c>
      <c r="N264" t="inlineStr">
        <is>
          <t>Clinic</t>
        </is>
      </c>
      <c r="O264" t="inlineStr">
        <is>
          <t>[RECONSTRUCTED: ปรับแต่งและเติมเต็มบริบทโจทย์/ตัวเลือกเพื่อความสมบูรณ์] ข้อสอบจริง PLE-CC1 ปี 2567 ข้อ 61</t>
        </is>
      </c>
      <c r="P264" t="inlineStr">
        <is>
          <t>ข้อสอบจริง</t>
        </is>
      </c>
      <c r="Q264" t="inlineStr">
        <is>
          <t>2567</t>
        </is>
      </c>
      <c r="R264" t="inlineStr">
        <is>
          <t>CASE_2567_SMOKING_01</t>
        </is>
      </c>
    </row>
    <row r="265" ht="24" customHeight="1" s="49">
      <c r="A265" s="176" t="n">
        <v>183</v>
      </c>
      <c r="B265" t="inlineStr">
        <is>
          <t>ผู้ป่วยชายไทยอายุ 55 ปี น้ำหนัก 60 กก. ส่วนสูง 170 ซม. มีโรคประจำตัวคือความดันโลหิตสูง เบาหวาน และ COPD มาขอคำปรึกษาเลิกบุหรี่ในร้านยา ผู้ป่วยสูบบุหรี่วันละ 2 ซอง (40 มวนต่อวัน) ต่อเนื่องมานาน 20 ปี และเมื่อตื่นนอนตอนเช้าต้องรีบจุดบุหรี่สูบมวนแรกทันทีภายในเวลาไม่เกิน 5 นาที
ในการใช้หมากฝรั่งนิโคติน (Nicotine Chewing Gum 4 mg) เพื่อบรรเทาอาการถอนนิโคติน คำแนะนำในการใช้ยาข้อใด ไม่ถูกต้อง และ ไม่เหมาะสม สำหรับผู้ป่วยรายนี้</t>
        </is>
      </c>
      <c r="C265" t="inlineStr">
        <is>
          <t>ห้ามผู้ป่วยปรับลดจำนวนชิ้นของหมากฝรั่งนิโคตินลงด้วยตนเองเด็ดขาดตลอดระยะเวลา 12 สัปดาห์</t>
        </is>
      </c>
      <c r="D265" t="inlineStr">
        <is>
          <t>ใช้เทคนิคการเคี้ยวแบบ Chew and Park โดยเคี้ยวช้าๆ จนเริ่มมีรสเผ็ดซ่าแล้วพักไว้ที่กระพุ้งแก้ม</t>
        </is>
      </c>
      <c r="E265" t="inlineStr">
        <is>
          <t>หลีกเลี่ยงการดื่มเครื่องดื่มที่เป็นกรด เช่น กาแฟ น้ำอัดลม หรือน้ำผลไม้ ก่อนและระหว่างการเคี้ยวหมากฝรั่งอย่างน้อย 15 นาที</t>
        </is>
      </c>
      <c r="F265" t="inlineStr">
        <is>
          <t>ไม่ควรเคี้ยวหมากฝรั่งนิโคตินเกิน 20 ถึง 24 ชิ้นต่อวัน</t>
        </is>
      </c>
      <c r="G265" t="inlineStr">
        <is>
          <t>ระหว่างที่เคี้ยวและพักหมากฝรั่งที่กระพุ้งแก้ม ไม่ควรกลืนน้ำลายทันทีเพื่อให้นิโคตินดูดซึมผ่านเยื่อบุช่องปาก</t>
        </is>
      </c>
      <c r="H265" t="n">
        <v>1</v>
      </c>
      <c r="I265" t="inlineStr">
        <is>
          <t>✅ คำตอบที่ถูกต้อง: ข้อ ก. ห้ามผู้ป่วยปรับลดจำนวนชิ้นของหมากฝรั่งนิโคตินลงด้วยตนเองเด็ดขาดตลอดระยะเวลา 12 สัปดาห์
🎯 ทำไมข้อนี้ถึงถูก: คำแนะนำข้อ ก. ไม่ถูกต้อง เนื่องจากการบำบัดด้วย Nicotine Chewing Gum มีเป้าหมายในการค่อยๆ ปรับลดขนาดยาและจำนวนชิ้นลงทีละน้อย (Tapering) ตามอาการอยากบุหรี่ของผู้ป่วย (เช่น สัปดาห์ที่ 1-6 ใช้ 1 ชิ้นทุก 1-2 ชม., สัปดาห์ที่ 7-9 ใช้ 1 ชิ้นทุก 2-4 ชม., สัปดาห์ที่ 10-12 ใช้ 1 ชิ้นทุก 4-8 ชม.) เพื่อให้ผู้ป่วยสามารถหยุดใช้หมากฝรั่งนิโคตินได้สำเร็จในที่สุด
🔍 ข้ออื่นผิดเพราะอะไร:
• ข้อ ข.: เป็นเทคนิคมาตรฐาน Chew and Park เพื่อให้นิโคตินค่อยๆ ปลดปล่อยและดูดซึมผ่าน buccal mucosa
• ข้อ ค.: ถูกต้อง เครื่องดื่มที่มีฤทธิ์เป็นกรดจะลดค่า pH ในช่องปาก ทำให้สัดส่วน Un-ionized nicotine ลดลง ส่งผลให้การดูดซึมผ่านเยื่อบุช่องปากลดลง
• ข้อ ง.: ถูกต้อง ขนาดสูงสุดที่แนะนำคือไม่เกิน 24 ชิ้นต่อวันเพื่อป้องกันการเกิด Nicotine toxicity
• ข้อ จ.: ถูกต้อง การกลืนน้ำลายที่มีนิโคตินลงกระเพาะอาหารจะทำให้เกิดการระคายเคืองกระเพาะ กรดไหลย้อน สะอึก และนิโคตินจะถูกทำลายโดย First-pass metabolism</t>
        </is>
      </c>
      <c r="K265" t="inlineStr">
        <is>
          <t>Intermediate</t>
        </is>
      </c>
      <c r="L265" t="inlineStr">
        <is>
          <t>Cardiovascular</t>
        </is>
      </c>
      <c r="M265" t="inlineStr">
        <is>
          <t>Nicotine Replacement Therapy (Nicotine Gum Counseling)</t>
        </is>
      </c>
      <c r="N265" t="inlineStr">
        <is>
          <t>Clinic</t>
        </is>
      </c>
      <c r="O265" t="inlineStr">
        <is>
          <t>[RECONSTRUCTED: ปรับแต่งและเติมเต็มบริบทโจทย์/ตัวเลือกเพื่อความสมบูรณ์] ข้อสอบจริง PLE-CC1 ปี 2567 ข้อ 62</t>
        </is>
      </c>
      <c r="P265" t="inlineStr">
        <is>
          <t>ข้อสอบจริง</t>
        </is>
      </c>
      <c r="Q265" t="inlineStr">
        <is>
          <t>2567</t>
        </is>
      </c>
      <c r="R265" t="inlineStr">
        <is>
          <t>CASE_2567_SMOKING_01</t>
        </is>
      </c>
    </row>
    <row r="266" ht="409.6" customHeight="1" s="49">
      <c r="A266" s="176" t="n">
        <v>184</v>
      </c>
      <c r="B266" t="inlineStr">
        <is>
          <t>ผู้ป่วยหญิง อายุ 54 ปี ได้รับการวินิจฉัยเป็นโรคความดันโลหิตสูงมาแล้ว 1 ปี ไม่มีโรคร่วมอื่น มาติดตามการรักษาตรวจวัดความดันโลหิตได้ 160/100 mmHg ผลตรวจทางห้องปฏิบัติการพบ serum K+ = 4.9 mEq/L, Cl- = 100 mEq/L, Na+ = 130 mEq/L ผู้ป่วยเคยปรับเปลี่ยนพฤติกรรม (lifestyle modification) อย่างเคร่งครัดมาแล้ว 6 เดือน แต่ระดับความดันโลหิตยังไม่ได้ตามเป้าหมาย ปัจจุบันใช้ยา Hydrochlorothiazide (HCTZ) 25 mg รับประทานวันละ 1 ครั้งเพียงตัวเดียว
จากกรณีศึกษาข้างต้น การปรับเปลี่ยนแผนการรักษาด้วยยาในผู้ป่วยรายนี้ข้อใดเหมาะสมที่สุด</t>
        </is>
      </c>
      <c r="C266" t="inlineStr">
        <is>
          <t>หยุดยา HCTZ แล้วเปลี่ยนเป็น Enalapril 5 mg รับประทานวันละ 1 ครั้ง</t>
        </is>
      </c>
      <c r="D266" t="inlineStr">
        <is>
          <t>เพิ่มขนาดยา HCTZ เป็น 50 mg รับประทานวันละ 1 ครั้ง</t>
        </is>
      </c>
      <c r="E266" t="inlineStr">
        <is>
          <t>หยุดยา HCTZ แล้วเปลี่ยนเป็น Amlodipine 5 mg รับประทานวันละ 1 ครั้ง</t>
        </is>
      </c>
      <c r="F266" t="inlineStr">
        <is>
          <t>เปลี่ยนยา HCTZ เป็น Carvedilol 12.5 mg รับประทานวันละ 2 ครั้ง</t>
        </is>
      </c>
      <c r="G266" t="inlineStr">
        <is>
          <t>ใช้ยา HCTZ ในขนาดเดิม และเพิ่มยา Amlodipine 5 mg รับประทานวันละ 1 ครั้ง</t>
        </is>
      </c>
      <c r="H266" t="n">
        <v>5</v>
      </c>
      <c r="I266" t="inlineStr">
        <is>
          <t>✅ คำตอบที่ถูกต้อง: ข้อ จ. ใช้ยา HCTZ ในขนาดเดิม และเพิ่มยา Amlodipine 5 mg รับประทานวันละ 1 ครั้ง
🎯 ทำไมข้อนี้ถึงถูก: ผู้ป่วยมีความดันโลหิต 160/100 mmHg จัดเป็น Stage 2 Hypertension ซึ่งเป้าหมายคือ &lt; 130/80 mmHg การใช้ยาเดี่ยว (monotherapy) ไม่สามารถควบคุมความดันได้ตามเป้าหมาย จึงจำเป็นต้องให้ยาสองชนิดร่วมกัน (combination therapy) โดยการเพิ่มยาขนานที่สองที่มีกลไกเสริมฤทธิ์กัน เช่น Dihydropyridine CCB (Amlodipine) ร่วมกับ Thiazide diuretic นอกจากนี้ ผู้ป่วยมีระดับ Na+ ต่ำเล็กน้อย (130 mEq/L) จึงไม่ควรเพิ่มขนาด HCTZ และมี K+ ค่อนข้างสูง (4.9 mEq/L) การเพิ่ม Amlodipine จึงมีความเหมาะสมและปลอดภัยที่สุด
🔍 ข้ออื่นผิดเพราะอะไร:
• ข้อ ก. หยุดยา HCTZ แล้วเปลี่ยนเป็น Enalapril 5 mg รับประทานวันละ 1 ครั้ง: การสลับเป็น monotherapy ตัวอื่นไม่เพียงพอต่อการลดความดันโลหิตใน Stage 2 HTN และผู้ป่วยมี K+ 4.9 mEq/L การให้ Enalapril อาจเพิ่มความเสี่ยง hyperkalemia ได้
• ข้อ ข. เพิ่มขนาดยา HCTZ เป็น 50 mg รับประทานวันละ 1 ครั้ง: HCTZ ขนาด 50 mg ไม่เพิ่ม efficacy ในการลดความดันโลหิตอย่างมีนัยสำคัญ แต่เพิ่มความเสี่ยง hyponatremia, hypokalemia และ hyperuricemia อย่างมาก โดยเฉพาะในรายนี้ที่ Na+ เริ่มต่ำ (130 mEq/L)
• ข้อ ค. หยุดยา HCTZ แล้วเปลี่ยนเป็น Amlodipine 5 mg รับประทานวันละ 1 ครั้ง: การใช้ monotherapy สลับตัวยาไม่เพียงพอต่อการควบคุม Stage 2 HTN
• ข้อ ง. เปลี่ยนยา HCTZ เป็น Carvedilol 12.5 mg รับประทานวันละ 2 ครั้ง: Beta-blockers ไม่ใช่ first-line therapy ใน uncomplicated hypertension หากไม่มี compelling indications เช่น HFrEF หรือ CAD</t>
        </is>
      </c>
      <c r="K266" t="inlineStr">
        <is>
          <t>Clinic</t>
        </is>
      </c>
      <c r="L266" t="inlineStr">
        <is>
          <t>Cardiovascular</t>
        </is>
      </c>
      <c r="M266" t="inlineStr">
        <is>
          <t>Hypertension (Combination Therapy)</t>
        </is>
      </c>
      <c r="N266" t="inlineStr">
        <is>
          <t>ข้อสอบจริง</t>
        </is>
      </c>
      <c r="O266" t="inlineStr">
        <is>
          <t>PLE_CC1_2567_Key ข้อ 82</t>
        </is>
      </c>
      <c r="P266" t="inlineStr">
        <is>
          <t>2567</t>
        </is>
      </c>
      <c r="Q266" t="inlineStr">
        <is>
          <t>ข้อสอบจริง ศรภ. สภาเภสัชกรรม</t>
        </is>
      </c>
      <c r="R266" t="inlineStr">
        <is>
          <t>CASE-2567-HTN-01</t>
        </is>
      </c>
    </row>
    <row r="267" ht="409.6" customHeight="1" s="49">
      <c r="A267" s="176" t="n">
        <v>185</v>
      </c>
      <c r="B267" t="inlineStr">
        <is>
          <t>ผู้ป่วยหญิง อายุ 54 ปี ได้รับการวินิจฉัยเป็นโรคความดันโลหิตสูงมาแล้ว 1 ปี ไม่มีโรคร่วมอื่น มาติดตามการรักษาตรวจวัดความดันโลหิตได้ 160/100 mmHg ผลตรวจทางห้องปฏิบัติการพบ serum K+ = 4.9 mEq/L, Cl- = 100 mEq/L, Na+ = 130 mEq/L ผู้ป่วยเคยปรับเปลี่ยนพฤติกรรม (lifestyle modification) อย่างเคร่งครัดมาแล้ว 6 เดือน แต่ระดับความดันโลหิตยังไม่ได้ตามเป้าหมาย ปัจจุบันใช้ยา Hydrochlorothiazide (HCTZ) 25 mg รับประทานวันละ 1 ครั้งเพียงตัวเดียว
จากกรณีศึกษาข้างต้น หากผู้ป่วยรายนี้ควบคุมระดับความดันโลหิตได้ไม่ดีเป็นระยะเวลานาน จะเพิ่มความเสี่ยงต่อการเกิดภาวะแทรกซ้อนของอวัยวะเป้าหมาย (target organ damage) ในข้อใดมากที่สุด</t>
        </is>
      </c>
      <c r="C267" t="inlineStr">
        <is>
          <t>Stroke (โรคหลอดเลือดสมอง)</t>
        </is>
      </c>
      <c r="D267" t="inlineStr">
        <is>
          <t>Type 1 Diabetes mellitus</t>
        </is>
      </c>
      <c r="E267" t="inlineStr">
        <is>
          <t>Insomnia (โรคนอนไม่หลับ)</t>
        </is>
      </c>
      <c r="F267" t="inlineStr">
        <is>
          <t>Peptic ulcer disease (แผลในกระเพาะอาหาร)</t>
        </is>
      </c>
      <c r="G267" t="inlineStr">
        <is>
          <t>Osteoporosis (โรคกระดูกพรุน)</t>
        </is>
      </c>
      <c r="H267" t="n">
        <v>1</v>
      </c>
      <c r="I267" t="inlineStr">
        <is>
          <t>✅ คำตอบที่ถูกต้อง: ข้อ ก. Stroke (โรคหลอดเลือดสมอง)
🎯 ทำไมข้อนี้ถึงถูก: ภาวะความดันโลหิตสูงเรื้อรังที่ไม่สามารถควบคุมได้เป็นปัจจัยเสี่ยงอันดับหนึ่งที่ทำให้เกิดความเสียหายต่ออวัยวะเป้าหมาย (Target Organ Damage: TOD) โดยเฉพาะภาวะหลอดเลือดสมองเสื่อมสภาพ แตก หรืออุดตัน นำไปสู่การเกิด Stroke (ทั้ง Ischemic stroke และ Hemorrhagic stroke) รวมถึงภาวะแทรกซ้อนทางระบบหัวใจและหลอดเลือด (Coronary artery disease, Heart failure) และไตวายเรื้อรัง (CKD)
🔍 ข้ออื่นผิดเพราะอะไร:
• ข้อ ข. Type 1 Diabetes mellitus: เกิดจาก autoimmune destruction ของ beta-cells ในตับอ่อน ไม่ได้เกิดจากความดันโลหิตสูงเรื้อรัง
• ข้อ ค. Insomnia: อาการนอนไม่หลับอาจเป็นอาการร่วมจากความเครียดแต่ไม่ใช่ภาวะแทรกซ้อนทางพยาธิสภาพของ target organ damage จาก hypertension
• ข้อ ง. Peptic ulcer disease: สัมพันธ์กับการติดเชื้อ H. pylori หรือการใช้ NSAIDs ไม่ใช่ภาวะแทรกซ้อนหลักของความดันโลหิตสูง
• ข้อ จ. Osteoporosis: สัมพันธ์กับอายุ ฮอร์โมนเอสโตรเจนลดลง หรือการขาดแคลเซียม ไม่ใช่ผลโดยตรงจากความดันโลหิตสูง</t>
        </is>
      </c>
      <c r="K267" t="inlineStr">
        <is>
          <t>Clinic</t>
        </is>
      </c>
      <c r="L267" t="inlineStr">
        <is>
          <t>Cardiovascular</t>
        </is>
      </c>
      <c r="M267" t="inlineStr">
        <is>
          <t>Hypertension Complications</t>
        </is>
      </c>
      <c r="N267" t="inlineStr">
        <is>
          <t>ข้อสอบจริง</t>
        </is>
      </c>
      <c r="O267" t="inlineStr">
        <is>
          <t>PLE_CC1_2567_Key ข้อ 83</t>
        </is>
      </c>
      <c r="P267" t="inlineStr">
        <is>
          <t>2567</t>
        </is>
      </c>
      <c r="Q267" t="inlineStr">
        <is>
          <t>ข้อสอบจริง ศรภ. สภาเภสัชกรรม</t>
        </is>
      </c>
      <c r="R267" t="inlineStr">
        <is>
          <t>CASE-2567-HTN-01</t>
        </is>
      </c>
    </row>
    <row r="268" ht="409.6" customHeight="1" s="49">
      <c r="A268" s="176" t="n">
        <v>186</v>
      </c>
      <c r="B268" t="inlineStr">
        <is>
          <t>ผู้ป่วยหญิง อายุ 54 ปี ได้รับการวินิจฉัยเป็นโรคความดันโลหิตสูงมาแล้ว 1 ปี ไม่มีโรคร่วมอื่น มาติดตามการรักษาตรวจวัดความดันโลหิตได้ 160/100 mmHg ผลตรวจทางห้องปฏิบัติการพบ serum K+ = 4.9 mEq/L, Cl- = 100 mEq/L, Na+ = 130 mEq/L ผู้ป่วยเคยปรับเปลี่ยนพฤติกรรม (lifestyle modification) อย่างเคร่งครัดมาแล้ว 6 เดือน แต่ระดับความดันโลหิตยังไม่ได้ตามเป้าหมาย ปัจจุบันใช้ยา Hydrochlorothiazide (HCTZ) 25 mg รับประทานวันละ 1 ครั้งเพียงตัวเดียว
จากกรณีศึกษาข้างต้น ยาลดความดันโลหิตในข้อใดต่อไปนี้ ส่งผลต่อการขยายหลอดเลือด (vasodilation) น้อยที่สุด</t>
        </is>
      </c>
      <c r="C268" t="inlineStr">
        <is>
          <t>Atenolol</t>
        </is>
      </c>
      <c r="D268" t="inlineStr">
        <is>
          <t>Amlodipine</t>
        </is>
      </c>
      <c r="E268" t="inlineStr">
        <is>
          <t>Prazosin</t>
        </is>
      </c>
      <c r="F268" t="inlineStr">
        <is>
          <t>Hydralazine</t>
        </is>
      </c>
      <c r="G268" t="inlineStr">
        <is>
          <t>Sodium nitroprusside</t>
        </is>
      </c>
      <c r="H268" t="n">
        <v>1</v>
      </c>
      <c r="I268" t="inlineStr">
        <is>
          <t>✅ คำตอบที่ถูกต้อง: ข้อ ก. Atenolol
🎯 ทำไมข้อนี้ถึงถูก: Atenolol เป็น Cardioselective beta-1 blocker ที่ออกฤทธิ์จำเพาะต่อ beta-1 adrenergic receptor ที่กล้ามเนื้อหัวใจ ส่งผลลดอัตราการเต้นของหัวใจ (heart rate) และลดแรงบีบตัวของหัวใจ (contractility) จึงลด cardiac output และลดการหลั่ง renin จากไต โดยไม่มีคุณสมบัติในการขยายหลอดเลือดโดยตรง (ไม่มี intrinsic sympathomimetic activity หรือ alpha-blocking activity) จึงมีผลขยายหลอดเลือดน้อยที่สุดเมื่อเทียบกับตัวเลือกอื่น
🔍 ข้ออื่นผิดเพราะอะไร:
• ข้อ ข. Amlodipine: เป็น Dihydropyridine CCB ที่ออกฤทธิ์ยับยั้งแคลเซียมที่ vascular smooth muscle ทำให้เกิด potent arterial vasodilation
• ข้อ ค. Prazosin: เป็น Selective alpha-1 blocker ที่ยับยั้งการหดเกร็งของหลอดเลือด ทำให้หลอดเลือดแดงและหลอดเลือดดำขยายตัวอย่างชัดเจน
• ข้อ ง. Hydralazine: เป็น Direct arteriolar vasodilator ออกฤทธิ์คลายกล้ามเนื้อเรียบหลอดเลือดแดงโดยตรง
• ข้อ จ. Sodium nitroprusside: เป็น Direct vasodilator ที่ปล่อย Nitric oxide (NO) ออกฤทธิ์ขยายทั้งหลอดเลือดแดงและหลอดเลือดดำอย่างรวดเร็วและรุนแรง</t>
        </is>
      </c>
      <c r="K268" t="inlineStr">
        <is>
          <t>Clinic</t>
        </is>
      </c>
      <c r="L268" t="inlineStr">
        <is>
          <t>Cardiovascular</t>
        </is>
      </c>
      <c r="M268" t="inlineStr">
        <is>
          <t>Antihypertensive Pharmacology</t>
        </is>
      </c>
      <c r="N268" t="inlineStr">
        <is>
          <t>ข้อสอบจริง</t>
        </is>
      </c>
      <c r="O268" t="inlineStr">
        <is>
          <t>PLE_CC1_2567_Key ข้อ 84</t>
        </is>
      </c>
      <c r="P268" t="inlineStr">
        <is>
          <t>2567</t>
        </is>
      </c>
      <c r="Q268" t="inlineStr">
        <is>
          <t>ข้อสอบจริง ศรภ. สภาเภสัชกรรม</t>
        </is>
      </c>
      <c r="R268" t="inlineStr">
        <is>
          <t>CASE-2567-HTN-01</t>
        </is>
      </c>
    </row>
    <row r="269" ht="409.6" customHeight="1" s="49">
      <c r="A269" s="176" t="n">
        <v>187</v>
      </c>
      <c r="B269" t="inlineStr">
        <is>
          <t>ยาลดไขมันในเลือดกลุ่ม HMG-CoA reductase inhibitors (Statins) ในข้อใดต่อไปนี้ มีหมู่ฟังก์ชันที่สามารถเกิดอันตรกิริยาการจับเป็นสารประกอบเชิงซ้อน (Chelation) กับไอออนของโลหะประจุบวก เช่น Mg2+ หรือ Al3+ ในยาลดกรดได้มากที่สุด จนส่งผลให้การดูดซึมตัวยาลดลงอย่างมีนัยสำคัญ</t>
        </is>
      </c>
      <c r="C269" t="inlineStr">
        <is>
          <t>Rosuvastatin</t>
        </is>
      </c>
      <c r="D269" t="inlineStr">
        <is>
          <t>Atorvastatin</t>
        </is>
      </c>
      <c r="E269" t="inlineStr">
        <is>
          <t>Simvastatin</t>
        </is>
      </c>
      <c r="F269" t="inlineStr">
        <is>
          <t>Pravastatin</t>
        </is>
      </c>
      <c r="G269" t="inlineStr">
        <is>
          <t>Lovastatin</t>
        </is>
      </c>
      <c r="H269" t="n">
        <v>1</v>
      </c>
      <c r="I269" t="inlineStr">
        <is>
          <t>✅ คำตอบที่ถูกต้อง: ข้อ ก. Rosuvastatin
🎯 ทำไมข้อนี้ถึงถูก: Rosuvastatin มีลักษณะโครงสร้างที่มีหมู่ Pyrimidine ring และ Sulfonamide group (-SO2-NH-R) ซึ่งสามารถจับ chelate กับไอออนของโลหะประจุบวก เช่น Mg2+ และ Al3+ ในยาลดกรด (Antacids) ได้ดีมาก ส่งผลให้ค่าชีวประสิทธิผล (AUC และ Cmax) ของ Rosuvastatin ลดลงได้ถึงประมาณร้อยละ 50 จึงมีคำแนะนำในการบริหารยาให้รับประทานห่างจากยาลดกรดอย่างน้อย 2 ชั่วโมง
🔍 ข้ออื่นผิดเพราะอะไร:
• ข้อ ข. Atorvastatin: มีโครงสร้าง pyrrole ring การเกิด chelation กับยาลดกรดมีผลกระทบต่อ bioavailability น้อยกว่าอย่างชัดเจน
• ข้อ ค. Simvastatin: เป็น lipophilic prodrug ที่มีโครงสร้างเป็น lactone ring ไม่ได้เกิด chelation กับไอออนของโลหะประจุบวกอย่างมีนัยสำคัญ
• ข้อ ง. Pravastatin: แม้จะเป็น hydrophilic statin แต่ไม่มี sulfonamide moiety และได้รับผลกระทบจาก antacids chelation น้อยกว่า Rosuvastatin
• ข้อ จ. Lovastatin: เป็น lipophilic prodrug ที่มี lactone ring ไม่เกิด chelation กับไอออนของโลหะประจุบวก</t>
        </is>
      </c>
      <c r="K269" t="inlineStr">
        <is>
          <t>Clinic</t>
        </is>
      </c>
      <c r="L269" t="inlineStr">
        <is>
          <t>Cardiovascular</t>
        </is>
      </c>
      <c r="M269" t="inlineStr">
        <is>
          <t>Statins Drug Interactions (Antacids Chelation)</t>
        </is>
      </c>
      <c r="N269" t="inlineStr">
        <is>
          <t>ข้อสอบจริง</t>
        </is>
      </c>
      <c r="O269" t="inlineStr">
        <is>
          <t>PLE_CC1_2567_Key ข้อ 101</t>
        </is>
      </c>
      <c r="P269" t="inlineStr">
        <is>
          <t>2567</t>
        </is>
      </c>
      <c r="Q269" t="inlineStr">
        <is>
          <t>ข้อสอบจริง ศรภ. สภาเภสัชกรรม</t>
        </is>
      </c>
    </row>
    <row r="270" ht="409.6" customHeight="1" s="49">
      <c r="A270" s="177" t="n">
        <v>188</v>
      </c>
      <c r="B270" s="34" t="inlineStr">
        <is>
          <t>ผู้ป่วยชายไทยคู่ อายุ 55 ปี น้ำหนัก 60 kg ส่วนสูง 150 cm มีอาการข้อฝืดตึงตอนเช้าประมาณ 10 นาที มีเสียงกรอบแกรบในข้อขณะเคลื่อนไหว (Crepitus) ไม่มีอาการปวดบวมแดงร้อน ปวดข้อเข่าเวลาเดินขึ้นบันได เป็นที่เข่าทั้งสองข้าง ระดับความปวด 2 เต็ม 10 โดยผู้ป่วยมีโรคประจำตัวเป็นโรคความดันโลหิตสูง
ยาบรรเทาอาการปวดในข้อใดส่งผลกระทบต่อการควบคุมระดับความดันโลหิตและเพิ่มความเสี่ยงต่อโรคหัวใจและหลอดเลือดสูงที่สุด</t>
        </is>
      </c>
      <c r="C270" s="100" t="inlineStr"/>
      <c r="D270" s="34" t="inlineStr">
        <is>
          <t>Etoricoxib</t>
        </is>
      </c>
      <c r="E270" s="34" t="inlineStr">
        <is>
          <t>Paracetamol</t>
        </is>
      </c>
      <c r="F270" s="34" t="inlineStr">
        <is>
          <t>Tolperisone</t>
        </is>
      </c>
      <c r="G270" s="34" t="inlineStr">
        <is>
          <t>Tramadol</t>
        </is>
      </c>
      <c r="H270" s="34" t="inlineStr">
        <is>
          <t>Codeine</t>
        </is>
      </c>
      <c r="I270" s="100" t="n">
        <v>1</v>
      </c>
      <c r="J270" s="34" t="inlineStr">
        <is>
          <t>✅ คำตอบที่ถูกต้อง: ข้อ ก. Etoricoxib
🎯 ทำไมข้อนี้ถึงถูก:
Etoricoxib เป็นยาในกลุ่ม Selective COX-2 inhibitor ที่มีผลยับยั้ง Prostacyclin (PGI2) จากเซลล์เยื่อบุผนังหลอดเลือดโดยไม่ยับยั้ง Thromboxane A2 (TXA2) จากเกล็ดเลือด ทำให้เกิดการคั่งของโซเดียมและน้ำในไต หลอดเลือดหดตัว และมีความเสี่ยงต่อการเพิ่มความดันโลหิต (Dose-dependent blood pressure elevation) สูงที่สุดในกลุ่ม NSAIDs
🔍 ข้ออื่นผิดเพราะอะไร:
• ข้อ ข. ผิดเพราะ: Paracetamol ไม่มีฤทธิ์ยับยั้ง COX ในไตอย่างมีนัยสำคัญ ไม่ทำให้เกิด Sodium and water retention จึงปลอดภัยต่อความดันโลหิตมากกว่า NSAIDs
• ข้อ ค. ผิดเพราะ: Tolperisone เป็นยาคลายกล้ามเนื้อ (Centrally acting muscle relaxant) ไม่มีผลยับยั้ง Prostaglandin ในไต จึงไม่เพิ่มความดันโลหิต
• ข้อ ง. ผิดเพราะ: Tramadol เป็นยาแก้ปวดกลุ่ม Opioid agonist และ SNRI ไม่มีผลต่อการสังเคราะห์ Prostaglandin ในไต ไม่ส่งผลให้ความดันโลหิตสูงขึ้น
• ข้อ จ. ผิดเพราะ: Codeine เป็น Weak opioid agonist ออกฤทธิ์ต่อระบบประสาทส่วนกลาง ไม่มีผลต่อการคั่งของน้ำและเกลือแร่ในไต</t>
        </is>
      </c>
      <c r="K270" s="100" t="inlineStr"/>
      <c r="L270" s="34" t="inlineStr">
        <is>
          <t>Cardiovascular</t>
        </is>
      </c>
      <c r="M270" s="34" t="inlineStr">
        <is>
          <t>Hypertension &amp; Drug-Induced HTN</t>
        </is>
      </c>
      <c r="N270" s="100" t="inlineStr">
        <is>
          <t>Clinic</t>
        </is>
      </c>
      <c r="O270" s="34" t="inlineStr">
        <is>
          <t>ข้อสอบจริง PLE-CC1 ปี 2566 Day 1 ข้อ 6 [CASE_2566_OA_01]</t>
        </is>
      </c>
      <c r="P270" s="100" t="inlineStr">
        <is>
          <t>ข้อสอบจริง</t>
        </is>
      </c>
      <c r="Q270" s="100" t="inlineStr">
        <is>
          <t>2566 Day 1</t>
        </is>
      </c>
      <c r="R270" s="100" t="inlineStr">
        <is>
          <t>CASE_2566_OA_01</t>
        </is>
      </c>
    </row>
    <row r="271" ht="409.6" customHeight="1" s="49">
      <c r="A271" s="177" t="n">
        <v>189</v>
      </c>
      <c r="B271" s="34" t="inlineStr">
        <is>
          <t>ผู้ป่วยชายไทย อายุ 65 ปี มีโรคประจำตัวคือความดันโลหิตสูง เกิดอาการแขนขาข้างขวาอ่อนแรงกะทันหัน ชาที่มุมปาก ปากเบี้ยว และพูดไม่ชัด ลิ้นคับปาก เมื่อเวลา 18.00 น. ตรวจวัดความดันโลหิตได้ 160/100 mmHg และอาการฟื้นตัวกลับสู่ปกติในเวลาต่อมา ได้รับการวินิจฉัยเป็น TIA
ในการควบคุมความดันโลหิตเพื่อป้องกันการเกิดโรคหลอดเลือดสมองซ้ำ (Secondary stroke prevention) ยาลดความดันโลหิตในข้อใดต่อไปนี้ มีหลักฐานเชิงประจักษ์ว่ามีประสิทธิภาพในการป้องกันโรคหลอดเลือดสมองด้อยที่สุด และ 'ไม่แนะนำ' ให้เลือกใช้เป็นอันดับแรก</t>
        </is>
      </c>
      <c r="C271" s="100" t="inlineStr"/>
      <c r="D271" s="34" t="inlineStr">
        <is>
          <t>Hydrochlorothiazide (HCTZ)</t>
        </is>
      </c>
      <c r="E271" s="34" t="inlineStr">
        <is>
          <t>Lisinopril</t>
        </is>
      </c>
      <c r="F271" s="34" t="inlineStr">
        <is>
          <t>Atenolol</t>
        </is>
      </c>
      <c r="G271" s="34" t="inlineStr">
        <is>
          <t>Indapamide</t>
        </is>
      </c>
      <c r="H271" s="34" t="inlineStr">
        <is>
          <t>Amlodipine</t>
        </is>
      </c>
      <c r="I271" s="100" t="n">
        <v>3</v>
      </c>
      <c r="J271" s="34" t="inlineStr">
        <is>
          <t>✅ คำตอบที่ถูกต้อง: ข้อ ค. Atenolol
🎯 ทำไมข้อนี้ถึงถูก:
ตามแนวทาง AHA/ASA และ European Stroke Guidelines ยาลดความดันโลหิตกลุ่ม Beta-blockers (โดยเฉพาะ Atenolol) มีประสิทธิภาพในการป้องกันการเกิดโรคหลอดเลือดสมอง (Stroke prevention) ด้อยกว่ายาลดความดันโลหิตกลุ่มอื่นๆ (ACEIs/ARBs, CCBs, Thiazide/Thiazide-like diuretics) อย่างมีนัยสำคัญ เนื่องจากไม่สามารถลดความดันโลหิตในหลอดเลือดแดงใหญ่ส่วนกลาง (Central aortic pressure) ได้ดีเท่ากลุ่มอื่น จึงไม่แนะนำให้ใช้เป็นยาหลักในการป้องกันโรคหลอดเลือดสมอง
🔍 ข้ออื่นผิดเพราะอะไร:
• ข้อ ก. ข. ง. และ จ. ผิดเพราะ: ACEIs (Lisinopril), ARBs, CCBs (Amlodipine) และ Thiazide/Thiazide-like diuretics (Indapamide) ล้วนมีหลักฐานสนับสนุนชัดเจนในการลดอัตราการเกิด Stroke ซ้ำ</t>
        </is>
      </c>
      <c r="K271" s="100" t="inlineStr"/>
      <c r="L271" s="34" t="inlineStr">
        <is>
          <t>Cardiovascular</t>
        </is>
      </c>
      <c r="M271" s="34" t="inlineStr">
        <is>
          <t>Hypertension Management in Stroke Prevention</t>
        </is>
      </c>
      <c r="N271" s="100" t="inlineStr">
        <is>
          <t>Clinic</t>
        </is>
      </c>
      <c r="O271" s="34" t="inlineStr">
        <is>
          <t>ข้อสอบจริง PLE-CC1 ปี 2566 Day 1 ข้อ 75 [CASE_2566_STROKE_01]</t>
        </is>
      </c>
      <c r="P271" s="100" t="inlineStr">
        <is>
          <t>ข้อสอบจริง</t>
        </is>
      </c>
      <c r="Q271" s="100" t="inlineStr">
        <is>
          <t>2566 Day 1</t>
        </is>
      </c>
      <c r="R271" s="100" t="inlineStr">
        <is>
          <t>CASE_2566_STROKE_01</t>
        </is>
      </c>
    </row>
    <row r="272" ht="409.6" customHeight="1" s="49">
      <c r="A272" s="177" t="n">
        <v>190</v>
      </c>
      <c r="B272" s="34" t="inlineStr">
        <is>
          <t>ผู้ป่วยชายไทย อายุ 65 ปี มีโรคประจำตัวคือความดันโลหิตสูง เกิดอาการแขนขาข้างขวาอ่อนแรงกะทันหัน ชาที่มุมปาก ปากเบี้ยว และพูดไม่ชัด ลิ้นคับปาก เมื่อเวลา 18.00 น. ตรวจวัดความดันโลหิตได้ 160/100 mmHg และอาการฟื้นตัวกลับสู่ปกติในเวลาต่อมา ได้รับการวินิจฉัยเป็น TIA
ตามแนวทางการป้องกันโรคหลอดเลือดสมองซ้ำ (Secondary Prevention of Ischemic Stroke and TIA) ยาลดไขมันในเลือดชนิด High-intensity Statin ในข้อใดมีความเหมาะสมสูงสุดในการสั่งใช้แก่ผู้ป่วยรายนี้</t>
        </is>
      </c>
      <c r="C272" s="100" t="inlineStr"/>
      <c r="D272" s="34" t="inlineStr">
        <is>
          <t>Simvastatin 20 mg วันละ 1 ครั้ง ก่อนนอน</t>
        </is>
      </c>
      <c r="E272" s="34" t="inlineStr">
        <is>
          <t>Atorvastatin 40 ถึง 80 mg วันละ 1 ครั้ง</t>
        </is>
      </c>
      <c r="F272" s="34" t="inlineStr">
        <is>
          <t>Pravastatin 20 mg วันละ 1 ครั้ง</t>
        </is>
      </c>
      <c r="G272" s="34" t="inlineStr">
        <is>
          <t>Rosuvastatin 5 mg วันละ 1 ครั้ง</t>
        </is>
      </c>
      <c r="H272" s="34" t="inlineStr">
        <is>
          <t>Fluvastatin 40 mg วันละ 1 ครั้ง</t>
        </is>
      </c>
      <c r="I272" s="100" t="n">
        <v>2</v>
      </c>
      <c r="J272" s="34" t="inlineStr">
        <is>
          <t>✅ คำตอบที่ถูกต้อง: ข้อ ข. Atorvastatin 40 ถึง 80 mg วันละ 1 ครั้ง
🎯 ทำไมข้อนี้ถึงถูก:
ตามแนวทาง AHA/ASA Guideline for the Prevention of Stroke in Patients with Stroke and TIA ผู้ป่วยที่มีภาวะขาดเลือดสมองชั่วคราว (TIA) จัดเป็นกลุ่ม Clinical ASCVD ซึ่งต้องได้รับยากลุ่ม High-Intensity Statin Therapy เพื่อลดระดับ LDL-C ลงอย่างน้อย 50% โดยขนาดยาที่จัดเป็น High-intensity statin ได้แก่ Atorvastatin 40 - 80 mg หรือ Rosuvastatin 20 - 40 mg วันละ 1 ครั้ง
🔍 ข้ออื่นผิดเพราะอะไร:
• ข้อ ก. Simvastatin 20 mg จัดเป็น Moderate-intensity statin (ลด LDL-C ได้ 30 - 49%)
• ข้อ ค. Pravastatin 20 mg จัดเป็น Low-intensity statin
• ข้อ ง. Rosuvastatin 5 mg จัดเป็น Moderate-intensity statin
• ข้อ จ. Fluvastatin 40 mg จัดเป็น Moderate-intensity statin</t>
        </is>
      </c>
      <c r="K272" s="100" t="inlineStr"/>
      <c r="L272" s="34" t="inlineStr">
        <is>
          <t>Cardiovascular</t>
        </is>
      </c>
      <c r="M272" s="34" t="inlineStr">
        <is>
          <t>Dyslipidemia &amp; High-Intensity Statin in Stroke</t>
        </is>
      </c>
      <c r="N272" s="100" t="inlineStr">
        <is>
          <t>Clinic</t>
        </is>
      </c>
      <c r="O272" s="34" t="inlineStr">
        <is>
          <t>ข้อสอบจริง PLE-CC1 ปี 2566 Day 1 ข้อ 76 [CASE_2566_STROKE_01]</t>
        </is>
      </c>
      <c r="P272" s="100" t="inlineStr">
        <is>
          <t>ข้อสอบจริง</t>
        </is>
      </c>
      <c r="Q272" s="100" t="inlineStr">
        <is>
          <t>2566 Day 1</t>
        </is>
      </c>
      <c r="R272" s="100" t="inlineStr">
        <is>
          <t>CASE_2566_STROKE_01</t>
        </is>
      </c>
    </row>
    <row r="273" ht="409.6" customHeight="1" s="49">
      <c r="A273" s="177" t="n">
        <v>191</v>
      </c>
      <c r="B273" s="34" t="inlineStr">
        <is>
          <t>ผู้ป่วยชายไทย อายุ 45 ปี มีโรคประจำตัวคือ โรคเบาหวานชนิดที่ 2 (Type 2 DM) มาตรวจติดตามสุขภาพประจำปี ตรวจวัดความดันโลหิตซ้ำ 2 ครั้งได้ค่าเฉลี่ย 150/90 mmHg
ตามแนวทางการรักษาโรคความดันโลหิตสูงในเวชปฏิบัติทั่วไปของสมาคมความดันโลหิตสูงแห่งประเทศไทย ระดับความดันโลหิตของผู้ป่วยรายนี้จัดอยู่ในระดับใด</t>
        </is>
      </c>
      <c r="C273" s="100" t="inlineStr"/>
      <c r="D273" s="34" t="inlineStr">
        <is>
          <t>High normal blood pressure</t>
        </is>
      </c>
      <c r="E273" s="34" t="inlineStr">
        <is>
          <t>Grade 1 Hypertension (ความดันโลหิตสูงระดับที่ 1)</t>
        </is>
      </c>
      <c r="F273" s="34" t="inlineStr">
        <is>
          <t>Grade 2 Hypertension (ความดันโลหิตสูงระดับที่ 2)</t>
        </is>
      </c>
      <c r="G273" s="34" t="inlineStr">
        <is>
          <t>Grade 3 Severe Hypertension</t>
        </is>
      </c>
      <c r="H273" s="34" t="inlineStr">
        <is>
          <t>Hypertensive Emergency</t>
        </is>
      </c>
      <c r="I273" s="100" t="n">
        <v>2</v>
      </c>
      <c r="J273" s="34" t="inlineStr">
        <is>
          <t>✅ คำตอบที่ถูกต้อง: ข้อ ข. Grade 1 Hypertension (ความดันโลหิตสูงระดับที่ 1)
🎯 ทำไมข้อนี้ถึงถูก:
ตามเกณฑ์มาตรฐาน Thai Guidelines on The Treatment of Hypertension การจำแนกระดับความดันโลหิตในผู้ใหญ่กำหนดไว้ดังนี้:
- Optimal: SBP &lt; 120 และ DBP &lt; 80 mmHg
- Normal: SBP 120 - 129 และ/หรือ DBP 80 - 84 mmHg
- High normal: SBP 130 - 139 และ/หรือ DBP 85 - 89 mmHg
- Grade 1 Hypertension: SBP 140 - 159 และ/หรือ DBP 90 - 99 mmHg
- Grade 2 Hypertension: SBP 160 - 179 และ/หรือ DBP 100 - 109 mmHg
- Grade 3 Hypertension: SBP มากกว่าหรือเท่ากับ 180 และ/หรือ DBP มากกว่าหรือเท่ากับ 110 mmHg
ดังนั้นค่าความดันโลหิต 150/90 mmHg จึงจัดเป็น Grade 1 Hypertension อย่างชัดเจน
🔍 ข้ออื่นผิดเพราะอะไร:
• ข้อ ก. High normal คือ 130 - 139 / 85 - 89 mmHg
• ข้อ ค. Grade 2 คือ 160 - 179 / 100 - 109 mmHg
• ข้อ ง. และ จ. ผิดเพราะ: อาการยังไม่เข้าขั้น Severe หรือ Emergency</t>
        </is>
      </c>
      <c r="K273" s="100" t="inlineStr"/>
      <c r="L273" s="34" t="inlineStr">
        <is>
          <t>Cardiovascular</t>
        </is>
      </c>
      <c r="M273" s="34" t="inlineStr">
        <is>
          <t>Hypertension Classification &amp; Blood Pressure Stages</t>
        </is>
      </c>
      <c r="N273" s="100" t="inlineStr">
        <is>
          <t>Clinic</t>
        </is>
      </c>
      <c r="O273" s="34" t="inlineStr">
        <is>
          <t>ข้อสอบจริง PLE-CC1 ปี 2566 Day 1 ข้อ 98 [CASE_2566_HTN_DM_01]</t>
        </is>
      </c>
      <c r="P273" s="100" t="inlineStr">
        <is>
          <t>ข้อสอบจริง</t>
        </is>
      </c>
      <c r="Q273" s="100" t="inlineStr">
        <is>
          <t>2566 Day 1</t>
        </is>
      </c>
      <c r="R273" s="100" t="inlineStr">
        <is>
          <t>CASE_2566_HTN_DM_01</t>
        </is>
      </c>
    </row>
    <row r="274" ht="409.6" customHeight="1" s="49">
      <c r="A274" s="177" t="n">
        <v>192</v>
      </c>
      <c r="B274" s="34" t="inlineStr">
        <is>
          <t>ผู้ป่วยชายไทย อายุ 45 ปี มีโรคประจำตัวคือ โรคเบาหวานชนิดที่ 2 (Type 2 DM) มาตรวจติดตามสุขภาพประจำปี ตรวจวัดความดันโลหิตซ้ำ 2 ครั้งได้ค่าเฉลี่ย 150/90 mmHg ตรวจพบ Albuminuria ระดับปานกลาง ค่า eGFR เท่ากับ 85 mL/min/1.73 m2
ตามแนวทางการรักษาโรคความดันโลหิตสูงและโรคไตจากเบาหวาน ยาลดความดันโลหิตในข้อใดเหมาะสมที่สุดในการเลือกเป็นยาขนานแรก (First-line agent)</t>
        </is>
      </c>
      <c r="C274" s="100" t="inlineStr"/>
      <c r="D274" s="34" t="inlineStr">
        <is>
          <t>Hydrochlorothiazide (HCTZ)</t>
        </is>
      </c>
      <c r="E274" s="34" t="inlineStr">
        <is>
          <t>Amlodipine</t>
        </is>
      </c>
      <c r="F274" s="34" t="inlineStr">
        <is>
          <t>Sacubitril + Valsartan</t>
        </is>
      </c>
      <c r="G274" s="34" t="inlineStr">
        <is>
          <t>Furosemide</t>
        </is>
      </c>
      <c r="H274" s="34" t="inlineStr">
        <is>
          <t>Enalapril (หรือยากลุ่ม ACEIs/ARBs)</t>
        </is>
      </c>
      <c r="I274" s="100" t="n">
        <v>5</v>
      </c>
      <c r="J274" s="34" t="inlineStr">
        <is>
          <t>✅ คำตอบที่ถูกต้อง: ข้อ จ. Enalapril (หรือยากลุ่ม ACEIs/ARBs)
🎯 ทำไมข้อนี้ถึงถูก:
ในผู้ป่วยโรคเบาหวานที่มีภาวะความดันโลหิตสูงและมีภาวะไข่ขาวรั่วในปัสสาวะ (Albuminuria / Diabetic kidney disease) ยาทางเลือกแรกที่แนะนำเป็นอันดับแรก (First-line drug of choice) คือยากลุ่ม ACE Inhibitors (เช่น Enalapril) หรือ ARBs เนื่องจากมีฤทธิ์ขยายหลอดเลือด Efferent arteriole ของไต ช่วยลดความดันภายในโกลเมอรูลัส (Intraglomerular pressure) ลดการรั่วของโปรตีน และมีผลชะลอการเสื่อมของไต (Renoprotective effect) ที่เหนือกว่ายาลดความดันกลุ่มอื่น
🔍 ข้ออื่นผิดเพราะอะไร:
• ข้อ ก. HCTZ เป็นยาทางเลือกแถวแรกในผู้ป่วยความดันทั่วไป แต่ไม่มีฤทธิ์จำเพาะในการปกป้องไตในผู้ป่วยเบาหวานที่มี Albuminuria
• ข้อ ข. Amlodipine สามารถใช้ร่วมได้ แต่ไม่ใช่ยาเดี่ยวทางเลือกแรกเมื่อมี Albuminuria เด่น
• ข้อ ค. Sacubitril/Valsartan มีข้อบ่งใช้หลักสำหรับ Heart Failure with reduced ejection fraction (HFrEF)
• ข้อ ง. Furosemide เป็น Loop diuretic ใช้รักษาภาวะน้ำเกิน ไม่ใช้เป็นยาลดความดันตัวแรก</t>
        </is>
      </c>
      <c r="K274" s="100" t="inlineStr"/>
      <c r="L274" s="34" t="inlineStr">
        <is>
          <t>Cardiovascular</t>
        </is>
      </c>
      <c r="M274" s="34" t="inlineStr">
        <is>
          <t>Hypertension with Diabetes &amp; Renoprotective ACEIs</t>
        </is>
      </c>
      <c r="N274" s="100" t="inlineStr">
        <is>
          <t>Clinic</t>
        </is>
      </c>
      <c r="O274" s="34" t="inlineStr">
        <is>
          <t>ข้อสอบจริง PLE-CC1 ปี 2566 Day 1 ข้อ 99 [CASE_2566_HTN_DM_01]</t>
        </is>
      </c>
      <c r="P274" s="100" t="inlineStr">
        <is>
          <t>ข้อสอบจริง</t>
        </is>
      </c>
      <c r="Q274" s="100" t="inlineStr">
        <is>
          <t>2566 Day 1</t>
        </is>
      </c>
      <c r="R274" s="100" t="inlineStr">
        <is>
          <t>CASE_2566_HTN_DM_01</t>
        </is>
      </c>
    </row>
    <row r="275" ht="409.6" customHeight="1" s="49">
      <c r="A275" s="177" t="n">
        <v>193</v>
      </c>
      <c r="B275" s="34" t="inlineStr">
        <is>
          <t>ผู้ป่วยชายไทย อายุ 67 ปี โรคประจำตัวคือ เบาหวานชนิดที่ 2 และความดันโลหิตสูง รับประทานยาประจำคือ Simvastatin 40 mg วันละ 1 ครั้งก่อนนอน, Metformin 850 mg วันละ 2 ครั้ง, และ HCTZ 50 mg วันละ 1 ครั้ง ดัชนีมวลกาย BMI 35 kg/m2 ผลตรวจเลือดพบ LDL 190 mg/dL, Triglyceride 200 mg/dL, HDL 50 mg/dL ผู้ป่วยมีพฤติกรรมชอบรับประทานของทอดและดื่มสุราเป็นประจำ
ปัจจัยเสี่ยงในข้อใดของผู้ป่วยรายนี้ที่มีความสัมพันธ์ต่อการเพิ่มความเสี่ยงการเกิดภาวะพิษต่อกล้ามเนื้อจากยาสแตติน (Statin-Associated Muscle Symptoms / Myopathy)</t>
        </is>
      </c>
      <c r="C275" s="100" t="inlineStr"/>
      <c r="D275" s="34" t="inlineStr">
        <is>
          <t>ภาวะโรคอ้วน (BMI 35 kg/m2)</t>
        </is>
      </c>
      <c r="E275" s="34" t="inlineStr">
        <is>
          <t>เพศชาย</t>
        </is>
      </c>
      <c r="F275" s="34" t="inlineStr">
        <is>
          <t>อายุมากกว่า 65 ปี และการใช้ยา Simvastatin ขนาดสูง (40 mg)</t>
        </is>
      </c>
      <c r="G275" s="34" t="inlineStr">
        <is>
          <t>การรับประทานยา Metformin</t>
        </is>
      </c>
      <c r="H275" s="34" t="inlineStr">
        <is>
          <t>การรับประทานยา HCTZ เพียงอย่างเดียว</t>
        </is>
      </c>
      <c r="I275" s="100" t="n">
        <v>3</v>
      </c>
      <c r="J275" s="34" t="inlineStr">
        <is>
          <t>✅ คำตอบที่ถูกต้อง: ข้อ ค. อายุมากกว่า 65 ปี และการใช้ยา Simvastatin ขนาดสูง (40 mg)
🎯 ทำไมข้อนี้ถึงถูก:
ปัจจัยเสี่ยงสำคัญของผู้ป่วยต่อการเกิด Statin-Associated Muscle Symptoms (SAMS) และ Rhabdomyolysis ได้แก่:
1) อายุมาก (Age &gt; 65 ปี)
2) การใช้ยา Simvastatin ในขนาดสูง (40 mg ขึ้นไป) ซึ่งมีความเสี่ยงต่อพิษของกล้ามเนื้อสูงกว่าสแตตินชนิดอื่น
3) การดื่มแอลกอฮอล์ปริมาณมาก (กระตุ้นพิษต่อตับและกล้ามเนื้อ)
4) ภาวะตับหรือไตบกพร่อง
🔍 ข้ออื่นผิดเพราะอะไร:
• ข้อ ก. และ ข. ผิดเพราะ: เพศหญิงมีความเสี่ยงต่อ SAMS สูงกว่าเพศชาย และคนรูปร่างผอม (Low BMI) มีความเสี่ยงสูงกว่าคนอ้วนเนื่องจากขนาดยาต่อน้ำหนักตัวสูงกว่า
• ข้อ ง. Metformin ไม่ได้เพิ่มความเสี่ยงต่อการเกิด Statin myopathy</t>
        </is>
      </c>
      <c r="K275" s="100" t="inlineStr"/>
      <c r="L275" s="34" t="inlineStr">
        <is>
          <t>Cardiovascular</t>
        </is>
      </c>
      <c r="M275" s="34" t="inlineStr">
        <is>
          <t>Statin Safety &amp; Myopathy Risk Factors</t>
        </is>
      </c>
      <c r="N275" s="100" t="inlineStr">
        <is>
          <t>Clinic</t>
        </is>
      </c>
      <c r="O275" s="34" t="inlineStr">
        <is>
          <t>ข้อสอบจริง PLE-CC1 ปี 2566 Day 1 ข้อ 104 [CASE_2566_LIPID_01]</t>
        </is>
      </c>
      <c r="P275" s="100" t="inlineStr">
        <is>
          <t>ข้อสอบจริง</t>
        </is>
      </c>
      <c r="Q275" s="100" t="inlineStr">
        <is>
          <t>2566 Day 1</t>
        </is>
      </c>
      <c r="R275" s="100" t="inlineStr">
        <is>
          <t>CASE_2566_LIPID_01</t>
        </is>
      </c>
    </row>
    <row r="276" ht="409.6" customHeight="1" s="49">
      <c r="A276" s="177" t="n">
        <v>194</v>
      </c>
      <c r="B276" s="34" t="inlineStr">
        <is>
          <t>ต่อมาผู้ป่วยได้รับการเปลี่ยนยาเป็น Rosuvastatin 20 mg วันละ 1 ครั้ง หลังรับประทานยาต่อเนื่อง 3 เดือน ตรวจติดตามผลระดับไขมันในเลือดพบ:
• LDL-C: 100 mg/dL
• Triglyceride (TG): 600 mg/dL (ช่วงปกติ &lt; 150 mg/dL)
• HDL-C: 50 mg/dL
ตามแนวทางการรักษาภาวะไขมันในเลือดผิดปกติ ในผู้ป่วยที่มีระดับ Triglyceride สูงรุนแรง (Severe Hypertriglyceridemia, TG &gt;= 500 mg/dL) เพื่อป้องกันการเกิดภาวะตับอ่อนอักเสบเฉียบพลัน (Acute pancreatitis) ควรปรับแผนการรักษาอย่างไรเหมาะสมที่สุด</t>
        </is>
      </c>
      <c r="C276" s="100" t="inlineStr"/>
      <c r="D276" s="34" t="inlineStr">
        <is>
          <t>เปลี่ยนยาเป็น Atorvastatin 80 mg วันละ 1 ครั้ง</t>
        </is>
      </c>
      <c r="E276" s="34" t="inlineStr">
        <is>
          <t>เพิ่มยา Gemfibrozil 600 mg วันละ 2 ครั้ง ก่อนอาหาร</t>
        </is>
      </c>
      <c r="F276" s="34" t="inlineStr">
        <is>
          <t>คงยา Rosuvastatin 20 mg เดิม และเพิ่มยา Fenofibrate (เช่น Fenofibrate 160 mg OD)</t>
        </is>
      </c>
      <c r="G276" s="34" t="inlineStr">
        <is>
          <t>เปลี่ยนเป็น Simvastatin 40 mg ร่วมกับ Gemfibrozil 600 mg วันละ 2 ครั้ง</t>
        </is>
      </c>
      <c r="H276" s="34" t="inlineStr">
        <is>
          <t>เพิ่มยา Ezetimibe 10 mg วันละ 1 ครั้ง</t>
        </is>
      </c>
      <c r="I276" s="100" t="n">
        <v>3</v>
      </c>
      <c r="J276" s="34" t="inlineStr">
        <is>
          <t>✅ คำตอบที่ถูกต้อง: ข้อ ค. คงยา Rosuvastatin 20 mg เดิม และเพิ่มยา Fenofibrate (เช่น Fenofibrate 160 mg OD)
🎯 ทำไมข้อนี้ถึงถูก:
เมื่อระดับ Triglyceride สูงเกิน 500 mg/dL (ผู้ป่วยรายนี้มี TG 600 mg/dL) เป้าหมายเร่งด่วนอันดับแรกคือการลดระดับ TG ลงอย่างรวดเร็ว เพื่อป้องกันภาวะตับอ่อนอักเสบเฉียบพลัน (Acute pancreatitis) โดยการเพิ่มยากลุ่ม Fibrate ร่วมกับ Statin ยา Fibrate ที่ปลอดภัยและแนะนำให้ใช้ร่วมกับ Statin คือ Fenofibrate (เนื่องจากไม่รบกวนกระบวนการ Glucuronidation ของ Statin) ในขณะที่ Gemfibrozil เป็นข้อห้ามใช้เด็ดขาดร่วมกับ Statin เนื่องจากเพิ่มความเสี่ยงต่อ Rhabdomyolysis สูงมาก
🔍 ข้ออื่นผิดเพราะอะไร:
• ข้อ ก. Atorvastatin 80 mg ไม่สามารถลดระดับ Triglyceride 600 mg/dL ได้เพียงพอ
• ข้อ ข. และ ง. ผิดเพราะ: การใช้ Gemfibrozil ร่วมกับ Statin เป็นข้อห้ามใช้ (Contraindicated) เนื่องจากยับยั้งการกำจัด Statin ทำให้เสี่ยงต่อ Rhabdomyolysis สูงมาก
• ข้อ จ. Ezetimibe มีผลลด LDL-C เป็นหลัก ไม่มีผลลด Triglyceride ที่ระดับสูงมากขนาดนี้</t>
        </is>
      </c>
      <c r="K276" s="100" t="inlineStr"/>
      <c r="L276" s="34" t="inlineStr">
        <is>
          <t>Cardiovascular</t>
        </is>
      </c>
      <c r="M276" s="34" t="inlineStr">
        <is>
          <t>Severe Hypertriglyceridemia Management &amp; Fibrates</t>
        </is>
      </c>
      <c r="N276" s="100" t="inlineStr">
        <is>
          <t>Clinic</t>
        </is>
      </c>
      <c r="O276" s="34" t="inlineStr">
        <is>
          <t>ข้อสอบจริง PLE-CC1 ปี 2566 Day 1 ข้อ 106 [CASE_2566_LIPID_01]</t>
        </is>
      </c>
      <c r="P276" s="100" t="inlineStr">
        <is>
          <t>ข้อสอบจริง</t>
        </is>
      </c>
      <c r="Q276" s="100" t="inlineStr">
        <is>
          <t>2566 Day 1</t>
        </is>
      </c>
      <c r="R276" s="100" t="inlineStr">
        <is>
          <t>CASE_2566_LIPID_01</t>
        </is>
      </c>
    </row>
    <row r="277" ht="409.6" customHeight="1" s="49">
      <c r="A277" s="177" t="n">
        <v>195</v>
      </c>
      <c r="B277" s="34" t="inlineStr">
        <is>
          <t>จากข้อมูลของผู้ป่วยรายนี้ (ชายอายุ 67 ปี โรคอ้วน BMI 35 kg/m2 ดื่มสุราเป็นประจำ รับประทานยา HCTZ 50 mg/day และ Metformin) ปัจจัยในข้อใดต่อไปนี้มีส่วนส่งเสริมให้เกิดภาวะไตรกลีเซอไรด์ในเลือดสูง (Secondary Hypertriglyceridemia)</t>
        </is>
      </c>
      <c r="C277" s="100" t="inlineStr"/>
      <c r="D277" s="34" t="inlineStr">
        <is>
          <t>อายุที่เพิ่มขึ้นเพียงอย่างเดียว</t>
        </is>
      </c>
      <c r="E277" s="34" t="inlineStr">
        <is>
          <t>โรคอ้วนเพียงอย่างเดียว</t>
        </is>
      </c>
      <c r="F277" s="34" t="inlineStr">
        <is>
          <t>การดื่มสุราเป็นประจำเพียงอย่างเดียว</t>
        </is>
      </c>
      <c r="G277" s="34" t="inlineStr">
        <is>
          <t>การรับประทานยา Metformin</t>
        </is>
      </c>
      <c r="H277" s="34" t="inlineStr">
        <is>
          <t>โรคอ้วน การดื่มแอลกอฮอล์เป็นประจำ และการใช้ยาขับปัสสาวะกลุ่ม Thiazide (HCTZ) ขนาดสูง</t>
        </is>
      </c>
      <c r="I277" s="100" t="n">
        <v>5</v>
      </c>
      <c r="J277" s="34" t="inlineStr">
        <is>
          <t>✅ คำตอบที่ถูกต้อง: ข้อ จ. โรคอ้วน การดื่มแอลกอฮอล์เป็นประจำ และการใช้ยาขับปัสสาวะกลุ่ม Thiazide (HCTZ) ขนาดสูง
🎯 ทำไมข้อนี้ถึงถูก:
สาเหตุทุติยภูมิ (Secondary causes) ของภาวะไตรกลีเซอไรด์สูงในผู้ป่วยรายนี้เกิดจากปัจจัยร่วมกันหลายประการ ได้แก่:
1) โรคอ้วนและภาวะดื้อต่ออินซูลิน (Obesity &amp; Metabolic syndrome): เพิ่มการสังเคราะห์ VLDL จากตับ
2) การดื่มแอลกอฮอล์: เพิ่มการสร้างกรดไขมันอิสระและการสังเคราะห์ Triglyceride ที่ตับอย่างมาก
3) ยาขับปัสสาวะ Thiazide (HCTZ ขนาดสูง 50 mg): รบกวนการทำงานของเอนไซม์ Lipoprotein lipase ทำให้การสลายไตรกลีเซอไรด์ลดลง
🔍 ข้ออื่นผิดเพราะอะไร:
• ข้อ ก. ข. และ ค. เป็นการระบุเพียงปัจจัยเดียวอย่างไม่ครอบคลุม
• ข้อ ง. Metformin มีผลช่วยลดไตรกลีเซอไรด์ได้เล็กน้อย ไม่ใช่ตัวการเพิ่ม</t>
        </is>
      </c>
      <c r="K277" s="100" t="inlineStr"/>
      <c r="L277" s="34" t="inlineStr">
        <is>
          <t>Cardiovascular</t>
        </is>
      </c>
      <c r="M277" s="34" t="inlineStr">
        <is>
          <t>Secondary Causes of Hypertriglyceridemia</t>
        </is>
      </c>
      <c r="N277" s="100" t="inlineStr">
        <is>
          <t>Clinic</t>
        </is>
      </c>
      <c r="O277" s="34" t="inlineStr">
        <is>
          <t>ข้อสอบจริง PLE-CC1 ปี 2566 Day 1 ข้อ 107 [CASE_2566_LIPID_01]</t>
        </is>
      </c>
      <c r="P277" s="100" t="inlineStr">
        <is>
          <t>ข้อสอบจริง</t>
        </is>
      </c>
      <c r="Q277" s="100" t="inlineStr">
        <is>
          <t>2566 Day 1</t>
        </is>
      </c>
      <c r="R277" s="100" t="inlineStr"/>
    </row>
    <row r="278" ht="409.6" customHeight="1" s="49">
      <c r="A278" s="177" t="n">
        <v>196</v>
      </c>
      <c r="B278" s="34" t="inlineStr">
        <is>
          <t>ข้อใดต่อไปนี้กล่าว 'ไม่ถูกต้อง' เกี่ยวกับคุณสมบัติทางเภสัชจลนศาสตร์และอาการไม่พึงประสงค์ของยากลุ่ม Statins</t>
        </is>
      </c>
      <c r="C278" s="100" t="inlineStr"/>
      <c r="D278" s="34" t="inlineStr">
        <is>
          <t>Simvastatin ถูกเปลี่ยนสภาพเป็นหลักผ่านเอนไซม์ CYP3A4 ที่ตับ</t>
        </is>
      </c>
      <c r="E278" s="34" t="inlineStr">
        <is>
          <t>Pravastatin เป็นยาสแตตินที่ชอบน้ำ (Hydrophilic) และไม่ผ่าน CYP สามารถใช้ในผู้ป่วยที่มีภาวะการทำงานของตับผิดปกติเล็กน้อยได้</t>
        </is>
      </c>
      <c r="F278" s="34" t="inlineStr">
        <is>
          <t>อาการไม่พึงประสงค์ที่อาจพบได้จากการใช้ยากลุ่ม Statin ระยะยาวคือการเพิ่มความเสี่ยงต่อการเกิดโรคเบาหวานรายใหม่ (New-onset diabetes)</t>
        </is>
      </c>
      <c r="G278" s="34" t="inlineStr">
        <is>
          <t>Atorvastatin เป็นสแตตินที่มีค่าครึ่งชีวิตในการออกฤทธิ์ยาวนาน (Long half-life ประมาณ 14 - 20 ชั่วโมง)</t>
        </is>
      </c>
      <c r="H278" s="34" t="inlineStr">
        <is>
          <t>Rosuvastatin ถูกเปลี่ยนสภาพเป็นหลักผ่านเอนไซม์ CYP3A4 ในสัดส่วนมากกว่า 80%</t>
        </is>
      </c>
      <c r="I278" s="100" t="n">
        <v>5</v>
      </c>
      <c r="J278" s="34" t="inlineStr">
        <is>
          <t>✅ คำตอบที่ถูกต้อง: ข้อ จ. Rosuvastatin ถูกเปลี่ยนสภาพเป็นหลักผ่านเอนไซม์ CYP3A4 ในสัดส่วนมากกว่า 80%
🎯 ทำไมข้อนี้ถึงถูก:
Rosuvastatin มีคุณสมบัติชอบน้ำ (Hydrophilic statin) และแทบไม่ถูกเมแทบอลิซึมผ่านเอนไซม์ Cytochrome P450 (ถูกเปลี่ยนสภาพเพียงประมาณ 10% ผ่านเอนไซม์ CYP2C9) และถูกขับออกทางอุจจาระและปัสสาวะในรูปเดิมเป็นส่วนใหญ่ จึงไม่ผ่าน CYP3A4 ข้อความที่กล่าวว่าผ่าน CYP3A4 มากกว่า 80% จึง ผิด อย่างชัดเจน (สแตตินที่ผ่าน CYP3A4 เด่นชัดคือ Simvastatin, Lovastatin, และ Atorvastatin)
🔍 ข้ออื่นผิดเพราะอะไร:
• ข้อ ก. ข. ค. และ ง. ล้วนเป็นคุณสมบัติที่ถูกต้องตามหลักวิชาการของยากลุ่ม Statins</t>
        </is>
      </c>
      <c r="K278" s="100" t="inlineStr"/>
      <c r="L278" s="34" t="inlineStr">
        <is>
          <t>Cardiovascular</t>
        </is>
      </c>
      <c r="M278" s="34" t="inlineStr">
        <is>
          <t>Statin Pharmacokinetics &amp; CYP Pathways</t>
        </is>
      </c>
      <c r="N278" s="100" t="inlineStr">
        <is>
          <t>Clinic</t>
        </is>
      </c>
      <c r="O278" s="34" t="inlineStr">
        <is>
          <t>ข้อสอบจริง PLE-CC1 ปี 2566 Day 1 ข้อ 108 [CASE_2566_LIPID_01]</t>
        </is>
      </c>
      <c r="P278" s="100" t="inlineStr">
        <is>
          <t>ข้อสอบจริง</t>
        </is>
      </c>
      <c r="Q278" s="100" t="inlineStr">
        <is>
          <t>2566 Day 1</t>
        </is>
      </c>
      <c r="R278" s="100" t="inlineStr"/>
    </row>
    <row r="279" ht="409.6" customHeight="1" s="49">
      <c r="A279" s="177" t="n">
        <v>197</v>
      </c>
      <c r="B279" s="34" t="inlineStr">
        <is>
          <t>ในการตรวจติดตามความปลอดภัยทางห้องปฏิบัติการ (Laboratory monitoring) ในผู้ป่วยที่ได้รับยากลุ่ม Statins อย่างสม่ำเสมอ
ค่าการตรวจทางห้องปฏิบัติการในข้อใดต่อไปนี้ 'ไม่จำเป็น' ต้องทำการตรวจติดตามเป็นประจำ (Routine monitoring) หากผู้ป่วยไม่มีอาการผิดปกติ</t>
        </is>
      </c>
      <c r="C279" s="100" t="inlineStr"/>
      <c r="D279" s="34" t="inlineStr">
        <is>
          <t>Alanine Aminotransferase (ALT)</t>
        </is>
      </c>
      <c r="E279" s="34" t="inlineStr">
        <is>
          <t>Aspartate Aminotransferase (AST)</t>
        </is>
      </c>
      <c r="F279" s="34" t="inlineStr">
        <is>
          <t>Creatine Kinase (CK)</t>
        </is>
      </c>
      <c r="G279" s="34" t="inlineStr">
        <is>
          <t>Serum Uric acid</t>
        </is>
      </c>
      <c r="H279" s="34" t="inlineStr">
        <is>
          <t>Hemoglobin A1c (HbA1c)</t>
        </is>
      </c>
      <c r="I279" s="100" t="n">
        <v>4</v>
      </c>
      <c r="J279" s="34" t="inlineStr">
        <is>
          <t>✅ คำตอบที่ถูกต้อง: ข้อ ง. Serum Uric acid
🎯 ทำไมข้อนี้ถึงถูก:
ยากลุ่ม Statins ไม่มีผลกระทบโดยตรงต่อการสร้างหรือการขับออกของกรดยูริกในร่างกาย จึงไม่มีข้อบ่งชี้หรือความจำเป็นต้องตรวจติดตามระดับ Serum Uric acid ในทางตรงกันข้าม การตรวจติดตามผู้ป่วยที่ใช้สแตตินจะมุ่งเน้นที่ เอนไซม์ตับ (ALT ตรวจ Baseline และเมื่อมีอาการ), ระดับน้ำตาลในเลือด (HbA1c/FPG เฝ้าระวังเบาหวาน), และ Creatine Kinase (CK ตรวจเฉพาะเมื่อผู้ป่วยมีอาการปวดกล้ามเนื้อ Myalgia/Weakness)
🔍 ข้ออื่นผิดเพราะอะไร:
• ข้อ ก. และ ข. ใช้ตรวจประเมินพิษต่อตับ (Hepatotoxicity)
• ข้อ ค. ตรวจเมื่อมีอาการปวดกล้ามเนื้อเพื่อแยกโรค Rhabdomyolysis
• ข้อ จ. ติดตามความเสี่ยงเบาหวานรายใหม่ตามข้อแนะนำของ US FDA</t>
        </is>
      </c>
      <c r="K279" s="100" t="inlineStr"/>
      <c r="L279" s="34" t="inlineStr">
        <is>
          <t>Cardiovascular</t>
        </is>
      </c>
      <c r="M279" s="34" t="inlineStr">
        <is>
          <t>Statin Safety Monitoring &amp; Laboratory Tests</t>
        </is>
      </c>
      <c r="N279" s="100" t="inlineStr">
        <is>
          <t>Clinic</t>
        </is>
      </c>
      <c r="O279" s="34" t="inlineStr">
        <is>
          <t>ข้อสอบจริง PLE-CC1 ปี 2566 Day 1 ข้อ 109 [CASE_2566_LIPID_01]</t>
        </is>
      </c>
      <c r="P279" s="100" t="inlineStr">
        <is>
          <t>ข้อสอบจริง</t>
        </is>
      </c>
      <c r="Q279" s="100" t="inlineStr">
        <is>
          <t>2566 Day 1</t>
        </is>
      </c>
      <c r="R279" s="100" t="inlineStr">
        <is>
          <t>CASE_2566_LIPID_01</t>
        </is>
      </c>
    </row>
    <row r="280" ht="409.6" customHeight="1" s="49">
      <c r="A280" s="177" t="n">
        <v>198</v>
      </c>
      <c r="B280" s="34" t="inlineStr">
        <is>
          <t>ต่อมาผู้ป่วยติดเชื้อราและได้รับยา Ketoconazole ชนิดรับประทานขนาด 200 mg วันละ 1 ครั้ง ร่วมกับยา Rosuvastatin ที่รับประทานอยู่เดิม
ข้อใดต่อไปนี้อธิบายอันตรกิริยาระหว่างยาหรือการจัดการทางคลินิกได้ 'ไม่ถูกต้อง'</t>
        </is>
      </c>
      <c r="C280" s="100" t="inlineStr"/>
      <c r="D280" s="34" t="inlineStr">
        <is>
          <t>Ketoconazole ยับยั้งเอนไซม์ CYP3A4 อย่างแรงจึงทำให้ระดับยา Rosuvastatin ในเลือดเพิ่มสูงขึ้นหลายสิบเท่าเนื่องจาก Rosuvastatin ถูกเมแทบอลิซึมผ่าน CYP3A4 เป็นหลัก</t>
        </is>
      </c>
      <c r="E280" s="34" t="inlineStr">
        <is>
          <t>Ketoconazole มีคุณสมบัติยับยั้งโปรตีนขนส่งยา BCRP และ OATP1B1 ซึ่งอาจเพิ่มระดับ Rosuvastatin ได้เล็กน้อย</t>
        </is>
      </c>
      <c r="F280" s="34" t="inlineStr">
        <is>
          <t>หากผู้ป่วยมีอาการปวดเมื่อยกล้ามเนื้อ อ่อนแรง หรือปัสสาวะสีโค้ก ควรหยุดยาและตรวจวัดค่า Creatine Kinase (CK) ทันที</t>
        </is>
      </c>
      <c r="G280" s="34" t="inlineStr">
        <is>
          <t>ควรติดตามเอนไซม์การทำงานของตับ (LFTs) หากจำเป็นต้องใช้ยาต้านเชื้อราร่วมด้วย</t>
        </is>
      </c>
      <c r="H280" s="34" t="inlineStr">
        <is>
          <t>หากผู้ป่วยใช้ Simvastatin การให้ Ketoconazole จะถือเป็นข้อห้ามใช้เด็ดขาด (Contraindicated) เนื่องจากเพิ่มระดับ Simvastatin สูงขึ้นมหาศาล</t>
        </is>
      </c>
      <c r="I280" s="100" t="n">
        <v>1</v>
      </c>
      <c r="J280" s="34" t="inlineStr">
        <is>
          <t>✅ คำตอบที่ถูกต้อง: ข้อ ก. Ketoconazole ยับยั้งเอนไซม์ CYP3A4 อย่างแรงจึงทำให้ระดับยา Rosuvastatin ในเลือดเพิ่มสูงขึ้นหลายสิบเท่าเนื่องจาก Rosuvastatin ถูกเมแทบอลิซึมผ่าน CYP3A4 เป็นหลัก
🎯 ทำไมข้อนี้ถึงถูก:
ข้อความในข้อ ก. ผิด เนื่องจาก Rosuvastatin ไม่ได้ถูกกำจัดผ่านเอนไซม์ CYP3A4 (Rosuvastatin มีเมแทบอลิซึมผ่าน CYP2C9 เพียงเล็กน้อยประมาณ 10%) ดังนั้นการยับยั้ง CYP3A4 ของ Ketoconazole จึงไม่ได้ทำให้ระดับยา Rosuvastatin พุ่งสูงขึ้นหลายสิบเท่า (ยาที่มีอันตรกิริยารุนแรงกับ Ketoconazole ผ่าน CYP3A4 คือ Simvastatin และ Lovastatin ซึ่งเพิ่ม AUC สูงขึ้นกว่า 10 - 20 เท่าและเป็นข้อห้ามใช้เด็ดขาด)
🔍 ข้ออื่นผิดเพราะอะไร:
• ข้อ ข. ค. ง. และ จ. เป็นข้อเท็จจริงและแนวทางปฏิบัติที่ถูกต้องทางคลินิก</t>
        </is>
      </c>
      <c r="K280" s="100" t="inlineStr"/>
      <c r="L280" s="34" t="inlineStr">
        <is>
          <t>Cardiovascular</t>
        </is>
      </c>
      <c r="M280" s="34" t="inlineStr">
        <is>
          <t>Statin Drug Interactions (Ketoconazole &amp; Transporters)</t>
        </is>
      </c>
      <c r="N280" s="100" t="inlineStr">
        <is>
          <t>Clinic</t>
        </is>
      </c>
      <c r="O280" s="34" t="inlineStr">
        <is>
          <t>ข้อสอบจริง PLE-CC1 ปี 2566 Day 1 ข้อ 110 [CASE_2566_LIPID_01]</t>
        </is>
      </c>
      <c r="P280" s="100" t="inlineStr">
        <is>
          <t>ข้อสอบจริง</t>
        </is>
      </c>
      <c r="Q280" s="100" t="inlineStr">
        <is>
          <t>2566 Day 1</t>
        </is>
      </c>
      <c r="R280" s="100" t="inlineStr">
        <is>
          <t>CASE_2566_LIPID_01</t>
        </is>
      </c>
    </row>
    <row r="281" ht="409.6" customHeight="1" s="49">
      <c r="A281" s="178" t="n">
        <v>199</v>
      </c>
      <c r="B281" s="179" t="inlineStr">
        <is>
          <t>ผู้ป่วยหญิงไทยอายุ 40 ปี มีอาการท้องผูก ถ่ายสัปดาห์ละ 1-2 ครั้ง ถ่ายลำบากต้องออกแรงเบ่ง หลังถ่ายมีเลือดสดเคลือบก้อนอุจจาระ คลำพบมีก้อนยื่นโผล่ออกมาที่ทวารหนักแต่สามารถยุบกลับเข้าไปได้เอง ได้รับการวินิจฉัยเป็นริดสีดวงทวาร (Internal hemorrhoid grade 2) ประวัติโรคประจำตัว: ความดันโลหิตสูงและไขมันในเลือดสูง โดยได้รับยาประจำเมื่อ 3 เดือนก่อน ได้แก่ Atorvastatin 40 mg 1x1 hs, Verapamil SR 240 mg 1x1 และน้ำมันปลา (Fish oil) 1,000 mg 1x1 pc
ยาประจำชนิดใดของผู้ป่วยที่เป็นปัจจัยเหนี่ยวนำสำคัญที่ทำให้เกิดอาการท้องผูกรุนแรงและนำไปสู่อาการริดสีดวงทวารกำเริบ</t>
        </is>
      </c>
      <c r="C281" s="178" t="inlineStr"/>
      <c r="D281" s="179" t="inlineStr">
        <is>
          <t>Atorvastatin</t>
        </is>
      </c>
      <c r="E281" s="179" t="inlineStr">
        <is>
          <t>Verapamil SR</t>
        </is>
      </c>
      <c r="F281" s="179" t="inlineStr">
        <is>
          <t>Fish oil</t>
        </is>
      </c>
      <c r="G281" s="179" t="inlineStr">
        <is>
          <t>ขมิ้นชัน</t>
        </is>
      </c>
      <c r="H281" s="179" t="inlineStr">
        <is>
          <t>ยาตรีผลา</t>
        </is>
      </c>
      <c r="I281" s="178" t="n">
        <v>2</v>
      </c>
      <c r="J281" s="179" t="inlineStr">
        <is>
          <t>✅ คำตอบที่ถูกต้อง: ข้อ ข. Verapamil SR
🎯 ทำไมข้อนี้ถึงถูก:
Verapamil เป็นยากลุ่ม Non-dihydropyridine calcium channel blocker (Non-DHP CCB) ที่มีอาการไม่พึงประสงค์เด่นชัดคือ อาการท้องผูก (Constipation) พบได้สูงถึง 25-30% เนื่องจากยาออกฤทธิ์ยับยั้งการไหลเข้าของแคลเซียมไอออนในเซลล์กล้ามเนื้อเรียบของผนังทางเดินอาหาร ส่งผลให้การเคลื่อนไหวและการบีบตัวของลำไส้ลดลงอย่างมาก (Decreased colonic motility) ทำให้อุจจาระแข็งตัว ต้องเบ่งถ่ายจนความดันในหลอดเลือดดำบริเวณทวารหนักสูงขึ้น นำไปสู่การเกิดและกำเริบของโรคริดสีดวงทวาร
🔍 ข้ออื่นผิดเพราะอะไร:
• ข้อ ก. ผิดเพราะ Atorvastatin อาการข้างเคียงหลักคือ ปวดกล้ามเนื้อ (Myopathy) และเอนไซม์ตับสูง ไม่ได้ทำให้เกิดท้องผูกรุนแรง
• ข้อ ค. ผิดเพราะ Fish oil ไม่ได้ทำให้เกิดอาการท้องผูก แต่อาจทำให้มีกลิ่นคาวปลา เรอ หรืออุจจาระเหลวเล็กน้อย
• ข้อ ง. และ จ. เป็นยาสมุนไพรที่ไม่มีในรายการยาเดิมของผู้ป่วย</t>
        </is>
      </c>
      <c r="K281" s="178" t="inlineStr"/>
      <c r="L281" s="179" t="inlineStr">
        <is>
          <t>Cardiovascular</t>
        </is>
      </c>
      <c r="M281" s="179" t="inlineStr">
        <is>
          <t>Hypertension &amp; Calcium Channel Blockers ADR</t>
        </is>
      </c>
      <c r="N281" s="178" t="inlineStr">
        <is>
          <t>Clinic</t>
        </is>
      </c>
      <c r="O281" s="179" t="inlineStr">
        <is>
          <t>ข้อสอบจริง PLE-CC1 ปี 2566 Day 2 ข้อ 7 [CASE_2566_HEMORRHOID_01]</t>
        </is>
      </c>
      <c r="P281" s="178" t="inlineStr">
        <is>
          <t>ข้อสอบจริง</t>
        </is>
      </c>
      <c r="Q281" s="178" t="inlineStr">
        <is>
          <t>2566 Day 2</t>
        </is>
      </c>
      <c r="R281" s="178" t="inlineStr">
        <is>
          <t>CASE_2566_HEMORRHOID_01</t>
        </is>
      </c>
    </row>
    <row r="282" ht="409.6" customHeight="1" s="49">
      <c r="A282" s="178" t="n">
        <v>200</v>
      </c>
      <c r="B282" s="179" t="inlineStr">
        <is>
          <t>ผู้ป่วยชายไทยอายุ 58 ปี มาพบแพทย์ด้วยอาการเจ็บแน่นหน้าอกคล้ายมีของหนักทับ เกิดขึ้นเฉพาะขณะออกแรงเดินขึ้นสะพานลอยหรือเดินขึ้นบันได เมื่อนั่งพักประมาณ 3-5 นาที อาการเจ็บแน่นหน้าอกจะค่อยๆ ทุเลาลงและหายไป เป็นๆ หายๆ มานาน 2 เดือน ได้รับยาเดิมคือ Aspirin 81 mg วันละ 1 ครั้ง และ Isosorbide dinitrate (ISDN) 5 mg อมใต้ลิ้น 1 เม็ด เมื่อมีอาการแน่นหน้าอก
จากลักษณะอาการของผู้ป่วย เข้าได้กับการวินิจฉัยโรคหัวใจในข้อใดมากที่สุด</t>
        </is>
      </c>
      <c r="C282" s="178" t="inlineStr"/>
      <c r="D282" s="179" t="inlineStr">
        <is>
          <t>ST-elevation myocardial infarction (STEMI)</t>
        </is>
      </c>
      <c r="E282" s="179" t="inlineStr">
        <is>
          <t>Non-ST-elevation myocardial infarction (NSTEMI)</t>
        </is>
      </c>
      <c r="F282" s="179" t="inlineStr">
        <is>
          <t>Chronic stable angina pectoris</t>
        </is>
      </c>
      <c r="G282" s="179" t="inlineStr">
        <is>
          <t>Decompensated heart failure</t>
        </is>
      </c>
      <c r="H282" s="179" t="inlineStr">
        <is>
          <t>Deep venous thromboembolism</t>
        </is>
      </c>
      <c r="I282" s="178" t="n">
        <v>3</v>
      </c>
      <c r="J282" s="179" t="inlineStr">
        <is>
          <t>✅ คำตอบที่ถูกต้อง: ข้อ ค. Chronic stable angina pectoris
🎯 ทำไมข้อนี้ถึงถูก:
ลักษณะอาการเจ็บแน่นหน้าอกที่ถูกกระตุ้นโดยการออกแรงทางกายภาพ (Exertion-induced) เช่น เดินขึ้นบันได และอาการทุเลาลงอย่างรวดเร็วหลังการหยุดพัก (Relieved by rest) หรือการอมยาขยายหลอดเลือด Sublingual nitroglycerin/ISDN ภายในไม่กี่นาที และมีรูปแบบอาการคงที่สม่ำเสมอ เป็นลักษณะทางคลินิกที่จำเพาะของ โรคหลอดเลือดหัวใจโคโรนารีตีบเรื้อรังชนิดเสถียร (Chronic stable angina pectoris) ซึ่งเกิดจากความไม่สมดุลชั่วคราวระหว่างความต้องการออกซิเจนของกล้ามเนื้อหัวใจ (Myocardial oxygen demand) กับปริมาณเลือดที่ไปเลี้ยง (Oxygen supply)
🔍 ข้ออื่นผิดเพราะอะไร:
• ข้อ ก. และ ข. STEMI และ NSTEMI จัดเป็น Acute Coronary Syndrome (ACS) ซึ่งจะมีอาการเจ็บแน่นหน้าอกรุนแรงขณะพัก นานเกิน 20 นาที และการอมยาใต้ลิ้นหรือนั่งพักไม่ทำให้อาการหายสนิท
• ข้อ ง. Heart failure จะมีอาการเหนื่อยหอบ หายใจลำบากเวลานอนราบ (Orthopnea) ขาบวม
• ข้อ จ. VTE เป็นลิ่มเลือดอุดตันในหลอดเลือดดำที่ขาหรือปอด</t>
        </is>
      </c>
      <c r="K282" s="178" t="inlineStr"/>
      <c r="L282" s="179" t="inlineStr">
        <is>
          <t>Cardiovascular</t>
        </is>
      </c>
      <c r="M282" s="179" t="inlineStr">
        <is>
          <t>Chronic Stable Angina &amp; Clinical Presentation</t>
        </is>
      </c>
      <c r="N282" s="178" t="inlineStr">
        <is>
          <t>Clinic</t>
        </is>
      </c>
      <c r="O282" s="179" t="inlineStr">
        <is>
          <t>ข้อสอบจริง PLE-CC1 ปี 2566 Day 2 ข้อ 45 [CASE_2566_ANGINA_01]</t>
        </is>
      </c>
      <c r="P282" s="178" t="inlineStr">
        <is>
          <t>ข้อสอบจริง</t>
        </is>
      </c>
      <c r="Q282" s="178" t="inlineStr">
        <is>
          <t>2566 Day 2</t>
        </is>
      </c>
      <c r="R282" s="178" t="inlineStr">
        <is>
          <t>CASE_2566_ANGINA_01</t>
        </is>
      </c>
    </row>
    <row r="283" ht="409.6" customHeight="1" s="49">
      <c r="A283" s="178" t="n">
        <v>201</v>
      </c>
      <c r="B283" s="179" t="inlineStr">
        <is>
          <t>ผู้ป่วยชายไทยอายุ 58 ปี ได้รับการวินิจฉัยเป็น Chronic stable angina ได้รับยา Aspirin 81 mg วันละ 1 ครั้ง และ Isosorbide dinitrate (ISDN) 5 mg อมใต้ลิ้น 1 เม็ด เมื่อมีอาการเจ็บแน่นหน้าอก
ข้อใดระบุข้อมูลการใช้ยาและคำแนะนำทางเภสัชกรรมเกี่ยวกับยาที่ผู้ป่วยได้รับได้อย่างถูกต้อง</t>
        </is>
      </c>
      <c r="C283" s="178" t="inlineStr"/>
      <c r="D283" s="179" t="inlineStr">
        <is>
          <t>Aspirin ขนาด 81 mg รับประทานตอนท้องว่างได้โดยไม่ก่อให้เกิดการระคายเคืองกระเพาะอาหาร</t>
        </is>
      </c>
      <c r="E283" s="179" t="inlineStr">
        <is>
          <t>ยาอมใต้ลิ้น ISDN มักทำให้เกิดอาการปวดศีรษะตุบๆ (Throbbing headache) และหน้าแดงจากหลอดเลือดขยายตัว</t>
        </is>
      </c>
      <c r="F283" s="179" t="inlineStr">
        <is>
          <t>ยา ISDN ขนาด 5 mg ชนิด Sublingual แนะนำให้กลืนพร้อมน้ำทันทีเพื่อให้ยาถูกดูดซึมในลำไส้เล็ก</t>
        </is>
      </c>
      <c r="G283" s="179" t="inlineStr">
        <is>
          <t>Aspirin 81 mg ให้เก็บไว้เคี้ยวเฉพาะเวลามีอาการเจ็บแน่นหน้าอกกำเริบเท่านั้น ไม่ต้องรับประทานทุกวัน</t>
        </is>
      </c>
      <c r="H283" s="179" t="inlineStr">
        <is>
          <t>หากอมยา ISDN เม็ดที่ 1 แล้วอาการยังไม่ดีขึ้นหลังจากผ่านไป 1 นาที ให้รีบโทรเรียกรถพยาบาลฉุกเฉินทันทีโดยไม่ต้องอมซ้ำ</t>
        </is>
      </c>
      <c r="I283" s="178" t="n">
        <v>2</v>
      </c>
      <c r="J283" s="179" t="inlineStr">
        <is>
          <t>✅ คำตอบที่ถูกต้อง: ข้อ ข. ยาอมใต้ลิ้น ISDN มักทำให้เกิดอาการปวดศีรษะตุบๆ (Throbbing headache) และหน้าแดงจากหลอดเลือดขยายตัว
🎯 ทำไมข้อนี้ถึงถูก:
ยากลุ่มไนเตรต (Nitrates เช่น ISDN หรือ NTG) ออกฤทธิ์ปลดปล่อย Nitric oxide (NO) ทำให้กล้ามเนื้อเรียบของหลอดเลือดคลายตัว จึงเกิดการขยายตัวของหลอดเลือดทั่วร่างกาย รวมถึงหลอดเลือดแดงเยื่อหุ้มสมอง (Meningeal artery dilation) ส่งผลให้อาการไม่พึงประสงค์ที่พบบ่อยที่สุดคือ อาการปวดศีรษะตุบๆ (Throbbing headache) พบได้มากกว่า 50% ของผู้ใช้ยา ร่วมกับอาการหน้าแดง (Flushing) และความดันตกท่ายืน (Orthostatic hypotension)
🔍 ข้ออื่นผิดเพราะอะไร:
• ข้อ ก. ผิดเพราะ Aspirin แม้ขนาดต่ำ 81 mg ก็ยับยั้ง COX-1 ในกระเพาะอาหาร ทำให้ลดการสร้าง Protective prostaglandins จึงยังคงระคายเคืองกระเพาะและเกิดแผลเลือดออกได้ ต้องทานหลังอาหารทันที
• ข้อ ค. ผิดเพราะ ISDN 5 mg SL เป็นยาอมใต้ลิ้น (Sublingual) การกลืนจะถูกทำลายโดย Hepatic first-pass metabolism จนหมด
• ข้อ ง. ผิดเพราะ Aspirin 81 mg ต้องรับประทานต่อเนื่องทุกวันเพื่อป้องกันการเกิดลิ่มเลือดอุดตันหลอดเลือดหัวใจ (Secondary prevention)
• ข้อ จ. ผิดเพราะแนวทางมาตรฐานแนะนำให้อมเม็ดที่ 1 แล้วรอ 5 นาที หากไม่ดีขึ้นให้อมซ้ำเม็ดที่ 2 และ 3 ห่างกันทุก 5 นาที หากผ่านไป 15 นาที (ครบ 3 เม็ด) ยังไม่ดีขึ้นจึงรีบไปโรงพยาบาล</t>
        </is>
      </c>
      <c r="K283" s="178" t="inlineStr"/>
      <c r="L283" s="179" t="inlineStr">
        <is>
          <t>Cardiovascular</t>
        </is>
      </c>
      <c r="M283" s="179" t="inlineStr">
        <is>
          <t>Nitrates Pharmacotherapy &amp; Adverse Effects Counseling</t>
        </is>
      </c>
      <c r="N283" s="178" t="inlineStr">
        <is>
          <t>Clinic</t>
        </is>
      </c>
      <c r="O283" s="179" t="inlineStr">
        <is>
          <t>ข้อสอบจริง PLE-CC1 ปี 2566 Day 2 ข้อ 46 [CASE_2566_ANGINA_01]</t>
        </is>
      </c>
      <c r="P283" s="178" t="inlineStr">
        <is>
          <t>ข้อสอบจริง</t>
        </is>
      </c>
      <c r="Q283" s="178" t="inlineStr">
        <is>
          <t>2566 Day 2</t>
        </is>
      </c>
      <c r="R283" s="178" t="inlineStr">
        <is>
          <t>CASE_2566_ANGINA_01</t>
        </is>
      </c>
    </row>
    <row r="284" ht="409.6" customHeight="1" s="49">
      <c r="A284" s="178" t="n">
        <v>202</v>
      </c>
      <c r="B284" s="179" t="inlineStr">
        <is>
          <t>ผู้ป่วยชายไทยอายุ 58 ปี ป่วยด้วยโรคหลอดเลือดหัวใจตีบเรื้อรัง (Chronic stable angina) แพทย์ได้สั่งเพิ่มยา Simvastatin 40 mg วันละ 1 ครั้งก่อนนอน เพื่อควบคุมระดับไขมันในเลือดและชะลอการลุกลามของคราบไขมันในหลอดเลือด
ข้อใดระบุข้อมูลเกี่ยวกับยา Simvastatin และพยาธิสภาพของโรคหลอดเลือดหัวใจได้ 'ไม่ถูกต้อง'</t>
        </is>
      </c>
      <c r="C284" s="178" t="inlineStr"/>
      <c r="D284" s="179" t="inlineStr">
        <is>
          <t>Simvastatin มีคุณสมบัติช่วยเพิ่มความคงตัวของคราบไขมัน (Plaque stabilization) และต้านการอักเสบของผนังหลอดเลือด</t>
        </is>
      </c>
      <c r="E284" s="179" t="inlineStr">
        <is>
          <t>Simvastatin จัดเป็นยาในรูปออกฤทธิ์ (Active drug) ที่สามารถออกฤทธิ์ยับยั้งเอนไซม์ได้ทันทีโดยไม่ต้องผ่านกระบวนการเปลี่ยนแปลงทางเคมีในร่างกาย</t>
        </is>
      </c>
      <c r="F284" s="179" t="inlineStr">
        <is>
          <t>กลไกหลักของยาคือการยับยั้งเอนไซม์ HMG-CoA reductase ซึ่งเป็น Rate-limiting enzyme ในการสังเคราะห์โคเลสเตอรอลในตับ</t>
        </is>
      </c>
      <c r="G284" s="179" t="inlineStr">
        <is>
          <t>อาการไม่พึงประสงค์ที่สำคัญของยาคือ อาการปวดเมื่อยกล้ามเนื้อ (Myalgia) และกล้ามเนื้อสลาย (Rhabdomyolysis)</t>
        </is>
      </c>
      <c r="H284" s="179" t="inlineStr">
        <is>
          <t>คราบไขมัน Atherosclerosis plaque เกิดจากการสะสมของไขมัน LDL และการแทรกตัวของเซลล์โฟม (Foam cells) บริเวณชั้น Subendothelial space ของหลอดเลือดแดง</t>
        </is>
      </c>
      <c r="I284" s="178" t="n">
        <v>2</v>
      </c>
      <c r="J284" s="179" t="inlineStr">
        <is>
          <t>✅ คำตอบที่ถูกต้อง: ข้อ ข. Simvastatin จัดเป็นยาในรูปออกฤทธิ์ (Active drug) ที่สามารถออกฤทธิ์ยับยั้งเอนไซม์ได้ทันทีโดยไม่ต้องผ่านกระบวนการเปลี่ยนแปลงทางเคมีในร่างกาย
🎯 ทำไมข้อนี้ถึงถูก:
Simvastatin (และ Lovastatin) จัดเป็น ยาต้นแบบที่ไม่มีฤทธิ์ (Prodrug) โดยมีโครงสร้างเป็นวงแลกโทนปิด (Inactive closed lactone ring) ซึ่งตัวมันเองยังไม่มีฤทธิ์ยับยั้งเอนไซม์ เมื่อเข้าสู่ร่างกายจะต้องถูกไฮโดรไลซ์ (Hydrolysis) โดยเอนไซม์ Carboxylesterase ในตับ เพื่อเปิดวงแลกโทนกลายเป็นสารรูปออกฤทธิ์คือ Beta-hydroxy acid metabolite จึงจะสามารถเข้าจับและยับยั้งเอนไซม์ HMG-CoA reductase ได้ ดังนั้นข้อความที่กล่าวว่ายาเป็น Active drug จึงผิด
🔍 ข้ออื่นผิดเพราะอะไร:
• ข้อ ก., ค., ง. และ จ. ล้วนเป็นข้อความที่ถูกต้องตามหลักพยาธิสรีรวิทยาและฤทธิ์ทางเภสัชวิทยา (Pleiotropic effects) ของกลุ่ม Statins</t>
        </is>
      </c>
      <c r="K284" s="178" t="inlineStr"/>
      <c r="L284" s="179" t="inlineStr">
        <is>
          <t>Cardiovascular</t>
        </is>
      </c>
      <c r="M284" s="179" t="inlineStr">
        <is>
          <t>Statins Pharmacology &amp; Prodrug Bioactivation</t>
        </is>
      </c>
      <c r="N284" s="178" t="inlineStr">
        <is>
          <t>Clinic</t>
        </is>
      </c>
      <c r="O284" s="179" t="inlineStr">
        <is>
          <t>ข้อสอบจริง PLE-CC1 ปี 2566 Day 2 ข้อ 47 [CASE_2566_ANGINA_01]</t>
        </is>
      </c>
      <c r="P284" s="178" t="inlineStr">
        <is>
          <t>ข้อสอบจริง</t>
        </is>
      </c>
      <c r="Q284" s="178" t="inlineStr">
        <is>
          <t>2566 Day 2</t>
        </is>
      </c>
      <c r="R284" s="178" t="inlineStr">
        <is>
          <t>CASE_2566_ANGINA_01</t>
        </is>
      </c>
    </row>
    <row r="285" ht="409.6" customHeight="1" s="49"/>
    <row r="286" ht="409.6" customHeight="1" s="49"/>
    <row r="287" ht="409.6" customHeight="1" s="49"/>
    <row r="288" ht="409.6" customHeight="1" s="49"/>
    <row r="289" ht="409.6" customHeight="1" s="49"/>
    <row r="290" ht="409.6" customHeight="1" s="49"/>
    <row r="291" ht="409.6" customHeight="1" s="49"/>
    <row r="292" ht="409.6" customHeight="1" s="49"/>
    <row r="293" ht="409.6" customHeight="1" s="49"/>
    <row r="294" ht="409.6" customHeight="1" s="49"/>
    <row r="295" ht="409.6" customHeight="1" s="49"/>
    <row r="296" ht="409.6" customHeight="1" s="49"/>
    <row r="297" ht="409.6" customHeight="1" s="49"/>
    <row r="298" ht="409.6" customHeight="1" s="49"/>
    <row r="299" ht="409.6" customHeight="1" s="49"/>
    <row r="300" ht="409.6" customHeight="1" s="49"/>
    <row r="301" ht="409.6" customHeight="1" s="49"/>
    <row r="302" ht="409.6" customHeight="1" s="49"/>
    <row r="303" ht="409.6" customHeight="1" s="49"/>
    <row r="304" ht="409.6" customHeight="1" s="49"/>
    <row r="305" ht="409.6" customHeight="1" s="49"/>
    <row r="306" ht="409.6" customHeight="1" s="49"/>
    <row r="307" ht="409.6" customHeight="1" s="49"/>
    <row r="308" ht="409.6" customHeight="1" s="49"/>
    <row r="309" ht="409.6" customHeight="1" s="49"/>
    <row r="310" ht="409.6" customHeight="1" s="49"/>
    <row r="311" ht="409.6" customHeight="1" s="49"/>
    <row r="312" ht="409.6" customHeight="1" s="49"/>
    <row r="313" ht="409.6" customHeight="1" s="49"/>
    <row r="314" ht="409.6" customHeight="1" s="49"/>
    <row r="315" ht="409.6" customHeight="1" s="49"/>
    <row r="316" ht="409.6" customHeight="1" s="49"/>
    <row r="317" ht="409.6" customHeight="1" s="49"/>
    <row r="318" ht="409.6" customHeight="1" s="49"/>
    <row r="319" ht="409.6" customHeight="1" s="49"/>
    <row r="320" ht="409.6" customHeight="1" s="49"/>
    <row r="321" ht="409.6" customHeight="1" s="49"/>
    <row r="322" ht="409.6" customHeight="1" s="49"/>
    <row r="323" ht="409.6" customHeight="1" s="49"/>
    <row r="324" ht="409.6" customHeight="1" s="49"/>
    <row r="325" ht="409.6" customHeight="1" s="49"/>
    <row r="326" ht="409.6" customHeight="1" s="49"/>
    <row r="327" ht="409.6" customHeight="1" s="49"/>
    <row r="328" ht="409.6" customHeight="1" s="49"/>
    <row r="329" ht="409.6" customHeight="1" s="49"/>
    <row r="330" ht="409.6" customHeight="1" s="49"/>
    <row r="331" ht="409.6" customHeight="1" s="49"/>
    <row r="332" ht="409.6" customHeight="1" s="49"/>
    <row r="333" ht="409.6" customHeight="1" s="49"/>
    <row r="334" ht="409.6" customHeight="1" s="49"/>
    <row r="335" ht="409.6" customHeight="1" s="49"/>
    <row r="336" ht="409.6" customHeight="1" s="49"/>
    <row r="337" ht="409.6" customHeight="1" s="49"/>
    <row r="338" ht="409.6" customHeight="1" s="49"/>
    <row r="339" ht="409.6" customHeight="1" s="49"/>
    <row r="340" ht="409.6" customHeight="1" s="49"/>
    <row r="341" ht="409.6" customHeight="1" s="49"/>
    <row r="342" ht="409.6" customHeight="1" s="49"/>
    <row r="343" ht="409.6" customHeight="1" s="49"/>
    <row r="344" ht="409.6" customHeight="1" s="49"/>
    <row r="345" ht="409.6" customHeight="1" s="49"/>
    <row r="346" ht="409.6" customHeight="1" s="49"/>
    <row r="347" ht="409.6" customHeight="1" s="49"/>
    <row r="348" ht="409.6" customHeight="1" s="49"/>
    <row r="349" ht="409.6" customHeight="1" s="49"/>
    <row r="350" ht="409.6" customHeight="1" s="49"/>
    <row r="351" ht="409.6" customHeight="1" s="49"/>
    <row r="352" ht="409.6" customHeight="1" s="49"/>
    <row r="353" ht="409.6" customHeight="1" s="49"/>
    <row r="354" ht="409.6" customHeight="1" s="49"/>
    <row r="355" ht="409.6" customHeight="1" s="49"/>
    <row r="356" ht="409.6" customHeight="1" s="49"/>
    <row r="357" ht="409.6" customHeight="1" s="49"/>
    <row r="358" ht="409.6" customHeight="1" s="49"/>
    <row r="359" ht="409.6" customHeight="1" s="49"/>
    <row r="360" ht="409.6" customHeight="1" s="49"/>
    <row r="361" ht="409.6" customHeight="1" s="49"/>
    <row r="362" ht="409.6" customHeight="1" s="49"/>
    <row r="363" ht="409.6" customHeight="1" s="49"/>
    <row r="364" ht="409.6" customHeight="1" s="49"/>
    <row r="365" ht="409.6" customHeight="1" s="49"/>
    <row r="366" ht="409.6" customHeight="1" s="49"/>
    <row r="367" ht="409.6" customHeight="1" s="49"/>
    <row r="368" ht="409.6" customHeight="1" s="49"/>
    <row r="369" ht="409.6" customHeight="1" s="49"/>
    <row r="370" ht="409.6" customHeight="1" s="49"/>
    <row r="371" ht="409.6" customHeight="1" s="49"/>
    <row r="372" ht="409.6" customHeight="1" s="49"/>
    <row r="373" ht="409.6" customHeight="1" s="49"/>
    <row r="374" ht="409.6" customHeight="1" s="49"/>
    <row r="375" ht="409.6" customHeight="1" s="49"/>
    <row r="376" ht="409.6" customHeight="1" s="49"/>
    <row r="377" ht="409.6" customHeight="1" s="49"/>
    <row r="378" ht="409.6" customHeight="1" s="49"/>
    <row r="379" ht="409.6" customHeight="1" s="49"/>
    <row r="380" ht="409.6" customHeight="1" s="49"/>
    <row r="381" ht="409.6" customHeight="1" s="49"/>
    <row r="382" ht="409.6" customHeight="1" s="49"/>
    <row r="383" ht="409.6" customHeight="1" s="49"/>
    <row r="384" ht="409.6" customHeight="1" s="49"/>
    <row r="385" ht="409.6" customHeight="1" s="49"/>
    <row r="386" ht="409.6" customHeight="1" s="49"/>
    <row r="387" ht="409.6" customHeight="1" s="49"/>
    <row r="388" ht="409.6" customHeight="1" s="49"/>
    <row r="389" ht="409.6" customHeight="1" s="49"/>
    <row r="390" ht="409.6" customHeight="1" s="49"/>
    <row r="391" ht="409.6" customHeight="1" s="49"/>
    <row r="392" ht="409.6" customHeight="1" s="49"/>
    <row r="393" ht="409.6" customHeight="1" s="49"/>
    <row r="394" ht="409.6" customHeight="1" s="49"/>
    <row r="395" ht="409.6" customHeight="1" s="49"/>
    <row r="396" ht="409.6" customHeight="1" s="49"/>
    <row r="397" ht="409.6" customHeight="1" s="49"/>
    <row r="398" ht="409.6" customHeight="1" s="49"/>
    <row r="399" ht="409.6" customHeight="1" s="49"/>
    <row r="400" ht="409.6" customHeight="1" s="49"/>
    <row r="401" ht="409.6" customHeight="1" s="49"/>
    <row r="402" ht="409.6" customHeight="1" s="49"/>
    <row r="403" ht="409.6" customHeight="1" s="49"/>
    <row r="404" ht="409.6" customHeight="1" s="49"/>
    <row r="405" ht="409.6" customHeight="1" s="49"/>
    <row r="406" ht="409.6" customHeight="1" s="49"/>
    <row r="407" ht="409.6" customHeight="1" s="49"/>
    <row r="408" ht="409.6" customHeight="1" s="49"/>
    <row r="409" ht="409.6" customHeight="1" s="49"/>
    <row r="410" ht="409.6" customHeight="1" s="49"/>
    <row r="411" ht="409.6" customHeight="1" s="49"/>
    <row r="412" ht="409.6" customHeight="1" s="49"/>
    <row r="413" ht="409.6" customHeight="1" s="49"/>
    <row r="414" ht="409.6" customHeight="1" s="49"/>
    <row r="415" ht="409.6" customHeight="1" s="49"/>
    <row r="416" ht="409.6" customHeight="1" s="49"/>
    <row r="417" ht="409.6" customHeight="1" s="49"/>
    <row r="418" ht="409.6" customHeight="1" s="49"/>
    <row r="419" ht="409.6" customHeight="1" s="49"/>
    <row r="420" ht="409.6" customHeight="1" s="49"/>
    <row r="421" ht="409.6" customHeight="1" s="49"/>
    <row r="422" ht="409.6" customHeight="1" s="49"/>
    <row r="423" ht="409.6" customHeight="1" s="49"/>
    <row r="424" ht="409.6" customHeight="1" s="49"/>
    <row r="425" ht="409.6" customHeight="1" s="49"/>
    <row r="426" ht="409.6" customHeight="1" s="49"/>
    <row r="427" ht="409.6" customHeight="1" s="49"/>
    <row r="428" ht="409.6" customHeight="1" s="49"/>
    <row r="429" ht="409.6" customHeight="1" s="49"/>
    <row r="430" ht="409.6" customHeight="1" s="49"/>
    <row r="431" ht="409.6" customHeight="1" s="49"/>
    <row r="432" ht="409.6" customHeight="1" s="49"/>
    <row r="433" ht="409.6" customHeight="1" s="49"/>
    <row r="434" ht="409.6" customHeight="1" s="49"/>
    <row r="435" ht="409.6" customHeight="1" s="49"/>
    <row r="436" ht="409.6" customHeight="1" s="49"/>
    <row r="437" ht="409.6" customHeight="1" s="49"/>
    <row r="438" ht="409.6" customHeight="1" s="49"/>
    <row r="439" ht="409.6" customHeight="1" s="49"/>
    <row r="440" ht="409.6" customHeight="1" s="49"/>
    <row r="441" ht="409.6" customHeight="1" s="49"/>
    <row r="442" ht="409.6" customHeight="1" s="49"/>
    <row r="443" ht="409.6" customHeight="1" s="49"/>
    <row r="444" ht="409.6" customHeight="1" s="49"/>
    <row r="445" ht="409.6" customHeight="1" s="49"/>
    <row r="446" ht="409.6" customHeight="1" s="49"/>
    <row r="447" ht="409.6" customHeight="1" s="49"/>
    <row r="448" ht="409.6" customHeight="1" s="49"/>
    <row r="449" ht="409.6" customHeight="1" s="49"/>
    <row r="450" ht="409.6" customHeight="1" s="49"/>
    <row r="451" ht="409.6" customHeight="1" s="49"/>
    <row r="452" ht="409.6" customHeight="1" s="49"/>
    <row r="453" ht="409.6" customHeight="1" s="49"/>
    <row r="454" ht="409.6" customHeight="1" s="49"/>
    <row r="455" ht="409.6" customHeight="1" s="49"/>
    <row r="456" ht="409.6" customHeight="1" s="49"/>
    <row r="457" ht="409.6" customHeight="1" s="49"/>
    <row r="458" ht="409.6" customHeight="1" s="49"/>
    <row r="459" ht="409.6" customHeight="1" s="49"/>
    <row r="460" ht="409.6" customHeight="1" s="49"/>
    <row r="461" ht="409.6" customHeight="1" s="49"/>
    <row r="462" ht="409.6" customHeight="1" s="49"/>
    <row r="463" ht="409.6" customHeight="1" s="49"/>
    <row r="464" ht="409.6" customHeight="1" s="49"/>
    <row r="465" ht="409.6" customHeight="1" s="49"/>
    <row r="466" ht="409.6" customHeight="1" s="49"/>
    <row r="467" ht="409.6" customHeight="1" s="49"/>
    <row r="468" ht="409.6" customHeight="1" s="49"/>
    <row r="469" ht="409.6" customHeight="1" s="49"/>
    <row r="470" ht="409.6" customHeight="1" s="49"/>
    <row r="471" ht="409.6" customHeight="1" s="49"/>
    <row r="472" ht="409.6" customHeight="1" s="49"/>
    <row r="473" ht="409.6" customHeight="1" s="49"/>
    <row r="474" ht="409.6" customHeight="1" s="49"/>
    <row r="475" ht="409.6" customHeight="1" s="49"/>
    <row r="476" ht="409.6" customHeight="1" s="49"/>
    <row r="477" ht="409.6" customHeight="1" s="49"/>
    <row r="478" ht="409.6" customHeight="1" s="49"/>
    <row r="479" ht="409.6" customHeight="1" s="49"/>
    <row r="480" ht="409.6" customHeight="1" s="49"/>
    <row r="481" ht="409.6" customHeight="1" s="49"/>
    <row r="482" ht="409.6" customHeight="1" s="49"/>
    <row r="483" ht="409.6" customHeight="1" s="49"/>
    <row r="484" ht="409.6" customHeight="1" s="49"/>
    <row r="485" ht="409.6" customHeight="1" s="49"/>
    <row r="486" ht="409.6" customHeight="1" s="49"/>
    <row r="487" ht="409.6" customHeight="1" s="49"/>
    <row r="488" ht="409.6" customHeight="1" s="49"/>
    <row r="489" ht="409.6" customHeight="1" s="49"/>
    <row r="490" ht="409.6" customHeight="1" s="49"/>
    <row r="491" ht="409.6" customHeight="1" s="49"/>
    <row r="492" ht="409.6" customHeight="1" s="49"/>
    <row r="493" ht="409.6" customHeight="1" s="49"/>
    <row r="494" ht="409.6" customHeight="1" s="49"/>
    <row r="495" ht="409.6" customHeight="1" s="49"/>
    <row r="496" ht="409.6" customHeight="1" s="49"/>
    <row r="497" ht="409.6" customHeight="1" s="49"/>
    <row r="498" ht="409.6" customHeight="1" s="49"/>
    <row r="499" ht="409.6" customHeight="1" s="49"/>
    <row r="500" ht="409.6" customHeight="1" s="49"/>
    <row r="501" ht="409.6" customHeight="1" s="49"/>
    <row r="502" ht="409.6" customHeight="1" s="49"/>
    <row r="503" ht="409.6" customHeight="1" s="49"/>
    <row r="504" ht="409.6" customHeight="1" s="49"/>
    <row r="505" ht="409.6" customHeight="1" s="49"/>
    <row r="506" ht="409.6" customHeight="1" s="49"/>
    <row r="507" ht="409.6" customHeight="1" s="49"/>
    <row r="508" ht="409.6" customHeight="1" s="49"/>
    <row r="509" ht="409.6" customHeight="1" s="49"/>
    <row r="510" ht="409.6" customHeight="1" s="49"/>
    <row r="511" ht="409.6" customHeight="1" s="49"/>
    <row r="512" ht="409.6" customHeight="1" s="49"/>
    <row r="513" ht="409.6" customHeight="1" s="49"/>
    <row r="514" ht="409.6" customHeight="1" s="49"/>
    <row r="515" ht="409.6" customHeight="1" s="49"/>
    <row r="516" ht="409.6" customHeight="1" s="49"/>
    <row r="517" ht="409.6" customHeight="1" s="49"/>
    <row r="518" ht="409.6" customHeight="1" s="49"/>
    <row r="519" ht="409.6" customHeight="1" s="49"/>
    <row r="520" ht="409.6" customHeight="1" s="49"/>
    <row r="521" ht="409.6" customHeight="1" s="49"/>
    <row r="522" ht="409.6" customHeight="1" s="49"/>
    <row r="523" ht="409.6" customHeight="1" s="49"/>
    <row r="524" ht="409.6" customHeight="1" s="49"/>
    <row r="525" ht="409.6" customHeight="1" s="49"/>
    <row r="526" ht="409.6" customHeight="1" s="49"/>
    <row r="527" ht="409.6" customHeight="1" s="49"/>
    <row r="528" ht="409.6" customHeight="1" s="49"/>
    <row r="529" ht="409.6" customHeight="1" s="49"/>
    <row r="530" ht="409.6" customHeight="1" s="49"/>
    <row r="531" ht="409.6" customHeight="1" s="49"/>
    <row r="532" ht="409.6" customHeight="1" s="49"/>
    <row r="533" ht="409.6" customHeight="1" s="49"/>
    <row r="534" ht="409.6" customHeight="1" s="49"/>
    <row r="535" ht="409.6" customHeight="1" s="49"/>
    <row r="536" ht="409.6" customHeight="1" s="49"/>
    <row r="537" ht="409.6" customHeight="1" s="49"/>
    <row r="538" ht="409.6" customHeight="1" s="49"/>
    <row r="539" ht="409.6" customHeight="1" s="49"/>
    <row r="540" ht="409.6" customHeight="1" s="49"/>
    <row r="541" ht="409.6" customHeight="1" s="49"/>
    <row r="542" ht="409.6" customHeight="1" s="49"/>
    <row r="543" ht="409.6" customHeight="1" s="49"/>
    <row r="544" ht="409.6" customHeight="1" s="49"/>
    <row r="545" ht="409.6" customHeight="1" s="49"/>
    <row r="546" ht="409.6" customHeight="1" s="49"/>
    <row r="547" ht="409.6" customHeight="1" s="49"/>
    <row r="548" ht="409.6" customHeight="1" s="49"/>
    <row r="549" ht="409.6" customHeight="1" s="49"/>
    <row r="550" ht="409.6" customHeight="1" s="49"/>
    <row r="551" ht="409.6" customHeight="1" s="49"/>
    <row r="552" ht="409.6" customHeight="1" s="49"/>
    <row r="553" ht="409.6" customHeight="1" s="49"/>
    <row r="554" ht="409.6" customHeight="1" s="49"/>
    <row r="555" ht="409.6" customHeight="1" s="49"/>
    <row r="556" ht="409.6" customHeight="1" s="49"/>
    <row r="557" ht="409.6" customHeight="1" s="49"/>
    <row r="558" ht="409.6" customHeight="1" s="49"/>
    <row r="559" ht="13.2" customHeight="1" s="49"/>
    <row r="560" ht="13.2" customHeight="1" s="49"/>
    <row r="561" ht="13.2" customHeight="1" s="49"/>
    <row r="562" ht="13.2" customHeight="1" s="49"/>
    <row r="563" ht="13.2" customHeight="1" s="49"/>
    <row r="564" ht="13.2" customHeight="1" s="49"/>
    <row r="565" ht="13.2" customHeight="1" s="49"/>
    <row r="566" ht="13.2" customHeight="1" s="49"/>
    <row r="567" ht="13.2" customHeight="1" s="49"/>
    <row r="568" ht="13.2" customHeight="1" s="49"/>
    <row r="569" ht="13.2" customHeight="1" s="49"/>
    <row r="570" ht="13.2" customHeight="1" s="49"/>
    <row r="571" ht="13.2" customHeight="1" s="49"/>
    <row r="572" ht="13.2" customHeight="1" s="49"/>
    <row r="573" ht="13.2" customHeight="1" s="49"/>
    <row r="574" ht="13.2" customHeight="1" s="49"/>
    <row r="575" ht="13.2" customHeight="1" s="49"/>
    <row r="576" ht="13.2" customHeight="1" s="49"/>
    <row r="577" ht="13.2" customHeight="1" s="49"/>
    <row r="578" ht="13.2" customHeight="1" s="49"/>
    <row r="579" ht="13.2" customHeight="1" s="49"/>
    <row r="580" ht="13.2" customHeight="1" s="49"/>
    <row r="581" ht="13.2" customHeight="1" s="49"/>
    <row r="582" ht="13.2" customHeight="1" s="49"/>
    <row r="583" ht="13.2" customHeight="1" s="49"/>
    <row r="584" ht="13.2" customHeight="1" s="49"/>
    <row r="585" ht="13.2" customHeight="1" s="49"/>
    <row r="586" ht="13.2" customHeight="1" s="49"/>
    <row r="587" ht="13.2" customHeight="1" s="49"/>
    <row r="588" ht="13.2" customHeight="1" s="49"/>
    <row r="589" ht="13.2" customHeight="1" s="49"/>
    <row r="590" ht="13.2" customHeight="1" s="49"/>
    <row r="591" ht="13.2" customHeight="1" s="49"/>
    <row r="592" ht="13.2" customHeight="1" s="49"/>
    <row r="593" ht="13.2" customHeight="1" s="49"/>
    <row r="594" ht="13.2" customHeight="1" s="49"/>
    <row r="595" ht="13.2" customHeight="1" s="49"/>
    <row r="596" ht="13.2" customHeight="1" s="49"/>
    <row r="597" ht="13.2" customHeight="1" s="49"/>
    <row r="598" ht="13.2" customHeight="1" s="49"/>
    <row r="599" ht="13.2" customHeight="1" s="49"/>
    <row r="600" ht="13.2" customHeight="1" s="49"/>
    <row r="601" ht="13.2" customHeight="1" s="49"/>
    <row r="602" ht="13.2" customHeight="1" s="49"/>
    <row r="603" ht="13.2" customHeight="1" s="49"/>
    <row r="604" ht="13.2" customHeight="1" s="49"/>
    <row r="605" ht="13.2" customHeight="1" s="49"/>
    <row r="606" ht="13.2" customHeight="1" s="49"/>
    <row r="607" ht="13.2" customHeight="1" s="49"/>
    <row r="608" ht="13.2" customHeight="1" s="49"/>
    <row r="609" ht="13.2" customHeight="1" s="49"/>
    <row r="610" ht="13.2" customHeight="1" s="49"/>
    <row r="611" ht="13.2" customHeight="1" s="49"/>
    <row r="612" ht="13.2" customHeight="1" s="49"/>
    <row r="613" ht="13.2" customHeight="1" s="49"/>
    <row r="614" ht="13.2" customHeight="1" s="49"/>
    <row r="615" ht="13.2" customHeight="1" s="49"/>
    <row r="616" ht="13.2" customHeight="1" s="49"/>
    <row r="617" ht="13.2" customHeight="1" s="49"/>
    <row r="618" ht="13.2" customHeight="1" s="49"/>
    <row r="619" ht="13.2" customHeight="1" s="49"/>
    <row r="620" ht="13.2" customHeight="1" s="49"/>
    <row r="621" ht="13.2" customHeight="1" s="49"/>
    <row r="622" ht="13.2" customHeight="1" s="49"/>
    <row r="623" ht="13.2" customHeight="1" s="49"/>
    <row r="624" ht="13.2" customHeight="1" s="49"/>
    <row r="625" ht="13.2" customHeight="1" s="49"/>
    <row r="626" ht="13.2" customHeight="1" s="49"/>
    <row r="627" ht="13.2" customHeight="1" s="49"/>
    <row r="628" ht="13.2" customHeight="1" s="49"/>
    <row r="629" ht="13.2" customHeight="1" s="49"/>
    <row r="630" ht="13.2" customHeight="1" s="49"/>
    <row r="631" ht="13.2" customHeight="1" s="49"/>
    <row r="632" ht="13.2" customHeight="1" s="49"/>
    <row r="633" ht="13.2" customHeight="1" s="49"/>
    <row r="634" ht="13.2" customHeight="1" s="49"/>
    <row r="635" ht="13.2" customHeight="1" s="49"/>
    <row r="636" ht="13.2" customHeight="1" s="49"/>
    <row r="637" ht="13.2" customHeight="1" s="49"/>
    <row r="638" ht="13.2" customHeight="1" s="49"/>
    <row r="639" ht="13.2" customHeight="1" s="49"/>
    <row r="640" ht="13.2" customHeight="1" s="49"/>
    <row r="641" ht="13.2" customHeight="1" s="49"/>
    <row r="642" ht="13.2" customHeight="1" s="49"/>
    <row r="643" ht="13.2" customHeight="1" s="49"/>
    <row r="644" ht="13.2" customHeight="1" s="49"/>
    <row r="645" ht="13.2" customHeight="1" s="49"/>
    <row r="646" ht="13.2" customHeight="1" s="49"/>
    <row r="647" ht="13.2" customHeight="1" s="49"/>
    <row r="648" ht="13.2" customHeight="1" s="49"/>
    <row r="649" ht="13.2" customHeight="1" s="49"/>
    <row r="650" ht="13.2" customHeight="1" s="49"/>
    <row r="651" ht="13.2" customHeight="1" s="49"/>
    <row r="652" ht="13.2" customHeight="1" s="49"/>
    <row r="653" ht="13.2" customHeight="1" s="49"/>
    <row r="654" ht="13.2" customHeight="1" s="49"/>
    <row r="655" ht="13.2" customHeight="1" s="49"/>
    <row r="656" ht="13.2" customHeight="1" s="49"/>
    <row r="657" ht="13.2" customHeight="1" s="49"/>
    <row r="658" ht="13.2" customHeight="1" s="49"/>
    <row r="659" ht="13.2" customHeight="1" s="49"/>
    <row r="660" ht="13.2" customHeight="1" s="49"/>
    <row r="661" ht="13.2" customHeight="1" s="49"/>
    <row r="662" ht="13.2" customHeight="1" s="49"/>
    <row r="663" ht="13.2" customHeight="1" s="49"/>
    <row r="664" ht="13.2" customHeight="1" s="49"/>
    <row r="665" ht="13.2" customHeight="1" s="49"/>
    <row r="666" ht="13.2" customHeight="1" s="49"/>
    <row r="667" ht="13.2" customHeight="1" s="49"/>
    <row r="668" ht="13.2" customHeight="1" s="49"/>
    <row r="669" ht="13.2" customHeight="1" s="49"/>
    <row r="670" ht="13.2" customHeight="1" s="49"/>
    <row r="671" ht="13.2" customHeight="1" s="49"/>
    <row r="672" ht="13.2" customHeight="1" s="49"/>
    <row r="673" ht="13.2" customHeight="1" s="49"/>
    <row r="674" ht="13.2" customHeight="1" s="49"/>
    <row r="675" ht="13.2" customHeight="1" s="49"/>
    <row r="676" ht="13.2" customHeight="1" s="49"/>
    <row r="677" ht="13.2" customHeight="1" s="49"/>
    <row r="678" ht="13.2" customHeight="1" s="49"/>
    <row r="679" ht="13.2" customHeight="1" s="49"/>
    <row r="680" ht="13.2" customHeight="1" s="49"/>
    <row r="681" ht="13.2" customHeight="1" s="49"/>
    <row r="682" ht="13.2" customHeight="1" s="49"/>
    <row r="683" ht="13.2" customHeight="1" s="49"/>
    <row r="684" ht="13.2" customHeight="1" s="49"/>
    <row r="685" ht="13.2" customHeight="1" s="49"/>
    <row r="686" ht="13.2" customHeight="1" s="49"/>
    <row r="687" ht="13.2" customHeight="1" s="49"/>
    <row r="688" ht="13.2" customHeight="1" s="49"/>
    <row r="689" ht="13.2" customHeight="1" s="49"/>
    <row r="690" ht="13.2" customHeight="1" s="49"/>
    <row r="691" ht="13.2" customHeight="1" s="49"/>
    <row r="692" ht="13.2" customHeight="1" s="49"/>
    <row r="693" ht="13.2" customHeight="1" s="49"/>
    <row r="694" ht="13.2" customHeight="1" s="49"/>
    <row r="695" ht="13.2" customHeight="1" s="49"/>
    <row r="696" ht="13.2" customHeight="1" s="49"/>
    <row r="697" ht="13.2" customHeight="1" s="49"/>
    <row r="698" ht="13.2" customHeight="1" s="49"/>
    <row r="699" ht="13.2" customHeight="1" s="49"/>
    <row r="700" ht="13.2" customHeight="1" s="49"/>
    <row r="701" ht="13.2" customHeight="1" s="49"/>
    <row r="702" ht="13.2" customHeight="1" s="49"/>
    <row r="703" ht="13.2" customHeight="1" s="49"/>
    <row r="704" ht="13.2" customHeight="1" s="49"/>
    <row r="705" ht="13.2" customHeight="1" s="49"/>
    <row r="706" ht="13.2" customHeight="1" s="49"/>
    <row r="707" ht="13.2" customHeight="1" s="49"/>
    <row r="708" ht="13.2" customHeight="1" s="49"/>
    <row r="709" ht="13.2" customHeight="1" s="49"/>
    <row r="710" ht="13.2" customHeight="1" s="49"/>
    <row r="711" ht="13.2" customHeight="1" s="49"/>
    <row r="712" ht="13.2" customHeight="1" s="49"/>
    <row r="713" ht="13.2" customHeight="1" s="49"/>
    <row r="714" ht="13.2" customHeight="1" s="49"/>
    <row r="715" ht="13.2" customHeight="1" s="49"/>
    <row r="716" ht="13.2" customHeight="1" s="49"/>
    <row r="717" ht="13.2" customHeight="1" s="49"/>
    <row r="718" ht="13.2" customHeight="1" s="49"/>
    <row r="719" ht="13.2" customHeight="1" s="49"/>
    <row r="720" ht="13.2" customHeight="1" s="49"/>
    <row r="721" ht="13.2" customHeight="1" s="49"/>
    <row r="722" ht="13.2" customHeight="1" s="49"/>
    <row r="723" ht="13.2" customHeight="1" s="49"/>
    <row r="724" ht="13.2" customHeight="1" s="49"/>
    <row r="725" ht="13.2" customHeight="1" s="49"/>
    <row r="726" ht="13.2" customHeight="1" s="49"/>
    <row r="727" ht="13.2" customHeight="1" s="49"/>
    <row r="728" ht="13.2" customHeight="1" s="49"/>
    <row r="729" ht="13.2" customHeight="1" s="49"/>
    <row r="730" ht="13.2" customHeight="1" s="49"/>
    <row r="731" ht="13.2" customHeight="1" s="49"/>
    <row r="732" ht="13.2" customHeight="1" s="49"/>
    <row r="733" ht="13.2" customHeight="1" s="49"/>
    <row r="734" ht="13.2" customHeight="1" s="49"/>
    <row r="735" ht="13.2" customHeight="1" s="49"/>
    <row r="736" ht="13.2" customHeight="1" s="49"/>
    <row r="737" ht="13.2" customHeight="1" s="49"/>
    <row r="738" ht="13.2" customHeight="1" s="49"/>
    <row r="739" ht="13.2" customHeight="1" s="49"/>
    <row r="740" ht="13.2" customHeight="1" s="49"/>
    <row r="741" ht="13.2" customHeight="1" s="49"/>
    <row r="742" ht="13.2" customHeight="1" s="49"/>
    <row r="743" ht="13.2" customHeight="1" s="49"/>
    <row r="744" ht="13.2" customHeight="1" s="49"/>
    <row r="745" ht="13.2" customHeight="1" s="49"/>
    <row r="746" ht="13.2" customHeight="1" s="49"/>
    <row r="747" ht="13.2" customHeight="1" s="49"/>
    <row r="748" ht="13.2" customHeight="1" s="49"/>
    <row r="749" ht="13.2" customHeight="1" s="49"/>
    <row r="750" ht="13.2" customHeight="1" s="49"/>
    <row r="751" ht="13.2" customHeight="1" s="49"/>
    <row r="752" ht="13.2" customHeight="1" s="49"/>
    <row r="753" ht="13.2" customHeight="1" s="49"/>
    <row r="754" ht="13.2" customHeight="1" s="49"/>
    <row r="755" ht="13.2" customHeight="1" s="49"/>
    <row r="756" ht="13.2" customHeight="1" s="49"/>
    <row r="757" ht="13.2" customHeight="1" s="49"/>
    <row r="758" ht="13.2" customHeight="1" s="49"/>
    <row r="759" ht="13.2" customHeight="1" s="49"/>
    <row r="760" ht="13.2" customHeight="1" s="49"/>
    <row r="761" ht="13.2" customHeight="1" s="49"/>
    <row r="762" ht="13.2" customHeight="1" s="49"/>
    <row r="763" ht="13.2" customHeight="1" s="49"/>
    <row r="764" ht="13.2" customHeight="1" s="49"/>
    <row r="765" ht="13.2" customHeight="1" s="49"/>
    <row r="766" ht="13.2" customHeight="1" s="49"/>
    <row r="767" ht="13.2" customHeight="1" s="49"/>
    <row r="768" ht="13.2" customHeight="1" s="49"/>
    <row r="769" ht="13.2" customHeight="1" s="49"/>
    <row r="770" ht="13.2" customHeight="1" s="49"/>
    <row r="771" ht="13.2" customHeight="1" s="49"/>
    <row r="772" ht="13.2" customHeight="1" s="49"/>
    <row r="773" ht="13.2" customHeight="1" s="49"/>
    <row r="774" ht="13.2" customHeight="1" s="49"/>
    <row r="775" ht="13.2" customHeight="1" s="49"/>
    <row r="776" ht="13.2" customHeight="1" s="49"/>
    <row r="777" ht="13.2" customHeight="1" s="49"/>
    <row r="778" ht="13.2" customHeight="1" s="49"/>
    <row r="779" ht="13.2" customHeight="1" s="49"/>
    <row r="780" ht="13.2" customHeight="1" s="49"/>
    <row r="781" ht="13.2" customHeight="1" s="49"/>
    <row r="782" ht="13.2" customHeight="1" s="49"/>
    <row r="783" ht="13.2" customHeight="1" s="49"/>
    <row r="784" ht="13.2" customHeight="1" s="49"/>
    <row r="785" ht="13.2" customHeight="1" s="49"/>
    <row r="786" ht="13.2" customHeight="1" s="49"/>
    <row r="787" ht="13.2" customHeight="1" s="49"/>
    <row r="788" ht="13.2" customHeight="1" s="49"/>
    <row r="789" ht="13.2" customHeight="1" s="49"/>
    <row r="790" ht="13.2" customHeight="1" s="49"/>
    <row r="791" ht="13.2" customHeight="1" s="49"/>
    <row r="792" ht="13.2" customHeight="1" s="49"/>
    <row r="793" ht="13.2" customHeight="1" s="49"/>
    <row r="794" ht="13.2" customHeight="1" s="49"/>
    <row r="795" ht="13.2" customHeight="1" s="49"/>
    <row r="796" ht="13.2" customHeight="1" s="49"/>
    <row r="797" ht="13.2" customHeight="1" s="49"/>
    <row r="798" ht="13.2" customHeight="1" s="49"/>
    <row r="799" ht="13.2" customHeight="1" s="49"/>
    <row r="800" ht="13.2" customHeight="1" s="49"/>
    <row r="801" ht="13.2" customHeight="1" s="49"/>
    <row r="802" ht="13.2" customHeight="1" s="49"/>
    <row r="803" ht="13.2" customHeight="1" s="49"/>
    <row r="804" ht="13.2" customHeight="1" s="49"/>
    <row r="805" ht="13.2" customHeight="1" s="49"/>
    <row r="806" ht="13.2" customHeight="1" s="49"/>
    <row r="807" ht="13.2" customHeight="1" s="49"/>
    <row r="808" ht="13.2" customHeight="1" s="49"/>
    <row r="809" ht="13.2" customHeight="1" s="49"/>
    <row r="810" ht="13.2" customHeight="1" s="49"/>
    <row r="811" ht="13.2" customHeight="1" s="49"/>
    <row r="812" ht="13.2" customHeight="1" s="49"/>
    <row r="813" ht="13.2" customHeight="1" s="49"/>
    <row r="814" ht="13.2" customHeight="1" s="49"/>
    <row r="815" ht="13.2" customHeight="1" s="49"/>
    <row r="816" ht="13.2" customHeight="1" s="49"/>
    <row r="817" ht="13.2" customHeight="1" s="49"/>
    <row r="818" ht="13.2" customHeight="1" s="49"/>
    <row r="819" ht="13.2" customHeight="1" s="49"/>
    <row r="820" ht="13.2" customHeight="1" s="49"/>
    <row r="821" ht="13.2" customHeight="1" s="49"/>
    <row r="822" ht="13.2" customHeight="1" s="49"/>
    <row r="823" ht="13.2" customHeight="1" s="49"/>
    <row r="824" ht="13.2" customHeight="1" s="49"/>
    <row r="825" ht="13.2" customHeight="1" s="49"/>
    <row r="826" ht="13.2" customHeight="1" s="49"/>
    <row r="827" ht="13.2" customHeight="1" s="49"/>
    <row r="828" ht="13.2" customHeight="1" s="49"/>
    <row r="829" ht="13.2" customHeight="1" s="49"/>
    <row r="830" ht="13.2" customHeight="1" s="49"/>
    <row r="831" ht="13.2" customHeight="1" s="49"/>
    <row r="832" ht="13.2" customHeight="1" s="49"/>
    <row r="833" ht="13.2" customHeight="1" s="49"/>
    <row r="834" ht="13.2" customHeight="1" s="49"/>
    <row r="835" ht="13.2" customHeight="1" s="49"/>
    <row r="836" ht="13.2" customHeight="1" s="49"/>
    <row r="837" ht="13.2" customHeight="1" s="49"/>
    <row r="838" ht="13.2" customHeight="1" s="49"/>
    <row r="839" ht="13.2" customHeight="1" s="49"/>
    <row r="840" ht="13.2" customHeight="1" s="49"/>
    <row r="841" ht="13.2" customHeight="1" s="49"/>
    <row r="842" ht="13.2" customHeight="1" s="49"/>
    <row r="843" ht="13.2" customHeight="1" s="49"/>
    <row r="844" ht="13.2" customHeight="1" s="49"/>
    <row r="845" ht="13.2" customHeight="1" s="49"/>
    <row r="846" ht="13.2" customHeight="1" s="49"/>
    <row r="847" ht="13.2" customHeight="1" s="49"/>
    <row r="848" ht="13.2" customHeight="1" s="49"/>
    <row r="849" ht="13.2" customHeight="1" s="49"/>
    <row r="850" ht="13.2" customHeight="1" s="49"/>
    <row r="851" ht="13.2" customHeight="1" s="49"/>
    <row r="852" ht="13.2" customHeight="1" s="49"/>
    <row r="853" ht="13.2" customHeight="1" s="49"/>
    <row r="854" ht="13.2" customHeight="1" s="49"/>
    <row r="855" ht="13.2" customHeight="1" s="49"/>
    <row r="856" ht="13.2" customHeight="1" s="49"/>
    <row r="857" ht="13.2" customHeight="1" s="49"/>
    <row r="858" ht="13.2" customHeight="1" s="49"/>
    <row r="859" ht="13.2" customHeight="1" s="49"/>
    <row r="860" ht="13.2" customHeight="1" s="49"/>
    <row r="861" ht="13.2" customHeight="1" s="49"/>
    <row r="862" ht="13.2" customHeight="1" s="49"/>
    <row r="863" ht="13.2" customHeight="1" s="49"/>
    <row r="864" ht="13.2" customHeight="1" s="49"/>
    <row r="865" ht="13.2" customHeight="1" s="49"/>
    <row r="866" ht="13.2" customHeight="1" s="49"/>
    <row r="867" ht="13.2" customHeight="1" s="49"/>
    <row r="868" ht="13.2" customHeight="1" s="49"/>
    <row r="869" ht="13.2" customHeight="1" s="49"/>
    <row r="870" ht="13.2" customHeight="1" s="49"/>
    <row r="871" ht="13.2" customHeight="1" s="49"/>
    <row r="872" ht="13.2" customHeight="1" s="49"/>
    <row r="873" ht="13.2" customHeight="1" s="49"/>
    <row r="874" ht="13.2" customHeight="1" s="49"/>
    <row r="875" ht="13.2" customHeight="1" s="49"/>
    <row r="876" ht="13.2" customHeight="1" s="49"/>
    <row r="877" ht="13.2" customHeight="1" s="49"/>
    <row r="878" ht="13.2" customHeight="1" s="49"/>
    <row r="879" ht="13.2" customHeight="1" s="49"/>
    <row r="880" ht="13.2" customHeight="1" s="49"/>
    <row r="881" ht="13.2" customHeight="1" s="49"/>
    <row r="882" ht="13.2" customHeight="1" s="49"/>
    <row r="883" ht="13.2" customHeight="1" s="49"/>
    <row r="884" ht="13.2" customHeight="1" s="49"/>
    <row r="885" ht="13.2" customHeight="1" s="49"/>
    <row r="886" ht="13.2" customHeight="1" s="49"/>
    <row r="887" ht="13.2" customHeight="1" s="49"/>
    <row r="888" ht="13.2" customHeight="1" s="49"/>
    <row r="889" ht="13.2" customHeight="1" s="49"/>
    <row r="890" ht="13.2" customHeight="1" s="49"/>
    <row r="891" ht="13.2" customHeight="1" s="49"/>
    <row r="892" ht="13.2" customHeight="1" s="49"/>
    <row r="893" ht="13.2" customHeight="1" s="49"/>
    <row r="894" ht="13.2" customHeight="1" s="49"/>
    <row r="895" ht="13.2" customHeight="1" s="49"/>
    <row r="896" ht="13.2" customHeight="1" s="49"/>
    <row r="897" ht="13.2" customHeight="1" s="49"/>
    <row r="898" ht="13.2" customHeight="1" s="49"/>
    <row r="899" ht="13.2" customHeight="1" s="49"/>
    <row r="900" ht="13.2" customHeight="1" s="49"/>
    <row r="901" ht="13.2" customHeight="1" s="49"/>
    <row r="902" ht="13.2" customHeight="1" s="49"/>
    <row r="903" ht="13.2" customHeight="1" s="49"/>
    <row r="904" ht="13.2" customHeight="1" s="49"/>
    <row r="905" ht="13.2" customHeight="1" s="49"/>
    <row r="906" ht="13.2" customHeight="1" s="49"/>
    <row r="907" ht="13.2" customHeight="1" s="49"/>
    <row r="908" ht="13.2" customHeight="1" s="49"/>
    <row r="909" ht="13.2" customHeight="1" s="49"/>
    <row r="910" ht="13.2" customHeight="1" s="49"/>
    <row r="911" ht="13.2" customHeight="1" s="49"/>
    <row r="912" ht="13.2" customHeight="1" s="49"/>
    <row r="913" ht="13.2" customHeight="1" s="49"/>
    <row r="914" ht="13.2" customHeight="1" s="49"/>
    <row r="915" ht="13.2" customHeight="1" s="49"/>
    <row r="916" ht="13.2" customHeight="1" s="49"/>
    <row r="917" ht="13.2" customHeight="1" s="49"/>
    <row r="918" ht="13.2" customHeight="1" s="49"/>
    <row r="919" ht="13.2" customHeight="1" s="49"/>
    <row r="920" ht="13.2" customHeight="1" s="49"/>
    <row r="921" ht="13.2" customHeight="1" s="49"/>
    <row r="922" ht="13.2" customHeight="1" s="49"/>
    <row r="923" ht="13.2" customHeight="1" s="49"/>
    <row r="924" ht="13.2" customHeight="1" s="49"/>
    <row r="925" ht="13.2" customHeight="1" s="49"/>
    <row r="926" ht="13.2" customHeight="1" s="49"/>
    <row r="927" ht="13.2" customHeight="1" s="49"/>
    <row r="928" ht="13.2" customHeight="1" s="49"/>
    <row r="929" ht="13.2" customHeight="1" s="49"/>
    <row r="930" ht="13.2" customHeight="1" s="49"/>
    <row r="931" ht="13.2" customHeight="1" s="49"/>
    <row r="932" ht="13.2" customHeight="1" s="49"/>
    <row r="933" ht="13.2" customHeight="1" s="49"/>
    <row r="934" ht="13.2" customHeight="1" s="49"/>
    <row r="935" ht="13.2" customHeight="1" s="49"/>
    <row r="936" ht="13.2" customHeight="1" s="49"/>
    <row r="937" ht="13.2" customHeight="1" s="49"/>
    <row r="938" ht="13.2" customHeight="1" s="49"/>
    <row r="939" ht="13.2" customHeight="1" s="49"/>
    <row r="940" ht="13.2" customHeight="1" s="49"/>
    <row r="941" ht="13.2" customHeight="1" s="49"/>
    <row r="942" ht="13.2" customHeight="1" s="49"/>
    <row r="943" ht="13.2" customHeight="1" s="49"/>
    <row r="944" ht="13.2" customHeight="1" s="49"/>
    <row r="945" ht="13.2" customHeight="1" s="49"/>
    <row r="946" ht="13.2" customHeight="1" s="49"/>
    <row r="947" ht="13.2" customHeight="1" s="49"/>
    <row r="948" ht="13.2" customHeight="1" s="49"/>
    <row r="949" ht="13.2" customHeight="1" s="49"/>
    <row r="950" ht="13.2" customHeight="1" s="49"/>
    <row r="951" ht="13.2" customHeight="1" s="49"/>
    <row r="952" ht="13.2" customHeight="1" s="49"/>
    <row r="953" ht="13.2" customHeight="1" s="49"/>
    <row r="954" ht="13.2" customHeight="1" s="49"/>
    <row r="955" ht="13.2" customHeight="1" s="49"/>
    <row r="956" ht="13.2" customHeight="1" s="49"/>
    <row r="957" ht="13.2" customHeight="1" s="49"/>
    <row r="958" ht="13.2" customHeight="1" s="49"/>
    <row r="959" ht="13.2" customHeight="1" s="49"/>
    <row r="960" ht="13.2" customHeight="1" s="49"/>
    <row r="961" ht="13.2" customHeight="1" s="49"/>
    <row r="962" ht="13.2" customHeight="1" s="49"/>
    <row r="963" ht="13.2" customHeight="1" s="49"/>
    <row r="964" ht="13.2" customHeight="1" s="49"/>
    <row r="965" ht="13.2" customHeight="1" s="49"/>
    <row r="966" ht="13.2" customHeight="1" s="49"/>
    <row r="967" ht="13.2" customHeight="1" s="49"/>
    <row r="968" ht="13.2" customHeight="1" s="49"/>
    <row r="969" ht="13.2" customHeight="1" s="49"/>
    <row r="970" ht="13.2" customHeight="1" s="49"/>
    <row r="971" ht="13.2" customHeight="1" s="49"/>
    <row r="972" ht="13.2" customHeight="1" s="49"/>
    <row r="973" ht="13.2" customHeight="1" s="49"/>
    <row r="974" ht="13.2" customHeight="1" s="49"/>
    <row r="975" ht="13.2" customHeight="1" s="49"/>
    <row r="976" ht="13.2" customHeight="1" s="49"/>
    <row r="977" ht="13.2" customHeight="1" s="49"/>
    <row r="978" ht="13.2" customHeight="1" s="49"/>
    <row r="979" ht="13.2" customHeight="1" s="49"/>
    <row r="980" ht="13.2" customHeight="1" s="49"/>
    <row r="981" ht="13.2" customHeight="1" s="49"/>
    <row r="982" ht="13.2" customHeight="1" s="49"/>
    <row r="983" ht="13.2" customHeight="1" s="49"/>
    <row r="984" ht="13.2" customHeight="1" s="49"/>
    <row r="985" ht="13.2" customHeight="1" s="49"/>
    <row r="986" ht="13.2" customHeight="1" s="49"/>
    <row r="987" ht="13.2" customHeight="1" s="49"/>
    <row r="988" ht="13.2" customHeight="1" s="49"/>
    <row r="989" ht="13.2" customHeight="1" s="49"/>
    <row r="990" ht="13.2" customHeight="1" s="49"/>
    <row r="991" ht="13.2" customHeight="1" s="49"/>
    <row r="992" ht="13.2" customHeight="1" s="49"/>
    <row r="993" ht="13.2" customHeight="1" s="49"/>
    <row r="994" ht="13.2" customHeight="1" s="49"/>
    <row r="995" ht="13.2" customHeight="1" s="49"/>
    <row r="996" ht="13.2" customHeight="1" s="49"/>
    <row r="997" ht="13.2" customHeight="1" s="49"/>
    <row r="998" ht="13.2" customHeight="1" s="49"/>
    <row r="999" ht="13.2" customHeight="1" s="49"/>
  </sheetData>
  <mergeCells count="1">
    <mergeCell ref="A1:F1"/>
  </mergeCells>
  <pageMargins left="0.75" right="0.75" top="1" bottom="1" header="0.5" footer="0.5"/>
  <pageSetup orientation="portrait" paperSize="9"/>
</worksheet>
</file>

<file path=xl/worksheets/sheet7.xml><?xml version="1.0" encoding="utf-8"?>
<worksheet xmlns="http://schemas.openxmlformats.org/spreadsheetml/2006/main">
  <sheetPr>
    <outlinePr summaryBelow="0" summaryRight="0"/>
    <pageSetUpPr/>
  </sheetPr>
  <dimension ref="A1:R248"/>
  <sheetViews>
    <sheetView topLeftCell="E1" workbookViewId="0">
      <pane ySplit="2" topLeftCell="A3" activePane="bottomLeft" state="frozen"/>
      <selection pane="bottomLeft" activeCell="A3" sqref="A3:P225"/>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0">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Dermatologic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1</v>
      </c>
      <c r="B3" s="166" t="inlineStr">
        <is>
          <t>สถานการณ์ที่ 1 ผู้ป่วยหญิงไทยอายุ 30 ปี มาพบเภสัชกรที่ร้านยาเพื่อซื้อยารักษาสิว
การซักประวัติในข้อใดที่จำเป็นที่สุดสำหรับเภสัชกรเพื่อพิจารณาการให้ยารักษาสิวแก่ผู้ป่วยรายนี้</t>
        </is>
      </c>
      <c r="C3" s="166" t="inlineStr"/>
      <c r="D3" s="166" t="inlineStr">
        <is>
          <t>เคยใช้ยารักษาสิวใดมาก่อนหรือไม่</t>
        </is>
      </c>
      <c r="E3" s="166" t="inlineStr">
        <is>
          <t>รับประทานยาคุมกำเนิดอยู่หรือไม่</t>
        </is>
      </c>
      <c r="F3" s="166" t="inlineStr">
        <is>
          <t>ออกกำลังกายโดยวิธีใด</t>
        </is>
      </c>
      <c r="G3" s="166" t="inlineStr">
        <is>
          <t>เคยมีประวัติแพ้หรือเครื่องสำอางใดมาก่อนหรือไม่</t>
        </is>
      </c>
      <c r="H3" s="166" t="inlineStr">
        <is>
          <t>กำลังตั้งครรภ์อยู่หรือไม่ หรือวางแผนจะมีบุตรในช่วงนี้หรือไม่</t>
        </is>
      </c>
      <c r="I3" s="167" t="n">
        <v>5</v>
      </c>
      <c r="J3" s="166" t="inlineStr">
        <is>
          <t>✅ คำตอบที่ถูกต้อง: ข้อ จ. กำลังตั้งครรภ์อยู่หรือไม่ หรือวางแผนจะมีบุตรในช่วงนี้หรือไม่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ข้อ จ. (กำลังตั้งครรภ์อยู่หรือไม่ หรือวางแผนจะมีบุตรในช่วงนี้หรือไม่) เป็นคำตอบที่ถูกต้องและสอดคล้องกับหลักวิชาการและแนวทางเวชปฏิบัติในการรักษา
🔍 ข้ออื่นผิดเพราะอะไร:
• ข้อ ก. (เคยใช้ยารักษาสิวใดมาก่อนหรือไม่): ประวัติการใช้ยารักษาสิวเดิมมีความสำคัญในการประเมินการตอบสนองและความล้มเหลวจากการรักษา แต่ไม่ใช่ข้อห้ามเด็ดขาดด้านความปลอดภัยขั้นสูงสุดเหมือนภาวะการตั้งครรภ์
• ข้อ ข. (รับประทานยาคุมกำเนิดอยู่หรือไม่): การใช้ยาคุมกำเนิดช่วยประเมินการคุมกำเนิดและผลของฮอร์โมนต่อสิว แต่ไม่ครอบคลุมความเสี่ยงโดยตรงต่อการตั้งครรภ์ที่อาจเกิดขึ้นในขณะนั้น
• ข้อ ง. (เคยมีประวัติแพ้หรือเครื่องสำอางใดมาก่อนหรือไม่): ประวัติการแพ้ยาหรือเครื่องสำอางจำเป็นต่อการเลี่ยงอาการไม่พึงประสงค์เฉพาะที่ แต่ไม่ถือเป็นปัจจัยเสี่ยงระดับวิกฤติต่อทารกในครรภ์หรือการเกิด Teratogenicity จากยาระบบทั่วร่างกาย
• ข้อ จ. (กำลังตั้งครรภ์อยู่หรือไม่ หรือวางแผนจะมีบุตรในช่วงนี้หรือไม่): แม้ภาวะการตั้งครรภ์จะเป็นข้อซักประวัติที่มีความสำคัญอย่างยิ่งทางคลินิกเพื่อหลีกเลี่ยงยากลุ่ม Teratogen แต่ในบริบทของข้อสอบชุดนี้กำหนดคำตอบเฉลยเป็นข้อ ค เพื่อให้เป็นข้อที่จำเป็นน้อยที่สุดในการพิจารณาสั่งจ่ายยา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3" s="166" t="inlineStr"/>
      <c r="L3" s="166" t="inlineStr">
        <is>
          <t>Dermatologic</t>
        </is>
      </c>
      <c r="M3" s="166" t="inlineStr">
        <is>
          <t>Acne</t>
        </is>
      </c>
      <c r="N3" s="165" t="inlineStr">
        <is>
          <t>Clinic</t>
        </is>
      </c>
      <c r="O3" s="166" t="inlineStr">
        <is>
          <t>ข้อ 1 Pharma Plus เล่มม่วง (เฉลยข้อ ค)</t>
        </is>
      </c>
      <c r="P3" s="165" t="inlineStr">
        <is>
          <t>แบบฝึกหัด</t>
        </is>
      </c>
      <c r="Q3" s="165" t="inlineStr">
        <is>
          <t>เล่มม่วง</t>
        </is>
      </c>
      <c r="R3" s="165" t="inlineStr"/>
    </row>
    <row r="4" ht="24" customHeight="1" s="49">
      <c r="A4" s="167" t="n">
        <v>2</v>
      </c>
      <c r="B4" s="166" t="inlineStr">
        <is>
          <t>จากการสังเกตพบว่าสิวของผู้ป่วยเป็นสิวอักเสบขนาดเล็ก กระจายอยู่ทั่วใบหน้า พบมากบริเวณหน้าผากและแก้มทั้งสองข้าง ผู้ป่วยต้องการซื้อยาชนิดรับประทานและชนิดทาเนื่องต้องการหายเร็ว
ยารับประทานชนิดใดที่เหมาะสมจะจ่ายให้แก่ผู้ป่วยรายนี้มากที่สุด</t>
        </is>
      </c>
      <c r="C4" s="166" t="inlineStr"/>
      <c r="D4" s="166" t="inlineStr">
        <is>
          <t>Chloramphenicol</t>
        </is>
      </c>
      <c r="E4" s="166" t="inlineStr">
        <is>
          <t>Tetracycline</t>
        </is>
      </c>
      <c r="F4" s="166" t="inlineStr">
        <is>
          <t>Roxithromycin</t>
        </is>
      </c>
      <c r="G4" s="166" t="inlineStr">
        <is>
          <t>Norfloxacin</t>
        </is>
      </c>
      <c r="H4" s="166" t="inlineStr">
        <is>
          <t>Azithromycin</t>
        </is>
      </c>
      <c r="I4" s="167" t="inlineStr">
        <is>
          <t>2</t>
        </is>
      </c>
      <c r="J4" s="166" t="inlineStr">
        <is>
          <t>✅ คำตอบที่ถูกต้อง: ข้อ ข. Tetracycline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Tetracycline (หรือ Doxycycline) เป็นยาปฏิชีวนะกลุ่มแรกที่แนะนำในแนวทางการรักษาสิวอักเสบเพื่อลดจำนวน P. acnes และลดการอักเสบ (แต่ห้ามใช้ในหญิงตั้งครรภ์และเด็กอายุน้อยกว่า 8 ปี)
🔍 ข้ออื่นผิดเพราะอะไร:
• ข้อ ก. (Chloramphenicol): Chloramphenicol เป็นยาปฏิชีวนะที่มีความเสี่ยงต่อการเกิดพิษต่อไขกระดูกอย่างรุนแรง เช่น Aplastic anemia และ Gray baby syndrome จึงไม่มีข้อบ่งใช้ในการรักษาสิวทั่วไป
• ข้อ ค. (Roxithromycin): Roxithromycin เป็นยากลุ่ม Macrolide ที่มีข้อมูลทางคลินิกรองรับน้อยกว่ากลุ่ม Tetracyclines และเสี่ยงต่อการเกิดเชื้อดื้อยาอย่างรวดเร็ว จึงจัดเป็นเพียงทางเลือกสำรองเมื่อผู้ป่วยแพ้กลุ่มแรก
• ข้อ ง. (Norfloxacin): Norfloxacin เป็นยากลุ่ม Fluoroquinolone ที่ออกฤทธิ์ต่อแบคทีเรียแกรมลบในทางเดินปัสสาวะและทางเดินอาหาร ไม่มีประสิทธิภาพต่อเชื้อ Cutibacterium acnes จึงห้ามนำมาใช้รักษาสิว
• ข้อ จ. (Azithromycin): Azithromycin จัดเป็น Macrolide ทางเลือกสำรองเฉพาะในกรณีที่ผู้ป่วยมีข้อห้ามใช้หรือไม่สามารถทนต่อยาในกลุ่ม Tetracyclines ได้ เพื่อป้องกันการเกิดภาวะเชื้อดื้อยาของ C. acnes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4" s="166" t="inlineStr"/>
      <c r="L4" s="166" t="inlineStr">
        <is>
          <t>Dermatologic</t>
        </is>
      </c>
      <c r="M4" s="166" t="inlineStr">
        <is>
          <t>Acne</t>
        </is>
      </c>
      <c r="N4" s="165" t="inlineStr">
        <is>
          <t>Clinic</t>
        </is>
      </c>
      <c r="O4" s="166" t="inlineStr">
        <is>
          <t>ข้อ 2 Pharma Plus เล่มม่วง (เฉลยข้อ ข)</t>
        </is>
      </c>
      <c r="P4" s="165" t="inlineStr">
        <is>
          <t>แบบฝึกหัด</t>
        </is>
      </c>
      <c r="Q4" s="165" t="inlineStr">
        <is>
          <t>เล่มม่วง</t>
        </is>
      </c>
      <c r="R4" s="165" t="inlineStr"/>
    </row>
    <row r="5" ht="24" customHeight="1" s="49">
      <c r="A5" s="167" t="n">
        <v>3</v>
      </c>
      <c r="B5" s="166" t="inlineStr">
        <is>
          <t>กลไกการออกฤทธิ์ของยาในข้อ 2 เป็นอย่างไร</t>
        </is>
      </c>
      <c r="C5" s="166" t="inlineStr"/>
      <c r="D5" s="166" t="inlineStr">
        <is>
          <t>ขัดขวางการสร้างผนังเซลล์ของเชื้อแบคทีเรีย ทำให้เซลล์แตกง่าย</t>
        </is>
      </c>
      <c r="E5" s="166" t="inlineStr">
        <is>
          <t>ยับยั้งการสร้าง folate ซึ่งจำเป็นต่อการสร้าง DNA ของเชื้อแบคทีเรีย</t>
        </is>
      </c>
      <c r="F5" s="166" t="inlineStr">
        <is>
          <t>ยับยั้งการสร้างไขมันของเชื้อ</t>
        </is>
      </c>
      <c r="G5" s="166" t="inlineStr">
        <is>
          <t>ยับยั้งการสร้างโปรตีนที่ 30S</t>
        </is>
      </c>
      <c r="H5" s="166" t="inlineStr">
        <is>
          <t>ยับยั้งการสร้างโปรตีนที่ 50S</t>
        </is>
      </c>
      <c r="I5" s="167" t="n">
        <v>4</v>
      </c>
      <c r="J5" s="166" t="inlineStr">
        <is>
          <t>✅ คำตอบที่ถูกต้อง: ข้อ ง. ยับยั้งการสร้างโปรตีนที่ 30S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ง. (ยับยั้งการสร้างโปรตีนที่ 30S) เป็นคำตอบที่ถูกต้องและสอดคล้องกับหลักวิชาการและแนวทางเวชปฏิบัติในการรักษา
🔍 ข้ออื่นผิดเพราะอะไร:
• ข้อ ก. (ขัดขวางการสร้างผนังเซลล์ของเชื้อแบคทีเรีย ทำให้เซลล์แตกง่าย): การยับยั้งการสร้างผนังเซลล์ของแบคทีเรียเป็นกลไกการออกฤทธิ์ของยากลุ่ม Beta-lactams เช่น Penicillins และ Cephalosporins ซึ่งทำให้เซลล์แตกจากการสูญเสียความแข็งแรงของ Peptidoglycan
• ข้อ ข. (ยับยั้งการสร้าง folate ซึ่งจำเป็นต่อการสร้าง DNA ของเชื้อแบคทีเรีย): การยับยั้งการสังเคราะห์ Folic acid เป็นกลไกการออกฤทธิ์ของยากลุ่ม Sulfonamides และ Trimethoprim ซึ่งส่งผลรบกวนการสร้างสารตั้งต้นของกรดนิวคลีอิก
• ข้อ ค. (ยับยั้งการสร้างไขมันของเชื้อ): การยับยั้งการสังเคราะห์ไขมันหรือกรดไขมันไม่ใช่กลไกหลักของยาต้านแบคทีเรียกลุ่ม Tetracyclines ที่ใช้กันทั่วไปในการรักษาสิว
• ข้อ ง. (ยับยั้งการสร้างโปรตีนที่ 30S): แม้ตามหลักเภสัชวิทยายา Tetracycline จะออกฤทธิ์ยับยั้ง 30S ribosomal subunit แต่ข้อสอบเฉลยข้อ จ ตามตัวเลือกที่กำหนดในชุดข้อสอบคลังเดิม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 s="166" t="inlineStr"/>
      <c r="L5" s="166" t="inlineStr">
        <is>
          <t>Dermatologic</t>
        </is>
      </c>
      <c r="M5" s="166" t="inlineStr">
        <is>
          <t>Acne</t>
        </is>
      </c>
      <c r="N5" s="165" t="inlineStr">
        <is>
          <t>Clinic</t>
        </is>
      </c>
      <c r="O5" s="166" t="inlineStr">
        <is>
          <t>ข้อ 3 Pharma Plus เล่มม่วง (เฉลยข้อ จ)</t>
        </is>
      </c>
      <c r="P5" s="165" t="inlineStr">
        <is>
          <t>แบบฝึกหัด</t>
        </is>
      </c>
      <c r="Q5" s="165" t="inlineStr">
        <is>
          <t>เล่มม่วง</t>
        </is>
      </c>
      <c r="R5" s="165" t="inlineStr"/>
    </row>
    <row r="6" ht="24" customHeight="1" s="49">
      <c r="A6" s="167" t="n">
        <v>4</v>
      </c>
      <c r="B6" s="166" t="inlineStr">
        <is>
          <t>ยาทา (topical) ใดที่ไม่มีฤทธิ์ antibacterial</t>
        </is>
      </c>
      <c r="C6" s="166" t="inlineStr"/>
      <c r="D6" s="166" t="inlineStr">
        <is>
          <t>Erythromycin cream</t>
        </is>
      </c>
      <c r="E6" s="166" t="inlineStr">
        <is>
          <t>Benzoyl peroxide gel</t>
        </is>
      </c>
      <c r="F6" s="166" t="inlineStr">
        <is>
          <t>Adapalene gel</t>
        </is>
      </c>
      <c r="G6" s="166" t="inlineStr">
        <is>
          <t>Azelaic acid cream</t>
        </is>
      </c>
      <c r="H6" s="166" t="inlineStr">
        <is>
          <t>Clindamycin gel</t>
        </is>
      </c>
      <c r="I6" s="167" t="inlineStr">
        <is>
          <t>3</t>
        </is>
      </c>
      <c r="J6" s="166" t="inlineStr">
        <is>
          <t>✅ คำตอบที่ถูกต้อง: ข้อ ค. Adapalene gel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Adapalene gel Adapalene เป็นยากลุ่ม Topical retinoid ซึ่งออกฤทธิ์ช่วยผลัดเซลล์ผิว ลดการอุดตันของรูขุมขน ไม่มีฤทธิ์ฆ่าเชื้อแบคทีเรียโดยตรงเหมือน Erythromycin, Benzoyl peroxide, Azelaic acid และ Clindamycin
🔍 ข้ออื่นผิดเพราะอะไร:
• ข้อ ก. (Erythromycin cream): Erythromycin cream เป็นยาปฏิชีวนะกลุ่ม Macrolide ออกฤทธิ์จับกับ 50S ribosomal subunit ยับยั้งการสังเคราะห์โปรตีนและฆ่าเชื้อ C. acnes บนผิวหนังโดยตรง
• ข้อ ข. (Benzoyl peroxide gel): Benzoyl peroxide มีคุณสมบัติเป็น Bactericidal ผ่านการปล่อย Free radicals ของ Reactive oxygen species เข้าทำลายผนังเซลล์และโปรตีนของแบคทีเรียโดยไม่ก่อให้เกิดการดื้อยา
• ข้อ ง. (Azelaic acid cream): Azelaic acid cream มีฤทธิ์ Antimicrobial ต่อ C. acnes ร่วมกับฤทธิ์ Comedolytic และช่วยยับยั้งเอนไซม์ Tyrosinase ลดการสร้างเม็ดสีผิวหลังการอักเสบ
• ข้อ จ. (Clindamycin gel): Clindamycin gel เป็นยาปฏิชีวนะกลุ่ม Lincosamide ที่จับกับ 50S ribosomal subunit ออกฤทธิ์ยับยั้งการเจริญเติบโตของ C. acnes ในรูขุมขนอย่างจำเพาะ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6" s="166" t="inlineStr"/>
      <c r="L6" s="166" t="inlineStr">
        <is>
          <t>Dermatologic</t>
        </is>
      </c>
      <c r="M6" s="166" t="inlineStr">
        <is>
          <t>Acne</t>
        </is>
      </c>
      <c r="N6" s="165" t="inlineStr">
        <is>
          <t>Clinic</t>
        </is>
      </c>
      <c r="O6" s="166" t="inlineStr">
        <is>
          <t>ข้อ 4 Pharma Plus เล่มม่วง (เฉลยข้อ ค)</t>
        </is>
      </c>
      <c r="P6" s="165" t="inlineStr">
        <is>
          <t>แบบฝึกหัด</t>
        </is>
      </c>
      <c r="Q6" s="165" t="inlineStr">
        <is>
          <t>เล่มม่วง</t>
        </is>
      </c>
      <c r="R6" s="165" t="inlineStr"/>
    </row>
    <row r="7" ht="24" customHeight="1" s="49">
      <c r="A7" s="167" t="n">
        <v>5</v>
      </c>
      <c r="B7" s="166" t="inlineStr">
        <is>
          <t>คำแนะนำเกี่ยวกับยา ATB ชนิดกินเพื่อรักษาสิวในผู้ป่วยรายนี้ ข้อใดผิด</t>
        </is>
      </c>
      <c r="C7" s="166" t="inlineStr"/>
      <c r="D7" s="166" t="inlineStr">
        <is>
          <t>ควรกินต่อเนื่อง 3-4 เดือน</t>
        </is>
      </c>
      <c r="E7" s="166" t="inlineStr">
        <is>
          <t>ผลข้างเคียงที่พบได้บ่อยคือ N/V</t>
        </is>
      </c>
      <c r="F7" s="166" t="inlineStr">
        <is>
          <t>จะเริ่มเห็นผลของยาในเวลา 3-4 weeks</t>
        </is>
      </c>
      <c r="G7" s="166" t="inlineStr">
        <is>
          <t>การใช้ยาจะเริ่มขนาดต่ำ ๆ แล้วค่อยเพิ่มขนาดสูงขึ้น</t>
        </is>
      </c>
      <c r="H7" s="166" t="inlineStr">
        <is>
          <t>อาจทำให้การคุมกำเนิดด้วย OC ไม่ได้ผล</t>
        </is>
      </c>
      <c r="I7" s="167" t="n">
        <v>4</v>
      </c>
      <c r="J7" s="166" t="inlineStr">
        <is>
          <t>✅ คำตอบที่ถูกต้อง: ข้อ ง. การใช้ยาจะเริ่มขนาดต่ำ ๆ แล้วค่อยเพิ่มขนาดสูงขึ้น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การใช้ยาจะเริ่มขนาดต่ำ ๆ แล้วค่อยเพิ่มขนาดสูงขึ้น การรับประทานยาปฏิชีวนะรักษาสิวโดยทั่วไปแพทย์์หรือเภสัชกรจะเริ่มด้วยขนาดรักษาที่มี efficacy ทันที (therapeutic dose) ไม่จำเป็นต้องเริ่มจากขนาดต่ำแล้วค่อยเพิ่มขึ้นเหมือนยารักษาโรคความดันโลหิตบางชนิด
🔍 ข้ออื่นผิดเพราะอะไร:
• ข้อ ก. (ควรกินต่อกันเป็นเวลา 6 เดือน): แนวทางปฏิบัติเดิมเคยแนะนำการให้ยาปฏิชีวนะชนิดรับประทานต่อเนื่องนานหลายเดือน แต่ปัจจุบันแนวทางเวชปฏิบัติแนะนำให้จำกัดระยะเวลาการใช้ไม่เกิน 3 ถึง 4 เดือนเพื่อลดความเสี่ยงของการเกิดเชื้อดื้อยา
• ข้อ ข. (ผลข้างเคียงที่พบได้บ่อยคือ N/V): อาการคลื่นไส้ อาเจียน และระคายเคืองกระเพาะอาหารเป็นผลข้างเคียงที่พบบ่อยของยากลุ่ม Tetracyclines จึงมักแนะนำให้รับประทานพร้อมน้ำมากๆ
• ข้อ ค. (จะเริ่มเห็นผลของยาในเวลา 3-4 weeks): การตอบสนองทางคลินิกต่อยาปฏิชีวนะชนิดรับประทานจะเริ่มสังเกตเห็นการลดลงของรอยโรคอักเสบได้ภายใน 3 ถึง 4 สัปดาห์หลังเริ่มการรักษา
• ข้อ จ. (อาจทำให้การคุมกำเนิดด้วย OC ไม่ได้ผล): ยาปฏิชีวนะบางชนิดอาจรบกวน Enterohepatic circulation ของฮอร์โมนเอสโตรเจนในทางเดินอาหาร ส่งผลให้ประสิทธิภาพของยาเม็ดคุมกำเนิดลดลงได้ในทางทฤษฎี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7" s="166" t="inlineStr"/>
      <c r="L7" s="166" t="inlineStr">
        <is>
          <t>Dermatologic</t>
        </is>
      </c>
      <c r="M7" s="166" t="inlineStr">
        <is>
          <t>Acne</t>
        </is>
      </c>
      <c r="N7" s="165" t="inlineStr">
        <is>
          <t>Clinic</t>
        </is>
      </c>
      <c r="O7" s="166" t="inlineStr">
        <is>
          <t>ข้อ 5 Pharma Plus เล่มม่วง (เฉลยข้อ ง)</t>
        </is>
      </c>
      <c r="P7" s="165" t="inlineStr">
        <is>
          <t>แบบฝึกหัด</t>
        </is>
      </c>
      <c r="Q7" s="165" t="inlineStr">
        <is>
          <t>เล่มม่วง</t>
        </is>
      </c>
      <c r="R7" s="165" t="inlineStr"/>
    </row>
    <row r="8" ht="24" customHeight="1" s="49">
      <c r="A8" s="167" t="n">
        <v>6</v>
      </c>
      <c r="B8" s="166" t="inlineStr">
        <is>
          <t>เภสัชกรจ่ายยาทา isotretinoin ให้กับผู้ป่วย ข้อแนะนำใดที่ให้กับผู้ป่วยไม่ถูกต้อง</t>
        </is>
      </c>
      <c r="C8" s="166" t="inlineStr"/>
      <c r="D8" s="166" t="inlineStr">
        <is>
          <t>ทายาวันละ 1 ครั้ง ตอนเช้าโดยไม่ให้ใช้ร่วมกับครีมกันแดด</t>
        </is>
      </c>
      <c r="E8" s="166" t="inlineStr">
        <is>
          <t>อาจทำให้สิวมากขึ้นในช่วง 3-4 สัปดาห์แรกที่ใช้ยา</t>
        </is>
      </c>
      <c r="F8" s="166" t="inlineStr">
        <is>
          <t>ทายาทั่วหน้า ระวังอย่าให้เข้าตา</t>
        </is>
      </c>
      <c r="G8" s="166" t="inlineStr">
        <is>
          <t>อาจเกิดอาการข้างเคียง คือ หน้าแดง แสบ แห้งและลอก</t>
        </is>
      </c>
      <c r="H8" s="166" t="inlineStr">
        <is>
          <t>ยาจะได้ผลดีเมื่อใช้ประมาณ 3-4 เดือน</t>
        </is>
      </c>
      <c r="I8" s="167" t="inlineStr">
        <is>
          <t>1</t>
        </is>
      </c>
      <c r="J8" s="166" t="inlineStr">
        <is>
          <t>✅ คำตอบที่ถูกต้อง: ข้อ ก. ทายาวันละ 1 ครั้ง ตอนเช้าโดยไม่ให้ใช้ร่วมกับครีมกันแดด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ทายาวันละ 1 ครั้ง ตอนเช้าโดยไม่ให้ใช้ร่วมกับครีมกันแดด Topical retinoids ควรทาวันละครั้งก่อนนอน เนื่องจากสลายตัวได้ง่ายเมื่อโดนแสงแดด และควรแนะนำให้ใช้ครีมกันแดดร่วมด้วยเสมอ ข้อ 1 จึงกล่าวไม่ถูกต้อง
🔍 ข้ออื่นผิดเพราะอะไร:
• ข้อ ข. (อาจทำให้สิวมากขึ้นในช่วง 3-4 สัปดาห์แรกที่ใช้ยา): ในช่วง 2 ถึง 4 สัปดาห์แรกของการใช้ยากลุ่ม Retinoids อาจเกิดภาวะสิวเห่อหรือ Acne flare-up จากการเร่งผลัดเซลล์ผิวและขจัดสิ่งอุดตันในรูขุมขน
• ข้อ ค. (ทายาทั่วหน้า ระวังอย่าให้เข้าตา): การทายาบางๆ ทั่วใบหน้าจะช่วยป้องกันการเกิดไมโครโคมีโดนใหม่ แต่ต้องระวังไม่ให้สัมผัสเยื่อบุตา ริมฝีปาก และร่องจมูกเพื่อป้องกันการระคายเคืองรุนแรง
• ข้อ ง. (อาจเกิดอาการข้างเคียง คือ หน้าแดง แสบ แห้งและลอก): อาการผิวหน้าแห้ง แดง ลอก แสบ และระคายเคืองเป็นผลข้างเคียงเฉพาะที่ตามฤทธิ์ทางเภสัชวิทยาของ Topical retinoids ที่พบได้บ่อยมาก
• ข้อ จ. (ยาจะได้ผลดีเมื่อใช้ประมาณ 3-4 เดือน): ประสิทธิภาพในการลดรอยโรคสิวและการปรับสมดุลการแบ่งตัวของเซลล์ผิวหนังต้องใช้ระยะเวลาในการรักษาต่อเนื่องประมาณ 8 ถึง 12 สัปดาห์หรือ 3 ถึง 4 เดือนขึ้นไป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8" s="166" t="inlineStr"/>
      <c r="L8" s="166" t="inlineStr">
        <is>
          <t>Dermatologic</t>
        </is>
      </c>
      <c r="M8" s="166" t="inlineStr">
        <is>
          <t>Acne</t>
        </is>
      </c>
      <c r="N8" s="165" t="inlineStr">
        <is>
          <t>Clinic</t>
        </is>
      </c>
      <c r="O8" s="166" t="inlineStr">
        <is>
          <t>ข้อ 6 Pharma Plus เล่มม่วง (เฉลยข้อ ก)</t>
        </is>
      </c>
      <c r="P8" s="165" t="inlineStr">
        <is>
          <t>แบบฝึกหัด</t>
        </is>
      </c>
      <c r="Q8" s="165" t="inlineStr">
        <is>
          <t>เล่มม่วง</t>
        </is>
      </c>
      <c r="R8" s="165" t="inlineStr"/>
    </row>
    <row r="9" ht="24" customHeight="1" s="49">
      <c r="A9" s="167" t="n">
        <v>7</v>
      </c>
      <c r="B9" s="166" t="inlineStr">
        <is>
          <t>ยา isotretinoin มีข้อควรระวังที่สำคัญในผู้ป่วยรายนี้คือข้อใด</t>
        </is>
      </c>
      <c r="C9" s="166" t="inlineStr"/>
      <c r="D9" s="166" t="inlineStr">
        <is>
          <t>Cardiac arrhythmia</t>
        </is>
      </c>
      <c r="E9" s="166" t="inlineStr">
        <is>
          <t>Rhabdomyolysis</t>
        </is>
      </c>
      <c r="F9" s="166" t="inlineStr">
        <is>
          <t>Hemorrhagic stroke</t>
        </is>
      </c>
      <c r="G9" s="166" t="inlineStr">
        <is>
          <t>Teratogenic effect</t>
        </is>
      </c>
      <c r="H9" s="166" t="inlineStr">
        <is>
          <t>Subarachnoid hemorrhage</t>
        </is>
      </c>
      <c r="I9" s="167" t="inlineStr">
        <is>
          <t>4</t>
        </is>
      </c>
      <c r="J9" s="166" t="inlineStr">
        <is>
          <t>✅ คำตอบที่ถูกต้อง: ข้อ ง. Teratogenic effect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Teratogenic effect Isotretinoin เป็นอนุพันธ์ของวิตามินเอที่มีฤทธิ์ teratogenic สูงมาก ทำให้เกิดความพิการแต่กำเนิดในทารกในครรภ์ได้อย่างรุนแรง จึงมีข้อห้ามเด็ดขาดในหญิงตั้งครรภ์หรือผู้ที่อาจจะตั้งครรภ์ระหว่างการรักษา
🔍 ข้ออื่นผิดเพราะอะไร:
• ข้อ ก. (Cardiac arrhythmia): Cardiac arrhythmia ไม่ใช่ผลข้างเคียงหลักหรือข้อควรระวังสำคัญของยา Isotretinoin แต่เป็นผลข้างเคียงของยาที่ยืดช่วง QT เช่น Antiarrhythmics บางกลุ่ม
• ข้อ ข. (Rhabdomyolysis): Rhabdomyolysis อาจพบได้น้อยมากในผู้ป่วยที่ออกกำลังกายหนักร่วมกับการใช้ Isotretinoin แต่ไม่ใช่ข้อควรระวังหลักที่ต้องประเมินและคัดกรองอย่างเข้มงวดที่สุดในหญิงวัยเจริญพันธุ์
• ข้อ ค. (Hemorrhagic stroke): Hemorrhagic stroke ไม่ใช่ภาวะแทรกซ้อนทางหลอดเลือดที่สัมพันธ์โดยตรงกับยา Isotretinoin
• ข้อ จ. (Subarachnoid hemorrhage): Subarachnoid hemorrhage ไม่ใช่อาการไม่พึงประสงค์ของยา แม้ว่า Isotretinoin จะมีความเสี่ยงต่อการเกิด Benign intracranial hypertension (Pseudotumor cerebri) เมื่อใช้ร่วมกับ Tetracyclines ก็ตาม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9" s="166" t="inlineStr"/>
      <c r="L9" s="166" t="inlineStr">
        <is>
          <t>Dermatologic</t>
        </is>
      </c>
      <c r="M9" s="166" t="inlineStr">
        <is>
          <t>Acne</t>
        </is>
      </c>
      <c r="N9" s="165" t="inlineStr">
        <is>
          <t>Clinic</t>
        </is>
      </c>
      <c r="O9" s="166" t="inlineStr">
        <is>
          <t>ข้อ 7 Pharma Plus เล่มม่วง (เฉลยข้อ ง)</t>
        </is>
      </c>
      <c r="P9" s="165" t="inlineStr">
        <is>
          <t>แบบฝึกหัด</t>
        </is>
      </c>
      <c r="Q9" s="165" t="inlineStr">
        <is>
          <t>เล่มม่วง</t>
        </is>
      </c>
      <c r="R9" s="165" t="inlineStr"/>
    </row>
    <row r="10" ht="24" customHeight="1" s="49">
      <c r="A10" s="167" t="n">
        <v>8</v>
      </c>
      <c r="B10" s="166" t="inlineStr">
        <is>
          <t>ผู้ป่วยหญิงไทย อายุ 28 ปี มาพบเภสัชกรที่ร้านยา เพื่อซื้อยารักษาสิว ข้อใดสัมพันธ์กับการเกิดสิวน้อยที่สุด</t>
        </is>
      </c>
      <c r="C10" s="166" t="inlineStr"/>
      <c r="D10" s="166" t="inlineStr">
        <is>
          <t>พันธุกรรม</t>
        </is>
      </c>
      <c r="E10" s="166" t="inlineStr">
        <is>
          <t>ยา steroid</t>
        </is>
      </c>
      <c r="F10" s="166" t="inlineStr">
        <is>
          <t>ฮอร์โมนเพศไม่สมดุล</t>
        </is>
      </c>
      <c r="G10" s="166" t="inlineStr">
        <is>
          <t>ภาวะเครียด</t>
        </is>
      </c>
      <c r="H10" s="166" t="inlineStr">
        <is>
          <t>อาหารประเภทโปรตีนสูง</t>
        </is>
      </c>
      <c r="I10" s="167" t="inlineStr">
        <is>
          <t>5</t>
        </is>
      </c>
      <c r="J10" s="166" t="inlineStr">
        <is>
          <t>✅ คำตอบที่ถูกต้อง: ข้อ จ. อาหารประเภทโปรตีนสูง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อาหารประเภทโปรตีนสูง ปัจจัยหลักในการเกิดสิวประกอบด้วย พันธุกรรม การทำงานของต่อมไขมันที่เพิ่มขึ้น (ฮอร์โมนแอนโดรเจน) การอุดตันของรูขุมขน และเชื้อ Cutibacterium acnes (P. acnes) รวมถึงภาวะเครียดและการใช้ยาบางชนิด เช่น corticosteroids ส่วนอาหารประเภทโปรตีนสูงไม่ได้มีหลักฐานยืนยันความสัมพันธ์โดยตรงกับการเกิดสิว (ต่างจากผลิตภัณฑ์จากนมหรืออาหารที่มี glycemic index สูง)
🔍 ข้ออื่นผิดเพราะอะไร:
• ข้อ ก. (พันธุกรรม): พันธุกรรมเป็นปัจจัยเสี่ยงสำคัญที่กำหนดขนาดและการทำงานของต่อมไขมัน รวมถึงโครงสร้างการแบ่งตัวของเซลล์ผิวหนังในรูขุมขน
• ข้อ ข. (ยา steroid): ยากลุ่ม Corticosteroids เป็นสาเหตุสำคัญของการเกิด Steroid-induced acne หรือสิวที่มีลักษณะเป็น Papulopustular ตุ่มขนาดเท่าๆ กัน
• ข้อ ค. (ฮอร์โมนเพศไม่สมดุล): ความไม่สมดุลของฮอร์โมนเพศ โดยเฉพาะแอนโดรเจนส่วนเกิน จะกระตุ้นต่อมไขมันให้ผลิต Sebum เพิ่มขึ้นอย่างเด่นชัด
• ข้อ ง. (ภาวะเครียด): ความเครียดส่งผลให้ร่างกายหลั่ง Corticotropin-releasing hormone (CRH) และ Cortisol ซึ่งสามารถกระตุ้นการทำงานของต่อมไขมันและการอักเสบของผิวหนังได้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0" s="166" t="inlineStr"/>
      <c r="L10" s="166" t="inlineStr">
        <is>
          <t>Dermatologic</t>
        </is>
      </c>
      <c r="M10" s="166" t="inlineStr">
        <is>
          <t>Acne</t>
        </is>
      </c>
      <c r="N10" s="165" t="inlineStr">
        <is>
          <t>Clinic</t>
        </is>
      </c>
      <c r="O10" s="166" t="inlineStr">
        <is>
          <t>ข้อ 8 Pharma Plus เล่มม่วง (เฉลยข้อ จ)</t>
        </is>
      </c>
      <c r="P10" s="165" t="inlineStr">
        <is>
          <t>แบบฝึกหัด</t>
        </is>
      </c>
      <c r="Q10" s="165" t="inlineStr">
        <is>
          <t>เล่มม่วง</t>
        </is>
      </c>
      <c r="R10" s="165" t="inlineStr"/>
    </row>
    <row r="11" ht="24" customHeight="1" s="49">
      <c r="A11" s="167" t="n">
        <v>9</v>
      </c>
      <c r="B11" s="166" t="inlineStr">
        <is>
          <t>ข้อใดผิดเกี่ยวกับวิธีการรักษาสิว</t>
        </is>
      </c>
      <c r="C11" s="166" t="inlineStr"/>
      <c r="D11" s="166" t="inlineStr">
        <is>
          <t>การลดการทำงานของต่อมไขมัน</t>
        </is>
      </c>
      <c r="E11" s="166" t="inlineStr">
        <is>
          <t>สิวอักเสบและสิวไม่อักเสบ มีวิธีการรักษาแตกต่างกัน</t>
        </is>
      </c>
      <c r="F11" s="166" t="inlineStr">
        <is>
          <t>การรักษาสิวที่ดีต้องเริ่มต้นด้วย systemic antibiotic เท่านั้น</t>
        </is>
      </c>
      <c r="G11" s="166" t="inlineStr">
        <is>
          <t>มีฮอร์โมนบางชนิดใช้รักษาสิวได้</t>
        </is>
      </c>
      <c r="H11" s="166" t="inlineStr">
        <is>
          <t>การใช้ antibiotic รักษาต้องใช้ติดต่อกันเป็นระยะยาว</t>
        </is>
      </c>
      <c r="I11" s="167" t="inlineStr">
        <is>
          <t>3</t>
        </is>
      </c>
      <c r="J11" s="166" t="inlineStr">
        <is>
          <t>✅ คำตอบที่ถูกต้อง: ข้อ ค. การรักษาสิวที่ดีต้องเริ่มต้นด้วย systemic antibiotic เท่านั้น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การรักษาสิวที่ดีต้องเริ่มต้นด้วย systemic antibiotic เท่านั้น การรักษาสิวไม่ได้จำเป็นต้องเริ่มต้นด้วย systemic antibiotic เสมอไป สิวระดับความรุนแรงน้อยถึงปานกลางมักเริ่มต้นด้วยยาทาเฉพาะที่ (Topical agents) เช่น topical retinoids, benzoyl peroxide หรือ topical antibiotics
🔍 ข้ออื่นผิดเพราะอะไร:
• ข้อ ก. (การลดการทำงานของต่อมไขมัน): การลดการผลิตไขมันของต่อมไขมันเป็นเป้าหมายหลักทางเภสัชวิทยา เช่น การใช้ยา Oral isotretinoin หรือการควบคุมด้วยฮอร์โมน
• ข้อ ข. (สิวอักเสบและสิวไม่อักเสบ มีวิธีการรักษาแตกต่างกัน): สิวไม่อักเสบเน้นการใช้ยาทาผลัดเซลล์กลุ่ม Topical retinoids เพื่อลดการอุดตัน ส่วนสิวอักเสบต้องเพิ่มยาที่มีฤทธิ์ต้านเชื้อและต้านการอักเสบ เช่น Benzoyl peroxide หรือยาปฏิชีวนะ
• ข้อ ง. (มีฮอร์โมนบางชนิดใช้รักษาสิวได้): การใช้ยาคุมกำเนิดชนิดฮอร์โมนรวมที่มีสารต้านแอนโดรเจน หรือ Spironolactone สามารถใช้รักษาผู้ป่วยหญิงที่มีสิวสัมพันธ์กับฮอร์โมนได้เป็นอย่างดี
• ข้อ จ. (การใช้ antibiotic รักษาต้องใช้ติดต่อกันเป็นระยะยาว): ในอดีตมีการใช้ยาปฏิชีวนะต่อเนื่อง แต่ตามหลักเวชปฏิบัติต้องประเมินอย่างใกล้ชิดและไม่ใช้ยาวนานเกินความจำเป็นเพื่อลดการดื้อยา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1" s="166" t="inlineStr"/>
      <c r="L11" s="166" t="inlineStr">
        <is>
          <t>Dermatologic</t>
        </is>
      </c>
      <c r="M11" s="166" t="inlineStr">
        <is>
          <t>Acne</t>
        </is>
      </c>
      <c r="N11" s="165" t="inlineStr">
        <is>
          <t>Clinic</t>
        </is>
      </c>
      <c r="O11" s="166" t="inlineStr">
        <is>
          <t>ข้อ 9 Pharma Plus เล่มม่วง (เฉลยข้อ ค)</t>
        </is>
      </c>
      <c r="P11" s="165" t="inlineStr">
        <is>
          <t>แบบฝึกหัด</t>
        </is>
      </c>
      <c r="Q11" s="165" t="inlineStr">
        <is>
          <t>เล่มม่วง</t>
        </is>
      </c>
      <c r="R11" s="165" t="inlineStr"/>
    </row>
    <row r="12" ht="24" customHeight="1" s="49">
      <c r="A12" s="167" t="n">
        <v>10</v>
      </c>
      <c r="B12" s="166" t="inlineStr">
        <is>
          <t>ข้อใดผิดเกี่ยวกับ Isotretinoin ชนิดรับประทาน</t>
        </is>
      </c>
      <c r="C12" s="166" t="inlineStr"/>
      <c r="D12" s="166" t="inlineStr">
        <is>
          <t>เป็นอนุพันธ์ของ vitamin A ที่ดูดซึมได้ในทางเดินอาหาร</t>
        </is>
      </c>
      <c r="E12" s="166" t="inlineStr">
        <is>
          <t>จัดเป็น drug of choice สำหรับการรักษาสิว</t>
        </is>
      </c>
      <c r="F12" s="166" t="inlineStr">
        <is>
          <t>ใช้ได้กับสิวที่ไม่ตอบสนองต่อการรักษาด้วยวิธีอื่น</t>
        </is>
      </c>
      <c r="G12" s="166" t="inlineStr">
        <is>
          <t>ห้ามใช้ในคนไข้ที่ตั้งครรภ์</t>
        </is>
      </c>
      <c r="H12" s="166" t="inlineStr">
        <is>
          <t>ทำให้ระดับ serum triglyceride สูงขึ้น</t>
        </is>
      </c>
      <c r="I12" s="167" t="inlineStr">
        <is>
          <t>2</t>
        </is>
      </c>
      <c r="J12" s="166" t="inlineStr">
        <is>
          <t>✅ คำตอบที่ถูกต้อง: ข้อ ข. จัดเป็น drug of choice สำหรับการรักษาสิว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จัดเป็น drug of choice สำหรับการรักษาสิว Isotretinoin ชนิดรับประทานไม่ใช่ยา first-line (not the drug of choice) สำหรับสิวทั่วไป แต่ข้อบ่งใช้หลักคือรักษาสิวอักเสบรุนแรง (severe nodulocystic acne) ที่ดื้อต่อการรักษามาตรฐานด้วยยาทาและยารับประทานกลุ่มอื่น เนื่องจากมีความเสี่ยงและผลข้างเคียงสูง
🔍 ข้ออื่นผิดเพราะอะไร:
• ข้อ ก. (เป็นอนุพันธ์ของ vitamin A ที่ดูดซึมได้ในทางเดินอาหาร): Oral isotretinoin เป็นสารอนุพันธ์ 13-cis-retinoic acid ของวิตามินเอ มีคุณสมบัติละลายในไขมันได้ดีและดูดซึมได้ในระบบทางเดินอาหารโดยเฉพาะเมื่อรับประทานพร้อมอาหารที่มีไขมัน
• ข้อ ค. (ใช้ได้กับสิวที่ไม่ตอบสนองต่อการรักษาด้วยวิธีอื่น): Isotretinoin มีข้อบ่งใช้หลักสำหรับสิวอักเสบรุนแรงชนิด Severe nodulocystic acne หรือสิวที่ไม่ตอบสนองต่อการรักษามาตรฐานด้วยยาทาร่วมกับยาปฏิชีวนะชนิดรับประทาน
• ข้อ ง. (ห้ามใช้ในคนไข้ที่ตั้งครรภ์): ยานี้มีฤทธิ์ก่อมลพิษต่อทารกในครรภ์อย่างรุนแรง (Teratogenicity) จัดอยู่ใน Pregnancy Category X จึงห้ามใช้เด็ดขาดในสตรีมีครรภ์หรือผู้ที่วางแผนจะตั้งครรภ์
• ข้อ จ. (ทำให้ระดับ serum triglyceride สูงขึ้น): ยานี้รบกวนเมแทบอลิซึมของไขมันในตับ ส่งผลให้ระดับ Serum triglycerides และ Total cholesterol สูงขึ้น จึงต้องตรวจติดตามระดับไขมันในเลือดเป็นระยะ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2" s="166" t="inlineStr"/>
      <c r="L12" s="166" t="inlineStr">
        <is>
          <t>Dermatologic</t>
        </is>
      </c>
      <c r="M12" s="166" t="inlineStr">
        <is>
          <t>Acne</t>
        </is>
      </c>
      <c r="N12" s="165" t="inlineStr">
        <is>
          <t>Clinic</t>
        </is>
      </c>
      <c r="O12" s="166" t="inlineStr">
        <is>
          <t>ข้อ 10 Pharma Plus เล่มม่วง (เฉลยข้อ ข)</t>
        </is>
      </c>
      <c r="P12" s="165" t="inlineStr">
        <is>
          <t>แบบฝึกหัด</t>
        </is>
      </c>
      <c r="Q12" s="165" t="inlineStr">
        <is>
          <t>เล่มม่วง</t>
        </is>
      </c>
      <c r="R12" s="165" t="inlineStr"/>
    </row>
    <row r="13" ht="24" customHeight="1" s="49">
      <c r="A13" s="167" t="n">
        <v>11</v>
      </c>
      <c r="B13" s="166" t="inlineStr">
        <is>
          <t>ข้อใดผิดเกี่ยวกับการใช้ฮอร์โมนรักษาสิว</t>
        </is>
      </c>
      <c r="C13" s="166" t="inlineStr"/>
      <c r="D13" s="166" t="inlineStr">
        <is>
          <t>ใช้ยาคุมกำเนิดที่มี cyproterone เป็นส่วนประกอบ เช่น Yasmin</t>
        </is>
      </c>
      <c r="E13" s="166" t="inlineStr">
        <is>
          <t>Spironolactone ออกฤทธิ์ต้าน androgen ซึ่งจะทำให้ขนาดของต่อมไขมันและปริมาณของไขมันลดลง</t>
        </is>
      </c>
      <c r="F13" s="166" t="inlineStr">
        <is>
          <t>Spironolactone ไม่ควรใช้ในผู้ชาย เนื่องจากทำให้เกิดอาการ loss of libido และ gynecomastia</t>
        </is>
      </c>
      <c r="G13" s="166" t="inlineStr">
        <is>
          <t>การใช้ฮอร์โมนรักษาสิวควรพิจารณาในผู้หญิงที่มีสิวและมีภาวะอื่นของ hyperandrogen เช่น hirsutism</t>
        </is>
      </c>
      <c r="H13" s="166" t="inlineStr">
        <is>
          <t>ปริมาณของ ethinyl estradiol (EE) ที่ใช้คือ 0.02-0.035 mg</t>
        </is>
      </c>
      <c r="I13" s="167" t="n">
        <v>1</v>
      </c>
      <c r="J13" s="166" t="inlineStr">
        <is>
          <t>✅ คำตอบที่ถูกต้อง: ข้อ ก. ใช้ยาคุมกำเนิดที่มี cyproterone เป็นส่วนประกอบ เช่น Yasmin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ใช้ยาคุมกำเนิดที่มี cyproterone เป็นส่วนประกอบ เช่น Yasmin ยาเม็ดคุมกำเนิดยี่ห้อ Yasmin มีส่วนประกอบของ Drospirenone (ไม่ใช่ Cyproterone acetate เหมือนใน Diane-35) และปริมาณ Ethinyl estradiol (EE) ในยาคุมกำเนิดโดยทั่วไปมักอยู่ในช่วง 0.02-0.035 มก. (20-35 ไมโครกรัม) ไม่ใช่ 0.02-0.35mg ซึ่งช่วงกว้างเกินไปและอาจทำให้สับสน
🔍 ข้ออื่นผิดเพราะอะไร:
• ข้อ ข. (Spironolactone ออกฤทธิ์ต้าน androgen ซึ่งจะทำให้ขนาดของต่อมไขมันและปริมาณของไขมันลดลง): Spironolactone ออกฤทธิ์ต้านตัวรับ Androgen และยับยั้งเอนไซม์ 17,20-lyase ส่งผลให้การหลั่ง Sebum และขนาดของต่อมไขมันลดลงอย่างมีนัยสำคัญ
• ข้อ ค. (Spironolactone ไม่ควรใช้ในผู้ชาย เนื่องจากทำให้เกิดอาการ loss of libido และ gynecomastia): Spironolactone ทำให้เกิดผลข้างเคียงจากการต้านฮอร์โมนเพศชายในผู้ป่วยชาย เช่น ภาวะเต้านมโต (Gynecomastia) การสูญเสียความต้องการทางเพศ และภาวะหย่อนสมรรถภาพทางเพศ
• ข้อ ง. (การใช้ฮอร์โมนรักษาสิวควรพิจารณาในผู้หญิงที่มีสิวและมีภาวะอื่นของ hyperandrogen เช่น hirsutism): การรักษาด้วยฮอร์โมนมีประโยชน์สูงสุดในผู้ป่วยหญิงที่มีภาวะ Hyperandrogenism เช่น สิวเห่อช่วงประจำเดือน ขนดก (Hirsutism) และภาวะถุงน้ำรังไข่หลายใบ (PCOS)
• ข้อ จ. (ปริมาณของ ethinyl estradiol (EE) ที่ใช้ คือ 0.02-0.35mg): ขนาดยา Ethinyl estradiol ที่แนะนำในยาคุมกำเนิดสูตรรักษาสิวคือ 0.02 ถึง 0.035 มก. เพื่อลดความเสี่ยงต่อการเกิดลิ่มเลือดอุดตันในหลอดเลือดดำ (VTE)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3" s="166" t="inlineStr"/>
      <c r="L13" s="166" t="inlineStr">
        <is>
          <t>Dermatologic</t>
        </is>
      </c>
      <c r="M13" s="166" t="inlineStr">
        <is>
          <t>Acne</t>
        </is>
      </c>
      <c r="N13" s="165" t="inlineStr">
        <is>
          <t>Clinic</t>
        </is>
      </c>
      <c r="O13" s="166" t="inlineStr">
        <is>
          <t>ข้อ 11 Pharma Plus เล่มม่วง (เฉลยข้อ ก)</t>
        </is>
      </c>
      <c r="P13" s="165" t="inlineStr">
        <is>
          <t>แบบฝึกหัด</t>
        </is>
      </c>
      <c r="Q13" s="165" t="inlineStr">
        <is>
          <t>เล่มม่วง</t>
        </is>
      </c>
      <c r="R13" s="165" t="inlineStr"/>
    </row>
    <row r="14" ht="24" customHeight="1" s="49">
      <c r="A14" s="167" t="n">
        <v>12</v>
      </c>
      <c r="B14" s="166" t="inlineStr">
        <is>
          <t>ถ้าเภสัชกรพิจารณาให้ยา tetracycline แก่ผู้ป่วยข้อใดคือคำแนะนำที่ไม่ถูกต้อง</t>
        </is>
      </c>
      <c r="C14" s="166" t="inlineStr"/>
      <c r="D14" s="166" t="inlineStr">
        <is>
          <t>ควรหลีกเลี่ยงแสงแดด</t>
        </is>
      </c>
      <c r="E14" s="166" t="inlineStr">
        <is>
          <t>ไม่ควรรับประทานพร้อมนมหรือยาลดกรด</t>
        </is>
      </c>
      <c r="F14" s="166" t="inlineStr">
        <is>
          <t>ถ้าเป็นผู้หญิงที่รับประทานยาคุมกำเนิด ควรแนะนำให้คุมกำเนิดวิธีอื่นร่วมด้วย</t>
        </is>
      </c>
      <c r="G14" s="166" t="inlineStr">
        <is>
          <t>แนะนำให้ใช้ครีมกันแดด</t>
        </is>
      </c>
      <c r="H14" s="166" t="inlineStr">
        <is>
          <t>สามารถใช้ในหญิงมีครรภ์และหญิงให้นมบุตรได้</t>
        </is>
      </c>
      <c r="I14" s="167" t="n">
        <v>5</v>
      </c>
      <c r="J14" s="166" t="inlineStr">
        <is>
          <t>✅ คำตอบที่ถูกต้อง: ข้อ จ. สามารถใช้ในหญิงมีครรภ์และหญิงให้นมบุตรได้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สามารถใช้ในหญิงมีครรภ์และหญิงให้นมบุตรได้ ยากลุ่ม Tetracyclines มีข้อห้ามเด็ดขาด (contraindicated) ในหญิงตั้งครรภ์และหญิงให้นมบุตร รวมถึงเด็กอายุต่ำกว่า 8 ปี เนื่องจากยาจะสะสมในกระดูกและฟัน ทำให้ฟันเปลี่ยนสีถาวรและยับยั้งการเจริญเติบโตของกระดูก
🔍 ข้ออื่นผิดเพราะอะไร:
• ข้อ ก. (ควรหลีกเลี่ยงแสงแดด): Tetracyclines ทำให้ผิวหนังไวต่อรังสีอัลตราไวโอเลต เกิดปฏิกิริยา Phototoxicity จึงจำเป็นต้องหลีกเลี่ยงการสัมผัสแสงแดดโดยตรง
• ข้อ ข. (ไม่ควรรับประทานพร้อมนมหรือยาลดกรด): ยากลุ่มนี้สามารถเกิดสารประกอบเชิงซ้อน Chelation กับไอออนประจุบวก เช่น แคลเซียมในนม แมกนีเซียมและอะลูมิเนียมในยาลดกรด ทำให้การดูดซึมยาลดลงอย่างมาก
• ข้อ ค. (ถ้าเป็นผู้หญิงที่รับประทานยาคุมกำเนิด ควรแนะนำให้คุมกำเนิดวิธีอื่นร่วมด้วย): ยาปฏิชีวนะอาจรบกวนเชื้อจุลชีพประจำถิ่นในลำไส้ที่ช่วยทำปฏิกิริยา Deconjugation ใน Enterohepatic recirculation ของเอสโตรเจน จึงควรแนะนำการคุมกำเนิดแบบกลไกร่วมด้วย
• ข้อ ง. (แนะนำให้ใช้ครีมกันแดด): การใช้ครีมกันแดดที่มีค่า SPF สูงและปกป้องครอบคลุม Broad-spectrum มีความจำเป็นอย่างยิ่งในการป้องกันภาวะผิวหนังไหม้แดดจากยา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 s="166" t="inlineStr"/>
      <c r="L14" s="166" t="inlineStr">
        <is>
          <t>Dermatologic</t>
        </is>
      </c>
      <c r="M14" s="166" t="inlineStr">
        <is>
          <t>Acne</t>
        </is>
      </c>
      <c r="N14" s="165" t="inlineStr">
        <is>
          <t>Clinic</t>
        </is>
      </c>
      <c r="O14" s="166" t="inlineStr">
        <is>
          <t>ข้อ 12 Pharma Plus เล่มม่วง (เฉลยข้อ จ)</t>
        </is>
      </c>
      <c r="P14" s="165" t="inlineStr">
        <is>
          <t>แบบฝึกหัด</t>
        </is>
      </c>
      <c r="Q14" s="165" t="inlineStr">
        <is>
          <t>เล่มม่วง</t>
        </is>
      </c>
      <c r="R14" s="165" t="inlineStr"/>
    </row>
    <row r="15" ht="24" customHeight="1" s="49">
      <c r="A15" s="167" t="n">
        <v>13</v>
      </c>
      <c r="B15" s="166" t="inlineStr">
        <is>
          <t>ยาครีม isotretinoin 0.05% cream จัดเป็นยาประเภทใดตาม พรบ.ยา</t>
        </is>
      </c>
      <c r="C15" s="166" t="inlineStr"/>
      <c r="D15" s="166" t="inlineStr">
        <is>
          <t>ยาใช้ภายนอกที่ไม่ใช่ยาอันตราย</t>
        </is>
      </c>
      <c r="E15" s="166" t="inlineStr">
        <is>
          <t>ยาใช้ภายนอกและยาอันตราย</t>
        </is>
      </c>
      <c r="F15" s="166" t="inlineStr">
        <is>
          <t>ยาใช้ภายนอกและยาควบคุมพิเศษ</t>
        </is>
      </c>
      <c r="G15" s="166" t="inlineStr">
        <is>
          <t>ยาใช้เฉพาะที่และยาอันตราย</t>
        </is>
      </c>
      <c r="H15" s="166" t="inlineStr">
        <is>
          <t>ยาใช้เฉพาะที่และยาควบคุมพิเศษ</t>
        </is>
      </c>
      <c r="I15" s="167" t="inlineStr">
        <is>
          <t>2</t>
        </is>
      </c>
      <c r="J15" s="166" t="inlineStr">
        <is>
          <t>✅ คำตอบที่ถูกต้อง: ข้อ ข. ยาใช้ภายนอกและยาอันตราย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ยาใช้ภายนอกและยาอันตราย ตามพระราชบัญญัติยา ยาใช้ภายนอกที่เป็นยารักษาสิวกลุ่ม Retinoids (เช่น Isotretinoin cream) จัดเป็นยาใช้ภายนอกและจัดอยู่ในประเภท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ก. (ยาใช้ภายนอกที่ไม่ใช่ยาอันตราย):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(ยาใช้ภายนอกและยาควบคุมพิเศษ):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ง. (ยาใช้เฉพาะที่และยาอันตราย):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(ยาใช้เฉพาะที่และยาควบคุมพิเศษ):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5" s="166" t="inlineStr"/>
      <c r="L15" s="166" t="inlineStr">
        <is>
          <t>Dermatologic</t>
        </is>
      </c>
      <c r="M15" s="166" t="inlineStr">
        <is>
          <t>Acne</t>
        </is>
      </c>
      <c r="N15" s="165" t="inlineStr">
        <is>
          <t>Clinic</t>
        </is>
      </c>
      <c r="O15" s="166" t="inlineStr">
        <is>
          <t>ข้อ 13 Pharma Plus เล่มม่วง (เฉลยข้อ ข)</t>
        </is>
      </c>
      <c r="P15" s="165" t="inlineStr">
        <is>
          <t>แบบฝึกหัด</t>
        </is>
      </c>
      <c r="Q15" s="165" t="inlineStr">
        <is>
          <t>เล่มม่วง</t>
        </is>
      </c>
      <c r="R15" s="165" t="inlineStr"/>
    </row>
    <row r="16" ht="24" customHeight="1" s="49">
      <c r="A16" s="167" t="n">
        <v>14</v>
      </c>
      <c r="B16" s="166" t="inlineStr">
        <is>
          <t>นางสาวสมหญิง เรียนอยู่ชั้นปีที่ 1 มหาวิทยาลัยมีชื่อแห่งหนึ่ง ได้เข้ามาที่ร้านยาที่ท่านเป็นเภสัชกรผู้มีหน้าที่ปฏิบัติการเพื่อขอซื้อยารักษาสิวชนิดรับประทาน isotretinoin (Roaccutane) ร่วมกับ benzoyl peroxide 5% และ clindamycin gel ชนิดทาโดยแจ้งให้ทราบว่าได้รับยาลาดังกล่าวจากคลินิกโรคผิวหนังดังเมื่อ 2 สัปดาห์ที่ผ่านมาแต่เนื่องจากค่ารักษาที่คลินิกดังกล่าวมีราคาแพงมากจึงนำตัวอย่างมาซื้อกับร้านยา
ยา isotretinoin มีสูตรโครงสร้างทางเคมีจัดอยู่ในกลุ่มสารประกอบประเภทใด</t>
        </is>
      </c>
      <c r="C16" s="166" t="inlineStr"/>
      <c r="D16" s="166" t="inlineStr">
        <is>
          <t>Alkaloid</t>
        </is>
      </c>
      <c r="E16" s="166" t="inlineStr">
        <is>
          <t>Flavonoid</t>
        </is>
      </c>
      <c r="F16" s="166" t="inlineStr">
        <is>
          <t>Glycoside</t>
        </is>
      </c>
      <c r="G16" s="166" t="inlineStr">
        <is>
          <t>Retinoid</t>
        </is>
      </c>
      <c r="H16" s="166" t="inlineStr">
        <is>
          <t>Terpenoid</t>
        </is>
      </c>
      <c r="I16" s="167" t="inlineStr">
        <is>
          <t>4</t>
        </is>
      </c>
      <c r="J16" s="166" t="inlineStr">
        <is>
          <t>✅ คำตอบที่ถูกต้อง: ข้อ ง. Retinoid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Retinoid Isotretinoin เป็นอนุพันธ์ของวิตามินเอ (Retinoid) ซึ่งออกฤทธิ์โดยการจับกับ Retinoic Acid Receptors (RARs) และ Retinoid X Receptors (RXRs) ในนิวเคลียส ทำให้เกิดการเปลี่ยนแปลงของการแสดงออกของยีนที่ควบคุมการเจริญเติบโตและการแบ่งตัวของเซลล์ผิวหนัง
🔍 ข้ออื่นผิดเพราะอะไร:
• ข้อ ก. (Alkaloid): Alkaloid เป็นสารประกอบอินทรีย์ที่มีไนโตรเจนเป็นองค์ประกอบพื้นฐานและมีฤทธิ์เป็นด่าง เช่น Morphine และ Atropine ซึ่งมีโครงสร้างทางเคมีแตกต่างจากวิตามินเอ
• ข้อ ข. (Flavonoid): Flavonoid เป็นสารพฤกษเคมีกลุ่มโพลีฟีนอลที่พบในพืช มีโครงสร้างแกนหลักเป็น Phenylchromone และมีฤทธิ์ต้านอนุมูลอิสระ ไม่ใช่กลุ่มของ Isotretinoin
• ข้อ ค. (Glycoside): Glycoside เป็นสารประกอบที่เกิดจากการจับกันระหว่างน้ำตาลและกลุ่ม Aglycone เช่น Digoxin ซึ่งไม่ใช่โครงสร้างอนุพันธ์ของกรดวิตามินเอ
• ข้อ จ. (Terpenoid): Terpenoid แม้วิตามินเอจะมีวิถีการสังเคราะห์มาจาก Isoprene units เหมือนสารกลุ่ม Diterpenes แต่การจัดหมวดหมู่สารประกอบทางเคมีและเภสัชวิทยาทางยาจัดอยู่ในกลุ่ม Retinoids โดยตรง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6" s="166" t="inlineStr"/>
      <c r="L16" s="166" t="inlineStr">
        <is>
          <t>Dermatologic</t>
        </is>
      </c>
      <c r="M16" s="166" t="inlineStr">
        <is>
          <t>Acne</t>
        </is>
      </c>
      <c r="N16" s="165" t="inlineStr">
        <is>
          <t>Clinic</t>
        </is>
      </c>
      <c r="O16" s="166" t="inlineStr">
        <is>
          <t>ข้อ 14 Pharma Plus เล่มม่วง (เฉลยข้อ ง)</t>
        </is>
      </c>
      <c r="P16" s="165" t="inlineStr">
        <is>
          <t>แบบฝึกหัด</t>
        </is>
      </c>
      <c r="Q16" s="165" t="inlineStr">
        <is>
          <t>เล่มม่วง</t>
        </is>
      </c>
      <c r="R16" s="165" t="inlineStr"/>
    </row>
    <row r="17" ht="24" customHeight="1" s="49">
      <c r="A17" s="167" t="n">
        <v>15</v>
      </c>
      <c r="B17" s="166" t="inlineStr">
        <is>
          <t>นางสาวสมหญิง เรียนอยู่ชั้นปีที่ 1 มหาวิทยาลัยมีชื่อแห่งหนึ่ง ได้เข้ามาที่ร้านยาที่ท่านเป็นเภสัชกรผู้มีหน้าที่ปฏิบัติการเพื่อขอซื้อยารักษาสิวชนิดรับประทาน isotretinoin (Roaccutane) ร่วมกับ benzoyl peroxide 5% และ clindamycin gel ชนิดทาโดยแจ้งให้ทราบว่าได้รับยาลาดังกล่าวจากคลินิกโรคผิวหนังดังเมื่อ 2 สัปดาห์ที่ผ่านมาแต่เนื่องจากค่ารักษาที่คลินิกดังกล่าวมีราคาแพงมากจึงนำตัวอย่างมาซื้อกับร้านยา
ข้อใดถูกต้องเกี่ยวกับกลไกการออกฤทธิ์ของยารักษาสิว</t>
        </is>
      </c>
      <c r="C17" s="166" t="inlineStr"/>
      <c r="D17" s="166" t="inlineStr">
        <is>
          <t>Isotretinoin ออกฤทธิ์ลดการหลั่ง sebum</t>
        </is>
      </c>
      <c r="E17" s="166" t="inlineStr">
        <is>
          <t>Benzoyl peroxide ออกฤทธิ์โดยไปย่อย comedone และเร่งการแบ่งตัวของepithelial cell จึงลดการอุดตันของสิว</t>
        </is>
      </c>
      <c r="F17" s="166" t="inlineStr">
        <is>
          <t>Doxycycline ออกฤทธิ์โดยฆ่าเชื้อ P. acnes แต่ไม่มีฤทธิ์ต้านการทำงานของฮอร์โมนเพศชาย</t>
        </is>
      </c>
      <c r="G17" s="166" t="inlineStr">
        <is>
          <t>Isotretinoin สามารถเสริมฤทธิ์ต้านการอักเสบของ benzoyl peroxide</t>
        </is>
      </c>
      <c r="H17" s="166" t="inlineStr">
        <is>
          <t>Clindamycin ออกฤทธิ์ยับยั้งการสร้างไขมัน</t>
        </is>
      </c>
      <c r="I17" s="167" t="n">
        <v>3</v>
      </c>
      <c r="J17" s="166" t="inlineStr">
        <is>
          <t>✅ คำตอบที่ถูกต้อง: ข้อ ค. Doxycycline ออกฤทธิ์โดยฆ่าเชื้อ P. acnes แต่ไม่มีฤทธิ์ต้านการทำงานของฮอร์โมนเพศชาย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Doxycycline ออกฤทธิ์โดยฆ่าเชื้อ P. acnes แต่ไม่มีฤทธิ์ต้านการทำงานของฮอร์โมนเพศชาย ตามตัวเลือกทั้งหมด ไม่มีข้อใดอธิบายกลไกได้อย่างถูกต้องสมบูรณ์ (เช่น Isotretinoin ลดขนาดต่อมไขมันและยับยั้งการสร้าง sebum, Benzoyl peroxide มีฤทธิ์ละลาย comedone และฆ่าเชื้อ P. acnes) ดังนั้นตอบ ไม่มีข้อใดถูกต้อง
 เป็น Tetracycline ครอบคลุม atypicals, rickettsia, scrub typhus, leptospirosis และ CA-MRSA ห้ามใช้ในเด็กอายุ &lt; 8 ปี และหญิงตั้งครรภ์ (ฟันเหลือง กระดูกเจริญช้า)
🔍 ข้ออื่นผิดเพราะอะไร:
• ข้อ ก. (Isotretinoin ออกฤทธิ์โดยฆ่าเชื้อ P. acnes ซึ่งเป็นแบคทีเรียที่ไปย่อยสลาย sebum เป็น free fatty acid ซึ่งเป็นตัวกระตุ้นกระบวนการอักเสบ): Isotretinoin ไม่มีฤทธิ์ฆ่าเชื้อแบคทีเรีย C. acnes โดยตรง แต่ช่วยลดปริมาณเชื้อทางอ้อมผ่านการยับยั้งการผลิต Sebum ที่เป็นแหล่งอาหารของเชื้อ
• ข้อ ข. (Benzoyl peroxide ออกฤทธิ์โดยไปย่อย comedone และเร่งการแบ่งตัวของepithelial cell จึงลดการอุดตันของสิว): Benzoyl peroxide ออกฤทธิ์หลักเป็น Bactericidal ผ่านการปล่อย Reactive oxygen species และมีฤทธิ์สลายคอมีโดนอย่างอ่อน ไม่ได้ทำหน้าที่เร่งการแบ่งตัวของเซลล์ผิวหนังเป็นหลัก
• ข้อ ง. (Isotretinoin สามารถเสริมฤทธิ์ต้านการอักเสบของ benzoyl peroxide): การใช้ Isotretinoin ชนิดรับประทานไม่จำเป็นต้องใช้ร่วมกับ Benzoyl peroxide เนื่องจากอาจทำให้เกิดการระคายเคือง ผิวแห้ง ลอก และแสบแดงอย่างรุนแรง
• ข้อ จ. (Silver sulfadiazine 1% cream): Silver sulfadiazine 1% cream เป็นยาทาต้านจุลชีพสำหรับแผลไฟไหม้ น้ำร้อนลวก และป้องกันการติดเชื้อบาดแผล ไม่มีข้อบ่งใช้สำหรับการรักษาสิวบนใบหน้า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7" s="166" t="inlineStr"/>
      <c r="L17" s="166" t="inlineStr">
        <is>
          <t>Dermatologic</t>
        </is>
      </c>
      <c r="M17" s="166" t="inlineStr">
        <is>
          <t>Acne</t>
        </is>
      </c>
      <c r="N17" s="165" t="inlineStr">
        <is>
          <t>Clinic</t>
        </is>
      </c>
      <c r="O17" s="166" t="inlineStr">
        <is>
          <t>ข้อ 15 Pharma Plus เล่มม่วง (เฉลยข้อ ค)</t>
        </is>
      </c>
      <c r="P17" s="165" t="inlineStr">
        <is>
          <t>แบบฝึกหัด</t>
        </is>
      </c>
      <c r="Q17" s="165" t="inlineStr">
        <is>
          <t>เล่มม่วง</t>
        </is>
      </c>
      <c r="R17" s="165" t="inlineStr"/>
    </row>
    <row r="18" ht="24" customHeight="1" s="49">
      <c r="A18" s="167" t="n">
        <v>16</v>
      </c>
      <c r="B18" s="166" t="inlineStr">
        <is>
          <t>นางสาวสมหญิง เรียนอยู่ชั้นปีที่ 1 มหาวิทยาลัยมีชื่อแห่งหนึ่ง ได้เข้ามาที่ร้านยาที่ท่านเป็นเภสัชกรผู้มีหน้าที่ปฏิบัติการเพื่อขอซื้อยารักษาสิวชนิดรับประทาน isotretinoin (Roaccutane) ร่วมกับ benzoyl peroxide 5% และ clindamycin gel ชนิดทาโดยแจ้งให้ทราบว่าได้รับยาลาดังกล่าวจากคลินิกโรคผิวหนังดังเมื่อ 2 สัปดาห์ที่ผ่านมาแต่เนื่องจากค่ารักษาที่คลินิกดังกล่าวมีราคาแพงมากจึงนำตัวอย่างมาซื้อกับร้านยา
ฤทธิ์ทางเภสัชวิทยาของ isotretinoin คือข้อใด</t>
        </is>
      </c>
      <c r="C18" s="166" t="inlineStr"/>
      <c r="D18" s="166" t="inlineStr">
        <is>
          <t>Anti-inflammation</t>
        </is>
      </c>
      <c r="E18" s="166" t="inlineStr">
        <is>
          <t>Antimicrobial</t>
        </is>
      </c>
      <c r="F18" s="166" t="inlineStr">
        <is>
          <t>Antioxidant</t>
        </is>
      </c>
      <c r="G18" s="166" t="inlineStr">
        <is>
          <t>Astringent</t>
        </is>
      </c>
      <c r="H18" s="166" t="inlineStr">
        <is>
          <t>Comedolytic</t>
        </is>
      </c>
      <c r="I18" s="167" t="inlineStr">
        <is>
          <t>5</t>
        </is>
      </c>
      <c r="J18" s="166" t="inlineStr">
        <is>
          <t>✅ คำตอบที่ถูกต้อง: ข้อ จ. Comedolytic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Comedolytic Isotretinoin ชนิดรับประทานมีฤทธิ์เด่นชัดในการลดการทำงานและขนาดของต่อมไขมัน ลดการสร้าง Sebum อย่างมีนัยสำคัญ มีฤทธิ์ Comedolytic และช่วยลดการอักเสบ (Anti-inflammatory) แต่ในโจทย์ข้อนี้ฤทธิ์หลักที่ครอบคลุมกลไกการเกิดสิวรุนแรงคือ Comedolytic หรือลดการอุดตัน ร่วมกับการลด sebum
🔍 ข้ออื่นผิดเพราะอะไร:
• ข้อ ก. (Anti-inflammation): แม้ Isotretinoin จะมีคุณสมบัติลดการอักเสบร่วมด้วย แต่ฤทธิ์ที่โดดเด่นจำเพาะที่สุดในการรักษาโครงสร้างสิวคือการยับยั้งการสร้างคอมีโดนและการทำงานของต่อมไขมัน
• ข้อ ข. (Antimicrobial): Isotretinoin ไม่มีฤทธิ์ยับยั้งหรือทำลายจุลชีพโดยตรง การลดลงของแบคทีเรียเกิดจากสภาวะแวดล้อมที่ขาดแคลนสารคัดหลั่ง Sebum
• ข้อ ค. (Antioxidant): Antioxidant หรือการต้านอนุมูลอิสระไม่ใช่กลไกหลักทางเภสัชวิทยาในการรักษารอยโรคสิวของยากลุ่ม Retinoids
• ข้อ ง. (Astringent): Astringent เป็นคุณสมบัติของสารที่ช่วยกระชับรูขุมขนหรือตกตะกอนโปรตีนบนพื้นผิว เช่น เกลืออะลูมิเนียมหรือแทนนิน ซึ่งไม่ใช่ฤทธิ์ของ Isotretinoin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8" s="166" t="inlineStr"/>
      <c r="L18" s="166" t="inlineStr">
        <is>
          <t>Dermatologic</t>
        </is>
      </c>
      <c r="M18" s="166" t="inlineStr">
        <is>
          <t>Acne</t>
        </is>
      </c>
      <c r="N18" s="165" t="inlineStr">
        <is>
          <t>Clinic</t>
        </is>
      </c>
      <c r="O18" s="166" t="inlineStr">
        <is>
          <t>ข้อ 16 Pharma Plus เล่มม่วง (เฉลยข้อ จ)</t>
        </is>
      </c>
      <c r="P18" s="165" t="inlineStr">
        <is>
          <t>แบบฝึกหัด</t>
        </is>
      </c>
      <c r="Q18" s="165" t="inlineStr">
        <is>
          <t>เล่มม่วง</t>
        </is>
      </c>
      <c r="R18" s="165" t="inlineStr"/>
    </row>
    <row r="19" ht="24" customHeight="1" s="49">
      <c r="A19" s="167" t="n">
        <v>17</v>
      </c>
      <c r="B19" s="166" t="inlineStr">
        <is>
          <t>นางสาวสมหญิง เรียนอยู่ชั้นปีที่ 1 มหาวิทยาลัยมีชื่อแห่งหนึ่ง ได้เข้ามาที่ร้านยาที่ท่านเป็นเภสัชกรผู้มีหน้าที่ปฏิบัติการเพื่อขอซื้อยารักษาสิวชนิดรับประทาน isotretinoin (Roaccutane) ร่วมกับ benzoyl peroxide 5% และ clindamycin gel ชนิดทาโดยแจ้งให้ทราบว่าได้รับยาลาดังกล่าวจากคลินิกโรคผิวหนังดังเมื่อ 2 สัปดาห์ที่ผ่านมาแต่เนื่องจากค่ารักษาที่คลินิกดังกล่าวมีราคาแพงมากจึงนำตัวอย่างมาซื้อกับร้านยา
ยา isotretinoin ชนิดรับประทาน เหมาะสำหรับรักษาสิวที่มีลักษณะในข้อใดมากที่สุด</t>
        </is>
      </c>
      <c r="C19" s="166" t="inlineStr"/>
      <c r="D19" s="166" t="inlineStr">
        <is>
          <t>Comedonal acne</t>
        </is>
      </c>
      <c r="E19" s="166" t="inlineStr">
        <is>
          <t>Non-inflammatory acne</t>
        </is>
      </c>
      <c r="F19" s="166" t="inlineStr">
        <is>
          <t>Papular acne</t>
        </is>
      </c>
      <c r="G19" s="166" t="inlineStr">
        <is>
          <t>Pustule acne</t>
        </is>
      </c>
      <c r="H19" s="166" t="inlineStr">
        <is>
          <t>Nodulocystic acne</t>
        </is>
      </c>
      <c r="I19" s="167" t="inlineStr">
        <is>
          <t>5</t>
        </is>
      </c>
      <c r="J19" s="166" t="inlineStr">
        <is>
          <t>✅ คำตอบที่ถูกต้อง: ข้อ จ. Nodulocystic acne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Nodulocystic acne ตามแนวทางการรักษาโรคสิว (Acne Treatment Guidelines) ยา Isotretinoin ชนิดรับประทานบ่งใช้สำหรับสิวอักเสบรุนแรง (Severe nodular/cystic acne) ที่ดื้อต่อการรักษาด้วยยาปฏิชีวนะและยาทาเฉพาะที่ เพื่อป้องกันการเกิดแผลเป็นถาวร
🔍 ข้ออื่นผิดเพราะอะไร:
• ข้อ ก. (Comedonal acne): Comedonal acne เป็นสิวไม่อักเสบที่ควรเริ่มต้นรักษาด้วยยาทากลุ่ม Topical retinoids เช่น Adapalene หรือ Tretinoin เป็นหลัก
• ข้อ ข. (Non-inflammatory acne): Non-inflammatory acne ควรตอบสนองต่อการรักษาเฉพาะที่ด้วยยาทาเปิดรูขุมขนและผลัดเซลล์ผิว ไม่มีความจำเป็นต้องใช้ยาที่มีความเป็นพิษสูงอย่าง Oral isotretinoin
• ข้อ ค. (Papular acne): Papular acne จัดเป็นสิวอักเสบระดับเล็กน้อยถึงปานกลาง ซึ่งตอบสนองได้ดีต่อยาทา Benzoyl peroxide ร่วมกับ Topical antibiotics หรือยาปฏิชีวนะชนิดกิน
• ข้อ ง. (Pustule acne): Pustular acne ระดับปานกลางสามารถควบคุมได้ด้วยการใช้ยาทาผสมผสานร่วมกับการรับประทานยาปฏิชีวนะกลุ่ม Doxycycline โดยไม่ต้องเสี่ยงต่อผลข้างเคียงของ Isotretinoin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9" s="166" t="inlineStr"/>
      <c r="L19" s="166" t="inlineStr">
        <is>
          <t>Dermatologic</t>
        </is>
      </c>
      <c r="M19" s="166" t="inlineStr">
        <is>
          <t>Acne</t>
        </is>
      </c>
      <c r="N19" s="165" t="inlineStr">
        <is>
          <t>Clinic</t>
        </is>
      </c>
      <c r="O19" s="166" t="inlineStr">
        <is>
          <t>ข้อ 17 Pharma Plus เล่มม่วง (เฉลยข้อ จ)</t>
        </is>
      </c>
      <c r="P19" s="165" t="inlineStr">
        <is>
          <t>แบบฝึกหัด</t>
        </is>
      </c>
      <c r="Q19" s="165" t="inlineStr">
        <is>
          <t>เล่มม่วง</t>
        </is>
      </c>
      <c r="R19" s="165" t="inlineStr"/>
    </row>
    <row r="20" ht="24" customHeight="1" s="49">
      <c r="A20" s="167" t="n">
        <v>18</v>
      </c>
      <c r="B20" s="166" t="inlineStr">
        <is>
          <t>นางสาวสมหญิง เรียนอยู่ชั้นปีที่ 1 มหาวิทยาลัยมีชื่อแห่งหนึ่ง ได้เข้ามาที่ร้านยาที่ท่านเป็นเภสัชกรผู้มีหน้าที่ปฏิบัติการเพื่อขอซื้อยารักษาสิวชนิดรับประทาน isotretinoin (Roaccutane) ร่วมกับ benzoyl peroxide 5% และ clindamycin gel ชนิดทาโดยแจ้งให้ทราบว่าได้รับยาลาดังกล่าวจากคลินิกโรคผิวหนังดังเมื่อ 2 สัปดาห์ที่ผ่านมาแต่เนื่องจากค่ารักษาที่คลินิกดังกล่าวมีราคาแพงมากจึงนำตัวอย่างมาซื้อกับร้านยา
ข้อใดไม่ถูกต้องเกี่ยวกับผู้ป่วยที่รับประทานยา isotretinoin</t>
        </is>
      </c>
      <c r="C20" s="166" t="inlineStr"/>
      <c r="D20" s="166" t="inlineStr">
        <is>
          <t>ขนาดยารวมในผู้ป่วยปกติคือ 120-150 มก./กก.</t>
        </is>
      </c>
      <c r="E20" s="166" t="inlineStr">
        <is>
          <t>ผู้หญิงที่รับประทานยานี้ต้องคุมกำเนิดโดยวิธีอื่น ๆ ยกเว้นการรับประทานยาคุมกำเนิด</t>
        </is>
      </c>
      <c r="F20" s="166" t="inlineStr">
        <is>
          <t>ผู้ป่วยควรหลีกเลี่ยงการถูกแสงแดด เนื่องจากอาจเกิดภาวะผิวหนังไวต่อแสง</t>
        </is>
      </c>
      <c r="G20" s="166" t="inlineStr">
        <is>
          <t>อาการข้างเคียงที่พบได้บ่อยได้แก่ หน้าแห้ง ริมฝีปากลอก</t>
        </is>
      </c>
      <c r="H20" s="166" t="inlineStr">
        <is>
          <t>อาจมีระดับไตรกลีเซอไรด์ในเลือดสูง</t>
        </is>
      </c>
      <c r="I20" s="167" t="n">
        <v>2</v>
      </c>
      <c r="J20" s="166" t="inlineStr">
        <is>
          <t>✅ คำตอบที่ถูกต้อง: ข้อ ข. ผู้หญิงที่รับประทานยานี้ต้องคุมกำเนิดโดยวิธีอื่น ๆ ยกเว้นการรับประทานยาคุมกำเนิด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ผู้หญิงที่รับประทานยานี้ต้องคุมกำเนิดโดยวิธีอื่น ๆ ยกเว้นการรับประทานยาคุมกำเนิด ข้อ 2 ไม่ถูกต้อง เนื่องจากผู้ป่วยหญิงที่รับประทาน Isotretinoin ซึ่งเป็นยาที่มีฤทธิ์ทำให้ทารกอวัยวะพิการอย่างรุนแรง (Teratogenicity) ต้องคุมกำเนิดอย่างเข้มงวด โดยวิธีที่ดีที่สุดคือการใช้ยาคุมกำเนิดร่วมกับการคุมกำเนิดวิธีอื่น (Dual contraception) และห้ามตั้งครรภ์เด็ดขาด
🔍 ข้ออื่นผิดเพราะอะไร:
• ข้อ ก. (ขนาดยารวมในผู้ป่วยปกติคือ 120-150 มก./กก.): ขนาดยาสะสมเป้าหมาย (Cumulative target dose) ของ Oral isotretinoin คือ 120 ถึง 150 มก./กก. ซึ่งเป็นขนาดที่ช่วยลดอัตราการกลับเป็นซ้ำของสิวได้อย่างมีประสิทธิภาพ
• ข้อ ค. (ผู้ป่วยควรหลีกเลี่ยงการถูกแสงแดด เนื่องจากอาจเกิดภาวะผิวหนังไวต่อแสง): ยา Isotretinoin ทำให้ชั้นผิวหนัง Stratum corneum บางลง ส่งผลให้ผิวหนังไวต่อรังสี UV และเกิดอาการผิวไหม้แดดได้ง่ายขึ้น จึงต้องหลีกเลี่ยงแสงแดด
• ข้อ ง. (อาการข้างเคียงที่พบได้บ่อยได้แก่ หน้าแห้ง ริมฝีปากลอก): อาการปากแห้ง แตก ลอก (Cheilitis) และผิวหน้าแห้งระคายเคืองเป็นผลข้างเคียงที่พบได้บ่อยที่สุดจากการลดการทำงานของต่อมไขมันทั่วร่างกาย
• ข้อ จ. (อาจมีระดับไตรглиเซอไรด์ในเลือดสูง): ยานี้กระตุ้นให้ตับเพิ่มการหลั่ง VLDL และลดการกำจัดไตรกลีเซอไรด์ ส่งผลให้เกิดภาวะ Hypertriglyceridemia ซึ่งต้องระวังความเสี่ยงตับอ่อนอักเสบเฉียบพลัน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0" s="166" t="inlineStr"/>
      <c r="L20" s="166" t="inlineStr">
        <is>
          <t>Dermatologic</t>
        </is>
      </c>
      <c r="M20" s="166" t="inlineStr">
        <is>
          <t>Acne</t>
        </is>
      </c>
      <c r="N20" s="165" t="inlineStr">
        <is>
          <t>Clinic</t>
        </is>
      </c>
      <c r="O20" s="166" t="inlineStr">
        <is>
          <t>ข้อ 18 Pharma Plus เล่มม่วง (เฉลยข้อ ข)</t>
        </is>
      </c>
      <c r="P20" s="165" t="inlineStr">
        <is>
          <t>แบบฝึกหัด</t>
        </is>
      </c>
      <c r="Q20" s="165" t="inlineStr">
        <is>
          <t>เล่มม่วง</t>
        </is>
      </c>
      <c r="R20" s="165" t="inlineStr"/>
    </row>
    <row r="21" ht="24" customHeight="1" s="49">
      <c r="A21" s="167" t="n">
        <v>19</v>
      </c>
      <c r="B21" s="166" t="inlineStr">
        <is>
          <t>นางสาวสมหญิง เรียนอยู่ชั้นปีที่ 1 มหาวิทยาลัยมีชื่อแห่งหนึ่ง ได้เข้ามาที่ร้านยาที่ท่านเป็นเภสัชกรผู้มีหน้าที่ปฏิบัติการเพื่อขอซื้อยารักษาสิวชนิดรับประทาน isotretinoin (Roaccutane) ร่วมกับ benzoyl peroxide 5% และ clindamycin gel ชนิดทาโดยแจ้งให้ทราบว่าได้รับยาลาดังกล่าวจากคลินิกโรคผิวหนังดังเมื่อ 2 สัปดาห์ที่ผ่านมาแต่เนื่องจากค่ารักษาที่คลินิกดังกล่าวมีราคาแพงมากจึงนำตัวอย่างมาซื้อกับร้านยา
ในกรณีที่ร้านยาของท่านไม่มี clindamycin gel ชนิดอื่นที่ท่านสามารถเลือกใช้แทนและมีฤทธิ์ใกล้เคียงกันมากที่สุด</t>
        </is>
      </c>
      <c r="C21" s="166" t="inlineStr"/>
      <c r="D21" s="166" t="inlineStr">
        <is>
          <t>Chloramphenicol gel</t>
        </is>
      </c>
      <c r="E21" s="166" t="inlineStr">
        <is>
          <t>Erythromycin cream</t>
        </is>
      </c>
      <c r="F21" s="166" t="inlineStr">
        <is>
          <t>Benzoyl peroxide cream</t>
        </is>
      </c>
      <c r="G21" s="166" t="inlineStr">
        <is>
          <t>Benzoyl peroxide hydrophase gel</t>
        </is>
      </c>
      <c r="H21" s="166" t="inlineStr">
        <is>
          <t>Isotretinoin cream</t>
        </is>
      </c>
      <c r="I21" s="167" t="inlineStr">
        <is>
          <t>2</t>
        </is>
      </c>
      <c r="J21" s="166" t="inlineStr">
        <is>
          <t>✅ คำตอบที่ถูกต้อง: ข้อ ข. Erythromycin cream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Erythromycin cream Clindamycin gel เป็นยาปฏิชีวนะเฉพาะที่สำหรับรักษาสิว หากไม่มี สามารถใช้ยาปฏิชีวนะเฉพาะที่ในกลุ่ม Macrolides เช่น Erythromycin cream แทนได้ เนื่องจากมีข้อบ่งใช้และกลไกฤทธิ์ต้านเชื้อ P. acnes ใกล้เคียงกันมากที่สุด
🔍 ข้ออื่นผิดเพราะอะไร:
• ข้อ ก. (Chloramphenicol gel): Chloramphenicol gel ไม่มีข้อบ่งใช้สำหรับการรักษาสิวและเสี่ยงต่อการเกิดความเป็นพิษต่อไขกระดูก
• ข้อ ค. (Benzoyl peroxide cream): Benzoyl peroxide cream เป็นสารต้านจุลชีพแบบ Oxidizing agent ที่มีกลไกแตกต่างจาก Clindamycin ซึ่งเป็นยาปฏิชีวนะกลุ่มยับยั้งการสร้างโปรตีน
• ข้อ ง. (Benzoyl peroxide hydrophase gel): Benzoyl peroxide hydrophase gel ออกฤทธิ์ฆ่าเชื้อผ่านการสร้างสารอนุมูลอิสระ ไม่ใช่ยาปฏิชีวนะในกลุ่ม Protein synthesis inhibitor เหมือน Clindamycin
• ข้อ จ. (Isotretinoin cream): Isotretinoin cream เป็นยากลุ่ม Retinoid ที่มีฤทธิ์ผลัดเซลล์ผิวและละลายคอมีโดน ไม่ใช่ยาปฏิชีวนะสำหรับต้านเชื้อแบคทีเรียโดยตรง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1" s="166" t="inlineStr"/>
      <c r="L21" s="166" t="inlineStr">
        <is>
          <t>Dermatologic</t>
        </is>
      </c>
      <c r="M21" s="166" t="inlineStr">
        <is>
          <t>Acne</t>
        </is>
      </c>
      <c r="N21" s="165" t="inlineStr">
        <is>
          <t>Clinic</t>
        </is>
      </c>
      <c r="O21" s="166" t="inlineStr">
        <is>
          <t>ข้อ 19 Pharma Plus เล่มม่วง (เฉลยข้อ ข)</t>
        </is>
      </c>
      <c r="P21" s="165" t="inlineStr">
        <is>
          <t>แบบฝึกหัด</t>
        </is>
      </c>
      <c r="Q21" s="165" t="inlineStr">
        <is>
          <t>เล่มม่วง</t>
        </is>
      </c>
      <c r="R21" s="165" t="inlineStr"/>
    </row>
    <row r="22" ht="24" customHeight="1" s="49">
      <c r="A22" s="167" t="n">
        <v>20</v>
      </c>
      <c r="B22" s="166" t="inlineStr">
        <is>
          <t>ผู้ป่วยหญิงวัยรุ่นอายุประมาณ 20 ปี มาพบท่านที่ร้านยาเพื่อซื้อยารักษาสิว ลักษณะสิวที่พบมีทั้งแบบ papule และ pustule เป็นมากบริเวณแก้มทั้งสองข้าง คาง และหน้าผาก จากการซักประวัติผู้ป่วยเป็นสิวมาตั้งแต่อายุ 13 ปี หลังเริ่มมีประจำเดือน ประจำเดือนมาไม่ตรงกัน 1 เดือนเป็นครั้งละ 1-2 วัน ผู้ป่วยมีผิวมัน และขนตามแขนขายาว ปฏิเสธโรคประจำตัว เติมเคยรับประทานยาฆ่าเชื้อ เพื่อรักษาสิว อาการดีขึ้นบ้าง แต่ยังเป็น ๆ หาย ๆ ปัจจุบันทำงานในสถานบันเทิงทำให้ต้องนอนดึก ชอบดื่มน้ำอัดลมเป็นประจำ
ข้อใดถูกต้องเกี่ยวกับสิว</t>
        </is>
      </c>
      <c r="C22" s="166" t="inlineStr"/>
      <c r="D22" s="166" t="inlineStr">
        <is>
          <t>สิวเป็นความผิดปกติของผิวหนังที่พบการอักเสบของรูขุมขนและต่อมไขมัน (Pilosebaceous unit)</t>
        </is>
      </c>
      <c r="E22" s="166" t="inlineStr">
        <is>
          <t>ภาวะที่ร่างกายมีฮอร์โมน estrogen สูงขึ้นจะทำให้การหลั่ง chemotactic factors สำหรับ PMN เพิ่มขึ้น</t>
        </is>
      </c>
      <c r="F22" s="166" t="inlineStr">
        <is>
          <t>P. acnes จะย่อยสลาย sebum ให้เป็น glycerol และ free fatty acid ซึ่ง glycerol จะระคายเคืองและทำให้เกิดการอักเสบของผิวหนัง</t>
        </is>
      </c>
      <c r="G22" s="166" t="inlineStr">
        <is>
          <t>ส่วนประกอบสำคัญในยาคุมกำเนิดที่กระตุ้นทำให้เกิดสิวคือ ฮอร์โมน progesterone</t>
        </is>
      </c>
      <c r="H22" s="166" t="inlineStr">
        <is>
          <t>กรณีที่ follicular canal มีการขยายตัว จะเป็นสิวชนิด open comedone ซึ่งมักมีการอักเสbร่วมด้วย</t>
        </is>
      </c>
      <c r="I22" s="167" t="n">
        <v>1</v>
      </c>
      <c r="J22" s="166" t="inlineStr">
        <is>
          <t>✅ คำตอบที่ถูกต้อง: ข้อ ก. สิวเป็นความผิดปกติของผิวหนังที่พบการอักเสบของรูขุมขน และต่อมเหงื่อ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สิวเป็นความผิดปกติของผิวหนังที่พบการอักเสบของรูขุมขน และต่อมเหงื่อ สิวเกิดจากการอักเสบของรูขุมขนและต่อมไขมัน (sebaceous gland) ไม่ใช่ต่อมเหงื่อ โดย Propionibacterium acnes จะย่อย sebum ได้ free fatty acid ที่ก่อการระคายเคืองและอักเสบ ฮอร์โมนแอนโดรเจน (testosterone/progesterone บางชนิดที่มีฤทธิ์ androgenic) กระตุ้นการสร้างไขมัน Open comedone คือสิวหัวดำซึ่งรูขุมขนกว้างแต่ไม่อักเสบเด่นชัด
🔍 ข้ออื่นผิดเพราะอะไร:
• ข้อ ข. (ภาวะที่ร่างกายมีฮอร์โมน estrogen สูงขึ้นจะทำให้การหลั่ง chemotactic factors สำหรับ PMN เพิ่มขึ้น): ฮอร์โมนเอสโตรเจนมีฤทธิ์ตรงกันข้ามโดยช่วยยับยั้งการสร้าง Sebum และลดขนาดของต่อมไขมัน ไม่ได้เป็นตัวกระตุ้นการหลั่ง Chemotactic factors สำหรับเม็ดเลือดขาว
• ข้อ ค. (P. acnes จะย่อยสลาย sebum ให้เป็น glycerol และ free fatty acid ซึ่ง glycerol จะระคายเคืองและทำให้เกิดการอักเสบของผิวหนัง): การย่อยสลาย Sebum ของ C. acnes จะทำให้เกิด Free fatty acids ซึ่งเป็นสารที่ก่อให้เกิดการระคายเคืองและกระตุ้นการอักเสบ ส่วนกลีเซอรอลเป็นสารให้ความชุ่มชื้นตามธรรมชาติ
• ข้อ ง. (ส่วนประกอบสำคัญในยาคุมกำเนิดที่กระตุ้นทำให้เกิดสิวคือ ฮอร์โมน progesterone): ฮอร์โมนในยาคุมกำเนิดที่มีแนวโน้มกระตุ้นการเกิดสิวคือยากลุ่ม Progestins รุ่นเก่าที่มีฤทธิ์ Androgenic สูง เช่น Levonorgestrel ไม่ใช่ตัวฮอร์โมนโปรเจสเตอโรนทุกชนิด
• ข้อ จ. (กรณีที่ follicular canal มีการขยายตัว จะเป็นสิวชนิด open comedone ซึ่งมักมีการอักเสbร่วมด้วย): Open comedone หรือสิวหัวดำมีรูขุมขนเปิดออกและมีสารเคราตินสัมผัสอากาศจนเปลี่ยนเป็นสีดำ โดยทั่วไปมักเป็นสิวชนิดไม่อักเสบ เว้นแต่จะมีการติดเชื้อแทรกซ้อน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2" s="166" t="inlineStr"/>
      <c r="L22" s="166" t="inlineStr">
        <is>
          <t>Dermatologic</t>
        </is>
      </c>
      <c r="M22" s="166" t="inlineStr">
        <is>
          <t>Acne</t>
        </is>
      </c>
      <c r="N22" s="165" t="inlineStr">
        <is>
          <t>Clinic</t>
        </is>
      </c>
      <c r="O22" s="166" t="inlineStr">
        <is>
          <t>ข้อ 20 Pharma Plus เล่มม่วง (เฉลยข้อ ก)</t>
        </is>
      </c>
      <c r="P22" s="165" t="inlineStr">
        <is>
          <t>แบบฝึกหัด</t>
        </is>
      </c>
      <c r="Q22" s="165" t="inlineStr">
        <is>
          <t>เล่มม่วง</t>
        </is>
      </c>
      <c r="R22" s="165" t="inlineStr"/>
    </row>
    <row r="23" ht="24" customHeight="1" s="49">
      <c r="A23" s="167" t="n">
        <v>21</v>
      </c>
      <c r="B23" s="166" t="inlineStr">
        <is>
          <t>ผู้ป่วยหญิงวัยรุ่นอายุประมาณ 20 ปี มาพบท่านที่ร้านยาเพื่อซื้อยารักษาสิว ลักษณะสิวที่พบมีทั้งแบบ papule และ pustule เป็นมากบริเวณแก้มทั้งสองข้าง คาง และหน้าผาก จากการซักประวัติผู้ป่วยเป็นสิวมาตั้งแต่อายุ 13 ปี หลังเริ่มมีประจำเดือน ประจำเดือนมาไม่ตรงกัน 1 เดือนเป็นครั้งละ 1-2 วัน ผู้ป่วยมีผิวมัน และขนตามแขนขายาว ปฏิเสธโรคประจำตัว เติมเคยรับประทานยาฆ่าเชื้อ เพื่อรักษาสิว อาการดีขึ้นบ้าง แต่ยังเป็น ๆ หาย ๆ ปัจจุบันทำงานในสถานบันเทิงทำให้ต้องนอนดึก ชอบดื่มน้ำอัดลมเป็นประจำ
ผู้ป่วยรายนี้ มีปัจจัยเสี่ยงใดที่สำคัญที่สุดที่ทำให้เกิดสิว</t>
        </is>
      </c>
      <c r="C23" s="166" t="inlineStr"/>
      <c r="D23" s="166" t="inlineStr">
        <is>
          <t>การรับประทานยาฆ่าเชื้อ</t>
        </is>
      </c>
      <c r="E23" s="166" t="inlineStr">
        <is>
          <t>การอดนอน</t>
        </is>
      </c>
      <c r="F23" s="166" t="inlineStr">
        <is>
          <t>การดื่มน้ำอัดลม</t>
        </is>
      </c>
      <c r="G23" s="166" t="inlineStr">
        <is>
          <t>มีฮอร์โมน androgen</t>
        </is>
      </c>
      <c r="H23" s="166" t="inlineStr">
        <is>
          <t>การที่ประจำเดือนมาไม่สม่ำเสมอ</t>
        </is>
      </c>
      <c r="I23" s="167" t="inlineStr">
        <is>
          <t>4</t>
        </is>
      </c>
      <c r="J23" s="166" t="inlineStr">
        <is>
          <t>✅ คำตอบที่ถูกต้อง: ข้อ ง. มีฮอร์โมน androgen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มีฮอร์โมน androgen ปัจจัยหลักสำคัญที่สุดในการเกิดสิวคือฮอร์โมนแอนโดรเจน (Androgen) ที่กระตุ้นต่อมไขมันให้ผลิต sebum มากขึ้น ร่วมกับภาวะผิวหน้ามันและรูขุมขนอุดตัน ซึ่งสัมพันธ์กับประวัติประจำเดือนมาไม่ปกติและขนดก
🔍 ข้ออื่นผิดเพราะอะไร:
• ข้อ ก. (การรับประทานยาฆ่าเชื้อ): การรับประทานยาฆ่าเชื้อเป็นการรักษาที่ปลายเหตุเพื่อลดเชื้อแบคทีเรีย ไม่ใช่สาเหตุทางพยาธิสรีรวิทยาต้นกำเนิดที่กระตุ้นการสร้างสิวของผู้ป่วยรายนี้
• ข้อ ข. (การอดนอน): การอดนอนเป็นเพียงปัจจัยกระตุ้นเสริมผ่านความเครียดและฮอร์โมน Cortisol แต่ไม่ใช่พยาธิกำเนิดหลักที่ทำให้เกิดผิวมัน ขนดก และประจำเดือนผิดปกติ
• ข้อ ค. (การดื่มน้ำอัดลม): การดื่มน้ำอัดลมที่มีน้ำตาลสูงเป็นปัจจัยเสริมผ่านกลไก High glycemic index ที่เพิ่ม Insulin และ IGF-1 แต่ไม่ใช่ปัจจัยทางกายวิภาคและต่อมไร้ท่อขั้นปฐมภูมิ
• ข้อ จ. (การที่ประจำเดือนมาไม่สม่ำเสมอ): ประจำเดือนมาไม่สม่ำเสมอเป็นอาการแสดงทางคลินิกที่สะท้อนถึงภาวะฮอร์โมนเพศผิดปกติ ไม่ใช่สาเหตุโดยตรงที่ไปออกฤทธิ์กระตุ้นต่อมไขมันที่ผิวหนัง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3" s="166" t="inlineStr"/>
      <c r="L23" s="166" t="inlineStr">
        <is>
          <t>Dermatologic</t>
        </is>
      </c>
      <c r="M23" s="166" t="inlineStr">
        <is>
          <t>Acne</t>
        </is>
      </c>
      <c r="N23" s="165" t="inlineStr">
        <is>
          <t>Clinic</t>
        </is>
      </c>
      <c r="O23" s="166" t="inlineStr">
        <is>
          <t>ข้อ 21 Pharma Plus เล่มม่วง (เฉลยข้อ ง)</t>
        </is>
      </c>
      <c r="P23" s="165" t="inlineStr">
        <is>
          <t>แบบฝึกหัด</t>
        </is>
      </c>
      <c r="Q23" s="165" t="inlineStr">
        <is>
          <t>เล่มม่วง</t>
        </is>
      </c>
      <c r="R23" s="165" t="inlineStr"/>
    </row>
    <row r="24" ht="24" customHeight="1" s="49">
      <c r="A24" s="167" t="n">
        <v>22</v>
      </c>
      <c r="B24" s="166" t="inlineStr">
        <is>
          <t>ข้อใดถูกต้องเกี่ยวกับการรักษาสิว</t>
        </is>
      </c>
      <c r="C24" s="166" t="inlineStr"/>
      <c r="D24" s="166" t="inlineStr">
        <is>
          <t>เป้าหมายของการรักษาคือเพื่อรักษาสิวและป้องกันการเกิดสิวขึ้นเพิ่ม</t>
        </is>
      </c>
      <c r="E24" s="166" t="inlineStr">
        <is>
          <t>หลักการรักษาคือ การกำจัดความมันบนใบหน้าให้หมดไปโดยสิ้นเชิง</t>
        </is>
      </c>
      <c r="F24" s="166" t="inlineStr">
        <is>
          <t>ผู้ป่วยทุกรายที่เป็นสิวควรได้รับยาต้านจุลชีพชนิดรับประทาน</t>
        </is>
      </c>
      <c r="G24" s="166" t="inlineStr">
        <is>
          <t>การใช้ยาเฉพาะที่ต้องให้เพียงชนิดใดชนิดหนึ่งเพียงอย่างเดียว</t>
        </is>
      </c>
      <c r="H24" s="166" t="inlineStr">
        <is>
          <t>ผู้ป่วยหญิงที่เป็นสิวทุกรายควรได้รับยาที่มีฤทธิ์ต้านฮอร์โมนโครโดเจน</t>
        </is>
      </c>
      <c r="I24" s="167" t="inlineStr">
        <is>
          <t>1</t>
        </is>
      </c>
      <c r="J24" s="166" t="inlineStr">
        <is>
          <t>✅ คำตอบที่ถูกต้อง: ข้อ ก. เป้าหมายของการรักษาคือเพื่อรักษาสิวและป้องกันการเกิดสิวขึ้นเพิ่ม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เป้าหมายของการรักษาคือเพื่อรักษาสิวและป้องกันการเกิดสิวขึ้นเพิ่ม เป้าหมายหลักของการรักษาสิวคือการรักษา lesions ที่มีอยู่และป้องกันการเกิดรอยโรคใหม่ การใช้ยารักษาสิวมักใช้ยาทาหลายตัวร่วมกัน (Combination therapy) เพื่อออกฤทธิ์หลายกลไก และไม่จำเป็นต้องให้ยาปฏิชีวนะชนิดกินในผู้ป่วยสิวทุกราย
🔍 ข้ออื่นผิดเพราะอะไร:
• ข้อ ข. (หลักการรักษาคือ การกำจัดความมันบนใบหน้าให้หมดไปโดยสิ้นเชิง): การกำจัดความมันจนหมดสิ้นจะทำลายเกราะปกป้องผิว (Skin barrier) ส่งผลให้ผิวแห้ง ระคายเคือง และกระตุ้นการหลั่ง Sebum ชดเชยมากขึ้น
• ข้อ ค. (ผู้ป่วยทุกรายที่เป็นสิวควรได้รับยาต้านจุลชีพชนิดรับประทาน): ยาปฏิชีวนะชนิดรับประทานสงวนไว้สำหรับสิวอักเสบระดับปานกลางถึงรุนแรงเท่านั้น การให้ในผู้ป่วยทุกรายจะทำให้เกิดปัญหาเชื้อดื้อยาโดยไม่จำเป็น
• ข้อ ง. (การใช้ยาเฉพาะที่ต้องให้เพียงชนิดใดชนิดหนึ่งเพียงอย่างเดียว): แนวทางการรักษาสิวมักแนะนำให้ใช้ยาทาผสมผสานที่มีกลไกเสริมกัน เช่น Topical retinoid ร่วมกับ Benzoyl peroxide เพื่อผลการรักษาที่ดีกว่าการใช้ยาเดี่ยว
• ข้อ จ. (ผู้ป่วยหญิงที่เป็นสิวทุกรายควรได้รับยาที่มีฤทธิ์ต้านฮอร์โมนโครโดเจน): การรักษาด้วยยาต้านฮอร์โมนแอนโดรเจนสงวนไว้เฉพาะสตรีที่มีหลักฐานของ Hyperandrogenism หรือไม่ตอบสนองต่อการรักษามาตรฐาน ไม่ได้ให้ในผู้ป่วยหญิงทุกราย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4" s="166" t="inlineStr"/>
      <c r="L24" s="166" t="inlineStr">
        <is>
          <t>Dermatologic</t>
        </is>
      </c>
      <c r="M24" s="166" t="inlineStr">
        <is>
          <t>Acne</t>
        </is>
      </c>
      <c r="N24" s="165" t="inlineStr">
        <is>
          <t>Clinic</t>
        </is>
      </c>
      <c r="O24" s="166" t="inlineStr">
        <is>
          <t>ข้อ 22 Pharma Plus เล่มม่วง (เฉลยข้อ ก)</t>
        </is>
      </c>
      <c r="P24" s="165" t="inlineStr">
        <is>
          <t>แบบฝึกหัด</t>
        </is>
      </c>
      <c r="Q24" s="165" t="inlineStr">
        <is>
          <t>เล่มม่วง</t>
        </is>
      </c>
      <c r="R24" s="165" t="inlineStr"/>
    </row>
    <row r="25" ht="24" customHeight="1" s="49">
      <c r="A25" s="167" t="n">
        <v>23</v>
      </c>
      <c r="B25" s="166" t="inlineStr">
        <is>
          <t>ผู้ป่วยรายนี้ควรได้รับยาใดในการรักษาสิว จึงจะเหมาะสมที่สุด</t>
        </is>
      </c>
      <c r="C25" s="166" t="inlineStr"/>
      <c r="D25" s="166" t="inlineStr">
        <is>
          <t>รับประทานยา antibacterial ร่วมกับทายา isotretinoin</t>
        </is>
      </c>
      <c r="E25" s="166" t="inlineStr">
        <is>
          <t>รับประทานยา antibacterial ร่วมกับทายา benzoyl peroxide</t>
        </is>
      </c>
      <c r="F25" s="166" t="inlineStr">
        <is>
          <t>รับประทานยา tretinoin ร่วมกับทายา antibacterial</t>
        </is>
      </c>
      <c r="G25" s="166" t="inlineStr">
        <is>
          <t>ทายา isotretinoin ร่วมกับทายา antibacterial</t>
        </is>
      </c>
      <c r="H25" s="166" t="inlineStr">
        <is>
          <t>ทายา isotretinoin ร่วมกับทายา benzoyl peroxide</t>
        </is>
      </c>
      <c r="I25" s="167" t="n">
        <v>2</v>
      </c>
      <c r="J25" s="166" t="inlineStr">
        <is>
          <t>✅ คำตอบที่ถูกต้อง: ข้อ ข. รับประทานยา antibacterial ร่วมกับทายา benzoyl peroxide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ข้อ ข. (รับประทานยา antibacterial ร่วมกับทายา benzoyl peroxide) เป็นคำตอบที่ถูกต้องและสอดคล้องกับหลักวิชาการและแนวทางเวชปฏิบัติในการรักษา
🔍 ข้ออื่นผิดเพราะอะไร:
• ข้อ ข. (รับประทานยา antibacterial ร่วมกับทายา benzoyl peroxide): แม้การให้ยาปฏิชีวนะชนิดรับประทานร่วมกับ Benzoyl peroxide จะเป็นสูตรมาตรฐานตามหลักจากล แต่ข้อสอบคลังเดิมชุดนี้เฉลยข้อ ก เป็นคำตอบที่ถูกต้อง
• ข้อ ค. (รับประทานยา tretinoin ร่วมกับทายา antibacterial): Tretinoin เป็นยาที่ใช้สำหรับทาเฉพาะที่ ไม่มียารูปแบบรับประทานสำหรับการรักษาสิวทั่วไป (มักใช้เฉพาะ All-trans retinoic acid ในการรักษามะเร็งเม็ดเลือดขาว)
• ข้อ ง. (ทายา isotretinoin ร่วมกับทายา antibacterial): การใช้ยาทาเฉพาะที่เพียงอย่างเดียวอาจไม่เพียงพอในการควบคุมการอักเสบที่กระจายทั่วใบหน้าในระดับปานกลางถึงรุนแรงที่จำเป็นต้องได้รับยารับประทาน
• ข้อ จ. (ทายา isotretinoin ร่วมกับทายา benzoyl peroxide): การทายา Isotretinoin ร่วมกับ Benzoyl peroxide ก่อให้เกิดการระคายเคืองผิวหนัง แสบ แดง และลอกอย่างรุนแรง และไม่มียาปฏิชีวนะช่วยลดเชื้อ C. acnes ในระยะเฉียบพลัน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5" s="166" t="inlineStr"/>
      <c r="L25" s="166" t="inlineStr">
        <is>
          <t>Dermatologic</t>
        </is>
      </c>
      <c r="M25" s="166" t="inlineStr">
        <is>
          <t>Acne</t>
        </is>
      </c>
      <c r="N25" s="165" t="inlineStr">
        <is>
          <t>Clinic</t>
        </is>
      </c>
      <c r="O25" s="166" t="inlineStr">
        <is>
          <t>ข้อ 23 Pharma Plus เล่มม่วง (เฉลยข้อ ก ข)</t>
        </is>
      </c>
      <c r="P25" s="165" t="inlineStr">
        <is>
          <t>แบบฝึกหัด</t>
        </is>
      </c>
      <c r="Q25" s="165" t="inlineStr">
        <is>
          <t>เล่มม่วง</t>
        </is>
      </c>
      <c r="R25" s="165" t="inlineStr"/>
    </row>
    <row r="26" ht="24" customHeight="1" s="49">
      <c r="A26" s="167" t="n">
        <v>24</v>
      </c>
      <c r="B26" s="166" t="inlineStr">
        <is>
          <t>ข้อใดไม่ถูกต้องเกี่ยวกับรักษาสิว</t>
        </is>
      </c>
      <c r="C26" s="166" t="inlineStr"/>
      <c r="D26" s="166" t="inlineStr">
        <is>
          <t>Benzoyl peroxide เป็นยาที่มี antibacterial effect เป็นหลัก ฤทธิ์รองลงมาเป็น comedolytic และ exfoliative effect</t>
        </is>
      </c>
      <c r="E26" s="166" t="inlineStr">
        <is>
          <t>Isotretinoin และ tretinoin เป็นอนุพันธ์ของ retinoid ที่มี comedolytic effect</t>
        </is>
      </c>
      <c r="F26" s="166" t="inlineStr">
        <is>
          <t>Systemic antibacterial ที่ได้ผลดีในการรักษาสิวอักเสบคือ tetracycline, erythromycin และ clindamycin</t>
        </is>
      </c>
      <c r="G26" s="166" t="inlineStr">
        <is>
          <t>การใช้ benzoyl peroxide ร่วมกับ tretinoin จะช่วยเสริมฤทธิ์กันได้ดี</t>
        </is>
      </c>
      <c r="H26" s="166" t="inlineStr">
        <is>
          <t>Cyproterone acetate เป็น progesterone ที่มี anti-androgenic effect เนื่องจากไปแย่งจับตัวรับของ dihydrotestosterone</t>
        </is>
      </c>
      <c r="I26" s="167" t="inlineStr">
        <is>
          <t>4</t>
        </is>
      </c>
      <c r="J26" s="166" t="inlineStr">
        <is>
          <t>✅ คำตอบที่ถูกต้อง: ข้อ ง. การใช้ benzoyl peroxide ร่วมกับ tretinoin จะช่วยเสริมฤทธิ์กัน แต่การใช้ร่วมกับ topical antibacterial จะเกิดการต้านฤทธิ์กัน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การใช้ benzoyl peroxide ร่วมกับ tretinoin จะช่วยเสริมฤทธิ์กัน แต่การใช้ร่วมกับ topical antibacterial จะเกิดการต้านฤทธิ์กัน Benzoyl peroxide มีฤทธิ์ oxidising agent ฆ่าเชื้อ P. acnes และละลายหัวสิว การใช้ Benzoyl peroxide ร่วมกับ topical erythromycin/clindamycin เป็นสูตรผสมที่นิยมและเสริมฤทธิ์กันเพื่อป้องกันการดื้อยา ไม่ได้เกิดการต้านฤทธิ์กัน
🔍 ข้ออื่นผิดเพราะอะไร:
• ข้อ ก. (Benzoyl peroxide เป็นยาที่มี antibacterial effect เป็นหลัก ฤทธิ์รองลงมาเป็น comedolytic และ exfoliative effect): Benzoyl peroxide มีกลไกหลักเป็น Bactericidal ผ่านปฏิกิริยาออกซิเดชัน และมีผลพลอยได้ในการช่วยผลัดเซลล์ผิวและละลายสิ่งอุดตัน
• ข้อ ข. (Isotretinoin และ tretinoin เป็นอนุพันธ์ของ retinoid ที่มี comedolytic effect, antiinflammation และ exfoliate effect เป็นหลัก โดยไม่มี antibacterial effect): Isotretinoin และ Tretinoin ออกฤทธิ์จับกับ Retinoic acid receptors ปรับการแบ่งตัวของเซลล์เยื่อบุผิว ลดการอุดตัน และลดการอักเสบโดยไม่มีฤทธิ์ต้านจุลชีพโดยตรง
• ข้อ ค. (Systemic antibacterial ที่ได้ผลดีในการรักษาสิวอักเสบคือ tetracycline, erythromycin และ clindamycin): ยาปฏิชีวนะกลุ่ม Tetracyclines, Macrolides และ Clindamycin เป็นยากลุ่มหลักที่ใช้ควบคุมการอักเสบและลดเชื้อแบคทีเรียในการรักษาสิว
• ข้อ จ. (Cyproterone acetate เป็น progesterone ที่มี anti-androgenic effect เนื่องจากไปแย่งจับตัวรับของ dihydrotestosterone): Cyproterone acetate เป็นสารกลุ่ม Progestin ที่มีฤทธิ์ต้านแอนโดรเจนโดยการแย่งจับกับ Androgen receptor จึงช่วยลดการผลิต Sebum ได้อย่างมีประสิทธิภาพ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6" s="166" t="inlineStr"/>
      <c r="L26" s="166" t="inlineStr">
        <is>
          <t>Dermatologic</t>
        </is>
      </c>
      <c r="M26" s="166" t="inlineStr">
        <is>
          <t>Acne</t>
        </is>
      </c>
      <c r="N26" s="165" t="inlineStr">
        <is>
          <t>Clinic</t>
        </is>
      </c>
      <c r="O26" s="166" t="inlineStr">
        <is>
          <t>ข้อ 24 Pharma Plus เล่มม่วง (เฉลยข้อ ง)</t>
        </is>
      </c>
      <c r="P26" s="165" t="inlineStr">
        <is>
          <t>แบบฝึกหัด</t>
        </is>
      </c>
      <c r="Q26" s="165" t="inlineStr">
        <is>
          <t>เล่มม่วง</t>
        </is>
      </c>
      <c r="R26" s="165" t="inlineStr"/>
    </row>
    <row r="27" ht="24" customHeight="1" s="49">
      <c r="A27" s="167" t="n">
        <v>25</v>
      </c>
      <c r="B27" s="166" t="inlineStr">
        <is>
          <t>คำแนะนำในการรักษาสิวที่ไม่เหมาะสมคือ</t>
        </is>
      </c>
      <c r="C27" s="166" t="inlineStr"/>
      <c r="D27" s="166" t="inlineStr">
        <is>
          <t>การทา benzoyl peroxide ในขณะที่ยังล้างหน้าไม่แห้งสนิทจะช่วยเพิ่มการระคายเคือง</t>
        </is>
      </c>
      <c r="E27" s="166" t="inlineStr">
        <is>
          <t>ควรทา antibacterial agent หลังล้างหน้าเพื่อให้สามารถดูดซึมเข้าสู่ผิวหนังได้ดี</t>
        </is>
      </c>
      <c r="F27" s="166" t="inlineStr">
        <is>
          <t>ควรทา tretinoin ในขณะผิวแห้ง โดยกรณีที่ผู้ป่วยมีผิวมัน ควรเลือกใช้ผลิตภัณฑ์ที่เป็นครีม</t>
        </is>
      </c>
      <c r="G27" s="166" t="inlineStr">
        <is>
          <t>ไม่ควรให้สตรีมีครรภ์รับประทานยา isotretinoin เนื่องจากอาจมีผลเสียต่อทารกในครรภ์</t>
        </is>
      </c>
      <c r="H27" s="166" t="inlineStr">
        <is>
          <t>ผู้ป่วยที่ทายา adapalene ควรหลีกเลี่ยงแสงแดด และไม่ควรใช้ยานี้ในสตรีมีครรภ์หรือให้นมบุตร</t>
        </is>
      </c>
      <c r="I27" s="167" t="n">
        <v>3</v>
      </c>
      <c r="J27" s="166" t="inlineStr">
        <is>
          <t>✅ คำตอบที่ถูกต้อง: ข้อ ค. ควรทา tretinoin ในขณะผิวแห้ง โดยกรณีที่ผู้ป่วยมีผิวมัน ควรเลือกใช้ผลิตภัณฑ์ที่เป็นครีม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ข้อ ค. (ควรทา tretinoin ในขณะผิวแห้ง โดยกรณีที่ผู้ป่วยมีผิวมัน ควรเลือกใช้ผลิตภัณฑ์ที่เป็นครีม) เป็นคำตอบที่ถูกต้องและสอดคล้องกับหลักวิชาการและแนวทางเวชปฏิบัติในการรักษา
🔍 ข้ออื่นผิดเพราะอะไร:
• ข้อ ก. (ควรทา benzoyl peroxide ในขณะที่ผิวแห้งหรือหลังล้างหน้าเกินครึ่งชั่วโมง โดยทาทิ้งไว้นานประมาณ 15 นาทีแล้วล้างออก เพื่อลดการระคายเคือง): การทา Benzoyl peroxide หลังล้างหน้าให้ผิวแห้งสนิทและทาทิ้งไว้ช่วงเวลาสั้นๆ ก่อนล้างออก (Short-contact therapy) เป็นวิธีมาตรฐานในการลดการระคายเคืองผิว
• ข้อ ค. (ควรทา tretinoin ในขณะผิวแห้ง โดยกรณีที่ผู้ป่วยมีผิวมัน ควรเลือกใช้ผลิตภัณฑ์ที่เป็นครีม): ผู้ป่วยที่มีผิวมันควรเลือกใช้ผลิตภัณฑ์รูปแบบเจลหรือโลชั่น ส่วนรูปแบบครีมมักมีส่วนประกอบของน้ำมันที่อาจเพิ่มการอุดตันในรูขุมขน
• ข้อ ง. (ไม่ควรให้สตรีมีครรภ์รับประทานยา isotretinoin เนื่องจากอาจมีผลเสียต่อทารกในครรภ์): Isotretinoin เป็นสารก่อทารกวิรูปขั้นรุนแรง (Teratogen) จึงห้ามใช้เด็ดขาดในสตรีมีครรภ์เนื่องจากทำให้ทารกพิการแต่กำเนิด
• ข้อ จ. (ผู้ป่วยที่ทายา adapalene ควรหลีกเลี่ยงแสงแดด และไม่ควรใช้ยานี้ในสตรีมีครรภ์หรือให้นมบุตร): Adapalene เป็นยากลุ่ม Retinoid ที่ทำให้ผิวไวต่อแสงแดด และมีข้อห้ามใช้ในสตรีมีครรภ์เนื่องจากความเสี่ยงทางทฤษฎีต่อทารกในครรภ์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7" s="166" t="inlineStr"/>
      <c r="L27" s="166" t="inlineStr">
        <is>
          <t>Dermatologic</t>
        </is>
      </c>
      <c r="M27" s="166" t="inlineStr">
        <is>
          <t>Acne</t>
        </is>
      </c>
      <c r="N27" s="165" t="inlineStr">
        <is>
          <t>Clinic</t>
        </is>
      </c>
      <c r="O27" s="166" t="inlineStr">
        <is>
          <t>ข้อ 25 Pharma Plus เล่มม่วง (เฉลยข้อ ข)</t>
        </is>
      </c>
      <c r="P27" s="165" t="inlineStr">
        <is>
          <t>แบบฝึกหัด</t>
        </is>
      </c>
      <c r="Q27" s="165" t="inlineStr">
        <is>
          <t>เล่มม่วง</t>
        </is>
      </c>
      <c r="R27" s="165" t="inlineStr"/>
    </row>
    <row r="28" ht="24" customHeight="1" s="49">
      <c r="A28" s="167" t="n">
        <v>26</v>
      </c>
      <c r="B28" s="166" t="inlineStr">
        <is>
          <t>ท่านจะแนะนำผลิตภัณฑ์ที่ใช้ทาหน้าที่มีส่วนผสมจากสมุนไพรในข้อใดเพื่อใช้ร่วมกับยารักษาสิวเพื่อป้องกันไม่ให้เกิดแผลเป็น</t>
        </is>
      </c>
      <c r="C28" s="166" t="inlineStr"/>
      <c r="D28" s="166" t="inlineStr">
        <is>
          <t>บัวบก</t>
        </is>
      </c>
      <c r="E28" s="166" t="inlineStr">
        <is>
          <t>ขมิ้นชัน</t>
        </is>
      </c>
      <c r="F28" s="166" t="inlineStr">
        <is>
          <t>ว่านหางจระเข้</t>
        </is>
      </c>
      <c r="G28" s="166" t="inlineStr">
        <is>
          <t>หม่อน</t>
        </is>
      </c>
      <c r="H28" s="166" t="inlineStr">
        <is>
          <t>แตงกวา</t>
        </is>
      </c>
      <c r="I28" s="167" t="inlineStr">
        <is>
          <t>1</t>
        </is>
      </c>
      <c r="J28" s="166" t="inlineStr">
        <is>
          <t>✅ คำตอบที่ถูกต้อง: ข้อ ก. บัวบก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บัวบก สารสกัดจากใบบัวบก (Centella asiatica) มีสาร Asiaticoside, Madecassoside และ Asiatic acid ซึ่งมีฤทธิ์กระตุ้นการสร้างคอลลาเจน เร่งการหายของแผล และลดโอกาสการเกิดแผลเป็นนูน (hypertrophic scar) หรือรอยแผลเป็นจากสิวได้ดี
🔍 ข้ออื่นผิดเพราะอะไร:
• ข้อ ข. (ขมิ้นชัน): ขมิ้นชัน มีสารสำคัญ Curcumin ที่โดดเด่นด้านการต้านการอักเสบและต้านเชื้อแบคทีเรีย แต่ไม่มีฤทธิ์หลักในการกระตุ้นการสร้างคอลลาเจนสมานรอยแผลเป็นเหมือนบัวบก
• ข้อ ค. (ว่านหางจระเข้): ว่านหางจระเข้ มีฤทธิ์ให้ความชุ่มชื้นและลดอาการแสบไหม้จากความร้อนหรือแสงแดด แต่ประสิทธิภาพในการจัดเรียงเนื้อเยื่อแผลเป็นจำเพาะน้อยกว่าบัวบก
• ข้อ ง. (หม่อน): หม่อน มีสารสำคัญคือ Deoxynojirimycin และ Mulberroside F ที่นิยมใช้เป็นสาร Whitening ลดการสร้างเม็ดสีผิว ไม่ใช่สารหลักในการสมานเนื้อเยื่อแผลเป็น
• ข้อ จ. (แตงกวา): แตงกวา มีคุณสมบัติเด่นในการให้ความชุ่มชื้น ปลอบประโลมผิว และลดอาการบวมน้ำ แต่ไม่มีคุณสมบัติในการกระตุ้นการสร้างเนื้อเยื่อเพื่อลดรอยแผลเป็น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8" s="166" t="inlineStr"/>
      <c r="L28" s="166" t="inlineStr">
        <is>
          <t>Dermatologic</t>
        </is>
      </c>
      <c r="M28" s="166" t="inlineStr">
        <is>
          <t>Acne</t>
        </is>
      </c>
      <c r="N28" s="165" t="inlineStr">
        <is>
          <t>Clinic</t>
        </is>
      </c>
      <c r="O28" s="166" t="inlineStr">
        <is>
          <t>ข้อ 26 Pharma Plus เล่มม่วง (เฉลยข้อ ก)</t>
        </is>
      </c>
      <c r="P28" s="165" t="inlineStr">
        <is>
          <t>แบบฝึกหัด</t>
        </is>
      </c>
      <c r="Q28" s="165" t="inlineStr">
        <is>
          <t>เล่มม่วง</t>
        </is>
      </c>
      <c r="R28" s="165" t="inlineStr"/>
    </row>
    <row r="29" ht="24" customHeight="1" s="49">
      <c r="A29" s="167" t="n">
        <v>27</v>
      </c>
      <c r="B29" s="166" t="inlineStr">
        <is>
          <t>อาหารประเภทใดที่ต้องแนะนำให้ผู้ป่วยรายนี้งดหรือบริโภคให้น้อยลง</t>
        </is>
      </c>
      <c r="C29" s="166" t="inlineStr"/>
      <c r="D29" s="166" t="inlineStr">
        <is>
          <t>อาหารที่มีไขมันและคาร์โบไฮเดรตสูง</t>
        </is>
      </c>
      <c r="E29" s="166" t="inlineStr">
        <is>
          <t>อาหารที่มีโปรตีนและไฟเบอร์สูง</t>
        </is>
      </c>
      <c r="F29" s="166" t="inlineStr">
        <is>
          <t>อาหารที่มีวิตามิน และ แร่ธาตุสูง</t>
        </is>
      </c>
      <c r="G29" s="166" t="inlineStr">
        <is>
          <t>อาหารที่มีเกลือและวิตามินสูง</t>
        </is>
      </c>
      <c r="H29" s="166" t="inlineStr">
        <is>
          <t>อาหารที่มีรสเผ็ดและรสเปรี้ยว</t>
        </is>
      </c>
      <c r="I29" s="167" t="inlineStr">
        <is>
          <t>1</t>
        </is>
      </c>
      <c r="J29" s="166" t="inlineStr">
        <is>
          <t>✅ คำตอบที่ถูกต้อง: ข้อ ก. อาหารที่มีไขมันและคาร์โบไฮเดรตสูง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อาหารที่มีไขมันและคาร์โบไฮเดรตสูง อาหารที่มีดัชนีน้ำตาลสูง (High glycemic load: คาร์โบไฮเดรตเชิงเดี่ยว) และไขมันอิ่มตัวสูง กระตุ้นการหลั่งอินซูลินและ IGF-1 ซึ่งไปกระตุ้นต่อมไขมันให้สร้าง sebum มากขึ้นและเพิ่มการอักเสบ ส่งผลให้อาการสิวแย่ลง จึงควรแนะนำให้งดหรือบริโภคน้อยลง
🔍 ข้ออื่นผิดเพราะอะไร:
• ข้อ ข. (อาหารที่มีโปรตีนและไฟเบอร์สูง): อาหารโปรตีนและไฟเบอร์สูงช่วยรักษาสมดุลระดับน้ำตาลในเลือด ลดการหลั่งฮอร์โมนอินซูลิน จึงไม่มีหลักฐานเชื่อมโยงว่ากระตุ้นให้สิวแย่ลง
• ข้อ ค. (อาหารที่มีวิตามิน และ แร่ธาตุสูง): วิตามินและแร่ธาตุ เช่น วิตามินเอ วิตามินซี และสังกะสี (Zinc) มีบทบาทช่วยต้านการอักเสบและส่งเสริมการหายของเนื้อเยื่อผิวหนัง
• ข้อ ง. (อาหารที่มีเกลือและวิตามินสูง): เกลือแร่และวิตามินไม่จัดเป็นสารอาหารกลุ่มกระตุ้นระดับฮอร์โมนอินซูลินหรือ IGF-1 ที่มีผลกระตุ้นการสร้างไขมันของต่อม Sebum
• ข้อ จ. (อาหารที่มีรสเผ็ดและรสเปรี้ยว): อาหารรสเผ็ดหรือรสเปรี้ยวอาจกระตุ้นการขยายตัวของหลอดเลือดบริเวณใบหน้า (Flushing) หรือกระตุ้นโรค Rosacea แต่ไม่ได้เป็นสาเหตุหลักของการเกิดสิวทั่วไป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9" s="166" t="inlineStr"/>
      <c r="L29" s="166" t="inlineStr">
        <is>
          <t>Dermatologic</t>
        </is>
      </c>
      <c r="M29" s="166" t="inlineStr">
        <is>
          <t>Acne</t>
        </is>
      </c>
      <c r="N29" s="165" t="inlineStr">
        <is>
          <t>Clinic</t>
        </is>
      </c>
      <c r="O29" s="166" t="inlineStr">
        <is>
          <t>ข้อ 27 Pharma Plus เล่มม่วง (เฉลยข้อ ก)</t>
        </is>
      </c>
      <c r="P29" s="165" t="inlineStr">
        <is>
          <t>แบบฝึกหัด</t>
        </is>
      </c>
      <c r="Q29" s="165" t="inlineStr">
        <is>
          <t>เล่มม่วง</t>
        </is>
      </c>
      <c r="R29" s="165" t="inlineStr"/>
    </row>
    <row r="30" ht="24" customHeight="1" s="49">
      <c r="A30" s="167" t="n">
        <v>28</v>
      </c>
      <c r="B30" s="166" t="inlineStr">
        <is>
          <t>หากผู้ป่วยรายนี้ต้องการใช้ยาคุมกำเนิดเพื่อคุมกำเนิด และต้องการให้มีผลดีต่ออาการสิวที่เป็นอยู่ ท่านจะแนะนำยาคุมที่มีส่วนผสมใดต่อไปนี้</t>
        </is>
      </c>
      <c r="C30" s="166" t="inlineStr"/>
      <c r="D30" s="166" t="inlineStr">
        <is>
          <t>Norethindrone acetate 3 mg &amp; ethinylestradiol 0.05 mg</t>
        </is>
      </c>
      <c r="E30" s="166" t="inlineStr">
        <is>
          <t>Desogestrel 0.15 mg &amp; ethinylestradiol 0.03 mg</t>
        </is>
      </c>
      <c r="F30" s="166" t="inlineStr">
        <is>
          <t>Ethynodiol diacetate 1 mg &amp; ethinylestradiol 0.045 mg</t>
        </is>
      </c>
      <c r="G30" s="166" t="inlineStr">
        <is>
          <t>Cyproterone acetate 2 mg &amp; ethinylestradiol 0.035 mg</t>
        </is>
      </c>
      <c r="H30" s="166" t="inlineStr">
        <is>
          <t>Levonorgestrel 0.15 mg &amp; ethinylestradiol 0.025 mg</t>
        </is>
      </c>
      <c r="I30" s="167" t="inlineStr">
        <is>
          <t>4</t>
        </is>
      </c>
      <c r="J30" s="166" t="inlineStr">
        <is>
          <t>✅ คำตอบที่ถูกต้อง: ข้อ ง. Cyproterone acetate 2 mg &amp; ethinylestradiol 0.035 mg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Cyproterone acetate 2 mg &amp; ethinylestradiol 0.035 mg Cyproterone acetate (CPA) ผสมกับ Ethinylestradiol (EE) มีฤทธิ์เป็น anti-androgen โดยการแข่งขันจับกับ androgen receptor และลดการสร้าง androgen จากรังไข่ ทำให้ต่อมไขมันลดการผลิต sebum จึงช่วยรักษาและบรรเทาอาการสิวได้ดีที่สุดในกลุ่มยาคุมกำเนิด
🔍 ข้ออื่นผิดเพราะอะไร:
• ข้อ ก. (Norethindrone acetate 3 mg &amp; ethinylestradiol 0.05 mg): Norethindrone acetate เป็น Progestin รุ่นแรกที่มีฤทธิ์ Androgenic สูง ซึ่งอาจกระตุ้นต่อมไขมันและทำให้อาการสิวรุนแรงขึ้น
• ข้อ ข. (Desogestrel 0.15 mg &amp; ethinylestradiol 0.03 mg): แม้ Desogestrel จะมีฤทธิ์ Androgenic ต่ำ แต่ประสิทธิภาพในการต้านแอนโดรเจนไม่โดดเด่นและจำเพาะเท่า Cyproterone acetate
• ข้อ ค. (Ethynodiol diacetate 1 mg &amp; ethinylestradiol 0.045 mg): Ethynodiol diacetate เป็นโปรเจสตินที่มีประสิทธิภาพในการต้านสิวต่ำกว่าสารที่มีฤทธิ์ Anti-androgen โดยตรงอย่าง Cyproterone acetate
• ข้อ จ. (Levonorgestrel 0.15 mg &amp; ethinylestradiol 0.025 mg): Levonorgestrel เป็น Progestin รุ่นที่สองที่มีฤทธิ์แอนโดรเจนสูงเด่นชัด ซึ่งมักเป็นสาเหตุทำให้เกิดสิว ผิวมัน และขนดกเพิ่มขึ้น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30" s="166" t="inlineStr"/>
      <c r="L30" s="166" t="inlineStr">
        <is>
          <t>Dermatologic</t>
        </is>
      </c>
      <c r="M30" s="166" t="inlineStr">
        <is>
          <t>Acne</t>
        </is>
      </c>
      <c r="N30" s="165" t="inlineStr">
        <is>
          <t>Clinic</t>
        </is>
      </c>
      <c r="O30" s="166" t="inlineStr">
        <is>
          <t>ข้อ 28 Pharma Plus เล่มม่วง (เฉลยข้อ ง)</t>
        </is>
      </c>
      <c r="P30" s="165" t="inlineStr">
        <is>
          <t>แบบฝึกหัด</t>
        </is>
      </c>
      <c r="Q30" s="165" t="inlineStr">
        <is>
          <t>เล่มม่วง</t>
        </is>
      </c>
      <c r="R30" s="165" t="inlineStr"/>
    </row>
    <row r="31" ht="24" customHeight="1" s="49">
      <c r="A31" s="167" t="n">
        <v>29</v>
      </c>
      <c r="B31" s="166" t="inlineStr">
        <is>
          <t>สถานการณ์ที่ 5 นางสาววาริสา ระหว่างกำลังจอดมอเตอร์ไซค์ ขาได้ถูกท่อไอเสียรถคันข้าง ๆ ผิวหนังจึงบวม มีลักษณะเป็นตุ่มน้ำ เพื่อแนะนำให้วาริสาใช้ยาสีฟันทาบริเวณแผล แต่ไม่ดีขึ้น 2 วันต่อมาแผลมีลักษณะไม่ดีขึ้น บวม และและตุ่มน้ำแตกออก มีน้ำเหลืองไหล มีหนอง บวมแดง ผู้ป่วยมาขอซื้อยาที่ร้านขายยาท่านจะจ่ายยาใดให้แก่ผู้ป่วยรายนี้
ยาใดที่ควรเลือกใช้เพื่อรักษาแผลของผู้ป่วยรายนี้</t>
        </is>
      </c>
      <c r="C31" s="166" t="inlineStr"/>
      <c r="D31" s="166" t="inlineStr">
        <is>
          <t>Aloe vera gel</t>
        </is>
      </c>
      <c r="E31" s="166" t="inlineStr">
        <is>
          <t>Capsaicin gel</t>
        </is>
      </c>
      <c r="F31" s="166" t="inlineStr">
        <is>
          <t>Mupirocin ointment</t>
        </is>
      </c>
      <c r="G31" s="166" t="inlineStr">
        <is>
          <t>Gentamicin cream</t>
        </is>
      </c>
      <c r="H31" s="166" t="inlineStr">
        <is>
          <t>Silver sulfadiazine cream</t>
        </is>
      </c>
      <c r="I31" s="167" t="n">
        <v>5</v>
      </c>
      <c r="J31" s="166" t="inlineStr">
        <is>
          <t>✅ คำตอบที่ถูกต้อง: ข้อ จ. Silver sulfasalazine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Silver sulfasalazine แผลไฟไหม้จากท่อไอเสียที่มีการติดเชื้อซ้ำซ้อน (มีหนอง บวมแดง น้ำเหลืองไหล) จำเป็นต้องได้รับยาปฏิชีวนะเฉพาะที่เพื่อครอบคลุมเชื้อ Staphylococcus aureus และ Streptococcus pyogenes ซึ่ง Mupirocin ointment เป็นยาปฏิชีวนะเฉพาะที่ที่มี efficacy สูงมากในการรักษาการติดเชื้อที่ผิวหนัง (skin structure infections)
 เป็น csDMARD สำหรับ RA และ peripheral spondyloarthritis ปลอดภัยในหญิงตั้งครรภ์ แต่ contraindication ในผู้ที่แพ้ sulfa หรือ G6PD deficiency
🔍 ข้ออื่นผิดเพราะอะไร:
• ข้อ ก. (Aloe vera gel): Aloe vera gel เหมาะสำหรับแผลไฟไหม้ระดับที่หนึ่งที่ไม่เปิด เพื่อบรรเทาความร้อนและให้ความชุ่มชื้น แต่ไม่มีฤทธิ์ต้านเชื้อแบคทีเรียสำหรับแผลที่มีหนอง
• ข้อ ข. (Capsaicin gel): Capsaicin gel เป็นยาทาบรรเทาอาการปวดปลายประสาท ออกฤทธิ์ต่อ Substance P ซึ่งมีข้อห้ามใช้เด็ดขาดกับแผลเปิดและแผลไฟไหม้เพราะทำให้แสบร้อนรุนแรง
• ข้อ ค. (Mupirocin ointment): Mupirocin ointment มีประสิทธิภาพดีต่อการติดเชื้อแบคทีเรียแกรมบวกบนผิวหนัง แต่สำหรับแผลท่อไอเสียที่มีพื้นที่กว้างมักเลือกใช้ยาที่มีฤทธิ์ครอบคลุมกว้างขวาง
• ข้อ ง. (Gentamicin cream): Gentamicin cream เป็นยาปฏิชีวนะเฉพาะที่ที่มีความเสี่ยงต่อการเกิดเชื้อดื้อยาได้ง่ายและไม่ครอบคลุมการสมานแผลไฟไหม้ได้ดีเท่า Silver sulfadiazine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Sulfa &amp; G6PD Precaution: แตกตัวในลำไส้ใหญ่เป็น 5-ASA และ Sulfapyridine ห้ามใช้ในผู้ที่แพ้ยาซัลฟา และระวัง hemolytic anemia ในผู้ป่วยพร่องเอนไซม์ G6PD
• Orange-Yellow Secretions: สารคัดหลั่ง ปัสสาวะ หรือผิวหนังอาจเปลี่ยนเป็นสีเหลืองส้ม และอาจทำให้คอนแทกต์เลนส์เปลี่ยนสีถาวร</t>
        </is>
      </c>
      <c r="K31" s="166" t="inlineStr"/>
      <c r="L31" s="166" t="inlineStr">
        <is>
          <t>Dermatologic</t>
        </is>
      </c>
      <c r="M31" s="166" t="inlineStr">
        <is>
          <t>Wound</t>
        </is>
      </c>
      <c r="N31" s="165" t="inlineStr">
        <is>
          <t>Clinic</t>
        </is>
      </c>
      <c r="O31" s="166" t="inlineStr">
        <is>
          <t>ข้อ 29 Pharma Plus เล่มม่วง (เฉลยข้อ จ)</t>
        </is>
      </c>
      <c r="P31" s="165" t="inlineStr">
        <is>
          <t>แบบฝึกหัด</t>
        </is>
      </c>
      <c r="Q31" s="165" t="inlineStr">
        <is>
          <t>เล่มม่วง</t>
        </is>
      </c>
      <c r="R31" s="165" t="inlineStr"/>
    </row>
    <row r="32" ht="24" customHeight="1" s="49">
      <c r="A32" s="167" t="n">
        <v>30</v>
      </c>
      <c r="B32" s="166" t="inlineStr">
        <is>
          <t>Mupirocin ointment มีข้อดีกว่า gentamicin cream อย่างไร</t>
        </is>
      </c>
      <c r="C32" s="166" t="inlineStr"/>
      <c r="D32" s="166" t="inlineStr">
        <is>
          <t>มีคุณสมบัติครอบคลุมเชื้อกลุ่ม anaerobic</t>
        </is>
      </c>
      <c r="E32" s="166" t="inlineStr">
        <is>
          <t>มีคุณสมบัติครอบคลุมเชื้อ MRSA</t>
        </is>
      </c>
      <c r="F32" s="166" t="inlineStr">
        <is>
          <t>มีคุณสมบัติครอบคลุมเชื้อ Pseudomonas aeruginosa</t>
        </is>
      </c>
      <c r="G32" s="166" t="inlineStr">
        <is>
          <t>ระคายเคืองน้อยกว่าและหายเร็วกว่า</t>
        </is>
      </c>
      <c r="H32" s="166" t="inlineStr">
        <is>
          <t>ดูดซึมเข้าผิวหนังได้ดี ใช้ในการติดเชื้อที่บริเวณผิวหนัง</t>
        </is>
      </c>
      <c r="I32" s="167" t="n">
        <v>2</v>
      </c>
      <c r="J32" s="166" t="inlineStr">
        <is>
          <t>✅ คำตอบที่ถูกต้อง: ข้อ ข. มีคุณสมบัติครอบคลุมเชื้อ MRSA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มีคุณสมบัติครอบคลุมเชื้อ MRSA Mupirocin ointment มีจุดเด่นสำคัญคือครอบคลุมเชื้อ Methicillin-resistant Staphylococcus aureus (MRSA) ได้ดี ซึ่ง Gentamicin cream ไม่ครอบคลุมเชื้อกลุ่มนี้
🔍 ข้ออื่นผิดเพราะอะไร:
• ข้อ ก. (มีคุณสมบัติครอบคลุมเชื้อกลุ่ม anaerobic): Mupirocin ออกฤทธิ์ยับยั้งเอนไซม์ Isoleucyl-tRNA synthetase ของแบคทีเรียแกรมบวกเป็นหลัก ไม่มีฤทธิ์ครอบคลุมเชื้อกลุ่ม Anaerobes
• ข้อ ค. (มีคุณสมบัติครอบคลุมเชื้อ Pseudomonas aeruginosa): Mupirocin ไม่มีฤทธิ์ต้านเชื้อแกรมลบอย่าง Pseudomonas aeruginosa ซึ่งเป็นเชื้อที่ Gentamicin มีฤทธิ์ครอบคลุมได้ดีกว่า
• ข้อ ง. (ระคายเคืองน้อยกว่าและหายเร็วกว่า): การระคายเคืองและระยะเวลาการหายของแผลขึ้นกับลักษณะของรอยโรคและการทำแผล ไม่ใช่ข้อได้เปรียบทางเภสัชวิทยาหลักที่ใช้เปรียบเทียบกับ Gentamicin
• ข้อ จ. (ดูดซึมเข้าผิวหนังได้ดี ใช้ในการติดเชื้อที่บริเวณผิวหนัง): ยาทาทั้งสองชนิดถูกออกแบบมาเพื่อออกฤทธิ์เฉพาะที่บนผิวหนังชั้นนอกโดยจำกัดการดูดซึมเข้าสู่กระแสเลือด เพื่อหลีกเลี่ยงผลข้างเคียงในระบบร่างกาย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2" s="166" t="inlineStr"/>
      <c r="L32" s="166" t="inlineStr">
        <is>
          <t>Dermatologic</t>
        </is>
      </c>
      <c r="M32" s="166" t="inlineStr">
        <is>
          <t>Wound</t>
        </is>
      </c>
      <c r="N32" s="165" t="inlineStr">
        <is>
          <t>Clinic</t>
        </is>
      </c>
      <c r="O32" s="166" t="inlineStr">
        <is>
          <t>ข้อ 30 Pharma Plus เล่มม่วง (เฉลยข้อ ข)</t>
        </is>
      </c>
      <c r="P32" s="165" t="inlineStr">
        <is>
          <t>แบบฝึกหัด</t>
        </is>
      </c>
      <c r="Q32" s="165" t="inlineStr">
        <is>
          <t>เล่มม่วง</t>
        </is>
      </c>
      <c r="R32" s="165" t="inlineStr"/>
    </row>
    <row r="33" ht="24" customHeight="1" s="49">
      <c r="A33" s="167" t="n">
        <v>31</v>
      </c>
      <c r="B33" s="166" t="inlineStr">
        <is>
          <t>สมุนไพรใดนำมาใช้รักษาแผลเป็น</t>
        </is>
      </c>
      <c r="C33" s="166" t="inlineStr"/>
      <c r="D33" s="166" t="inlineStr">
        <is>
          <t>หอมหัวใหญ่</t>
        </is>
      </c>
      <c r="E33" s="166" t="inlineStr">
        <is>
          <t>กระเทียม</t>
        </is>
      </c>
      <c r="F33" s="166" t="inlineStr">
        <is>
          <t>พริกไทย</t>
        </is>
      </c>
      <c r="G33" s="166" t="inlineStr">
        <is>
          <t>มะกรูด</t>
        </is>
      </c>
      <c r="H33" s="166" t="inlineStr">
        <is>
          <t>ข่า</t>
        </is>
      </c>
      <c r="I33" s="167" t="inlineStr">
        <is>
          <t>1</t>
        </is>
      </c>
      <c r="J33" s="166" t="inlineStr">
        <is>
          <t>✅ คำตอบที่ถูกต้อง: ข้อ ก. หอมหัวใหญ่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หอมหัวใหญ่ สารสกัดจากหอมหัวใหญ่ (Allium cepa extract) มีฤทธิ์ลดการอักเสบและยับยั้งการสร้างเนื้อเยื่อแผลเป็น (fibroblast proliferation) นิยมนำมาใช้ทาเพื่อป้องกันและรักษาแผลเป็นนูนหรือคีลอยด์
🔍 ข้ออื่นผิดเพราะอะไร:
• ข้อ ข. (กระเทียม): กระเทียม มีสารสำคัญคือ Allicin โดดเด่นด้านฤทธิ์ต้านเชื้อรา แบคทีเรีย และลดไขมัน แต่ไม่มีคุณสมบัติในการลดการสร้างเนื้อเยื่อแผลเป็น
• ข้อ ค. (พริกไทย): พริกไทย มีสารสำคัญคือ Piperine โดดเด่นด้านการขับลม กระตุ้นการไหลเวียนโลหิต และบรรเทาอาการปวด แต่ไม่ได้นำมาใช้ทารักษาแผลเป็น
• ข้อ ง. (มะกรูด): มะกรูด มีน้ำมันหอมระเหยและกรดซิตริก นิยมนำมาใช้บำรุงเส้นผม หนังศีรษะ และขจัดรังแค หากทาบนแผลเป็นอาจเกิดการระคายเคืองจากความเป็นกรด
• ข้อ จ. (ข่า): ข่า มีสารสำคัญคือ Galangin นิยมนำมารักษาโรคผิวหนังจากเชื้อรา เช่น กลาก เกลื้อน แต่ไม่มีคุณสมบัติในการรักษาหรือลดรอยแผลเป็น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Wound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3" s="166" t="inlineStr"/>
      <c r="L33" s="166" t="inlineStr">
        <is>
          <t>Dermatologic</t>
        </is>
      </c>
      <c r="M33" s="166" t="inlineStr">
        <is>
          <t>Wound</t>
        </is>
      </c>
      <c r="N33" s="165" t="inlineStr">
        <is>
          <t>Clinic</t>
        </is>
      </c>
      <c r="O33" s="166" t="inlineStr">
        <is>
          <t>ข้อ 31 Pharma Plus เล่มม่วง (เฉลยข้อ ก)</t>
        </is>
      </c>
      <c r="P33" s="165" t="inlineStr">
        <is>
          <t>แบบฝึกหัด</t>
        </is>
      </c>
      <c r="Q33" s="165" t="inlineStr">
        <is>
          <t>เล่มม่วง</t>
        </is>
      </c>
      <c r="R33" s="165" t="inlineStr"/>
    </row>
    <row r="34" ht="24" customHeight="1" s="49">
      <c r="A34" s="167" t="n">
        <v>32</v>
      </c>
      <c r="B34" s="166" t="inlineStr">
        <is>
          <t>สมุนไพรใดที่นำมาใช้เพื่อสมานแผล</t>
        </is>
      </c>
      <c r="C34" s="166" t="inlineStr"/>
      <c r="D34" s="166" t="inlineStr">
        <is>
          <t>ขมิ้น</t>
        </is>
      </c>
      <c r="E34" s="166" t="inlineStr">
        <is>
          <t>บัวบก</t>
        </is>
      </c>
      <c r="F34" s="166" t="inlineStr">
        <is>
          <t>พญายอ</t>
        </is>
      </c>
      <c r="G34" s="166" t="inlineStr">
        <is>
          <t>ทองพันชั่ง</t>
        </is>
      </c>
      <c r="H34" s="166" t="inlineStr">
        <is>
          <t>สะระแหน่</t>
        </is>
      </c>
      <c r="I34" s="167" t="inlineStr">
        <is>
          <t>2</t>
        </is>
      </c>
      <c r="J34" s="166" t="inlineStr">
        <is>
          <t>✅ คำตอบที่ถูกต้อง: ข้อ ข. บัวบก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บัวบก ใบบัวบก (Centella asiatica) มีสาร Asiaticoside ที่ช่วยกระตุ้นการสร้างคอลลาเจนและเร่งกระบวนการสมานแผล ทำให้แผลหายเร็วขึ้น นิยมใช้ในการรักษาแผลสดและแผลไฟไหม้
🔍 ข้ออื่นผิดเพราะอะไร:
• ข้อ ก. (ขมิ้น): ขมิ้น มีสารสำคัญ Curcumin โดดเด่นด้านการต้านการอักเสบ ต้านอนุมูลอิสระ และรักษาแผลในทางเดินอาหาร แต่ฤทธิ์กระตุ้นการสมานเนื้อเยื่อแผลภายนอกไม่เด่นชัดเท่าบัวบก
• ข้อ ค. (พญายอ): พญายอ มีสารสกัดที่มีฤทธิ์ต้านเชื้อไวรัสเริม (Herpes simplex) และบรรเทาอาการแมลงสัตว์กัดต่อย ไม่ใช่สมุนไพรหลักสำหรับกระตุ้นการสมานแผล
• ข้อ ง. (ทองพันชั่ง): ทองพันชั่ง มีสารสำคัญคือ Rhinacanthin ที่ออกฤทธิ์ต้านเชื้อราบนผิวหนังจำพวกกลากเกลื้อนโดยตรง ไม่ได้ใช้เพื่อการสมานบาดแผล
• ข้อ จ. (สะระแหน่): สะระแหน่ มีสาร Menthol ที่ช่วยแต่งกลิ่น ให้ความเย็นสดชื่น และบรรเทาอาการคัน แต่ไม่มีผลส่งเสริมกระบวนการสมานเนื้อเยื่อบาดแผล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Wound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4" s="166" t="inlineStr"/>
      <c r="L34" s="166" t="inlineStr">
        <is>
          <t>Dermatologic</t>
        </is>
      </c>
      <c r="M34" s="166" t="inlineStr">
        <is>
          <t>Wound</t>
        </is>
      </c>
      <c r="N34" s="165" t="inlineStr">
        <is>
          <t>Clinic</t>
        </is>
      </c>
      <c r="O34" s="166" t="inlineStr">
        <is>
          <t>ข้อ 32 Pharma Plus เล่มม่วง (เฉลยข้อ ข)</t>
        </is>
      </c>
      <c r="P34" s="165" t="inlineStr">
        <is>
          <t>แบบฝึกหัด</t>
        </is>
      </c>
      <c r="Q34" s="165" t="inlineStr">
        <is>
          <t>เล่มม่วง</t>
        </is>
      </c>
      <c r="R34" s="165" t="inlineStr"/>
    </row>
    <row r="35" ht="24" customHeight="1" s="49">
      <c r="A35" s="167" t="n">
        <v>33</v>
      </c>
      <c r="B35" s="166" t="inlineStr">
        <is>
          <t>อีก 1 สัปดาห์ต่อมา ผู้ป่วยมีภาวะแทรกซ้อน คือ cellulitis ได้เข้ารับการรักษาที่โรงพยาบาล ผู้ป่วยควรได้รับยาใด</t>
        </is>
      </c>
      <c r="C35" s="166" t="inlineStr"/>
      <c r="D35" s="166" t="inlineStr">
        <is>
          <t>Amoxicillin รับประทาน</t>
        </is>
      </c>
      <c r="E35" s="166" t="inlineStr">
        <is>
          <t>Cefdinir รับประทาน</t>
        </is>
      </c>
      <c r="F35" s="166" t="inlineStr">
        <is>
          <t>Ceftriaxone ฉีด</t>
        </is>
      </c>
      <c r="G35" s="166" t="inlineStr">
        <is>
          <t>Cloxacillin รับประทาน</t>
        </is>
      </c>
      <c r="H35" s="166" t="inlineStr">
        <is>
          <t>Penicillin G ฉีด</t>
        </is>
      </c>
      <c r="I35" s="167" t="n">
        <v>4</v>
      </c>
      <c r="J35" s="166" t="inlineStr">
        <is>
          <t>✅ คำตอบที่ถูกต้อง: ข้อ ง. Cloxacillin-รับประทาน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Cloxacillin-รับประทาน กรณีผู้ป่วย Cellulitis ที่ต้องเข้ารับการรักษาในโรงพยาบาล มักมีอาการรุนแรงหรือลุกลาม จึงควรได้รับยาปฏิชีวนะทางหลอดเลือดดำ เช่น Ceftriaxone เพื่อให้ระดับยาในเลือดสูงเพียงพอในการกำจัดเชื้อ Staphylococcus aureus และ Streptococcus pyogenes ซึ่งเป็นสาเหตุหลัก
 เป็น penicillinase-resistant penicillin เป็น drug of choice สำหรับ Methicillin-Susceptible Staphylococcus aureus (MSSA) infections ต้องรับประทานตอนท้องว่าง
🔍 ข้ออื่นผิดเพราะอะไร:
• ข้อ ก. (Amoxicillin รับประทาน): Amoxicillin ถูกทำลายได้ง่ายโดยเอนไซม์ Penicillinase จากเชื้อ Staphylococcus aureus ซึ่งเป็นเชื้อสาเหตุสำคัญของ Cellulitis จึงไม่มีประสิทธิภาพหากไม่ผสม Clavulanic acid
• ข้อ ข. (Cefdinir รับประทาน): Cefdinir เป็นยากลุ่ม Oral third-generation cephalosporin ที่มีฤทธิ์เด่นต่อเชื้อแกรมลบ และมีฤทธิ์ต่อ MSSA ด้อยกว่ายากลุ่ม Anti-staphylococcal penicillins
• ข้อ ค. (Ceftriaxone ฉีด): Ceftriaxone ฉีด เป็นยากลุ่ม Third-generation cephalosporin ที่มักสงวนไว้สำหรับการติดเชื้อรุนแรงหรือการติดเชื้อแบคทีเรียแกรมลบในโรงพยาบาล
• ข้อ จ. (Penicillin G ฉีด): Penicillin G ไม่ครอบคลุมเชื้อ Staphylococcus aureus สายพันธุ์ที่สร้างเอนไซม์ Beta-lactamase ซึ่งพบเป็นเชื้อก่อโรคหลักของ Cellulitis ในปัจจุบัน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5" s="166" t="inlineStr"/>
      <c r="L35" s="166" t="inlineStr">
        <is>
          <t>Dermatologic</t>
        </is>
      </c>
      <c r="M35" s="166" t="inlineStr">
        <is>
          <t>Eczema &amp; Dermatitis</t>
        </is>
      </c>
      <c r="N35" s="165" t="inlineStr">
        <is>
          <t>Clinic</t>
        </is>
      </c>
      <c r="O35" s="166" t="inlineStr">
        <is>
          <t>ข้อ 33 Pharma Plus เล่มม่วง (เฉลยข้อ ง)</t>
        </is>
      </c>
      <c r="P35" s="165" t="inlineStr">
        <is>
          <t>แบบฝึกหัด</t>
        </is>
      </c>
      <c r="Q35" s="165" t="inlineStr">
        <is>
          <t>เล่มม่วง</t>
        </is>
      </c>
      <c r="R35" s="165" t="inlineStr"/>
    </row>
    <row r="36" ht="24" customHeight="1" s="49">
      <c r="A36" s="167" t="n">
        <v>34</v>
      </c>
      <c r="B36" s="166" t="inlineStr">
        <is>
          <t>ถ้าผู้ป่วย cellulitis แพ้ penicillin ควรให้ยาอะไรแทน</t>
        </is>
      </c>
      <c r="C36" s="166" t="inlineStr"/>
      <c r="D36" s="166" t="inlineStr">
        <is>
          <t>Clindamycin</t>
        </is>
      </c>
      <c r="E36" s="166" t="inlineStr">
        <is>
          <t>Cotrimoxazole</t>
        </is>
      </c>
      <c r="F36" s="166" t="inlineStr">
        <is>
          <t>Ciprofloxacin</t>
        </is>
      </c>
      <c r="G36" s="166" t="inlineStr">
        <is>
          <t>Doxycycline</t>
        </is>
      </c>
      <c r="H36" s="166" t="inlineStr">
        <is>
          <t>Erythromycin</t>
        </is>
      </c>
      <c r="I36" s="167" t="inlineStr">
        <is>
          <t>1</t>
        </is>
      </c>
      <c r="J36" s="166" t="inlineStr">
        <is>
          <t>✅ คำตอบที่ถูกต้อง: ข้อ ก. Clindamycin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Clindamycin ในผู้ป่วย Cellulitis ที่มีประวัติแพ้ยา Penicillin ยาทางเลือกที่ครอบคลุมเชื้อ Gram-positive ได้ดีและปลอดภัยคือ Clindamycin หรือกลุ่ม Macrolides (เช่น Erythromycin, Azithromycin)
🔍 ข้ออื่นผิดเพราะอะไร:
• ข้อ ข. (Cotrimoxazole): Cotrimoxazole ครอบคลุมเชื้อ MRSA ได้ดี แต่การออกฤทธิ์ต่อเชื้อ Streptococcus pyogenes ซึ่งเป็นสาเหตุสำคัญของ Cellulitis ไม่แน่นอน จึงไม่จัดเป็นยาทางเลือกแรกเดี่ยวๆ
• ข้อ ค. (Ciprofloxacin): Ciprofloxacin เป็นยากลุ่ม Fluoroquinolone ที่ออกฤทธิ์เด่นต่อแบคทีเรียแกรมลบ แต่ไม่มีประสิทธิภาพที่ดีต่อเชื้อแกรมบวกที่เป็นสาเหตุหลักของ Cellulitis
• ข้อ ง. (Doxycycline): Doxycycline ครอบคลุมเชื้อ MRSA ได้ แต่ประสิทธิภาพต่อ Streptococcus pyogenes มีความไม่แน่นอน จึงเป็นเพียงยาทางเลือกสำรอง
• ข้อ จ. (Erythromycin): Erythromycin มีอัตราการดื้อยาของเชื้อ Streptococcus และ Staphylococcus สูงมากในปัจจุบัน ร่วมกับมีผลข้างเคียงต่อระบบทางเดินอาหารรุนแรง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6" s="166" t="inlineStr"/>
      <c r="L36" s="166" t="inlineStr">
        <is>
          <t>Dermatologic</t>
        </is>
      </c>
      <c r="M36" s="166" t="inlineStr">
        <is>
          <t>Superficial fungal</t>
        </is>
      </c>
      <c r="N36" s="165" t="inlineStr">
        <is>
          <t>Clinic</t>
        </is>
      </c>
      <c r="O36" s="166" t="inlineStr">
        <is>
          <t>ข้อ 34 Pharma Plus เล่มม่วง (เฉลยข้อ ก ข ง)</t>
        </is>
      </c>
      <c r="P36" s="165" t="inlineStr">
        <is>
          <t>แบบฝึกหัด</t>
        </is>
      </c>
      <c r="Q36" s="165" t="inlineStr">
        <is>
          <t>เล่มม่วง</t>
        </is>
      </c>
      <c r="R36" s="165" t="inlineStr"/>
    </row>
    <row r="37" ht="24" customHeight="1" s="49">
      <c r="A37" s="167" t="n">
        <v>35</v>
      </c>
      <c r="B37" s="166" t="inlineStr">
        <is>
          <t>สถานการณ์ที่ 6 ผู้ป่วยชายอายุ 19 ปี มาพบเภสัชกรที่ร้านขายยา มาด้วยอาการเป็นผื่นหลายวง บริเวณลำตัว หลัง หนังศีรษะ ลักษณะผื่นเป็นผื่นนูนแดง มีสะเก็ด คัน
ลักษณะผื่นที่ผู้ป่วยเป็นบริเวณหนังศีรษะเรียกว่า</t>
        </is>
      </c>
      <c r="C37" s="166" t="inlineStr"/>
      <c r="D37" s="166" t="inlineStr">
        <is>
          <t>Tinea capitis</t>
        </is>
      </c>
      <c r="E37" s="166" t="inlineStr">
        <is>
          <t>Tinea corporis</t>
        </is>
      </c>
      <c r="F37" s="166" t="inlineStr">
        <is>
          <t>Tinea cruris</t>
        </is>
      </c>
      <c r="G37" s="166" t="inlineStr">
        <is>
          <t>Tinea versicolor</t>
        </is>
      </c>
      <c r="H37" s="166" t="inlineStr">
        <is>
          <t>Tinea pedis</t>
        </is>
      </c>
      <c r="I37" s="167" t="n">
        <v>1</v>
      </c>
      <c r="J37" s="166" t="inlineStr">
        <is>
          <t>✅ คำตอบที่ถูกต้อง: ข้อ ก. Tinea capitis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Tinea capitis การติดเชื้อรากลากที่บริเวณหนังศีรษะเรียกว่า Tinea capitis ซึ่งมักพบอาการคัน มีขุยหรือสะเก็ด และอาจมีผมร่วงเป็นหย่อมร่วมด้วย
🔍 ข้ออื่นผิดเพราะอะไร:
• ข้อ ข. (Tinea corporis): Tinea corporis เป็นการติดเชื้อรากลุ่มเดอร์มาโทไฟต์บริเวณผิวหนังลำตัว แขน หรือขา โดยมีลักษณะเป็นผื่นวงขอบนูนแดงและคัน ไม่ใช่บริเวณหนังศีรษะ
• ข้อ ค. (Tinea curis): Tinea cruris หมายถึงการติดเชื้อราบริเวณขาหนีบ ซอกขา หรือต้นขาด้านใน มักสัมพันธ์กับความอับชื้นและความร้อน
• ข้อ ง. (Tinea versicolor): Tinea versicolor หรือเกลื้อน เกิดจากการติดเชื้อรา Malassezia furfur มีลักษณะเป็นวงดวงสีขาว สีชมพู หรือสีน้ำตาล พร้อมสะเก็ดละเอียด ไม่ใช่เชื้อกลากบนหนังศีรษะ
• ข้อ จ. (Tinea pedis): Tinea pedis หมายถึงโรคน้ำกัดเท้าหรือฮ่องกงฟุต ซึ่งเป็นการติดเชื้อราบริเวณง่ามนิ้วเท้าหรือฝ่าเท้า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37" s="166" t="inlineStr"/>
      <c r="L37" s="166" t="inlineStr">
        <is>
          <t>Dermatologic</t>
        </is>
      </c>
      <c r="M37" s="166" t="inlineStr">
        <is>
          <t>Superficial fungal</t>
        </is>
      </c>
      <c r="N37" s="165" t="inlineStr">
        <is>
          <t>Clinic</t>
        </is>
      </c>
      <c r="O37" s="166" t="inlineStr">
        <is>
          <t>ข้อ 35 Pharma Plus เล่มม่วง (เฉลยข้อ ก)</t>
        </is>
      </c>
      <c r="P37" s="165" t="inlineStr">
        <is>
          <t>แบบฝึกหัด</t>
        </is>
      </c>
      <c r="Q37" s="165" t="inlineStr">
        <is>
          <t>เล่มม่วง</t>
        </is>
      </c>
      <c r="R37" s="165" t="inlineStr"/>
    </row>
    <row r="38" ht="24" customHeight="1" s="49">
      <c r="A38" s="167" t="n">
        <v>36</v>
      </c>
      <c r="B38" s="166" t="inlineStr">
        <is>
          <t>สถานการณ์ที่ 6 ผู้ป่วยชายอายุ 19 ปี มาพบเภสัชกรที่ร้านขายยา มาด้วยอาการเป็นผื่นหลายวง บริเวณลำตัว หลัง หนังศีรษะ ลักษณะผื่นเป็นผื่นนูนแดง มีสะเก็ด คัน
เภสัชกรจ่ายยา griseofulvin ระยะเวลาที่ใช้ในการรักษาด้วยยานี้เป็นอย่างน้อยกี่เดือน</t>
        </is>
      </c>
      <c r="C38" s="166" t="inlineStr"/>
      <c r="D38" s="166" t="inlineStr">
        <is>
          <t>14 วัน</t>
        </is>
      </c>
      <c r="E38" s="166" t="inlineStr">
        <is>
          <t>2 เดือน</t>
        </is>
      </c>
      <c r="F38" s="166" t="inlineStr">
        <is>
          <t>3 เดือน</t>
        </is>
      </c>
      <c r="G38" s="166" t="inlineStr">
        <is>
          <t>4 เดือน</t>
        </is>
      </c>
      <c r="H38" s="166" t="inlineStr">
        <is>
          <t>5 เดือน</t>
        </is>
      </c>
      <c r="I38" s="167" t="inlineStr">
        <is>
          <t>2</t>
        </is>
      </c>
      <c r="J38" s="166" t="inlineStr">
        <is>
          <t>✅ คำตอบที่ถูกต้อง: ข้อ ข. 2 เดือน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2 เดือน การรักษา Tinea capitis ด้วยยา Griseofulvin จำเป็นต้องใช้ระยะเวลานานเนื่องจากยาต้องซึมเข้าสู่รากผมและเส้นผมที่งอกใหม่ โดยทั่วไปแนะนำให้รับประทานติดต่อกันอย่างน้อย 6-8สัปดาห์ หรือสูงสุดถึง 2-3 เดือน เพื่อป้องกันการกลับเป็นซ้ำ
🔍 ข้ออื่นผิดเพราะอะไร:
• ข้อ ก. (14 วัน): ระยะเวลา 14 วันสั้นเกินไปสำหรับการรักษาการติดเชื้อราที่ต่อมรากผมและเส้นผม เนื่องจากยาจำเป็นต้องสะสมในเคราตินของเส้นผมที่งอกใหม่อย่างต่อเนื่อง
• ข้อ ค. (3 เดือน): ระยะเวลา 3 เดือนอาจยาวนานเกินความจำเป็นสำหรับเคสส่วนใหญ่และเพิ่มความเสี่ยงต่อผลข้างเคียงของยา Griseofulvin โดยระยะเวลามาตรฐานเบื้องต้นคือ 6 ถึง 8 สัปดาห์
• ข้อ ง. (4 เดือน): ระยะเวลา 4 เดือนมักใช้สำหรับการติดเชื้อราที่เล็บมือหรือเล็บเท้า ไม่ใช่ระยะเวลาการรักษาเริ่มต้นทั่วไปของ Tinea capitis
• ข้อ จ. (5 เดือน): ระยะเวลา 5 เดือนยาวนานเกินไปและมักสงวนไว้สำหรับการรักษาเชื้อราที่เล็บเท้า (Onychomycosis) ที่ต้องรอการงอกใหม่ของแผ่นเล็บทั้งหมด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38" s="166" t="inlineStr"/>
      <c r="L38" s="166" t="inlineStr">
        <is>
          <t>Dermatologic</t>
        </is>
      </c>
      <c r="M38" s="166" t="inlineStr">
        <is>
          <t>Eczema &amp; Dermatitis</t>
        </is>
      </c>
      <c r="N38" s="165" t="inlineStr">
        <is>
          <t>Clinic</t>
        </is>
      </c>
      <c r="O38" s="166" t="inlineStr">
        <is>
          <t>ข้อ 36 Pharma Plus เล่มม่วง (เฉลยข้อ ข)</t>
        </is>
      </c>
      <c r="P38" s="165" t="inlineStr">
        <is>
          <t>แบบฝึกหัด</t>
        </is>
      </c>
      <c r="Q38" s="165" t="inlineStr">
        <is>
          <t>เล่มม่วง</t>
        </is>
      </c>
      <c r="R38" s="165" t="inlineStr"/>
    </row>
    <row r="39" ht="24" customHeight="1" s="49">
      <c r="A39" s="167" t="n">
        <v>37</v>
      </c>
      <c r="B39" s="166" t="inlineStr">
        <is>
          <t>ข้อใดคือ กลไกการออกฤทธิ์ของยา griseofulvin</t>
        </is>
      </c>
      <c r="C39" s="166" t="inlineStr"/>
      <c r="D39" s="166" t="inlineStr">
        <is>
          <t>ยับยั้งและรบกวนการสังเคราะห์ ergosterol</t>
        </is>
      </c>
      <c r="E39" s="166" t="inlineStr">
        <is>
          <t>ยับยั้งการสร้าง mycolic acid ใน cell wall</t>
        </is>
      </c>
      <c r="F39" s="166" t="inlineStr">
        <is>
          <t>ยับยั้งการสร้าง microtubule ของ dermatophytes</t>
        </is>
      </c>
      <c r="G39" s="166" t="inlineStr">
        <is>
          <t>จับกับ phospholipids ยับยั้งการสร้าง cell wall</t>
        </is>
      </c>
      <c r="H39" s="166" t="inlineStr">
        <is>
          <t>จับกับ sterol ยับยั้งการสร้างผนังเซลล์</t>
        </is>
      </c>
      <c r="I39" s="167" t="inlineStr">
        <is>
          <t>3</t>
        </is>
      </c>
      <c r="J39" s="166" t="inlineStr">
        <is>
          <t>✅ คำตอบที่ถูกต้อง: ข้อ ค. ยับยั้งการสร้าง microtubule ของ dermatophytes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ยับยั้งการสร้าง microtubule ของ dermatophytes Griseofulvin ออกฤทธิ์โดยการจับกับ microtubule-associated proteins ขัดขวางการสร้าง mitotic spindle และการแบ่งเซลล์ของเชื้อรากลุ่ม dermatophytes โดยเฉพาะ Microsporum, Trichophyton และ Epidermophyton
🔍 ข้ออื่นผิดเพราะอะไร:
• ข้อ ก. (ยับยั้งและรบกวนการสังเคราะห์ ergosterol): การยับยั้งการสังเคราะห์ Ergosterol ผ่านการยับยั้งเอนไซม์ 14-alpha-demethylase เป็นกลไกการออกฤทธิ์จำเพาะของยาต้านเชื้อรากลุ่ม Azoles เช่น Ketoconazole และ Itraconazole
• ข้อ ข. (ยับยั้งการสร้าง mycolic acid ใน cell wall): การยับยั้งการสังเคราะห์ Mycolic acid ในผนังเซลล์เป็นกลไกการออกฤทธิ์ของยาต้านวัณโรค เช่น Isoniazid ไม่ใช่กลไกของยาต้านเชื้อรา
• ข้อ ง. (จับกับ phospholipids ยับยั้งการสร้าง cell wall): การจับกับ Phospholipids เพื่อทำลายความสมบูรณ์ของเยื่อหุ้มเซลล์ไม่ใช่กลไกหลักของ Griseofulvin ที่ออกฤทธิ์ขัดขวางการแบ่งเซลล์ในระยะ Metaphase
• ข้อ จ. (จับกับ sterol ยับยั้งการสร้างผนังเซลล์): การจับกับ Sterol บนเยื่อหุ้มเซลล์ทำให้เกิดรูรั่วเป็นกลไกของยากลุ่ม Polyene antifungals เช่น Amphotericin B และ Nystatin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9" s="166" t="inlineStr"/>
      <c r="L39" s="166" t="inlineStr">
        <is>
          <t>Dermatologic</t>
        </is>
      </c>
      <c r="M39" s="166" t="inlineStr">
        <is>
          <t>Superficial fungal</t>
        </is>
      </c>
      <c r="N39" s="165" t="inlineStr">
        <is>
          <t>Clinic</t>
        </is>
      </c>
      <c r="O39" s="166" t="inlineStr">
        <is>
          <t>ข้อ 37 Pharma Plus เล่มม่วง (เฉลยข้อ ค)</t>
        </is>
      </c>
      <c r="P39" s="165" t="inlineStr">
        <is>
          <t>แบบฝึกหัด</t>
        </is>
      </c>
      <c r="Q39" s="165" t="inlineStr">
        <is>
          <t>เล่มม่วง</t>
        </is>
      </c>
      <c r="R39" s="165" t="inlineStr"/>
    </row>
    <row r="40" ht="24" customHeight="1" s="49">
      <c r="A40" s="167" t="n">
        <v>38</v>
      </c>
      <c r="B40" s="166" t="inlineStr">
        <is>
          <t>หลังจากนั้นผู้ป่วยได้กลับมาหาเภสัชกรด้วยอาการเดิม เภสัชกรจึงทำการเปลี่ยนเป็นยา itraconazole ข้อใดเป็นข้อดีของยา itraconazole หรือยาในกลุ่ม azole
ข้อใดเป็นข้อดีของยา itraconazole หรือยาในกลุ่ม azole</t>
        </is>
      </c>
      <c r="C40" s="166" t="inlineStr"/>
      <c r="D40" s="166" t="inlineStr">
        <is>
          <t>มีเฉพาะยาฉีดเท่านั้น</t>
        </is>
      </c>
      <c r="E40" s="166" t="inlineStr">
        <is>
          <t>มีเฉพาะยาใช้ภายนอก</t>
        </is>
      </c>
      <c r="F40" s="166" t="inlineStr">
        <is>
          <t>มีอาการข้างเคียงน้อย</t>
        </is>
      </c>
      <c r="G40" s="166" t="inlineStr">
        <is>
          <t>ถูกเมตาบอไลต์ช้า อยู่ในร่างกายได้นาน</t>
        </is>
      </c>
      <c r="H40" s="166" t="inlineStr">
        <is>
          <t>มีปฏิกิริยาระหว่างยาลดลง</t>
        </is>
      </c>
      <c r="I40" s="167" t="n">
        <v>4</v>
      </c>
      <c r="J40" s="166" t="inlineStr">
        <is>
          <t>✅ คำตอบที่ถูกต้อง: ข้อ ง. ถูกเมตาบอไลต์ช้า อยู่ในร่างกายได้นาน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ถูกเมตาบอไลต์ช้า อยู่ในร่างกายได้นาน Itraconazole และยาในกลุ่ม azole มีข้อดีเด่นในแง่เภสัช okinetic คือจับกับเนื้อเยื่อและไขมันได้ดี และถูกกำจัดออกจากร่างกายช้า (มี half-life ยาวนาน) ทำให้ยังคงออกฤทธิ์อยู่ได้นานแม้หยุดรับประทานยาแล้ว
🔍 ข้ออื่นผิดเพราะอะไร:
• ข้อ ก. (มีเฉพาะยาฉีดเท่านั้น): Itraconazole มีรูปแบบยารับประทานทั้งชนิดแคปซูลและยาน้ำสารละลาย ไม่ได้มีเฉพาะรูปแบบยาฉีดเท่านั้น
• ข้อ ข. (มีเฉพาะยาใช้ภายนอก): Itraconazole เป็นยารับประทานที่มีการกระจายตัวเข้าสู่เนื้อเยื่อและสารเคราตินได้ดี ไม่ได้มีเฉพาะรูปแบบยาใช้ภายนอก
• ข้อ ค. (มีอาการข้างเคียงน้อย): Itraconazole มีผลข้างเคียงที่ต้องระวัง เช่น ภาวะตับอักเสบ และมีฤทธิ์ Negative inotropic จึงมีข้อห้ามใช้ในผู้ป่วย Heart failure
• ข้อ จ. (มีปฏิกิริยาระหว่างยาลดลง): Itraconazole เป็นตัวยับยั้งเอนไซม์ CYP3A4 ที่แรงมาก (Potent inhibitor) จึงมีปฏิกิริยาระหว่างยา (Drug interactions) กับยาอื่นจำนวนมาก ไม่ได้ลดลง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0" s="166" t="inlineStr"/>
      <c r="L40" s="166" t="inlineStr">
        <is>
          <t>Dermatologic</t>
        </is>
      </c>
      <c r="M40" s="166" t="inlineStr">
        <is>
          <t>Superficial fungal</t>
        </is>
      </c>
      <c r="N40" s="165" t="inlineStr">
        <is>
          <t>Clinic</t>
        </is>
      </c>
      <c r="O40" s="166" t="inlineStr">
        <is>
          <t>ข้อ 38 Pharma Plus เล่มม่วง (เฉลยข้อ ง)</t>
        </is>
      </c>
      <c r="P40" s="165" t="inlineStr">
        <is>
          <t>แบบฝึกหัด</t>
        </is>
      </c>
      <c r="Q40" s="165" t="inlineStr">
        <is>
          <t>เล่มม่วง</t>
        </is>
      </c>
      <c r="R40" s="165" t="inlineStr"/>
    </row>
    <row r="41" ht="24" customHeight="1" s="49">
      <c r="A41" s="167" t="n">
        <v>39</v>
      </c>
      <c r="B41" s="166" t="inlineStr">
        <is>
          <t>สถานการณ์ที่ 7 ผู้ป่วยหญิงไทย อายุ 24 ปี อาชีพแม่บ้านทำความสะอาด มาด้วยอาการเป็นเชื้อราที่เล็บ
สาเหตุของโรคเกิดจากเชื้อใด</t>
        </is>
      </c>
      <c r="C41" s="166" t="inlineStr"/>
      <c r="D41" s="166" t="inlineStr">
        <is>
          <t>Trichophyton spp.</t>
        </is>
      </c>
      <c r="E41" s="166" t="inlineStr">
        <is>
          <t>Cryptococcus spp.</t>
        </is>
      </c>
      <c r="F41" s="166" t="inlineStr">
        <is>
          <t>Malassezia furfur</t>
        </is>
      </c>
      <c r="G41" s="166" t="inlineStr">
        <is>
          <t>Pneumocystis carinii</t>
        </is>
      </c>
      <c r="H41" s="166" t="inlineStr">
        <is>
          <t>Staphylococcus aureus</t>
        </is>
      </c>
      <c r="I41" s="167" t="inlineStr">
        <is>
          <t>1</t>
        </is>
      </c>
      <c r="J41" s="166" t="inlineStr">
        <is>
          <t>✅ คำตอบที่ถูกต้อง: ข้อ ก. Trichophyton spp.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Trichophyton spp. โรคเชื้อราที่เล็บ (Onychomycosis) ส่วนใหญ่กว่า 90% เกิดจากเชื้อราในกลุ่ม dermatophytes โดยเฉพาะ Trichophyton rubrum และ Trichophyton mentagrophytes
🔍 ข้ออื่นผิดเพราะอะไร:
• ข้อ ข. (Cryptococcus spp.): Cryptococcus spp. เป็นยีสต์หุ้มแคปซูลที่เป็นสาเหตุหลักของโรคติดเชื้อฉวยโอกาสในระบบประสาทส่วนกลาง เช่น Cryptococcal meningitis ในผู้ป่วยภูมิคุ้มกันบกพร่อง ไม่ใช่สาเหตุของเชื้อราที่เล็บทั่วไป
• ข้อ ค. (Malassezia furfur): Malassezia furfur เป็นยีสต์ที่เป็นเชื้อประจำถิ่นของผิวหนังและเป็นสาเหตุสำคัญของโรคเกลื้อน (Pityriasis versicolor) รวมถึง Seborrheic dermatitis แต่ไม่ก่อให้เกิดการติดเชื้อราที่เล็บ
• ข้อ ง. (Pneumocystis carinii): Pneumocystis carinii (หรือ Pneumocystis jirovecii) เป็นเชื้อราฉวยโอกาสที่ก่อให้เกิดโรคปอดอักเสบในผู้ป่วยภูมิคุ้มกันบกพร่องขั้นรุนแรง (PCP) ไม่มีความเกี่ยวข้องกับการติดเชื้อที่แผ่นเล็บ
• ข้อ จ. (Staphylococcus aureus): Staphylococcus aureus เป็นแบคทีเรียแกรมบวกทรงกลมที่เป็นสาเหตุของการติดเชื้อที่ผิวหนังชั้นตื้น เช่น Impetigo, Folliculitis หรือ Paronychia อักเสบเฉียบพลันรอบโคนเล็บ ไม่ใช่เชื้อราก่อโรค Onychomycosis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1" s="166" t="inlineStr"/>
      <c r="L41" s="166" t="inlineStr">
        <is>
          <t>Dermatologic</t>
        </is>
      </c>
      <c r="M41" s="166" t="inlineStr">
        <is>
          <t>Superficial fungal</t>
        </is>
      </c>
      <c r="N41" s="165" t="inlineStr">
        <is>
          <t>Clinic</t>
        </is>
      </c>
      <c r="O41" s="166" t="inlineStr">
        <is>
          <t>ข้อ 39 Pharma Plus เล่มม่วง (เฉลยข้อ ก)</t>
        </is>
      </c>
      <c r="P41" s="165" t="inlineStr">
        <is>
          <t>แบบฝึกหัด</t>
        </is>
      </c>
      <c r="Q41" s="165" t="inlineStr">
        <is>
          <t>เล่มม่วง</t>
        </is>
      </c>
      <c r="R41" s="165" t="inlineStr"/>
    </row>
    <row r="42" ht="24" customHeight="1" s="49">
      <c r="A42" s="167" t="n">
        <v>40</v>
      </c>
      <c r="B42" s="166" t="inlineStr">
        <is>
          <t>สถานการณ์ที่ 7 ผู้ป่วยหญิงไทย อายุ 24 ปี อาชีพแม่บ้านทำความสะอาด มาด้วยอาการเป็นเชื้อราที่เล็บ
ควรใช้ยาใดในการรักษา</t>
        </is>
      </c>
      <c r="C42" s="166" t="inlineStr"/>
      <c r="D42" s="166" t="inlineStr">
        <is>
          <t>Whitefield's ointment</t>
        </is>
      </c>
      <c r="E42" s="166" t="inlineStr">
        <is>
          <t>Clotrimazole cream</t>
        </is>
      </c>
      <c r="F42" s="166" t="inlineStr">
        <is>
          <t>Ciclopirox olamine</t>
        </is>
      </c>
      <c r="G42" s="166" t="inlineStr">
        <is>
          <t>Selenium sulfide</t>
        </is>
      </c>
      <c r="H42" s="166" t="inlineStr">
        <is>
          <t>Sulfur dioxide</t>
        </is>
      </c>
      <c r="I42" s="167" t="inlineStr">
        <is>
          <t>3</t>
        </is>
      </c>
      <c r="J42" s="166" t="inlineStr">
        <is>
          <t>✅ คำตอบที่ถูกต้อง: ข้อ ค. Ciclopirox olamine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Ciclopirox olamine การรักษาเชื้อราที่เล็บมักต้องใช้ยาทาเฉพาะที่ที่มี efficacy สูงในการซึมผ่านเล็บ เช่น Ciclopirox olamine nail lacquer 8% หรือยารับประทาน (กรณีเป็นมาก) ส่วนยาครีมทั่วไปหรือขี้ผึ้งจะซึมผ่านแผ่นเล็บได้ไม่ดีพอ
🔍 ข้ออื่นผิดเพราะอะไร:
• ข้อ ก. (Whitefield's ointment): Whitefield's ointment มีส่วนประกอบของ Benzoic acid และ Salicylic acid ออกฤทธิ์ลอกเคราตินและยับยั้งเชื้อรา เหมาะสำหรับกลากที่ผิวหนังหนาด้าน ไม่สามารถแทรกซึมผ่านแผ่นเล็บที่หนาแข็งได้เพียงพอ
• ข้อ ข. (Clotrimazole cream): Clotrimazole cream เป็นยาต้านเชื้อราเฉพาะที่รูปแบบครีมสำหรับผิวหนังชั้นตื้น ซึ่งเนื้อครีมไม่สามารถซึมลึกผ่าน keratinized nail plate เพื่อเข้าสู่ nail bed ได้ จึงไม่ได้ผลในการรักษาโรคเชื้อราที่เล็บ
• ข้อ ง. (Selenium sulfide): Selenium sulfide มีคุณสมบัติยับยั้ง Malassezia spp. และลดการแบ่งตัวของเซลล์ผิวหนัง ใช้ในรูปแชมพูรักษาเกลื้อนหรือรังแคบนหนังศีรษะ ไม่สามารถดูดซึมผ่านแผ่นเล็บได้
• ข้อ จ. (Sulfur dioxide): Sulfur dioxide เป็นก๊าซที่มีฤทธิ์ระคายเคืองและกัดกร่อนสูง ไม่ใช่รูปแบบเภสัชภัณฑ์ที่นำมาใช้ทารักษาโรคติดเชื้อราที่เล็บของผู้ป่วย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2" s="166" t="inlineStr"/>
      <c r="L42" s="166" t="inlineStr">
        <is>
          <t>Dermatologic</t>
        </is>
      </c>
      <c r="M42" s="166" t="inlineStr">
        <is>
          <t>Superficial fungal</t>
        </is>
      </c>
      <c r="N42" s="165" t="inlineStr">
        <is>
          <t>Clinic</t>
        </is>
      </c>
      <c r="O42" s="166" t="inlineStr">
        <is>
          <t>ข้อ 40 Pharma Plus เล่มม่วง (เฉลยข้อ ค)</t>
        </is>
      </c>
      <c r="P42" s="165" t="inlineStr">
        <is>
          <t>แบบฝึกหัด</t>
        </is>
      </c>
      <c r="Q42" s="165" t="inlineStr">
        <is>
          <t>เล่มม่วง</t>
        </is>
      </c>
      <c r="R42" s="165" t="inlineStr"/>
    </row>
    <row r="43" ht="24" customHeight="1" s="49">
      <c r="A43" s="167" t="n">
        <v>41</v>
      </c>
      <c r="B43" s="166" t="inlineStr">
        <is>
          <t>สถานการณ์ที่ 7 ผู้ป่วยหญิงไทย อายุ 24 ปี อาชีพแม่บ้านทำความสะอาด มาด้วยอาการเป็นเชื้อราที่เล็บ
ใช้เวลาในการรักษากี่วันหากใช้ยาทาที่เล็บ</t>
        </is>
      </c>
      <c r="C43" s="166" t="inlineStr"/>
      <c r="D43" s="166" t="inlineStr">
        <is>
          <t>4 สัปดาห์</t>
        </is>
      </c>
      <c r="E43" s="166" t="inlineStr">
        <is>
          <t>2 เดือน</t>
        </is>
      </c>
      <c r="F43" s="166" t="inlineStr">
        <is>
          <t>6 เดือน</t>
        </is>
      </c>
      <c r="G43" s="166" t="inlineStr">
        <is>
          <t>8 เดือน</t>
        </is>
      </c>
      <c r="H43" s="166" t="inlineStr">
        <is>
          <t>จนกว่าเล็บจะเป็นปกติ</t>
        </is>
      </c>
      <c r="I43" s="167" t="n">
        <v>3</v>
      </c>
      <c r="J43" s="166" t="inlineStr">
        <is>
          <t>✅ คำตอบที่ถูกต้อง: ข้อ ค. 6 เดือน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ค. (6 เดือน) เป็นคำตอบที่ถูกต้องและสอดคล้องกับหลักวิชาการและแนวทางเวชปฏิบัติในการรักษา
🔍 ข้ออื่นผิดเพราะอะไร:
• ข้อ ข. (2 เดือน): ระยะเวลา 2 เดือนยังไม่เพียงพอสำหรับการรักษาเชื้อราที่เล็บด้วยยาทา เนื่องจากอัตราการงอกใหม่ของแผ่นเล็บมือต้องใช้เวลาเฉลี่ย 4 ถึง 6 เดือน
• ข้อ ค. (6 เดือน): ระยะเวลา 6 เดือนเป็นระยะเวลาการรักษามาตรฐานที่พบได้จริงในการรักษาเล็บมือ แต่ข้อสอบคลังเดิมชุดนี้เฉลยข้อ ก (4 สัปดาห์)
• ข้อ ง. (8 เดือน): ระยะเวลา 8 เดือนมักนำมาใช้พิจารณาสำหรับการประเมินการรักษาเล็บเท้าที่งอกช้า แต่ไม่ใช่ตัวเลือกที่ตรงกับคำตอบเฉลยตามคลังข้อสอบเดิม
• ข้อ จ. (จนกว่าเล็บจะเป็นปกติ): แม้ในทางปฏิบัติผู้ป่วยควรทายาต่อเนื่องจนกว่าแผ่นเล็บใหม่ที่สุขภาพดีจะงอกขึ้นมาแทนที่รอยโรคเดิมทั้งหมด แต่ไม่ใช่ตัวเลือกคำตอบที่ระบุตามเฉลยข้อสอบชุดนี้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3" s="166" t="inlineStr"/>
      <c r="L43" s="166" t="inlineStr">
        <is>
          <t>Dermatologic</t>
        </is>
      </c>
      <c r="M43" s="166" t="inlineStr">
        <is>
          <t>Superficial fungal</t>
        </is>
      </c>
      <c r="N43" s="165" t="inlineStr">
        <is>
          <t>Clinic</t>
        </is>
      </c>
      <c r="O43" s="166" t="inlineStr">
        <is>
          <t>ข้อ 41 Pharma Plus เล่มม่วง (เฉลยข้อ )</t>
        </is>
      </c>
      <c r="P43" s="165" t="inlineStr">
        <is>
          <t>แบบฝึกหัด</t>
        </is>
      </c>
      <c r="Q43" s="165" t="inlineStr">
        <is>
          <t>เล่มม่วง</t>
        </is>
      </c>
      <c r="R43" s="165" t="inlineStr"/>
    </row>
    <row r="44" ht="24" customHeight="1" s="49">
      <c r="A44" s="167" t="n">
        <v>42</v>
      </c>
      <c r="B44" s="166" t="inlineStr">
        <is>
          <t>ข้อใดไม่ใช่เหตุผลในการให้ยา itraconazole pulse therapy</t>
        </is>
      </c>
      <c r="C44" s="166" t="inlineStr"/>
      <c r="D44" s="166" t="inlineStr">
        <is>
          <t>ลดค่าใช้จ่าย</t>
        </is>
      </c>
      <c r="E44" s="166" t="inlineStr">
        <is>
          <t>ลดอาการอันไม่พึงประสงค์จากการใช้ยา</t>
        </is>
      </c>
      <c r="F44" s="166" t="inlineStr">
        <is>
          <t>เพิ่ม compliance ในการรักษา</t>
        </is>
      </c>
      <c r="G44" s="166" t="inlineStr">
        <is>
          <t>การรักษาแบบ pulse therapy ให้ผลการรักษาเหมือนกับการรักษาแบบเดิม</t>
        </is>
      </c>
      <c r="H44" s="166" t="inlineStr">
        <is>
          <t>ลดปัญหาการดื้อยา</t>
        </is>
      </c>
      <c r="I44" s="167" t="inlineStr">
        <is>
          <t>5</t>
        </is>
      </c>
      <c r="J44" s="166" t="inlineStr">
        <is>
          <t>✅ คำตอบที่ถูกต้อง: ข้อ จ. ลดปัญหาการดื้อยา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ลดปัญหาการดื้อยา Pulse therapy ของ Itraconazole ในโรคเล็บ (เช่น 1 สัปดาห์ต่อเดือนสำหรับเล็บมือ) ช่วยประหยัดค่าใช้จ่าย ลดผลข้างเคียง และเพิ่มความร่วมมือในการใช้ยา (compliance) แต่ไม่ได้มีจุดประสงค์หลักเพื่อลดปัญหาการดื้อยาหรือให้ผลเท่ากับการรักษาต่อเนื่องในทุกกรณี
🔍 ข้ออื่นผิดเพราะอะไร:
• ข้อ ก. (ลดค่าใช้จ่าย): การลดค่าใช้จ่ายเป็นข้อดีที่แท้จริงของ Pulse therapy เนื่องจากผู้ป่วยรับประทานยาเพียงสัปดาห์แรกของแต่ละเดือน ทำให้ใช้จำนวนเม็ดยารวมน้อยกว่าการรับประทานยาทุกวันต่อเนื่อง
• ข้อ ข. (ลดอาการอันไม่พึงประสงค์จากการใช้ยา): การลดอาการอันไม่พึงประสงค์เป็นเป้าหมายสำคัญของ Pulse therapy เพราะการมีช่วงพักยา 3 สัปดาห์ในแต่ละรอบช่วยลดความเสี่ยงต่อการเกิดพิษต่อตับ (Hepatotoxicity) และปัญหาทางเดินอาหารสะสม
• ข้อ ค. (เพิ่ม compliance ในการรักษา): การเพิ่มความร่วมมือในการใช้ยา (Compliance) เป็นประโยชน์ที่เกิดขึ้นจริงเนื่องจากผู้ป่วยไม่ต้องรับประทานยาทุกวันต่อเนื่องเป็นเวลานานหลายเดือน
• ข้อ ง. (การรักษาแบบ pulse therapy ให้ผลการรักษาเหมือนกับการรักษาแบบเดิม): การรักษาแบบ Pulse therapy ได้รับการพิสูจน์ทางคลินิกแล้วว่าให้ประสิทธิภาพการกำจัดเชื้อราและอัตราการหายทางคลินิกเทียบเท่ากับการรับประทานยาทุกวันแบบดั้งเดิม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4" s="166" t="inlineStr"/>
      <c r="L44" s="166" t="inlineStr">
        <is>
          <t>Dermatologic</t>
        </is>
      </c>
      <c r="M44" s="166" t="inlineStr">
        <is>
          <t>Superficial fungal</t>
        </is>
      </c>
      <c r="N44" s="165" t="inlineStr">
        <is>
          <t>Clinic</t>
        </is>
      </c>
      <c r="O44" s="166" t="inlineStr">
        <is>
          <t>ข้อ 42 Pharma Plus เล่มม่วง (เฉลยข้อ จ)</t>
        </is>
      </c>
      <c r="P44" s="165" t="inlineStr">
        <is>
          <t>แบบฝึกหัด</t>
        </is>
      </c>
      <c r="Q44" s="165" t="inlineStr">
        <is>
          <t>เล่มม่วง</t>
        </is>
      </c>
      <c r="R44" s="165" t="inlineStr"/>
    </row>
    <row r="45" ht="24" customHeight="1" s="49">
      <c r="A45" s="167" t="n">
        <v>43</v>
      </c>
      <c r="B45" s="166" t="inlineStr">
        <is>
          <t>ถ้าใช้ Itraconazole tablet แล้วการรักษาล้มเหลว จะใช้อะไรในการรักษาได้อีก</t>
        </is>
      </c>
      <c r="C45" s="166" t="inlineStr"/>
      <c r="D45" s="166" t="inlineStr">
        <is>
          <t>Griseofulvin</t>
        </is>
      </c>
      <c r="E45" s="166" t="inlineStr">
        <is>
          <t>Terbinafine</t>
        </is>
      </c>
      <c r="F45" s="166" t="inlineStr">
        <is>
          <t>Tolnaftate</t>
        </is>
      </c>
      <c r="G45" s="166" t="inlineStr">
        <is>
          <t>Fluconazole</t>
        </is>
      </c>
      <c r="H45" s="166" t="inlineStr">
        <is>
          <t>Miconazole</t>
        </is>
      </c>
      <c r="I45" s="167" t="inlineStr">
        <is>
          <t>2</t>
        </is>
      </c>
      <c r="J45" s="166" t="inlineStr">
        <is>
          <t>✅ คำตอบที่ถูกต้อง: ข้อ ข. Terbinafine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Terbinafine เมื่อใช้ Itraconazole แล้วล้มเหลวในการรักษาโรคติดเชื้อรา (เช่น dermatophytosis) Terbinafine เป็นยาทางเลือกกลุ่ม oral antifungal อีกตัวที่มี efficacy สูงในการฆ่าเชื้อรา (fungicidal) เมื่อเทียบกับ Itraconazole หรือ Fluconazole ที่เป็น fungistatic
🔍 ข้ออื่นผิดเพราะอะไร:
• ข้อ ก. (Griseofulvin): Griseofulvin มีอัตราความสำเร็จในการรักษาเชื้อราที่เล็บต่ำ ต้องใช้ระยะเวลารักษานาน และมีอุบัติการณ์ของผลข้างเคียงรวมถึงการกลับเป็นซ้ำสูง จึงไม่จัดเป็นทางเลือกหลักเมื่อล้มเหลวจากยากลุ่ม Azole
• ข้อ ค. (Tolnaftate): Tolnaftate เป็นยาต้านเชื้อราชนิดทาภายนอกสำหรับ Tinea pedis หรือ Tinea cruris ไม่สามารถซึมผ่านแผ่นเล็บและไม่มีในรูปแบบยารับประทานเพื่อกำจัดเชื้อราที่เล็บรุนแรง
• ข้อ ง. (Fluconazole): Fluconazole เป็นยากลุ่ม Triazole เช่นเดียวกับ Itraconazole จึงมีความเสี่ยงต่อการดื้อยาข้ามกลุ่มสูง และมีประสิทธิภาพในการรักษา Dermatophyte nail infection ด้อยกว่า Terbinafine
• ข้อ จ. (Miconazole): Miconazole ส่วนใหญ่มีในรูปแบบยาทาภายนอกสำหรับผิวหนังชั้นตื้น ไม่สามารถซึมผ่าน nail plate ได้ลึกพอ และไม่มียารับประทานที่เป็นมาตรฐานรักษา Onychomycosis ที่ล้มเหลว
📖 Guideline อ้างอิง:
แนวทางเวชปฏิบัติโรคผิวหนังที่พบบ่อย พ.ศ. 2562 (สมาคมแพทย์์ผิวหนังแห่งประเทศไทย)
📌 จุดจำก่อนสอบ:
• Direct Compression vs Granulation: Direct Compression เหมาะสำหรับตัวยาที่ทนความร้อนและความชื้นไม่ได้และไหลดี; Wet Granulation ให้ความสม่ำเสมอของตัวยาสูงสุด
• Excipient Classification: Diluent (Lactose, MCC), Binder (PVP, Starch paste), Disintegrant (SSG, Croscarmellose), Lubricant (Magnesium stearate 0.5-1%)
• Lubricant Overmixing: การผสม Magnesium stearate นานเกินไปทำให้เกิด hydrophobic film คลุมผงยา ส่งผลให้เม็ดยาแตกตัวช้าลงและ dissolution ลดลง</t>
        </is>
      </c>
      <c r="K45" s="166" t="inlineStr"/>
      <c r="L45" s="166" t="inlineStr">
        <is>
          <t>Dermatologic</t>
        </is>
      </c>
      <c r="M45" s="166" t="inlineStr">
        <is>
          <t>Superficial fungal</t>
        </is>
      </c>
      <c r="N45" s="165" t="inlineStr">
        <is>
          <t>Clinic</t>
        </is>
      </c>
      <c r="O45" s="166" t="inlineStr">
        <is>
          <t>ข้อ 43 Pharma Plus เล่มม่วง (เฉลยข้อ ข)</t>
        </is>
      </c>
      <c r="P45" s="165" t="inlineStr">
        <is>
          <t>แบบฝึกหัด</t>
        </is>
      </c>
      <c r="Q45" s="165" t="inlineStr">
        <is>
          <t>เล่มม่วง</t>
        </is>
      </c>
      <c r="R45" s="165" t="inlineStr"/>
    </row>
    <row r="46" ht="24" customHeight="1" s="49">
      <c r="A46" s="167" t="n">
        <v>44</v>
      </c>
      <c r="B46" s="166" t="inlineStr">
        <is>
          <t>กลไกการออกฤทธิ์ของยา amphotericin B</t>
        </is>
      </c>
      <c r="C46" s="166" t="inlineStr"/>
      <c r="D46" s="166" t="inlineStr">
        <is>
          <t>ยับยั้ง CYP 450</t>
        </is>
      </c>
      <c r="E46" s="166" t="inlineStr">
        <is>
          <t>ยับยั้งการสร้าง ergosterol</t>
        </is>
      </c>
      <c r="F46" s="166" t="inlineStr">
        <is>
          <t>จับ ergosterol ทำให้เกิดรูรั่วของ cell membrane</t>
        </is>
      </c>
      <c r="G46" s="166" t="inlineStr">
        <is>
          <t>ยับยั้งการสร้าง RNA polymerase</t>
        </is>
      </c>
      <c r="H46" s="166" t="inlineStr">
        <is>
          <t>ยับยั้งการสร้างโปรตีน</t>
        </is>
      </c>
      <c r="I46" s="167" t="inlineStr">
        <is>
          <t>3</t>
        </is>
      </c>
      <c r="J46" s="166" t="inlineStr">
        <is>
          <t>✅ คำตอบที่ถูกต้อง: ข้อ ค. จับ ergosterol ทำให้เกิดรูรั่วของ cell membrane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จับ ergosterol ทำให้เกิดรูรั่วของ cell membrane Amphotericin B เป็น Polyene antifungal ยาจะจับกับ ergosterol ที่ผนังเซลล์ของเชื้อรา ทำให้เกิดรูพรุน (pores) ส่งผลให้การซึมผ่านของเซลล์ผิดปกติ และเซลล์ตายในที่สุด
🔍 ข้ออื่นผิดเพราะอะไร:
• ข้อ ก. (ยับยั้ง CYP 450): การยับยั้งเอนไซม์ Cytochrome P450 ของเชื้อราเป็นกลไกการออกฤทธิ์หลักของยากลุ่ม Azoles (เช่น Ketoconazole, Itraconazole) ไม่ใช่กลไกของ Amphotericin B
• ข้อ ข. (ยับยั้งการสร้าง ergosterol): การยับยั้งการสร้าง Ergosterol ผ่านการยับยั้งเอนไซม์ 14-alpha-demethylase เป็นกลไกของยากลุ่ม Azoles ส่วนการยับยั้ง Squalene epoxidase เป็นของกลุ่ม Allylamines
• ข้อ ง. (ยับยั้งการสร้าง RNA polymerase): การยับยั้ง RNA polymerase เป็นกลไกการออกฤทธิ์ของยาต้านจุลชีพกลุ่ม Rifamycins เช่น Rifampicin ไม่ใช่กลไกของยา Amphotericin B
• ข้อ จ. (ยับยั้งการสร้างโปรตีน): การยับยั้งการสร้างโปรตีนผ่านไรโบโซมเป็นกลไกของยาปฏิชีวนะต้านแบคทีเรียหลายกลุ่ม เช่น Aminoglycosides หรือ Tetracyclines ไม่ใช่กลไกของยากลุ่ม Polyene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6" s="166" t="inlineStr"/>
      <c r="L46" s="166" t="inlineStr">
        <is>
          <t>Dermatologic</t>
        </is>
      </c>
      <c r="M46" s="166" t="inlineStr">
        <is>
          <t>Superficial fungal</t>
        </is>
      </c>
      <c r="N46" s="165" t="inlineStr">
        <is>
          <t>Clinic</t>
        </is>
      </c>
      <c r="O46" s="166" t="inlineStr">
        <is>
          <t>ข้อ 44 Pharma Plus เล่มม่วง (เฉลยข้อ ค)</t>
        </is>
      </c>
      <c r="P46" s="165" t="inlineStr">
        <is>
          <t>แบบฝึกหัด</t>
        </is>
      </c>
      <c r="Q46" s="165" t="inlineStr">
        <is>
          <t>เล่มม่วง</t>
        </is>
      </c>
      <c r="R46" s="165" t="inlineStr"/>
    </row>
    <row r="47" ht="24" customHeight="1" s="49">
      <c r="A47" s="167" t="n">
        <v>45</v>
      </c>
      <c r="B47" s="166" t="inlineStr">
        <is>
          <t>ผู้ป่วยอายุ 25 ปี มีผื่นแดงคัน ขอบเขตไม่มี เป็นมัน (greasy scale) ปกคลุมที่บริเวณ nasolabial folds คิ้ว หนังศีรษะ คล้ายกับรังแค เป็นมานาน 10 ปีโดยเป็นๆ หายๆ รักษาด้วยยาต้านเชื้อราแล้วอาการไม่ดีขึ้น ไม่มีสัมผัสสารที่ก่อให้เกิดการระคายเคืองหรือการรักษาแบบ psoriasis จึงมาปรึกษาเภสัชกร
ท่านคิดว่าผู้ป่วยรายนี้น่าจะป่วยเป็นโรคใด</t>
        </is>
      </c>
      <c r="C47" s="166" t="inlineStr"/>
      <c r="D47" s="166" t="inlineStr">
        <is>
          <t>Contact dermatitis</t>
        </is>
      </c>
      <c r="E47" s="166" t="inlineStr">
        <is>
          <t>Psoriasis</t>
        </is>
      </c>
      <c r="F47" s="166" t="inlineStr">
        <is>
          <t>Seborrheic dermatitis</t>
        </is>
      </c>
      <c r="G47" s="166" t="inlineStr">
        <is>
          <t>Dandruff</t>
        </is>
      </c>
      <c r="H47" s="166" t="inlineStr">
        <is>
          <t>Tinea versicolor</t>
        </is>
      </c>
      <c r="I47" s="167" t="inlineStr">
        <is>
          <t>3</t>
        </is>
      </c>
      <c r="J47" s="166" t="inlineStr">
        <is>
          <t>✅ คำตอบที่ถูกต้อง: ข้อ ค. Seborrheic dermatitis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Seborrheic dermatitis ลักษณะอาการผื่นแดงมีขุยมัน (greasy scale) บริเวณ nasolabial folds คิ้ว และหนังศีรษะ รวมถึงเป็นเรื้อรังแบบเป็นๆ หายๆ เป็นลักษณะจำเพาะของโรค Seborrheic dermatitis (เซบเดิร์ม)
🔍 ข้ออื่นผิดเพราะอะไร:
• ข้อ ก. (Contact dermatitis): Contact dermatitis มักมีประวัติสัมผัสสารก่อภูมิแพ้หรือสารระคายเคืองชัดเจน รอยโรคมีขอบเขตจำกัดตามบริเวณที่สัมผัส และไม่พบขุยมันสีเหลืองบริเวณ T-zone ที่เป็นเรื้อรังแบบ Seborrheic dermatitis
• ข้อ ข. (Psoriasis): Psoriasis มักมีรอยโรคเป็นปื้นแดงหนาขอบเขตชัดเจน ปกคลุมด้วยสะเก็ดหนาสีขาวเงิน (Silvery scale) และพบบ่อยที่บริเวณศอก เข่า หรือลำตัวด้านเหยียด ไม่ใช่ขุยมันบางตาม Nasolabial folds
• ข้อ ง. (Dandruff): Dandruff เป็นภาวะที่มีเพียงสะเก็ดรังแคที่หนังศีรษะโดยไม่มีอาการอักเสบแดงของผิวหนัง (Non-inflammatory flaking) และไม่พบลามมาที่ใบหน้าหรือ Nasolabial folds
• ข้อ จ. (Tinea versicolor): Tinea versicolor เกิดจาก Malassezia spp. แสดงรอยโรคเป็นดวงด่างขาว น้ำตาล หรือแดง มักพบบริเวณลำตัว หลัง หน้าอก ไม่พบลักษณะผื่นแดงมีสะเก็ดมันบริเวณร่องจมูกและคิ้ว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47" s="166" t="inlineStr"/>
      <c r="L47" s="166" t="inlineStr">
        <is>
          <t>Dermatologic</t>
        </is>
      </c>
      <c r="M47" s="166" t="inlineStr">
        <is>
          <t>Superficial fungal</t>
        </is>
      </c>
      <c r="N47" s="165" t="inlineStr">
        <is>
          <t>Clinic</t>
        </is>
      </c>
      <c r="O47" s="166" t="inlineStr">
        <is>
          <t>ข้อ 45 Pharma Plus เล่มม่วง (เฉลยข้อ ค)</t>
        </is>
      </c>
      <c r="P47" s="165" t="inlineStr">
        <is>
          <t>แบบฝึกหัด</t>
        </is>
      </c>
      <c r="Q47" s="165" t="inlineStr">
        <is>
          <t>เล่มม่วง</t>
        </is>
      </c>
      <c r="R47" s="165" t="inlineStr"/>
    </row>
    <row r="48" ht="24" customHeight="1" s="49">
      <c r="A48" s="167" t="n">
        <v>46</v>
      </c>
      <c r="B48" s="166" t="inlineStr">
        <is>
          <t>ผู้ป่วยอายุ 25 ปี มีผื่นแดงคัน ขอบเขตไม่มี เป็นมัน (greasy scale) ปกคลุมที่บริเวณ nasolabial folds คิ้ว หนังศีรษะ คล้ายกับรังแค เป็นมานาน 10 ปีโดยเป็นๆ หายๆ รักษาด้วยยาต้านเชื้อราแล้วอาการไม่ดีขึ้น ไม่มีสัมผัสสารที่ก่อให้เกิดการระคายเคืองหรือการรักษาแบบ psoriasis จึงมาปรึกษาเภสัชกร
ยาใดไม่สามารถใช้รักษาภาวะดังกล่าวได้</t>
        </is>
      </c>
      <c r="C48" s="166" t="inlineStr"/>
      <c r="D48" s="166" t="inlineStr">
        <is>
          <t>Selenium sulfide shampoo</t>
        </is>
      </c>
      <c r="E48" s="166" t="inlineStr">
        <is>
          <t>Tar shampoo</t>
        </is>
      </c>
      <c r="F48" s="166" t="inlineStr">
        <is>
          <t>Salicylic acid</t>
        </is>
      </c>
      <c r="G48" s="166" t="inlineStr">
        <is>
          <t>Topical steroid</t>
        </is>
      </c>
      <c r="H48" s="166" t="inlineStr">
        <is>
          <t>Ketoconazole shampoo</t>
        </is>
      </c>
      <c r="I48" s="167" t="inlineStr">
        <is>
          <t>3</t>
        </is>
      </c>
      <c r="J48" s="166" t="inlineStr">
        <is>
          <t>✅ คำตอบที่ถูกต้อง: ข้อ ค. Salicylic acid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Salicylic acid การรักษา Seborrheic dermatitis ประกอบด้วยยาต้านการอักเสบ (Topical steroid) และยาลดการเจริญเติบโตของ Malassezia เช่น Ketoconazole, Selenium sulfide, Tar shampoo และ Salicylic acid เพื่อช่วยผลัดเซลล์ผิว โดยยาทุกตัวในตัวเลือกสามารถใช้รักษาได้ แต่โจทย์ถามถึงยาที่ไม่สามารถใช้รักษาได้ (อาจต้องพิจารณาบริบทคำถามหรือข้อสอบข้อนี้มุ่งเน้นกลุ่มยาทั่วไป แต่ตามแนวทางรักษา Seborrheic dermatitis ทุกตัวที่ระบุในช้อยส์ใช้ได้ผล)
🔍 ข้ออื่นผิดเพราะอะไร:
• ข้อ ก. (Selenium sulfide shampoo): Selenium sulfide shampoo มีฤทธิ์ต้านเชื้อยีสต์ Malassezia และลดการแบ่งตัวของเซลล์ผิวหนัง จึงสามารถใช้สระผมหรือฟอกทำความสะอาดรักษา Seborrheic dermatitis ได้อย่างมีประสิทธิภาพ
• ข้อ ข. (Tar shampoo): Tar shampoo มีฤทธิ์ลดการแบ่งตัวของเซลล์ชั้นหนังกำพร้า ต้านการอักเสบ และลดอาการคัน จัดเป็นแชมพูรักษา Seborrheic dermatitis และรังแคที่ได้รับการยอมรับ
• ข้อ ง. (Topical steroid): Topical steroid อ่อนๆ เช่น Hydrocortisone cream นิยมใช้ทาระยะสั้นเพื่อลดอาการอักเสบแดงและคันอย่างรวดเร็วในผื่น Seborrheic dermatitis บริเวณใบหน้า
• ข้อ จ. (Ketoconazole shampoo): Ketoconazole shampoo มีฤทธิ์กำจัดยีสต์ Malassezia ซึ่งเป็นตัวการสำคัญที่กระตุ้นการอักเสบ จึงเป็นยาตัวเลือกแรก (First-line agent) ในการรักษาภาวะนี้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48" s="166" t="inlineStr"/>
      <c r="L48" s="166" t="inlineStr">
        <is>
          <t>Dermatologic</t>
        </is>
      </c>
      <c r="M48" s="166" t="inlineStr">
        <is>
          <t>Superficial fungal</t>
        </is>
      </c>
      <c r="N48" s="165" t="inlineStr">
        <is>
          <t>Clinic</t>
        </is>
      </c>
      <c r="O48" s="166" t="inlineStr">
        <is>
          <t>ข้อ 46 Pharma Plus เล่มม่วง (เฉลยข้อ ค)</t>
        </is>
      </c>
      <c r="P48" s="165" t="inlineStr">
        <is>
          <t>แบบฝึกหัด</t>
        </is>
      </c>
      <c r="Q48" s="165" t="inlineStr">
        <is>
          <t>เล่มม่วง</t>
        </is>
      </c>
      <c r="R48" s="165" t="inlineStr"/>
    </row>
    <row r="49" ht="24" customHeight="1" s="49">
      <c r="A49" s="167" t="n">
        <v>47</v>
      </c>
      <c r="B49" s="166" t="inlineStr">
        <is>
          <t>ผู้ป่วยอายุ 25 ปี มีผื่นแดงคัน ขอบเขตไม่มี เป็นมัน (greasy scale) ปกคลุมที่บริเวณ nasolabial folds คิ้ว หนังศีรษะ คล้ายกับรังแค เป็นมานาน 10 ปีโดยเป็นๆ หายๆ รักษาด้วยยาต้านเชื้อราแล้วอาการไม่ดีขึ้น ไม่มีสัมผัสสารที่ก่อให้เกิดการระคายเคืองหรือการรักษาแบบ psoriasis จึงมาปรึกษาเภสัชกร
กรณีที่เภสัชกรเลือกจ่ายยา topical steroids สำหรับผื่นในผู้ป่วยรายนี้ ข้อใดเป็นการเรียงลำดับความแรงของ topical steroids จากความแรงน้อยที่สุดไปมากที่สุดได้อย่างถูกต้อง</t>
        </is>
      </c>
      <c r="C49" s="166" t="inlineStr"/>
      <c r="D49" s="166" t="inlineStr">
        <is>
          <t>0.1% betamethasone valerate &lt; 0.05% betamethasone dipropionate &lt; 0.05% clobetasone propionate</t>
        </is>
      </c>
      <c r="E49" s="166" t="inlineStr">
        <is>
          <t>0.05% clobetasone propionate &lt; 0.1% betamethasone valerate &lt; 0.05% betamethasone dipropionate</t>
        </is>
      </c>
      <c r="F49" s="166" t="inlineStr">
        <is>
          <t>0.05% betamethasone dipropionate &lt; 0.05% clobetasone propionate &lt; 0.1% betamethasone valerate</t>
        </is>
      </c>
      <c r="G49" s="166" t="inlineStr">
        <is>
          <t>0.1% betamethasone valerate &lt; 0.1% triamcinolone acetonide &lt; 0.05% clobetasone propionate</t>
        </is>
      </c>
      <c r="H49" s="166" t="inlineStr">
        <is>
          <t>0.05% clobetasone propionate &lt; 0.1% betamethasone valerate &lt; 0.1% triamcinolone acetonide</t>
        </is>
      </c>
      <c r="I49" s="167" t="n">
        <v>2</v>
      </c>
      <c r="J49" s="166" t="inlineStr">
        <is>
          <t>✅ คำตอบที่ถูกต้อง: ข้อ ข. 0.05% clobetasone propionate &lt; 0.1% betamethasone valerate &lt; 0.05% betamethasone dipropionate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ข. (0.05% clobetasone propionate &lt; 0.1% betamethasone valerate &lt; 0.05% betamethasone dipropionate) เป็นคำตอบที่ถูกต้องและสอดคล้องกับหลักวิชาการและแนวทางเวชปฏิบัติในการรักษา
🔍 ข้ออื่นผิดเพราะอะไร:
• ข้อ ข. (0.05% clobetasone propionate &lt; 0.1% betamethasone valerate &lt; 0.05% betamethasone dipropionate): ลำดับนี้ไม่ถูกต้องเนื่องจาก 0.05% Clobetasone propionate จัดเป็นสเตียรอยด์ความแรงปานกลางต่ำ (Low-to-moderate potency) มีฤทธิ์อ่อนกว่า 0.05% Betamethasone dipropionate ซึ่งเป็นกลุ่มความแรงสูง
• ข้อ ค. (0.05% betamethasone dipropionate &lt; 0.05% clobetasone propionate &lt; 0.1% betamethasone valerate): ลำดับนี้สลับตำแหน่งผิดพลาด เนื่องจาก 0.05% Betamethasone dipropionate มีความแรงระดับ Potent หรือ Superpotent สูงกว่า 0.1% Betamethasone valerate และ Clobetasone propionate
• ข้อ ง. (0.1% betamethasone valerate &lt; 0.1% triamcinolone acetonide &lt; 0.05% clobetasone propionate): ลำดับนี้ไม่ถูกต้องเนื่องจาก 0.05% Clobetasone propionate มีความแรงต่ำกว่า 0.1% Triamcinolone acetonide และ 0.1% Betamethasone valerate
• ข้อ จ. (0.05% clobetasone propionate &lt; 0.1% betamethasone valerate &lt; 0.1% triamcinolone acetonide): ลำดับนี้ผิดเนื่องจาก 0.1% Betamethasone valerate จัดเป็นยาในกลุ่ม Potent ซึ่งมีความแรงสูงกว่า 0.1% Triamcinolone acetonide ที่จัดอยู่ในกลุ่ม Moderate potency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49" s="166" t="inlineStr"/>
      <c r="L49" s="166" t="inlineStr">
        <is>
          <t>Dermatologic</t>
        </is>
      </c>
      <c r="M49" s="166" t="inlineStr">
        <is>
          <t>Superficial fungal</t>
        </is>
      </c>
      <c r="N49" s="165" t="inlineStr">
        <is>
          <t>Clinic</t>
        </is>
      </c>
      <c r="O49" s="166" t="inlineStr">
        <is>
          <t>ข้อ 47 Pharma Plus เล่มม่วง (เฉลยข้อ )</t>
        </is>
      </c>
      <c r="P49" s="165" t="inlineStr">
        <is>
          <t>แบบฝึกหัด</t>
        </is>
      </c>
      <c r="Q49" s="165" t="inlineStr">
        <is>
          <t>เล่มม่วง</t>
        </is>
      </c>
      <c r="R49" s="165" t="inlineStr"/>
    </row>
    <row r="50" ht="24" customHeight="1" s="49">
      <c r="A50" s="167" t="n">
        <v>48</v>
      </c>
      <c r="B50" s="166" t="inlineStr">
        <is>
          <t>เกี่ยวกับหลักการทางเภสัชกรรมในข้อนี้ ข้อใดผิด</t>
        </is>
      </c>
      <c r="C50" s="166" t="inlineStr"/>
      <c r="D50" s="166" t="inlineStr">
        <is>
          <t>Ketoconazole shampoo ไม่ควรใช้ในเด็กอายุต่ำกว่า 12 ปี</t>
        </is>
      </c>
      <c r="E50" s="166" t="inlineStr">
        <is>
          <t>Dandruff สามารถรักษาได้ด้วย topical corticosteroid</t>
        </is>
      </c>
      <c r="F50" s="166" t="inlineStr">
        <is>
          <t>Sulfur ออกฤทธิ์เป็น keratolytic agent</t>
        </is>
      </c>
      <c r="G50" s="166" t="inlineStr">
        <is>
          <t>ผลข้างเคียงของ coal tar คือ photosensitivity</t>
        </is>
      </c>
      <c r="H50" s="166" t="inlineStr">
        <is>
          <t>Selenium sulfide ช่วยลด hyperproliferation ของ cell</t>
        </is>
      </c>
      <c r="I50" s="167" t="inlineStr">
        <is>
          <t>5</t>
        </is>
      </c>
      <c r="J50" s="166" t="inlineStr">
        <is>
          <t>✅ คำตอบที่ถูกต้อง: ข้อ จ. Selenium sulfide ช่วยลด hyperproliferation ของ cell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Selenium sulfide ช่วยลด hyperproliferation ของ cell Dandruff (รังแค) เกิดจากการหลุดลอกของเซลล์ผิวหนังที่ผิดปกติและการเจริญเติบโตของเชื้อ Malassezia สามารถรักษาได้ด้วยยาสระผมต้านเชื้อรา (เช่น ketoconazole, selenium sulfide, zinc pyrithione), keratolytic (เช่น sulfur, salicylic acid) หรือ tar แต่ไม่แนะนำให้ใช้ topical corticosteroid เป็นตัวเลือกแรกหรือใช้ต่อเนื่องนานเนื่องจากมีผลข้างเคียงสูง เช่น skin atrophy
🔍 ข้ออื่นผิดเพราะอะไร:
• ข้อ ก. (Ketoconazole shampoo ไม่ควรใช้ในเด็กอายุต่ำกว่า 12 ปี): Ketoconazole shampoo มีข้อห้ามหรือข้อควรระวังไม่แนะนำให้ใช้ในเด็กอายุต่ำกว่า 12 ปี เนื่องจากยังขาดข้อมูลความปลอดภัยและประสิทธิภาพที่เพียงพอ ข้อความนี้จึงถูกต้องตามเอกสารกำกับยา
• ข้อ ข. (Dandruff สามารถรักษาได้ด้วย topical corticosteroid): Dandruff ที่มีอาการคันหรืออักเสบร่วมด้วยสามารถใช้ Topical corticosteroid ชนิดความแรงต่ำถึงปานกลางทาระยะสั้นเพื่อบรรเทาอาการได้อย่างปลอดภัย ข้อความนี้จึงเป็นจริง
• ข้อ ค. (Sulfur ออกฤทธิ์เป็น keratolytic agent): Sulfur มีคุณสมบัติเป็น Keratolytic agent และ Mild antiseptic ช่วยผลัดเซลล์ผิวและขจัดสะเก็ดรังแคได้อย่างมีประสิทธิภาพ ข้อความนี้จึงถูกต้อง
• ข้อ ง. (ผลข้างเคียงของ coal tar คือ photosensitivity): Coal tar มีคุณสมบัติทำให้ผิวหนังไวต่อแสงแดด (Photosensitivity) และอาจเกิดการระคายเคืองผิวหนังได้ง่าย ข้อความนี้จึงเป็นจริงตามเภสัชวิทยาคลินิก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0" s="166" t="inlineStr"/>
      <c r="L50" s="166" t="inlineStr">
        <is>
          <t>Dermatologic</t>
        </is>
      </c>
      <c r="M50" s="166" t="inlineStr">
        <is>
          <t>Superficial fungal</t>
        </is>
      </c>
      <c r="N50" s="165" t="inlineStr">
        <is>
          <t>Clinic</t>
        </is>
      </c>
      <c r="O50" s="166" t="inlineStr">
        <is>
          <t>ข้อ 48 Pharma Plus เล่มม่วง (เฉลยข้อ จ)</t>
        </is>
      </c>
      <c r="P50" s="165" t="inlineStr">
        <is>
          <t>แบบฝึกหัด</t>
        </is>
      </c>
      <c r="Q50" s="165" t="inlineStr">
        <is>
          <t>เล่มม่วง</t>
        </is>
      </c>
      <c r="R50" s="165" t="inlineStr"/>
    </row>
    <row r="51" ht="24" customHeight="1" s="49">
      <c r="A51" s="167" t="n">
        <v>49</v>
      </c>
      <c r="B51" s="166" t="inlineStr">
        <is>
          <t>ยาที่ใช้ในโรคผิวหนังของชายผู้นี้ รายการใดที่ผู้ป่วยไม่สามารถเรียกซื้อได้จากเภสัชกรหากไม่มีใบสั่งยาจากแพทย์์</t>
        </is>
      </c>
      <c r="C51" s="166" t="inlineStr"/>
      <c r="D51" s="166" t="inlineStr">
        <is>
          <t>Coal tar shampoo</t>
        </is>
      </c>
      <c r="E51" s="166" t="inlineStr">
        <is>
          <t>Dexamethasone cream</t>
        </is>
      </c>
      <c r="F51" s="166" t="inlineStr">
        <is>
          <t>Betamethasone + salicylic ointment</t>
        </is>
      </c>
      <c r="G51" s="166" t="inlineStr">
        <is>
          <t>Hydroxyzine tablet 25 mg</t>
        </is>
      </c>
      <c r="H51" s="166" t="inlineStr">
        <is>
          <t>Methotrexate tab 2.5 mg</t>
        </is>
      </c>
      <c r="I51" s="167" t="inlineStr">
        <is>
          <t>5</t>
        </is>
      </c>
      <c r="J51" s="166" t="inlineStr">
        <is>
          <t>✅ คำตอบที่ถูกต้อง: ข้อ จ. Methotrexate tab 2.5 mg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Methotrexate tab 2.5 mg Methotrexate เป็นยากลุ่ม immunosuppressant/cytotoxic drug ที่มีพิษต่อร่างกายสูง จัดเป็นยาควบคุมพิเศษ (Dangerous drug หรือ Controlled drug ตามประกาศกระทรวงสาธารณสุข) จำเป็นต้องมีใบสั่งยาจากแพทย์์ผู้ประกอบวิชาชีพเวชกรรมเท่านั้นจึงจะจ่ายยาได้
🔍 ข้ออื่นผิดเพราะอะไร:
• ข้อ ก. (Coal tar shampoo): Coal tar shampoo จัดเป็นยาอันตรายหรือผลิตภัณฑ์ทั่วไปที่เภสัชกรชุมชนสามารถจ่ายในร้านยาได้โดยไม่ต้องใช้ใบสั่งแพทย์์ เพื่อบรรเทาอาการสะเก็ดเงินและรังแค
• ข้อ ข. (Dexamethasone cream): Dexamethasone cream เป็นยาทาสเตียรอยด์เฉพาะที่ จัดอยู่ในกลุ่มยาอันตรายที่สามารถส่งมอบและให้คำแนะนำโดยเภสัชกรประจำร้านยาได้
• ข้อ ค. (Betamethasone + salicylic ointment): Betamethasone ผสม Salicylic acid ointment เป็นยาสูตรผสมสเตียรอยด์กับสารผลัดเคราติน จัดเป็นยาอันตรายที่จ่ายได้ในร้านยาแผนปัจจุบันภายใต้การดูแลของเภสัชกร
• ข้อ ง. (Hydroxyzine tablet 25 mg): Hydroxyzine tablet 25 mg เป็นยาต้านฮิสตามีนกลุ่มรุ่นที่หนึ่งที่จัดเป็นยาอันตราย สามารถจ่ายในร้านยาแผนปัจจุบันเพื่อบรรเทาอาการคันได้โดยไม่ต้องใช้ใบสั่งแพทย์์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51" s="166" t="inlineStr"/>
      <c r="L51" s="166" t="inlineStr">
        <is>
          <t>Dermatologic</t>
        </is>
      </c>
      <c r="M51" s="166" t="inlineStr">
        <is>
          <t>Superficial fungal</t>
        </is>
      </c>
      <c r="N51" s="165" t="inlineStr">
        <is>
          <t>Clinic</t>
        </is>
      </c>
      <c r="O51" s="166" t="inlineStr">
        <is>
          <t>ข้อ 49 Pharma Plus เล่มม่วง (เฉลยข้อ จ)</t>
        </is>
      </c>
      <c r="P51" s="165" t="inlineStr">
        <is>
          <t>แบบฝึกหัด</t>
        </is>
      </c>
      <c r="Q51" s="165" t="inlineStr">
        <is>
          <t>เล่มม่วง</t>
        </is>
      </c>
      <c r="R51" s="165" t="inlineStr"/>
    </row>
    <row r="52" ht="24" customHeight="1" s="49">
      <c r="A52" s="167" t="n">
        <v>50</v>
      </c>
      <c r="B52" s="166" t="inlineStr">
        <is>
          <t>ผู้ป่วยหญิง มีอาชีพทำสวน ผู้ป่วยมีปื้นแดง ขอบเขตชัด มีสะเก็ดสีเงินขึ้นปกคลุม เป็นมากบริเวณข้อศอกและหัวเข่า เมื่อมีอาการผู้ป่วยจะทา clobetasol cream
จากอาการแสดงข้างต้น ผู้ป่วยมีอาการสอดคล้องกับโรคอะไร</t>
        </is>
      </c>
      <c r="C52" s="166" t="inlineStr"/>
      <c r="D52" s="166" t="inlineStr">
        <is>
          <t>Tinea versicolor</t>
        </is>
      </c>
      <c r="E52" s="166" t="inlineStr">
        <is>
          <t>Contact dermatitis</t>
        </is>
      </c>
      <c r="F52" s="166" t="inlineStr">
        <is>
          <t>Seborrheic dermatitis</t>
        </is>
      </c>
      <c r="G52" s="166" t="inlineStr">
        <is>
          <t>Psoriasis</t>
        </is>
      </c>
      <c r="H52" s="166" t="inlineStr">
        <is>
          <t>Tinea corporis</t>
        </is>
      </c>
      <c r="I52" s="167" t="inlineStr">
        <is>
          <t>4</t>
        </is>
      </c>
      <c r="J52" s="166" t="inlineStr">
        <is>
          <t>✅ คำตอบที่ถูกต้อง: ข้อ ง. Psoriasis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Psoriasis อาการปื้นแดง ขอบเขตชัด มีสะเก็ดสีเงิน (silvery scales) ปกคลุม บริเวณตำแหน่งข้อศอก (elbows) และหัวเข่า (knees) เป็นลักษณะจำเพาะของโรคเรื้อนกวาง (Psoriasis) ซึ่งมักตอบสนองต่อ topical potent corticosteroid เช่น clobetasol
🔍 ข้ออื่นผิดเพราะอะไร:
• ข้อ ก. (Tinea versicolor): Tinea versicolor (เกลื้อน) เกิดจากเชื้อ Malassezia รอยโรคเป็นดวงด่างขาวหรือน้ำตาลมีขุยละเอียด มักพบที่หลังและหน้าอก ไม่ใช่ปื้นหนาสะเก็ดเงินบริเวณข้อศอกและเข่า
• ข้อ ข. (Contact dermatitis): Contact dermatitis มักมีลักษณะเป็นตุ่มน้ำใสหรือผื่นแดงคันเฉพาะบริเวณที่สัมผัสสารก่อภูมิแพ้ ไม่มีลักษณะเป็นปื้นหนาปกคลุมด้วยสะเก็ดสีเงินแบบเรื้อรัง
• ข้อ ค. (Seborrheic dermatitis): Seborrheic dermatitis มีรอยโรคเป็นผื่นแดงปกคลุมด้วยขุยมันสีเหลือง พบตามบริเวณที่มีต่อมไขมันหนาแน่น เช่น หนังศีรษะ ไรผม และร่องจมูก ไม่ใช่ปื้นสะเก็ดเงินที่ข้อศอกและเข่า
• ข้อ จ. (Tinea corporis): Tinea corporis (กลากตามลำตัว) มีลักษณะเด่นเป็นวงขอบนูนแดงชัดเจน มีสะเก็ดและตุ่มน้ำเล็กๆ ที่ขอบวง ตรงกลางผื่นเริ่มจางลง ไม่ใช่ปื้นหนาสะเก็ดสีเงินที่ข้อศอกทั้งสองข้าง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52" s="166" t="inlineStr"/>
      <c r="L52" s="166" t="inlineStr">
        <is>
          <t>Dermatologic</t>
        </is>
      </c>
      <c r="M52" s="166" t="inlineStr">
        <is>
          <t>Eczema &amp; Dermatitis</t>
        </is>
      </c>
      <c r="N52" s="165" t="inlineStr">
        <is>
          <t>Clinic</t>
        </is>
      </c>
      <c r="O52" s="166" t="inlineStr">
        <is>
          <t>ข้อ 50 Pharma Plus เล่มม่วง (เฉลยข้อ ง)</t>
        </is>
      </c>
      <c r="P52" s="165" t="inlineStr">
        <is>
          <t>แบบฝึกหัด</t>
        </is>
      </c>
      <c r="Q52" s="165" t="inlineStr">
        <is>
          <t>เล่มม่วง</t>
        </is>
      </c>
      <c r="R52" s="165" t="inlineStr"/>
    </row>
    <row r="53" ht="24" customHeight="1" s="49">
      <c r="A53" s="167" t="n">
        <v>51</v>
      </c>
      <c r="B53" s="166" t="inlineStr">
        <is>
          <t>ผู้ป่วยหญิง มีอาชีพทำสวน ผู้ป่วยมีปื้นแดง ขอบเขตชัด มีสะเก็ดสีเงินขึ้นปกคลุม เป็นมากบริเวณข้อศอกและหัวเข่า เมื่อมีอาการผู้ป่วยจะทา clobetasol cream
โรคดังกล่าวของป่วยมีสาเหตุมาจากอะไร</t>
        </is>
      </c>
      <c r="C53" s="166" t="inlineStr"/>
      <c r="D53" s="166" t="inlineStr">
        <is>
          <t>Infection</t>
        </is>
      </c>
      <c r="E53" s="166" t="inlineStr">
        <is>
          <t>Allergic reaction</t>
        </is>
      </c>
      <c r="F53" s="166" t="inlineStr">
        <is>
          <t>Autoimmune disease</t>
        </is>
      </c>
      <c r="G53" s="166" t="inlineStr">
        <is>
          <t>Seborrhea inflammation</t>
        </is>
      </c>
      <c r="H53" s="166" t="inlineStr">
        <is>
          <t>ไม่มีข้อใดถูก</t>
        </is>
      </c>
      <c r="I53" s="167" t="inlineStr">
        <is>
          <t>3</t>
        </is>
      </c>
      <c r="J53" s="166" t="inlineStr">
        <is>
          <t>✅ คำตอบที่ถูกต้อง: ข้อ ค. Autoimmune disease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Autoimmune disease Psoriasis (โรคสะเก็ดเงิน) เป็นโรคผิวหนังอักเสบเรื้อรังที่มีกลไกหลักเกี่ยวข้องกับภูมิคุ้มกันตนเอง (Autoimmune-mediated disease) ส่งผลให้มีการเพิ่มจำนวนของเซลล์ผิวหนังเร็วกว่าปกติ (hyperproliferation)
🔍 ข้ออื่นผิดเพราะอะไร:
• ข้อ ก. (Infection): Psoriasis ไม่ได้เกิดจากการติดเชื้อแบคทีเรีย ไวรัส หรือเชื้อราโดยตรง จึงไม่สามารถรักษาให้หายขาดได้ด้วยยาปฏิชีวนะหรือยาต้านจุลชีพ
• ข้อ ข. (Allergic reaction): Allergic reaction มักกระตุ้นผ่าน IgE หรือ Type IV hypersensitivity จากสารภายนอก ทำให้เกิดผื่นลมพิษหรือ Contact dermatitis ซึ่งไม่ใช่พยาธิกำเนิดของโรคสะเก็ดเงิน
• ข้อ ง. (Seborrhea inflammation): Seborrhea inflammation เป็นกลไกการอักเสบของต่อมไขมันและยีสต์ใน Seborrheic dermatitis ไม่ใช่สาเหตุหลักของการแบ่งตัวผิดปกติของเซลล์เคราติโนไซต์ในโรคสะเก็ดเงิน
• ข้อ จ. (ไม่มีข้อใดถูก): คำตอบที่ถูกต้องมีอยู่แล้ว คือ Autoimmune disease (ข้อ ค) เนื่องจากโรคสะเก็ดเงินเกี่ยวข้องกับความผิดปกติของระบบภูมิคุ้มกันชนิด T-cell mediated autoimmune disorder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53" s="166" t="inlineStr"/>
      <c r="L53" s="166" t="inlineStr">
        <is>
          <t>Dermatologic</t>
        </is>
      </c>
      <c r="M53" s="166" t="inlineStr">
        <is>
          <t>Eczema &amp; Dermatitis</t>
        </is>
      </c>
      <c r="N53" s="165" t="inlineStr">
        <is>
          <t>Clinic</t>
        </is>
      </c>
      <c r="O53" s="166" t="inlineStr">
        <is>
          <t>ข้อ 51 Pharma Plus เล่มม่วง (เฉลยข้อ ค)</t>
        </is>
      </c>
      <c r="P53" s="165" t="inlineStr">
        <is>
          <t>แบบฝึกหัด</t>
        </is>
      </c>
      <c r="Q53" s="165" t="inlineStr">
        <is>
          <t>เล่มม่วง</t>
        </is>
      </c>
      <c r="R53" s="165" t="inlineStr"/>
    </row>
    <row r="54" ht="24" customHeight="1" s="49">
      <c r="A54" s="167" t="n">
        <v>52</v>
      </c>
      <c r="B54" s="166" t="inlineStr">
        <is>
          <t>ผู้ป่วยชายมาพบแพทย์์ที่โรงพยาบาลด้วยอาการมีผื่นแดงขึ้นเป็นกลุ่ม เป็นมากบริเวณด้านหน้าของลำตัวและตามแนวสันหลังของแขนขวา แพทย์์พิจารณาสั่งใช้ acyclovir
จากอาการแสดงข้างต้น ผู้ป่วยมีอาการสอดคล้องกับโรคอะไร</t>
        </is>
      </c>
      <c r="C54" s="166" t="inlineStr"/>
      <c r="D54" s="166" t="inlineStr">
        <is>
          <t>Herpes simplex</t>
        </is>
      </c>
      <c r="E54" s="166" t="inlineStr">
        <is>
          <t>Herpes zoster</t>
        </is>
      </c>
      <c r="F54" s="166" t="inlineStr">
        <is>
          <t>Varicella</t>
        </is>
      </c>
      <c r="G54" s="166" t="inlineStr">
        <is>
          <t>Rubella</t>
        </is>
      </c>
      <c r="H54" s="166" t="inlineStr">
        <is>
          <t>Measles</t>
        </is>
      </c>
      <c r="I54" s="167" t="inlineStr">
        <is>
          <t>2</t>
        </is>
      </c>
      <c r="J54" s="166" t="inlineStr">
        <is>
          <t>✅ คำตอบที่ถูกต้อง: ข้อ ข. Herpes zoster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Herpes zoster ลักษณะผื่นตุ่มน้ำใสขึ้นเป็นกลุ่มตามแนวเส้นประสาท (dermatome) บริเวณลำตัวและแขนขวาข้างเดียว (unilateral) เป็นอาการจำเพาะของโรคงูสวัด (Herpes zoster) ซึ่งเกิดจากการ reactivation ของเชื้อ Varicella-zoster virus (VZV) และรักษาได้ด้วยยาต้านไวรัสเช่น acyclovir
🔍 ข้ออื่นผิดเพราะอะไร:
• ข้อ ก. (Herpes simplex): Herpes simplex มักก่อให้เกิดรอยโรคตุ่มน้ำใสเป็นกลุ่มบริเวณริมฝีปาก (Herpes labialis) หรืออวัยวะเพศ (Genital herpes) ไม่ได้เรียงตัวกระจายตามแนวเส้นประสาทเดอร์มาโทมซีกเดียว
• ข้อ ค. (Varicella): Varicella (อีสุกอีใส) เป็นการติดเชื้อไวรัส VZV ครั้งแรก รอยโรคจะกระจายทั่วทั้งตัวในหลายระยะพร้อมกัน (Centripetal distribution) ไม่ได้จำกัดตามแนวด้านหน้าลำตัวและแขนข้างเดียว
• ข้อ ง. (Rubella): Rubella (หัดเยอรมัน) เป็นโรคไข้ออกผื่นที่มีลักษณะเป็น Maculopapular rash สีชมพู กระจายจากใบหน้าลงมาลำตัว ร่วมกับต่อมน้ำเหลืองหลังหูโต ไม่ใช่ตุ่มน้ำใสเรียงตามเส้นประสาท
• ข้อ จ. (Measles): Measles (โรคหัด) มีไข้สูง ไอ ตาแดง มีน้ำมูก และผื่นแดงราบปนจุดนูนเริ่มจากไรผมกระจายทั่วตัว ร่วมกับพบ Koplik spots ในช่องปาก ไม่ใช่ผื่นตุ่มน้ำตามแนว Dermatomic distribution
📖 Guideline อ้างอิง:
แนวทางเวชปฏิบัติโรคผิวหนังที่พบบ่อย พ.ศ. 2562 (สมาคมแพทย์์ผิวหนังแห่งประเทศไทย)
📌 จุดจำก่อนสอบ:
• Crystal Nephropathy Prevention: การให้ยาทางหลอดเลือดดำ (IV) ต้องฉีดช้าๆ (infusion &gt; 1 ชม.) และให้ hydration อย่างเพียงพอเพื่อป้องกัน acyclovir crystal precipitation ใน renal tubules
• Time-Sensitive Initiation: ใน Herpes zoster หรือ Herpes simplex ต้องเริ่มยาภายใน 48-72 ชั่วโมงหลังเกิดรอยโรคจึงจะได้ efficacy สูงสุด</t>
        </is>
      </c>
      <c r="K54" s="166" t="inlineStr"/>
      <c r="L54" s="166" t="inlineStr">
        <is>
          <t>Dermatologic</t>
        </is>
      </c>
      <c r="M54" s="166" t="inlineStr">
        <is>
          <t>Herpes &amp; Zoster</t>
        </is>
      </c>
      <c r="N54" s="165" t="inlineStr">
        <is>
          <t>Clinic</t>
        </is>
      </c>
      <c r="O54" s="166" t="inlineStr">
        <is>
          <t>ข้อ 52 Pharma Plus เล่มม่วง (เฉลยข้อ ข)</t>
        </is>
      </c>
      <c r="P54" s="165" t="inlineStr">
        <is>
          <t>แบบฝึกหัด</t>
        </is>
      </c>
      <c r="Q54" s="165" t="inlineStr">
        <is>
          <t>เล่มม่วง</t>
        </is>
      </c>
      <c r="R54" s="165" t="inlineStr"/>
    </row>
    <row r="55" ht="24" customHeight="1" s="49">
      <c r="A55" s="167" t="n">
        <v>53</v>
      </c>
      <c r="B55" s="166" t="inlineStr">
        <is>
          <t>ผู้ป่วยชายมาพบแพทย์์ที่โรงพยาบาลด้วยอาการมีผื่นแดงขึ้นเป็นกลุ่ม เป็นมากบริเวณด้านหน้าของลำตัวและตามแนวสันหลังของแขนขวา แพทย์์พิจารณาสั่งใช้ acyclovir
หากท่านต้องการให้ยาเสริมแก่ผู้ป่วยรายนี้ ในฐานะที่เป็นเภสัชกร ท่านจะเลือกสมุนไพรตัวใดในสาธารณสุขมูลฐานให้แก่ผู้ป่วย</t>
        </is>
      </c>
      <c r="C55" s="166" t="inlineStr"/>
      <c r="D55" s="166" t="inlineStr">
        <is>
          <t>บัวบก</t>
        </is>
      </c>
      <c r="E55" s="166" t="inlineStr">
        <is>
          <t>ไพล</t>
        </is>
      </c>
      <c r="F55" s="166" t="inlineStr">
        <is>
          <t>พญายอ</t>
        </is>
      </c>
      <c r="G55" s="166" t="inlineStr">
        <is>
          <t>มะระขี้นก</t>
        </is>
      </c>
      <c r="H55" s="166" t="inlineStr">
        <is>
          <t>ฟ้าทะลายโจร</t>
        </is>
      </c>
      <c r="I55" s="167" t="inlineStr">
        <is>
          <t>3</t>
        </is>
      </c>
      <c r="J55" s="166" t="inlineStr">
        <is>
          <t>✅ คำตอบที่ถูกต้อง: ข้อ ค. พญายอ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พญายอ สมุนไพรพญายอ (Clinacanthus nutans) มีข้อบ่งใช้ตามบัญชียาหลักแห่งชาติ ด้านสมุนไพร สำหรับบรรเทาอาการปวดและอักเสบ รักษาแผลจากเริม (Herpes simplex) และงูสวัด (Herpes zoster)
🔍 ข้ออื่นผิดเพราะอะไร:
• ข้อ ก. (บัวบก): บัวบก (Centella asiatica) มีสารสำคัญกลุ่ม Triterpenoids เด่นด้านการสมานแผลสด แผลไฟไหม้ และลดการอักเสบของแผล ไม่ได้มีฤทธิ์ต้านเชื้อไวรัสกลุ่ม Herpes viruses
• ข้อ ข. (ไพล): ไพล (Zingiber cassumunar) มีฤทธิ์ต้านการอักเสบและลดอาการปวดเมื่อยกล้ามเนื้อ ข้อเคล็ดขัดยอก ไม่มีข้อบ่งใช้หลักในการยับยั้งการเพิ่มจำนวนของไวรัสโรคเริมหรืองูสวัด
• ข้อ ง. (มะระขี้นก): มะระขี้นก (Momordica charantia) มีข้อบ่งใช้ตามสาธารณสุขมูลฐานในการเจริญอาหารและลดระดับน้ำตาลในเลือด ไม่มีฤทธิ์ต้านเชื้อไวรัสเริมหรืองูสวัด
• ข้อ จ. (ฟ้าทะลายโจร): ฟ้าทะลายโจร (Andrographis paniculata) ใช้บรรเทาอาการของโรคหวัด เจ็บคอ และท้องเสียไม่ติดเชื้อ ไม่มีข้อบ่งใช้ในรูปยาทาภายนอกสำหรับบรรเทาแผลตุ่มน้ำจากงูสวัด
📖 Guideline อ้างอิง:
แนวทางเวชปฏิบัติโรคผิวหนังที่พบบ่อย พ.ศ. 2562 (สมาคมแพทย์์ผิวหนังแห่งประเทศไทย)
📌 จุดจำก่อนสอบ:
• Crystal Nephropathy Prevention: การให้ยาทางหลอดเลือดดำ (IV) ต้องฉีดช้าๆ (infusion &gt; 1 ชม.) และให้ hydration อย่างเพียงพอเพื่อป้องกัน acyclovir crystal precipitation ใน renal tubules
• Time-Sensitive Initiation: ใน Herpes zoster หรือ Herpes simplex ต้องเริ่มยาภายใน 48-72 ชั่วโมงหลังเกิดรอยโรคจึงจะได้ efficacy สูงสุด</t>
        </is>
      </c>
      <c r="K55" s="166" t="inlineStr"/>
      <c r="L55" s="166" t="inlineStr">
        <is>
          <t>Dermatologic</t>
        </is>
      </c>
      <c r="M55" s="166" t="inlineStr">
        <is>
          <t>Herpes &amp; Zoster</t>
        </is>
      </c>
      <c r="N55" s="165" t="inlineStr">
        <is>
          <t>Clinic</t>
        </is>
      </c>
      <c r="O55" s="166" t="inlineStr">
        <is>
          <t>ข้อ 53 Pharma Plus เล่มม่วง (เฉลยข้อ ค)</t>
        </is>
      </c>
      <c r="P55" s="165" t="inlineStr">
        <is>
          <t>แบบฝึกหัด</t>
        </is>
      </c>
      <c r="Q55" s="165" t="inlineStr">
        <is>
          <t>เล่มม่วง</t>
        </is>
      </c>
      <c r="R55" s="165" t="inlineStr"/>
    </row>
    <row r="56" ht="24" customHeight="1" s="49">
      <c r="A56" s="167" t="n">
        <v>54</v>
      </c>
      <c r="B56" s="166" t="inlineStr">
        <is>
          <t>หากผู้ป่วยหายจากโรคแล้ว แต่ยังมีอาการปวดอยู่ ควรให้ยาชนิดใดบรรเทาอาการ</t>
        </is>
      </c>
      <c r="C56" s="166" t="inlineStr"/>
      <c r="D56" s="166" t="inlineStr">
        <is>
          <t>Paracetamol</t>
        </is>
      </c>
      <c r="E56" s="166" t="inlineStr">
        <is>
          <t>Ibuprofen</t>
        </is>
      </c>
      <c r="F56" s="166" t="inlineStr">
        <is>
          <t>Amitriptyline</t>
        </is>
      </c>
      <c r="G56" s="166" t="inlineStr">
        <is>
          <t>Celecoxib</t>
        </is>
      </c>
      <c r="H56" s="166" t="inlineStr">
        <is>
          <t>ข้อ ข. และ ง.</t>
        </is>
      </c>
      <c r="I56" s="167" t="inlineStr">
        <is>
          <t>3</t>
        </is>
      </c>
      <c r="J56" s="166" t="inlineStr">
        <is>
          <t>✅ คำตอบที่ถูกต้อง: ข้อ ค. Amitriptyline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Amitriptyline อาการปวดหลงจากงูสวัด (Post-herpetic neuralgia) เป็นอาการปวด neuropathic pain การใช้ยาแก้ปวดทั่วไปเช่น NSAIDs (Ibuprofen, Celecoxib) มักไม่ได้ผลดีเท่าที่ควร ยาที่มีบทบาทสำคัญคือยากลุ่ม Neuromodulators เช่น Tricyclic antidepressants (Amitriptyline) หรือ Gabapentinoids แต่ในที่นี้หากพิจารณาตามตัวเลือกและการรักษาอาการปวด neuropathic pain มักใช้ Amitriptyline
🔍 ข้ออื่นผิดเพราะอะไร:
• ข้อ ก. (Paracetamol): Paracetamol ออกฤทธิ์แก้ปวดผ่านระบบประสาทส่วนกลาง แต่ไม่มีประสิทธิภาพในการระงับอาการปวดจากพยาธิสภาพของเส้นประสาท (Neuropathic pain) ในภาวะ Postherpetic neuralgia
• ข้อ ข. (Ibuprofen): Ibuprofen เป็นยาต้านการอักเสบที่ไม่ใช่สเตียรอยด์ ออกฤทธิ์ลดการอักเสบของเนื้อเยื่อส่วนปลาย แต่ไม่สามารถยับยั้งกลไกการส่งสัญญาณความเจ็บปวดจากปลายประสาทที่ถูกทำลายได้
• ข้อ ง. (Celecoxib): Celecoxib เป็น selective COX-2 inhibitor ใช้รักษาอาการปวดจากการอักเสบของข้อและกล้ามเนื้อ ไม่มีประสิทธิภาพในการรักษาอาการปวดแสบร้อนของ Neuropathic pain
• ข้อ จ. (ข้อ ข. และ ง.): การใช้ยาร่วมกันระหว่าง Ibuprofen และ Celecoxib ถือเป็นข้อห้ามเนื่องจากเป็นยากลุ่ม NSAIDs ซ้ำซ้อน ซึ่งเพิ่มความเสี่ยงต่อพิษในทางเดินอาหารและไตโดยไม่ได้ผลต่ออาการปวดประสาท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6" s="166" t="inlineStr"/>
      <c r="L56" s="166" t="inlineStr">
        <is>
          <t>Dermatologic</t>
        </is>
      </c>
      <c r="M56" s="166" t="inlineStr">
        <is>
          <t>Superficial fungal</t>
        </is>
      </c>
      <c r="N56" s="165" t="inlineStr">
        <is>
          <t>Clinic</t>
        </is>
      </c>
      <c r="O56" s="166" t="inlineStr">
        <is>
          <t>ข้อ 54 Pharma Plus เล่มม่วง (เฉลยข้อ ค)</t>
        </is>
      </c>
      <c r="P56" s="165" t="inlineStr">
        <is>
          <t>แบบฝึกหัด</t>
        </is>
      </c>
      <c r="Q56" s="165" t="inlineStr">
        <is>
          <t>เล่มม่วง</t>
        </is>
      </c>
      <c r="R56" s="165" t="inlineStr"/>
    </row>
    <row r="57" ht="24" customHeight="1" s="49">
      <c r="A57" s="167" t="n">
        <v>55</v>
      </c>
      <c r="B57" s="166" t="inlineStr">
        <is>
          <t>ผู้ป่วยหญิงอายุ 25 ปี มีสิวหัวขาว สิวหัวดำ และสิวหนองขนาดน้อยกว่า 5 mm (pustule) ขึ้นทั่วแก้มทั้งสองข้าง มาซื้อยารักษาผิว ยังไม่เคยใช้ยารักษามาก่อน ไม่มีโรคประจำตัว และปฏิเสธประวัติแพยา
ข้อใดคือ first choice ในการรักษาสิวสำหรับผู้ป่วยรายนี้</t>
        </is>
      </c>
      <c r="C57" s="166" t="inlineStr"/>
      <c r="D57" s="166" t="inlineStr">
        <is>
          <t>Tetracycline capsule, topical clindamycin</t>
        </is>
      </c>
      <c r="E57" s="166" t="inlineStr">
        <is>
          <t>Tetracycline capsule, benzoyl peroxide gel</t>
        </is>
      </c>
      <c r="F57" s="166" t="inlineStr">
        <is>
          <t>Tetracycline capsule, oral clindamycin</t>
        </is>
      </c>
      <c r="G57" s="166" t="inlineStr">
        <is>
          <t>Oral isotretinoin, tetracycline capsule</t>
        </is>
      </c>
      <c r="H57" s="166" t="inlineStr">
        <is>
          <t>Topical retinoid, benzoyl peroxide gel</t>
        </is>
      </c>
      <c r="I57" s="167" t="n">
        <v>5</v>
      </c>
      <c r="J57" s="166" t="inlineStr">
        <is>
          <t>✅ คำตอบที่ถูกต้อง: ข้อ จ. Topical retinoid, benzoyl peroxide gel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ข้อ จ. (Topical retinoid, benzoyl peroxide gel) เป็นคำตอบที่ถูกต้องและสอดคล้องกับหลักวิชาการและแนวทางเวชปฏิบัติในการรักษา
🔍 ข้ออื่นผิดเพราะอะไร:
• ข้อ ก. (Tetracycline capsule, topical clindamycin): การใช้ Tetracycline ร่วมกับ Topical clindamycin เพิ่มความเสี่ยงต่อการเกิดเชื้อดื้อยาของ Cutibacterium acnes จึงจำเป็นต้องมี Benzoyl peroxide ร่วมด้วยเสมอเพื่อป้องกันเชื้อดื้อยา
• ข้อ ค. (Tetracycline capsule, oral clindamycin): การใช้ Oral clindamycin ร่วมกับ Tetracycline เป็นการใช้ยาปฏิชีวนะชนิดรับประทานซ้ำซ้อนโดยไม่จำเป็น และ Clindamycin รูปแบบรับประทานมีความเสี่ยงสูงต่อการเกิด Pseudomembranous colitis
• ข้อ ง. (Oral isotretinoin, tetracycline capsule): Oral isotretinoin สงวนไว้สำหรับสิวอักเสบรุนแรงประเภท Nodulocystic acne ที่ดื้อต่อการรักษาอื่น และห้ามใช้ร่วมกับ Tetracyclines เด็ดขาดเนื่องจากเสี่ยงต่อการเกิด Pseudotumor cerebri
• ข้อ จ. (Topical retinoid, benzoyl peroxide gel): Topical retinoid ร่วมกับ Benzoyl peroxide gel เป็นสูตรแรกสำหรับการรักษาสิวระดับเล็กน้อยถึงปานกลาง แต่ตามเฉลยข้อสอบระบุข้อ ข ให้เป็นตัวเลือกคำตอบที่ถูกต้อง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57" s="166" t="inlineStr"/>
      <c r="L57" s="166" t="inlineStr">
        <is>
          <t>Dermatologic</t>
        </is>
      </c>
      <c r="M57" s="166" t="inlineStr">
        <is>
          <t>Acne</t>
        </is>
      </c>
      <c r="N57" s="165" t="inlineStr">
        <is>
          <t>Clinic</t>
        </is>
      </c>
      <c r="O57" s="166" t="inlineStr">
        <is>
          <t>ข้อ 55 Pharma Plus เล่มม่วง (เฉลยข้อ ข)</t>
        </is>
      </c>
      <c r="P57" s="165" t="inlineStr">
        <is>
          <t>แบบฝึกหัด</t>
        </is>
      </c>
      <c r="Q57" s="165" t="inlineStr">
        <is>
          <t>เล่มม่วง</t>
        </is>
      </c>
      <c r="R57" s="165" t="inlineStr"/>
    </row>
    <row r="58" ht="24" customHeight="1" s="49">
      <c r="A58" s="167" t="n">
        <v>56</v>
      </c>
      <c r="B58" s="166" t="inlineStr">
        <is>
          <t>ยา Isotretinoin (Oral 13-cis-retinoic acid) ที่ใช้รักษาสิวชนิดรุนแรง (Severe nodulocystic acne) จัดอยู่ในระดับความปลอดภัยในการใช้ยาในสตรีมีครรภ์ (US FDA Pregnancy Category) ระดับใด และมีข้อห้ามใช้อย่างไร</t>
        </is>
      </c>
      <c r="C58" s="166" t="inlineStr"/>
      <c r="D58" s="166" t="inlineStr">
        <is>
          <t>Category X (ห้ามใช้ในสตรีมีครรภ์หรือผู้ที่วางแผนจะตั้งครรภ์โดยเด็ดขาด เนื่องจากเป็นสารก่อมัยรูปทารกอย่างรุนแรง - Teratogen)</t>
        </is>
      </c>
      <c r="E58" s="166" t="inlineStr">
        <is>
          <t>Category A (ปลอดภัยสูง)</t>
        </is>
      </c>
      <c r="F58" s="166" t="inlineStr">
        <is>
          <t>Category B (ไม่มีหลักฐานความเสี่ยงในมนุษย์)</t>
        </is>
      </c>
      <c r="G58" s="166" t="inlineStr">
        <is>
          <t>Category C (ใช้ได้หากประโยชน์มากกว่าความเสี่ยง)</t>
        </is>
      </c>
      <c r="H58" s="166" t="inlineStr">
        <is>
          <t>Category D (มีความเสี่ยงแต่ยอมรับได้ในกรณีฉุกเฉิน)</t>
        </is>
      </c>
      <c r="I58" s="167" t="n">
        <v>1</v>
      </c>
      <c r="J58" s="166" t="inlineStr">
        <is>
          <t>✅ คำตอบที่ถูกต้อง: ข้อ ก. Category X (ห้ามใช้ในสตรีมีครรภ์หรือผู้ที่วางแผนจะตั้งครรภ์โดยเด็ดขาด เนื่องจากเป็นสารก่อมัยรูปทารกอย่างรุนแรง - Teratogen)
💡 Background:
Isotretinoin เป็นอนุพันธ์ของกรดวิตามินเอ (Retinoid) มีคุณสมบัติเป็น Teratogen ที่รุนแรงมาก สามารถทำให้ทารกในครรภ์เกิดความพิการแต่กำเนิด (Craniofacial, cardiac, thymic, and central nervous system malformations) สูงถึง 25-30%
🎯 ทำไมข้อนี้ถึงถูก:
US FDA จัด Isotretinoin อยู่ใน Pregnancy Category X (Contraindicated in pregnancy) ห้ามใช้ในสตรีมีครรภ์เด็ดขาด และผู้หญิงวัยเจริญพันธุ์ต้องคุมกำเนิดอย่างมีประสิทธิภาพ 2 วิธีล่วงหน้า 1 เดือนระหว่างใช้ยา และต่อเนื่องอีกอย่างน้อย 1 เดือนหลังหยุดยา (iPLEDGE program)
🔍 ข้ออื่นผิดเพราะอะไร:
- ข้อ ข. (Category A): ปลอดภัย ไม่มีความเสี่ยง เช่น โฟลิกแอซิด
- ข้อ ค. (Category B): ปลอดภัยในสัตว์ทดลอง เช่น Amoxicillin, Paracetamol
- ข้อ ง. (Category C): ยังไม่มีการศึกษาชัดเจนในมนุษย์ เช่น Ciprofloxacin
- ข้อ จ. (Category D): มีความเสี่ยงต่อทารกแต่ยอมรับได้เมื่อไม่มีทางเลือกอื่น เช่น Phenytoin, Carbamazepine
📖 Guideline อ้างอิง:
US FDA Drug Safety Communication: Isotretinoin (iPLEDGE Program), AAD Guidelines of Care for the Management of Acne Vulgaris (2024)
📌 จุดจำก่อนสอบ:
Isotretinoin = Category X (Teratogen รุนแรง ห้ามใช้ในคนท้องเด็ดขาด ต้องคุมกำเนิด 2 วิธีก่อน-ระหว่าง-หลังกิน 1 เดือน)</t>
        </is>
      </c>
      <c r="K58" s="166" t="inlineStr"/>
      <c r="L58" s="166" t="inlineStr">
        <is>
          <t>Dermatologic</t>
        </is>
      </c>
      <c r="M58" s="166" t="inlineStr">
        <is>
          <t>Acne</t>
        </is>
      </c>
      <c r="N58" s="165" t="inlineStr">
        <is>
          <t>Clinic</t>
        </is>
      </c>
      <c r="O58" s="166" t="inlineStr">
        <is>
          <t>ข้อ 56 Pharma Plus เล่มม่วง (เฉลยข้อ จ)</t>
        </is>
      </c>
      <c r="P58" s="165" t="inlineStr">
        <is>
          <t>แบบฝึกหัด</t>
        </is>
      </c>
      <c r="Q58" s="165" t="inlineStr">
        <is>
          <t>เล่มม่วง</t>
        </is>
      </c>
      <c r="R58" s="165" t="inlineStr"/>
    </row>
    <row r="59" ht="24" customHeight="1" s="49">
      <c r="A59" s="167" t="n">
        <v>57</v>
      </c>
      <c r="B59" s="166" t="inlineStr">
        <is>
          <t>หลังจากนั้นผู้ป่วยรายนี้กลับมาอีกครั้ง มีสิวอักเสบเพิ่มขึ้น และมีสิวขึ้นเป็นตุ่มก้อนบวม ถามว่าผู้ป่วยรายนี้เป็นสิวประเภทใด</t>
        </is>
      </c>
      <c r="C59" s="166" t="inlineStr"/>
      <c r="D59" s="166" t="inlineStr">
        <is>
          <t>Close comedone</t>
        </is>
      </c>
      <c r="E59" s="166" t="inlineStr">
        <is>
          <t>Open comedone</t>
        </is>
      </c>
      <c r="F59" s="166" t="inlineStr">
        <is>
          <t>Pustule</t>
        </is>
      </c>
      <c r="G59" s="166" t="inlineStr">
        <is>
          <t>Nodule</t>
        </is>
      </c>
      <c r="H59" s="166" t="inlineStr">
        <is>
          <t>Cyst</t>
        </is>
      </c>
      <c r="I59" s="167" t="inlineStr">
        <is>
          <t>4</t>
        </is>
      </c>
      <c r="J59" s="166" t="inlineStr">
        <is>
          <t>✅ คำตอบที่ถูกต้อง: ข้อ ง. Nodule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Nodule ลักษณะตุ่มก้อนบวม แข็ง ลึกใต้ผิวหนัง (Nodule) จัดเป็นสิวที่มีความรุนแรงระดับรุนแรง (Severe acne) ซึ่งต่างจาก Papule หรือ Pustule ที่มีขนาดเล็กกว่า
🔍 ข้ออื่นผิดเพราะอะไร:
• ข้อ ก. (Close comedone): Close comedone (สิวหัวขาว) เป็นสิวไม่อักเสบที่เกิดจากการอุดตันของเคราตินและไขมันในรูขุมขนที่ไม่มีทางเปิดสู่ผิวหนัง ไม่มีอาการบวมแดงหรือตุ่มก้อนลึกใต้ผิว
• ข้อ ข. (Open comedone): Open comedone (สิวหัวดำ) เป็นสิวอุดตันไม่อักเสบที่มีปากรูขุมขนเปิดออกสู่ภายนอก ทำให้ไขมันสัมผัสกับออกซิเจนจนเกิดการออกซิเดชันเป็นสีดำ ไม่ใช่ตุ่มก้อนบวมอักเสบ
• ข้อ ค. (Pustule): Pustule เป็นตุ่มหนองอักเสบขนาดเล็กตื้นที่มีหนองมองเห็นชัดเจน ขนาดมักเล็กกว่า 5 มิลลิเมตร แตกต่างจากตุ่มก้อนแข็งบวมลึกใต้ผิวหนังแบบ Nodule
• ข้อ จ. (Cyst): Cyst มีลักษณะเป็นถุงน้ำขนาดใหญ่ใต้ผิวหนังที่มีการอักเสบเหลวปนหนองและเลือด มีความนุ่มและผันผวนเมื่อสัมผัส แตกต่างจากตุ่มก้อนอักเสบแข็งขนาดใหญ่แบบ Nodule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59" s="166" t="inlineStr"/>
      <c r="L59" s="166" t="inlineStr">
        <is>
          <t>Dermatologic</t>
        </is>
      </c>
      <c r="M59" s="166" t="inlineStr">
        <is>
          <t>Acne</t>
        </is>
      </c>
      <c r="N59" s="165" t="inlineStr">
        <is>
          <t>Clinic</t>
        </is>
      </c>
      <c r="O59" s="166" t="inlineStr">
        <is>
          <t>ข้อ 57 Pharma Plus เล่มม่วง (เฉลยข้อ ง)</t>
        </is>
      </c>
      <c r="P59" s="165" t="inlineStr">
        <is>
          <t>แบบฝึกหัด</t>
        </is>
      </c>
      <c r="Q59" s="165" t="inlineStr">
        <is>
          <t>เล่มม่วง</t>
        </is>
      </c>
      <c r="R59" s="165" t="inlineStr"/>
    </row>
    <row r="60" ht="24" customHeight="1" s="49">
      <c r="A60" s="167" t="n">
        <v>58</v>
      </c>
      <c r="B60" s="166" t="inlineStr">
        <is>
          <t>Oral isotretinoin ใช้ในสิวประเภทใด</t>
        </is>
      </c>
      <c r="C60" s="166" t="inlineStr"/>
      <c r="D60" s="166" t="inlineStr">
        <is>
          <t>Close comedone</t>
        </is>
      </c>
      <c r="E60" s="166" t="inlineStr">
        <is>
          <t>Open comedone</t>
        </is>
      </c>
      <c r="F60" s="166" t="inlineStr">
        <is>
          <t>Pustule</t>
        </is>
      </c>
      <c r="G60" s="166" t="inlineStr">
        <is>
          <t>Papule</t>
        </is>
      </c>
      <c r="H60" s="166" t="inlineStr">
        <is>
          <t>Cyst</t>
        </is>
      </c>
      <c r="I60" s="167" t="inlineStr">
        <is>
          <t>5</t>
        </is>
      </c>
      <c r="J60" s="166" t="inlineStr">
        <is>
          <t>✅ คำตอบที่ถูกต้อง: ข้อ จ. Cyst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Cyst Oral isotretinoin ข้อบ่งใช้หลักคือ Severe nodulocystic acne ที่ดื้อต่อการรักษาด้วยยาตัวอื่น เนื่องจากยามีฤทธิ์กดการทำงานของต่อมไขมัน ลดขนาดต่อมไขมัน และลดการอักเสบในสิวรุนแรง
🔍 ข้ออื่นผิดเพราะอะไร:
• ข้อ ก. (Close comedone): Close comedone เป็นสิวอุดตันระยะแรกที่ไม่มีการอักเสบ การรักษาหลักคือการใช้ยาทาผลัดเซลล์ผิวกลุ่ม Topical retinoids ไม่มีความจำเป็นต้องใช้ยาระบบทั่วร่างกายที่เสี่ยงสูงอย่าง Oral isotretinoin
• ข้อ ข. (Open comedone): Open comedone เป็นสิวอุดตันไม่อักเสบที่ตอบสนองดีต่อยาทาเฉพาะที่ เช่น Adapalene หรือ Tretinoin การใช้ Oral isotretinoin ถือเป็นการรักษาที่เกินความจำเป็นอย่างยิ่ง
• ข้อ ค. (Pustule): Pustule เป็นสิวตุ่มหนองอักเสบตื้นระดับเล็กน้อยถึงปานกลาง รักษาได้ด้วย Topical retinoids ร่วมกับ Benzoyl peroxide หรือยาปฏิชีวนะชนิดรับประทานทั่วไป
• ข้อ ง. (Papule): Papule เป็นตุ่มแดงอักเสบขนาดเล็กที่ยังตอบสนองต่อการรักษาเฉพาะที่และยาปฏิชีวนะมาตรฐาน ยังไม่ใช่ข้อบ่งใช้เริ่มต้นของ Oral isotretinoin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60" s="166" t="inlineStr"/>
      <c r="L60" s="166" t="inlineStr">
        <is>
          <t>Dermatologic</t>
        </is>
      </c>
      <c r="M60" s="166" t="inlineStr">
        <is>
          <t>Acne</t>
        </is>
      </c>
      <c r="N60" s="165" t="inlineStr">
        <is>
          <t>Clinic</t>
        </is>
      </c>
      <c r="O60" s="166" t="inlineStr">
        <is>
          <t>ข้อ 58 Pharma Plus เล่มม่วง (เฉลยข้อ จ)</t>
        </is>
      </c>
      <c r="P60" s="165" t="inlineStr">
        <is>
          <t>แบบฝึกหัด</t>
        </is>
      </c>
      <c r="Q60" s="165" t="inlineStr">
        <is>
          <t>เล่มม่วง</t>
        </is>
      </c>
      <c r="R60" s="165" t="inlineStr"/>
    </row>
    <row r="61" ht="24" customHeight="1" s="49">
      <c r="A61" s="167" t="n">
        <v>59</v>
      </c>
      <c r="B61" s="166" t="inlineStr">
        <is>
          <t>Benzoyl peroxide ไม่มีคุณสมบัติใด</t>
        </is>
      </c>
      <c r="C61" s="166" t="inlineStr"/>
      <c r="D61" s="166" t="inlineStr">
        <is>
          <t>Antisebum</t>
        </is>
      </c>
      <c r="E61" s="166" t="inlineStr">
        <is>
          <t>Anti-inflammation</t>
        </is>
      </c>
      <c r="F61" s="166" t="inlineStr">
        <is>
          <t>Anti-infection</t>
        </is>
      </c>
      <c r="G61" s="166" t="inlineStr">
        <is>
          <t>Exfoliative</t>
        </is>
      </c>
      <c r="H61" s="166" t="inlineStr">
        <is>
          <t>Keratolytic</t>
        </is>
      </c>
      <c r="I61" s="167" t="n">
        <v>1</v>
      </c>
      <c r="J61" s="166" t="inlineStr">
        <is>
          <t>✅ คำตอบที่ถูกต้อง: ข้อ ก. Antisebum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ข้อ ก. (Antisebum) เป็นคำตอบที่ถูกต้องและสอดคล้องกับหลักวิชาการและแนวทางเวชปฏิบัติในการรักษา
🔍 ข้ออื่นผิดเพราะอะไร:
• ข้อ ก. (Antisebum): Benzoyl peroxide มีคุณสมบัติในการช่วยลดปริมาณกรดไขมันอิสระบนผิวหนังและลดความมันส่วนเกินทางอ้อม จึงถือว่ามีคุณสมบัติที่เกี่ยวข้องกับการควบคุมสิวและ Sebum
• ข้อ ข. (Anti-inflammation): Benzoyl peroxide มีฤทธิ์ต้านการอักเสบ (Anti-inflammatory effect) โดยการยับยั้งการหลั่งสารกระตุ้นการอักเสบจากเม็ดเลือดขาวชนิด Neutrophils ในบริเวณรูขุมขน
• ข้อ ค. (Anti-infection): Benzoyl peroxide ออกฤทธิ์ปลดปล่อย Free oxygen radicals เข้าทำลายผนังเซลล์ของ Cutibacterium acnes จึงมีคุณสมบัติต้านเชื้อแบคทีเรียอย่างมีประสิทธิภาพสูงและไม่ทำให้เกิดเชื้อดื้อยา
• ข้อ จ. (Keratolytic): Benzoyl peroxide มีฤทธิ์สลายเคราติน (Keratolytic activity) ช่วยเปิดรูขุมขนที่อุดตันและลดการหนาตัวของเซลล์ผิวชั้นนอก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61" s="166" t="inlineStr"/>
      <c r="L61" s="166" t="inlineStr">
        <is>
          <t>Dermatologic</t>
        </is>
      </c>
      <c r="M61" s="166" t="inlineStr">
        <is>
          <t>Acne</t>
        </is>
      </c>
      <c r="N61" s="165" t="inlineStr">
        <is>
          <t>Clinic</t>
        </is>
      </c>
      <c r="O61" s="166" t="inlineStr">
        <is>
          <t>ข้อ 59 Pharma Plus เล่มม่วง (เฉลยข้อ ง)</t>
        </is>
      </c>
      <c r="P61" s="165" t="inlineStr">
        <is>
          <t>แบบฝึกหัด</t>
        </is>
      </c>
      <c r="Q61" s="165" t="inlineStr">
        <is>
          <t>เล่มม่วง</t>
        </is>
      </c>
      <c r="R61" s="165" t="inlineStr"/>
    </row>
    <row r="62" ht="24" customHeight="1" s="49">
      <c r="A62" s="167" t="n">
        <v>60</v>
      </c>
      <c r="B62" s="166" t="inlineStr">
        <is>
          <t>ผู้ป่วยชาย อายุ 50 ปี มีอาการผื่นคันที่แขนและมือ เป็น ๆ หาย ๆ มักมีอาการเมื่อโดนฝุ่นละออง ผื่นมีลักษณะเป็นตุ่มแดงกระจายทั้งแขนและมือทั้งสองข้าง มีรอยเกา ไม่มีหนอง ไม่มีแผล มีโรคประจำตัว คือ ต่อมลูกหมากโตเกาต์และ ความดันโลหิตสูง
ผู้ป่วยเป็นโรคอะไร</t>
        </is>
      </c>
      <c r="C62" s="166" t="inlineStr"/>
      <c r="D62" s="166" t="inlineStr">
        <is>
          <t>Impetigo</t>
        </is>
      </c>
      <c r="E62" s="166" t="inlineStr">
        <is>
          <t>Eczema</t>
        </is>
      </c>
      <c r="F62" s="166" t="inlineStr">
        <is>
          <t>Folliculitis</t>
        </is>
      </c>
      <c r="G62" s="166" t="inlineStr">
        <is>
          <t>Rosacea</t>
        </is>
      </c>
      <c r="H62" s="166" t="inlineStr">
        <is>
          <t>Tenia corporis</t>
        </is>
      </c>
      <c r="I62" s="167" t="inlineStr">
        <is>
          <t>2</t>
        </is>
      </c>
      <c r="J62" s="166" t="inlineStr">
        <is>
          <t>✅ คำตอบที่ถูกต้อง: ข้อ ข. Eczema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Eczema จากอาการผื่นคัน เป็น ๆ หาย ๆ สัมพันธ์กับสิ่งกระตุ้น (ฝุ่นละออง) มีรอยเกา ลักษณะเป็นตุ่มแดงกระจาย ไม่มีหนองหรือแผล เข้าได้กับโรคผิวหนังอักเสบ (Eczema หรือ Atopic dermatitis)
🔍 ข้ออื่นผิดเพราะอะไร:
• ข้อ ก. (Impetigo): Impetigo เป็นการติดเชื้อแบคทีเรียที่ผิวหนังชั้นตื้น มักพบสะเก็ดน้ำผึ้ง (Honey-colored crust) หรือตุ่มหนองพบบ่อยในเด็ก ไม่ใช่ผื่นคันเรื้อรังกำเริบจากฝุ่นในผู้ใหญ่
• ข้อ ค. (Folliculitis): Folliculitis เป็นการอักเสบติดเชื้อของรูขุมขน มักพบตุ่มหนองขนาดเล็กตรงโคนเส้นขน ไม่ใช่ผื่นคันกระจายทั่วแขนและมือแบบเป็นๆ หายๆ
• ข้อ ง. (Rosacea): Rosacea เป็นโรคผิวหนังอักเสบเรื้อรังที่พบเฉพาะบริเวณกึ่งกลางใบหน้า เช่น แก้ม จมูก คาง มีอาการหน้าแดง หลอดเลือดฝอยขยายตัว ไม่เกิดที่แขนและมือ
• ข้อ จ. (Tenia corporis): Tinea corporis (กลาก) เป็นการติดเชื้อรา Dermatophytes ที่มีผื่นรูปวงแหวน ขอบเขตชัดเจน ขอบยกนูนมีสะเก็ด ตรงกลางผื่นจางลง ไม่ใช่ผื่นตุ่มคันกระจายสองข้างจากการสัมผัสฝุ่น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62" s="166" t="inlineStr"/>
      <c r="L62" s="166" t="inlineStr">
        <is>
          <t>Dermatologic</t>
        </is>
      </c>
      <c r="M62" s="166" t="inlineStr">
        <is>
          <t>Wound</t>
        </is>
      </c>
      <c r="N62" s="165" t="inlineStr">
        <is>
          <t>Clinic</t>
        </is>
      </c>
      <c r="O62" s="166" t="inlineStr">
        <is>
          <t>ข้อ 60 Pharma Plus เล่มม่วง (เฉลยข้อ ข)</t>
        </is>
      </c>
      <c r="P62" s="165" t="inlineStr">
        <is>
          <t>แบบฝึกหัด</t>
        </is>
      </c>
      <c r="Q62" s="165" t="inlineStr">
        <is>
          <t>เล่มม่วง</t>
        </is>
      </c>
      <c r="R62" s="165" t="inlineStr"/>
    </row>
    <row r="63" ht="24" customHeight="1" s="49">
      <c r="A63" s="167" t="n">
        <v>61</v>
      </c>
      <c r="B63" s="166" t="inlineStr">
        <is>
          <t>ผู้ป่วยชาย อายุ 50 ปี มีอาการผื่นคันที่แขนและมือ เป็น ๆ หาย ๆ มักมีอาการเมื่อโดนฝุ่นละออง ผื่นมีลักษณะเป็นตุ่มแดงกระจายทั้งแขนและมือทั้งสองข้าง มีรอยเกา ไม่มีหนอง ไม่มีแผล มีโรคประจำตัว คือ ต่อมลูกหมากโตเกาต์และ ความดันโลหิตสูง
ยาใดเหมาะสมกับผู้ป่วยรายนี้</t>
        </is>
      </c>
      <c r="C63" s="166" t="inlineStr"/>
      <c r="D63" s="166" t="inlineStr">
        <is>
          <t>Burrow's solution</t>
        </is>
      </c>
      <c r="E63" s="166" t="inlineStr">
        <is>
          <t>Antihistamine cream</t>
        </is>
      </c>
      <c r="F63" s="166" t="inlineStr">
        <is>
          <t>Mupirocin ointment</t>
        </is>
      </c>
      <c r="G63" s="166" t="inlineStr">
        <is>
          <t>Ketoconazole cream</t>
        </is>
      </c>
      <c r="H63" s="166" t="inlineStr">
        <is>
          <t>Topical steroid cream</t>
        </is>
      </c>
      <c r="I63" s="167" t="inlineStr">
        <is>
          <t>5</t>
        </is>
      </c>
      <c r="J63" s="166" t="inlineStr">
        <is>
          <t>✅ คำตอบที่ถูกต้อง: ข้อ จ. Topical steroid cream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Topical steroid cream การรักษาหลักของ Eczema คือการใช้ยาทาเฉพาะที่กลุ่ม Topical corticosteroid เพื่อลดการอักเสบและอาการคัน ร่วมกับการใช้สารให้ความชุ่มชื้น
🔍 ข้ออื่นผิดเพราะอะไร:
• ข้อ ก. (Burrow's solution): Burrow's solution (Aluminium acetate) ใช้ประคบแผลที่มีน้ำเหลืองไหลเยิ้มในระยะเฉียบพลัน (Acute weeping eczema) แต่ผู้ป่วยรายนี้ไม่มีแผลและไม่มีตุ่มหนอง จึงไม่จำเป็นต้องใช้
• ข้อ ข. (Antihistamine cream): Antihistamine cream เป็นรูปแบบยาที่ไม่แนะนำให้ใช้ทางผิวหนังเนื่องจากมีประสิทธิภาพต่ำในการระงับอาการคันเฉพาะที่ และมีความเสี่ยงสูงต่อการเกิด Contact dermatitis จากการแพ้สัมผัส
• ข้อ ค. (Mupirocin ointment): Mupirocin ointment เป็นยาปฏิชีวนะเฉพาะที่ ใช้สำหรับการติดเชื้อแบคทีเรียแทรกซ้อน เช่น Impetigo แต่ผู้ป่วยไม่มีตุ่มหนองหรืออาการติดเชื้อแบคทีเรีย
• ข้อ ง. (Ketoconazole cream): Ketoconazole cream เป็นยาต้านเชื้อราเฉพาะที่ ใช้รักษาโรคกลาก เกลื้อน หรือ Seborrheic dermatitis ไม่ใช่ยาสำหรับผื่นผิวหนังอักเสบ Eczema ทั่วไป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63" s="166" t="inlineStr"/>
      <c r="L63" s="166" t="inlineStr">
        <is>
          <t>Dermatologic</t>
        </is>
      </c>
      <c r="M63" s="166" t="inlineStr">
        <is>
          <t>Wound</t>
        </is>
      </c>
      <c r="N63" s="165" t="inlineStr">
        <is>
          <t>Clinic</t>
        </is>
      </c>
      <c r="O63" s="166" t="inlineStr">
        <is>
          <t>ข้อ 61 Pharma Plus เล่มม่วง (เฉลยข้อ จ)</t>
        </is>
      </c>
      <c r="P63" s="165" t="inlineStr">
        <is>
          <t>แบบฝึกหัด</t>
        </is>
      </c>
      <c r="Q63" s="165" t="inlineStr">
        <is>
          <t>เล่มม่วง</t>
        </is>
      </c>
      <c r="R63" s="165" t="inlineStr"/>
    </row>
    <row r="64" ht="24" customHeight="1" s="49">
      <c r="A64" s="167" t="n">
        <v>62</v>
      </c>
      <c r="B64" s="166" t="inlineStr">
        <is>
          <t>ข้อใดผิดเกี่ยวกับยา hydroxyzine</t>
        </is>
      </c>
      <c r="C64" s="166" t="inlineStr"/>
      <c r="D64" s="166" t="inlineStr">
        <is>
          <t>มีความจำเพาะต่อ H1 &gt; H2</t>
        </is>
      </c>
      <c r="E64" s="166" t="inlineStr">
        <is>
          <t>ห้ามรับประทานร่วมกับ alcohol</t>
        </is>
      </c>
      <c r="F64" s="166" t="inlineStr">
        <is>
          <t>ห้ามรับประทานร่วมกับ St.John wort</t>
        </is>
      </c>
      <c r="G64" s="166" t="inlineStr">
        <is>
          <t>ถ้าใช้ขนาดสูงจะมีฤทธิ์เป็น anticonvulsant</t>
        </is>
      </c>
      <c r="H64" s="166" t="inlineStr">
        <is>
          <t>ถ้าใช้ขนาดสูงจะทำให้เกิดอาการชัก และง่วง ได้</t>
        </is>
      </c>
      <c r="I64" s="167" t="n">
        <v>4</v>
      </c>
      <c r="J64" s="166" t="inlineStr">
        <is>
          <t>✅ คำตอบที่ถูกต้อง: ข้อ ง. ถ้าใช้ขนาดสูงจะมีฤทธิ์เป็น anticonvulsant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ง. (ถ้าใช้ขนาดสูงจะมีฤทธิ์เป็น anticonvulsant) เป็นคำตอบที่ถูกต้องและสอดคล้องกับหลักวิชาการและแนวทางเวชปฏิบัติในการรักษา
🔍 ข้ออื่นผิดเพราะอะไร:
• ข้อ ก. (มีความจำเพาะต่อ H1 &gt; H2): Hydroxyzine มีความจำเพาะในการปิดกั้น Histamine H1-receptor สูงกว่า H2-receptor อย่างมีนัยสำคัญทางเภสัชวิทยา ข้อความนี้จึงเป็นความจริง
• ข้อ ข. (ห้ามรับประทานร่วมกับ alcohol): การรับประทาน Hydroxyzine ร่วมกับแอลกอฮอล์จะเสริมฤทธิ์กดประสาทส่วนกลางอย่างรุนแรง ทำให้ง่วงซึมมากจนอาจหยุดหายใจได้ ข้อความห้ามรับประทานร่วมกันจึงถูกต้อง
• ข้อ ง. (ถ้าใช้ขนาดสูงจะมีฤทธิ์เป็น anticonvulsant): Hydroxyzine ในขนาดสูงไม่ได้มีฤทธิ์เป็นยากันชัก แต่ในทางตรงกันข้ามจะลดระดับ Seizure threshold ทำให้เสี่ยงต่อการชักมากขึ้น ข้อความนี้จึงเป็นข้อความที่ผิดตามตัวเลือก
• ข้อ จ. (ถ้าใช้ขนาดสูงจะทำให้เกิดอาการชัก และง่วง ได้): การได้รับ Hydroxyzine เกินขนาดหรือขนาดสูงมากสามารถกระตุ้นให้เกิดอาการชักจากผล Anticholinergic ร่วมกับอาการง่วงซึมกดประสาทอย่างรุนแรงได้ ข้อความนี้จึงเป็นความจริง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4" s="166" t="inlineStr"/>
      <c r="L64" s="166" t="inlineStr">
        <is>
          <t>Dermatologic</t>
        </is>
      </c>
      <c r="M64" s="166" t="inlineStr">
        <is>
          <t>Urticaria &amp; Angioedema</t>
        </is>
      </c>
      <c r="N64" s="165" t="inlineStr">
        <is>
          <t>Clinic</t>
        </is>
      </c>
      <c r="O64" s="166" t="inlineStr">
        <is>
          <t>ข้อ 62 Pharma Plus เล่มม่วง (เฉลยข้อ ค ง)</t>
        </is>
      </c>
      <c r="P64" s="165" t="inlineStr">
        <is>
          <t>แบบฝึกหัด</t>
        </is>
      </c>
      <c r="Q64" s="165" t="inlineStr">
        <is>
          <t>เล่มม่วง</t>
        </is>
      </c>
      <c r="R64" s="165" t="inlineStr"/>
    </row>
    <row r="65" ht="24" customHeight="1" s="49">
      <c r="A65" s="167" t="n">
        <v>63</v>
      </c>
      <c r="B65" s="166" t="inlineStr">
        <is>
          <t>ยา antihistamine ตัวใดต่อไปนี้มีฤทธิ์ sedative effect มากที่สุด</t>
        </is>
      </c>
      <c r="C65" s="166" t="inlineStr"/>
      <c r="D65" s="166" t="inlineStr">
        <is>
          <t>Hydroxyzine</t>
        </is>
      </c>
      <c r="E65" s="166" t="inlineStr">
        <is>
          <t>CPM</t>
        </is>
      </c>
      <c r="F65" s="166" t="inlineStr">
        <is>
          <t>Brompheniramine</t>
        </is>
      </c>
      <c r="G65" s="166" t="inlineStr">
        <is>
          <t>Diphenhydramine</t>
        </is>
      </c>
      <c r="H65" s="166" t="inlineStr">
        <is>
          <t>Cyproheptadine</t>
        </is>
      </c>
      <c r="I65" s="167" t="inlineStr">
        <is>
          <t>4</t>
        </is>
      </c>
      <c r="J65" s="166" t="inlineStr">
        <is>
          <t>✅ คำตอบที่ถูกต้อง: ข้อ ง. Diphenhydramine
💡 Background:
การบริบาลผู้ป่วยในกลุ่มโรค Urticaria &amp; Angioedema มุ่งเน้นการควบคุมโรคและลดความเสี่ยงต่อภาวะแทรกซ้อนด้วย evidence-based pharmacotherapy
🎯 ทำไมข้อนี้ถึงถูก:
Diphenhydramine Hydroxyzine จัดเป็น antihistamine รุ่นที่ 1 ที่มีฤทธิ์ในการกดประสาทและทำให้ง่วงนอน (sedative effect) สูงเด่นชัดเมื่อเทียบกับตัวอื่นๆ ในกลุ่มเดียวกัน
🔍 ข้ออื่นผิดเพราะอะไร:
• ข้อ ก. (Hydroxyzine): Hydroxyzine เป็นยาต้านฮิสตามีนรุ่นที่หนึ่งที่มีฤทธิ์สงบประสาทปานกลางถึงสูง แต่มีความง่วงซึมน้อยกว่า Diphenhydramine ในขนาดยาปกติทางคลินิก
• ข้อ ข. (CPM): Chlorpheniramine (CPM) เป็นยากลุ่ม Alkylamine ที่มีฤทธิ์ง่วงซึมระดับปานกลาง นิยมใช้ในเวลากลางวันได้มากกว่ากลุ่มที่มีฤทธิ์ Sedative สูง
• ข้อ ค. (Brompheniramine): Brompheniramine จัดอยู่ในกลุ่ม Alkylamine เช่นเดียวกับ CPM ซึ่งมีฤทธิ์กดประสาทส่วนกลางและทำให้ง่วงซึมในระดับปานกลางเท่านั้น
• ข้อ จ. (Cyproheptadine): Cyproheptadine มีฤทธิ์ต้านตัวรับ Serotonin และกระตุ้นความอยากอาหารร่วมด้วย แต่มีระดับฤทธิ์ Sedative effect น้อยกว่า Diphenhydramine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5" s="166" t="inlineStr"/>
      <c r="L65" s="166" t="inlineStr">
        <is>
          <t>Dermatologic</t>
        </is>
      </c>
      <c r="M65" s="166" t="inlineStr">
        <is>
          <t>Urticaria &amp; Angioedema</t>
        </is>
      </c>
      <c r="N65" s="165" t="inlineStr">
        <is>
          <t>Clinic</t>
        </is>
      </c>
      <c r="O65" s="166" t="inlineStr">
        <is>
          <t>ข้อ 63 Pharma Plus เล่มม่วง (เฉลยข้อ ง)</t>
        </is>
      </c>
      <c r="P65" s="165" t="inlineStr">
        <is>
          <t>แบบฝึกหัด</t>
        </is>
      </c>
      <c r="Q65" s="165" t="inlineStr">
        <is>
          <t>เล่มม่วง</t>
        </is>
      </c>
      <c r="R65" s="165" t="inlineStr"/>
    </row>
    <row r="66" ht="24" customHeight="1" s="49">
      <c r="A66" s="167" t="n">
        <v>64</v>
      </c>
      <c r="B66" s="166" t="inlineStr">
        <is>
          <t>ข้อใดไม่จัดเป็นหัวข้อการทดสอบของยาในรูปแบบ nebulized solution</t>
        </is>
      </c>
      <c r="C66" s="166" t="inlineStr"/>
      <c r="D66" s="166" t="inlineStr">
        <is>
          <t>Assay</t>
        </is>
      </c>
      <c r="E66" s="166" t="inlineStr">
        <is>
          <t>Sterility</t>
        </is>
      </c>
      <c r="F66" s="166" t="inlineStr">
        <is>
          <t>Content uniformity</t>
        </is>
      </c>
      <c r="G66" s="166" t="inlineStr">
        <is>
          <t>Particle size</t>
        </is>
      </c>
      <c r="H66" s="166" t="inlineStr">
        <is>
          <t>Impurity</t>
        </is>
      </c>
      <c r="I66" s="167" t="inlineStr">
        <is>
          <t>1</t>
        </is>
      </c>
      <c r="J66" s="166" t="inlineStr">
        <is>
          <t>✅ คำตอบที่ถูกต้อง: ข้อ ก. Assay
💡 Background:
การรักษาโรคติดเชื้อแบคทีเรีย (Superficial fungal) ต้องเลือก antibiotic ที่ครอบคลุม likely pathogens และมี PK/PD profile เหมาะสมกับตำแหน่งการติดเชื้อ
🎯 ทำไมข้อนี้ถึงถูก:
Dermatology การเลือก Dermatology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(Sterility): Sterility (การทดสอบความปราศจากเชื้อ) เป็นหัวข้อทดสอบที่จำเป็นอย่างยิ่งสำหรับยาพ่นละอองฝอยเข้าทางเดินหายใจ เพื่อป้องกันการติดเชื้อในปอดของผู้ป่วย
• ข้อ ค. (Content uniformity): Content uniformity (ความสม่ำเสมอของปริมาณตัวยา) เป็นหัวข้อทดสอบมาตรฐานที่ต้องประเมินเพื่อให้มั่นใจว่าทุกล็อตและทุกหน่วยบรรจุมีปริมาณยาเท่ากัน
• ข้อ ง. (Particle size): Particle size (ขนาดอนุภาคหรือละอองฝอย) เป็นการทดสอบที่สำคัญมากในการประเมินประสิทธิภาพการแทรกซึมเข้าสู่ถุงลมปอดของ Nebulized solution
• ข้อ จ. (Impurity): Impurity (การทดสอบสิ่งเจือปนและสารสลายตัว) เป็นการทดสอบมาตรฐานด้านความคงตัวและความปลอดภัยของเภสัชภัณฑ์ทุกชนิดตามตำรับยา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6" s="166" t="inlineStr"/>
      <c r="L66" s="166" t="inlineStr">
        <is>
          <t>Dermatologic</t>
        </is>
      </c>
      <c r="M66" s="166" t="inlineStr">
        <is>
          <t>Superficial fungal</t>
        </is>
      </c>
      <c r="N66" s="165" t="inlineStr">
        <is>
          <t>Clinic</t>
        </is>
      </c>
      <c r="O66" s="166" t="inlineStr">
        <is>
          <t>แบบฝึกหัด PLE-CC 1 ข้อ 102</t>
        </is>
      </c>
      <c r="P66" s="165" t="inlineStr">
        <is>
          <t>แบบฝึกหัด</t>
        </is>
      </c>
      <c r="Q66" s="165" t="inlineStr">
        <is>
          <t>เล่มม่วง</t>
        </is>
      </c>
      <c r="R66" s="165" t="inlineStr"/>
    </row>
    <row r="67" ht="24" customHeight="1" s="49">
      <c r="A67" s="167" t="n">
        <v>65</v>
      </c>
      <c r="B67" s="166" t="inlineStr">
        <is>
          <t>คำแนะนำที่สำคัญที่สุดในการป้องกันการแพร่กระจายของเชื้อ</t>
        </is>
      </c>
      <c r="C67" s="166" t="inlineStr"/>
      <c r="D67" s="166" t="inlineStr">
        <is>
          <t>จะไม่แพร่เชื้อถ้ามีตุ่มใสขึ้นแล้ว</t>
        </is>
      </c>
      <c r="E67" s="166" t="inlineStr">
        <is>
          <t>หลีกเลี่ยงการสัมผัสบริเวณที่เป็น และไม่ใช้สิ่งของร่วมกับผู้อื่น</t>
        </is>
      </c>
      <c r="F67" s="166" t="inlineStr">
        <is>
          <t>ปิดพลาสเตอร์ยาบริเวณแผลตลอดเวลา</t>
        </is>
      </c>
      <c r="G67" s="166" t="inlineStr">
        <is>
          <t>ล้างบริเวณนั้นด้วยน ้าและสบู่ทุกวัน</t>
        </is>
      </c>
      <c r="H67" s="166" t="inlineStr">
        <is>
          <t>รับประทานอาหารที่มีวิตามินซีสูง</t>
        </is>
      </c>
      <c r="I67" s="167" t="inlineStr">
        <is>
          <t>1</t>
        </is>
      </c>
      <c r="J67" s="166" t="inlineStr">
        <is>
          <t>✅ คำตอบที่ถูกต้อง: ข้อ ก. จะไม่แพร่เชื้อถ้ามีตุ่มใสขึ้นแล้ว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จะไม่แพร่เชื้อถ้ามีตุ่มใสขึ้นแล้ว การเลือก จะไม่แพร่เชื้อถ้ามีตุ่มใสขึ้นแล้ว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(หลีกเลี่ยงการสัมผัสบริเวณที่เป็น และไม่ใช้สิ่งของร่วมกับผู้อื่น): การหลีกเลี่ยงการสัมผัสรอยโรคโดยตรงและการแยกของใช้ส่วนตัวเป็นสุขอนามัยสำคัญเพื่อป้องกันการติดเชื้อสู่ผู้อื่น แต่ไม่ใช่ข้อความตามตัวเลือกเฉลยของข้อสอบชุดนี้
• ข้อ ค. (ปิดพลาสเตอร์ยาบริเวณแผลตลอดเวลา): การปิดพลาสเตอร์ยาตลอดเวลาอาจทำให้แผลอับชื้นและเสี่ยงต่อการติดเชื้อแบคทีเรียแทรกซ้อนได้ง่าย ควรปล่อยให้แผลแห้งและระบายอากาศได้ดี
• ข้อ ง. (ล้างบริเวณนั้นด้วยน ้าและสบู่ทุกวัน): การฟอกถูแผลด้วยน้ำและสบู่รุนแรงทุกวันอาจทำให้ตุ่มน้ำแตก เกิดการระคายเคืองและแพร่กระจายของเชื้อไวรัสไปยังผิวหนังบริเวณใกล้เคียง
• ข้อ จ. (รับประทานอาหารที่มีวิตามินซีสูง): การรับประทานอาหารที่มีวิตามินซีสูงช่วยส่งเสริมการทำงานของระบบภูมิคุ้มกันทั่วไป แต่ไม่สามารถป้องกันการแพร่กระจายของเชื้อไวรัสสู่บุคคลอื่นได้โดยตรง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7" s="166" t="inlineStr"/>
      <c r="L67" s="166" t="inlineStr">
        <is>
          <t>Dermatologic</t>
        </is>
      </c>
      <c r="M67" s="166" t="inlineStr">
        <is>
          <t>Superficial fungal</t>
        </is>
      </c>
      <c r="N67" s="165" t="inlineStr">
        <is>
          <t>Clinic</t>
        </is>
      </c>
      <c r="O67" s="166" t="inlineStr">
        <is>
          <t>แบบฝึกหัด PLE-CC 1 ข้อ 121</t>
        </is>
      </c>
      <c r="P67" s="165" t="inlineStr">
        <is>
          <t>แบบฝึกหัด</t>
        </is>
      </c>
      <c r="Q67" s="165" t="inlineStr">
        <is>
          <t>เล่มม่วง</t>
        </is>
      </c>
      <c r="R67" s="165" t="inlineStr"/>
    </row>
    <row r="68" ht="24" customHeight="1" s="49">
      <c r="A68" s="167" t="n">
        <v>66</v>
      </c>
      <c r="B68" s="166" t="inlineStr">
        <is>
          <t>ข้อใดเป็นการแนะนำเพื่อป้องกันโรคตามพฤติกรรมสุขภาพของผู้บริโภคได้ถูกต้อง</t>
        </is>
      </c>
      <c r="C68" s="166" t="inlineStr"/>
      <c r="D68" s="166" t="inlineStr">
        <is>
          <t>แนะนำการปฏิบัติตัว การหลีกเลี่ยงปัจจัยกระตุ้น</t>
        </is>
      </c>
      <c r="E68" s="166" t="inlineStr">
        <is>
          <t>Benzoyl peroxide 2.5% gel</t>
        </is>
      </c>
      <c r="F68" s="166" t="inlineStr">
        <is>
          <t>Acyclovir 5% cream</t>
        </is>
      </c>
      <c r="G68" s="166" t="inlineStr">
        <is>
          <t>แนะน าให้ท าอาชีพอื่น</t>
        </is>
      </c>
      <c r="H68" s="166" t="inlineStr">
        <is>
          <t>แนะน าให้ท าอาชีพอื่น</t>
        </is>
      </c>
      <c r="I68" s="167" t="inlineStr">
        <is>
          <t>1</t>
        </is>
      </c>
      <c r="J68" s="166" t="inlineStr">
        <is>
          <t>✅ คำตอบที่ถูกต้อง: ข้อ ก. แนะนำการปฏิบัติตัว การหลีกเลี่ยงปัจจัยกระตุ้น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Clobetasol propionate 0.05% cream การเลือก Clobetasol propionate 0.05%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(Benzoyl peroxide 2.5% gel): Benzoyl peroxide 2.5% gel เป็นยาใช้ทาภายนอกสำหรับรักษาสิว ไม่ใช่คำแนะนำด้านพฤติกรรมสุขภาพในการป้องกันโรคผิวหนัง
• ข้อ ค. (Acyclovir 5% cream): Acyclovir 5% cream เป็นยาต้านไวรัสเฉพาะที่สำหรับบรรเทาแผลเริม ไม่ใช่คำแนะนำเพื่อการปรับเปลี่ยนพฤติกรรมในการป้องกันการเกิดโรค
• ข้อ ง. (แนะน าให้ท าอาชีพอื่น): การแนะนำให้เปลี่ยนอาชีพเป็นคำแนะนำที่ไม่เหมาะสมและเกินความจำเป็นในเวชปฏิบัติทั่วไป ควรเน้นการใช้อุปกรณ์ป้องกันอันตรายส่วนบุคคลแทน
• ข้อ จ. (แนะน าให้ท าอาชีพอื่น): การเปลี่ยนอาชีพทันทีโดยไม่ปรับสภาพแวดล้อมในการทำงานหรือการใส่อุปกรณ์ป้องกันถือเป็นคำแนะนำที่กระทบต่อการดำเนินชีวิตของผู้ป่วยโดยไม่สมเหตุสมผล
📖 Guideline อ้างอิง:
แนวทางเวชปฏิบัติโรคผิวหนังที่พบบ่อย พ.ศ. 2562 (สมาคมแพทย์์ผิวหนังแห่งประเทศไทย)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68" s="166" t="inlineStr"/>
      <c r="L68" s="166" t="inlineStr">
        <is>
          <t>Dermatologic</t>
        </is>
      </c>
      <c r="M68" s="166" t="inlineStr">
        <is>
          <t>Superficial fungal</t>
        </is>
      </c>
      <c r="N68" s="165" t="inlineStr">
        <is>
          <t>Clinic</t>
        </is>
      </c>
      <c r="O68" s="166" t="inlineStr">
        <is>
          <t>แบบฝึกหัด PLE-CC 1 ข้อ 125</t>
        </is>
      </c>
      <c r="P68" s="165" t="inlineStr">
        <is>
          <t>แบบฝึกหัด</t>
        </is>
      </c>
      <c r="Q68" s="165" t="inlineStr">
        <is>
          <t>เล่มม่วง</t>
        </is>
      </c>
      <c r="R68" s="165" t="inlineStr"/>
    </row>
    <row r="69" ht="24" customHeight="1" s="49">
      <c r="A69" s="167" t="n">
        <v>67</v>
      </c>
      <c r="B69" s="166" t="inlineStr">
        <is>
          <t>ผู้ป่วยถูกน้ำร้อนลวกที่แขน เกิดแผลพองและปวดแสบปวดร้อน การรักษาเฉพาะที่เบื้องต้นเพื่อป้องกันการติดเชื้อควรใช้ยาใด</t>
        </is>
      </c>
      <c r="C69" s="166" t="inlineStr"/>
      <c r="D69" s="166" t="inlineStr">
        <is>
          <t>Silver sulfadiazine 1% cream</t>
        </is>
      </c>
      <c r="E69" s="166" t="inlineStr">
        <is>
          <t>Triamcinolone acetonide 0.1% cream</t>
        </is>
      </c>
      <c r="F69" s="166" t="inlineStr">
        <is>
          <t>Ketoconazole 2% cream</t>
        </is>
      </c>
      <c r="G69" s="166" t="inlineStr">
        <is>
          <t>Benzoyl peroxide 2.5% gel</t>
        </is>
      </c>
      <c r="H69" s="166" t="inlineStr">
        <is>
          <t>Clobetasol propionate 0.05% cream</t>
        </is>
      </c>
      <c r="I69" s="167" t="n">
        <v>1</v>
      </c>
      <c r="J69" s="166" t="inlineStr">
        <is>
          <t>✅ คำตอบที่ถูกต้อง: ข้อ ก. Silver sulfadiazine 1% cream
💡 Background:
แผลไฟไหม้น้ำร้อนลวกระดับที่ 2 (Second-degree burn) มีการสูญเสียชั้นผิวหนังกำพร้าและแทรกซึมถึงชั้นหนังแท้ เสี่ยงต่อการติดเชื้อแบคทีเรียแทรกซ้อน เช่น Pseudomonas aeruginosa และ Staphylococcus aureus
🎯 ทำไมข้อนี้ถึงถูก:
Silver sulfadiazine 1% cream เป็นยาทาต้านจุลชีพมาตรฐานสำหรับป้องกันและรักษาการติดเชื้อในแผลไฟไหม้น้ำร้อนลวก โดยมีฤทธิ์ฆ่าเชื้อแบคทีเรียครอบคลุมกว้างทั้งแกรมบวกและแกรมลบ
🔍 ข้ออื่นผิดเพราะอะไร:
• ข้อ ข. (Triamcinolone acetonide 0.1% cream): เป็น Corticosteroid ห้ามใช้ในแผลสดหรือแผลเปิดติดเชื้อเพราะกดภูมิคุ้มกัน
• ข้อ ค. (Ketoconazole 2% cream): เป็นยาฆ่าเชื้อรา ไม่มีผลต่อแบคทีเรียที่แผลไฟไหม้
• ข้อ ง. (Benzoyl peroxide 2.5% gel): เป็นยารักษาสิว ก่อให้เกิดการระคายเคืองอย่างรุนแรงต่อแผลไฟไหม้
• ข้อ จ. (Clobetasol propionate 0.05% cream): เป็น Superpotent steroid ชะลอการสมานแผลและเสี่ยงติดเชื้อรุนแรง
📖 Guideline อ้างอิง:
ISBI Practice Guidelines for Burn Care (International Society for Burn Injuries)
📌 จุดจำก่อนสอบ:
• Burn Infection Prevention: Silver sulfadiazine 1% cream เป็น DOC ในแผล burn แต่ห้ามใช้ในหญิงใกล้คลอด ทารก &lt; 2 เดือน หรือผู้แพ้ซัลฟา</t>
        </is>
      </c>
      <c r="K69" s="166" t="inlineStr"/>
      <c r="L69" s="166" t="inlineStr">
        <is>
          <t>Dermatologic</t>
        </is>
      </c>
      <c r="M69" s="166" t="inlineStr">
        <is>
          <t>Wound</t>
        </is>
      </c>
      <c r="N69" s="165" t="inlineStr">
        <is>
          <t>Clinic</t>
        </is>
      </c>
      <c r="O69" s="166" t="inlineStr">
        <is>
          <t>PLE-CC1 ปี 2566 Day 1 ข้อ 119</t>
        </is>
      </c>
      <c r="P69" s="165" t="inlineStr">
        <is>
          <t>ข้อสอบเก่า</t>
        </is>
      </c>
      <c r="Q69" s="165" t="inlineStr">
        <is>
          <t>2566</t>
        </is>
      </c>
      <c r="R69" s="165" t="inlineStr"/>
    </row>
    <row r="70" ht="24" customHeight="1" s="49">
      <c r="A70" s="167" t="n">
        <v>68</v>
      </c>
      <c r="B70" s="166" t="inlineStr">
        <is>
          <t>เกี่ยวกับ กลไกขอษ mupirocin ข้อใดต่อไปนี้กล่าวถูกต้องตามหลักวิชาชีพเภสัชกรรม</t>
        </is>
      </c>
      <c r="C70" s="166" t="inlineStr"/>
      <c r="D70" s="166" t="inlineStr">
        <is>
          <t>ยับยั้ง transpeptidase ที่ผนังเซลล์</t>
        </is>
      </c>
      <c r="E70" s="166" t="inlineStr">
        <is>
          <t>ยับยั้ง transglycosylase ที่ผนังเซลล์</t>
        </is>
      </c>
      <c r="F70" s="166" t="inlineStr">
        <is>
          <t>ยับยั้ง DNA synthesis ษ. ยับยั้ง RNA synthesis ส. ยับยั้ง tRNA</t>
        </is>
      </c>
      <c r="G70" s="166" t="inlineStr">
        <is>
          <t>Benzoyl peroxide 2.5% gel</t>
        </is>
      </c>
      <c r="H70" s="166" t="inlineStr"/>
      <c r="I70" s="167" t="n">
        <v>3</v>
      </c>
      <c r="J70" s="166" t="inlineStr">
        <is>
          <t>✅ คำตอบที่ถูกต้อง: ข้อ ค. ยับยั้ง DNA synthesis ษ. ยับยั้ง RNA synthesis ส. ยับยั้ง tRNA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ค. (ยับยั้ง DNA synthesis ษ. ยับยั้ง RNA synthesis ส. ยับยั้ง tRNA) เป็นคำตอบที่ถูกต้องและสอดคล้องกับหลักวิชาการและแนวทางเวชปฏิบัติในการรักษา
🔍 ข้ออื่นผิดเพราะอะไร:
• ข้อ ข. (ยับยั้ง transglycosylase ที่ผนังเซลล์): Transglycosylase เป็นเอนไซม์สร้างสาย peptidoglycan ซึ่งถูกยับยั้งโดยยา Vancomycin ไม่ใช่กลไกของ Mupirocin
• ข้อ ค. (ยับยั้ง DNA synthesis ษ. ยับยั้ง RNA synthesis ส. ยับยั้ง tRNA): Mupirocin ออกฤทธิ์จำเพาะโดยการจับและยับยั้ง bacterial isoleucyl-tRNA synthetase ทำให้หยุดการสังเคราะห์โปรตีนของแบคทีเรียแกรมบวก
• ข้อ ง. (Benzoyl peroxide 2.5% gel): Benzoyl peroxide 2.5% gel ออกฤทธิ์ปล่อย free radicals ฆ่าเชื้อ Cutibacterium acnes และช่วยผลัดเซลล์ผิว รักษาสิวอักเสบ ไม่ใช่ยา Mupirocin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0" s="166" t="inlineStr"/>
      <c r="L70" s="166" t="inlineStr">
        <is>
          <t>Dermatologic</t>
        </is>
      </c>
      <c r="M70" s="166" t="inlineStr">
        <is>
          <t>Eczema &amp; Dermatitis</t>
        </is>
      </c>
      <c r="N70" s="165" t="inlineStr">
        <is>
          <t>Clinic</t>
        </is>
      </c>
      <c r="O70" s="166" t="inlineStr">
        <is>
          <t>PLE_CC1_2563_Q ข้อ 52</t>
        </is>
      </c>
      <c r="P70" s="165" t="inlineStr">
        <is>
          <t>ข้อสอบเก่า</t>
        </is>
      </c>
      <c r="Q70" s="165" t="inlineStr">
        <is>
          <t>2563</t>
        </is>
      </c>
      <c r="R70" s="165" t="inlineStr"/>
    </row>
    <row r="71" ht="24" customHeight="1" s="49">
      <c r="A71" s="167" t="n">
        <v>69</v>
      </c>
      <c r="B71" s="166" t="inlineStr">
        <is>
          <t>ข้อใดเป็นอาการข้างเคียงจากยาขี้ผึ้ษ mupirocin</t>
        </is>
      </c>
      <c r="C71" s="166" t="inlineStr"/>
      <c r="D71" s="166" t="inlineStr">
        <is>
          <t>Photosensitivity</t>
        </is>
      </c>
      <c r="E71" s="166" t="inlineStr">
        <is>
          <t>Acneiform eruption</t>
        </is>
      </c>
      <c r="F71" s="166" t="inlineStr">
        <is>
          <t>Skin irritation ษ. Striae ส. Spider nevi</t>
        </is>
      </c>
      <c r="G71" s="166" t="inlineStr">
        <is>
          <t>Cetirizine 10 mg OD</t>
        </is>
      </c>
      <c r="H71" s="166" t="inlineStr"/>
      <c r="I71" s="167" t="inlineStr">
        <is>
          <t>1</t>
        </is>
      </c>
      <c r="J71" s="166" t="inlineStr">
        <is>
          <t>✅ คำตอบที่ถูกต้อง: ข้อ ก. Photosensitivity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Dermatology การเลือก Dermatology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(Acneiform eruption): Acneiform eruption เป็นอาการไม่พึงประสงค์ทางผิวหนังที่พบบ่อยจากการใช้ Systemic corticosteroids, Lithium หรือ INH แต่ไม่พบจากยาทา Mupirocin
• ข้อ ค. (Skin irritation ษ. Striae ส. Spider nevi): Skin irritation และแสบร้อนระคายเคืองเฉพาะที่ เป็นผลข้างเคียงที่พบได้บ่อยที่สุดของยาขี้ผึ้ง Mupirocin
• ข้อ ง. (Cetirizine 10 mg OD): Cetirizine 10 mg OD เป็นยาต้านฮิสตามีนรุ่นที่สองสำหรับลดอาการแพ้และลมพิษ ไม่ใช่อาการข้างเคียงของยาทาฆ่าเชื้อ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1" s="166" t="inlineStr"/>
      <c r="L71" s="166" t="inlineStr">
        <is>
          <t>Dermatologic</t>
        </is>
      </c>
      <c r="M71" s="166" t="inlineStr">
        <is>
          <t>Superficial fungal</t>
        </is>
      </c>
      <c r="N71" s="165" t="inlineStr">
        <is>
          <t>Clinic</t>
        </is>
      </c>
      <c r="O71" s="166" t="inlineStr">
        <is>
          <t>PLE_CC1_2563_Q ข้อ 53</t>
        </is>
      </c>
      <c r="P71" s="165" t="inlineStr">
        <is>
          <t>ข้อสอบเก่า</t>
        </is>
      </c>
      <c r="Q71" s="165" t="inlineStr">
        <is>
          <t>2563</t>
        </is>
      </c>
      <c r="R71" s="165" t="inlineStr"/>
    </row>
    <row r="72" ht="24" customHeight="1" s="49">
      <c r="A72" s="167" t="n">
        <v>70</v>
      </c>
      <c r="B72" s="166" t="inlineStr">
        <is>
          <t>ยาใดสามารถให้แทนยาทา Mupirocin ได้ (ผู้ป่วยหกล้มและมีแผล)</t>
        </is>
      </c>
      <c r="C72" s="166" t="inlineStr"/>
      <c r="D72" s="166" t="inlineStr">
        <is>
          <t>Gentamicin</t>
        </is>
      </c>
      <c r="E72" s="166" t="inlineStr">
        <is>
          <t>Bacitracin</t>
        </is>
      </c>
      <c r="F72" s="166" t="inlineStr">
        <is>
          <t>Sulfanilamide ษ. Metronidazole</t>
        </is>
      </c>
      <c r="G72" s="166" t="inlineStr">
        <is>
          <t>Adapalene 0.1% gel</t>
        </is>
      </c>
      <c r="H72" s="166" t="inlineStr"/>
      <c r="I72" s="167" t="inlineStr">
        <is>
          <t>1</t>
        </is>
      </c>
      <c r="J72" s="166" t="inlineStr">
        <is>
          <t>✅ คำตอบที่ถูกต้อง: ข้อ ก. Gentamicin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Dermatology การเลือก Dermatology เป็นคำตอบที่ถูกต้องและสอดคล้องกับ evidence-based guidelines ของภาวะ Wound โดยมี clinical efficacy สูงสุดในการรักษาและมี safety profile ที่เหมาะสม
🔍 ข้ออื่นผิดเพราะอะไร:
• ข้อ ข. (Bacitracin): Bacitracin ออกฤทธิ์ยับยั้งการส่งผ่านสารตั้งต้นสร้างผนังเซลล์ของแบคทีเรีย นิยมใช้เป็นยาทาต้านเชื้อแบคทีเรียแกรมบวกในแผลสดถลอกแทน Mupirocin ได้
• ข้อ ค. (Sulfanilamide ษ. Metronidazole): Sulfanilamide และ Metronidazole ไม่ครอบคลุมเชื้อ Staphylococcus aureus ที่เป็นสาเหตุหลักของการติดเชื้อที่แผลสดภายนอก
• ข้อ ง. (Adapalene 0.1% gel): Adapalene 0.1% gel เป็นยาทากลุ่ม retinoid สำหรับรักษาสิวอุดตัน มีฤทธิ์ระคายเคือง ห้ามนำมาทาบนบาดแผลเปิดสด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Wound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2" s="166" t="inlineStr"/>
      <c r="L72" s="166" t="inlineStr">
        <is>
          <t>Dermatologic</t>
        </is>
      </c>
      <c r="M72" s="166" t="inlineStr">
        <is>
          <t>Wound</t>
        </is>
      </c>
      <c r="N72" s="165" t="inlineStr">
        <is>
          <t>Clinic</t>
        </is>
      </c>
      <c r="O72" s="166" t="inlineStr">
        <is>
          <t>PLE_CC1_2563_Q ข้อ 54</t>
        </is>
      </c>
      <c r="P72" s="165" t="inlineStr">
        <is>
          <t>ข้อสอบเก่า</t>
        </is>
      </c>
      <c r="Q72" s="165" t="inlineStr">
        <is>
          <t>2563</t>
        </is>
      </c>
      <c r="R72" s="165" t="inlineStr"/>
    </row>
    <row r="73" ht="24" customHeight="1" s="49">
      <c r="A73" s="167" t="n">
        <v>71</v>
      </c>
      <c r="B73" s="166" t="inlineStr">
        <is>
          <t>เกี่ยวกับ เชื้อที่ทำให้เกิดสิวคือ ข้อใดต่อไปนี้กล่าวถูกต้องตามหลักวิชาชีพเภสัชกรรม</t>
        </is>
      </c>
      <c r="C73" s="166" t="inlineStr"/>
      <c r="D73" s="166" t="inlineStr">
        <is>
          <t>C. albicans</t>
        </is>
      </c>
      <c r="E73" s="166" t="inlineStr">
        <is>
          <t>H. pylori</t>
        </is>
      </c>
      <c r="F73" s="166" t="inlineStr">
        <is>
          <t>P. acne ษ. S. pyogenes ส. S. aureus</t>
        </is>
      </c>
      <c r="G73" s="166" t="inlineStr">
        <is>
          <t>Clotrimazole 1% cream</t>
        </is>
      </c>
      <c r="H73" s="166" t="inlineStr"/>
      <c r="I73" s="167" t="inlineStr">
        <is>
          <t>1</t>
        </is>
      </c>
      <c r="J73" s="166" t="inlineStr">
        <is>
          <t>✅ คำตอบที่ถูกต้อง: ข้อ ก. C. albicans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Dermatology การเลือก Dermatology เป็นคำตอบที่ถูกต้องและสอดคล้องกับ evidence-based guidelines ของภาวะ Acne โดยมี clinical efficacy สูงสุดในการรักษาและมี safety profile ที่เหมาะสม
🔍 ข้ออื่นผิดเพราะอะไร:
• ข้อ ข. (H. pylori): Helicobacter pylori เป็นแบคทีเรียแกรมลบรูปแท่งเกลียวที่ก่อโรคกระเพาะอาหารอักเสบและแผลในทางเดินอาหาร ไม่เกี่ยวข้องกับการเกิดสิว
• ข้อ ค. (P. acne ษ. S. pyogenes ส. S. aureus): Cutibacterium acnes (ชื่อเดิม Propionibacterium acnes) เป็นเชื้อก่อโรคหลักที่ย่อยสลายไขมันและกระตุ้นการอักเสบของต่อมไขมันทำให้เกิดสิว
• ข้อ ง. (Clotrimazole 1% cream): Clotrimazole 1% cream เป็นยาต้านเชื้อรา ไม่มีฤทธิ์ฆ่าเชื้อแบคทีเรียที่ทำให้เกิดสิว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73" s="166" t="inlineStr"/>
      <c r="L73" s="166" t="inlineStr">
        <is>
          <t>Dermatologic</t>
        </is>
      </c>
      <c r="M73" s="166" t="inlineStr">
        <is>
          <t>Acne</t>
        </is>
      </c>
      <c r="N73" s="165" t="inlineStr">
        <is>
          <t>Clinic</t>
        </is>
      </c>
      <c r="O73" s="166" t="inlineStr">
        <is>
          <t>PLE_CC1_2563_Q ข้อ 57</t>
        </is>
      </c>
      <c r="P73" s="165" t="inlineStr">
        <is>
          <t>ข้อสอบเก่า</t>
        </is>
      </c>
      <c r="Q73" s="165" t="inlineStr">
        <is>
          <t>2563</t>
        </is>
      </c>
      <c r="R73" s="165" t="inlineStr"/>
    </row>
    <row r="74" ht="24" customHeight="1" s="49">
      <c r="A74" s="167" t="n">
        <v>72</v>
      </c>
      <c r="B74" s="166" t="inlineStr">
        <is>
          <t>Oral isotretinoin ควรให้คำแนะนำอะไรที่เกิดจากผลข้างเคียงที่สำคัญขอษตัวยา</t>
        </is>
      </c>
      <c r="C74" s="166" t="inlineStr"/>
      <c r="D74" s="166" t="inlineStr">
        <is>
          <t>ควรกินก่อนอาหาร30นาที</t>
        </is>
      </c>
      <c r="E74" s="166" t="inlineStr">
        <is>
          <t>ควรษดผลิตภัณฑ์ที่เป็นฮอร์โมน</t>
        </is>
      </c>
      <c r="F74" s="166" t="inlineStr">
        <is>
          <t>ควรทาครีมกันแดด ษ. ไม่ควรใฬ้ผลิตภัณฑ์ทาผิวที่มี vitamin A ส. อาหารไม่มีผลต่อการกินยา</t>
        </is>
      </c>
      <c r="G74" s="166" t="inlineStr">
        <is>
          <t>Clobetasol propionate 0.05% cream</t>
        </is>
      </c>
      <c r="H74" s="166" t="inlineStr"/>
      <c r="I74" s="167" t="inlineStr">
        <is>
          <t>1</t>
        </is>
      </c>
      <c r="J74" s="166" t="inlineStr">
        <is>
          <t>✅ คำตอบที่ถูกต้อง: ข้อ ก. ควรกินก่อนอาหาร30นาที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Dermatology การเลือก Dermatology เป็นคำตอบที่ถูกต้องและสอดคล้องกับ evidence-based guidelines ของภาวะ Acne โดยมี clinical efficacy สูงสุดในการรักษาและมี safety profile ที่เหมาะสม
🔍 ข้ออื่นผิดเพราะอะไร:
• ข้อ ข. (ควรษดผลิตภัณฑ์ที่เป็นฮอร์โมน): Oral isotretinoin ไม่มีข้อห้ามใช้ร่วมกับยาคุมกำเนิดชนิดฮอร์โมนรวม ในทางตรงกันข้ามจำเป็นต้องใช้ยาคุมกำเนิดร่วมกันอย่างน้อย 2 วิธีเพื่อป้องกันการตั้งครรภ์
• ข้อ ค. (ควรทาครีมกันแดด ษ. ไม่ควรใฬ้ผลิตภัณฑ์ทาผิวที่มี vitamin A ส. อาหารไม่มีผลต่อการกินยา): ควรทาครีมกันแดดและงดใช้ผลิตภัณฑ์เสริมวิตามินเอร่วม เนื่องจากยาทำให้ผิวไวต่อแสงแดดและเสี่ยงต่อการเกิดภาวะวิตามินเอเกิน (Hypervitaminosis A)
• ข้อ ง. (Clobetasol propionate 0.05% cream): Clobetasol propionate 0.05% cream เป็นยาทาสเตียรอยด์เข้มข้นสูง ห้ามนำมาทาผิวเพื่อแก้ผลข้างเคียงผิวแห้งจาก Isotretinoin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74" s="166" t="inlineStr"/>
      <c r="L74" s="166" t="inlineStr">
        <is>
          <t>Dermatologic</t>
        </is>
      </c>
      <c r="M74" s="166" t="inlineStr">
        <is>
          <t>Acne</t>
        </is>
      </c>
      <c r="N74" s="165" t="inlineStr">
        <is>
          <t>Clinic</t>
        </is>
      </c>
      <c r="O74" s="166" t="inlineStr">
        <is>
          <t>PLE_CC1_2563_Q ข้อ 58</t>
        </is>
      </c>
      <c r="P74" s="165" t="inlineStr">
        <is>
          <t>ข้อสอบเก่า</t>
        </is>
      </c>
      <c r="Q74" s="165" t="inlineStr">
        <is>
          <t>2563</t>
        </is>
      </c>
      <c r="R74" s="165" t="inlineStr"/>
    </row>
    <row r="75" ht="24" customHeight="1" s="49">
      <c r="A75" s="167" t="n">
        <v>73</v>
      </c>
      <c r="B75" s="166" t="inlineStr">
        <is>
          <t>อาการข้างต้นน่าจะเกิดจากยาใดมากที่สุด และเป็นอาการอะไร wasinsider W ↓ X STS</t>
        </is>
      </c>
      <c r="C75" s="166" t="inlineStr"/>
      <c r="D75" s="166" t="inlineStr">
        <is>
          <t>Naproxen - angioedema</t>
        </is>
      </c>
      <c r="E75" s="166" t="inlineStr">
        <is>
          <t>Naproxen - anaphylaxis</t>
        </is>
      </c>
      <c r="F75" s="166" t="inlineStr">
        <is>
          <t>Simvastatin - urticaria</t>
        </is>
      </c>
      <c r="G75" s="166" t="inlineStr">
        <is>
          <t>MFM - angioedema</t>
        </is>
      </c>
      <c r="H75" s="166" t="inlineStr">
        <is>
          <t>MFM ı anaphylaxis</t>
        </is>
      </c>
      <c r="I75" s="167" t="inlineStr">
        <is>
          <t>1</t>
        </is>
      </c>
      <c r="J75" s="166" t="inlineStr">
        <is>
          <t>✅ คำตอบที่ถูกต้อง: ข้อ ก. Naproxen - angioedema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Naproxen - angioedema การเลือก Naproxen - angioedema เป็นคำตอบที่ถูกต้องตามแนวทางการรักษามาตรฐาน เนื่องจาก เป็น non-selective NSAID ที่มี cardiovascular safety profile ดีที่สุด และมี efficacy สูงในการระงับ acute inflammation
🔍 ข้ออื่นผิดเพราะอะไร:
• ข้อ ข. (Naproxen - anaphylaxis): Anaphylaxis ต้องมีอาการแสดงของระบบทางเดินหายใจหรือระบบไหลเวียนโลหิตล้มเหลว (เช่น หายใจไม่ออก แน่นหน้าอก ความดันโลหิตตก) ร่วมด้วย
• ข้อ ค. (Simvastatin - urticaria): Simvastatin มักทำให้เกิดผลข้างเคียงปวดกล้ามเนื้อ (myalgia) หรือกล้ามเนื้อลายสลาย แต่แทบไม่พบการแพ้แบบลมพิษเฉียบพลัน
• ข้อ ง. (MFM - angioedema): Metformin (MFM) ไม่ได้กระตุ้นการหลั่งสาร vasoactive mediatiors และไม่ได้เป็นสาเหตุเด่นของ IgE-mediated angioedema
• ข้อ จ. (MFM ı anaphylaxis): Metformin (MFM) มีอาการข้างเคียงหลักทางเดินอาหารและภาวะกรดแลกติกสะสม (lactic acidosis) ไม่ได้ทำให้เกิดภาวะช็อก anaphylaxis
📖 Guideline อ้างอิง:
แนวทางเวชปฏิบัติโรคผิวหนังที่พบบ่อย พ.ศ. 2562 (สมาคมแพทย์์ผิวหนังแห่งประเทศไทย)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75" s="166" t="inlineStr"/>
      <c r="L75" s="166" t="inlineStr">
        <is>
          <t>Dermatologic</t>
        </is>
      </c>
      <c r="M75" s="166" t="inlineStr">
        <is>
          <t>Superficial fungal</t>
        </is>
      </c>
      <c r="N75" s="165" t="inlineStr">
        <is>
          <t>Clinic</t>
        </is>
      </c>
      <c r="O75" s="166" t="inlineStr">
        <is>
          <t>ข้อ 21 (PLE_CC1_2562_Key.md)</t>
        </is>
      </c>
      <c r="P75" s="165" t="inlineStr">
        <is>
          <t>ข้อสอบเก่า</t>
        </is>
      </c>
      <c r="Q75" s="165" t="inlineStr">
        <is>
          <t>2562</t>
        </is>
      </c>
      <c r="R75" s="165" t="inlineStr"/>
    </row>
    <row r="76" ht="24" customHeight="1" s="49">
      <c r="A76" s="167" t="n">
        <v>74</v>
      </c>
      <c r="B76" s="166" t="inlineStr">
        <is>
          <t>ผู้ป่วยแพ้ยาอย่างรุนแรงแบบผิวหนังลอก (Severe cutaneous adverse reactions) จากยา Co-trimoxazole ยาใดในข้อต่อไปนี้มีโครงสร้างที่อาจเกิดการแพ้ข้ามกลุ่ม (Cross-reactivity) จากหมู่ Sulfonamide ได้</t>
        </is>
      </c>
      <c r="C76" s="166" t="inlineStr"/>
      <c r="D76" s="166" t="inlineStr">
        <is>
          <t>Sulfamethoxazole</t>
        </is>
      </c>
      <c r="E76" s="166" t="inlineStr">
        <is>
          <t>Celecoxib</t>
        </is>
      </c>
      <c r="F76" s="166" t="inlineStr">
        <is>
          <t>Hydrochlorothiazide</t>
        </is>
      </c>
      <c r="G76" s="166" t="inlineStr">
        <is>
          <t>Furosemide</t>
        </is>
      </c>
      <c r="H76" s="166" t="inlineStr">
        <is>
          <t>มีโอกาสเกิดปฏิกิริยาข้ามกลุ่มได้ทั้งหมดข้างต้น</t>
        </is>
      </c>
      <c r="I76" s="167" t="n">
        <v>5</v>
      </c>
      <c r="J76" s="166" t="inlineStr">
        <is>
          <t>✅ คำตอบที่ถูกต้อง: ข้อ จ. มีโอกาสเกิดปฏิกิริยาข้ามกลุ่มได้ทั้งหมดข้างต้น
💡 Background:
โครงสร้าง Sulfonamide แบ่งเป็นกลุ่มที่มี Arylamine (เช่น Sulfamethoxazole) ซึ่งเสี่ยงต่อการเกิด SCARs (SJS/TEN) สูง และกลุ่ม Non-arylamine sulfonamides (เช่น Diuretics และ Celecoxib)
🎯 ทำไมข้อนี้ถึงถูก:
แม้ความเสี่ยงในการแพ้ข้ามกลุ่มระหว่าง Arylamine กับ Non-arylamine จะต่ำกว่า แต่ในผู้ป่วยที่มีประวัติ SCARs รุนแรง (เช่น TEN หรือ SJS) ทางคลินิกแนะนำให้หลีกเลี่ยงยาทุกชนิดที่มีหมู่ Sulfonamide moiety เพื่อความปลอดภัยสูงสุด
🔍 ข้ออื่นผิดเพราะอะไร:
• ข้อ ก. ข. ค. ง.: ล้วนเป็นยาที่มีโครงสร้างซัลโฟนาไมด์ จึงมีความเสี่ยงที่ต้องระวังร่วมกันทั้งหมด
📖 Guideline อ้างอิง:
แนวทางการดูแลรักษาผู้ป่วยแพ้ยาทางผิวหนังชนิดรุนแรง (SCARs) สมาคมแพทย์์ผิวหนังแห่งประเทศไทย
📌 จุดจำก่อนสอบ:
• Sulfonamide Cross-reactivity: ผู้ป่วย SJS/TEN จากซัลฟา ห้าม Rechallenge และต้องระวังการใช้ยาที่มีโครงสร้างซัลฟาอย่างยิ่งยวด</t>
        </is>
      </c>
      <c r="K76" s="166" t="inlineStr"/>
      <c r="L76" s="166" t="inlineStr">
        <is>
          <t>Dermatologic</t>
        </is>
      </c>
      <c r="M76" s="166" t="inlineStr">
        <is>
          <t>Eczema &amp; Dermatitis</t>
        </is>
      </c>
      <c r="N76" s="165" t="inlineStr">
        <is>
          <t>Clinic</t>
        </is>
      </c>
      <c r="O76" s="166" t="inlineStr">
        <is>
          <t>ข้อ 27 (PLE_CC1_2562_Key.md)</t>
        </is>
      </c>
      <c r="P76" s="165" t="inlineStr">
        <is>
          <t>ข้อสอบเก่า</t>
        </is>
      </c>
      <c r="Q76" s="165" t="inlineStr">
        <is>
          <t>2562</t>
        </is>
      </c>
      <c r="R76" s="165" t="inlineStr"/>
    </row>
    <row r="77" ht="24" customHeight="1" s="49">
      <c r="A77" s="167" t="n">
        <v>75</v>
      </c>
      <c r="B77" s="166" t="inlineStr">
        <is>
          <t>ต่อมาพบว่ามีผู้ป่วยรายนี้และผู้ป่วยอีกหลายรายที่ได้รับยาลดระดับน้ำตาลในเลือดตัวนี้และได้รับยารักษาโรคร่วมที่ เหมือนกัน เกิดอาการข้างเคียงที่เหมือนกันคือผื่นรูปร่างแปลกๆ แพทย์์คิดว่าน่าจะเกิดจากยาตัวใดตัวหนึ่งแต่ไม่ ทราบว่าเป็นตัวใด จึงอยากทำการศึกษาวิจัยว่ายาตัวใดในกลุ่มที่ผู้ป่วยรายนี้และผู้ป่วยรายอื่นๆได้รับเกิดอาการ ข้างเคียงดังกล่าว หากอยากได้ผลการศึกษาเร็วที่สุด ควรออกแบบการศึกษาแบบใด</t>
        </is>
      </c>
      <c r="C77" s="166" t="inlineStr"/>
      <c r="D77" s="166" t="inlineStr">
        <is>
          <t>RCT</t>
        </is>
      </c>
      <c r="E77" s="166" t="inlineStr">
        <is>
          <t>Prospective case-control</t>
        </is>
      </c>
      <c r="F77" s="166" t="inlineStr">
        <is>
          <t>Retrospective case-control</t>
        </is>
      </c>
      <c r="G77" s="166" t="inlineStr">
        <is>
          <t>Prospective cohort</t>
        </is>
      </c>
      <c r="H77" s="166" t="inlineStr">
        <is>
          <t>Retrospective cohort</t>
        </is>
      </c>
      <c r="I77" s="167" t="n">
        <v>3</v>
      </c>
      <c r="J77" s="166" t="inlineStr">
        <is>
          <t>✅ คำตอบที่ถูกต้อง: ข้อ ค. Retrospective case-control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ค. (Retrospective case-control) เป็นคำตอบที่ถูกต้องและสอดคล้องกับหลักวิชาการและแนวทางเวชปฏิบัติในการรักษา
🔍 ข้ออื่นผิดเพราะอะไร:
• ข้อ ข. (Prospective case-control): Prospective case-control ต้องใช้เวลาติดตามผู้ป่วยไปข้างหน้า จึงไม่ได้ผลการศึกษาที่รวดเร็วที่สุดในสถานการณ์ที่พบผู้ป่วยเกิดผื่นขึ้นแล้ว
• ข้อ ค. (Retrospective case-control): Retrospective case-control study สามารถเปรียบเทียบประวัติการใช้ยาในอดีตระหว่างกลุ่มที่เกิดผื่นกับกลุ่มที่ไม่เกิดผื่นได้ทันทีจากเวชระเบียน ทำให้ได้คำตอบเร็วที่สุดและประหยัดงบประมาณ
• ข้อ ง. (Prospective cohort): Prospective cohort study ต้องติดตามกลุ่มผู้ใช้ยาไปในอนาคตเป็นเวลานาน สิ้นเปลืองค่าใช้จ่าย และไม่เหมาะกับเหตุการณ์ไม่พึงประสงค์ที่พบได้น้อย
• ข้อ จ. (Retrospective cohort): Retrospective cohort study ต้องรวบรวมประชากรที่ใช้ยาทั้งหมดในอดีตมาติดตามหาอุบัติการณ์ ซึ่งต้องใช้ฐานข้อมูลขนาดใหญ่และใช้เวลาวิเคราะห์มากกว่า case-control
📖 Guideline อ้างอิง:
แนวทางเวชปฏิบัติโรคผิวหนังที่พบบ่อย พ.ศ. 2562 (สมาคมแพทย์์ผิวหนังแห่งประเทศไทย)
📌 จุดจำก่อนสอบ:
• Study Hierarchy &amp; Causality: Systematic Review/Meta-analysis &gt; Randomized Controlled Trial (RCT) &gt; Cohort &gt; Case-Control &gt; Cross-Sectional
• Effect Measures: Relative Risk (RR) คำนวณได้เฉพาะใน Cohort Study และ RCT; Odds Ratio (OR) ใช้ใน Case-Control Study
• Health Economics (ICER): ICER = (Cost A - Cost B) / (Effect A - Effect B); หากต่ำกว่าเกณฑ์ความคุ้มค่า (WTP threshold ของไทย 160,000 บาท/QALY) ถือว่าคุ้มค่า</t>
        </is>
      </c>
      <c r="K77" s="166" t="inlineStr"/>
      <c r="L77" s="166" t="inlineStr">
        <is>
          <t>Dermatologic</t>
        </is>
      </c>
      <c r="M77" s="166" t="inlineStr">
        <is>
          <t>Eczema &amp; Dermatitis</t>
        </is>
      </c>
      <c r="N77" s="165" t="inlineStr">
        <is>
          <t>Clinic</t>
        </is>
      </c>
      <c r="O77" s="166" t="inlineStr">
        <is>
          <t>ข้อ 62 (PLE_CC1_2562_Key.md)</t>
        </is>
      </c>
      <c r="P77" s="165" t="inlineStr">
        <is>
          <t>ข้อสอบเก่า</t>
        </is>
      </c>
      <c r="Q77" s="165" t="inlineStr">
        <is>
          <t>2562</t>
        </is>
      </c>
      <c r="R77" s="165" t="inlineStr"/>
    </row>
    <row r="78" ht="24" customHeight="1" s="49">
      <c r="A78" s="167" t="n">
        <v>76</v>
      </c>
      <c r="B78" s="166" t="inlineStr">
        <is>
          <t>ข้อใดคือ indirect cost CUTEagomoline WV225 cut as</t>
        </is>
      </c>
      <c r="C78" s="166" t="inlineStr"/>
      <c r="D78" s="166" t="inlineStr">
        <is>
          <t>Adapalene 0.1% gel</t>
        </is>
      </c>
      <c r="E78" s="166" t="inlineStr">
        <is>
          <t>Mupirocin 2% ointment</t>
        </is>
      </c>
      <c r="F78" s="166" t="inlineStr">
        <is>
          <t>Betamethasone dipropionate 0.05% cream</t>
        </is>
      </c>
      <c r="G78" s="166" t="inlineStr">
        <is>
          <t>Clotrimazole 1% cream</t>
        </is>
      </c>
      <c r="H78" s="166" t="inlineStr">
        <is>
          <t>Hydrocortisone 1% cream</t>
        </is>
      </c>
      <c r="I78" s="167" t="inlineStr">
        <is>
          <t>1</t>
        </is>
      </c>
      <c r="J78" s="166" t="inlineStr">
        <is>
          <t>✅ คำตอบที่ถูกต้อง: ข้อ ก. Adapalene 0.1% gel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Adapalene 0.1% gel การเลือก Adapalene 0.1% gel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(Mupirocin 2% ointment): Mupirocin 2% ointment เป็นยาทาปฏิชีวนะเฉพาะที่สำหรับการติดเชื้อแบคทีเรียที่ผิวหนัง จัดเป็นต้นทุนทางตรงทางการแพทย์์ (Direct medical cost)
• ข้อ ค. (Betamethasone dipropionate 0.05% cream): Betamethasone dipropionate 0.05% cream เป็นคอร์ติโคสเตียรอยด์ชนิดทาภายนอก คิดเป็นค่ายาซึ่งเป็นต้นทุนทางตรงทางการแพทย์์
• ข้อ ง. (Clotrimazole 1% cream): Clotrimazole 1% cream เป็นยาทารักษาเชื้อราภายนอก คิดเป็นต้นทุนทางตรงทางการแพทย์์ (Direct medical cost)
• ข้อ จ. (Hydrocortisone 1% cream): Hydrocortisone 1% cream เป็นยาทาลดการอักเสบ จัดเป็นค่าเวชภัณฑ์ยาที่เป็น Direct medical cost ไม่ใช่ Indirect cost ซึ่งหมายถึงการสูญเสียรายได้หรือผลผลิตจากการเจ็บป่วย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8" s="166" t="inlineStr"/>
      <c r="L78" s="166" t="inlineStr">
        <is>
          <t>Dermatologic</t>
        </is>
      </c>
      <c r="M78" s="166" t="inlineStr">
        <is>
          <t>Superficial fungal</t>
        </is>
      </c>
      <c r="N78" s="165" t="inlineStr">
        <is>
          <t>Clinic</t>
        </is>
      </c>
      <c r="O78" s="166" t="inlineStr">
        <is>
          <t>ข้อ 113 (PLE_CC1_2561_Key.md)</t>
        </is>
      </c>
      <c r="P78" s="165" t="inlineStr">
        <is>
          <t>ข้อสอบเก่า</t>
        </is>
      </c>
      <c r="Q78" s="165" t="inlineStr">
        <is>
          <t>2561</t>
        </is>
      </c>
      <c r="R78" s="165" t="inlineStr"/>
    </row>
    <row r="79" ht="24" customHeight="1" s="49">
      <c r="A79" s="167" t="n">
        <v>77</v>
      </c>
      <c r="B79" s="166" t="inlineStr">
        <is>
          <t>ข้อใดต่อไปถูกต้องเกี่ยวกับเกลื อน</t>
        </is>
      </c>
      <c r="C79" s="166" t="inlineStr"/>
      <c r="D79" s="166" t="inlineStr">
        <is>
          <t>เกิดจากเชื อ Malassezia furfur</t>
        </is>
      </c>
      <c r="E79" s="166" t="inlineStr">
        <is>
          <t>ถ้าอาการรุนแรง จะมีขุย แดง คัน</t>
        </is>
      </c>
      <c r="F79" s="166" t="inlineStr">
        <is>
          <t>ถ้าทดสอบด้วย 10% KOH ไปส่องกล้อง จะเห็น Long pseudohyphae</t>
        </is>
      </c>
      <c r="G79" s="166" t="inlineStr">
        <is>
          <t>ใช้ยาทา Topical selenium sulfide ในการรักษา</t>
        </is>
      </c>
      <c r="H79" s="166" t="inlineStr">
        <is>
          <t>ถ้าเป็นบ่อยๆ ควรได้รับยาป้องกัน รวมโดย Phongsathorn Phlaisaithong Rx 9 UP 4 | P a g e</t>
        </is>
      </c>
      <c r="I79" s="167" t="inlineStr">
        <is>
          <t>1</t>
        </is>
      </c>
      <c r="J79" s="166" t="inlineStr">
        <is>
          <t>✅ คำตอบที่ถูกต้อง: ข้อ ก. เกิดจากเชื อ Malassezia furfur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เกิดจากเชื อ Malassezia furfur การเลือก เกิดจากเชื อ Malassezia furfur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(ถ้าอาการรุนแรง จะมีขุย แดง คัน): โรคเกลื้อนส่วนใหญ่มักไม่มีอาการแสดงของการอักเสบ ขุยละเอียด ไม่ค่อยมีอาการแดงหรือคันรุนแรง ยกเว้นเวลาเหงื่อออกมาก
• ข้อ ค. (ถ้าทดสอบด้วย 10% KOH ไปส่องกล้อง จะเห็น Long pseudohyphae): การตรวจ KOH preparation ของเกลื้อนจะพบลักษณะ short curved hyphae ร่วมกับ round yeast cells คล้ายสปาเกตตีกับลูกชิ้นเนื้อ (spaghetti and meatballs)
• ข้อ ง. (ใช้ยาทา Topical selenium sulfide ในการรักษา): Topical selenium sulfide 2.5% เป็นยาทา/ฟอกที่ใช้รักษาโรคเกลื้อนได้อย่างมีประสิทธิภาพ
• ข้อ จ. (ถ้าเป็นบ่อยๆ ควรได้รับยาป้องกัน รวมโดย Phongsathorn Phlaisaithong Rx 9 UP 4 | P a g e): ในผู้ป่วยที่เป็นเกลื้อนกลับเป็นซ้ำบ่อยครั้ง มีข้อแนะนำให้ใช้ยาต้านเชื้อราทาหรือรับประทานเพื่อการป้องกัน (prophylactic regimen)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9" s="166" t="inlineStr"/>
      <c r="L79" s="166" t="inlineStr">
        <is>
          <t>Dermatologic</t>
        </is>
      </c>
      <c r="M79" s="166" t="inlineStr">
        <is>
          <t>Superficial fungal</t>
        </is>
      </c>
      <c r="N79" s="165" t="inlineStr">
        <is>
          <t>Clinic</t>
        </is>
      </c>
      <c r="O79" s="166" t="inlineStr">
        <is>
          <t>ข้อ 1 (PLE_CC1_2560 22 April Set 1.md)</t>
        </is>
      </c>
      <c r="P79" s="165" t="inlineStr">
        <is>
          <t>ข้อสอบเก่า</t>
        </is>
      </c>
      <c r="Q79" s="165" t="inlineStr">
        <is>
          <t>2560</t>
        </is>
      </c>
      <c r="R79" s="165" t="inlineStr"/>
    </row>
    <row r="80" ht="24" customHeight="1" s="49">
      <c r="A80" s="167" t="n">
        <v>78</v>
      </c>
      <c r="B80" s="166" t="inlineStr">
        <is>
          <t>ถ้าจะใช้ยากิน ควรใช้ยารับประทานใด</t>
        </is>
      </c>
      <c r="C80" s="166" t="inlineStr"/>
      <c r="D80" s="166" t="inlineStr">
        <is>
          <t>Ketoconazole</t>
        </is>
      </c>
      <c r="E80" s="166" t="inlineStr">
        <is>
          <t>Posaconazole</t>
        </is>
      </c>
      <c r="F80" s="166" t="inlineStr">
        <is>
          <t>Miconazole</t>
        </is>
      </c>
      <c r="G80" s="166" t="inlineStr">
        <is>
          <t>Fluconazole</t>
        </is>
      </c>
      <c r="H80" s="166" t="inlineStr">
        <is>
          <t>Griseofulvin หลังจากนั นสักพักผู้ป่วยอาการไม่ดีขึ นไปพบแพทย์์จ่ายยา Itraconazole ให้มารับประทาน</t>
        </is>
      </c>
      <c r="I80" s="167" t="inlineStr">
        <is>
          <t>1</t>
        </is>
      </c>
      <c r="J80" s="166" t="inlineStr">
        <is>
          <t>✅ คำตอบที่ถูกต้อง: ข้อ ก. Ketoconazole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Ketoconazole การเลือก Ketoconazole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(Posaconazole): Posaconazole เป็นยากลุ่ม triazole รุ่นใหม่ที่มีราคาแพง สงวนไว้สำหรับ systemic mycoses และ invasive fungal infections ในผู้ป่วยภูมิคุ้มกันบกพร่อง
• ข้อ ค. (Miconazole): Miconazole เป็นยาต้านเชื้อราที่นิยมใช้เฉพาะภายนอกหรือเหน็บช่องคลอด เนื่องจากชีวประสิทธิผลเมื่อรับประทานต่ำและเกิดพิษต่อระบบทางเดินอาหารสูง
• ข้อ ง. (Fluconazole): Fluconazole เป็นยาต้านเชื้อรารับประทานกลุ่ม triazole ที่มีประสิทธิภาพดี ปลอดภัย และนิยมใช้ในการรักษาโรคเกลื้อนชนิดลุกลามทั่วตัว
• ข้อ จ. (Griseofulvin หลังจากนั นสักพักผู้ป่วยอาการไม่ดีขึ นไปพบแพทย์์จ่ายยา Itraconazole ให้มารับประทาน): Griseofulvin ออกฤทธิ์จับ microtubule ยับยั้ง mitotic spindle เฉพาะในเชื้อกลุ่ม dermatophytes เท่านั้น จึงไม่มีฤทธิ์ต้านเชื้อยีสต์ Malassezia furfur ของเกลื้อน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0" s="166" t="inlineStr"/>
      <c r="L80" s="166" t="inlineStr">
        <is>
          <t>Dermatologic</t>
        </is>
      </c>
      <c r="M80" s="166" t="inlineStr">
        <is>
          <t>Superficial fungal</t>
        </is>
      </c>
      <c r="N80" s="165" t="inlineStr">
        <is>
          <t>Clinic</t>
        </is>
      </c>
      <c r="O80" s="166" t="inlineStr">
        <is>
          <t>ข้อ 2 (PLE_CC1_2560 22 April Set 1.md)</t>
        </is>
      </c>
      <c r="P80" s="165" t="inlineStr">
        <is>
          <t>ข้อสอบเก่า</t>
        </is>
      </c>
      <c r="Q80" s="165" t="inlineStr">
        <is>
          <t>2560</t>
        </is>
      </c>
      <c r="R80" s="165" t="inlineStr"/>
    </row>
    <row r="81" ht="24" customHeight="1" s="49">
      <c r="A81" s="167" t="n">
        <v>79</v>
      </c>
      <c r="B81" s="166" t="inlineStr">
        <is>
          <t>กลไกการออกฤทธิ์ของยา Clotrimazole</t>
        </is>
      </c>
      <c r="C81" s="166" t="inlineStr"/>
      <c r="D81" s="166" t="inlineStr">
        <is>
          <t>ยับยั งการสังเคราะห์ Ergosterol</t>
        </is>
      </c>
      <c r="E81" s="166" t="inlineStr">
        <is>
          <t>ยับยั ง Squalene epoxidase</t>
        </is>
      </c>
      <c r="F81" s="166" t="inlineStr">
        <is>
          <t>Mitotic spindle toxicity</t>
        </is>
      </c>
      <c r="G81" s="166" t="inlineStr">
        <is>
          <t>Thymidylate synthase inhibitors</t>
        </is>
      </c>
      <c r="H81" s="166" t="inlineStr">
        <is>
          <t>ยับยั งการสร้าง Glucans</t>
        </is>
      </c>
      <c r="I81" s="167" t="inlineStr">
        <is>
          <t>1</t>
        </is>
      </c>
      <c r="J81" s="166" t="inlineStr">
        <is>
          <t>✅ คำตอบที่ถูกต้อง: ข้อ ก. ยับยั งการสังเคราะห์ Ergosterol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ยับยั งการสังเคราะห์ Ergosterol การเลือก ยับยั งการสังเคราะห์ Ergosterol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(ยับยั ง Squalene epoxidase): การยับยั้ง squalene epoxidase เป็นกลไกการออกฤทธิ์ของยากลุ่ม allylamines เช่น Terbinafine ไม่ใช่กลุ่ม azoles
• ข้อ ค. (Mitotic spindle toxicity): Mitotic spindle toxicity โดยการจับกับ intracellular tubulin เป็นกลไกการออกฤทธิ์จำเพาะของยา Griseofulvin
• ข้อ ง. (Thymidylate synthase inhibitors): Thymidylate synthase inhibitor เป็นกลไกของ Flucytosine (5-FC) หลังจากถูกเปลี่ยนเป็น 5-fluorouracil ภายในเซลล์เชื้อรา
• ข้อ จ. (ยับยั งการสร้าง Glucans): การยับยั้งการสร้าง 1,3-beta-D-glucan synthase ของผนังเซลล์เชื้อรา เป็นกลไกของยากลุ่ม Echinocandins เช่น Caspofungin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1" s="166" t="inlineStr"/>
      <c r="L81" s="166" t="inlineStr">
        <is>
          <t>Dermatologic</t>
        </is>
      </c>
      <c r="M81" s="166" t="inlineStr">
        <is>
          <t>Superficial fungal</t>
        </is>
      </c>
      <c r="N81" s="165" t="inlineStr">
        <is>
          <t>Clinic</t>
        </is>
      </c>
      <c r="O81" s="166" t="inlineStr">
        <is>
          <t>ข้อ 7 (PLE_CC1_2560 22 April Set 1.md)</t>
        </is>
      </c>
      <c r="P81" s="165" t="inlineStr">
        <is>
          <t>ข้อสอบเก่า</t>
        </is>
      </c>
      <c r="Q81" s="165" t="inlineStr">
        <is>
          <t>2560</t>
        </is>
      </c>
      <c r="R81" s="165" t="inlineStr"/>
    </row>
    <row r="82" ht="24" customHeight="1" s="49">
      <c r="A82" s="167" t="n">
        <v>80</v>
      </c>
      <c r="B82" s="166" t="inlineStr">
        <is>
          <t>ผื่นที่หน้าของผู้ป่วย เรียกว่าอะไร</t>
        </is>
      </c>
      <c r="C82" s="166" t="inlineStr"/>
      <c r="D82" s="166" t="inlineStr">
        <is>
          <t>Discoid rash</t>
        </is>
      </c>
      <c r="E82" s="166" t="inlineStr">
        <is>
          <t>Maculopapular rash</t>
        </is>
      </c>
      <c r="F82" s="166" t="inlineStr">
        <is>
          <t>Urticaria</t>
        </is>
      </c>
      <c r="G82" s="166" t="inlineStr">
        <is>
          <t>Malar rash</t>
        </is>
      </c>
      <c r="H82" s="166" t="inlineStr">
        <is>
          <t>Angioedema</t>
        </is>
      </c>
      <c r="I82" s="167" t="n">
        <v>4</v>
      </c>
      <c r="J82" s="166" t="inlineStr">
        <is>
          <t>✅ คำตอบที่ถูกต้อง: ข้อ ง. Malar rash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ง. (Malar rash) เป็นคำตอบที่ถูกต้องและสอดคล้องกับหลักวิชาการและแนวทางเวชปฏิบัติในการรักษา
🔍 ข้ออื่นผิดเพราะอะไร:
• ข้อ ข. (Maculopapular rash): Maculopapular rash เป็นผื่นเม็ดนูนแดงกระจายตัวทั่วลำตัวและแขนขา มักสัมพันธ์กับการแพ้ยาหรือการติดเชื้อไวรัส ไม่ใช่ผื่นผีเสื้อบนใบหน้าของ SLE
• ข้อ ค. (Urticaria): Urticaria เป็นรอยโรคลมพิษนูนหนาขอบแดง บวมคัน และมักยุบหายได้เองภายใน 24 ชั่วโมง ไม่ใช่ผื่นเรื้อรังบนใบหน้า
• ข้อ ง. (Malar rash): Malar rash (Butterfly rash) เป็นผื่นแดงราบหรือนูนเล็กน้อยบริเวณสันจมูกและโหนกแก้มทั้งสองข้างโดยเว้นร่องแก้ม (nasolabial fold) ซึ่งเป็นลักษณะจำเพาะของโรคลูปัส (SLE)
• ข้อ จ. (Angioedema): Angioedema เป็นการบวมใต้ชั้นผิวหนังแท้ส่วนลึก มักเกิดที่ริมฝีปากและรอบดวงตา ไม่ใช่ผื่นแดงรูปปีกผีเสื้อที่โหนกแก้ม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82" s="166" t="inlineStr"/>
      <c r="L82" s="166" t="inlineStr">
        <is>
          <t>Dermatologic</t>
        </is>
      </c>
      <c r="M82" s="166" t="inlineStr">
        <is>
          <t>Eczema &amp; Dermatitis</t>
        </is>
      </c>
      <c r="N82" s="165" t="inlineStr">
        <is>
          <t>Clinic</t>
        </is>
      </c>
      <c r="O82" s="166" t="inlineStr">
        <is>
          <t>ข้อ 1 (PLE_CC1_2560 22 April Set 1.md)</t>
        </is>
      </c>
      <c r="P82" s="165" t="inlineStr">
        <is>
          <t>ข้อสอบเก่า</t>
        </is>
      </c>
      <c r="Q82" s="165" t="inlineStr">
        <is>
          <t>2560</t>
        </is>
      </c>
      <c r="R82" s="165" t="inlineStr"/>
    </row>
    <row r="83" ht="24" customHeight="1" s="49">
      <c r="A83" s="167" t="n">
        <v>81</v>
      </c>
      <c r="B83" s="166" t="inlineStr">
        <is>
          <t>แพทย์์สั่งจ่ายยา fluocinolone acetonide 0.01 % ส้าหรับทารักษาผื่นบริเวณใบหน้า แต่ทางโรงพยาบาล ไม่มียาดังกล่าว สามารถใช้ยาใดแทนได้</t>
        </is>
      </c>
      <c r="C83" s="166" t="inlineStr"/>
      <c r="D83" s="166" t="inlineStr">
        <is>
          <t>Betamethasone dipropionate 0.05%</t>
        </is>
      </c>
      <c r="E83" s="166" t="inlineStr">
        <is>
          <t>Clobetasol propionate 0.05%</t>
        </is>
      </c>
      <c r="F83" s="166" t="inlineStr">
        <is>
          <t>Dexosimethasone 0.05%</t>
        </is>
      </c>
      <c r="G83" s="166" t="inlineStr">
        <is>
          <t>Triamcinolone acetonide 0.1%</t>
        </is>
      </c>
      <c r="H83" s="166" t="inlineStr">
        <is>
          <t>Hydrocortisone acetate 0.5% รวมโดย Phongsathorn Phlaisaithong Rx 9 UP 21 | P a g e</t>
        </is>
      </c>
      <c r="I83" s="167" t="inlineStr">
        <is>
          <t>1</t>
        </is>
      </c>
      <c r="J83" s="166" t="inlineStr">
        <is>
          <t>✅ คำตอบที่ถูกต้อง: ข้อ ก. Betamethasone dipropionate 0.05%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Betamethasone dipropionate 0.05% การเลือก Betamethasone dipropionate 0.05% เป็นคำตอบที่ถูกต้องและสอดคล้องกับ evidence-based guidelines ของภาวะ Eczema &amp; Dermatitis โดยมี clinical efficacy สูงสุดในการรักษาและมี safety profile ที่เหมาะสม
🔍 ข้ออื่นผิดเพราะอะไร:
• ข้อ ข. (Clobetasol propionate 0.05%): Clobetasol propionate 0.05% จัดเป็น super-high potency topical corticosteroid ห้ามใช้ทาผิวหน้าเพราะจะทำให้ผิวบาง แตก ลายเส้นเลือดฝอยพองตัว และเป็นสิวสเตียรอยด์
• ข้อ ค. (Dexosimethasone 0.05%): Desoximetasone 0.05% จัดเป็น high potency corticosteroid มีความแรงสูงเกินไปสำหรับการใช้ทาผื่นบนใบหน้า
• ข้อ ง. (Triamcinolone acetonide 0.1%): Triamcinolone acetonide 0.1% เป็น medium potency corticosteroid หากจำเป็นต้องใช้ที่ใบหน้าควรจำกัดเวลาไม่เกิน 5-7 วัน ไม่ใช่ low potency มาตรฐาน
• ข้อ จ. (Hydrocortisone acetate 0.5% รวมโดย Phongsathorn Phlaisaithong Rx 9 UP 21 | P a g e): Hydrocortisone acetate 0.5% ถึง 1% จัดเป็น low-potency corticosteroid ที่ปลอดภัยที่สุดและเป็นตัวเลือกมาตรฐานสำหรับผื่นผิวหนังบริเวณใบหน้าและข้อพับ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83" s="166" t="inlineStr"/>
      <c r="L83" s="166" t="inlineStr">
        <is>
          <t>Dermatologic</t>
        </is>
      </c>
      <c r="M83" s="166" t="inlineStr">
        <is>
          <t>Eczema &amp; Dermatitis</t>
        </is>
      </c>
      <c r="N83" s="165" t="inlineStr">
        <is>
          <t>Clinic</t>
        </is>
      </c>
      <c r="O83" s="166" t="inlineStr">
        <is>
          <t>ข้อ 3 (PLE_CC1_2560 22 April Set 1.md)</t>
        </is>
      </c>
      <c r="P83" s="165" t="inlineStr">
        <is>
          <t>ข้อสอบเก่า</t>
        </is>
      </c>
      <c r="Q83" s="165" t="inlineStr">
        <is>
          <t>2560</t>
        </is>
      </c>
      <c r="R83" s="165" t="inlineStr"/>
    </row>
    <row r="84" ht="24" customHeight="1" s="49">
      <c r="A84" s="167" t="n">
        <v>82</v>
      </c>
      <c r="B84" s="166" t="inlineStr">
        <is>
          <t>ข้อใดต่อไปถูกต้องเกี่ยวกับเกลื้อน</t>
        </is>
      </c>
      <c r="C84" s="166" t="inlineStr"/>
      <c r="D84" s="166" t="inlineStr">
        <is>
          <t>เกิดจากเชื้อ Malassezia furfur</t>
        </is>
      </c>
      <c r="E84" s="166" t="inlineStr">
        <is>
          <t>ถ้าอาการรุนแรง จะมีขุย แดง คัน</t>
        </is>
      </c>
      <c r="F84" s="166" t="inlineStr">
        <is>
          <t>ถ้าทดสอบด้วย 10% KOH ไปส่องกล้อง จะเห็น Long pseudohyphae</t>
        </is>
      </c>
      <c r="G84" s="166" t="inlineStr">
        <is>
          <t>ใช้ยาทา Topical selenium sulfide ในการรักษา</t>
        </is>
      </c>
      <c r="H84" s="166" t="inlineStr">
        <is>
          <t>ถ้าเป็นบ่อยๆ ควรได้รับยาป้องกัน</t>
        </is>
      </c>
      <c r="I84" s="167" t="inlineStr">
        <is>
          <t>1</t>
        </is>
      </c>
      <c r="J84" s="166" t="inlineStr">
        <is>
          <t>✅ คำตอบที่ถูกต้อง: ข้อ ก. เกิดจากเชื้อ Malassezia furfur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เกิดจากเชื้อ Malassezia furfur การเลือก เกิดจากเชื้อ Malassezia furfur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(ถ้าอาการรุนแรง จะมีขุย แดง คัน): โรคเกลื้อนเป็น superficial mycosis ที่มีการอักเสบต่ำมาก ไม่แสดงอาการบวมแดงหรือคันรุนแรง รอยโรคมีเพียงขุยละเอียด
• ข้อ ค. (ถ้าทดสอบด้วย 10% KOH ไปส่องกล้อง จะเห็น Long pseudohyphae): การส่องกล้องจุลทรรศน์จากการขูดขุยเกลื้อนย้อม KOH จะพบ short stubby hyphae ร่วมกับ budding spores คล้ายลูกชิ้นสปาเกตตี ไม่ใช่ long pseudohyphae
• ข้อ ง. (ใช้ยาทา Topical selenium sulfide ในการรักษา): Topical selenium sulfide 2.5% โลชั่นหรือแชมพู เป็นยามาตรฐานที่ใช้ฟอกรักษาเกลื้อนทั่วร่างกายได้อย่างมีประสิทธิผล
• ข้อ จ. (ถ้าเป็นบ่อยๆ ควรได้รับยาป้องกัน): ในผู้ป่วยที่มีการกลับเป็นซ้ำบ่อยครั้ง แนวทางเวชปฏิบัติแนะนำให้การรักษาแบบป้องกันเป็นระยะ (prophylactic maintenance therapy)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4" s="166" t="inlineStr"/>
      <c r="L84" s="166" t="inlineStr">
        <is>
          <t>Dermatologic</t>
        </is>
      </c>
      <c r="M84" s="166" t="inlineStr">
        <is>
          <t>Superficial fungal</t>
        </is>
      </c>
      <c r="N84" s="165" t="inlineStr">
        <is>
          <t>Clinic</t>
        </is>
      </c>
      <c r="O84" s="166" t="inlineStr">
        <is>
          <t>ข้อ 1 (PLE_CC1_2560 22 April Set 2.md)</t>
        </is>
      </c>
      <c r="P84" s="165" t="inlineStr">
        <is>
          <t>ข้อสอบเก่า</t>
        </is>
      </c>
      <c r="Q84" s="165" t="inlineStr">
        <is>
          <t>2560</t>
        </is>
      </c>
      <c r="R84" s="165" t="inlineStr"/>
    </row>
    <row r="85" ht="24" customHeight="1" s="49">
      <c r="A85" s="167" t="n">
        <v>83</v>
      </c>
      <c r="B85" s="166" t="inlineStr">
        <is>
          <t>ค่าแลปใด Specificity สูงสุด สำหรับ SLE</t>
        </is>
      </c>
      <c r="C85" s="166" t="inlineStr"/>
      <c r="D85" s="166" t="inlineStr">
        <is>
          <t>ANA</t>
        </is>
      </c>
      <c r="E85" s="166" t="inlineStr">
        <is>
          <t>Anti-dsDNA</t>
        </is>
      </c>
      <c r="F85" s="166" t="inlineStr">
        <is>
          <t>Lupus anticoagulant</t>
        </is>
      </c>
      <c r="G85" s="166" t="inlineStr">
        <is>
          <t>ESR</t>
        </is>
      </c>
      <c r="H85" s="166" t="inlineStr">
        <is>
          <t>Cetirizine 10 mg OD</t>
        </is>
      </c>
      <c r="I85" s="167" t="n">
        <v>2</v>
      </c>
      <c r="J85" s="166" t="inlineStr">
        <is>
          <t>✅ คำตอบที่ถูกต้อง: ข้อ ข. Anti-dsDNA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ข. (Anti-dsDNA) เป็นคำตอบที่ถูกต้องและสอดคล้องกับหลักวิชาการและแนวทางเวชปฏิบัติในการรักษา
🔍 ข้ออื่นผิดเพราะอะไร:
• ข้อ ข. (Anti-dsDNA): Anti-dsDNA มีความจำเพาะสูงมาก (specificity &gt;95%) ต่อโรค SLE และใช้ติดตามระดับการกำเริบของโรค (disease activity) โดยเฉพาะภาวะ lupus nephritis
• ข้อ ค. (Lupus anticoagulant): Lupus anticoagulant สัมพันธ์กับภาวะหลอดเลือดอุดตันและการแท้งบุตรในกลุ่มอาการ antiphospholipid syndrome ไม่ใช่แอนติบอดีวินิจฉัยหลักของ SLE
• ข้อ ง. (ESR): ESR เป็นเครื่องหมายทางชีวเคมีของการอักเสบทั่วไปในร่างกาย (non-specific inflammatory marker) ไม่มีความจำเพาะต่อโรคใดโรคหนึ่ง
• ข้อ จ. (Cetirizine 10 mg OD): Cetirizine 10 mg OD เป็นยาแก้แพ้กลุ่ม antihistamine รุ่นที่สอง ไม่ใช่การตรวจทางห้องปฏิบัติการสำหรับการวินิจฉัยโรค SLE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5" s="166" t="inlineStr"/>
      <c r="L85" s="166" t="inlineStr">
        <is>
          <t>Dermatologic</t>
        </is>
      </c>
      <c r="M85" s="166" t="inlineStr">
        <is>
          <t>Eczema &amp; Dermatitis</t>
        </is>
      </c>
      <c r="N85" s="165" t="inlineStr">
        <is>
          <t>Clinic</t>
        </is>
      </c>
      <c r="O85" s="166" t="inlineStr">
        <is>
          <t>ข้อ 2 (PLE_CC1_2560 22 April Set 2.md)</t>
        </is>
      </c>
      <c r="P85" s="165" t="inlineStr">
        <is>
          <t>ข้อสอบเก่า</t>
        </is>
      </c>
      <c r="Q85" s="165" t="inlineStr">
        <is>
          <t>2560</t>
        </is>
      </c>
      <c r="R85" s="165" t="inlineStr"/>
    </row>
    <row r="86" ht="24" customHeight="1" s="49">
      <c r="A86" s="167" t="n">
        <v>84</v>
      </c>
      <c r="B86" s="166" t="inlineStr">
        <is>
          <t>ถ้าไม่มียา Fluocinolone acetonide 0.01% เภสัชกรจะจ่ายยาใดแทน</t>
        </is>
      </c>
      <c r="C86" s="166" t="inlineStr"/>
      <c r="D86" s="166" t="inlineStr">
        <is>
          <t>Betamethasone dipropionate 0.05%</t>
        </is>
      </c>
      <c r="E86" s="166" t="inlineStr">
        <is>
          <t>Clobetasol propionate 0.05%</t>
        </is>
      </c>
      <c r="F86" s="166" t="inlineStr">
        <is>
          <t>Dexosimethasone 0.05%</t>
        </is>
      </c>
      <c r="G86" s="166" t="inlineStr">
        <is>
          <t>Triamcinolone acetonide 0.1%</t>
        </is>
      </c>
      <c r="H86" s="166" t="inlineStr">
        <is>
          <t>Hydrocortisone acetate 0.5%</t>
        </is>
      </c>
      <c r="I86" s="167" t="inlineStr">
        <is>
          <t>1</t>
        </is>
      </c>
      <c r="J86" s="166" t="inlineStr">
        <is>
          <t>✅ คำตอบที่ถูกต้อง: ข้อ ก. Betamethasone dipropionate 0.05%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Betamethasone dipropionate 0.05% การเลือก Betamethasone dipropionate 0.05%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(Clobetasol propionate 0.05%): Clobetasol propionate 0.05% มีความแรงระดับสูงสุด (Class 1) มีข้อห้ามใช้เด็ดขาดบนใบหน้าเนื่องจากทำให้เกิด cutaneous atrophy, telangiectasia และ perioral dermatitis
• ข้อ ค. (Dexosimethasone 0.05%): Desoximetasone 0.05% เป็นยาสเตียรอยด์ความแรงสูง ไม่เหมาะสมสำหรับทาผิวหน้าของเด็กหรือผู้ใหญ่เนื่องจากเสี่ยงต่อผลข้างเคียงเฉพาะที่สูง
• ข้อ ง. (Triamcinolone acetonide 0.1%): Triamcinolone acetonide 0.1% เป็นสเตียรอยด์ความแรงปานกลาง การนำมาใช้ทาบนใบหน้าต้องใช้ด้วยความระมัดระวังอย่างยิ่งและจำกัดระยะเวลาสั้นๆ
• ข้อ จ. (Hydrocortisone acetate 0.5%): Hydrocortisone acetate 0.5% ถึง 1% เป็น low-potency topical steroid ขนานแรกที่ปลอดภัยและเหมาะสมที่สุดสำหรับใช้ทดแทนในการรักษาผื่นผิวหนังบริเวณใบหน้า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6" s="166" t="inlineStr"/>
      <c r="L86" s="166" t="inlineStr">
        <is>
          <t>Dermatologic</t>
        </is>
      </c>
      <c r="M86" s="166" t="inlineStr">
        <is>
          <t>Superficial fungal</t>
        </is>
      </c>
      <c r="N86" s="165" t="inlineStr">
        <is>
          <t>Clinic</t>
        </is>
      </c>
      <c r="O86" s="166" t="inlineStr">
        <is>
          <t>ข้อ 3 (PLE_CC1_2560 22 April Set 2.md)</t>
        </is>
      </c>
      <c r="P86" s="165" t="inlineStr">
        <is>
          <t>ข้อสอบเก่า</t>
        </is>
      </c>
      <c r="Q86" s="165" t="inlineStr">
        <is>
          <t>2560</t>
        </is>
      </c>
      <c r="R86" s="165" t="inlineStr"/>
    </row>
    <row r="87" ht="24" customHeight="1" s="49">
      <c r="A87" s="167" t="n">
        <v>85</v>
      </c>
      <c r="B87" s="166" t="inlineStr">
        <is>
          <t>หากให้ยา paclitaxel แล้วผู้ป่วยเกิดผื่นคัน จะมีแนวทางป้องกันอย่างไร</t>
        </is>
      </c>
      <c r="C87" s="166" t="inlineStr"/>
      <c r="D87" s="166" t="inlineStr">
        <is>
          <t>ให้สารน ้าจ้าพวกน ้าเกลือก่อนให้ยา 1-2 ชั่วโมง</t>
        </is>
      </c>
      <c r="E87" s="166" t="inlineStr">
        <is>
          <t>ให้ยาคาลาไมด์ โลชันทาเมื่อมีอาการแพ้</t>
        </is>
      </c>
      <c r="F87" s="166" t="inlineStr">
        <is>
          <t>ให้ยา dexamethasone ก่อนให้ยา 30 นาที</t>
        </is>
      </c>
      <c r="G87" s="166" t="inlineStr">
        <is>
          <t>ให้ยา famotidine ก่อนให้ยา 1 ชั่วโมง</t>
        </is>
      </c>
      <c r="H87" s="166" t="inlineStr">
        <is>
          <t>ให้เปลี่ยนตัวท้าละลายเป็น D5W เนื่องจากเกิดผลน้อยที่สุด</t>
        </is>
      </c>
      <c r="I87" s="167" t="inlineStr">
        <is>
          <t>1</t>
        </is>
      </c>
      <c r="J87" s="166" t="inlineStr">
        <is>
          <t>✅ คำตอบที่ถูกต้อง: ข้อ ก. ให้สารน ้าจ้าพวกน ้าเกลือก่อนให้ยา 1-2 ชั่วโมง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ให้สารน ้าจ้าพวกน ้าเกลือก่อนให้ยา 1-2 ชั่วโมง การเลือก ให้สารน ้าจ้าพวกน ้าเกลือก่อนให้ยา 1-2 ชั่วโมง เป็นคำตอบที่ถูกต้องและสอดคล้องกับ evidence-based guidelines ของภาวะ Eczema &amp; Dermatitis โดยมี clinical efficacy สูงสุดในการรักษาและมี safety profile ที่เหมาะสม
🔍 ข้ออื่นผิดเพราะอะไร:
• ข้อ ข. (ให้ยาคาลาไมด์ โลชันทาเมื่อมีอาการแพ้): Calamine lotion เป็นเพียงยาทาบรรเทาอาการคันภายนอก ไม่สามารถป้องกันปฏิกิริยาการแพ้รุนแรงในระบบไหลเวียนโลหิตจาก Paclitaxel ได้
• ข้อ ค. (ให้ยา dexamethasone ก่อนให้ยา 30 นาที): Dexamethasone รับประทานหรือฉีด IV ร่วมกับ H1-antihistamine และ H2-antagonist เป็น premedication มาตรฐานที่ต้องให้ก่อนเริ่มให้ยา Paclitaxel เพื่อป้องกัน hypersensitivity
• ข้อ ง. (ให้ยา famotidine ก่อนให้ยา 1 ชั่วโมง): Famotidine (H2-blocker) หรือ Ranitidine ต้องใช้ร่วมกับ Dexamethasone และ Diphenhydramine ไม่สามารถให้เดี่ยวๆ เพื่อป้องกันการแพ้ Paclitaxel ได้อย่างสมบูรณ์
• ข้อ จ. (ให้เปลี่ยนตัวท้าละลายเป็น D5W เนื่องจากเกิดผลน้อยที่สุด): ยานี้เกิดการแพ้จากตัวทำละลาย Cremophor EL (polyoxyethylated castor oil) การเปลี่ยนเป็น D5W ไม่ได้ป้องกันการแพ้และอาจทำให้ยาไม่คงตัว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87" s="166" t="inlineStr"/>
      <c r="L87" s="166" t="inlineStr">
        <is>
          <t>Dermatologic</t>
        </is>
      </c>
      <c r="M87" s="166" t="inlineStr">
        <is>
          <t>Eczema &amp; Dermatitis</t>
        </is>
      </c>
      <c r="N87" s="165" t="inlineStr">
        <is>
          <t>Clinic</t>
        </is>
      </c>
      <c r="O87" s="166" t="inlineStr">
        <is>
          <t>ข้อ 52 (PLE_CC1_2559.md)</t>
        </is>
      </c>
      <c r="P87" s="165" t="inlineStr">
        <is>
          <t>ข้อสอบเก่า</t>
        </is>
      </c>
      <c r="Q87" s="165" t="inlineStr">
        <is>
          <t>2559</t>
        </is>
      </c>
      <c r="R87" s="165" t="inlineStr"/>
    </row>
    <row r="88" ht="24" customHeight="1" s="49">
      <c r="A88" s="167" t="n">
        <v>86</v>
      </c>
      <c r="B88" s="166" t="inlineStr">
        <is>
          <t>จงค้านวณหาปริมาณเบสของยาเหน็บที่ต้องใช้เตรียม 1 แท่ง โดย 1 แท่งหนัก 2 g ก้าหนดให้ยา clotrimazole มี น ้าหนัก 500 mg/แท่ง มีค่า D.V.=1.1</t>
        </is>
      </c>
      <c r="C88" s="166" t="inlineStr"/>
      <c r="D88" s="166" t="inlineStr">
        <is>
          <t>0.45 กรัม</t>
        </is>
      </c>
      <c r="E88" s="166" t="inlineStr">
        <is>
          <t>0.55 กรัม</t>
        </is>
      </c>
      <c r="F88" s="166" t="inlineStr">
        <is>
          <t>1.45 กรัม</t>
        </is>
      </c>
      <c r="G88" s="166" t="inlineStr">
        <is>
          <t>1.55 กรัม</t>
        </is>
      </c>
      <c r="H88" s="166" t="inlineStr">
        <is>
          <t>2.00 กรัม</t>
        </is>
      </c>
      <c r="I88" s="167" t="n">
        <v>4</v>
      </c>
      <c r="J88" s="166" t="inlineStr">
        <is>
          <t>✅ คำตอบที่ถูกต้อง: ข้อ ง. 1.55 กรัม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ง. (1.55 กรัม) เป็นคำตอบที่ถูกต้องและสอดคล้องกับหลักวิชาการและแนวทางเวชปฏิบัติในการรักษา
🔍 ข้ออื่นผิดเพราะอะไร:
• ข้อ ข. (0.55 กรัม): 0.55 กรัม เป็นปริมาณการแทนที่ของตัวยา Clotrimazole ในยาพื้น (500 mg / 1.1 = 454.5 mg หรือ 0.455 g) ไม่ใช่น้ำหนักเบสที่เหลือสำหรับเตรียมยาเหน็บ
• ข้อ ค. (1.45 กรัม): 1.45 กรัม ไม่ถูกต้องตามสูตรการคำนวณ displacement value ที่หักลบปริมาตรแทนที่ของตัวยาออกจากน้ำหนักเบสเปล่า 2 กรัม
• ข้อ ง. (1.55 กรัม): 1.55 กรัม คำนวณได้ถูกต้องจากสูตร น้ำหนักเบสที่ต้องใช้ = น้ำหนักแท่งยาเหน็บเปล่า (2 g) - (น้ำหนักตัวยา 0.5 g / ค่า D.V. 1.1) = 2 - 0.455 = 1.545 กรัม (ประมาณ 1.55 กรัม)
• ข้อ จ. (2.00 กรัม): 2.00 กรัม เป็นน้ำหนักเบสเปล่า 1 แท่งโดยยังไม่ได้หักปริมาตรที่ถูกแทนที่ด้วยผงยา Clotrimazole ซึ่งจะทำให้ยาเหน็บมีขนาดยาเกินและล้นเบ้าหล่อ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8" s="166" t="inlineStr"/>
      <c r="L88" s="166" t="inlineStr">
        <is>
          <t>Dermatologic</t>
        </is>
      </c>
      <c r="M88" s="166" t="inlineStr">
        <is>
          <t>Superficial fungal</t>
        </is>
      </c>
      <c r="N88" s="165" t="inlineStr">
        <is>
          <t>Clinic</t>
        </is>
      </c>
      <c r="O88" s="166" t="inlineStr">
        <is>
          <t>ข้อ 66 (PLE_CC1_2559.md)</t>
        </is>
      </c>
      <c r="P88" s="165" t="inlineStr">
        <is>
          <t>ข้อสอบเก่า</t>
        </is>
      </c>
      <c r="Q88" s="165" t="inlineStr">
        <is>
          <t>2559</t>
        </is>
      </c>
      <c r="R88" s="165" t="inlineStr"/>
    </row>
    <row r="89" ht="24" customHeight="1" s="49">
      <c r="A89" s="167" t="n">
        <v>87</v>
      </c>
      <c r="B89" s="166" t="inlineStr">
        <is>
          <t>การปฐมพยาบาลเบื้องต้นที่ถูกต้องและเหมาะสมที่สุดสำหรับผู้ป่วยที่ถูกน้ำร้อนลวกคือข้อใด</t>
        </is>
      </c>
      <c r="C89" s="166" t="inlineStr"/>
      <c r="D89" s="166" t="inlineStr">
        <is>
          <t>ล้างแผลด้วยน้ำสะอาดอุณหภูมิห้องหรือน้ำเย็นทันทีอย่างน้อย 10-20 นาที</t>
        </is>
      </c>
      <c r="E89" s="166" t="inlineStr">
        <is>
          <t>ใช้ยาสีฟันชโลมบนแผลเพื่อลดความร้อน</t>
        </is>
      </c>
      <c r="F89" s="166" t="inlineStr">
        <is>
          <t>ราดแผลด้วยน้ำมันมะกอกหรือน้ำมันพืช</t>
        </is>
      </c>
      <c r="G89" s="166" t="inlineStr">
        <is>
          <t>ล้างด้วยน้ำเย็นจัดสลับกับน้ำอุ่นจัด</t>
        </is>
      </c>
      <c r="H89" s="166" t="inlineStr">
        <is>
          <t>เจาะตุ่มน้ำพองออกเพื่อระบายความร้อน</t>
        </is>
      </c>
      <c r="I89" s="167" t="n">
        <v>1</v>
      </c>
      <c r="J89" s="166" t="inlineStr">
        <is>
          <t>✅ คำตอบที่ถูกต้อง: ข้อ ก. Triamcinolone acetonide 0.1%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Triamcinolone acetonide 0.1% cream การเลือก Triamcinolone acetonide 0.1%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(Clobetasol propionate 0.05% cream): Clobetasol propionate 0.05% cream จัดเป็น Very super-high potent corticosteroid ที่กดภูมิคุ้มกันเฉพาะที่อย่างรุนแรงและทำให้ผิวหนังบาง ชะลอการสมานแผล และเพิ่มความเสี่ยงต่อการติดเชื้อซ้ำซ้อน
• ข้อ ค. (Ketoconazole 2% shampoo): Ketoconazole 2% shampoo มีสารลดแรงตึงผิว (surfactants) และมีฤทธิ์ต้านเชื้อราเฉพาะที่ ทำให้เกิดการระคายเคืองอย่างรุนแรงหากสัมผัสกับบาดแผลเปิดหรือแผลไหม้สด
• ข้อ ง. (Benzoyl peroxide 2.5% gel): Benzoyl peroxide 2.5% gel เป็น oxidizing agent ที่ก่อให้เกิดอนุมูลอิสระเพื่อฆ่าเชื้อสิว ก่อให้เกิดอาการแสบร้อน ระคายเคือง และทำลายเนื้อเยื่อแกรนูเลชันที่กำลังสร้างใหม่ในบาดแผล
• ข้อ จ. (Acyclovir 5% cream): Acyclovir 5% cream ออกฤทธิ์ยับยั้ง DNA polymerase ของเชื้อไวรัสเริม ไม่มีฤทธิ์ต้านการอักเสบที่ไม่มีเชื้อ ไม่ช่วยลดความร้อน และไม่ช่วยสมานแผลไฟไหม้น้ำร้อนลวก
📖 Guideline อ้างอิง:
แนวทางเวชปฏิบัติโรคผิวหนังที่พบบ่อย พ.ศ. 2562 (สมาคมแพทย์์ผิวหนังแห่งประเทศไทย)
📌 จุดจำก่อนสอบ:
• Intra-articular Injection: Triamcinolone acetonide หรือ hexacetonide ฉีดเข้าข้อ (IA) บรรเทาการอักเสบเฉพาะที่ใน monoarthritis (1-2 ข้อ) ได้รวดเร็ว
• Frequency Limit: ไม่ควรฉีดเข้าข้อเดิมเกิน 3-4 ครั้งต่อปี เพื่อป้องกัน cartilage damage และ joint infection</t>
        </is>
      </c>
      <c r="K89" s="166" t="inlineStr"/>
      <c r="L89" s="166" t="inlineStr">
        <is>
          <t>Dermatologic</t>
        </is>
      </c>
      <c r="M89" s="166" t="inlineStr">
        <is>
          <t>Wound</t>
        </is>
      </c>
      <c r="N89" s="165" t="inlineStr">
        <is>
          <t>Clinic</t>
        </is>
      </c>
      <c r="O89" s="166" t="inlineStr">
        <is>
          <t>ข้อ 1 (PLE_CC1_2557.md)</t>
        </is>
      </c>
      <c r="P89" s="165" t="inlineStr">
        <is>
          <t>ข้อสอบเก่า</t>
        </is>
      </c>
      <c r="Q89" s="165" t="inlineStr">
        <is>
          <t>2557</t>
        </is>
      </c>
      <c r="R89" s="165" t="inlineStr"/>
    </row>
    <row r="90" ht="24" customHeight="1" s="49">
      <c r="A90" s="167" t="n">
        <v>88</v>
      </c>
      <c r="B90" s="166" t="inlineStr">
        <is>
          <t>ผู้ป่วยได้รับยา Ceftriaxone ทางหลอดเลือดดำ หลังฉีด 15 นาที มีอาการผื่นลมพิษขึ้นทั่วตัว เปลือกตาบวม แน่นหน้าอก หายใจมีเสียงหวีด และความดันโลหิตลดลงเหลือ 80/50 mmHg ภาวะดังกล่าวนี้เรียกว่าอะไร</t>
        </is>
      </c>
      <c r="C90" s="166" t="inlineStr"/>
      <c r="D90" s="166" t="inlineStr">
        <is>
          <t>Anaphylaxis</t>
        </is>
      </c>
      <c r="E90" s="166" t="inlineStr">
        <is>
          <t>Angioedema</t>
        </is>
      </c>
      <c r="F90" s="166" t="inlineStr">
        <is>
          <t>Urticaria</t>
        </is>
      </c>
      <c r="G90" s="166" t="inlineStr">
        <is>
          <t>Septic shock</t>
        </is>
      </c>
      <c r="H90" s="166" t="inlineStr">
        <is>
          <t>Red man syndrome</t>
        </is>
      </c>
      <c r="I90" s="167" t="n">
        <v>1</v>
      </c>
      <c r="J90" s="166" t="inlineStr">
        <is>
          <t>✅ คำตอบที่ถูกต้อง: ข้อ ก. Anaphylaxis
💡 Background:
Anaphylaxis เป็นปฏิกิริยาภูมิแพ้รุนแรงเฉียบพลันที่เกิดขึ้นอย่างรวดเร็วและเป็นอันตรายถึงชีวิต โดยเกี่ยวข้องกับระบบอวัยวะตั้งแต่ 2 ระบบขึ้นไป (ผิวหนัง ทางเดินหายใจ ทางเดินอาหาร หรือระบบไหลเวียนโลหิต)
🎯 ทำไมข้อนี้ถึงถูก:
ผู้ป่วยมีอาการของผิวหนัง (ผื่นลมพิษ เปลือกตาบวม) ร่วมกับอาการทางเดินหายใจ (แน่นหน้าอก หายใจหวีด) และความดันโลหิตตกอย่างเฉียบพลัน เข้าเกณฑ์การวินิจฉัย Anaphylaxis ชัดเจน และต้องรักษาด้วย Adrenaline (Epinephrine) IM ทันที
🔍 ข้ออื่นผิดเพราะอะไร:
• ข้อ ข. (Angioedema): อาการบวมใต้ชั้นผิวหนังและเยื่อบุ แต่ถ้ามีความดันตกและหายใจลำบากจะเข้าสู่ Anaphylaxis
• ข้อ ค. (Urticaria): ผื่นลมพิษเฉพาะที่ผิวหนัง ไม่มีอาการของระบบทางเดินหายใจหรือความดันตก
• ข้อ ง. (Septic shock): ภาวะช็อกจากภาวะติดเชื้อในกระแสเลือด ไม่ใช่ปฏิกิริยาแพ้ยาเฉียบพลัน
• ข้อ จ. (Red man syndrome): ปฏิกิริยาจากการหยด Vancomycin เร็วเกินไป ไม่ใช่ IgE-mediated anaphylaxis
📖 Guideline อ้างอิง:
WAO (World Allergy Organization) Anaphylaxis Guidance
📌 จุดจำก่อนสอบ:
• DOC for Anaphylaxis: Adrenaline (Epinephrine) 1:1,000 ขนาด 0.3-0.5 mg IM บริเวณ Anterolateral thigh ทันที</t>
        </is>
      </c>
      <c r="K90" s="166" t="inlineStr"/>
      <c r="L90" s="166" t="inlineStr">
        <is>
          <t>Dermatologic</t>
        </is>
      </c>
      <c r="M90" s="166" t="inlineStr">
        <is>
          <t>Urticaria &amp; Angioedema</t>
        </is>
      </c>
      <c r="N90" s="165" t="inlineStr">
        <is>
          <t>Clinic</t>
        </is>
      </c>
      <c r="O90" s="166" t="inlineStr">
        <is>
          <t>ข้อ 78 (PLE_CC1_2557.md)</t>
        </is>
      </c>
      <c r="P90" s="165" t="inlineStr">
        <is>
          <t>ข้อสอบเก่า</t>
        </is>
      </c>
      <c r="Q90" s="165" t="inlineStr">
        <is>
          <t>2557</t>
        </is>
      </c>
      <c r="R90" s="165" t="inlineStr"/>
    </row>
    <row r="91" ht="24" customHeight="1" s="49">
      <c r="A91" s="167" t="n">
        <v>89</v>
      </c>
      <c r="B91" s="166" t="inlineStr">
        <is>
          <t>ข้อใดผิดเกี่ยวกับลักษณะของโรค DU</t>
        </is>
      </c>
      <c r="C91" s="166" t="inlineStr"/>
      <c r="D91" s="166" t="inlineStr">
        <is>
          <t>มักปวดเวลากลางคืน</t>
        </is>
      </c>
      <c r="E91" s="166" t="inlineStr">
        <is>
          <t>ยาลดกรดสามารถลดอาการได้</t>
        </is>
      </c>
      <c r="F91" s="166" t="inlineStr">
        <is>
          <t>ถ่ายเป็นเลือดสด</t>
        </is>
      </c>
      <c r="G91" s="166" t="inlineStr">
        <is>
          <t>อาการปวดบรรเทาลงเมื่อทานอาหาร</t>
        </is>
      </c>
      <c r="H91" s="166" t="inlineStr">
        <is>
          <t>ผู้ป่วยมักมีน ้าหนักเพิ่มขึ้น คณะเภสัชศาสตร์ มหาวิทยาลัยเชียงใหม่ Rx 44 CMU</t>
        </is>
      </c>
      <c r="I91" s="167" t="inlineStr">
        <is>
          <t>1</t>
        </is>
      </c>
      <c r="J91" s="166" t="inlineStr">
        <is>
          <t>✅ คำตอบที่ถูกต้อง: ข้อ ก. มักปวดเวลากลางคืน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มักปวดเวลากลางคืน การเลือก มักปวดเวลากลางคืน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(ยาลดกรดสามารถลดอาการได้): ยาลดกรด (Antacids) ช่วยทำปฏิกิริยาสะเทินกรดไฮโดรคลอริกในกระเพาะอาหารอย่างรวดเร็ว ทำให้กรดไม่ไหลผ่านไปทำลายแผลที่เยื่อบุลำไส้เล็กส่วนต้น จึงบรรเทาอาการปวดแสบได้อย่างมีประสิทธิภาพ
• ข้อ ค. (ถ่ายเป็นเลือดสด): การถ่ายเป็นเลือดสด (Hematochezia) มักพบในภาวะเลือดออกจากทางเดินอาหารส่วนล่าง แต่หากเกิดจาก DU ที่มีเลือดออกรุนแรงปริมาณมากและทางเดินอาหารบีบตัวเร็วก็สามารถพบเลือดสดปนได้เช่นกัน
• ข้อ ง. (อาการปวดบรรเทาลงเมื่อทานอาหาร): อาการปวดบรรเทาลงเมื่อรับประทานอาหารเป็นลักษณะเฉพาะของ Duodenal ulcer เนื่องจากอาหารจะกระตุ้นการหลั่งด่างและทำหน้าที่เจือจางกรดในกระเพาะชั่วคราว
• ข้อ จ. (ผู้ป่วยมักมีน ้าหนักเพิ่มขึ้น คณะเภสัชศาสตร์ มหาวิทยาลัยเชียงใหม่ Rx 44 CMU): ผู้ป่วยแผลในลำไส้เล็กส่วนต้นมักรับประทานอาหารหรือขนมบ่อยขึ้นเพื่อลดอาการปวดแสบท้อง ส่งผลให้ได้รับพลังงานเกินจนมีน้ำหนักตัวเพิ่มขึ้นได้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1" s="166" t="inlineStr"/>
      <c r="L91" s="166" t="inlineStr">
        <is>
          <t>Dermatologic</t>
        </is>
      </c>
      <c r="M91" s="166" t="inlineStr">
        <is>
          <t>Superficial fungal</t>
        </is>
      </c>
      <c r="N91" s="165" t="inlineStr">
        <is>
          <t>Clinic</t>
        </is>
      </c>
      <c r="O91" s="166" t="inlineStr">
        <is>
          <t>ข้อ 53 (PLE_CC1_2555 Day 1.md)</t>
        </is>
      </c>
      <c r="P91" s="165" t="inlineStr">
        <is>
          <t>ข้อสอบเก่า</t>
        </is>
      </c>
      <c r="Q91" s="165" t="inlineStr">
        <is>
          <t>2555</t>
        </is>
      </c>
      <c r="R91" s="165" t="inlineStr"/>
    </row>
    <row r="92" ht="24" customHeight="1" s="49">
      <c r="A92" s="167" t="n">
        <v>90</v>
      </c>
      <c r="B92" s="166" t="inlineStr">
        <is>
          <t>อาการที่ผู้ป่วยเป็นสัมพันธ์กับข้อใด</t>
        </is>
      </c>
      <c r="C92" s="166" t="inlineStr"/>
      <c r="D92" s="166" t="inlineStr">
        <is>
          <t>Contact dermatitis</t>
        </is>
      </c>
      <c r="E92" s="166" t="inlineStr">
        <is>
          <t>Eczema</t>
        </is>
      </c>
      <c r="F92" s="166" t="inlineStr">
        <is>
          <t>Allergy</t>
        </is>
      </c>
      <c r="G92" s="166" t="inlineStr">
        <is>
          <t>Tenia vesicolor</t>
        </is>
      </c>
      <c r="H92" s="166" t="inlineStr">
        <is>
          <t>Rosase ……</t>
        </is>
      </c>
      <c r="I92" s="167" t="inlineStr">
        <is>
          <t>1</t>
        </is>
      </c>
      <c r="J92" s="166" t="inlineStr">
        <is>
          <t>✅ คำตอบที่ถูกต้อง: ข้อ ก. Contact dermatitis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Contact dermatitis การเลือก Contact dermatitis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(Eczema): Eczema หรือผิวหนังอักเสบจากผื่นภูมิแพ้กรรมพันธุ์ (Atopic dermatitis) มักมีประวัติภูมิแพ้เรื้อรังตั้งแต่เด็ก รอยโรคมักเกิดเด่นบริเวณข้อพับแขนขา ไม่ได้จำกัดตามตำแหน่งการสัมผัสสารก่อภูมิแพ้ภายนอก
• ข้อ ค. (Allergy): Allergy เป็นคำศัพท์กว้างที่ครอบคลุมปฏิกิริยาภูมิไวเกินทางระบบร่างกาย ไม่ได้ระบุเฉพาะเจาะจงถึงพยาธิสภาพของโรคผิวหนังที่เกิดจากการสัมผัสสารเคมีหรือสารระคายเคืองเฉพาะที่
• ข้อ ง. (Tenia vesicolor): Tinea versicolor หรือโรคเกลื้อน เกิดจากการติดเชื้อราประเภทยีสต์ Malassezia มีรอยโรคเป็นวงด่างสีจางหรือเข้มที่มีขุยละเอียด ไม่ใช่ผื่นแดงคันจากการอักเสบระคายเคือง
• ข้อ จ. (Rosase ……): Rosacea เป็นโรคผิวหนังอักเสบเรื้อรังบริเวณกึ่งกลางใบหน้า เกิดจากความผิดปกติของหลอดเลือดและต่อมไขมัน ทำให้หน้าแดง มีเส้นเลือดฝอยขยาย (telangiectasia) และตุ่มหนอง ไม่สัมพันธ์กับการสัมผัสสิ่งแปลกปลอม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2" s="166" t="inlineStr"/>
      <c r="L92" s="166" t="inlineStr">
        <is>
          <t>Dermatologic</t>
        </is>
      </c>
      <c r="M92" s="166" t="inlineStr">
        <is>
          <t>Superficial fungal</t>
        </is>
      </c>
      <c r="N92" s="165" t="inlineStr">
        <is>
          <t>Clinic</t>
        </is>
      </c>
      <c r="O92" s="166" t="inlineStr">
        <is>
          <t>ข้อ 61 (PLE_CC1_2555 Day 1.md)</t>
        </is>
      </c>
      <c r="P92" s="165" t="inlineStr">
        <is>
          <t>ข้อสอบเก่า</t>
        </is>
      </c>
      <c r="Q92" s="165" t="inlineStr">
        <is>
          <t>2555</t>
        </is>
      </c>
      <c r="R92" s="165" t="inlineStr"/>
    </row>
    <row r="93" ht="24" customHeight="1" s="49">
      <c r="A93" s="167" t="n">
        <v>91</v>
      </c>
      <c r="B93" s="166" t="inlineStr">
        <is>
          <t>ยาที่ผู้ป่วยควรได้รับจากอาการดังกล่าวคือข้อใด</t>
        </is>
      </c>
      <c r="C93" s="166" t="inlineStr"/>
      <c r="D93" s="166" t="inlineStr">
        <is>
          <t>Clotrimazole</t>
        </is>
      </c>
      <c r="E93" s="166" t="inlineStr">
        <is>
          <t>Acyclovir</t>
        </is>
      </c>
      <c r="F93" s="166" t="inlineStr">
        <is>
          <t>Topical steroids</t>
        </is>
      </c>
      <c r="G93" s="166" t="inlineStr">
        <is>
          <t>Ketoconazole</t>
        </is>
      </c>
      <c r="H93" s="166" t="inlineStr">
        <is>
          <t>…………….</t>
        </is>
      </c>
      <c r="I93" s="167" t="inlineStr">
        <is>
          <t>1</t>
        </is>
      </c>
      <c r="J93" s="166" t="inlineStr">
        <is>
          <t>✅ คำตอบที่ถูกต้อง: ข้อ ก. Clotrimazole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Clotrimazole การเลือก Clotrimazole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(Acyclovir): Acyclovir เป็นยาต้านไวรัสยับยั้ง viral DNA polymerase ใช้เฉพาะสำหรับการติดเชื้อเริม (HSV) หรืองูสวัด (VZV) ไม่มีฤทธิ์ต้านการอักเสบหรือบรรเทาอาการคันจากโรคผิวหนังอักเสบ
• ข้อ ค. (Topical steroids): Topical steroids จัดเป็นยาลำดับแรก (first-line drug) ในการลดการอักเสบของผิวหนังจาก Contact dermatitis แต่ในข้อสอบข้อนี้เฉลยข้อ ก ตามตัวเลือกที่กำหนด
• ข้อ ง. (Ketoconazole): Ketoconazole เป็นยาต้านเชื้อรากลุ่มเอโซล ออกฤทธิ์ยับยั้ง cytochrome P450-dependent enzyme 14-alpha-demethylase ใช้รักษาการติดเชื้อรา ไม่ได้ใช้รักษาผื่นแพ้สัมผัสที่ไม่มีการติดเชื้อราแทรกซ้อน
• ข้อ จ. (…………….): ตัวเลือกไม่สมบูรณ์และขาดข้อมูลตัวยาที่มีประสิทธิภาพในการลดการอักเสบและบรรเทาอาการทางคลินิกของผู้ป่วยรายนี้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3" s="166" t="inlineStr"/>
      <c r="L93" s="166" t="inlineStr">
        <is>
          <t>Dermatologic</t>
        </is>
      </c>
      <c r="M93" s="166" t="inlineStr">
        <is>
          <t>Superficial fungal</t>
        </is>
      </c>
      <c r="N93" s="165" t="inlineStr">
        <is>
          <t>Clinic</t>
        </is>
      </c>
      <c r="O93" s="166" t="inlineStr">
        <is>
          <t>ข้อ 62 (PLE_CC1_2555 Day 1.md)</t>
        </is>
      </c>
      <c r="P93" s="165" t="inlineStr">
        <is>
          <t>ข้อสอบเก่า</t>
        </is>
      </c>
      <c r="Q93" s="165" t="inlineStr">
        <is>
          <t>2555</t>
        </is>
      </c>
      <c r="R93" s="165" t="inlineStr"/>
    </row>
    <row r="94" ht="24" customHeight="1" s="49">
      <c r="A94" s="167" t="n">
        <v>92</v>
      </c>
      <c r="B94" s="166" t="inlineStr">
        <is>
          <t>ยารักษาโรคผิวหนังชนิดใดต่อไปนี้มีรายงานการเกิดอาการไม่พึงประสงค์ทำให้ผิวหนังหรือเล็บเปลี่ยนสี (Hyperpigmentation / Discoloration) ได้</t>
        </is>
      </c>
      <c r="C94" s="166" t="inlineStr"/>
      <c r="D94" s="166" t="inlineStr">
        <is>
          <t>Minocycline</t>
        </is>
      </c>
      <c r="E94" s="166" t="inlineStr">
        <is>
          <t>Ketoconazole</t>
        </is>
      </c>
      <c r="F94" s="166" t="inlineStr">
        <is>
          <t>Triamcinolone</t>
        </is>
      </c>
      <c r="G94" s="166" t="inlineStr">
        <is>
          <t>Adapalene</t>
        </is>
      </c>
      <c r="H94" s="166" t="inlineStr">
        <is>
          <t>Cetirizine</t>
        </is>
      </c>
      <c r="I94" s="167" t="n">
        <v>1</v>
      </c>
      <c r="J94" s="166" t="inlineStr">
        <is>
          <t>✅ คำตอบที่ถูกต้อง: ข้อ ก. Minocycline
💡 Background:
Minocycline เป็นยาปฏิชีวนะกลุ่ม Tetracycline ที่มี Lipophilicity สูง มีการสะสมในเนื้อเยื่อต่างๆ รวมถึงกระดูก เล็บ เหงือก และชั้นผิวหนัง
🎯 ทำไมข้อนี้ถึงถูก:
การใช้ Minocycline ระยะยาวอาจทำให้เกิดภาวะผิวหนัง เล็บ เยื่อบุในช่องปาก หรือฟันเปลี่ยนเป็นสีเทาดำหรือฟ้าอมเทา (Blue-gray hyperpigmentation) จากการสะสมของสารประกอบเชิงซ้อนของยาและเมลานิน
🔍 ข้ออื่นผิดเพราะอะไร:
• ข้อ ข. (Ketoconazole): อาการข้างเคียงเด่นคือ Hepatotoxicity และ Gynecomastia
• ข้อ ค. (Triamcinolone): ทำให้เกิด Skin atrophy และ Hypopigmentation (ผิวซีดจาง) ไม่ใช่รอยดำ
• ข้อ ง. (Adapalene): ก่อให้เกิดผิวแห้ง ลอก แดง และไวต่อแสงแดด
• ข้อ จ. (Cetirizine): ยาแก้แพ้ไม่มีผลทำให้ผิวหนังหรือเล็บเปลี่ยนสี
📖 Guideline อ้างอิง:
Fitzpatrick's Dermatology in General Medicine
📌 จุดจำก่อนสอบ:
• Drug-induced Pigmentation: Minocycline สะสมทำให้เกิด Blue-gray pigmentation บริเวณผิวหนังและเล็บ</t>
        </is>
      </c>
      <c r="K94" s="166" t="inlineStr"/>
      <c r="L94" s="166" t="inlineStr">
        <is>
          <t>Dermatologic</t>
        </is>
      </c>
      <c r="M94" s="166" t="inlineStr">
        <is>
          <t>Acne</t>
        </is>
      </c>
      <c r="N94" s="165" t="inlineStr">
        <is>
          <t>Clinic</t>
        </is>
      </c>
      <c r="O94" s="166" t="inlineStr">
        <is>
          <t>ข้อ 4 (PLE_CC1_2555 Day 2.md)</t>
        </is>
      </c>
      <c r="P94" s="165" t="inlineStr">
        <is>
          <t>ข้อสอบเก่า</t>
        </is>
      </c>
      <c r="Q94" s="165" t="inlineStr">
        <is>
          <t>2555</t>
        </is>
      </c>
      <c r="R94" s="165" t="inlineStr"/>
    </row>
    <row r="95" ht="24" customHeight="1" s="49">
      <c r="A95" s="167" t="n">
        <v>93</v>
      </c>
      <c r="B95" s="166" t="inlineStr">
        <is>
          <t>ผู้ป่วยที่เริ่มรับประทานยา Allopurinol หากมีอาการไข้ เจ็บคอ มีผื่นแดง หรือตาแดง ควรรีบมาพบแพทย์์ทันทีเนื่องจากสงสัยการเกิดภาวะใด</t>
        </is>
      </c>
      <c r="C95" s="166" t="inlineStr"/>
      <c r="D95" s="166" t="inlineStr">
        <is>
          <t>Severe Cutaneous Adverse Reactions (SCARs / SJS-TEN)</t>
        </is>
      </c>
      <c r="E95" s="166" t="inlineStr">
        <is>
          <t>Common cold</t>
        </is>
      </c>
      <c r="F95" s="166" t="inlineStr">
        <is>
          <t>Drug-induced urticaria</t>
        </is>
      </c>
      <c r="G95" s="166" t="inlineStr">
        <is>
          <t>Gouty flare</t>
        </is>
      </c>
      <c r="H95" s="166" t="inlineStr">
        <is>
          <t>Hypersensitivity pneumonitis</t>
        </is>
      </c>
      <c r="I95" s="167" t="n">
        <v>1</v>
      </c>
      <c r="J95" s="166" t="inlineStr">
        <is>
          <t>✅ คำตอบที่ถูกต้อง: ข้อ ก. Severe Cutaneous Adverse Reactions (SCARs / SJS-TEN)
💡 Background:
Allopurinol เป็นสาเหตุหลักของการเกิด SCARs (เช่น SJS, TEN และ DRESS syndrome) ในคนไทย โดยเฉพาะในผู้ที่มีอัลลีล HLA-B58:01
🎯 ทำไมข้อนี้ถึงถูก:
อาการเตือนเริ่มแรก (Prodromal symptoms) ของ SJS/TEN มักเริ่มด้วยไข้สูง เจ็บคอ อ่อนเพลีย เคืองตา และตามมาด้วยผื่นแดงเจ็บบริเวณผิวหนังและเยื่อบุ การหยุดยาทันทีตั้งแต่เริ่มมีอาการช่วยลดอัตราการเสียชีวิตได้อย่างมีนัยสำคัญ
🔍 ข้ออื่นผิดเพราะอะไร:
• ข้อ ข. (Common cold): ไม่ได้เกี่ยวข้องกับการเริ่มยา Allopurinol
• ข้อ ค. (Drug-induced urticaria): ลมพิษมักไม่มีไข้สูง เจ็บคอ หรือแผลที่เยื่อบุ
• ข้อ ง. (Gouty flare): อาการปวดบวมข้อเฉียบพลัน ไม่มีผื่นทั่วตัวหรือไข้เจ็บคอแบบ SCARs
• ข้อ จ. (Hypersensitivity pneumonitis): อาการทางปอดเด่น เช่น หอบเหนื่อย ไอแห้ง
📖 Guideline อ้างอิง:
แนวทางเวชปฏิบัติการรักษาโรคเกาต์ สมาคมรูมาติสซั่มแห่งประเทศไทย
📌 จุดจำก่อนสอบ:
• Allopurinol Warning: ตรวจคัดกรอง HLA-B58:01 ก่อนเริ่มยา และกำชับให้หยุดยาทันทีหากมีไข้ ผื่น หรือเจ็บคอ</t>
        </is>
      </c>
      <c r="K95" s="166" t="inlineStr"/>
      <c r="L95" s="166" t="inlineStr">
        <is>
          <t>Dermatologic</t>
        </is>
      </c>
      <c r="M95" s="166" t="inlineStr">
        <is>
          <t>Eczema &amp; Dermatitis</t>
        </is>
      </c>
      <c r="N95" s="165" t="inlineStr">
        <is>
          <t>Clinic</t>
        </is>
      </c>
      <c r="O95" s="166" t="inlineStr">
        <is>
          <t>ข้อ 5 (PLE_CC1_2555 Day 2.md)</t>
        </is>
      </c>
      <c r="P95" s="165" t="inlineStr">
        <is>
          <t>ข้อสอบเก่า</t>
        </is>
      </c>
      <c r="Q95" s="165" t="inlineStr">
        <is>
          <t>2555</t>
        </is>
      </c>
      <c r="R95" s="165" t="inlineStr"/>
    </row>
    <row r="96" ht="24" customHeight="1" s="49">
      <c r="A96" s="167" t="n">
        <v>94</v>
      </c>
      <c r="B96" s="166" t="inlineStr">
        <is>
          <t>ขั้นแรกควรให้การรักษาโดยวิธีใดที่เหมาะสมที่สุด</t>
        </is>
      </c>
      <c r="C96" s="166" t="inlineStr"/>
      <c r="D96" s="166" t="inlineStr">
        <is>
          <t>Isotretinoin 10 mg OD</t>
        </is>
      </c>
      <c r="E96" s="166" t="inlineStr">
        <is>
          <t>Terbinafine 1% cream</t>
        </is>
      </c>
      <c r="F96" s="166" t="inlineStr">
        <is>
          <t>Adapalene 0.1% gel</t>
        </is>
      </c>
      <c r="G96" s="166" t="inlineStr">
        <is>
          <t>Mupirocin 2% ointment</t>
        </is>
      </c>
      <c r="H96" s="166" t="inlineStr">
        <is>
          <t>Betamethasone dipropionate 0.05% cream</t>
        </is>
      </c>
      <c r="I96" s="167" t="inlineStr">
        <is>
          <t>1</t>
        </is>
      </c>
      <c r="J96" s="166" t="inlineStr">
        <is>
          <t>✅ คำตอบที่ถูกต้อง: ข้อ ก. Isotretinoin 10 mg OD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Isotretinoin 10 mg OD การเลือก Isotretinoin 10 mg OD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(Terbinafine 1% cream): Terbinafine 1% cream ออกฤทธิ์ยับยั้งเอนไซม์ squalene epoxidase ของเชื้อรา ใช้รักษาเกลื้อนและกลาก ไม่มีฤทธิ์ต้านเชื้อแบคทีเรียหรือช่วยสมานแผลไหม้บาดเจ็บ
• ข้อ ค. (Adapalene 0.1% gel): Adapalene 0.1% gel มีฤทธิ์ผลัดเซลล์ผิวและระคายเคืองสูง จัดเป็นข้อห้ามใช้ในบาดแผลเปิด แผลไฟไหม้ หรือผิวหนังที่มีการหลุดลอกเสียหายอย่างเด็ดขาด
• ข้อ ง. (Mupirocin 2% ointment): Mupirocin 2% ointment แม้จะมีฤทธิ์ต้านแบคทีเรียแกรมบวกสำหรับแผลติดเชื้อ แต่ในขั้นตอนแรกสุดของการจัดการแผลไฟไหม้จำเป็นต้องเน้นการลดอุณหภูมิและการล้างทำความสะอาดแผลเป็นอันดับแรก
• ข้อ จ. (Betamethasone dipropionate 0.05% cream): Betamethasone dipropionate 0.05% cream เป็นสเตียรอยด์ความแรงสูงที่จะไปกดการแบ่งตัวของเซลล์ไฟโบรบลาสต์ ยับยั้งการสร้างคอลลาเจน และเพิ่มความเสี่ยงต่อการติดเชื้อรุนแรงในบาดแผลไหม้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6" s="166" t="inlineStr"/>
      <c r="L96" s="166" t="inlineStr">
        <is>
          <t>Dermatologic</t>
        </is>
      </c>
      <c r="M96" s="166" t="inlineStr">
        <is>
          <t>Superficial fungal</t>
        </is>
      </c>
      <c r="N96" s="165" t="inlineStr">
        <is>
          <t>Clinic</t>
        </is>
      </c>
      <c r="O96" s="166" t="inlineStr">
        <is>
          <t>ข้อ 1 (PLE_CC1_2554 SET2.md)</t>
        </is>
      </c>
      <c r="P96" s="165" t="inlineStr">
        <is>
          <t>ข้อสอบเก่า</t>
        </is>
      </c>
      <c r="Q96" s="165" t="inlineStr">
        <is>
          <t>2554</t>
        </is>
      </c>
      <c r="R96" s="165" t="inlineStr"/>
    </row>
    <row r="97" ht="24" customHeight="1" s="49">
      <c r="A97" s="167" t="n">
        <v>95</v>
      </c>
      <c r="B97" s="166" t="inlineStr">
        <is>
          <t>การปฐมพยาบาลเบื้องต้นที่ถูกต้องเมื่อถูกความร้อนลวก (Minor burn) คือข้อใด</t>
        </is>
      </c>
      <c r="C97" s="166" t="inlineStr"/>
      <c r="D97" s="166" t="inlineStr">
        <is>
          <t>ทายาสีฟันชโลมบนแผล</t>
        </is>
      </c>
      <c r="E97" s="166" t="inlineStr">
        <is>
          <t>ประคบด้วยความร้อน</t>
        </is>
      </c>
      <c r="F97" s="166" t="inlineStr">
        <is>
          <t>ล้างหรือประคบด้วยน้ำเย็น/น้ำสะอาดอุณหภูมิห้อง</t>
        </is>
      </c>
      <c r="G97" s="166" t="inlineStr">
        <is>
          <t>ราดด้วยน้ำปลาหรือน้ำมันพืช</t>
        </is>
      </c>
      <c r="H97" s="166" t="inlineStr">
        <is>
          <t>เจาะตุ่มน้ำพองออกทันที</t>
        </is>
      </c>
      <c r="I97" s="167" t="n">
        <v>3</v>
      </c>
      <c r="J97" s="166" t="inlineStr">
        <is>
          <t>✅ คำตอบที่ถูกต้อง: ข้อ ค. ควรจ่ายยาอะไรให้ผู้ป่วย gel สามารถช่วยปลอบโยนผิว และช่วยทำให้ผิวที่เกิดแผลลวกจากท่อไอเสียไม่ให้แห้ง Ref: คู่มือการปฐมพยาบาลในครัวเรือน คณะพยาบาลศาสตร์ มหาวิทยาลัย บูรพา (http://nurse.buu.ac.th/e- data/data/2012-08-10162.pdf) Ref: สำนักงานข้อมูลสมุนไพร คณะเภสัชศาสตร์ มหาวิทยาลัยมหิดล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ควรจ่ายยาอะไรให้ผู้ป่วย gel สามารถช่วยปลอบโยนผิว และช่วยทำให้ผิวที่เกิดแผลลวกจากท่อไอเสียไม่ให้แห้ง Ref: คู่มือการปฐมพยาบาลในครัวเรือน คณะพยาบาลศาสตร์ มหาวิทยาลัย บูรพา (http://nurse.buu.ac.th/e- data/data/2012-08-10162.pdf) Ref: สำนักงานข้อมูลสมุนไพร คณะเภสัชศาสตร์ มหาวิทยาลัยมหิดล การเลือก ควรจ่ายยาอะไรให้ผู้ป่วย gel สามารถช่วยปลอบโยนผิว และช่วยทำให้ผิวที่เกิดแผลลวกจากท่อไอเสียไม่ให้แห้ง Ref: คู่มือการปฐมพยาบาลในครัวเรือน คณะพยาบาลศาสตร์ มหาวิทยาลัย บูรพา (http://nurse.buu.ac.th/e- data/data/2012-08-10162.pdf) Ref: สำนักงานข้อมูลสมุนไพร คณะเภสัชศาสตร์ มหาวิทยาลัยมหิดล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ก. (ทายาสีฟัน): การทายาสีฟันเป็นความเชื่อที่ผิด สารขัดฟันและเมนทอลก่อให้เกิดการระคายเคืองผิว กักเก็บความร้อน และเป็นแหล่งสะสมเชื้อโรคทำให้บาดแผลไหม้เกิดการติดเชื้อรุนแรง
• ข้อ ข. (ประคบร้อน นาที ลดการตายของเซลล์ผิวหนังบริเวณขอบแผล ไม่ควรใช้ยาสีฟันชโลมบนแผล เพราะก่อให้เกิดการระคายเคือง และอาจทำให้แผลมีโอกาสติดเชื้อมากขึ้น Ref: CDC Guideline, กรมแพทย์์ทหารเรือ Ref: คู่มือการปฐมพยาบาลในครัวเรือน คณะพยาบาลศาสตร์ มหาวิทยาลัย บูรพา (http://nurse.buu.ac.th/e- data/data/2012-08-10162.pdf)): การประคบร้อนจะยิ่งเพิ่มอุณหภูมิในชั้นเนื้อเยื่อ ขยายขอบเขตความเสียหายของเซลล์ผิวหนัง และเพิ่มอัตราการตายของเซลล์บริเวณขอบบาดแผลให้ลุกลามมากขึ้น
• ข้อ ง. (Hydrocortisone 1% cream): Hydrocortisone 1% cream เป็นยาทาสเตียรอยด์ที่อาจกดภูมิต้านทานเฉพาะที่ของผิวหนัง ชะลอการสร้างเนื้อเยื่อแกรนูเลชัน และเสี่ยงต่อการติดเชื้อแบคทีเรียซ้ำซ้อนในแผลไหม้สด
• ข้อ จ. (Triamcinolone acetonide 0.1% cream): Triamcinolone acetonide 0.1% cream เป็นคอร์ติโคสเตียรอยด์ความแรงปานกลาง มีผลยับยั้งกระบวนการสมานแผล (wound healing) และไม่ช่วยระบายความร้อนออกจากบาดแผล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7" s="166" t="inlineStr"/>
      <c r="L97" s="166" t="inlineStr">
        <is>
          <t>Dermatologic</t>
        </is>
      </c>
      <c r="M97" s="166" t="inlineStr">
        <is>
          <t>Wound</t>
        </is>
      </c>
      <c r="N97" s="165" t="inlineStr">
        <is>
          <t>Clinic</t>
        </is>
      </c>
      <c r="O97" s="166" t="inlineStr">
        <is>
          <t>ข้อ 1 (PLE_CC1_2554 SET2.md)</t>
        </is>
      </c>
      <c r="P97" s="165" t="inlineStr">
        <is>
          <t>ข้อสอบเก่า</t>
        </is>
      </c>
      <c r="Q97" s="165" t="inlineStr">
        <is>
          <t>2554</t>
        </is>
      </c>
      <c r="R97" s="165" t="inlineStr"/>
    </row>
    <row r="98" ht="24" customHeight="1" s="49">
      <c r="A98" s="167" t="n">
        <v>96</v>
      </c>
      <c r="B98" s="166" t="inlineStr">
        <is>
          <t>ควรใช้น้ำยาชนิดใดในการล้างทำความสะอาดแผลเปิดหรือแผลไฟไหม้ที่ไม่ทำให้ระคายเคืองเนื้อเยื่อ</t>
        </is>
      </c>
      <c r="C98" s="166" t="inlineStr"/>
      <c r="D98" s="166" t="inlineStr">
        <is>
          <t>Normal Saline Solution (0.9% NSS)</t>
        </is>
      </c>
      <c r="E98" s="166" t="inlineStr">
        <is>
          <t>Alcohol 70%</t>
        </is>
      </c>
      <c r="F98" s="166" t="inlineStr">
        <is>
          <t>Alcohol 95%</t>
        </is>
      </c>
      <c r="G98" s="166" t="inlineStr">
        <is>
          <t>Hydrogen peroxide 3%</t>
        </is>
      </c>
      <c r="H98" s="166" t="inlineStr">
        <is>
          <t>Povidone-iodine 10% solution เข้มข้น</t>
        </is>
      </c>
      <c r="I98" s="167" t="n">
        <v>1</v>
      </c>
      <c r="J98" s="166" t="inlineStr">
        <is>
          <t>✅ คำตอบที่ถูกต้อง: ข้อ ก. เกิดจากการติดเชื้ออะไร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เกิดจากการติดเชื้ออะไร ตอบ S.aureus เป็นเชื้อสาเหตุหลักที่ก่อให้เกิดการติดเชื้อบริเวณผิวหนังและเนื้อเยื่ออ่อน  เป็นเชื้อแบคทีเรียป
🔍 ข้ออื่นผิดเพราะอะไร:
• ข้อ ข. (S.aureus): Staphylococcus aureus เป็นเชื้อแบคทีเรียประจำถิ่นที่ผิวหนังและเป็นสาเหตุสำคัญของการเกิดหนองในบาดแผล ไม่ใช่สารหรือน้ำยาที่ใช้สำหรับการล้างทำความสะอาดแผล
• ข้อ ค. (E.coli ระจำถิ่นที่อยู่บริเวณผิวหนัง ซึ่ง S.aureus จัดเป็น Aerobic gram positive cocci มีลักษณะเป็นรูปกลมเรียงตัวเป็นกลุ่ม, เคลื่อนไหวไม่ได้, coagulase positive, โคโลนีสีเหลือง, สามารถสร้าง leukotoxin ทำลายเม็ดเลือดขาว และสร้าง toxin อื่นๆ ทำให้ติดเชื้อที่แผล และทำให้เกิดหนอง (pyogenic) Ref : หนังสือติว Pharmacotherapy Rx30): Escherichia coli เป็นแบคทีเรียแกรมลบรูปแท่งที่พบในระบบทางเดินอาหารและอุจจาระ จัดเป็นเชื้อก่อโรค ไม่ใช่น้ำยาทำความสะอาดแผลทางการแพทย์์
• ข้อ ง. (ควรจ่ายยาปฎิชีวนะใดให้ผู้ป่วย ฝี, แผลอักเสบ, ตุ่มหนอง, พุพอง, ผิวหนังอักเสบ ไม่ใช้กับการติดเชื้อทาง GI และ UTI เพราะยาไม่ได้ผลกับ gram negative Dicloxacillin มีฤทธิ์เหนือ Cloxacillin ทั้งด้าน pharmacokinetic และ pharmacodynamics Ref : หนังสือ UP++ 6.หากต้องการเตรียม Povidone iodine gel จะต้องใช้สารก่อเจลชนิดใด Carbomer เพราะ ทำให้เกิดเจลใสและมีความคงตัว Carbomer ชนิด Carbopol 934P เป็นสารที่เฉื่อยต่อการเกิ ดปฏิกิริยา และไม่ก่อให้เกิดการแพ้และระคายเคือง นอก จากนี้ยังมี Carbomer ชนิดอื่นๆ อีกเช่น Carbomer ชนิด Carbopol 910, 940, 941, 1342 Ref : http://drug.fda.moph.go.th/zone_gmp/files/semisolid_dosageforms_validation2.pdf 7.alcohol 70% ปริมาณ 30 ml สามารถขายได้ในร้านยาหรือไม่เพราะเหตุใด(จุ๋ง 011/ ปาล์ม 051) Ref: ประกาศกระทรวงสาธารณสุข เรื่อง ยาสามัญประจำบ้านแผนปัจจุบัน พ.ศ. 2542 Ref: เว็บสำนักยาอย. (http://drug.fda.moph.go.th/zone_drug/dru001.asp?title=3&amp;display=a12b1205) กรณีศึกษาที่ 8 (จิต 012/ แจ๊บป 052) ผู้ป่วยโรคมะเร็ง น ้าหนัก 40 kg ส่วนสูง 160 cm. ได้รับยา 5-FU 600 mg/m2/day วันที่ 1-8 MTX 30-50 mg/m2/week วันที่ 1-8 Cyclophosphamide 100 mg/m2/day วันที่ 1-14): การใช้ยาปฏิชีวนะรับประทาน เช่น Dicloxacillin มีข้อบ่งใช้เพื่อกำจัดเชื้อเมื่อมีการติดเชื้อเข้าสู่ชั้นผิวหนังแท้ แต่ไม่สามารถทดแทนการล้างชะสิ่งสกปรกออกจากแผลสดด้วยน้ำเกลือปราศจากเชื้อได้
• ข้อ จ. (Benzoyl peroxide 2.5% gel): Benzoyl peroxide 2.5% gel ก่อให้เกิดการระคายเคือง แสบร้อน และทำลายเนื้อเยื่อสร้างใหม่ ห้ามนำมาใช้ล้างหรือชะล้างบาดแผลเปิดอย่างเด็ดขาด
📖 Guideline อ้างอิง:
แนวทางเวชปฏิบัติโรคผิวหนังที่พบบ่อย พ.ศ. 2562 (สมาคมแพทย์์ผิวหนังแห่งประเทศไทย)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98" s="166" t="inlineStr"/>
      <c r="L98" s="166" t="inlineStr">
        <is>
          <t>Dermatologic</t>
        </is>
      </c>
      <c r="M98" s="166" t="inlineStr">
        <is>
          <t>Wound</t>
        </is>
      </c>
      <c r="N98" s="165" t="inlineStr">
        <is>
          <t>Clinic</t>
        </is>
      </c>
      <c r="O98" s="166" t="inlineStr">
        <is>
          <t>ข้อ 3 (PLE_CC1_2554 SET2.md)</t>
        </is>
      </c>
      <c r="P98" s="165" t="inlineStr">
        <is>
          <t>ข้อสอบเก่า</t>
        </is>
      </c>
      <c r="Q98" s="165" t="inlineStr">
        <is>
          <t>2554</t>
        </is>
      </c>
      <c r="R98" s="165" t="inlineStr"/>
    </row>
    <row r="99" ht="24" customHeight="1" s="49">
      <c r="A99" s="167" t="n">
        <v>97</v>
      </c>
      <c r="B99" s="166" t="inlineStr">
        <is>
          <t>ผู้ป่วยมีตุ่มน้ำใสเกิดขึ้นเรียงตัวตามแนวเส้นประสาท (Dermatome) ร่วมกับมีอาการปวดแสบปวดร้อน ผู้ป่วยเป็นโรคใด</t>
        </is>
      </c>
      <c r="C99" s="166" t="inlineStr"/>
      <c r="D99" s="166" t="inlineStr">
        <is>
          <t>Herpes zoster (งูสวัด)</t>
        </is>
      </c>
      <c r="E99" s="166" t="inlineStr">
        <is>
          <t>Herpes simplex (เริม)</t>
        </is>
      </c>
      <c r="F99" s="166" t="inlineStr">
        <is>
          <t>Varicella (อีสุกอีใส)</t>
        </is>
      </c>
      <c r="G99" s="166" t="inlineStr">
        <is>
          <t>Impetigo (แผลพุพอง)</t>
        </is>
      </c>
      <c r="H99" s="166" t="inlineStr">
        <is>
          <t>Contact dermatitis</t>
        </is>
      </c>
      <c r="I99" s="167" t="n">
        <v>1</v>
      </c>
      <c r="J99" s="166" t="inlineStr">
        <is>
          <t>✅ คำตอบที่ถูกต้อง: ข้อ ก. Herpes zoster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Herpes zoster การเลือก Herpes zoster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(Herpes simplex): Herpes simplex มักก่อให้เกิดตุ่มน้ำใสรวมกันเป็นกระจุกเดี่ยวบนฐานแดงบริเวณรอยต่อเยื่อเมือก เช่น ริมฝีปากหรืออวัยวะเพศ ไม่ได้เรียงตัวยาวตามแนวเส้นประสาทเดี่ยว (dermatome)
• ข้อ ค. (Herpes labialis): Herpes labialis เป็นการติดเชื้อเริมชนิด HSV-1 บริเวณริมฝีปาก มักกำเริบซ้ำตำแหน่งเดิมเมื่อภูมิคุ้มกันตก ไม่มีการกระจายตัวตามแนวแขนงประสาทตามลำตัว
• ข้อ ง. (Herpes genitalis Herpes simplex(โรคเริม) เกิดจาก herpes simplex virus (HSV) ซึ่งมี 2 สายพันธุ์ คือ HSV-1ที่มักก่อโรคบริเวณใบหน้า เช่น ปาก (herpes labialis หรือ fever blister), จมูก, แก้ม โดยผู้ป่วยจะมีอาการไข้ เจ็บปาก เจ็บคอ ต่อมนํ้าเหลืองโต และอาจมีอาการเหงือกอักเสบร่วมด้วย HSV-2มักก่อโรคบริเวณอวัยวะเพศ (herpes genital) ซึ่งมักติดต่อทางเพศสัมพันธ์ โดยตุ่มใสที่เกิดขึ้นจะแตกเป็นแผลเล็กๆคล้ายแผลถลอกและมีอาการเจ็บ Herpes zoster :(งูสวัด) เกิดจากเชื้อ DNA virus ชนิด Herpes virus varicella เป็นเชื้อชนิดเดียวกับที่ก่อโรคอีสุกอีใส (chickenpox หรือ varicella) โดยมากจะมีอาการนำก่อนเกิดผื่นประมาณ 2-3 วัน คือ เจ็บแปลบบริเวณเส้นประสาท อาจคันและแสบร้อนเป็นพักๆ หรือตลอดเวลา ในช่วงนี้ผู้ป่วยอาจมีอาการปวดเมื่อย ปวดกล้ามเนื้อ ปวดหัวและเป็นไข้ได้ หลังจากนั้นจะมีผื่นที่มีลักษณะเป็นตุ่มนํ้าหลายตุ่มบนฐานสีแดง เรียงตามแนวผิวหนังที่เลี้ยงโดยเส้นประสาทสันหลังเส้นเดียวกัน ตุ่มนํ้าจะแตกออกแล้วค่อยๆตกสะเก็ด อ้างอิง: หนังสือการเลือกใช้เภสัชภัณฑ์ เล่ม 1 เภสัช มช. : หนังสือ Comprehensive Pharmacy Review 5th edition โดย กิติยศ ยศสมบัติ): Herpes genitalis เกิดจากการติดเชื้อ HSV-2 บริเวณอวัยวะเพศและทวารหนัก ติดต่อทางเพศสัมพันธ์ ไม่ได้มีพยาธิสภาพเป็นผื่นแถบยาวข้างลำตัวตามแนวรากประสาทไขสันหลัง
• ข้อ จ. (Cetirizine 10 mg OD): Cetirizine เป็นยาต้านฮิสตามีนกลุ่ม Second-generation antihistamine เป็นชื่อเภสัชภัณฑ์รักษาภูมิแพ้ ไม่ใช่ชื่อการวินิจฉัยโรคทางผิวหนัง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9" s="166" t="inlineStr"/>
      <c r="L99" s="166" t="inlineStr">
        <is>
          <t>Dermatologic</t>
        </is>
      </c>
      <c r="M99" s="166" t="inlineStr">
        <is>
          <t>Herpes &amp; Zoster</t>
        </is>
      </c>
      <c r="N99" s="165" t="inlineStr">
        <is>
          <t>Clinic</t>
        </is>
      </c>
      <c r="O99" s="166" t="inlineStr">
        <is>
          <t>ข้อ 1 (PLE_CC1_2554 SET2.md)</t>
        </is>
      </c>
      <c r="P99" s="165" t="inlineStr">
        <is>
          <t>ข้อสอบเก่า</t>
        </is>
      </c>
      <c r="Q99" s="165" t="inlineStr">
        <is>
          <t>2554</t>
        </is>
      </c>
      <c r="R99" s="165" t="inlineStr"/>
    </row>
    <row r="100" ht="24" customHeight="1" s="49">
      <c r="A100" s="167" t="n">
        <v>98</v>
      </c>
      <c r="B100" s="166" t="inlineStr">
        <is>
          <t>โรคงูสวัด (Herpes zoster) เกิดจากการกำเริบของเชื้อไวรัสชนิดใด</t>
        </is>
      </c>
      <c r="C100" s="166" t="inlineStr"/>
      <c r="D100" s="166" t="inlineStr">
        <is>
          <t>Human Papilloma Virus</t>
        </is>
      </c>
      <c r="E100" s="166" t="inlineStr">
        <is>
          <t>Malassezia furfur</t>
        </is>
      </c>
      <c r="F100" s="166" t="inlineStr">
        <is>
          <t>Varicella zoster virus (VZV)</t>
        </is>
      </c>
      <c r="G100" s="166" t="inlineStr">
        <is>
          <t>Candida albicans</t>
        </is>
      </c>
      <c r="H100" s="166" t="inlineStr">
        <is>
          <t>Herpes simplex virus type 2</t>
        </is>
      </c>
      <c r="I100" s="167" t="n">
        <v>3</v>
      </c>
      <c r="J100" s="166" t="inlineStr">
        <is>
          <t>✅ คำตอบที่ถูกต้อง: ข้อ ค. Varicella zoster virus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Varicella zoster virus การเลือก Varicella zoster virus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ก. (Human Papilloma Virus): Human Papilloma Virus (HPV) เป็นดีเอ็นเอไวรัสที่กระตุ้นการแบ่งตัวของเซลล์เยื่อบุผิวหนังก่อให้เกิดโรคหูด (warts) หรือมะเร็งปากมดลูก ไม่ใช่เชื้อก่อโรคงูสวัด
• ข้อ ข. (Malassezia furfur): Malassezia furfur เป็นเชื้อราประเภทยีสต์ที่เป็นสาเหตุของการเกิดโรคเกลื้อน (Pityriasis versicolor) และ Seborrheic dermatitis ไม่ใช่เชื้อไวรัส
• ข้อ ง. (Candida albicans Herpes zoster :Shingle (งูสวัด) เกิดจากเชื้อ DNA virus ชนิด Herpes virus varicella หรืออาจเรียกว่า varicella zoster virus ซึ่งเป็นเชื้อชนิดเดียวกับที่ก่อโรคอีสุกอีใส (chickenpox หรือ varicella) ในการติดเชื้อครั้งแรกจากละอองฝอยในทางเดินหายใจจะทำให้ผู้ป่วยเป็นอีสุกอีใส และเมื่ออาการหายดีแล้วเชื้อจะแฝงตัวอยู่ใน sensory neurons เมื่อถูกกระตุ้นให้มีการแบ่งตัวใหม่ จะแสดงอาการของงูสวัดขึ้น อ้างอิง: หนังสือ Comprehensive Pharmacy Review 5th edition โดย กิติยศ ยศสมบัติ): Candida albicans เป็นเชื้อราในกลุ่มยีสต์ ก่อโรคติดเชื้อราที่เยื่อบุช่องปาก ช่องคลอด และซอกพับผิวหนัง ไม่สัมพันธ์กับการเกิดตุ่มน้ำตามแนวเส้นประสาท
• ข้อ จ. (Adapalene 0.1% gel): Adapalene 0.1% gel เป็นยาทารักษาสิวในกลุ่ม topical retinoid เป็นชื่อยา ไม่ใช่เชื้อจุลชีพทางชีววิทยา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0" s="166" t="inlineStr"/>
      <c r="L100" s="166" t="inlineStr">
        <is>
          <t>Dermatologic</t>
        </is>
      </c>
      <c r="M100" s="166" t="inlineStr">
        <is>
          <t>Herpes &amp; Zoster</t>
        </is>
      </c>
      <c r="N100" s="165" t="inlineStr">
        <is>
          <t>Clinic</t>
        </is>
      </c>
      <c r="O100" s="166" t="inlineStr">
        <is>
          <t>ข้อ 2 (PLE_CC1_2554 SET2.md)</t>
        </is>
      </c>
      <c r="P100" s="165" t="inlineStr">
        <is>
          <t>ข้อสอบเก่า</t>
        </is>
      </c>
      <c r="Q100" s="165" t="inlineStr">
        <is>
          <t>2554</t>
        </is>
      </c>
      <c r="R100" s="165" t="inlineStr"/>
    </row>
    <row r="101" ht="24" customHeight="1" s="49">
      <c r="A101" s="167" t="n">
        <v>99</v>
      </c>
      <c r="B101" s="166" t="inlineStr">
        <is>
          <t>การรักษาโรคงูสวัดด้วยยาต้านไวรัสชนิดรับประทาน ข้อใดกล่าวถูกต้องที่สุด</t>
        </is>
      </c>
      <c r="C101" s="166" t="inlineStr"/>
      <c r="D101" s="166" t="inlineStr">
        <is>
          <t>หากเป็นไม่มาก ทาเฉพาะยาทาภายนอกอย่างเดียวก็เพียงพอ</t>
        </is>
      </c>
      <c r="E101" s="166" t="inlineStr">
        <is>
          <t>ควรเริ่มรับประทานยาต้านไวรัสภายใน 72 ชั่วโมงหลังเกิดผื่นตุ่มน้ำ</t>
        </is>
      </c>
      <c r="F101" s="166" t="inlineStr">
        <is>
          <t>นำสมุนไพรสดหรือกระเทียมมาพอกบริเวณแผลเพื่อฆ่าเชื้อ</t>
        </is>
      </c>
      <c r="G101" s="166" t="inlineStr">
        <is>
          <t>ให้รับประทานยาต้านไวรัสเฉพาะเมื่อตุ่มน้ำแตกแห้งเป็นสะเก็ดแล้ว</t>
        </is>
      </c>
      <c r="H101" s="166" t="inlineStr">
        <is>
          <t>ให้ยาปฏิชีวนะ Cloxacillin เป็นยาหลักตัวแรกเสมอ</t>
        </is>
      </c>
      <c r="I101" s="167" t="n">
        <v>2</v>
      </c>
      <c r="J101" s="166" t="inlineStr">
        <is>
          <t>✅ คำตอบที่ถูกต้อง: ข้อ ข. ต้องกินยาต้านเชื้อไวรัสภายใน 7 วันหลังจากมีอาการ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ต้องกินยาต้านเชื้อไวรัสภายใน 7 วันหลังจากมีอาการ การเลือก ต้องกินยาต้านเชื้อไวรัสภายใน 7 วันหลังจากมีอาการ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ก. (ถ้าเป็นไม่มาก ทาครีมรักษาได้): ยาทาต้านไวรัสเฉพาะที่ เช่น Acyclovir cream มีประสิทธิภาพต่ำมากและไม่สามารถยับยั้งการแบ่งตัวของเชื้อไวรัสในปมประสาทหรือป้องกัน Postherpetic neuralgia ได้ การรักษาหลักจึงต้องใช้ยาต้านไวรัสชนิดรับประทาน
• ข้อ ค. (นำกระเทียมสด 2-3 กลีบ ตำละเอียด แล้วนำมาพอกแผล): การนำกระเทียมสดมาพอกแผลจะทำให้ผิวหนังเกิดการไหม้ระคายเคืองจากสารเคมีอย่างรุนแรง (chemical burn) และเพิ่มความเสี่ยงต่อการติดเชื้อแบคทีเรียซ้ำซ้อนในแผล
• ข้อ ง. (ถูกต้องทุกข้อ การรักษาโคงูสวัดต้องใช้ยาต้านเชื้อไวรัสชนิดรับประทาน ได้แก่ acyclovir, valaciclovirและ famciclovirซึ่งควรเริ่มให้เร็วที่สุดเมื่อทราบว่าเป็นโรคงูสวัด เพราะยาจะช่วยบรรเทาอาการ และลดระยะเวลาในการรักษาโรคได้ และยังลดความถี่ในการกลับมาเป็นซํ้า ลดความรุนแรง และลดระยะเวลาปวดเส้นประสารทหลังเป็นโรคงูสวัด (postherpetic neuralgia) ส่วนการใช้ยาสเตียรอยด์เพื่อป้องกัน postherpetic neuralgia บางครั้งอาจทำให้เชื้อรุกลามมากขึ้นได้ ดังนั้นจึงควรหลีกเลี่ยงการใช้สเตียรอยด์ในผู้ป่วยงูสวัด อ้างอิง: หนังสือการเลือกใช้เภสัชภัณฑ์ เล่ม 1 เภสัช มช.): การรักษาโรคงูสวัดมีข้อบ่งใช้เฉพาะด้วยยาต้านไวรัสชนิดรับประทานที่ต้องเริ่มให้เร็ว การพอกกระเทียมหรือการใช้เฉพาะยาทาจึงไม่ถูกต้องตามหลักเวชปฏิบัติ
• ข้อ จ. (Clotrimazole 1% cream): Clotrimazole 1% cream เป็นยาต้านเชื้อรากลุ่ม imidazole ไม่มีฤทธิ์ต้านไวรัสในกลุ่ม Herpesviridae จึงไม่มีประสิทธิผลในการรักษาโรคงูสวัด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1" s="166" t="inlineStr"/>
      <c r="L101" s="166" t="inlineStr">
        <is>
          <t>Dermatologic</t>
        </is>
      </c>
      <c r="M101" s="166" t="inlineStr">
        <is>
          <t>Herpes &amp; Zoster</t>
        </is>
      </c>
      <c r="N101" s="165" t="inlineStr">
        <is>
          <t>Clinic</t>
        </is>
      </c>
      <c r="O101" s="166" t="inlineStr">
        <is>
          <t>ข้อ 4 (PLE_CC1_2554 SET2.md)</t>
        </is>
      </c>
      <c r="P101" s="165" t="inlineStr">
        <is>
          <t>ข้อสอบเก่า</t>
        </is>
      </c>
      <c r="Q101" s="165" t="inlineStr">
        <is>
          <t>2554</t>
        </is>
      </c>
      <c r="R101" s="165" t="inlineStr"/>
    </row>
    <row r="102" ht="24" customHeight="1" s="49">
      <c r="A102" s="167" t="n">
        <v>100</v>
      </c>
      <c r="B102" s="166" t="inlineStr">
        <is>
          <t>ข้อใดไม่ถูกต้องเกี่ยวกับเชื้อ Varicella zoster virus (VZV) และโรคงูสวัด</t>
        </is>
      </c>
      <c r="C102" s="166" t="inlineStr"/>
      <c r="D102" s="166" t="inlineStr">
        <is>
          <t>โรคงูสวัดเป็นแล้วร่างกายจะมีภูมิคุ้มกันถาวรและไม่สามารถกลับเป็นซ้ำได้อีก</t>
        </is>
      </c>
      <c r="E102" s="166" t="inlineStr">
        <is>
          <t>การติดเชื้อ VZV ครั้งแรกจะแสดงอาการเป็นโรคอีสุกอีใส (Chickenpox)</t>
        </is>
      </c>
      <c r="F102" s="166" t="inlineStr">
        <is>
          <t>หลังหายจากอีสุกอีใส เชื้อจะแฝงตัวอยู่ที่ปมประสาทรับความรู้สึก (Dorsal root ganglia)</t>
        </is>
      </c>
      <c r="G102" s="166" t="inlineStr">
        <is>
          <t>เชื้อสามารถแพร่กระจายไปยังผู้ที่ไม่เคยเป็นอีสุกอีใสมาก่อนได้จากการสัมผัสตุ่มน้ำ</t>
        </is>
      </c>
      <c r="H102" s="166" t="inlineStr">
        <is>
          <t>ผู้สูงอายุหรือผู้มีภูมิคุ้มกันต่ำมีความเสี่ยงต่อการเกิดงูสวัดสูงขึ้น</t>
        </is>
      </c>
      <c r="I102" s="167" t="n">
        <v>1</v>
      </c>
      <c r="J102" s="166" t="inlineStr">
        <is>
          <t>✅ คำตอบที่ถูกต้อง: ข้อ ก. โรคนี้เป็นแล้วไม่กลับเป็นซํ้า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โรคนี้เป็นแล้วไม่กลับเป็นซํ้า การเลือก โรคนี้เป็นแล้วไม่กลับเป็นซํ้า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(การติดเชื้อ VZV ครั้งแรกจะทำให้เกิดโรคสุกใส): ข้อความนี้ถูกต้องตามพยาธิสรีรวิทยา เพราะการติดเชื้อปฐมภูมิของ Varicella zoster virus ในผู้ที่ไม่เคยมีภูมิคุ้มกันจะแสดงอาการเป็นโรคอีสุกอีใส (Chickenpox)
• ข้อ ค. (เชื้อ VZV สามารถติดต่อทางการสัมผัสเยื่อเมือกของทางเดินหายใจ): ข้อความนี้ถูกต้องตามหลักระบาดวิทยา เนื่องจากเชื้อ VZV สามารถติดต่อได้ผ่านการสูดละอองฝอยทางเดินหายใจหรือการสัมผัสน้ำใสจากรอยโรคโดยตรง
• ข้อ ง. (ไม่ถูกต้องทุกข้อ Herpes zoster :Shingle (งูสวัด) เกิดจากเชื้อ DNA virus ชนิด Herpes virus varicella ซึ่งเป็นเชื้อชนิดเดียวกับที่ก่อโรคอีสุกอีใส (chickenpox หรือ varicella) ในการติดเชื้อครั้งแรกจากละอองฝอยในทางเดินหายใจจะทำให้ผู้ป่วยเป็นอีสุกอีใส และเมื่ออาการหายดีแล้วเชื้อจะแฝงตัวอยู่ใน sensory neurons เมื่อถูกกระตุ้นให้มีการแบ่งตัวใหม่ จะแสดงอาการของงูสวัดขึ้น ซึ่งเชื้อยังคงอยู่ในร่างกายจึงสามารถกลับเป็นซํ้าได้ อ้างอิง: หนังสือการเลือกใช้เภสัชภัณฑ์ เล่ม 1 เภสัช มช. : หนังสือ Comprehensive Pharmacy Review 5th edition โดย กิติยศ ยศสมบัติ): ข้อ ก เป็นข้อความที่ไม่ถูกต้องเพียงข้อเดียว เนื่องจากเชื้อ VZV จะแฝงตัวอยู่ในปมประสาท dorsal root ganglion ตลอดชีวิต และสามารถกำเริบซ้ำได้เมื่อภูมิคุ้มกันลดลง จึงไม่ใช่ 'ไม่ถูกต้องทุกข้อ'
• ข้อ จ. (Clobetasol propionate 0.05% cream): Clobetasol propionate 0.05% cream เป็นยาทาคอร์ติโคสเตียรอยด์ความแรงสูงสุดที่มีข้อห้ามใช้ในการติดเชื้อไวรัสสด เพราะจะทำให้เชื้อไวรัสแพร่กระจายลุกลามรุนแรง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2" s="166" t="inlineStr"/>
      <c r="L102" s="166" t="inlineStr">
        <is>
          <t>Dermatologic</t>
        </is>
      </c>
      <c r="M102" s="166" t="inlineStr">
        <is>
          <t>Herpes &amp; Zoster</t>
        </is>
      </c>
      <c r="N102" s="165" t="inlineStr">
        <is>
          <t>Clinic</t>
        </is>
      </c>
      <c r="O102" s="166" t="inlineStr">
        <is>
          <t>ข้อ 5 (PLE_CC1_2554 SET2.md)</t>
        </is>
      </c>
      <c r="P102" s="165" t="inlineStr">
        <is>
          <t>ข้อสอบเก่า</t>
        </is>
      </c>
      <c r="Q102" s="165" t="inlineStr">
        <is>
          <t>2554</t>
        </is>
      </c>
      <c r="R102" s="165" t="inlineStr"/>
    </row>
    <row r="103" ht="24" customHeight="1" s="49">
      <c r="A103" s="167" t="n">
        <v>101</v>
      </c>
      <c r="B103" s="166" t="inlineStr">
        <is>
          <t>กรณีใดจัดเป็นยาผิดมาตรฐานตามพระราชบัญญัติยา พ.ศ. 2510</t>
        </is>
      </c>
      <c r="C103" s="166" t="inlineStr"/>
      <c r="D103" s="166" t="inlineStr">
        <is>
          <t>ยาที่มีการแสดงวันหมดอายุบนฉลากไม่ชัดเจน</t>
        </is>
      </c>
      <c r="E103" s="166" t="inlineStr">
        <is>
          <t>ยาที่ตรวจวิเคราะห์ปริมาณตัวยาสำคัญได้ 87% ของเกณฑ์ที่กำหนดในทะเบียนตำรับยา</t>
        </is>
      </c>
      <c r="F103" s="166" t="inlineStr">
        <is>
          <t>ยาที่มีการนำชื่อทางการค้าอื่นมาสวมแทน</t>
        </is>
      </c>
      <c r="G103" s="166" t="inlineStr">
        <is>
          <t>ยาที่มีส่วนผสมของสารต้องห้ามที่เป็นอันตรายร้ายแรง</t>
        </is>
      </c>
      <c r="H103" s="166" t="inlineStr">
        <is>
          <t>ยาที่ผลิตจากโรงงานที่ยังไม่ผ่านเกณฑ์ GMP</t>
        </is>
      </c>
      <c r="I103" s="167" t="n">
        <v>2</v>
      </c>
      <c r="J103" s="166" t="inlineStr">
        <is>
          <t>✅ คำตอบที่ถูกต้อง: ข้อ ข. ตรวจเปอร์เซ็นต์ยาได้87%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ตรวจเปอร์เซ็นต์ยาได้87% การเลือก ตรวจเปอร์เซ็นต์ยาได้87%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ก. (ระบุยาหมดอายุ 2019 แต่ผลิต 2009): การแสดงวันหมดอายุเท็จหรือไม่ตรงกับความเป็นจริง จัดเป็นความผิดในหมวด 'ยาปลอม' ตามมาตรา 72(1) แห่งพระราชบัญญัติยา ไม่ใช่ยาผิดมาตรฐาน
• ข้อ ค. (ใส่ยาอื่นมาผสม acyclovir เพื่อลดต้นทุนและการดื้อยา): การนำตัวยาอื่นหรือสิ่งเจือปนมาผสมเพื่อลดต้นทุนหรือหลอกลวง จัดเป็น 'ยาปลอม' ตามกฎหมายว่าด้วยการปลอมปนตัวยาสำคัญ
• ข้อ ง. (ถูกต้องทุกข้อ หรือเกินจากเกณฑ์ตํ่าสุดสูงสุดที่กำหนดในตำรับที่ขึ้นทะเบียนไว้ ส่วนการระบุยาหมดอายุ 2019 แต่ผลิต 2009 เป็นยา ใส่ยาอื่นมาผสม acyclovir เพื่อลดต้นทุนและการดื้อยาเป็นยาปลอม (อ้างอิง:http://www.med.cmu.ac.th/HOME/file/extra/uhosnet/no- 30/presentation/drug_quality_witaya.pdf)): เนื่องจากข้อ ก และ ค จัดเป็นนิยามของยาปลอมตามกฎหมายยา ดังนั้นจึงไม่สามารถสรุปว่าถูกต้องทุกข้อได้
• ข้อ จ. (Acyclovir 5% cream): Acyclovir 5% cream เป็นชื่อผลิตภัณฑ์ยาต้านไวรัสเฉพาะที่ตามมาตรฐานตำรับยา ไม่ใช่นิยามทางกฎหมายของประเภทยาบกพร่องทางคุณภาพ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3" s="166" t="inlineStr"/>
      <c r="L103" s="166" t="inlineStr">
        <is>
          <t>Dermatologic</t>
        </is>
      </c>
      <c r="M103" s="166" t="inlineStr">
        <is>
          <t>Eczema &amp; Dermatitis</t>
        </is>
      </c>
      <c r="N103" s="165" t="inlineStr">
        <is>
          <t>Clinic</t>
        </is>
      </c>
      <c r="O103" s="166" t="inlineStr">
        <is>
          <t>ข้อ 7 (PLE_CC1_2554 SET2.md)</t>
        </is>
      </c>
      <c r="P103" s="165" t="inlineStr">
        <is>
          <t>ข้อสอบเก่า</t>
        </is>
      </c>
      <c r="Q103" s="165" t="inlineStr">
        <is>
          <t>2554</t>
        </is>
      </c>
      <c r="R103" s="165" t="inlineStr"/>
    </row>
    <row r="104" ht="24" customHeight="1" s="49">
      <c r="A104" s="167" t="n">
        <v>102</v>
      </c>
      <c r="B104" s="166" t="inlineStr">
        <is>
          <t>ผู้ป่วยแผลไฟไหม้ระยะต่อมามีตุ่มน้ำแตกและแผลเปิดออก สารละลายใดเหมาะสมที่สุดในการล้างทำความสะอาดแผล</t>
        </is>
      </c>
      <c r="C104" s="166" t="inlineStr"/>
      <c r="D104" s="166" t="inlineStr">
        <is>
          <t>Normal Saline Solution (0.9% NSS)</t>
        </is>
      </c>
      <c r="E104" s="166" t="inlineStr">
        <is>
          <t>Alcohol 70%</t>
        </is>
      </c>
      <c r="F104" s="166" t="inlineStr">
        <is>
          <t>Alcohol 95%</t>
        </is>
      </c>
      <c r="G104" s="166" t="inlineStr">
        <is>
          <t>น้ำยาบ้วนปากผสมสารฆ่าเชื้อ</t>
        </is>
      </c>
      <c r="H104" s="166" t="inlineStr">
        <is>
          <t>น้ำสบู่เข้มข้น</t>
        </is>
      </c>
      <c r="I104" s="167" t="n">
        <v>1</v>
      </c>
      <c r="J104" s="166" t="inlineStr">
        <is>
          <t>✅ คำตอบที่ถูกต้อง: ข้อ ก. povidone-iodine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povidone-iodine การเลือก povidone-iodine เป็นคำตอบที่ถูกต้องตามแนวทางการรักษามาตรฐาน เนื่องจาก เป็น Polyvinylpyrrolidone (PVP) ใช้เป็น Binder สำหรับ wet granulation ละลายได้ทั้งในน้ำและแอลกอฮอล์
🔍 ข้ออื่นผิดเพราะอะไร:
• ข้อ ข. (alcohol 70%): Alcohol 70% มีฤทธิ์ทำให้โปรตีนแข็งตัว (protein coagulation) และก่อให้เกิดความเจ็บปวดแสบร้อนอย่างรุนแรงและทำลายเซลล์เนื้อเยื่อสร้างใหม่ จึงใช้เฉพาะเช็ดทำความสะอาดผิวหนังปกติรอบแผลเท่านั้น
• ข้อ ค. (alcohol 90%): Alcohol 90% ระเหยเร็วเกินไปและทำให้เซลล์เนื้อเยื่อขาดน้ำอย่างรุนแรง นิยมใช้สำหรับแช่ฆ่าเชื้อเครื่องมือแพทย์์ ไม่ควรสัมผัสกับบาดแผลเปิดโดยตรง
• ข้อ ง. (นํ้ากลั่น จ . นํ้ายาล้าง contact lens โจทย์ถามการล้างแผลที่จะถูกที่สุดก็คือ NSS เนื่องจากไม่ระคายเคืองต่อเนื้อเยื่อ เพื่อชะล้างสิ่งสกปรกออกจากแผล ( Nursing Care in Burn Wound ) แต่ถ้าโจทย์ถามใส่แผลก็ตอบ povidone- iodine ( HealthToday โดย ภญ.เพ็ญนภา ม่วงศรี ) , ส่วน alcohol 70% ทาผิวหนังก่อนฉีดยา/เจาะเลือดไม่ควรโดนผิวหนังโดยตรง และ 95% แช่เครื่องมือ): น้ำกลั่นหรือน้ำยาล้างคอนแทกต์เลนส์เป็นสารละลายไฮโปทอนิก (Hypotonic) เมื่อสัมผัสเซลล์บาดแผลจะทำให้น้ำออสโมซิสเข้าสู่เซลล์จนเซลล์บวมแตกและทำให้ผู้ป่วยรู้สึกปวดแสบ
• ข้อ จ. (Isotretinoin 10 mg OD): Isotretinoin 10 mg OD เป็นยารับประทานกลุ่ม retinoid สำหรับรักษาสิวรุนแรง มีผลข้างเคียงทำให้ผิวหนังบางและชะลอการสมานแผล ไม่มีบทบาทในการล้างทำความสะอาดแผลเปิด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Wound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4" s="166" t="inlineStr"/>
      <c r="L104" s="166" t="inlineStr">
        <is>
          <t>Dermatologic</t>
        </is>
      </c>
      <c r="M104" s="166" t="inlineStr">
        <is>
          <t>Wound</t>
        </is>
      </c>
      <c r="N104" s="165" t="inlineStr">
        <is>
          <t>Clinic</t>
        </is>
      </c>
      <c r="O104" s="166" t="inlineStr">
        <is>
          <t>ข้อ 22 (PLE_CC1_2554 SET2.md)</t>
        </is>
      </c>
      <c r="P104" s="165" t="inlineStr">
        <is>
          <t>ข้อสอบเก่า</t>
        </is>
      </c>
      <c r="Q104" s="165" t="inlineStr">
        <is>
          <t>2554</t>
        </is>
      </c>
      <c r="R104" s="165" t="inlineStr"/>
    </row>
    <row r="105" ht="24" customHeight="1" s="49">
      <c r="A105" s="167" t="n">
        <v>103</v>
      </c>
      <c r="B105" s="166" t="inlineStr">
        <is>
          <t>เอกสารประกอบการเรียน เรื่อง Thyriod disorder ของอาจารย์วรนุช แสงเจริญ</t>
        </is>
      </c>
      <c r="C105" s="166" t="inlineStr"/>
      <c r="D105" s="166" t="inlineStr">
        <is>
          <t>Cetirizine 10 mg OD</t>
        </is>
      </c>
      <c r="E105" s="166" t="inlineStr">
        <is>
          <t>Isotretinoin 10 mg OD</t>
        </is>
      </c>
      <c r="F105" s="166" t="inlineStr">
        <is>
          <t>Terbinafine 1% cream</t>
        </is>
      </c>
      <c r="G105" s="166" t="inlineStr">
        <is>
          <t>Adapalene 0.1% gel</t>
        </is>
      </c>
      <c r="H105" s="166" t="inlineStr">
        <is>
          <t>Mupirocin 2% ointment</t>
        </is>
      </c>
      <c r="I105" s="167" t="inlineStr">
        <is>
          <t>1</t>
        </is>
      </c>
      <c r="J105" s="166" t="inlineStr">
        <is>
          <t>✅ คำตอบที่ถูกต้อง: ข้อ ก. Cetirizine 10 mg OD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Cetirizine 10 mg OD การเลือก Cetirizine 10 mg OD เป็นคำตอบที่ถูกต้องตามแนวทางการรักษามาตรฐาน เนื่องจาก เป็น 2nd generation H1-antihistamine บรรเทาอาการ allergic rhinitis และ urticaria มี sedating effect ต่ำกว่า 1st gen แต่ยังอาจทำให้ง่วงซึมได้มากกว่า fexofenadine
🔍 ข้ออื่นผิดเพราะอะไร:
• ข้อ ข. (Isotretinoin 10 mg OD): Isotretinoin 10 mg OD ออกฤทธิ์ลดขนาดและการทำงานของต่อมไขมัน ใช้ในการรักษาสิวรุนแรงดื้อยา มีข้อห้ามใช้เด็ดขาดในสตรีมีครรภ์ และไม่มีข้อบ่งใช้ในภาวะคันจากต่อมไทรอยด์เป็นพิษ
• ข้อ ค. (Terbinafine 1% cream): Terbinafine 1% cream ออกฤทธิ์ยับยั้ง squalene epoxidase ในการสังเคราะห์ ergosterol ของเชื้อรา ใช้รักษาการติดเชื้อราที่ผิวหนังชั้นตื้น ไม่ได้ช่วยลดอาการคันจากความผิดปกติของไทรอยด์
• ข้อ ง. (Adapalene 0.1% gel): Adapalene 0.1% gel เป็นอนุพันธ์กรดวิตามินเอสำหรับรักษาสิวอุดตัน ออกฤทธิ์กระตุ้นการผลัดเซลล์ผิวหนัง ก่อให้เกิดการระคายเคืองและไม่มีข้อบ่งใช้ในโรคไทรอยด์
• ข้อ จ. (Mupirocin 2% ointment): Mupirocin 2% ointment เป็นยาปฏิชีวนะยับยั้งแบคทีเรียแกรมบวก ใช้สำหรับรักษาแผลติดเชื้อแบคทีเรียภายนอก ไม่ได้ช่วยรักษาอาการทางระบบของโรคต่อมไทรอยด์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5" s="166" t="inlineStr"/>
      <c r="L105" s="166" t="inlineStr">
        <is>
          <t>Dermatologic</t>
        </is>
      </c>
      <c r="M105" s="166" t="inlineStr">
        <is>
          <t>Superficial fungal</t>
        </is>
      </c>
      <c r="N105" s="165" t="inlineStr">
        <is>
          <t>Clinic</t>
        </is>
      </c>
      <c r="O105" s="166" t="inlineStr">
        <is>
          <t>ข้อ 1 (PLE_CC1_2554 SET2.md)</t>
        </is>
      </c>
      <c r="P105" s="165" t="inlineStr">
        <is>
          <t>ข้อสอบเก่า</t>
        </is>
      </c>
      <c r="Q105" s="165" t="inlineStr">
        <is>
          <t>2554</t>
        </is>
      </c>
      <c r="R105" s="165" t="inlineStr"/>
    </row>
    <row r="106" ht="24" customHeight="1" s="49">
      <c r="A106" s="167" t="n">
        <v>104</v>
      </c>
      <c r="B106" s="166" t="inlineStr">
        <is>
          <t>ข้อใดคือลักษณะทางคลินิกที่เด่นและจำเพาะที่สุดของโรคงูสวัด (Herpes zoster)</t>
        </is>
      </c>
      <c r="C106" s="166" t="inlineStr"/>
      <c r="D106" s="166" t="inlineStr">
        <is>
          <t>ตุ่มน้ำใสบนฐานแดง กระจายทั่วบริเวณริมฝีปาก</t>
        </is>
      </c>
      <c r="E106" s="166" t="inlineStr">
        <is>
          <t>ตุ่มน้ำใสบนฐานแดง บริเวณอวัยวะเพศ</t>
        </is>
      </c>
      <c r="F106" s="166" t="inlineStr">
        <is>
          <t>ผื่นลมพิษนูนแดงคัน กระจายทั่วลำตัว</t>
        </is>
      </c>
      <c r="G106" s="166" t="inlineStr">
        <is>
          <t>ปื้นแดงหนามีสะเก็ดสีขาวเงิน ขูดแล้วมีจุดเลือดออก</t>
        </is>
      </c>
      <c r="H106" s="166" t="inlineStr">
        <is>
          <t>ตุ่มน้ำใสรวมกลุ่มเรียงตัวเป็นแนวยาวตามแนวเส้นประสาทข้างใดข้างหนึ่ง (Dermatomal pattern)</t>
        </is>
      </c>
      <c r="I106" s="167" t="n">
        <v>5</v>
      </c>
      <c r="J106" s="166" t="inlineStr">
        <is>
          <t>✅ คำตอบที่ถูกต้อง: ข้อ จ. ตุ่มนํ้าใส เรียงยาวตามแนวเส้นประสาท 3แรกจะมีอาการนำคือเจ็บแปลบบริเวณเส้นประสาทอาจคันและแสบเป็นพักๆหรือตลอดเวลาต่อมาจะมีกลุ่มขอ งตุ่มนํ้าใสเกิดขึ้น อยู่บนพื้นผิวหนังที่มีสีแดง และกลุ่มของตุ่มนํ้าใสนี้จะวางเรียงตัวกันเป็นเส้นตามแนวของเส้นประสาทที่ผิวหนัง (ตามแนว dermatome) เพราะฉะนั้น จะเห็นเป็นทางขวางตามลำตัวด้านหน้า ด้านหลัง รอบเอว ตามแนวเส้นประสาทตามยาวที่แขนและขา หรือตามแนวเส้นประสาทที่บริเวณใบหน้า นัยน์ตา หู ศีรษะ เป็นต้น Reference : การเลือกใช้เภสัชภัณฑ์ หนังสือ เภสัชมช. , Pharmacotherapy หนังสือติวสภา Rx30
💡 Background:
การบริบาลผู้ป่วยในกลุ่มโรค Herpes &amp; Zoster มุ่งเน้นการควบคุมโรคและลดความเสี่ยงต่อภาวะแทรกซ้อนด้วย evidence-based pharmacotherapy
🎯 ทำไมข้อนี้ถึงถูก:
ตุ่มนํ้าใส เรียงยาวตามแนวเส้นประสาท 3แรกจะมีอาการนำคือเจ็บแปลบบริเวณเส้นประสาทอาจคันและแสบเป็นพักๆหรือตลอดเวลาต่อมาจะมีกลุ่มขอ งตุ่มนํ้าใสเกิดขึ้น อยู่บนพื้นผิวหนังที่มีสีแดง และกลุ่มของตุ่มนํ้าใสนี้จะวางเรียงตัวกันเป็นเส้นตามแนวของเส้นประสาทที่ผิวหนัง (ตามแนว dermatome) เพราะฉะนั้น จะเห็นเป็นทางขวางตามลำตัวด้านหน้า ด้านหลัง รอบเอว ตามแนวเส้นประสาทตามยาวที่แขนและขา หรือตามแนวเส้นประสาทที่บริเวณใบหน้า นัยน์ตา หู ศีรษะ เป็นต้น Reference : การเลือกใช้เภสัชภัณฑ์ หนังสือ เภสัชมช. , Pharmacotherapy หนังสือติวสภา Rx30 การเลือก ตุ่มนํ้าใส เรียงยาวตามแนวเส้นประสาท 3แรกจะมีอาการนำคือเจ็บแปลบบริเวณเส้นประสาทอาจคันและแสบเป็นพักๆหรือตลอดเวลาต่อมาจะมีกลุ่มขอ งตุ่มนํ้าใสเกิดขึ้น อยู่บนพื้นผิวหนังที่มีสีแดง และกลุ่มของตุ่มนํ้าใสนี้จะวางเรียงตัวกันเป็นเส้นตามแนวของเส้นประสาทที่ผิวหนัง (ตามแนว dermatome) เพราะฉะนั้น จะเห็นเป็นทางขวางตามลำตัวด้านหน้า ด้านหลัง รอบเอว ตามแนวเส้นประสาทตามยาวที่แขนและขา หรือตามแนวเส้นประสาทที่บริเวณใบหน้า นัยน์ตา หู ศีรษะ เป็นต้น Reference : การเลือกใช้เภสัชภัณฑ์ หนังสือ เภสัชมช. , Pharmacotherapy หนังสือติวสภา Rx30 เป็นคำตอบที่ถูกต้องและสอดคล้องกับ evidence-based guidelines ของภาวะ Herpes &amp; Zoster โดยมี clinical efficacy สูงสุดในการรักษาและมี safety profile ที่เหมาะสม
🔍 ข้ออื่นผิดเพราะอะไร:
• ข้อ ก. (ตุ่มนํ้าใสบนฐานแดง มักพบบริเวณปาก): ตุ่มน้ำใสรวมกลุ่มบนฐานแดงบริเวณริมฝีปากเป็นลักษณะทางคลินิกจำเพาะของ Herpes labialis ที่เกิดจากเชื้อ Herpes simplex virus type 1 (HSV-1)
• ข้อ ข. (ตุ่มนํ้าใสบนฐานแดง มักพบบริเวณอวัยวะเพศ): ตุ่มน้ำใสที่แตกเป็นแผลตื้นบริเวณอวัยวะเพศเป็นอาการเด่นของ Genital herpes ซึ่งมีสาเหตุหลักจากการติดเชื้อ Herpes simplex virus type 2 (HSV-2)
• ข้อ ค. (มีอาการคันบริเวณเส้นประสาท): อาการคันตามแนวเส้นประสาทอาจเป็นอาการนำเตือนเบื้องต้นได้แต่ไม่มีความจำเพาะเพียงพอที่จะใช้แยกโรคงูสวัดออกจากภาวะปลายประสาทอักเสบจากสาเหตุอื่น
• ข้อ ง. (อาการปวดตามเส้นประสาท): อาการปวดเสียวแปลบตามแนวเส้นประสาทสามารถพบได้ในหลายพยาธิสภาพ เช่น Radiculopathy หรือ Diabetic neuropathy จึงต้องอาศัยการพบตุ่มน้ำใสเรียงตาม dermatome ร่วมด้วยเพื่อการวินิจฉัยที่แน่นอน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Herpes &amp; Zoster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6" s="166" t="inlineStr"/>
      <c r="L106" s="166" t="inlineStr">
        <is>
          <t>Dermatologic</t>
        </is>
      </c>
      <c r="M106" s="166" t="inlineStr">
        <is>
          <t>Herpes &amp; Zoster</t>
        </is>
      </c>
      <c r="N106" s="165" t="inlineStr">
        <is>
          <t>Clinic</t>
        </is>
      </c>
      <c r="O106" s="166" t="inlineStr">
        <is>
          <t>ข้อ 3 (PLE_CC1_2554 SET2.md)</t>
        </is>
      </c>
      <c r="P106" s="165" t="inlineStr">
        <is>
          <t>ข้อสอบเก่า</t>
        </is>
      </c>
      <c r="Q106" s="165" t="inlineStr">
        <is>
          <t>2554</t>
        </is>
      </c>
      <c r="R106" s="165" t="inlineStr"/>
    </row>
    <row r="107" ht="24" customHeight="1" s="49">
      <c r="A107" s="167" t="n">
        <v>105</v>
      </c>
      <c r="B107" s="166" t="inlineStr">
        <is>
          <t>คำแนะนำในการใช้ครีมกันแดด (Sunscreen) ร่วมกับยารักษาสิวที่มีฤทธิ์ทำให้ผิวไวต่อแสง ข้อใดถูกต้องที่สุด</t>
        </is>
      </c>
      <c r="C107" s="166" t="inlineStr"/>
      <c r="D107" s="166" t="inlineStr">
        <is>
          <t>ทาครีมกันแดดที่มีค่า SPF 30 ขึ้นไปและ PA+++ ก่อนออกแดดอย่างน้อย 15-30 นาที</t>
        </is>
      </c>
      <c r="E107" s="166" t="inlineStr">
        <is>
          <t>ทาเฉพาะวันที่แดดจัดเท่านั้น วันที่ฟ้าครึ้มไม่ต้องทา</t>
        </is>
      </c>
      <c r="F107" s="166" t="inlineStr">
        <is>
          <t>ทาครีมกันแดดทับทันทีโดยไม่ต้องรอให้ยารักษาสิวซึมสู่ผิว</t>
        </is>
      </c>
      <c r="G107" s="166" t="inlineStr">
        <is>
          <t>เลือกใช้ครีมกันแดดชนิดที่มีความมันสูงเพื่อเพิ่มความชุ่มชื้นแก่ผิวที่เป็นสิว</t>
        </is>
      </c>
      <c r="H107" s="166" t="inlineStr">
        <is>
          <t>การทาครีมกันแดดเพียงครั้งเดียวในตอนเช้าสามารถปกป้องผิวได้ตลอดทั้งวันแม้เหงื่อออกมาก</t>
        </is>
      </c>
      <c r="I107" s="167" t="n">
        <v>1</v>
      </c>
      <c r="J107" s="166" t="inlineStr">
        <is>
          <t>✅ คำตอบที่ถูกต้อง: ข้อ ก. Clotrimazole 1% cream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Clotrimazole 1% cream การเลือก Clotrimazole 1% cream เป็นคำตอบที่ถูกต้องและสอดคล้องกับ evidence-based guidelines ของภาวะ Acne โดยมี clinical efficacy สูงสุดในการรักษาและมี safety profile ที่เหมาะสม
🔍 ข้ออื่นผิดเพราะอะไร:
• ข้อ ข. (Hydrocortisone 1% cream): Hydrocortisone 1% cream เป็นสเตียรอยด์ชนิดอ่อน การทาก่อนออกแดดอาจเพิ่มความเสี่ยงต่อการเกิดสิวสเตียรอยด์ (Steroid acne) และทำให้ผิวหนังไวต่อแสงแดดมากขึ้น
• ข้อ ค. (Triamcinolone acetonide 0.1% cream): Triamcinolone acetonide 0.1% cream เป็นคอร์ติโคสเตียรอยด์ความแรงปานกลาง การนำมาทาป้องกันสิวเป็นข้อผิดพลาดรุนแรงเนื่องจากสเตียรอยด์เป็นสาเหตุสำคัญของการเกิดสิวตุ่มหนองเห่อ (Steroid-induced folliculitis)
• ข้อ ง. (Clobetasol propionate 0.05% cream): Clobetasol propionate 0.05% เป็น Very high potency steroid ที่ห้ามทาบนใบหน้าโดยเด็ดขาด เพราะก่อให้เกิดผิวหนังฝ่อบาง รอยแตก หลอดเลือดฝอยขยาย และสิวสเตียรอยด์รุนแรง
• ข้อ จ. (Ketoconazole 2% shampoo): Ketoconazole 2% shampoo มีข้อบ่งใช้ในการรักษาโรคสะเก็ดรังแคและเกลื้อน ไม่ใช่ผลิตภัณฑ์กันแดด และมีสารชำระล้างที่ก่อการระคายเคืองหากทาทิ้งไว้บนผิวหน้าก่อนออกแดด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07" s="166" t="inlineStr"/>
      <c r="L107" s="166" t="inlineStr">
        <is>
          <t>Dermatologic</t>
        </is>
      </c>
      <c r="M107" s="166" t="inlineStr">
        <is>
          <t>Acne</t>
        </is>
      </c>
      <c r="N107" s="165" t="inlineStr">
        <is>
          <t>Clinic</t>
        </is>
      </c>
      <c r="O107" s="166" t="inlineStr">
        <is>
          <t>ข้อ 1 (PLE_CC1_2533.md)</t>
        </is>
      </c>
      <c r="P107" s="165" t="inlineStr">
        <is>
          <t>ข้อสอบเก่า</t>
        </is>
      </c>
      <c r="Q107" s="165" t="inlineStr">
        <is>
          <t>2533</t>
        </is>
      </c>
      <c r="R107" s="165" t="inlineStr"/>
    </row>
    <row r="108" ht="24" customHeight="1" s="49">
      <c r="A108" s="167" t="n">
        <v>106</v>
      </c>
      <c r="B108" s="166" t="inlineStr">
        <is>
          <t>คำแนะนำที่ถูกต้องสำหรับผู้ป่วยที่เริ่มใช้ยาทารักษาสิวกลุ่ม Topical Retinoids (เช่น Tretinoin หรือ Adapalene) คือข้อใด</t>
        </is>
      </c>
      <c r="C108" s="166" t="inlineStr"/>
      <c r="D108" s="166" t="inlineStr">
        <is>
          <t>ทายาบางๆ ทั่วใบหน้าก่อนนอน และทาครีมกันแดดในตอนเช้าอย่างสม่ำเสมอ</t>
        </is>
      </c>
      <c r="E108" s="166" t="inlineStr">
        <is>
          <t>ทายาหนาๆ เฉพาะบริเวณหัวสิววันละ 3-4 ครั้งเพื่อให้สิวยุบเร็ว</t>
        </is>
      </c>
      <c r="F108" s="166" t="inlineStr">
        <is>
          <t>ทายาทันทีหลังล้างหน้าเสร็จขณะที่ผิวยังเปียกชื้นเพื่อเพิ่มการดูดซึม</t>
        </is>
      </c>
      <c r="G108" s="166" t="inlineStr">
        <is>
          <t>หยุดใช้ยาทันทีหากพบว่ามีสิวเห่อเพิ่มขึ้นเล็กน้อยในช่วง 2 สัปดาห์แรก</t>
        </is>
      </c>
      <c r="H108" s="166" t="inlineStr">
        <is>
          <t>สามารถทาร่วมกับ Benzoyl peroxide ในเวลาเดียวกันโดยไม่ต้องเว้นช่วงเวลา</t>
        </is>
      </c>
      <c r="I108" s="167" t="n">
        <v>1</v>
      </c>
      <c r="J108" s="166" t="inlineStr">
        <is>
          <t>✅ คำตอบที่ถูกต้อง: ข้อ ก. Clobetasol propionate 0.05%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Clobetasol propionate 0.05% cream การเลือก Clobetasol propionate 0.05%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(Ketoconazole 2% shampoo): Ketoconazole 2% shampoo ออกฤทธิ์ยับยั้งการสร้างเยื่อหุ้มเซลล์ของเชื้อรา Malassezia มีข้อบ่งใช้เฉพาะในการรักษาโรคเกลื้อน รังแค หรือ Seborrheic dermatitis บนหนังศีรษะ
• ข้อ ค. (Benzoyl peroxide 2.5% gel): Benzoyl peroxide 2.5% gel ออกฤทธิ์ปล่อยอนุมูลอิสระเพื่อฆ่าเชื้อ Cutibacterium acnes และช่วยละลายหัวสิวอุดตัน ใช้สำหรับการรักษาสิว ไม่ได้ใช้รักษาโรคผิวหนังอักเสบเรื้อรัง
• ข้อ ง. (Acyclovir 5% cream): Acyclovir 5% cream เป็นยาต้านไวรัสที่ออกฤทธิ์ขัดขวางการสังเคราะห์สายดีเอ็นเอของไวรัสเริม ใช้เฉพาะการติดเชื้อ Herpes simplex ไม่ได้ผลกับโรคผิวหนังชนิดอื่น
• ข้อ จ. (Silver sulfadiazine 1% cream): Silver sulfadiazine 1% cream เป็นยาต้านจุลชีพเฉพาะที่สำหรับป้องกันและรักษาการติดเชื้อแบคทีเรียในบาดแผลไฟไหม้และน้ำร้อนลวก ไม่มีบทบาทในผื่นผิวหนังอักเสบทั่วไป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8" s="166" t="inlineStr"/>
      <c r="L108" s="166" t="inlineStr">
        <is>
          <t>Dermatologic</t>
        </is>
      </c>
      <c r="M108" s="166" t="inlineStr">
        <is>
          <t>Acne</t>
        </is>
      </c>
      <c r="N108" s="165" t="inlineStr">
        <is>
          <t>Clinic</t>
        </is>
      </c>
      <c r="O108" s="166" t="inlineStr">
        <is>
          <t>ข้อ 2 (PLE_CC1_2533.md)</t>
        </is>
      </c>
      <c r="P108" s="165" t="inlineStr">
        <is>
          <t>ข้อสอบเก่า</t>
        </is>
      </c>
      <c r="Q108" s="165" t="inlineStr">
        <is>
          <t>2533</t>
        </is>
      </c>
      <c r="R108" s="165" t="inlineStr"/>
    </row>
    <row r="109" ht="24" customHeight="1" s="49">
      <c r="A109" s="167" t="n">
        <v>107</v>
      </c>
      <c r="B109" s="166" t="inlineStr">
        <is>
          <t>ผู้ป่วยสิวอักเสบเดิมใช้ยาทาเฉพาะที่ ต่อมาตรวจพบตุ่มหนองอักเสบ (Pustules) และตุ่มแดงจำนวนมากทั่วใบหน้า แพทย์์ควรปรับแผนการรักษาอย่างไร</t>
        </is>
      </c>
      <c r="C109" s="166" t="inlineStr"/>
      <c r="D109" s="166" t="inlineStr">
        <is>
          <t>เพิ่ม Oral Doxycycline ร่วมกับ Topical BPO</t>
        </is>
      </c>
      <c r="E109" s="166" t="inlineStr">
        <is>
          <t>เปลี่ยนเป็น Topical Retinoid ชนิดเดียว</t>
        </is>
      </c>
      <c r="F109" s="166" t="inlineStr">
        <is>
          <t>ให้ Oral Isotretinoin ทันที</t>
        </is>
      </c>
      <c r="G109" s="166" t="inlineStr">
        <is>
          <t>หยุดยาทั้งหมดแล้วล้างหน้าด้วยสบู่</t>
        </is>
      </c>
      <c r="H109" s="166" t="inlineStr">
        <is>
          <t>ทา Topical Clindamycin เดี่ยวๆ</t>
        </is>
      </c>
      <c r="I109" s="167" t="n">
        <v>1</v>
      </c>
      <c r="J109" s="166" t="inlineStr">
        <is>
          <t>✅ คำตอบที่ถูกต้อง: ข้อ ก. เพิ่ม Oral Doxycycline ร่วมกับ Topical BPO
💡 Background:
สิวอักเสบระดับปานกลางที่มีตุ่มหนองกระจายมาก แนะนำให้ใช้การรักษาแบบผสมผสานเพื่อยับยั้งเชื้อและลดการอักเสบอย่างมีประสิทธิภาพ
🎯 ทำไมข้อนี้ถึงถูก:
ตาม AAD Guidelines สิวอักเสบระดับปานกลางควรให้ยาปฏิชีวนะชนิดรับประทาน (เช่น Doxycycline) ร่วมกับยาทา Benzoyl peroxide (BPO) เพื่อลดการอักเสบและป้องกันเชื้อดื้อยา
🔍 ข้ออื่นผิดเพราะอะไร:
• ข้อ ข. (Topical Retinoid ชนิดเดียว): ไม่เพียงพอต่อการควบคุมสิวอักเสบมีหนองจำนวนมาก
• ข้อ ค. (Oral Isotretinoin ทันที): สงวนไว้สำหรับ Severe cystic/nodular acne หรือสิวที่ดื้อต่อการรักษามาตรฐาน
• ข้อ ง. (หยุดยา): ทำให้โรคกำเริบและเกิดรอยแผลเป็นถาวร
• ข้อ จ. (Topical Clindamycin เดี่ยวๆ): เสี่ยงต่อการดื้อยาของเชื้อ C. acnes สูงมาก
📖 Guideline อ้างอิง:
Guidelines of care for the management of acne vulgaris (AAD 2024)
📌 จุดจำก่อนสอบ:
• Moderate Acne: First-line คือ Oral Tetracycline (Doxycycline) + Topical BPO +/- Topical Retinoid</t>
        </is>
      </c>
      <c r="K109" s="166" t="inlineStr"/>
      <c r="L109" s="166" t="inlineStr">
        <is>
          <t>Dermatologic</t>
        </is>
      </c>
      <c r="M109" s="166" t="inlineStr">
        <is>
          <t>Acne</t>
        </is>
      </c>
      <c r="N109" s="165" t="inlineStr">
        <is>
          <t>Clinic</t>
        </is>
      </c>
      <c r="O109" s="166" t="inlineStr">
        <is>
          <t>ข้อ 2 (PLE_CC1_2533.md)</t>
        </is>
      </c>
      <c r="P109" s="165" t="inlineStr">
        <is>
          <t>ข้อสอบเก่า</t>
        </is>
      </c>
      <c r="Q109" s="165" t="inlineStr">
        <is>
          <t>2533</t>
        </is>
      </c>
      <c r="R109" s="165" t="inlineStr"/>
    </row>
    <row r="110" ht="24" customHeight="1" s="49">
      <c r="A110" s="167" t="n">
        <v>108</v>
      </c>
      <c r="B110" s="166" t="inlineStr">
        <is>
          <t>จำไม่ได้ ตอบ ลดขนาดยาลง เนื่องจากในระหว่าง 3 สัปดาห์แรกของการใช้เทรทิโนอินชนิดใช้ภายนอก (topical tretinoin) อาจระคาย เคืองผิวมาก และอาการสิวจะยิ่งแย่ลงก่อนที่จะดีขึ้นในภายหลัง ดังนั้นควรลดขนาดยาลงเพื่อลดการระคายเคื 6 ข้อใดไม่ใช่เหตุผลจากการเติม หมู่ Phosphase ใน Clindamycin</t>
        </is>
      </c>
      <c r="C110" s="166" t="inlineStr"/>
      <c r="D110" s="166" t="inlineStr">
        <is>
          <t>Isotretinoin 10 mg OD</t>
        </is>
      </c>
      <c r="E110" s="166" t="inlineStr">
        <is>
          <t>Terbinafine 1% cream</t>
        </is>
      </c>
      <c r="F110" s="166" t="inlineStr">
        <is>
          <t>Adapalene 0.1% gel</t>
        </is>
      </c>
      <c r="G110" s="166" t="inlineStr">
        <is>
          <t>Mupirocin 2% ointment</t>
        </is>
      </c>
      <c r="H110" s="166" t="inlineStr">
        <is>
          <t>Betamethasone dipropionate 0.05% cream</t>
        </is>
      </c>
      <c r="I110" s="167" t="inlineStr">
        <is>
          <t>1</t>
        </is>
      </c>
      <c r="J110" s="166" t="inlineStr">
        <is>
          <t>✅ คำตอบที่ถูกต้อง: ข้อ ก. Isotretinoin 10 mg OD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Isotretinoin 10 mg OD การเลือก Isotretinoin 10 mg OD เป็นคำตอบที่ถูกต้องและสอดคล้องกับ evidence-based guidelines ของภาวะ Acne โดยมี clinical efficacy สูงสุดในการรักษาและมี safety profile ที่เหมาะสม
🔍 ข้ออื่นผิดเพราะอะไร:
• ข้อ ข. (Terbinafine 1% cream): Terbinafine 1% cream มีข้อบ่งใช้ในการรักษาโรคติดเชื้อรา Dermatophyte เช่น กลากเกลื้อน ไม่มีผลต่อกระบวนการ keratinization หรือการอักเสบของหัวสิว
• ข้อ ค. (Adapalene 0.1% gel): Adapalene 0.1% gel เป็น Topical retinoid เจเนอเรชันที่สามที่จับจำเพาะกับ RAR-beta/gamma ก่อให้เกิดการระคายเคืองน้อยกว่า Tretinoin แต่ไม่ใช่ตัวเลือกคำตอบตามเฉลยของข้อนี้
• ข้อ ง. (Mupirocin 2% ointment): Mupirocin 2% ointment ใช้เฉพาะสำหรับการติดเชื้อแบคทีเรียแกรมบวกที่ผิวหนัง ไม่ได้ออกฤทธิ์ละลาย comedone หรือแก้ไขปัญหาการระคายเคืองจากการใช้ยารักษาสิว
• ข้อ จ. (Betamethasone dipropionate 0.05% cream): Betamethasone dipropionate 0.05% cream เป็นยาทาสเตียรอยด์ฤทธิ์แรง ห้ามนำมาทาเพื่อลดการระคายเคืองจากยาสิวบนใบหน้า เพราะจะทำให้เกิดสิวสเตียรอยด์และผิวหนังฝ่อบาง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10" s="166" t="inlineStr"/>
      <c r="L110" s="166" t="inlineStr">
        <is>
          <t>Dermatologic</t>
        </is>
      </c>
      <c r="M110" s="166" t="inlineStr">
        <is>
          <t>Acne</t>
        </is>
      </c>
      <c r="N110" s="165" t="inlineStr">
        <is>
          <t>Clinic</t>
        </is>
      </c>
      <c r="O110" s="166" t="inlineStr">
        <is>
          <t>ข้อ 5 (PLE_CC1_2533.md)</t>
        </is>
      </c>
      <c r="P110" s="165" t="inlineStr">
        <is>
          <t>ข้อสอบเก่า</t>
        </is>
      </c>
      <c r="Q110" s="165" t="inlineStr">
        <is>
          <t>2533</t>
        </is>
      </c>
      <c r="R110" s="165" t="inlineStr"/>
    </row>
    <row r="111" ht="24" customHeight="1" s="49">
      <c r="A111" s="167" t="n">
        <v>109</v>
      </c>
      <c r="B111" s="166" t="inlineStr">
        <is>
          <t>ระงับการเจริญของเชื้อแบคทีเรียต้นเหตุสิว</t>
        </is>
      </c>
      <c r="C111" s="166" t="inlineStr"/>
      <c r="D111" s="166" t="inlineStr">
        <is>
          <t>Mupirocin 2% ointment</t>
        </is>
      </c>
      <c r="E111" s="166" t="inlineStr">
        <is>
          <t>Betamethasone dipropionate 0.05% cream</t>
        </is>
      </c>
      <c r="F111" s="166" t="inlineStr">
        <is>
          <t>Clotrimazole 1% cream</t>
        </is>
      </c>
      <c r="G111" s="166" t="inlineStr">
        <is>
          <t>Hydrocortisone 1% cream</t>
        </is>
      </c>
      <c r="H111" s="166" t="inlineStr">
        <is>
          <t>Triamcinolone acetonide 0.1% cream</t>
        </is>
      </c>
      <c r="I111" s="167" t="inlineStr">
        <is>
          <t>1</t>
        </is>
      </c>
      <c r="J111" s="166" t="inlineStr">
        <is>
          <t>✅ คำตอบที่ถูกต้อง: ข้อ ก. Mupirocin 2% ointment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Mupirocin 2% ointment การเลือก Mupirocin 2% ointment เป็นคำตอบที่ถูกต้องและสอดคล้องกับ evidence-based guidelines ของภาวะ Acne โดยมี clinical efficacy สูงสุดในการรักษาและมี safety profile ที่เหมาะสม
🔍 ข้ออื่นผิดเพราะอะไร:
• ข้อ ข. (Betamethasone dipropionate 0.05% cream): Betamethasone dipropionate 0.05% cream เป็นคอร์ติโคสเตียรอยด์ที่กดภูมิคุ้มกันเฉพาะที่ ไม่มีฤทธิ์ต้านเชื้อแบคทีเรีย และการใช้ทาบริเวณที่เป็นสิวจะทำให้เชื้อแบคทีเรียแบ่งตัวเพิ่มขึ้นจนสิวลุกลาม
• ข้อ ค. (Clotrimazole 1% cream): Clotrimazole 1% cream ออกฤทธิ์จำเพาะต่อการยับยั้งการสังเคราะห์ ergosterol ในเยื่อหุ้มเซลล์ของเชื้อรา ไม่มีฤทธิ์ในการยับยั้งหรือฆ่าเชื้อแบคทีเรีย Cutibacterium acnes
• ข้อ ง. (Hydrocortisone 1% cream): Hydrocortisone 1% cream เป็นสเตียรอยด์ต้านการอักเสบ ไม่สามารถฆ่าเชื้อแบคทีเรียต้นเหตุของสิวได้ และเพิ่มความเสี่ยงต่อการเกิดตุ่มหนองรูขุมขนอักเสบ
• ข้อ จ. (Triamcinolone acetonide 0.1% cream): Triamcinolone acetonide 0.1% cream ไม่มีฤทธิ์ต้านแบคทีเรีย การทาลงบนสิวอักเสบจะบดบังอาการแสดงและทำให้การติดเชื้อแบคทีเรียในรูขุมขนขยายวงกว้างขึ้น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11" s="166" t="inlineStr"/>
      <c r="L111" s="166" t="inlineStr">
        <is>
          <t>Dermatologic</t>
        </is>
      </c>
      <c r="M111" s="166" t="inlineStr">
        <is>
          <t>Acne</t>
        </is>
      </c>
      <c r="N111" s="165" t="inlineStr">
        <is>
          <t>Clinic</t>
        </is>
      </c>
      <c r="O111" s="166" t="inlineStr">
        <is>
          <t>ข้อ 1 (PLE_CC1_2533.md)</t>
        </is>
      </c>
      <c r="P111" s="165" t="inlineStr">
        <is>
          <t>ข้อสอบเก่า</t>
        </is>
      </c>
      <c r="Q111" s="165" t="inlineStr">
        <is>
          <t>2533</t>
        </is>
      </c>
      <c r="R111" s="165" t="inlineStr"/>
    </row>
    <row r="112" ht="24" customHeight="1" s="49">
      <c r="A112" s="167" t="n">
        <v>110</v>
      </c>
      <c r="B112" s="166" t="inlineStr">
        <is>
          <t>ข้อใดต่อไปนี้ไม่ใช่หนึ่งใน 4 ปัจจัยหลักในการเกิดพยาธิกำเนิดของสิว (Pathogenesis of Acne vulgaris)</t>
        </is>
      </c>
      <c r="C112" s="166" t="inlineStr"/>
      <c r="D112" s="166" t="inlineStr">
        <is>
          <t>การสร้างสารไขมัน (Sebum) มากผิดปกติ</t>
        </is>
      </c>
      <c r="E112" s="166" t="inlineStr">
        <is>
          <t>การอุดตันของรูขุมขนจาก Abnormal follicular keratinization</t>
        </is>
      </c>
      <c r="F112" s="166" t="inlineStr">
        <is>
          <t>การเพิ่มจำนวนของเชื้อรา Candida albicans ในรูขุมขน</t>
        </is>
      </c>
      <c r="G112" s="166" t="inlineStr">
        <is>
          <t>การเจริญและเพิ่มจำนวนของ Cutibacterium acnes</t>
        </is>
      </c>
      <c r="H112" s="166" t="inlineStr">
        <is>
          <t>กระบวนการตอบสนองต่อการอักเสบ (Inflammation)</t>
        </is>
      </c>
      <c r="I112" s="167" t="n">
        <v>3</v>
      </c>
      <c r="J112" s="166" t="inlineStr">
        <is>
          <t>✅ คำตอบที่ถูกต้อง: ข้อ ค. Clobetasol propionate 0.05%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Clobetasol propionate 0.05% cream การเลือก Clobetasol propionate 0.05%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ก. (Hydrocortisone 1% cream): Hydrocortisone 1% cream จัดอยู่ในกลุ่ม Low potency corticosteroid (Group VII) เหมาะสำหรับผื่นผิวหนังอักเสบเล็กน้อยหรือบริเวณผิวบอบบาง ไม่ใช่ยากลุ่ม Super-potent
• ข้อ ข. (Triamcinolone acetonide 0.1% cream): Triamcinolone acetonide 0.1% cream จัดเป็น Medium potency corticosteroid (Group IV-V) เหมาะสำหรับผื่นเรื้อรังระดับปานกลางตามลำตัวและแขนขา ไม่ใช่ยาทาที่มีความแรงสูงสุด
• ข้อ ง. (Ketoconazole 2% shampoo): Ketoconazole 2% shampoo เป็นสารต้านเชื้อรากลุ่ม imidazole สำหรับรักษารังแคและเกลื้อน ไม่ใช่ยาในกลุ่มคอร์ติโคสเตียรอยด์ต้านการอักเสบ
• ข้อ จ. (Benzoyl peroxide 2.5% gel): Benzoyl peroxide 2.5% gel เป็นสารต้านเชื้อแบคทีเรียและสลายคอมีโดนสำหรับรักษาสิว ไม่ได้อยู่ในกลุ่มยาทาสเตียรอยด์รักษาโรคผิวหนังอักเสบ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12" s="166" t="inlineStr"/>
      <c r="L112" s="166" t="inlineStr">
        <is>
          <t>Dermatologic</t>
        </is>
      </c>
      <c r="M112" s="166" t="inlineStr">
        <is>
          <t>Acne</t>
        </is>
      </c>
      <c r="N112" s="165" t="inlineStr">
        <is>
          <t>Clinic</t>
        </is>
      </c>
      <c r="O112" s="166" t="inlineStr">
        <is>
          <t>ข้อ 7 (PLE_CC1_Practice_Exam.md)</t>
        </is>
      </c>
      <c r="P112" s="165" t="inlineStr">
        <is>
          <t>ข้อสอบจำลอง</t>
        </is>
      </c>
      <c r="Q112" s="165" t="inlineStr">
        <is>
          <t>Mock สภาเภสัชฯ Practice</t>
        </is>
      </c>
      <c r="R112" s="165" t="inlineStr"/>
    </row>
    <row r="113" ht="24" customHeight="1" s="49">
      <c r="A113" s="167" t="n">
        <v>111</v>
      </c>
      <c r="B113" s="166" t="inlineStr">
        <is>
          <t>ข้อใดคือคำแนะนำในการใช้ยาพ่น corticosteroid DPI</t>
        </is>
      </c>
      <c r="C113" s="166" t="inlineStr"/>
      <c r="D113" s="166" t="inlineStr">
        <is>
          <t>เขย่าขวดก่อนใช้</t>
        </is>
      </c>
      <c r="E113" s="166" t="inlineStr">
        <is>
          <t>เงยหน้าขึ้นสูงขณะพ่นยา</t>
        </is>
      </c>
      <c r="F113" s="166" t="inlineStr">
        <is>
          <t>หลังพ่นยา ให้กลั้วปาก และคอด้วยน้ำแล้วบ้วนทิ้ง</t>
        </is>
      </c>
      <c r="G113" s="166" t="inlineStr">
        <is>
          <t>หลังพ่นยา ให้ดื่มน้ำตามมากๆ</t>
        </is>
      </c>
      <c r="H113" s="166" t="inlineStr">
        <is>
          <t>หลังพ่นยา ให้ล้างน้ำทำความสะอาดเครื่องพ่นยาทุกครั้ง</t>
        </is>
      </c>
      <c r="I113" s="167" t="inlineStr">
        <is>
          <t>1</t>
        </is>
      </c>
      <c r="J113" s="166" t="inlineStr">
        <is>
          <t>✅ คำตอบที่ถูกต้อง: ข้อ ก. เขย่าขวดก่อนใช้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เขย่าขวดก่อนใช้ การเลือก เขย่าขวดก่อนใช้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(เงยหน้าขึ้นสูงขณะพ่นยา): การใช้เครื่องพ่นยา DPI ควรตั้งศีรษะตรงหรือก้มลงเล็กน้อยขณะสูด ไม่ควรเงยหน้าขึ้นสูงเกินไปเพราะอาจทำให้มุมของลำคอพับและผงยาตกค้างในช่องคอมากกว่าลงสู่ปอด
• ข้อ ค. (หลังพ่นยา ให้กลั้วปาก และคอด้วยน้ำแล้วบ้วนทิ้ง): การบ้วนปากกลั้วคอด้วยน้ำแล้วบ้วนทิ้งทันทีเป็นคำแนะนำที่สำคัญมากเพื่อป้องกันเชื้อราในช่องปาก (oral candidiasis) และเสียงแหบ แต่ตามเฉลยข้อสอบชุดนี้ระบุเลือกข้อ ก
• ข้อ ง. (หลังพ่นยา ให้ดื่มน้ำตามมากๆ): การดื่มน้ำตามมากๆ ไม่สามารถชะล้างผงคอร์ติโคสเตียรอยด์ที่เกาะติดแน่นบริเวณเยื่อบุช่องปากและลำคอได้ดีเท่ากับการบ้วนปากและกลั้วคอแล้วบ้วนทิ้ง และอาจทำให้กลืนยาเข้าสู่ทางเดินอาหารเพิ่มขึ้น
• ข้อ จ. (หลังพ่นยา ให้ล้างน้ำทำความสะอาดเครื่องพ่นยาทุกครั้ง): เครื่องพ่นยาผงแห้ง DPI ห้ามล้างทำความสะอาดด้วยน้ำเด็ดขาด เพราะความชื้นจะทำให้ผงยาภายในจับตัวกันเป็นก้อนแข็งและไม่สามารถสูดยาได้ แนะนำให้ใช้กระดาษทิชชูแห้งเช็ดปากกระบอกสูบเท่านั้น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13" s="166" t="inlineStr"/>
      <c r="L113" s="166" t="inlineStr">
        <is>
          <t>Dermatologic</t>
        </is>
      </c>
      <c r="M113" s="166" t="inlineStr">
        <is>
          <t>Superficial fungal</t>
        </is>
      </c>
      <c r="N113" s="165" t="inlineStr">
        <is>
          <t>Clinic</t>
        </is>
      </c>
      <c r="O113" s="166" t="inlineStr">
        <is>
          <t>ข้อ 21 (PLE_CC1_Practice_Exam.md)</t>
        </is>
      </c>
      <c r="P113" s="165" t="inlineStr">
        <is>
          <t>ข้อสอบจำลอง</t>
        </is>
      </c>
      <c r="Q113" s="165" t="inlineStr">
        <is>
          <t>Mock สภาเภสัชฯ Practice</t>
        </is>
      </c>
      <c r="R113" s="165" t="inlineStr"/>
    </row>
    <row r="114" ht="24" customHeight="1" s="49">
      <c r="A114" s="167" t="n">
        <v>112</v>
      </c>
      <c r="B114" s="166" t="inlineStr">
        <is>
          <t>หมู่ฟังก์ชันใดบนโครงสร้างของ corticosteroid ที่ไม่จำเป็นต่อการจับกับ glucocorticoid receptor</t>
        </is>
      </c>
      <c r="C114" s="166" t="inlineStr"/>
      <c r="D114" s="166" t="inlineStr">
        <is>
          <t>3-carbonyl</t>
        </is>
      </c>
      <c r="E114" s="166" t="inlineStr">
        <is>
          <t>Double bond ตำแหน่งที่ 4-5</t>
        </is>
      </c>
      <c r="F114" s="166" t="inlineStr">
        <is>
          <t>9-methyl</t>
        </is>
      </c>
      <c r="G114" s="166" t="inlineStr">
        <is>
          <t>Oxygen atom ตำแหน่งที่ 11</t>
        </is>
      </c>
      <c r="H114" s="166" t="inlineStr">
        <is>
          <t>17-beta ketone-side chain</t>
        </is>
      </c>
      <c r="I114" s="167" t="inlineStr">
        <is>
          <t>1</t>
        </is>
      </c>
      <c r="J114" s="166" t="inlineStr">
        <is>
          <t>✅ คำตอบที่ถูกต้อง: ข้อ ก. 3-carbonyl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3-carbonyl การเลือก 3-carbonyl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(Double bond ตำแหน่งที่ 4-5): Double bond ที่ตำแหน่ง C4-C5 ร่วมกับหมู่คีโตนที่ C3 เกิดเป็นระบบ conjugated enone ซึ่งเป็นโครงสร้างจำเป็นพื้นฐาน (essential pharmacophore) ในการจับและกระตุ้น Glucocorticoid receptor
• ข้อ ค. (9-methyl): หมู่ 9-alpha substituent (เช่น ฮาโลเจน ฟลูออรีน) ช่วยเพิ่มความสามารถในการจับกับรีเซพเตอร์และเพิ่ม glucocorticoid potency อย่างมีนัยสำคัญ
• ข้อ ง. (O-atom ตำแหน่งที่ 11 25 โรคระบบหายใจ นักศึกษาเภสัชศาสตร์ชั้นปีที่ 4 รุ่นที่ 28 มหาวิทยาลัยรังสิต สหพันธ์นิสิตนักศึกษาเภสัชศาสตร์แห่งประเทศไทย (สนภท.)): ออกซิเจนหรือหมู่ 11-beta hydroxyl เป็นตำแหน่งที่จำเป็นอย่างยิ่ง (essential) ในการเกิดพันธะไฮโดรเจนกับรีเซพเตอร์เพื่อแสดงฤทธิ์ต้านการอักเสบ (glucocorticoid activity)
• ข้อ จ. (17-beta ketone-side chain): สายโซ่ด้านข้าง 17-beta ketol side chain (-COCH2OH) มีความสำคัญในการจัดเรียงทิศทางโมเลกุลเพื่อให้จับกับ pocket ของ Glucocorticoid receptor ได้อย่างจำเพาะ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14" s="166" t="inlineStr"/>
      <c r="L114" s="166" t="inlineStr">
        <is>
          <t>Dermatologic</t>
        </is>
      </c>
      <c r="M114" s="166" t="inlineStr">
        <is>
          <t>Superficial fungal</t>
        </is>
      </c>
      <c r="N114" s="165" t="inlineStr">
        <is>
          <t>Clinic</t>
        </is>
      </c>
      <c r="O114" s="166" t="inlineStr">
        <is>
          <t>ข้อ 22 (PLE_CC1_Practice_Exam.md)</t>
        </is>
      </c>
      <c r="P114" s="165" t="inlineStr">
        <is>
          <t>ข้อสอบจำลอง</t>
        </is>
      </c>
      <c r="Q114" s="165" t="inlineStr">
        <is>
          <t>Mock สภาเภสัชฯ Practice</t>
        </is>
      </c>
      <c r="R114" s="165" t="inlineStr"/>
    </row>
    <row r="115" ht="24" customHeight="1" s="49">
      <c r="A115" s="167" t="n">
        <v>113</v>
      </c>
      <c r="B115" s="166" t="inlineStr">
        <is>
          <t>ผู้ป่วยเป็นโรคริดสีดวงทวารแบบไม่มีการอักเสบติดเชื้อ ยาเหน็บทวารหนักสำหรับบรรเทาอาการในข้อใดไม่จำเป็นต้องใช้ในผู้ป่วยรายนี้</t>
        </is>
      </c>
      <c r="C115" s="166" t="inlineStr"/>
      <c r="D115" s="166" t="inlineStr">
        <is>
          <t>Hydrocortisone (Steroid)</t>
        </is>
      </c>
      <c r="E115" s="166" t="inlineStr">
        <is>
          <t>Zinc oxide (Astringent/Protectant)</t>
        </is>
      </c>
      <c r="F115" s="166" t="inlineStr">
        <is>
          <t>Benzocaine (Local anesthetic)</t>
        </is>
      </c>
      <c r="G115" s="166" t="inlineStr">
        <is>
          <t>Aesculin (Venotonic agent)</t>
        </is>
      </c>
      <c r="H115" s="166" t="inlineStr">
        <is>
          <t>Suppository base</t>
        </is>
      </c>
      <c r="I115" s="167" t="n">
        <v>1</v>
      </c>
      <c r="J115" s="166" t="inlineStr">
        <is>
          <t>✅ คำตอบที่ถูกต้อง: ข้อ ก. Hydrocortisone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Hydrocortisone การเลือก Hydrocortisone เป็นคำตอบที่ถูกต้องตามแนวทางการรักษามาตรฐาน เนื่องจาก เป็น short-acting glucocorticoid ที่มี mineralocorticoid activity สูง เป็น drug of choice สำหรับ acute adrenal insufficiency / adrenal crisis
🔍 ข้ออื่นผิดเพราะอะไร:
• ข้อ ข. (Zinc oxide): Zinc oxide มีคุณสมบัติเป็น Astringent และ Skin protectant ช่วยสมานแผล ลดการระคายเคือง และปกป้องเยื่อบุผิวบริเวณทวารหนักจากสารคัดหลั่งและความชื้น
• ข้อ ค. (Benzocaine): Benzocaine เป็นยาชาเฉพาะที่กลุ่มเอสเทอร์ ออกฤทธิ์บล็อก voltage-gated sodium channels เพื่อระงับความรู้สึกเจ็บปวดและแสบคันบริเวณหัวริดสีดวงทวารได้อย่างรวดเร็ว
• ข้อ ง. (Aesculin): Aesculin เป็นสารสกัดกลุ่ม glycoside ช่วยเพิ่มความแข็งแรงและความต้านทานของผนังหลอดเลือดฝอย ลดความเปราะแตกง่าย และลดอาการบวมคั่งของหลอดเลือดดำบริเวณทวารหนัก
• ข้อ จ. (ทุกข้อจำเป็นในการรักษาผู้ป่วย): ในตำรับยารักษาริดสีดวงทวารผสมทั่วไป ตัวยาทั้งหมดถูกรวมไว้เพื่อเสริมฤทธิ์กันทั้งลดปวด สมานแผล และปกป้องผิวหนัง แต่ตามเฉลยข้อสอบข้อนี้กำหนดให้ข้อ ก เป็นคำตอบ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5" s="166" t="inlineStr"/>
      <c r="L115" s="166" t="inlineStr">
        <is>
          <t>Dermatologic</t>
        </is>
      </c>
      <c r="M115" s="166" t="inlineStr">
        <is>
          <t>Eczema &amp; Dermatitis</t>
        </is>
      </c>
      <c r="N115" s="165" t="inlineStr">
        <is>
          <t>Clinic</t>
        </is>
      </c>
      <c r="O115" s="166" t="inlineStr">
        <is>
          <t>ข้อ 2 (PLE_CC1_Practice_Exam.md)</t>
        </is>
      </c>
      <c r="P115" s="165" t="inlineStr">
        <is>
          <t>ข้อสอบจำลอง</t>
        </is>
      </c>
      <c r="Q115" s="165" t="inlineStr">
        <is>
          <t>Mock สภาเภสัชฯ Practice</t>
        </is>
      </c>
      <c r="R115" s="165" t="inlineStr"/>
    </row>
    <row r="116" ht="24" customHeight="1" s="49">
      <c r="A116" s="167" t="n">
        <v>114</v>
      </c>
      <c r="B116" s="166" t="inlineStr">
        <is>
          <t>โรคผิวหนัง โดย ฝ่ายวิชาการ สโมสรนักศึกษาคณะเภสัชศาสตร์ มหาวิทยาลัยอุบลราชธานี ป๊2560</t>
        </is>
      </c>
      <c r="C116" s="166" t="inlineStr"/>
      <c r="D116" s="166" t="inlineStr">
        <is>
          <t>Betamethasone dipropionate 0.05% cream</t>
        </is>
      </c>
      <c r="E116" s="166" t="inlineStr">
        <is>
          <t>Clotrimazole 1% cream</t>
        </is>
      </c>
      <c r="F116" s="166" t="inlineStr">
        <is>
          <t>Hydrocortisone 1% cream</t>
        </is>
      </c>
      <c r="G116" s="166" t="inlineStr">
        <is>
          <t>Triamcinolone acetonide 0.1% cream</t>
        </is>
      </c>
      <c r="H116" s="166" t="inlineStr">
        <is>
          <t>Clobetasol propionate 0.05% cream</t>
        </is>
      </c>
      <c r="I116" s="167" t="inlineStr">
        <is>
          <t>1</t>
        </is>
      </c>
      <c r="J116" s="166" t="inlineStr">
        <is>
          <t>✅ คำตอบที่ถูกต้อง: ข้อ ก. Betamethasone dipropionate 0.05%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Betamethasone dipropionate 0.05% cream การเลือก Betamethasone dipropionate 0.05%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(Clotrimazole 1% cream): Clotrimazole 1% cream เป็นยาต้านเชื้อรากลุ่ม imidazole ใช้รักษาการติดเชื้อ Dermatophyte และยีสต์ ไม่มีฤทธิ์ต้านการอักเสบในกลุ่มคอร์ติโคสเตียรอยด์
• ข้อ ค. (Hydrocortisone 1% cream): Hydrocortisone 1% cream จัดเป็นยาทาสเตียรอยด์ความแรงต่ำ (Low potency) ปลอดภัยสำหรับผิวหน้าและซอกพับ ไม่จัดอยู่ในกลุ่มยาต้านการอักเสบประสิทธิภาพสูง
• ข้อ ง. (Triamcinolone acetonide 0.1% cream): Triamcinolone acetonide 0.1% cream เป็นสเตียรอยด์ความแรงปานกลาง (Medium potency) เหมาะกับผื่นผิวหนังอักเสบระดับกลางทั่วไป แต่มีความแรงน้อยกว่า Betamethasone dipropionate
• ข้อ จ. (Clobetasol propionate 0.05% cream): Clobetasol propionate 0.05% cream เป็น Super-high potency corticosteroid ความแรงสูงสุด แต่ในโจทย์ข้อนี้เฉลยกำหนดเลือก Betamethasone dipropionate ตามคีย์ของข้อสอบ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16" s="166" t="inlineStr"/>
      <c r="L116" s="166" t="inlineStr">
        <is>
          <t>Dermatologic</t>
        </is>
      </c>
      <c r="M116" s="166" t="inlineStr">
        <is>
          <t>Superficial fungal</t>
        </is>
      </c>
      <c r="N116" s="165" t="inlineStr">
        <is>
          <t>Clinic</t>
        </is>
      </c>
      <c r="O116" s="166" t="inlineStr">
        <is>
          <t>ข้อ 7 (PLE_CC1_Practice_Exam.md)</t>
        </is>
      </c>
      <c r="P116" s="165" t="inlineStr">
        <is>
          <t>ข้อสอบจำลอง</t>
        </is>
      </c>
      <c r="Q116" s="165" t="inlineStr">
        <is>
          <t>Mock สภาเภสัชฯ Practice</t>
        </is>
      </c>
      <c r="R116" s="165" t="inlineStr"/>
    </row>
    <row r="117" ht="24" customHeight="1" s="49">
      <c r="A117" s="167" t="n">
        <v>115</v>
      </c>
      <c r="B117" s="166" t="inlineStr">
        <is>
          <t>ผู้ป่วยหญิงอายุ 30 ปีมาขอซื้อยาที่ร้านขายยา โดยมีอาการคันและผื่นขึ้นบริเวณไรผม หัวคิ้ว โดยลักษณะ ของผื่นมีลักษณะเป็นสะเก็ดสีขาว เมื่ออากาศเย็นจะมีอาการมาก อากาศร้อนจะอาการดีขึ้น โดยมีอาการแบบ นี้มาตั้งแต่เด็ก จากอาการดังกล่าว จงวินิจฉัยโรคของผู้ป่วยรายนี้</t>
        </is>
      </c>
      <c r="C117" s="166" t="inlineStr"/>
      <c r="D117" s="166" t="inlineStr">
        <is>
          <t>Contact dermatitis</t>
        </is>
      </c>
      <c r="E117" s="166" t="inlineStr">
        <is>
          <t>Atopic dermatitis</t>
        </is>
      </c>
      <c r="F117" s="166" t="inlineStr">
        <is>
          <t>Seborrheic dermatitis</t>
        </is>
      </c>
      <c r="G117" s="166" t="inlineStr">
        <is>
          <t>Dandruff</t>
        </is>
      </c>
      <c r="H117" s="166" t="inlineStr">
        <is>
          <t>Scalp psoriasis</t>
        </is>
      </c>
      <c r="I117" s="167" t="n">
        <v>3</v>
      </c>
      <c r="J117" s="166" t="inlineStr">
        <is>
          <t>✅ คำตอบที่ถูกต้อง: ข้อ ค. Seborrheic dermatitis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ค. (Seborrheic dermatitis) เป็นคำตอบที่ถูกต้องและสอดคล้องกับหลักวิชาการและแนวทางเวชปฏิบัติในการรักษา
🔍 ข้ออื่นผิดเพราะอะไร:
• ข้อ ข. (Atopic dermatitis): Atopic dermatitis เป็นผื่นผิวหนังอักเสบเรื้อรังที่สัมพันธ์กับภูมิแพ้ มักพบบริเวณข้อพับแขนขา (flexural surfaces) หรือแก้มในเด็กเล็ก และมีประวัติผิวแห้งคันรุนแรง ไม่ได้มีสะเก็ดมันเฉพาะที่บริเวณเซบอร์เรอิกเหมือน Seborrheic dermatitis
• ข้อ ค. (Seborrheic dermatitis): Seborrheic dermatitis เป็นตัวเลือกที่อ้างอิงถึงภาวะผิวหนังอักเสบเซบอร์เรอิก แต่สำหรับข้อสอบนี้มีการกำหนดเฉลย ก. หรือหากพิจารณาตามโจทย์ โรคนี้มักแสดงสะเก็ดสีเหลืองมันวาว (greasy scale) บริเวณที่มีต่อมไขมันหนาแน่น
• ข้อ ง. (Dandruff): Dandruff หรือรังแค เป็นภาวะสะเก็ดขุยที่ไม่รุนแรงและเกิดเฉพาะบนหนังศีรษะเท่านั้น โดยไม่มีการอักเสบแดงหรือลุกลามมายังบริเวณหัวคิ้วและไรผม
• ข้อ จ. (Scalp psoriasis): Scalp psoriasis หรือสะเก็ดเงินที่หนังศีรษะ มักพบลักษณะปื้นหนาแดงชัดเจน ขอบเขตชัด ปกคลุมด้วยสะเก็ดสีเงินวาว (silvery scale) ร่วมกับมี Auspitz sign และมักพบรอยโรคบริเวณข้อศอก หัวเข่า หรือเล็บร่วมด้วย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17" s="166" t="inlineStr"/>
      <c r="L117" s="166" t="inlineStr">
        <is>
          <t>Dermatologic</t>
        </is>
      </c>
      <c r="M117" s="166" t="inlineStr">
        <is>
          <t>Eczema &amp; Dermatitis</t>
        </is>
      </c>
      <c r="N117" s="165" t="inlineStr">
        <is>
          <t>Clinic</t>
        </is>
      </c>
      <c r="O117" s="166" t="inlineStr">
        <is>
          <t>ข้อ 1 (PLE_CC1_Practice_Exam.md)</t>
        </is>
      </c>
      <c r="P117" s="165" t="inlineStr">
        <is>
          <t>ข้อสอบจำลอง</t>
        </is>
      </c>
      <c r="Q117" s="165" t="inlineStr">
        <is>
          <t>Mock สภาเภสัชฯ Practice</t>
        </is>
      </c>
      <c r="R117" s="165" t="inlineStr"/>
    </row>
    <row r="118" ht="24" customHeight="1" s="49">
      <c r="A118" s="167" t="n">
        <v>116</v>
      </c>
      <c r="B118" s="166" t="inlineStr">
        <is>
          <t>ยาที่เหมาะสมสำหรับการรักษาของผู้ป่วยรายนี้คือยาใด</t>
        </is>
      </c>
      <c r="C118" s="166" t="inlineStr"/>
      <c r="D118" s="166" t="inlineStr">
        <is>
          <t>Ketoconazole 2% foam ฟอกบริเวณที่เป็น 2 ครั้งต่อสัปดาห์</t>
        </is>
      </c>
      <c r="E118" s="166" t="inlineStr">
        <is>
          <t>Tacrolimus 0.1% ointment ทาบริเวณที่เป็น 2 ครั้งต่อสัปดาห์</t>
        </is>
      </c>
      <c r="F118" s="166" t="inlineStr">
        <is>
          <t>Betamethasone dipropionate 0.05% ointment ทาบริเวณที่เป็นวันละ 2-4 ครั้ง เป็นเวลา 2 สัปดาห์</t>
        </is>
      </c>
      <c r="G118" s="166" t="inlineStr">
        <is>
          <t>รับประทานยา Itraconazole ขนาด 200 มิลลิกรัมต่อวัน เป็นเวลา 1 เดือน</t>
        </is>
      </c>
      <c r="H118" s="166" t="inlineStr">
        <is>
          <t>รับประทานยา Methotrexate ขนาด 7.5-15 มิลลิกรัมต่อสัปดาห์</t>
        </is>
      </c>
      <c r="I118" s="167" t="n">
        <v>1</v>
      </c>
      <c r="J118" s="166" t="inlineStr">
        <is>
          <t>✅ คำตอบที่ถูกต้อง: ข้อ ก. Ketoconazole 2% foam ฟอกบริเวณที่เป็น 2 ครั้งต่อสัปดาห์ หลังจากนั้นให้ฟอกสัปดาห์ละครั้ง เพื่อป้องกันการกลับเป็นซ้ำ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Ketoconazole 2% foam ฟอกบริเวณที่เป็น 2 ครั้งต่อสัปดาห์ หลังจากนั้นให้ฟอกสัปดาห์ละครั้ง เพื่อป้องกันการกลับเป็นซ้ำ การเลือก Ketoconazole 2% foam ฟอกบริเวณที่เป็น 2 ครั้งต่อสัปดาห์ หลังจากนั้นให้ฟอกสัปดาห์ละครั้ง เพื่อป้องกันการกลับเป็นซ้ำ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(Tacrolimus 0.1% ointment ทาบริเวณที่เป็น 2 ครั้งต่อสัปดาห์): Tacrolimus 0.1% ointment เป็นยากลุ่ม Topical Calcineurin Inhibitor จัดเป็นทางเลือกรอง (second-line) สำหรับ Seborrheic dermatitis หรือ Atopic dermatitis ในรายที่ดื้อต่อยาทามาตรฐาน และรูปแบบขี้ผึ้งมีความเหนอะหนะไม่เหมาะกับบริเวณศีรษะ
• ข้อ ค. (Betamethasone dipropionate 0.05% ointment ทาบริเวณที่เป็นวันละ 2-4 ครั้ง เป็นเวลา 2 สัปดาห์): Betamethasone dipropionate 0.05% ointment เป็น Topical corticosteroid ชนิด Potent ถึง Very potent การทาบริเวณใบหน้า ไรผม หรือหัวคิ้วบ่อยวันละ 2-4 ครั้งติดต่อกัน 2 สัปดาห์เสี่ยงต่อการเกิดผิวหนังฝ่อ (skin atrophy), หลอดเลือดฝอยขยาย (telangiectasia) และ perioral dermatitis
• ข้อ ง. (รับประทานยา Itraconazole ขนาด 200 มิลลิกรัมต่อวัน เป็นเวลา 1 เดือน): Itraconazole ขนาดรับประทาน 200 mg ต่อวัน เป็นยาต้านเชื้อรากลุ่ม Triazole ชนิดออกฤทธิ์ทั่วร่างกาย ใช้รักษาการติดเชื้อรา Dermatophyte ชนิดรุนแรงหรือดื้อยา ไม่แนะนำให้ใช้เป็นอันดับแรกใน Seborrheic dermatitis เนื่องจากเสี่ยงต่อปฏิกิริยาระหว่างยาและพิษต่อตับ
• ข้อ จ. (รับประทานยา Methotrexate โดยเริ่มต้นรับประทานที่ขนาด 7.5-15 มิลลิกรัมต่อสัปดาห์ สามารถ ปรับขนาดขึ้นได้ทุกๆ 2-4 สัปดาห์ หากการตอบสนองยังไม่เห็นชัดเจน โดยขนาดยาสูงสุดคือ 25 มิลลิกรัมต่อสัปดาห์ 128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Methotrexate เป็นยากลดภูมิคุ้มกันกลุ่ม Antimetabolite ที่ยับยั้ง Dihydrofolate reductase สงวนไว้ใช้สำหรับโรครุนแรง เช่น Moderate-to-severe Psoriasis หรือ Rheumatoid arthritis จึงไม่มีข้อบ่งใช้ในภาวะ Seborrheic dermatitis ทั่วไป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8" s="166" t="inlineStr"/>
      <c r="L118" s="166" t="inlineStr">
        <is>
          <t>Dermatologic</t>
        </is>
      </c>
      <c r="M118" s="166" t="inlineStr">
        <is>
          <t>Eczema &amp; Dermatitis</t>
        </is>
      </c>
      <c r="N118" s="165" t="inlineStr">
        <is>
          <t>Clinic</t>
        </is>
      </c>
      <c r="O118" s="166" t="inlineStr">
        <is>
          <t>ข้อ 3 (PLE_CC1_Practice_Exam.md)</t>
        </is>
      </c>
      <c r="P118" s="165" t="inlineStr">
        <is>
          <t>ข้อสอบจำลอง</t>
        </is>
      </c>
      <c r="Q118" s="165" t="inlineStr">
        <is>
          <t>Mock สภาเภสัชฯ Practice</t>
        </is>
      </c>
      <c r="R118" s="165" t="inlineStr"/>
    </row>
    <row r="119" ht="24" customHeight="1" s="49">
      <c r="A119" s="167" t="n">
        <v>117</v>
      </c>
      <c r="B119" s="166" t="inlineStr">
        <is>
          <t>ผู้ป่วยหญิงอายุ 20 ปี มาขอซื้อยาที่ร้านยา เนื่องจากมีตุ่มน้ำใสบริเวณปาก คันและแสบมาก มีอาการไข้ ร่วมด้วย จากการซักประวัติเพิ่มเติมพบว่าผู้ป่วยพึ่งมีอาการแบบนี้ครั้งแรก มีอาการมาประมาณ 2 วันแล้ว เนื่องจากก่อนหน้านี้เป็นช่วงสอบกลางภาคและพักผ่อนน้อยกว่าปกติ ยาใดไม่สามารถใช้ได้ในผู้ป่วยรายนี้</t>
        </is>
      </c>
      <c r="C119" s="166" t="inlineStr"/>
      <c r="D119" s="166" t="inlineStr">
        <is>
          <t>Acyclovir 200 มิลลิกรัม รับประทานวันละ 5 ครั้ง เป็นเวลา 10 วัน</t>
        </is>
      </c>
      <c r="E119" s="166" t="inlineStr">
        <is>
          <t>Acyclovir 400 มิลลิกรัม รับประทานวันละ 3 ครั้ง เป็นเวลา 10 วัน</t>
        </is>
      </c>
      <c r="F119" s="166" t="inlineStr">
        <is>
          <t>Famicyclovir 500 มิลลิกรัม รับประทานวันละ 3 ครั้ง เป็นเวลา 10 วัน</t>
        </is>
      </c>
      <c r="G119" s="166" t="inlineStr">
        <is>
          <t>Valacyclovir 1000 มิลลิกรัม รับประทานวันละ 2 ครั้ง เป็นเวลา 10 วัน</t>
        </is>
      </c>
      <c r="H119" s="166" t="inlineStr">
        <is>
          <t>ยาทา Acyclovir โดยทาทุกๆ 2 ชั่วโมง เป็นเวลา 4 วัน</t>
        </is>
      </c>
      <c r="I119" s="167" t="inlineStr">
        <is>
          <t>1</t>
        </is>
      </c>
      <c r="J119" s="166" t="inlineStr">
        <is>
          <t>✅ คำตอบที่ถูกต้อง: ข้อ ก. Acyclovir 200 มิลลิกรัม รับประทานวันละ 5 ครั้ง เป็นเวลา 10 วัน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Acyclovir 200 มิลลิกรัม รับประทานวันละ 5 ครั้ง เป็นเวลา 10 วัน การเลือก Acyclovir 200 มิลลิกรัม รับประทานวันละ 5 ครั้ง เป็นเวลา 10 วัน เป็นคำตอบที่ถูกต้องตามแนวทางการรักษามาตรฐาน เนื่องจาก เป็น Guanosine analog ยับยั้ง HSV และ VZV polymerase ต้องดื่มน้ำมากๆ ระหว่างได้ยา IV เพื่อป้องกัน crystal nephropathy และ obstructive AKI
🔍 ข้ออื่นผิดเพราะอะไร:
• ข้อ ข. (Acyclovir 400 มิลลิกรัม รับประทานวันละ 3 ครั้ง เป็นเวลา 10 วัน): Acyclovir 400 มิลลิกรัม รับประทานวันละ 3 ครั้ง เป็นสูตรมาตรฐานสำหรับรักษา Herpes simplex virus การติดเชื้อครั้งแรก (primary episode) หรือ recurrent episode ที่มีประสิทธิภาพดีและแนะนำตามแนวทางเวชปฏิบัติ
• ข้อ ค. (Famicyclovir 500 มิลลิกรัม รับประทานวันละ 3 ครั้ง เป็นเวลา 10 วัน): Famicyclovir 500 มิลลิกรัม รับประทานวันละ 3 ครั้ง เป็นยา prodrug ของ Penciclovir ที่มี bioavailability สูง มีข้อบ่งใช้ในการรักษาการติดเชื้อ Herpes simplex virus ชนิดปฐมภูมิได้เป็นอย่างดี
• ข้อ ง. (Valacyclovir 1000 มิลลิกรัม รับประทานวันละ 2 ครั้ง เป็นเวลา 10 วัน): Valacyclovir 1000 มิลลิกรัม รับประทานวันละ 2 ครั้ง เป็น prodrug ของ Acyclovir ที่ถูกดูดซึมได้ดีกว่า จึงเป็นขนาดยามาตรฐานที่มีประสิทธิภาพสูงในการกำจัดเชื้อ HSV สำหรับ primary episode
• ข้อ จ. (ยาทา Acyclovir โดยทาทุกๆ 2 ชั่วโมง เป็นเวลา 4 วัน): ยาทา Acyclovir ทาทุก 2 ชั่วโมง ไม่แนะนำให้ใช้เดี่ยวๆ ในการรักษา Primary genital/oral Herpes simplex infection เนื่องจาก bioavailability ต่ำ ยาซึมผ่านรอยโรคได้น้อย ไม่ช่วยลดระยะเวลาการหายของแผลหรือลดความรุนแรงของอาการทั้งระบบ
📖 Guideline อ้างอิง:
แนวทางเวชปฏิบัติโรคผิวหนังที่พบบ่อย พ.ศ. 2562 (สมาคมแพทย์์ผิวหนังแห่งประเทศไทย)
📌 จุดจำก่อนสอบ:
• Crystal Nephropathy Prevention: การให้ยาทางหลอดเลือดดำ (IV) ต้องฉีดช้าๆ (infusion &gt; 1 ชม.) และให้ hydration อย่างเพียงพอเพื่อป้องกัน acyclovir crystal precipitation ใน renal tubules
• Time-Sensitive Initiation: ใน Herpes zoster หรือ Herpes simplex ต้องเริ่มยาภายใน 48-72 ชั่วโมงหลังเกิดรอยโรคจึงจะได้ efficacy สูงสุด</t>
        </is>
      </c>
      <c r="K119" s="166" t="inlineStr"/>
      <c r="L119" s="166" t="inlineStr">
        <is>
          <t>Dermatologic</t>
        </is>
      </c>
      <c r="M119" s="166" t="inlineStr">
        <is>
          <t>Superficial fungal</t>
        </is>
      </c>
      <c r="N119" s="165" t="inlineStr">
        <is>
          <t>Clinic</t>
        </is>
      </c>
      <c r="O119" s="166" t="inlineStr">
        <is>
          <t>ข้อ 4 (PLE_CC1_Practice_Exam.md)</t>
        </is>
      </c>
      <c r="P119" s="165" t="inlineStr">
        <is>
          <t>ข้อสอบจำลอง</t>
        </is>
      </c>
      <c r="Q119" s="165" t="inlineStr">
        <is>
          <t>Mock สภาเภสัชฯ Practice</t>
        </is>
      </c>
      <c r="R119" s="165" t="inlineStr"/>
    </row>
    <row r="120" ht="24" customHeight="1" s="49">
      <c r="A120" s="167" t="n">
        <v>118</v>
      </c>
      <c r="B120" s="166" t="inlineStr">
        <is>
          <t>จากข้อ 5. อีก 4 เดือนถัดมา ผู้ป่วยหญิงไทยคนดังกล่าวมีอาการเป็นสิวรุนแรงมากกว่าเดิม เนื่องจากได้ไป ซื้อเครื่องสำอางแบบใหม่มาใช้ ได้ไปพบแพทย์์และแพทย์์วินิจฉัยว่าเป็น Severe acne ยาใดไม่เหมาะสมกับ การใช้สำหรับรักษาผู้ป่วยรายนี้</t>
        </is>
      </c>
      <c r="C120" s="166" t="inlineStr"/>
      <c r="D120" s="166" t="inlineStr">
        <is>
          <t>Oral Isotretinoin</t>
        </is>
      </c>
      <c r="E120" s="166" t="inlineStr">
        <is>
          <t>Oral Doxycycline ร่วมกับทา topical retinoid</t>
        </is>
      </c>
      <c r="F120" s="166" t="inlineStr">
        <is>
          <t>Oral Doxycycline ร่วมกับทา Benzoyl peroxide 5% และ clindamycin gel</t>
        </is>
      </c>
      <c r="G120" s="166" t="inlineStr">
        <is>
          <t>Oral Doxycycline ร่วมกับทา topical retinoid และ Benzoyl peroxide 5%</t>
        </is>
      </c>
      <c r="H120" s="166" t="inlineStr">
        <is>
          <t>Oral Doxycycline ร่วมกับทา topical retinoid และ Benzoyl peroxide 5% และ clindamycin gel</t>
        </is>
      </c>
      <c r="I120" s="167" t="n">
        <v>2</v>
      </c>
      <c r="J120" s="166" t="inlineStr">
        <is>
          <t>✅ คำตอบที่ถูกต้อง: ข้อ ข. Oral Doxycycline ร่วมกับทา topical retinoid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ข้อ ข. (Oral Doxycycline ร่วมกับทา topical retinoid) เป็นคำตอบที่ถูกต้องและสอดคล้องกับหลักวิชาการและแนวทางเวชปฏิบัติในการรักษา
🔍 ข้ออื่นผิดเพราะอะไร:
• ข้อ ข. (Oral Doxycycline ร่วมกับทา topical retinoid): เป็น Tetracycline ครอบคลุม atypicals, rickettsia, scrub typhus, leptospirosis และ CA-MRSA ห้ามใช้ในเด็กอายุ &lt; 8 ปี และหญิงตั้งครรภ์ (ฟันเหลือง กระดูกเจริญช้า)
• ข้อ ค. (Oral Doxycycline ร่วมกับทา Benzoyl peroxide 5% และ clindamycin gel): เป็น Tetracycline ครอบคลุม atypicals, rickettsia, scrub typhus, leptospirosis และ CA-MRSA ห้ามใช้ในเด็กอายุ &lt; 8 ปี และหญิงตั้งครรภ์ (ฟันเหลือง กระดูกเจริญช้า)
• ข้อ ง. (Oral Doxycycline ร่วมกับทา topical retinoid และ Benzoyl peroxide 5% 129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เป็น Tetracycline ครอบคลุม atypicals, rickettsia, scrub typhus, leptospirosis และ CA-MRSA ห้ามใช้ในเด็กอายุ &lt; 8 ปี และหญิงตั้งครรภ์ (ฟันเหลือง กระดูกเจริญช้า)
• ข้อ จ. (Oral Doxycycline ร่วมกับทา topical retinoid และ Benzoyl peroxide 5% และ clindamycin gel): เป็น Tetracycline ครอบคลุม atypicals, rickettsia, scrub typhus, leptospirosis และ CA-MRSA ห้ามใช้ในเด็กอายุ &lt; 8 ปี และหญิงตั้งครรภ์ (ฟันเหลือง กระดูกเจริญช้า)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20" s="166" t="inlineStr"/>
      <c r="L120" s="166" t="inlineStr">
        <is>
          <t>Dermatologic</t>
        </is>
      </c>
      <c r="M120" s="166" t="inlineStr">
        <is>
          <t>Acne</t>
        </is>
      </c>
      <c r="N120" s="165" t="inlineStr">
        <is>
          <t>Clinic</t>
        </is>
      </c>
      <c r="O120" s="166" t="inlineStr">
        <is>
          <t>ข้อ 6 (PLE_CC1_Practice_Exam.md)</t>
        </is>
      </c>
      <c r="P120" s="165" t="inlineStr">
        <is>
          <t>ข้อสอบจำลอง</t>
        </is>
      </c>
      <c r="Q120" s="165" t="inlineStr">
        <is>
          <t>Mock สภาเภสัชฯ Practice</t>
        </is>
      </c>
      <c r="R120" s="165" t="inlineStr"/>
    </row>
    <row r="121" ht="24" customHeight="1" s="49">
      <c r="A121" s="167" t="n">
        <v>119</v>
      </c>
      <c r="B121" s="166" t="inlineStr">
        <is>
          <t>ผู้ป่วยชายไทย อายุ 32 ปี เข้ารับการรักษาที่โรงพยาบาล อาการของผู้ป่วยคือ พบผิวหนังนูนแดง เป็นผื่น หนาตัวขึ้น มีอาการคัน เมื่อแกะสะเก็ดออกพบว่า มีเลือดออกเป็นจุดๆ แพทย์์วินิจฉัยว่าเป็นโรคสะเก็ดเงิน และผู้ป่วยรายนี้มีโรคประจำตัว คือ Alcoholism มีประวัติแพ้ยาในกลุ่ม Penicillin จงบอกกการรักษาที่ควร หลีกเลี่ยงของผู้ป่วยรายนี้</t>
        </is>
      </c>
      <c r="C121" s="166" t="inlineStr"/>
      <c r="D121" s="166" t="inlineStr">
        <is>
          <t>Methotrexate</t>
        </is>
      </c>
      <c r="E121" s="166" t="inlineStr">
        <is>
          <t>Phototherapy</t>
        </is>
      </c>
      <c r="F121" s="166" t="inlineStr">
        <is>
          <t>Emollient</t>
        </is>
      </c>
      <c r="G121" s="166" t="inlineStr">
        <is>
          <t>Cyclosporine</t>
        </is>
      </c>
      <c r="H121" s="166" t="inlineStr">
        <is>
          <t>Coal tar</t>
        </is>
      </c>
      <c r="I121" s="167" t="inlineStr">
        <is>
          <t>1</t>
        </is>
      </c>
      <c r="J121" s="166" t="inlineStr">
        <is>
          <t>✅ คำตอบที่ถูกต้อง: ข้อ ก. Methotrexate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Methotrexate การเลือก Methotrexate เป็นคำตอบที่ถูกต้องตามแนวทางการรักษามาตรฐาน เนื่องจาก เป็น anchor csDMARD สำหรับ Rheumatoid arthritis ยับยั้ง dihydrofolate reductase ต้องให้ Folic acid เสริม และห้ามใช้ในหญิงตั้งครรภ์ (contraindication / teratogenic)
🔍 ข้ออื่นผิดเพราะอะไร:
• ข้อ ข. (Phototherapy): Phototherapy เช่น Narrowband UVB เป็นการรักษาทางกายภาพมาตรฐานที่มีประสิทธิภาพสูงสำหรับโรคสะเก็ดเงิน และไม่มีข้อห้ามใช้ในผู้ป่วยโรคพิษสุราเรื้อรัง (Alcoholism)
• ข้อ ค. (Emollient): Emollient เป็นสารเพิ่มความชุ่มชื้นแก่ผิวหนัง ช่วยลดการหลุดลอก ฟื้นฟูเกราะป้องกันผิว (skin barrier) และมีความปลอดภัยสูงสุด สามารถใช้ได้ในผู้ป่วยสะเก็ดเงินทุกราย
• ข้อ ง. (Cyclosporine): Cyclosporine เป็นยากลุ่ม Calcineurin inhibitor แม้มีผลข้างเคียงสำคัญคือพิษต่อไต (nephrotoxicity) และความดันโลหิตสูง แต่ตับไม่ใช่ตำแหน่งหลักในการเกิดพิษแบบ Methotrexate จึงสามารถใช้ได้หากติดตามการทำงานของไตอย่างใกล้ชิด
• ข้อ จ. (Coal tar): Coal tar เป็นยาทาดั้งเดิมที่ช่วยลดการแบ่งตัวของเซลล์ผิวหนัง (keratoplastic agent) มีความปลอดภัยสูงต่อระบบตับ จึงสามารถใช้รักษาโรคสะเก็ดเงินในผู้ป่วยกลุ่มนี้ได้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121" s="166" t="inlineStr"/>
      <c r="L121" s="166" t="inlineStr">
        <is>
          <t>Dermatologic</t>
        </is>
      </c>
      <c r="M121" s="166" t="inlineStr">
        <is>
          <t>Psoriasis</t>
        </is>
      </c>
      <c r="N121" s="165" t="inlineStr">
        <is>
          <t>Clinic</t>
        </is>
      </c>
      <c r="O121" s="166" t="inlineStr">
        <is>
          <t>ข้อ 7 (PLE_CC1_Practice_Exam.md)</t>
        </is>
      </c>
      <c r="P121" s="165" t="inlineStr">
        <is>
          <t>ข้อสอบจำลอง</t>
        </is>
      </c>
      <c r="Q121" s="165" t="inlineStr">
        <is>
          <t>Mock สภาเภสัชฯ Practice</t>
        </is>
      </c>
      <c r="R121" s="165" t="inlineStr"/>
    </row>
    <row r="122" ht="24" customHeight="1" s="49">
      <c r="A122" s="167" t="n">
        <v>120</v>
      </c>
      <c r="B122" s="166" t="inlineStr">
        <is>
          <t>ผู้ป่วยชายอายุ 23 ปี มาขอซื้อยาที่ร้านขายยา มีอาการเป็นผื่นบริเวณเท้า สีจาง เป็นด่าง มีขอบเขตไม่ ชัดเจน ไม่มีอาการคัน ผู้ป่วยเป็นนักกีฬามหาวิทยาลัย ออกกำลังกายเป็นประจำ และต้องสวมรองเท้าและถุง เท้านาน จากอาการดังกล่าว จงวินิจฉัยโรคเบื้องต้นของผู้ป่วยรายนี้</t>
        </is>
      </c>
      <c r="C122" s="166" t="inlineStr"/>
      <c r="D122" s="166" t="inlineStr">
        <is>
          <t>Dermatophytosis</t>
        </is>
      </c>
      <c r="E122" s="166" t="inlineStr">
        <is>
          <t>Warts</t>
        </is>
      </c>
      <c r="F122" s="166" t="inlineStr">
        <is>
          <t>Corn and callus</t>
        </is>
      </c>
      <c r="G122" s="166" t="inlineStr">
        <is>
          <t>Pityriasis versicolor</t>
        </is>
      </c>
      <c r="H122" s="166" t="inlineStr">
        <is>
          <t>SLE</t>
        </is>
      </c>
      <c r="I122" s="167" t="n">
        <v>4</v>
      </c>
      <c r="J122" s="166" t="inlineStr">
        <is>
          <t>✅ คำตอบที่ถูกต้อง: ข้อ ง. Pityriasis versicolor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ง. (Pityriasis versicolor) เป็นคำตอบที่ถูกต้องและสอดคล้องกับหลักวิชาการและแนวทางเวชปฏิบัติในการรักษา
🔍 ข้ออื่นผิดเพราะอะไร:
• ข้อ ข. (Warts): Warts (หูด) เกิดจากการติดเชื้อไวรัส Human Papillomavirus (HPV) มีลักษณะเป็นตุ่มนูนผิวขรุขระ (verrucous papule) หรือจุดดำของหลอดเลือดฝอยอุดตัน ไม่ได้เป็นผื่นด่างจางขอบเขตไม่ชัดเจน
• ข้อ ค. (Corn and callus): Corn and callus (ตาปลาและรอยด้าน) เกิดจากแรงกดและแรงเสียดสีเรื้อรัง ทำให้ผิวหนังชั้น Stratum corneum หนาตัวเฉพาะจุด มีลักษณะแข็งด้านและเจ็บเวลากด ไม่ใช่รอยผื่นสีจางกระจาย
• ข้อ ง. (Piryriasis versicolor 130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Pityriasis versicolor (เกลื้อน) เกิดจากเชื้อรา Malassezia furfur มักพบบริเวณหน้าอก หลัง หรือลำตัวส่วนบนที่มีต่อมไขมันหนาแน่น รอยโรคเป็นดวงด่างสีขาว น้ำตาล หรือแดงร่วมกับมีขุยละเอียดเมื่อขูด พบได้น้อยมากบริเวณฝ่าเท้า
• ข้อ จ. (SLE): SLE (Systemic Lupus Erythematosus) รอยโรคทางผิวหนังมักเป็นผื่นรูปผีเสื้อ (Malar rash) บริเวณโหนกแก้ม หรือ Discoid rash ที่ไวต่อแสงแดด ไม่ได้แสดงอาการเป็นรอยด่างที่เท้าจากการใส่รองเท้า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22" s="166" t="inlineStr"/>
      <c r="L122" s="166" t="inlineStr">
        <is>
          <t>Dermatologic</t>
        </is>
      </c>
      <c r="M122" s="166" t="inlineStr">
        <is>
          <t>Superficial fungal</t>
        </is>
      </c>
      <c r="N122" s="165" t="inlineStr">
        <is>
          <t>Clinic</t>
        </is>
      </c>
      <c r="O122" s="166" t="inlineStr">
        <is>
          <t>ข้อ 10 (PLE_CC1_Practice_Exam.md)</t>
        </is>
      </c>
      <c r="P122" s="165" t="inlineStr">
        <is>
          <t>ข้อสอบจำลอง</t>
        </is>
      </c>
      <c r="Q122" s="165" t="inlineStr">
        <is>
          <t>Mock สภาเภสัชฯ Practice</t>
        </is>
      </c>
      <c r="R122" s="165" t="inlineStr"/>
    </row>
    <row r="123" ht="24" customHeight="1" s="49">
      <c r="A123" s="167" t="n">
        <v>121</v>
      </c>
      <c r="B123" s="166" t="inlineStr">
        <is>
          <t>จากการวินิจฉัยในข้อก่อนหน้า จงเลือกใช้ยาให้เหมาะสมกับโรคของผู้ป่วย</t>
        </is>
      </c>
      <c r="C123" s="166" t="inlineStr"/>
      <c r="D123" s="166" t="inlineStr">
        <is>
          <t>Oral Griseofulvin 500 มิลลิกรัมต่อวัน ติดต่อกัน 6-8 สัปดาห์</t>
        </is>
      </c>
      <c r="E123" s="166" t="inlineStr">
        <is>
          <t>Oral Terbinafine 250 มิลลิกรัมต่อวัน ติดต่อกัน 14 วัน</t>
        </is>
      </c>
      <c r="F123" s="166" t="inlineStr">
        <is>
          <t>2.5% Selenium sulfide shampoo ฟอกตัวทิ้งไว้ 15 นาที วันละครั้ง 2-4 สัปดาห์</t>
        </is>
      </c>
      <c r="G123" s="166" t="inlineStr">
        <is>
          <t>Oral Ketoconazole 200 มิลลิกรัมต่อวัน เป็นเวลา 10-14 วัน</t>
        </is>
      </c>
      <c r="H123" s="166" t="inlineStr">
        <is>
          <t>Oral Ketoconazole 200 mg OD ร่วมกับ Selenium sulfide shampoo</t>
        </is>
      </c>
      <c r="I123" s="167" t="n">
        <v>3</v>
      </c>
      <c r="J123" s="166" t="inlineStr">
        <is>
          <t>✅ คำตอบที่ถูกต้อง: ข้อ ค. 2.5% Selenium sulfide shampoo ฟอกตัวทิ้งไว้ 15 นาที วันละครั้ง 2-4 สัปดาห์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ค. (2.5% Selenium sulfide shampoo ฟอกตัวทิ้งไว้ 15 นาที วันละครั้ง 2-4 สัปดาห์) เป็นคำตอบที่ถูกต้องและสอดคล้องกับหลักวิชาการและแนวทางเวชปฏิบัติในการรักษา
🔍 ข้ออื่นผิดเพราะอะไร:
• ข้อ ข. (Oral Terbinafine 250 มิลลิกรัมต่อวัน ติดต่อกัน 14 วัน): Oral Terbinafine 250 มิลลิกรัมต่อวัน เป็นยาต้านเชื้อรากลุ่ม Allylamine ซึ่งเป็นยานวัตกรรมที่มีประสิทธิภาพสูงในการยับยั้ง Squalene epoxidase แต่ในบริบทแนวทางเดิมหรือข้อสอบข้อนี้ระบุ Griseofulvin เป็นคำตอบที่เจาะจง
• ข้อ ค. (2.5% Selenium sulfide shampoo ฟอกเท้าทิ้งไว้ 15 นาที วันละครั้ง ติดต่อกัน 2-4 สัปดาห์): 2.5% Selenium sulfide shampoo เป็นยาทาภายนอกที่มีฤทธิ์ keratolytic และต้านเชื้อ Malassezia นิยมใช้รักษาเกลื้อน (Pityriasis versicolor) หรือรังแค ไม่ใช่การรักษาหลักสำหรับ Dermatophytosis ทั่วไป
• ข้อ ง. (Oral Ketoconazole 200 มิลลิกรัมต่อวัน เป็นเวลา 10-14 วัน): Oral Ketoconazole 200 มิลลิกรัมต่อวัน มีความเสี่ยงสูงต่อการเกิดพิษร้ายแรงต่อตับ (severe hepatotoxicity) และปฏิกิริยาระหว่างยาผ่าน CYP3A4 องค์การอาหารและยาจึงยกเลิกการใช้ในรูปแบบรับประทานสำหรับโรคเชื้อราตื้น
• ข้อ จ. (2.5 % Selenium sulfide shampoo ฟอกเท้าทิ้งไว้ 15 นาที วันละครั้ง ติดต่อกัน 2-4 สัปดาห์ และ Oral Ketoconazole 200 มิลลิกรัมต่อวัน เป็นเวลา 10-14 วัน): การใช้ 2.5% Selenium sulfide shampoo ร่วมกับ Oral Ketoconazole เป็นการใช้ยาซ้ำซ้อนที่ไม่สมเหตุสมผล และ Oral Ketoconazole มีความเสี่ยงต่อพิษตับสูงจึงไม่แนะนำให้ใช้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3" s="166" t="inlineStr"/>
      <c r="L123" s="166" t="inlineStr">
        <is>
          <t>Dermatologic</t>
        </is>
      </c>
      <c r="M123" s="166" t="inlineStr">
        <is>
          <t>Superficial fungal</t>
        </is>
      </c>
      <c r="N123" s="165" t="inlineStr">
        <is>
          <t>Clinic</t>
        </is>
      </c>
      <c r="O123" s="166" t="inlineStr">
        <is>
          <t>ข้อ 11 (PLE_CC1_Practice_Exam.md)</t>
        </is>
      </c>
      <c r="P123" s="165" t="inlineStr">
        <is>
          <t>ข้อสอบจำลอง</t>
        </is>
      </c>
      <c r="Q123" s="165" t="inlineStr">
        <is>
          <t>Mock สภาเภสัชฯ Practice</t>
        </is>
      </c>
      <c r="R123" s="165" t="inlineStr"/>
    </row>
    <row r="124" ht="24" customHeight="1" s="49">
      <c r="A124" s="167" t="n">
        <v>122</v>
      </c>
      <c r="B124" s="166" t="inlineStr">
        <is>
          <t>ยาในข้อใดที่มีผลทำให้เกิด Phototoxicity reaction ที่อาจมีผื่นผิวหนังเป็นรอยดำหลังการอักเสบตามมา และพบได้ยาก คือ ฝ้าถาวร (Exogenous ochronosis) เกิดจากสาเหตุใด</t>
        </is>
      </c>
      <c r="C124" s="166" t="inlineStr"/>
      <c r="D124" s="166" t="inlineStr">
        <is>
          <t>Corticosteroids</t>
        </is>
      </c>
      <c r="E124" s="166" t="inlineStr">
        <is>
          <t>Hydroquinone</t>
        </is>
      </c>
      <c r="F124" s="166" t="inlineStr">
        <is>
          <t>Azelaic acid</t>
        </is>
      </c>
      <c r="G124" s="166" t="inlineStr">
        <is>
          <t>Tretinoin</t>
        </is>
      </c>
      <c r="H124" s="166" t="inlineStr">
        <is>
          <t>Isopropylcatechol</t>
        </is>
      </c>
      <c r="I124" s="167" t="n">
        <v>2</v>
      </c>
      <c r="J124" s="166" t="inlineStr">
        <is>
          <t>✅ คำตอบที่ถูกต้อง: ข้อ ข. Hydroquinone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ข. (Hydroquinone) เป็นคำตอบที่ถูกต้องและสอดคล้องกับหลักวิชาการและแนวทางเวชปฏิบัติในการรักษา
🔍 ข้ออื่นผิดเพราะอะไร:
• ข้อ ข. (Hydroquinone): Hydroquinone ยับยั้งเอนไซม์ Tyrosinase ในการสร้างเม็ดสีเมลานิน การใช้ความเข้มข้นสูงหรือใช้ต่อเนื่องเป็นเวลานานก่อให้เกิดภาวะฝ้าถาวรสีน้ำเงินดำ (Exogenous ochronosis) ได้จริงทางพิษวิทยาคลินิก
• ข้อ ค. (Azelaic acid): Azelaic acid ออกฤทธิ์ยับยั้งเอนไซม์ Tyrosinase และลดการอักเสบ มีความปลอดภัยสูง ไม่ทำให้เกิด Phototoxicity หรือภาวะฝ้าถาวร Exogenous ochronosis
• ข้อ ง. (Tretinoin): Tretinoin เป็นอนุพันธ์วิตามินเอช่วยกระตุ้นการผลัดเซลล์ผิว แม้ทำให้ผิวระคายเคืองและไวต่อแสงแดด แต่ไม่ก่อให้เกิดฝ้าถาวร Exogenous ochronosis เหมือนการสะสมของสารกลุ่มฟีนอล
• ข้อ จ. (Isopropylcatechol): Isopropylcatechol เป็นสารฟอกผิวขาวที่ออกฤทธิ์ทำลายเซลล์ Melanocyte ทำให้เกิดภาวะรอยด่างขาวแบบ Leukoderma ถาวร มากกว่าการเกิด Exogenous ochronosis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24" s="166" t="inlineStr"/>
      <c r="L124" s="166" t="inlineStr">
        <is>
          <t>Dermatologic</t>
        </is>
      </c>
      <c r="M124" s="166" t="inlineStr">
        <is>
          <t>Eczema &amp; Dermatitis</t>
        </is>
      </c>
      <c r="N124" s="165" t="inlineStr">
        <is>
          <t>Clinic</t>
        </is>
      </c>
      <c r="O124" s="166" t="inlineStr">
        <is>
          <t>ข้อ 24 (PLE_CC1_Practice_Exam.md)</t>
        </is>
      </c>
      <c r="P124" s="165" t="inlineStr">
        <is>
          <t>ข้อสอบจำลอง</t>
        </is>
      </c>
      <c r="Q124" s="165" t="inlineStr">
        <is>
          <t>Mock สภาเภสัชฯ Practice</t>
        </is>
      </c>
      <c r="R124" s="165" t="inlineStr"/>
    </row>
    <row r="125" ht="24" customHeight="1" s="49">
      <c r="A125" s="167" t="n">
        <v>123</v>
      </c>
      <c r="B125" s="166" t="inlineStr">
        <is>
          <t>ผู้ป่วยมีตุ่มน้ำใส ตุ่มแดงคัน บริเวณซอกนิ้วมือ นิ้วเท้า รักแร้และลำตัว โดยลักษณะรอยโรคจะไม่มีขุย ไม่ มีสะเก็ด มีอาการคันมากโดยเฉพาะตอนกลางคืน จากข้างต้น อาการดังกล่าวเกิดจากสาเหตุใด</t>
        </is>
      </c>
      <c r="C125" s="166" t="inlineStr"/>
      <c r="D125" s="166" t="inlineStr">
        <is>
          <t>Scabies</t>
        </is>
      </c>
      <c r="E125" s="166" t="inlineStr">
        <is>
          <t>Lice</t>
        </is>
      </c>
      <c r="F125" s="166" t="inlineStr">
        <is>
          <t>Pediculosis pubis</t>
        </is>
      </c>
      <c r="G125" s="166" t="inlineStr">
        <is>
          <t>Eczema</t>
        </is>
      </c>
      <c r="H125" s="166" t="inlineStr">
        <is>
          <t>Chicken pox</t>
        </is>
      </c>
      <c r="I125" s="167" t="n">
        <v>1</v>
      </c>
      <c r="J125" s="166" t="inlineStr">
        <is>
          <t>✅ คำตอบที่ถูกต้อง: ข้อ ก. Scabies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Scabies การเลือก Scabies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(Lice): Lice (Pediculosis capitis หรือเหา) เกิดจากแมลงปรสิตดูดเลือดบนหนังศีรษะ ทำให้คันศีรษะและพบตัวเหาหรือไข่เหาสีขาวเกาะติดแน่นกับโคนเส้นผม ไม่ได้เกิดเป็นตุ่มน้ำใสตามง่ามนิ้วมือและรักแร้
• ข้อ ค. (Pediculosis pubis): Pediculosis pubis (โลน) ติดต่อทางเพศสัมพันธ์ อาศัยอยู่บริเวณขนหัวหน่าว ทำให้เกิดอาการคันเฉพาะที่บริเวณอวัยวะเพศ และอาจพบรอยจุดสีน้ำเงินแกมเทา (maculae caeruleae)
• ข้อ ง. (Eczema): Eczema (ผิวหนังอักเสบ) มักมีขุยหรือสะเก็ด (scaling) ร่วมกับผิวแห้งหรือมีตุ่มน้ำซึม และอาการคันมักไม่จำเพาะเจาะจงว่าต้องคันรุนแรงเฉพาะเวลากลางคืนเหมือนหิด
• ข้อ จ. (Chicken pox): Chickenpox (อีสุกอีใส) เกิดจากการติดเชื้อ Varicella-Zoster Virus มักมีไข้สูงนำมาก่อน ตุ่มน้ำใสมีลักษณะคล้ายหยดน้ำบนกลีบกุหลาบ (dewdrop on a rose petal) กระจายทั่วลำตัว ใบหน้า และศีรษะ ไม่จำกัดเฉพาะง่ามนิ้ว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5" s="166" t="inlineStr"/>
      <c r="L125" s="166" t="inlineStr">
        <is>
          <t>Dermatologic</t>
        </is>
      </c>
      <c r="M125" s="166" t="inlineStr">
        <is>
          <t>Eczema &amp; Dermatitis</t>
        </is>
      </c>
      <c r="N125" s="165" t="inlineStr">
        <is>
          <t>Clinic</t>
        </is>
      </c>
      <c r="O125" s="166" t="inlineStr">
        <is>
          <t>ข้อ 28 (PLE_CC1_Practice_Exam.md)</t>
        </is>
      </c>
      <c r="P125" s="165" t="inlineStr">
        <is>
          <t>ข้อสอบจำลอง</t>
        </is>
      </c>
      <c r="Q125" s="165" t="inlineStr">
        <is>
          <t>Mock สภาเภสัชฯ Practice</t>
        </is>
      </c>
      <c r="R125" s="165" t="inlineStr"/>
    </row>
    <row r="126" ht="24" customHeight="1" s="49">
      <c r="A126" s="167" t="n">
        <v>124</v>
      </c>
      <c r="B126" s="166" t="inlineStr">
        <is>
          <t>จากข้อ 28. ผู้ป่วยรายนี้ควรได้รับการรักษาอย่างไร</t>
        </is>
      </c>
      <c r="C126" s="166" t="inlineStr"/>
      <c r="D126" s="166" t="inlineStr">
        <is>
          <t>Acyclovir</t>
        </is>
      </c>
      <c r="E126" s="166" t="inlineStr">
        <is>
          <t>Triamcinolone</t>
        </is>
      </c>
      <c r="F126" s="166" t="inlineStr">
        <is>
          <t>Benzyl benzoate 25% lotion</t>
        </is>
      </c>
      <c r="G126" s="166" t="inlineStr">
        <is>
          <t>Malathion shampoo</t>
        </is>
      </c>
      <c r="H126" s="166" t="inlineStr">
        <is>
          <t>Pyretrin shampoo</t>
        </is>
      </c>
      <c r="I126" s="167" t="n">
        <v>3</v>
      </c>
      <c r="J126" s="166" t="inlineStr">
        <is>
          <t>✅ คำตอบที่ถูกต้อง: ข้อ ค. Benzyl benzoate 25% lotion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ค. (Benzyl benzoate 25% lotion) เป็นคำตอบที่ถูกต้องและสอดคล้องกับหลักวิชาการและแนวทางเวชปฏิบัติในการรักษา
🔍 ข้ออื่นผิดเพราะอะไร:
• ข้อ ข. (Triamcinolone): Triamcinolone เป็น Topical corticosteroid ที่มีฤทธิ์กดภูมิคุ้มกันและลดการอักเสบ การใช้ในโรคหิดจะทำให้เชื้อแพร่กระจายมากขึ้นและบดบังรอยโรคเดิม (Scabies incognito)
• ข้อ ค. (Benzyl benzoate 135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Benzyl benzoate 25% เป็นยาทาฆ่าหิดมาตรฐานที่ออกฤทธิ์ต่อระบบประสาทของตัวไรหิด ทาทั่วตัวทิ้งไว้ 24 ชั่วโมง ช่วยกำจัดตัวหิดได้อย่างมีประสิทธิภาพ
• ข้อ ง. (Malathion shampoo): Malathion shampoo เป็นยาฆ่าแมลงกลุ่ม Organophosphate ยับยั้ง Acetylcholinesterase มีข้อบ่งใช้หลักในการกำจัดเหาและโลนบนหนังศีรษะ
• ข้อ จ. (Pyretrin shampoo): Pyrethrin shampoo ผสม Piperonyl butoxide ออกฤทธิ์บล็อกช่องโซเดียมในระบบประสาทของปรสิต ใช้สำหรับกำจัดเหาบนศีรษะ ไม่ใช่ยามาตรฐานสำหรับรักษาหิดตามลำตัว
📖 Guideline อ้างอิง:
แนวทางเวชปฏิบัติโรคผิวหนังที่พบบ่อย พ.ศ. 2562 (สมาคมแพทย์์ผิวหนังแห่งประเทศไทย)
📌 จุดจำก่อนสอบ:
• Crystal Nephropathy Prevention: การให้ยาทางหลอดเลือดดำ (IV) ต้องฉีดช้าๆ (infusion &gt; 1 ชม.) และให้ hydration อย่างเพียงพอเพื่อป้องกัน acyclovir crystal precipitation ใน renal tubules
• Time-Sensitive Initiation: ใน Herpes zoster หรือ Herpes simplex ต้องเริ่มยาภายใน 48-72 ชั่วโมงหลังเกิดรอยโรคจึงจะได้ efficacy สูงสุด</t>
        </is>
      </c>
      <c r="K126" s="166" t="inlineStr"/>
      <c r="L126" s="166" t="inlineStr">
        <is>
          <t>Dermatologic</t>
        </is>
      </c>
      <c r="M126" s="166" t="inlineStr">
        <is>
          <t>Eczema &amp; Dermatitis</t>
        </is>
      </c>
      <c r="N126" s="165" t="inlineStr">
        <is>
          <t>Clinic</t>
        </is>
      </c>
      <c r="O126" s="166" t="inlineStr">
        <is>
          <t>ข้อ 29 (PLE_CC1_Practice_Exam.md)</t>
        </is>
      </c>
      <c r="P126" s="165" t="inlineStr">
        <is>
          <t>ข้อสอบจำลอง</t>
        </is>
      </c>
      <c r="Q126" s="165" t="inlineStr">
        <is>
          <t>Mock สภาเภสัชฯ Practice</t>
        </is>
      </c>
      <c r="R126" s="165" t="inlineStr"/>
    </row>
    <row r="127" ht="24" customHeight="1" s="49">
      <c r="A127" s="167" t="n">
        <v>125</v>
      </c>
      <c r="B127" s="166" t="inlineStr">
        <is>
          <t>ข้อใดถูกต้องเกี่ยวกับการเลือกใช้ยาทาเพื่อรักษาโรคผิวหนัง</t>
        </is>
      </c>
      <c r="C127" s="166" t="inlineStr"/>
      <c r="D127" s="166" t="inlineStr">
        <is>
          <t>ยาพื้นที่มีสารลอกขุยจะเพิ่มการดูดซึมของตัวยา</t>
        </is>
      </c>
      <c r="E127" s="166" t="inlineStr">
        <is>
          <t>ควรใช้ topical corticosteroid อย่างต่อเนื่องนาน 4-8 สัปดาห์</t>
        </is>
      </c>
      <c r="F127" s="166" t="inlineStr">
        <is>
          <t>ควรใช้ topical corticosteroid ที่มีความแรงสูงก่อนจึงค่อยใช้ความแรงต่ำ</t>
        </is>
      </c>
      <c r="G127" s="166" t="inlineStr">
        <is>
          <t>ยาพื้นที่เป็นขี้ผึ้ง ควรใช้กับผิวหนังอักเสบที่มีน้ำเหลืองซึมเพื่อดูดซับน้ำเหลือง</t>
        </is>
      </c>
      <c r="H127" s="166" t="inlineStr">
        <is>
          <t>ยาพื้นที่มีแอลกอฮอล์ผสมอยู่ควรใช้กับแผลเปิดสดเพื่อฆ่าเชื้อ</t>
        </is>
      </c>
      <c r="I127" s="167" t="n">
        <v>1</v>
      </c>
      <c r="J127" s="166" t="inlineStr">
        <is>
          <t>✅ คำตอบที่ถูกต้อง: ข้อ ก. ยาพื้นที่มีสารลอกขุยจะเพิ่มการดูดซึมของตัวยา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ยาพื้นที่มีสารลอกขุยจะเพิ่มการดูดซึมของตัวยา การเลือก ยาพื้นที่มีสารลอกขุยจะเพิ่มการดูดซึมของตัวยา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(ควรใช้ topical corticosteroid อย่างต่อเนื่องนาน 4-8 สัปดาห์): การใช้ Topical corticosteroid ความแรงปานกลางถึงสูงอย่างต่อเนื่องนานเกิน 2-4 สัปดาห์ เสี่ยงต่อการเกิดผิวหนังฝ่อ (atrophy), รอยแตกผิวหนัง (striae), และการกดการทำงานของต่อมหมวกไต (HPA axis suppression)
• ข้อ ค. (ควรใช้ topical corticosteroid ที่มีความแรงสูงก่อนจึงค่อยใช้ความแรงต่ำ): หลักการใช้ Topical corticosteroid ทั่วไปควรเริ่มจากความแรงต่ำสุดที่ควบคุมรอยโรคได้ หรือใช้ความแรงสูงในระยะสั้นเพื่อควบคุมการอักเสบเฉียบพลันแล้วปรับลดลง (tapering) เพื่อความปลอดภัย
• ข้อ ง. (ยาพื้นที่เป็นขี้ผึ้ง ควรใช้กับผิวหนังอักเสบที่มีน้ำเหลืองซึมเพื่อดูดซับน้ำเหลือง): ยาพื้นชนิดขี้ผึ้ง (Ointment) มีคุณสมบัติปิดกั้นผิวหนัง (occlusive) สูง เหมาะสำหรับรอยโรคแห้งหนาด้าน หากนำมาใช้กับแผลที่มีน้ำเหลืองเยิ้มจะทำให้แผลแฉะ เกิดการหมักหมมและติดเชื้อซ้ำซ้อน
• ข้อ จ. (ยาพื้นที่มีแอลกอัอล์ผสมอยู่ควรใช้กับแผลถลอกเพื่อประสิทธิภาพในการฆ่าเชื้อ 136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ยาพื้นที่มีส่วนผสมของแอลกอฮอล์จะทำให้เกิดอาการแสบร้อน ระคายเคืองอย่างรุนแรง และทำลายเนื้อเยื่อบริเวณแผลถลอก จึงห้ามนำมาใช้กับแผลสดหรือผิวหนังเปิด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27" s="166" t="inlineStr"/>
      <c r="L127" s="166" t="inlineStr">
        <is>
          <t>Dermatologic</t>
        </is>
      </c>
      <c r="M127" s="166" t="inlineStr">
        <is>
          <t>Eczema &amp; Dermatitis</t>
        </is>
      </c>
      <c r="N127" s="165" t="inlineStr">
        <is>
          <t>Clinic</t>
        </is>
      </c>
      <c r="O127" s="166" t="inlineStr">
        <is>
          <t>ข้อ 32 (PLE_CC1_Practice_Exam.md)</t>
        </is>
      </c>
      <c r="P127" s="165" t="inlineStr">
        <is>
          <t>ข้อสอบจำลอง</t>
        </is>
      </c>
      <c r="Q127" s="165" t="inlineStr">
        <is>
          <t>Mock สภาเภสัชฯ Practice</t>
        </is>
      </c>
      <c r="R127" s="165" t="inlineStr"/>
    </row>
    <row r="128" ht="24" customHeight="1" s="49">
      <c r="A128" s="167" t="n">
        <v>126</v>
      </c>
      <c r="B128" s="166" t="inlineStr">
        <is>
          <t>ผู้ป่วยหญิงไทยคู่ อายุ 30 ปี มาพบแพทย์์ด้วยอาการ มีผื่นที่ผิวหนังส่วนใหญ่เป็นผื่นแดงราบ มีไข้ ต่อม น้ำเหลืองโต ร่วมกับมีความผิดปกติของอวัยวะภายใน นอกจากนี้การตรวจ CBC พบว่ามี Eosinophil สูงขึ้น อาการดังกล่าวเรียกว่าอะไร</t>
        </is>
      </c>
      <c r="C128" s="166" t="inlineStr"/>
      <c r="D128" s="166" t="inlineStr">
        <is>
          <t>Exfoliative dermatitis</t>
        </is>
      </c>
      <c r="E128" s="166" t="inlineStr">
        <is>
          <t>AGEP</t>
        </is>
      </c>
      <c r="F128" s="166" t="inlineStr">
        <is>
          <t>DRESS</t>
        </is>
      </c>
      <c r="G128" s="166" t="inlineStr">
        <is>
          <t>SJS</t>
        </is>
      </c>
      <c r="H128" s="166" t="inlineStr">
        <is>
          <t>TEN</t>
        </is>
      </c>
      <c r="I128" s="167" t="n">
        <v>3</v>
      </c>
      <c r="J128" s="166" t="inlineStr">
        <is>
          <t>✅ คำตอบที่ถูกต้อง: ข้อ ค. DRESS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ค. (DRESS) เป็นคำตอบที่ถูกต้องและสอดคล้องกับหลักวิชาการและแนวทางเวชปฏิบัติในการรักษา
🔍 ข้ออื่นผิดเพราะอะไร:
• ข้อ ข. (AGEP): AGEP (Acute Generalized Exanthematous Pustulosis) มีลักษณะเด่นคือตุ่มหนองปลอดเชื้อขนาดเล็กจำนวนมาก (sterile pustules) กระจายบนผิวหนังสีแดง ร่วมกับมีไข้สูงและ Neutrophilia ชัดเจน
• ข้อ ค. (DRESS): DRESS (Drug Reaction with Eosinophilia and Systemic Symptoms) เป็นผื่นแพ้ยาที่มีไข้สูง ต่อมน้ำเหลืองโต อวัยวะภายในอักเสบ เช่น ตับอักเสบ และตรวจพบ Eosinophilia หรือ atypical lymphocytes
• ข้อ ง. (SJS): SJS (Stevens-Johnson Syndrome) มีลักษณะเป็นผื่นแดงร่วมกับตุ่มน้ำพอง ผิวหนังหลุดลอกน้อยกว่า 10% ของพื้นที่ผิวกาย และต้องมีการหลุดลอกของเยื่อบุเมือก (mucosal involvement) อย่างน้อย 2 แห่ง
• ข้อ จ. (TEN): TEN (Toxic Epidermal Necrolysis) เป็นภาวะแพ้ยารุนแรงที่มีการหลุดลอกของผิวหนังกำพร้ามากกว่า 30% ของพื้นที่ผิวกาย ร่วมกับสัญญาณ Nikolsky sign ให้ผลบวกและเกิดพยาธิสภาพของเยื่อบุรุนแรง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28" s="166" t="inlineStr"/>
      <c r="L128" s="166" t="inlineStr">
        <is>
          <t>Dermatologic</t>
        </is>
      </c>
      <c r="M128" s="166" t="inlineStr">
        <is>
          <t>Eczema &amp; Dermatitis</t>
        </is>
      </c>
      <c r="N128" s="165" t="inlineStr">
        <is>
          <t>Clinic</t>
        </is>
      </c>
      <c r="O128" s="166" t="inlineStr">
        <is>
          <t>ข้อ 34 (PLE_CC1_Practice_Exam.md)</t>
        </is>
      </c>
      <c r="P128" s="165" t="inlineStr">
        <is>
          <t>ข้อสอบจำลอง</t>
        </is>
      </c>
      <c r="Q128" s="165" t="inlineStr">
        <is>
          <t>Mock สภาเภสัชฯ Practice</t>
        </is>
      </c>
      <c r="R128" s="165" t="inlineStr"/>
    </row>
    <row r="129" ht="24" customHeight="1" s="49">
      <c r="A129" s="167" t="n">
        <v>127</v>
      </c>
      <c r="B129" s="166" t="inlineStr">
        <is>
          <t>เชื้อไวรัสในข้อใดก่อให้เกิดอาการดังกล่าว</t>
        </is>
      </c>
      <c r="C129" s="166" t="inlineStr"/>
      <c r="D129" s="166" t="inlineStr">
        <is>
          <t>Human corona virus</t>
        </is>
      </c>
      <c r="E129" s="166" t="inlineStr">
        <is>
          <t>Human papilloma virus</t>
        </is>
      </c>
      <c r="F129" s="166" t="inlineStr">
        <is>
          <t>Human herpes virus 4</t>
        </is>
      </c>
      <c r="G129" s="166" t="inlineStr">
        <is>
          <t>Adenovirus</t>
        </is>
      </c>
      <c r="H129" s="166" t="inlineStr">
        <is>
          <t>Cytomegalovirus</t>
        </is>
      </c>
      <c r="I129" s="167" t="n">
        <v>2</v>
      </c>
      <c r="J129" s="166" t="inlineStr">
        <is>
          <t>✅ คำตอบที่ถูกต้อง: ข้อ ข. Human papilloma virus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ข. (Human papilloma virus) เป็นคำตอบที่ถูกต้องและสอดคล้องกับหลักวิชาการและแนวทางเวชปฏิบัติในการรักษา
🔍 ข้ออื่นผิดเพราะอะไร:
• ข้อ ข. (Human papilloma virus): Human Papillomavirus (HPV) เป็นเชื้อไวรัส DNA ที่ก่อให้เกิดหูดตามผิวหนัง (Verruca vulgaris), หูดหงอนไก่ (Condyloma acuminata) และมะเร็งปากมดลูก
• ข้อ ค. (Human herpes virus 4): Human Herpesvirus 4 (Epstein-Barr Virus หรือ EBV) สัมพันธ์กับโรคติดเชื้อ Infectious Mononucleosis และโรคมะเร็งต่อมน้ำเหลือง Burkitt lymphoma
• ข้อ ง. (Adenovirus): Adenovirus มักเป็นสาเหตุของการติดเชื้อในระบบทางเดินหายใจ เยื่อบุตาอักเสบ (epidemic keratoconjunctivitis) และทางเดินอาหารอักเสบในเด็ก
• ข้อ จ. (Cytomegalovirus 138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Cytomegalovirus (CMV หรือ HHV-5) ก่อให้เกิดการติดเชื้อรุนแรงในผู้ป่วยภูมิคุ้มกันบกพร่อง เช่น จอประสาทตาอักเสบ (CMV retinitis) หรือปอดอักเสบ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9" s="166" t="inlineStr"/>
      <c r="L129" s="166" t="inlineStr">
        <is>
          <t>Dermatologic</t>
        </is>
      </c>
      <c r="M129" s="166" t="inlineStr">
        <is>
          <t>Eczema &amp; Dermatitis</t>
        </is>
      </c>
      <c r="N129" s="165" t="inlineStr">
        <is>
          <t>Clinic</t>
        </is>
      </c>
      <c r="O129" s="166" t="inlineStr">
        <is>
          <t>ข้อ 39 (PLE_CC1_Practice_Exam.md)</t>
        </is>
      </c>
      <c r="P129" s="165" t="inlineStr">
        <is>
          <t>ข้อสอบจำลอง</t>
        </is>
      </c>
      <c r="Q129" s="165" t="inlineStr">
        <is>
          <t>Mock สภาเภสัชฯ Practice</t>
        </is>
      </c>
      <c r="R129" s="165" t="inlineStr"/>
    </row>
    <row r="130" ht="24" customHeight="1" s="49">
      <c r="A130" s="167" t="n">
        <v>128</v>
      </c>
      <c r="B130" s="166" t="inlineStr">
        <is>
          <t>ข้อใดกล่าวไม่ถูกต้องเกี่ยวกับการใช้ยารักษาสิว</t>
        </is>
      </c>
      <c r="C130" s="166" t="inlineStr"/>
      <c r="D130" s="166" t="inlineStr">
        <is>
          <t>หากเป็นสิวระดับ mild สามารถใช้ topical retinoid ในการรักษาเพียงตัวเดียวได้</t>
        </is>
      </c>
      <c r="E130" s="166" t="inlineStr">
        <is>
          <t>หากเป็นสิวระดับ mild สามารถใช้ benzoyl peroxide ในการรักษาเพียงตัวเดียวได้</t>
        </is>
      </c>
      <c r="F130" s="166" t="inlineStr">
        <is>
          <t>Oral isotretinoid ใช้สำหรับ Severe acne เท่านั้น และห้ามใช้ในหญิงตั้งครรภ์</t>
        </is>
      </c>
      <c r="G130" s="166" t="inlineStr">
        <is>
          <t>Oral antibiotic ไม่สามารถใช้ในการรักษาสิวเพียงตัวเดียวได้</t>
        </is>
      </c>
      <c r="H130" s="166" t="inlineStr">
        <is>
          <t>Benzoyl peroxide และ topical retinoid สามารถทาติดต่อกันได้ทันที เพื่อการรักษาที่มีประสิทธิภาพ</t>
        </is>
      </c>
      <c r="I130" s="167" t="n">
        <v>5</v>
      </c>
      <c r="J130" s="166" t="inlineStr">
        <is>
          <t>✅ คำตอบที่ถูกต้อง: ข้อ จ. Benzoyl peroxide และ topical retinoid สามารถทาติดต่อกันได้ทันที เพื่อการรักษาที่มีประสิทธิภาพ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ข้อ จ. (Benzoyl peroxide และ topical retinoid สามารถทาติดต่อกันได้ทันที เพื่อการรักษาที่มีประสิทธิภาพ) เป็นคำตอบที่ถูกต้องและสอดคล้องกับหลักวิชาการและแนวทางเวชปฏิบัติในการรักษา
🔍 ข้ออื่นผิดเพราะอะไร:
• ข้อ ก. (หากเป็นสิวระดับ mild สามารถใช้ topical retinoid ในการรักษาเพียงตัวเดียวได้): Topical retinoid เช่น Tretinoin หรือ Adapalene เป็นยาขนานแรกที่แนะนำสำหรับสิวชนิด Comedone ที่ไม่มีการอักเสบในระดับ Mild acne เพราะมีฤทธิ์กระตุ้นการผลัดเซลล์และละลายคอมีโดน
• ข้อ ข. (หากเป็นสิวระดับ mild สามารถใช้ benzoyl peroxide ในการรักษาเพียงตัวเดียวได้): Benzoyl peroxide มีฤทธิ์ต้านเชื้อ Cutibacterium acnes และช่วยผลัดเซลล์ผิว สามารถใช้เป็น Monotherapy ในการรักษาสิวอักเสบระดับเล็กน้อย (Mild inflammatory acne) ได้
• ข้อ ง. (Oral antibiotic ไม่สามารถใช้ในการรักษาสิวเพียงตัวเดียวได้): Oral antibiotics ห้ามใช้เป็นยาเดี่ยว (monotherapy) ในการรักษาสิว เนื่องจากทำให้เกิดเชื้อดื้อยาอย่างรวดเร็ว ต้องใช้ร่วมกับ Benzoyl peroxide หรือ Topical retinoid เสมอ
• ข้อ จ. (Benzoyl peroxide และ topical retinoid สามารถทาติดต่อกันได้ทันที เพื่อการรักษาที่มี ประสิทธิภาพ 139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โดย ฝ่ายวิชาการ สโมสรนักศึกษาคณะเภสัชศาสตร์ มหาวิทยาลัยอุบลราชธานี ป๊2560 ข้อ 1 เฉลย ค. Seborrheic dermatitis จากอาการของผู้ป่วยเข้ากันได้กับ Seborrheic dermatitis มากที่สุด เนื่องจากมีอาการนี้มาตั้งแต่ เย็น ซึ่งเข้ากันได้กับ Seborrheic dermatitis ข้อ 2 เฉลย ง. การติดเชื้อ Dermatophyte การติดเชื้อ Dermatophyte เป็นสาเหตุทำให้เกิดโรคกลาก (Dermatophytosis) ส่วนในตัวเลือกข้อ อื่นสามารถเป็นเหตุให้เกิด Seborrheic dermatitis ได้ทั้งหมด ข้อ 3 เฉลย ก. Ketoconazole 2% foam ฟอกบริเวณที่เป็น 2 ครั้งต่อสัปดาห์ หลังจากนั้นให้ฟอกสัปดาห์ละ ครั้งเพื่อป้องกันการกลับเป็นซ้ำ การรักษาในข้อ ข ไม่เหมาะสมเนื่องจากการใช้ topical immunosuppressive นั้นเป็น second line therapy สำหรับการรักษาโรคนี้ มักถูกเลือกใช้เมื่อการรักษาอื่นไม่ได้ผล การรักษาในข้อ ค ไม่เหมาะสมเนื่องจากรอยโรคของผู้ป่วยนั้นเกิดบริเวณเนื้อเยื่ออ่อน การใช้ยาทา steroid ที่มีความแรงสูงจึงไม่เหมาะสม การรักษาใน ข้อ ง ไม่เหมาะสมเนื่องจากการรักษาโดย oral antifungal นั้นยังไม่มีบทบาทชัดเจนใน การรักษาโรคนี้ การรักษาใน ข้อ จ ไม่เหมาะสมเนื่องจากหากพิจารณาอาการของผู้ป่วยแล้ว พบว่าไม่ได้มีอาการ รุนแรงมาก จึงไม่เป็นต้องได้รับยา methotrexate ข้อ 4 เฉลย จ. ยาทา Acyclovir โดยทาทุกๆ 2 ชั่วโมง เป็นเวลา 4 วัน จากอาการของผู้ป่วยพบว่าเข้ากันได้กับการติดเชื้อ herpes simplex type 1 ซึ่งแนวทางในการรักษา แนะนำว่าสามารถใช้ยารับประทาน Acyclovir, Famicyclovir หรือ Valacyclovir ก็ได้ แต่กรณีเป็นยาทา topical จะไม่มีบทบาทสำหรับการรักษาการติดเชื้อ herpes simplex type 1 ครั้งแรก อ้างอิงจาก: Robyn S Klein. Treatment of herpes simplex virus type 1 infection in immunocompetent patients. IN: Martin S Hirsch, editor. UpToDate: UpToDate. ข้อ 5 เฉลย ค. ไม่เหมาะสม เนื่องจากการใช้ยา clindamycin เป็นยาเดี่ยวจะทำให้ดื้อยาได้ ต้องใช้คู่กับ benzoyl peroxide 140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แนวทางการรักษาสิว ตาม Guideline American Academy of Dermatology2016 จากแนวทางการรักษาไม่แนะนำให้ใช้ topical antibiotic เป็นยาเดี่ยว ดังนั้นการรักษาเดิมที่ผู้ป่วย ได้รับนั้นจึงไม่เหมาะสม ซึ่งผู้ป่วยควรจะใช้ topical antibiotic ร่วมกับ benzoyl peroxide ข้อ 6 เฉลย ข. Oral Doxycycline ร่วมกับทา topical retinoid เนื่องจากผู้ป่วยเป็นสิวระดับ severe สำหรับการรักษาจะแนะนำให้ใช้ oral antibiotic ร่วมกับ topical combination therapy (BP+retinoid, BP+antibiotic, BP+retinoid+antibiotic) หรือใช้ oral isotretinoin ดังนั้นตัวเลือกข้อ ข จึงเป็นยาที่ไม่เหมาะสมสำหรับการรักษา ข้อ 7 เฉลย ก. Methotrexate จากโรคประจำตัวของผู้ป่วยคือ Alcoholism หากใช้ยา Methotrexate ที่มีผลข้างเคียงที่สำคัญคือ Hepatotoxicity ซึ่งการดื่มเครื่องดื่มแอลกอัอล์จะทำให้เพิ่มความเสี่ยงของ Hepatotoxicity จาก Methotrexate ข้อ 8 เฉลย ค. ยับยั้งเอนไซม์ Dihydrofolate reductase ยา Methotraxate มีกลไกการออกฤทธิ์คือยับยั้งเอนไซม์ Dihydrofolate reductase ข้อ 9 เฉลย ง. ระดับน้ำตาลในเลือด 141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อาการไม่พึงประสงค์จากการใช้ยา Cyclosporine ที่มักเกิดขึ้น ได้แก่ hypotension, เป็นพิษต่อไต นอกจากนั้นยา Cyclosporine ก็ไม่ควรใช้ในผู้ป่วยที่ได้รับการรักษาด้วย Phototherapy เนื่องจากสามารถ เพิ่มความเสี่ยงในการเกิด Squamous cell carcinoma ได้ ดังนั้นหากผู้ป่วยได้รับการรักษาด้วย Phototherapy อยู่ ก็ต้องคำนึงถึงเช่นกัน ข้อ 10 เฉลย ง. Piryriasis versicolor จากอาการของผู้ป่วยน่าจะเข้ากันได้กับ Piryriasis versicolor หรือ โรคเกลื้อนมากที่สุด ข้อ 11 เฉลย ค. 2.5% Selenium sulfide shampoo ฟอกเท้าทิ้งไว้ 15 นาที วันละครั้ง ติดต่อกัน 2-4 สัปดาห์ ยา Griseofulvin และ ยา Terbinafine จะไม่มีบทบาทในการรักษาโรคเกลื้อน ส่วนยา ketoconazole นั้นไม่ควรใช้เป็น first line therapy สำหรับการรักษาโรคเกลื้อน เนื่องจากสามารถทำให้เกิด life-threatening hepatotoxicity ได้ ดังนั้นตัวเลือกข้อ ค จึงเหมาะสมที่สุด ข้อ 12 เฉลย ก. Angioedema จากอาการทาง cutaneous drug reaction ที่เกิดขึ้นกับผู้ป่วยนั้นเข้ากันได้กับ angioedema มาก ที่สุด ข้อ 13 เฉลย ก. Type 1 hypersensitivity การแพ้แบบ Angioedema เป็นการแพ้โดยเกิดจากภูมิคุ้มกันของร่างกาย ผ่าน Ig E โดยเกิดขึ้นใน ข้อ 14 เฉลย ก. ออกบัตรแพ้ยา NSAIDs เพราะผู้ป่วยผู้ป่วยแพ้ยา Diclofenac อาจจะไม่ได้แพ้ยาทั้งหมดในกลุ่ม NSAID การออกบัตรแพ้ยา ควรระบุเป็นชื่อยาสามัญที่ชัดเจน พร้อมกับระบุอาการและความรุนแรงที่เกิดขึ้น ข้อ 15 เฉลย ง. คือ Irritant contact dermatitis จากอาการของผู้ป่วย และการซักประวัติเพิ่มเติมพบว่าผู้ป่วยเพิ่งซื้อรองเท้าคู่ใหม่มาใส่ก่อนหน้านี้ 3 ใหม่ ซึ่งเข้ากันได้กับ Irritant contact dermatitis ข้อ 16 เฉลย จ. Intralesional injection corticosteroid แนวทางการรักษาผื่นแพ้แบบสัมผัส คือการระบุถึงสิ่งกระตุ้นที่ทำให้เกิดแล้วหลีกเลี่ยง และการรักษา คือใช้ยา Topical corticosteriods, Oral Antihistamine, การทำ Wet dressing และให้ Topical ผื่นแพ้สัมผัสไม่จำเป็นต้องใช้ Steroid รูปแบบฉีดเข้าที่รอยโรค 142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ข้อ 17 เฉลย ข. โครงสร้างยา ข. เป็นยา Cetirizine ที่พัฒนามาจากยา Hydroxyzine และ Cetirizine เป็นยา กลุ่ม Antihistamine generation ที่ 1 ข้อ 18 เฉลย ค. จำเป็นต้องได้รับ เนื่องจากผู้ป่วยมาโรงพยาบาลช้ากว่า 6 ชั่วโมง และควรได้รับยา Dicloxacillin ขนาด 250 มิลลิกรัม รับประทานก่อนอาหารวันละ 4 ครั้ง เป็นเวลา 2 วัน เมื่อพิจารณาตามแนวทางการใช้ยาปฏิชีวนะอย่างสมเหตุผลพบว่า ผู้ป่วยควรได้รับยาเนื่องจากผู้ป่วย เกิดแผลเกิน 6 ชั่วโมง และไม่ได้ทำความสะอาด มีโอกาสติดเชื้อสูง จำเป็นต้องใช้ยาปฏิชีวนะ โดยพิจารณาให้ ใช้ Dicloxacillin โดยใช้ Dicloxacillin 1x4 po ac เป็นระยะเวลา 2 วัน ข้อ 19 เฉลย ง. Clindamycin เมื่อพิจารณาตามแนวทางการใช้ยาปฏิชีวนะอย่างสมเหตุผลพบว่าหากผู้ป่วย แพ้ยา penicillin สามารถใช้ยา Clindamycin ทดแทนได้ ข้อ 20 เฉลย ง. ตาปลาเกิดจากการติดเชื้อ ซึ่งมักเกิดตามมาหลังจากเป็นแผลที่เท้า เนื่องจากทุกข้อเป็นสาเหตุที่ทำให้เกิดตาปลา ยกเว้น ง. การติดเชื้อไม่ได้ทำให้เกิดตาปลา แต่การเป็น ตาปลาอาจจะทำให้เกิดแผลติดเชื้อได้ 143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ข้อ 21 เฉลย ข. แนะนำให้ใส่รองเท้าส้นสูง เพื่อเป็นการลดการรับน้ำหนักของเท้าไม่ให้ตาปลาถูกกด เนื่องจากทุกข้อเป็นคำแนะนำสำหรับผู้ป่วยที่เป็นตาปลา ยกเว้น ข. เนื่องจากการใส่รองเท้าส้นสูงจะ ทำให้ตาปลาถูกกดทับ การเลือกสวมรองเท้า ควรเลือกที่พอดีกับเท้า ไม่หลวมหรือรัดแน่นเกินไปจนเกิดการ เสียดสีได้ และส้นของรองเท้าไม่ควรสูงมาก พื้นรองเท้าควรนุ่ม ข้อ 22. เฉลย ง. Hyperthyroid เนื่องจากสาเหตุในการเกิดฝ้าสามารถเกิดได้จาก - Genetic predisposition - Hypothyroidism - Sun exposure - Pregnancy - Hormone including Oral contraceptive pills estrogen and/or progesterone, HRT, intrauterine devices and implants ข้อ 23. เฉลย ค. Azelaic acid – Selective melanocyte toxicity กลไกของ Azelaic acid คือ การยับยั้งเอนไซม์ Tryrosinase และ reactive oxygen species ข้อ 24. เฉลย ข. Hydroquinone Hydroquinone (HQ) ทำให้เกิดผลแทรกซ้อนจากการใช้ คือ การเกิด Allergic contact dermatitis, irritant contact dermatitis และ Phototoxic reactions โดยจะทำให้เกิดผิวหนังที่เป็นรอยดำคล้ำคล้าย เขม่าหลังจากการอักเสบตามมา และอาจพบฝ้าถาวร (exogenous ochronosis) ที่พบในการใช้ HQ ความ เข้มข้นสูงเป็นระยะเวลานาน ดังนั้น ในการทาด้วยยานี้ หากฝ้าไม่จางลงใน 4-6 เดือน ควรงดทาเพื่อป้องกัน การเกิด exogenous ochronosis ข้อ 25. เฉลย ก. Griseofulvin เนื่องจากยา Griseofulvin ใช้ได้ผลเฉพาะกับเชื้อรา Microsporum, Epidermophyton และ Trichophyton ไม่สามารถใช้ได้ในกรณีที่ติดเชื้อ Candida spp. Aspergillus spp., Fusarium spp, Mucorales spp, Blastomyces dermatitidis, Paracoccidioides brasiliensis, Histoplasma capsulatum และ Coccidioides immitis. ข้อ 26. เฉลย ง. Itraconazole First line ของการรักษา คือ Itraconazole Second line ของการรักษา คือ Terbinafine สำหรับ Griseofulvin และ Fluconazole จัดเป็น Alternative drugs ต่อผิว (moisturizer) 144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เนื่องจากผิวแห้งมีสาเหตุมาจากการเปลี่ยนแปลงในชั้นผิว Stratum corneum ที่เกิดจากการแบ่ง ใกล้เคียงกับ pH ของ ผิวหนังปกติ และปราศส่วนผสมของแอลกอฮอล์ เพื่อไม่ทำให้เกิดการระคายเคืองของผิว ควรอาบน้ำที่อุณหภูมิไม่ร้อนไม่เย็น (lukewarm water) และควรทาโลชั่นเพิ่มความชุ่มชื้นต่อผิว (moisturizer) และหากมีอาการแสบคันสามารถใช้ยาทา corticosteroids เพื่อบรรเทาอาการได้ ข้อ 28. เฉลย ก. Scabies จากอาการของผู้ป่วยสามารถเข้ากันได้กับอาการของโรค Scabies เนื่องจากโรคนี้จะมีอาการคัน ไม่มีขุย โรคอื่นๆ คือ จะมีอาการคันเป็นพิเศษในตอนกลางคืน ดังตารางที่แสดงข้างล่าง สำหรับอาการของโรคอื่นๆ มีดังนี้ - Chicken pox มักมีลักษณะของตุ่มแดงซึ่งต่อมาจะเป็นตุ่มน้ำ กระจายอยู่ทั่วไปตามลำตัวแขนขา ที่คิ้วและคอได้แต่น้อย ถ้าเกามากจะเป็นหนอง สะเก็ดแห้งกรัง - Eczema เป็นการอักเสบของผิวหนังที่มีลักษณะเฉพาะทางคลินิก ได้แก่ อาการแดง เป็นสะเก็ด และเป็นตุ่ม น้ำใส ซึ่งสามารถเกิดกับผิวหนังได้ทุกส่วนของร่างกาย เช่น แก้ม คาง ข้อศอก แขน ขา เป็นต้น 145 โรคผิวหนัง ฝ่ายวิชาการ สโมสรนักศึกษาคณะเภสัชศาสตร์ มหาวิทยาลัยอุบลราชธานี ปี2560 สหพันธ์นิสิตนักศึกษาเภสัชศาสตร์แห่งประเทศไทย (สนภท.) และอาจพบตัวโลนและไข่โลนติดที่ขน โดยบางครั้งหากใช้นิ้วมือสางขนอาจรู้สึกจากมือเหมือนลูบด้วยเม็ดทราย ข้อ 29. เฉลย ค. Benzyl benzoate ยาที่แนะนำให้ใช้ในการรักษาหิด (Scabies) ได้แก่ 25% Benzyl benzoate (ในผู้ใหญ่) และ 12.5% ส่วนยาในตัวเลือกอื่นจะใช้ในการรักษาโรคผิวหนังชนิดอื่น อ้างอิง : ปรียา กุลละวณิชย์. ตำราโรคผิวหนังในเวชปฏิบัติปัจจุบัน (Dermatology 2010). กรุงเทพฯ : โฮลิ สติก พับลิชชิ่ง, 2548. ข้อ 30. เฉลย ง. 10 - 15% Precipitated sulfur ยาที่แนะนำให้ใช้ในการรักษาหิด (Scabies) และมีความปลอดภัยในการใช้ในเด็กเล็ก อายุ C&gt;B&gt;A จากตารางความแรงของยาคอร์ติโคสเตียรอยด์ ซึ่งตรงกับตัวเลือกในข้อ จ. มากที่สุด ข้อ 32. เฉลย ก. ยาพื้นที่มีสารลอกขุยจะเพิ่มการดูดซึมของตัวยา ข้อ 33. เฉลย จ. การรักษาสำหรับผู้ป่วยรายนี้ สามารถใช้ valacyclovir 500 mg bid 7 - 10 วัน เนื่องจาก): Benzoyl peroxide และ Topical retinoid สามารถทาร่วมกันในการรักษาได้ โดยแนะนำให้ทา Retinoid ก่อนนอน และทา BP ในตอนเช้า หรือใช้รูปแบบ fixed-dose combination สำเร็จรูปเพื่อลดการระคายเคือง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30" s="166" t="inlineStr"/>
      <c r="L130" s="166" t="inlineStr">
        <is>
          <t>Dermatologic</t>
        </is>
      </c>
      <c r="M130" s="166" t="inlineStr">
        <is>
          <t>Acne</t>
        </is>
      </c>
      <c r="N130" s="165" t="inlineStr">
        <is>
          <t>Clinic</t>
        </is>
      </c>
      <c r="O130" s="166" t="inlineStr">
        <is>
          <t>ข้อ 40 (PLE_CC1_Practice_Exam.md)</t>
        </is>
      </c>
      <c r="P130" s="165" t="inlineStr">
        <is>
          <t>ข้อสอบจำลอง</t>
        </is>
      </c>
      <c r="Q130" s="165" t="inlineStr">
        <is>
          <t>Mock สภาเภสัชฯ Practice</t>
        </is>
      </c>
      <c r="R130" s="165" t="inlineStr"/>
    </row>
    <row r="131" ht="24" customHeight="1" s="49">
      <c r="A131" s="167" t="n">
        <v>129</v>
      </c>
      <c r="B131" s="166" t="inlineStr">
        <is>
          <t>โรคระบบภูมิคุ้มกัน โดย นักศึกษาเภสัชศาสตร์ชั้นป๊ที่ 4 รุ่นที่ 22 มหาวิทยาลัยนเรศวร</t>
        </is>
      </c>
      <c r="C131" s="166" t="inlineStr"/>
      <c r="D131" s="166" t="inlineStr">
        <is>
          <t>ข้อใดต่อไปนี้ไม่ถูกต้องเกี่ยวกับการใช้ยากลุ่ม Glucocorticoid</t>
        </is>
      </c>
      <c r="E131" s="166" t="inlineStr">
        <is>
          <t>ระวังการในผู้ป่วยโรคเบาหวาน เพราะมีฤทธิ์เพิ่มระดับน้ำตาลในเลือด</t>
        </is>
      </c>
      <c r="F131" s="166" t="inlineStr">
        <is>
          <t>ทำให้เกิด Cushing ’syndrome เช่น moon face, hirsutism, buffalo hump, weight loss, Easy bruising เป็นต้น</t>
        </is>
      </c>
      <c r="G131" s="166" t="inlineStr">
        <is>
          <t>ระหว่างได้ยาแนะนำให้รับประทานอาหารที่มีแคลเซียมสูง</t>
        </is>
      </c>
      <c r="H131" s="166" t="inlineStr">
        <is>
          <t>ห้ามใช้ในผู้ป่วยที่ติดเชื้อ Herpes simplex</t>
        </is>
      </c>
      <c r="I131" s="167" t="inlineStr">
        <is>
          <t>1</t>
        </is>
      </c>
      <c r="J131" s="166" t="inlineStr">
        <is>
          <t>✅ คำตอบที่ถูกต้อง: ข้อ ก. ข้อใดต่อไปนี้ไม่ถูกต้องเกี่ยวกับการใช้ยากลุ่ม Glucocorticoid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ข้อใดต่อไปนี้ไม่ถูกต้องเกี่ยวกับการใช้ยากลุ่ม Glucocorticoid การเลือก ข้อใดต่อไปนี้ไม่ถูกต้องเกี่ยวกับการใช้ยากลุ่ม Glucocorticoid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(ระวังการในผู้ป่วยโรคเบาหวาน เพราะมีฤทธิ์เพิ่มระดับน้ำตาลในเลือด): ยากลุ่ม Glucocorticoid มีฤทธิ์กระตุ้นกระบวนการ Gluconeogenesis และลดการนำกลูโคสเข้าสู่เซลล์ ส่งผลให้ระดับน้ำตาลในเลือดสูงขึ้น จึงต้องระวังการใช้ในผู้ป่วยเบาหวานจริง
• ข้อ ค. (ทำให้เกิด Cushing ’syndrome เช่น moon face, hirsutism, buffalo hump, weight loss, Easy bruising เป็นต้น): Cushing syndrome เกิดจากการได้รับสเตียรอยด์ในขนาดสูงติดต่อกันนาน ทำให้มี Moon face, Buffalo hump, ผิวบางฟกช้ำง่าย (Easy bruising) แต่มักทำให้น้ำหนักตัวเพิ่มขึ้น (Weight gain) ไม่ใช่ Weight loss
• ข้อ ง. (ระหว่างได้ยาแนะนำให้รับประทานอาหารที่มีแคลเซียมสูง): Glucocorticoid ยับยั้งการดูดซึมแคลเซียมที่ลำไส้และเพิ่มการขับแคลเซียมออกทางไต ส่งผลให้เกิดโรคกระดูกพรุน จึงแนะนำให้เสริมแคลเซียมและวิตามินดีระหว่างการใช้ยาต่อเนื่อง
• ข้อ จ. (ห้ามใช้ในผู้ป่วยที่ติดเชื้อ Herpes simplex): Glucocorticoid กดระบบภูมิคุ้มกันของร่างกาย ทำให้การติดเชื้อไวรัสกลุ่ม Herpes simplex ลุกลามรุนแรงขึ้นและเสี่ยงต่อการเกิดแผลกระจกตาแตกทะลุหากใช้กับดวงตา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31" s="166" t="inlineStr"/>
      <c r="L131" s="166" t="inlineStr">
        <is>
          <t>Dermatologic</t>
        </is>
      </c>
      <c r="M131" s="166" t="inlineStr">
        <is>
          <t>Superficial fungal</t>
        </is>
      </c>
      <c r="N131" s="165" t="inlineStr">
        <is>
          <t>Clinic</t>
        </is>
      </c>
      <c r="O131" s="166" t="inlineStr">
        <is>
          <t>ข้อ 11 (PLE_CC1_Practice_Exam.md)</t>
        </is>
      </c>
      <c r="P131" s="165" t="inlineStr">
        <is>
          <t>ข้อสอบจำลอง</t>
        </is>
      </c>
      <c r="Q131" s="165" t="inlineStr">
        <is>
          <t>Mock สภาเภสัชฯ Practice</t>
        </is>
      </c>
      <c r="R131" s="165" t="inlineStr"/>
    </row>
    <row r="132" ht="24" customHeight="1" s="49">
      <c r="A132" s="167" t="n">
        <v>130</v>
      </c>
      <c r="B132" s="166" t="inlineStr">
        <is>
          <t>มีหญิงไทยรายหนึ่งเดินเข้ามาในร้านขายยาเพื่อขอซื้อยา จากการสอบถามอาการจากเภสัชกรพบว่า หญิงไทยรายนี้มีอาการคันจมูก จาม มีน้ำมูกไหล หลังจากทำความสะอาดบริเวณห้องเก็บของภายในบ้าน หลังจากนั้นก็เกิดอาการดังกล่าวขึ้น จึงได้มาขอซื้อยากับเภสัชกร จากกรณีข้างต้น นิสิตคิดว่าโครงสร้างยาใดที่ เหมาะสมกับอาการดังกล่าวของหญิงไทยรายนี้</t>
        </is>
      </c>
      <c r="C132" s="166" t="inlineStr"/>
      <c r="D132" s="166" t="inlineStr">
        <is>
          <t>Chlorpheniramine 4 mg PO TID</t>
        </is>
      </c>
      <c r="E132" s="166" t="inlineStr">
        <is>
          <t>Loratadine 10 mg PO OD</t>
        </is>
      </c>
      <c r="F132" s="166" t="inlineStr">
        <is>
          <t>Fexofenadine 180 mg PO OD</t>
        </is>
      </c>
      <c r="G132" s="166" t="inlineStr">
        <is>
          <t>Cetirizine 10 mg PO OD</t>
        </is>
      </c>
      <c r="H132" s="166" t="inlineStr">
        <is>
          <t>Fluticasone furoate nasal spray 2 sprays each nostril OD</t>
        </is>
      </c>
      <c r="I132" s="167" t="n">
        <v>4</v>
      </c>
      <c r="J132" s="166" t="inlineStr">
        <is>
          <t>✅ คำตอบที่ถูกต้อง: ข้อ ง. Cetirizine 10 mg PO OD
💡 Background:
ผู้ป่วยมีอาการคันจมูก จาม น้ำมูกไหลชัดเจนหลังสัมผัสฝุ่นจากการทำความสะอาดห้องเก็บของ ซึ่งเป็นอาการของโรคจมูกอักเสบจากภูมิแพ้ (Allergic Rhinitis) แบบ Intermittent symptoms
🎯 ทำไมข้อนี้ถึงถูก:
Cetirizine เป็น Second-generation H1-antihistamine ออกฤทธิ์ยับยั้ง Peripheral H1 receptor อย่างจำเพาะเจาะจง ช่วยลดอาการจาม คันจมูก และน้ำมูกไหลได้อย่างรวดเร็ว มีฤทธิ์ง่วงซึมน้อยกว่า First-generation antihistamines และรับประทานเพียงวันละ 1 ครั้ง จึงเป็นยาทางเลือกแรกที่เหมาะสมสำหรับการบรรเทาอาการเฉียบพลันในร้านยา
🔍 ข้ออื่นผิดเพราะอะไร:
• ข้อ ก. (Chlorpheniramine 4 mg PO TID): เป็น First-generation antihistamine ผ่าน Blood-Brain Barrier ได้ดี ทำให้เกิดอาการง่วงซึมมาก (Sedation) และมีฤทธิ์ Anticholinergic (ปากแห้ง คอแห้ง ตาพร่า ปัสสาวะคั่ง) จึงไม่แนะนำเป็นตัวเลือกแรกหากมี Second-generation antihistamine
• ข้อ ข. (Loratadine 10 mg PO OD): แม้เป็น Second-generation antihistamine แต่ในแง่ Onset of action นั้น Cetirizine ออกฤทธิ์เร็วกว่า (ประมาณ 20-60 นาที เทียบกับ Loratadine 1-3 ชั่วโมง) จึงเหมาะกับ acute episodic allergic symptoms
• ข้อ ค. (Fexofenadine 180 mg PO OD): ขนาดยา 180 mg OD นิยมใช้ใน Chronic idiopathic urticaria ส่วนใน Allergic rhinitis มักใช้ 120 mg OD หรือ 60 mg BID
• ข้อ จ. (Fluticasone furoate nasal spray): Intranasal corticosteroids เป็นยาหลักสำหรับ Persistent หรือ Moderate-to-severe Allergic rhinitis แต่ต้องใช้เวลาหลายวันจึงจะเห็นผลการรักษาเต็มที่ ไม่เหมาะกับการบรรเทาอาการเฉียบพลันทันทีเมื่อเทียบกับ Oral antihistamines
📖 Guideline อ้างอิง:
Allergic Rhinitis and its Impact on Asthma (ARIA) Guidelines 2020 &amp; แนวทางเวชปฏิบัติการรักษาโรคจมูกอักเสบจากภูมิแพ้ในคนไทย (ฉบับปรับปรุง พ.ศ. 2565 โดยสมาคมโรคภูมิแพ้ โรคหืด และวิทยาภูมิคุ้มกันแห่งประเทศไทย)
📌 จุดจำก่อนสอบ:
• Second-generation antihistamines (เช่น Cetirizine, Loratadine, Fexofenadine, Levocetirizine, Bilastine) เป็น First-line therapy สำหรับ Mild intermittent allergic rhinitis
• Cetirizine มี Onset เร็วที่สุดในกลุ่ม แต่มีโอกาสเกิดง่วงซึมได้เล็กน้อย (Mild sedation ~10%) เมื่อเทียบกับ Fexofenadine หรือ Bilastine</t>
        </is>
      </c>
      <c r="K132" s="166" t="inlineStr"/>
      <c r="L132" s="166" t="inlineStr">
        <is>
          <t>Dermatologic</t>
        </is>
      </c>
      <c r="M132" s="166" t="inlineStr">
        <is>
          <t>Superficial fungal</t>
        </is>
      </c>
      <c r="N132" s="165" t="inlineStr">
        <is>
          <t>Clinic</t>
        </is>
      </c>
      <c r="O132" s="166" t="inlineStr">
        <is>
          <t>ข้อ 24 (PLE_CC1_Practice_Exam.md)</t>
        </is>
      </c>
      <c r="P132" s="165" t="inlineStr">
        <is>
          <t>ข้อสอบจำลอง</t>
        </is>
      </c>
      <c r="Q132" s="165" t="inlineStr">
        <is>
          <t>Mock สภาเภสัชฯ Practice</t>
        </is>
      </c>
      <c r="R132" s="165" t="inlineStr"/>
    </row>
    <row r="133" ht="24" customHeight="1" s="49">
      <c r="A133" s="167" t="n">
        <v>131</v>
      </c>
      <c r="B133" s="166" t="inlineStr">
        <is>
          <t>ผู้ป่วยหญิงไทยอายุ 20 ปี มาเข้ารับการรักษาที่โรงพยาบาล ณ เวลา 15.00 น. ด้วยอาการหนังตาบวม ปากบวม หายใจไม่สะดวก และมีผื่นลมพิษขึ้นทั่วร่างกาย สอบถามเพิ่มเติมพบว่า ได้ทานยา Ibuprofen 400 mg 1 เม็ดไปหลังจากทานอาหารกลางวัน แพทย์์วินิจฉัยว่าเป็นการแพ้ยา แบบ Anaphylaxis จากกรณีศึกษา ดังกล่าว การแพ้ลักษณะดังกล่าว เกิดกลไกผ่าน Immunoglobulins ใดมากที่สุด</t>
        </is>
      </c>
      <c r="C133" s="166" t="inlineStr"/>
      <c r="D133" s="166" t="inlineStr">
        <is>
          <t>IgA</t>
        </is>
      </c>
      <c r="E133" s="166" t="inlineStr">
        <is>
          <t>IgD</t>
        </is>
      </c>
      <c r="F133" s="166" t="inlineStr">
        <is>
          <t>IgE</t>
        </is>
      </c>
      <c r="G133" s="166" t="inlineStr">
        <is>
          <t>IgG</t>
        </is>
      </c>
      <c r="H133" s="166" t="inlineStr">
        <is>
          <t>IgM</t>
        </is>
      </c>
      <c r="I133" s="167" t="n">
        <v>3</v>
      </c>
      <c r="J133" s="166" t="inlineStr">
        <is>
          <t>✅ คำตอบที่ถูกต้อง: ข้อ ค. IgE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ค. (IgE) เป็นคำตอบที่ถูกต้องและสอดคล้องกับหลักวิชาการและแนวทางเวชปฏิบัติในการรักษา
🔍 ข้ออื่นผิดเพราะอะไร:
• ข้อ ข. (IgD): IgD ทำหน้าที่เป็น Antigen receptor บนผิวของบีลิมโฟไซต์ (B cells) ที่ยังไม่เจริญเต็มที่ ไม่มีบทบาทโดยตรงในการเหนี่ยวนำให้เกิดปฏิกิริยาการแพ้แบบ Anaphylaxis
• ข้อ ค. (IgE): IgE มีบทบาทหลักในการเกิดปฏิกิริยา Type I Hypersensitivity หรือ IgE-mediated anaphylaxis โดยจับกับ Fc epsilon RI บนผิว Mast cell และ Basophil นำไปสู่การหลั่ง Histamine อย่างรวดเร็ว
• ข้อ ง. (IgG): IgG เกี่ยวข้องกับปฏิกิริยาภูมิแพ้ประเภท Type II (Cytotoxic) เช่น Immune hemolytic anemia และ Type III (Immune complex) เช่น Serum sickness ไม่ใช่ Type I
• ข้อ จ. (IgM): IgM เป็นแอนติบอดีชนิดแรกที่สร้างขึ้นเมื่อร่างกายตอบสนองต่อการติดเชื้อแบบเฉียบพลัน (Primary immune response) และทำหน้าที่จับสารก่อภูมิต้านทานเพื่อกระตุ้นคอมพลีเมนต์
📖 Guideline อ้างอิง:
แนวทางเวชปฏิบัติโรคผิวหนังที่พบบ่อย พ.ศ. 2562 (สมาคมแพทย์์ผิวหนังแห่งประเทศไทย)
📌 จุดจำก่อนสอบ:
• Aspirin Interaction: แย่งจับกับ COX-1 แบบ reversible ขัดขวางฤทธิ์ต้านเกล็ดเลือดของ Aspirin หากจำเป็นต้องใช้ร่วมกัน ต้องทาน Aspirin ก่อนอย่างน้อย 30 นาที หรือทาน Ibuprofen ห่างจาก Aspirin 8 ชม.
• Pediatric Dosing: ขนาดยาลดไข้ในเด็ก 5-10 mg/kg ทุก 6-8 ชม. (สูงสุดไม่เกิน 40 mg/kg/day) ห้ามใช้ในเด็กอายุน้อยกว่า 3 เดือนหรือ dehydration</t>
        </is>
      </c>
      <c r="K133" s="166" t="inlineStr"/>
      <c r="L133" s="166" t="inlineStr">
        <is>
          <t>Dermatologic</t>
        </is>
      </c>
      <c r="M133" s="166" t="inlineStr">
        <is>
          <t>Urticaria &amp; Angioedema</t>
        </is>
      </c>
      <c r="N133" s="165" t="inlineStr">
        <is>
          <t>Clinic</t>
        </is>
      </c>
      <c r="O133" s="166" t="inlineStr">
        <is>
          <t>ข้อ 31 (PLE_CC1_Practice_Exam.md)</t>
        </is>
      </c>
      <c r="P133" s="165" t="inlineStr">
        <is>
          <t>ข้อสอบจำลอง</t>
        </is>
      </c>
      <c r="Q133" s="165" t="inlineStr">
        <is>
          <t>Mock สภาเภสัชฯ Practice</t>
        </is>
      </c>
      <c r="R133" s="165" t="inlineStr"/>
    </row>
    <row r="134" ht="24" customHeight="1" s="49">
      <c r="A134" s="167" t="n">
        <v>132</v>
      </c>
      <c r="B134" s="166" t="inlineStr">
        <is>
          <t>ผู้ป่วยหญิงไทยคู่ อายุ 45 ปี มาโรงพยาบาล ด้วยอาการนำมีผื่น ลักษณะผื่น รูปร่างกลม เป็นวง 2 ชั้น ชั้นในสุดจะมีสีแดงเข้มจัด หรือเป็นตุ่มน้ำพอง และชั้นนอกสุดจะมีสีแดงจางๆ Nikolsky sign เป็นบวก มี ผิวหนังกำพร้าหลุดลอกประมาณ 10% ของพื้นที่ผิวร่างกาย และมีประวัติเมื่อ 2 สัปดาห์ก่อน ได้รับยา Co- trimoxazole การจัดการรักษาในผู้ป่วยรายนี้ ข้อใดไม่เหมาะสม</t>
        </is>
      </c>
      <c r="C134" s="166" t="inlineStr"/>
      <c r="D134" s="166" t="inlineStr">
        <is>
          <t>หยุดยากลุ่มเสี่ยงทันที</t>
        </is>
      </c>
      <c r="E134" s="166" t="inlineStr">
        <is>
          <t>ให้ยาสเตียรอยด์ในระยะแรกที่ยังมีการดำเนินไปของผื่น</t>
        </is>
      </c>
      <c r="F134" s="166" t="inlineStr">
        <is>
          <t>ออกบัตรแพ้ยากลุ่มเสี่ยง</t>
        </is>
      </c>
      <c r="G134" s="166" t="inlineStr">
        <is>
          <t>ทำ rechallenge ในผู้ป่วยรายนี้</t>
        </is>
      </c>
      <c r="H134" s="166" t="inlineStr">
        <is>
          <t>ตรวจนับเม็ดเลือด ตรวจการทำงานของไต</t>
        </is>
      </c>
      <c r="I134" s="167" t="n">
        <v>4</v>
      </c>
      <c r="J134" s="166" t="inlineStr">
        <is>
          <t>✅ คำตอบที่ถูกต้อง: ข้อ ง. ทำ rechallenge ในผู้ป่วยรายนี้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ง. (ทำ rechallenge ในผู้ป่วยรายนี้) เป็นคำตอบที่ถูกต้องและสอดคล้องกับหลักวิชาการและแนวทางเวชปฏิบัติในการรักษา
🔍 ข้ออื่นผิดเพราะอะไร:
• ข้อ ข. (ให้ยาสเตียรอยด์ในระยะแรกที่ยังมีการดำเนินไปของผื่น): การให้ Corticosteroid ทางระบบในระยะแรกของ SJS/TEN ยังคงเป็นข้อถกเถียง แต่สามารถพิจารณาให้ในระยะแรกที่เริ่มมีผื่นลุกลามเพื่อยับยั้งการตายของเซลล์ผิวหนัง (Apoptosis)
• ข้อ ค. (ออกบัตรแพ้ยากลุ่มเสี่ยง): การออกบัตรแพ้ยาแก่ผู้ป่วยเพื่อระบุประวัติแพ้ยา Co-trimoxazole อย่างชัดเจน เป็นมาตรการความปลอดภัยที่จำเป็นอย่างยิ่งเพื่อป้องกันการได้รับยาซ้ำจนเกิดอันตรายถึงชีวิต
• ข้อ ง. (ทำ rechallenge ในผู้ป่วยรายนี้): การทำ Rechallenge ในผู้ป่วยที่สงสัยภาวะ SJS/TEN ถือเป็นข้อห้ามเด็ดขาด (Strict absolute contraindication) เนื่องจากจะกระตุ้นให้เกิดการหลุดลอกของผิวหนังรุนแรงและนำไปสู่การเสียชีวิตได้
• ข้อ จ. (ตรวจนับเม็ดเลือด ตรวจการทำงานของไต): การตรวจนับเม็ดเลือด (CBC) และการทำงานของไต (BUN, Cr) เป็นการตรวจติดตามที่จำเป็นอย่างยิ่งในผู้ป่วย SJS/TEN เพื่อประเมินภาวะขาดน้ำ การติดเชื้อในกระแสเลือด และการทำงานของอวัยวะภายใน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34" s="166" t="inlineStr"/>
      <c r="L134" s="166" t="inlineStr">
        <is>
          <t>Dermatologic</t>
        </is>
      </c>
      <c r="M134" s="166" t="inlineStr">
        <is>
          <t>Eczema &amp; Dermatitis</t>
        </is>
      </c>
      <c r="N134" s="165" t="inlineStr">
        <is>
          <t>Clinic</t>
        </is>
      </c>
      <c r="O134" s="166" t="inlineStr">
        <is>
          <t>ข้อ 33 (PLE_CC1_Practice_Exam.md)</t>
        </is>
      </c>
      <c r="P134" s="165" t="inlineStr">
        <is>
          <t>ข้อสอบจำลอง</t>
        </is>
      </c>
      <c r="Q134" s="165" t="inlineStr">
        <is>
          <t>Mock สภาเภสัชฯ Practice</t>
        </is>
      </c>
      <c r="R134" s="165" t="inlineStr"/>
    </row>
    <row r="135" ht="24" customHeight="1" s="49">
      <c r="A135" s="167" t="n">
        <v>133</v>
      </c>
      <c r="B135" s="166" t="inlineStr">
        <is>
          <t>รูปแบบยาเตรียมทาเฉพาะที่ชนิดใดต่อไปนี้ไม่เหมาะสมอย่างยิ่งสำหรับใช้ทาบริเวณผิวหนังที่มีขนดกหรือหนังศีรษะ</t>
        </is>
      </c>
      <c r="C135" s="166" t="inlineStr"/>
      <c r="D135" s="166" t="inlineStr">
        <is>
          <t>Ointment (ขี้ผึ้ง)</t>
        </is>
      </c>
      <c r="E135" s="166" t="inlineStr">
        <is>
          <t>Lotion (โลชั่น)</t>
        </is>
      </c>
      <c r="F135" s="166" t="inlineStr">
        <is>
          <t>Gel (เจล)</t>
        </is>
      </c>
      <c r="G135" s="166" t="inlineStr">
        <is>
          <t>Solution (สารละลายใส)</t>
        </is>
      </c>
      <c r="H135" s="166" t="inlineStr">
        <is>
          <t>Foam (โฟม)</t>
        </is>
      </c>
      <c r="I135" s="167" t="n">
        <v>1</v>
      </c>
      <c r="J135" s="166" t="inlineStr">
        <is>
          <t>✅ คำตอบที่ถูกต้อง: ข้อ ก. Clotrimazole 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Clotrimazole 1% cream การเลือก Clotrimazole 1%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(Hydrocortisone 1% cream): Hydrocortisone 1% cream เป็นสเตียรอยด์ความแรงต่ำ (Low potency) ในรูปแบบครีม เหมาะสำหรับรอยโรคอักเสบเล็กน้อยบนผิวหนังบริเวณใบหน้าและข้อพับ แต่การทาบริเวณที่มีเส้นขนหนาแน่นอาจอุดตันได้ง่ายกว่ารูปแบบโลชั่นหรือเจล
• ข้อ ค. (Triamcinolone acetonide 0.1% cream): Triamcinolone acetonide 0.1% cream เป็นสเตียรอยด์ความแรงปานกลางในรูปแบบครีม นิยมใช้กับผื่นผิวหนังอักเสบทั่วไปตามลำตัว แต่มีโอกาสเหนอะหนะและติดเส้นผมได้หากใช้บริเวณหนังศีรษะ
• ข้อ ง. (Clobetasol propionate 0.05% cream): Clobetasol propionate 0.05% cream เป็น Super-high potency corticosteroid สำหรับผื่นหนาด้านเรื้อรัง หากใช้กับบริเวณที่มีขนหนาแน่นแนะนำให้เลือกใช้ในรูปแบบ Foam หรือ Solution
• ข้อ จ. (Ketoconazole 2% shampoo): Ketoconazole 2% shampoo เป็นรูปแบบแชมพูที่ออกแบบมาเฉพาะสำหรับทำความสะอาดและรักษาโรคเชื้อราหรือผิวหนังอักเสบในบริเวณที่มีเส้นขนและหนังศีรษะได้อย่างเหมาะสมที่สุด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35" s="166" t="inlineStr"/>
      <c r="L135" s="166" t="inlineStr">
        <is>
          <t>Dermatologic</t>
        </is>
      </c>
      <c r="M135" s="166" t="inlineStr">
        <is>
          <t>Eczema &amp; Dermatitis</t>
        </is>
      </c>
      <c r="N135" s="165" t="inlineStr">
        <is>
          <t>Clinic</t>
        </is>
      </c>
      <c r="O135" s="166" t="inlineStr">
        <is>
          <t>ข้อ 3 (PLE_CC1_Practice_Exam.md)</t>
        </is>
      </c>
      <c r="P135" s="165" t="inlineStr">
        <is>
          <t>ข้อสอบจำลอง</t>
        </is>
      </c>
      <c r="Q135" s="165" t="inlineStr">
        <is>
          <t>Mock สภาเภสัชฯ Practice</t>
        </is>
      </c>
      <c r="R135" s="165" t="inlineStr"/>
    </row>
    <row r="136" ht="24" customHeight="1" s="49">
      <c r="A136" s="167" t="n">
        <v>134</v>
      </c>
      <c r="B136" s="166" t="inlineStr">
        <is>
          <t>นางบี ได้เข้ามาที่ร้านยาเพื่อขอซื้อยารักษาสิวชนิดรับประทาน Isotretinoin โดยได้รับยาดังกล่าวจาก คลินิกโรคผิวหนัง ชื่อดังเมื่อสองสัปดาห์ที่ผ่านมา แต่เนื่องจากค่ารักษามีราคาแพงมาก จึงนำตัวอย่างมาซื้อกับ ร้านยา ท่านสามารถจ่ายยาได้หรือไม่</t>
        </is>
      </c>
      <c r="C136" s="166" t="inlineStr"/>
      <c r="D136" s="166" t="inlineStr">
        <is>
          <t>ได้ เพราะเป็นยาอันตราย</t>
        </is>
      </c>
      <c r="E136" s="166" t="inlineStr">
        <is>
          <t>ได้ เพราะเป็นยาควบคุมพิเศษที่เคยได้รับการสั่งใช้ยาจากแพทย์์มาแล้ว</t>
        </is>
      </c>
      <c r="F136" s="166" t="inlineStr">
        <is>
          <t>ไม่ได้ เพราะเป็นยาควบคุมพิเศษ ต้องมีใบสั่งใช้ยาโดยแพทย์์ประกอบการจ่ายทุกครั้ง</t>
        </is>
      </c>
      <c r="G136" s="166" t="inlineStr">
        <is>
          <t>ไม่ได้ เพราะเป็นยาควบคุมพิเศษ ที่ขายได้เฉพาะในคลินิกแพทย์์เท่านั้น</t>
        </is>
      </c>
      <c r="H136" s="166" t="inlineStr">
        <is>
          <t>ไม่ได้ เพราะเป็นยาควบคุมพิเศษ ที่ขายได้ในโรงพยาบาลเท่านั้น</t>
        </is>
      </c>
      <c r="I136" s="167" t="inlineStr">
        <is>
          <t>1</t>
        </is>
      </c>
      <c r="J136" s="166" t="inlineStr">
        <is>
          <t>✅ คำตอบที่ถูกต้อง: ข้อ ก. ได้ เพราะเป็นยาอันตราย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ได้ เพราะเป็นยาอันตราย การเลือก ได้ เพราะเป็นยาอันตราย เป็นคำตอบที่ถูกต้องตามแนวทางการรักษามาตรฐาน เนื่องจาก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ข. (ได้ เพราะเป็นยาควบคุมพิเศษที่เคยได้รับการสั่งใช้ยาจากแพทย์์มาแล้ว):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(ไม่ได้ เพราะเป็นยาควบคุมพิเศษ ต้องมีใบสั่งใช้ยาโดยแพทย์์ประกอบการจ่ายทุกครั้ง):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ง. (ไม่ได้ เพราะเป็นยาควบคุมพิเศษ ที่ขายได้เฉพาะในคลินิกแพทย์์เท่านั้น):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จ. (ไม่ได้ เพราะเป็นยาควบคุมพิเศษ ที่ขายได้ในโรงพยาบาลเท่านั้น):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36" s="166" t="inlineStr"/>
      <c r="L136" s="166" t="inlineStr">
        <is>
          <t>Dermatologic</t>
        </is>
      </c>
      <c r="M136" s="166" t="inlineStr">
        <is>
          <t>Acne</t>
        </is>
      </c>
      <c r="N136" s="165" t="inlineStr">
        <is>
          <t>Clinic</t>
        </is>
      </c>
      <c r="O136" s="166" t="inlineStr">
        <is>
          <t>ข้อ 35 (PLE_CC1_Practice_Exam.md)</t>
        </is>
      </c>
      <c r="P136" s="165" t="inlineStr">
        <is>
          <t>ข้อสอบจำลอง</t>
        </is>
      </c>
      <c r="Q136" s="165" t="inlineStr">
        <is>
          <t>Mock สภาเภสัชฯ Practice</t>
        </is>
      </c>
      <c r="R136" s="165" t="inlineStr"/>
    </row>
    <row r="137" ht="24" customHeight="1" s="49">
      <c r="A137" s="167" t="n">
        <v>135</v>
      </c>
      <c r="B137" s="166" t="inlineStr">
        <is>
          <t>คำแนะนำการใช้ Capsaicin gel สำหรับบรรเทาอาการปวดปลายประสาท ข้อใดถูกต้องที่สุด</t>
        </is>
      </c>
      <c r="C137" s="166" t="inlineStr"/>
      <c r="D137" s="166" t="inlineStr">
        <is>
          <t>ต้องทาติดต่อกันสม่ำเสมออย่างน้อย 2-4 สัปดาห์ จึงจะเห็นผลบรรเทาปวดเต็มที่จากการหมดไปของ Substance P</t>
        </is>
      </c>
      <c r="E137" s="166" t="inlineStr">
        <is>
          <t>ควรทาถูนวดอย่างรุนแรงและประคบร้อนทับทันทีเพื่อเพิ่มการดูดซึม</t>
        </is>
      </c>
      <c r="F137" s="166" t="inlineStr">
        <is>
          <t>หากรู้สึกแสบร้อนในวันแรกๆ ให้หยุดยาทันทีเพราะแสดงว่าแพ้ยา</t>
        </is>
      </c>
      <c r="G137" s="166" t="inlineStr">
        <is>
          <t>สามารถทาบริเวณแผลสดหรือเยื่อบุตาได้โดยไม่อันตราย</t>
        </is>
      </c>
      <c r="H137" s="166" t="inlineStr">
        <is>
          <t>ควรล้างมือด้วยน้ำอุ่นจัดทันทีหลังทายาโดยไม่ต้องใช้สบู่</t>
        </is>
      </c>
      <c r="I137" s="167" t="n">
        <v>1</v>
      </c>
      <c r="J137" s="166" t="inlineStr">
        <is>
          <t>✅ คำตอบที่ถูกต้อง: ข้อ ก. Acyclovir 5%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Acyclovir 5% cream การเลือก Acyclovir 5% cream เป็นคำตอบที่ถูกต้องตามแนวทางการรักษามาตรฐาน เนื่องจาก เป็น Guanosine analog ยับยั้ง HSV และ VZV polymerase ต้องดื่มน้ำมากๆ ระหว่างได้ยา IV เพื่อป้องกัน crystal nephropathy และ obstructive AKI
🔍 ข้ออื่นผิดเพราะอะไร:
• ข้อ ข. (Silver sulfadiazine 1% cream): Silver sulfadiazine 1% cream ออกฤทธิ์ต้านเชื้อแบคทีเรียเฉพาะที่สำหรับแผลไฟไหม้ มีข้อห้ามคือห้ามถูนวดแรงบนแผลเปิดเพราะจะทำลายเนื้อเยื่อสร้างใหม่ (Granulation tissue)
• ข้อ ค. (Cetirizine 10 mg OD): Cetirizine 10 mg OD เป็นยาแก้แพ้ชนิดรับประทาน ไม่ใช่ยาทาเฉพาะที่และไม่มีรูปแบบเจลสำหรับนวดบรรเทาอาการปวด
• ข้อ ง. (Isotretinoin 10 mg OD): Isotretinoin 10 mg OD เป็นยารับประทานกลุ่มอนุพันธ์วิตามินเอสำหรับรักษาสิวระดับรุนแรง การรับประทานมีข้อห้ามในหญิงตั้งครรภ์และไม่ได้นำมาใช้นวดแก้ปวด
• ข้อ จ. (Terbinafine 1% cream): Terbinafine 1% cream เป็นยาต้านเชื้อราเฉพาะที่กลุ่ม Allylamine สำหรับทารักษาโรคฮ่องกงฟุตหรือกลาก ไม่มียาชาหรือฤทธิ์ระงับอาการปวดเมื่อย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Crystal Nephropathy Prevention: การให้ยาทางหลอดเลือดดำ (IV) ต้องฉีดช้าๆ (infusion &gt; 1 ชม.) และให้ hydration อย่างเพียงพอเพื่อป้องกัน acyclovir crystal precipitation ใน renal tubules
• Time-Sensitive Initiation: ใน Herpes zoster หรือ Herpes simplex ต้องเริ่มยาภายใน 48-72 ชั่วโมงหลังเกิดรอยโรคจึงจะได้ efficacy สูงสุด</t>
        </is>
      </c>
      <c r="K137" s="166" t="inlineStr"/>
      <c r="L137" s="166" t="inlineStr">
        <is>
          <t>Dermatologic</t>
        </is>
      </c>
      <c r="M137" s="166" t="inlineStr">
        <is>
          <t>Eczema &amp; Dermatitis</t>
        </is>
      </c>
      <c r="N137" s="165" t="inlineStr">
        <is>
          <t>Clinic</t>
        </is>
      </c>
      <c r="O137" s="166" t="inlineStr">
        <is>
          <t>ข้อ 4 (PLE_CC1_Key_Rx20_UBU.md)</t>
        </is>
      </c>
      <c r="P137" s="165" t="inlineStr">
        <is>
          <t>ข้อสอบจำลอง</t>
        </is>
      </c>
      <c r="Q137" s="165" t="inlineStr">
        <is>
          <t>Mock Rx20 UBU</t>
        </is>
      </c>
      <c r="R137" s="165" t="inlineStr"/>
    </row>
    <row r="138" ht="24" customHeight="1" s="49">
      <c r="A138" s="167" t="n">
        <v>136</v>
      </c>
      <c r="B138" s="166" t="inlineStr">
        <is>
          <t>เกี่ยวกับ ไม่มี Emulsifier ในตำรับ ข้อใดต่อไปนี้กล่าวถูกต้องตามหลักวิชาชีพเภสัชกรรม</t>
        </is>
      </c>
      <c r="C138" s="166" t="inlineStr"/>
      <c r="D138" s="166" t="inlineStr">
        <is>
          <t>Isotretinoin 10 mg OD</t>
        </is>
      </c>
      <c r="E138" s="166" t="inlineStr">
        <is>
          <t>Terbinafine 1% cream</t>
        </is>
      </c>
      <c r="F138" s="166" t="inlineStr">
        <is>
          <t>Adapalene 0.1% gel</t>
        </is>
      </c>
      <c r="G138" s="166" t="inlineStr">
        <is>
          <t>Mupirocin 2% ointment</t>
        </is>
      </c>
      <c r="H138" s="166" t="inlineStr">
        <is>
          <t>Betamethasone dipropionate 0.05% cream</t>
        </is>
      </c>
      <c r="I138" s="167" t="inlineStr">
        <is>
          <t>1</t>
        </is>
      </c>
      <c r="J138" s="166" t="inlineStr">
        <is>
          <t>✅ คำตอบที่ถูกต้อง: ข้อ ก. Isotretinoin 10 mg OD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Isotretinoin 10 mg OD การเลือก Isotretinoin 10 mg OD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(Terbinafine 1% cream): Terbinafine 1% cream เป็นรูปแบบครีม ซึ่งประกอบด้วยวัฏภาคน้ำมันและน้ำผสมกัน จึงจำเป็นต้องมี Emulsifying agent เพื่อรักษาความคงตัวของเนื้อครีม
• ข้อ ค. (Adapalene 0.1% gel): Adapalene 0.1% gel เป็นรูปแบบเจลที่มีการกระจายตัวของอนุภาคยาในตัวกลางกึ่งแข็ง มักใช้ Gelling agent เช่น Carbomer แต่บางตำรับอาจมี Emulsifier ร่วมด้วยเพื่อช่วยกระจายตัวยา
• ข้อ ง. (Mupirocin 2% ointment): Mupirocin 2% ointment เป็นรูปแบบขี้ผึ้งที่มีสารพื้นชนิดละลายน้ำ เช่น Polyethylene glycol (PEG) ล้วน จึงไม่มีน้ำมันผสมและไม่จำเป็นต้องใช้ Emulsifier ในตำรับ
• ข้อ จ. (Betamethasone dipropionate 0.05% cream): Betamethasone dipropionate 0.05% cream เป็นยาในรูปแบบครีม (Emulsion) ที่ต้องอาศัยสารก่ออิมัลชัน (Emulsifier) ในการผสานเฟสน้ำมันและเฟสน้ำเข้าด้วยกัน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38" s="166" t="inlineStr"/>
      <c r="L138" s="166" t="inlineStr">
        <is>
          <t>Dermatologic</t>
        </is>
      </c>
      <c r="M138" s="166" t="inlineStr">
        <is>
          <t>Superficial fungal</t>
        </is>
      </c>
      <c r="N138" s="165" t="inlineStr">
        <is>
          <t>Clinic</t>
        </is>
      </c>
      <c r="O138" s="166" t="inlineStr">
        <is>
          <t>ข้อ 4 (PLE_CC1_Key_Rx20_UBU.md)</t>
        </is>
      </c>
      <c r="P138" s="165" t="inlineStr">
        <is>
          <t>ข้อสอบจำลอง</t>
        </is>
      </c>
      <c r="Q138" s="165" t="inlineStr">
        <is>
          <t>Mock Rx20 UBU</t>
        </is>
      </c>
      <c r="R138" s="165" t="inlineStr"/>
    </row>
    <row r="139" ht="24" customHeight="1" s="49">
      <c r="A139" s="167" t="n">
        <v>137</v>
      </c>
      <c r="B139" s="166" t="inlineStr">
        <is>
          <t>ควรเลือกยาใดให้ผู้ป่วยรายนี้เป็นทางเลือกแรก</t>
        </is>
      </c>
      <c r="C139" s="166" t="inlineStr"/>
      <c r="D139" s="166" t="inlineStr">
        <is>
          <t>Mupirocin 2% ointment</t>
        </is>
      </c>
      <c r="E139" s="166" t="inlineStr">
        <is>
          <t>Betamethasone dipropionate 0.05% cream</t>
        </is>
      </c>
      <c r="F139" s="166" t="inlineStr">
        <is>
          <t>Clotrimazole 1% cream</t>
        </is>
      </c>
      <c r="G139" s="166" t="inlineStr">
        <is>
          <t>Hydrocortisone 1% cream</t>
        </is>
      </c>
      <c r="H139" s="166" t="inlineStr">
        <is>
          <t>Triamcinolone acetonide 0.1% cream</t>
        </is>
      </c>
      <c r="I139" s="167" t="inlineStr">
        <is>
          <t>1</t>
        </is>
      </c>
      <c r="J139" s="166" t="inlineStr">
        <is>
          <t>✅ คำตอบที่ถูกต้อง: ข้อ ก. Mupirocin 2% ointment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Mupirocin 2% ointment การเลือก Mupirocin 2% ointment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(Betamethasone dipropionate 0.05% cream): Betamethasone dipropionate 0.05% cream เป็น Topical corticosteroid ความแรงสูงมาก ไม่ควรใช้เป็นทางเลือกแรกในการติดเชื้อแบคทีเรียที่ผิวหนังเพราะจะกดภูมิคุ้มกันทำให้เชื้อลุกลาม
• ข้อ ค. (Clotrimazole 1% cream): Clotrimazole 1% cream เป็นยาต้านเชื้อรากลุ่ม Azole ออกฤทธิ์ยับยั้ง Ergosterol biosynthesis ไม่มีผลในการฆ่าเชื้อแบคทีเรียแกรมบวก เช่น Staphylococcus aureus
• ข้อ ง. (Hydrocortisone 1% cream): Hydrocortisone 1% cream เป็นสเตียรอยด์ความแรงต่ำ ใช้บรรเทาอาการคันและอักเสบจากผื่นแพ้ ไม่ใช่ยาต้านจุลชีพสำหรับรักษาแผลติดเชื้อแบคทีเรีย
• ข้อ จ. (Triamcinolone acetonide 0.1% cream): Triamcinolone acetonide 0.1% cream เป็นสเตียรอยด์ความแรงปานกลาง มีข้อห้ามใช้ในแผลติดเชื้อแบคทีเรียหรือเชื้อราเดี่ยวๆ เพราะบดบังอาการและทำให้เชื้อแพร่กระจาย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39" s="166" t="inlineStr"/>
      <c r="L139" s="166" t="inlineStr">
        <is>
          <t>Dermatologic</t>
        </is>
      </c>
      <c r="M139" s="166" t="inlineStr">
        <is>
          <t>Superficial fungal</t>
        </is>
      </c>
      <c r="N139" s="165" t="inlineStr">
        <is>
          <t>Clinic</t>
        </is>
      </c>
      <c r="O139" s="166" t="inlineStr">
        <is>
          <t>ข้อ 62 (PLE_CC1_Key_Rx20_UBU.md)</t>
        </is>
      </c>
      <c r="P139" s="165" t="inlineStr">
        <is>
          <t>ข้อสอบจำลอง</t>
        </is>
      </c>
      <c r="Q139" s="165" t="inlineStr">
        <is>
          <t>Mock Rx20 UBU</t>
        </is>
      </c>
      <c r="R139" s="165" t="inlineStr"/>
    </row>
    <row r="140" ht="24" customHeight="1" s="49">
      <c r="A140" s="167" t="n">
        <v>138</v>
      </c>
      <c r="B140" s="166" t="inlineStr">
        <is>
          <t>รอยโรคสิวชนิดใดต่อไปนี้จัดอยู่ในกลุ่มสิวไม่อักเสบ (Non-inflammatory acne)</t>
        </is>
      </c>
      <c r="C140" s="166" t="inlineStr"/>
      <c r="D140" s="166" t="inlineStr">
        <is>
          <t>Open and closed comedones (สิวหัวดำและสิวหัวขาว)</t>
        </is>
      </c>
      <c r="E140" s="166" t="inlineStr">
        <is>
          <t>Erythematous papules (ตุ่มนูนแดง)</t>
        </is>
      </c>
      <c r="F140" s="166" t="inlineStr">
        <is>
          <t>Pustules (ตุ่มหนอง)</t>
        </is>
      </c>
      <c r="G140" s="166" t="inlineStr">
        <is>
          <t>Cysts (ถุงซีสต์ใต้ผิวหนัง)</t>
        </is>
      </c>
      <c r="H140" s="166" t="inlineStr">
        <is>
          <t>Nodules (ตุ่มก้อนไตลึก)</t>
        </is>
      </c>
      <c r="I140" s="167" t="n">
        <v>1</v>
      </c>
      <c r="J140" s="166" t="inlineStr">
        <is>
          <t>✅ คำตอบที่ถูกต้อง: ข้อ ก. Hydrocortisone 1% cream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Hydrocortisone 1% cream การเลือก Hydrocortisone 1% cream เป็นคำตอบที่ถูกต้องตามแนวทางการรักษามาตรฐาน เนื่องจาก เป็น short-acting glucocorticoid ที่มี mineralocorticoid activity สูง เป็น drug of choice สำหรับ acute adrenal insufficiency / adrenal crisis
🔍 ข้ออื่นผิดเพราะอะไร:
• ข้อ ข. (Triamcinolone acetonide 0.1% cream): Triamcinolone acetonide 0.1% cream เป็น Topical corticosteroid ความแรงปานกลาง การนำมาทาสิวชนิดไม่อักเสบจะกระตุ้นให้เกิด Steroid acne และทำให้เกิดสิวอุดตันมากขึ้น
• ข้อ ค. (Clobetasol propionate 0.05% cream): Clobetasol propionate 0.05% cream เป็น Super-high potency corticosteroid ห้ามใช้ทาบริเวณใบหน้าโดยเด็ดขาด เพราะทำให้ผิวหนังฝ่อ เกิดสิวสเตียรอยด์ และหลอดเลือดฝอยขยายตัว
• ข้อ ง. (Ketoconazole 2% shampoo): Ketoconazole 2% shampoo ใช้สำหรับทำความสะอาดหนังศีรษะในภาวะรังแค ผิวหนังอักเสบเซบอร์เรอิก หรือ Pityrosporum folliculitis ไม่มีผลในการรักษา Comedone บนใบหน้า
• ข้อ จ. (Benzoyl peroxide 2.5% gel): Benzoyl peroxide 2.5% gel เป็นยาที่มีฤทธิ์ละลายหัวสิว (Comedolytic) และต้านเชื้อ C. acnes จึงเป็นหนึ่งในยามาตรฐานสำหรับการรักษาสิวระยะเริ่มต้น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40" s="166" t="inlineStr"/>
      <c r="L140" s="166" t="inlineStr">
        <is>
          <t>Dermatologic</t>
        </is>
      </c>
      <c r="M140" s="166" t="inlineStr">
        <is>
          <t>Acne</t>
        </is>
      </c>
      <c r="N140" s="165" t="inlineStr">
        <is>
          <t>Clinic</t>
        </is>
      </c>
      <c r="O140" s="166" t="inlineStr">
        <is>
          <t>ข้อ 2 (PLE_CC1_Key_Rx20_UBU.md)</t>
        </is>
      </c>
      <c r="P140" s="165" t="inlineStr">
        <is>
          <t>ข้อสอบจำลอง</t>
        </is>
      </c>
      <c r="Q140" s="165" t="inlineStr">
        <is>
          <t>Mock Rx20 UBU</t>
        </is>
      </c>
      <c r="R140" s="165" t="inlineStr"/>
    </row>
    <row r="141" ht="24" customHeight="1" s="49">
      <c r="A141" s="167" t="n">
        <v>139</v>
      </c>
      <c r="B141" s="166" t="inlineStr">
        <is>
          <t>ผู้ป่วยมีสิวอักเสบขนาดใหญ่ เป็นตุ่มก้อนไตใต้ผิวหนัง (Nodulocystic acne) มีรอยแผลเป็นลึกทั่วใบหน้า ยารับประทานที่เป็นยาทางเลือกแรกในการรักษาคือข้อใด</t>
        </is>
      </c>
      <c r="C141" s="166" t="inlineStr"/>
      <c r="D141" s="166" t="inlineStr">
        <is>
          <t>Oral Isotretinoin</t>
        </is>
      </c>
      <c r="E141" s="166" t="inlineStr">
        <is>
          <t>Oral Tetracycline</t>
        </is>
      </c>
      <c r="F141" s="166" t="inlineStr">
        <is>
          <t>Oral Erythromycin</t>
        </is>
      </c>
      <c r="G141" s="166" t="inlineStr">
        <is>
          <t>Oral Prednisolone</t>
        </is>
      </c>
      <c r="H141" s="166" t="inlineStr">
        <is>
          <t>Oral Metronidazole</t>
        </is>
      </c>
      <c r="I141" s="167" t="n">
        <v>1</v>
      </c>
      <c r="J141" s="166" t="inlineStr">
        <is>
          <t>✅ คำตอบที่ถูกต้อง: ข้อ ก. Oral Isotretinoin
💡 Background:
Nodulocystic acne หรือสิวหัวช้างเป็นสิวระดับรุนแรง มีการอักเสบลึกในชั้นหนังแท้และเกิดถุงหนอง เสี่ยงต่อการเกิดหลุมสิวและแผลเป็นถาวร
🎯 ทำไมข้อนี้ถึงถูก:
Oral Isotretinoin เป็นยาขนานเดียวที่ออกฤทธิ์ต่อพยาธิกำเนิดของสิวครบทั้ง 4 กลไก และเป็น Drug of choice สำหรับ Severe nodulocystic acne
🔍 ข้ออื่นผิดเพราะอะไร:
• ข้อ ข. และ ค. (Oral Tetracycline / Erythromycin): ควบคุมสิวชนิดถุงหนองลึกขนาดใหญ่ไม่ได้ดีพอ
• ข้อ ง. (Oral Prednisolone): อาจใช้ระยะสั้นลดการอักเสบรุนแรงก่อนเริ่มยาอื่น แต่ไม่ใช่ยาหลักระยะยาว
• ข้อ จ. (Oral Metronidazole): ใช้รักษา Rosacea ไม่ใช่ Acne vulgaris
📖 Guideline อ้างอิง:
Guidelines of care for the management of acne vulgaris (AAD 2024)
📌 จุดจำก่อนสอบ:
• Nodulocystic Acne DOC: Oral Isotretinoin เท่านั้น (ระวัง Teratogenicity และคุมกำเนิดเข้มงวด)</t>
        </is>
      </c>
      <c r="K141" s="166" t="inlineStr"/>
      <c r="L141" s="166" t="inlineStr">
        <is>
          <t>Dermatologic</t>
        </is>
      </c>
      <c r="M141" s="166" t="inlineStr">
        <is>
          <t>Acne</t>
        </is>
      </c>
      <c r="N141" s="165" t="inlineStr">
        <is>
          <t>Clinic</t>
        </is>
      </c>
      <c r="O141" s="166" t="inlineStr">
        <is>
          <t>ข้อ 4 (PLE_CC1_Key_Rx20_UBU.md)</t>
        </is>
      </c>
      <c r="P141" s="165" t="inlineStr">
        <is>
          <t>ข้อสอบจำลอง</t>
        </is>
      </c>
      <c r="Q141" s="165" t="inlineStr">
        <is>
          <t>Mock Rx20 UBU</t>
        </is>
      </c>
      <c r="R141" s="165" t="inlineStr"/>
    </row>
    <row r="142" ht="24" customHeight="1" s="49">
      <c r="A142" s="167" t="n">
        <v>140</v>
      </c>
      <c r="B142" s="166" t="inlineStr">
        <is>
          <t>ข้อใดกล่าวถูกต้องเกี่ยวกับคุณสมบัติทางเภสัชวิทยาของ Benzoyl peroxide ในการรักษาสิว</t>
        </is>
      </c>
      <c r="C142" s="166" t="inlineStr"/>
      <c r="D142" s="166" t="inlineStr">
        <is>
          <t>ปล่อย Free oxygen radicals ฆ่าเชื้อ C. acnes และไม่ก่อให้เกิดการดื้อยาของเชื้อ</t>
        </is>
      </c>
      <c r="E142" s="166" t="inlineStr">
        <is>
          <t>ออกฤทธิ์ลดการผลิตไขมันจากต่อมไขมันโดยตรง (Antisebum)</t>
        </is>
      </c>
      <c r="F142" s="166" t="inlineStr">
        <is>
          <t>ทำให้เกิดเชื้อแบคทีเรียดื้อยาได้ง่ายหากใช้ต่อเนื่องเกิน 4 สัปดาห์</t>
        </is>
      </c>
      <c r="G142" s="166" t="inlineStr">
        <is>
          <t>มีฤทธิ์ยับยั้งการสร้างเม็ดสีเมลานินอย่างถาวร</t>
        </is>
      </c>
      <c r="H142" s="166" t="inlineStr">
        <is>
          <t>ไม่ก่อให้เกิดอาการระคายเคือง แสบ แดง หรือผิวแห้งลอก</t>
        </is>
      </c>
      <c r="I142" s="167" t="n">
        <v>1</v>
      </c>
      <c r="J142" s="166" t="inlineStr">
        <is>
          <t>✅ คำตอบที่ถูกต้อง: ข้อ ก. Silver sulfadiazine 1% cream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Silver sulfadiazine 1% cream การเลือก Silver sulfadiazine 1% cream เป็นคำตอบที่ถูกต้องและสอดคล้องกับ evidence-based guidelines ของภาวะ Acne โดยมี clinical efficacy สูงสุดในการรักษาและมี safety profile ที่เหมาะสม
🔍 ข้ออื่นผิดเพราะอะไร:
• ข้อ ข. (Cetirizine 10 mg OD): Cetirizine 10 mg OD เป็นยารับประทานกลุ่ม Antihistamine สำหรับโรคภูมิแพ้ ไม่เกี่ยวข้องกับกลไกการออกฤทธิ์หรือคุณสมบัติทางเคมีกายภาพของ Benzoyl peroxide
• ข้อ ค. (Isotretinoin 10 mg OD): Isotretinoin 10 mg OD เป็นอนุพันธ์วิตามินเอชนิดรับประทานที่มีผลลดขนาดและการหลั่งของต่อมไขมัน ไม่ใช่ตัวยาพื้นหรือสารออกฤทธิ์กลุ่มเปอร์ออกไซด์
• ข้อ ง. (Terbinafine 1% cream): Terbinafine 1% cream เป็นยาต้านเชื้อรากลุ่ม Allylamine ไม่มีฤทธิ์ฆ่าเชื้อ Cutibacterium acnes หรือคุณสมบัติผลัดเซลล์ผิวเหมือน Benzoyl peroxide
• ข้อ จ. (Adapalene 0.1% gel): Adapalene 0.1% gel เป็น Topical retinoid เจเนอเรชันที่ 3 มีความคงตัวสูงต่อแสงแดดและไม่เสื่อมสลายเมื่อทาร่วมกับ Benzoyl peroxide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42" s="166" t="inlineStr"/>
      <c r="L142" s="166" t="inlineStr">
        <is>
          <t>Dermatologic</t>
        </is>
      </c>
      <c r="M142" s="166" t="inlineStr">
        <is>
          <t>Acne</t>
        </is>
      </c>
      <c r="N142" s="165" t="inlineStr">
        <is>
          <t>Clinic</t>
        </is>
      </c>
      <c r="O142" s="166" t="inlineStr">
        <is>
          <t>ข้อ 5 (PLE_CC1_Key_Rx20_UBU.md)</t>
        </is>
      </c>
      <c r="P142" s="165" t="inlineStr">
        <is>
          <t>ข้อสอบจำลอง</t>
        </is>
      </c>
      <c r="Q142" s="165" t="inlineStr">
        <is>
          <t>Mock Rx20 UBU</t>
        </is>
      </c>
      <c r="R142" s="165" t="inlineStr"/>
    </row>
    <row r="143" ht="24" customHeight="1" s="49">
      <c r="A143" s="167" t="n">
        <v>141</v>
      </c>
      <c r="B143" s="166" t="inlineStr">
        <is>
          <t>P. acne ดื้อเป็นปัญหาสำคัญ</t>
        </is>
      </c>
      <c r="C143" s="166" t="inlineStr"/>
      <c r="D143" s="166" t="inlineStr">
        <is>
          <t>Terbinafine 1% cream</t>
        </is>
      </c>
      <c r="E143" s="166" t="inlineStr">
        <is>
          <t>Adapalene 0.1% gel</t>
        </is>
      </c>
      <c r="F143" s="166" t="inlineStr">
        <is>
          <t>Mupirocin 2% ointment</t>
        </is>
      </c>
      <c r="G143" s="166" t="inlineStr">
        <is>
          <t>Betamethasone dipropionate 0.05% cream</t>
        </is>
      </c>
      <c r="H143" s="166" t="inlineStr">
        <is>
          <t>Clotrimazole 1% cream</t>
        </is>
      </c>
      <c r="I143" s="167" t="inlineStr">
        <is>
          <t>1</t>
        </is>
      </c>
      <c r="J143" s="166" t="inlineStr">
        <is>
          <t>✅ คำตอบที่ถูกต้อง: ข้อ ก. Terbinafine 1% cream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Terbinafine 1% cream การเลือก Terbinafine 1% cream เป็นคำตอบที่ถูกต้องและสอดคล้องกับ evidence-based guidelines ของภาวะ Acne โดยมี clinical efficacy สูงสุดในการรักษาและมี safety profile ที่เหมาะสม
🔍 ข้ออื่นผิดเพราะอะไร:
• ข้อ ข. (Adapalene 0.1% gel): Adapalene 0.1% gel ออกฤทธิ์จับกับ Nuclear retinoic acid receptor (RAR-beta และ gamma) เพื่อปรับการผลัดเซลล์ผิว จึงไม่มีปัญหาการเกิดเชื้อแบคทีเรียดื้อยา
• ข้อ ค. (Mupirocin 2% ointment): Mupirocin 2% ointment ยับยั้งเอนไซม์ Bacterial isoleucyl-tRNA synthetase ใช้รักษาการติดเชื้อที่ผิวหนังจาก MRSA และ Streptococcus ไม่ได้ใช้เป็นยาหลักรักษาสิวระยะยาว
• ข้อ ง. (Betamethasone dipropionate 0.05% cream): Betamethasone dipropionate 0.05% cream เป็นยาทาสเตียรอยด์ที่กดภูมิคุ้มกันเฉพาะที่ การใช้ทาสิวจะทำให้เชื้อแบคทีเรียเพิ่มจำนวนและกระตุ้นการเกิด Steroid acne
• ข้อ จ. (Clotrimazole 1% cream): Clotrimazole 1% cream เป็นยาต้านเชื้อรากลุ่ม Imidazole ยับยั้ง 14-alpha demethylase ไม่มีผลต่อแบคทีเรียสาเหตุของสิว P. acnes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43" s="166" t="inlineStr"/>
      <c r="L143" s="166" t="inlineStr">
        <is>
          <t>Dermatologic</t>
        </is>
      </c>
      <c r="M143" s="166" t="inlineStr">
        <is>
          <t>Acne</t>
        </is>
      </c>
      <c r="N143" s="165" t="inlineStr">
        <is>
          <t>Clinic</t>
        </is>
      </c>
      <c r="O143" s="166" t="inlineStr">
        <is>
          <t>ข้อ 4 (PLE_CC1_Key_Rx20_UBU.md)</t>
        </is>
      </c>
      <c r="P143" s="165" t="inlineStr">
        <is>
          <t>ข้อสอบจำลอง</t>
        </is>
      </c>
      <c r="Q143" s="165" t="inlineStr">
        <is>
          <t>Mock Rx20 UBU</t>
        </is>
      </c>
      <c r="R143" s="165" t="inlineStr"/>
    </row>
    <row r="144" ht="24" customHeight="1" s="49">
      <c r="A144" s="167" t="n">
        <v>142</v>
      </c>
      <c r="B144" s="166" t="inlineStr">
        <is>
          <t>ควรเลือกใช้ยาใดในการรักษา จึงจะเหมาะสมที่สุด</t>
        </is>
      </c>
      <c r="C144" s="166" t="inlineStr"/>
      <c r="D144" s="166" t="inlineStr">
        <is>
          <t>Betamethasone dipropionate 0.05% cream</t>
        </is>
      </c>
      <c r="E144" s="166" t="inlineStr">
        <is>
          <t>Clotrimazole 1% cream</t>
        </is>
      </c>
      <c r="F144" s="166" t="inlineStr">
        <is>
          <t>Hydrocortisone 1% cream</t>
        </is>
      </c>
      <c r="G144" s="166" t="inlineStr">
        <is>
          <t>Triamcinolone acetonide 0.1% cream</t>
        </is>
      </c>
      <c r="H144" s="166" t="inlineStr">
        <is>
          <t>Clobetasol propionate 0.05% cream</t>
        </is>
      </c>
      <c r="I144" s="167" t="inlineStr">
        <is>
          <t>1</t>
        </is>
      </c>
      <c r="J144" s="166" t="inlineStr">
        <is>
          <t>✅ คำตอบที่ถูกต้อง: ข้อ ก. Betamethasone dipropionate 0.05%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Betamethasone dipropionate 0.05% cream การเลือก Betamethasone dipropionate 0.05%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(Clotrimazole 1% cream): Clotrimazole 1% cream ออกฤทธิ์ต้านเชื้อรากลุ่มแคนดิดาและเดอร์มาโตไฟต์ เหมาะสำหรับโรคกลากเกลื้อน ไม่ครอบคลุมผื่นผิวหนังอักเสบที่ไม่มีการติดเชื้อรา
• ข้อ ค. (Hydrocortisone 1% cream): Hydrocortisone 1% cream เป็นยาทาสเตียรอยด์ความแรงต่ำ (Low potency) ปลอดภัยสำหรับผิวหน้าและซอกพับ แต่อาจให้ผลการรักษาไม่เพียงพอในผื่นหนาด้านตามลำตัว
• ข้อ ง. (Triamcinolone acetonide 0.1% cream): Triamcinolone acetonide 0.1% cream เป็นยาทาสเตียรอยด์ความแรงปานกลาง เหมาะสำหรับรักษาผื่นผิวหนังอักเสบระดับปานกลางตามลำตัวและแขนขา
• ข้อ จ. (Clobetasol propionate 0.05% cream): Clobetasol propionate 0.05% cream เป็นยากลุ่ม Super-high potency เหมาะสำหรับโรคผิวหนังเรื้อรังที่ดื้อยา เช่น Psoriasis ปื้นหนา แต่ห้ามใช้บริเวณใบหน้า ซอกพับ หรือเด็กเล็ก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4" s="166" t="inlineStr"/>
      <c r="L144" s="166" t="inlineStr">
        <is>
          <t>Dermatologic</t>
        </is>
      </c>
      <c r="M144" s="166" t="inlineStr">
        <is>
          <t>Superficial fungal</t>
        </is>
      </c>
      <c r="N144" s="165" t="inlineStr">
        <is>
          <t>Clinic</t>
        </is>
      </c>
      <c r="O144" s="166" t="inlineStr">
        <is>
          <t>ข้อ 90 (PLE_CC1_Key_Rx20_UBU.md)</t>
        </is>
      </c>
      <c r="P144" s="165" t="inlineStr">
        <is>
          <t>ข้อสอบจำลอง</t>
        </is>
      </c>
      <c r="Q144" s="165" t="inlineStr">
        <is>
          <t>Mock Rx20 UBU</t>
        </is>
      </c>
      <c r="R144" s="165" t="inlineStr"/>
    </row>
    <row r="145" ht="24" customHeight="1" s="49">
      <c r="A145" s="167" t="n">
        <v>143</v>
      </c>
      <c r="B145" s="166" t="inlineStr">
        <is>
          <t>หากผู้ป่วยได้รับยาต้านเชื้อรา Ketoconazole ชนิดรับประทาน คำแนะนำและการเฝ้าระวังที่สำคัญที่สุดคือข้อใด</t>
        </is>
      </c>
      <c r="C145" s="166" t="inlineStr"/>
      <c r="D145" s="166" t="inlineStr">
        <is>
          <t>เฝ้าระวังอาการพิษต่อตับ (Hepatotoxicity) เช่น คลื่นไส้ อ่อนเพลีย ตัวเหลืองตาเหลือง และตรวจการทำงานของตับ (LFTs)</t>
        </is>
      </c>
      <c r="E145" s="166" t="inlineStr">
        <is>
          <t>ควรรับประทานร่วมกับยาลดกรด Omeprazole เพื่อป้องกันการระคายเคืองกระเพาะอาหาร</t>
        </is>
      </c>
      <c r="F145" s="166" t="inlineStr">
        <is>
          <t>ยานี้ไม่มีปฏิกิริยาระหว่างยาผ่านเอนไซม์ CYP450 สามารถทานร่วมกับยาทุกชนิดได้ปลอดภัย</t>
        </is>
      </c>
      <c r="G145" s="166" t="inlineStr">
        <is>
          <t>แนะนำให้รับประทานยาวันละ 4 ครั้งก่อนอาหารเพื่อเพิ่มการดูดซึม</t>
        </is>
      </c>
      <c r="H145" s="166" t="inlineStr">
        <is>
          <t>หากลืมรับประทานยา ให้เพิ่มขนาดยาเป็นสองเท่าในมื้อถัดไปทันที</t>
        </is>
      </c>
      <c r="I145" s="167" t="n">
        <v>1</v>
      </c>
      <c r="J145" s="166" t="inlineStr">
        <is>
          <t>✅ คำตอบที่ถูกต้อง: ข้อ ก. Triamcinolone acetonide 0.1%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Triamcinolone acetonide 0.1% cream การเลือก Triamcinolone acetonide 0.1%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(Clobetasol propionate 0.05% cream): Clobetasol propionate 0.05% cream เป็น Topical corticosteroid ความแรงสูงสุด มีข้อบ่งใช้ต่างจากยาต้านเชื้อรา Ketoconazole และมีความเสี่ยงต่ออาการไม่พึงประสงค์ทางผิวหนังสูง
• ข้อ ค. (Ketoconazole 2% shampoo): Ketoconazole 2% shampoo มีข้อแนะนำคือควรฟอกทิ้งไว้บนหนังศีรษะนาน 3-5 นาทีก่อนล้างออกด้วยน้ำสะอาด เพื่อให้ตัวยาดูดซึมเข้าสู่ผิวหนังชั้น Stratum corneum ได้อย่างมีประสิทธิภาพ
• ข้อ ง. (Benzoyl peroxide 2.5% gel): Benzoyl peroxide 2.5% gel เป็นยาออกซิไดซ์รักษาสิวที่อาจทำให้ผิวหนังแห้งลอกและเกิดการระคายเคือง ไม่ใช่คำแนะนำที่เกี่ยวข้องกับยาต้านเชื้อรา Ketoconazole
• ข้อ จ. (Acyclovir 5% cream): Acyclovir 5% cream เป็นยาต้านไวรัสเริม ไม่ควรใช้ร่วมกันโดยไม่มีข้อบ่งชี้ของการติดเชื้อไวรัสร่วม
📖 Guideline อ้างอิง:
แนวทางเวชปฏิบัติโรคผิวหนังที่พบบ่อย พ.ศ. 2562 (สมาคมแพทย์์ผิวหนังแห่งประเทศไทย)
📌 จุดจำก่อนสอบ:
• Intra-articular Injection: Triamcinolone acetonide หรือ hexacetonide ฉีดเข้าข้อ (IA) บรรเทาการอักเสบเฉพาะที่ใน monoarthritis (1-2 ข้อ) ได้รวดเร็ว
• Frequency Limit: ไม่ควรฉีดเข้าข้อเดิมเกิน 3-4 ครั้งต่อปี เพื่อป้องกัน cartilage damage และ joint infection</t>
        </is>
      </c>
      <c r="K145" s="166" t="inlineStr"/>
      <c r="L145" s="166" t="inlineStr">
        <is>
          <t>Dermatologic</t>
        </is>
      </c>
      <c r="M145" s="166" t="inlineStr">
        <is>
          <t>Superficial fungal</t>
        </is>
      </c>
      <c r="N145" s="165" t="inlineStr">
        <is>
          <t>Clinic</t>
        </is>
      </c>
      <c r="O145" s="166" t="inlineStr">
        <is>
          <t>ข้อ 91 (PLE_CC1_Key_Rx20_UBU.md)</t>
        </is>
      </c>
      <c r="P145" s="165" t="inlineStr">
        <is>
          <t>ข้อสอบจำลอง</t>
        </is>
      </c>
      <c r="Q145" s="165" t="inlineStr">
        <is>
          <t>Mock Rx20 UBU</t>
        </is>
      </c>
      <c r="R145" s="165" t="inlineStr"/>
    </row>
    <row r="146" ht="24" customHeight="1" s="49">
      <c r="A146" s="167" t="n">
        <v>144</v>
      </c>
      <c r="B146" s="166" t="inlineStr">
        <is>
          <t>ถ้าผู้ป่วยได้รับ Ketoconazole ร่วมด้วย จะเกิดอะไรขึ้น</t>
        </is>
      </c>
      <c r="C146" s="166" t="inlineStr"/>
      <c r="D146" s="166" t="inlineStr">
        <is>
          <t>Benzoyl peroxide 2.5% gel</t>
        </is>
      </c>
      <c r="E146" s="166" t="inlineStr">
        <is>
          <t>Acyclovir 5% cream</t>
        </is>
      </c>
      <c r="F146" s="166" t="inlineStr">
        <is>
          <t>Silver sulfadiazine 1% cream</t>
        </is>
      </c>
      <c r="G146" s="166" t="inlineStr">
        <is>
          <t>Cetirizine 10 mg OD</t>
        </is>
      </c>
      <c r="H146" s="166" t="inlineStr">
        <is>
          <t>Isotretinoin 10 mg OD</t>
        </is>
      </c>
      <c r="I146" s="167" t="inlineStr">
        <is>
          <t>1</t>
        </is>
      </c>
      <c r="J146" s="166" t="inlineStr">
        <is>
          <t>✅ คำตอบที่ถูกต้อง: ข้อ ก. Benzoyl peroxide 2.5% gel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Benzoyl peroxide 2.5% gel การเลือก Benzoyl peroxide 2.5% gel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(Acyclovir 5% cream): Acyclovir 5% cream ออกฤทธิ์ยับยั้ง DNA polymerase ของเชื้อไวรัสเริม การใช้ร่วมกับ Ketoconazole ไม่มีปฏิกิริยาระหว่างยาที่ส่งผลต่อประสิทธิภาพทางคลินิกอย่างมีนัยสำคัญ
• ข้อ ค. (Silver sulfadiazine 1% cream): Silver sulfadiazine 1% cream ใช้ทารักษาแผลไฟไหม้เพื่อป้องกันการติดเชื้อ ไม่ส่งผลกระทบต่อเมแทบอลิซึมของ Ketoconazole
• ข้อ ง. (Cetirizine 10 mg OD): Cetirizine 10 mg OD ถูกขจัดออกทางไตเป็นหลักในรูปที่ไม่เปลี่ยนแปลง จึงมีความเสี่ยงต่อปฏิกิริยาผ่าน CYP3A4 กับ Ketoconazole ต่ำมาก
• ข้อ จ. (Isotretinoin 10 mg OD): Isotretinoin 10 mg OD มีเมแทบอลิซึมผ่านเอนไซม์ CYP หลายชนิด การใช้ร่วมกับยาต้านเชื้อรากลุ่ม Azole เช่น Ketoconazole ซึ่งเป็น Strong CYP3A4 inhibitor อาจเพิ่มระดับยาในเลือดและเสริมพิษต่อตับ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6" s="166" t="inlineStr"/>
      <c r="L146" s="166" t="inlineStr">
        <is>
          <t>Dermatologic</t>
        </is>
      </c>
      <c r="M146" s="166" t="inlineStr">
        <is>
          <t>Superficial fungal</t>
        </is>
      </c>
      <c r="N146" s="165" t="inlineStr">
        <is>
          <t>Clinic</t>
        </is>
      </c>
      <c r="O146" s="166" t="inlineStr">
        <is>
          <t>ข้อ 4 (PLE_CC1_Key_Rx20_UBU.md)</t>
        </is>
      </c>
      <c r="P146" s="165" t="inlineStr">
        <is>
          <t>ข้อสอบจำลอง</t>
        </is>
      </c>
      <c r="Q146" s="165" t="inlineStr">
        <is>
          <t>Mock Rx20 UBU</t>
        </is>
      </c>
      <c r="R146" s="165" t="inlineStr"/>
    </row>
    <row r="147" ht="24" customHeight="1" s="49">
      <c r="A147" s="167" t="n">
        <v>145</v>
      </c>
      <c r="B147" s="166" t="inlineStr">
        <is>
          <t>คำแนะนำใดเหมาะสมในผู้ป่วยรายนี้</t>
        </is>
      </c>
      <c r="C147" s="166" t="inlineStr"/>
      <c r="D147" s="166" t="inlineStr">
        <is>
          <t>ควรรับประทานยาคุมเพื่อป้องกันการตั้งครรภ์ทารกวิรูป</t>
        </is>
      </c>
      <c r="E147" s="166" t="inlineStr">
        <is>
          <t>ระหว่างที่กินยานี้ หลีกเลี่ยงรังสี UV</t>
        </is>
      </c>
      <c r="F147" s="166" t="inlineStr">
        <is>
          <t>ควรกินยาก่อนอาหารเช้า-ก่อนนอน</t>
        </is>
      </c>
      <c r="G147" s="166" t="inlineStr">
        <is>
          <t>อาจทำให้ผิวหนัง-เล็บเปลี่ยนสี</t>
        </is>
      </c>
      <c r="H147" s="166" t="inlineStr">
        <is>
          <t>ถ้ามีอาการไข้ เจ็บคอ และมีผื่นขึ้นควรไปพบแพทย์์ คำอธิบาย carbamazepine -- HLAB 1502 -- SJS</t>
        </is>
      </c>
      <c r="I147" s="167" t="inlineStr">
        <is>
          <t>5</t>
        </is>
      </c>
      <c r="J147" s="166" t="inlineStr">
        <is>
          <t>✅ คำตอบที่ถูกต้อง: ข้อ จ. ถ้ามีอาการไข้ เจ็บคอ และมีผื่นขึ้นควรไปพบแพทย์์ คำอธิบาย carbamazepine -- HLAB 1502 -- SJS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ถ้ามีอาการไข้ เจ็บคอ และมีผื่นขึ้นควรไปพบแพทย์์ คำอธิบาย carbamazepine -- HLAB 1502 -- SJS การเลือก ถ้ามีอาการไข้ เจ็บคอ และมีผื่นขึ้นควรไปพบแพทย์์ คำอธิบาย carbamazepine -- HLAB 1502 -- SJS เป็นคำตอบที่ถูกต้องตามแนวทางการรักษามาตรฐาน เนื่องจาก เป็น first-line ใน focal seizures และ Trigeminal neuralgia ต้องตรวจคัดกรองยีน HLA-B15:02 ในคนไทยก่อนเริ่มยาเพื่อป้องกัน SJS/TEN และเป็น auto-inducer ของเอนไซม์ CYP3A4
🔍 ข้ออื่นผิดเพราะอะไร:
• ข้อ ก. (ควรรับประทานยาคุมเพื่อป้องกันการตั้งครรภ์ทารกวิรูป): การรับประทานยาคุมกำเนิดเพื่อป้องกันทารกวิรูป (Teratogenicity) เป็นคำแนะนำสำคัญอย่างยิ่งสำหรับยากลุ่ม Retinoids เช่น Oral Isotretinoin แต่ไม่ใช่ประเด็นเตือนฉุกเฉินของการเกิดผื่นรุนแรงจาก Carbamazepine
• ข้อ ข. (ระหว่างที่กินยานี้ หลีกเลี่ยงรังสี UV): การหลีกเลี่ยงรังสี UV และแสงแดด เป็นคำแนะนำสำหรับยาที่ทำให้เกิดภาวะไวต่อแสง (Photosensitivity) เช่น Tetracyclines หรือ Retinoids ไม่ใช่ข้อควรระวังหลักของ Carbamazepine
• ข้อ ค. (ควรกินยาก่อนอาหารเช้า-ก่อนนอน): การแนะนำให้รับประทานยาก่อนอาหารเช้าและก่อนนอน เป็นเพียงคำแนะนำเรื่องมื้อยา ไม่สอดคล้องกับ Carbamazepine ซึ่งระคายเคืองกระเพาะอาหารและแนะนำให้รับประทานพร้อมหรือหลังอาหารทันที
• ข้อ ง. (อาจทำให้ผิวหนัง-เล็บเปลี่ยนสี): อาการข้างเคียงที่ทำให้ผิวหนังและเล็บเปลี่ยนสี มักสัมพันธ์กับยาเคมีบำบัด หรือ Minocycline ไม่ใช่อาการไม่พึงประสงค์สำคัญของ Carbamazepine
📖 Guideline อ้างอิง:
แนวทางเวชปฏิบัติโรคผิวหนังที่พบบ่อย พ.ศ. 2562 (สมาคมแพทย์์ผิวหนังแห่งประเทศไทย)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147" s="166" t="inlineStr"/>
      <c r="L147" s="166" t="inlineStr">
        <is>
          <t>Dermatologic</t>
        </is>
      </c>
      <c r="M147" s="166" t="inlineStr">
        <is>
          <t>Superficial fungal</t>
        </is>
      </c>
      <c r="N147" s="165" t="inlineStr">
        <is>
          <t>Clinic</t>
        </is>
      </c>
      <c r="O147" s="166" t="inlineStr">
        <is>
          <t>ข้อ 1 (PLE_CC1_Key_Rx20_UBU.md)</t>
        </is>
      </c>
      <c r="P147" s="165" t="inlineStr">
        <is>
          <t>ข้อสอบจำลอง</t>
        </is>
      </c>
      <c r="Q147" s="165" t="inlineStr">
        <is>
          <t>Mock Rx20 UBU</t>
        </is>
      </c>
      <c r="R147" s="165" t="inlineStr"/>
    </row>
    <row r="148" ht="24" customHeight="1" s="49">
      <c r="A148" s="167" t="n">
        <v>146</v>
      </c>
      <c r="B148" s="166" t="inlineStr">
        <is>
          <t>ผู้ป่วยเป็นโรคอะไร</t>
        </is>
      </c>
      <c r="C148" s="166" t="inlineStr"/>
      <c r="D148" s="166" t="inlineStr">
        <is>
          <t>Impetigo</t>
        </is>
      </c>
      <c r="E148" s="166" t="inlineStr">
        <is>
          <t>Eczema</t>
        </is>
      </c>
      <c r="F148" s="166" t="inlineStr">
        <is>
          <t>Folliculitis</t>
        </is>
      </c>
      <c r="G148" s="166" t="inlineStr">
        <is>
          <t>Rosacea</t>
        </is>
      </c>
      <c r="H148" s="166" t="inlineStr">
        <is>
          <t>Tinea corporis</t>
        </is>
      </c>
      <c r="I148" s="167" t="inlineStr">
        <is>
          <t>2</t>
        </is>
      </c>
      <c r="J148" s="166" t="inlineStr">
        <is>
          <t>✅ คำตอบที่ถูกต้อง: ข้อ ข. Eczema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Eczema การเลือก Eczema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ก. (Impetigo): Impetigo (โรคพุพอง) เกิดจากการติดเชื้อแบคทีเรีย Staphylococcus aureus หรือ Streptococcus pyogenes มีลักษณะเด่นคือตุ่มน้ำแตกออกกลายเป็นสะเก็ดกรังสีเหลืองคล้ายน้ำผึ้ง (Honey-colored crust)
• ข้อ ค. (Folliculitis): Folliculitis (รูขุมขนอักเสบ) เกิดจากการอักเสบหรือติดเชื้อที่รูขุมขน มีลักษณะเป็นตุ่มแดงหรือตุ่มหนองเล็กๆ กระจายตามโคนเส้นขน ไม่ได้เป็นปื้นผื่นผิวหนังอักเสบกระจายตัว
• ข้อ ง. (Rosacea): Rosacea (โรคสิวหน้าแดง) มีอาการหน้าแดงถาวร หลอดเลือดฝอยขยายตัว (Telangiectasia) และตุ่มแดงอักเสบเฉพาะบริเวณกึ่งกลางใบหน้า โดยไม่มีสะเก็ดหนาหรืออาการคันเด่นชัด
• ข้อ จ. (Tinea corporis - Impetigo (โรคพุพอง) มักพบเกิดเป็นรอยโรคที่ผิวหนังบริเวณใบหน้าหรือบริเวณแขน-ขา ที่มีแผลอยู่ก่อนแล้ว โดยเริ่มด้วยมีตุ่มน้ำหรือตุ่มหนองเล็กๆ - Folliculitis (รูขุมขนอักเสบหรือต่อมขนอักเสบหรือปุ่มรากผมอักเสบ) คือการอักเสบที่เกิดขึ้นกับรูขุมขน โดยเป็นได้ทั้งจากการติดเชื้อโรคหรือจากไม่มีการติดเชื้อโรคแต่เกิดจากการระคายเคืองที่รูขุมขนจากกำรบาดเจ็บหรือจากมีการอุดตันของรูขุมขน อาการจะมีผิวหนังมีลักษณะเป็นตุ่มแดง มักพบกระจายหลายตุ่ม อาจมีหนองตามบริเวณรูขุมขน อาจมีอาการเจ็บ คัน พบตุ่มเหล่านี้ได้ทุกที่ที่มีรูขุมขน เช่น หนังศีรษะ บริเวณที่มีหนวด แผ่นอก แผ่นหลัง แขน ขา และที่อวัยวะเพศ - Rosacea อาการหลัก คือ “อาการหน้าแดง” ซึ่งจะพบเกิดในบริเวณตอนกลางของใบหน้าคือ บริเวณจมูก และ แก้มทั้ง2ข้าง โดยผิว หนังจะเป็นตุ่มแดงอักเสบเป็นหนอง และมีเส้นเลือดขยายตัวให้มองเห็นได้ อาการหน้าแดงจะเกิดชั่วคราวจากเส้นเลือดที่ใบหน้าขยายตัวเมื่อได้รับปัจจัยกระตุ้น นอกจากนั้น ผิวหนังผู้ป่วยมักมีลักษณะระคายเคืองได้ง่าย ลอก ในรายที่เป็นมากผิวหนังจะหนาขึ้นและขรุขระโดยเฉพาะบริเวณจมูก และถ้าเกิดที่ผิวหนังบริเวณตาด้วย จะมีอาการ เคืองตา แสบตา ตาแดง น้ำตาไหล - Tinea corporis กลากที่ลำตัว): Tinea corporis (กลากตามลำตัว) เกิดจากเชื้อรา Dermatophyte มีลักษณะเป็นผื่นวงกลมหรือขอบหยัก ขอบเขตชัดเจน ขอบผื่นนูนแดงมีขุยและตุ่มน้ำใสล้อมรอบ ตรงกลางผื่นจางลงเป็นผิวปกติ (Central clearing)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8" s="166" t="inlineStr"/>
      <c r="L148" s="166" t="inlineStr">
        <is>
          <t>Dermatologic</t>
        </is>
      </c>
      <c r="M148" s="166" t="inlineStr">
        <is>
          <t>Superficial fungal</t>
        </is>
      </c>
      <c r="N148" s="165" t="inlineStr">
        <is>
          <t>Clinic</t>
        </is>
      </c>
      <c r="O148" s="166" t="inlineStr">
        <is>
          <t>ข้อ 1 (PLE_CC1_Key_Rx20_UBU.md)</t>
        </is>
      </c>
      <c r="P148" s="165" t="inlineStr">
        <is>
          <t>ข้อสอบจำลอง</t>
        </is>
      </c>
      <c r="Q148" s="165" t="inlineStr">
        <is>
          <t>Mock Rx20 UBU</t>
        </is>
      </c>
      <c r="R148" s="165" t="inlineStr"/>
    </row>
    <row r="149" ht="24" customHeight="1" s="49">
      <c r="A149" s="167" t="n">
        <v>147</v>
      </c>
      <c r="B149" s="166" t="inlineStr">
        <is>
          <t>ยาต้านเชื้อราในข้อใดมีกลไกการออกฤทธิ์โดยยับยั้งการสังเคราะห์ DNA และ RNA ของเซลล์เชื้อรา</t>
        </is>
      </c>
      <c r="C149" s="166" t="inlineStr"/>
      <c r="D149" s="166" t="inlineStr">
        <is>
          <t>Flucytosine (5-FC)</t>
        </is>
      </c>
      <c r="E149" s="166" t="inlineStr">
        <is>
          <t>Ketoconazole</t>
        </is>
      </c>
      <c r="F149" s="166" t="inlineStr">
        <is>
          <t>Terbinafine</t>
        </is>
      </c>
      <c r="G149" s="166" t="inlineStr">
        <is>
          <t>Amphotericin B</t>
        </is>
      </c>
      <c r="H149" s="166" t="inlineStr">
        <is>
          <t>Caspofungin</t>
        </is>
      </c>
      <c r="I149" s="167" t="n">
        <v>1</v>
      </c>
      <c r="J149" s="166" t="inlineStr">
        <is>
          <t>✅ คำตอบที่ถูกต้อง: ข้อ ก. Clotrimazole 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Clotrimazole 1% cream การเลือก Clotrimazole 1%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(Hydrocortisone 1% cream): Hydrocortisone 1% cream เป็น Topical glucocorticoid ออกฤทธิ์จับกับ Glucocorticoid receptor ในไซโทพลาซึม แล้วควบคุมการแสดงออกของยีนเพื่อยับยั้งการสร้างไซโตไคน์ที่กระตุ้นการอักเสบ
• ข้อ ค. (Triamcinolone acetonide 0.1% cream): Triamcinolone acetonide 0.1% cream มีกลไกต้านการอักเสบผ่านกระบวนการเหนี่ยวนำ Lipocortin เพื่อยับยั้งเอนไซม์ Phospholipase A2 ไม่ได้ยับยั้งการสร้าง RNA ของเชื้อจุลชีพโดยตรง
• ข้อ ง. (Clobetasol propionate 0.05% cream): Clobetasol propionate 0.05% cream ออกฤทธิ์กดภูมิคุ้มกันและต้านการอักเสบในระดับยีนผ่าน Glucocorticoid response elements ไม่ได้จัดเป็นยาต้านจุลชีพที่ยับยั้ง RNA synthesis
• ข้อ จ. (Ketoconazole 2% shampoo): Ketoconazole 2% shampoo ออกฤทธิ์ยับยั้งเอนไซม์ 14-alpha demethylase ในกระบวนการสังเคราะห์ Ergosterol ของผนังเซลล์เชื้อรา ไม่ได้ยับยั้งการสร้าง RNA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9" s="166" t="inlineStr"/>
      <c r="L149" s="166" t="inlineStr">
        <is>
          <t>Dermatologic</t>
        </is>
      </c>
      <c r="M149" s="166" t="inlineStr">
        <is>
          <t>Superficial fungal</t>
        </is>
      </c>
      <c r="N149" s="165" t="inlineStr">
        <is>
          <t>Clinic</t>
        </is>
      </c>
      <c r="O149" s="166" t="inlineStr">
        <is>
          <t>ข้อ 5 (PLE_CC1_Key_Rx20_UBU.md)</t>
        </is>
      </c>
      <c r="P149" s="165" t="inlineStr">
        <is>
          <t>ข้อสอบจำลอง</t>
        </is>
      </c>
      <c r="Q149" s="165" t="inlineStr">
        <is>
          <t>Mock Rx20 UBU</t>
        </is>
      </c>
      <c r="R149" s="165" t="inlineStr"/>
    </row>
    <row r="150" ht="24" customHeight="1" s="49">
      <c r="A150" s="167" t="n">
        <v>148</v>
      </c>
      <c r="B150" s="166" t="inlineStr">
        <is>
          <t>ผู้ป่วยโรคผิวหนังอักเสบ Eczema ทายาสเตียรอยด์ความแรงปานกลางมา 5 วันแล้วอาการยังไม่ดีขึ้น ควรปรับเปลี่ยนการรักษาอย่างไร</t>
        </is>
      </c>
      <c r="C150" s="166" t="inlineStr"/>
      <c r="D150" s="166" t="inlineStr">
        <is>
          <t>พิจารณาเพิ่มความแรงของ Topical Corticosteroid เป็น Potent agent ระยะสั้น หรือใช้ Topical Calcineurin Inhibitor</t>
        </is>
      </c>
      <c r="E150" s="166" t="inlineStr">
        <is>
          <t>เปลี่ยนไปใช้ยาฆ่าเชื้อรา Ketoconazole 2% cream ทาทันที</t>
        </is>
      </c>
      <c r="F150" s="166" t="inlineStr">
        <is>
          <t>ให้รับประทานยาปฏิชีวนะ Doxycycline 100 mg วันละ 2 ครั้ง</t>
        </is>
      </c>
      <c r="G150" s="166" t="inlineStr">
        <is>
          <t>หยุดทายาทุกชนิดแล้วล้างแผลด้วยแอลกอฮอล์ 70%</t>
        </is>
      </c>
      <c r="H150" s="166" t="inlineStr">
        <is>
          <t>เปลี่ยนไปทา Benzoyl peroxide 5% gel เช้า-เย็น</t>
        </is>
      </c>
      <c r="I150" s="167" t="n">
        <v>1</v>
      </c>
      <c r="J150" s="166" t="inlineStr">
        <is>
          <t>✅ คำตอบที่ถูกต้อง: ข้อ ก. Clobetasol propionate 0.05%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Clobetasol propionate 0.05% cream การเลือก Clobetasol propionate 0.05%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(Ketoconazole 2% shampoo): Ketoconazole 2% shampoo มีข้อบ่งใช้ในการรักษาการติดเชื้อราตื้นหรือผื่นผิวหนังอักเสบเซบอร์เรอิก ไม่สามารถนำมาใช้แทนยาทากลุ่ม Potent steroid ในการรักษาผื่นอักเสบที่ไม่ตอบสนองได้
• ข้อ ค. (Benzoyl peroxide 2.5% gel): Benzoyl peroxide 2.5% gel เป็นยาฆ่าเชื้อแบคทีเรียและผลัดเซลล์ผิวสำหรับสิวอักเสบ หากนำมาทาผื่นผิวหนังอักเสบจะทำให้เกิดการระคายเคืองและอาการกำเริบมากขึ้น
• ข้อ ง. (Acyclovir 5% cream): Acyclovir 5% cream ใช้สำหรับรักษาโรคเริมที่ผิวหนัง ไม่มีฤทธิ์กดภูมิคุ้มกันหรือต้านการอักเสบในผื่น Eczema ที่ไม่ตอบสนองต่อการรักษาเบื้องต้น
• ข้อ จ. (Silver sulfadiazine 1% cream): Silver sulfadiazine 1% cream เป็นยาต้านจุลชีพสำหรับแผลไฟไหม้ ไม่มีบทบาทในการรักษาผื่นผิวหนังอักเสบเรื้อรังที่ดื้อต่อยา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50" s="166" t="inlineStr"/>
      <c r="L150" s="166" t="inlineStr">
        <is>
          <t>Dermatologic</t>
        </is>
      </c>
      <c r="M150" s="166" t="inlineStr">
        <is>
          <t>Eczema &amp; Dermatitis</t>
        </is>
      </c>
      <c r="N150" s="165" t="inlineStr">
        <is>
          <t>Clinic</t>
        </is>
      </c>
      <c r="O150" s="166" t="inlineStr">
        <is>
          <t>ข้อ 6 (PLE_CC1_Key_Rx20_UBU.md)</t>
        </is>
      </c>
      <c r="P150" s="165" t="inlineStr">
        <is>
          <t>ข้อสอบจำลอง</t>
        </is>
      </c>
      <c r="Q150" s="165" t="inlineStr">
        <is>
          <t>Mock Rx20 UBU</t>
        </is>
      </c>
      <c r="R150" s="165" t="inlineStr"/>
    </row>
    <row r="151" ht="24" customHeight="1" s="49">
      <c r="A151" s="167" t="n">
        <v>149</v>
      </c>
      <c r="B151" s="166" t="inlineStr">
        <is>
          <t>ผู้ป่วยโรคสะเก็ดเงิน (Psoriasis) มีรอยโรคเป็นปื้นหนาสะเก็ดสีขาวเงิน เมื่อขูดสะเก็ดออกพบจุดเลือดออกเล็กๆ ใต้ผิวหนัง ปรากฏการณ์นี้เรียกว่าอะไร</t>
        </is>
      </c>
      <c r="C151" s="166" t="inlineStr"/>
      <c r="D151" s="166" t="inlineStr">
        <is>
          <t>Auspitz sign</t>
        </is>
      </c>
      <c r="E151" s="166" t="inlineStr">
        <is>
          <t>Koebner phenomenon</t>
        </is>
      </c>
      <c r="F151" s="166" t="inlineStr">
        <is>
          <t>Nikolsky sign</t>
        </is>
      </c>
      <c r="G151" s="166" t="inlineStr">
        <is>
          <t>Darier sign</t>
        </is>
      </c>
      <c r="H151" s="166" t="inlineStr">
        <is>
          <t>Hutchinson sign</t>
        </is>
      </c>
      <c r="I151" s="167" t="n">
        <v>1</v>
      </c>
      <c r="J151" s="166" t="inlineStr">
        <is>
          <t>✅ คำตอบที่ถูกต้อง: ข้อ ก. Auspitz sign
💡 Background:
โรคสะเก็ดเงิน (Psoriasis vulgaris) มีพยาธิสภาพของการแบ่งตัวที่ผิดปกติของเซลล์เคอราติโนไซต์และการขยายตัวของหลอดเลือดฝอยในชั้นหนังแท้ส่วนบน
🎯 ทำไมข้อนี้ถึงถูก:
Auspitz sign คือการพบจุดเลือดออกเล็กๆ (Pinpoint bleeding) เมื่อลอกสะเก็ดขุยสีขาวเงินออก เกิดจากการที่หลอดเลือดฝอยใน Dermal papillae อยู่ชิดกับผิวหนังชั้นบนที่บางตัวลง เป็นลักษณะเฉพาะของสะเก็ดเงิน
🔍 ข้ออื่นผิดเพราะอะไร:
• ข้อ ข. (Koebner phenomenon): การเกิดรอยโรคสะเก็ดเงินบนผิวหนังที่ได้รับบาดเจ็บหรือรอยขีดข่วน
• ข้อ ค. (Nikolsky sign): การที่ผิวหนังชั้นนอกหลุดลอกเมื่อถูเบาๆ พบใน Pemphigus vulgaris หรือ TEN
• ข้อ ง. (Darier sign): การเกิดผื่นนูนแดงและคันเมื่อถูรอยโรค พบใน Mastocytosis
• ข้อ จ. (Hutchinson sign): การมีรอยดำที่ขอบเล็บใน Melanoma หรือรอยตุ่มน้ำที่ปลายจมูกใน Herpes zoster ophthalmicus
📖 Guideline อ้างอิง:
แนวทางเวชปฏิบัติการดูแลรักษาโรคสะเก็ดเงิน สมาคมแพทย์์ผิวหนังแห่งประเทศไทย
📌 จุดจำก่อนสอบ:
• Auspitz Sign: ลอกสะเก็ดแล้วพบจุดเลือดออก เป็น Pathognomonic sign ของ Psoriasis</t>
        </is>
      </c>
      <c r="K151" s="166" t="inlineStr"/>
      <c r="L151" s="166" t="inlineStr">
        <is>
          <t>Dermatologic</t>
        </is>
      </c>
      <c r="M151" s="166" t="inlineStr">
        <is>
          <t>Psoriasis</t>
        </is>
      </c>
      <c r="N151" s="165" t="inlineStr">
        <is>
          <t>Clinic</t>
        </is>
      </c>
      <c r="O151" s="166" t="inlineStr">
        <is>
          <t>ข้อ 92 (PLE_CC1_Key_Rx20_UBU.md)</t>
        </is>
      </c>
      <c r="P151" s="165" t="inlineStr">
        <is>
          <t>ข้อสอบจำลอง</t>
        </is>
      </c>
      <c r="Q151" s="165" t="inlineStr">
        <is>
          <t>Mock Rx20 UBU</t>
        </is>
      </c>
      <c r="R151" s="165" t="inlineStr"/>
    </row>
    <row r="152" ht="24" customHeight="1" s="49">
      <c r="A152" s="167" t="n">
        <v>150</v>
      </c>
      <c r="B152" s="166" t="inlineStr">
        <is>
          <t>เกี่ยวกับ Ketoconazole shampoo ข้อใดต่อไปนี้กล่าวถูกต้องตามหลักวิชาชีพเภสัชกรรม</t>
        </is>
      </c>
      <c r="C152" s="166" t="inlineStr"/>
      <c r="D152" s="166" t="inlineStr">
        <is>
          <t>Isotretinoin 10 mg OD</t>
        </is>
      </c>
      <c r="E152" s="166" t="inlineStr">
        <is>
          <t>Terbinafine 1% cream</t>
        </is>
      </c>
      <c r="F152" s="166" t="inlineStr">
        <is>
          <t>Adapalene 0.1% gel</t>
        </is>
      </c>
      <c r="G152" s="166" t="inlineStr">
        <is>
          <t>Mupirocin 2% ointment</t>
        </is>
      </c>
      <c r="H152" s="166" t="inlineStr">
        <is>
          <t>Betamethasone dipropionate 0.05% cream</t>
        </is>
      </c>
      <c r="I152" s="167" t="inlineStr">
        <is>
          <t>1</t>
        </is>
      </c>
      <c r="J152" s="166" t="inlineStr">
        <is>
          <t>✅ คำตอบที่ถูกต้อง: ข้อ ก. Isotretinoin 10 mg OD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Isotretinoin 10 mg OD การเลือก Isotretinoin 10 mg OD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(Terbinafine 1% cream): Terbinafine 1% cream เป็นยาต้านเชื้อรากลุ่ม Allylamine สำหรับรักษาโรคกลากเกลื้อนที่ผิวหนังชั้นนอก แต่ไม่ครอบคลุมเชื้อ Malassezia ได้ดีเท่ากลุ่ม Azole ในรูปแบบแชมพู
• ข้อ ค. (Adapalene 0.1% gel): Adapalene 0.1% gel เป็น Topical retinoid สำหรับรักษาสิว ไม่ออกฤทธิ์ต้านเชื้อราและไม่มีบทบาทในการรักษาภาวะรังแคหรือ Seborrheic dermatitis บนหนังศีรษะ
• ข้อ ง. (Mupirocin 2% ointment): Mupirocin 2% ointment เป็นยาปฏิชีวนะยับยั้งการสังเคราะห์โปรตีนของแบคทีเรียแกรมบวก ไม่มีฤทธิ์ต้านเชื้อรา ยีสต์ หรือลดสะเก็ดรังแค
• ข้อ จ. (Betamethasone dipropionate 0.05% cream): Betamethasone dipropionate 0.05% cream เป็นสเตียรอยด์ความแรงสูง หากใช้ต่อเนื่องบนหนังศีรษะโดยไม่จำเป็นอาจทำให้หนังศีรษะบาง เกิดรูขุมขนอักเสบ และมีอาการกำเริบหลังหยุดยา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52" s="166" t="inlineStr"/>
      <c r="L152" s="166" t="inlineStr">
        <is>
          <t>Dermatologic</t>
        </is>
      </c>
      <c r="M152" s="166" t="inlineStr">
        <is>
          <t>Superficial fungal</t>
        </is>
      </c>
      <c r="N152" s="165" t="inlineStr">
        <is>
          <t>Clinic</t>
        </is>
      </c>
      <c r="O152" s="166" t="inlineStr">
        <is>
          <t>ข้อ 4 (PLE_CC1_Key_Rx20_UBU.md)</t>
        </is>
      </c>
      <c r="P152" s="165" t="inlineStr">
        <is>
          <t>ข้อสอบจำลอง</t>
        </is>
      </c>
      <c r="Q152" s="165" t="inlineStr">
        <is>
          <t>Mock Rx20 UBU</t>
        </is>
      </c>
      <c r="R152" s="165" t="inlineStr"/>
    </row>
    <row r="153" ht="24" customHeight="1" s="49">
      <c r="A153" s="167" t="n">
        <v>151</v>
      </c>
      <c r="B153" s="166" t="inlineStr">
        <is>
          <t>เกี่ยวกับ กลไกยา topical steroid ข้อใดต่อไปนี้กล่าวถูกต้องตามหลักวิชาชีพเภสัชกรรม</t>
        </is>
      </c>
      <c r="C153" s="166" t="inlineStr"/>
      <c r="D153" s="166" t="inlineStr">
        <is>
          <t>Mupirocin 2% ointment</t>
        </is>
      </c>
      <c r="E153" s="166" t="inlineStr">
        <is>
          <t>Betamethasone dipropionate 0.05% cream</t>
        </is>
      </c>
      <c r="F153" s="166" t="inlineStr">
        <is>
          <t>Clotrimazole 1% cream</t>
        </is>
      </c>
      <c r="G153" s="166" t="inlineStr">
        <is>
          <t>Hydrocortisone 1% cream</t>
        </is>
      </c>
      <c r="H153" s="166" t="inlineStr">
        <is>
          <t>Triamcinolone acetonide 0.1% cream</t>
        </is>
      </c>
      <c r="I153" s="167" t="inlineStr">
        <is>
          <t>1</t>
        </is>
      </c>
      <c r="J153" s="166" t="inlineStr">
        <is>
          <t>✅ คำตอบที่ถูกต้อง: ข้อ ก. Mupirocin 2% ointment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Mupirocin 2% ointment การเลือก Mupirocin 2% ointment เป็นคำตอบที่ถูกต้องและสอดคล้องกับ evidence-based guidelines ของภาวะ Eczema &amp; Dermatitis โดยมี clinical efficacy สูงสุดในการรักษาและมี safety profile ที่เหมาะสม
🔍 ข้ออื่นผิดเพราะอะไร:
• ข้อ ข. (Betamethasone dipropionate 0.05% cream): Betamethasone dipropionate 0.05% cream เป็น Topical corticosteroid ที่ออกฤทธิ์ต้านการอักเสบโดยเหนี่ยวนำการสร้างโปรตีน Lipocortin-1 ซึ่งไปยับยั้งเอนไซม์ Phospholipase A2 ขัดขวางการสร้าง Arachidonic acid cascade
• ข้อ ค. (Clotrimazole 1% cream): Clotrimazole 1% cream ออกฤทธิ์ต้านเชื้อราโดยยับยั้งการทำงานของเอนไซม์ Lanosterol 14-alpha demethylase ขัดขวางการสังเคราะห์ Ergosterol ที่เยื่อหุ้มเซลล์ของเชื้อรา
• ข้อ ง. (Hydrocortisone 1% cream): Hydrocortisone 1% cream เป็น Glucocorticoid ความแรงต่ำ ออกฤทธิ์จับกับไซโทพลาสมิกกลูโคคอร์ติคอยด์รีเซพเตอร์ แล้วเข้าสู่นิวเคลียสเพื่อควบคุมการถอดรหัสยีนต้านการอักเสบ
• ข้อ จ. (Triamcinolone acetonide 0.1% cream): Triamcinolone acetonide 0.1% cream มีกลไกออกฤทธิ์ผ่านการยับยั้ง Nuclear Factor kappa B (NF-kB) และ AP-1 ทำให้ลดการสร้างสารสื่ออักเสบ เช่น IL-1, IL-6 และ TNF-alpha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53" s="166" t="inlineStr"/>
      <c r="L153" s="166" t="inlineStr">
        <is>
          <t>Dermatologic</t>
        </is>
      </c>
      <c r="M153" s="166" t="inlineStr">
        <is>
          <t>Eczema &amp; Dermatitis</t>
        </is>
      </c>
      <c r="N153" s="165" t="inlineStr">
        <is>
          <t>Clinic</t>
        </is>
      </c>
      <c r="O153" s="166" t="inlineStr">
        <is>
          <t>ข้อ 97 (PLE_CC1_Key_Rx20_UBU.md)</t>
        </is>
      </c>
      <c r="P153" s="165" t="inlineStr">
        <is>
          <t>ข้อสอบจำลอง</t>
        </is>
      </c>
      <c r="Q153" s="165" t="inlineStr">
        <is>
          <t>Mock Rx20 UBU</t>
        </is>
      </c>
      <c r="R153" s="165" t="inlineStr"/>
    </row>
    <row r="154" ht="24" customHeight="1" s="49">
      <c r="A154" s="167" t="n">
        <v>152</v>
      </c>
      <c r="B154" s="166" t="inlineStr">
        <is>
          <t>ข้อใดเป็นคำแนะนำที่ถูกต้องสำหรับผู้ป่วยที่เป็นสิวอักเสบระดับปานกลาง</t>
        </is>
      </c>
      <c r="C154" s="166" t="inlineStr"/>
      <c r="D154" s="166" t="inlineStr">
        <is>
          <t>หลีกเลี่ยงการบีบแกะสิว และล้างหน้าด้วยผลิตภัณฑ์สูตรอ่อนโยนวันละไม่เกิน 2 ครั้ง</t>
        </is>
      </c>
      <c r="E154" s="166" t="inlineStr">
        <is>
          <t>ควรขัดถูใบหน้าแรงๆ ทุกวันเพื่อขจัดสิ่งอุดตันในรูขุมขน</t>
        </is>
      </c>
      <c r="F154" s="166" t="inlineStr">
        <is>
          <t>งดการทาครีมกันแดดเพราะจะทำให้รูขุมขนอุดตันเสมอ</t>
        </is>
      </c>
      <c r="G154" s="166" t="inlineStr">
        <is>
          <t>หากใช้ยาทาแล้วมีอาการแสบลอก ให้ทายาปริมาณมากขึ้นเพื่อให้ผิวปรับตัว</t>
        </is>
      </c>
      <c r="H154" s="166" t="inlineStr">
        <is>
          <t>หยุดยาทันทีเมื่อตุ่มสิวยุบลงโดยไม่ต้องทายาป้องกันการเกิดซ้ำ</t>
        </is>
      </c>
      <c r="I154" s="167" t="n">
        <v>1</v>
      </c>
      <c r="J154" s="166" t="inlineStr">
        <is>
          <t>✅ คำตอบที่ถูกต้อง: ข้อ ก. Hydrocortisone 1% cream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Hydrocortisone 1% cream การเลือก Hydrocortisone 1% cream เป็นคำตอบที่ถูกต้องตามแนวทางการรักษามาตรฐาน เนื่องจาก เป็น short-acting glucocorticoid ที่มี mineralocorticoid activity สูง เป็น drug of choice สำหรับ acute adrenal insufficiency / adrenal crisis
🔍 ข้ออื่นผิดเพราะอะไร:
• ข้อ ข. (Triamcinolone acetonide 0.1% cream): Triamcinolone acetonide 0.1% cream เป็น Moderate potency corticosteroid ไม่แนะนำให้ใช้ทารักษาสิวทั่วไปเนื่องจากกระตุ้นให้เกิด Steroid acne และการอุดตันของต่อมไขมัน
• ข้อ ค. (Clobetasol propionate 0.05% cream): Clobetasol propionate 0.05% cream เป็น Super-high potency corticosteroid มีข้อห้ามใช้เด็ดขาดบนใบหน้าเนื่องจากก่อให้เกิดผิวหนังฝ่อ หลอดเลือดฝอยพอง และสิวเห่อรุนแรง
• ข้อ ง. (Ketoconazole 2% shampoo): Ketoconazole 2% shampoo มีข้อบ่งใช้ในการรักษา Seborrheic dermatitis หรือ Malassezia folliculitis ไม่ใช่ยาทางเลือกหลักในการรักษาสิว Acne vulgaris ทั่วไป
• ข้อ จ. (Benzoyl peroxide 2.5% gel): Benzoyl peroxide 2.5% gel เป็นยาฆ่าเชื้อแบคทีเรีย C. acnes และต้านการอักเสบผ่านการปล่อย Free oxygen radicals จัดเป็นยามาตรฐานบรรทัดแรกในการรักษาสิวตามแนวทางเวชปฏิบัติ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54" s="166" t="inlineStr"/>
      <c r="L154" s="166" t="inlineStr">
        <is>
          <t>Dermatologic</t>
        </is>
      </c>
      <c r="M154" s="166" t="inlineStr">
        <is>
          <t>Acne</t>
        </is>
      </c>
      <c r="N154" s="165" t="inlineStr">
        <is>
          <t>Clinic</t>
        </is>
      </c>
      <c r="O154" s="166" t="inlineStr">
        <is>
          <t>ข้อ 5 (PLE_CC1_Key_Rx20_UBU.md)</t>
        </is>
      </c>
      <c r="P154" s="165" t="inlineStr">
        <is>
          <t>ข้อสอบจำลอง</t>
        </is>
      </c>
      <c r="Q154" s="165" t="inlineStr">
        <is>
          <t>Mock Rx20 UBU</t>
        </is>
      </c>
      <c r="R154" s="165" t="inlineStr"/>
    </row>
    <row r="155" ht="24" customHeight="1" s="49">
      <c r="A155" s="167" t="n">
        <v>153</v>
      </c>
      <c r="B155" s="166" t="inlineStr">
        <is>
          <t>Erythematus nodular _ F คน อาการข้างเคียงของ isotretinoin ได้แก่ ผิวหนังแดง Erytematous, ผิวบาง Peeling, ผิวไวต่อแสง, เอนไซม์ตับสูง, ผมร่วงผมบาง,</t>
        </is>
      </c>
      <c r="C155" s="166" t="inlineStr"/>
      <c r="D155" s="166" t="inlineStr">
        <is>
          <t>Ketoconazole 2% shampoo</t>
        </is>
      </c>
      <c r="E155" s="166" t="inlineStr">
        <is>
          <t>Benzoyl peroxide 2.5% gel</t>
        </is>
      </c>
      <c r="F155" s="166" t="inlineStr">
        <is>
          <t>Acyclovir 5% cream</t>
        </is>
      </c>
      <c r="G155" s="166" t="inlineStr">
        <is>
          <t>Silver sulfadiazine 1% cream</t>
        </is>
      </c>
      <c r="H155" s="166" t="inlineStr">
        <is>
          <t>Cetirizine 10 mg OD</t>
        </is>
      </c>
      <c r="I155" s="167" t="inlineStr">
        <is>
          <t>1</t>
        </is>
      </c>
      <c r="J155" s="166" t="inlineStr">
        <is>
          <t>✅ คำตอบที่ถูกต้อง: ข้อ ก. Ketoconazole 2% shampoo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Ketoconazole 2% shampoo การเลือก Ketoconazole 2% shampoo เป็นคำตอบที่ถูกต้องและสอดคล้องกับ evidence-based guidelines ของภาวะ Acne โดยมี clinical efficacy สูงสุดในการรักษาและมี safety profile ที่เหมาะสม
🔍 ข้ออื่นผิดเพราะอะไร:
• ข้อ ข. (Benzoyl peroxide 2.5% gel): Benzoyl peroxide 2.5% gel เป็นยาทาเฉพาะที่ทำให้ผิวแห้ง ระคายเคือง ลอกเป็นขุยได้จริง แต่ไม่มีผลข้างเคียงต่อระบบภายใน เช่น เอนไซม์ตับสูง หรือผมร่วงเหมือน Oral Isotretinoin
• ข้อ ค. (Acyclovir 5% cream): Acyclovir 5% cream เป็นยาต้านไวรัสเฉพาะที่ ผลข้างเคียงจำกัดอยู่เฉพาะอาการแสบร้อนบริเวณที่ทาชั่วคราว ไม่ทำให้เกิดภาวะผิวไวต่อแสงหรือตับอักเสบ
• ข้อ ง. (Silver sulfadiazine 1% cream): Silver sulfadiazine 1% cream เป็นยาทาต้านแบคทีเรียแผลไหม้ อาจทำให้เกิดผื่นแพ้หรือเม็ดเลือดขาวต่ำชั่วคราว แต่ไม่สัมพันธ์กับภาวะผิวลอกแดงทั้งตัวหรือเอนไซม์ตับสูง
• ข้อ จ. (Cetirizine 10 mg OD): Cetirizine 10 mg OD เป็นยาแก้แพ้กลุ่ม H1-antihistamine ผลข้างเคียงหลักคือง่วงซึม ปากแห้ง อ่อนเพลีย ไม่มีผลทำให้ผมร่วง ผิวบาง หรือค่าการทำงานของตับผิดปกติ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55" s="166" t="inlineStr"/>
      <c r="L155" s="166" t="inlineStr">
        <is>
          <t>Dermatologic</t>
        </is>
      </c>
      <c r="M155" s="166" t="inlineStr">
        <is>
          <t>Acne</t>
        </is>
      </c>
      <c r="N155" s="165" t="inlineStr">
        <is>
          <t>Clinic</t>
        </is>
      </c>
      <c r="O155" s="166" t="inlineStr">
        <is>
          <t>ข้อ 5 (PLE_CC1_Key_Rx20_UBU.md)</t>
        </is>
      </c>
      <c r="P155" s="165" t="inlineStr">
        <is>
          <t>ข้อสอบจำลอง</t>
        </is>
      </c>
      <c r="Q155" s="165" t="inlineStr">
        <is>
          <t>Mock Rx20 UBU</t>
        </is>
      </c>
      <c r="R155" s="165" t="inlineStr"/>
    </row>
    <row r="156" ht="24" customHeight="1" s="49">
      <c r="A156" s="167" t="n">
        <v>154</v>
      </c>
      <c r="B156" s="166" t="inlineStr">
        <is>
          <t>ผู้ป่วยมีฝ้าขาวที่กระพุ้งแก้มและลิ้น เช็ดออกแล้วพบพื้นผิวสีแดงและเจ็บ (Oral candidiasis) ยารับประทานหรือยาอมเฉพาะที่ที่เป็นทางเลือกแรกในการรักษาคือข้อใด</t>
        </is>
      </c>
      <c r="C156" s="166" t="inlineStr"/>
      <c r="D156" s="166" t="inlineStr">
        <is>
          <t>Nystatin oral suspension</t>
        </is>
      </c>
      <c r="E156" s="166" t="inlineStr">
        <is>
          <t>Acyclovir tablet</t>
        </is>
      </c>
      <c r="F156" s="166" t="inlineStr">
        <is>
          <t>Metronidazole gel</t>
        </is>
      </c>
      <c r="G156" s="166" t="inlineStr">
        <is>
          <t>Amoxicillin dry syrup</t>
        </is>
      </c>
      <c r="H156" s="166" t="inlineStr">
        <is>
          <t>Hydrocortisone oral paste</t>
        </is>
      </c>
      <c r="I156" s="167" t="n">
        <v>1</v>
      </c>
      <c r="J156" s="166" t="inlineStr">
        <is>
          <t>✅ คำตอบที่ถูกต้อง: ข้อ ก. Nystatin oral suspension
💡 Background:
เชื้อราในช่องปาก (Oral thrush / Pseudomembranous candidiasis) พบบ่อยในผู้ใช้ยาสเตียรอยด์พ่นคอ ผู้ป่วยภูมิคุ้มกันบกพร่อง หรือผู้สวมฟันปลอม
🎯 ทำไมข้อนี้ถึงถูก:
Nystatin oral suspension (อมกลั้วปากแล้วกลืน) หรือ Clotrimazole troches เป็นยาทางเลือกแรกในการรักษา Oral candidiasis ที่ไม่มีภาวะแทรกซ้อน
🔍 ข้ออื่นผิดเพราะอะไร:
• ข้อ ข. (Acyclovir): ฆ่าเชื้อไวรัสกลุ่มเริม ไม่ออกฤทธิ์ต่อเชื้อรา Candida
• ข้อ ค. (Metronidazole): ฆ่าเชื้อแบคทีเรียแอนแอโรบิกและโปรโตซัว
• ข้อ ง. (Amoxicillin): ฆ่าเชื้อแบคทีเรีย อาจทำให้เชื้อรากำเริบมากขึ้น
• ข้อ จ. (Hydrocortisone oral paste): สเตียรอยด์ป้ายปากทำให้การติดเชื้อราลุกลามรุนแรงขึ้น
📖 Guideline อ้างอิง:
IDSA Clinical Practice Guideline for the Management of Candidiasis
📌 จุดจำก่อนสอบ:
• Oral Thrush DOC: Nystatin oral suspension หรือ Clotrimazole troche อมกลั้วปากวันละ 4 ครั้ง</t>
        </is>
      </c>
      <c r="K156" s="166" t="inlineStr"/>
      <c r="L156" s="166" t="inlineStr">
        <is>
          <t>Dermatologic</t>
        </is>
      </c>
      <c r="M156" s="166" t="inlineStr">
        <is>
          <t>Superficial fungal</t>
        </is>
      </c>
      <c r="N156" s="165" t="inlineStr">
        <is>
          <t>Clinic</t>
        </is>
      </c>
      <c r="O156" s="166" t="inlineStr">
        <is>
          <t>ข้อ 2 (PLE_CC1_Key_Rx20_UBU.md)</t>
        </is>
      </c>
      <c r="P156" s="165" t="inlineStr">
        <is>
          <t>ข้อสอบจำลอง</t>
        </is>
      </c>
      <c r="Q156" s="165" t="inlineStr">
        <is>
          <t>Mock Rx20 UBU</t>
        </is>
      </c>
      <c r="R156" s="165" t="inlineStr"/>
    </row>
    <row r="157" ht="24" customHeight="1" s="49">
      <c r="A157" s="167" t="n">
        <v>155</v>
      </c>
      <c r="B157" s="166" t="inlineStr">
        <is>
          <t>ยาในข้อใดไม่สามารถนำมาใช้รักษาโรคกลากได้</t>
        </is>
      </c>
      <c r="C157" s="166" t="inlineStr"/>
      <c r="D157" s="166" t="inlineStr">
        <is>
          <t>Terbinafine 1% cream</t>
        </is>
      </c>
      <c r="E157" s="166" t="inlineStr">
        <is>
          <t>Adapalene 0.1% gel</t>
        </is>
      </c>
      <c r="F157" s="166" t="inlineStr">
        <is>
          <t>Mupirocin 2% ointment</t>
        </is>
      </c>
      <c r="G157" s="166" t="inlineStr">
        <is>
          <t>Betamethasone dipropionate 0.05% cream</t>
        </is>
      </c>
      <c r="H157" s="166" t="inlineStr">
        <is>
          <t>Clotrimazole 1% cream</t>
        </is>
      </c>
      <c r="I157" s="167" t="inlineStr">
        <is>
          <t>1</t>
        </is>
      </c>
      <c r="J157" s="166" t="inlineStr">
        <is>
          <t>✅ คำตอบที่ถูกต้อง: ข้อ ก. Terbinafine 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Terbinafine 1% cream การเลือก Terbinafine 1%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(Adapalene 0.1% gel): Adapalene 0.1% gel ออกฤทธิ์จับกับ retinoic acid receptor (RAR-beta และ gamma) เพื่อควบคุม differentiation ของผิวหนังและลดสิวอุดตัน ไม่สามารถยับยั้งกระบวนการสังเคราะห์ ergosterol ของเชื้อรา dermatophytes ได้
• ข้อ ค. (Mupirocin 2% ointment): Mupirocin 2% ointment ออกฤทธิ์จำเพาะต่อแบคทีเรียแกรมบวกโดยยับยั้งเอนไซม์ isoleucyl-tRNA synthetase จึงใช้รักษาแผลติดเชื้อแบคทีเรียหรือตุ่มหนองพุพอง (impetigo) ไม่ครอบคลุมเชื้อรากลาก
• ข้อ ง. (Betamethasone dipropionate 0.05% cream): Betamethasone dipropionate 0.05% cream เป็นยาทาสเตียรอยด์ความแรงสูงมาก (super-high to high potency) ที่กดการตอบสนองของระบบภูมิคุ้มกัน หากนำไปทารักษาเชื้อราจะส่งผลให้รอยโรคกลากลุกลามและบดบังอาการแสดงจนกลายเป็น Tinea incognito
• ข้อ จ. (Clotrimazole 1% cream): Clotrimazole 1% cream เป็นยาต้านเชื้อรากลุ่ม imidazole ที่มีฤทธิ์ยับยั้งเอนไซม์ lanosterol 14-alpha-demethylase ใช้รักษาโรคเชื้อราผิวหนังรวมถึงกลากได้ผลดี จึงไม่ใช่ยาที่ไม่สามารถนำมาใช้ได้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57" s="166" t="inlineStr"/>
      <c r="L157" s="166" t="inlineStr">
        <is>
          <t>Dermatologic</t>
        </is>
      </c>
      <c r="M157" s="166" t="inlineStr">
        <is>
          <t>Superficial fungal</t>
        </is>
      </c>
      <c r="N157" s="165" t="inlineStr">
        <is>
          <t>Clinic</t>
        </is>
      </c>
      <c r="O157" s="166" t="inlineStr">
        <is>
          <t>ข้อ 54 (PLE_CC1_Key_Rx20_UBU.md)</t>
        </is>
      </c>
      <c r="P157" s="165" t="inlineStr">
        <is>
          <t>ข้อสอบจำลอง</t>
        </is>
      </c>
      <c r="Q157" s="165" t="inlineStr">
        <is>
          <t>Mock Rx20 UBU</t>
        </is>
      </c>
      <c r="R157" s="165" t="inlineStr"/>
    </row>
    <row r="158" ht="24" customHeight="1" s="49">
      <c r="A158" s="167" t="n">
        <v>156</v>
      </c>
      <c r="B158" s="166" t="inlineStr">
        <is>
          <t>ถ้าหากเพื่อนเป็นเกลื้อนยาในข้อใดใช้ไม่ได้ผล</t>
        </is>
      </c>
      <c r="C158" s="166" t="inlineStr"/>
      <c r="D158" s="166" t="inlineStr">
        <is>
          <t>Betamethasone dipropionate 0.05% cream</t>
        </is>
      </c>
      <c r="E158" s="166" t="inlineStr">
        <is>
          <t>Clotrimazole 1% cream</t>
        </is>
      </c>
      <c r="F158" s="166" t="inlineStr">
        <is>
          <t>Hydrocortisone 1% cream</t>
        </is>
      </c>
      <c r="G158" s="166" t="inlineStr">
        <is>
          <t>Triamcinolone acetonide 0.1% cream</t>
        </is>
      </c>
      <c r="H158" s="166" t="inlineStr">
        <is>
          <t>Clobetasol propionate 0.05% cream</t>
        </is>
      </c>
      <c r="I158" s="167" t="inlineStr">
        <is>
          <t>1</t>
        </is>
      </c>
      <c r="J158" s="166" t="inlineStr">
        <is>
          <t>✅ คำตอบที่ถูกต้อง: ข้อ ก. Betamethasone dipropionate 0.05%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Betamethasone dipropionate 0.05% cream การเลือก Betamethasone dipropionate 0.05%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(Clotrimazole 1% cream): Clotrimazole 1% cream เป็นยาต้านเชื้อรากลุ่ม imidazole ที่ออกฤทธิ์ยับยั้งการสังเคราะห์ ergosterol ในเยื่อหุ้มเซลล์ของเชื้อรา Malassezia furfur สามารถใช้รักษาโรคเกลื้อนได้อย่างมีประสิทธิภาพ
• ข้อ ค. (Hydrocortisone 1% cream): Hydrocortisone 1% cream เป็นยาทาสเตียรอยด์ความแรงต่ำ (low potency) ออกฤทธิ์ลดการอักเสบและกดภูมิคุ้มกันระดับเฉพาะที่ ไม่สามารถยับยั้งการเจริญเติบโตของเชื้อราเกลื้อนได้และอาจส่งผลให้เชื้อราแบ่งตัวเพิ่มขึ้น
• ข้อ ง. (Triamcinolone acetonide 0.1% cream): Triamcinolone acetonide 0.1% cream เป็น topical corticosteroid ความแรงปานกลาง มุ่งเน้นบรรเทาผื่นแพ้ผิวหนังอักเสบ ไม่มีฤทธิ์ฆ่าเชื้อรา จึงรักษาโรคเกลื้อนไม่ได้ผลและอาจทำให้รอยโรคลุกลาม
• ข้อ จ. (Clobetasol propionate 0.05% cream): Clobetasol propionate 0.05% cream เป็น topical corticosteroid ความแรงสูงสุดระดับกลุ่ม 1 (super-high potency) ไม่มีฤทธิ์ต้านเชื้อรา และการใช้กับรอยโรคเกลื้อนจะทำให้ภูมิคุ้มกันเฉพาะที่ถูกกดอย่างรุนแรงจนเชื้อราแพร่กระจายตัวอย่างรวดเร็ว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58" s="166" t="inlineStr"/>
      <c r="L158" s="166" t="inlineStr">
        <is>
          <t>Dermatologic</t>
        </is>
      </c>
      <c r="M158" s="166" t="inlineStr">
        <is>
          <t>Superficial fungal</t>
        </is>
      </c>
      <c r="N158" s="165" t="inlineStr">
        <is>
          <t>Clinic</t>
        </is>
      </c>
      <c r="O158" s="166" t="inlineStr">
        <is>
          <t>ข้อ 55 (PLE_CC1_Key_Rx20_UBU.md)</t>
        </is>
      </c>
      <c r="P158" s="165" t="inlineStr">
        <is>
          <t>ข้อสอบจำลอง</t>
        </is>
      </c>
      <c r="Q158" s="165" t="inlineStr">
        <is>
          <t>Mock Rx20 UBU</t>
        </is>
      </c>
      <c r="R158" s="165" t="inlineStr"/>
    </row>
    <row r="159" ht="24" customHeight="1" s="49">
      <c r="A159" s="167" t="n">
        <v>157</v>
      </c>
      <c r="B159" s="166" t="inlineStr">
        <is>
          <t>ชั้นผิวหนังชั้นใดที่มีบทบาทเป็น Main barrier / Rate-limiting barrier ในการควบคุมการดูดซึมของยาทาเข้าสู่ผิวหนัง</t>
        </is>
      </c>
      <c r="C159" s="166" t="inlineStr"/>
      <c r="D159" s="166" t="inlineStr">
        <is>
          <t>Stratum corneum</t>
        </is>
      </c>
      <c r="E159" s="166" t="inlineStr">
        <is>
          <t>Stratum lucidum</t>
        </is>
      </c>
      <c r="F159" s="166" t="inlineStr">
        <is>
          <t>Stratum granulosum</t>
        </is>
      </c>
      <c r="G159" s="166" t="inlineStr">
        <is>
          <t>Stratum spinosum</t>
        </is>
      </c>
      <c r="H159" s="166" t="inlineStr">
        <is>
          <t>Dermis</t>
        </is>
      </c>
      <c r="I159" s="167" t="n">
        <v>1</v>
      </c>
      <c r="J159" s="166" t="inlineStr">
        <is>
          <t>✅ คำตอบที่ถูกต้อง: ข้อ ก. Triamcinolone acetonide 0.1%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Triamcinolone acetonide 0.1% cream การเลือก Triamcinolone acetonide 0.1%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(Clobetasol propionate 0.05% cream): Clobetasol propionate 0.05% cream เป็นยาคอร์ติโคสเตียรอยด์ชนิดทาภายนอกความแรงสูงยิ่ง ไม่ใช่โครงสร้างทางกายวิภาคศาสตร์หรือเนื้อเยื่อผิวหนังของมนุษย์
• ข้อ ค. (Ketoconazole 2% shampoo): Ketoconazole 2% shampoo เป็นรูปแบบเภสัชภัณฑ์แชมพูยาต้านเชื้อราสำหรับสระหรือฟอกผิวหนัง ไม่ใช่โครงสร้างของชั้นผิวหนังที่เป็นปราการกั้นการดูดซึมยา
• ข้อ ง. (Benzoyl peroxide 2.5% gel): Benzoyl peroxide 2.5% gel เป็นยาทารักษาสิวที่มีฤทธิ์ต้านเชื้อแบคทีเรียและผลัดเซลล์ผิว ไม่ใช่ชั้นผิวหนังชั้นขี้ไคลที่เป็นตัวกั้นการดูดซึมยา
• ข้อ จ. (Acyclovir 5% cream): Acyclovir 5% cream เป็นเภสัชภัณฑ์ยาต้านไวรัสกลุ่ม nucleoside analogue สำหรับทารักษาแผลเริมที่ริมฝีปาก ไม่ใช่โครงสร้างชั้นผิวหนังตามหลักกายวิภาคและสรีรวิทยา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Intra-articular Injection: Triamcinolone acetonide หรือ hexacetonide ฉีดเข้าข้อ (IA) บรรเทาการอักเสบเฉพาะที่ใน monoarthritis (1-2 ข้อ) ได้รวดเร็ว
• Frequency Limit: ไม่ควรฉีดเข้าข้อเดิมเกิน 3-4 ครั้งต่อปี เพื่อป้องกัน cartilage damage และ joint infection</t>
        </is>
      </c>
      <c r="K159" s="166" t="inlineStr"/>
      <c r="L159" s="166" t="inlineStr">
        <is>
          <t>Dermatologic</t>
        </is>
      </c>
      <c r="M159" s="166" t="inlineStr">
        <is>
          <t>Eczema &amp; Dermatitis</t>
        </is>
      </c>
      <c r="N159" s="165" t="inlineStr">
        <is>
          <t>Clinic</t>
        </is>
      </c>
      <c r="O159" s="166" t="inlineStr">
        <is>
          <t>ข้อ 67 (PLE_CC1_Key_Rx20_UBU.md)</t>
        </is>
      </c>
      <c r="P159" s="165" t="inlineStr">
        <is>
          <t>ข้อสอบจำลอง</t>
        </is>
      </c>
      <c r="Q159" s="165" t="inlineStr">
        <is>
          <t>Mock Rx20 UBU</t>
        </is>
      </c>
      <c r="R159" s="165" t="inlineStr"/>
    </row>
    <row r="160" ht="24" customHeight="1" s="49">
      <c r="A160" s="167" t="n">
        <v>158</v>
      </c>
      <c r="B160" s="166" t="inlineStr">
        <is>
          <t>ชั้นผิวหนังชั้นใดที่มีบทบาทสำคัญที่สุดในการขัดขวางและจำกัดอัตราการดูดซึมยาผ่านผิวหนัง (Rate-limiting barrier / Major barrier)</t>
        </is>
      </c>
      <c r="C160" s="166" t="inlineStr"/>
      <c r="D160" s="166" t="inlineStr">
        <is>
          <t>Stratum corneum</t>
        </is>
      </c>
      <c r="E160" s="166" t="inlineStr">
        <is>
          <t>Stratum spinosum</t>
        </is>
      </c>
      <c r="F160" s="166" t="inlineStr">
        <is>
          <t>Stratum granulosum</t>
        </is>
      </c>
      <c r="G160" s="166" t="inlineStr">
        <is>
          <t>Stratum basale</t>
        </is>
      </c>
      <c r="H160" s="166" t="inlineStr">
        <is>
          <t>Dermis layer</t>
        </is>
      </c>
      <c r="I160" s="167" t="n">
        <v>1</v>
      </c>
      <c r="J160" s="166" t="inlineStr">
        <is>
          <t>✅ คำตอบที่ถูกต้อง: ข้อ ก. Stratum corneum
💡 Background:
ผิวหนังชั้นกำพร้าประกอบด้วยหลายชั้นย่อย โดยชั้นบนสุดทำหน้าที่ปกป้องร่างกายจากสิ่งแวดล้อมภายนอกและควบคุมการสูญเสียน้ำ
🎯 ทำไมข้อนี้ถึงถูก:
Stratum corneum (ชั้นขี้ไคล) ประกอบด้วยเซลล์ Corneocytes ที่อัดแน่นและล้อมรอบด้วย Lipid matrix แบบ Brick and Mortar ถือเป็น Rate-limiting barrier สำคัญที่สุดในการควบคุมการดูดซึมของยาทาเฉพาะที่และ Transdermal delivery
🔍 ข้ออื่นผิดเพราะอะไร:
• ข้อ ข. ค. ง.: เป็นชั้นเซลล์ที่มีชีวิตใต้ Stratum corneum มีความต้านทานต่อการซึมผ่านของยาน้อยกว่ามาก
• ข้อ จ. (Dermis): ชั้นหนังแท้มีเส้นเลือดมาเลี้ยงมากมาย ยาจะถูกดูดซึมเข้าสู่กระแสเลือดได้อย่างรวดเร็วเมื่อผ่านชั้นขี้ไคลลงมาได้
📖 Guideline อ้างอิง:
Ansel's Pharmaceutical Dosage Forms and Drug Delivery Systems
📌 จุดจำก่อนสอบ:
• Skin Permeation Barrier: Stratum corneum คือด่านสำคัญที่สุด (Rate-limiting step) ของการดูดซึมยาทา</t>
        </is>
      </c>
      <c r="K160" s="166" t="inlineStr"/>
      <c r="L160" s="166" t="inlineStr">
        <is>
          <t>Dermatologic</t>
        </is>
      </c>
      <c r="M160" s="166" t="inlineStr">
        <is>
          <t>Eczema &amp; Dermatitis</t>
        </is>
      </c>
      <c r="N160" s="165" t="inlineStr">
        <is>
          <t>Clinic</t>
        </is>
      </c>
      <c r="O160" s="166" t="inlineStr">
        <is>
          <t>ข้อ 84 (PLE_CC1_Key_Rx20_UBU.md)</t>
        </is>
      </c>
      <c r="P160" s="165" t="inlineStr">
        <is>
          <t>ข้อสอบจำลอง</t>
        </is>
      </c>
      <c r="Q160" s="165" t="inlineStr">
        <is>
          <t>Mock Rx20 UBU</t>
        </is>
      </c>
      <c r="R160" s="165" t="inlineStr"/>
    </row>
    <row r="161" ht="24" customHeight="1" s="49">
      <c r="A161" s="167" t="n">
        <v>159</v>
      </c>
      <c r="B161" s="166" t="inlineStr">
        <is>
          <t>การปฐมพยาบาลเบื้องต$นที่เหมาะสมที่สุดสำหรับผู้ป่วยรายนี้คือข$อใด</t>
        </is>
      </c>
      <c r="C161" s="166" t="inlineStr"/>
      <c r="D161" s="166" t="inlineStr">
        <is>
          <t>ใช$ยาสีฟ[นทา</t>
        </is>
      </c>
      <c r="E161" s="166" t="inlineStr">
        <is>
          <t>ราดด$วยน้ำมันมะกอก</t>
        </is>
      </c>
      <c r="F161" s="166" t="inlineStr">
        <is>
          <t>ล$างด$วยน้ำเย็น</t>
        </is>
      </c>
      <c r="G161" s="166" t="inlineStr">
        <is>
          <t>ล$างด$วยนำเย็นสลับกับน้ำอุGน</t>
        </is>
      </c>
      <c r="H161" s="166" t="inlineStr">
        <is>
          <t>ล$างด$วยน้ำอุGน</t>
        </is>
      </c>
      <c r="I161" s="167" t="n">
        <v>3</v>
      </c>
      <c r="J161" s="166" t="inlineStr">
        <is>
          <t>✅ คำตอบที่ถูกต้อง: ข้อ ค. ล$างด$วยน้ำเย็น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ค. (ล$างด$วยน้ำเย็น) เป็นคำตอบที่ถูกต้องและสอดคล้องกับหลักวิชาการและแนวทางเวชปฏิบัติในการรักษา
🔍 ข้ออื่นผิดเพราะอะไร:
• ข้อ ก. (ใช$ยาสีฟ[นทา): การทายาสีฟันบนรอยแผลไหม้หรือน้ำร้อนลวกจะกักเก็บความร้อนไว้ใต้ผิวหนัง เพิ่มความเสี่ยงต่อการติดเชื้อแบคทีเรีย และสารแต่งกลิ่นหรือสารขัดฟันจะก่อให้เกิดการระคายเคืองเนื้อเยื่ออย่างรุนแรง
• ข้อ ข. (ราดด$วยน้ำมันมะกอก): การราดด้วยน้ำมันมะกอกจะสร้างชั้นฟิล์มไขมันเคลือบปิดกั้นการระบายความร้อนออกจากเนื้อเยื่อ ทำให้ความร้อนสะสมและทำลายเซลล์ผิวหนังชั้นลึกมากยิ่งขึ้น
• ข้อ ค. (ล$างด$วยน้ำเย็น): การใช้น้ำเย็นจัดหรือน้ำแข็งล้างแผลโดยตรงจะเหนี่ยวนำให้เกิดภาวะหลอดเลือดหดตัวอย่างรุนแรง (vasoconstriction) ส่งผลให้เนื้อเยื่อบริเวณแผลขาดเลือดและเกิดความเสียหายถาวรเพิ่มขึ้น
• ข้อ ง. (ล$างด$วยนำเย็นสลับกับน้ำอุGน): การล้างด้วยน้ำเย็นสลับกับน้ำอุ่นจะทำให้หลอดเลือดขยายตัวและหดตัวสลับกันอย่างรวดเร็ว ส่งผลกระทบต่อจุลหมุนเวียนของเลือด (microcirculation) และรบกวนกระบวนการซ่อมแซมแผลเบื้องต้น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61" s="166" t="inlineStr"/>
      <c r="L161" s="166" t="inlineStr">
        <is>
          <t>Dermatologic</t>
        </is>
      </c>
      <c r="M161" s="166" t="inlineStr">
        <is>
          <t>Wound</t>
        </is>
      </c>
      <c r="N161" s="165" t="inlineStr">
        <is>
          <t>Clinic</t>
        </is>
      </c>
      <c r="O161" s="166" t="inlineStr">
        <is>
          <t>ข้อ 1 (PLE_CC1_Key_Rx20_UBU.md)</t>
        </is>
      </c>
      <c r="P161" s="165" t="inlineStr">
        <is>
          <t>ข้อสอบจำลอง</t>
        </is>
      </c>
      <c r="Q161" s="165" t="inlineStr">
        <is>
          <t>Mock Rx20 UBU</t>
        </is>
      </c>
      <c r="R161" s="165" t="inlineStr"/>
    </row>
    <row r="162" ht="24" customHeight="1" s="49">
      <c r="A162" s="167" t="n">
        <v>160</v>
      </c>
      <c r="B162" s="166" t="inlineStr">
        <is>
          <t>ตGอมาตุGมน้ำแตก ผู้ป่วยควรทำความสะอาดแผลด$วยสารตGอไปนี้ ยกเว$นข$อใด</t>
        </is>
      </c>
      <c r="C162" s="166" t="inlineStr"/>
      <c r="D162" s="166" t="inlineStr">
        <is>
          <t>Rubbing alcohol</t>
        </is>
      </c>
      <c r="E162" s="166" t="inlineStr">
        <is>
          <t>Chlorhexidine</t>
        </is>
      </c>
      <c r="F162" s="166" t="inlineStr">
        <is>
          <t>Irrigated normal saline solution</t>
        </is>
      </c>
      <c r="G162" s="166" t="inlineStr">
        <is>
          <t>Acetic acid</t>
        </is>
      </c>
      <c r="H162" s="166" t="inlineStr">
        <is>
          <t>Povidone iodine</t>
        </is>
      </c>
      <c r="I162" s="167" t="inlineStr">
        <is>
          <t>1</t>
        </is>
      </c>
      <c r="J162" s="166" t="inlineStr">
        <is>
          <t>✅ คำตอบที่ถูกต้อง: ข้อ ก. Rubbing alcohol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Rubbing alcohol การเลือก Rubbing alcohol เป็นคำตอบที่ถูกต้องและสอดคล้องกับ evidence-based guidelines ของภาวะ Wound โดยมี clinical efficacy สูงสุดในการรักษาและมี safety profile ที่เหมาะสม
🔍 ข้ออื่นผิดเพราะอะไร:
• ข้อ ข. (Chlorhexidine): Chlorhexidine เป็นน้ำยาฆ่าเชื้อที่มีฤทธิ์ครอบคลุมเชื้อแบคทีเรียได้กว้างและไม่เป็นพิษต่อเซลล์สร้างเนื้อเยื่อ (fibroblasts) ในระดับความเข้มข้นที่เหมาะสม สามารถใช้ทำความสะอาดผิวหนังรอบแผลได้
• ข้อ ค. (Irrigated normal saline solution): Irrigated normal saline solution เป็นสารละลายไอโซโทนิกที่ปลอดภัยสูงสุดและเป็นสารมาตรฐานอันดับแรกในการล้างทำความสะอาดแผลเปิด เพราะไม่ระคายเคืองและไม่ทำลายเซลล์เนื้อเยื่อเกิดใหม่
• ข้อ ง. (Acetic acid): Acetic acid ความเข้มข้นเจือจาง (เช่น 0.5-1%) มีข้อบ่งใช้ในการชะล้างแผลเพื่อควบคุมการติดเชื้อแบคทีเรียแกรมลบโดยเฉพาะเชื้อ Pseudomonas aeruginosa ในแผลไฟไหม้หรือแผลเรื้อรัง
• ข้อ จ. (Povidone iodine): Povidone iodine ชนิดสารละลายเจือจางสามารถนำมาใช้ฆ่าเชื้อบริเวณรอบขอบแผลเพื่อป้องกันการติดเชื้อแทรกซ้อนได้ตามมาตรฐานการทำแผล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Wound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62" s="166" t="inlineStr"/>
      <c r="L162" s="166" t="inlineStr">
        <is>
          <t>Dermatologic</t>
        </is>
      </c>
      <c r="M162" s="166" t="inlineStr">
        <is>
          <t>Wound</t>
        </is>
      </c>
      <c r="N162" s="165" t="inlineStr">
        <is>
          <t>Clinic</t>
        </is>
      </c>
      <c r="O162" s="166" t="inlineStr">
        <is>
          <t>ข้อ 3 (PLE_CC1_Key_Rx20_UBU.md)</t>
        </is>
      </c>
      <c r="P162" s="165" t="inlineStr">
        <is>
          <t>ข้อสอบจำลอง</t>
        </is>
      </c>
      <c r="Q162" s="165" t="inlineStr">
        <is>
          <t>Mock Rx20 UBU</t>
        </is>
      </c>
      <c r="R162" s="165" t="inlineStr"/>
    </row>
    <row r="163" ht="24" customHeight="1" s="49">
      <c r="A163" s="167" t="n">
        <v>161</v>
      </c>
      <c r="B163" s="166" t="inlineStr">
        <is>
          <t>ตGอมาพบวGา ผู้ป่วยมีตุGมหนองเกิดขึ้นบริเวณแผล เชื้อสาเหตุที่พบได$บGอยที่สุดคือข$อใด</t>
        </is>
      </c>
      <c r="C163" s="166" t="inlineStr"/>
      <c r="D163" s="166" t="inlineStr">
        <is>
          <t>Streptococcus pyogenes</t>
        </is>
      </c>
      <c r="E163" s="166" t="inlineStr">
        <is>
          <t>Streptococcus pneumoniae</t>
        </is>
      </c>
      <c r="F163" s="166" t="inlineStr">
        <is>
          <t>Staphylococcus aureus</t>
        </is>
      </c>
      <c r="G163" s="166" t="inlineStr">
        <is>
          <t>Staphylococcus epidemidis</t>
        </is>
      </c>
      <c r="H163" s="166" t="inlineStr">
        <is>
          <t>Escherichia coli</t>
        </is>
      </c>
      <c r="I163" s="167" t="inlineStr">
        <is>
          <t>3</t>
        </is>
      </c>
      <c r="J163" s="166" t="inlineStr">
        <is>
          <t>✅ คำตอบที่ถูกต้อง: ข้อ ค. Staphylococcus aureus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Staphylococcus aureus การเลือก Staphylococcus aureus เป็นคำตอบที่ถูกต้องและสอดคล้องกับ evidence-based guidelines ของภาวะ Wound โดยมี clinical efficacy สูงสุดในการรักษาและมี safety profile ที่เหมาะสม
🔍 ข้ออื่นผิดเพราะอะไร:
• ข้อ ก. (Streptococcus pyogenes): Streptococcus pyogenes มักเป็นสาเหตุของการติดเชื้อผิวหนังชั้นลึกที่มีลักษณะลุกลามเร็วเป็นปื้นแดงกระจาย เช่น ไฟลามทุ่ง (erysipelas) หรือเนื้อเยื่อใต้ผิวหนังอักเสบ (cellulitis) มากกว่าการเกิดตุ่มหนองจำเพาะที่แผลไฟไหม้น้ำร้อนลวก
• ข้อ ข. (Streptococcus pneumoniae): Streptococcus pneumoniae เป็นเชื้อก่อโรคหลักของระบบทางเดินหายใจ เช่น ปอดอักเสบ ไซนัสอักเสบ และเยื่อหุ้มสมองอักเสบ ไม่ใช่เชื้อสาเหตุทั่วไปของการติดเชื้อที่แผลเปิดบนผิวหนัง
• ข้อ ง. (Staphylococcus epidemidis): Staphylococcus epidermidis เป็นเชื้อประจำถิ่น (normal flora) บนผิวหนังที่มีความรุนแรงต่ำ (low virulence) มักก่อโรคเมื่อมีการใส่อุปกรณ์ทางการแพทย์์เข้าสู่ร่างกาย เช่น สายสวนหลอดเลือด มากกว่าการก่อตุ่มหนองเฉียบพลันที่แผล
• ข้อ จ. (Escherichia coli): Escherichia coli เป็นแบคทีเรียแกรมลบรูปแท่งที่พบในทางเดินอาหาร พบบ่อยในการติดเชื้อระบบทางเดินปัสสาวะหรือการติดเชื้อในช่องท้อง ไม่ใช่เชื้อก่อโรคผิวหนังที่มีตุ่มหนองเป็นอันดับแรก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Wound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63" s="166" t="inlineStr"/>
      <c r="L163" s="166" t="inlineStr">
        <is>
          <t>Dermatologic</t>
        </is>
      </c>
      <c r="M163" s="166" t="inlineStr">
        <is>
          <t>Wound</t>
        </is>
      </c>
      <c r="N163" s="165" t="inlineStr">
        <is>
          <t>Clinic</t>
        </is>
      </c>
      <c r="O163" s="166" t="inlineStr">
        <is>
          <t>ข้อ 5 (PLE_CC1_Key_Rx20_UBU.md)</t>
        </is>
      </c>
      <c r="P163" s="165" t="inlineStr">
        <is>
          <t>ข้อสอบจำลอง</t>
        </is>
      </c>
      <c r="Q163" s="165" t="inlineStr">
        <is>
          <t>Mock Rx20 UBU</t>
        </is>
      </c>
      <c r="R163" s="165" t="inlineStr"/>
    </row>
    <row r="164" ht="24" customHeight="1" s="49">
      <c r="A164" s="167" t="n">
        <v>162</v>
      </c>
      <c r="B164" s="166" t="inlineStr">
        <is>
          <t>ผู้ป่วยควรได$รับยาปฏิชีวนะชนิดรับประทานตามข$อใด</t>
        </is>
      </c>
      <c r="C164" s="166" t="inlineStr"/>
      <c r="D164" s="166" t="inlineStr">
        <is>
          <t>Doxycycline</t>
        </is>
      </c>
      <c r="E164" s="166" t="inlineStr">
        <is>
          <t>Chloramphenicol</t>
        </is>
      </c>
      <c r="F164" s="166" t="inlineStr">
        <is>
          <t>Sulfacillin 250mg podlD ย 2 yน น</t>
        </is>
      </c>
      <c r="G164" s="166" t="inlineStr">
        <is>
          <t>Dicloxacillin</t>
        </is>
      </c>
      <c r="H164" s="166" t="inlineStr">
        <is>
          <t>Clindamycin 150 →ออmg po QlDEE 2 yน x.</t>
        </is>
      </c>
      <c r="I164" s="167" t="inlineStr">
        <is>
          <t>1</t>
        </is>
      </c>
      <c r="J164" s="166" t="inlineStr">
        <is>
          <t>✅ คำตอบที่ถูกต้อง: ข้อ ก. Doxycycline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Doxycycline การเลือก Doxycycline เป็นคำตอบที่ถูกต้องตามแนวทางการรักษามาตรฐาน เนื่องจาก เป็น Tetracycline ครอบคลุม atypicals, rickettsia, scrub typhus, leptospirosis และ CA-MRSA ห้ามใช้ในเด็กอายุ &lt; 8 ปี และหญิงตั้งครรภ์ (ฟันเหลือง กระดูกเจริญช้า)
🔍 ข้ออื่นผิดเพราะอะไร:
• ข้อ ข. (Chloramphenicol): Chloramphenicol เป็นยาปฏิชีวนะที่มีความเสี่ยงต่อการเกิดผลข้างเคียงกดไขกระดูกอย่างรุนแรงชนิด aplastic anemia ที่ไม่ขึ้นกับขนาดยา จึงไม่แนะนำให้ใช้รักษาการติดเชื้อผิวหนังทั่วไปเป็นลำดับแรก
• ข้อ ค. (Sulfacillin 250mg podlD ย 2 yน น): Sulfacillin เป็นชื่อทางการค้าของยาผสมแอมพิซิลลินและซัลแบคแทมหรือซัลโฟนาไมด์ ซึ่งไม่ได้เป็นยาเดี่ยวทางเลือกแรกสำหรับตุ่มหนองแผลผิวหนังที่มีความเสี่ยงต่อเชื้อดื้อยาตามแนวทางเวชปฏิบัติมาตรฐาน
• ข้อ ง. (Dicloxacillin): Dicloxacillin เป็นยาต้านแบคทีเรียกลุ่ม penicillinase-resistant penicillin ที่มีฤทธิ์ครอบคลุมเชื้อ MSSA แต่หากในผู้ป่วยรายนี้ติดเชื้อ CA-MRSA ยา dicloxacillin จะใช้ไม่ได้ผลเนื่องจากเชื้อมีโปรตีน PBP2a ที่ไม่จับกับกลุ่มเบต้าแลกแทม
• ข้อ จ. (Clindamycin 150 →ออmg po QlDEE 2 yน x.): Clindamycin แม้ครอบคลุมเชื้อแกรมบวกและ MRSA บางสายพันธุ์ แต่มีความเสี่ยงสูงต่อการกระตุ้นให้เกิดโรคลำไส้อักเสบจากการติดเชื้อ Clostridioides difficile (pseudomembranous colitis) และมีอัตราการดื้อยาชนิด inducible resistance (MLS-B phenotype) สูงขึ้น
📖 Guideline อ้างอิง:
แนวทางเวชปฏิบัติโรคผิวหนังที่พบบ่อย พ.ศ. 2562 (สมาคมแพทย์์ผิวหนังแห่งประเทศไทย)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64" s="166" t="inlineStr"/>
      <c r="L164" s="166" t="inlineStr">
        <is>
          <t>Dermatologic</t>
        </is>
      </c>
      <c r="M164" s="166" t="inlineStr">
        <is>
          <t>Superficial fungal</t>
        </is>
      </c>
      <c r="N164" s="165" t="inlineStr">
        <is>
          <t>Clinic</t>
        </is>
      </c>
      <c r="O164" s="166" t="inlineStr">
        <is>
          <t>ข้อ 6 (PLE_CC1_Key_Rx20_UBU.md)</t>
        </is>
      </c>
      <c r="P164" s="165" t="inlineStr">
        <is>
          <t>ข้อสอบจำลอง</t>
        </is>
      </c>
      <c r="Q164" s="165" t="inlineStr">
        <is>
          <t>Mock Rx20 UBU</t>
        </is>
      </c>
      <c r="R164" s="165" t="inlineStr"/>
    </row>
    <row r="165" ht="24" customHeight="1" s="49">
      <c r="A165" s="167" t="n">
        <v>163</v>
      </c>
      <c r="B165" s="166" t="inlineStr">
        <is>
          <t>ภายหลังมีการนำเอาหนองจากแผลของผู้ป่วยไปเพาะเชื้อพบวGา MRSA positive ควรเลือกใช$ยาปฏิชีวนะชนิดใช$เฉพาะที่ในข$อใด</t>
        </is>
      </c>
      <c r="C165" s="166" t="inlineStr"/>
      <c r="D165" s="166" t="inlineStr">
        <is>
          <t>Bacitracin</t>
        </is>
      </c>
      <c r="E165" s="166" t="inlineStr">
        <is>
          <t>Polymyxin</t>
        </is>
      </c>
      <c r="F165" s="166" t="inlineStr">
        <is>
          <t>Neomycin</t>
        </is>
      </c>
      <c r="G165" s="166" t="inlineStr">
        <is>
          <t>Mupirocin</t>
        </is>
      </c>
      <c r="H165" s="166" t="inlineStr">
        <is>
          <t>Chloramphenicol</t>
        </is>
      </c>
      <c r="I165" s="167" t="inlineStr">
        <is>
          <t>4</t>
        </is>
      </c>
      <c r="J165" s="166" t="inlineStr">
        <is>
          <t>✅ คำตอบที่ถูกต้อง: ข้อ ง. Mupirocin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Mupirocin การเลือก Mupirocin เป็นคำตอบที่ถูกต้องและสอดคล้องกับ evidence-based guidelines ของภาวะ Wound โดยมี clinical efficacy สูงสุดในการรักษาและมี safety profile ที่เหมาะสม
🔍 ข้ออื่นผิดเพราะอะไร:
• ข้อ ก. (Bacitracin): Bacitracin ออกฤทธิ์ยับยั้งการขนส่งสารตั้งต้นสร้างผนังเซลล์ของแบคทีเรีย แต่ไม่มีประสิทธิภาพเพียงพอในการกำจัดเชื้อ Methicillin-Resistant Staphylococcus aureus (MRSA) บนรอยโรคเฉพาะที่
• ข้อ ข. (Polymyxin): Polymyxin มีกลไกออกฤทธิ์ทำลายเยื่อหุ้มเซลล์ของแบคทีเรียแกรมลบ เช่น Pseudomonas aeruginosa แต่ไม่มีฤทธิ์ต้านเชื้อแบคทีเรียแกรมบวกอย่าง MRSA
• ข้อ ค. (Neomycin): Neomycin เป็นยาต้านจุลชีพกลุ่ม aminoglycoside ชนิดทาภายนอกที่ออกฤทธิ์เด่นต่อแบคทีเรียแกรมลบ และมีอุบัติการณ์เหนี่ยวนำให้เกิดผื่นผิวหนังอักเสบจากการแพ้สัมผัส (allergic contact dermatitis) สูงมาก
• ข้อ จ. (Chloramphenicol): Chloramphenicol ชนิดขี้ผึ้งทาภายนอกไม่มีประสิทธิภาพทางคลินิกในการขจัดเชื้อ MRSA และการใช้ยาปฏิชีวนะกลุ่มนี้อาจเพิ่มความเสี่ยงต่อการแพ้สัมผัสและการดื้อยา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Wound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65" s="166" t="inlineStr"/>
      <c r="L165" s="166" t="inlineStr">
        <is>
          <t>Dermatologic</t>
        </is>
      </c>
      <c r="M165" s="166" t="inlineStr">
        <is>
          <t>Wound</t>
        </is>
      </c>
      <c r="N165" s="165" t="inlineStr">
        <is>
          <t>Clinic</t>
        </is>
      </c>
      <c r="O165" s="166" t="inlineStr">
        <is>
          <t>ข้อ 7 (PLE_CC1_Key_Rx20_UBU.md)</t>
        </is>
      </c>
      <c r="P165" s="165" t="inlineStr">
        <is>
          <t>ข้อสอบจำลอง</t>
        </is>
      </c>
      <c r="Q165" s="165" t="inlineStr">
        <is>
          <t>Mock Rx20 UBU</t>
        </is>
      </c>
      <c r="R165" s="165" t="inlineStr"/>
    </row>
    <row r="166" ht="24" customHeight="1" s="49">
      <c r="A166" s="167" t="n">
        <v>164</v>
      </c>
      <c r="B166" s="166" t="inlineStr">
        <is>
          <t>ภาวะดังกลGาวนี้ เรียกวGาอะไร (1) Anaphylaxis (2) Angioedema (3) Urticaria (4) Septic shock (5) Red man syndrome และมีอาการปากบวม ตาบวม แนGนหน$าอก หายใจไมGออก</t>
        </is>
      </c>
      <c r="C166" s="166" t="inlineStr"/>
      <c r="D166" s="166" t="inlineStr">
        <is>
          <t>Isotretinoin 10 mg OD</t>
        </is>
      </c>
      <c r="E166" s="166" t="inlineStr">
        <is>
          <t>Terbinafine 1% cream</t>
        </is>
      </c>
      <c r="F166" s="166" t="inlineStr">
        <is>
          <t>Adapalene 0.1% gel</t>
        </is>
      </c>
      <c r="G166" s="166" t="inlineStr">
        <is>
          <t>Mupirocin 2% ointment</t>
        </is>
      </c>
      <c r="H166" s="166" t="inlineStr">
        <is>
          <t>Betamethasone dipropionate 0.05% cream</t>
        </is>
      </c>
      <c r="I166" s="167" t="inlineStr">
        <is>
          <t>1</t>
        </is>
      </c>
      <c r="J166" s="166" t="inlineStr">
        <is>
          <t>✅ คำตอบที่ถูกต้อง: ข้อ ก. Isotretinoin 10 mg OD
💡 Background:
การบริบาลผู้ป่วยในกลุ่มโรค Urticaria &amp; Angioedema มุ่งเน้นการควบคุมโรคและลดความเสี่ยงต่อภาวะแทรกซ้อนด้วย evidence-based pharmacotherapy
🎯 ทำไมข้อนี้ถึงถูก:
Isotretinoin 10 mg OD การเลือก Isotretinoin 10 mg OD เป็นคำตอบที่ถูกต้องและสอดคล้องกับ evidence-based guidelines ของภาวะ Urticaria &amp; Angioedema โดยมี clinical efficacy สูงสุดในการรักษาและมี safety profile ที่เหมาะสม
🔍 ข้ออื่นผิดเพราะอะไร:
• ข้อ ข. (Terbinafine 1% cream): Terbinafine 1% cream เป็นยาต้านเชื้อรากลุ่ม allylamine ชนิดทาภายนอก ใช้รักษาโรคผิวหนังจากเชื้อราเดอร์มาโทไฟต์ ไม่ใช่ชื่อการวินิจฉัยภาวะแพ้รุนแรงเฉียบพลันตามที่ระบุในคำถาม
• ข้อ ค. (Adapalene 0.1% gel): Adapalene 0.1% gel เป็นยาทาอนุพันธ์กรดวิตามินเอสำหรับรักษาสิวอุดตัน ไม่ใช่การวินิจฉัยกลุ่มอาการแพ้ยาหรืออาการทางคลินิกของภาวะ anaphylaxis หรือ angioedema
• ข้อ ง. (Mupirocin 2% ointment): Mupirocin 2% ointment เป็นยาปฏิชีวนะเฉพาะที่สำหรับกำจัดเชื้อแบคทีเรียแกรมบวกบนผิวหนัง ไม่ใช่ชื่อภาวะหรือกลุ่มโรคความผิดปกติของระบบภูมิคุ้มกัน
• ข้อ จ. (Betamethasone dipropionate 0.05% cream): Betamethasone dipropionate 0.05% cream เป็นยาต้านการอักเสบกลุ่มคอร์ติโคสเตียรอยด์ชนิดทาภายนอก ไม่ใช่คำตอบที่ระบุชื่อภาวะฉุกเฉินทางการแพทย์์ของทางเดินหายใจและหลอดเลือด
📖 Guideline อ้างอิง:
แนวทางเวชปฏิบัติโรคผิวหนังที่พบบ่อย พ.ศ. 2562 (สมาคมแพทย์์ผิวหนังแห่งประเทศไทย)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66" s="166" t="inlineStr"/>
      <c r="L166" s="166" t="inlineStr">
        <is>
          <t>Dermatologic</t>
        </is>
      </c>
      <c r="M166" s="166" t="inlineStr">
        <is>
          <t>Urticaria &amp; Angioedema</t>
        </is>
      </c>
      <c r="N166" s="165" t="inlineStr">
        <is>
          <t>Clinic</t>
        </is>
      </c>
      <c r="O166" s="166" t="inlineStr">
        <is>
          <t>ข้อ 78 (PLE_CC1_Key_Rx20_UBU.md)</t>
        </is>
      </c>
      <c r="P166" s="165" t="inlineStr">
        <is>
          <t>ข้อสอบจำลอง</t>
        </is>
      </c>
      <c r="Q166" s="165" t="inlineStr">
        <is>
          <t>Mock Rx20 UBU</t>
        </is>
      </c>
      <c r="R166" s="165" t="inlineStr"/>
    </row>
    <row r="167" ht="24" customHeight="1" s="49">
      <c r="A167" s="167" t="n">
        <v>165</v>
      </c>
      <c r="B167" s="166" t="inlineStr">
        <is>
          <t>ลักษณะสิวข$างต$นจัดอยูGในความรุนแรงระดับใด</t>
        </is>
      </c>
      <c r="C167" s="166" t="inlineStr"/>
      <c r="D167" s="166" t="inlineStr">
        <is>
          <t>Mupirocin 2% ointment</t>
        </is>
      </c>
      <c r="E167" s="166" t="inlineStr">
        <is>
          <t>Betamethasone dipropionate 0.05% cream</t>
        </is>
      </c>
      <c r="F167" s="166" t="inlineStr">
        <is>
          <t>Clotrimazole 1% cream</t>
        </is>
      </c>
      <c r="G167" s="166" t="inlineStr">
        <is>
          <t>Hydrocortisone 1% cream</t>
        </is>
      </c>
      <c r="H167" s="166" t="inlineStr">
        <is>
          <t>Triamcinolone acetonide 0.1% cream</t>
        </is>
      </c>
      <c r="I167" s="167" t="inlineStr">
        <is>
          <t>1</t>
        </is>
      </c>
      <c r="J167" s="166" t="inlineStr">
        <is>
          <t>✅ คำตอบที่ถูกต้อง: ข้อ ก. Mupirocin 2% ointment
💡 Background:
การบริบาลผู้ป่วยในกลุ่มโรค Acne มุ่งเน้นการควบคุมโรคและลดความเสี่ยงต่อภาวะแทรกซ้อนด้วย evidence-based pharmacotherapy
🎯 ทำไมข้อนี้ถึงถูก:
Mupirocin 2% ointment การเลือก Mupirocin 2% ointment เป็นคำตอบที่ถูกต้องและสอดคล้องกับ evidence-based guidelines ของภาวะ Acne โดยมี clinical efficacy สูงสุดในการรักษาและมี safety profile ที่เหมาะสม
🔍 ข้ออื่นผิดเพราะอะไร:
• ข้อ ข. (Betamethasone dipropionate 0.05% cream): Betamethasone dipropionate 0.05% cream เป็นยาทาสเตียรอยด์ความแรงสูง ห้ามนำมาใช้ประเมินหรือรักษาสิวเนื่องจากทำให้เกิดการฝ่อลีบของผิวหนังและกระตุ้นให้เกิดสิวจากสเตียรอยด์ (steroid-induced acne)
• ข้อ ค. (Clotrimazole 1% cream): Clotrimazole 1% cream เป็นยาทาต้านเชื้อรากลุ่ม azole ไม่มีฤทธิ์ต้านเชื้อ Cutibacterium acnes หรือลดการอุดตันของท่อต่อมไขมันในพยาธิสภาพของโรคสิว
• ข้อ ง. (Hydrocortisone 1% cream): Hydrocortisone 1% cream เป็นยาทาสเตียรอยด์ความแรงต่ำ ไม่มีข้อบ่งใช้ในการรักษาสิว และการทาสเตียรอยด์ต่อเนื่องอาจบดบังรอยโรคหรือเหนี่ยวนำให้เกิดสิวอักเสบกำเริบ
• ข้อ จ. (Triamcinolone acetonide 0.1% cream): Triamcinolone acetonide 0.1% cream เป็นยาทาคอร์ติโคสเตียรอยด์ความแรงปานกลาง ใช้สำหรับผื่นแพ้สัมผัส ไม่ใช่ยาทางเลือกหรือเกณฑ์การจำแนกความรุนแรงของโรคสิว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67" s="166" t="inlineStr"/>
      <c r="L167" s="166" t="inlineStr">
        <is>
          <t>Dermatologic</t>
        </is>
      </c>
      <c r="M167" s="166" t="inlineStr">
        <is>
          <t>Acne</t>
        </is>
      </c>
      <c r="N167" s="165" t="inlineStr">
        <is>
          <t>Clinic</t>
        </is>
      </c>
      <c r="O167" s="166" t="inlineStr">
        <is>
          <t>ข้อ 1 (PLE_CC1_Key_Rx20_UBU.md)</t>
        </is>
      </c>
      <c r="P167" s="165" t="inlineStr">
        <is>
          <t>ข้อสอบจำลอง</t>
        </is>
      </c>
      <c r="Q167" s="165" t="inlineStr">
        <is>
          <t>Mock Rx20 UBU</t>
        </is>
      </c>
      <c r="R167" s="165" t="inlineStr"/>
    </row>
    <row r="168" ht="24" customHeight="1" s="49">
      <c r="A168" s="167" t="n">
        <v>166</v>
      </c>
      <c r="B168" s="166" t="inlineStr">
        <is>
          <t>ผู้ป่วยวัยรุ่นมีสิวอุดตันเป็นหลัก (Comedonal acne) ยาทาชนิดใดที่เลือกใช้เป็นอันดับแรก (First-line topical monotherapy)</t>
        </is>
      </c>
      <c r="C168" s="166" t="inlineStr"/>
      <c r="D168" s="166" t="inlineStr">
        <is>
          <t>Topical Retinoid (เช่น Adapalene หรือ Tretinoin)</t>
        </is>
      </c>
      <c r="E168" s="166" t="inlineStr">
        <is>
          <t>Topical Clindamycin gel เดี่ยวๆ</t>
        </is>
      </c>
      <c r="F168" s="166" t="inlineStr">
        <is>
          <t>Oral Doxycycline</t>
        </is>
      </c>
      <c r="G168" s="166" t="inlineStr">
        <is>
          <t>Oral Isotretinoin</t>
        </is>
      </c>
      <c r="H168" s="166" t="inlineStr">
        <is>
          <t>Hydrocortisone 1% cream</t>
        </is>
      </c>
      <c r="I168" s="167" t="n">
        <v>1</v>
      </c>
      <c r="J168" s="166" t="inlineStr">
        <is>
          <t>✅ คำตอบที่ถูกต้อง: ข้อ ก. Hydrocortisone 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Hydrocortisone 1% cream การเลือก Hydrocortisone 1% cream เป็นคำตอบที่ถูกต้องตามแนวทางการรักษามาตรฐาน เนื่องจาก เป็น short-acting glucocorticoid ที่มี mineralocorticoid activity สูง เป็น drug of choice สำหรับ acute adrenal insufficiency / adrenal crisis
🔍 ข้ออื่นผิดเพราะอะไร:
• ข้อ ข. (Triamcinolone acetonide 0.1% cream): Triamcinolone acetonide 0.1% cream เป็น topical steroid ความแรงปานกลาง (medium potency) ไม่ควรเลือกใช้เป็นอันดับแรกในบริเวณผิวบอบบาง เช่น ใบหน้า ซอกพับ หรือในเด็กเล็ก เนื่องจากเสี่ยงต่อผิวบาง เส้นเลือดฝอยพอง และรอยแตก
• ข้อ ค. (Clobetasol propionate 0.05% cream): Clobetasol propionate 0.05% cream จัดเป็น topical corticosteroid ความแรงสูงสุด (super-high potency class 1) มีข้อห้ามใช้บนใบหน้าและซอกพับอย่างเด็ดขาดเพราะทำให้เกิด skin atrophy และการกดการทำงานของต่อมหมวกไต (HPA axis suppression) อย่างรวดเร็ว
• ข้อ ง. (Ketoconazole 2% shampoo): Ketoconazole 2% shampoo ออกฤทธิ์จำเพาะในการต้านเชื้อรา Malassezia furfur เพื่อรักษาโรคผิวหนังอักเสบเซบเดิร์มหรือรังแค ไม่ใช่ยาทาลดการอักเสบกลุ่มคอร์ติโคสเตียรอยด์อันดับแรกสำหรับผื่นผิวหนังอักเสบเฉียบพลัน
• ข้อ จ. (Benzoyl peroxide 2.5% gel): Benzoyl peroxide 2.5% gel ออกฤทธิ์สร้าง free radicals ฆ่าเชื้อ C. acnes และผลัดเซลล์ผิว ใช้สำหรับสิวอักเสบ หากนำมาทาผื่นผิวหนังอักเสบจะก่อให้เกิดการระคายเคือง แสบแดง และผิวแห้งลอกรุนแรงขึ้น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68" s="166" t="inlineStr"/>
      <c r="L168" s="166" t="inlineStr">
        <is>
          <t>Dermatologic</t>
        </is>
      </c>
      <c r="M168" s="166" t="inlineStr">
        <is>
          <t>Acne</t>
        </is>
      </c>
      <c r="N168" s="165" t="inlineStr">
        <is>
          <t>Clinic</t>
        </is>
      </c>
      <c r="O168" s="166" t="inlineStr">
        <is>
          <t>ข้อ 2 (PLE_CC1_Key_Rx20_UBU.md)</t>
        </is>
      </c>
      <c r="P168" s="165" t="inlineStr">
        <is>
          <t>ข้อสอบจำลอง</t>
        </is>
      </c>
      <c r="Q168" s="165" t="inlineStr">
        <is>
          <t>Mock Rx20 UBU</t>
        </is>
      </c>
      <c r="R168" s="165" t="inlineStr"/>
    </row>
    <row r="169" ht="24" customHeight="1" s="49">
      <c r="A169" s="167" t="n">
        <v>167</v>
      </c>
      <c r="B169" s="166" t="inlineStr">
        <is>
          <t>เชื้อแบคทีเรียประจำถิ่นที่เจริญในรูขุมขนและมีบทบาทสำคัญในการกระตุ้นการอักเสบของสิว (Acne vulgaris) คือเชื้อใด</t>
        </is>
      </c>
      <c r="C169" s="166" t="inlineStr"/>
      <c r="D169" s="166" t="inlineStr">
        <is>
          <t>Cutibacterium acnes (Propionibacterium acnes)</t>
        </is>
      </c>
      <c r="E169" s="166" t="inlineStr">
        <is>
          <t>Staphylococcus epidermidis</t>
        </is>
      </c>
      <c r="F169" s="166" t="inlineStr">
        <is>
          <t>Malassezia furfur</t>
        </is>
      </c>
      <c r="G169" s="166" t="inlineStr">
        <is>
          <t>Streptococcus pyogenes</t>
        </is>
      </c>
      <c r="H169" s="166" t="inlineStr">
        <is>
          <t>Pseudomonas aeruginosa</t>
        </is>
      </c>
      <c r="I169" s="167" t="n">
        <v>1</v>
      </c>
      <c r="J169" s="166" t="inlineStr">
        <is>
          <t>✅ คำตอบที่ถูกต้อง: ข้อ ก. Cutibacterium acnes (Propionibacterium acnes)
💡 Background:
พยาธิกำเนิดของสิวประกอบด้วย 4 ปัจจัยหลัก: การสร้างไขมันมากเกิน, การอุดตันของรูขุมขน, การเพิ่มจำนวนของเชื้อแบคทีเรีย, และปฏิกิริยาการอักเสบ
🎯 ทำไมข้อนี้ถึงถูก:
Cutibacterium acnes (เดิมชื่อ Propionibacterium acnes) เป็นแบคทีเรีย Anaerobic gram-positive bacillus ที่สร้าง Lipase ย่อย Sebum เป็น Free fatty acids เหนี่ยวนำการอักเสบและเกิดตุ่มหนอง
🔍 ข้ออื่นผิดเพราะอะไร:
• ข้อ ข. (S. epidermidis): เชื้อประจำถิ่นผิวหนังทั่วไป ไม่ใช่สาเหตุหลักของการอักเสบของสิว
• ข้อ ค. (M. furfur): เชื้อราที่ก่อให้เกิดเกลื้อนและ Pityrosporum folliculitis
• ข้อ ง. (S. pyogenes): ก่อให้เกิดแผลพุพอง (Impetigo) และ Cellulitis
• ข้อ จ. (P. aeruginosa): มักก่อโรคในแผลไฟไหม้ หรือ Hot tub folliculitis
📖 Guideline อ้างอิง:
Guidelines of care for the management of acne vulgaris (AAD 2024)
📌 จุดจำก่อนสอบ:
• Acne Causative Organism: Cutibacterium acnes เป็นเชื้อก่อโรคหลักที่กระตุ้นกระบวนการอักเสบของสิว</t>
        </is>
      </c>
      <c r="K169" s="166" t="inlineStr"/>
      <c r="L169" s="166" t="inlineStr">
        <is>
          <t>Dermatologic</t>
        </is>
      </c>
      <c r="M169" s="166" t="inlineStr">
        <is>
          <t>Acne</t>
        </is>
      </c>
      <c r="N169" s="165" t="inlineStr">
        <is>
          <t>Clinic</t>
        </is>
      </c>
      <c r="O169" s="166" t="inlineStr">
        <is>
          <t>ข้อ 3 (PLE_CC1_Key_Rx20_UBU.md)</t>
        </is>
      </c>
      <c r="P169" s="165" t="inlineStr">
        <is>
          <t>ข้อสอบจำลอง</t>
        </is>
      </c>
      <c r="Q169" s="165" t="inlineStr">
        <is>
          <t>Mock Rx20 UBU</t>
        </is>
      </c>
      <c r="R169" s="165" t="inlineStr"/>
    </row>
    <row r="170" ht="24" customHeight="1" s="49">
      <c r="A170" s="167" t="n">
        <v>168</v>
      </c>
      <c r="B170" s="166" t="inlineStr">
        <is>
          <t>ผู้ป่วยมีสิวอุดตัน (Comedones) ทั้งหัวเปิดและหัวปิด ร่วมกับมีตุ่มนูนแดงอักเสบ (Papules) และตุ่มหนอง (Pustules) ประปรายจำนวนไม่เกิน 15-20 จุด จัดเป็นสิวระดับความรุนแรงใด</t>
        </is>
      </c>
      <c r="C170" s="166" t="inlineStr"/>
      <c r="D170" s="166" t="inlineStr">
        <is>
          <t>สิวระดับปานกลาง (Moderate acne)</t>
        </is>
      </c>
      <c r="E170" s="166" t="inlineStr">
        <is>
          <t>สิวระดับเล็กน้อย (Mild acne)</t>
        </is>
      </c>
      <c r="F170" s="166" t="inlineStr">
        <is>
          <t>สิวระดับรุนแรง (Severe acne)</t>
        </is>
      </c>
      <c r="G170" s="166" t="inlineStr">
        <is>
          <t>สิวหัวช้าง (Nodulocystic acne)</t>
        </is>
      </c>
      <c r="H170" s="166" t="inlineStr">
        <is>
          <t>สิวที่เกิดจากยา (Drug-induced acne)</t>
        </is>
      </c>
      <c r="I170" s="167" t="n">
        <v>1</v>
      </c>
      <c r="J170" s="166" t="inlineStr">
        <is>
          <t>✅ คำตอบที่ถูกต้อง: ข้อ ก. สิวระดับปานกลาง (Moderate acne)
💡 Background:
การจัดระดับความรุนแรงของสิวแบ่งตามลักษณะและจำนวนรอยโรคเพื่อเลือกแผนการรักษาที่เหมาะสมที่สุด
🎯 ทำไมข้อนี้ถึงถูก:
สิวที่มีทั้ง Comedones และ Papulopustular lesions กระจายปานกลางจัดเป็น Moderate acne ซึ่งมักต้องใช้ยาทาร่วมกันอย่างน้อย 2 ชนิด หรือพิจารณาให้ยาปฏิชีวนะชนิดรับประทานร่วมด้วย
🔍 ข้ออื่นผิดเพราะอะไร:
• ข้อ ข. (Mild acne): มีเฉพาะ Comedones หรือตุ่มอักเสบเพียงเล็กน้อยไม่กี่จุด
• ข้อ ค. และ ง. (Severe / Nodulocystic acne): มีตุ่มก้อนไตใต้ผิวหนังขนาดใหญ่ (Nodules/Cysts) และมีรอยแผลเป็นลึก
• ข้อ จ. (Drug-induced acne): เกิดจากยา เช่น Steroids, Lithium, Isoniazid มักเป็นตุ่มแดงขนาดเท่าๆ กัน (Monomorphic)
📖 Guideline อ้างอิง:
Guidelines of care for the management of acne vulgaris (AAD 2024)
📌 จุดจำก่อนสอบ:
• Acne Severity Grading: Mild = Comedonal; Moderate = Papules/Pustules; Severe = Nodulocystic lesions</t>
        </is>
      </c>
      <c r="K170" s="166" t="inlineStr"/>
      <c r="L170" s="166" t="inlineStr">
        <is>
          <t>Dermatologic</t>
        </is>
      </c>
      <c r="M170" s="166" t="inlineStr">
        <is>
          <t>Acne</t>
        </is>
      </c>
      <c r="N170" s="165" t="inlineStr">
        <is>
          <t>Clinic</t>
        </is>
      </c>
      <c r="O170" s="166" t="inlineStr">
        <is>
          <t>ข้อ 4 (PLE_CC1_Key_Rx20_UBU.md)</t>
        </is>
      </c>
      <c r="P170" s="165" t="inlineStr">
        <is>
          <t>ข้อสอบจำลอง</t>
        </is>
      </c>
      <c r="Q170" s="165" t="inlineStr">
        <is>
          <t>Mock Rx20 UBU</t>
        </is>
      </c>
      <c r="R170" s="165" t="inlineStr"/>
    </row>
    <row r="171" ht="24" customHeight="1" s="49">
      <c r="A171" s="167" t="n">
        <v>169</v>
      </c>
      <c r="B171" s="166" t="inlineStr">
        <is>
          <t>ข้อใดไม่ถูกต้องเกี่ยวกับยา Isotretinoin ชนิดรับประทานในการรักษาสิว</t>
        </is>
      </c>
      <c r="C171" s="166" t="inlineStr"/>
      <c r="D171" s="166" t="inlineStr">
        <is>
          <t>สามารถจ่ายให้กับหญิงวัยเจริญพันธุ์ได้ทันทีโดยไม่ต้องตรวจการตั้งครรภ์หรือคุมกำเนิด</t>
        </is>
      </c>
      <c r="E171" s="166" t="inlineStr">
        <is>
          <t>ควรรับประทานพร้อมอาหารหรือหลังอาหารทันทีเพื่อเพิ่มการดูดซึม</t>
        </is>
      </c>
      <c r="F171" s="166" t="inlineStr">
        <is>
          <t>ผลข้างเคียงเด่นคือ ริมฝีปากแห้ง ผิวแห้ง ตาแห้ง และเยื่อบุแห้ง</t>
        </is>
      </c>
      <c r="G171" s="166" t="inlineStr">
        <is>
          <t>อาจทำให้ระดับไตรกลีเซอไรด์และเอนไซม์การทำงานของตับในเลือดสูงขึ้นได้</t>
        </is>
      </c>
      <c r="H171" s="166" t="inlineStr">
        <is>
          <t>มีข้อห้ามใช้ร่วมกับยากลุ่ม Tetracyclines เนื่องจากเสี่ยงต่อภาวะ Pseudotumor cerebri</t>
        </is>
      </c>
      <c r="I171" s="167" t="n">
        <v>1</v>
      </c>
      <c r="J171" s="166" t="inlineStr">
        <is>
          <t>✅ คำตอบที่ถูกต้อง: ข้อ ก. Terbinafine 1% cream
💡 Background:
การรักษาโรคติดเชื้อแบคทีเรีย (Superficial fungal) ต้องเลือก antibiotic ที่ครอบคลุม likely pathogens และมี PK/PD profile เหมาะสมกับตำแหน่งการติดเชื้อ
🎯 ทำไมข้อนี้ถึงถูก:
Terbinafine 1% cream การเลือก Terbinafine 1%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(Adapalene 0.1% gel): Adapalene 0.1% gel เป็นยาทากลุ่ม retinoid ที่จับกับ RAR receptor เฉพาะที่ผิวหนัง แตกต่างจาก oral isotretinoin ที่ออกฤทธิ์ทั่วร่างกายและต้องควบคุมความเสี่ยงเรื่อง teratogenicity
• ข้อ ค. (Mupirocin 2% ointment): Mupirocin 2% ointment เป็นยาปฏิชีวนะเฉพาะที่สำหรับรักษาการติดเชื้อแบคทีเรียแกรมบวก ไม่ได้มีคุณสมบัติหรือข้อห้ามใช้เทียบเท่า oral isotretinoin capsule
• ข้อ ง. (Betamethasone dipropionate 0.05% cream): Betamethasone dipropionate 0.05% cream เป็นยาทาคอร์ติโคสเตียรอยด์ความแรงสูง ซึ่งมีคุณสมบัติและข้อควรระวังเรื่องการฝ่อของผิวหนังที่แตกต่างจาก oral isotretinoin อย่างสิ้นเชิง
• ข้อ จ. (Clotrimazole 1% cream): Clotrimazole 1% cream เป็นยาต้านเชื้อรากลุ่ม imidazole ชนิดใช้ภายนอก ไม่มีความเกี่ยวข้องกับเภสัชพลศาสตร์ อาการไม่พึงประสงค์ หรือข้อห้ามใช้ของ isotretinoin capsule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71" s="166" t="inlineStr"/>
      <c r="L171" s="166" t="inlineStr">
        <is>
          <t>Dermatologic</t>
        </is>
      </c>
      <c r="M171" s="166" t="inlineStr">
        <is>
          <t>Acne</t>
        </is>
      </c>
      <c r="N171" s="165" t="inlineStr">
        <is>
          <t>Clinic</t>
        </is>
      </c>
      <c r="O171" s="166" t="inlineStr">
        <is>
          <t>ข้อ 6 (PLE_CC1_Key_Rx20_UBU.md)</t>
        </is>
      </c>
      <c r="P171" s="165" t="inlineStr">
        <is>
          <t>ข้อสอบจำลอง</t>
        </is>
      </c>
      <c r="Q171" s="165" t="inlineStr">
        <is>
          <t>Mock Rx20 UBU</t>
        </is>
      </c>
      <c r="R171" s="165" t="inlineStr"/>
    </row>
    <row r="172" ht="24" customHeight="1" s="49">
      <c r="A172" s="167" t="n">
        <v>170</v>
      </c>
      <c r="B172" s="166" t="inlineStr">
        <is>
          <t>เชื้อในข้อใดเป็นสาเหตุสำคัญของการเกิดแผลติดเชื้อที่กระจกตา (Corneal ulcer) ในผู้ใส่คอนแทคเลนส์ที่อาจทำให้ตาบอดได้อย่างรวดเร็ว</t>
        </is>
      </c>
      <c r="C172" s="166" t="inlineStr"/>
      <c r="D172" s="166" t="inlineStr">
        <is>
          <t>Pseudomonas aeruginosa</t>
        </is>
      </c>
      <c r="E172" s="166" t="inlineStr">
        <is>
          <t>Cutibacterium acnes</t>
        </is>
      </c>
      <c r="F172" s="166" t="inlineStr">
        <is>
          <t>Malassezia furfur</t>
        </is>
      </c>
      <c r="G172" s="166" t="inlineStr">
        <is>
          <t>Trichophyton rubrum</t>
        </is>
      </c>
      <c r="H172" s="166" t="inlineStr">
        <is>
          <t>Sarcoptes scabiei</t>
        </is>
      </c>
      <c r="I172" s="167" t="n">
        <v>1</v>
      </c>
      <c r="J172" s="166" t="inlineStr">
        <is>
          <t>✅ คำตอบที่ถูกต้อง: ข้อ ก. Betamethasone dipropionate 0.05% cream
💡 Background:
การบริบาลผู้ป่วยในกลุ่มโรค Wound มุ่งเน้นการควบคุมโรคและลดความเสี่ยงต่อภาวะแทรกซ้อนด้วย evidence-based pharmacotherapy
🎯 ทำไมข้อนี้ถึงถูก:
Betamethasone dipropionate 0.05% cream การเลือก Betamethasone dipropionate 0.05% cream เป็นคำตอบที่ถูกต้องและสอดคล้องกับ evidence-based guidelines ของภาวะ Wound โดยมี clinical efficacy สูงสุดในการรักษาและมี safety profile ที่เหมาะสม
🔍 ข้ออื่นผิดเพราะอะไร:
• ข้อ ข. (Clotrimazole 1% cream): Clotrimazole 1% cream เป็นยาต้านเชื้อรากลุ่ม imidazole ชนิดทาภายนอกสำหรับผิวหนัง ไม่ใช่ชื่อเชื้อจุลชีพก่อโรคแผลที่กระจกตา (corneal ulcer)
• ข้อ ค. (Hydrocortisone 1% cream): Hydrocortisone 1% cream เป็นยาต้านการอักเสบกลุ่มคอร์ติโคสเตียรอยด์ชนิดทาผิวหนัง และการใช้สเตียรอยด์หยอดตาโดยไม่มีข้อบ่งชี้ที่ถูกต้องอาจทำให้แผลกระจกตาติดเชื้อราหรือเชื้อไวรัสลุกลามจนทะลุได้ แต่ตัวยาไม่ใช่เชื้อจุลชีพก่อโรค
• ข้อ ง. (Triamcinolone acetonide 0.1% cream): Triamcinolone acetonide 0.1% cream เป็นยาคอร์ติโคสเตียรอยด์สำหรับทาลดการอักเสบของผิวหนัง ไม่ใช่เชื้อแบคทีเรีย เชื้อรา หรืออะมีบาที่ก่อโรคแผลกระจกตา
• ข้อ จ. (Clobetasol propionate 0.05% cream): Clobetasol propionate 0.05% cream เป็นยาคอร์ติโคสเตียรอยด์ความแรงสูงสุดสำหรับผิวหนัง ไม่ใช่สิ่งมีชีวิตหรือเชื้อก่อโรคที่ทำให้เกิดแผลที่กระจกตา
📖 Guideline อ้างอิง:
แนวทางเวชปฏิบัติโรคผิวหนังที่พบบ่อย พ.ศ. 2562 (สมาคมแพทย์์ผิวหนังแห่งประเทศไทย)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72" s="166" t="inlineStr"/>
      <c r="L172" s="166" t="inlineStr">
        <is>
          <t>Dermatologic</t>
        </is>
      </c>
      <c r="M172" s="166" t="inlineStr">
        <is>
          <t>Wound</t>
        </is>
      </c>
      <c r="N172" s="165" t="inlineStr">
        <is>
          <t>Clinic</t>
        </is>
      </c>
      <c r="O172" s="166" t="inlineStr">
        <is>
          <t>ข้อ 25 (PLE_CC1_Key_Rx20_UBU.md)</t>
        </is>
      </c>
      <c r="P172" s="165" t="inlineStr">
        <is>
          <t>ข้อสอบจำลอง</t>
        </is>
      </c>
      <c r="Q172" s="165" t="inlineStr">
        <is>
          <t>Mock Rx20 UBU</t>
        </is>
      </c>
      <c r="R172" s="165" t="inlineStr"/>
    </row>
    <row r="173" ht="24" customHeight="1" s="49">
      <c r="A173" s="167" t="n">
        <v>171</v>
      </c>
      <c r="B173" s="166" t="inlineStr">
        <is>
          <t>ตามพระราชบัญญัติยาและประกาศกระทรวงสาธารณสุข ยาทาคอร์ติโคสเตียรอยด์ (Topical Corticosteroids) สำหรับใช้เฉพาะที่ จัดเป็นยาประเภทใด</t>
        </is>
      </c>
      <c r="C173" s="166" t="inlineStr"/>
      <c r="D173" s="166" t="inlineStr">
        <is>
          <t>ยาอันตราย</t>
        </is>
      </c>
      <c r="E173" s="166" t="inlineStr">
        <is>
          <t>ยาควบคุมพิเศษ</t>
        </is>
      </c>
      <c r="F173" s="166" t="inlineStr">
        <is>
          <t>ยาสามัญประจำบ้านแผนปัจจุบัน</t>
        </is>
      </c>
      <c r="G173" s="166" t="inlineStr">
        <is>
          <t>ยาบรรจุเสร็จที่ไม่ใช่ยาอันตราย</t>
        </is>
      </c>
      <c r="H173" s="166" t="inlineStr">
        <is>
          <t>วัตถุออกฤทธิ์ต่อจิตและประสาทประเภท 4</t>
        </is>
      </c>
      <c r="I173" s="167" t="n">
        <v>1</v>
      </c>
      <c r="J173" s="166" t="inlineStr">
        <is>
          <t>✅ คำตอบที่ถูกต้อง: ข้อ ก. Triamcinolone acetonide 0.1%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Triamcinolone acetonide 0.1% cream การเลือก Triamcinolone acetonide 0.1%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(Clobetasol propionate 0.05% cream): Clobetasol propionate 0.05% cream แม้เป็นยาทาคอร์ติโคสเตียรอยด์สังเคราะห์ แต่เป็นยาที่มีความแรงระดับสูงสุด (Super-high potency) ซึ่งมีข้อห้ามใช้กับเยื่อบุอ่อนหรือผิวบอบบางอย่างเข้มงวด
• ข้อ ค. (Ketoconazole 2% shampoo): Ketoconazole 2% shampoo เป็นยาสระผมต้านเชื้อรากลุ่ม imidazole ไม่ได้จัดอยู่ในกลุ่มยาจำพวกคอร์ติโคสเตียรอยด์ตามนิยามของประกาศกระทรวงสาธารณสุข
• ข้อ ง. (Benzoyl peroxide 2.5% gel): Benzoyl peroxide 2.5% gel เป็นยาออกฤทธิ์ต้านเชื้อแบคทีเรียและผลัดเซลล์ผิวสำหรับรักษาสิว ไม่ได้มีโครงสร้างเป็นสเตียรอยด์
• ข้อ จ. (Acyclovir 5% cream): Acyclovir 5% cream เป็นยาต้านไวรัสกลุ่ม nucleoside analogue สำหรับรักษาการติดเชื้อเริม ไม่ได้จัดอยู่ในกลุ่มยาคอร์ติโคสเตียรอยด์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Intra-articular Injection: Triamcinolone acetonide หรือ hexacetonide ฉีดเข้าข้อ (IA) บรรเทาการอักเสบเฉพาะที่ใน monoarthritis (1-2 ข้อ) ได้รวดเร็ว
• Frequency Limit: ไม่ควรฉีดเข้าข้อเดิมเกิน 3-4 ครั้งต่อปี เพื่อป้องกัน cartilage damage และ joint infection</t>
        </is>
      </c>
      <c r="K173" s="166" t="inlineStr"/>
      <c r="L173" s="166" t="inlineStr">
        <is>
          <t>Dermatologic</t>
        </is>
      </c>
      <c r="M173" s="166" t="inlineStr">
        <is>
          <t>Eczema &amp; Dermatitis</t>
        </is>
      </c>
      <c r="N173" s="165" t="inlineStr">
        <is>
          <t>Clinic</t>
        </is>
      </c>
      <c r="O173" s="166" t="inlineStr">
        <is>
          <t>ข้อ 3 (PLE_CC1_Key_Rx20_UBU.md)</t>
        </is>
      </c>
      <c r="P173" s="165" t="inlineStr">
        <is>
          <t>ข้อสอบจำลอง</t>
        </is>
      </c>
      <c r="Q173" s="165" t="inlineStr">
        <is>
          <t>Mock Rx20 UBU</t>
        </is>
      </c>
      <c r="R173" s="165" t="inlineStr"/>
    </row>
    <row r="174" ht="24" customHeight="1" s="49">
      <c r="A174" s="167" t="n">
        <v>172</v>
      </c>
      <c r="B174" s="166" t="inlineStr">
        <is>
          <t>การบริหารยาโดยการฉีดเข้ากล้ามเนื้อ (Intramuscular injection: IM) ในผู้ใหญ่ โดยทั่วไปสามารถฉีดปริมาตรยาได้สูงสุดไม่เกินเท่าใดในตำแหน่งเดียว</t>
        </is>
      </c>
      <c r="C174" s="166" t="inlineStr"/>
      <c r="D174" s="166" t="inlineStr">
        <is>
          <t>ไม่เกิน 1 มิลลิลิตร</t>
        </is>
      </c>
      <c r="E174" s="166" t="inlineStr">
        <is>
          <t>ไม่เกิน 2 ถึง 5 มิลลิลิตร (ขึ้นกับขนาดกล้ามเนื้อ)</t>
        </is>
      </c>
      <c r="F174" s="166" t="inlineStr">
        <is>
          <t>ไม่เกิน 10 มิลลิลิตร</t>
        </is>
      </c>
      <c r="G174" s="166" t="inlineStr">
        <is>
          <t>ไม่เกิน 15 มิลลิลิตร</t>
        </is>
      </c>
      <c r="H174" s="166" t="inlineStr">
        <is>
          <t>ไม่จำกัดปริมาตรหากฉีดช้าๆ</t>
        </is>
      </c>
      <c r="I174" s="167" t="n">
        <v>2</v>
      </c>
      <c r="J174" s="166" t="inlineStr">
        <is>
          <t>✅ คำตอบที่ถูกต้อง: ข้อ ข. Acyclovir 5%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Acyclovir 5% cream การเลือก Acyclovir 5% cream เป็นคำตอบที่ถูกต้องตามแนวทางการรักษามาตรฐาน เนื่องจาก เป็น Guanosine analog ยับยั้ง HSV และ VZV polymerase ต้องดื่มน้ำมากๆ ระหว่างได้ยา IV เพื่อป้องกัน crystal nephropathy และ obstructive AKI
🔍 ข้ออื่นผิดเพราะอะไร:
• ข้อ ก. (Benzoyl peroxide 2.5% gel): Benzoyl peroxide 2.5% gel เป็นยาใช้ทาเฉพาะที่บนผิวหนังภายนอกเท่านั้น ไม่มีบทบาทในเภสัชจลนศาสตร์ของการบริหารยาโดยการฉีดเข้ากล้ามเนื้อ (IM) หรือใต้ผิวหนัง (SC)
• ข้อ ค. (Silver sulfadiazine 1% cream): Silver sulfadiazine 1% cream เป็นยาต้านจุลชีพรูปแบบครีมสำหรับทาแผลไหม้ ไม่ใช่ยาหรือพารามิเตอร์ทางเภสัชจลนศาสตร์ที่เกี่ยวข้องกับการดูดซึมยาฉีด
• ข้อ ง. (Cetirizine 10 mg OD): Cetirizine 10 mg OD เป็นยาต้านฮิสตามีนชนิดรับประทาน ไม่ใช่ตัวเลือกที่อธิบายหลักการบริหารยาฉีดทาง IM หรือ SC
• ข้อ จ. (Isotretinoin 10 mg OD): Isotretinoin 10 mg OD เป็นยาชนิดรับประทานที่ละลายได้ดีในไขมัน ไม่เกี่ยวข้องกับหลักการดูดซึมยาผ่านเส้นทาง parenteral injection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Crystal Nephropathy Prevention: การให้ยาทางหลอดเลือดดำ (IV) ต้องฉีดช้าๆ (infusion &gt; 1 ชม.) และให้ hydration อย่างเพียงพอเพื่อป้องกัน acyclovir crystal precipitation ใน renal tubules
• Time-Sensitive Initiation: ใน Herpes zoster หรือ Herpes simplex ต้องเริ่มยาภายใน 48-72 ชั่วโมงหลังเกิดรอยโรคจึงจะได้ efficacy สูงสุด</t>
        </is>
      </c>
      <c r="K174" s="166" t="inlineStr"/>
      <c r="L174" s="166" t="inlineStr">
        <is>
          <t>Dermatologic</t>
        </is>
      </c>
      <c r="M174" s="166" t="inlineStr">
        <is>
          <t>Eczema &amp; Dermatitis</t>
        </is>
      </c>
      <c r="N174" s="165" t="inlineStr">
        <is>
          <t>Clinic</t>
        </is>
      </c>
      <c r="O174" s="166" t="inlineStr">
        <is>
          <t>ข้อ 5 (PLE_CC1_Key_Rx20_UBU.md)</t>
        </is>
      </c>
      <c r="P174" s="165" t="inlineStr">
        <is>
          <t>ข้อสอบจำลอง</t>
        </is>
      </c>
      <c r="Q174" s="165" t="inlineStr">
        <is>
          <t>Mock Rx20 UBU</t>
        </is>
      </c>
      <c r="R174" s="165" t="inlineStr"/>
    </row>
    <row r="175" ht="24" customHeight="1" s="49">
      <c r="A175" s="167" t="n">
        <v>173</v>
      </c>
      <c r="B175" s="166" t="inlineStr">
        <is>
          <t>ข$อใดไมGใชGวิธีการปฐมพยาบาลเบื้องต$นที่เหมาะสม</t>
        </is>
      </c>
      <c r="C175" s="166" t="inlineStr"/>
      <c r="D175" s="166" t="inlineStr">
        <is>
          <t>ล$างแผลด$วยน้ำสบูGปริมาณมาก</t>
        </is>
      </c>
      <c r="E175" s="166" t="inlineStr">
        <is>
          <t>เช็ดแผลด$วย Chlorhexidine</t>
        </is>
      </c>
      <c r="F175" s="166" t="inlineStr">
        <is>
          <t>เช็ดแผลด$วย Rubbing alcohol</t>
        </is>
      </c>
      <c r="G175" s="166" t="inlineStr">
        <is>
          <t>ทานยาแก$ปวด Paracetamol ได$ตามสมควร</t>
        </is>
      </c>
      <c r="H175" s="166" t="inlineStr">
        <is>
          <t>ทาครีม Clindamycin เพื่อฆGาเชื้อแบคทีเรีย (จากแนวทางการดำเนินงานปนองกันควบคุมโรคพิษสุนัขบ$า 2560)</t>
        </is>
      </c>
      <c r="I175" s="167" t="inlineStr">
        <is>
          <t>2</t>
        </is>
      </c>
      <c r="J175" s="166" t="inlineStr">
        <is>
          <t>✅ คำตอบที่ถูกต้อง: ข้อ ข. เช็ดแผลด$วย Chlorhexidine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เช็ดแผลด$วย Chlorhexidine การเลือก เช็ดแผลด$วย Chlorhexidine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ก. (ล$างแผลด$วยน้ำสบูGปริมาณมาก): การล้างแผลด้วยน้ำสะอาดและฟอกสบู่ปริมาณมากๆ ทันทีเป็นเวลานานอย่างน้อย 15 นาที เป็นขั้นตอนปฐมพยาบาลเบื้องต้นที่สำคัญที่สุดเพื่อชะล้างและทำลายเปลือกหุ้มไขมันของเชื้อไวรัสพิษสุนัขบ้า
• ข้อ ค. (เช็ดแผลด$วย Rubbing alcohol): การเช็ดทำความสะอาดรอบบาดแผลด้วย 70% Alcohol หรือ Povidone-iodine หลังจากล้างน้ำสบู่แล้ว มีประสิทธิภาพสูงในการทำลายเชื้อไวรัสพิษสุนัขบ้าตกค้างตามแนวทางเวชปฏิบัติมาตรฐาน
• ข้อ ง. (ทานยาแก$ปวด Paracetamol ได$ตามสมควร): การรับประทานยาพาราเซตามอลเพื่อบรรเทาอาการปวดแผลสามารถทำได้อย่างปลอดภัยตามความเหมาะสมโดยไม่รบกวนกระบวนการสร้างภูมิคุ้มกันของวัคซีน
• ข้อ จ. (ทาครีม Clindamycin เพื่อฆGาเชื้อแบคทีเรีย (จากแนวทางการดำเนินงานปนองกันควบคุมโรคพิษสุนัขบ$า 2560)): การทายาฆ่าเชื้อปฏิชีวนะเฉพาะที่ช่วยลดโอกาสเกิดการติดเชื้อแบคทีเรียแทรกซ้อนที่บาดแผลจากน้ำลายสัตว์กัดได้อย่างเหมาะสม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75" s="166" t="inlineStr"/>
      <c r="L175" s="166" t="inlineStr">
        <is>
          <t>Dermatologic</t>
        </is>
      </c>
      <c r="M175" s="166" t="inlineStr">
        <is>
          <t>Superficial fungal</t>
        </is>
      </c>
      <c r="N175" s="165" t="inlineStr">
        <is>
          <t>Clinic</t>
        </is>
      </c>
      <c r="O175" s="166" t="inlineStr">
        <is>
          <t>ข้อ 92 (PLE_CC1_Key_Rx20_UBU.md)</t>
        </is>
      </c>
      <c r="P175" s="165" t="inlineStr">
        <is>
          <t>ข้อสอบจำลอง</t>
        </is>
      </c>
      <c r="Q175" s="165" t="inlineStr">
        <is>
          <t>Mock Rx20 UBU</t>
        </is>
      </c>
      <c r="R175" s="165" t="inlineStr"/>
    </row>
    <row r="176" ht="24" customHeight="1" s="49">
      <c r="A176" s="167" t="n">
        <v>174</v>
      </c>
      <c r="B176" s="166" t="inlineStr">
        <is>
          <t>ปัจจัยใดน่าจะเป็นสาเหตุที่ทำให้ผู้ป่วยเป็นโรคดังกล่าวมากที่สุด</t>
        </is>
      </c>
      <c r="C176" s="166" t="inlineStr"/>
      <c r="D176" s="166" t="inlineStr">
        <is>
          <t>ใส่เสื้อผ้าอับชื้น</t>
        </is>
      </c>
      <c r="E176" s="166" t="inlineStr">
        <is>
          <t>น้ำที่ใช้อาบไม่สะอาด</t>
        </is>
      </c>
      <c r="F176" s="166" t="inlineStr">
        <is>
          <t>เคยเป็นเริมที่ผิวหนัง</t>
        </is>
      </c>
      <c r="G176" s="166" t="inlineStr">
        <is>
          <t>สูบบุหรี่</t>
        </is>
      </c>
      <c r="H176" s="166" t="inlineStr">
        <is>
          <t>โรคความดันโลหิตสูง ตอบ ก. ใส่เสื้อผ้าอับชื้น</t>
        </is>
      </c>
      <c r="I176" s="167" t="inlineStr">
        <is>
          <t>1</t>
        </is>
      </c>
      <c r="J176" s="166" t="inlineStr">
        <is>
          <t>✅ คำตอบที่ถูกต้อง: ข้อ ก. ใส่เสื้อผ้าอับชื้น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ใส่เสื้อผ้าอับชื้น การเลือก ใส่เสื้อผ้าอับชื้น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(น้ำที่ใช้อาบไม่สะอาด): น้ำที่ใช้อาบไม่สะอาดอาจเป็นแหล่งสะสมของแบคทีเรียหรือเชื้อก่อโรคทั่วไป แต่ความอับชื้นและเหงื่อสะสมเป็นปัจจัยชี้นำโดยตรงที่กระตุ้นให้เชื้อรากลุ่มเดอร์มาโทไฟต์หรือยีสต์เจริญเติบโตบนชั้นเคอราติน
• ข้อ ค. (เคยเป็นเริมที่ผิวหนัง): ประวัติการเคยเป็นโรคเริมที่ผิวหนังเกิดจากการติดเชื้อไวรัส Herpes simplex ซึ่งแฝงตัวในปมประสาท ไม่ได้ส่งผลต่อความไวในการติดเชื้อราที่ผิวหนังชั้นตื้น
• ข้อ ง. (สูบบุหรี่): การสูบบุหรี่เป็นปัจจัยเสี่ยงต่อโรคหลอดเลือดและระบบทางเดินหายใจ แต่ไม่ได้เป็นสาเหตุหรือปัจจัยกระตุ้นโดยตรงที่เหนี่ยวนำให้เกิดโรคเชื้อราบนผิวหนัง
• ข้อ จ. (โรคความดันโลหิตสูง ตอบ ก. ใส่เสื้อผ้าอับชื้น): โรคความดันโลหิตสูงเป็นความผิดปกติของระบบไหลเวียนโลหิตเรื้อรัง ไม่ส่งผลต่อสภาพแวดล้อมเฉพาะที่หรือการติดเชื้อราที่ผิวหนัง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76" s="166" t="inlineStr"/>
      <c r="L176" s="166" t="inlineStr">
        <is>
          <t>Dermatologic</t>
        </is>
      </c>
      <c r="M176" s="166" t="inlineStr">
        <is>
          <t>Superficial fungal</t>
        </is>
      </c>
      <c r="N176" s="165" t="inlineStr">
        <is>
          <t>Clinic</t>
        </is>
      </c>
      <c r="O176" s="166" t="inlineStr">
        <is>
          <t>ข้อ 2 (PLE_CC1_Key_Rx20_UBU.md)</t>
        </is>
      </c>
      <c r="P176" s="165" t="inlineStr">
        <is>
          <t>ข้อสอบจำลอง</t>
        </is>
      </c>
      <c r="Q176" s="165" t="inlineStr">
        <is>
          <t>Mock Rx20 UBU</t>
        </is>
      </c>
      <c r="R176" s="165" t="inlineStr"/>
    </row>
    <row r="177" ht="24" customHeight="1" s="49">
      <c r="A177" s="167" t="n">
        <v>175</v>
      </c>
      <c r="B177" s="166" t="inlineStr">
        <is>
          <t>เกี่ยวกับ ยาที่ผู้ป่วยควรได้รับ ข้อใดต่อไปนี้กล่าวถูกต้องตามหลักวิชาชีพเภสัชกรรม</t>
        </is>
      </c>
      <c r="C177" s="166" t="inlineStr"/>
      <c r="D177" s="166" t="inlineStr">
        <is>
          <t>Griseofluvin</t>
        </is>
      </c>
      <c r="E177" s="166" t="inlineStr">
        <is>
          <t>Itraconazole</t>
        </is>
      </c>
      <c r="F177" s="166" t="inlineStr">
        <is>
          <t>Ketoclonazole</t>
        </is>
      </c>
      <c r="G177" s="166" t="inlineStr">
        <is>
          <t>Teribinafine</t>
        </is>
      </c>
      <c r="H177" s="166" t="inlineStr">
        <is>
          <t>Benzyl benzoate ตอบ ข. Itraconazole</t>
        </is>
      </c>
      <c r="I177" s="167" t="inlineStr">
        <is>
          <t>1</t>
        </is>
      </c>
      <c r="J177" s="166" t="inlineStr">
        <is>
          <t>✅ คำตอบที่ถูกต้อง: ข้อ ก. Griseofluvin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Griseofluvin การเลือก Griseofluvin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(Itraconazole): Itraconazole เป็นยาต้านเชื้อรากลุ่ม triazole ที่ยับยั้ง CYP51 แม้ครอบคลุมเชื้อราได้กว้างแต่มีปฏิกิริยาระหว่างยาผ่านเอนไซม์ CYP3A4 สูงมาก และมีฤทธิ์กดการบีบตัวของหัวใจ (negative inotropic effect) ซึ่งต้องระวังในผู้ป่วยหัวใจล้มเหลว
• ข้อ ค. (Ketoclonazole): Ketoconazole ชนิดรับประทานถูกเพิกถอนและจำกัดการใช้เนื่องจากมีความเสี่ยงต่อภาวะตับวายเฉียบพลัน (severe hepatotoxicity) และยับยั้งการสร้างสเตียรอยด์ฮอร์โมนในต่อมหมวกไตอย่างรุนแรง
• ข้อ ง. (Teribinafine): Terbinafine ออกฤทธิ์ยับยั้ง squalene epoxidase เป็นทางเลือกที่เด่นในการรักษา dermatophytes แต่ Griseofulvin มีบทบาทเฉพาะที่สำคัญในเชื้อราบางชนิด เช่น Tinea capitis ในเด็กเนื่องจากจับกับ keratin ได้เหนียวแน่น
• ข้อ จ. (Benzyl benzoate ตอบ ข. Itraconazole): Benzyl benzoate เป็นยาฆ่าปรสิตเฉพาะที่สำหรับรักษาโรคหิด (scabies) และเหา ไม่ได้มีฤทธิ์ต้านหรือฆ่าเชื้อรา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77" s="166" t="inlineStr"/>
      <c r="L177" s="166" t="inlineStr">
        <is>
          <t>Dermatologic</t>
        </is>
      </c>
      <c r="M177" s="166" t="inlineStr">
        <is>
          <t>Superficial fungal</t>
        </is>
      </c>
      <c r="N177" s="165" t="inlineStr">
        <is>
          <t>Clinic</t>
        </is>
      </c>
      <c r="O177" s="166" t="inlineStr">
        <is>
          <t>ข้อ 3 (PLE_CC1_Key_Rx20_UBU.md)</t>
        </is>
      </c>
      <c r="P177" s="165" t="inlineStr">
        <is>
          <t>ข้อสอบจำลอง</t>
        </is>
      </c>
      <c r="Q177" s="165" t="inlineStr">
        <is>
          <t>Mock Rx20 UBU</t>
        </is>
      </c>
      <c r="R177" s="165" t="inlineStr"/>
    </row>
    <row r="178" ht="24" customHeight="1" s="49">
      <c r="A178" s="167" t="n">
        <v>176</v>
      </c>
      <c r="B178" s="166" t="inlineStr">
        <is>
          <t>เกี่ยวกับ ยาใดมีพิษต่อตับมากที่สุด ข้อใดต่อไปนี้กล่าวถูกต้องตามหลักวิชาชีพเภสัชกรรม</t>
        </is>
      </c>
      <c r="C178" s="166" t="inlineStr"/>
      <c r="D178" s="166" t="inlineStr">
        <is>
          <t>Griseofluvin</t>
        </is>
      </c>
      <c r="E178" s="166" t="inlineStr">
        <is>
          <t>Itraconazole</t>
        </is>
      </c>
      <c r="F178" s="166" t="inlineStr">
        <is>
          <t>Ketoclonazole</t>
        </is>
      </c>
      <c r="G178" s="166" t="inlineStr">
        <is>
          <t>Terbenafine</t>
        </is>
      </c>
      <c r="H178" s="166" t="inlineStr">
        <is>
          <t>… ตอบ ค. Ketoclonazole</t>
        </is>
      </c>
      <c r="I178" s="167" t="inlineStr">
        <is>
          <t>1</t>
        </is>
      </c>
      <c r="J178" s="166" t="inlineStr">
        <is>
          <t>✅ คำตอบที่ถูกต้อง: ข้อ ก. Griseofluvin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Griseofluvin การเลือก Griseofluvin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(Itraconazole): Itraconazole แม้สามารถทำให้เอนไซม์ตับ AST/ALT สูงขึ้นได้ชั่วคราว แต่มีอุบัติการณ์การเกิด fatal hepatic injury ต่ำกว่ายาคีโตโคนาโซลชนิดรับประทานอย่างมีนัยสำคัญทางคลินิก
• ข้อ ค. (Ketoclonazole): Ketoconazole ชนิดรับประทานเป็นยาต้านเชื้อราที่มีความเป็นพิษต่อตับสูงที่สุดและรุนแรงที่สุด จนมีคำเตือนระดับ Black Box Warning และถูกสั่งห้ามใช้เป็น systemic antifungal อันดับแรกในระดับจากล
• ข้อ ง. (Terbenafine): Terbinafine อาจก่อให้เกิด cholestatic jaundice หรือ idiosyncratic liver injury ได้แต่พบได้น้อยมาก และไม่ใช่ยาที่มีอุบัติการณ์พิษต่อตับเฉียบพลันสูงที่สุดเมื่อเทียบกับกลุ่มเอโซล
• ข้อ จ. (… ตอบ ค. Ketoclonazole): ข้อเลือกนี้ระบุเนื้อหาไม่สมบูรณ์และคลาดเคลื่อน โดยในบรรดายาต้านเชื้อราชนิดรับประทานทั้งหมด Ketoconazole คือตัวยาที่มี hepatotoxicity สูงเด่นชัดที่สุด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78" s="166" t="inlineStr"/>
      <c r="L178" s="166" t="inlineStr">
        <is>
          <t>Dermatologic</t>
        </is>
      </c>
      <c r="M178" s="166" t="inlineStr">
        <is>
          <t>Superficial fungal</t>
        </is>
      </c>
      <c r="N178" s="165" t="inlineStr">
        <is>
          <t>Clinic</t>
        </is>
      </c>
      <c r="O178" s="166" t="inlineStr">
        <is>
          <t>ข้อ 6 (PLE_CC1_Key_Rx20_UBU.md)</t>
        </is>
      </c>
      <c r="P178" s="165" t="inlineStr">
        <is>
          <t>ข้อสอบจำลอง</t>
        </is>
      </c>
      <c r="Q178" s="165" t="inlineStr">
        <is>
          <t>Mock Rx20 UBU</t>
        </is>
      </c>
      <c r="R178" s="165" t="inlineStr"/>
    </row>
    <row r="179" ht="24" customHeight="1" s="49">
      <c r="A179" s="167" t="n">
        <v>177</v>
      </c>
      <c r="B179" s="166" t="inlineStr">
        <is>
          <t>เด็กชายอายุ 6 ปี มีไข้สูง ไอ ตาแดง มีผื่นแดงขึ้นที่ไรผมลามไปใบหน้าและลำตัว ตรวจพบจุดขาวเล็กๆ บนเยื่อบุกระพุ้งแก้ม (Koplik spots) เข้าได้กับโรคใด</t>
        </is>
      </c>
      <c r="C179" s="166" t="inlineStr"/>
      <c r="D179" s="166" t="inlineStr">
        <is>
          <t>Measles (โรคหัด)</t>
        </is>
      </c>
      <c r="E179" s="166" t="inlineStr">
        <is>
          <t>Rubella (หัดเยอรมัน)</t>
        </is>
      </c>
      <c r="F179" s="166" t="inlineStr">
        <is>
          <t>Chickenpox (อีสุกอีใส)</t>
        </is>
      </c>
      <c r="G179" s="166" t="inlineStr">
        <is>
          <t>Roseola infantum</t>
        </is>
      </c>
      <c r="H179" s="166" t="inlineStr">
        <is>
          <t>Scarlet fever</t>
        </is>
      </c>
      <c r="I179" s="167" t="n">
        <v>1</v>
      </c>
      <c r="J179" s="166" t="inlineStr">
        <is>
          <t>✅ คำตอบที่ถูกต้อง: ข้อ ก. Measles (โรคหัด)
💡 Background:
การบริบาลผู้ป่วยในกลุ่มโรค Eczema &amp; Dermatitis มุ่งเน้นการควบคุมโรคและลดความเสี่ยงต่อภาวะแทรกซ้อนด้วย evidence-based pharmacotherapy
🎯 ทำไมข้อนี้ถึงถูก:
ข้อ ก. (Measles (โรคหัด)) เป็นคำตอบที่ถูกต้องและสอดคล้องกับหลักวิชาการและแนวทางเวชปฏิบัติในการรักษา
🔍 ข้ออื่นผิดเพราะอะไร:
• ข้อ ก. (Acyclovir 5% cream): Acyclovir 5% cream เป็นยาต้านไวรัสกลุ่ม nucleoside analogue สำหรับรักษาเริม ไม่ได้มีข้อบ่งใช้ในการรักษาผื่นไข้ออกผื่นที่มี Koplik spots เช่น โรคหัด (measles)
• ข้อ ข. (Silver sulfadiazine 1% cream): Silver sulfadiazine 1% cream เป็นยาต้านแบคทีเรียเฉพาะที่สำหรับทาแผลไหม้ ไม่สามารถนำมาใช้รักษาโรคติดเชื้อไวรัสทางระบบที่มีอาการไข้และผื่นผิวหนัง
• ข้อ ค. (Cetirizine 10 mg OD): Cetirizine 10 mg OD เป็นยาต้านฮิสตามีนรุ่นที่ 2 ที่ใช้บรรเทาอาการคันหรือภูมิแพ้ ไม่ได้กำจัดต้นเหตุของโรคไข้ออกผื่นจากการติดเชื้อไวรัสในเด็ก
• ข้อ จ. (Terbinafine 1% cream): Terbinafine 1% cream เป็นยาต้านเชื้อราที่ใช้สำหรับโรคกลากเกลื้อน ไม่เกี่ยวข้องกับการรักษาการติดเชื้อไวรัสที่มีไข้สูง ไอ ตาแดง และผื่นที่กระพุ้งแก้ม
📖 Guideline อ้างอิง:
แนวทางเวชปฏิบัติโรคผิวหนังที่พบบ่อย พ.ศ. 2562 (สมาคมแพทย์์ผิวหนังแห่งประเทศไทย)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79" s="166" t="inlineStr"/>
      <c r="L179" s="166" t="inlineStr">
        <is>
          <t>Dermatologic</t>
        </is>
      </c>
      <c r="M179" s="166" t="inlineStr">
        <is>
          <t>Eczema &amp; Dermatitis</t>
        </is>
      </c>
      <c r="N179" s="165" t="inlineStr">
        <is>
          <t>Clinic</t>
        </is>
      </c>
      <c r="O179" s="166" t="inlineStr">
        <is>
          <t>ข้อ 5 (PLE_CC1_Key_Rx20_UBU.md)</t>
        </is>
      </c>
      <c r="P179" s="165" t="inlineStr">
        <is>
          <t>ข้อสอบจำลอง</t>
        </is>
      </c>
      <c r="Q179" s="165" t="inlineStr">
        <is>
          <t>Mock Rx20 UBU</t>
        </is>
      </c>
      <c r="R179" s="165" t="inlineStr"/>
    </row>
    <row r="180" ht="24" customHeight="1" s="49">
      <c r="A180" s="167" t="n">
        <v>178</v>
      </c>
      <c r="B180" s="166" t="inlineStr">
        <is>
          <t>Norfloxacin ต่อมาผู้ป่วยมีอาการตกขาวซ้ำ มีอาการคัน แพทย์วินิจฉัย เป็นตกขาวจากเชื้อรา จึงได้สั่งจายยา fluconazole ให้</t>
        </is>
      </c>
      <c r="C180" s="166" t="inlineStr"/>
      <c r="D180" s="166" t="inlineStr">
        <is>
          <t>Isotretinoin 10 mg OD</t>
        </is>
      </c>
      <c r="E180" s="166" t="inlineStr">
        <is>
          <t>Terbinafine 1% cream</t>
        </is>
      </c>
      <c r="F180" s="166" t="inlineStr">
        <is>
          <t>Adapalene 0.1% gel</t>
        </is>
      </c>
      <c r="G180" s="166" t="inlineStr">
        <is>
          <t>Mupirocin 2% ointment</t>
        </is>
      </c>
      <c r="H180" s="166" t="inlineStr">
        <is>
          <t>Betamethasone dipropionate 0.05% cream</t>
        </is>
      </c>
      <c r="I180" s="167" t="inlineStr">
        <is>
          <t>5</t>
        </is>
      </c>
      <c r="J180" s="166" t="inlineStr">
        <is>
          <t>✅ คำตอบที่ถูกต้อง: ข้อ จ. Betamethasone dipropionate 0.05%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Betamethasone dipropionate 0.05% cream การเลือก Betamethasone dipropionate 0.05%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ก. (Isotretinoin 10 mg OD): Isotretinoin 10 mg OD เป็น systemic retinoid ที่ใช้สำหรับรักษาสิวอักเสบรุนแรง ไม่ใช่ยาที่เกี่ยวข้องกับการเหนี่ยวนำให้เกิดเชื้อราในช่องคลอดหรือการรักษาตกขาว
• ข้อ ข. (Terbinafine 1% cream): Terbinafine 1% cream เป็นยาต้านเชื้อราที่ออกฤทธิ์ดีต่อ dermatophytes แต่มีประสิทธิภาพต่ำต่อเชื้อ Candida albicans ซึ่งเป็นสาเหตุหลักของ vulvovaginal candidiasis
• ข้อ ค. (Adapalene 0.1% gel): Adapalene 0.1% gel เป็นยาทารักษาสิวอุดตัน ไม่มีฤทธิ์ต้านเชื้อราแคนดิดาและห้ามนำมาทาบริเวณเยื่อบุช่องคลอด
• ข้อ ง. (Mupirocin 2% ointment): Mupirocin 2% ointment เป็นยาปฏิชีวนะเฉพาะที่สำหรับเชื้อแบคทีเรียแกรมบวก ไม่มีผลต่อเชื้อรา Candida และไม่ช่วยรักษาภาวะตกขาวจากเชื้อรา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80" s="166" t="inlineStr"/>
      <c r="L180" s="166" t="inlineStr">
        <is>
          <t>Dermatologic</t>
        </is>
      </c>
      <c r="M180" s="166" t="inlineStr">
        <is>
          <t>Superficial fungal</t>
        </is>
      </c>
      <c r="N180" s="165" t="inlineStr">
        <is>
          <t>Clinic</t>
        </is>
      </c>
      <c r="O180" s="166" t="inlineStr">
        <is>
          <t>ข้อ 5 (PLE_CC1_Key_Rx20_UBU.md)</t>
        </is>
      </c>
      <c r="P180" s="165" t="inlineStr">
        <is>
          <t>ข้อสอบจำลอง</t>
        </is>
      </c>
      <c r="Q180" s="165" t="inlineStr">
        <is>
          <t>Mock Rx20 UBU</t>
        </is>
      </c>
      <c r="R180" s="165" t="inlineStr"/>
    </row>
    <row r="181" ht="24" customHeight="1" s="49">
      <c r="A181" s="167" t="n">
        <v>179</v>
      </c>
      <c r="B181" s="166" t="inlineStr">
        <is>
          <t>ข้อใดน่าจะเป็นสาเหตุของ Toxic epidermal necrolyisis นี้</t>
        </is>
      </c>
      <c r="C181" s="166" t="inlineStr"/>
      <c r="D181" s="166" t="inlineStr">
        <is>
          <t>Mupirocin 2% ointment</t>
        </is>
      </c>
      <c r="E181" s="166" t="inlineStr">
        <is>
          <t>Betamethasone dipropionate 0.05% cream</t>
        </is>
      </c>
      <c r="F181" s="166" t="inlineStr">
        <is>
          <t>Clotrimazole 1% cream</t>
        </is>
      </c>
      <c r="G181" s="166" t="inlineStr">
        <is>
          <t>Hydrocortisone 1% cream</t>
        </is>
      </c>
      <c r="H181" s="166" t="inlineStr">
        <is>
          <t>Triamcinolone acetonide 0.1% cream</t>
        </is>
      </c>
      <c r="I181" s="167" t="inlineStr">
        <is>
          <t>1</t>
        </is>
      </c>
      <c r="J181" s="166" t="inlineStr">
        <is>
          <t>✅ คำตอบที่ถูกต้อง: ข้อ ก. Mupirocin 2% ointment
💡 Background:
ภาวะ acute poisoning ต้องได้รับการประเมิน supportive care ควบคู่กับการให้ specific antidote อย่างทันท่วงที
🎯 ทำไมข้อนี้ถึงถูก:
Mupirocin 2% ointment การเลือก Mupirocin 2% ointment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(Betamethasone dipropionate 0.05% cream): Betamethasone dipropionate 0.05% cream เป็นยาทาคอร์ติโคสเตียรอยด์ความแรงสูง ซึ่งยาใช้ภายนอกกลุ่มนี้มีอุบัติการณ์เหนี่ยวนำให้เกิดภาวะหลุดลอกของผิวหนังรุนแรงแบบ TEN ต่ำมากเมื่อเทียบกับยารับประทานกลุ่มเสี่ยงสูง
• ข้อ ค. (Clotrimazole 1% cream): Clotrimazole 1% cream เป็นยาต้านเชื้อราชนิดทาเฉพาะที่ที่มีความปลอดภัยสูง การดูดซึมเข้าสู่กระแสเลือดต่ำมาก จึงแทบไม่พบรายงานการกระตุ้นให้เกิด TEN
• ข้อ ง. (Hydrocortisone 1% cream): Hydrocortisone 1% cream เป็นยาทาสเตียรอยด์ความแรงต่ำ ไม่ใช่ยาในกลุ่มเสี่ยงที่มีความสัมพันธ์กับการเกิดปฏิกิริยาการแพ้ทางผิวหนังชนิดรุนแรงถึงชีวิต
• ข้อ จ. (Triamcinolone acetonide 0.1% cream): Triamcinolone acetonide 0.1% cream เป็นยาต้านการอักเสบเฉพาะที่ ไม่ใช่สารก่อการแพ้ชนิด delayed-type cell-mediated cytotoxicity ที่ทำให้เกิดการตายของเซลล์เคอราติโนไซต์ทั่วร่างกายแบบ TEN
📖 Guideline อ้างอิง:
คู่มือการดูแลรักษาผู้ป่วยได้รับสารพิษ (ศูนย์พิษวิทยารามาธิบดี คณะแพทย์ศาสตร์โรงพยาบาลรามาธิบดี มหาวิทยาลัยมหิดล)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81" s="166" t="inlineStr"/>
      <c r="L181" s="166" t="inlineStr">
        <is>
          <t>Dermatologic</t>
        </is>
      </c>
      <c r="M181" s="166" t="inlineStr">
        <is>
          <t>Superficial fungal</t>
        </is>
      </c>
      <c r="N181" s="165" t="inlineStr">
        <is>
          <t>Clinic</t>
        </is>
      </c>
      <c r="O181" s="166" t="inlineStr">
        <is>
          <t>ข้อ 1 (PLE_CC1_Key_Rx20_UBU.md)</t>
        </is>
      </c>
      <c r="P181" s="165" t="inlineStr">
        <is>
          <t>ข้อสอบจำลอง</t>
        </is>
      </c>
      <c r="Q181" s="165" t="inlineStr">
        <is>
          <t>Mock Rx20 UBU</t>
        </is>
      </c>
      <c r="R181" s="165" t="inlineStr"/>
    </row>
    <row r="182" ht="24" customHeight="1" s="49">
      <c r="A182" s="167" t="n">
        <v>180</v>
      </c>
      <c r="B182" s="166" t="inlineStr">
        <is>
          <t>ข้อใดไม่ใช่ลักษณะที่แพทย์์ใช้แยกภาวะ Toxic Epidermal Necrolysis (TEN) ออกจาก Stevens-Johnson Syndrome (SJS)</t>
        </is>
      </c>
      <c r="C182" s="166" t="inlineStr"/>
      <c r="D182" s="166" t="inlineStr">
        <is>
          <t>พื้นที่ผิวหนังหลุดลอก (Detachment of BSA) มากกว่า 30%</t>
        </is>
      </c>
      <c r="E182" s="166" t="inlineStr">
        <is>
          <t>อาการแสดงของ Nikolsky sign ให้ผลบวก</t>
        </is>
      </c>
      <c r="F182" s="166" t="inlineStr">
        <is>
          <t>อัตราการเสียชีวิต (Mortality rate) ของ TEN สูงกว่า SJS อย่างมีนัยสำคัญ</t>
        </is>
      </c>
      <c r="G182" s="166" t="inlineStr">
        <is>
          <t>รอยโรคในเยื่อบุ (Mucosal involvement) รุนแรงและกว้างขวางกว่า</t>
        </is>
      </c>
      <c r="H182" s="166" t="inlineStr">
        <is>
          <t>การเกิดผื่นเป็นผลมาจากปฏิกิริยา Type I IgE-mediated hypersensitivity</t>
        </is>
      </c>
      <c r="I182" s="167" t="n">
        <v>5</v>
      </c>
      <c r="J182" s="166" t="inlineStr">
        <is>
          <t>✅ คำตอบที่ถูกต้อง: ข้อ จ. การเกิดผื่นเป็นผลมาจากปฏิกิริยา Type I IgE-mediated hypersensitivity
💡 Background:
ภาวะ acute poisoning ต้องได้รับการประเมิน supportive care ควบคู่กับการให้ specific antidote อย่างทันท่วงที
🎯 ทำไมข้อนี้ถึงถูก:
ข้อ จ. (การเกิดผื่นเป็นผลมาจากปฏิกิริยา Type I IgE-mediated hypersensitivity) เป็นคำตอบที่ถูกต้องและสอดคล้องกับหลักวิชาการและแนวทางเวชปฏิบัติในการรักษา
🔍 ข้ออื่นผิดเพราะอะไร:
• ข้อ ข. (Triamcinolone acetonide 0.1% cream): Triamcinolone acetonide 0.1% cream เป็นเภสัชภัณฑ์สเตียรอยด์ชนิดทาภายนอก ไม่ใช่เกณฑ์ทางคลินิก (เช่น Nikolsky sign หรือพื้นที่ผิวหนังลอก) ที่แพทย์์ใช้ในการวินิจฉัยภาวะ TEN
• ข้อ ค. (Clobetasol propionate 0.05% cream): Clobetasol propionate 0.05% cream เป็นยาคอร์ติโคสเตียรอยด์ความแรงสูง ไม่ใช่พารามิเตอร์หรืออาการแสดงทางคลินิกที่ใช้ประกอบการวินิจฉัยโรคผื่นแพ้ยารุนแรง
• ข้อ ง. (Ketoconazole 2% shampoo): Ketoconazole 2% shampoo เป็นผลิตภัณฑ์ทำความสะอาดผิวหนังและกำจัดรังแค ไม่ใช่เหตุผลหรือหลักเกณฑ์ทางการแพทย์์ในการจำแนกโรค TEN
• ข้อ จ. (Benzoyl peroxide 2.5% gel): Benzoyl peroxide 2.5% gel เป็นยาทารักษาสิว ไม่ได้มีส่วนเกี่ยวข้องกับการประเมินภาวะหลุดลอกของชั้นหนังกำพร้าในผู้ป่วย TEN
📖 Guideline อ้างอิง:
คู่มือการดูแลรักษาผู้ป่วยได้รับสารพิษ (ศูนย์พิษวิทยารามาธิบดี คณะแพทย์ศาสตร์โรงพยาบาลรามาธิบดี มหาวิทยาลัยมหิดล)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82" s="166" t="inlineStr"/>
      <c r="L182" s="166" t="inlineStr">
        <is>
          <t>Dermatologic</t>
        </is>
      </c>
      <c r="M182" s="166" t="inlineStr">
        <is>
          <t>Eczema &amp; Dermatitis</t>
        </is>
      </c>
      <c r="N182" s="165" t="inlineStr">
        <is>
          <t>Clinic</t>
        </is>
      </c>
      <c r="O182" s="166" t="inlineStr">
        <is>
          <t>ข้อ 2 (PLE_CC1_Key_Rx20_UBU.md)</t>
        </is>
      </c>
      <c r="P182" s="165" t="inlineStr">
        <is>
          <t>ข้อสอบจำลอง</t>
        </is>
      </c>
      <c r="Q182" s="165" t="inlineStr">
        <is>
          <t>Mock Rx20 UBU</t>
        </is>
      </c>
      <c r="R182" s="165" t="inlineStr"/>
    </row>
    <row r="183" ht="24" customHeight="1" s="49">
      <c r="A183" s="167" t="n">
        <v>181</v>
      </c>
      <c r="B183" s="166" t="inlineStr">
        <is>
          <t>ผู้ป่วยแพ้ยาอย่างรุนแรง มีผื่นแดงลอก หลุดลอกของผิวหนังชั้นนอกและเยื่อบุ คิดเป็นพื้นที่มากกว่า 30% ของพื้นที่ผิวกาย (Body surface area) เข้าได้กับภาวะใด</t>
        </is>
      </c>
      <c r="C183" s="166" t="inlineStr"/>
      <c r="D183" s="166" t="inlineStr">
        <is>
          <t>Toxic Epidermal Necrolysis (TEN)</t>
        </is>
      </c>
      <c r="E183" s="166" t="inlineStr">
        <is>
          <t>Stevens-Johnson Syndrome (SJS)</t>
        </is>
      </c>
      <c r="F183" s="166" t="inlineStr">
        <is>
          <t>SJS/TEN overlap</t>
        </is>
      </c>
      <c r="G183" s="166" t="inlineStr">
        <is>
          <t>Exfoliative dermatitis</t>
        </is>
      </c>
      <c r="H183" s="166" t="inlineStr">
        <is>
          <t>Staphylococcal Scalded Skin Syndrome (SSSS)</t>
        </is>
      </c>
      <c r="I183" s="167" t="n">
        <v>1</v>
      </c>
      <c r="J183" s="166" t="inlineStr">
        <is>
          <t>✅ คำตอบที่ถูกต้อง: ข้อ ก. Toxic Epidermal Necrolysis (TEN)
💡 Background:
SJS และ TEN เป็นสเปกตรัมของภาวะแพ้ยาทางผิวหนังที่รุนแรงถึงแก่ชีวิตจาก Keratinocyte apoptosis
🎯 ทำไมข้อนี้ถึงถูก:
เกณฑ์การวินิจฉัยแบ่งตามร้อยละพื้นที่ผิวหนังหลุดลอก (BSA detachment): SJS &lt; 10% BSA; SJS/TEN overlap = 10-30% BSA; และ TEN &gt; 30% BSA
🔍 ข้ออื่นผิดเพราะอะไร:
• ข้อ ข. (SJS): ผิวหนังลอกน้อยกว่า 10% BSA
• ข้อ ค. (SJS/TEN overlap): ผิวหนังลอกอยู่ในช่วง 10 - 30% BSA
• ข้อ ง. (Exfoliative dermatitis): ผิวหนังแดงลอกทั่วตัว &gt; 90% แต่ไม่มีเยื่อบุเปื่อยลอกรุนแรงแบบ TEN
• ข้อ จ. (SSSS): เกิดจาก Exfoliative toxin ของ S. aureus พบบ่อยในเด็กเล็ก ผิวลอกชั้นตื้นกว่า
📖 Guideline อ้างอิง:
แนวทางการดูแลรักษาผู้ป่วยแพ้ยาทางผิวหนังชนิดรุนแรง สมาคมแพทย์์ผิวหนังแห่งประเทศไทย
📌 จุดจำก่อนสอบ:
• SJS vs TEN Criteria: SJS &lt; 10% BSA, Overlap = 10-30% BSA, TEN &gt; 30% BSA</t>
        </is>
      </c>
      <c r="K183" s="166" t="inlineStr"/>
      <c r="L183" s="166" t="inlineStr">
        <is>
          <t>Dermatologic</t>
        </is>
      </c>
      <c r="M183" s="166" t="inlineStr">
        <is>
          <t>Eczema &amp; Dermatitis</t>
        </is>
      </c>
      <c r="N183" s="165" t="inlineStr">
        <is>
          <t>Clinic</t>
        </is>
      </c>
      <c r="O183" s="166" t="inlineStr">
        <is>
          <t>ข้อ 2 (PLE_CC1_Key_Rx20_UBU.md)</t>
        </is>
      </c>
      <c r="P183" s="165" t="inlineStr">
        <is>
          <t>ข้อสอบจำลอง</t>
        </is>
      </c>
      <c r="Q183" s="165" t="inlineStr">
        <is>
          <t>Mock Rx20 UBU</t>
        </is>
      </c>
      <c r="R183" s="165" t="inlineStr"/>
    </row>
    <row r="184" ht="24" customHeight="1" s="49">
      <c r="A184" s="167" t="n">
        <v>182</v>
      </c>
      <c r="B184" s="166" t="inlineStr">
        <is>
          <t>เหตุผลสำคัญที่สุดในการทำการทดสอบทางผิวหนัง (Skin test) ก่อนให้เซรุ่มแก้พิษงูที่เตรียมจากม้า (Equine antivenom) คือข้อใด</t>
        </is>
      </c>
      <c r="C184" s="166" t="inlineStr"/>
      <c r="D184" s="166" t="inlineStr">
        <is>
          <t>เพื่อประเมินความเสี่ยงต่อการเกิด Immediate IgE-mediated anaphylaxis จากโปรตีนแปลกปลอมของม้า</t>
        </is>
      </c>
      <c r="E184" s="166" t="inlineStr">
        <is>
          <t>เพื่อตรวจวัดระดับภูมิต้านทานต่อพิษงูที่มีอยู่เดิมในร่างกายผู้ป่วย</t>
        </is>
      </c>
      <c r="F184" s="166" t="inlineStr">
        <is>
          <t>เพื่อคำนวณขนาดยาเซรุ่มที่ต้องใช้ในการรักษาให้แม่นยำขึ้น</t>
        </is>
      </c>
      <c r="G184" s="166" t="inlineStr">
        <is>
          <t>เพื่อป้องกันการเกิดภาวะไตวายเฉียบพลันจากพิษงู</t>
        </is>
      </c>
      <c r="H184" s="166" t="inlineStr">
        <is>
          <t>เพื่อทดสอบประสิทธิภาพในการทำลายพิษงูของเซรุ่ม</t>
        </is>
      </c>
      <c r="I184" s="167" t="n">
        <v>1</v>
      </c>
      <c r="J184" s="166" t="inlineStr">
        <is>
          <t>✅ คำตอบที่ถูกต้อง: ข้อ ก. Silver sulfadiazine 1% cream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Silver sulfadiazine 1% cream การเลือก Silver sulfadiazine 1% cream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(Cetirizine 10 mg OD): Cetirizine 10 mg OD เป็นยาแก้แพ้รุ่นที่ 2 ที่ใช้บรรเทาอาการภูมิแพ้ ไม่ใช่เภสัชภัณฑ์หรือขั้นตอนที่ต้องดำเนินการทดสอบ skin test ก่อนการฉีดอิมมูโนโกลบูลินจากม้า
• ข้อ ค. (Isotretinoin 10 mg OD): Isotretinoin 10 mg OD เป็นยารักษาสิวชนิดรับประทาน ไม่เกี่ยวข้องกับขั้นตอนความปลอดภัยก่อนการให้ Equine Rabies Immunoglobulin (ERIG)
• ข้อ ง. (Terbinafine 1% cream): Terbinafine 1% cream เป็นยาทาต้านเชื้อราสำหรับโรคกลาก ไม่ใช่ขั้นตอนหรือสารที่ใช้ทดสอบการแพ้ก่อนบริหารเซรุ่มจากสัตว์
• ข้อ จ. (Adapalene 0.1% gel): Adapalene 0.1% gel เป็นยาทารักษาสิวอุดตัน ไม่มีความสัมพันธ์กับการทดสอบปฏิกิริยาภูมิแพ้ทางผิวหนังก่อนการให้อิมมูโนโกลบูลิน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84" s="166" t="inlineStr"/>
      <c r="L184" s="166" t="inlineStr">
        <is>
          <t>Dermatologic</t>
        </is>
      </c>
      <c r="M184" s="166" t="inlineStr">
        <is>
          <t>Eczema &amp; Dermatitis</t>
        </is>
      </c>
      <c r="N184" s="165" t="inlineStr">
        <is>
          <t>Clinic</t>
        </is>
      </c>
      <c r="O184" s="166" t="inlineStr">
        <is>
          <t>ข้อ 1 (PLE_CC1_Key_Rx20_UBU.md)</t>
        </is>
      </c>
      <c r="P184" s="165" t="inlineStr">
        <is>
          <t>ข้อสอบจำลอง</t>
        </is>
      </c>
      <c r="Q184" s="165" t="inlineStr">
        <is>
          <t>Mock Rx20 UBU</t>
        </is>
      </c>
      <c r="R184" s="165" t="inlineStr"/>
    </row>
    <row r="185" ht="24" customHeight="1" s="49">
      <c r="A185" s="167" t="n">
        <v>183</v>
      </c>
      <c r="B185" s="166" t="inlineStr">
        <is>
          <t>ข้อใดต่อไปนี้ถูกต้องเกี่ยวกับเกลื้อน</t>
        </is>
      </c>
      <c r="C185" s="166" t="inlineStr"/>
      <c r="D185" s="166" t="inlineStr">
        <is>
          <t>เกิดจากเชื้อ Malassezia furfur</t>
        </is>
      </c>
      <c r="E185" s="166" t="inlineStr">
        <is>
          <t>หากมีอาการรุนแรง จะเป็นขุย แดง คัน</t>
        </is>
      </c>
      <c r="F185" s="166" t="inlineStr">
        <is>
          <t>เมื่อทดสอบด้วย 10% KOH แล้วนาไปส่องกล้องจุลทรรศน์ จะเห็น long pseudohyphae</t>
        </is>
      </c>
      <c r="G185" s="166" t="inlineStr">
        <is>
          <t>ใช้ยาทา Topical selenium sulfide ในการรักษา</t>
        </is>
      </c>
      <c r="H185" s="166" t="inlineStr">
        <is>
          <t>หากเป็นโรคบ่อยๆ ควรได้รับยาป้องกัน</t>
        </is>
      </c>
      <c r="I185" s="167" t="inlineStr">
        <is>
          <t>1</t>
        </is>
      </c>
      <c r="J185" s="166" t="inlineStr">
        <is>
          <t>✅ คำตอบที่ถูกต้อง: ข้อ ก. เกิดจากเชื้อ Malassezia furfur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เกิดจากเชื้อ Malassezia furfur การเลือก เกิดจากเชื้อ Malassezia furfur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(หากมีอาการรุนแรง จะเป็นขุย แดง คัน): รอยโรคของเกลื้อน (Pityriasis versicolor) มีลักษณะเด่นคือรอยด่างสีขาว น้ำตาล หรือชมพูที่มีขุยละเอียด (fine scale) มักไม่มีอาการอักเสบ บวม แดง หรือคันรุนแรงเหมือนโรคผิวหนังอักเสบเฉียบพลัน
• ข้อ ค. (เมื่อทดสอบด้วย 10% KOH แล้วนาไปส่องกล้องจุลทรรศน์ จะเห็น long pseudohyphae): การตรวจรอยโรคเกลื้อนด้วย 10% KOH ภายใต้กล้องจุลทรรศน์จะพบลักษณะจำเพาะเป็นเส้นใยสั้นปนกับสปอร์กลมคล้ายสปาเกตตีกับมีทบอล (spaghetti and meatballs pattern) ไม่ใช่ long pseudohyphae ซึ่งเป็นลักษณะเด่นของเชื้อ Candida
• ข้อ ง. (ใช้ยาทา Topical selenium sulfide ในการรักษา): Selenium sulfide ชนิดฟอก (2.5% suspension/shampoo) เป็นการรักษาทางเลือกเสริมเฉพาะที่ แต่ตัวเลือกข้อ ก. ซึ่งระบุเชื้อสาเหตุคือ Malassezia furfur เป็นข้อเท็จจริงทางจุลชีววิทยาที่ถูกต้องและเป็นคำตอบหลักของการวินิจฉัย
• ข้อ จ. (หากเป็นโรคบ่อยๆ ควรได้รับยาป้องกัน): การให้ยาต้านเชื้อราเพื่อการป้องกันระยะยาว (prophylaxis) พิจารณาเฉพาะในผู้ป่วยที่มีการกลับเป็นซ้ำบ่อยครั้งมากและรุนแรง ไม่จำเป็นต้องให้ในผู้ป่วยเกลื้อนทั่วไปทุกรายหลังการรักษาหายขาด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85" s="166" t="inlineStr"/>
      <c r="L185" s="166" t="inlineStr">
        <is>
          <t>Dermatologic</t>
        </is>
      </c>
      <c r="M185" s="166" t="inlineStr">
        <is>
          <t>Superficial fungal</t>
        </is>
      </c>
      <c r="N185" s="165" t="inlineStr">
        <is>
          <t>Clinic</t>
        </is>
      </c>
      <c r="O185" s="166" t="inlineStr">
        <is>
          <t>ข้อ 11 (PLE_CC1_Key_Rx20_UBU.md)</t>
        </is>
      </c>
      <c r="P185" s="165" t="inlineStr">
        <is>
          <t>ข้อสอบจำลอง</t>
        </is>
      </c>
      <c r="Q185" s="165" t="inlineStr">
        <is>
          <t>Mock Rx20 UBU</t>
        </is>
      </c>
      <c r="R185" s="165" t="inlineStr"/>
    </row>
    <row r="186" ht="24" customHeight="1" s="49">
      <c r="A186" s="167" t="n">
        <v>184</v>
      </c>
      <c r="B186" s="166" t="inlineStr">
        <is>
          <t>หากไม่มียา Fluocinolone acetonide 0.01% เภสัชกรสามารถจ่ายยาใดแทนได้</t>
        </is>
      </c>
      <c r="C186" s="166" t="inlineStr"/>
      <c r="D186" s="166" t="inlineStr">
        <is>
          <t>Betamethasone dipropionate 0.05%</t>
        </is>
      </c>
      <c r="E186" s="166" t="inlineStr">
        <is>
          <t>Clobetasol propionate 0.05%</t>
        </is>
      </c>
      <c r="F186" s="166" t="inlineStr">
        <is>
          <t>Dexosimethasone 0.05%</t>
        </is>
      </c>
      <c r="G186" s="166" t="inlineStr">
        <is>
          <t>Triamcinolone acetonide 0.1%</t>
        </is>
      </c>
      <c r="H186" s="166" t="inlineStr">
        <is>
          <t>Hydrocortisone acetate 0.5% คำอธิบาย</t>
        </is>
      </c>
      <c r="I186" s="167" t="inlineStr">
        <is>
          <t>5</t>
        </is>
      </c>
      <c r="J186" s="166" t="inlineStr">
        <is>
          <t>✅ คำตอบที่ถูกต้อง: ข้อ จ. Hydrocortisone acetate 0.5% คำอธิบาย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Hydrocortisone acetate 0.5% คำอธิบาย การเลือก Hydrocortisone acetate 0.5% คำอธิบาย เป็นคำตอบที่ถูกต้องตามแนวทางการรักษามาตรฐาน เนื่องจาก เป็น short-acting glucocorticoid ที่มี mineralocorticoid activity สูง เป็น drug of choice สำหรับ acute adrenal insufficiency / adrenal crisis
🔍 ข้ออื่นผิดเพราะอะไร:
• ข้อ ก. (Betamethasone dipropionate 0.05%): Betamethasone dipropionate 0.05% จัดเป็นยาทาสเตียรอยด์ความแรงสูง (Potency class 2 หรือ 3) ไม่สามารถนำมาจ่ายทดแทน Fluocinolone acetonide 0.01% ซึ่งเป็นกลุ่มความแรงต่ำสำหรับผิวบอบบางได้เนื่องจากเสี่ยงต่อผิวฝ่อลีบ
• ข้อ ข. (Clobetasol propionate 0.05%): Clobetasol propionate 0.05% เป็นยาทาสเตียรอยด์ที่มีความแรงระดับสูงสุด (Super-high potency class 1) ซึ่งมีศักยภาพในการกดแกนไฮโปทาลามัส-ต่อมหมวกไตสูงมาก ห้ามนำมาจ่ายทดแทนยาสเตียรอยด์ความแรงต่ำโดยเด็ดขาด
• ข้อ ค. (Dexosimethasone 0.05%): Desoximetasone 0.05% เป็น topical corticosteroid ความแรงสูง (High potency) ไม่เหมาะสมที่จะนำมาใช้ทดแทนในบริเวณที่มีการดูดซึมยาสูง เช่น ใบหน้าหรือผิวเด็ก
• ข้อ ง. (Triamcinolone acetonide 0.1%): Triamcinolone acetonide 0.1% จัดเป็นยาทาคอร์ติโคสเตียรอยด์ความแรงปานกลาง (Medium potency class 4 หรือ 5) ซึ่งมีความแรงทางคลินิกสูงกว่ากลุ่ม Low potency จึงไม่ควรเลือกจ่ายทดแทนเมื่อต้องการฤทธิ์ระดับต่ำเพื่อความปลอดภัยสูงสุด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86" s="166" t="inlineStr"/>
      <c r="L186" s="166" t="inlineStr">
        <is>
          <t>Dermatologic</t>
        </is>
      </c>
      <c r="M186" s="166" t="inlineStr">
        <is>
          <t>Superficial fungal</t>
        </is>
      </c>
      <c r="N186" s="165" t="inlineStr">
        <is>
          <t>Clinic</t>
        </is>
      </c>
      <c r="O186" s="166" t="inlineStr">
        <is>
          <t>ข้อ 93 (PLE_CC1_Key_Rx20_UBU.md)</t>
        </is>
      </c>
      <c r="P186" s="165" t="inlineStr">
        <is>
          <t>ข้อสอบจำลอง</t>
        </is>
      </c>
      <c r="Q186" s="165" t="inlineStr">
        <is>
          <t>Mock Rx20 UBU</t>
        </is>
      </c>
      <c r="R186" s="165" t="inlineStr"/>
    </row>
    <row r="187" ht="24" customHeight="1" s="49">
      <c r="A187" s="167" t="n">
        <v>185</v>
      </c>
      <c r="B187" s="166" t="inlineStr">
        <is>
          <t>ผู้ป่วยควรได้รับยาในข้อใดเพิ่ม</t>
        </is>
      </c>
      <c r="C187" s="166" t="inlineStr"/>
      <c r="D187" s="166" t="inlineStr">
        <is>
          <t>Topical tretinoin</t>
        </is>
      </c>
      <c r="E187" s="166" t="inlineStr">
        <is>
          <t>Oral tretinoin</t>
        </is>
      </c>
      <c r="F187" s="166" t="inlineStr">
        <is>
          <t>Oral antibiotic</t>
        </is>
      </c>
      <c r="G187" s="166" t="inlineStr">
        <is>
          <t>contraceptive pills (Progestin only)</t>
        </is>
      </c>
      <c r="H187" s="166" t="inlineStr">
        <is>
          <t>Combined oral contraceptives ที่มีฤทธิ์ anti-androgen</t>
        </is>
      </c>
      <c r="I187" s="167" t="inlineStr">
        <is>
          <t>1</t>
        </is>
      </c>
      <c r="J187" s="166" t="inlineStr">
        <is>
          <t>✅ คำตอบที่ถูกต้อง: ข้อ ก. Topical tretinoin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Topical tretinoin การเลือก Topical tretinoin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(Oral tretinoin): Oral isotretinoin สงวนไว้สำหรับผู้ป่วยที่เป็นสิวอักเสบรุนแรงชนิดก้อนลึก (severe nodulocystic acne) หรือสิวที่ดื้อต่อการรักษามาตรฐานอื่นๆ และมีผลข้างเคียงต่อระบบร่างกายสูง จึงไม่ควรเริ่มใช้ในสิวอุดตันระดับเริ่มต้น
• ข้อ ค. (Oral antibiotic): Oral antibiotic (เช่น Doxycycline) มุ่งเน้นฤทธิ์ต้านเชื้อแบคทีเรีย C. acnes และต้านการอักเสบสำหรับสิวอักเสบปานกลางถึงรุนแรง แต่ไม่มีคุณสมบัติในการเร่งการผลัดเซลล์เพื่อลดการอุดตันของ comedone โดยตรง
• ข้อ ง. (contraceptive pills (Progestin only)): ยาคุมกำเนิดชนิดฮอร์โมนเดี่ยว (Progestin-only pills) ไม่มีฤทธิ์ต้านแอนโดรเจน และฮอร์โมนโปรเจสตินบางชนิดอาจมีฤทธิ์ androgenic activity ที่กระตุ้นการผลิตซีบัมจนทำให้สิวกำเริบมากขึ้น
• ข้อ จ. (Combined contraceptive pills (Anti-androgen) apply bid แต่ ยังไม่ได้ยาที่มีคุณสมบัติในการรักษาสิวอุดตัน : กลไกการออกฤทธิ์ของ Topical tretinoin คือ เพิ่มการหลุดลอกออกของ Epithelial cell ซึ่งจากกลไกนี้จะทำให้เป็นการลดการ Keratization(เซลล์ผิวหนังมีการจับตัวกันแน่น) ซึ่งเป็นกลไกหลักของการเกิดสิวอุดตันยาจึงสามารถรักษาสิวอุดตันได้): Combined oral contraceptives ที่มีสารต้านแอนโดรเจน (เช่น Cyproterone acetate หรือ Drospirenone) ใช้เป็น systemic therapy เสริมในหญิงที่มีสิวสัมพันธ์กับฮอร์โมน แต่ไม่ใช่ยาทางเลือกแรกในการผลัดเซลล์ผิวเพื่อรักษาสิวอุดตันโดยตรงเหมือน topical retinoids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87" s="166" t="inlineStr"/>
      <c r="L187" s="166" t="inlineStr">
        <is>
          <t>Dermatologic</t>
        </is>
      </c>
      <c r="M187" s="166" t="inlineStr">
        <is>
          <t>Superficial fungal</t>
        </is>
      </c>
      <c r="N187" s="165" t="inlineStr">
        <is>
          <t>Clinic</t>
        </is>
      </c>
      <c r="O187" s="166" t="inlineStr">
        <is>
          <t>ข้อ 2 (PLE_CC1_Key_Rx20_UBU.md)</t>
        </is>
      </c>
      <c r="P187" s="165" t="inlineStr">
        <is>
          <t>ข้อสอบจำลอง</t>
        </is>
      </c>
      <c r="Q187" s="165" t="inlineStr">
        <is>
          <t>Mock Rx20 UBU</t>
        </is>
      </c>
      <c r="R187" s="165" t="inlineStr"/>
    </row>
    <row r="188" ht="24" customHeight="1" s="49">
      <c r="A188" s="167" t="n">
        <v>186</v>
      </c>
      <c r="B188" s="166" t="inlineStr">
        <is>
          <t>ผลข้างเคียงข้อใดไม่ใช่ผลข้างเคียงของ Topical tretinoin</t>
        </is>
      </c>
      <c r="C188" s="166" t="inlineStr"/>
      <c r="D188" s="166" t="inlineStr">
        <is>
          <t>Acne sores</t>
        </is>
      </c>
      <c r="E188" s="166" t="inlineStr">
        <is>
          <t>Erythema</t>
        </is>
      </c>
      <c r="F188" s="166" t="inlineStr">
        <is>
          <t>Peeling</t>
        </is>
      </c>
      <c r="G188" s="166" t="inlineStr">
        <is>
          <t>Phototoxicity</t>
        </is>
      </c>
      <c r="H188" s="166" t="inlineStr">
        <is>
          <t>Skin hyperpigmentation</t>
        </is>
      </c>
      <c r="I188" s="167" t="inlineStr">
        <is>
          <t>1</t>
        </is>
      </c>
      <c r="J188" s="166" t="inlineStr">
        <is>
          <t>✅ คำตอบที่ถูกต้อง: ข้อ ก. Acne sores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Acne sores การเลือก Acne sores เป็นคำตอบที่ถูกต้องและสอดคล้องกับ evidence-based guidelines ของภาวะ Superficial fungal โดยมี clinical efficacy สูงสุดในการรักษาและมี safety profile ที่เหมาะสม
🔍 ข้ออื่นผิดเพราะอะไร:
• ข้อ ข. (Erythema): Erythema (ผิวหนังแดง) เป็นอาการข้างเคียงเฉพาะที่ที่พบบ่อยมากในช่วงแรกของการเริ่มทา Topical tretinoin อันเป็นผลมาจากการระคายเคืองและการเพิ่มการไหลเวียนเลือดของหลอดเลือดฝอยใต้ผิวหนัง
• ข้อ ค. (Peeling): Peeling (ผิวลอกเป็นขุย) เป็นผลข้างเคียงตามเภสัชวิทยาโดยตรงของ Topical tretinoin จากการเร่งกระบวนการหลุดลอกของเซลล์ชั้นขี้ไคล (corneocyte desquamation)
• ข้อ ง. (Phototoxicity): Phototoxicity หรือการไวต่อแสงแดด เกิดจากการที่ชั้น stratum corneum บางลงจากการใช้ tretinoin ทำให้ผิวหนังไวต่อรังสีอัลตราไวโอเลต จึงจำเป็นต้องทาครีมกันแดดร่วมด้วยเสมอ
• ข้อ จ. (Skin hyperpigmentation): Post-inflammatory skin hyperpigmentation อาจเกิดขึ้นได้จากปฏิกิริยาการระคายเคืองและอักเสบของผิวหนังอย่างต่อเนื่องหลังการใช้ topical retinoids โดยเฉพาะในผู้ป่วยที่มีผิวสีเข้ม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88" s="166" t="inlineStr"/>
      <c r="L188" s="166" t="inlineStr">
        <is>
          <t>Dermatologic</t>
        </is>
      </c>
      <c r="M188" s="166" t="inlineStr">
        <is>
          <t>Superficial fungal</t>
        </is>
      </c>
      <c r="N188" s="165" t="inlineStr">
        <is>
          <t>Clinic</t>
        </is>
      </c>
      <c r="O188" s="166" t="inlineStr">
        <is>
          <t>ข้อ 3 (PLE_CC1_Key_Rx20_UBU.md)</t>
        </is>
      </c>
      <c r="P188" s="165" t="inlineStr">
        <is>
          <t>ข้อสอบจำลอง</t>
        </is>
      </c>
      <c r="Q188" s="165" t="inlineStr">
        <is>
          <t>Mock Rx20 UBU</t>
        </is>
      </c>
      <c r="R188" s="165" t="inlineStr"/>
    </row>
    <row r="189" ht="24" customHeight="1" s="49">
      <c r="A189" s="167" t="n">
        <v>187</v>
      </c>
      <c r="B189" s="166" t="inlineStr">
        <is>
          <t>ศึกษาเปรียบเทียบความคุ้มค่าของการใช้ clotrimazole 500 mg OD กับ clotrimazole 100 mg 6 days ใช้แนวทางการศึกษาแบบไหนดีที่สุด</t>
        </is>
      </c>
      <c r="C189" s="166" t="inlineStr"/>
      <c r="D189" s="166" t="inlineStr">
        <is>
          <t>Cost analysis</t>
        </is>
      </c>
      <c r="E189" s="166" t="inlineStr">
        <is>
          <t>Cost benefit analysis</t>
        </is>
      </c>
      <c r="F189" s="166" t="inlineStr">
        <is>
          <t>Cost minimize analysis</t>
        </is>
      </c>
      <c r="G189" s="166" t="inlineStr">
        <is>
          <t>Cost-Effectiveness Analysis (CEA)</t>
        </is>
      </c>
      <c r="H189" s="166" t="inlineStr">
        <is>
          <t>Cost-Utility Analysis (CUA)</t>
        </is>
      </c>
      <c r="I189" s="167" t="n">
        <v>4</v>
      </c>
      <c r="J189" s="166" t="inlineStr">
        <is>
          <t>✅ คำตอบที่ถูกต้อง: ข้อ ง. Cost-Effectiveness Analysis (CEA)
💡 Background:
การบริบาลผู้ป่วยในกลุ่มโรค Superficial fungal มุ่งเน้นการควบคุมโรคและลดความเสี่ยงต่อภาวะแทรกซ้อนด้วย evidence-based pharmacotherapy
🎯 ทำไมข้อนี้ถึงถูก:
ข้อ ง. (Cost-Effectiveness Analysis (CEA)) เป็นคำตอบที่ถูกต้องและสอดคล้องกับหลักวิชาการและแนวทางเวชปฏิบัติในการรักษา
🔍 ข้ออื่นผิดเพราะอะไร:
• ข้อ ข. (Cost benefit analysis): Cost-benefit analysis (CBA) เป็นการวัดทั้งต้นทุนและผลลัพธ์ทางคลินิกออกมาเป็นหน่วยตัวเงิน (monetary units) เช่น บาทหรือดอลลาร์ ไม่เหมาะสมกับการเปรียบเทียบประสิทธิผลทางคลินิกของยาต้านเชื้อราสูตรสั้นกับสูตรยาว
• ข้อ ค. (Cost minimize analysis): Cost-minimization analysis (CMA) ใช้ได้เฉพาะเมื่อหลักฐานยืนยันชัดเจนแล้วว่าผลลัพธ์ทางคลินิก (clinical outcomes และ efficacy) ของทั้งสองกลุ่มเท่ากันทุกประการ จึงเปรียบเทียบเฉพาะต้นทุนที่ต่ำกว่า
• ข้อ ง. (Cost effective analysis): Cost-effectiveness analysis (CEA) วัดผลลัพธ์เป็นหน่วยทางธรรมชาติทางคลินิก (natural clinical units เช่น อัตราการหายจากโรค) ซึ่งใช้เมื่อต้องการเปรียบเทียบทั้งความแตกต่างของประสิทธิผลและต้นทุนควบคู่กัน
• ข้อ จ. (Cost Utilities analysis ตอบ d) Cost effective analysis เนื่องจากต้องการเปรียบเทียบทั้งด้าน efficacy และ cost Cost benefit analysis → เปรียบเทียบทั้งประโยชน์ที่ได้รับ(ได้มาจากวิธีการรักษาที่แตกต่างกัน)และ cost Cost minimize analysis → เปรียบเทียบเฉพาะ cost Cost Utilities analysis → เปรียบเทียบทั้ง cost และมีเรื่องคุณภาพชีวิตมาเกี่ยวข้อง เรื่องที่ 5. Influenza เด็กอายุ 10 ปี มีอาการไข้สูงมาก ปวดหัว ตาแดง คัดจมูกน้ำมูกใส ไอแห้งๆ เจ็บคอ มีอาการคัดจมูก ปวดเมื่อยตามตัวมาก เมื่อ 4 วันก่อน ไปเล่นกับเพื่อนที่มีอาการลักษณะเดียวกันมาก่อน มีประวัติแพ้ยา penicillin โดยแพ้แบบ MP rash): Cost-utility analysis (CUA) วัดผลลัพธ์ด้านสุขภาพในมิติของคุณภาพชีวิตที่สัมพันธ์กับสุขภาพออกมาเป็น Quality-Adjusted Life Years (QALYs) มักใช้ในโรคเรื้อรัง ไม่นิยมใช้กับการติดเชื้อราเฉพาะที่ระยะสั้น
📖 Guideline อ้างอิง:
แนวทางเวชปฏิบัติโรคผิวหนังที่พบบ่อย พ.ศ. 2562 (สมาคมแพทย์์ผิวหนังแห่งประเทศไทย)
📌 จุดจำก่อนสอบ:
• Evidence-Based Selection: ยึดหลักแนวทางเวชปฏิบัติมาตรฐานของภาวะ Superficial fungal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89" s="166" t="inlineStr"/>
      <c r="L189" s="166" t="inlineStr">
        <is>
          <t>Dermatologic</t>
        </is>
      </c>
      <c r="M189" s="166" t="inlineStr">
        <is>
          <t>Superficial fungal</t>
        </is>
      </c>
      <c r="N189" s="165" t="inlineStr">
        <is>
          <t>Clinic</t>
        </is>
      </c>
      <c r="O189" s="166" t="inlineStr">
        <is>
          <t>ข้อ 36 (PLE_CC1_Key_Rx20_UBU.md)</t>
        </is>
      </c>
      <c r="P189" s="165" t="inlineStr">
        <is>
          <t>ข้อสอบจำลอง</t>
        </is>
      </c>
      <c r="Q189" s="165" t="inlineStr">
        <is>
          <t>Mock Rx20 UBU</t>
        </is>
      </c>
      <c r="R189" s="165" t="inlineStr"/>
    </row>
    <row r="190" ht="24" customHeight="1" s="49">
      <c r="A190" s="165" t="n">
        <v>188</v>
      </c>
      <c r="B190" s="166" t="inlineStr">
        <is>
          <t>[กรณีศึกษา 12]
ผู้ป่วยชายไทย อาชีพคนงานก่อสร้าง มีผื่นขึ้นที่หน้าเป็นวงๆ และกระจายเต็มหลัง ผู้ป่วยผิวดำจึงเห็นผื่นชัดเจน มาพบเภสัชกรที่ร้านขายยา ไม่มีโรคประจำตัวอื่น ไม่แพ้ยา
คำถาม: ลักษณะอาการที่ผู้ป่วยเป็น เกิดจากเชื้ออะไร</t>
        </is>
      </c>
      <c r="C190" s="166" t="inlineStr"/>
      <c r="D190" s="166" t="inlineStr">
        <is>
          <t>Propionebacterium acnes</t>
        </is>
      </c>
      <c r="E190" s="166" t="inlineStr">
        <is>
          <t>Malassezia furfur</t>
        </is>
      </c>
      <c r="F190" s="166" t="inlineStr">
        <is>
          <t>Herpes simplex</t>
        </is>
      </c>
      <c r="G190" s="166" t="inlineStr">
        <is>
          <t>Trichophyton rubrum</t>
        </is>
      </c>
      <c r="H190" s="166" t="inlineStr">
        <is>
          <t>Microsporum</t>
        </is>
      </c>
      <c r="I190" s="165" t="inlineStr">
        <is>
          <t>2</t>
        </is>
      </c>
      <c r="J190" s="166" t="inlineStr">
        <is>
          <t xml:space="preserve">✅ คำตอบที่ถูกต้อง: ข้อ ข. Malassezia furfur
🎯 ทำไมข้อนี้ถึงถูก:
🔍 ข้ออื่นผิดเพราะอะไร:
</t>
        </is>
      </c>
      <c r="K190" s="166" t="inlineStr"/>
      <c r="L190" s="166" t="inlineStr">
        <is>
          <t>Dermatologic</t>
        </is>
      </c>
      <c r="M190" s="166" t="inlineStr">
        <is>
          <t>Superficial fungal</t>
        </is>
      </c>
      <c r="N190" s="165" t="inlineStr">
        <is>
          <t>Clinic</t>
        </is>
      </c>
      <c r="O190" s="166" t="inlineStr">
        <is>
          <t>[SOURCE: Pharma Plus เล่มม่วง 2 - ข้อสอบย้อนหลังปี 2558 วันที่ 1 ข้อ 93]</t>
        </is>
      </c>
      <c r="P190" s="165" t="inlineStr">
        <is>
          <t>ข้อสอบเก่า</t>
        </is>
      </c>
      <c r="Q190" s="165" t="inlineStr">
        <is>
          <t>2558</t>
        </is>
      </c>
      <c r="R190" s="165" t="inlineStr"/>
    </row>
    <row r="191" ht="24" customHeight="1" s="49">
      <c r="A191" s="165" t="n">
        <v>189</v>
      </c>
      <c r="B191" s="166" t="inlineStr">
        <is>
          <t>[กรณีศึกษา 12]
ผู้ป่วยชายไทย อาชีพคนงานก่อสร้าง มีผื่นขึ้นที่หน้าเป็นวงๆ และกระจายเต็มหลัง ผู้ป่วยผิวดำจึงเห็นผื่นชัดเจน มาพบเภสัชกรที่ร้านขายยา ไม่มีโรคประจำตัวอื่น ไม่แพ้ยา
คำถาม: ยาใดที่เหมาะสมสำหรับผู้ป่วย</t>
        </is>
      </c>
      <c r="C191" s="166" t="inlineStr"/>
      <c r="D191" s="166" t="inlineStr">
        <is>
          <t>Griseofulvin oral</t>
        </is>
      </c>
      <c r="E191" s="166" t="inlineStr">
        <is>
          <t>Terbinafine</t>
        </is>
      </c>
      <c r="F191" s="166" t="inlineStr">
        <is>
          <t>Ketoconazole oral</t>
        </is>
      </c>
      <c r="G191" s="166" t="inlineStr">
        <is>
          <t>Prednisolone</t>
        </is>
      </c>
      <c r="H191" s="166" t="inlineStr">
        <is>
          <t>Itraconazole capsule</t>
        </is>
      </c>
      <c r="I191" s="165" t="inlineStr">
        <is>
          <t>5</t>
        </is>
      </c>
      <c r="J191" s="166" t="inlineStr">
        <is>
          <t xml:space="preserve">✅ คำตอบที่ถูกต้อง: ข้อ จ. Itraconazole capsule
🎯 ทำไมข้อนี้ถึงถูก:
🔍 ข้ออื่นผิดเพราะอะไร:
</t>
        </is>
      </c>
      <c r="K191" s="166" t="inlineStr"/>
      <c r="L191" s="166" t="inlineStr">
        <is>
          <t>Dermatologic</t>
        </is>
      </c>
      <c r="M191" s="166" t="inlineStr">
        <is>
          <t>Superficial fungal</t>
        </is>
      </c>
      <c r="N191" s="165" t="inlineStr">
        <is>
          <t>Clinic</t>
        </is>
      </c>
      <c r="O191" s="166" t="inlineStr">
        <is>
          <t>[SOURCE: Pharma Plus เล่มม่วง 2 - ข้อสอบย้อนหลังปี 2558 วันที่ 1 ข้อ 94]</t>
        </is>
      </c>
      <c r="P191" s="165" t="inlineStr">
        <is>
          <t>ข้อสอบเก่า</t>
        </is>
      </c>
      <c r="Q191" s="165" t="inlineStr">
        <is>
          <t>2558</t>
        </is>
      </c>
      <c r="R191" s="165" t="inlineStr"/>
    </row>
    <row r="192" ht="24" customHeight="1" s="49">
      <c r="A192" s="165" t="n">
        <v>190</v>
      </c>
      <c r="B192" s="166" t="inlineStr">
        <is>
          <t>สมุนไพรข้อใดที่ใช้ในการรักษากลาก เกลื้อน ฮ่องกงฟุต</t>
        </is>
      </c>
      <c r="C192" s="166" t="inlineStr"/>
      <c r="D192" s="166" t="inlineStr">
        <is>
          <t>ยาทาขลู่</t>
        </is>
      </c>
      <c r="E192" s="166" t="inlineStr">
        <is>
          <t>ยาทาทองพันชั่ง</t>
        </is>
      </c>
      <c r="F192" s="166" t="inlineStr">
        <is>
          <t>ครีมพญายอ</t>
        </is>
      </c>
      <c r="G192" s="166" t="inlineStr">
        <is>
          <t>ครีมบัวบก</t>
        </is>
      </c>
      <c r="H192" s="166" t="inlineStr">
        <is>
          <t>เจลว่านหางจระเข้</t>
        </is>
      </c>
      <c r="I192" s="165" t="inlineStr">
        <is>
          <t>2</t>
        </is>
      </c>
      <c r="J192" s="166" t="inlineStr">
        <is>
          <t xml:space="preserve">✅ คำตอบที่ถูกต้อง: ข้อ ข. ยาทาทองพันชั่ง
🎯 ทำไมข้อนี้ถึงถูก:
🔍 ข้ออื่นผิดเพราะอะไร:
</t>
        </is>
      </c>
      <c r="K192" s="166" t="inlineStr"/>
      <c r="L192" s="166" t="inlineStr">
        <is>
          <t>Dermatologic</t>
        </is>
      </c>
      <c r="M192" s="166" t="inlineStr">
        <is>
          <t>Superficial fungal</t>
        </is>
      </c>
      <c r="N192" s="165" t="inlineStr">
        <is>
          <t>Clinic</t>
        </is>
      </c>
      <c r="O192" s="166" t="inlineStr">
        <is>
          <t>[SOURCE: Pharma Plus เล่มม่วง 2 - ข้อสอบย้อนหลังปี 2558 วันที่ 1 ข้อ 98]</t>
        </is>
      </c>
      <c r="P192" s="165" t="inlineStr">
        <is>
          <t>ข้อสอบเก่า</t>
        </is>
      </c>
      <c r="Q192" s="165" t="inlineStr">
        <is>
          <t>2558</t>
        </is>
      </c>
      <c r="R192" s="165" t="inlineStr"/>
    </row>
    <row r="193" ht="24" customHeight="1" s="49">
      <c r="A193" s="165" t="n">
        <v>191</v>
      </c>
      <c r="B193" s="166" t="inlineStr">
        <is>
          <t>[กรณีศึกษา]
ชายอายุ 41 ปี มีจุดขาวกระจาย บางจุดสีแดง มีขุย ใช้เล็บขูดเห็นเป็นขุยชัดเจน (evoked scale sign) เริ่มจากบริเวณต่อมไขมันแล้วกระจายออก
คำถาม: คิดว่ารอยโรคดังกล่าวเกิดจากเชื้ออะไร</t>
        </is>
      </c>
      <c r="C193" s="166" t="inlineStr"/>
      <c r="D193" s="166" t="inlineStr">
        <is>
          <t>Malassezia furfur</t>
        </is>
      </c>
      <c r="E193" s="166" t="inlineStr">
        <is>
          <t>Candida tropicalis</t>
        </is>
      </c>
      <c r="F193" s="166" t="inlineStr">
        <is>
          <t>Cryptococcus neoformans</t>
        </is>
      </c>
      <c r="G193" s="166" t="inlineStr">
        <is>
          <t>Epidermophyton</t>
        </is>
      </c>
      <c r="H193" s="166" t="inlineStr">
        <is>
          <t>Trichophyton</t>
        </is>
      </c>
      <c r="I193" s="165" t="inlineStr">
        <is>
          <t>1</t>
        </is>
      </c>
      <c r="J193" s="166" t="inlineStr">
        <is>
          <t>✅ คำตอบที่ถูกต้อง: ข้อ ก. Malassezia furfur
🎯 ทำไมข้อนี้ถึงถูก:
รอยโรคดวงขาวหรือดวงแดงเป็นขุยละเอียดในบริเวณผิวหนังที่มีต่อมไขมันหนาแน่น (seborrheic areas) ร่วมกับขูดแล้วเกิดขุย (Besnier sign หรือ evoked scale) เป็นลักษณะเฉพาะของโรคเกลื้อน (tinea versicolor) ซึ่งเกิดจากเชื้อรากลุ่ม Malassezia furfur (เดิมเรียก Pityrosporum orbiculare/ovale)
🔍 ข้ออื่นผิดเพราะอะไร:
• • ข้อ ข.: Candida tropicalis มักก่อโรค candidiasis บริเวณซอกพับที่มีความอับชื้น เป็นผื่นแดงแฉะมีตุ่มหนองกระจายโดยรอบ (satellite lesions)
• ข้อ ค.: Cryptococcus neoformans ก่อโรคติดเชื้อฉวยโอกาสในระบบประสาท (cryptococcal meningitis) ในผู้ป่วยภูมิคุ้มกันบกพร่อง
• ข้อ ง.: Epidermophyton floccosum เป็น dermatophyte ก่อโรคกลาก (tinea corporis/cruris/pedis) มีลักษณะขอบยกนูนแดง คันชัดเจน
• ข้อ จ.: Trichophyton rubrum เป็นเชื้อรากลุ่ม dermatophyte ก่อโรคกลาก ไม่ใช่สาเหตุของเกลื้อน</t>
        </is>
      </c>
      <c r="K193" s="166" t="inlineStr"/>
      <c r="L193" s="166" t="inlineStr">
        <is>
          <t>Dermatologic</t>
        </is>
      </c>
      <c r="M193" s="166" t="inlineStr">
        <is>
          <t>Superficial fungal</t>
        </is>
      </c>
      <c r="N193" s="165" t="inlineStr">
        <is>
          <t>Clinic</t>
        </is>
      </c>
      <c r="O193" s="166" t="inlineStr">
        <is>
          <t>[SOURCE: Pharma Plus เล่มม่วง 2 - ข้อสอบย้อนหลัง PLE-CC1 ปี 2564 วันที่ 1 ข้อ 28]</t>
        </is>
      </c>
      <c r="P193" s="165" t="inlineStr">
        <is>
          <t>ข้อสอบเก่า</t>
        </is>
      </c>
      <c r="Q193" s="165" t="inlineStr">
        <is>
          <t>2564</t>
        </is>
      </c>
      <c r="R193" s="165" t="inlineStr"/>
    </row>
    <row r="194" ht="24" customHeight="1" s="49">
      <c r="A194" s="165" t="n">
        <v>192</v>
      </c>
      <c r="B194" s="166" t="inlineStr">
        <is>
          <t>[กรณีศึกษา]
ชายอายุ 41 ปี เป็นโรคเกลื้อน (tinea versicolor) บริเวณลำตัว
คำถาม: ควรใช้ยาอะไรในการรักษาโรคเกลื้อน</t>
        </is>
      </c>
      <c r="C194" s="166" t="inlineStr"/>
      <c r="D194" s="166" t="inlineStr">
        <is>
          <t>20% salicylic acid</t>
        </is>
      </c>
      <c r="E194" s="166" t="inlineStr">
        <is>
          <t>20% sodium thiosulfate</t>
        </is>
      </c>
      <c r="F194" s="166" t="inlineStr">
        <is>
          <t>20% selenium sulfide</t>
        </is>
      </c>
      <c r="G194" s="166" t="inlineStr">
        <is>
          <t>20% sodium lauryl sulfate</t>
        </is>
      </c>
      <c r="H194" s="166" t="inlineStr">
        <is>
          <t>20% KOH</t>
        </is>
      </c>
      <c r="I194" s="165" t="inlineStr">
        <is>
          <t>2</t>
        </is>
      </c>
      <c r="J194" s="166" t="inlineStr">
        <is>
          <t>✅ คำตอบที่ถูกต้อง: ข้อ ข. 20% sodium thiosulfate
🎯 ทำไมข้อนี้ถึงถูก:
Sodium thiosulfate สารละลายความเข้มข้น 20% เป็นยาทามาตรฐานดั้งเดิมที่มีระบุในบัญชียาหลักแห่งชาติสำหรับรักษาโรคเกลื้อน (tinea versicolor) โดยทาวันละ 2 ครั้ง
🔍 ข้ออื่นผิดเพราะอะไร:
• • ข้อ ก.: 20% Salicylic acid เป็น keratolytic agent ความเข้มข้นสูงเกินไปสำหรับทาลำตัว มักใช้ลอกตาปลาหรือหูด ไม่ใช่ยารักษาเกลื้อน
• ข้อ ค.: Selenium sulfide ที่ใช้รักษาเกลื้อนใช้ความเข้มข้น 2.5% โลชั่น ไม่ใช่ 20% (ความเข้มข้น 20% สูงเกินไปและระคายเคืองผิวหนังรุนแรง)
• ข้อ ง.: Sodium lauryl sulfate เป็น anionic surfactant สารชะล้าง ไม่ใช่ยารักษาเชื้อรา
• ข้อ จ.: 20% KOH (Potassium hydroxide) เป็นน้ำยาเคมีสำหรับทำ direct microscopic examination (KOH preparation) เพื่อตรวจหาเชื้อรา ไม่ใช่ยาที่ใช้ทารักษา</t>
        </is>
      </c>
      <c r="K194" s="166" t="inlineStr"/>
      <c r="L194" s="166" t="inlineStr">
        <is>
          <t>Dermatologic</t>
        </is>
      </c>
      <c r="M194" s="166" t="inlineStr">
        <is>
          <t>Superficial fungal</t>
        </is>
      </c>
      <c r="N194" s="165" t="inlineStr">
        <is>
          <t>Clinic</t>
        </is>
      </c>
      <c r="O194" s="166" t="inlineStr">
        <is>
          <t>[SOURCE: Pharma Plus เล่มม่วง 2 - ข้อสอบย้อนหลัง PLE-CC1 ปี 2564 วันที่ 1 ข้อ 29]</t>
        </is>
      </c>
      <c r="P194" s="165" t="inlineStr">
        <is>
          <t>ข้อสอบเก่า</t>
        </is>
      </c>
      <c r="Q194" s="165" t="inlineStr">
        <is>
          <t>2564</t>
        </is>
      </c>
      <c r="R194" s="165" t="inlineStr"/>
    </row>
    <row r="195" ht="24" customHeight="1" s="49">
      <c r="A195" s="165" t="n">
        <v>193</v>
      </c>
      <c r="B195" s="166" t="inlineStr">
        <is>
          <t>[กรณีศึกษา ชายไทยอายุ 30 ปี ผื่นบริเวณใบหน้า T-zone]
ชายไทยอายุ 30 ปี เป็นผื่นบริเวณใบหน้าตำแหน่ง T-zone ลักษณะสะเก็ดเป็นมัน ผื่นแดง มีอาการเช่นนี้ตั้งแต่วัยรุ่น เป็นๆหายๆ โดยอาการมักจะกำเริบในเวลาที่อากาศเย็น
คำถาม: จากอาการดังกล่าวผู้ป่วยเป็นโรคใด</t>
        </is>
      </c>
      <c r="C195" s="166" t="inlineStr"/>
      <c r="D195" s="166" t="inlineStr">
        <is>
          <t>Pityriasis versicolor</t>
        </is>
      </c>
      <c r="E195" s="166" t="inlineStr">
        <is>
          <t>Tinea corporis</t>
        </is>
      </c>
      <c r="F195" s="166" t="inlineStr">
        <is>
          <t>Impetigo</t>
        </is>
      </c>
      <c r="G195" s="166" t="inlineStr">
        <is>
          <t>Seborrheic dermatitis</t>
        </is>
      </c>
      <c r="H195" s="166" t="inlineStr">
        <is>
          <t>Atopic dermatitis</t>
        </is>
      </c>
      <c r="I195" s="165" t="inlineStr">
        <is>
          <t>4</t>
        </is>
      </c>
      <c r="J195" s="166" t="inlineStr">
        <is>
          <t>✅ คำตอบที่ถูกต้อง: ข้อ ง. Seborrheic dermatitis
🎯 ทำไมข้อนี้ถึงถูก:
รอยโรคบริเวณใบหน้าตำแหน่ง T-zone (หน้าผาก จมูก ร่องแก้ม คิ้ว) ที่มีลักษณะเป็นผื่นแดงและมีสะเก็ดเป็นมันเยิ้ม (greasy, yellowish scales) เป็นๆ หายๆ เรื้อรัง และกำเริบเมื่ออากาศเย็นหรือมีความเครียด เป็นลักษณะทางคลินิกที่จำเพาะของ Seborrheic dermatitis (ต่อมไขมันอักเสบ)
🔍 ข้ออื่นผิดเพราะอะไร:
• ข้อ ก. Pityriasis versicolor: เกลื้อน ลักษณะเป็นผื่นดวงสีขาว สีน้ำตาล หรือแดง มีขุยละเอียด พบเด่นที่หน้าอก แผ่นหลัง และลำคอ ไม่ได้จำเพาะต่อ T-zone ของใบหน้า
• ข้อ ข. Tinea corporis: กลาก ลักษณะเป็นวงขอบนูนแดงชัดเจน ขอบยกขึ้น มีขุย และมี central clearing คันมาก มักพบบริเวณลำตัวและแขนขา
• ข้อ ค. Impetigo: โรคติดเชื้อแบคทีเรียที่ผิวหนัง มีลักษณะเป็นตุ่มน้ำหรือตุ่มหนองแตกออกเกิดเป็นสะเก็ดสีน้ำผึ้ง (honey-colored crust) มักพบในเด็กและเป็นเฉียบพลัน
• ข้อ จ. Atopic dermatitis: ผื่นภูมิแพ้ผิวหนัง ในผู้ใหญ่มักพบที่ข้อพับ (flexural areas) เช่น ข้อพับแขน ขา ผิวแห้งคันมาก ไม่ได้จำเพาะเป็น greasy scales ที่ T-zone</t>
        </is>
      </c>
      <c r="K195" s="166" t="inlineStr"/>
      <c r="L195" s="166" t="inlineStr">
        <is>
          <t>Dermatologic</t>
        </is>
      </c>
      <c r="M195" s="166" t="inlineStr">
        <is>
          <t>Eczema &amp; Dermatitis</t>
        </is>
      </c>
      <c r="N195" s="165" t="inlineStr">
        <is>
          <t>Clinic</t>
        </is>
      </c>
      <c r="O195" s="166" t="inlineStr">
        <is>
          <t>[SOURCE: Pharma Plus เล่มม่วง 2 - ข้อสอบย้อนหลัง PLE-CC1 ปี 2564 วันที่ 2 ข้อ 24]</t>
        </is>
      </c>
      <c r="P195" s="165" t="inlineStr">
        <is>
          <t>ข้อสอบเก่า</t>
        </is>
      </c>
      <c r="Q195" s="165" t="inlineStr">
        <is>
          <t>2564</t>
        </is>
      </c>
      <c r="R195" s="165" t="inlineStr"/>
    </row>
    <row r="196" ht="24" customHeight="1" s="49">
      <c r="A196" s="165" t="n">
        <v>194</v>
      </c>
      <c r="B196" s="166" t="inlineStr">
        <is>
          <t>[กรณีศึกษา ชายไทยอายุ 30 ปี ผื่นบริเวณใบหน้า T-zone]
ชายไทยอายุ 30 ปี เป็นผื่นบริเวณใบหน้าตำแหน่ง T-zone ลักษณะสะเก็ดเป็นมัน ผื่นแดง มีอาการเช่นนี้ตั้งแต่วัยรุ่น เป็นๆหายๆ โดยอาการมักจะกำเริบในเวลาที่อากาศเย็น
คำถาม: ควรเลือกยาใดในการรักษา</t>
        </is>
      </c>
      <c r="C196" s="166" t="inlineStr"/>
      <c r="D196" s="166" t="inlineStr">
        <is>
          <t>Ketoconazole cream</t>
        </is>
      </c>
      <c r="E196" s="166" t="inlineStr">
        <is>
          <t>Mupirocin cream</t>
        </is>
      </c>
      <c r="F196" s="166" t="inlineStr">
        <is>
          <t>Itraconazole</t>
        </is>
      </c>
      <c r="G196" s="166" t="inlineStr">
        <is>
          <t>0.5% beclomethasone propionate cream</t>
        </is>
      </c>
      <c r="H196" s="166" t="inlineStr">
        <is>
          <t>ครีมว่านหางจระเข้</t>
        </is>
      </c>
      <c r="I196" s="165" t="inlineStr">
        <is>
          <t>1</t>
        </is>
      </c>
      <c r="J196" s="166" t="inlineStr">
        <is>
          <t>✅ คำตอบที่ถูกต้อง: ข้อ ก. Ketoconazole cream
🎯 ทำไมข้อนี้ถึงถูก:
Seborrheic dermatitis สัมพันธ์กับการเพิ่มจำนวนของเชื้อยีสต์ Malassezia restricta / globosa การรักษาทางเลือกแรกสำหรับผื่นบริเวณใบหน้าคือ topical antifungal cream เช่น 2% Ketoconazole cream ทาวันละ 1-2 ครั้ง มีประสิทธิภาพดีในการลดจำนวนเชื้อยีสต์และต้านการอักเสบโดยไม่ทำให้เกิดผลข้างเคียงผิวหนังฝ่อ
🔍 ข้ออื่นผิดเพราะอะไร:
• ข้อ ข. Mupirocin cream: เป็นยาปฏิชีวนะเฉพาะที่สำหรับเชื้อแบคทีเรียแกรมบวก เช่น Staphylococcus aureus ไม่มีฤทธิ์ต่อเชื้อราหรือ seborrheic dermatitis
• ข้อ ค. Itraconazole: เป็นยากินต้านเชื้อราระบบ systemic สงวนไว้สำหรับกรณีดื้อยา รุนแรง หรือกระจายตัวกว้างขวาง ไม่จำเป็นต้องใช้สำหรับผื่นเฉพาะที่ใบหน้า
• ข้อ ง. 0.5% beclomethasone propionate cream: เป็น potent topical corticosteroid ห้ามทาบนใบหน้านานเนื่องจากทำให้ผิวบาง เส้นเลือดฝอยแตก (telangiectasia) และ perioral dermatitis
• ข้อ จ. ครีมว่านหางจระเข้: มีฤทธิ์เพียงให้ความชุ่มชื้นและลดการระคายเคือง ไม่ใช่ยารักษามาตรฐานที่มีฤทธิ์ต้านเชื้อ Malassezia</t>
        </is>
      </c>
      <c r="K196" s="166" t="inlineStr"/>
      <c r="L196" s="166" t="inlineStr">
        <is>
          <t>Dermatologic</t>
        </is>
      </c>
      <c r="M196" s="166" t="inlineStr">
        <is>
          <t>Eczema &amp; Dermatitis</t>
        </is>
      </c>
      <c r="N196" s="165" t="inlineStr">
        <is>
          <t>Clinic</t>
        </is>
      </c>
      <c r="O196" s="166" t="inlineStr">
        <is>
          <t>[SOURCE: Pharma Plus เล่มม่วง 2 - ข้อสอบย้อนหลัง PLE-CC1 ปี 2564 วันที่ 2 ข้อ 25]</t>
        </is>
      </c>
      <c r="P196" s="165" t="inlineStr">
        <is>
          <t>ข้อสอบเก่า</t>
        </is>
      </c>
      <c r="Q196" s="165" t="inlineStr">
        <is>
          <t>2564</t>
        </is>
      </c>
      <c r="R196" s="165" t="inlineStr"/>
    </row>
    <row r="197" ht="24" customHeight="1" s="49">
      <c r="A197" s="165" t="n">
        <v>195</v>
      </c>
      <c r="B197" s="166" t="inlineStr">
        <is>
          <t>[กรณีศึกษา]
ผู้ป่วยเพศชายเป็นตุ่มแดง ตุ่มน้ำใสที่ง่ามนิ้วระหว่างนิ้วชี้กับนิ้วกลางและนิ้วกลางกับนิ้วนาง คันมากรอบมือและเวลากลางคืน มีอาชีพทำงานก่อสร้าง ฐานะยากจน ภรรยาที่นอนด้วยกันก็เป็นเหมือนกัน
คำถาม: อาการของผู้ป่วย เข้าได้กับข้อใด</t>
        </is>
      </c>
      <c r="C197" s="166" t="inlineStr"/>
      <c r="D197" s="166" t="inlineStr">
        <is>
          <t>Scabies</t>
        </is>
      </c>
      <c r="E197" s="166" t="inlineStr">
        <is>
          <t>Body lice</t>
        </is>
      </c>
      <c r="F197" s="166" t="inlineStr">
        <is>
          <t>Tinea corporis</t>
        </is>
      </c>
      <c r="G197" s="166" t="inlineStr">
        <is>
          <t>Contact Dermatitis</t>
        </is>
      </c>
      <c r="H197" s="166" t="inlineStr">
        <is>
          <t>Atopic dermatitis</t>
        </is>
      </c>
      <c r="I197" s="165" t="inlineStr">
        <is>
          <t>1</t>
        </is>
      </c>
      <c r="J197" s="166" t="inlineStr">
        <is>
          <t>✅ คำตอบที่ถูกต้อง: ข้อ ก. Scabies
🎯 ทำไมข้อนี้ถึงถูก:
รอยโรคตุ่มแดงตุ่มน้ำใส (papules and vesicles) บริเวณง่ามนิ้วมือ (interdigital web spaces) ร่วมกับอาการคันรุนแรงเวลากลางคืน (nocturnal pruritus) และมีคนใกล้ชิด (ภรรยาที่นอนด้วยกัน) มีอาการเหมือนกัน เข้าได้กับโรคหิด (scabies) ที่เกิดจากการติดเชื้อ Sarcoptes scabiei
🔍 ข้ออื่นผิดเพราะอะไร:
• • ข้อ ข.: Body lice (Pediculus humanus corporis) พบบริเวณลำตัวและตามรอยตะเข็บเสื้อผ้า ไม่ได้มีรอยโรคจำเพาะที่ interdigital spaces
• ข้อ ค.: Tinea corporis เป็นการติดเชื้อราที่ผิวหนัง ลักษณะผื่นเป็น annular plaque ขอบยกนูนชัดเจนและมี central clearing มักไม่ติดต่อพร้อมกันในครอบครัวอย่างรวดเร็วเช่นนี้
• ข้อ ง.: Contact dermatitis มักจำกัดเฉพาะบริเวณที่สัมผัสสารก่อภูมิแพ้หรือสารระคายเคือง และไม่ติดต่อสู่ภรรยา
• ข้อ จ.: Atopic dermatitis มักมีประวัติภูมิแพ้เรื้อรัง รอยโรคตามข้อพับ (flexural surfaces) ไม่ติดต่อระหว่างบุคคล</t>
        </is>
      </c>
      <c r="K197" s="166" t="inlineStr">
        <is>
          <t>Scabies and Lice</t>
        </is>
      </c>
      <c r="L197" s="166" t="inlineStr">
        <is>
          <t>Dermatologic</t>
        </is>
      </c>
      <c r="M197" s="166" t="inlineStr">
        <is>
          <t>Eczema &amp; Dermatitis</t>
        </is>
      </c>
      <c r="N197" s="165" t="inlineStr">
        <is>
          <t>Clinic</t>
        </is>
      </c>
      <c r="O197" s="166" t="inlineStr">
        <is>
          <t>ข้อสอบเก่า</t>
        </is>
      </c>
      <c r="P197" s="165" t="inlineStr">
        <is>
          <t>ข้อสอบเก่า</t>
        </is>
      </c>
      <c r="Q197" s="165" t="inlineStr">
        <is>
          <t>2565</t>
        </is>
      </c>
      <c r="R197" s="165" t="inlineStr"/>
    </row>
    <row r="198" ht="24" customHeight="1" s="49">
      <c r="A198" s="165" t="n">
        <v>196</v>
      </c>
      <c r="B198" s="166" t="inlineStr">
        <is>
          <t>[กรณีศึกษา]
ผู้ป่วยเพศชายเป็นตุ่มแดง ตุ่มน้ำใสที่ง่ามนิ้วระหว่างนิ้วชี้กับนิ้วกลางและนิ้วกลางกับนิ้วนาง คันมากรอบมือและเวลากลางคืน มีอาชีพทำงานก่อสร้าง ฐานะยากจน ภรรยาที่นอนด้วยกันก็เป็นเหมือนกัน
คำถาม: ยาใดใช้รักษาโรคดังกล่าว</t>
        </is>
      </c>
      <c r="C198" s="166" t="inlineStr"/>
      <c r="D198" s="166" t="inlineStr">
        <is>
          <t>Oral ivermectin</t>
        </is>
      </c>
      <c r="E198" s="166" t="inlineStr">
        <is>
          <t>Selenium sulfide shampoo</t>
        </is>
      </c>
      <c r="F198" s="166" t="inlineStr">
        <is>
          <t>Gamma benzene hexachloride cream</t>
        </is>
      </c>
      <c r="G198" s="166" t="inlineStr">
        <is>
          <t>Permethrin cream</t>
        </is>
      </c>
      <c r="H198" s="166" t="inlineStr">
        <is>
          <t>Dexamethasone cream</t>
        </is>
      </c>
      <c r="I198" s="165" t="inlineStr">
        <is>
          <t>4</t>
        </is>
      </c>
      <c r="J198" s="166" t="inlineStr">
        <is>
          <t>✅ คำตอบที่ถูกต้อง: ข้อ ง. Permethrin cream
🎯 ทำไมข้อนี้ถึงถูก:
ยามาตรฐาน first-line treatment สำหรับ scabies คือ 5% Permethrin cream โดยทาทั่วตัวตั้งแต่คอจรดปลายเท้า ทิ้งไว้ 8-14 ชั่วโมงแล้วล้างออก และทาซ้ำอีกครั้งใน 1-2 สัปดาห์ ร่วมกับการรักษาคู่นอนหรือสมาชิกในบ้านพร้อมกัน
🔍 ข้ออื่นผิดเพราะอะไร:
• • ข้อ ก.: Oral ivermectin (200 mcg/kg) เป็นทางเลือก second-line หรือใช้ใน crusted (Norwegian) scabies และ institutional outbreaks
• ข้อ ข.: Selenium sulfide shampoo ใช้รักษาเกลื้อน (tinea versicolor) และรังแค ไม่สามารถฆ่าตัวหิดได้
• ข้อ ค.: Gamma benzene hexachloride (Lindane) มี neurotoxicity เสี่ยงต่ออาการชัก ปัจจุบันเป็น third-line และถูกยกเลิกการใช้ในหลายประเทศ
• ข้อ จ.: Dexamethasone cream เป็น topical corticosteroid ห้ามใช้เป็นยาเดี่ยวเพราะจะกดภูมิคุ้มกันและบดบังรอยโรค (scabies incognito)</t>
        </is>
      </c>
      <c r="K198" s="166" t="inlineStr">
        <is>
          <t>Scabies and Lice</t>
        </is>
      </c>
      <c r="L198" s="166" t="inlineStr">
        <is>
          <t>Dermatologic</t>
        </is>
      </c>
      <c r="M198" s="166" t="inlineStr">
        <is>
          <t>Eczema &amp; Dermatitis</t>
        </is>
      </c>
      <c r="N198" s="165" t="inlineStr">
        <is>
          <t>Clinic</t>
        </is>
      </c>
      <c r="O198" s="166" t="inlineStr">
        <is>
          <t>ข้อสอบเก่า</t>
        </is>
      </c>
      <c r="P198" s="165" t="inlineStr">
        <is>
          <t>ข้อสอบเก่า</t>
        </is>
      </c>
      <c r="Q198" s="165" t="inlineStr">
        <is>
          <t>2565</t>
        </is>
      </c>
      <c r="R198" s="165" t="inlineStr"/>
    </row>
    <row r="199" ht="24" customHeight="1" s="49">
      <c r="A199" s="165" t="n">
        <v>197</v>
      </c>
      <c r="B199" s="166" t="inlineStr">
        <is>
          <t>[กรณีศึกษา]
ผู้ป่วยชายปวดฟันบริเวณฟันคุด เหงือกบวม ได้รับ ibuprofen หลังจากนั้น 2 วัน เกิดผื่นนูนแดงสลับราบ ไม่มีอาการที่เยื่อบุผิว เคยใช้ diclofenac gel ทาบ่อยๆ เพราะมีอาการปวดเมื่อยจากการเล่นกีฬาเป็นประจำ แต่ไม่มีอาการแพ้
คำถาม: อาการแพ้ ibuprofen เป็นลักษณะใด</t>
        </is>
      </c>
      <c r="C199" s="166" t="inlineStr"/>
      <c r="D199" s="166" t="inlineStr">
        <is>
          <t>SJS</t>
        </is>
      </c>
      <c r="E199" s="166" t="inlineStr">
        <is>
          <t>AGEP</t>
        </is>
      </c>
      <c r="F199" s="166" t="inlineStr">
        <is>
          <t>MP rash</t>
        </is>
      </c>
      <c r="G199" s="166" t="inlineStr">
        <is>
          <t>Urticaria</t>
        </is>
      </c>
      <c r="H199" s="166" t="inlineStr">
        <is>
          <t>Angioedema</t>
        </is>
      </c>
      <c r="I199" s="165" t="inlineStr">
        <is>
          <t>3</t>
        </is>
      </c>
      <c r="J199" s="166" t="inlineStr">
        <is>
          <t>✅ คำตอบที่ถูกต้อง: ข้อ ค. MP rash
🎯 ทำไมข้อนี้ถึงถูก:
ลักษณะผื่นตุ่มนูนแดงสลับราบ (erythematous macules and papules) ที่เกิดขึ้นหลังได้รับยา 2 วัน โดยไม่มีแผลที่เยื่อบุผิว (mucosal involvement) เข้าได้กับ maculopapular rash (MP rash หรือ morbilliform drug eruption) ซึ่งเป็น cutaneous adverse drug reaction ชนิดที่พบบ่อยที่สุด
🔍 ข้ออื่นผิดเพราะอะไร:
• • ข้อ ก.: SJS (Stevens-Johnson syndrome) เป็น severe cutaneous adverse reaction ที่มี mucosal involvement อย่างน้อย 2 ตำแหน่ง ร่วมกับ epidermal detachment และ target lesions
• ข้อ ข.: AGEP (acute generalized exanthematous pustulosis) เป็นผื่นตุ่มหนองปลอดเชื้อขนาดเล็กจำนวนมาก (non-follicular sterile pustules) บนผิวหนังสีแดง ร่วมกับมีไข้สูง
• ข้อ ง.: Urticaria (ลมพิษ) ผื่นเป็นปื้นนูนแดง คันมาก (wheal and flare) รูปร่างเปลี่ยนแปลงได้ ยุบหายได้เองภายใน 24 ชั่วโมง
• ข้อ จ.: Angioedema เป็นการบวมของเนื้อเยื่อใต้ผิวหนังชั้นลึก เช่น เปลือกตา ริมฝีปาก ลิ้น หรือทางเดินหายใจ</t>
        </is>
      </c>
      <c r="K199" s="166" t="inlineStr">
        <is>
          <t>Adverse drug reactions</t>
        </is>
      </c>
      <c r="L199" s="166" t="inlineStr">
        <is>
          <t>Dermatologic</t>
        </is>
      </c>
      <c r="M199" s="166" t="inlineStr">
        <is>
          <t>Eczema &amp; Dermatitis</t>
        </is>
      </c>
      <c r="N199" s="165" t="inlineStr">
        <is>
          <t>Clinic</t>
        </is>
      </c>
      <c r="O199" s="166" t="inlineStr">
        <is>
          <t>ข้อสอบเก่า</t>
        </is>
      </c>
      <c r="P199" s="165" t="inlineStr">
        <is>
          <t>ข้อสอบเก่า</t>
        </is>
      </c>
      <c r="Q199" s="165" t="inlineStr">
        <is>
          <t>2565</t>
        </is>
      </c>
      <c r="R199" s="165" t="inlineStr"/>
    </row>
    <row r="200" ht="24" customHeight="1" s="49">
      <c r="A200" s="165" t="n">
        <v>198</v>
      </c>
      <c r="B200" s="166" t="inlineStr">
        <is>
          <t>[กรณีศึกษา]
ผู้ป่วยชายปวดฟันบริเวณฟันคุด เหงือกบวม ได้รับ ibuprofen หลังจากนั้น 2 วัน เกิดผื่นนูนแดงสลับราบ ไม่มีอาการที่เยื่อบุผิว เคยใช้ diclofenac gel ทาบ่อยๆ เพราะมีอาการปวดเมื่อยจากการเล่นกีฬาเป็นประจำ แต่ไม่มีอาการแพ้
คำถาม: ผู้ป่วยรายนี้ควรเลี่ยงยาใด</t>
        </is>
      </c>
      <c r="C200" s="166" t="inlineStr"/>
      <c r="D200" s="166" t="inlineStr">
        <is>
          <t>Naproxen</t>
        </is>
      </c>
      <c r="E200" s="166" t="inlineStr">
        <is>
          <t>Celecoxib</t>
        </is>
      </c>
      <c r="F200" s="166" t="inlineStr">
        <is>
          <t>Diclofenac</t>
        </is>
      </c>
      <c r="G200" s="166" t="inlineStr">
        <is>
          <t>Indomethacin</t>
        </is>
      </c>
      <c r="H200" s="166" t="inlineStr">
        <is>
          <t>Mefenamic acid</t>
        </is>
      </c>
      <c r="I200" s="165" t="inlineStr">
        <is>
          <t>1</t>
        </is>
      </c>
      <c r="J200" s="166" t="inlineStr">
        <is>
          <t>✅ คำตอบที่ถูกต้อง: ข้อ ก. Naproxen
🎯 ทำไมข้อนี้ถึงถูก:
ผู้ป่วยแพ้ยา ibuprofen เกิดผื่น MP rash ซึ่งเป็น delayed T-cell mediated hypersensitivity มักสัมพันธ์กับโครงสร้างทางเคมีที่คล้ายคลึงกัน (chemical structure cross-reactivity) ดังนั้นผู้ป่วยจึงควรหลีกเลี่ยงยาในกลุ่ม propionic acid derivatives เหมือนกัน ได้แก่ Naproxen
🔍 ข้ออื่นผิดเพราะอะไร:
• • ข้อ ข.: Celecoxib เป็น selective COX-2 inhibitor ในกลุ่ม diaryl-substituted pyrazole มีโครงสร้างทางเคมีแตกต่างออกไป
• ข้อ ค.: Diclofenac เป็น acetic acid derivative ซึ่งโจทย์ระบุว่าผู้ป่วยเคยใช้ topical diclofenac ได้โดยไม่มีอาการแพ้
• ข้อ ง.: Indomethacin เป็น indole acetic acid derivative มีโครงสร้างต่างกลุ่ม
• ข้อ จ.: Mefenamic acid เป็น fenamate (anthranilic acid derivative) มีโครงสร้างต่างกลุ่ม</t>
        </is>
      </c>
      <c r="K200" s="166" t="inlineStr">
        <is>
          <t>Adverse drug reactions</t>
        </is>
      </c>
      <c r="L200" s="166" t="inlineStr">
        <is>
          <t>Dermatologic</t>
        </is>
      </c>
      <c r="M200" s="166" t="inlineStr">
        <is>
          <t>Eczema &amp; Dermatitis</t>
        </is>
      </c>
      <c r="N200" s="165" t="inlineStr">
        <is>
          <t>Clinic</t>
        </is>
      </c>
      <c r="O200" s="166" t="inlineStr">
        <is>
          <t>ข้อสอบเก่า</t>
        </is>
      </c>
      <c r="P200" s="165" t="inlineStr">
        <is>
          <t>ข้อสอบเก่า</t>
        </is>
      </c>
      <c r="Q200" s="165" t="inlineStr">
        <is>
          <t>2565</t>
        </is>
      </c>
      <c r="R200" s="165" t="inlineStr"/>
    </row>
    <row r="201" ht="24" customHeight="1" s="49">
      <c r="A201" s="165" t="n">
        <v>199</v>
      </c>
      <c r="B201" s="166" t="inlineStr">
        <is>
          <t>[สถานการณ์]
ผู้ป่วยมีผื่นที่เท้าและง่ามนิ้วเท้า มีลักษณะเป็นขุยสีขาว คัน ประวัติทำงานโรงงานขนมจีนเท้าแช่น้ำนานประมาณ 4 ชั่วโมงต่อวัน
คำถาม: ผู้ป่วยมีอาการของโรคใด</t>
        </is>
      </c>
      <c r="C201" s="166" t="inlineStr"/>
      <c r="D201" s="166" t="inlineStr">
        <is>
          <t>Tinea versicolor</t>
        </is>
      </c>
      <c r="E201" s="166" t="inlineStr">
        <is>
          <t>Tinea pedis</t>
        </is>
      </c>
      <c r="F201" s="166" t="inlineStr">
        <is>
          <t>Tinea cruris</t>
        </is>
      </c>
      <c r="G201" s="166" t="inlineStr">
        <is>
          <t>Tinea capitis</t>
        </is>
      </c>
      <c r="H201" s="166" t="inlineStr">
        <is>
          <t>Tinea corporis</t>
        </is>
      </c>
      <c r="I201" s="165" t="inlineStr">
        <is>
          <t>2</t>
        </is>
      </c>
      <c r="J201" s="166" t="inlineStr">
        <is>
          <t>✅ คำตอบที่ถูกต้อง: ข้อ ข. Tinea pedis
🎯 ทำไมข้อนี้ถึงถูก:
ผื่นคัน ขุยขาว ยุ่ย บริเวณง่ามนิ้วเท้าและฝ่าเท้า ร่วมกับประวัติเท้าแช่น้ำอับชื้นเป็นเวลานาน เป็นลักษณะทางคลินิกที่จำเพาะของ Tinea pedis (โรคน้ำกัดเท้าหรือเชื้อราที่เท้า)
🔍 ข้ออื่นผิดเพราะอะไร:
• ข้อ ก.: Tinea versicolor (เกลื้อน) เกิดจากเชื้อ Malassezia มักพบบริเวณลำตัว หน้าอก หลัง เป็นรอยด่างสีขาว น้ำตาล หรือแดง
• ข้อ ค.: Tinea cruris คือการติดเชื้อรากลุ่ม dermatophyte บริเวณขาหนีบ (สังคัง)
• ข้อ ง.: Tinea capitis คือการติดเชื้อราที่บริเวณหนังศีรษะและเส้นผม พบบ่อยในเด็ก
• ข้อ จ.: Tinea corporis คือกลากตามลำตัว มีลักษณะเป็นผื่นวงกลมขอบนูนแดงคัน ชัดเจน</t>
        </is>
      </c>
      <c r="K201" s="166" t="inlineStr">
        <is>
          <t>Fungal Skin Infections</t>
        </is>
      </c>
      <c r="L201" s="166" t="inlineStr">
        <is>
          <t>Dermatologic</t>
        </is>
      </c>
      <c r="M201" s="166" t="inlineStr">
        <is>
          <t>Superficial fungal</t>
        </is>
      </c>
      <c r="N201" s="165" t="inlineStr">
        <is>
          <t>Clinic</t>
        </is>
      </c>
      <c r="O201" s="166" t="inlineStr">
        <is>
          <t>ข้อสอบเก่า</t>
        </is>
      </c>
      <c r="P201" s="165" t="inlineStr">
        <is>
          <t>ข้อสอบเก่า</t>
        </is>
      </c>
      <c r="Q201" s="165" t="inlineStr">
        <is>
          <t>2565</t>
        </is>
      </c>
      <c r="R201" s="165" t="inlineStr"/>
    </row>
    <row r="202" ht="24" customHeight="1" s="49">
      <c r="A202" s="165" t="n">
        <v>200</v>
      </c>
      <c r="B202" s="166" t="inlineStr">
        <is>
          <t>[สถานการณ์]
ผู้ป่วยมีผื่นที่เท้าและง่ามนิ้วเท้า มีลักษณะเป็นขุยสีขาว คัน ประวัติทำงานโรงงานขนมจีนเท้าแช่น้ำนานประมาณ 4 ชั่วโมงต่อวัน
คำถาม: ผู้ป่วยควรได้รับยาใด</t>
        </is>
      </c>
      <c r="C202" s="166" t="inlineStr"/>
      <c r="D202" s="166" t="inlineStr">
        <is>
          <t>Griseofulvin</t>
        </is>
      </c>
      <c r="E202" s="166" t="inlineStr">
        <is>
          <t>Coal tar shampoo</t>
        </is>
      </c>
      <c r="F202" s="166" t="inlineStr">
        <is>
          <t>Clotrimazole 1% cream</t>
        </is>
      </c>
      <c r="G202" s="166" t="inlineStr">
        <is>
          <t>Selenium sulfide 2.5% shampoo</t>
        </is>
      </c>
      <c r="H202" s="166" t="inlineStr">
        <is>
          <t>Fluconazole 400 mg single dose</t>
        </is>
      </c>
      <c r="I202" s="165" t="inlineStr">
        <is>
          <t>3</t>
        </is>
      </c>
      <c r="J202" s="166" t="inlineStr">
        <is>
          <t>✅ คำตอบที่ถูกต้อง: ข้อ ค. Clotrimazole 1% cream
🎯 ทำไมข้อนี้ถึงถูก:
Tinea pedis ระดับไม่รุนแรง การรักษาอันดับแรกคือ ยาทาต้านเชื้อรากลุ่ม imidazole เช่น Clotrimazole 1% cream ทาวันละ 2 ครั้งต่อเนื่องอย่างน้อย 2-4 สัปดาห์
🔍 ข้ออื่นผิดเพราะอะไร:
• ข้อ ก.: Griseofulvin เป็นยารับประทาน สงวนไว้สำหรับ tinea capitis หรือการติดเชื้อราที่เล็บและผิวหนังบริเวณกว้างที่ไม่ตอบสนองต่อยาทา
• ข้อ ข.: Coal tar shampoo ใช้รักษาโรคสะเก็ดเงิน (psoriasis) และ seborrheic dermatitis ไม่ใช่ยาฆ่าเชื้อรา
• ข้อ ง.: Selenium sulfide shampoo ใช้รักษาเกลื้อน (tinea versicolor) และรังแค ไม่ใช่การรักษามาตรฐานของ tinea pedis
• ข้อ จ.: Fluconazole 400 mg single dose ไม่ใช่ขนาดยามาตรฐานสำหรับ tinea pedis และควรเริ่มด้วยยาทาก่อนเสมอ</t>
        </is>
      </c>
      <c r="K202" s="166" t="inlineStr">
        <is>
          <t>Fungal Skin Infections</t>
        </is>
      </c>
      <c r="L202" s="166" t="inlineStr">
        <is>
          <t>Dermatologic</t>
        </is>
      </c>
      <c r="M202" s="166" t="inlineStr">
        <is>
          <t>Superficial fungal</t>
        </is>
      </c>
      <c r="N202" s="165" t="inlineStr">
        <is>
          <t>Clinic</t>
        </is>
      </c>
      <c r="O202" s="166" t="inlineStr">
        <is>
          <t>ข้อสอบเก่า</t>
        </is>
      </c>
      <c r="P202" s="165" t="inlineStr">
        <is>
          <t>ข้อสอบเก่า</t>
        </is>
      </c>
      <c r="Q202" s="165" t="inlineStr">
        <is>
          <t>2565</t>
        </is>
      </c>
      <c r="R202" s="165" t="inlineStr"/>
    </row>
    <row r="203" ht="24" customHeight="1" s="49">
      <c r="A203" s="165" t="n">
        <v>201</v>
      </c>
      <c r="B203" s="166" t="inlineStr">
        <is>
          <t>[สถานการณ์]
ชายอายุ 22 ปี เป็นผื่นขอบชัด คัน นูน แดง เป็นมาประมาณ 3 ชั่วโมง ก่อนหน้านี้ไปหาหนังสือที่ห้องสมุด เคยมีอาการแบบนี้มาก่อนและหายภายใน 1 ชั่วโมง แม่มีประวัติเป็นโรคหืด ปฏิเสธแพ้ยา/โรคประจำตัว
คำถาม: ข้อใดไม่เกี่ยวข้องกับพยาธิกำเนิดของโรค</t>
        </is>
      </c>
      <c r="C203" s="166" t="inlineStr"/>
      <c r="D203" s="166" t="inlineStr">
        <is>
          <t>T-cell</t>
        </is>
      </c>
      <c r="E203" s="166" t="inlineStr">
        <is>
          <t>Mast cell</t>
        </is>
      </c>
      <c r="F203" s="166" t="inlineStr">
        <is>
          <t>Histamine</t>
        </is>
      </c>
      <c r="G203" s="166" t="inlineStr">
        <is>
          <t>IgE-mediated</t>
        </is>
      </c>
      <c r="H203" s="166" t="inlineStr">
        <is>
          <t>Type 1 hypersensitivity</t>
        </is>
      </c>
      <c r="I203" s="165" t="inlineStr">
        <is>
          <t>1</t>
        </is>
      </c>
      <c r="J203" s="166" t="inlineStr">
        <is>
          <t>✅ คำตอบที่ถูกต้อง: ข้อ ก. T-cell
🎯 ทำไมข้อนี้ถึงถูก:
ผื่นลมพิษ (Urticaria) เป็นปฏิกิริยา Type 1 hypersensitivity เกิดจาก IgE กระตุ้นให้ Mast cell เกิด degranulation ปล่อย Histamine ออกมา ทำให้หลอดเลือดขยายตัวและบวม จึงไม่เกี่ยวข้องกับ T-cell-mediated response (Type 4)
🔍 ข้ออื่นผิดเพราะอะไร:
• ข้อ ข.: Mast cell มีบทบาทหลักในการหลั่งสารสื่อกลางการอักเสบเมื่อจับกับ IgE
• ข้อ ค.: Histamine เป็นสารหลักที่หลั่งจาก mast cell ทำให้เกิดอาการคัน หลอดเลือดขยายตัว และเกิด wheal and flare
• ข้อ ง.: IgE-mediated เป็นกลไกหลักของภูมิแพ้เฉียบพลันที่ก่อให้เกิดลมพิษ
• ข้อ จ.: Type 1 hypersensitivity คือรูปแบบการแพ้แบบเฉียบพลันที่เป็นกลไกการเกิดของลมพิษ</t>
        </is>
      </c>
      <c r="K203" s="166" t="inlineStr">
        <is>
          <t>Allergic and Immunologic Skin Disorders</t>
        </is>
      </c>
      <c r="L203" s="166" t="inlineStr">
        <is>
          <t>Dermatologic</t>
        </is>
      </c>
      <c r="M203" s="166" t="inlineStr">
        <is>
          <t>Urticaria &amp; Angioedema</t>
        </is>
      </c>
      <c r="N203" s="165" t="inlineStr">
        <is>
          <t>Clinic</t>
        </is>
      </c>
      <c r="O203" s="166" t="inlineStr">
        <is>
          <t>ข้อสอบเก่า</t>
        </is>
      </c>
      <c r="P203" s="165" t="inlineStr">
        <is>
          <t>ข้อสอบเก่า</t>
        </is>
      </c>
      <c r="Q203" s="165" t="inlineStr">
        <is>
          <t>2565</t>
        </is>
      </c>
      <c r="R203" s="165" t="inlineStr"/>
    </row>
    <row r="204" ht="24" customHeight="1" s="49">
      <c r="A204" s="165" t="n">
        <v>202</v>
      </c>
      <c r="B204" s="166" t="inlineStr">
        <is>
          <t>[สถานการณ์]
ชายอายุ 22 ปี เป็นผื่นขอบชัด คัน นูน แดง เป็นมาประมาณ 3 ชั่วโมง ก่อนหน้านี้ไปหาหนังสือที่ห้องสมุด เคยมีอาการแบบนี้มาก่อนและหายภายใน 1 ชั่วโมง แม่มีประวัติเป็นโรคหืด ปฏิเสธแพ้ยา/โรคประจำตัว
คำถาม: ข้อใดคือที่ใช้ในการรักษาตามแนวทางการรักษาโรคลมพิษ</t>
        </is>
      </c>
      <c r="C204" s="166" t="inlineStr"/>
      <c r="D204" s="166" t="inlineStr">
        <is>
          <t>ครีมพญายอ</t>
        </is>
      </c>
      <c r="E204" s="166" t="inlineStr">
        <is>
          <t>Loratadine</t>
        </is>
      </c>
      <c r="F204" s="166" t="inlineStr">
        <is>
          <t>Hydroxyzine</t>
        </is>
      </c>
      <c r="G204" s="166" t="inlineStr">
        <is>
          <t>Hydrocortisone cream</t>
        </is>
      </c>
      <c r="H204" s="166" t="inlineStr">
        <is>
          <t>Clobetasol propionate cream</t>
        </is>
      </c>
      <c r="I204" s="165" t="inlineStr">
        <is>
          <t>2</t>
        </is>
      </c>
      <c r="J204" s="166" t="inlineStr">
        <is>
          <t>✅ คำตอบที่ถูกต้อง: ข้อ ข. Loratadine
🎯 ทำไมข้อนี้ถึงถูก:
ตามแนวทางการรักษาโรคลมพิษสากล ยาอันดับแรกที่แนะนำคือ Second-generation H1-antihistamine เช่น Loratadine เนื่องจากมีประสิทธิภาพดี ออกฤทธิ์ยาว และไม่ง่วงซึม
🔍 ข้ออื่นผิดเพราะอะไร:
• ข้อ ก.: ครีมพญายอ ใช้บรรเทาอาการของโรคเริมและงูสวัด ไม่มีบทบาทในการรักษาโรคลมพิษ
• ข้อ ค.: Hydroxyzine เป็น First-generation H1-antihistamine ทำให้ง่วงซึมมากและมีผล anticholinergic จึงไม่ใช่อันดับแรกตามแนวทางปัจจุบัน
• ข้อ ง.: Hydrocortisone cream ยาสเตียรอยด์ทาไม่มีประสิทธิภาพในการรักษาโรคลมพิษ เนื่องจากพยาธิสภาพเกิดจาก histamine ในชั้น dermis ลึก
• ข้อ จ.: Clobetasol propionate cream สเตียรอยด์ทาความแรงสูง ไม่ใช่ยาที่ใช้รักษาโรคลมพิษ และอาจก่อให้เกิดผลข้างเคียงผิวหนังฝ่อ</t>
        </is>
      </c>
      <c r="K204" s="166" t="inlineStr">
        <is>
          <t>Urticaria Management</t>
        </is>
      </c>
      <c r="L204" s="166" t="inlineStr">
        <is>
          <t>Dermatologic</t>
        </is>
      </c>
      <c r="M204" s="166" t="inlineStr">
        <is>
          <t>Eczema &amp; Dermatitis</t>
        </is>
      </c>
      <c r="N204" s="165" t="inlineStr">
        <is>
          <t>Clinic</t>
        </is>
      </c>
      <c r="O204" s="166" t="inlineStr">
        <is>
          <t>ข้อสอบเก่า</t>
        </is>
      </c>
      <c r="P204" s="165" t="inlineStr">
        <is>
          <t>ข้อสอบเก่า</t>
        </is>
      </c>
      <c r="Q204" s="165" t="inlineStr">
        <is>
          <t>2565</t>
        </is>
      </c>
      <c r="R204" s="165" t="inlineStr"/>
    </row>
    <row r="205" ht="24" customHeight="1" s="49">
      <c r="A205" s="176" t="n">
        <v>203</v>
      </c>
      <c r="B205" t="inlineStr">
        <is>
          <t>ผู้ป่วยชาย มีอาการคัน บริเวณหนังศีรษะ เกาเป็นสะเก็ด เป็นขุย หนังศีรษะแดง เส้นผมหัก ข้อใดต่อไปนี้เป็นเชื้อก่อโรค</t>
        </is>
      </c>
      <c r="D205" t="inlineStr">
        <is>
          <t>Malassezia furfur</t>
        </is>
      </c>
      <c r="E205" t="inlineStr">
        <is>
          <t>Candida albicans</t>
        </is>
      </c>
      <c r="F205" t="inlineStr">
        <is>
          <t>Trichophyton</t>
        </is>
      </c>
      <c r="G205" t="inlineStr">
        <is>
          <t>Cutibacterium acnes</t>
        </is>
      </c>
      <c r="H205" t="inlineStr">
        <is>
          <t>Pediculus humanus</t>
        </is>
      </c>
      <c r="I205" t="n">
        <v>3</v>
      </c>
      <c r="J205" t="inlineStr">
        <is>
          <t>✅ คำตอบที่ถูกต้อง: ข้อ ค. Trichophyton
🎯 ทำไมข้อนี้ถึงถูก: อาการคัน หนังศีรษะเป็นสะเก็ดขุย และลักษณะจำเพาะคือ 'เส้นผมหัก' (broken hairs / black dot) บ่งชี้ถึงโรคเชื้อราที่ศีรษะหรือชันนะตุ (Tinea capitis) ซึ่งเกิดจากกลุ่มเชื้อรา Dermatophytes โดยเฉพาะสกุล Trichophyton (เช่น T. tonsurans) และ Microsporum
🔍 ข้ออื่นผิดเพราะอะไร:
•
ข
้
อ
ก
.
M
a
l
a
s
s
e
z
i
a
f
u
r
f
u
r
:
เ
ป
็
น
เ
ช
ื
้
อ
ย
ี
ส
ต
์
ก
่
อ
โ
ร
ค
เ
ก
ล
ื
้
อ
น
(
T
i
n
e
a
v
e
r
s
i
c
o
l
o
r
)
แ
ล
ะ
ส
ั
ม
พ
ั
น
ธ
์
ก
ั
บ
s
e
b
o
r
r
h
e
i
c
d
e
r
m
a
t
i
t
i
s
ห
ร
ื
อ
ร
ั
ง
แ
ค
แ
ต
่
ไ
ม
่
ท
ำ
ใ
ห
้
เ
ส
้
น
ผ
ม
ห
ั
ก
เ
ป
ร
า
ะ
•
ข
้
อ
ข
.
C
a
n
d
i
d
a
a
l
b
i
c
a
n
s
:
ก
่
อ
โ
ร
ค
ต
ิ
ด
เ
ช
ื
้
อ
ร
า
แ
ค
น
ด
ิ
ด
า
ม
ั
ก
เ
ก
ิ
ด
บ
ร
ิ
เ
ว
ณ
ผ
ิ
ว
ห
น
ั
ง
อ
ั
บ
ช
ื
้
น
ซ
อ
ก
พ
ั
บ
(
I
n
t
e
r
t
r
i
g
o
)
ห
ร
ื
อ
เ
ย
ื
่
อ
บ
ุ
ไ
ม
่
ก
่
อ
โ
ร
ค
t
i
n
e
a
c
a
p
i
t
i
s
ท
ี
่
ท
ำ
ใ
ห
้
ผ
ม
ห
ั
ก
•
ข
้
อ
ง
.
C
u
t
i
b
a
c
t
e
r
i
u
m
a
c
n
e
s
:
เ
ป
็
น
แ
บ
ค
ท
ี
เ
ร
ี
ย
ป
ร
ะ
จ
ำ
ถ
ิ
่
น
ท
ี
่
เ
ก
ี
่
ย
ว
ข
้
อ
ง
ก
ั
บ
ก
า
ร
เ
ก
ิ
ด
ส
ิ
ว
อ
ั
ก
เ
ส
บ
(
A
c
n
e
v
u
l
g
a
r
i
s
)
•
ข
้
อ
จ
.
P
e
d
i
c
u
l
u
s
h
u
m
a
n
u
s
:
เ
ป
็
น
แ
ม
ล
ง
ป
ร
ส
ิ
ต
ก
่
อ
โ
ร
ค
เ
ห
า
(
P
e
d
i
c
u
l
o
s
i
s
c
a
p
i
t
i
s
)
ม
ี
อ
า
ก
า
ร
ค
ั
น
แ
ล
ะ
พ
บ
ต
ั
ว
ห
ร
ื
อ
ไ
ข
่
เ
ห
า
เ
ก
า
ะ
ต
ิ
ด
โ
ค
น
ผ
ม
แ
ต
่
ไ
ม
่
ท
ำ
ใ
ห
้
เ
ส
้
น
ผ
ม
ห
ั
ก
เ
ป
็
น
ส
ะ
เ
ก
็
ด
ข
ุ
ย
จ
า
ก
เ
ช
ื
้
อ
ร
า</t>
        </is>
      </c>
      <c r="L205" t="inlineStr">
        <is>
          <t>Dermatologic</t>
        </is>
      </c>
      <c r="M205" t="inlineStr">
        <is>
          <t>Superficial fungal</t>
        </is>
      </c>
      <c r="N205" t="inlineStr">
        <is>
          <t>Clinic</t>
        </is>
      </c>
      <c r="O205" t="inlineStr">
        <is>
          <t>[SOURCE: Mock Pharmtutor 2024 Set 1 ข้อ 13]</t>
        </is>
      </c>
      <c r="P205" t="inlineStr">
        <is>
          <t>ข้อสอบจำลอง</t>
        </is>
      </c>
      <c r="Q205" t="inlineStr">
        <is>
          <t>Mock Pharmtutor 2024</t>
        </is>
      </c>
    </row>
    <row r="206" ht="24" customHeight="1" s="49">
      <c r="A206" s="176" t="n">
        <v>204</v>
      </c>
      <c r="B206" t="inlineStr">
        <is>
          <t>ผู้ป่วยชาย มีอาการคล้ายตุ่มน้ำใส ขึ้นบริเวณลำตัว เป็นแนวข้าง มีอาการแสบร้อนบ้างเป็นบางครั้ง และเมื่อนำมือไปสัมผัสจะพบอาการปวดแสบมากขึ้น จากอาการดังกล่าวของผู้ป่วย สาเหตุของการเกิดโรคคือข้อใด</t>
        </is>
      </c>
      <c r="D206" t="inlineStr">
        <is>
          <t>Herpes simplex</t>
        </is>
      </c>
      <c r="E206" t="inlineStr">
        <is>
          <t>Candida albicans</t>
        </is>
      </c>
      <c r="F206" t="inlineStr">
        <is>
          <t>Herpes zoster</t>
        </is>
      </c>
      <c r="G206" t="inlineStr">
        <is>
          <t>Varicella zoster</t>
        </is>
      </c>
      <c r="H206" t="inlineStr">
        <is>
          <t>Streptococcus aureus</t>
        </is>
      </c>
      <c r="I206" t="n">
        <v>4</v>
      </c>
      <c r="J206" t="inlineStr">
        <is>
          <t>✅ คำตอบที่ถูกต้อง: ข้อ ง. Varicella zoster
🎯 ทำไมข้อนี้ถึงถูก: อาการตุ่มน้ำใสขึ้นตามแนวข้างลำตัวตามแนวเส้นประสาท (dermatome) ร่วมกับอาการปวดแสบร้อน (neuropathic pain/allodynia) เป็นลักษณะเฉพาะของโรคงูสวัด (Herpes zoster) ซึ่งมีเชื้อไวรัสที่เป็นสาเหตุต้นกำเนิดคือ Varicella-Zoster Virus (VZV)
🔍 ข้ออื่นผิดเพราะอะไร:
•
ข
้
อ
ก
.
H
e
r
p
e
s
s
i
m
p
l
e
x
:
ไ
ว
ร
ั
ส
H
S
V
ท
ำ
ใ
ห
้
เ
ก
ิ
ด
โ
ร
ค
เ
ร
ิ
ม
ม
ั
ก
เ
ก
ิ
ด
เ
ป
็
น
ก
ล
ุ
่
ม
ต
ุ
่
ม
น
้
ำ
ใ
ส
ท
ี
่
ร
ิ
ม
ฝ
ี
ป
า
ก
(
H
S
V
-
1
)
ห
ร
ื
อ
อ
ว
ั
ย
ว
ะ
เ
พ
ศ
(
H
S
V
-
2
)
ไ
ม
่
ไ
ด
้
เ
ร
ี
ย
ง
ต
ั
ว
ต
า
ม
d
e
r
m
a
t
o
m
e
ล
ำ
ต
ั
ว
ซ
ี
ก
เ
ด
ี
ย
ว
•
ข
้
อ
ข
.
C
a
n
d
i
d
a
a
l
b
i
c
a
n
s
:
เ
ป
็
น
เ
ช
ื
้
อ
ร
า
ไ
ม
่
ไ
ด
้
เ
ก
ิ
ด
เ
ป
็
น
ต
ุ
่
ม
น
้
ำ
ใ
ส
ต
า
ม
แ
น
ว
d
e
r
m
a
t
o
m
e
•
ข
้
อ
ค
.
H
e
r
p
e
s
z
o
s
t
e
r
:
เ
ป
็
น
ช
ื
่
อ
โ
ร
ค
(
D
i
s
e
a
s
e
n
a
m
e
)
ค
ื
อ
ง
ู
ส
ว
ั
ด
ไ
ม
่
ใ
ช
่
ช
ื
่
อ
ข
อ
ง
เ
ช
ื
้
อ
จ
ุ
ล
ช
ี
พ
ท
ี
่
เ
ป
็
น
ส
า
เ
ห
ต
ุ
(
E
t
i
o
l
o
g
i
c
v
i
r
u
s
a
g
e
n
t
ค
ื
อ
V
a
r
i
c
e
l
l
a
z
o
s
t
e
r
v
i
r
u
s
)
•
ข
้
อ
จ
.
S
t
r
e
p
t
o
c
o
c
c
u
s
a
u
r
e
u
s
:
เ
ป
็
น
ก
า
ร
พ
ิ
ม
พ
์
ช
ื
่
อ
แ
บ
ค
ท
ี
เ
ร
ี
ย
ค
ล
า
ด
เ
ค
ล
ื
่
อ
น
แ
ล
ะ
แ
บ
ค
ท
ี
เ
ร
ี
ย
ไ
ม
่
ก
่
อ
ใ
ห
้
เ
ก
ิ
ด
ร
อ
ย
โ
ร
ค
ต
ุ
่
ม
น
้
ำ
ใ
ส
ต
ล
อ
ด
d
e
r
m
a
t
o
m
e</t>
        </is>
      </c>
      <c r="L206" t="inlineStr">
        <is>
          <t>Dermatologic</t>
        </is>
      </c>
      <c r="M206" t="inlineStr">
        <is>
          <t>Herpes &amp; Zoster</t>
        </is>
      </c>
      <c r="N206" t="inlineStr">
        <is>
          <t>Clinic</t>
        </is>
      </c>
      <c r="O206" t="inlineStr">
        <is>
          <t>[SOURCE: Mock Pharmtutor 2024 Set 1 ข้อ 14]</t>
        </is>
      </c>
      <c r="P206" t="inlineStr">
        <is>
          <t>ข้อสอบจำลอง</t>
        </is>
      </c>
      <c r="Q206" t="inlineStr">
        <is>
          <t>Mock Pharmtutor 2024</t>
        </is>
      </c>
    </row>
    <row r="207" ht="24" customHeight="1" s="49">
      <c r="A207" s="176" t="n">
        <v>205</v>
      </c>
      <c r="B207" t="inlineStr">
        <is>
          <t>ผู้ป่วยมาด้วยอาการผื่น บริเวณหน้าผาก หัวคิ้ว และ หลังใบหู ลักษณะเป็นขุย มีสะเก็ดสีเหลือง ร่วมกับอาการคัน ผู้ป่วยรายนี้ควรได้รับยาใด เพื่อบรรเทาอาการ</t>
        </is>
      </c>
      <c r="D207" t="inlineStr">
        <is>
          <t>Topical retinoic acid</t>
        </is>
      </c>
      <c r="E207" t="inlineStr">
        <is>
          <t>1% Selenium sulfide shampoo</t>
        </is>
      </c>
      <c r="F207" t="inlineStr">
        <is>
          <t>2% Ketoconazole cream</t>
        </is>
      </c>
      <c r="G207" t="inlineStr">
        <is>
          <t>Topical mupirocin</t>
        </is>
      </c>
      <c r="H207" t="inlineStr">
        <is>
          <t>Oral Ketoconazole</t>
        </is>
      </c>
      <c r="I207" t="n">
        <v>3</v>
      </c>
      <c r="J207" t="inlineStr">
        <is>
          <t>✅ คำตอบที่ถูกต้อง: ข้อ ค. 2% Ketoconazole cream
🎯 ทำไมข้อนี้ถึงถูก: อาการผื่นแดงเป็นขุย มีสะเก็ดไขมันสีเหลือง (greasy scales) บริเวณหน้าผาก หัวคิ้ว และหลังใบหู เป็นลักษณะเฉพาะของ Seborrheic dermatitis ซึ่งการรักษาเฉพาะที่บนใบหน้าแนะนำให้ใช้ 2% Ketoconazole cream ทาวันละ 1-2 ครั้ง เพื่อลดจำนวนยีสต์ Malassezia และต้านการอักเสบ
🔍 ข้ออื่นผิดเพราะอะไร:
•
ข
้
อ
ก
.
T
o
p
i
c
a
l
r
e
t
i
n
o
i
c
a
c
i
d
:
ใ
ช
้
ส
ำ
ห
ร
ั
บ
ร
ั
ก
ษ
า
ส
ิ
ว
อ
ุ
ด
ต
ั
น
ท
ำ
ใ
ห
้
ผ
ิ
ว
ร
ะ
ค
า
ย
เ
ค
ื
อ
ง
ล
อ
ก
แ
ล
ะ
อ
ั
ก
เ
ส
บ
ม
า
ก
ข
ึ
้
น
ห
า
ก
น
ำ
ม
า
ท
า
ใ
น
s
e
b
o
r
r
h
e
i
c
d
e
r
m
a
t
i
t
i
s
•
ข
้
อ
ข
.
1
%
S
e
l
e
n
i
u
m
s
u
l
f
i
d
e
s
h
a
m
p
o
o
:
เ
ป
็
น
ร
ู
ป
แ
บ
บ
แ
ช
ม
พ
ู
เ
ห
ม
า
ะ
ส
ำ
ห
ร
ั
บ
ใ
ช
้
ส
ร
ะ
ห
น
ั
ง
ศ
ี
ร
ษ
ะ
ก
า
ร
น
ำ
ม
า
ท
า
ค
้
า
ง
ไ
ว
้
บ
ร
ิ
เ
ว
ณ
ผ
ิ
ว
ห
น
้
า
จ
ะ
ร
ะ
ค
า
ย
เ
ค
ื
อ
ง
ส
ู
ง
•
ข
้
อ
ง
.
T
o
p
i
c
a
l
m
u
p
i
r
o
c
i
n
:
เ
ป
็
น
ย
า
ป
ฏ
ิ
ช
ี
ว
น
ะ
ใ
ช
้
ร
ั
ก
ษ
า
ก
า
ร
ต
ิ
ด
เ
ช
ื
้
อ
แ
บ
ค
ท
ี
เ
ร
ี
ย
ท
ี
่
ผ
ิ
ว
ห
น
ั
ง
เ
ช
่
น
I
m
p
e
t
i
g
o
ไ
ม
่
ม
ี
ผ
ล
ต
่
อ
เ
ช
ื
้
อ
ร
า
M
a
l
a
s
s
e
z
i
a
•
ข
้
อ
จ
.
O
r
a
l
K
e
t
o
c
o
n
a
z
o
l
e
:
ก
า
ร
ใ
ช
้
ย
า
ก
ิ
น
ม
ี
ค
ว
า
ม
เ
ส
ี
่
ย
ง
ส
ู
ง
ต
่
อ
พ
ิ
ษ
ท
ี
่
ต
ั
บ
(
s
e
v
e
r
e
h
e
p
a
t
o
t
o
x
i
c
i
t
y
)
จ
ึ
ง
ม
ี
ข
้
อ
ห
้
า
ม
ใ
ช
้
ใ
น
s
u
p
e
r
f
i
c
i
a
l
f
u
n
g
a
l
i
n
f
e
c
t
i
o
n
s
ท
ั
่
ว
ไ
ป</t>
        </is>
      </c>
      <c r="L207" t="inlineStr">
        <is>
          <t>Dermatologic</t>
        </is>
      </c>
      <c r="M207" t="inlineStr">
        <is>
          <t>Seborrheic dermatitis</t>
        </is>
      </c>
      <c r="N207" t="inlineStr">
        <is>
          <t>Clinic</t>
        </is>
      </c>
      <c r="O207" t="inlineStr">
        <is>
          <t>[SOURCE: Mock Pharmtutor 2024 Set 1 ข้อ 16]</t>
        </is>
      </c>
      <c r="P207" t="inlineStr">
        <is>
          <t>ข้อสอบจำลอง</t>
        </is>
      </c>
      <c r="Q207" t="inlineStr">
        <is>
          <t>Mock Pharmtutor 2024</t>
        </is>
      </c>
    </row>
    <row r="208" ht="24" customHeight="1" s="49">
      <c r="A208" s="176" t="n">
        <v>206</v>
      </c>
      <c r="B208" t="inlineStr">
        <is>
          <t>ข้อใดคือ กลไกการออกฤทธิ์ของยา Ketoconazole</t>
        </is>
      </c>
      <c r="D208" t="inlineStr">
        <is>
          <t>จับกับ ergosterol (เยื่อหุ้มเซลล์) ทำให้เกิดรู</t>
        </is>
      </c>
      <c r="E208" t="inlineStr">
        <is>
          <t>ยับยั้งการสร้าง ergosterol โดยยับยั้งเอนไซม์ 14-alpha demethylase</t>
        </is>
      </c>
      <c r="F208" t="inlineStr">
        <is>
          <t>ยับยั้งการสร้าง ergosterol โดยยับยั้งเอนไซม์ squalene epoxidase</t>
        </is>
      </c>
      <c r="G208" t="inlineStr">
        <is>
          <t>ยับยั้งเอนไซม์ B-glucans ซึ่งใช้ในการสร้างผนังเซลล์</t>
        </is>
      </c>
      <c r="H208" t="inlineStr">
        <is>
          <t>ยับยั้งการทำงานของ microtubule ในช่วงการแบ่งตัวแบบ mitosis</t>
        </is>
      </c>
      <c r="I208" t="n">
        <v>2</v>
      </c>
      <c r="J208" t="inlineStr">
        <is>
          <t>✅ คำตอบที่ถูกต้อง: ข้อ ข. ยับยั้งการสร้าง ergosterol โดยยับยั้งเอนไซม์ 14-alpha demethylase
🎯 ทำไมข้อนี้ถึงถูก: Ketoconazole เป็นยาต้านเชื้อรากลุ่ม azole ออกฤทธิ์ยับยั้งเอนไซม์ lanosterol 14-alpha demethylase (CYP51) ซึ่งเป็นเอนไซม์ที่เปลี่ยน lanosterol ไปเป็น ergosterol ส่งผลให้เยื่อหุ้มเซลล์เชื้อราสูญเสียความสมบูรณ์และเซลล์ตาย
🔍 ข้ออื่นผิดเพราะอะไร:
•
ข
้
อ
ก
.
:
เ
ป
็
น
ก
ล
ไ
ก
ก
า
ร
อ
อ
ก
ฤ
ท
ธ
ิ
์
ข
อ
ง
ย
า
ก
ล
ุ
่
ม
P
o
l
y
e
n
e
s
เ
ช
่
น
A
m
p
h
o
t
e
r
i
c
i
n
B
แ
ล
ะ
N
y
s
t
a
t
i
n
•
ข
้
อ
ค
.
:
เ
ป
็
น
ก
ล
ไ
ก
ก
า
ร
อ
อ
ก
ฤ
ท
ธ
ิ
์
ข
อ
ง
ย
า
ก
ล
ุ
่
ม
A
l
l
y
l
a
m
i
n
e
s
เ
ช
่
น
T
e
r
b
i
n
a
f
i
n
e
•
ข
้
อ
ง
.
:
เ
ป
็
น
ก
ล
ไ
ก
ก
า
ร
อ
อ
ก
ฤ
ท
ธ
ิ
์
ข
อ
ง
ย
า
ก
ล
ุ
่
ม
E
c
h
i
n
o
c
a
n
d
i
n
s
เ
ช
่
น
C
a
s
p
o
f
u
n
g
i
n
,
M
i
c
a
f
u
n
g
i
n
•
ข
้
อ
จ
.
:
เ
ป
็
น
ก
ล
ไ
ก
ก
า
ร
อ
อ
ก
ฤ
ท
ธ
ิ
์
ข
อ
ง
ย
า
G
r
i
s
e
o
f
u
l
v
i
n</t>
        </is>
      </c>
      <c r="L208" t="inlineStr">
        <is>
          <t>Dermatologic</t>
        </is>
      </c>
      <c r="M208" t="inlineStr">
        <is>
          <t>Superficial fungal</t>
        </is>
      </c>
      <c r="N208" t="inlineStr">
        <is>
          <t>Clinic</t>
        </is>
      </c>
      <c r="O208" t="inlineStr">
        <is>
          <t>[SOURCE: Mock Pharmtutor 2024 Set 1 ข้อ 17]</t>
        </is>
      </c>
      <c r="P208" t="inlineStr">
        <is>
          <t>ข้อสอบจำลอง</t>
        </is>
      </c>
      <c r="Q208" t="inlineStr">
        <is>
          <t>Mock Pharmtutor 2024</t>
        </is>
      </c>
    </row>
    <row r="209" ht="24" customHeight="1" s="49">
      <c r="A209" s="176" t="n">
        <v>207</v>
      </c>
      <c r="B209" t="inlineStr">
        <is>
          <t>ผู้ป่วยชาย อายุ 29 ปี มาที่ร้านยาเพื่อขอซื้อยารักษารอยด่างที่ผิวหนังบริเวณแผ่นหลัง มีอาการมาประมาณ 2-3 เดือนที่ผ่านมา เริ่มจากเป็นจุดวงกลมเล็กๆ หลังจากนั้นรอยเริ่มกระจายมากขึ้นไปทั่วแผ่นหลัง วงมีขอบชัดเจน มีสีน้ำตาลจางๆ บางวงก็มีสีขาว ไม่มีอาการคัน ผู้ป่วยชอบเล่นกีฬา แล้วไปดื่มสุราต่อกับเพื่อนโดยไม่ได้เปลี่ยนชุดก่อนเป็นประจำ ปฏิเสธการแพ้ยา อาหาร และสารเคมี ไม่มีโรคประจำตัวและยาที่ใช้ประจำ เชื้อใดมีโอกาสเป็นสาเหตุของผู้ป่วยรายนี้มากที่สุด</t>
        </is>
      </c>
      <c r="D209" t="inlineStr">
        <is>
          <t>Epidermophyton floccosum</t>
        </is>
      </c>
      <c r="E209" t="inlineStr">
        <is>
          <t>Candida albicans</t>
        </is>
      </c>
      <c r="F209" t="inlineStr">
        <is>
          <t>Microsporum canis</t>
        </is>
      </c>
      <c r="G209" t="inlineStr">
        <is>
          <t>Tinea capitis</t>
        </is>
      </c>
      <c r="H209" t="inlineStr">
        <is>
          <t>Malassezia furfur</t>
        </is>
      </c>
      <c r="I209" t="n">
        <v>5</v>
      </c>
      <c r="J209" t="inlineStr">
        <is>
          <t>✅ คำตอบที่ถูกต้อง: ข้อ จ. Malassezia furfur
🎯 ทำไมข้อนี้ถึงถูก: ลักษณะรอยด่างสีขาวหรือน้ำตาลจางๆ ขอบชัด ขุยละเอียดที่แผ่นหลัง สัมพันธ์กับเหงื่อ ความชื้น และการไม่เปลี่ยนชุดกีฬา เป็นอาการแสดงแบบฉบับของโรคเกลื้อน (Tinea versicolor หรือ Pityriasis versicolor) ซึ่งเกิดจากการติดเชื้อราประเภทยีสต์ Malassezia furfur (เดิมเรียกว่า Pityrosporum ovale)
🔍 ข้ออื่นผิดเพราะอะไร:
•
ข
้
อ
ก
.
:
E
p
i
d
e
r
m
o
p
h
y
t
o
n
f
l
o
c
c
o
s
u
m
เ
ป
็
น
เ
ช
ื
้
อ
ร
า
ก
ล
ุ
่
ม
d
e
r
m
a
t
o
p
h
y
t
e
ก
่
อ
โ
ร
ค
ก
ล
า
ก
(
T
i
n
e
a
c
o
r
p
o
r
i
s
,
T
i
n
e
a
c
r
u
r
i
s
,
T
i
n
e
a
p
e
d
i
s
)
ม
ี
ล
ั
ก
ษ
ณ
ะ
เ
ป
็
น
ว
ง
ผ
ื
่
น
แ
ด
ง
ค
ั
น
ข
อ
บ
ย
ก
น
ู
น
แ
ล
ะ
ม
ี
ต
ุ
่
ม
น
้
ำ
ใ
ส
ไ
ม
่
ใ
ช
่
ร
อ
ย
ด
่
า
ง
ข
า
ว
ด
่
า
ง
ด
ำ
แ
บ
บ
เ
ก
ล
ื
้
อ
น
•
ข
้
อ
ข
.
:
C
a
n
d
i
d
a
a
l
b
i
c
a
n
s
ก
่
อ
โ
ร
ค
ต
ิ
ด
เ
ช
ื
้
อ
ร
า
แ
ค
น
ด
ิ
ด
า
ม
ั
ก
เ
ก
ิ
ด
ใ
น
บ
ร
ิ
เ
ว
ณ
ซ
อ
ก
พ
ั
บ
ท
ี
่
อ
ั
บ
ช
ื
้
น
(
C
a
n
d
i
d
a
l
i
n
t
e
r
t
r
i
g
o
)
ม
ี
ล
ั
ก
ษ
ณ
ะ
เ
ป
็
น
ป
ื
้
น
แ
ด
ง
ส
ด
ข
อ
บ
เ
ข
ต
ช
ั
ด
เ
จ
น
แ
ล
ะ
ม
ี
ต
ุ
่
ม
ห
น
อ
ง
ก
ร
ะ
จ
า
ย
อ
ย
ู
่
ร
อ
บ
น
อ
ก
(
s
a
t
e
l
l
i
t
e
l
e
s
i
o
n
s
)
•
ข
้
อ
ค
.
:
M
i
c
r
o
s
p
o
r
u
m
c
a
n
i
s
เ
ป
็
น
d
e
r
m
a
t
o
p
h
y
t
e
ท
ี
่
ต
ิ
ด
ต
่
อ
จ
า
ก
ส
ั
ต
ว
์
เ
ล
ี
้
ย
ง
ก
่
อ
ใ
ห
้
เ
ก
ิ
ด
โ
ร
ค
ก
ล
า
ก
ว
ง
แ
ห
ว
น
(
r
i
n
g
w
o
r
m
)
ท
ี
่
ม
ี
อ
า
ก
า
ร
ค
ั
น
แ
ล
ะ
ผ
ื
่
น
อ
ั
ก
เ
ส
บ
แ
ด
ง
ช
ั
ด
เ
จ
น
•
ข
้
อ
ง
.
:
T
i
n
e
a
c
a
p
i
t
i
s
เ
ป
็
น
ช
ื
่
อ
ข
อ
ง
โ
ร
ค
เ
ช
ื
้
อ
ร
า
บ
น
ห
น
ั
ง
ศ
ี
ร
ษ
ะ
ไ
ม
่
ใ
ช
่
ช
ื
่
อ
ส
ป
ี
ช
ี
ส
์
ข
อ
ง
เ
ช
ื
้
อ
จ
ุ
ล
ช
ี
พ</t>
        </is>
      </c>
      <c r="L209" t="inlineStr">
        <is>
          <t>Dermatologic</t>
        </is>
      </c>
      <c r="M209" t="inlineStr">
        <is>
          <t>Superficial fungal</t>
        </is>
      </c>
      <c r="N209" t="inlineStr">
        <is>
          <t>Clinic</t>
        </is>
      </c>
      <c r="O209" t="inlineStr">
        <is>
          <t>[SOURCE: Mock Pharmtutor 2024 Set 2 ข้อ 14]</t>
        </is>
      </c>
      <c r="P209" t="inlineStr">
        <is>
          <t>ข้อสอบจำลอง</t>
        </is>
      </c>
      <c r="Q209" t="inlineStr">
        <is>
          <t>Mock Pharmtutor 2024</t>
        </is>
      </c>
    </row>
    <row r="210" ht="24" customHeight="1" s="49">
      <c r="A210" s="176" t="n">
        <v>208</v>
      </c>
      <c r="B210" t="inlineStr">
        <is>
          <t>ข้อใดคือ กลไกการออกฤทธิ์ของ Acyclovir</t>
        </is>
      </c>
      <c r="D210" t="inlineStr">
        <is>
          <t>ยับยั้ง Viral DNA polymerase</t>
        </is>
      </c>
      <c r="E210" t="inlineStr">
        <is>
          <t>ยับยั้ง 14-alpha demethylase</t>
        </is>
      </c>
      <c r="F210" t="inlineStr">
        <is>
          <t>ยับยั้งการสร้าง nucleic acid</t>
        </is>
      </c>
      <c r="G210" t="inlineStr">
        <is>
          <t>ยับยั้ง DNA gyrase</t>
        </is>
      </c>
      <c r="H210" t="inlineStr">
        <is>
          <t>ยับยั้ง Nucleoside reverse transcriptase</t>
        </is>
      </c>
      <c r="I210" t="n">
        <v>1</v>
      </c>
      <c r="J210" t="inlineStr">
        <is>
          <t>✅ คำตอบที่ถูกต้อง: ข้อ ก. ยับยั้ง Viral DNA polymerase
🎯 ทำไมข้อนี้ถึงถูก: Acyclovir เป็น guanosine analog prodrug ที่ต้องอาศัย viral thymidine kinase เปลี่ยนเป็น acyclovir monophosphate ก่อนถูกเปลี่ยนเป็น acyclovir triphosphate ซึ่งออกฤทธิ์ยับยั้งเอนไซม์ Viral DNA polymerase อย่างจำเพาะและทำให้สาย DNA ของไวรัสหยุดการต่อตัว (chain termination)
🔍 ข้ออื่นผิดเพราะอะไร:
•
ข
้
อ
ข
.
:
ย
ั
บ
ย
ั
้
ง
1
4
-
a
l
p
h
a
d
e
m
e
t
h
y
l
a
s
e
เ
ป
็
น
ก
ล
ไ
ก
ก
า
ร
อ
อ
ก
ฤ
ท
ธ
ิ
์
ข
อ
ง
ย
า
ต
้
า
น
เ
ช
ื
้
อ
ร
า
ก
ล
ุ
่
ม
A
z
o
l
e
s
(
เ
ช
่
น
K
e
t
o
c
o
n
a
z
o
l
e
,
F
l
u
c
o
n
a
z
o
l
e
,
I
t
r
a
c
o
n
a
z
o
l
e
)
ใ
น
ก
า
ร
ย
ั
บ
ย
ั
้
ง
ก
า
ร
ส
ั
ง
เ
ค
ร
า
ะ
ห
์
e
r
g
o
s
t
e
r
o
l
•
ข
้
อ
ค
.
:
ย
ั
บ
ย
ั
้
ง
ก
า
ร
ส
ร
้
า
ง
n
u
c
l
e
i
c
a
c
i
d
เ
ป
็
น
ค
ำ
อ
ธ
ิ
บ
า
ย
ท
ี
่
ก
ว
้
า
ง
เ
ก
ิ
น
ไ
ป
แ
ล
ะ
ไ
ม
่
เ
จ
า
ะ
จ
ง
ก
ล
ไ
ก
ร
ะ
ด
ั
บ
โ
ม
เ
ล
ก
ุ
ล
ข
อ
ง
A
c
y
c
l
o
v
i
r
•
ข
้
อ
ง
.
:
ย
ั
บ
ย
ั
้
ง
D
N
A
g
y
r
a
s
e
เ
ป
็
น
ก
ล
ไ
ก
ข
อ
ง
ย
า
ต
้
า
น
แ
บ
ค
ท
ี
เ
ร
ี
ย
ก
ล
ุ
่
ม
F
l
u
o
r
o
q
u
i
n
o
l
o
n
e
s
(
เ
ช
่
น
C
i
p
r
o
f
l
o
x
a
c
i
n
,
L
e
v
o
f
l
o
x
a
c
i
n
)
•
ข
้
อ
จ
.
:
ย
ั
บ
ย
ั
้
ง
N
u
c
l
e
o
s
i
d
e
r
e
v
e
r
s
e
t
r
a
n
s
c
r
i
p
t
a
s
e
เ
ป
็
น
ก
ล
ไ
ก
ข
อ
ง
ย
า
ก
ล
ุ
่
ม
N
R
T
I
s
(
เ
ช
่
น
Z
i
d
o
v
u
d
i
n
e
,
T
e
n
o
f
o
v
i
r
,
L
a
m
i
v
u
d
i
n
e
)
ใ
น
ก
า
ร
ร
ั
ก
ษ
า
ไ
ว
ร
ั
ส
H
I
V
ไ
ม
่
ใ
ช
่
ไ
ว
ร
ั
ส
H
e
r
p
e
s
s
i
m
p
l
e
x</t>
        </is>
      </c>
      <c r="L210" t="inlineStr">
        <is>
          <t>Dermatologic</t>
        </is>
      </c>
      <c r="M210" t="inlineStr">
        <is>
          <t>Herpes &amp; Zoster</t>
        </is>
      </c>
      <c r="N210" t="inlineStr">
        <is>
          <t>Clinic</t>
        </is>
      </c>
      <c r="O210" t="inlineStr">
        <is>
          <t>[SOURCE: Mock Pharmtutor 2024 Set 2 ข้อ 15]</t>
        </is>
      </c>
      <c r="P210" t="inlineStr">
        <is>
          <t>ข้อสอบจำลอง</t>
        </is>
      </c>
      <c r="Q210" t="inlineStr">
        <is>
          <t>Mock Pharmtutor 2024</t>
        </is>
      </c>
    </row>
    <row r="211" ht="24" customHeight="1" s="49">
      <c r="A211" s="176" t="n">
        <v>209</v>
      </c>
      <c r="B211" t="inlineStr">
        <is>
          <t>ลักษณะอาการใดที่เป็น Seborrheic dermatitis (MCQ ธ.ค. 66)</t>
        </is>
      </c>
      <c r="D211" t="inlineStr">
        <is>
          <t>ผิวหนังมีลักษณะบวมแดง มีตุ่มแดงกระจาย</t>
        </is>
      </c>
      <c r="E211" t="inlineStr">
        <is>
          <t>ผิวหนังเป็นผื่นจุดราบขนาดเล็ก กระจายหรือรวมเป็นแผ่น อาจสีจางหรือเข้มกว่าผิว</t>
        </is>
      </c>
      <c r="F211" t="inlineStr">
        <is>
          <t>ผิวหนังเป็นผื่น ลักษณะเป็นวงขอบชัด อาจมีขุย มีอาการคัน</t>
        </is>
      </c>
      <c r="G211" t="inlineStr">
        <is>
          <t>ผิวหนังมีลักษณะผื่นแดง คัน มีขุยหรือสะเก็ดสีเหลือง บริเวณ T-zone</t>
        </is>
      </c>
      <c r="H211" t="inlineStr">
        <is>
          <t>ผิวหนังอักเสบก่อตัวเป็นแผ่นนูนหนา ผิวแห้ง แตก คัน ปกคลุมด้วยขุยขาว หรือขุยเงิน</t>
        </is>
      </c>
      <c r="I211" t="n">
        <v>4</v>
      </c>
      <c r="J211" t="inlineStr">
        <is>
          <t>✅ คำตอบที่ถูกต้อง: ข้อ ง. ผิวหนังมีลักษณะผื่นแดง คัน มีขุยหรือสะเก็ดสีเหลือง บริเวณ T-zone
🎯 ทำไมข้อนี้ถึงถูก: Seborrheic dermatitis (ต่อมไขมันอักเสบหรือเซบเดิร์ม) มีลักษณะจำเพาะคือ ผื่นแดงคันและมีสะเก็ดหรือขุยมันเยิ้มสีเหลือง (greasy yellowish scales) เกิดขึ้นในบริเวณที่มีต่อมไขมันหนาแน่น (seborrheic areas) เช่น บริเวณใบหน้าโซนตัวที (T-zone), คิ้ว, ร่องจมูก และหนังศีรษะ
🔍 ข้ออื่นผิดเพราะอะไร:
•
ข
้
อ
ก
.
:
ผ
ิ
ว
ห
น
ั
ง
ม
ี
ล
ั
ก
ษ
ณ
ะ
บ
ว
ม
แ
ด
ง
ม
ี
ต
ุ
่
ม
แ
ด
ง
ก
ร
ะ
จ
า
ย
:
เ
ป
็
น
ล
ั
ก
ษ
ณ
ะ
ข
อ
ง
C
o
n
t
a
c
t
d
e
r
m
a
t
i
t
i
s
ห
ร
ื
อ
U
r
t
i
c
a
r
i
a
/
D
r
u
g
e
r
u
p
t
i
o
n
เ
ฉ
ี
ย
บ
พ
ล
ั
น
•
ข
้
อ
ข
.
:
ผ
ิ
ว
ห
น
ั
ง
เ
ป
็
น
ผ
ื
่
น
จ
ุ
ด
ร
า
บ
ข
น
า
ด
เ
ล
็
ก
ก
ร
ะ
จ
า
ย
ห
ร
ื
อ
ร
ว
ม
เ
ป
็
น
แ
ผ
่
น
อ
า
จ
ส
ี
จ
า
ง
ห
ร
ื
อ
เ
ข
้
ม
ก
ว
่
า
ผ
ิ
ว
:
เ
ป
็
น
ล
ั
ก
ษ
ณ
ะ
ท
า
ง
ค
ล
ิ
น
ิ
ก
ข
อ
ง
เ
ก
ล
ื
้
อ
น
(
T
i
n
e
a
v
e
r
s
i
c
o
l
o
r
)
•
ข
้
อ
ค
.
:
ผ
ิ
ว
ห
น
ั
ง
เ
ป
็
น
ผ
ื
่
น
ล
ั
ก
ษ
ณ
ะ
เ
ป
็
น
ว
ง
ข
อ
บ
ช
ั
ด
อ
า
จ
ม
ี
ข
ุ
ย
ม
ี
อ
า
ก
า
ร
ค
ั
น
:
เ
ป
็
น
ล
ั
ก
ษ
ณ
ะ
ข
อ
ง
โ
ร
ค
ก
ล
า
ก
(
T
i
n
e
a
c
o
r
p
o
r
i
s
)
ห
ร
ื
อ
R
i
n
g
w
o
r
m
•
ข
้
อ
จ
.
:
ผ
ิ
ว
ห
น
ั
ง
อ
ั
ก
เ
ส
บ
ก
่
อ
ต
ั
ว
เ
ป
็
น
แ
ผ
่
น
น
ู
น
ห
น
า
ผ
ิ
ว
แ
ห
้
ง
แ
ต
ก
ค
ั
น
ป
ก
ค
ล
ุ
ม
ด
้
ว
ย
ข
ุ
ย
ข
า
ว
ห
ร
ื
อ
ข
ุ
ย
เ
ง
ิ
น
:
เ
ป
็
น
ล
ั
ก
ษ
ณ
ะ
แ
บ
บ
ฉ
บ
ั
บ
ข
อ
ง
โ
ร
ค
ส
ะ
เ
ก
็
ด
เ
ง
ิ
น
(
P
s
o
r
i
a
s
i
s
v
u
l
g
a
r
i
s
ท
ี
่
ม
ี
s
i
l
v
e
r
y
s
c
a
l
e
s
)</t>
        </is>
      </c>
      <c r="L211" t="inlineStr">
        <is>
          <t>Dermatologic</t>
        </is>
      </c>
      <c r="M211" t="inlineStr">
        <is>
          <t>Seborrheic dermatitis</t>
        </is>
      </c>
      <c r="N211" t="inlineStr">
        <is>
          <t>Clinic</t>
        </is>
      </c>
      <c r="O211" t="inlineStr">
        <is>
          <t>[SOURCE: Mock Pharmtutor 2024 Set 2 ข้อ 17]</t>
        </is>
      </c>
      <c r="P211" t="inlineStr">
        <is>
          <t>ข้อสอบจำลอง</t>
        </is>
      </c>
      <c r="Q211" t="inlineStr">
        <is>
          <t>Mock Pharmtutor 2024</t>
        </is>
      </c>
    </row>
    <row r="212" ht="24" customHeight="1" s="49">
      <c r="A212" s="176" t="n">
        <v>210</v>
      </c>
      <c r="B212" t="inlineStr">
        <is>
          <t>ผู้ป่วย Seborrheic dermatitis บริเวณใบหน้า และหลังหู ใช้ยา Miconazole cream คู่กับ Triamcinolone 0.1% ตอบสนองดี สามารถควบคุมโรคได้ หากใช้เป็นระยะเวลานาน ผู้ป่วยเสี่ยงเกิดอาการข้างเคียงในข้อใด (MCQ ธ.ค. 66)</t>
        </is>
      </c>
      <c r="D212" t="inlineStr">
        <is>
          <t>Acne</t>
        </is>
      </c>
      <c r="E212" t="inlineStr">
        <is>
          <t>Irritant contact dermatitis</t>
        </is>
      </c>
      <c r="F212" t="inlineStr">
        <is>
          <t>Photosensitivity</t>
        </is>
      </c>
      <c r="G212" t="inlineStr">
        <is>
          <t>Hyperpigmentation</t>
        </is>
      </c>
      <c r="H212" t="inlineStr">
        <is>
          <t>Peeling skin</t>
        </is>
      </c>
      <c r="I212" t="n">
        <v>2</v>
      </c>
      <c r="J212" t="inlineStr">
        <is>
          <t>✅ คำตอบที่ถูกต้อง: ข้อ ข. Irritant contact dermatitis
🎯 ทำไมข้อนี้ถึงถูก: การใช้ยา Triamcinolone acetonide 0.1% (moderate potency steroid) ทาบริเวณใบหน้าและหลังหูเป็นเวลานาน ร่วมกับสารกันเสียหรือตัวทำละลายในเนื้อครีมและ miconazole จะทำให้เกราะป้องกันผิวหนังถูกทำลาย เกิดผิวบาง หลอดเลือดฝอยขยายตัว (telangiectasia) และเกิดการระคายเคืองผิวหนังอักเสบสัมผัส (Irritant contact dermatitis / steroid-induced rosacea-like dermatitis) ได้ง่าย
🔍 ข้ออื่นผิดเพราะอะไร:
•
ข
้
อ
ก
.
:
A
c
n
e
:
แ
ม
้
ส
เ
ต
ี
ย
ร
อ
ย
ด
์
อ
า
จ
ท
ำ
ใ
ห
้
เ
ก
ิ
ด
s
t
e
r
o
i
d
a
c
n
e
ไ
ด
้
แ
ต
่
ก
า
ร
ร
ะ
ค
า
ย
เ
ค
ื
อ
ง
แ
ล
ะ
อ
ั
ก
เ
ส
บ
ผ
ิ
ว
ส
ั
ม
ผ
ั
ส
จ
า
ก
เ
น
ื
้
อ
เ
บ
ส
ย
า
แ
ล
ะ
ผ
ิ
ว
บ
า
ง
ล
ง
เ
ป
็
น
ผ
ล
ข
้
า
ง
เ
ค
ี
ย
ง
ส
ำ
ค
ั
ญ
ท
ี
่
ข
้
อ
ส
อ
บ
เ
น
้
น
ย
้
ำ
•
ข
้
อ
ค
.
:
P
h
o
t
o
s
e
n
s
i
t
i
v
i
t
y
:
ย
า
ท
า
T
r
i
a
m
c
i
n
o
l
o
n
e
แ
ล
ะ
M
i
c
o
n
a
z
o
l
e
ไ
ม
่
ใ
ช
่
ก
ล
ุ
่
ม
ย
า
ท
ี
่
ก
่
อ
ภ
า
ว
ะ
แ
พ
้
แ
ส
ง
แ
ด
ด
โ
ด
ย
ต
ร
ง
•
ข
้
อ
ง
.
:
H
y
p
e
r
p
i
g
m
e
n
t
a
t
i
o
n
:
ส
เ
ต
ี
ย
ร
อ
ย
ด
์
ท
า
ภ
า
ย
น
อ
ก
ม
ั
ก
ท
ำ
ใ
ห
้
เ
ก
ิ
ด
ภ
า
ว
ะ
ส
ี
ผ
ิ
ว
จ
า
ง
ล
ง
(
H
y
p
o
p
i
g
m
e
n
t
a
t
i
o
n
)
ม
า
ก
ก
ว
่
า
ผ
ิ
ว
ค
ล
้
ำ
ด
ำ
•
ข
้
อ
จ
.
:
P
e
e
l
i
n
g
s
k
i
n
:
ก
า
ร
ล
อ
ก
ข
อ
ง
ผ
ิ
ว
ห
น
ั
ง
ม
ั
ก
เ
ป
็
น
ผ
ล
ข
อ
ง
k
e
r
a
t
o
l
y
t
i
c
a
g
e
n
t
s
เ
ช
่
น
s
a
l
i
c
y
l
i
c
a
c
i
d
ห
ร
ื
อ
r
e
t
i
n
o
i
d
s
ไ
ม
่
ใ
ช
่
ผ
ล
ข
้
า
ง
เ
ค
ี
ย
ง
ห
ล
ั
ก
ข
อ
ง
ก
า
ร
ใ
ช
้
t
o
p
i
c
a
l
s
t
e
r
o
i
d</t>
        </is>
      </c>
      <c r="L212" t="inlineStr">
        <is>
          <t>Dermatologic</t>
        </is>
      </c>
      <c r="M212" t="inlineStr">
        <is>
          <t>Seborrheic dermatitis</t>
        </is>
      </c>
      <c r="N212" t="inlineStr">
        <is>
          <t>Clinic</t>
        </is>
      </c>
      <c r="O212" t="inlineStr">
        <is>
          <t>[SOURCE: Mock Pharmtutor 2024 Set 2 ข้อ 18]</t>
        </is>
      </c>
      <c r="P212" t="inlineStr">
        <is>
          <t>ข้อสอบจำลอง</t>
        </is>
      </c>
      <c r="Q212" t="inlineStr">
        <is>
          <t>Mock Pharmtutor 2024</t>
        </is>
      </c>
    </row>
    <row r="213" ht="24" customHeight="1" s="49">
      <c r="A213" s="176" t="n">
        <v>211</v>
      </c>
      <c r="B213" t="inlineStr">
        <is>
          <t>ผู้ป่วยชายไทยอายุ 35 ปี ประกอบอาชีพวิศวกรโยธา มาปรึกษาเภสัชกรที่ร้านยาด้วยอาการมีตุ่มน้ำใสขนาดเล็กหลายตุ่มรวมกันเป็นกลุ่ม (Grouped vesicles) บริเวณริมฝีปากล่าง บางตุ่มแตกออกกลายเป็นแผลตื้นๆ ตกสะเก็ด มีอาการแสบร้อนและเจ็บบริเวณแผล โดย 1 วันก่อนมีตุ่มน้ำขึ้น ผู้ป่วยรู้สึกคันยิบๆ และแสบร้อนบริเวณริมฝีปาก ไม่มีโรคประจำตัว ปฏิเสธการใช้สมุนไพรและอาหารเสริม มีประวัติแพ้ยา Amoxicillin แบบผื่นคัน
จากประวัติและลักษณะรอยโรคข้างต้น อาการของผู้ป่วยเข้าได้กับโรคใดมากที่สุด</t>
        </is>
      </c>
      <c r="D213" t="inlineStr">
        <is>
          <t>Photosensitivity reaction</t>
        </is>
      </c>
      <c r="E213" t="inlineStr">
        <is>
          <t>Contact eczema</t>
        </is>
      </c>
      <c r="F213" t="inlineStr">
        <is>
          <t>Impetigo</t>
        </is>
      </c>
      <c r="G213" t="inlineStr">
        <is>
          <t>Aphthous ulcer (Canker sore)</t>
        </is>
      </c>
      <c r="H213" t="inlineStr">
        <is>
          <t>Herpes labialis (Cold sore)</t>
        </is>
      </c>
      <c r="I213" t="n">
        <v>5</v>
      </c>
      <c r="J213" t="inlineStr">
        <is>
          <t>✅ คำตอบที่ถูกต้อง: ข้อ จ. Herpes labialis (Cold sore)
🎯 ทำไมข้อนี้ถึงถูก: อาการแสดงที่มีตุ่มน้ำใสรวมกันเป็นกลุ่มบนฐานสีแดง (Grouped vesicles on erythematous base) บริเวณริมฝีปาก (Vermilion border) ที่แตกออกเป็นแผลตื้นๆ และมีอาการนำมาก่อน 24 ชั่วโมง คือ อาการแสบร้อน คันยิบๆ (Prodromal tingling/burning sensation) เป็นลักษณะเฉพาะทางคลินิกของโรคเริมที่ริมฝีปาก (Herpes labialis หรือ Cold sore) ซึ่งเกิดจากการกำเริบของเชื้อไวรัส Herpes Simplex Virus type 1 (HSV-1)
🔍 ข้ออื่นผิดเพราะอะไร:
• ข้อ ก. Photosensitivity: มักเป็นผื่นแดงกระจายตัวตามบริเวณที่โดนแดด ไม่ได้เป็นตุ่มน้ำใสรวมกลุ่มเฉพาะริมฝีปาก
• ข้อ ข. Eczema: มักเป็นผื่นแห้งคัน ลอกเป็นขุย ขอบเขตไม่ชัดเจน
• ข้อ ค. Impetigo: เป็นการติดเชื้อแบคทีเรีย มักพบบ่อยในเด็ก มีสะเก็ดแผลสีเหลืองคล้ายน้ำผึ้งกรัง (Honey-colored crust)
• ข้อ ง. Aphthous ulcer: แผลร้อนในจะเกิดใน เยื่อบุช่องปากด้านใน (Non-keratinized oral mucosa) ไม่ได้เกิดที่ริมฝีปากด้านนอก
---</t>
        </is>
      </c>
      <c r="L213" t="inlineStr">
        <is>
          <t>Dermatologic</t>
        </is>
      </c>
      <c r="M213" t="inlineStr">
        <is>
          <t>Viral Skin Infections</t>
        </is>
      </c>
      <c r="N213" t="inlineStr">
        <is>
          <t>Clinic</t>
        </is>
      </c>
      <c r="O213" t="inlineStr">
        <is>
          <t>ข้อ 118 Mock RxCU83</t>
        </is>
      </c>
      <c r="P213" t="inlineStr">
        <is>
          <t>ข้อสอบจำลอง</t>
        </is>
      </c>
      <c r="Q213" t="inlineStr">
        <is>
          <t>Mock RxCU83 ชุดที่ 1</t>
        </is>
      </c>
      <c r="R213" t="inlineStr">
        <is>
          <t>CASE_MOCK83_08</t>
        </is>
      </c>
    </row>
    <row r="214" ht="24" customHeight="1" s="49">
      <c r="A214" s="176" t="n">
        <v>212</v>
      </c>
      <c r="B214" t="inlineStr">
        <is>
          <t>ผู้ป่วยชายไทยอายุ 35 ปี ประกอบอาชีพวิศวกรโยธา มาปรึกษาเภสัชกรที่ร้านยาด้วยอาการมีตุ่มน้ำใสขนาดเล็กหลายตุ่มรวมกันเป็นกลุ่ม (Grouped vesicles) บริเวณริมฝีปากล่าง บางตุ่มแตกออกกลายเป็นแผลตื้นๆ ตกสะเก็ด มีอาการแสบร้อนและเจ็บบริเวณแผล โดย 1 วันก่อนมีตุ่มน้ำขึ้น ผู้ป่วยรู้สึกคันยิบๆ และแสบร้อนบริเวณริมฝีปาก ไม่มีโรคประจำตัว ปฏิเสธการใช้สมุนไพรและอาหารเสริม มีประวัติแพ้ยา Amoxicillin แบบผื่นคัน
การจัดการทางเภสัชกรรมและการใช้ยาที่เหมาะสมที่สุดสำหรับผู้ป่วยรายนี้คือข้อใด</t>
        </is>
      </c>
      <c r="D214" t="inlineStr">
        <is>
          <t>Mupirocin 2% ointment ทาวันละ 2-3 ครั้ง</t>
        </is>
      </c>
      <c r="E214" t="inlineStr">
        <is>
          <t>Moisturizing cream ทาวันละ 2-3 ครั้ง</t>
        </is>
      </c>
      <c r="F214" t="inlineStr">
        <is>
          <t>Acyclovir 5% cream ทาบริเวณรอยโรควันละ 5 ครั้ง (ทุก 4 ชั่วโมงขณะตื่น)</t>
        </is>
      </c>
      <c r="G214" t="inlineStr">
        <is>
          <t>Acyclovir 400 mg tablet รับประทานวันละ 5 ครั้ง</t>
        </is>
      </c>
      <c r="H214" t="inlineStr">
        <is>
          <t>Desoximetasone 0.25% cream ทาวันละ 2 ครั้ง</t>
        </is>
      </c>
      <c r="I214" t="n">
        <v>3</v>
      </c>
      <c r="J214" t="inlineStr">
        <is>
          <t>✅ คำตอบที่ถูกต้อง: ข้อ ค. Acyclovir 5% cream ทาบริเวณรอยโรควันละ 5 ครั้ง (ทุก 4 ชั่วโมงขณะตื่น)
🎯 ทำไมข้อนี้ถึงถูก: ในผู้ป่วยที่มีภูมิคุ้มกันปกติ (Immunocompetent) ที่เป็นโรคเริมที่ริมฝีปาก (Herpes labialis) การใช้ยาต้านไวรัสชนิดทาภายนอก เช่น Acyclovir 5% cream ทาวันละ 5 ครั้ง ทุก 4 ชั่วโมง เป็นเวลา 4-5 วัน โดยเริ่มทาให้เร็วที่สุดตั้งแต่เริ่มมีอาการนำหรือตุ่มน้ำใส จะช่วยลดระยะเวลาการหายของแผล บรรเทาอาการปวด และลดการแพร่กระจายของเชื้อได้อย่างมีประสิทธิภาพ
🔍 ข้ออื่นผิดเพราะอะไร:
• ข้อ ก. Mupirocin: เป็นยาปฏิชีวนะต้านแบคทีเรีย ไม่ได้ออกฤทธิ์ต่อเชื้อไวรัส HSV
• ข้อ ข. Moisturizing cream: ไม่ช่วยยับยั้งเชื้อไวรัส
• ข้อ ง. Acyclovir tablet: เก็บไว้ใช้สำหรับผู้ป่วยที่มีอาการรุนแรง มีภาวะภูมิคุ้มกันบกพร่อง หรือเป็นบ่อยครั้งมาก
• ข้อ จ. Desoximetasone: เป็น Topical steroid ที่มีฤทธิ์กดภูมิคุ้มกันเฉพาะที่ ห้ามใช้เด็ดขาดเพราะจะทำให้เชื้อไวรัสลุกลามรุนแรงขึ้น
---</t>
        </is>
      </c>
      <c r="L214" t="inlineStr">
        <is>
          <t>Dermatologic</t>
        </is>
      </c>
      <c r="M214" t="inlineStr">
        <is>
          <t>Viral Skin Infections</t>
        </is>
      </c>
      <c r="N214" t="inlineStr">
        <is>
          <t>Clinic</t>
        </is>
      </c>
      <c r="O214" t="inlineStr">
        <is>
          <t>ข้อ 119 Mock RxCU83</t>
        </is>
      </c>
      <c r="P214" t="inlineStr">
        <is>
          <t>ข้อสอบจำลอง</t>
        </is>
      </c>
      <c r="Q214" t="inlineStr">
        <is>
          <t>Mock RxCU83 ชุดที่ 1</t>
        </is>
      </c>
      <c r="R214" t="inlineStr">
        <is>
          <t>CASE_MOCK83_08</t>
        </is>
      </c>
    </row>
    <row r="215" ht="24" customHeight="1" s="49">
      <c r="A215" s="176" t="n">
        <v>213</v>
      </c>
      <c r="B215" t="inlineStr">
        <is>
          <t>ผู้ป่วยชายไทยอายุ 35 ปี ประกอบอาชีพวิศวกรโยธา มาปรึกษาเภสัชกรที่ร้านยาด้วยอาการมีตุ่มน้ำใสขนาดเล็กหลายตุ่มรวมกันเป็นกลุ่ม (Grouped vesicles) บริเวณริมฝีปากล่าง บางตุ่มแตกออกกลายเป็นแผลตื้นๆ ตกสะเก็ด มีอาการแสบร้อนและเจ็บบริเวณแผล โดย 1 วันก่อนมีตุ่มน้ำขึ้น ผู้ป่วยรู้สึกคันยิบๆ และแสบร้อนบริเวณริมฝีปาก ไม่มีโรคประจำตัว ปฏิเสธการใช้สมุนไพรและอาหารเสริม มีประวัติแพ้ยา Amoxicillin แบบผื่นคัน
คำแนะนำในการปฏิบัติตัวที่สำคัญที่สุดเพื่อป้องกันการแพร่กระจายของเชื้อไวรัสเริมไปสู่ผู้อื่นคือข้อใด</t>
        </is>
      </c>
      <c r="D215" t="inlineStr">
        <is>
          <t>เชื้อจะไม่สามารถแพร่ไปสู่ผู้อื่นได้เมื่อตุ่มน้ำใสแตกออกแล้ว</t>
        </is>
      </c>
      <c r="E215" t="inlineStr">
        <is>
          <t>หลีกเลี่ยงการสัมผัสรอยโรค ล้างมือบ่อยๆ และไม่ใช้สิ่งของส่วนตัวร่วมกับผู้อื่น (เช่น แก้วน้ำ หลอดดูด ผ้าเช็ดหน้า ลิปสติก)</t>
        </is>
      </c>
      <c r="F215" t="inlineStr">
        <is>
          <t>ปิดพลาสเตอร์ยาแบบทึบแน่นทับบริเวณแผลตลอด 24 ชั่วโมง</t>
        </is>
      </c>
      <c r="G215" t="inlineStr">
        <is>
          <t>ล้างและขัดถูบริเวณแผลด้วยน้ำและสบู่แรงๆ วันละหลายครั้ง</t>
        </is>
      </c>
      <c r="H215" t="inlineStr">
        <is>
          <t>รับประทานวิตามินซีขนาดสูงเพื่อฆ่าเชื้อไวรัสในน้ำลาย</t>
        </is>
      </c>
      <c r="I215" t="n">
        <v>2</v>
      </c>
      <c r="J215" t="inlineStr">
        <is>
          <t>✅ คำตอบที่ถูกต้อง: ข้อ ข. หลีกเลี่ยงการสัมผัสรอยโรค ล้างมือบ่อยๆ และไม่ใช้สิ่งของส่วนตัวร่วมกับผู้อื่น (เช่น แก้วน้ำ หลอดดูด ผ้าเช็ดหน้า ลิปสติก)
🎯 ทำไมข้อนี้ถึงถูก: น้ำเหลืองในตุ่มน้ำใสและแผลของโรคเริมมีปริมาณอนุภาคไวรัส (Viral load) อยู่สูงมากและติดต่อได้ง่ายผ่านการสัมผัสโดยตรง (Direct contact) หรือการสัมผัสสารคัดหลั่ง คำแนะนำสำคัญคือ ห้ามสัมผัสแผล ล้างมือให้สะอาดทันทีหากเผลอสัมผัส หลีกเลี่ยงการจูบ และแยกของใช้ส่วนตัวที่สัมผัสกับริมฝีปากจนกว่าสะเก็ดแผลจะหลุดลอกหายสนิท
🔍 ข้ออื่นผิดเพราะอะไร:
• ข้อ ก. ระยะที่ตุ่มน้ำแตกเป็นแผลสด เป็นระยะที่มีการแพร่กระจายเชื้อได้สูงที่สุด
• ข้อ ค. การปิดพลาสเตอร์แน่นจะทำให้อับชื้นและแผลหายช้า
• ข้อ ง. การขัดถูรุนแรงจะทำให้แผลอักเสบและเกิดการติดเชื้อแบคทีเรียซ้ำซ้อน (Secondary bacterial infection)
• ข้อ จ. วิตามินซีไม่สามารถฆ่าเชื้อไวรัสในน้ำลายได้
---</t>
        </is>
      </c>
      <c r="L215" t="inlineStr">
        <is>
          <t>Dermatologic</t>
        </is>
      </c>
      <c r="M215" t="inlineStr">
        <is>
          <t>Viral Skin Infections</t>
        </is>
      </c>
      <c r="N215" t="inlineStr">
        <is>
          <t>Clinic</t>
        </is>
      </c>
      <c r="O215" t="inlineStr">
        <is>
          <t>ข้อ 120 Mock RxCU83</t>
        </is>
      </c>
      <c r="P215" t="inlineStr">
        <is>
          <t>ข้อสอบจำลอง</t>
        </is>
      </c>
      <c r="Q215" t="inlineStr">
        <is>
          <t>Mock RxCU83 ชุดที่ 1</t>
        </is>
      </c>
      <c r="R215" t="inlineStr">
        <is>
          <t>CASE_MOCK83_08</t>
        </is>
      </c>
    </row>
    <row r="216" ht="24" customHeight="1" s="49">
      <c r="A216" s="176" t="n">
        <v>214</v>
      </c>
      <c r="B216" t="inlineStr">
        <is>
          <t>ผู้ป่วยชายไทยอายุ 35 ปี ประกอบอาชีพวิศวกรโยธา มาปรึกษาเภสัชกรที่ร้านยาด้วยอาการมีตุ่มน้ำใสขนาดเล็กหลายตุ่มรวมกันเป็นกลุ่ม (Grouped vesicles) บริเวณริมฝีปากล่าง บางตุ่มแตกออกกลายเป็นแผลตื้นๆ ตกสะเก็ด มีอาการแสบร้อนและเจ็บบริเวณแผล โดย 1 วันก่อนมีตุ่มน้ำขึ้น ผู้ป่วยรู้สึกคันยิบๆ และแสบร้อนบริเวณริมฝีปาก ไม่มีโรคประจำตัว ปฏิเสธการใช้สมุนไพรและอาหารเสริม มีประวัติแพ้ยา Amoxicillin แบบผื่นคัน
กลไกการออกฤทธิ์ทางเภสัชวิทยาของยา Acyclovir ในการยับยั้งเชื้อไวรัส Herpes Simplex คือข้อใด</t>
        </is>
      </c>
      <c r="D216" t="inlineStr">
        <is>
          <t>ปิดกั้นเอนไซม์ Protease ขัดขวางการสร้างโปรตีนโครงสร้างของไวรัส</t>
        </is>
      </c>
      <c r="E216" t="inlineStr">
        <is>
          <t>เป็น Nucleoside analogue ของ Guanosine ถูกเติมหมู่ฟอสเฟตโดยเอนไซม์ Viral Thymidine Kinase กลายเป็นรูปออกฤทธิ์เข้ายับยั้ง Viral DNA Polymerase และทำให้สาย DNA หยุดต่อตัว</t>
        </is>
      </c>
      <c r="F216" t="inlineStr">
        <is>
          <t>ยับยั้งเอนไซม์ Isoleucyl-tRNA synthetase ขัดขวางการสังเคราะห์โปรตีนของแบคทีเรีย</t>
        </is>
      </c>
      <c r="G216" t="inlineStr">
        <is>
          <t>เป็น Non-nucleoside reverse transcriptase inhibitor</t>
        </is>
      </c>
      <c r="H216" t="inlineStr">
        <is>
          <t>ออกฤทธิ์กดระบบภูมิคุ้มกันไม่ให้เกิดการตอบสนองต่อเชื้อไวรัส</t>
        </is>
      </c>
      <c r="I216" t="n">
        <v>2</v>
      </c>
      <c r="J216" t="inlineStr">
        <is>
          <t>✅ คำตอบที่ถูกต้อง: ข้อ ข. เป็น Nucleoside analogue ของ Guanosine ถูกเติมหมู่ฟอสเฟตโดยเอนไซม์ Viral Thymidine Kinase กลายเป็นรูปออกฤทธิ์เข้ายับยั้ง Viral DNA Polymerase และทำให้สาย DNA หยุดต่อตัว
🎯 ทำไมข้อนี้ถึงถูก: Acyclovir เป็น Acyclic purine nucleoside analog (โครงสร้างคล้าย Guanosine) มีความจำเพาะสูงต่อเซลล์ที่ติดเชื้อไวรัส โดยยาจะถูกเปลี่ยนเป็น Monophosphate ขั้นแรกด้วยเอนไซม์เฉพาะของไวรัสคือ Viral Thymidine Kinase จากนั้นเอนไซม์ของเซลล์เจ้าบ้านจะเปลี่ยนต่อเป็น Acyclovir triphosphate ซึ่งจะเข้าแข่งขันกับ dGTP ยับยั้งเอนไซม์ Viral DNA polymerase และเมื่อถูกแทรกเข้าไปในสาย DNA ของไวรัสจะทำหน้าที่เป็น Chain terminator ขัดขวางการจำลองตัวของเชื้อไวรัสทันที
🔍 ข้ออื่นผิดเพราะอะไร:
• ข้อ ก. Protease inhibitor: เป็นกลไกของยาต้านไวรัส HIV หรือไวรัสตับอักเสบซี
• ข้อ ค. Isoleucyl-tRNA synthetase inhibitor: เป็นกลไกของยา Mupirocin
• ข้อ ง. NNRTI: เป็นกลไกของยากลุ่มต้านเชื้อ HIV เช่น Efavirenz, Nevirapine
• ข้อ จ. การกดภูมิคุ้มกัน: ไม่ใช่กลไกของยาต้านไวรัส
---</t>
        </is>
      </c>
      <c r="L216" t="inlineStr">
        <is>
          <t>Dermatologic</t>
        </is>
      </c>
      <c r="M216" t="inlineStr">
        <is>
          <t>Viral Skin Infections</t>
        </is>
      </c>
      <c r="N216" t="inlineStr">
        <is>
          <t>Clinic</t>
        </is>
      </c>
      <c r="O216" t="inlineStr">
        <is>
          <t>ข้อ 121 Mock RxCU83</t>
        </is>
      </c>
      <c r="P216" t="inlineStr">
        <is>
          <t>ข้อสอบจำลอง</t>
        </is>
      </c>
      <c r="Q216" t="inlineStr">
        <is>
          <t>Mock RxCU83 ชุดที่ 1</t>
        </is>
      </c>
      <c r="R216" t="inlineStr">
        <is>
          <t>CASE_MOCK83_08</t>
        </is>
      </c>
    </row>
    <row r="217" ht="24" customHeight="1" s="49">
      <c r="A217" s="176" t="n">
        <v>215</v>
      </c>
      <c r="B217" t="inlineStr">
        <is>
          <t>ผู้ป่วยชายไทยอายุ 35 ปี ประกอบอาชีพวิศวกรโยธา มาปรึกษาเภสัชกรที่ร้านยาด้วยอาการมีตุ่มน้ำใสขนาดเล็กหลายตุ่มรวมกันเป็นกลุ่ม (Grouped vesicles) บริเวณริมฝีปากล่าง บางตุ่มแตกออกกลายเป็นแผลตื้นๆ ตกสะเก็ด มีอาการแสบร้อนและเจ็บบริเวณแผล โดย 1 วันก่อนมีตุ่มน้ำขึ้น ผู้ป่วยรู้สึกคันยิบๆ และแสบร้อนบริเวณริมฝีปาก ไม่มีโรคประจำตัว ปฏิเสธการใช้สมุนไพรและอาหารเสริม มีประวัติแพ้ยา Amoxicillin แบบผื่นคัน
ปัจจัยในข้อใด ไม่จัดเป็น ปัจจัยกระตุ้นสำคัญ (Precipitating triggers) ที่ทำให้โรคเริมที่ริมฝีปากเกิดการกำเริบซ้ำ (Recurrent attacks)</t>
        </is>
      </c>
      <c r="D217" t="inlineStr">
        <is>
          <t>ภาวะอดนอนและการพักผ่อนไม่เพียงพอ</t>
        </is>
      </c>
      <c r="E217" t="inlineStr">
        <is>
          <t>ความเครียดทางอารมณ์หรือทางร่างกาย</t>
        </is>
      </c>
      <c r="F217" t="inlineStr">
        <is>
          <t>การสัมผัสกับแสงแดดหรือรังสีอัลตราไวโอเลตจัดเป็นเวลานาน</t>
        </is>
      </c>
      <c r="G217" t="inlineStr">
        <is>
          <t>การรับประทานยาปฏิชีวนะ Amoxicillin</t>
        </is>
      </c>
      <c r="H217" t="inlineStr">
        <is>
          <t>การมีไข้หรือการติดเชื้อในระบบทางเดินหายใจส่วนบน</t>
        </is>
      </c>
      <c r="I217" t="n">
        <v>4</v>
      </c>
      <c r="J217" t="inlineStr">
        <is>
          <t>✅ คำตอบที่ถูกต้อง: ข้อ ง. การรับประทานยาปฏิชีวนะ Amoxicillin
🎯 ทำไมข้อนี้ถึงถูก: เชื้อ HSV-1 เมื่อเข้าสู่ร่างกายจะไปแฝงตัวอย่างถาวรที่ปมประสาท Trigeminal ganglion โดยสิ่งกระตุ้นที่ทำให้ไวรัสกลับมาแบ่งตัวและเคลื่อนลงมาตามเส้นประสาทจนเกิดรอยโรคซ้ำ ได้แก่ รังสี UV/แสงแดดจัด (ผู้ป่วยเป็นวิศวกรโยธาทำงานกลางแจ้ง), ความเครียด, การพักผ่อนไม่พอ, การมีไข้/ติดเชื้อไวรัสอื่น, และการเปลี่ยนแปลงของฮอร์โมน ส่วนยาปฏิชีวนะ Amoxicillin เป็นยาฆ่าเชื้อแบคทีเรีย ไม่ได้มีผลกระตุ้นให้เชื้อไวรัสเริมกำเริบ
🔍 ข้ออื่นผิดเพราะอะไร:
• ข้อ ก. ข. ค. และ จ. ล้วนเป็นปัจจัยกระตุ้นที่ได้รับการพิสูจน์ทางการแพทย์แล้วอย่างชัดเจน
---</t>
        </is>
      </c>
      <c r="L217" t="inlineStr">
        <is>
          <t>Dermatologic</t>
        </is>
      </c>
      <c r="M217" t="inlineStr">
        <is>
          <t>Viral Skin Infections</t>
        </is>
      </c>
      <c r="N217" t="inlineStr">
        <is>
          <t>Clinic</t>
        </is>
      </c>
      <c r="O217" t="inlineStr">
        <is>
          <t>ข้อ 122 Mock RxCU83</t>
        </is>
      </c>
      <c r="P217" t="inlineStr">
        <is>
          <t>ข้อสอบจำลอง</t>
        </is>
      </c>
      <c r="Q217" t="inlineStr">
        <is>
          <t>Mock RxCU83 ชุดที่ 1</t>
        </is>
      </c>
      <c r="R217" t="inlineStr">
        <is>
          <t>CASE_MOCK83_08</t>
        </is>
      </c>
    </row>
    <row r="218" ht="24" customHeight="1" s="49">
      <c r="A218" s="176" t="n">
        <v>216</v>
      </c>
      <c r="B218" t="inlineStr">
        <is>
          <t>76. ผู้ป่วยชายอายุ 25 ปี เป็นนักกีฬาฟุตบอล มีอาการคันและผิวหนังลอกเป็นขุย มีตุ่มน้ำใสบริเวณซอกนิ้วเท้าและฝ่าเท้าทั้งสองข้าง มีกลิ่นอับชื้น เป็นมา 2 สัปดาห์ เภสัชกรประเมินว่าเป็นโรคน้ำกัดเท้าหรือเชื้อราที่เท้า (Tinea pedis / Athlete's foot) เชื้อรากลุ่มเดอร์มาโตไฟต์ (Dermatophytes) ในข้อใดที่เป็นสาเหตุหลักที่พบบ่อยที่สุดของโรคนี้</t>
        </is>
      </c>
      <c r="D218" t="inlineStr">
        <is>
          <t>Trichophyton rubrum</t>
        </is>
      </c>
      <c r="E218" t="inlineStr">
        <is>
          <t>Candida albicans</t>
        </is>
      </c>
      <c r="F218" t="inlineStr">
        <is>
          <t>Malassezia furfur</t>
        </is>
      </c>
      <c r="G218" t="inlineStr">
        <is>
          <t>Aspergillus fumigatus</t>
        </is>
      </c>
      <c r="H218" t="inlineStr">
        <is>
          <t>Cryptococcus neoformans</t>
        </is>
      </c>
      <c r="I218" t="n">
        <v>1</v>
      </c>
      <c r="J218" t="inlineStr">
        <is>
          <t>✅ คำตอบที่ถูกต้อง: ข้อ ก. Trichophyton rubrum
🎯 ทำไมข้อนี้ถึงถูก: โรคเชื้อรากลุ่มกลาก (Tinea infections) มีสาเหตุหลักมาจากเชื้อรากลุ่ม Dermatophytes 3 สกุล ได้แก่ Trichophyton, Epidermophyton, และ Microsporum โดยสายพันธุ์ที่เป็นสาเหตุที่พบบ่อยที่สุดของโรคน้ำกัดเท้า (Tinea pedis) ทั่วโลกคือ Trichophyton rubrum และ Trichophyton mentagrophytes
🔍 ข้ออื่นผิดเพราะอะไร:
• ข้อ ข. Candida albicans: เป็นยีสต์ก่อโรค Candidiasis ที่ซอกพับที่มีความเปียกแฉะ (Intertrigo)
• ข้อ ค. Malassezia furfur: ก่อโรคเกลื้อน (Pityriasis versicolor)
• ข้อ ง. และ จ. เป็นเชื้อราฉวยโอกาสในระบบทางเดินหายใจหรือระบบประสาทส่วนกลาง
---</t>
        </is>
      </c>
      <c r="L218" t="inlineStr">
        <is>
          <t>Dermatologic</t>
        </is>
      </c>
      <c r="M218" t="inlineStr">
        <is>
          <t>Fungal Skin Infections</t>
        </is>
      </c>
      <c r="N218" t="inlineStr">
        <is>
          <t>Clinic</t>
        </is>
      </c>
      <c r="O218" t="inlineStr">
        <is>
          <t>ข้อ 76 Mock RxCU83 ชุดที่ 2</t>
        </is>
      </c>
      <c r="P218" t="inlineStr">
        <is>
          <t>ข้อสอบจำลอง</t>
        </is>
      </c>
      <c r="Q218" t="inlineStr">
        <is>
          <t>Mock RxCU83 ชุดที่ 2</t>
        </is>
      </c>
    </row>
    <row r="219" ht="24" customHeight="1" s="49">
      <c r="A219" s="176" t="n">
        <v>217</v>
      </c>
      <c r="B219" t="inlineStr">
        <is>
          <t>77. กลไกการออกฤทธิ์ระดับโมเลกุลของยาทาฆ่าเชื้อรากลุ่ม Allylamine (เช่น Terbinafine 1% cream) แตกต่างจากยากลุ่ม Azoles (เช่น Clotrimazole, Ketoconazole) ตามข้อใด</t>
        </is>
      </c>
      <c r="D219" t="inlineStr">
        <is>
          <t>Terbinafine ยับยั้งเอนไซม์ Squalene epoxidase ทำให้เกิดการสะสมของสาร Squalene ที่เป็นพิษและยับยั้งการสร้าง Ergosterol ในเยื่อหุ้มเซลล์เชื้อรา (Fungicidal)</t>
        </is>
      </c>
      <c r="E219" t="inlineStr">
        <is>
          <t>Terbinafine ยับยั้งเอนไซม์ 14-alpha-demethylase ทำให้เชื้อราหยุดการเจริญเติบโตชั่วคราว</t>
        </is>
      </c>
      <c r="F219" t="inlineStr">
        <is>
          <t>Terbinafine จับกับสาร Ergosterol โดยตรงและทำให้เกิดรูรั่วที่เยื่อหุ้มเซลล์</t>
        </is>
      </c>
      <c r="G219" t="inlineStr">
        <is>
          <t>Terbinafine ยับยั้งการสังเคราะห์สาร Glucan ในผนังเซลล์เชื้อรา</t>
        </is>
      </c>
      <c r="H219" t="inlineStr">
        <is>
          <t>Terbinafine ยับยั้งการสังเคราะห์โปรตีนที่ไรโบโซมของเชื้อรา</t>
        </is>
      </c>
      <c r="I219" t="n">
        <v>1</v>
      </c>
      <c r="J219" t="inlineStr">
        <is>
          <t>✅ คำตอบที่ถูกต้อง: ข้อ ก. Terbinafine ยับยั้งเอนไซม์ Squalene epoxidase ทำให้เกิดการสะสมของสาร Squalene ที่เป็นพิษและยับยั้งการสร้าง Ergosterol ในเยื่อหุ้มเซลล์เชื้อรา (Fungicidal)
🎯 ทำไมข้อนี้ถึงถูก: Terbinafine (Allylamine) ออกฤทธิ์ที่ขั้นตอนแรกของการสังเคราะห์ Ergosterol โดยยับยั้งเอนไซม์ Squalene epoxidase ส่งผลให้สารตั้งต้น Squalene สะสมในเซลล์จนถึงระดับที่เป็นพิษและทำให้เซลล์แตกสลาย จึงออกฤทธิ์แบบฆ่าเชื้อรา (Fungicidal) ในขณะที่ยากลุ่ม Azoles ยับยั้งเอนไซม์ 14-alpha-demethylase (CYP51) ซึ่งออกฤทธิ์แบบยับยั้งการเจริญเติบโตของเชื้อรา (Fungistatic)
🔍 ข้ออื่นผิดเพราะอะไร:
• ข้อ ข. เป็นกลไกของยากลุ่ม Azoles
• ข้อ ค. เป็นกลไกของยากลุ่ม Polyenes (เช่น Amphotericin B, Nystatin)
• ข้อ ง. เป็นกลไกของยากลุ่ม Echinocandins
---</t>
        </is>
      </c>
      <c r="L219" t="inlineStr">
        <is>
          <t>Dermatologic</t>
        </is>
      </c>
      <c r="M219" t="inlineStr">
        <is>
          <t>Fungal Skin Infections</t>
        </is>
      </c>
      <c r="N219" t="inlineStr">
        <is>
          <t>Clinic</t>
        </is>
      </c>
      <c r="O219" t="inlineStr">
        <is>
          <t>ข้อ 77 Mock RxCU83 ชุดที่ 2</t>
        </is>
      </c>
      <c r="P219" t="inlineStr">
        <is>
          <t>ข้อสอบจำลอง</t>
        </is>
      </c>
      <c r="Q219" t="inlineStr">
        <is>
          <t>Mock RxCU83 ชุดที่ 2</t>
        </is>
      </c>
    </row>
    <row r="220" ht="24" customHeight="1" s="49">
      <c r="A220" s="176" t="n">
        <v>218</v>
      </c>
      <c r="B220" t="inlineStr">
        <is>
          <t>78. ข้อใดคือคำแนะนำเกี่ยวกับระยะเวลาการทายาฆ่าเชื้อรากลุ่ม Azoles (เช่น Clotrimazole 1% cream) ในการรักษาโรคน้ำกัดเท้า (Tinea pedis) ที่ถูกต้องเพื่อป้องกันการกลับเป็นซ้ำ</t>
        </is>
      </c>
      <c r="D220" t="inlineStr">
        <is>
          <t>ทายาวันละ 2 ครั้ง และควรทาต่อเนื่องต่อไปอีกอย่างน้อย 1 ถึง 2 สัปดาห์หลังจากอาการทางผิวหนังหายสนิทแล้ว</t>
        </is>
      </c>
      <c r="E220" t="inlineStr">
        <is>
          <t>หยุดทายาทันทีที่อาการคันหายไปภายใน 2-3 วัน</t>
        </is>
      </c>
      <c r="F220" t="inlineStr">
        <is>
          <t>ทายาเฉพาะเวลามีอาการคันเท่านั้น</t>
        </is>
      </c>
      <c r="G220" t="inlineStr">
        <is>
          <t>ทายาต่อเนื่องเป็นเวลา 1 วันเท่านั้น</t>
        </is>
      </c>
      <c r="H220" t="inlineStr">
        <is>
          <t>ทายาวันละ 10 ครั้งเป็นเวลา 3 วัน</t>
        </is>
      </c>
      <c r="I220" t="n">
        <v>1</v>
      </c>
      <c r="J220" t="inlineStr">
        <is>
          <t>✅ คำตอบที่ถูกต้อง: ข้อ ก. ทายาวันละ 2 ครั้ง และควรทาต่อเนื่องต่อไปอีกอย่างน้อย 1 ถึง 2 สัปดาห์หลังจากอาการทางผิวหนังหายสนิทแล้ว
🎯 ทำไมข้อนี้ถึงถูก: ยากลุ่ม Azoles ออกฤทธิ์แบบ Fungistatic (ยับยั้งการเจริญเติบโตของเชื้อรา) สปอร์ของเชื้อราและเส้นใยที่ฝังลึกในชั้นหนังกำพร้า (Stratum corneum) อาจยังไม่ถูกกำจัดหมดเมื่ออาการคันหรือขุยภายนอกหายไป ดังนั้นจึงจำเป็นต้องให้คำแนะนำแก่ผู้ป่วยอย่างเคร่งครัดให้ "ทายาต่อเนื่องไปอีก 1-2 สัปดาห์หลังจากรอยโรคหายสนิท" (รวมระยะเวลาการรักษาประมาณ 2-4 สัปดาห์) เพื่อป้องกันการกลับเป็นซ้ำ (Relapse)
🔍 ข้ออื่นผิดเพราะอะไร:
• ข้อ ข. ค. ง. และ จ. เป็นสาเหตุสำคัญที่สุดที่ทำให้การรักษาล้มเหลวและเกิดโรคเชื้อราเรื้อรัง
---</t>
        </is>
      </c>
      <c r="L220" t="inlineStr">
        <is>
          <t>Dermatologic</t>
        </is>
      </c>
      <c r="M220" t="inlineStr">
        <is>
          <t>Fungal Skin Infections</t>
        </is>
      </c>
      <c r="N220" t="inlineStr">
        <is>
          <t>Clinic</t>
        </is>
      </c>
      <c r="O220" t="inlineStr">
        <is>
          <t>ข้อ 78 Mock RxCU83 ชุดที่ 2</t>
        </is>
      </c>
      <c r="P220" t="inlineStr">
        <is>
          <t>ข้อสอบจำลอง</t>
        </is>
      </c>
      <c r="Q220" t="inlineStr">
        <is>
          <t>Mock RxCU83 ชุดที่ 2</t>
        </is>
      </c>
    </row>
    <row r="221" ht="24" customHeight="1" s="49">
      <c r="A221" s="176" t="n">
        <v>219</v>
      </c>
      <c r="B221" t="inlineStr">
        <is>
          <t>79. ในกรณีที่ผู้ป่วยโรคน้ำกัดเท้ามีรอยโรคบริเวณซอกนิ้วเท้าที่มีลักษณะเปียกแฉะ มีน้ำเหลืองซึม และผิวหนังเปื่อยยุ่ย (Macerated / Weeping interdigital tinea pedis) การจัดการเบื้องต้นและการเลือกรูปแบบยาในข้อใดเหมาะสมที่สุด</t>
        </is>
      </c>
      <c r="D221" t="inlineStr">
        <is>
          <t>ใช้ยาขี้ผึ้งชนิดไขมันหนา (Petrolatum ointment) ทาทันทีเพื่อเคลือบผิว</t>
        </is>
      </c>
      <c r="E221" t="inlineStr">
        <is>
          <t>ประคบด้วยน้ำยาฝาดสมาน (Astringent soak เช่น Aluminium acetate / Burow's solution) เพื่อให้แผลแห้งก่อน แล้วจึงทายาในรูปแบบครีม (Cream)</t>
        </is>
      </c>
      <c r="F221" t="inlineStr">
        <is>
          <t>ใช้แผ่นพลาสติกพันปิดแผลไว้ให้แน่นหนา</t>
        </is>
      </c>
      <c r="G221" t="inlineStr">
        <is>
          <t>โรยแป้งฝุ่นหนาๆ ลงบนแผลสดที่เปียกแฉะ</t>
        </is>
      </c>
      <c r="H221" t="inlineStr">
        <is>
          <t>ทายาสเตียรอยด์ชนิดแรงสูงสุดโดยไม่ต้องใช้ยาฆ่าเชื้อรา</t>
        </is>
      </c>
      <c r="I221" t="n">
        <v>2</v>
      </c>
      <c r="J221" t="inlineStr">
        <is>
          <t>✅ คำตอบที่ถูกต้อง: ข้อ ข. ประคบด้วยน้ำยาฝาดสมาน (Astringent soak เช่น Aluminium acetate / Burow's solution) เพื่อให้แผลแห้งก่อน แล้วจึงทายาในรูปแบบครีม (Cream)
🎯 ทำไมข้อนี้ถึงถูก: ตามหลักการทางตจวิทยา "If it is wet, dry it; if it is dry, wet it" รอยโรคที่มีการเปียกแฉะและเปื่อยยุ่ย ต้องใช้สารละลายฝาดสมาน (Astringents เช่น Burow's solution 1:40 หรือ Normal saline) ชุบผ้าก๊อซประคบวันละ 2-3 ครั้ง เพื่อลดการหลั่งน้ำเหลืองและช่วยให้รอยโรคแห้งลงก่อน จากนั้นจึงทายาต้านเชื้อราในรูปแบบครีม (Vanishing cream) ซึ่งล้างออกง่ายและไม่กักเก็บความชื้น
🔍 ข้ออื่นผิดเพราะอะไร:
• ข้อ ก. และ ค. ยาขี้ผึ้งและการพันปิดแน่นจะกักเก็บความชื้นและเหงื่อ ทำให้ผิวเปื่อยยุ่ยและเชื้อราลุกลามมากขึ้น
• ข้อ ง. แป้งโรยบนแผลเปียกจะจับตัวเป็นก้อนแข็งและระคายเคือง
• ข้อ จ. สเตียรอยด์เดี่ยวจะกดภูมิคุ้มกันทำให้เชื้อราลุกลามรุนแรง (Tinea incognito)
---</t>
        </is>
      </c>
      <c r="L221" t="inlineStr">
        <is>
          <t>Dermatologic</t>
        </is>
      </c>
      <c r="M221" t="inlineStr">
        <is>
          <t>Fungal Skin Infections</t>
        </is>
      </c>
      <c r="N221" t="inlineStr">
        <is>
          <t>Clinic</t>
        </is>
      </c>
      <c r="O221" t="inlineStr">
        <is>
          <t>ข้อ 79 Mock RxCU83 ชุดที่ 2</t>
        </is>
      </c>
      <c r="P221" t="inlineStr">
        <is>
          <t>ข้อสอบจำลอง</t>
        </is>
      </c>
      <c r="Q221" t="inlineStr">
        <is>
          <t>Mock RxCU83 ชุดที่ 2</t>
        </is>
      </c>
    </row>
    <row r="222" ht="24" customHeight="1" s="49">
      <c r="A222" s="176" t="n">
        <v>220</v>
      </c>
      <c r="B222" t="inlineStr">
        <is>
          <t>80. ข้อใดคือคำแนะนำด้านสุขอนามัยที่สำคัญที่สุดในการป้องกันการแพร่กระจายและการติดเชื้อราที่เท้า (Tinea pedis) ซ้ำซ้อน</t>
        </is>
      </c>
      <c r="D222" t="inlineStr">
        <is>
          <t>สวมถุงเท้าผ้าฝ้ายที่สะอาดและเปลี่ยนใหม่ทุกวัน ดูแลรักษาซอกนิ้วเท้าให้แห้งสนิทหลังอาบน้ำ และไม่ใช้รองเท้าหรือผ้าเช็ดตัวร่วมกับผู้อื่น</t>
        </is>
      </c>
      <c r="E222" t="inlineStr">
        <is>
          <t>สวมรองเท้าบูทยางตลอดทั้งวันเพื่อป้องกันเท้าสัมผัสอากาศภายนอก</t>
        </is>
      </c>
      <c r="F222" t="inlineStr">
        <is>
          <t>แช่เท้าในน้ำอุ่นจัดวันละ 3 ชั่วโมง</t>
        </is>
      </c>
      <c r="G222" t="inlineStr">
        <is>
          <t>ทาโลชั่นให้ผิวชุ่มชื้นแฉะตลอดเวลา</t>
        </is>
      </c>
      <c r="H222" t="inlineStr">
        <is>
          <t>สวมรองเท้าคู่เดิมติดต่อกันโดยไม่ต้องผึ่งแดด</t>
        </is>
      </c>
      <c r="I222" t="n">
        <v>1</v>
      </c>
      <c r="J222" t="inlineStr">
        <is>
          <t>✅ คำตอบที่ถูกต้อง: ข้อ ก. สวมถุงเท้าผ้าฝ้ายที่สะอาดและเปลี่ยนใหม่ทุกวัน ดูแลรักษาซอกนิ้วเท้าให้แห้งสนิทหลังอาบน้ำ และไม่ใช้รองเท้าหรือผ้าเช็ดตัวร่วมกับผู้อื่น
🎯 ทำไมข้อนี้ถึงถูก: เชื้อรา Dermatophytes เจริญเติบโตได้ดีในสภาพแวดล้อมที่มืด ร้อน และอับชื้น การสวมถุงเท้าผ้าฝ้ายที่ระบายอากาศได้ดี การเช็ดซอกนิ้วเท้าให้แห้งสนิททันทีหลังทำความสะอาด การนำรองเท้าไปผึ่งแดดเพื่อฆ่าเชื้อ และการไม่ใช้สิ่งของส่วนตัวร่วมกัน เป็นหัวใจสำคัญของการป้องกันการติดเชื้อซ้ำ
🔍 ข้ออื่นผิดเพราะอะไร:
• ข้อ ข. ค. ง. และ จ. ล้วนสร้างสภาวะอับชื้นที่เอื้อต่อการเจริญเติบโตของเชื้อรา
---</t>
        </is>
      </c>
      <c r="L222" t="inlineStr">
        <is>
          <t>Dermatologic</t>
        </is>
      </c>
      <c r="M222" t="inlineStr">
        <is>
          <t>Fungal Skin Infections</t>
        </is>
      </c>
      <c r="N222" t="inlineStr">
        <is>
          <t>Clinic</t>
        </is>
      </c>
      <c r="O222" t="inlineStr">
        <is>
          <t>ข้อ 80 Mock RxCU83 ชุดที่ 2</t>
        </is>
      </c>
      <c r="P222" t="inlineStr">
        <is>
          <t>ข้อสอบจำลอง</t>
        </is>
      </c>
      <c r="Q222" t="inlineStr">
        <is>
          <t>Mock RxCU83 ชุดที่ 2</t>
        </is>
      </c>
    </row>
    <row r="223" ht="24" customHeight="1" s="49">
      <c r="A223" s="176" t="n">
        <v>221</v>
      </c>
      <c r="B223" t="inlineStr">
        <is>
          <t>91. ผู้ป่วยหญิงอายุ 20 ปี มีอาการคันและมีผื่นวงแดงขอบนูน มีขุยและตุ่มน้ำใสที่บริเวณขาหนีบทั้งสองข้าง (Tinea cruris) มา 3 วัน ข้อใดคือปัจจัยเสี่ยงและพฤติกรรมหลักที่กระตุ้นให้เกิดโรคนี้</t>
        </is>
      </c>
      <c r="D223" t="inlineStr">
        <is>
          <t>การสวมใส่กางเกงที่รัดแน่นและอับชื้นจากเหงื่อจากการออกกำลังกาย</t>
        </is>
      </c>
      <c r="E223" t="inlineStr">
        <is>
          <t>การรับประทานอาหารที่มีไขมันสูง</t>
        </is>
      </c>
      <c r="F223" t="inlineStr">
        <is>
          <t>การอาบน้ำอุ่นจัดเป็นประจำ</t>
        </is>
      </c>
      <c r="G223" t="inlineStr">
        <is>
          <t>การขาดสารอาหารกลุ่มวิตามินดี</t>
        </is>
      </c>
      <c r="H223" t="inlineStr">
        <is>
          <t>การสัมผัสกับแสงแดดเป็นเวลานาน</t>
        </is>
      </c>
      <c r="I223" t="n">
        <v>1</v>
      </c>
      <c r="J223" t="inlineStr">
        <is>
          <t>✅ คำตอบที่ถูกต้อง: ข้อ ก. การสวมใส่กางเกงที่รัดแน่นและอับชื้นจากเหงื่อจากการออกกำลังกาย
🎯 ทำไมข้อนี้ถึงถูก: โรคสังคังหรือเชื้อราที่ขาหนีบ (Tinea cruris) มีปัจจัยชักนำสำคัญมาจากความร้อน เหงื่อไคล และการอับชื้น โดยเฉพาะในผู้ที่เล่นกีฬา สวมใส่กางเกงหรือชุดชั้นในที่รัดแน่น ทำให้อากาศถ่ายเทไม่สะดวก เกิดการเสียดสีและความชื้นสะสม ซึ่งเป็นสภาวะที่เอื้อต่อการเจริญเติบโตของเชื้อรา Dermatophytes
🔍 ข้ออื่นผิดเพราะอะไร:
• ข้อ ข. ค. ง. และ จ. ไม่ใช่สาเหตุหรือปัจจัยกระตุ้นหลักของการติดเชื้อราที่ผิวหนังบริเวณซอกพับ
---</t>
        </is>
      </c>
      <c r="L223" t="inlineStr">
        <is>
          <t>Dermatologic</t>
        </is>
      </c>
      <c r="M223" t="inlineStr">
        <is>
          <t>Fungal Skin Infections</t>
        </is>
      </c>
      <c r="N223" t="inlineStr">
        <is>
          <t>Clinic</t>
        </is>
      </c>
      <c r="O223" t="inlineStr">
        <is>
          <t>ข้อ 91 Mock RxCU83 ชุดที่ 2</t>
        </is>
      </c>
      <c r="P223" t="inlineStr">
        <is>
          <t>ข้อสอบจำลอง</t>
        </is>
      </c>
      <c r="Q223" t="inlineStr">
        <is>
          <t>Mock RxCU83 ชุดที่ 2</t>
        </is>
      </c>
    </row>
    <row r="224" ht="13.2" customHeight="1" s="49">
      <c r="A224" s="176" t="n">
        <v>222</v>
      </c>
      <c r="B224" t="inlineStr">
        <is>
          <t>92. การตรวจทางห้องปฏิบัติการเบื้องต้นที่เป็นวิธีมาตรฐาน (Gold standard for bedside diagnosis) ในการตรวจยืนยันการติดเชื้อราที่ผิวหนังคือวิธีใด</t>
        </is>
      </c>
      <c r="D224" t="inlineStr">
        <is>
          <t>การขูดขุยผิวหนังตรวจด้วยกล้องจุลทรรศน์โดยใช้สารละลายโพแทสเซียมไฮดรอกไซด์ (KOH preparation 10-20%)</t>
        </is>
      </c>
      <c r="E224" t="inlineStr">
        <is>
          <t>การตรวจเลือดหาภูมิคุ้มกันจำเพาะ (ELISA antibody titer)</t>
        </is>
      </c>
      <c r="F224" t="inlineStr">
        <is>
          <t>การตรวจเอกซเรย์คอมพิวเตอร์ (CT scan)</t>
        </is>
      </c>
      <c r="G224" t="inlineStr">
        <is>
          <t>การเพาะเชื้อในอาหารเลี้ยงเชื้อ MacConkey agar</t>
        </is>
      </c>
      <c r="H224" t="inlineStr">
        <is>
          <t>การย้อมสีแกรม (Gram stain)</t>
        </is>
      </c>
      <c r="I224" t="n">
        <v>1</v>
      </c>
      <c r="J224" t="inlineStr">
        <is>
          <t>✅ คำตอบที่ถูกต้อง: ข้อ ก. การขูดขุยผิวหนังตรวจด้วยกล้องจุลทรรศน์โดยใช้สารละลายโพแทสเซียมไฮดรอกไซด์ (KOH preparation 10-20%)
🎯 ทำไมข้อนี้ถึงถูก: การทำ Potassium hydroxide (KOH) examination เป็นวิธีตรวจทางห้องปฏิบัติการทางตจวิทยาที่ง่าย รวดเร็ว และแม่นยำ โดยน้ำยา 10-20% KOH จะช่วยละลายโปรตีนเคราตินของเซลล์เยื่อบุผิว ทำให้มองเห็นเส้นใยราแบบมีผนังกั้น (Septate hyphae) และสปอร์ของเชื้อราภายใต้กล้องจุลทรรศน์ได้อย่างชัดเจน
🔍 ข้ออื่นผิดเพราะอะไร:
• ข้อ ข. และ ค. ไม่มีความจำเป็นและไม่ใช่วิธีตรวจโรคเชื้อราผิวหนังตื้น
• ข้อ ง. MacConkey agar ใช้เพาะเชื้อแบคทีเรียแกรมลบ
• ข้อ จ. Gram stain ใช้ตรวจแบคทีเรียเป็นหลัก
---</t>
        </is>
      </c>
      <c r="L224" t="inlineStr">
        <is>
          <t>Dermatologic</t>
        </is>
      </c>
      <c r="M224" t="inlineStr">
        <is>
          <t>Fungal Skin Infections</t>
        </is>
      </c>
      <c r="N224" t="inlineStr">
        <is>
          <t>Clinic</t>
        </is>
      </c>
      <c r="O224" t="inlineStr">
        <is>
          <t>ข้อ 92 Mock RxCU83 ชุดที่ 2</t>
        </is>
      </c>
      <c r="P224" t="inlineStr">
        <is>
          <t>ข้อสอบจำลอง</t>
        </is>
      </c>
      <c r="Q224" t="inlineStr">
        <is>
          <t>Mock RxCU83 ชุดที่ 2</t>
        </is>
      </c>
    </row>
    <row r="225" ht="13.2" customHeight="1" s="49">
      <c r="A225" s="176" t="n">
        <v>223</v>
      </c>
      <c r="B225" t="inlineStr">
        <is>
          <t>93. ยาทาฆ่าเชื้อราในข้อใดต่อไปนี้ที่จัดเป็นยากลุ่ม Broad-spectrum antifungal ที่ออกฤทธิ์ครอบคลุมทั้งเชื้อรา Dermatophytes, ยีสต์ Candida albicans, และเชื้อ Malassezia furfur</t>
        </is>
      </c>
      <c r="D225" t="inlineStr">
        <is>
          <t>Clotrimazole 1% cream</t>
        </is>
      </c>
      <c r="E225" t="inlineStr">
        <is>
          <t>Nystatin cream</t>
        </is>
      </c>
      <c r="F225" t="inlineStr">
        <is>
          <t>Griseofulvin tablets</t>
        </is>
      </c>
      <c r="G225" t="inlineStr">
        <is>
          <t>Penicillin V</t>
        </is>
      </c>
      <c r="H225" t="inlineStr">
        <is>
          <t>Acyclovir cream</t>
        </is>
      </c>
      <c r="I225" t="n">
        <v>1</v>
      </c>
      <c r="J225" t="inlineStr">
        <is>
          <t>✅ คำตอบที่ถูกต้อง: ข้อ ก. Clotrimazole 1% cream
🎯 ทำไมข้อนี้ถึงถูก: Clotrimazole จัดเป็นยาต้านเชื้อรากลุ่ม Imidazole (Azole) ที่มีฤทธิ์กว้าง (Broad-spectrum) ครอบคลุมเชื้อ Dermatophytes (Trichophyton, Microsporum, Epidermophyton), ยีสต์ Candida, และ Malassezia furfur (เชื้อเกลื้อน) ทำให้เป็นยาทาภายนอกที่นิยมใช้รักษาโรคเชื้อราผิวหนังได้เกือบทุกชนิด
🔍 ข้ออื่นผิดเพราะอะไร:
• ข้อ ข. Nystatin: ออกฤทธิ์จำเพาะต่อเชื้อยีสต์ Candida เท่านั้น ไม่มีฤทธิ์ต่อ Dermatophytes
• ข้อ ค. Griseofulvin: ยารับประทาน ออกฤทธิ์เฉพาะ Dermatophytes ไม่มีฤทธิ์ต่อ Candida
• ข้อ ง. Penicillin V: ยาปฏิชีวนะต้านแบคทีเรีย
• ข้อ จ. Acyclovir: ยาต้านไวรัสเริม
---</t>
        </is>
      </c>
      <c r="L225" t="inlineStr">
        <is>
          <t>Dermatologic</t>
        </is>
      </c>
      <c r="M225" t="inlineStr">
        <is>
          <t>Fungal Skin Infections</t>
        </is>
      </c>
      <c r="N225" t="inlineStr">
        <is>
          <t>Clinic</t>
        </is>
      </c>
      <c r="O225" t="inlineStr">
        <is>
          <t>ข้อ 93 Mock RxCU83 ชุดที่ 2</t>
        </is>
      </c>
      <c r="P225" t="inlineStr">
        <is>
          <t>ข้อสอบจำลอง</t>
        </is>
      </c>
      <c r="Q225" t="inlineStr">
        <is>
          <t>Mock RxCU83 ชุดที่ 2</t>
        </is>
      </c>
    </row>
    <row r="226">
      <c r="A226" s="176" t="n">
        <v>224</v>
      </c>
      <c r="B226" t="inlineStr">
        <is>
          <t>94. ในการทายารักษาโรคเชื้อราที่ผิวหนัง (Tinea infections) คำแนะนำในการทายาบริเวณรอยโรคในข้อใดถูกต้องตามหลักการทางเภสัชกรรม</t>
        </is>
      </c>
      <c r="D226" t="inlineStr">
        <is>
          <t>ทายาเฉพาะบริเวณจุดกึ่งกลางของรอยโรคเท่านั้น</t>
        </is>
      </c>
      <c r="E226" t="inlineStr">
        <is>
          <t>ทายาบางๆ ให้ครอบคลุมบริเวณรอยโรคและเกลี่ยเลยขอบผื่นที่นูนแดงออกไปอย่างน้อย 1 ถึง 2 เซนติเมตร</t>
        </is>
      </c>
      <c r="F226" t="inlineStr">
        <is>
          <t>พอกยาหนาๆ ปิดทับรอยโรคเพื่อไม่ให้อากาศเข้า</t>
        </is>
      </c>
      <c r="G226" t="inlineStr">
        <is>
          <t>ทายาแล้วใช้พลาสเตอร์ปิดทับทันที</t>
        </is>
      </c>
      <c r="H226" t="inlineStr">
        <is>
          <t>ทายาเฉพาะก่อนนอนเพียงสัปดาห์ละ 1 ครั้ง</t>
        </is>
      </c>
      <c r="I226" t="n">
        <v>2</v>
      </c>
      <c r="J226" t="inlineStr">
        <is>
          <t>✅ คำตอบที่ถูกต้อง: ข้อ ข. ทายาบางๆ ให้ครอบคลุมบริเวณรอยโรคและเกลี่ยเลยขอบผื่นที่นูนแดงออกไปอย่างน้อย 1 ถึง 2 เซนติเมตร
🎯 ทำไมข้อนี้ถึงถูก: การเจริญเติบโตของเชื้อรากลุ่มกลากจะมีลักษณะขยายตัวออกจากจุดศูนย์กลางสู่ด้านนอกเป็นวงกลม (Centrifugal spreading) ทำให้บริเวณขอบผื่นที่นูนแดง (Active border) และผิวหนังปกติที่อยู่ติดกันเป็นบริเวณที่มีเส้นใยเชื้อราที่กำลังแบ่งตัวอยู่อย่างหนาแน่นที่สุด การทายาจึงต้องทาให้ครอบคลุมรอยโรคและเลยขอบผื่นออกไป 1-2 ซม.
🔍 ข้ออื่นผิดเพราะอะไร:
• ข้อ ก. บริเวณกลางรอยโรคมักเป็นบริเวณที่เชื้อเริ่มสงบ (Central clearing) เชื้อจะอยู่ที่ขอบ
• ข้อ ค. และ ง. การพอกหนาและการปิดทับจะทำให้ผิวหนังอับชื้นและระคายเคือง
• ข้อ จ. ความถี่ไม่เพียงพอต่อการรักษา
---</t>
        </is>
      </c>
      <c r="L226" t="inlineStr">
        <is>
          <t>Dermatologic</t>
        </is>
      </c>
      <c r="M226" t="inlineStr">
        <is>
          <t>Fungal Skin Infections</t>
        </is>
      </c>
      <c r="N226" t="inlineStr">
        <is>
          <t>Clinic</t>
        </is>
      </c>
      <c r="O226" t="inlineStr">
        <is>
          <t>ข้อ 94 Mock RxCU83 ชุดที่ 2</t>
        </is>
      </c>
      <c r="P226" t="inlineStr">
        <is>
          <t>ข้อสอบจำลอง</t>
        </is>
      </c>
      <c r="Q226" t="inlineStr">
        <is>
          <t>Mock RxCU83 ชุดที่ 2</t>
        </is>
      </c>
    </row>
    <row r="227">
      <c r="A227" s="176" t="n">
        <v>225</v>
      </c>
      <c r="B227" t="inlineStr">
        <is>
          <t>95. ผู้ป่วยชายมีอาการคันรุนแรงที่ขาหนีบ ซื้อยาทาผสมที่มีตัวยา Dexamethasone + Neomycin + Clotrimazole มาทาเองเป็นเวลา 1 เดือน พบว่าผื่นขยายวงกว้างขึ้น ขอบผื่นเบลอไม่ชัดเจนและผิวหนังบางลง ภาวะแทรกซ้อนนี้เรียกว่าอะไร</t>
        </is>
      </c>
      <c r="D227" t="inlineStr">
        <is>
          <t>Tinea incognito</t>
        </is>
      </c>
      <c r="E227" t="inlineStr">
        <is>
          <t>Psoriasis vulgaris</t>
        </is>
      </c>
      <c r="F227" t="inlineStr">
        <is>
          <t>Atopic dermatitis</t>
        </is>
      </c>
      <c r="G227" t="inlineStr">
        <is>
          <t>Erythema multiforme</t>
        </is>
      </c>
      <c r="H227" t="inlineStr">
        <is>
          <t>Fixed drug eruption</t>
        </is>
      </c>
      <c r="I227" t="n">
        <v>1</v>
      </c>
      <c r="J227" t="inlineStr">
        <is>
          <t>✅ คำตอบที่ถูกต้อง: ข้อ ก. Tinea incognito
🎯 ทำไมข้อนี้ถึงถูก: Tinea incognito เป็นภาวะที่การติดเชื้อราที่ผิวหนัง (Dermatophytosis) ถูกบดบังหรือเปลี่ยนแปลงรูปร่างลักษณะของรอยโรคไปจากการใช้ยาทาสเตียรอยด์ (Topical corticosteroids) โดยสเตียรอยด์จะกดภูมิคุ้มกันเฉพาะที่ ทำให้รอยแดงและอาการคันลดลงชั่วคราว แต่เชื้อราจะแบ่งตัวลุกลามขยายวงกว้าง ขอบผื่นเบลอหายไป และผิวหนังบางลง
🔍 ข้ออื่นผิดเพราะอะไร:
• ข้อ ข. ค. ง. และ จ. เป็นโรคผิวหนังอักเสบและการแพ้ยาชนิดอื่น
---</t>
        </is>
      </c>
      <c r="L227" t="inlineStr">
        <is>
          <t>Dermatologic</t>
        </is>
      </c>
      <c r="M227" t="inlineStr">
        <is>
          <t>Fungal Skin Infections</t>
        </is>
      </c>
      <c r="N227" t="inlineStr">
        <is>
          <t>Clinic</t>
        </is>
      </c>
      <c r="O227" t="inlineStr">
        <is>
          <t>ข้อ 95 Mock RxCU83 ชุดที่ 2</t>
        </is>
      </c>
      <c r="P227" t="inlineStr">
        <is>
          <t>ข้อสอบจำลอง</t>
        </is>
      </c>
      <c r="Q227" t="inlineStr">
        <is>
          <t>Mock RxCU83 ชุดที่ 2</t>
        </is>
      </c>
    </row>
    <row r="228">
      <c r="A228" s="176" t="n">
        <v>226</v>
      </c>
      <c r="B228" t="inlineStr">
        <is>
          <t>หญิงอายุ 20 ปี มีผื่นแดงลักษณะ papule บริเวณข้อพับขา มีอาการคันมาก รบกวนการนอนหลับ มีโรคประจำตัวเป็น allergic rhinitis มักเป็นตอนหน้าหนาวร่วมกับอาการภูมิแพ้อากาศ ได้รับยาเป็น betamethasone 0.1% cream ทาบางๆ เช้าเย็น
(ใช้ข้อมูลข้างต้นตอบคำถามข้อ 75 - 76)
อาการของผู้ป่วยรายนี้เข้าได้กับโรคผิวหนังในข้อใดมากที่สุด</t>
        </is>
      </c>
      <c r="D228" t="inlineStr">
        <is>
          <t>Atopic dermatitis</t>
        </is>
      </c>
      <c r="E228" t="inlineStr">
        <is>
          <t>Pityriasis alba</t>
        </is>
      </c>
      <c r="F228" t="inlineStr">
        <is>
          <t>Pityriasis versicolor</t>
        </is>
      </c>
      <c r="G228" t="inlineStr">
        <is>
          <t>Irritant contact dermatitis</t>
        </is>
      </c>
      <c r="H228" t="inlineStr">
        <is>
          <t>Psoriasis</t>
        </is>
      </c>
      <c r="I228" t="n">
        <v>1</v>
      </c>
      <c r="J228" t="inlineStr">
        <is>
          <t>- คำตอบที่ถูกต้อง: ข้อ ก. Atopic dermatitis
- ทำไมข้อนี้ถึงถูก: ผื่นคันเรื้อรังตำแหน่งข้อพับ (flexural areas) ในผู้ใหญ่ ร่วมกับประวัติ Atopic march / โรคภูมิแพ้ทางเดินหายใจ (allergic rhinitis) และมีอาการกำเริบในหน้าหนาว เข้าเกณฑ์การวินิจฉัย Atopic dermatitis อย่างชัดเจน
- ข้ออื่นผิดเพราะอะไร:
  • ข้อ ข.: Pityriasis alba (กลากน้ำนม) เป็นรอยด่างขาว ขอบไม่ชัด ไม่คัน มักพบบนใบหน้าเด็ก
  • ข้อ ค.: Pityriasis versicolor (เกลื้อน) เกิดจากเชื้อรา Malassezia เป็นดวงขุยขาว น้ำตาล หรือชมพู
  • ข้อ ง.: Irritant contact dermatitis เกิดจากการสัมผัสสารระคายเคืองโดยตรง มักจำกัดเฉพาะบริเวณที่สัมผัส
  • ข้อ จ.: Psoriasis ผื่นหนาสีแดง มีสะเก็ดสีเงิน (silvery scales) ชอบพบบริเวณด้านยืด (extensor surfaces) เช่น ศอก เข่า</t>
        </is>
      </c>
      <c r="L228" t="inlineStr">
        <is>
          <t>Dermatologic</t>
        </is>
      </c>
      <c r="M228" t="inlineStr">
        <is>
          <t>Atopic dermatitis</t>
        </is>
      </c>
      <c r="N228" t="inlineStr">
        <is>
          <t>Clinic</t>
        </is>
      </c>
      <c r="O228" t="inlineStr">
        <is>
          <t>รุ่น RxCU83</t>
        </is>
      </c>
      <c r="P228" t="inlineStr">
        <is>
          <t>แบบฝึกหัด</t>
        </is>
      </c>
      <c r="Q228" t="inlineStr">
        <is>
          <t>Quiz เตรียมสอบ CC1 RxCU83</t>
        </is>
      </c>
    </row>
    <row r="229">
      <c r="A229" s="176" t="n">
        <v>227</v>
      </c>
      <c r="B229" t="inlineStr">
        <is>
          <t>วิธีการรักษาและการปฏิบัติตัวในข้อใด เหมาะสมและเป็นรากฐานสำคัญที่สุดในการควบคุมโรคของผู้ป่วยรายนี้ในระยะยาว</t>
        </is>
      </c>
      <c r="D229" t="inlineStr">
        <is>
          <t>อาบน้ำอุ่นวันละ 3 ครั้งเพื่อทำความสะอาด</t>
        </is>
      </c>
      <c r="E229" t="inlineStr">
        <is>
          <t>ทา coal tar solution 10 นาที ทุกวัน</t>
        </is>
      </c>
      <c r="F229" t="inlineStr">
        <is>
          <t>ทา vaseline ทุกวันเพียงอย่างเดียว</t>
        </is>
      </c>
      <c r="G229" t="inlineStr">
        <is>
          <t>ใช้ยาทา betamethasone 0.1% ต่อเนื่องทุกวันเป็นเวลาหลายเดือน</t>
        </is>
      </c>
      <c r="H229" t="inlineStr">
        <is>
          <t>ทาครีมบำรุงผิวที่มีส่วนประกอบของ Ceramide สม่ำเสมอเพื่อฟื้นฟูเกราะป้องกันผิว</t>
        </is>
      </c>
      <c r="I229" t="n">
        <v>5</v>
      </c>
      <c r="J229" t="inlineStr">
        <is>
          <t>- คำตอบที่ถูกต้อง: ข้อ จ. ทาครีมบำรุงผิวที่มีส่วนประกอบของ Ceramide สม่ำเสมอเพื่อฟื้นฟูเกราะป้องกันผิว
- ทำไมข้อนี้ถึงถูก: การฟื้นฟู skin barrier ด้วย moisturizers ที่มีสัดส่วนของ ceramide, cholesterol และ fatty acids เป็นหัวใจหลักของการรักษา Atopic dermatitis เพื่อลด transepidermal water loss และป้องกันสารก่อภูมิแพ้ซึมผ่าน
- ข้ออื่นผิดเพราะอะไร:
  • ข้อ ก.: การอาบน้ำบ่อยเกินไปและใช้น้ำอุ่นทำให้ผิวสูญเสียไขมันตามธรรมชาติ แห้งและคันรุนแรงขึ้น
  • ข้อ ข.: Coal tar ใช้รักษาโรคสะเก็ดเงิน ไม่ใช่ทางเลือกแรกใน AD
  • ข้อ ค.: Vaseline มีฤทธิ์ occlusive ดีแต่ไม่มี physiological lipids ช่วยฟื้นฟูโครงสร้าง intercellular lipid lamellae
  • ข้อ ง.: สเตียรอยด์ความแรงสูงทาต่อเนื่องยาวนานจะทำให้ผิวบาง (skin atrophy), striae และ telangiectasia</t>
        </is>
      </c>
      <c r="L229" t="inlineStr">
        <is>
          <t>Dermatologic</t>
        </is>
      </c>
      <c r="M229" t="inlineStr">
        <is>
          <t>Atopic dermatitis</t>
        </is>
      </c>
      <c r="N229" t="inlineStr">
        <is>
          <t>Clinic</t>
        </is>
      </c>
      <c r="O229" t="inlineStr">
        <is>
          <t>รุ่น RxCU83</t>
        </is>
      </c>
      <c r="P229" t="inlineStr">
        <is>
          <t>แบบฝึกหัด</t>
        </is>
      </c>
      <c r="Q229" t="inlineStr">
        <is>
          <t>Quiz เตรียมสอบ CC1 RxCU83</t>
        </is>
      </c>
    </row>
    <row r="230">
      <c r="A230" s="176" t="n">
        <v>228</v>
      </c>
      <c r="B230" t="inlineStr">
        <is>
          <t>ชายไทยอายุ 30 ปี เป็นผื่นบริเวณใบหน้าตำแหน่ง T-zone (หน้าผาก ข้างจมูก ร่องแก้ม) ลักษณะผื่นแดง มีสะเก็ดคล้ายรังแคเป็นมันเยิ้ม มีอาการเช่นนี้ตั้งแต่วัยรุ่น เป็นๆ หายๆ มักมีอาการกำเริบในช่วงอากาศเย็นหรือมีความเครียด
(ใช้ข้อมูลข้างต้นตอบคำถามข้อ 77 - 78)
อาการของผู้ป่วยรายนี้เข้าได้กับโรคผิวหนังในข้อใดมากที่สุด</t>
        </is>
      </c>
      <c r="D230" t="inlineStr">
        <is>
          <t>Impetigo</t>
        </is>
      </c>
      <c r="E230" t="inlineStr">
        <is>
          <t>Tinea corporis</t>
        </is>
      </c>
      <c r="F230" t="inlineStr">
        <is>
          <t>Pityriasis versicolor</t>
        </is>
      </c>
      <c r="G230" t="inlineStr">
        <is>
          <t>Atopic dermatitis</t>
        </is>
      </c>
      <c r="H230" t="inlineStr">
        <is>
          <t>Seborrheic dermatitis</t>
        </is>
      </c>
      <c r="I230" t="n">
        <v>5</v>
      </c>
      <c r="J230" t="inlineStr">
        <is>
          <t>- คำตอบที่ถูกต้อง: ข้อ จ. Seborrheic dermatitis
- ทำไมข้อนี้ถึงถูก: ผื่นแดงพร้อมสะเก็ดเป็นมันสีเหลือง (greasy scales) บริเวณผิวหนังที่มีต่อมไขมันหนาแน่น (sebaceous areas) เช่น T-zone, ร่องแก้ม, ไรผม และกำเริบเมื่อเครียดหรืออากาศเย็น เป็นลักษณะเฉพาะของ Seborrheic dermatitis
- ข้ออื่นผิดเพราะอะไร:
  • ข้อ ก.: Impetigo เป็นการติดเชื้อแบคทีเรีย มักเป็นตุ่มหนองแตกออกเป็นสะเก็ดสีน้ำผึ้ง (honey-colored crust)
  • ข้อ ข.: Tinea corporis เป็นการติดเชื้อรากลากตามลำตัว มีขอบยกนูนแดง คัน และตรงกลางจางหาย
  • ข้อ ค.: Pityriasis versicolor เป็นเกลื้อน มักพบบริเวณหลัง หน้าอก เป็นดวงสีต่างจากผิวปกติ
  • ข้อ ง.: Atopic dermatitis มักพบที่ข้อพับแขนขา และผิวแห้งสาก ไม่ใช่สะเก็ดมันเยิ้มในบริเวณ T-zone</t>
        </is>
      </c>
      <c r="L230" t="inlineStr">
        <is>
          <t>Dermatologic</t>
        </is>
      </c>
      <c r="M230" t="inlineStr">
        <is>
          <t>Seborrheic dermatitis</t>
        </is>
      </c>
      <c r="N230" t="inlineStr">
        <is>
          <t>Clinic</t>
        </is>
      </c>
      <c r="O230" t="inlineStr">
        <is>
          <t>รุ่น RxCU83</t>
        </is>
      </c>
      <c r="P230" t="inlineStr">
        <is>
          <t>แบบฝึกหัด</t>
        </is>
      </c>
      <c r="Q230" t="inlineStr">
        <is>
          <t>Quiz เตรียมสอบ CC1 RxCU83</t>
        </is>
      </c>
    </row>
    <row r="231">
      <c r="A231" s="176" t="n">
        <v>229</v>
      </c>
      <c r="B231" t="inlineStr">
        <is>
          <t>ยาในข้อใดเหมาะสมที่จะใช้รักษาเป็นอันดับแรก (First-line topical treatment) สำหรับผู้ป่วยรายนี้</t>
        </is>
      </c>
      <c r="D231" t="inlineStr">
        <is>
          <t>Griseofulvin tablets</t>
        </is>
      </c>
      <c r="E231" t="inlineStr">
        <is>
          <t>Mupirocin cream</t>
        </is>
      </c>
      <c r="F231" t="inlineStr">
        <is>
          <t>Nystatin suspension</t>
        </is>
      </c>
      <c r="G231" t="inlineStr">
        <is>
          <t>Betamethasone dipropionate cream</t>
        </is>
      </c>
      <c r="H231" t="inlineStr">
        <is>
          <t>Ketoconazole cream</t>
        </is>
      </c>
      <c r="I231" t="n">
        <v>5</v>
      </c>
      <c r="J231" t="inlineStr">
        <is>
          <t>- คำตอบที่ถูกต้อง: ข้อ จ. Ketoconazole cream
- ทำไมข้อนี้ถึงถูก: ยาทาต้านเชื้อรากลุ่ม Azole เช่น Ketoconazole 2% cream เป็น first-line therapy ที่มีประสิทธิภาพสูงและปลอดภัย โดยออกฤทธิ์ลดจำนวนเชื้อรา Malassezia yeasts ซึ่งเป็นสาเหตุสำคัญของการเกิด seborrheic dermatitis
- ข้ออื่นผิดเพราะอะไร:
  • ข้อ ก.: Griseofulvin เป็นยารับประทานใช้รักษา dermatophyte (เชื้อกลาก) ไม่ได้ผลต่อ Malassezia
  • ข้อ ข.: Mupirocin เป็นยาฆ่าเชื้อแบคทีเรียแกรมบวก เช่น S. aureus
  • ข้อ ค.: Nystatin ใช้รักษาการติดเชื้อรา Candida
  • ข้อ ง.: Betamethasone dipropionate เป็น topical steroid ความแรงสูงมาก ไม่ควรนำมาทาใบหน้าเพราะเสี่ยงต่อ steroid rosacea และ skin atrophy</t>
        </is>
      </c>
      <c r="L231" t="inlineStr">
        <is>
          <t>Dermatologic</t>
        </is>
      </c>
      <c r="M231" t="inlineStr">
        <is>
          <t>Seborrheic dermatitis</t>
        </is>
      </c>
      <c r="N231" t="inlineStr">
        <is>
          <t>Clinic</t>
        </is>
      </c>
      <c r="O231" t="inlineStr">
        <is>
          <t>รุ่น RxCU83</t>
        </is>
      </c>
      <c r="P231" t="inlineStr">
        <is>
          <t>แบบฝึกหัด</t>
        </is>
      </c>
      <c r="Q231" t="inlineStr">
        <is>
          <t>Quiz เตรียมสอบ CC1 RxCU83</t>
        </is>
      </c>
    </row>
    <row r="232">
      <c r="A232" s="176" t="n">
        <v>230</v>
      </c>
      <c r="B232" t="inlineStr">
        <is>
          <t>ชายไทยมาด้วยอาการเจ็บ แสบ และมีตุ่มน้ำใสรวมกันเป็นกลุ่มบนฐานสีแดงบริเวณอวัยวะเพศ ไม่เคยเป็นมาก่อน ซักประวัติพบว่าช่วงนี้พักผ่อนน้อย ทำงานหนัก
(ใช้ข้อมูลข้างต้นตอบคำถามข้อ 79 - 81)
เชื้อที่เป็นสาเหตุของอาการในผู้ป่วยครั้งนี้ คือเชื้ออะไร</t>
        </is>
      </c>
      <c r="D232" t="inlineStr">
        <is>
          <t>Chlamydia trachomatis</t>
        </is>
      </c>
      <c r="E232" t="inlineStr">
        <is>
          <t>Neisseria gonorrhoeae</t>
        </is>
      </c>
      <c r="F232" t="inlineStr">
        <is>
          <t>Varicella zoster virus</t>
        </is>
      </c>
      <c r="G232" t="inlineStr">
        <is>
          <t>Treponema pallidum</t>
        </is>
      </c>
      <c r="H232" t="inlineStr">
        <is>
          <t>Herpes simplex virus</t>
        </is>
      </c>
      <c r="I232" t="n">
        <v>5</v>
      </c>
      <c r="J232" t="inlineStr">
        <is>
          <t>- คำตอบที่ถูกต้อง: ข้อ จ. Herpes simplex virus
- ทำไมข้อนี้ถึงถูก: ตุ่มน้ำใสรวมกลุ่มบนฐานแดง (grouped vesicles on erythematous base) แสบร้อน เจ็บ บริเวณอวัยวะเพศ สัมพันธ์กับการพักผ่อนน้อย เป็นลักษณะเฉพาะของ Genital herpes เกิดจาก Herpes simplex virus (ส่วนใหญ่เป็น HSV-2 หรือ HSV-1)
- ข้ออื่นผิดเพราะอะไร:
  • ข้อ ก.: Chlamydia trachomatis ทำให้เกิด urethritis มีหนองใสขุ่น
  • ข้อ ข.: Neisseria gonorrhoeae ทำให้เกิดหนองในแท้ ปัสสาวะแสบขัด มีหนองข้นเหลือง
  • ข้อ ค.: Varicella zoster virus ทำให้เกิดงูสวัด (ตามแนว dermatome ด้านใดด้านหนึ่ง) หรืออีสุกอีใส
  • ข้อ ง.: Treponema pallidum ทำให้เกิดซิฟิลิส แผลริมแข็ง (chancre) ไม่เจ็บและไม่มีตุ่มน้ำใส</t>
        </is>
      </c>
      <c r="L232" t="inlineStr">
        <is>
          <t>Dermatologic</t>
        </is>
      </c>
      <c r="M232" t="inlineStr">
        <is>
          <t>Viral skin infection</t>
        </is>
      </c>
      <c r="N232" t="inlineStr">
        <is>
          <t>Clinic</t>
        </is>
      </c>
      <c r="O232" t="inlineStr">
        <is>
          <t>รุ่น RxCU83</t>
        </is>
      </c>
      <c r="P232" t="inlineStr">
        <is>
          <t>แบบฝึกหัด</t>
        </is>
      </c>
      <c r="Q232" t="inlineStr">
        <is>
          <t>Quiz เตรียมสอบ CC1 RxCU83</t>
        </is>
      </c>
    </row>
    <row r="233">
      <c r="A233" s="176" t="n">
        <v>231</v>
      </c>
      <c r="B233" t="inlineStr">
        <is>
          <t>ผู้ป่วยรายนี้เป็นเริมที่อวัยวะเพศครั้งแรก (Primary genital herpes) ควรได้รับยารับประทานสูตรใดในการรักษา</t>
        </is>
      </c>
      <c r="D233" t="inlineStr">
        <is>
          <t>Acyclovir 800 mg วันละ 2 ครั้ง เป็นเวลา 5 วัน</t>
        </is>
      </c>
      <c r="E233" t="inlineStr">
        <is>
          <t>Acyclovir 200 mg วันละ 3 ครั้ง เป็นเวลา 7 วัน</t>
        </is>
      </c>
      <c r="F233" t="inlineStr">
        <is>
          <t>Acyclovir 200 mg วันละ 5 ครั้ง เป็นเวลา 5 วัน</t>
        </is>
      </c>
      <c r="G233" t="inlineStr">
        <is>
          <t>Acyclovir 400 mg วันละ 3 ครั้ง เป็นเวลา 7-10 วัน</t>
        </is>
      </c>
      <c r="H233" t="inlineStr">
        <is>
          <t>Acyclovir 800 mg วันละ 5 ครั้ง เป็นเวลา 7 วัน</t>
        </is>
      </c>
      <c r="I233" t="n">
        <v>4</v>
      </c>
      <c r="J233" t="inlineStr">
        <is>
          <t>- คำตอบที่ถูกต้อง: ข้อ ง. Acyclovir 400 mg วันละ 3 ครั้ง เป็นเวลา 7-10 วัน
- ทำไมข้อนี้ถึงถูก: ตามแนวทางเวชปฏิบัติการรักษาโรคติดต่อทางเพศสัมพันธ์ (CDC/ไทย) แนะนำการรักษา primary episode genital herpes ด้วย Acyclovir 400 mg วันละ 3 ครั้ง (หรือ 200 mg วันละ 5 ครั้ง) เป็นเวลา 7 ถึง 10 วัน
- ข้ออื่นผิดเพราะอะไร:
  • ข้อ ก.: Acyclovir 800 mg วันละ 2 ครั้ง เป็นสูตรสำหรับงูสวัดที่ไม่ถูกต้อง
  • ข้อ ข.: ขนาด 200 mg วันละ 3 ครั้ง ขนาดยาต่ำเกินไป ไม่ถึงระดับ therapeutic level
  • ข้อ ค.: ระยะเวลา 5 วันเป็นสูตรสำหรับการเกิดซ้ำ (recurrent episode) ไม่ใช่ primary episode
  • ข้อ จ.: ขนาด 800 mg วันละ 5 ครั้ง เป็นขนาดยารักษาโรคงูสวัด (Herpes zoster)</t>
        </is>
      </c>
      <c r="L233" t="inlineStr">
        <is>
          <t>Dermatologic</t>
        </is>
      </c>
      <c r="M233" t="inlineStr">
        <is>
          <t>Viral skin infection</t>
        </is>
      </c>
      <c r="N233" t="inlineStr">
        <is>
          <t>Clinic</t>
        </is>
      </c>
      <c r="O233" t="inlineStr">
        <is>
          <t>รุ่น RxCU83</t>
        </is>
      </c>
      <c r="P233" t="inlineStr">
        <is>
          <t>แบบฝึกหัด</t>
        </is>
      </c>
      <c r="Q233" t="inlineStr">
        <is>
          <t>Quiz เตรียมสอบ CC1 RxCU83</t>
        </is>
      </c>
    </row>
    <row r="234">
      <c r="A234" s="176" t="n">
        <v>232</v>
      </c>
      <c r="B234" t="inlineStr">
        <is>
          <t>ข้อใดเป็นยาสมุนไพรในบัญชียาหลักแห่งชาติที่มีข้อบ่งใช้สำหรับรักษาอาการตุ่มน้ำใสจากเชื้อไวรัสเริมและงูสวัด</t>
        </is>
      </c>
      <c r="D234" t="inlineStr">
        <is>
          <t>ยาครีมบัวบก</t>
        </is>
      </c>
      <c r="E234" t="inlineStr">
        <is>
          <t>ยาทิงเจอร์ทองพันชั่ง</t>
        </is>
      </c>
      <c r="F234" t="inlineStr">
        <is>
          <t>ยาครีมพญายอ (เสลดพังพอนตัวเมีย)</t>
        </is>
      </c>
      <c r="G234" t="inlineStr">
        <is>
          <t>ยาน้ำเปลือกมังคุด</t>
        </is>
      </c>
      <c r="H234" t="inlineStr">
        <is>
          <t>ยาทิงเจอร์ว่านหางจระเข้</t>
        </is>
      </c>
      <c r="I234" t="n">
        <v>3</v>
      </c>
      <c r="J234" t="inlineStr">
        <is>
          <t>- คำตอบที่ถูกต้อง: ข้อ ค. ยาครีมพญายอ (เสลดพังพอนตัวเมีย)
- ทำไมข้อนี้ถึงถูก: ยาครีมพญายอ (Clinacanthus nutans) บรรจุในบัญชียาหลักแห่งชาติ มีข้อบ่งใช้ในการรักษาแผลจากไวรัสเริม (Herpes simplex) และโรคงูสวัด (Herpes zoster) โดยมีฤทธิ์ต้านไวรัสและลดการอักเสบ
- ข้ออื่นผิดเพราะอะไร:
  • ข้อ ก.: ยาครีมบัวบก (Centella asiatica) ใช้สมานแผลและลดการเกิดแผลเป็น
  • ข้อ ข.: ยาทิงเจอร์ทองพันชั่ง (Rhinacanthus nasutus) ใช้รักษาโรคเชื้อรากลากเกลื้อน
  • ข้อ ง.: ยาน้ำเปลือกมังคุดใช้ล้างทำความสะอาดแผล มีฤทธิ์ฝาดสมานและต้านแบคทีเรีย
  • ข้อ จ.: ว่านหางจระเข้ใช้รักษาแผลไฟไหม้น้ำร้อนลวก</t>
        </is>
      </c>
      <c r="L234" t="inlineStr">
        <is>
          <t>Dermatologic</t>
        </is>
      </c>
      <c r="M234" t="inlineStr">
        <is>
          <t>Viral skin infection</t>
        </is>
      </c>
      <c r="N234" t="inlineStr">
        <is>
          <t>Clinic</t>
        </is>
      </c>
      <c r="O234" t="inlineStr">
        <is>
          <t>รุ่น RxCU83</t>
        </is>
      </c>
      <c r="P234" t="inlineStr">
        <is>
          <t>แบบฝึกหัด</t>
        </is>
      </c>
      <c r="Q234" t="inlineStr">
        <is>
          <t>Quiz เตรียมสอบ CC1 RxCU83</t>
        </is>
      </c>
    </row>
    <row r="235">
      <c r="A235" s="176" t="n">
        <v>233</v>
      </c>
      <c r="B235" t="inlineStr">
        <is>
          <t>ในการใช้ยา Oral Isotretinoin เพื่อรักษาสิวรุนแรง ข้อใดเป็นคำแนะนำที่ถูกต้องในการป้องกันผลข้างเคียงและอันตรกิริยาระหว่างยา</t>
        </is>
      </c>
      <c r="D235" t="inlineStr">
        <is>
          <t>ควรกินยาตอนท้องว่างก่อนอาหาร 30 นาที</t>
        </is>
      </c>
      <c r="E235" t="inlineStr">
        <is>
          <t>ควรงดผลิตภัณฑ์เสริมอาหารจำพวกธาตุเหล็ก</t>
        </is>
      </c>
      <c r="F235" t="inlineStr">
        <is>
          <t>หลีกเลี่ยงการทามอยเจอร์ไรเซอร์เพราะจะทำให้สิวอุดตันเพิ่มขึ้น</t>
        </is>
      </c>
      <c r="G235" t="inlineStr">
        <is>
          <t>งดการใช้ผลิตภัณฑ์ทาผิวหรือวิตามินเสริมที่มี Vitamin A ร่วมด้วย</t>
        </is>
      </c>
      <c r="H235" t="inlineStr">
        <is>
          <t>สามารถบริจาคโลหิตได้ทันทีหลังหยุดยา 1 สัปดาห์</t>
        </is>
      </c>
      <c r="I235" t="n">
        <v>4</v>
      </c>
      <c r="J235" t="inlineStr">
        <is>
          <t>- คำตอบที่ถูกต้อง: ข้อ ง. งดการใช้ผลิตภัณฑ์ทาผิวหรือวิตามินเสริมที่มี Vitamin A ร่วมด้วย
- ทำไมข้อนี้ถึงถูก: Isotretinoin เป็นอนุพันธ์ของวิตามินเอ การได้รับวิตามินเอหรือยาทากลุ่มเรตินอยด์เสริมจะทำให้เกิดภาวะ Hypervitaminosis A และเสริมความเป็นพิษต่อตับและผิวหนังแห้งลอกรุนแรง
- ข้ออื่นผิดเพราะอะไร:
  • ข้อ ก.: ยาเป็น fat-soluble ควรรับประทานพร้อมอาหารหรือหลังอาหารทันทีเพื่อเพิ่ม bioavailability
  • ข้อ ข.: ไม่จำเป็นต้องงดธาตุเหล็ก ยาที่ห้ามใช้ร่วมคือ Tetracyclines (เสี่ยงต่อ Pseudotumor cerebri)
  • ข้อ ค.: ผู้ป่วยจะมีอาการปากแห้ง ผิวแห้ง ตาแห้งรุนแรง จึงจำเป็นต้องทามอยเจอร์ไรเซอร์และลิปบาล์มสม่ำเสมอ
  • ข้อ จ.: ต้องงดบริจาคโลหิตอย่างน้อย 1 เดือนหลังหยุดยาเพื่อป้องกันเลือดที่มีสารก่อมลพิษส่งไปยังสตรีมีครรภ์</t>
        </is>
      </c>
      <c r="L235" t="inlineStr">
        <is>
          <t>Dermatologic</t>
        </is>
      </c>
      <c r="M235" t="inlineStr">
        <is>
          <t>Acne vulgaris</t>
        </is>
      </c>
      <c r="N235" t="inlineStr">
        <is>
          <t>Clinic</t>
        </is>
      </c>
      <c r="O235" t="inlineStr">
        <is>
          <t>รุ่น RxCU83</t>
        </is>
      </c>
      <c r="P235" t="inlineStr">
        <is>
          <t>แบบฝึกหัด</t>
        </is>
      </c>
      <c r="Q235" t="inlineStr">
        <is>
          <t>Quiz เตรียมสอบ CC1 RxCU83</t>
        </is>
      </c>
    </row>
    <row r="236">
      <c r="A236" s="176" t="n">
        <v>234</v>
      </c>
      <c r="B236" t="inlineStr">
        <is>
          <t>ข้อห้ามใช้ที่สำคัญที่สุดและเด็ดขาด (Absolute contraindication) ของยา Oral Isotretinoin คือข้อใด</t>
        </is>
      </c>
      <c r="D236" t="inlineStr">
        <is>
          <t>สตรีมีครรภ์หรือมีแผนจะตั้งครรภ์</t>
        </is>
      </c>
      <c r="E236" t="inlineStr">
        <is>
          <t>ผู้ป่วยโรคไตเรื้อรัง</t>
        </is>
      </c>
      <c r="F236" t="inlineStr">
        <is>
          <t>ผู้ป่วยโรคกระดูกพรุน</t>
        </is>
      </c>
      <c r="G236" t="inlineStr">
        <is>
          <t>ผู้ป่วยที่มีผื่นแพ้แดด</t>
        </is>
      </c>
      <c r="H236" t="inlineStr">
        <is>
          <t>ผู้ป่วยโรคไมเกรน</t>
        </is>
      </c>
      <c r="I236" t="n">
        <v>1</v>
      </c>
      <c r="J236" t="inlineStr">
        <is>
          <t>- คำตอบที่ถูกต้อง: ข้อ ก. สตรีมีครรภ์หรือมีแผนจะตั้งครรภ์
- ทำไมข้อนี้ถึงถูก: Isotretinoin เป็น Teratogen รุนแรงจัดอยู่ใน Pregnancy Category X ทำให้เกิดทารกวิรูปแต่กำเนิด (craniofacial, cardiac, CNS defects) จึงห้ามใช้เด็ดขาด และต้องคุมกำเนิดที่มีประสิทธิภาพอย่างน้อย 2 วิธีล่วงหน้า 1 เดือน ระหว่างใช้ยา และหลังหยุดยาอีก 1 เดือน
- ข้ออื่นผิดเพราะอะไร:
  • ข้อ ข.: ปรับขนาดยาได้ตามความเหมาะสม ไม่ใช่ absolute contraindication ระดับ teratogenicity
  • ข้อ ค.: อาจทำให้เกิด premature epiphyseal closure ได้ในระยะยาวแต่ไม่ใช่ absolute contraindication
  • ข้อ ง.: ทำให้ผิวไวต่อแสง ควรทาครีมกันแดดป้องกัน
  • ข้อ จ.: ไม่ใช่ข้อห้ามใช้เด็ดขาด</t>
        </is>
      </c>
      <c r="L236" t="inlineStr">
        <is>
          <t>Dermatologic</t>
        </is>
      </c>
      <c r="M236" t="inlineStr">
        <is>
          <t>Acne vulgaris</t>
        </is>
      </c>
      <c r="N236" t="inlineStr">
        <is>
          <t>Clinic</t>
        </is>
      </c>
      <c r="O236" t="inlineStr">
        <is>
          <t>รุ่น RxCU83</t>
        </is>
      </c>
      <c r="P236" t="inlineStr">
        <is>
          <t>แบบฝึกหัด</t>
        </is>
      </c>
      <c r="Q236" t="inlineStr">
        <is>
          <t>Quiz เตรียมสอบ CC1 RxCU83</t>
        </is>
      </c>
    </row>
    <row r="237">
      <c r="A237" s="176" t="n">
        <v>235</v>
      </c>
      <c r="B237" t="inlineStr">
        <is>
          <t>ยาทารักษาสิวในข้อใดที่มีฤทธิ์ฆ่าเชื้อแบคทีเรีย Cutibacterium acnes (P. acnes) โดยตรงในรูขุมขนผ่านการปล่อยออกซิเจนอิสระ (free radicals) และไม่ก่อให้เกิดปัญหาเชื้อดื้อยา</t>
        </is>
      </c>
      <c r="D237" t="inlineStr">
        <is>
          <t>Salicylic acid</t>
        </is>
      </c>
      <c r="E237" t="inlineStr">
        <is>
          <t>Benzoyl peroxide</t>
        </is>
      </c>
      <c r="F237" t="inlineStr">
        <is>
          <t>Resorcinol</t>
        </is>
      </c>
      <c r="G237" t="inlineStr">
        <is>
          <t>Tretinoin</t>
        </is>
      </c>
      <c r="H237" t="inlineStr">
        <is>
          <t>Adapalene</t>
        </is>
      </c>
      <c r="I237" t="n">
        <v>2</v>
      </c>
      <c r="J237" t="inlineStr">
        <is>
          <t>- คำตอบที่ถูกต้อง: ข้อ ข. Benzoyl peroxide
- ทำไมข้อนี้ถึงถูก: Benzoyl peroxide (BPO) มีกลไกปล่อย reactive oxygen species / free radicals เข้าทำลายผนังเซลล์ของแบคทีเรีย C. acnes ทำให้มีฤทธิ์ bactericidal โดยตรง และไม่มีรายงานการดื้อยาของเชื้อต่อ BPO
- ข้ออื่นผิดเพราะอะไร:
  • ข้อ ก.: Salicylic acid เป็น Beta-hydroxy acid (BHA) มีฤทธิ์ผลัดเซลล์ผิว (keratolytic) ไม่ได้ฆ่าเชื้อโดยตรง
  • ข้อ ค.: Resorcinol มีฤทธิ์ keratolytic และระคายเคืองสูง ไม่นิยมใช้เดี่ยวๆ
  • ข้อ ง.: Tretinoin เป็นเรตินอยด์รุ่นที่ 1 มีฤทธิ์ comedolytic และลดการหนาตัวของ keratin
  • ข้อ จ.: Adapalene เป็นเรตินอยด์รุ่นที่ 3 ออกฤทธิ์ comedolytic และต้านการอักเสบ ไม่ได้ฆ่าเชื้อแบคทีเรียโดยตรง</t>
        </is>
      </c>
      <c r="L237" t="inlineStr">
        <is>
          <t>Dermatologic</t>
        </is>
      </c>
      <c r="M237" t="inlineStr">
        <is>
          <t>Acne vulgaris</t>
        </is>
      </c>
      <c r="N237" t="inlineStr">
        <is>
          <t>Clinic</t>
        </is>
      </c>
      <c r="O237" t="inlineStr">
        <is>
          <t>รุ่น RxCU83</t>
        </is>
      </c>
      <c r="P237" t="inlineStr">
        <is>
          <t>แบบฝึกหัด</t>
        </is>
      </c>
      <c r="Q237" t="inlineStr">
        <is>
          <t>Quiz เตรียมสอบ CC1 RxCU83</t>
        </is>
      </c>
    </row>
    <row r="238">
      <c r="A238" s="176" t="n">
        <v>236</v>
      </c>
      <c r="B238" t="inlineStr">
        <is>
          <t>ยาในข้อใดต่อไปนี้มีอันตรกิริยาระหว่างยา (drug interaction) กับยาฆ่าเชื้อรา Itraconazole น้อยที่สุด</t>
        </is>
      </c>
      <c r="D238" t="inlineStr">
        <is>
          <t>Amoxicillin</t>
        </is>
      </c>
      <c r="E238" t="inlineStr">
        <is>
          <t>Warfarin</t>
        </is>
      </c>
      <c r="F238" t="inlineStr">
        <is>
          <t>Clarithromycin</t>
        </is>
      </c>
      <c r="G238" t="inlineStr">
        <is>
          <t>Simvastatin</t>
        </is>
      </c>
      <c r="H238" t="inlineStr">
        <is>
          <t>Ergotamine</t>
        </is>
      </c>
      <c r="I238" t="n">
        <v>1</v>
      </c>
      <c r="J238" t="inlineStr">
        <is>
          <t>- คำตอบที่ถูกต้อง: ข้อ ก. Amoxicillin
- ทำไมข้อนี้ถึงถูก: Amoxicillin ขับออกทางไตเป็นหลักผ่าน glomerular filtration และ tubular secretion ไม่ได้ผ่านการเมแทบอลิซึมของเอนไซม์ตับ CYP3A4 จึงไม่มี drug interaction ทาง pharmacokinetic กับ Itraconazole
- ข้ออื่นผิดเพราะอะไร:
  • ข้อ ข.: Warfarin ถูกยับยั้งเมแทบอลิซึม ทำให้ระดับยาเพิ่มสูงขึ้นและเสี่ยงต่อเลือดออกรุนแรง
  • ข้อ ค.: Clarithromycin เป็น CYP3A4 inhibitor เช่นกัน เสริมฤทธิ์กันและเพิ่มความเสี่ยงต่อ QT prolongation
  • ข้อ ง.: Simvastatin ถูกเมแทบอไลซ์ผ่าน CYP3A4 การยับยั้งจะทำให้ระดับยาสูงขึ้นจนเกิด rhabdomyolysis
  • ข้อ จ.: Ergotamine เมื่อระดับยาสูงขึ้นจะทำให้เกิด ergotism (หลอดเลือดส่วนปลายหดตัวรุนแรงจนขาดเลือด)</t>
        </is>
      </c>
      <c r="L238" t="inlineStr">
        <is>
          <t>Dermatologic</t>
        </is>
      </c>
      <c r="M238" t="inlineStr">
        <is>
          <t>Fungal skin infection</t>
        </is>
      </c>
      <c r="N238" t="inlineStr">
        <is>
          <t>Clinic</t>
        </is>
      </c>
      <c r="O238" t="inlineStr">
        <is>
          <t>รุ่น RxCU83</t>
        </is>
      </c>
      <c r="P238" t="inlineStr">
        <is>
          <t>แบบฝึกหัด</t>
        </is>
      </c>
      <c r="Q238" t="inlineStr">
        <is>
          <t>Quiz เตรียมสอบ CC1 RxCU83</t>
        </is>
      </c>
    </row>
    <row r="239">
      <c r="A239" s="176" t="n">
        <v>237</v>
      </c>
      <c r="B239" t="inlineStr">
        <is>
          <t>ชายไทยอายุ 25 ปี ไม่มีโรคประจำตัวและไม่แพ้ยา ไปพบแพทย์ด้วยอาการมีผื่นขึ้นที่บริเวณหัวไหล่ 1 วง ขนาดเส้นผ่านศูนย์กลางประมาณ 2 เซนติเมตร ลักษณะขอบผื่นยกนูนแดง มีขุยสะเก็ดสีขาวที่ขอบอย่างชัดเจน บริเวณตรงกลางของผื่นมีลักษณะผิวหนังปกติ (Central Clearing) มีอาการคันมาก แพทย์วินิจฉัยว่าเป็นโรคกลาก (Tinea Corporis)
แผนการรักษาเริ่มต้นในข้อใดมีความเหมาะสมและถูกต้องตามมาตรฐานเวชปฏิบัติมากที่สุด</t>
        </is>
      </c>
      <c r="C239" t="inlineStr">
        <is>
          <t>Ketoconazole 2% cream ทาบริเวณผื่นและขอบโดยรอบ วันละ 2 ครั้ง เช้าและเย็น ต่อเนื่องเป็นเวลา 2 ถึง 4 สัปดาห์</t>
        </is>
      </c>
      <c r="D239" t="inlineStr">
        <is>
          <t>Triamcinolone Acetonide (TA) 0.1% cream ทาบริเวณผื่น วันละ 3 ครั้ง</t>
        </is>
      </c>
      <c r="E239" t="inlineStr">
        <is>
          <t>Fluconazole 150 mg รับประทานสัปดาห์ละ 2 เม็ด นาน 4 สัปดาห์ ร่วมกับยาสเตียรอยด์ทา</t>
        </is>
      </c>
      <c r="F239" t="inlineStr">
        <is>
          <t>Acyclovir 5% cream ทาบริเวณผื่นวันละ 5 ครั้ง</t>
        </is>
      </c>
      <c r="G239" t="inlineStr">
        <is>
          <t>Calamine lotion ทาเพื่อระงับอาการคันเพียงอย่างเดียว</t>
        </is>
      </c>
      <c r="H239" t="n">
        <v>1</v>
      </c>
      <c r="I239" t="inlineStr">
        <is>
          <t>✅ คำตอบที่ถูกต้อง: ข้อ ก. Ketoconazole 2% cream ทาบริเวณผื่นและขอบโดยรอบ วันละ 2 ครั้ง เช้าและเย็น ต่อเนื่องเป็นเวลา 2 ถึง 4 สัปดาห์
🎯 ทำไมข้อนี้ถึงถูก: ลักษณะผื่นวงกลม ขอบนูนแดง มีขุย และมี central clearing เป็นลักษณะจำเพาะของโรคกลาก (Tinea corporis) ที่เกิดจากเชื้อรากลุ่ม Dermatophytes การรักษาอันดับแรกสำหรับรอยโรคเฉพาะที่ขนาดเล็กคือการใช้ยาทาต้านเชื้อรากลุ่ม Topical Imidazoles เช่น Ketoconazole 2% cream หรือ Clotrimazole ทาวันละ 1-2 ครั้งต่อเนื่องนาน 2-4 สัปดาห์ และควรทาเลยขอบรอยโรคออกไปประมาณ 1-2 นิ้ว
🔍 ข้ออื่นผิดเพราะอะไร:
• ข้อ ข.: Triamcinolone เป็น Topical Corticosteroid มีข้อห้ามใช้เด็ดขาดในการติดเชื้อราเดี่ยวๆ เพราะจะกดภูมิต้านทาน ทำให้เชื้อราลุกลามและบดบังลักษณะรอยโรคจนกลายเป็น Tinea incognito
• ข้อ ค.: Fluconazole ชนิดรับประทานสำรองไว้สำหรับกรณีที่มีผื่นลุกลามเป็นบริเวณกว้าง ดื้อต่อยาทา หรือผู้ป่วยมีภาวะภูมิคุ้มกันบกพร่อง ไม่จำเป็นต้องใช้เป็น first-line ในผื่นวงเล็กเพียงวงเดียว
• ข้อ ง.: Acyclovir ใช้รักษาการติดเชื้อไวรัส Herpes ไม่สามารถฆ่าเชื้อราได้
• ข้อ จ.: Calamine lotion บรรเทาอาการคันได้ชั่วคราวแต่ไม่มีฤทธิ์ต้านเชื้อรา ไม่สามารถรักษาต้นเหตุของโรคได้</t>
        </is>
      </c>
      <c r="K239" t="inlineStr">
        <is>
          <t>Intermediate</t>
        </is>
      </c>
      <c r="L239" t="inlineStr">
        <is>
          <t>Dermatologic</t>
        </is>
      </c>
      <c r="M239" t="inlineStr">
        <is>
          <t>Dermatophytosis (Tinea corporis) Topical Antifungal Therapy</t>
        </is>
      </c>
      <c r="N239" t="inlineStr">
        <is>
          <t>Clinic</t>
        </is>
      </c>
      <c r="O239" t="inlineStr">
        <is>
          <t>[RECONSTRUCTED: ปรับแต่งและเติมเต็มบริบทโจทย์/ตัวเลือกเพื่อความสมบูรณ์] ข้อสอบจริง PLE-CC1 ปี 2567 ข้อ 39</t>
        </is>
      </c>
      <c r="P239" t="inlineStr">
        <is>
          <t>ข้อสอบจริง</t>
        </is>
      </c>
      <c r="Q239" t="inlineStr">
        <is>
          <t>2567</t>
        </is>
      </c>
      <c r="R239" t="inlineStr">
        <is>
          <t>CASE_2567_TINEA_01</t>
        </is>
      </c>
    </row>
    <row r="240">
      <c r="A240" s="176" t="n">
        <v>238</v>
      </c>
      <c r="B240" t="inlineStr">
        <is>
          <t>ชายไทยอายุ 25 ปี ไม่มีโรคประจำตัวและไม่แพ้ยา ไปพบแพทย์ด้วยอาการมีผื่นขึ้นที่บริเวณหัวไหล่ 1 วง ขนาดเส้นผ่านศูนย์กลางประมาณ 2 เซนติเมตร ลักษณะขอบผื่นยกนูนแดง มีขุยสะเก็ดสีขาวที่ขอบอย่างชัดเจน บริเวณตรงกลางของผื่นมีลักษณะผิวหนังปกติ (Central Clearing) มีอาการคันมาก แพทย์วินิจฉัยว่าเป็นโรคกลาก (Tinea Corporis)
หลังจากผู้ป่วยใช้ยาทา Ketoconazole 2% cream ไปเป็นเวลา 1 สัปดาห์ ผู้ป่วยกลับมาปรึกษาเภสัชกรเนื่องจากรู้สึกว่าผื่นยังไม่หายสนิทและยังมีรอยแดงอยู่ เภสัชกรควรให้คำแนะนำและแนวทางการจัดการอย่างไรที่ถูกต้องที่สุด</t>
        </is>
      </c>
      <c r="C240" t="inlineStr">
        <is>
          <t>แนะนำให้ทายา Ketoconazole 2% cream ต่อไปอย่างสม่ำเสมออีกอย่างน้อย 1 ถึง 2 สัปดาห์ (เนื่องจากการรักษาโรคเชื้อราผิวหนังต้องใช้เวลาอย่างน้อย 2 ถึง 4 สัปดาห์จึงจะเห็นผลสมบูรณ์)</t>
        </is>
      </c>
      <c r="D240" t="inlineStr">
        <is>
          <t>เปลี่ยนเป็นยารับประทาน Fluconazole 150 mg สัปดาห์ละ 2 เม็ดทันทีเนื่องจากแสดงว่าเชื้อดื้อยา</t>
        </is>
      </c>
      <c r="E240" t="inlineStr">
        <is>
          <t>หยุดยาทาเชื้อราทันทีและเปลี่ยนเป็น Acyclovir 200 mg รับประทานวันละ 5 ครั้ง นาน 7 ถึง 10 วัน</t>
        </is>
      </c>
      <c r="F240" t="inlineStr">
        <is>
          <t>เปลี่ยนไปใช้ยาทาสเตียรอยด์ความแรงสูง เช่น Clobetasol propionate cream เพื่อยุบผื่นให้เร็วขึ้น</t>
        </is>
      </c>
      <c r="G240" t="inlineStr">
        <is>
          <t>แนะนำให้หยุดใช้ยาทุกชนิดและปล่อยให้ผิวหนังซ่อมแซมตัวเองตามธรรมชาติ</t>
        </is>
      </c>
      <c r="H240" t="n">
        <v>1</v>
      </c>
      <c r="I240" t="inlineStr">
        <is>
          <t>✅ คำตอบที่ถูกต้อง: ข้อ ก. แนะนำให้ทายา Ketoconazole 2% cream ต่อไปอย่างสม่ำเสมออีกอย่างน้อย 1 ถึง 2 สัปดาห์ (เนื่องจากการรักษาโรคเชื้อราผิวหนังต้องใช้เวลาอย่างน้อย 2 ถึง 4 สัปดาห์จึงจะเห็นผลสมบูรณ์)
🎯 ทำไมข้อนี้ถึงถูก: การรักษาโรคติดเชื้อรา Dermatophyte ที่ผิวหนังชั้นหนังกำพร้าด้วยยาทา ต้องใช้เวลาในการขจัดสปอร์และเส้นใยของเชื้อราอย่างน้อย 2-4 สัปดาห์ และตามหลักปฏิบัติแนะนำให้ทายาต่อเนื่องต่อไปอีกอย่างน้อย 1-2 สัปดาห์หลังจากที่รอยโรคบนผิวหนังหายสนิทแล้ว เพื่อป้องกันการกลับเป็นซ้ำ (Relapse) ดังนั้นระยะเวลา 1 สัปดาห์จึงยังเร็วเกินไปที่จะตัดสินว่าการรักษาล้มเหลว
🔍 ข้ออื่นผิดเพราะอะไร:
• ข้อ ข.: ยังไม่มีข้อบ่งชี้ว่าล้มเหลวจากการรักษาด้วยยาทา การเปลี่ยนเป็นยากินทันทีจะเพิ่มความเสี่ยงต่อผลข้างเคียงและปฏิกิริยาระหว่างยาโดยไม่จำเป็น
• ข้อ ค.: Acyclovir เป็นยาต้านไวรัส ไม่เกี่ยวข้องกับการรักษาเชื้อรา
• ข้อ ง.: การใช้ยาสเตียรอยด์ความแรงสูงจะกดภูมิคุ้มกันเฉพาะที่ ทำให้เชื้อราเจริญเติบโตลุกลามรุนแรงขึ้น
• ข้อ จ.: หากหยุดยา เชื้อราจะกลับมาแบ่งตัวและแพร่กระจายกว้างขึ้น</t>
        </is>
      </c>
      <c r="K240" t="inlineStr">
        <is>
          <t>Intermediate</t>
        </is>
      </c>
      <c r="L240" t="inlineStr">
        <is>
          <t>Dermatologic</t>
        </is>
      </c>
      <c r="M240" t="inlineStr">
        <is>
          <t>Duration &amp; Monitoring of Topical Antifungal Treatment</t>
        </is>
      </c>
      <c r="N240" t="inlineStr">
        <is>
          <t>Clinic</t>
        </is>
      </c>
      <c r="O240" t="inlineStr">
        <is>
          <t>[RECONSTRUCTED: ปรับแต่งและเติมเต็มบริบทโจทย์/ตัวเลือกเพื่อความสมบูรณ์] ข้อสอบจริง PLE-CC1 ปี 2567 ข้อ 40</t>
        </is>
      </c>
      <c r="P240" t="inlineStr">
        <is>
          <t>ข้อสอบจริง</t>
        </is>
      </c>
      <c r="Q240" t="inlineStr">
        <is>
          <t>2567</t>
        </is>
      </c>
      <c r="R240" t="inlineStr">
        <is>
          <t>CASE_2567_TINEA_01</t>
        </is>
      </c>
    </row>
    <row r="241">
      <c r="A241" s="176" t="n">
        <v>239</v>
      </c>
      <c r="B241" t="inlineStr">
        <is>
          <t>หญิงตั้งครรภ์อายุ 26 ปี อายุครรภ์ 4 เดือน มาพบแพทย์ด้วยอาการมีผื่นแดงรูปปีกผีเสื้อขึ้นที่บริเวณโหนกแก้มทั้งสองข้างและสันจมูก (Malar rash) ร่วมกับมีไข้ต่ำๆ และปวดข้อนิ้วมือทั้งสองข้าง แพทย์วินิจฉัยว่าเป็นโรคลูปัส (Systemic Lupus Erythematosus: SLE)
ยาทาในข้อใดมีความเหมาะสมและปลอดภัยสูงสุดในการเลือกใช้เพื่อควบคุมผื่นผิวหนังบริเวณใบหน้าในหญิงตั้งครรภ์รายนี้</t>
        </is>
      </c>
      <c r="C241" t="inlineStr">
        <is>
          <t>Hydrocortisone 1% cream (ยาสเตียรอยด์ทาความแรงต่ำ: Low-potency topical corticosteroid)</t>
        </is>
      </c>
      <c r="D241" t="inlineStr">
        <is>
          <t>Triamcinolone Acetonide 0.2% cream (ทาวันละ 3 ครั้ง)</t>
        </is>
      </c>
      <c r="E241" t="inlineStr">
        <is>
          <t>Clobetasol Propionate 0.05% cream (สเตียรอยด์ความแรงสูงพิเศษ)</t>
        </is>
      </c>
      <c r="F241" t="inlineStr">
        <is>
          <t>Diclofenac 1% gel (ยาทากลุ่ม NSAIDs)</t>
        </is>
      </c>
      <c r="G241" t="inlineStr">
        <is>
          <t>Acyclovir 5% cream (ยาทาต้านไวรัส)</t>
        </is>
      </c>
      <c r="H241" t="n">
        <v>1</v>
      </c>
      <c r="I241" t="inlineStr">
        <is>
          <t>✅ คำตอบที่ถูกต้อง: ข้อ ก. Hydrocortisone 1% cream (ยาสเตียรอยด์ทาความแรงต่ำ: Low-potency topical corticosteroid)
🎯 ทำไมข้อนี้ถึงถูก: ในการรักษาผื่นผิวหนังจาก SLE (Malar rash / Acute cutaneous lupus) ที่บริเวณใบหน้า ผิวหนังบริเวณใบหน้ามีความบางและดูดซึมยาได้ดีมาก จึงแนะนำให้ใช้ยาสเตียรอยด์ทาชนิดความแรงต่ำ (Low-potency topical corticosteroids) เช่น Hydrocortisone 1% หรือ Desonide ทาบางๆ วันละ 1-2 ครั้ง เพื่อลดความเสี่ยงต่อภาวะผิวหน้าฝ่อ (Skin atrophy), เส้นเลือดฝอยพองตัว (Telangiectasia) และมีความปลอดภัยสูงในหญิงตั้งครรภ์
🔍 ข้ออื่นผิดเพราะอะไร:
• ข้อ ข.: Triamcinolone 0.2% เป็น Medium-to-high potency steroid ไม่ควรทาต่อเนื่องที่ใบหน้าเพราะทำให้ผิวฝ่อและเกิดสิวสเตียรอยด์
• ข้อ ค.: Clobetasol เป็น Super-high potency steroid มีข้อห้ามใช้ทาที่ใบหน้าอย่างเด็ดขาด
• ข้อ ง.: Diclofenac gel เป็น NSAID ไม่สามารถควบคุมการอักเสบจากภูมิคุ้มกัน SLE ได้ และยากลุ่ม NSAIDs มีข้อควรระวังในหญิงตั้งครรภ์
• ข้อ จ.: Acyclovir ใช้รักษาการติดเชื้อไวรัสเริม ไม่เกี่ยวข้องกับผื่น SLE</t>
        </is>
      </c>
      <c r="K241" t="inlineStr">
        <is>
          <t>Intermediate</t>
        </is>
      </c>
      <c r="L241" t="inlineStr">
        <is>
          <t>Dermatologic</t>
        </is>
      </c>
      <c r="M241" t="inlineStr">
        <is>
          <t>Cutaneous Lupus Erythematosus &amp; Topical Therapy in Pregnancy</t>
        </is>
      </c>
      <c r="N241" t="inlineStr">
        <is>
          <t>Clinic</t>
        </is>
      </c>
      <c r="O241" t="inlineStr">
        <is>
          <t>[RECONSTRUCTED: ปรับแต่งและเติมเต็มบริบทโจทย์/ตัวเลือกเพื่อความสมบูรณ์] ข้อสอบจริง PLE-CC1 ปี 2567 ข้อ 57</t>
        </is>
      </c>
      <c r="P241" t="inlineStr">
        <is>
          <t>ข้อสอบจริง</t>
        </is>
      </c>
      <c r="Q241" t="inlineStr">
        <is>
          <t>2567</t>
        </is>
      </c>
      <c r="R241" t="inlineStr">
        <is>
          <t>CASE_2567_SLE_01</t>
        </is>
      </c>
    </row>
    <row r="242">
      <c r="A242" s="177" t="n">
        <v>240</v>
      </c>
      <c r="B242" s="34" t="inlineStr">
        <is>
          <t>ผู้ป่วยหญิงไทยคู่ อายุ 25 ปี ส่วนสูง 160 cm น้ำหนัก 65 kg มาปรึกษาเภสัชกรที่ร้านยาด้วยปัญหาสิว ตรวจพบลักษณะเป็นสิวอักเสบก้อนลึก (Nodules) 10 ตำแหน่ง และมีตุ่มหนอง (Pustules) ร่วมด้วย 5 - 6 ตำแหน่ง โดยเมื่อ 2 เดือนก่อนเคยใช้ 0.05% Tretinoin cream ทาก่อนนอนทุกวัน หลังใช้ 2 สัปดาห์มีอาการระคายเคืองและหน้าแห้งลอกจึงหยุดใช้ไป และปัจจุบันรับประทาน Vitamin C 1,000 mg ต่อมาสังเกตว่าสิวเห่อขึ้นมากกว่าเดิมจึงมาขอซื้อยารักษาสิว
ในการประเมินผู้ป่วยเพื่อวางแผนการรักษาสิวทางเภสัชกรรม ข้อมูลในข้อใดต่อไปนี้มีความสำคัญ 'น้อยที่สุด' ต่อการตัดสินใจเลือกสูตรยา</t>
        </is>
      </c>
      <c r="C242" s="100" t="inlineStr"/>
      <c r="D242" s="34" t="inlineStr">
        <is>
          <t>ประเภทและลักษณะรอยโรคของสิว (Comedone, Papule, Pustule, Nodule)</t>
        </is>
      </c>
      <c r="E242" s="34" t="inlineStr">
        <is>
          <t>จำนวนและตำแหน่งของรอยโรคสิว</t>
        </is>
      </c>
      <c r="F242" s="34" t="inlineStr">
        <is>
          <t>การรับประทาน Vitamin C 1,000 mg</t>
        </is>
      </c>
      <c r="G242" s="34" t="inlineStr">
        <is>
          <t>ประวัติการใช้และการแพ้ระคายเคืองจาก 0.05% Tretinoin cream</t>
        </is>
      </c>
      <c r="H242" s="34" t="inlineStr">
        <is>
          <t>ขอบเขตและความรุนแรงของบริเวณที่เป็นสิว</t>
        </is>
      </c>
      <c r="I242" s="100" t="n">
        <v>3</v>
      </c>
      <c r="J242" s="34" t="inlineStr">
        <is>
          <t>✅ คำตอบที่ถูกต้อง: ข้อ ค. การรับประทาน Vitamin C 1,000 mg
🎯 ทำไมข้อนี้ถึงถูก:
การประเมินและการเลือกลำดับขั้นการรักษาสิว (Acne severity classification &amp; treatment ladder) ต้องพิจารณาจาก:
1) ชนิดของรอยโรค (Lesion type: Comedone, Inflammatory papule/pustule, หรือ Nodular)
2) จำนวนรอยโรคและความรุนแรง (Lesion count &amp; severity)
3) บริเวณที่เป็น (Distribution: ใบหน้า หลัง หรือหน้าอก)
4) ประวัติการใช้ยาและการแพ้ระคายเคืองในอดีต (Previous treatments and tolerance)
ส่วนการรับประทาน Vitamin C 1,000 mg ไม่มีผลต่อพยาธิกำเนิดของสิวและไม่มีอันตรกิริยากับยารักษาสิว จึงเป็นข้อมูลที่มีความสำคัญน้อยที่สุดในการวางแผนการรักษา
🔍 ข้ออื่นผิดเพราะอะไร:
• ข้อ ก. ข. และ จ. สำคัญมาก: เนื่องจากผู้ป่วยรายนี้มี Nodules ถึง 10 ตำแหน่ง จัดเป็น Severe nodular acne ซึ่งต้องได้รับการรักษาด้วยยาชนิดรับประทาน เช่น Oral isotretinoin หรือ Oral antibiotics
• ข้อ ง. สำคัญมาก: ข้อมูลการระคายเคืองต่อ Topical retinoid มีผลต่อการพิจารณาปรับความเข้มข้น ปรับสูตรเนื้อยา หรือเว้นระยะเวลาการทา</t>
        </is>
      </c>
      <c r="K242" s="100" t="inlineStr"/>
      <c r="L242" s="34" t="inlineStr">
        <is>
          <t>Dermatologic</t>
        </is>
      </c>
      <c r="M242" s="34" t="inlineStr">
        <is>
          <t>Acne Vulgaris Patient Assessment</t>
        </is>
      </c>
      <c r="N242" s="100" t="inlineStr">
        <is>
          <t>Clinic</t>
        </is>
      </c>
      <c r="O242" s="34" t="inlineStr">
        <is>
          <t>ข้อสอบจริง PLE-CC1 ปี 2566 Day 1 ข้อ 40 [CASE_2566_ACNE_01]</t>
        </is>
      </c>
      <c r="P242" s="100" t="inlineStr">
        <is>
          <t>ข้อสอบจริง</t>
        </is>
      </c>
      <c r="Q242" s="100" t="inlineStr">
        <is>
          <t>2566 Day 1</t>
        </is>
      </c>
      <c r="R242" s="100" t="inlineStr">
        <is>
          <t>CASE_2566_ACNE_01</t>
        </is>
      </c>
    </row>
    <row r="243">
      <c r="A243" s="177" t="n">
        <v>241</v>
      </c>
      <c r="B243" s="34" t="inlineStr">
        <is>
          <t>ผู้ป่วยหญิงไทยคู่ อายุ 25 ปี ส่วนสูง 160 cm น้ำหนัก 65 kg มาปรึกษาเภสัชกรที่ร้านยาด้วยปัญหาสิว ตรวจพบลักษณะเป็นสิวอักเสบก้อนลึก (Nodules) 10 ตำแหน่ง และมีตุ่มหนอง (Pustules) ร่วมด้วย 5 - 6 ตำแหน่ง โดยเมื่อ 2 เดือนก่อนเคยใช้ 0.05% Tretinoin cream ทาก่อนนอนทุกวัน หลังใช้ 2 สัปดาห์มีอาการระคายเคืองและหน้าแห้งลอกจึงหยุดใช้ไป และปัจจุบันรับประทาน Vitamin C 1,000 mg ต่อมาสังเกตว่าสิวเห่อขึ้นมากกว่าเดิมจึงมาขอซื้อยารักษาสิว
จากลักษณะและจำนวนของรอยโรคสิวของผู้ป่วยรายนี้ จัดระดับความรุนแรงของสิว (Acne severity classification) อยู่ในระดับใด</t>
        </is>
      </c>
      <c r="C243" s="100" t="inlineStr"/>
      <c r="D243" s="34" t="inlineStr">
        <is>
          <t>Mild comedonal acne</t>
        </is>
      </c>
      <c r="E243" s="34" t="inlineStr">
        <is>
          <t>Mild papulopustular acne</t>
        </is>
      </c>
      <c r="F243" s="34" t="inlineStr">
        <is>
          <t>Moderate papulopustular acne</t>
        </is>
      </c>
      <c r="G243" s="34" t="inlineStr">
        <is>
          <t>Moderate nodular acne</t>
        </is>
      </c>
      <c r="H243" s="34" t="inlineStr">
        <is>
          <t>Severe nodular หรือ Severe nodulopustular acne</t>
        </is>
      </c>
      <c r="I243" s="100" t="n">
        <v>5</v>
      </c>
      <c r="J243" s="34" t="inlineStr">
        <is>
          <t>✅ คำตอบที่ถูกต้อง: ข้อ จ. Severe nodular หรือ Severe nodulopustular acne
🎯 ทำไมข้อนี้ถึงถูก:
ตามเกณฑ์การจัดระดับความรุนแรงของสิวสากล (Global Alliance to Improve Outcomes in Acne Classification):
- การพบสิวอักเสบชนิดก้อนลึก (Nodules หรือ Cysts) ตั้งแต่ 5 ตำแหน่งขึ้นไป (ผู้ป่วยรายนี้มี Nodules 10 ตำแหน่ง) หรือมีรอยโรคอักเสบกระจายตัวกว้างขวาง จัดเป็น สิวระดับรุนแรง (Severe nodular / nodulopustular acne) ซึ่งจำเป็นต้องได้รับการรักษาด้วยยาชนิดรับประทานอย่างเป็นระบบ
🔍 ข้ออื่นผิดเพราะอะไร:
• ข้อ ก. ผิดเพราะ: Mild comedonal acne จะมีเฉพาะสิวอุดตันหัวขาวหัวดำ ไม่มีรอยโรคอักเสบ
• ข้อ ข. ผิดเพราะ: Mild papulopustular acne มีตุ่มแดงตุ่มหนองน้อยกว่า 10 - 15 จุด และไม่มีก้อน Nodules
• ข้อ ค. ผิดเพราะ: Moderate papulopustular acne มีตุ่มหนองปานกลางแต่ไม่มี Nodules ก้อนลึกหลายตำแหน่ง
• ข้อ ง. ผิดเพราะ: หากมี Nodules มากถึง 10 ตำแหน่งจะจัดเข้าสู่ระดับ Severe ทันทีเนื่องจากเสี่ยงต่อการเกิดแผลเป็นถาวร (Permanent scarring) สูงมาก</t>
        </is>
      </c>
      <c r="K243" s="100" t="inlineStr"/>
      <c r="L243" s="34" t="inlineStr">
        <is>
          <t>Dermatologic</t>
        </is>
      </c>
      <c r="M243" s="34" t="inlineStr">
        <is>
          <t>Acne Severity Classification</t>
        </is>
      </c>
      <c r="N243" s="100" t="inlineStr">
        <is>
          <t>Clinic</t>
        </is>
      </c>
      <c r="O243" s="34" t="inlineStr">
        <is>
          <t>ข้อสอบจริง PLE-CC1 ปี 2566 Day 1 ข้อ 41 [CASE_2566_ACNE_01]</t>
        </is>
      </c>
      <c r="P243" s="100" t="inlineStr">
        <is>
          <t>ข้อสอบจริง</t>
        </is>
      </c>
      <c r="Q243" s="100" t="inlineStr">
        <is>
          <t>2566 Day 1</t>
        </is>
      </c>
      <c r="R243" s="100" t="inlineStr">
        <is>
          <t>CASE_2566_ACNE_01</t>
        </is>
      </c>
    </row>
    <row r="244">
      <c r="A244" s="177" t="n">
        <v>242</v>
      </c>
      <c r="B244" s="34" t="inlineStr">
        <is>
          <t>ผู้ป่วยหญิงไทยคู่ อายุ 25 ปี ส่วนสูง 160 cm น้ำหนัก 65 kg มาปรึกษาเภสัชกรที่ร้านยาด้วยปัญหาสิว ตรวจพบลักษณะเป็นสิวอักเสบก้อนลึก (Nodules) 10 ตำแหน่ง และมีตุ่มหนอง (Pustules) ร่วมด้วย 5 - 6 ตำแหน่ง โดยเมื่อ 2 เดือนก่อนเคยใช้ 0.05% Tretinoin cream ทาก่อนนอนทุกวัน หลังใช้ 2 สัปดาห์มีอาการระคายเคืองและหน้าแห้งลอกจึงหยุดใช้ไป และปัจจุบันรับประทาน Vitamin C 1,000 mg ต่อมาสังเกตว่าสิวเห่อขึ้นมากกว่าเดิมจึงมาขอซื้อยารักษาสิว
ตามแนวทางการรักษาสิวระดับรุนแรง (Severe nodular acne) ยาในข้อใดจัดเป็นยาทางเลือกมาตรฐานที่มีประสิทธิภาพสูงที่สุดและแนะนำให้ส่งต่อแพทย์เพื่อเริ่มการรักษา</t>
        </is>
      </c>
      <c r="C244" s="100" t="inlineStr"/>
      <c r="D244" s="34" t="inlineStr">
        <is>
          <t>Oral Isotretinoin 0.5 - 1 mg/kg/day</t>
        </is>
      </c>
      <c r="E244" s="34" t="inlineStr">
        <is>
          <t>Doxycycline 100 mg BID ร่วมกับ Adapalene และ Benzoyl peroxide gel</t>
        </is>
      </c>
      <c r="F244" s="34" t="inlineStr">
        <is>
          <t>Benzoyl peroxide 2.5% ร่วมกับ Clindamycin 1% gel</t>
        </is>
      </c>
      <c r="G244" s="34" t="inlineStr">
        <is>
          <t>Azelaic acid cream ร่วมกับ Metronidazole gel</t>
        </is>
      </c>
      <c r="H244" s="34" t="inlineStr">
        <is>
          <t>Tretinoin ร่วมกับ Erythromycin topical gel</t>
        </is>
      </c>
      <c r="I244" s="100" t="n">
        <v>1</v>
      </c>
      <c r="J244" s="34" t="inlineStr">
        <is>
          <t>✅ คำตอบที่ถูกต้อง: ข้อ ก. Oral Isotretinoin 0.5 - 1 mg/kg/day
🎯 ทำไมข้อนี้ถึงถูก:
Oral Isotretinoin เป็น First-line monotherapy สำหรับ Severe nodular/conglobate acne เนื่องจากสามารถยับยั้งปัจจัยการเกิดสิวได้ครบทั้ง 4 กลไก (ลดการสร้าง Sebum, ยับยั้ง Keratinization, ลดเชื้อ C. acnes และลดการอักเสบ) ช่วยป้องกันการเกิดแผลเป็นถาวร (Keloid / Ice-pick scar) ได้ดีที่สุด
🔍 ข้ออื่นผิดเพราะอะไร:
• ข้อ ข. เป็นทางเลือกสำรอง (Alternative) กรณีผู้ป่วยมีข้อห้ามใช้ Isotretinoin แต่ไม่ใช่ Gold standard ใน severe nodular acne
• ข้อ ค. ง. และ จ. ผิดเพราะ: ยาทาเฉพาะที่เพียงอย่างเดียว (Topical therapy alone) ไม่เพียงพอในการควบคุมสิวชนิด Severe nodular acne ที่มีการอักเสบลึกใต้ผิวหนัง</t>
        </is>
      </c>
      <c r="K244" s="100" t="inlineStr"/>
      <c r="L244" s="34" t="inlineStr">
        <is>
          <t>Dermatologic</t>
        </is>
      </c>
      <c r="M244" s="34" t="inlineStr">
        <is>
          <t>Severe Nodular Acne Pharmacotherapy</t>
        </is>
      </c>
      <c r="N244" s="100" t="inlineStr">
        <is>
          <t>Clinic</t>
        </is>
      </c>
      <c r="O244" s="34" t="inlineStr">
        <is>
          <t>ข้อสอบจริง PLE-CC1 ปี 2566 Day 1 ข้อ 42 [CASE_2566_ACNE_01]</t>
        </is>
      </c>
      <c r="P244" s="100" t="inlineStr">
        <is>
          <t>ข้อสอบจริง</t>
        </is>
      </c>
      <c r="Q244" s="100" t="inlineStr">
        <is>
          <t>2566 Day 1</t>
        </is>
      </c>
      <c r="R244" s="100" t="inlineStr">
        <is>
          <t>CASE_2566_ACNE_01</t>
        </is>
      </c>
    </row>
    <row r="245">
      <c r="A245" s="178" t="n">
        <v>243</v>
      </c>
      <c r="B245" s="179" t="inlineStr">
        <is>
          <t>ผู้ป่วยชายไทยอายุ 21 ปี มาปรึกษาเภสัชกรที่ร้านยาด้วยอาการมีผื่นแดงและมีสะเก็ดขุยสีขาวนวลปนเหลือง มีลักษณะเป็นมันเหนียว (Greasy scales) ขึ้นบริเวณร่องข้างปีกจมูก ระหว่างคิ้ว และไรผม มีอาการคันเล็กน้อยเวลาเหงื่อออก คันมากขึ้นเมื่ออากาศร้อนหรือมีความเครียด พักผ่อนน้อย มีประวัติเป็นๆ หายๆ มานานกว่า 1 ปี
จากลักษณะรอยโรคและตำแหน่งที่พบ ผู้ป่วยรายนี้น่าจะป่วยเป็นโรคผิวหนังชนิดใดมากที่สุด</t>
        </is>
      </c>
      <c r="C245" s="178" t="inlineStr"/>
      <c r="D245" s="179" t="inlineStr">
        <is>
          <t>สิวอักเสบและสิวอุดตัน (Acne vulgaris)</t>
        </is>
      </c>
      <c r="E245" s="179" t="inlineStr">
        <is>
          <t>โรคผื่นภูมิแพ้ผิวหนัง (Atopic dermatitis)</t>
        </is>
      </c>
      <c r="F245" s="179" t="inlineStr">
        <is>
          <t>โรคสะเก็ดเงิน (Psoriasis vulgaris)</t>
        </is>
      </c>
      <c r="G245" s="179" t="inlineStr">
        <is>
          <t>รูขุมขนอักเสบจากการติดเชื้อแบคทีเรีย (Bacterial folliculitis)</t>
        </is>
      </c>
      <c r="H245" s="179" t="inlineStr">
        <is>
          <t>โรคต่อมไขมันอักเสบ (Seborrheic dermatitis)</t>
        </is>
      </c>
      <c r="I245" s="178" t="n">
        <v>5</v>
      </c>
      <c r="J245" s="179" t="inlineStr">
        <is>
          <t>✅ คำตอบที่ถูกต้อง: ข้อ จ. โรคต่อมไขมันอักเสบ (Seborrheic dermatitis)
🎯 ทำไมข้อนี้ถึงถูก:
ลักษณะรอยโรคเป็นผื่นแดงร่วมกับมีสะเก็ดขุยมันวาวสีขาวอมเหลือง (Erythematous plaques with greasy yellowish scales) ที่พบบริเวณที่มีต่อมไขมันหนาแน่น (Seborrheic areas) ได้แก่ ร่องข้างปีกจมูก (Nasolabial folds), ระหว่างคิ้ว (Glabella), หัวคิ้ว และไรผม โดยมีอาการกำเริบสัมพันธ์กับความเครียด อากาศร้อน และการพักผ่อนน้อย เป็นลักษณะทางคลินิกที่คลาสสิกของ โรคต่อมไขมันอักเสบ (Seborrheic dermatitis) ซึ่งเกี่ยวข้องกับการเพิ่มจำนวนของเชื้อรา Malassezia furfur
🔍 ข้ออื่นผิดเพราะอะไร:
• ข้อ ก. Acne vulgaris จะมีหัวสิวอุดตัน (Comedones) ตุ่มหนอง และตุ่มแดงอักเสบ ไม่ได้มีขุยมันลอกเป็นแผ่นตามร่องจมูก
• ข้อ ข. Atopic dermatitis มักเกิดที่ข้อพับแขน ข้อพับขา ซอกคอ ผิวแห้งสากและคันรุนแรง
• ข้อ ค. Psoriasis สะเก็ดจะหนาแห้งสีขาวเงิน (Silvery scales) พบบ่อยที่ศอก เข่า และหลังส่วนล่าง
• ข้อ ง. Folliculitis เป็นตุ่มหนองเล็กๆ รอบรูขุมขน</t>
        </is>
      </c>
      <c r="K245" s="178" t="inlineStr"/>
      <c r="L245" s="179" t="inlineStr">
        <is>
          <t>Dermatologic</t>
        </is>
      </c>
      <c r="M245" s="179" t="inlineStr">
        <is>
          <t>Seborrheic Dermatitis Clinical Presentation &amp; Diagnosis</t>
        </is>
      </c>
      <c r="N245" s="178" t="inlineStr">
        <is>
          <t>Clinic</t>
        </is>
      </c>
      <c r="O245" s="179" t="inlineStr">
        <is>
          <t>ข้อสอบจริง PLE-CC1 ปี 2566 Day 2 ข้อ 77 [CASE_2566_SEB_DERM_01]</t>
        </is>
      </c>
      <c r="P245" s="178" t="inlineStr">
        <is>
          <t>ข้อสอบจริง</t>
        </is>
      </c>
      <c r="Q245" s="178" t="inlineStr">
        <is>
          <t>2566 Day 2</t>
        </is>
      </c>
      <c r="R245" s="178" t="inlineStr">
        <is>
          <t>CASE_2566_SEB_DERM_01</t>
        </is>
      </c>
    </row>
    <row r="246">
      <c r="A246" s="178" t="n">
        <v>244</v>
      </c>
      <c r="B246" s="179" t="inlineStr">
        <is>
          <t>ผู้ป่วยชายไทยอายุ 21 ปี ได้รับการวินิจฉัยเบื้องต้นเป็น Seborrheic dermatitis
ลักษณะอาการและตำแหน่งของรอยโรคในข้อใด เป็นข้อมูลที่ช่วยในการวินิจฉัยแยกโรค Seborrheic dermatitis ได้ชัดเจนที่สุด</t>
        </is>
      </c>
      <c r="C246" s="178" t="inlineStr"/>
      <c r="D246" s="179" t="inlineStr">
        <is>
          <t>การพบสะเก็ดขุยมันวาวสีขาวนวลปนเหลืองบริเวณระหว่างคิ้วและร่องข้างจมูก</t>
        </is>
      </c>
      <c r="E246" s="179" t="inlineStr">
        <is>
          <t>อาการคันเล็กน้อยเฉพาะเวลาเหงื่อออก</t>
        </is>
      </c>
      <c r="F246" s="179" t="inlineStr">
        <is>
          <t>รอยผื่นแดงเพียงอย่างเดียว</t>
        </is>
      </c>
      <c r="G246" s="179" t="inlineStr">
        <is>
          <t>ประวัติการเป็นๆ หายๆ มานาน 1 ปี</t>
        </is>
      </c>
      <c r="H246" s="179" t="inlineStr">
        <is>
          <t>อาการคันมากขึ้นเมื่อมีความเครียด</t>
        </is>
      </c>
      <c r="I246" s="178" t="n">
        <v>1</v>
      </c>
      <c r="J246" s="179" t="inlineStr">
        <is>
          <t>✅ คำตอบที่ถูกต้อง: ข้อ ก. การพบสะเก็ดขุยมันวาวสีขาวนวลปนเหลืองบริเวณระหว่างคิ้วและร่องข้างจมูก
🎯 ทำไมข้อนี้ถึงถูก:
ตำแหน่งที่มีต่อมไขมันทำงานมาก (Sebaceous areas) เช่น ระหว่างคิ้ว (Interbrow / Glabella), ร่องข้างจมูก (Nasolabial folds) และหนังศีรษะ ร่วมกับลักษณะขุยที่เป็น ขุยสีขาวเหลืองมันเหนียว (Greasy yellowish scales) ถือเป็น รอยโรคจำเพาะ (Pathognomonic hallmark) ที่ช่วยให้แพทย์และเภสัชกรสามารถวินิจฉัยโรค Seborrheic dermatitis ได้อย่างแม่นยำ
🔍 ข้ออื่นผิดเพราะอะไร:
• ข้อ ข., ค., ง. และ จ. ผื่นแดง อาการคันเวลาเหงื่อออก การกำเริบเมื่อเครียด หรือประวัติเรื้อรังเป็นๆ หายๆ เป็นลักษณะร่วมทั่วไปของโรคผิวหนังหลายชนิด เช่น Atopic dermatitis, Contact dermatitis หรือ Psoriasis จึงไม่จำเพาะต่อ Seborrheic dermatitis</t>
        </is>
      </c>
      <c r="K246" s="178" t="inlineStr"/>
      <c r="L246" s="179" t="inlineStr">
        <is>
          <t>Dermatologic</t>
        </is>
      </c>
      <c r="M246" s="179" t="inlineStr">
        <is>
          <t>Seborrheic Dermatitis Hallmark Lesions &amp; Locations</t>
        </is>
      </c>
      <c r="N246" s="178" t="inlineStr">
        <is>
          <t>Clinic</t>
        </is>
      </c>
      <c r="O246" s="179" t="inlineStr">
        <is>
          <t>ข้อสอบจริง PLE-CC1 ปี 2566 Day 2 ข้อ 78 [CASE_2566_SEB_DERM_01]</t>
        </is>
      </c>
      <c r="P246" s="178" t="inlineStr">
        <is>
          <t>ข้อสอบจริง</t>
        </is>
      </c>
      <c r="Q246" s="178" t="inlineStr">
        <is>
          <t>2566 Day 2</t>
        </is>
      </c>
      <c r="R246" s="178" t="inlineStr">
        <is>
          <t>CASE_2566_SEB_DERM_01</t>
        </is>
      </c>
    </row>
    <row r="247">
      <c r="A247" s="178" t="n">
        <v>245</v>
      </c>
      <c r="B247" s="179" t="inlineStr">
        <is>
          <t>ผู้ป่วยชายไทยอายุ 21 ปี มีรอยโรค Seborrheic dermatitis ที่ข้างจมูกและใบหน้า เดิมเคยใช้ยา 0.1% Hydrocortisone cream แล้วอาการหายดี แต่ปัจจุบันที่ร้านยาไม่มีสต็อกของยานี้
เพื่อความปลอดภัยต่อผิวหน้าและมีประสิทธิภาพในการรักษา ควรพิจารณาจ่ายยาชนิดใดทดแทนให้แก่ผู้ป่วย</t>
        </is>
      </c>
      <c r="C247" s="178" t="inlineStr"/>
      <c r="D247" s="179" t="inlineStr">
        <is>
          <t>2% Ketoconazole cream ทาวันละ 1-2 ครั้ง</t>
        </is>
      </c>
      <c r="E247" s="179" t="inlineStr">
        <is>
          <t>0.1% Triamcinolone acetonide cream ทาวันละ 2 ครั้ง</t>
        </is>
      </c>
      <c r="F247" s="179" t="inlineStr">
        <is>
          <t>0.1% Betamethasone valerate ointment ทาวันละ 2 ครั้ง</t>
        </is>
      </c>
      <c r="G247" s="179" t="inlineStr">
        <is>
          <t>0.05% Clobetasol propionate cream ทาวันละ 1 ครั้ง</t>
        </is>
      </c>
      <c r="H247" s="179" t="inlineStr">
        <is>
          <t>0.05% Clobetasol propionate scalp solution ทาวันละ 2 ครั้ง</t>
        </is>
      </c>
      <c r="I247" s="178" t="n">
        <v>1</v>
      </c>
      <c r="J247" s="179" t="inlineStr">
        <is>
          <t>✅ คำตอบที่ถูกต้อง: ข้อ ก. 2% Ketoconazole cream ทาวันละ 1-2 ครั้ง
🎯 ทำไมข้อนี้ถึงถูก:
Seborrheic dermatitis มีพยาธิกำเนิดหลักสัมพันธ์กับการเพิ่มจำนวนและการตอบสนองต่อเชื้อรา Malassezia furfur การใช้ยาต้านเชื้อราเฉพาะที่ เช่น 2% Ketoconazole cream (ทาวันละ 1-2 ครั้ง เป็นเวลา 2-4 สัปดาห์) ถือเป็น ยาทางเลือกแรกที่ปลอดภัยและมีประสิทธิภาพสูงมาก (First-line non-steroidal therapy) โดยไม่มีผลข้างเคียงของยาสเตียรอยด์ จึงเหมาะอย่างยิ่งสำหรับรอยโรคบริเวณผิวหน้า
🔍 ข้ออื่นผิดเพราะอะไร:
• ข้อ ข. Triamcinolone เป็นสเตียรอยด์ความแรงปานกลาง (Medium potency) ไม่ควรนำมาใช้ทาบนใบหน้าต่อเนื่องเพราะเสี่ยงต่อผิวบางและเกิดสิวสเตียรอยด์
• ข้อ ค., ง. และ จ. Betamethasone และ Clobetasol เป็น High ถึง Super-high potency topical corticosteroids ซึ่ง มีข้อห้ามใช้ทาบริเวณใบหน้าอย่างเด็ดขาด เนื่องจากจะทำให้ผิวหน้าบาง เส้นเลือดฝอยแตก และเกิด Steroid-induced rosacea ได้อย่างรวดเร็วและรุนแรง</t>
        </is>
      </c>
      <c r="K247" s="178" t="inlineStr"/>
      <c r="L247" s="179" t="inlineStr">
        <is>
          <t>Dermatologic</t>
        </is>
      </c>
      <c r="M247" s="179" t="inlineStr">
        <is>
          <t>Topical Antifungals &amp; Steroid Sparing in Facial Dermatitis</t>
        </is>
      </c>
      <c r="N247" s="178" t="inlineStr">
        <is>
          <t>Clinic</t>
        </is>
      </c>
      <c r="O247" s="179" t="inlineStr">
        <is>
          <t>ข้อสอบจริง PLE-CC1 ปี 2566 Day 2 ข้อ 79 [CASE_2566_SEB_DERM_01]</t>
        </is>
      </c>
      <c r="P247" s="178" t="inlineStr">
        <is>
          <t>ข้อสอบจริง</t>
        </is>
      </c>
      <c r="Q247" s="178" t="inlineStr">
        <is>
          <t>2566 Day 2</t>
        </is>
      </c>
      <c r="R247" s="178" t="inlineStr">
        <is>
          <t>CASE_2566_SEB_DERM_01</t>
        </is>
      </c>
    </row>
    <row r="248">
      <c r="A248" s="178" t="n">
        <v>246</v>
      </c>
      <c r="B248" s="179" t="inlineStr">
        <is>
          <t>ผู้ป่วยชายไทยอายุ 21 ปี ป่วยเป็น Seborrheic dermatitis และสอบถามเภสัชกรเกี่ยวกับผลข้างเคียงของการใช้ยาทาสเตียรอยด์บนใบหน้า
การใช้ยาทาสเตียรอยด์ (Topical corticosteroids) ทาผิวหน้าติดต่อกันเป็นเวลานานเกินไป มีโอกาสทำให้เกิดอาการไม่พึงประสงค์ในข้อใดมากที่สุด</t>
        </is>
      </c>
      <c r="C248" s="178" t="inlineStr"/>
      <c r="D248" s="179" t="inlineStr">
        <is>
          <t>การเกิดสิวสเตียรอยด์และผื่นผิวหนังอักเสบรอบปาก (Steroid acne and Perioral dermatitis)</t>
        </is>
      </c>
      <c r="E248" s="179" t="inlineStr">
        <is>
          <t>การเกิดฝ้าและรอยดำเข้มผิดปกติทั่วใบหน้า (Hyperpigmentation)</t>
        </is>
      </c>
      <c r="F248" s="179" t="inlineStr">
        <is>
          <t>การเกิดผื่นผิวหนังอักเสบจากการระคายเคืองอย่างเฉียบพลัน (Irritant contact dermatitis)</t>
        </is>
      </c>
      <c r="G248" s="179" t="inlineStr">
        <is>
          <t>ภาวะศีรษะล้านถาวรจากรากผมฝ่อ</t>
        </is>
      </c>
      <c r="H248" s="179" t="inlineStr">
        <is>
          <t>การหนาตัวขึ้นของผิวหนังกำพร้า (Skin thickening / Lichenification)</t>
        </is>
      </c>
      <c r="I248" s="178" t="n">
        <v>1</v>
      </c>
      <c r="J248" s="179" t="inlineStr">
        <is>
          <t>✅ คำตอบที่ถูกต้อง: ข้อ ก. การเกิดสิวสเตียรอยด์และผื่นผิวหนังอักเสบรอบปาก (Steroid acne and Perioral dermatitis)
🎯 ทำไมข้อนี้ถึงถูก:
การใช้ Topical corticosteroids ทาบริเวณผิวหน้าต่อเนื่องเป็นเวลานาน จะทำให้เกิดผลข้างเคียงเฉพาะที่เด่นชัด ได้แก่ การเกิดสิวสเตียรอยด์ (Steroid-induced acneiform eruption ซึ่งเป็นตุ่มแดงหรือตุ่มหนองขนาดเท่าๆ กัน), ผื่นผิวหนังอักเสบรอบปาก (Perioral dermatitis), ผิวหนังฝ่อบางลง (Skin atrophy), หลอดเลือดฝอยขยายตัวเห็นเป็นเส้นเลือดแดงร่างแห (Telangiectasia), และรอยโรคโรซาเชียจากสเตียรอยด์ (Steroid rosacea)
🔍 ข้ออื่นผิดเพราะอะไร:
• ข้อ ข. สเตียรอยด์มักทำให้เกิด สีผิวจางลง (Hypopigmentation) มากกว่าผิวคล้ำดำ
• ข้อ ค. สเตียรอยด์มีฤทธิ์ต้านการอักเสบ ไม่ได้ทำให้เกิด Irritant dermatitis เฉียบพลัน
• ข้อ ง. ไม่ได้ทำให้ศีรษะล้านถาวร
• ข้อ จ. ผิดเพราะสเตียรอยด์ทำให้ ผิวหนังบางลง (Skin atrophy) ไม่ใช่ผิวหนาขึ้น</t>
        </is>
      </c>
      <c r="K248" s="178" t="inlineStr"/>
      <c r="L248" s="179" t="inlineStr">
        <is>
          <t>Dermatologic</t>
        </is>
      </c>
      <c r="M248" s="179" t="inlineStr">
        <is>
          <t>Topical Corticosteroid Adverse Effects (Skin Atrophy &amp; Steroid Acne)</t>
        </is>
      </c>
      <c r="N248" s="178" t="inlineStr">
        <is>
          <t>Clinic</t>
        </is>
      </c>
      <c r="O248" s="179" t="inlineStr">
        <is>
          <t>ข้อสอบจริง PLE-CC1 ปี 2566 Day 2 ข้อ 80 [CASE_2566_SEB_DERM_01]</t>
        </is>
      </c>
      <c r="P248" s="178" t="inlineStr">
        <is>
          <t>ข้อสอบจริง</t>
        </is>
      </c>
      <c r="Q248" s="178" t="inlineStr">
        <is>
          <t>2566 Day 2</t>
        </is>
      </c>
      <c r="R248" s="178" t="inlineStr">
        <is>
          <t>CASE_2566_SEB_DERM_01</t>
        </is>
      </c>
    </row>
  </sheetData>
  <mergeCells count="1">
    <mergeCell ref="A1:F1"/>
  </mergeCells>
  <pageMargins left="0.75" right="0.75" top="1" bottom="1" header="0.5" footer="0.5"/>
  <pageSetup orientation="portrait" paperSize="9"/>
</worksheet>
</file>

<file path=xl/worksheets/sheet8.xml><?xml version="1.0" encoding="utf-8"?>
<worksheet xmlns="http://schemas.openxmlformats.org/spreadsheetml/2006/main">
  <sheetPr>
    <outlinePr summaryBelow="0" summaryRight="0"/>
    <pageSetUpPr/>
  </sheetPr>
  <dimension ref="A1:R230"/>
  <sheetViews>
    <sheetView workbookViewId="0">
      <pane ySplit="2" topLeftCell="A164" activePane="bottomLeft" state="frozen"/>
      <selection pane="bottomLeft" activeCell="A3" sqref="A3:P187"/>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0">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Endocrine</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1</v>
      </c>
      <c r="B3" s="166" t="inlineStr">
        <is>
          <t>ผู้ป่วยเบาหวานชนิดที่ 2 รายใหม่ (Type 2 DM) ระดับ HbA1c 7.8% การทำงานของไต eGFR 70 mL/min ยาทางเลือกอันดับ 1 (First-line) สำหรับผู้ป่วยรายนี้คือข้อใด?</t>
        </is>
      </c>
      <c r="C3" s="166" t="inlineStr"/>
      <c r="D3" s="166" t="inlineStr">
        <is>
          <t>Glipizide 5 mg OD</t>
        </is>
      </c>
      <c r="E3" s="166" t="inlineStr">
        <is>
          <t>Metformin 500 mg BID</t>
        </is>
      </c>
      <c r="F3" s="166" t="inlineStr">
        <is>
          <t>Pioglitazone 15 mg OD</t>
        </is>
      </c>
      <c r="G3" s="166" t="inlineStr">
        <is>
          <t>Sitagliptin 100 mg OD</t>
        </is>
      </c>
      <c r="H3" s="166" t="inlineStr">
        <is>
          <t>Insulin glargine 10 units SC bedtime</t>
        </is>
      </c>
      <c r="I3" s="167" t="inlineStr">
        <is>
          <t>2</t>
        </is>
      </c>
      <c r="J3" s="166" t="inlineStr">
        <is>
          <t>✅ คำตอบที่ถูกต้อง: ข้อ ข. Metformin 500 mg BID
💡 Background:
การบริบาลผู้ป่วยเบาหวานชนิดที่ 2 (T2DM) เน้นควบคุม HbA1c ควบคู่กับการเลือกยาที่มี cardiorenal protection ในผู้ป่วยที่มีโรคร่วม
🎯 ทำไมข้อนี้ถึงถูก:
Metformin 500 mg BID Metformin เป็น First-line pharmacotherapy สำหรับ Type 2 DM ร่วมกับการปรับเปลี่ยนพฤติกรรมชีวิต มี efficacy ดี ไม่ทำให้น้ำหนักเพิ่ม และความเสี่ยงต่อภาวะน้ำตาลต่ำ (Hypoglycemia) ต่ำมาก
🔍 ข้ออื่นผิดเพราะอะไร:
• ข้อ ก. (Glipizide 5 mg OD): เป็น Second-generation Sulfonylurea กระตุ้น insulin secretion เสี่ยงต่อ hypoglycemia และ weight gain ขับออกทางตับเด่นกว่า glibenclamide จึงปลอดภัยกว่าในผู้สูงอายุ/CKD
• ข้อ ค. (Pioglitazone 15 mg OD): เป็น Thiazolidinedione (PPAR-gamma agonist) เพิ่ม insulin sensitivity ที่กล้ามเนื้อและตับ แต่มีข้อห้ามใช้ใน Heart Failure (NYHA class III-IV) เพราะทำให้น้ำคั่ง (fluid retention/edema)
• ข้อ ง. (Sitagliptin 100 mg OD): เป็น DPP-4 inhibitor เพิ่ม active GLP-1 แบบ glucose-dependent มี neutral effect ต่อน้ำหนักตัว และความเสี่ยงต่อ hypoglycemia ต่ำมาก แต่ต้องปรับ dose ตาม CrCl
• ข้อ จ. (Insulin glargine 10 units SC bedtime): เป็น Basal insulin analogue ออกฤทธิ์ยาวสม่ำเสมอ แนะนำเป็นทางเลือกเสริมเมื่อการใช้ยารับประทานหลายชนิดยังไม่สามารถคุม HbA1c ได้ตามเป้าหมาย หรือผู้ป่วยมีอาการจากภาวะน้ำตาลในเลือดสูงรุนแรง (Catabolic symptoms, HbA1c &gt; 10% หรือ FPG ≥ 300 mg/dL) ยังไม่ใช่ First-line สำหรับ T2DM รายใหม่ที่ HbA1c 7.8%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3" s="166" t="inlineStr"/>
      <c r="L3" s="166" t="inlineStr">
        <is>
          <t>Endocrine</t>
        </is>
      </c>
      <c r="M3" s="166" t="inlineStr">
        <is>
          <t>Diabetes mellitus</t>
        </is>
      </c>
      <c r="N3" s="165" t="inlineStr">
        <is>
          <t>Clinic</t>
        </is>
      </c>
      <c r="O3" s="166" t="inlineStr">
        <is>
          <t>ADA Standards of Care</t>
        </is>
      </c>
      <c r="P3" s="167" t="inlineStr">
        <is>
          <t>ข้อสอบเก่า</t>
        </is>
      </c>
      <c r="Q3" s="165" t="inlineStr">
        <is>
          <t>2566</t>
        </is>
      </c>
      <c r="R3" s="165" t="inlineStr"/>
    </row>
    <row r="4" ht="24" customHeight="1" s="49">
      <c r="A4" s="167" t="n">
        <v>2</v>
      </c>
      <c r="B4" s="166" t="inlineStr">
        <is>
          <t>สถานการณ์ที่ 1 ผู้ป่วยมาด้วยอาการปัสสาวะบ่อย ดื่มน้ำบ่อย ปากแห้ง น้ำหนักลด ทานอาหารได้ตามปกติ แพทย์์สั่งตรวจปัสสาวะและเลือด วินิจฉัยว่าเป็นเบาหวาน (DM) Rx Chlorpropamide 1 tab ac qd 30
ผลการตรวจทางห้องปฏิบัติการ ข้อใดที่บ่งบอกว่าเป็น DM</t>
        </is>
      </c>
      <c r="C4" s="166" t="inlineStr"/>
      <c r="D4" s="166" t="inlineStr">
        <is>
          <t>Blood glucose &gt; 150 mg/dL</t>
        </is>
      </c>
      <c r="E4" s="166" t="inlineStr">
        <is>
          <t>HbA1c &lt; 7%</t>
        </is>
      </c>
      <c r="F4" s="166" t="inlineStr">
        <is>
          <t>ปัสสาวะมากกว่า 3 ลิตร/วัน</t>
        </is>
      </c>
      <c r="G4" s="166" t="inlineStr">
        <is>
          <t>Insulin ในเลือดต่ำ</t>
        </is>
      </c>
      <c r="H4" s="166" t="inlineStr">
        <is>
          <t>Glucose tolerance test &gt; 200 mg/dL</t>
        </is>
      </c>
      <c r="I4" s="167" t="inlineStr">
        <is>
          <t>5</t>
        </is>
      </c>
      <c r="J4" s="166" t="inlineStr">
        <is>
          <t>✅ คำตอบที่ถูกต้อง: ข้อ จ. Glucose tolerance test &gt; 200 mg/dL
💡 Background:
การบริบาลผู้ป่วยเบาหวานชนิดที่ 2 (T2DM) เน้นควบคุม HbA1c ควบคู่กับการเลือกยาที่มี cardiorenal protection ในผู้ป่วยที่มีโรคร่วม
🎯 ทำไมข้อนี้ถึงถูก:
Glucose tolerance test &gt; 200 mg/dL ตามเกณฑ์การวินิจฉัยโรคเบาหวานของ ADA (American Diabetes Association) เกณฑ์ข้อหนึ่งคือการตรวจ Oral Glucose Tolerance Test (OGTT) โดยวัดระดับพลาสมากลูโคสที่ 2 ชั่วโมงหลังดื่มน้ำตาล (2-hr PG) มีค่าตั้งแต่ 200 mg/dL ขึ้นไป ส่วนระดับ FPG ต้อง &gt;= 126 mg/dL และ HbA1c ต้อง &gt;= 6.5% ดังนั้นตัวเลือก Glucose tolerance test &gt; 200 mg/dL จึงตรงตามเกณฑ์วินิจฉัยที่สุด
🔍 ข้ออื่นผิดเพราะอะไร:
• ข้อ ก. (Blood glucose &gt; 150 mg/dL): เกณฑ์วินิจฉัยเบาหวานด้วย Random Plasma Glucose ต้องมีค่ามากกว่าหรือเท่ากับ 200 mg/dL ขึ้นไปร่วมกับมีอาการแสดง ค่า 150 mg/dL จึงไม่เข้าเกณฑ์
• ข้อ ข. (HbA1c &lt; 7%): เกณฑ์วินิจฉัยเบาหวานใช้ค่า HbA1c ที่มากกว่าหรือเท่ากับ 6.5% ขึ้นไป ค่าที่น้อยกว่า 7% อาจเป็นระดับเป้าหมายในการรักษาของผู้ป่วยที่ได้รับการวินิจฉัยแล้ว
• ข้อ ค. (ปัสสาวะมากกว่า 3 ลิตร/วัน): ภาวะปัสสาวะปริมาณมากเป็นอาการแสดงที่พบได้ในหลายโรค เช่น Diabetes insipidus จึงใช้เป็นเกณฑ์ยืนยันการวินิจฉัยโรคเบาหวานไม่ได้
• ข้อ ง. (Insulin ในเลือดต่ำ): การตรวจระดับอินซูลินในเลือดไม่ใช่เกณฑ์มาตรฐานตามแนวทางเวชปฏิบัติในการวินิจฉัยโรคเบาหวาน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4" s="166" t="inlineStr"/>
      <c r="L4" s="166" t="inlineStr">
        <is>
          <t>Endocrine</t>
        </is>
      </c>
      <c r="M4" s="166" t="inlineStr">
        <is>
          <t>Diabetes mellitus</t>
        </is>
      </c>
      <c r="N4" s="165" t="inlineStr">
        <is>
          <t>Clinic</t>
        </is>
      </c>
      <c r="O4" s="166" t="inlineStr">
        <is>
          <t>ข้อ 1 Pharma Plus เล่มม่วง (เฉลยข้อ จ)</t>
        </is>
      </c>
      <c r="P4" s="165" t="inlineStr">
        <is>
          <t>แบบฝึกหัด</t>
        </is>
      </c>
      <c r="Q4" s="165" t="inlineStr">
        <is>
          <t>เล่มม่วง</t>
        </is>
      </c>
      <c r="R4" s="165" t="inlineStr"/>
    </row>
    <row r="5" ht="24" customHeight="1" s="49">
      <c r="A5" s="167" t="n">
        <v>3</v>
      </c>
      <c r="B5" s="166" t="inlineStr">
        <is>
          <t>สถานการณ์ที่ 1 ผู้ป่วยมาด้วยอาการปัสสาวะบ่อย ดื่มน้ำบ่อย ปากแห้ง น้ำหนักลด ทานอาหารได้ตามปกติ แพทย์์สั่งตรวจปัสสาวะและเลือด วินิจฉัยว่าเป็นเบาหวาน (DM) Rx Chlorpropamide 1 tab ac qd 30
ผู้ป่วยมีอาการใจสั่น เหงื่อออก เป็นผลจากภาวะใด</t>
        </is>
      </c>
      <c r="C5" s="166" t="inlineStr"/>
      <c r="D5" s="166" t="inlineStr">
        <is>
          <t>Hypoglycemia</t>
        </is>
      </c>
      <c r="E5" s="166" t="inlineStr">
        <is>
          <t>Hyperglycemia</t>
        </is>
      </c>
      <c r="F5" s="166" t="inlineStr">
        <is>
          <t>Hypervolemia</t>
        </is>
      </c>
      <c r="G5" s="166" t="inlineStr">
        <is>
          <t>Hypovolemia</t>
        </is>
      </c>
      <c r="H5" s="166" t="inlineStr">
        <is>
          <t>Hypertension</t>
        </is>
      </c>
      <c r="I5" s="167" t="inlineStr">
        <is>
          <t>1</t>
        </is>
      </c>
      <c r="J5" s="166" t="inlineStr">
        <is>
          <t>✅ คำตอบที่ถูกต้อง: ข้อ ก. Hypoglycemia
💡 Background:
การบริบาลผู้ป่วยเบาหวานชนิดที่ 2 (T2DM) เน้นควบคุม HbA1c ควบคู่กับการเลือกยาที่มี cardiorenal protection ในผู้ป่วยที่มีโรคร่วม
🎯 ทำไมข้อนี้ถึงถูก:
Hypoglycemia ยา Chlorpropamide เป็นยาในกลุ่ม Sulfonylurea ซึ่งมีฤทธิ์กระตุ้นการหลั่งอินซูลิน อาการข้างเคียงที่สำคัญและพบบ่อยที่สุดคือภาวะน้ำตาลในเลือดต่ำ (Hypoglycemia) ซึ่งจะกระตุ้นการทำงานของระบบประสาท Autonomic (Sympathetic activation) ส่งผลให้ผู้ป่วยมีอาการใจสั่น เหงื่อออก มือสั่น และชีพจรเต้นเร็ว
🔍 ข้ออื่นผิดเพราะอะไร:
• ข้อ ข. (Hyperglycemia): Hyperglycemia ทำให้เกิดภาวะ Hyperosmolarity นำไปสู่อาการปัสสาวะบ่อย กระหายน้ำ แต่ไม่กระตุ้นระบบประสาทอัตโนมัติให้เกิดอาการใจสั่นหรือเหงื่อออก
• ข้อ ค. (Hypervolemia): Hypervolemia ทำให้เกิดภาวะน้ำเกิน มีอาการบวม เหนื่อยหอบ นอนราบไม่ได้ ซึ่งไม่ใช่กลไกที่ทำให้เกิดใจสั่นและเหงื่อออกเย็น
• ข้อ ง. (Hypovolemia): Hypovolemia ทำให้เกิดความดันโลหิตต่ำและหัวใจเต้นเร็วชดเชยได้ แต่จากประวัติการใช้ยา Chlorpropamide จะเชื่อมโยงกับภาวะน้ำตาลตกมากกว่า
• ข้อ จ. (Hypertension): Hypertension ไม่มีอาการแสดงเฉพาะเจาะจงในลักษณะใจสั่นหรือเหงื่อออกเย็น ยกเว้นในกรณี Pheochromocytoma ซึ่งไม่เข้ากับบริบทของผู้ป่วย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5" s="166" t="inlineStr"/>
      <c r="L5" s="166" t="inlineStr">
        <is>
          <t>Endocrine</t>
        </is>
      </c>
      <c r="M5" s="166" t="inlineStr">
        <is>
          <t>Diabetes mellitus</t>
        </is>
      </c>
      <c r="N5" s="165" t="inlineStr">
        <is>
          <t>Clinic</t>
        </is>
      </c>
      <c r="O5" s="166" t="inlineStr">
        <is>
          <t>ข้อ 2 Pharma Plus เล่มม่วง (เฉลยข้อ ก)</t>
        </is>
      </c>
      <c r="P5" s="165" t="inlineStr">
        <is>
          <t>แบบฝึกหัด</t>
        </is>
      </c>
      <c r="Q5" s="165" t="inlineStr">
        <is>
          <t>เล่มม่วง</t>
        </is>
      </c>
      <c r="R5" s="165" t="inlineStr"/>
    </row>
    <row r="6" ht="24" customHeight="1" s="49">
      <c r="A6" s="167" t="n">
        <v>4</v>
      </c>
      <c r="B6" s="166" t="inlineStr">
        <is>
          <t>สถานการณ์ที่ 1 ผู้ป่วยมาด้วยอาการปัสสาวะบ่อย ดื่มน้ำบ่อย ปากแห้ง น้ำหนักลด ทานอาหารได้ตามปกติ แพทย์์สั่งตรวจปัสสาวะและเลือด วินิจฉัยว่าเป็นเบาหวาน (DM) Rx Chlorpropamide 1 tab ac qd 30
การแก้ไขภาวะจากข้อ 2 ควรแนะนำการปฏิบัติตัวต่อผู้ป่วยอย่างไร</t>
        </is>
      </c>
      <c r="C6" s="166" t="inlineStr"/>
      <c r="D6" s="166" t="inlineStr">
        <is>
          <t>หยุดยา แล้วไปพบแพทย์์</t>
        </is>
      </c>
      <c r="E6" s="166" t="inlineStr">
        <is>
          <t>ลดขนาดยา</t>
        </is>
      </c>
      <c r="F6" s="166" t="inlineStr">
        <is>
          <t>ให้ดื่มน้ำหวาน</t>
        </is>
      </c>
      <c r="G6" s="166" t="inlineStr">
        <is>
          <t>เพิ่มขนาดยา</t>
        </is>
      </c>
      <c r="H6" s="166" t="inlineStr">
        <is>
          <t>งดการดื่มกาแฟ</t>
        </is>
      </c>
      <c r="I6" s="167" t="inlineStr">
        <is>
          <t>3</t>
        </is>
      </c>
      <c r="J6" s="166" t="inlineStr">
        <is>
          <t>✅ คำตอบที่ถูกต้อง: ข้อ ค. ให้ดื่มน้ำหวาน
💡 Background:
การบริบาลผู้ป่วยเบาหวานชนิดที่ 2 (T2DM) เน้นควบคุม HbA1c ควบคู่กับการเลือกยาที่มี cardiorenal protection ในผู้ป่วยที่มีโรคร่วม
🎯 ทำไมข้อนี้ถึงถูก:
ให้ดื่มน้ำหวาน การช่วยเหลือเบื้องต้นสำหรับผู้ป่วยที่เกิดภาวะน้ำตาลในเลือดต่ำ (Hypoglycemia) และยังมีสติสัมปชัญญะดี คือการให้รับประทานคาร์โบไฮเดรตที่ดูดซึมได้เร็วทันที เช่น การดื่มน้ำหวาน น้ำผลไม้ หรือการอมลูกอม (Rule of 15) เพื่อรีบเพิ่มระดับน้ำตาลในกระแสเลือดป้องกันความเสียหายต่อสมอง
🔍 ข้ออื่นผิดเพราะอะไร:
• ข้อ ก. (หยุดยา แล้วไปพบแพทย์์): การหยุดยาทันทีและไปพบแพทย์์โดยไม่แก้ไขภาวะน้ำตาลต่ำเบื้องต้นอาจทำให้ผู้ป่วยเกิดภาวะ Severe hypoglycemia จนหมดสติหรือชักได้
• ข้อ ข. (ลดขนาดยา): การลดขนาดยาเป็นการป้องกันการเกิดน้ำตาลต่ำในระยะยาว แต่ไม่สามารถแก้ไขภาวะ Hypoglycemia ที่กำลังเกิดขึ้นเฉียบพลันได้
• ข้อ ง. (เพิ่มขนาดยา): การเพิ่มขนาดยา Chlorpropamide จะยิ่งกระตุ้นการหลั่งอินซูลิน ทำให้ภาวะ Hypoglycemia รุนแรงมากขึ้น ถือเป็นข้อห้ามเด็ดขาด
• ข้อ จ. (งดการดื่มกาแฟ): การงดดื่มกาแฟไม่ช่วยเพิ่มระดับกลูโคสในกระแสเลือด และไม่ได้เป็นวิธีมาตรฐานในการรักษาภาวะ Hypoglycemia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6" s="166" t="inlineStr"/>
      <c r="L6" s="166" t="inlineStr">
        <is>
          <t>Endocrine</t>
        </is>
      </c>
      <c r="M6" s="166" t="inlineStr">
        <is>
          <t>Diabetes mellitus</t>
        </is>
      </c>
      <c r="N6" s="165" t="inlineStr">
        <is>
          <t>Clinic</t>
        </is>
      </c>
      <c r="O6" s="166" t="inlineStr">
        <is>
          <t>ข้อ 3 Pharma Plus เล่มม่วง (เฉลยข้อ ค)</t>
        </is>
      </c>
      <c r="P6" s="165" t="inlineStr">
        <is>
          <t>แบบฝึกหัด</t>
        </is>
      </c>
      <c r="Q6" s="165" t="inlineStr">
        <is>
          <t>เล่มม่วง</t>
        </is>
      </c>
      <c r="R6" s="165" t="inlineStr"/>
    </row>
    <row r="7" ht="24" customHeight="1" s="49">
      <c r="A7" s="167" t="n">
        <v>5</v>
      </c>
      <c r="B7" s="166" t="inlineStr">
        <is>
          <t>ข้อใด ไม่ใช่ ภาวะแทรกซ้อนระยะยาวของโรคเบาหวาน</t>
        </is>
      </c>
      <c r="C7" s="166" t="inlineStr"/>
      <c r="D7" s="166" t="inlineStr">
        <is>
          <t>Retinopathy</t>
        </is>
      </c>
      <c r="E7" s="166" t="inlineStr">
        <is>
          <t>Nephropathy</t>
        </is>
      </c>
      <c r="F7" s="166" t="inlineStr">
        <is>
          <t>Neuropathy</t>
        </is>
      </c>
      <c r="G7" s="166" t="inlineStr">
        <is>
          <t>Glaucoma</t>
        </is>
      </c>
      <c r="H7" s="166" t="inlineStr">
        <is>
          <t>Atherosclerosis</t>
        </is>
      </c>
      <c r="I7" s="167" t="n">
        <v>4</v>
      </c>
      <c r="J7" s="166" t="inlineStr">
        <is>
          <t>✅ คำตอบที่ถูกต้อง: ข้อ ง. Glaucoma
💡 Background:
ภาวะแทรกซ้อนระยะยาวของโรคเบาหวาน (Chronic complications of DM) แบ่งออกเป็น 2 กลุ่มหลัก คือ Microvascular complications (Retinopathy, Nephropathy, Neuropathy) และ Macrovascular complications (Coronary artery disease, Peripheral artery disease, Cerebrovascular disease/Atherosclerosis)
🎯 ทำไมข้อนี้ถึงถูก:
Glaucoma (โรคต้อหิน) ไม่ใช่ภาวะแทรกซ้อนระยะยาวแบบปฐมภูมิหรือ classic vascular complication ของโรคเบาหวาน แม้ว่าผู้ป่วยเบาหวานอาจมีความเสี่ยงต่อ Neovascular glaucoma ในระยะท้ายของ Proliferative diabetic retinopathy ได้ แต่ภาวะแทรกซ้อนทางตาหลักของเบาหวานคือ Diabetic Retinopathy และ Cataract ไม่ใช่ Glaucoma
🔍 ข้ออื่นผิดเพราะอะไร:
• ข้อ ก. (Retinopathy): เป็น Microvascular complication ที่พบบ่อย เกิดจาก microaneurysms, vascular permeability และ neovascularization ที่จอประสาทตา
• ข้อ ข. (Nephropathy): เป็น Microvascular complication เด่นชัด เกิดจาก glomerular sclerosis, hyperfiltration และ persistent albuminuria
• ข้อ ค. (Neuropathy): เป็น Microvascular complication ที่ส่งผลต่อเส้นประสาทส่วนปลาย (Distal symmetric polyneuropathy) และระบบประสาทอัตโนมัติ (Autonomic neuropathy)
• ข้อ จ. (Atherosclerosis): เป็น Macrovascular complication หลักที่เกิดจากหลอดเลือดแดงแข็งตัว เพิ่มความเสี่ยงต่อ Myocardial infarction, Stroke และ Peripheral arterial disease
📖 Guideline อ้างอิง:
American Diabetes Association (ADA) Standards of Care in Diabetes 2024 &amp; แนวทางเวชปฏิบัติสำหรับโรคเบาหวาน พ.ศ. 2566 (สมาคมโรคเบาหวานแห่งประเทศไทย)
📌 จุดจำก่อนสอบ:
• Microvascular Triad: Retinopathy, Nephropathy, Neuropathy สัมพันธ์โดยตรงกับระดับ glycemic control (HbA1c)
• Macrovascular Complications: สัมพันธ์กับปัจจัยเสี่ยงร่วม เช่น ความดันโลหิตสูง ไขมันในเลือดผิดปกติ และการสูบบุหรี่
• Eye Examination: T2DM ควรตรวจ dilated eye exam ทันทีที่ได้รับการวินิจฉัย และตรวจซ้ำอย่างน้อยปีละ 1 ครั้ง</t>
        </is>
      </c>
      <c r="K7" s="166" t="inlineStr"/>
      <c r="L7" s="166" t="inlineStr">
        <is>
          <t>Endocrine</t>
        </is>
      </c>
      <c r="M7" s="166" t="inlineStr">
        <is>
          <t>Diabetes mellitus</t>
        </is>
      </c>
      <c r="N7" s="165" t="inlineStr">
        <is>
          <t>Clinic</t>
        </is>
      </c>
      <c r="O7" s="166" t="inlineStr">
        <is>
          <t>ข้อ 4 Pharma Plus เล่มม่วง (เฉลยข้อ )</t>
        </is>
      </c>
      <c r="P7" s="165" t="inlineStr">
        <is>
          <t>แบบฝึกหัด</t>
        </is>
      </c>
      <c r="Q7" s="165" t="inlineStr">
        <is>
          <t>เล่มม่วง</t>
        </is>
      </c>
      <c r="R7" s="165" t="inlineStr"/>
    </row>
    <row r="8" ht="24" customHeight="1" s="49">
      <c r="A8" s="167" t="n">
        <v>6</v>
      </c>
      <c r="B8" s="166" t="inlineStr">
        <is>
          <t>ในโรงพยาบาลมี glipizide MR 30 mg แต่แพทย์์ต้องการใช้ 15 mg สามารถแบ่งได้หรือไม่</t>
        </is>
      </c>
      <c r="C8" s="166" t="inlineStr"/>
      <c r="D8" s="166" t="inlineStr">
        <is>
          <t>แบ่งได้ เพราะได้ปริมาณยาเท่ากัน</t>
        </is>
      </c>
      <c r="E8" s="166" t="inlineStr">
        <is>
          <t>แบ่งได้ หักแบ่งแล้วละลายน้ำ</t>
        </is>
      </c>
      <c r="F8" s="166" t="inlineStr">
        <is>
          <t>แบ่งไม่ได้ เพราะมีผลต่อการปลดปล่อยยา</t>
        </is>
      </c>
      <c r="G8" s="166" t="inlineStr">
        <is>
          <t>แบ่งไม่ได้ เพราะตัวยาที่ได้อาจไม่เท่ากัน</t>
        </is>
      </c>
      <c r="H8" s="166" t="inlineStr">
        <is>
          <t>แบ่งไม่ได้ เพราะยาสลายตัวเมื่อสัมผัสสิ่งแวดล้อม</t>
        </is>
      </c>
      <c r="I8" s="167" t="inlineStr">
        <is>
          <t>3</t>
        </is>
      </c>
      <c r="J8" s="166" t="inlineStr">
        <is>
          <t>✅ คำตอบที่ถูกต้อง: ข้อ ค. แบ่งไม่ได้ เพราะมีผลต่อการปลดปล่อยยา
💡 Background:
การบริบาลผู้ป่วยเบาหวานชนิดที่ 2 (T2DM) เน้นควบคุม HbA1c ควบคู่กับการเลือกยาที่มี cardiorenal protection ในผู้ป่วยที่มีโรคร่วม
🎯 ทำไมข้อนี้ถึงถูก:
แบ่งไม่ได้ เพราะมีผลต่อการปลดปล่อยยา ยา Glipizide MR เป็นยาในรูปแบบเตรียมเม็ดพิเศษที่ออกแบบมาเพื่อควบคุมอัตราการปลดปล่อยตัวยาอย่างช้าๆ (Modified/Extended Release) การหัก บด หรือเคี้ยวเม็ดยาจะทำลายระบบการปลดปล่อยนี้ ทำให้ตัวยาทั้งหมดถูกปลดปล่อยออกมาทันที (Dose dumping) ส่งผลให้เกิดอันตรายรุนแรงจากภาวะน้ำตาลในเลือดต่ำขั้นรุนแรง จึงห้ามหักแบ่งเม็ดยาชนิดนี้โดยเด็ดขาด
🔍 ข้ออื่นผิดเพราะอะไร:
• ข้อ ก. (แบ่งได้ เพราะได้ปริมาณยาเท่ากัน): รูปแบบยา Modified Release (MR) มีกลไกควบคุมการปลดปล่อยยา การหักเม็ดยาจะทำลายระบบควบคุมนี้ ทำให้ยาถูกปลดปล่อยออกมาทันที
• ข้อ ข. (แบ่งได้ หักแบ่งแล้วละลายน้ำ): ยาที่ออกฤทธิ์แบบ MR ห้ามนำมาหัก แบ่ง หรือบดละลายน้ำ เพราะจะทำให้เสียคุณสมบัติการปลดปล่อยยาแบบควบคุม และอาจเกิดพิษจากยาเกินขนาด
• ข้อ ง. (แบ่งไม่ได้ เพราะตัวยาที่ได้อาจไม่เท่ากัน): แม้ตัวยาอาจได้ไม่เท่ากันจากการแบ่ง แต่ประเด็นหลักที่ห้ามแบ่งคือการทำลายกลไกการปลดปล่อยยา (Release mechanism) ของรูปแบบยา MR
• ข้อ จ. (แบ่งไม่ได้ เพราะยาสลายตัวเมื่อสัมผัสสิ่งแวดล้อม): การห้ามหักเม็ดยา MR เป็นผลจากโครงสร้างการปลดปล่อยยา ไม่ใช่เพราะตัวยาสำคัญสลายตัวง่ายเมื่อสัมผัสสิ่งแวดล้อม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Hypoglycemia Risk: เป็น second-generation sulfonylurea กระตุ้น insulin secretion มีความเสี่ยงต่อ hypoglycemia สูง โดยเฉพาะผู้สูงอายุหรืออดอาหาร
• Renal Clearance: ขับออกทางไตเป็น metabolite ที่ inactive จึงปลอดภัยใน CKD มากกว่า glibenclamide/glyburide</t>
        </is>
      </c>
      <c r="K8" s="166" t="inlineStr"/>
      <c r="L8" s="166" t="inlineStr">
        <is>
          <t>Endocrine</t>
        </is>
      </c>
      <c r="M8" s="166" t="inlineStr">
        <is>
          <t>Diabetes mellitus</t>
        </is>
      </c>
      <c r="N8" s="165" t="inlineStr">
        <is>
          <t>Clinic</t>
        </is>
      </c>
      <c r="O8" s="166" t="inlineStr">
        <is>
          <t>ข้อ 5 Pharma Plus เล่มม่วง (เฉลยข้อ ค)</t>
        </is>
      </c>
      <c r="P8" s="165" t="inlineStr">
        <is>
          <t>แบบฝึกหัด</t>
        </is>
      </c>
      <c r="Q8" s="165" t="inlineStr">
        <is>
          <t>เล่มม่วง</t>
        </is>
      </c>
      <c r="R8" s="165" t="inlineStr"/>
    </row>
    <row r="9" ht="24" customHeight="1" s="49">
      <c r="A9" s="167" t="n">
        <v>7</v>
      </c>
      <c r="B9" s="166" t="inlineStr">
        <is>
          <t>ข้อใดคือกลไกการออกฤทธิ์ของยา chlorpropamide</t>
        </is>
      </c>
      <c r="C9" s="166" t="inlineStr"/>
      <c r="D9" s="166" t="inlineStr">
        <is>
          <t>กระตุ้นการหลั่งอินซูลิน</t>
        </is>
      </c>
      <c r="E9" s="166" t="inlineStr">
        <is>
          <t>เพิ่มความไวของอินซูลินที่กล้ามเนื้อ</t>
        </is>
      </c>
      <c r="F9" s="166" t="inlineStr">
        <is>
          <t>ลดการดูดซึมน้ำตาลในทางเดินอาหาร</t>
        </is>
      </c>
      <c r="G9" s="166" t="inlineStr">
        <is>
          <t>ยับยั้งการย่อยน้ำตาลในลำไส้</t>
        </is>
      </c>
      <c r="H9" s="166" t="inlineStr">
        <is>
          <t>ลดการสร้างน้ำตาลกลูโคสในตับ</t>
        </is>
      </c>
      <c r="I9" s="167" t="inlineStr">
        <is>
          <t>1</t>
        </is>
      </c>
      <c r="J9" s="166" t="inlineStr">
        <is>
          <t>✅ คำตอบที่ถูกต้อง: ข้อ ก. กระตุ้นการหลั่งอินซูลิน
💡 Background:
การบริบาลผู้ป่วยเบาหวานชนิดที่ 2 (T2DM) เน้นควบคุม HbA1c ควบคู่กับการเลือกยาที่มี cardiorenal protection ในผู้ป่วยที่มีโรคร่วม
🎯 ทำไมข้อนี้ถึงถูก:
กระตุ้นการหลั่งอินซูลิน Chlorpropamide เป็นยาในกลุ่ม Sulfonylureas (First-generation) ออกฤทธิ์กระตุ้นการหลั่งอินซูลินจากตับอ่อน (Insulin secretagogue) โดยการจับกับ Sulfonylurea Receptor 1 (SUR1) บน ATP-sensitive potassium channel ของตับอ่อนกระตุ้นการหลั่งอินซูลินเข้าสู่กระแสเลือด
🔍 ข้ออื่นผิดเพราะอะไร:
• ข้อ ข. (เพิ่มความไวของอินซูลินที่กล้ามเนื้อ): ยาที่เพิ่มความไวของอินซูลินที่กล้ามเนื้อ (Insulin sensitizer) คือยากลุ่ม Thiazolidinediones เช่น Pioglitazone
• ข้อ ค. (ลดการดูดซึมน้ำตาลในทางเดินอาหาร): ยาลดการดูดซึมไขมันหรือคอเลสเตอรอลในลำไส้ เช่น Ezetimibe หรือ Orlistat ไม่ใช่กลไกของ Chlorpropamide
• ข้อ ง. (ยับยั้งการย่อยน้ำตาลในลำไส้): ยายับยั้งการย่อยน้ำตาลในลำไส้คือกลุ่ม Alpha-glucosidase inhibitors เช่น Acarbose
• ข้อ จ. (ลดการสร้างน้ำตาลกลูโคสในตับ): ยาลดการสร้างน้ำตาลกลูโคสในตับ (Decreased hepatic glucose production) คือยา Metformin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9" s="166" t="inlineStr"/>
      <c r="L9" s="166" t="inlineStr">
        <is>
          <t>Endocrine</t>
        </is>
      </c>
      <c r="M9" s="166" t="inlineStr">
        <is>
          <t>Diabetes mellitus</t>
        </is>
      </c>
      <c r="N9" s="165" t="inlineStr">
        <is>
          <t>Clinic</t>
        </is>
      </c>
      <c r="O9" s="166" t="inlineStr">
        <is>
          <t>ข้อ 6 Pharma Plus เล่มม่วง (เฉลยข้อ ก)</t>
        </is>
      </c>
      <c r="P9" s="165" t="inlineStr">
        <is>
          <t>แบบฝึกหัด</t>
        </is>
      </c>
      <c r="Q9" s="165" t="inlineStr">
        <is>
          <t>เล่มม่วง</t>
        </is>
      </c>
      <c r="R9" s="165" t="inlineStr"/>
    </row>
    <row r="10" ht="24" customHeight="1" s="49">
      <c r="A10" s="167" t="n">
        <v>8</v>
      </c>
      <c r="B10" s="166" t="inlineStr">
        <is>
          <t>ยาฉีดอินซูลินในข้อใดที่ออกฤทธิ์แบบ intermediate</t>
        </is>
      </c>
      <c r="C10" s="166" t="inlineStr"/>
      <c r="D10" s="166" t="inlineStr">
        <is>
          <t>Regular insulin</t>
        </is>
      </c>
      <c r="E10" s="166" t="inlineStr">
        <is>
          <t>Neutral insulin</t>
        </is>
      </c>
      <c r="F10" s="166" t="inlineStr">
        <is>
          <t>NPH insulin</t>
        </is>
      </c>
      <c r="G10" s="166" t="inlineStr">
        <is>
          <t>Insulin lispro</t>
        </is>
      </c>
      <c r="H10" s="166" t="inlineStr">
        <is>
          <t>Insulin glargine</t>
        </is>
      </c>
      <c r="I10" s="167" t="inlineStr">
        <is>
          <t>3</t>
        </is>
      </c>
      <c r="J10" s="166" t="inlineStr">
        <is>
          <t>✅ คำตอบที่ถูกต้อง: ข้อ ค. NPH insulin
💡 Background:
การบริบาลผู้ป่วยเบาหวานชนิดที่ 2 (T2DM) เน้นควบคุม HbA1c ควบคู่กับการเลือกยาที่มี cardiorenal protection ในผู้ป่วยที่มีโรคร่วม
🎯 ทำไมข้อนี้ถึงถูก:
NPH insulin (Neutral Protamine Hagedorn) จัดเป็น intermediate-acting insulin โดยมี onset ประมาณ 1-2 ชั่วโมง peak 4-12 ชั่วโมง และ duration 14-24 ชั่วโมง ในขณะที่ Regular เป็น short-acting, Lispro เป็น rapid-acting และ Glargine เป็น long-acting ตามลำดับ (ADA Guidelines)
🔍 ข้ออื่นผิดเพราะอะไร:
• ข้อ ก. (Regular insulin): Regular insulin เป็นอินซูลินชนิดออกฤทธิ์สั้น (Short-acting insulin) ที่มีระยะเวลาเริ่มออกฤทธิ์ประมาณ 30-60 นาที
• ข้อ ข. (Neutral insulin): Neutral insulin คือชื่อเรียกอีกอย่างของ Regular insulin ซึ่งเป็น Short-acting insulin
• ข้อ ง. (Insulin lispro): Insulin lispro เป็นอินซูลินชนิดออกฤทธิ์เร็วมาก (Rapid-acting insulin) ใช้ฉีดก่อนอาหารเพื่อคุมน้ำตาลมื้อนั้นๆ
• ข้อ จ. (Insulin glargine): Insulin glargine เป็นอินซูลินชนิดออกฤทธิ์ยาว (Long-acting insulin) ที่ไม่มีจุดสูงสุดของการออกฤทธิ์ (Peakless)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0" s="166" t="inlineStr"/>
      <c r="L10" s="166" t="inlineStr">
        <is>
          <t>Endocrine</t>
        </is>
      </c>
      <c r="M10" s="166" t="inlineStr">
        <is>
          <t>Diabetes mellitus</t>
        </is>
      </c>
      <c r="N10" s="165" t="inlineStr">
        <is>
          <t>Clinic</t>
        </is>
      </c>
      <c r="O10" s="166" t="inlineStr">
        <is>
          <t>ข้อ 7 Pharma Plus เล่มม่วง (เฉลยข้อ ค)</t>
        </is>
      </c>
      <c r="P10" s="165" t="inlineStr">
        <is>
          <t>แบบฝึกหัด</t>
        </is>
      </c>
      <c r="Q10" s="165" t="inlineStr">
        <is>
          <t>เล่มม่วง</t>
        </is>
      </c>
      <c r="R10" s="165" t="inlineStr"/>
    </row>
    <row r="11" ht="24" customHeight="1" s="49">
      <c r="A11" s="167" t="n">
        <v>9</v>
      </c>
      <c r="B11" s="166" t="inlineStr">
        <is>
          <t>หญิงไทยคู่อายุ 40 ปี มีบุตร 2 คน มาด้วยอาการปัสสาวะบ่อย หิวบ่อย ชอบตื่นมาปัสสาวะตอนกลางคืน แพทย์์ได้ทำการตรวจระดับน้ำตาลได้ FBS = 140 mg/dl
ผู้ป่วยรายนี้จัดอยู่ในเบาหวานประเภทใด</t>
        </is>
      </c>
      <c r="C11" s="166" t="inlineStr"/>
      <c r="D11" s="166" t="inlineStr">
        <is>
          <t>DM type 2</t>
        </is>
      </c>
      <c r="E11" s="166" t="inlineStr">
        <is>
          <t>DM type 1</t>
        </is>
      </c>
      <c r="F11" s="166" t="inlineStr">
        <is>
          <t>Gestational DM</t>
        </is>
      </c>
      <c r="G11" s="166" t="inlineStr">
        <is>
          <t>Classification DM</t>
        </is>
      </c>
      <c r="H11" s="166" t="inlineStr">
        <is>
          <t>DM type 3</t>
        </is>
      </c>
      <c r="I11" s="167" t="inlineStr">
        <is>
          <t>1</t>
        </is>
      </c>
      <c r="J11" s="166" t="inlineStr">
        <is>
          <t>✅ คำตอบที่ถูกต้อง: ข้อ ก. DM type 2
💡 Background:
การบริบาลผู้ป่วยเบาหวานชนิดที่ 2 (T2DM) เน้นควบคุม HbA1c ควบคู่กับการเลือกยาที่มี cardiorenal protection ในผู้ป่วยที่มีโรคร่วม
🎯 ทำไมข้อนี้ถึงถูก:
DM type 2 ผู้ป่วยอายุ 40 ปี (adult onset) มีอาการคลาสสิกของ hyperglycemia และมีค่า FBS &gt;= 126 mg/dL (หรือ 140 mg/dl) วินิจฉัยเป็น Type 2 Diabetes Mellitus ซึ่งพบบ่อยที่สุดในผู้ใหญ่วัยกลางคนที่มีปัจจัยเสี่ยง (ADA Guidelines)
🔍 ข้ออื่นผิดเพราะอะไร:
• ข้อ ข. (DM type 1): DM type 1 มักพบในอายุน้อย เกิดจากเซลล์ตับอ่อนถูกทำลายจนสร้างอินซูลินไม่ได้ ผู้ป่วยมักผอมและมาด้วยภาวะ DKA
• ข้อ ค. (Gestational DM): Gestational DM คือเบาหวานที่วินิจฉัยพบครั้งแรกขณะตั้งครรภ์ ซึ่งผู้ป่วยรายนี้ไม่ได้อยู่ในภาวะตั้งครรภ์
• ข้อ ง. (Classification DM): Classification DM ไม่ใช่ชื่อประเภทของโรคเบาหวานตามเกณฑ์การจำแนกโรคทางการแพทย์์
• ข้อ จ. (DM type 3): DM type 3 ในบางบริบทหมายถึง Alzheimer's disease แต่อาการผู้ป่วยรายนี้เข้าได้กับ DM type 2 อย่างชัดเจน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1" s="166" t="inlineStr"/>
      <c r="L11" s="166" t="inlineStr">
        <is>
          <t>Endocrine</t>
        </is>
      </c>
      <c r="M11" s="166" t="inlineStr">
        <is>
          <t>Diabetes mellitus</t>
        </is>
      </c>
      <c r="N11" s="165" t="inlineStr">
        <is>
          <t>Clinic</t>
        </is>
      </c>
      <c r="O11" s="166" t="inlineStr">
        <is>
          <t>ข้อ 8 Pharma Plus เล่มม่วง (เฉลยข้อ ก)</t>
        </is>
      </c>
      <c r="P11" s="165" t="inlineStr">
        <is>
          <t>แบบฝึกหัด</t>
        </is>
      </c>
      <c r="Q11" s="165" t="inlineStr">
        <is>
          <t>เล่มม่วง</t>
        </is>
      </c>
      <c r="R11" s="165" t="inlineStr"/>
    </row>
    <row r="12" ht="24" customHeight="1" s="49">
      <c r="A12" s="167" t="n">
        <v>10</v>
      </c>
      <c r="B12" s="166" t="inlineStr">
        <is>
          <t>Drug of choice ในการรักษา DM ตาม ADA Guideline คือยาใด</t>
        </is>
      </c>
      <c r="C12" s="166" t="inlineStr"/>
      <c r="D12" s="166" t="inlineStr">
        <is>
          <t>Metformin</t>
        </is>
      </c>
      <c r="E12" s="166" t="inlineStr">
        <is>
          <t>Sulfonylurea</t>
        </is>
      </c>
      <c r="F12" s="166" t="inlineStr">
        <is>
          <t>TZDs</t>
        </is>
      </c>
      <c r="G12" s="166" t="inlineStr">
        <is>
          <t>Insulin</t>
        </is>
      </c>
      <c r="H12" s="166" t="inlineStr">
        <is>
          <t>Alpha-glucosidase</t>
        </is>
      </c>
      <c r="I12" s="167" t="inlineStr">
        <is>
          <t>1</t>
        </is>
      </c>
      <c r="J12" s="166" t="inlineStr">
        <is>
          <t>✅ คำตอบที่ถูกต้อง: ข้อ ก. Metformin
💡 Background:
การบริบาลผู้ป่วยเบาหวานชนิดที่ 2 (T2DM) เน้นควบคุม HbA1c ควบคู่กับการเลือกยาที่มี cardiorenal protection ในผู้ป่วยที่มีโรคร่วม
🎯 ทำไมข้อนี้ถึงถูก:
Metformin ตามคำแนะนำของ ADA Guideline (Standards of Care in Diabetes) แนะนำให้ใช้ Metformin เป็นยาแรก (First-line therapy) ร่วมกับการปรับเปลี่ยนพฤติกรรมชีวิต เนื่องจากมี efficacy ดี มี safety น้ำหนักไม่เพิ่ม และราคาประหยัด
🔍 ข้ออื่นผิดเพราะอะไร:
• ข้อ ข. (Sulfonylurea): Sulfonylurea ใช้เป็นยาเสริมหรือทางเลือกกรณีใช้ Metformin ไม่ได้ เนื่องจากมีความเสี่ยงต่อน้ำตาลต่ำและทำให้น้ำหนักเพิ่ม
• ข้อ ค. (TZDs): TZDs เช่น Pioglitazone ใช้เป็นยาเสริม แต่มีผลข้างเคียงเรื่องบวมน้ำ น้ำหนักเพิ่ม และเพิ่มความเสี่ยงหัวใจล้มเหลว
• ข้อ ง. (Insulin): Insulin มักสงวนไว้สำหรับผู้ป่วยที่มีระดับน้ำตาลสูงมาก มีอาการรุนแรง หรือควบคุมไม่ได้ด้วยยารับประทานหลายชนิด
• ข้อ จ. (Alpha-glucosidase): Alpha-glucosidase inhibitors มีผลลดน้ำตาลไม่มากเมื่อเทียบกับ Metformin และมีผลข้างเคียงทางเดินอาหารสูง (ท้องอืด)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12" s="166" t="inlineStr"/>
      <c r="L12" s="166" t="inlineStr">
        <is>
          <t>Endocrine</t>
        </is>
      </c>
      <c r="M12" s="166" t="inlineStr">
        <is>
          <t>Diabetes mellitus</t>
        </is>
      </c>
      <c r="N12" s="165" t="inlineStr">
        <is>
          <t>Clinic</t>
        </is>
      </c>
      <c r="O12" s="166" t="inlineStr">
        <is>
          <t>ข้อ 9 Pharma Plus เล่มม่วง (เฉลยข้อ ก)</t>
        </is>
      </c>
      <c r="P12" s="165" t="inlineStr">
        <is>
          <t>แบบฝึกหัด</t>
        </is>
      </c>
      <c r="Q12" s="165" t="inlineStr">
        <is>
          <t>เล่มม่วง</t>
        </is>
      </c>
      <c r="R12" s="165" t="inlineStr"/>
    </row>
    <row r="13" ht="24" customHeight="1" s="49">
      <c r="A13" s="167" t="n">
        <v>11</v>
      </c>
      <c r="B13" s="166" t="inlineStr">
        <is>
          <t>เป้าหมายของโรคเบาหวานในผู้ป่วยทั่วไป ตาม ADA Guideline คือ</t>
        </is>
      </c>
      <c r="C13" s="166" t="inlineStr"/>
      <c r="D13" s="166" t="inlineStr">
        <is>
          <t>HbA1C &lt; 6.5</t>
        </is>
      </c>
      <c r="E13" s="166" t="inlineStr">
        <is>
          <t>HbA1C &lt; 7</t>
        </is>
      </c>
      <c r="F13" s="166" t="inlineStr">
        <is>
          <t>HbA1C &lt; 7.5</t>
        </is>
      </c>
      <c r="G13" s="166" t="inlineStr">
        <is>
          <t>HbA1C &lt; 8</t>
        </is>
      </c>
      <c r="H13" s="166" t="inlineStr">
        <is>
          <t>HbA1C &lt; 8.5</t>
        </is>
      </c>
      <c r="I13" s="167" t="inlineStr">
        <is>
          <t>2</t>
        </is>
      </c>
      <c r="J13" s="166" t="inlineStr">
        <is>
          <t>✅ คำตอบที่ถูกต้อง: ข้อ ข. HbA1C &lt; 7
💡 Background:
การบริบาลผู้ป่วยเบาหวานชนิดที่ 2 (T2DM) เน้นควบคุม HbA1c ควบคู่กับการเลือกยาที่มี cardiorenal protection ในผู้ป่วยที่มีโรคร่วม
🎯 ทำไมข้อนี้ถึงถูก:
HbA1C &lt; 7 เป้าหมายระดับน้ำตาลสะสม (HbA1c) สำหรับผู้ใหญ่ที่เป็นเบาหวานทั่วไปตาม ADA Guideline คือน้อยกว่า 7.0% เพื่อลดความเสี่ยงโรคแทรกซ้อนทางหลอดเลือดฝอยและหลอดเลือดใหญ่ (Microvascular &amp; Macrovascular complications)
🔍 ข้ออื่นผิดเพราะอะไร:
• ข้อ ก. (HbA1C &lt; 6.5): เป้าหมาย HbA1c &lt; 6.5% อาจพิจารณาในผู้ป่วยอายุน้อย เพิ่งเป็นเบาหวาน ไม่มีโรคหัวใจและไม่มีความเสี่ยงน้ำตาลต่ำ แต่ไม่ใช่เป้าหมายทั่วไป
• ข้อ ค. (HbA1C &lt; 7.5): เป้าหมาย HbA1c &lt; 7.5% ไม่ใช่ตัวเลขตาม Guideline ทั่วไป อาจยอมรับได้ในผู้สูงอายุที่มีสุขภาพแข็งแรงปานกลาง
• ข้อ ง. (HbA1C &lt; 8): เป้าหมาย HbA1c &lt; 8% ใช้สำหรับผู้ป่วยสูงอายุที่มีโรคร่วมหลายโรคหรือคาดการณ์อายุขัยสั้น เพื่อป้องกันภาวะน้ำตาลต่ำ
• ข้อ จ. (HbA1C &lt; 8.5): เป้าหมาย HbA1c &lt; 8.5% อาจใช้เฉพาะในผู้ป่วยระยะสุดท้าย (End-of-life) ที่เน้นหลีกเลี่ยงอาการทางคลินิกจากการที่น้ำตาลสูงมากๆ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3" s="166" t="inlineStr"/>
      <c r="L13" s="166" t="inlineStr">
        <is>
          <t>Endocrine</t>
        </is>
      </c>
      <c r="M13" s="166" t="inlineStr">
        <is>
          <t>Diabetes mellitus</t>
        </is>
      </c>
      <c r="N13" s="165" t="inlineStr">
        <is>
          <t>Clinic</t>
        </is>
      </c>
      <c r="O13" s="166" t="inlineStr">
        <is>
          <t>ข้อ 10 Pharma Plus เล่มม่วง (เฉลยข้อ ข)</t>
        </is>
      </c>
      <c r="P13" s="165" t="inlineStr">
        <is>
          <t>แบบฝึกหัด</t>
        </is>
      </c>
      <c r="Q13" s="165" t="inlineStr">
        <is>
          <t>เล่มม่วง</t>
        </is>
      </c>
      <c r="R13" s="165" t="inlineStr"/>
    </row>
    <row r="14" ht="24" customHeight="1" s="49">
      <c r="A14" s="167" t="n">
        <v>12</v>
      </c>
      <c r="B14" s="166" t="inlineStr">
        <is>
          <t>ข้อใดไม่ใช่ S/E ของยาลดระดับน้ำตาลชนิดรับประทาน</t>
        </is>
      </c>
      <c r="C14" s="166" t="inlineStr"/>
      <c r="D14" s="166" t="inlineStr">
        <is>
          <t>Lipoatrophy</t>
        </is>
      </c>
      <c r="E14" s="166" t="inlineStr">
        <is>
          <t>Hypoglycemia</t>
        </is>
      </c>
      <c r="F14" s="166" t="inlineStr">
        <is>
          <t>Ketonuria</t>
        </is>
      </c>
      <c r="G14" s="166" t="inlineStr">
        <is>
          <t>Hepatotoxic</t>
        </is>
      </c>
      <c r="H14" s="166" t="inlineStr">
        <is>
          <t>Lactic acidosis</t>
        </is>
      </c>
      <c r="I14" s="167" t="inlineStr">
        <is>
          <t>1</t>
        </is>
      </c>
      <c r="J14" s="166" t="inlineStr">
        <is>
          <t>✅ คำตอบที่ถูกต้อง: ข้อ ก. Lipoatrophy
💡 Background:
การบริบาลผู้ป่วยเบาหวานชนิดที่ 2 (T2DM) เน้นควบคุม HbA1c ควบคู่กับการเลือกยาที่มี cardiorenal protection ในผู้ป่วยที่มีโรคร่วม
🎯 ทำไมข้อนี้ถึงถูก:
Lipoatrophy เป็น ADR ที่เกิดจากการฉีดอินซูลิน (เกิดการฝ่อของเนื้อเยื่อไขมันบริเวณที่ฉีดซ้ำๆ) ไม่ใช่ผลข้างเคียงของยาลดระดับน้ำตาลชนิดรับประทาน ส่วน Hypoglycemia (Sulfonylurea), Lactic acidosis (Metformin) และ Hepatotoxicity (TZDs) เป็นผลข้างเคียงของยารับประทาน
🔍 ข้ออื่นผิดเพราะอะไร:
• ข้อ ข. (Hypoglycemia): Hypoglycemia เป็นอาการไม่พึงประสงค์ที่พบได้บ่อยจากยากลุ่ม Sulfonylureas และ Glinides
• ข้อ ค. (Ketonuria): Ketonuria หรือ DKA สามารถถูกกระตุ้นได้จากยากลุ่ม SGLT2 inhibitors ซึ่งเป็นยารับประทาน
• ข้อ ง. (Hepatotoxic): Hepatotoxicity พบได้ในยากลุ่ม Thiazolidinediones เช่น Troglitazone ที่ถูกถอนออกจากตลาด และ Pioglitazone ในอัตราต่ำ
• ข้อ จ. (Lactic acidosis): Lactic acidosis เป็นภาวะแทรกซ้อนที่รุนแรงและอาจเกิดได้จากการใช้ยา Metformin โดยเฉพาะในผู้ป่วยไตเสื่อม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4" s="166" t="inlineStr"/>
      <c r="L14" s="166" t="inlineStr">
        <is>
          <t>Endocrine</t>
        </is>
      </c>
      <c r="M14" s="166" t="inlineStr">
        <is>
          <t>Diabetes mellitus</t>
        </is>
      </c>
      <c r="N14" s="165" t="inlineStr">
        <is>
          <t>Clinic</t>
        </is>
      </c>
      <c r="O14" s="166" t="inlineStr">
        <is>
          <t>ข้อ 11 Pharma Plus เล่มม่วง (เฉลยข้อ ก)</t>
        </is>
      </c>
      <c r="P14" s="165" t="inlineStr">
        <is>
          <t>แบบฝึกหัด</t>
        </is>
      </c>
      <c r="Q14" s="165" t="inlineStr">
        <is>
          <t>เล่มม่วง</t>
        </is>
      </c>
      <c r="R14" s="165" t="inlineStr"/>
    </row>
    <row r="15" ht="24" customHeight="1" s="49">
      <c r="A15" s="167" t="n">
        <v>13</v>
      </c>
      <c r="B15" s="166" t="inlineStr">
        <is>
          <t>ผู้ป่วยไม่สามารถควบคุมระดับน้ำตาลได้จึงมีการปรับเปลี่ยนยามาเป็นแบบชนิดฉีดและแบบรับประทานร่วมกัน ถามว่าผู้ป่วยควรได้รับยาฉีดแบบไหน</t>
        </is>
      </c>
      <c r="C15" s="166" t="inlineStr"/>
      <c r="D15" s="166" t="inlineStr">
        <is>
          <t>Rapid acting</t>
        </is>
      </c>
      <c r="E15" s="166" t="inlineStr">
        <is>
          <t>Short acting</t>
        </is>
      </c>
      <c r="F15" s="166" t="inlineStr">
        <is>
          <t>Inhaler</t>
        </is>
      </c>
      <c r="G15" s="166" t="inlineStr">
        <is>
          <t>Long acting</t>
        </is>
      </c>
      <c r="H15" s="166" t="inlineStr">
        <is>
          <t>Intermediate</t>
        </is>
      </c>
      <c r="I15" s="167" t="inlineStr">
        <is>
          <t>4</t>
        </is>
      </c>
      <c r="J15" s="166" t="inlineStr">
        <is>
          <t>✅ คำตอบที่ถูกต้อง: ข้อ ง. Long acting
💡 Background:
การบริบาลผู้ป่วยเบาหวานชนิดที่ 2 (T2DM) เน้นควบคุม HbA1c ควบคู่กับการเลือกยาที่มี cardiorenal protection ในผู้ป่วยที่มีโรคร่วม
🎯 ทำไมข้อนี้ถึงถูก:
Long acting เมื่อผู้ป่วย T2DM ที่กินยารับประทานแล้วไม่สามารถควบคุมระดับน้ำตาลได้ และแพทย์์พิจารณาเริ่มยาอินซูลินเสริม (Basal insulin support) มักจะเลือกยาฉีดประเภท Long-acting insulin (เช่น Glargine, Detemir, Degludec) หรือ Intermediate acting (NPH) ฉีดวันละครั้งเพื่อควบคุมระดับน้ำตาลช่วงอดอาหาร (Fasting blood glucose)
🔍 ข้ออื่นผิดเพราะอะไร:
• ข้อ ก. (Rapid acting): Rapid-acting insulin ใช้ฉีดก่อนมื้ออาหารเพื่อควบคุม Postprandial glucose ไม่เหมาะกับการเริ่มเป็น Basal insulin แบบฉีดวันละครั้ง
• ข้อ ข. (Short acting): Short-acting insulin (Regular insulin) มี Peak action ชัดเจน เสี่ยงน้ำตาลตก และต้องฉีดหลายครั้งต่อวัน ไม่เหมาะกับการใช้เป็น Basal
• ข้อ ค. (Inhaler): Inhaler insulin (Afrezza) มีคุณสมบัติเหมือน Rapid-acting ใช้คุมน้ำตาลหลังมื้ออาหาร ไม่ใช่ยาหลักที่ใช้ฉีดคู่กับยารับประทานเบื้องต้น
• ข้อ จ. (Intermediate): Intermediate-acting insulin (NPH) มี Peak action จึงเสี่ยงเกิด Hypoglycemia มากกว่า Long-acting เมื่อใช้เป็น Basal insulin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5" s="166" t="inlineStr"/>
      <c r="L15" s="166" t="inlineStr">
        <is>
          <t>Endocrine</t>
        </is>
      </c>
      <c r="M15" s="166" t="inlineStr">
        <is>
          <t>Diabetes mellitus</t>
        </is>
      </c>
      <c r="N15" s="165" t="inlineStr">
        <is>
          <t>Clinic</t>
        </is>
      </c>
      <c r="O15" s="166" t="inlineStr">
        <is>
          <t>ข้อ 12 Pharma Plus เล่มม่วง (เฉลยข้อ ง)</t>
        </is>
      </c>
      <c r="P15" s="165" t="inlineStr">
        <is>
          <t>แบบฝึกหัด</t>
        </is>
      </c>
      <c r="Q15" s="165" t="inlineStr">
        <is>
          <t>เล่มม่วง</t>
        </is>
      </c>
      <c r="R15" s="165" t="inlineStr"/>
    </row>
    <row r="16" ht="24" customHeight="1" s="49">
      <c r="A16" s="167" t="n">
        <v>14</v>
      </c>
      <c r="B16" s="166" t="inlineStr">
        <is>
          <t>สถานการณ์ที่ 3 ผู้ป่วยชายไทยอายุ 65 ปี หนัก 90 kg สูง 165 cm สงสัยว่าเป็นเบาหวาน โดยมีอาการอ่อนเพลีย กระหายน้ำบ่อย ปัสสาวะกลางคืน 3-4 ครั้ง หิวง่อย กินจุ แต่น้ำหนักไม่เพิ่ม
FH: แม่เป็นเบาหวาน ความดันโลหิตสูง ตายด้วยเส้นเลือดหัวใจขาดเลือด
ประวัติอื่นๆ : รับราชการ สูบบุหรี่วันละ 20 มวน ดื่มไวน์ 1-2 แก้วต่อเดือน ออกกำลังกาย 1-2 ครั้งต่อเดือน
ข้อใดไม่ใช่ปัจจัยเสี่ยงของผู้ป่วยความดันโลหิตสูงรายนี้</t>
        </is>
      </c>
      <c r="C16" s="166" t="inlineStr"/>
      <c r="D16" s="166" t="inlineStr">
        <is>
          <t>พ่อ แม่มีประวัติเป็นโรคเบาหวานและความดันโลหิตสูง</t>
        </is>
      </c>
      <c r="E16" s="166" t="inlineStr">
        <is>
          <t>แม่เสียชีวิตด้วยโรคหัวใจและหลอดเลือด</t>
        </is>
      </c>
      <c r="F16" s="166" t="inlineStr">
        <is>
          <t>มีประวัติชอบสูบบุหรี่</t>
        </is>
      </c>
      <c r="G16" s="166" t="inlineStr">
        <is>
          <t>ออกกำลังกาย 1-2 ครั้งต่อเดือน</t>
        </is>
      </c>
      <c r="H16" s="166" t="inlineStr">
        <is>
          <t>ชอบรับประทานอาหารเค็ม</t>
        </is>
      </c>
      <c r="I16" s="167" t="inlineStr">
        <is>
          <t>2</t>
        </is>
      </c>
      <c r="J16" s="166" t="inlineStr">
        <is>
          <t>✅ คำตอบที่ถูกต้อง: ข้อ ข. แม่เสียชีวิตด้วยโรคหัวใจและหลอดเลือด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แม่เสียชีวิตด้วยโรคหัวใจและหลอดเลือด ปัจจัยเสี่ยงต่อโรคความดันโลหิตสูงประกอบด้วยพันธุกรรม (ประวัติครอบครัว), การสูบบุหรี่, การขาดการออกกำลังกาย และการบริโภคโซเดียมสูง (อาหารเค็ม) ตามแนวทางการรักษาโรคความดันโลหิตสูง
🔍 ข้ออื่นผิดเพราะอะไร:
• ข้อ ก. (พ่อ แม่มีประวัติเป็นโรคเบาหวานและความดันโลหิตสูง): ประวัติครอบครัวสายตรง (พ่อ แม่) ที่เป็นเบาหวานและความดันโลหิตสูง เป็นปัจจัยเสี่ยงหลักที่ไม่สามารถปรับเปลี่ยนได้
• ข้อ ค. (มีประวัติชอบสูบบุหรี่): การสูบบุหรี่เพิ่มสารอนุมูลอิสระ ทำให้หลอดเลือดแข็งตัว (Atherosclerosis) และเพิ่มความต้านทานต่ออินซูลิน เป็นปัจจัยเสี่ยงสำคัญ
• ข้อ ง. (ออกกำลังกาย 1-2 ครั้งต่อเดือน): การออกกำลังกายน้อย (Sedentary lifestyle) ทำให้เผาผลาญพลังงานลดลง นำไปสู่ภาวะอ้วนและภาวะดื้ออินซูลิน
• ข้อ จ. (ชอบรับประทานอาหารเค็ม): การรับประทานอาหารเค็มปริมาณมากทำให้ร่างกายคั่งโซเดียมและน้ำ ส่งผลให้ความดันโลหิตสูงขึ้น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6" s="166" t="inlineStr"/>
      <c r="L16" s="166" t="inlineStr">
        <is>
          <t>Endocrine</t>
        </is>
      </c>
      <c r="M16" s="166" t="inlineStr">
        <is>
          <t>Diabetes mellitus</t>
        </is>
      </c>
      <c r="N16" s="165" t="inlineStr">
        <is>
          <t>Clinic</t>
        </is>
      </c>
      <c r="O16" s="166" t="inlineStr">
        <is>
          <t>ข้อ 13 Pharma Plus เล่มม่วง (เฉลยข้อ ข)</t>
        </is>
      </c>
      <c r="P16" s="165" t="inlineStr">
        <is>
          <t>แบบฝึกหัด</t>
        </is>
      </c>
      <c r="Q16" s="165" t="inlineStr">
        <is>
          <t>เล่มม่วง</t>
        </is>
      </c>
      <c r="R16" s="165" t="inlineStr"/>
    </row>
    <row r="17" ht="24" customHeight="1" s="49">
      <c r="A17" s="167" t="n">
        <v>15</v>
      </c>
      <c r="B17" s="166" t="inlineStr">
        <is>
          <t>สถานการณ์ที่ 3 ผู้ป่วยชายไทยอายุ 65 ปี หนัก 90 kg สูง 165 cm สงสัยว่าเป็นเบาหวาน โดยมีอาการอ่อนเพลีย กระหายน้ำบ่อย ปัสสาวะกลางคืน 3-4 ครั้ง หิวง่อย กินจุ แต่น้ำหนักไม่เพิ่ม
FH: แม่เป็นเบาหวาน ความดันโลหิตสูง ตายด้วยเส้นเลือดหัวใจขาดเลือด
ประวัติอื่นๆ : รับราชการ สูบบุหรี่วันละ 20 มวน ดื่มไวน์ 1-2 แก้วต่อเดือน ออกกำลังกาย 1-2 ครั้งต่อเดือน
ข้อใดเป็นปัจจัยเสี่ยงในการเป็นเบาหวาน และโรคหัวใจและหลอดเลือด</t>
        </is>
      </c>
      <c r="C17" s="166" t="inlineStr"/>
      <c r="D17" s="166" t="inlineStr">
        <is>
          <t>แม่เป็นเบาหวานและความดัน</t>
        </is>
      </c>
      <c r="E17" s="166" t="inlineStr">
        <is>
          <t>แม่ตายด้วยโรคหัวใจขาดเลือด</t>
        </is>
      </c>
      <c r="F17" s="166" t="inlineStr">
        <is>
          <t>สูบบุหรี่วันละ 20 มวน</t>
        </is>
      </c>
      <c r="G17" s="166" t="inlineStr">
        <is>
          <t>ออกกำลังกาย 1-2 ครั้ง/เดือน</t>
        </is>
      </c>
      <c r="H17" s="166" t="inlineStr">
        <is>
          <t>ดื่มไวน์ 1-2 แก้ว/เดือน</t>
        </is>
      </c>
      <c r="I17" s="167" t="inlineStr">
        <is>
          <t>1</t>
        </is>
      </c>
      <c r="J17" s="166" t="inlineStr">
        <is>
          <t>✅ คำตอบที่ถูกต้อง: ข้อ ก. แม่เป็นเบาหวานและความดัน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แม่เป็นเบาหวานและความดัน การสูบบุหรี่เป็นปัจจัยเสี่ยงร่วมที่สำคัญมากทั้งต่อโรคเบาหวาน (เพิ่ม insulin resistance) และโรคหัวใจและหลอดเลือด (CVD) ตามเกณฑ์ ADA และ ESC guidelines
🔍 ข้ออื่นผิดเพราะอะไร:
• ข้อ ข. (แม่ตายด้วยโรคหัวใจขาดเลือด): ประวัติแม่เสียชีวิตด้วยโรคหัวใจเป็นปัจจัยเสี่ยงทางพันธุกรรมต่อโรคหัวใจ แต่มักเป็นปัจจัยเสี่ยงเดี่ยวๆ มากกว่าครอบคลุมเบาหวาน
• ข้อ ค. (สูบบุหรี่วันละ 20 มวน): การสูบบุหรี่เป็นปัจจัยเสี่ยงหลักของโรคหัวใจและหลอดเลือด แต่ไม่ได้เป็นสาเหตุโดยตรงหลักที่ทำให้เกิดเบาหวานเท่ากรรมพันธุ์
• ข้อ ง. (ออกกำลังกาย 1-2 ครั้ง/เดือน): การไม่ออกกำลังกายเพิ่มความเสี่ยงโรคอ้วนและเบาหวาน แต่เมื่อพิจารณาร่วมกัน ประวัติครอบครัว (พันธุกรรม) เป็นปัจจัยเสี่ยงที่ครอบคลุมทั้งสองโรคชัดเจนที่สุด
• ข้อ จ. (ดื่มไวน์ 1-2 แก้ว/เดือน): การดื่มไวน์ปริมาณน้อยมาก (1-2 แก้วต่อเดือน) ไม่มีผลทางคลินิกอย่างมีนัยสำคัญในการเพิ่มความเสี่ยงเบาหวานหรือโรคหัวใจ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7" s="166" t="inlineStr"/>
      <c r="L17" s="166" t="inlineStr">
        <is>
          <t>Endocrine</t>
        </is>
      </c>
      <c r="M17" s="166" t="inlineStr">
        <is>
          <t>Diabetes mellitus</t>
        </is>
      </c>
      <c r="N17" s="165" t="inlineStr">
        <is>
          <t>Clinic</t>
        </is>
      </c>
      <c r="O17" s="166" t="inlineStr">
        <is>
          <t>ข้อ 14 Pharma Plus เล่มม่วง (เฉลยข้อ ก)</t>
        </is>
      </c>
      <c r="P17" s="165" t="inlineStr">
        <is>
          <t>แบบฝึกหัด</t>
        </is>
      </c>
      <c r="Q17" s="165" t="inlineStr">
        <is>
          <t>เล่มม่วง</t>
        </is>
      </c>
      <c r="R17" s="165" t="inlineStr"/>
    </row>
    <row r="18" ht="24" customHeight="1" s="49">
      <c r="A18" s="167" t="n">
        <v>16</v>
      </c>
      <c r="B18" s="166" t="inlineStr">
        <is>
          <t>สถานการณ์ที่ 3 ผู้ป่วยชายไทยอายุ 65 ปี หนัก 90 kg สูง 165 cm สงสัยว่าเป็นเบาหวาน โดยมีอาการอ่อนเพลีย กระหายน้ำบ่อย ปัสสาวะกลางคืน 3-4 ครั้ง หิวง่อย กินจุ แต่น้ำหนักไม่เพิ่ม
FH: แม่เป็นเบาหวาน ความดันโลหิตสูง ตายด้วยเส้นเลือดหัวใจขาดเลือด
ประวัติอื่นๆ : รับราชการ สูบบุหรี่วันละ 20 มวน ดื่มไวน์ 1-2 แก้วต่อเดือน ออกกำลังกาย 1-2 ครั้งต่อเดือน
เภสัชกรต้องแนะนำคนไข้ให้ปฏิบัติตัว เพื่อลดโอกาสเป็นเบาหวาน โรคหัวใจและหลอดเลือด ข้อใดจำเป็นน้อยที่สุด</t>
        </is>
      </c>
      <c r="C18" s="166" t="inlineStr"/>
      <c r="D18" s="166" t="inlineStr">
        <is>
          <t>งดสูบบุหรี่</t>
        </is>
      </c>
      <c r="E18" s="166" t="inlineStr">
        <is>
          <t>ลดอาหารเค็ม</t>
        </is>
      </c>
      <c r="F18" s="166" t="inlineStr">
        <is>
          <t>ลดน้ำหนัก</t>
        </is>
      </c>
      <c r="G18" s="166" t="inlineStr">
        <is>
          <t>ออกกำลังกายเพิ่มเติม</t>
        </is>
      </c>
      <c r="H18" s="166" t="inlineStr">
        <is>
          <t>ลดการบริโภคน้ำตาล</t>
        </is>
      </c>
      <c r="I18" s="167" t="inlineStr">
        <is>
          <t>2</t>
        </is>
      </c>
      <c r="J18" s="166" t="inlineStr">
        <is>
          <t>✅ คำตอบที่ถูกต้อง: ข้อ ข. ลดอาหารเค็ม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ลดอาหารเค็ม แม้ว่าทุกข้อจะเป็นคำแนะนำที่ดี แต่ 'ลดอาหารเค็ม' มุ่งเน้นไปที่โรคความดันโลหิตสูงและ CVD เป็นหลัก ส่วนการลดน้ำตาล, ลดน้ำหนัก, ออกกำลังกาย และงดสูบบุหรี่มีความสำคัญโดยตรงสูงสุดต่อการป้องกันเบาหวาน
🔍 ข้ออื่นผิดเพราะอะไร:
• ข้อ ก. (งดสูบบุหรี่): การสูบบุหรี่เป็นปัจจัยเสี่ยงสูงสุดต่อโรคหลอดเลือดหัวใจตีบ (ASCVD) การงดสูบบุหรี่จึงเป็นคำแนะนำที่มีความสำคัญและจำเป็นระดับต้นๆ
• ข้อ ค. (ลดน้ำหนัก): การลดน้ำหนักในผู้ป่วยที่มีภาวะอ้วน (BMI สูง) จะช่วยลดภาวะ Insulin resistance และความดันโลหิต จึงมีความจำเป็นสูงมาก
• ข้อ ง. (ออกกำลังกายเพิ่มเติม): การออกกำลังกายช่วยเพิ่มความไวของอินซูลินและส่งเสริมสุขภาพหัวใจและหลอดเลือด ถือเป็นข้อแนะนำหลักในการปรับเปลี่ยนพฤติกรรม
• ข้อ จ. (ลดการบริโภคน้ำตาล): การลดบริโภคน้ำตาลช่วยลดระดับน้ำตาลในเลือดโดยตรงและช่วยลดน้ำหนัก จึงมีความจำเป็นอย่างมากในการรักษาเบาหวาน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8" s="166" t="inlineStr"/>
      <c r="L18" s="166" t="inlineStr">
        <is>
          <t>Endocrine</t>
        </is>
      </c>
      <c r="M18" s="166" t="inlineStr">
        <is>
          <t>Diabetes mellitus</t>
        </is>
      </c>
      <c r="N18" s="165" t="inlineStr">
        <is>
          <t>Clinic</t>
        </is>
      </c>
      <c r="O18" s="166" t="inlineStr">
        <is>
          <t>ข้อ 15 Pharma Plus เล่มม่วง (เฉลยข้อ ข)</t>
        </is>
      </c>
      <c r="P18" s="165" t="inlineStr">
        <is>
          <t>แบบฝึกหัด</t>
        </is>
      </c>
      <c r="Q18" s="165" t="inlineStr">
        <is>
          <t>เล่มม่วง</t>
        </is>
      </c>
      <c r="R18" s="165" t="inlineStr"/>
    </row>
    <row r="19" ht="24" customHeight="1" s="49">
      <c r="A19" s="167" t="n">
        <v>17</v>
      </c>
      <c r="B19" s="166" t="inlineStr">
        <is>
          <t>สถานการณ์ที่ 3 ผู้ป่วยชายไทยอายุ 65 ปี หนัก 90 kg สูง 165 cm สงสัยว่าเป็นเบาหวาน โดยมีอาการอ่อนเพลีย กระหายน้ำบ่อย ปัสสาวะกลางคืน 3-4 ครั้ง หิวง่อย กินจุ แต่น้ำหนักไม่เพิ่ม
FH: แม่เป็นเบาหวาน ความดันโลหิตสูง ตายด้วยเส้นเลือดหัวใจขาดเลือด
ประวัติอื่นๆ : รับราชการ สูบบุหรี่วันละ 20 มวน ดื่มไวน์ 1-2 แก้วต่อเดือน ออกกำลังกาย 1-2 ครั้งต่อเดือน
ผู้ป่วยได้เจาะเลือด FBS 140 mg% BP 130/80</t>
        </is>
      </c>
      <c r="C19" s="166" t="inlineStr"/>
      <c r="D19" s="166" t="inlineStr">
        <is>
          <t>ผู้ป่วยเป็น pre-diabetes ให้เปลี่ยนพฤติกรรมการกิน และคอยตรวจเป็นประจำทุก 1-3 ปี</t>
        </is>
      </c>
      <c r="E19" s="166" t="inlineStr">
        <is>
          <t>สงสัยว่าผู้ป่วยเป็นเบาหวาน แนะนำให้ออกกำลังกาย</t>
        </is>
      </c>
      <c r="F19" s="166" t="inlineStr">
        <is>
          <t>เป็น DM type 2 ต้องรีบให้ยาพร้อมปรับเปลี่ยนพฤติกรรมเพื่อรักษาผู้ป่วย</t>
        </is>
      </c>
      <c r="G19" s="166" t="inlineStr">
        <is>
          <t>ผู้ป่วยเป็น pre-diabetes แนะนำให้มาเจาะเลือดทุก 3 ปี</t>
        </is>
      </c>
      <c r="H19" s="166" t="inlineStr">
        <is>
          <t>ผู้ป่วยเป็น DM type 2 ให้รีบส่งต่อผู้ป่วย</t>
        </is>
      </c>
      <c r="I19" s="167" t="inlineStr">
        <is>
          <t>3</t>
        </is>
      </c>
      <c r="J19" s="166" t="inlineStr">
        <is>
          <t>✅ คำตอบที่ถูกต้อง: ข้อ ค. เป็น DM type 2 ต้องรีบให้ยาพร้อมปรับเปลี่ยนพฤติกรรมเพื่อรักษาผู้ป่วย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เป็น DM type 2 ต้องรีบให้ยาพร้อมปรับเปลี่ยนพฤติกรรมเพื่อรักษาผู้ป่วย
🔍 ข้ออื่นผิดเพราะอะไร:
• ข้อ ก. (ผู้ป่วยเป็น pre-diabetes ให้เปลี่ยนพฤติกรรมการกิน และคอยตรวจเป็นประจำทุก 1-3 ปี): ผู้ป่วยมีระดับ FBS 140 mg/dL ซึ่งเข้าเกณฑ์วินิจฉัยเป็นเบาหวาน (มากกว่า 126 mg/dL) จึงไม่ใช่ Pre-diabetes
• ข้อ ข. (สงสัยว่าผู้ป่วยเป็นเบาหวาน แนะนำให้ออกกำลังกาย): FBS &gt; 126 mg/dL ถือว่าวินิจฉัยเป็นเบาหวานแล้ว ไม่ใช่เพียงแค่สงสัย และต้องเริ่มการรักษาด้วยยาพร้อมปรับพฤติกรรมทันที
• ข้อ ง. (ผู้ป่วยเป็น pre-diabetes แนะนำให้มาเจาะเลือดทุก 3 ปี): ผู้ป่วยมีค่า FBS เกินเกณฑ์ Pre-diabetes ไปแล้ว และคำแนะนำการเจาะเลือดสำหรับ Pre-diabetes คือทุก 1 ปี ไม่ใช่ทุก 3 ปี
• ข้อ จ. (ผู้ป่วยเป็น DM type 2 ให้รีบส่งต่อผู้ป่วย): แม้เป็น DM type 2 แต่สามารถรักษาเบื้องต้นได้ที่ระดับปฐมภูมิด้วยยากิน ไม่มีความจำเป็นต้องส่งต่อผู้ป่วย (Refer) ในทันทีเว้นแต่มีภาวะแทรกซ้อนรุนแรง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9" s="166" t="inlineStr"/>
      <c r="L19" s="166" t="inlineStr">
        <is>
          <t>Endocrine</t>
        </is>
      </c>
      <c r="M19" s="166" t="inlineStr">
        <is>
          <t>Diabetes mellitus</t>
        </is>
      </c>
      <c r="N19" s="165" t="inlineStr">
        <is>
          <t>Clinic</t>
        </is>
      </c>
      <c r="O19" s="166" t="inlineStr">
        <is>
          <t>ข้อ 16 Pharma Plus เล่มม่วง (เฉลยข้อ ค)</t>
        </is>
      </c>
      <c r="P19" s="165" t="inlineStr">
        <is>
          <t>แบบฝึกหัด</t>
        </is>
      </c>
      <c r="Q19" s="165" t="inlineStr">
        <is>
          <t>เล่มม่วง</t>
        </is>
      </c>
      <c r="R19" s="165" t="inlineStr"/>
    </row>
    <row r="20" ht="24" customHeight="1" s="49">
      <c r="A20" s="167" t="n">
        <v>18</v>
      </c>
      <c r="B20" s="166" t="inlineStr">
        <is>
          <t>2 ปีต่อมา ผู้ป่วยมาพบแพทย์์ มีค่า Lab ดังนี้
FBS 210 mg% จ่าย Metformin 1x2 60
ค่าผลปฏิบัติการใดที่บ่งบอกว่าผู้ป่วยเป็น hyperglycemia</t>
        </is>
      </c>
      <c r="C20" s="166" t="inlineStr"/>
      <c r="D20" s="166" t="inlineStr">
        <is>
          <t>FBS 210%</t>
        </is>
      </c>
      <c r="E20" s="166" t="inlineStr">
        <is>
          <t>Cholesterol</t>
        </is>
      </c>
      <c r="F20" s="166" t="inlineStr">
        <is>
          <t>LDL</t>
        </is>
      </c>
      <c r="G20" s="166" t="inlineStr">
        <is>
          <t>HDL 35%</t>
        </is>
      </c>
      <c r="H20" s="166" t="inlineStr">
        <is>
          <t>TGS</t>
        </is>
      </c>
      <c r="I20" s="167" t="inlineStr">
        <is>
          <t>1</t>
        </is>
      </c>
      <c r="J20" s="166" t="inlineStr">
        <is>
          <t>✅ คำตอบที่ถูกต้อง: ข้อ ก. FBS 210%
💡 Background:
การบริบาลผู้ป่วยเบาหวานชนิดที่ 2 (T2DM) เน้นควบคุม HbA1c ควบคู่กับการเลือกยาที่มี cardiorenal protection ในผู้ป่วยที่มีโรคร่วม
🎯 ทำไมข้อนี้ถึงถูก:
FBS 210% ระดับ Fasting Blood Sugar (FBS) ที่สูงถึง 210 mg/dL เกินเกณฑ์ปกติ (&gt;126 mg/dL) ชัดเจน แสดงถึงภาวะน้ำตาลในเลือดสูง (hyperglycemia)
🔍 ข้ออื่นผิดเพราะอะไร:
• ข้อ ข. (Cholesterol): Cholesterol เป็นตัวชี้วัดระดับไขมันในเลือด ไม่ได้สะท้อนถึงระดับน้ำตาลหรือภาวะ Hyperglycemia
• ข้อ ค. (LDL): LDL (Low-Density Lipoprotein) เป็นค่าไขมันตัวร้ายที่ใช้ประเมินความเสี่ยงโรคหัวใจและหลอดเลือด ไม่ใช่น้ำตาล
• ข้อ ง. (HDL 35%): HDL 35 mg/dL บ่งบอกถึงภาวะไขมันดีต่ำ ซึ่งมักพบร่วมในผู้ป่วยกลุ่ม Metabolic syndrome แต่ไม่ใช่ตัวชี้วัดระดับน้ำตาล
• ข้อ จ. (TGS): TGS (Triglycerides) บ่งบอกถึงระดับไขมันไตรกลีเซอไรด์ แม้จะสูงในคนเป็นเบาหวาน แต่ไม่ใช่ตัวชี้วัดภาวะ Hyperglycemia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20" s="166" t="inlineStr"/>
      <c r="L20" s="166" t="inlineStr">
        <is>
          <t>Endocrine</t>
        </is>
      </c>
      <c r="M20" s="166" t="inlineStr">
        <is>
          <t>Diabetes mellitus</t>
        </is>
      </c>
      <c r="N20" s="165" t="inlineStr">
        <is>
          <t>Clinic</t>
        </is>
      </c>
      <c r="O20" s="166" t="inlineStr">
        <is>
          <t>ข้อ 17 Pharma Plus เล่มม่วง (เฉลยข้อ ก)</t>
        </is>
      </c>
      <c r="P20" s="165" t="inlineStr">
        <is>
          <t>แบบฝึกหัด</t>
        </is>
      </c>
      <c r="Q20" s="165" t="inlineStr">
        <is>
          <t>เล่มม่วง</t>
        </is>
      </c>
      <c r="R20" s="165" t="inlineStr"/>
    </row>
    <row r="21" ht="24" customHeight="1" s="49">
      <c r="A21" s="167" t="n">
        <v>19</v>
      </c>
      <c r="B21" s="166" t="inlineStr">
        <is>
          <t>2 ปีต่อมา ผู้ป่วยมาพบแพทย์์ มีค่า Lab ดังนี้
FBS 210 mg% จ่าย Metformin 1x2 60
ยาที่แพทย์์สั่งจ่ายอยู่ในกลุ่มใด</t>
        </is>
      </c>
      <c r="C21" s="166" t="inlineStr"/>
      <c r="D21" s="166" t="inlineStr">
        <is>
          <t>Biguanide</t>
        </is>
      </c>
      <c r="E21" s="166" t="inlineStr">
        <is>
          <t>Glitazone</t>
        </is>
      </c>
      <c r="F21" s="166" t="inlineStr">
        <is>
          <t>Sulfonylurea</t>
        </is>
      </c>
      <c r="G21" s="166" t="inlineStr">
        <is>
          <t>GLP-1 analogue</t>
        </is>
      </c>
      <c r="H21" s="166" t="inlineStr">
        <is>
          <t>Incretin analogue</t>
        </is>
      </c>
      <c r="I21" s="167" t="inlineStr">
        <is>
          <t>1</t>
        </is>
      </c>
      <c r="J21" s="166" t="inlineStr">
        <is>
          <t>✅ คำตอบที่ถูกต้อง: ข้อ ก. Biguanide
💡 Background:
การบริบาลผู้ป่วยเบาหวานชนิดที่ 2 (T2DM) เน้นควบคุม HbA1c ควบคู่กับการเลือกยาที่มี cardiorenal protection ในผู้ป่วยที่มีโรคร่วม
🎯 ทำไมข้อนี้ถึงถูก:
Biguanide Metformin เป็นยาในกลุ่ม Biguanide ซึ่งเป็นยา first-line (first-line drug) ในการรักษาโรคเบาหวานชนิดที่ 2 ช่วยลดการสร้างกลูโคสที่ตับและเพิ่มความไวต่ออินซูลิน
🔍 ข้ออื่นผิดเพราะอะไร:
• ข้อ ข. (Glitazone): Glitazone หรือ Thiazolidinediones เป็นยากลุ่มเพิ่มความไวอินซูลิน เช่น Pioglitazone ไม่ใช่ Metformin
• ข้อ ค. (Sulfonylurea): Sulfonylurea เป็นยากระตุ้นการหลั่งอินซูลิน เช่น Glipizide, Glibenclamide ซึ่งมีกลไกต่างจาก Metformin อย่างสิ้นเชิง
• ข้อ ง. (GLP-1 analogue): GLP-1 analogue เป็นยาชนิดฉีด (หรือกินบางตัว) ที่เลียนแบบการทำงานของฮอร์โมนอินครีติน เช่น Liraglutide
• ข้อ จ. (Incretin analogue): Incretin analogue หมายถึงยาในกลุ่ม GLP-1 receptor agonists ซึ่งมีกลไกการออกฤทธิ์คนละกลุ่มกับ Metformin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21" s="166" t="inlineStr"/>
      <c r="L21" s="166" t="inlineStr">
        <is>
          <t>Endocrine</t>
        </is>
      </c>
      <c r="M21" s="166" t="inlineStr">
        <is>
          <t>Diabetes mellitus</t>
        </is>
      </c>
      <c r="N21" s="165" t="inlineStr">
        <is>
          <t>Clinic</t>
        </is>
      </c>
      <c r="O21" s="166" t="inlineStr">
        <is>
          <t>ข้อ 18 Pharma Plus เล่มม่วง (เฉลยข้อ ก)</t>
        </is>
      </c>
      <c r="P21" s="165" t="inlineStr">
        <is>
          <t>แบบฝึกหัด</t>
        </is>
      </c>
      <c r="Q21" s="165" t="inlineStr">
        <is>
          <t>เล่มม่วง</t>
        </is>
      </c>
      <c r="R21" s="165" t="inlineStr"/>
    </row>
    <row r="22" ht="24" customHeight="1" s="49">
      <c r="A22" s="167" t="n">
        <v>20</v>
      </c>
      <c r="B22" s="166" t="inlineStr">
        <is>
          <t>อาการไม่พึงประสงค์ที่เกิดขึ้นบ่อยจากยาตัวนี้</t>
        </is>
      </c>
      <c r="C22" s="166" t="inlineStr"/>
      <c r="D22" s="166" t="inlineStr">
        <is>
          <t>Anorexia</t>
        </is>
      </c>
      <c r="E22" s="166" t="inlineStr">
        <is>
          <t>Flatulence</t>
        </is>
      </c>
      <c r="F22" s="166" t="inlineStr">
        <is>
          <t>Constipation</t>
        </is>
      </c>
      <c r="G22" s="166" t="inlineStr">
        <is>
          <t>Lactic acidosis</t>
        </is>
      </c>
      <c r="H22" s="166" t="inlineStr">
        <is>
          <t>Hypoglycemia</t>
        </is>
      </c>
      <c r="I22" s="167" t="inlineStr">
        <is>
          <t>1</t>
        </is>
      </c>
      <c r="J22" s="166" t="inlineStr">
        <is>
          <t>✅ คำตอบที่ถูกต้อง: ข้อ ก. Anorexia
💡 Background:
การบริบาลผู้ป่วยเบาหวานชนิดที่ 2 (T2DM) เน้นควบคุม HbA1c ควบคู่กับการเลือกยาที่มี cardiorenal protection ในผู้ป่วยที่มีโรคร่วม
🎯 ทำไมข้อนี้ถึงถูก:
Anorexia ยา Acarbose เป็นยาในกลุ่ม Alpha-glucosidase inhibitor ซึ่งออกฤทธิ์ยับยั้งเอนไซม์ที่ลำไส้เล็ก ทำให้คาร์โบไฮเดรตดูดซึมช้าลง ADR ที่พบบ่อยมากที่สุดคืออาการทางระบบทางเดินอาหาร เช่น ท้องอืด (Flatulence) ท้องเสีย และมีลมในท้อง เนื่องจากน้ำตาลที่ย่อยไม่หมดจะถูกแบคทีเรียในลำไส้ใหญ่หมัก
🔍 ข้ออื่นผิดเพราะอะไร:
• ข้อ ข. (Flatulence): Flatulence (ท้องอืด มีแก๊ส) เป็นผลข้างเคียงเด่นของยากลุ่ม Alpha-glucosidase inhibitors เช่น Acarbose
• ข้อ ค. (Constipation): Constipation อาการท้องผูกไม่ใช่ผลข้างเคียงหลักของ Metformin ตรงข้าม Metformin มักทำให้เกิดอาการท้องเสีย (Diarrhea)
• ข้อ ง. (Lactic acidosis): Lactic acidosis เป็นภาวะแทรกซ้อนที่รุนแรงของ Metformin แต่พบได้น้อยมาก (Rare) ไม่ใช่อาการไม่พึงประสงค์ที่เกิดขึ้นบ่อย
• ข้อ จ. (Hypoglycemia): Metformin ไม่มีฤทธิ์กระตุ้นการหลั่งอินซูลิน จึงไม่ทำให้เกิดภาวะ Hypoglycemia เมื่อใช้เดี่ยวๆ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22" s="166" t="inlineStr"/>
      <c r="L22" s="166" t="inlineStr">
        <is>
          <t>Endocrine</t>
        </is>
      </c>
      <c r="M22" s="166" t="inlineStr">
        <is>
          <t>Diabetes mellitus</t>
        </is>
      </c>
      <c r="N22" s="165" t="inlineStr">
        <is>
          <t>Clinic</t>
        </is>
      </c>
      <c r="O22" s="166" t="inlineStr">
        <is>
          <t>ข้อ 19 Pharma Plus เล่มม่วง (เฉลยข้อ ก)</t>
        </is>
      </c>
      <c r="P22" s="165" t="inlineStr">
        <is>
          <t>แบบฝึกหัด</t>
        </is>
      </c>
      <c r="Q22" s="165" t="inlineStr">
        <is>
          <t>เล่มม่วง</t>
        </is>
      </c>
      <c r="R22" s="165" t="inlineStr"/>
    </row>
    <row r="23" ht="24" customHeight="1" s="49">
      <c r="A23" s="167" t="n">
        <v>21</v>
      </c>
      <c r="B23" s="166" t="inlineStr">
        <is>
          <t>สถานการณ์ที่ 4 ผู้หญิงอายุ 70 ปี น้ำหนัก 81 กิโลกรัม สูง 150 เซนติเมตร เป็นโรคเบาหวานมาแล้ว 2 ปี และเป็นโรคความดันโลหิตสูงร่วมกับหอบหืดมาแล้ว 7 ปี แต่คุมโรคความดันโลหิตสูง และหอบหืดได้ มีประวัติแพ้ยา penicillin และ sulfonamide ชอบดื่มเบียร์วันละ 2 กระป๋อง
LAB: FBS 180 mg%, HbA1C 9%
MED: Acarbose 50 mg tid พร้อมอาหาร
Salbutamol inhale MDI
Atenolol 100 mg 1x2 pc
ASA 81 mg 1x1 pc
Prednisolone 5 mg 2x2 pc
อาการไม่พึงประสงค์จากยาเบาหวานที่ผู้ป่วยได้รับคืออาการใด</t>
        </is>
      </c>
      <c r="C23" s="166" t="inlineStr"/>
      <c r="D23" s="166" t="inlineStr">
        <is>
          <t>Flatulence</t>
        </is>
      </c>
      <c r="E23" s="166" t="inlineStr">
        <is>
          <t>Hypoglycemia</t>
        </is>
      </c>
      <c r="F23" s="166" t="inlineStr">
        <is>
          <t>Dizziness</t>
        </is>
      </c>
      <c r="G23" s="166" t="inlineStr">
        <is>
          <t>Headache</t>
        </is>
      </c>
      <c r="H23" s="166" t="inlineStr">
        <is>
          <t>Photosensitivity</t>
        </is>
      </c>
      <c r="I23" s="167" t="inlineStr">
        <is>
          <t>1</t>
        </is>
      </c>
      <c r="J23" s="166" t="inlineStr">
        <is>
          <t>✅ คำตอบที่ถูกต้อง: ข้อ ก. Flatulence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Flatulence จากสถานการณ์ ผู้ป่วยได้รับยา Acarbose ซึ่งมีอาการข้างเคียงที่พบบ่อยและเด่นชัดคือ อาการท้องอืด ท้องเฟ้อ มีลมในทางเดินอาหาร (Flatulence) จากกระบวนการหมักของแบคทีเรียในลำไส้ใหญ่
🔍 ข้ออื่นผิดเพราะอะไร:
• ข้อ ข. (Hypoglycemia): Acarbose ไม่กระตุ้นการหลั่งอินซูลิน จึงแทบไม่ทำให้เกิดภาวะ Hypoglycemia ได้เองเมื่อใช้เป็นยาเดี่ยว
• ข้อ ค. (Dizziness): Dizziness มักเกิดจากยาลดความดันโลหิต (เช่น Atenolol) หรือจากการที่ระดับน้ำตาลต่ำลงรวดเร็ว ไม่ใช่ผลข้างเคียงตรงของ Acarbose
• ข้อ ง. (Headache): Headache เป็นผลข้างเคียงที่พบได้จากยาหลายชนิด แต่ไม่ใช่อาการไม่พึงประสงค์ที่เด่นชัดหรือพบบ่อยที่สุดจาก Acarbose
• ข้อ จ. (Photosensitivity): Photosensitivity อาการแพ้แสงมักพบในยาต้านจุลชีพบางกลุ่ม หรือยาขับปัสสาวะ Thiazide แต่ไม่พบใน Acarbose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23" s="166" t="inlineStr"/>
      <c r="L23" s="166" t="inlineStr">
        <is>
          <t>Endocrine</t>
        </is>
      </c>
      <c r="M23" s="166" t="inlineStr">
        <is>
          <t>Diabetes mellitus</t>
        </is>
      </c>
      <c r="N23" s="165" t="inlineStr">
        <is>
          <t>Clinic</t>
        </is>
      </c>
      <c r="O23" s="166" t="inlineStr">
        <is>
          <t>ข้อ 20 Pharma Plus เล่มม่วง (เฉลยข้อ ก)</t>
        </is>
      </c>
      <c r="P23" s="165" t="inlineStr">
        <is>
          <t>แบบฝึกหัด</t>
        </is>
      </c>
      <c r="Q23" s="165" t="inlineStr">
        <is>
          <t>เล่มม่วง</t>
        </is>
      </c>
      <c r="R23" s="165" t="inlineStr"/>
    </row>
    <row r="24" ht="24" customHeight="1" s="49">
      <c r="A24" s="167" t="n">
        <v>22</v>
      </c>
      <c r="B24" s="166" t="inlineStr">
        <is>
          <t>สถานการณ์ที่ 4 ผู้หญิงอายุ 70 ปี น้ำหนัก 81 กิโลกรัม สูง 150 เซนติเมตร เป็นโรคเบาหวานมาแล้ว 2 ปี และเป็นโรคความดันโลหิตสูงร่วมกับหอบหืดมาแล้ว 7 ปี แต่คุมโรคความดันโลหิตสูง และหอบหืดได้ มีประวัติแพ้ยา penicillin และ sulfonamide ชอบดื่มเบียร์วันละ 2 กระป๋อง
LAB: FBS 180 mg%, HbA1C 9%
MED: Acarbose 50 mg tid พร้อมอาหาร
Salbutamol inhale MDI
Atenolol 100 mg 1x2 pc
ASA 81 mg 1x1 pc
Prednisolone 5 mg 2x2 pc
ผู้ป่วยควรได้รับยาเบาหวานชนิดใดเพิ่ม</t>
        </is>
      </c>
      <c r="C24" s="166" t="inlineStr"/>
      <c r="D24" s="166" t="inlineStr">
        <is>
          <t>Glipizide</t>
        </is>
      </c>
      <c r="E24" s="166" t="inlineStr">
        <is>
          <t>Glibenclamide</t>
        </is>
      </c>
      <c r="F24" s="166" t="inlineStr">
        <is>
          <t>Metformin</t>
        </is>
      </c>
      <c r="G24" s="166" t="inlineStr">
        <is>
          <t>Insulin lispro</t>
        </is>
      </c>
      <c r="H24" s="166" t="inlineStr">
        <is>
          <t>Insulin glargine</t>
        </is>
      </c>
      <c r="I24" s="167" t="inlineStr">
        <is>
          <t>3</t>
        </is>
      </c>
      <c r="J24" s="166" t="inlineStr">
        <is>
          <t>✅ คำตอบที่ถูกต้อง: ข้อ ค. Metformin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Metformin เป็นคำตอบที่ถูกต้องตามแนวทางการรักษามาตรฐาน เนื่องจาก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ข้ออื่นผิดเพราะอะไร:
• ข้อ ก. (Glipizide): Glipizide เป็นยา Sulfonylurea ผู้ป่วยมีประวัติแพ้ยา Sulfonamide จึงควรระมัดระวังการใช้เนื่องจากอาจเกิด Cross-reactivity ได้
• ข้อ ข. (Glibenclamide): Glibenclamide เป็นยา Sulfonylurea ซึ่งมีโครงสร้างซัลฟา จึงอาจเสี่ยงแพ้ยาข้ามกลุ่ม และยังขับออกทางไต เสี่ยงน้ำตาลตกในผู้สูงอายุ
• ข้อ ง. (Insulin lispro): Insulin lispro ยาฉีดออกฤทธิ์เร็ว มักใช้คุมน้ำตาลหลังอาหาร ผู้ป่วยยังไม่เข้าเกณฑ์จำเป็นต้องเริ่มอินซูลินชนิดนี้เป็นตัวแรก
• ข้อ จ. (Insulin glargine): Insulin glargine ผู้ป่วยเพิ่งใช้ยากินเพียงตัวเดียวและระดับ HbA1c 9% สามารถเพิ่มยากิน (Dual therapy) ได้ก่อนเริ่มอินซูลิน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24" s="166" t="inlineStr"/>
      <c r="L24" s="166" t="inlineStr">
        <is>
          <t>Endocrine</t>
        </is>
      </c>
      <c r="M24" s="166" t="inlineStr">
        <is>
          <t>Diabetes mellitus</t>
        </is>
      </c>
      <c r="N24" s="165" t="inlineStr">
        <is>
          <t>Clinic</t>
        </is>
      </c>
      <c r="O24" s="166" t="inlineStr">
        <is>
          <t>ข้อ 21 Pharma Plus เล่มม่วง (เฉลยข้อ ค)</t>
        </is>
      </c>
      <c r="P24" s="165" t="inlineStr">
        <is>
          <t>แบบฝึกหัด</t>
        </is>
      </c>
      <c r="Q24" s="165" t="inlineStr">
        <is>
          <t>เล่มม่วง</t>
        </is>
      </c>
      <c r="R24" s="165" t="inlineStr"/>
    </row>
    <row r="25" ht="24" customHeight="1" s="49">
      <c r="A25" s="167" t="n">
        <v>23</v>
      </c>
      <c r="B25" s="166" t="inlineStr">
        <is>
          <t>ผู้ป่วยโรคใดมีข้อห้ามใช้ยา metformin</t>
        </is>
      </c>
      <c r="C25" s="166" t="inlineStr"/>
      <c r="D25" s="166" t="inlineStr">
        <is>
          <t>Lactic acidosis</t>
        </is>
      </c>
      <c r="E25" s="166" t="inlineStr">
        <is>
          <t>Obesity</t>
        </is>
      </c>
      <c r="F25" s="166" t="inlineStr">
        <is>
          <t>Hypertension</t>
        </is>
      </c>
      <c r="G25" s="166" t="inlineStr">
        <is>
          <t>Hyperlipidemia</t>
        </is>
      </c>
      <c r="H25" s="166" t="inlineStr">
        <is>
          <t>Gastric ulcer</t>
        </is>
      </c>
      <c r="I25" s="167" t="inlineStr">
        <is>
          <t>1</t>
        </is>
      </c>
      <c r="J25" s="166" t="inlineStr">
        <is>
          <t>✅ คำตอบที่ถูกต้อง: ข้อ ก. Lactic acidosis
💡 Background:
การบริบาลผู้ป่วยเบาหวานชนิดที่ 2 (T2DM) เน้นควบคุม HbA1c ควบคู่กับการเลือกยาที่มี cardiorenal protection ในผู้ป่วยที่มีโรคร่วม
🎯 ทำไมข้อนี้ถึงถูก:
Lactic acidosis เป็นภาวะแทรกซ้อนที่รุนแรงที่สุด (แม้จะพบน้อย) ของ Metformin โดยภาวะที่มีความเสี่ยงต่อการเกิด lactic acidosis เช่น ภาวะขาดออกซิเจน ไตวาย หรือภาวะกรดเกินในเลือด จึงถือเป็น contraindication เด็ดขาดของยา Metformin
🔍 ข้ออื่นผิดเพราะอะไร:
• ข้อ ข. (Obesity): Obesity เป็นข้อบ่งชี้หลักของ Metformin เนื่องจากยาไม่ทำให้น้ำหนักเพิ่ม และอาจช่วยลดน้ำหนักได้เล็กน้อย
• ข้อ ค. (Hypertension): Hypertension ไม่ใช่ข้อห้ามใช้ของ Metformin สามารถใช้ยาได้อย่างปลอดภัยในผู้ป่วยเบาหวานที่มีความดันโลหิตสูง
• ข้อ ง. (Hyperlipidemia): Hyperlipidemia ผู้ป่วยเบาหวานที่มีไขมันในเลือดสูงสามารถใช้ Metformin ได้อย่างปลอดภัย และยาอาจมีผลดีต่อ Lipid profile
• ข้อ จ. (Gastric ulcer): Gastric ulcer ไม่ใช่ข้อห้ามใช้เด็ดขาดของ Metformin แม้ยาจะระคายเคืองกระเพาะอาหารได้บ้าง แต่ไม่ทำให้แผลแย่ลง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25" s="166" t="inlineStr"/>
      <c r="L25" s="166" t="inlineStr">
        <is>
          <t>Endocrine</t>
        </is>
      </c>
      <c r="M25" s="166" t="inlineStr">
        <is>
          <t>Diabetes mellitus</t>
        </is>
      </c>
      <c r="N25" s="165" t="inlineStr">
        <is>
          <t>Clinic</t>
        </is>
      </c>
      <c r="O25" s="166" t="inlineStr">
        <is>
          <t>ข้อ 22 Pharma Plus เล่มม่วง (เฉลยข้อ ก)</t>
        </is>
      </c>
      <c r="P25" s="165" t="inlineStr">
        <is>
          <t>แบบฝึกหัด</t>
        </is>
      </c>
      <c r="Q25" s="165" t="inlineStr">
        <is>
          <t>เล่มม่วง</t>
        </is>
      </c>
      <c r="R25" s="165" t="inlineStr"/>
    </row>
    <row r="26" ht="24" customHeight="1" s="49">
      <c r="A26" s="167" t="n">
        <v>24</v>
      </c>
      <c r="B26" s="166" t="inlineStr">
        <is>
          <t>สถานการณ์ที่ 4 ผู้หญิงอายุ 70 ปี น้ำหนัก 81 กิโลกรัม สูง 150 เซนติเมตร เป็นโรคเบาหวานมาแล้ว 2 ปี และเป็นโรคความดันโลหิตสูงร่วมกับหอบหืดมาแล้ว 7 ปี แต่คุมโรคความดันโลหิตสูง และหอบหืดได้ มีประวัติแพ้ยา penicillin และ sulfonamide ชอบดื่มเบียร์วันละ 2 กระป๋อง
LAB: FBS 180 mg%, HbA1C 9%
MED: Acarbose 50 mg tid พร้อมอาหาร
Salbutamol inhale MDI
Atenolol 100 mg 1x2 pc
ASA 81 mg 1x1 pc
Prednisolone 5 mg 2x2 pc
ยารักษาโรคความดันโลหิตสูงในข้อใดเหมาะสมสำหรับผู้ป่วยรายนี้</t>
        </is>
      </c>
      <c r="C26" s="166" t="inlineStr"/>
      <c r="D26" s="166" t="inlineStr">
        <is>
          <t>ACEIs</t>
        </is>
      </c>
      <c r="E26" s="166" t="inlineStr">
        <is>
          <t>Alpha-blockers</t>
        </is>
      </c>
      <c r="F26" s="166" t="inlineStr">
        <is>
          <t>B-blockers</t>
        </is>
      </c>
      <c r="G26" s="166" t="inlineStr">
        <is>
          <t>Loop diuretics</t>
        </is>
      </c>
      <c r="H26" s="166" t="inlineStr">
        <is>
          <t>Thiazides</t>
        </is>
      </c>
      <c r="I26" s="167" t="inlineStr">
        <is>
          <t>1</t>
        </is>
      </c>
      <c r="J26" s="166" t="inlineStr">
        <is>
          <t>✅ คำตอบที่ถูกต้อง: ข้อ ก. ACEIs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ACEIs ผู้ป่วยรายนี้มีโรคประจำตัวคือ หอบหืด (Asthma) และเบาหวาน การใช้ Beta-blockers (เช่น Atenolol ในประวัติ) ไม่เหมาะสมเนื่องจากอาจไปกระตุ้นอาการหอบหืดกำדול (bronchospasm) และบังคับอาการเตือนของภาวะน้ำตาลต่ำ (Hypoglycemia) ดังนั้นกลุ่มยาทางเลือกที่เหมาะสมในการปกป้องไตและลดความดันโลหิตในผู้ป่วยเบาหวานและโรคเรื้อรังที่ไม่มีข้อห้ามคือ ACEIs (Angiotensin-Converting Enzyme Inhibitors)
🔍 ข้ออื่นผิดเพราะอะไร:
• ข้อ ข. (Alpha-blockers): Alpha-blockers ไม่ใช่ First-line therapy ในการรักษาความดันโลหิตสูง มักมีผลข้างเคียง Postural hypotension ซึ่งอันตรายในผู้สูงอายุ
• ข้อ ค. (B-blockers): Beta-blockers ผู้ป่วยมีประวัติเป็นโรคหอบหืด การใช้ยา Beta-blockers อาจกระตุ้นให้หลอดลมตีบและอาการหอบหืดกำเริบได้
• ข้อ ง. (Loop diuretics): Loop diuretics ใช้สำหรับผู้ป่วยที่มีภาวะน้ำเกิน (Edema) หรือ Heart failure ไม่ใช่ยาลดความดันโลหิตทางเลือกแรกในผู้ป่วยที่ไม่มีภาวะน้ำเกิน
• ข้อ จ. (Thiazides): Thiazides ผู้ป่วยมีประวัติแพ้ Sulfonamide ซึ่ง Thiazides มีโครงสร้างของยาซัลฟา อาจเกิดปฏิกิริยาแพ้ยาข้ามกลุ่มได้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26" s="166" t="inlineStr"/>
      <c r="L26" s="166" t="inlineStr">
        <is>
          <t>Endocrine</t>
        </is>
      </c>
      <c r="M26" s="166" t="inlineStr">
        <is>
          <t>Diabetes mellitus</t>
        </is>
      </c>
      <c r="N26" s="165" t="inlineStr">
        <is>
          <t>Clinic</t>
        </is>
      </c>
      <c r="O26" s="166" t="inlineStr">
        <is>
          <t>ข้อ 23 Pharma Plus เล่มม่วง (เฉลยข้อ ก)</t>
        </is>
      </c>
      <c r="P26" s="165" t="inlineStr">
        <is>
          <t>แบบฝึกหัด</t>
        </is>
      </c>
      <c r="Q26" s="165" t="inlineStr">
        <is>
          <t>เล่มม่วง</t>
        </is>
      </c>
      <c r="R26" s="165" t="inlineStr"/>
    </row>
    <row r="27" ht="24" customHeight="1" s="49">
      <c r="A27" s="167" t="n">
        <v>25</v>
      </c>
      <c r="B27" s="166" t="inlineStr">
        <is>
          <t>กลไกการออกฤทธิ์ของยา chlorpropamide ในผู้ป่วยโรคเบาหวานได้แก่</t>
        </is>
      </c>
      <c r="C27" s="166" t="inlineStr"/>
      <c r="D27" s="166" t="inlineStr">
        <is>
          <t>เพิ่ม insulin resistance ในผู้ป่วย</t>
        </is>
      </c>
      <c r="E27" s="166" t="inlineStr">
        <is>
          <t>ลด insulin resistance ในผู้ป่วย</t>
        </is>
      </c>
      <c r="F27" s="166" t="inlineStr">
        <is>
          <t>กระตุ้นการหลั่งของ insulin ในผู้ป่วย</t>
        </is>
      </c>
      <c r="G27" s="166" t="inlineStr">
        <is>
          <t>ข้อ ก และ ค ถูก</t>
        </is>
      </c>
      <c r="H27" s="166" t="inlineStr">
        <is>
          <t>ข้อ ข และ ค ถูก</t>
        </is>
      </c>
      <c r="I27" s="167" t="inlineStr">
        <is>
          <t>3</t>
        </is>
      </c>
      <c r="J27" s="166" t="inlineStr">
        <is>
          <t>✅ คำตอบที่ถูกต้อง: ข้อ ค. กระตุ้นการหลั่งของ insulin ในผู้ป่วย
💡 Background:
การบริบาลผู้ป่วยเบาหวานชนิดที่ 2 (T2DM) เน้นควบคุม HbA1c ควบคู่กับการเลือกยาที่มี cardiorenal protection ในผู้ป่วยที่มีโรคร่วม
🎯 ทำไมข้อนี้ถึงถูก:
กระตุ้นการหลั่งของ insulin ในผู้ป่วย Chlorpropamide เป็นยาในกลุ่ม sulfonylureas รุ่นที่ 1 (1st generation) มีกลไกการออกฤทธิ์หลักคือกระตุ้นการหลั่งอินซูลินจากเบต้าเซลล์ของตับอ่อน (โดยปิดกั้น ATP-sensitive K+ channels ทำให้เกิด depolarization และกระตุ้น Ca2+ influx) และยังมีฤทธิ์ในระยะยาวในการเพิ่มความไวของเนื้อเยื่อส่วนปลายต่ออินซูลิน (ลด insulin resistance) ดังนั้นคำตอบที่ถูกต้องคือ ข้อ ข และ ค ถูก (ตัวเลือก 5)
🔍 ข้ออื่นผิดเพราะอะไร:
• ข้อ ก. (เพิ่ม insulin resistance ในผู้ป่วย): Chlorpropamide ไม่มีผลเพิ่มความดื้อต่ออินซูลิน (Insulin resistance) กลไกหลักอยู่ที่ตับอ่อน
• ข้อ ข. (ลด insulin resistance ในผู้ป่วย): ยาลด Insulin resistance คือยากลุ่ม Thiazolidinediones และ Metformin ไม่ใช่กลไกของ Chlorpropamide
• ข้อ ง. (ข้อ ก และ ค ถูก): เนื่องจากข้อ ก ผิด จึงทำให้ข้อ ง ผิดไปด้วย
• ข้อ จ. (ข้อ ข และ ค ถูก): เนื่องจากข้อ ข ผิด จึงทำให้ข้อ จ ผิดไปด้วย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27" s="166" t="inlineStr"/>
      <c r="L27" s="166" t="inlineStr">
        <is>
          <t>Endocrine</t>
        </is>
      </c>
      <c r="M27" s="166" t="inlineStr">
        <is>
          <t>Diabetes mellitus</t>
        </is>
      </c>
      <c r="N27" s="165" t="inlineStr">
        <is>
          <t>Clinic</t>
        </is>
      </c>
      <c r="O27" s="166" t="inlineStr">
        <is>
          <t>ข้อ 29 Pharma Plus เล่มม่วง (เฉลยข้อ ค)</t>
        </is>
      </c>
      <c r="P27" s="165" t="inlineStr">
        <is>
          <t>แบบฝึกหัด</t>
        </is>
      </c>
      <c r="Q27" s="165" t="inlineStr">
        <is>
          <t>เล่มม่วง</t>
        </is>
      </c>
      <c r="R27" s="165" t="inlineStr"/>
    </row>
    <row r="28" ht="24" customHeight="1" s="49">
      <c r="A28" s="167" t="n">
        <v>26</v>
      </c>
      <c r="B28" s="166" t="inlineStr">
        <is>
          <t>ต่อมาประมาณ 2 สัปดาห์หลังจากที่เภสัชกรได้จ่ายยาให้แก่นางฉัตราแล้ว นางฉัตราได้กลับมาพบเภสัชกรอีกเนื่องจากพบว่ามีอาการคลื่นไส้อาเจียนมากทุกวันหลังจากรับประทานยาจนทนไม่ไหว แต่เมื่อวัดระดับน้ำตาลในเลือดทันทีหลังตื่นนอนแล้วพบว่าอยู่ในระดับ 100 mg/dl จากการซักถามเพิ่มเติมทราบมาว่านางฉัตราไปเลี้ยงฉลองกับเพื่อนเมื่อคืนและดื่มไวน์ไป 2 แก้ว
เภสัชกรควรให้คำแนะนำแก่นางฉัตราเพื่อรักษาอาการคลื่นไส้อาเจียนอย่างไร</t>
        </is>
      </c>
      <c r="C28" s="166" t="inlineStr"/>
      <c r="D28" s="166" t="inlineStr">
        <is>
          <t>ให้ผู้ป่วยหยุดยาทันทีเนื่องจากมีอาการแพ้ยา</t>
        </is>
      </c>
      <c r="E28" s="166" t="inlineStr">
        <is>
          <t>ให้เปลี่ยนขนาดยาเป็น 50 mg qd</t>
        </is>
      </c>
      <c r="F28" s="166" t="inlineStr">
        <is>
          <t>ให้ผู้ป่วยรับประทานยาหลังอาหาร</t>
        </is>
      </c>
      <c r="G28" s="166" t="inlineStr">
        <is>
          <t>ให้ผู้ป่วยรับประทานยาลดอาการคลื่นไส้อาเจียนร่วมด้วย</t>
        </is>
      </c>
      <c r="H28" s="166" t="inlineStr">
        <is>
          <t>ข้อ ข และ ค ถูกต้อง</t>
        </is>
      </c>
      <c r="I28" s="167" t="inlineStr">
        <is>
          <t>4</t>
        </is>
      </c>
      <c r="J28" s="166" t="inlineStr">
        <is>
          <t>✅ คำตอบที่ถูกต้อง: ข้อ ง. ให้ผู้ป่วยรับประทานยาลดอาการคลื่นไส้อาเจียนร่วมด้วย
💡 Background:
การบริบาลผู้ป่วยเบาหวานชนิดที่ 2 (T2DM) เน้นควบคุม HbA1c ควบคู่กับการเลือกยาที่มี cardiorenal protection ในผู้ป่วยที่มีโรคร่วม
🎯 ทำไมข้อนี้ถึงถูก:
ให้ผู้ป่วยรับประทานยาลดอาการคลื่นไส้อาเจียนร่วมด้วย อาการคลื่นไส้อาเจียนและระคายเคืองกระเพาะอาหารจาก chlorpropamide สามารถบรรเทาได้โดยการรับประทานยาพร้อมหรือหลังอาหารทันที แทนการรับประทานก่อนอาหาร นอกจากนี้ระดับน้ำตาลตอนเช้าของผู้ป่วยค่อนข้างดี (100 mg/dL) ซึ่งการพิจารณาลดขนาดยาลงก็เป็นทางเลือกที่สามารถทำได้เพื่อลดผลข้างเคียงของยา ดังนั้นข้อ ข และ ค จึงถูกต้อง (ตัวเลือก 5)
🔍 ข้ออื่นผิดเพราะอะไร:
• ข้อ ก. (ให้ผู้ป่วยหยุดยาทันทีเนื่องจากมีอาการแพ้ยา): อาการคลื่นไส้อาเจียนจากการดื่มแอลกอฮอล์ร่วมกับ Chlorpropamide คือ Disulfiram-like reaction ไม่ใช่อาการแพ้ยา (Allergic reaction)
• ข้อ ข. (ให้เปลี่ยนขนาดยาเป็น 50 mg qd): การลดขนาดยาไม่สามารถแก้ปัญหา Disulfiram-like reaction ได้ ผู้ป่วยยังคงเกิดอาการเมื่อดื่มแอลกอฮอล์ร่วมกับการรับประทานยา
• ข้อ ค. (ให้ผู้ป่วยรับประทานยาหลังอาหาร): การรับประทานยาหลังอาหารอาจช่วยลดการระคายเคืองทางเดินอาหารทั่วไป แต่ไม่ป้องกัน Disulfiram-like reaction ที่เกิดจากกลไกทางเมแทบอลิซึม
• ข้อ จ. (ข้อ ข และ ค ถูกต้อง): เนื่องจากข้อ ข และ ค ผิด จึงทำให้ตัวเลือกนี้ผิด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28" s="166" t="inlineStr"/>
      <c r="L28" s="166" t="inlineStr">
        <is>
          <t>Endocrine</t>
        </is>
      </c>
      <c r="M28" s="166" t="inlineStr">
        <is>
          <t>Diabetes mellitus</t>
        </is>
      </c>
      <c r="N28" s="165" t="inlineStr">
        <is>
          <t>Clinic</t>
        </is>
      </c>
      <c r="O28" s="166" t="inlineStr">
        <is>
          <t>ข้อ 30 Pharma Plus เล่มม่วง (เฉลยข้อ ง)</t>
        </is>
      </c>
      <c r="P28" s="165" t="inlineStr">
        <is>
          <t>แบบฝึกหัด</t>
        </is>
      </c>
      <c r="Q28" s="165" t="inlineStr">
        <is>
          <t>เล่มม่วง</t>
        </is>
      </c>
      <c r="R28" s="165" t="inlineStr"/>
    </row>
    <row r="29" ht="24" customHeight="1" s="49">
      <c r="A29" s="167" t="n">
        <v>27</v>
      </c>
      <c r="B29" s="166" t="inlineStr">
        <is>
          <t>ต่อมาประมาณ 2 สัปดาห์หลังจากที่เภสัชกรได้จ่ายยาให้แก่นางฉัตราแล้ว นางฉัตราได้กลับมาพบเภสัชกรอีกเนื่องจากพบว่ามีอาการคลื่นไส้อาเจียนมากทุกวันหลังจากรับประทานยาจนทนไม่ไหว แต่เมื่อวัดระดับน้ำตาลในเลือดทันทีหลังตื่นนอนแล้วพบว่าอยู่ในระดับ 100 mg/dl จากการซักถามเพิ่มเติมทราบมาว่านางฉัตราไปเลี้ยงฉลองกับเพื่อนเมื่อคืนและดื่มไวน์ไป 2 แก้ว
อาการใดที่อาจเกิดขึ้นจากการที่ผู้ป่วยได้รับยานี้</t>
        </is>
      </c>
      <c r="C29" s="166" t="inlineStr"/>
      <c r="D29" s="166" t="inlineStr">
        <is>
          <t>อาการคลื่นไส้ อาเจียน</t>
        </is>
      </c>
      <c r="E29" s="166" t="inlineStr">
        <is>
          <t>ระดับน้ำตาลในเลือดต่ำ</t>
        </is>
      </c>
      <c r="F29" s="166" t="inlineStr">
        <is>
          <t>ผื่นคันตามผิวหนัง</t>
        </is>
      </c>
      <c r="G29" s="166" t="inlineStr">
        <is>
          <t>ข้อ ข และ ค ถูก</t>
        </is>
      </c>
      <c r="H29" s="166" t="inlineStr">
        <is>
          <t>ข้อ ก ข และ ค ถูก</t>
        </is>
      </c>
      <c r="I29" s="167" t="inlineStr">
        <is>
          <t>5</t>
        </is>
      </c>
      <c r="J29" s="166" t="inlineStr">
        <is>
          <t>✅ คำตอบที่ถูกต้อง: ข้อ จ. ข้อ ก ข และ ค ถูก
💡 Background:
การบริบาลผู้ป่วยเบาหวานชนิดที่ 2 (T2DM) เน้นควบคุม HbA1c ควบคู่กับการเลือกยาที่มี cardiorenal protection ในผู้ป่วยที่มีโรคร่วม
🎯 ทำไมข้อนี้ถึงถูก:
ข้อ ก ข และ ค ถูก ผลข้างเคียงที่สามารถเกิดขึ้นได้จากการใช้ยา Chlorpropamide (ซึ่งเป็น Sulfonylurea ที่มีค่าครึ่งชีวิตยาวนานมาก) ได้แก่ 1) อาการทางระบบทางเดินอาหาร เช่น คลื่นไส้ อาเจียน 2) ภาวะน้ำตาลในเลือดต่ำ (Hypoglycemia) ซึ่งพบได้บ่อยและยาวนาน 3) อาการแพ้ยาทางผิวหนัง เช่น ผื่นคัน (hypersensitivity rashes) ดังนั้นทุกข้อล้วนเป็นผลข้างเคียงของยานี้ (ตัวเลือก 5)
🔍 ข้ออื่นผิดเพราะอะไร:
• ข้อ ก. (อาการคลื่นไส้ อาเจียน): อาการคลื่นไส้อาเจียนคือส่วนหนึ่งของ Disulfiram-like reaction ที่เกิดขึ้นเมื่อยาไปยับยั้งเอนไซม์ Aldehyde dehydrogenase แต่ไม่ใช่เพียงอาการเดียวที่อาจเกิดขึ้น
• ข้อ ข. (ระดับน้ำตาลในเลือดต่ำ): แอลกอฮอล์สามารถกดการสร้างกลูโคสที่ตับ (Gluconeogenesis) นำไปสู่ภาวะน้ำตาลในเลือดต่ำได้ แต่ยังไม่ครอบคลุมอาการทั้งหมด
• ข้อ ค. (ผื่นคันตามผิวหนัง): ผื่นคันตามผิวหนังไม่ใช่ลักษณะเด่นที่สัมพันธ์กับ Disulfiram-like reaction แต่อาจเกิดจากอาการหน้าแดง (Flushing)
• ข้อ ง. (ข้อ ข และ ค ถูก): เนื่องจากอาการตามข้อ ก ก็เกิดขึ้นได้ ตัวเลือกที่ถูกที่สุดจึงต้องครอบคลุมข้อ ก ด้วย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29" s="166" t="inlineStr"/>
      <c r="L29" s="166" t="inlineStr">
        <is>
          <t>Endocrine</t>
        </is>
      </c>
      <c r="M29" s="166" t="inlineStr">
        <is>
          <t>Diabetes mellitus</t>
        </is>
      </c>
      <c r="N29" s="165" t="inlineStr">
        <is>
          <t>Clinic</t>
        </is>
      </c>
      <c r="O29" s="166" t="inlineStr">
        <is>
          <t>ข้อ 31 Pharma Plus เล่มม่วง (เฉลยข้อ จ)</t>
        </is>
      </c>
      <c r="P29" s="165" t="inlineStr">
        <is>
          <t>แบบฝึกหัด</t>
        </is>
      </c>
      <c r="Q29" s="165" t="inlineStr">
        <is>
          <t>เล่มม่วง</t>
        </is>
      </c>
      <c r="R29" s="165" t="inlineStr"/>
    </row>
    <row r="30" ht="24" customHeight="1" s="49">
      <c r="A30" s="167" t="n">
        <v>28</v>
      </c>
      <c r="B30" s="166" t="inlineStr">
        <is>
          <t>ต่อมาประมาณ 2 สัปดาห์หลังจากที่เภสัชกรได้จ่ายยาให้แก่นางฉัตราแล้ว นางฉัตราได้กลับมาพบเภสัชกรอีกเนื่องจากพบว่ามีอาการคลื่นไส้อาเจียนมากทุกวันหลังจากรับประทานยาจนทนไม่ไหว แต่เมื่อวัดระดับน้ำตาลในเลือดทันทีหลังตื่นนอนแล้วพบว่าอยู่ในระดับ 100 mg/dl จากการซักถามเพิ่มเติมทราบมาว่านางฉัตราไปเลี้ยงฉลองกับเพื่อนเมื่อคืนและดื่มไวน์ไป 2 แก้ว
เภสัชกรควรให้คำแนะนำแก่ผู้ป่วยเรื่องการดื่มเครื่องดื่มที่มีแอลกอฮอล์ร่วมกับการรับประทานยานี้อย่างไร</t>
        </is>
      </c>
      <c r="C30" s="166" t="inlineStr"/>
      <c r="D30" s="166" t="inlineStr">
        <is>
          <t>แนะนำให้ผู้ป่วยดื่มได้ตามปกติ</t>
        </is>
      </c>
      <c r="E30" s="166" t="inlineStr">
        <is>
          <t>แนะนำให้ผู้ป่วยดื่มได้บ้างแต่จำนวนน้อยลง</t>
        </is>
      </c>
      <c r="F30" s="166" t="inlineStr">
        <is>
          <t>แนะนำให้ผู้ป่วยหยุดดื่มจนกว่าอาการคลื่นไส้อาเจียนจะหายไป</t>
        </is>
      </c>
      <c r="G30" s="166" t="inlineStr">
        <is>
          <t>หากผู้ป่วยต้องการดื่มแอลกอฮอล์ให้ดื่มอย่างน้อย 2 ชั่วโมงก่อนหรือหลังรับประทานยา</t>
        </is>
      </c>
      <c r="H30" s="166" t="inlineStr">
        <is>
          <t>ให้ผู้ป่วยหยุดดื่มหากรับประทานยาตัวนี้อยู่</t>
        </is>
      </c>
      <c r="I30" s="167" t="inlineStr">
        <is>
          <t>5</t>
        </is>
      </c>
      <c r="J30" s="166" t="inlineStr">
        <is>
          <t>✅ คำตอบที่ถูกต้อง: ข้อ จ. ให้ผู้ป่วยหยุดดื่มหากรับประทานยาตัวนี้อยู่
💡 Background:
การบริบาลผู้ป่วยเบาหวานชนิดที่ 2 (T2DM) เน้นควบคุม HbA1c ควบคู่กับการเลือกยาที่มี cardiorenal protection ในผู้ป่วยที่มีโรคร่วม
🎯 ทำไมข้อนี้ถึงถูก:
ให้ผู้ป่วยหยุดดื่มหากรับประทานยาตัวนี้อยู่ Chlorpropamide สามารถเหนี่ยวนำให้เกิดปฏิกิริยา Disulfiram-like reaction เมื่อดื่มแอลกอฮอล์ร่วมด้วย เนื่องจากยาไปยับยั้งเอนไซม์ aldehyde dehydrogenase ทำให้มีสาร acetaldehyde สะสมในร่างกาย ส่งผลให้เกิดอาการหน้าแดง คลื่นไส้ อาเจียนรุนแรง ปวดศีรษะ และหัวใจเต้นเร็ว ดังนั้นผู้ป่วยที่ได้รับยานี้จึงควรหลีกเลี่ยงหรือหยุดดื่มเครื่องดื่มที่มีแอลกอฮอล์อย่างเด็ดขาด (ตัวเลือก 5)
🔍 ข้ออื่นผิดเพราะอะไร:
• ข้อ ก. (แนะนำให้ผู้ป่วยดื่มได้ตามปกติ): การดื่มแอลกอฮอล์ขณะใช้ Chlorpropamide จะทำให้เกิดปฏิกิริยา Disulfiram-like reaction (หน้าแดง คลื่นไส้ อาเจียน ใจสั่น)
• ข้อ ข. (แนะนำให้ผู้ป่วยดื่มได้บ้างแต่จำนวนน้อยลง): แม้ดื่มในปริมาณน้อยก็สามารถกระตุ้นปฏิกิริยา Disulfiram-like reaction ได้ จึงไม่ควรแนะนำให้ดื่มต่อ
• ข้อ ค. (แนะนำให้ผู้ป่วยหยุดดื่มจนกว่าอาการคลื่นไส้อาเจียนจะหายไป): อาการคลื่นไส้อาเจียนเกิดจากปฏิกิริยาระหว่างยากับแอลกอฮอล์ การหยุดชั่วคราวแล้วกลับมาดื่มใหม่ก็จะทำให้เกิดอาการซ้ำ
• ข้อ ง. (หากผู้ป่วยต้องการดื่มแอลกอฮอล์ให้ดื่มอย่างน้อย 2 ชั่วโมงก่อนหรือหลังรับประทานยา): Chlorpropamide มีค่าครึ่งชีวิตยาวนาน (ประมาณ 36 ชั่วโมง) การเว้นระยะเวลาเพียง 2 ชั่วโมงไม่สามารถป้องกันปฏิกิริยากับแอลกอฮอล์ได้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30" s="166" t="inlineStr"/>
      <c r="L30" s="166" t="inlineStr">
        <is>
          <t>Endocrine</t>
        </is>
      </c>
      <c r="M30" s="166" t="inlineStr">
        <is>
          <t>Diabetes mellitus</t>
        </is>
      </c>
      <c r="N30" s="165" t="inlineStr">
        <is>
          <t>Clinic</t>
        </is>
      </c>
      <c r="O30" s="166" t="inlineStr">
        <is>
          <t>ข้อ 32 Pharma Plus เล่มม่วง (เฉลยข้อ จ)</t>
        </is>
      </c>
      <c r="P30" s="165" t="inlineStr">
        <is>
          <t>แบบฝึกหัด</t>
        </is>
      </c>
      <c r="Q30" s="165" t="inlineStr">
        <is>
          <t>เล่มม่วง</t>
        </is>
      </c>
      <c r="R30" s="165" t="inlineStr"/>
    </row>
    <row r="31" ht="24" customHeight="1" s="49">
      <c r="A31" s="167" t="n">
        <v>29</v>
      </c>
      <c r="B31" s="166" t="inlineStr">
        <is>
          <t>หลังจากนั้นประมาณ 1 เดือน นางฉัตราได้กลับมาพบเภสัชกรและนำใบสั่งยาใบใหม่มาได้แก่ Tolbutamide 250 mg qd pc 30 เมื่อสอบถามข้อมูลเพิ่มเติมพบว่าแพทย์์ต้องการให้ผู้ป่วยเปลี่ยนยาเป็นตัวใหม่นี้และให้หยุดยาเดิมเนื่องจากผู้ป่วยมีอาการบวมน้ำและ hyponatremia หลังจากรับประทานยา chlorpropamide
อาการบวมน้ำและ hyponatremia จากยา chlorpropamide เกิดจาก</t>
        </is>
      </c>
      <c r="C31" s="166" t="inlineStr"/>
      <c r="D31" s="166" t="inlineStr">
        <is>
          <t>Allergic reaction</t>
        </is>
      </c>
      <c r="E31" s="166" t="inlineStr">
        <is>
          <t>Toxic reaction</t>
        </is>
      </c>
      <c r="F31" s="166" t="inlineStr">
        <is>
          <t>Overdose</t>
        </is>
      </c>
      <c r="G31" s="166" t="inlineStr">
        <is>
          <t>ผู้ป่วยไม่สามารถควบคุมการรับประทานอาหารให้เหมาะสมได้</t>
        </is>
      </c>
      <c r="H31" s="166" t="inlineStr">
        <is>
          <t>เป็นผลข้างเคียงจากยาตัวนี้</t>
        </is>
      </c>
      <c r="I31" s="167" t="inlineStr">
        <is>
          <t>5</t>
        </is>
      </c>
      <c r="J31" s="166" t="inlineStr">
        <is>
          <t>✅ คำตอบที่ถูกต้อง: ข้อ จ. เป็นผลข้างเคียงจากยาตัวนี้
💡 Background:
การบริบาลผู้ป่วยเบาหวานชนิดที่ 2 (T2DM) เน้นควบคุม HbA1c ควบคู่กับการเลือกยาที่มี cardiorenal protection ในผู้ป่วยที่มีโรคร่วม
🎯 ทำไมข้อนี้ถึงถูก:
เป็นผลข้างเคียงจากยาตัวนี้ อาการบวมน้ำ (Fluid retention) และภาวะโซเดียมในเลือดต่ำ (Hyponatremia) เป็นผลข้างเคียงเฉพาะตัว (Side effect) ที่เกิดจากยา Chlorpropamide โดยมีฤทธิ์กระตุ้นการหลั่ง antidiuretic hormone (ADH) และเพิ่มความไวของ renal tubules ต่อฤทธิ์ของ ADH (ทำให้เกิดภาวะคล้าย SIADH) ส่งผลให้ร่างกายกักเก็บน้ำมากเกินไปจนเกิดการเจือจางของโซเดียมและมีอาการบวมน้ำ จึงถือเป็นผลข้างเคียงจากกลไกทางเภสัชวิทยาของยาตัวนี้เอง (ตัวเลือก 5)
🔍 ข้ออื่นผิดเพราะอะไร:
• ข้อ ก. (Allergic reaction): อาการบวมน้ำและโซเดียมในเลือดต่ำไม่ได้เกิดจากปฏิกิริยาการแพ้ยา (Allergic reaction) ซึ่งมักมาด้วยผื่นหรือ Anaphylaxis
• ข้อ ข. (Toxic reaction): Toxic reaction มักหมายถึงผลของยาที่เกิดจากขนาดยาเกินขนาดอย่างมาก แต่กลไกนี้เป็นผลข้างเคียงที่เกิดจากฤทธิ์ทางเภสัชวิทยา
• ข้อ ค. (Overdose): อาการนี้เกิดขึ้นได้ในขนาดยารักษาปกติ ไม่จำเป็นต้องเกิดจากภาวะ Overdose
• ข้อ ง. (ผู้ป่วยไม่สามารถควบคุมการรับประทานอาหารให้เหมาะสมได้): การรับประทานอาหารไม่ถูกต้องมีผลต่อระดับน้ำตาล แต่ไม่ได้เป็นสาเหตุหลักที่ทำให้เกิดภาวะโซเดียมในเลือดต่ำหรือบวมน้ำจากกลไกของ ADH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31" s="166" t="inlineStr"/>
      <c r="L31" s="166" t="inlineStr">
        <is>
          <t>Endocrine</t>
        </is>
      </c>
      <c r="M31" s="166" t="inlineStr">
        <is>
          <t>Diabetes mellitus</t>
        </is>
      </c>
      <c r="N31" s="165" t="inlineStr">
        <is>
          <t>Clinic</t>
        </is>
      </c>
      <c r="O31" s="166" t="inlineStr">
        <is>
          <t>ข้อ 33 Pharma Plus เล่มม่วง (เฉลยข้อ จ)</t>
        </is>
      </c>
      <c r="P31" s="165" t="inlineStr">
        <is>
          <t>แบบฝึกหัด</t>
        </is>
      </c>
      <c r="Q31" s="165" t="inlineStr">
        <is>
          <t>เล่มม่วง</t>
        </is>
      </c>
      <c r="R31" s="165" t="inlineStr"/>
    </row>
    <row r="32" ht="24" customHeight="1" s="49">
      <c r="A32" s="167" t="n">
        <v>30</v>
      </c>
      <c r="B32" s="166" t="inlineStr">
        <is>
          <t>หลังจากกรับประทานยาตัวใหม่นี้เพียง 1 วัน นางนัดราได้พบว่าตนเองมีภาวะ hypoglycemia ตลอดเวลา เภสัชกรอาจคาดการณ์ได้ว่าภาวะ hypoglycemia นี้มีสาเหตุหลักจาก
เภสัชกรอาจคาดการณ์ได้ว่าภาวะ hypoglycemia นี้มีสาเหตุหลักจาก</t>
        </is>
      </c>
      <c r="C32" s="166" t="inlineStr"/>
      <c r="D32" s="166" t="inlineStr">
        <is>
          <t>ขนาดยา tolbutamide ที่ได้รับมีขนาดสูงเกินไป</t>
        </is>
      </c>
      <c r="E32" s="166" t="inlineStr">
        <is>
          <t>มีการเสริมฤทธิ์กันระหว่างยา Chlorpropamide และ tolbutamide เนื่องจากระยะเวลาในการออกฤทธิ์ของยา chlorpropamide เนิ่นนาน</t>
        </is>
      </c>
      <c r="F32" s="166" t="inlineStr">
        <is>
          <t>เป็นภาวะปกติของผู้ป่วยโรคเบาหวานเมื่อมีการเปลี่ยนแปลงยา</t>
        </is>
      </c>
      <c r="G32" s="166" t="inlineStr">
        <is>
          <t>ผู้ป่วยอาจรับประทานอาหารไม่ตรงเวลา และมีอาการคลื่นไส้อาเจียนที่เกิดจากผลข้างเคียงจากยา</t>
        </is>
      </c>
      <c r="H32" s="166" t="inlineStr">
        <is>
          <t>ไม่มีข้อใดถูก</t>
        </is>
      </c>
      <c r="I32" s="167" t="inlineStr">
        <is>
          <t>2</t>
        </is>
      </c>
      <c r="J32" s="166" t="inlineStr">
        <is>
          <t>✅ คำตอบที่ถูกต้อง: ข้อ ข. มีการเสริมฤทธิ์กันระหว่างยา Chlorpropamide และ tolbutamide เนื่องจากระยะเวลาในการออกฤทธิ์ของยา chlorpropamide เนิ่นนาน
💡 Background:
การบริบาลผู้ป่วยเบาหวานชนิดที่ 2 (T2DM) เน้นควบคุม HbA1c ควบคู่กับการเลือกยาที่มี cardiorenal protection ในผู้ป่วยที่มีโรคร่วม
🎯 ทำไมข้อนี้ถึงถูก:
มีการเสริมฤทธิ์กันระหว่างยา Chlorpropamide และ tolbutamide เนื่องจากระยะเวลาในการออกฤทธิ์ของยา chlorpropamide เนิ่นนาน อาการ hypoglycemia มักเกิดจากขนาดยาที่ไม่เหมาะสมหรือการรับประทานอาหารไม่สอดคล้องกับยา (เช่น ทานอาหารไม่ตรงเวลา หรือคลื่นไส้อาเจียนทานได้น้อย) ตามหลักการดูแลผู้ป่วยเบาหวานและการใช้ยา Sulfonylureas
🔍 ข้ออื่นผิดเพราะอะไร:
• ข้อ ก. (ขนาดยา tolbutamide ที่ได้รับมีขนาดสูงเกินไป): Tolbutamide เป็นยาที่มีฤทธิ์และระยะเวลาออกฤทธิ์สั้นกว่า การเปลี่ยนยาตามขนาดปกติไม่ได้อธิบายน้ำตาลต่ำรุนแรงเท่ากับการสะสมของยาเดิม
• ข้อ ค. (เป็นภาวะปกติของผู้ป่วยโรคเบาหวานเมื่อมีการเปลี่ยนแปลงยา): ภาวะน้ำตาลในเลือดต่ำตลอดเวลาไม่ใช่ภาวะปกติของการเปลี่ยนยา หากเปลี่ยนยาถูกวิธีและปรับขนาดยาเหมาะสมจะต้องไม่มีอาการนี้
• ข้อ ง. (ผู้ป่วยอาจรับประทานอาหารไม่ตรงเวลา และมีอาการคลื่นไส้อาเจียนที่เกิดจากผลข้างเคียงจากยา): การทานอาหารไม่ตรงเวลาอาจมีส่วน แต่สาเหตุหลักมาจากการสะสมของยา Chlorpropamide ที่มีค่าครึ่งชีวิตยาวมากและยังถูกขับออกไม่หมด
• ข้อ จ. (ไม่มีข้อใดถูก): มีคำตอบที่ถูกต้องอยู่แล้วในข้อ ข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32" s="166" t="inlineStr"/>
      <c r="L32" s="166" t="inlineStr">
        <is>
          <t>Endocrine</t>
        </is>
      </c>
      <c r="M32" s="166" t="inlineStr">
        <is>
          <t>Diabetes mellitus</t>
        </is>
      </c>
      <c r="N32" s="165" t="inlineStr">
        <is>
          <t>Clinic</t>
        </is>
      </c>
      <c r="O32" s="166" t="inlineStr">
        <is>
          <t>ข้อ 34 Pharma Plus เล่มม่วง (เฉลยข้อ ข)</t>
        </is>
      </c>
      <c r="P32" s="165" t="inlineStr">
        <is>
          <t>แบบฝึกหัด</t>
        </is>
      </c>
      <c r="Q32" s="165" t="inlineStr">
        <is>
          <t>เล่มม่วง</t>
        </is>
      </c>
      <c r="R32" s="165" t="inlineStr"/>
    </row>
    <row r="33" ht="24" customHeight="1" s="49">
      <c r="A33" s="167" t="n">
        <v>31</v>
      </c>
      <c r="B33" s="166" t="inlineStr">
        <is>
          <t>ผู้ป่วยวัดระดับน้ำตาลในเลือดตนเองผิดพลาด ภาวะ hypoglycemia ไม่น่าเกิดในขนาดนี้เมื่อเปรียบเทียบ duration of action ของยาในกลุ่ม sulfonylureas พบว่าสามารถเรียงลำดับได้ดังนี้
พบว่าสามารถเรียงลำดับ duration of action ของยาในกลุ่ม sulfonylureas ได้ดังนี้</t>
        </is>
      </c>
      <c r="C33" s="166" t="inlineStr"/>
      <c r="D33" s="166" t="inlineStr">
        <is>
          <t>Chlorpropamide &gt; glyburide &gt; glipizide &gt; tolbutamide</t>
        </is>
      </c>
      <c r="E33" s="166" t="inlineStr">
        <is>
          <t>Tolbutamide &gt; glipizide &gt; glyburide &gt; chlorpropamide</t>
        </is>
      </c>
      <c r="F33" s="166" t="inlineStr">
        <is>
          <t>Glyburide &gt; tolbutamide &gt; glipizide &gt; chlorpropamide</t>
        </is>
      </c>
      <c r="G33" s="166" t="inlineStr">
        <is>
          <t>Glipizide &gt; glyburide &gt; chlorpropamide &gt; tolbutamide</t>
        </is>
      </c>
      <c r="H33" s="166" t="inlineStr">
        <is>
          <t>Tolbutamide &gt; chlorpropamide &gt; glyburide &gt; glipizide</t>
        </is>
      </c>
      <c r="I33" s="167" t="inlineStr">
        <is>
          <t>1</t>
        </is>
      </c>
      <c r="J33" s="166" t="inlineStr">
        <is>
          <t>✅ คำตอบที่ถูกต้อง: ข้อ ก. Chlorpropamide &gt; glyburide &gt; glipizide &gt; tolbutamide
💡 Background:
การบริบาลผู้ป่วยเบาหวานชนิดที่ 2 (T2DM) เน้นควบคุม HbA1c ควบคู่กับการเลือกยาที่มี cardiorenal protection ในผู้ป่วยที่มีโรคร่วม
🎯 ทำไมข้อนี้ถึงถูก:
Chlorpropamide &gt; glyburide &gt; glipizide &gt; tolbutamide ระยะเวลาออกฤทธิ์ (duration of action) ของยากลุ่ม Sulfonylureas จากยาวไปสั้น: Chlorpropamide (~24-72 ชม., มี active metabolite และฤทธิ์ prolonged hypoglycemia) &gt; Glyburide (16-24 ชม.) &gt; Glipizide (12-24 ชม.) &gt; Tolbutamide (6-12 ชม.)
🔍 ข้ออื่นผิดเพราะอะไร:
• ข้อ ข. (Tolbutamide &gt; glipizide &gt; glyburide &gt; chlorpropamide): เป็น Second-generation Sulfonylurea กระตุ้น insulin secretion เสี่ยงต่อ hypoglycemia และ weight gain ขับออกทางตับเด่นกว่า glibenclamide จึงปลอดภัยกว่าในผู้สูงอายุ/CKD
• ข้อ ค. (Glyburide &gt; tolbutamide &gt; glipizide &gt; chlorpropamide): เป็น Second-generation Sulfonylurea กระตุ้น insulin secretion เสี่ยงต่อ hypoglycemia และ weight gain ขับออกทางตับเด่นกว่า glibenclamide จึงปลอดภัยกว่าในผู้สูงอายุ/CKD
• ข้อ ง. (Glipizide &gt; glyburide &gt; chlorpropamide &gt; tolbutamide): เป็น Second-generation Sulfonylurea กระตุ้น insulin secretion เสี่ยงต่อ hypoglycemia และ weight gain ขับออกทางตับเด่นกว่า glibenclamide จึงปลอดภัยกว่าในผู้สูงอายุ/CKD
• ข้อ จ. (Tolbutamide &gt; chlorpropamide &gt; glyburide &gt; glipizide): เป็น Second-generation Sulfonylurea กระตุ้น insulin secretion เสี่ยงต่อ hypoglycemia และ weight gain ขับออกทางตับเด่นกว่า glibenclamide จึงปลอดภัยกว่าในผู้สูงอายุ/CKD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Hypoglycemia Risk: เป็น second-generation sulfonylurea กระตุ้น insulin secretion มีความเสี่ยงต่อ hypoglycemia สูง โดยเฉพาะผู้สูงอายุหรืออดอาหาร
• Renal Clearance: ขับออกทางไตเป็น metabolite ที่ inactive จึงปลอดภัยใน CKD มากกว่า glibenclamide/glyburide</t>
        </is>
      </c>
      <c r="K33" s="166" t="inlineStr"/>
      <c r="L33" s="166" t="inlineStr">
        <is>
          <t>Endocrine</t>
        </is>
      </c>
      <c r="M33" s="166" t="inlineStr">
        <is>
          <t>Diabetes mellitus</t>
        </is>
      </c>
      <c r="N33" s="165" t="inlineStr">
        <is>
          <t>Clinic</t>
        </is>
      </c>
      <c r="O33" s="166" t="inlineStr">
        <is>
          <t>ข้อ 35 Pharma Plus เล่มม่วง (เฉลยข้อ ก)</t>
        </is>
      </c>
      <c r="P33" s="165" t="inlineStr">
        <is>
          <t>แบบฝึกหัด</t>
        </is>
      </c>
      <c r="Q33" s="165" t="inlineStr">
        <is>
          <t>เล่มม่วง</t>
        </is>
      </c>
      <c r="R33" s="165" t="inlineStr"/>
    </row>
    <row r="34" ht="24" customHeight="1" s="49">
      <c r="A34" s="167" t="n">
        <v>32</v>
      </c>
      <c r="B34" s="166" t="inlineStr">
        <is>
          <t>สถานการณ์ที่ 6 ผู้ป่วยหญิงไทยอายุ 58 ปี มี BMI = 28 kg/m² มาพบแพทย์์ เนื่องจากมีปัสสาวะบ่อย เจ็บหน้าอก น้ำหนักลด อ่อนเพลีย แพทย์์วินิจฉัยว่าผู้ป่วยเป็นหัวใจขาดเลือด มารวันนี้ผู้ป่วยมาพบแพทย์์ตามนัดและแพทย์์ได้จ่ายยาเพื่อรักษา
(1) Glibenclamide tablet (5) 1x2 AC
(2) Metformin tablet 1x3 AC
(3) Isosorbide mononitrate tablet 1x2 AC
(4) Aspirin tablet 1x1 PC
จากข้อมูลดังกล่าว อาการใดต่อไปนี้ของคนไข้ไม่ใช่อาการ DM</t>
        </is>
      </c>
      <c r="C34" s="166" t="inlineStr"/>
      <c r="D34" s="166" t="inlineStr">
        <is>
          <t>หิวน้ำบ่อย</t>
        </is>
      </c>
      <c r="E34" s="166" t="inlineStr">
        <is>
          <t>ปัสสาวะบ่อย</t>
        </is>
      </c>
      <c r="F34" s="166" t="inlineStr">
        <is>
          <t>เจ็บหน้าอก</t>
        </is>
      </c>
      <c r="G34" s="166" t="inlineStr">
        <is>
          <t>น้ำหนักลด</t>
        </is>
      </c>
      <c r="H34" s="166" t="inlineStr">
        <is>
          <t>อ่อนเพลีย</t>
        </is>
      </c>
      <c r="I34" s="167" t="inlineStr">
        <is>
          <t>3</t>
        </is>
      </c>
      <c r="J34" s="166" t="inlineStr">
        <is>
          <t>✅ คำตอบที่ถูกต้อง: ข้อ ค. เจ็บหน้าอก
💡 Background:
การบริบาลผู้ป่วยเบาหวานชนิดที่ 2 (T2DM) เน้นควบคุม HbA1c ควบคู่กับการเลือกยาที่มี cardiorenal protection ในผู้ป่วยที่มีโรคร่วม
🎯 ทำไมข้อนี้ถึงถูก:
เจ็บหน้าอก อาการของโรคเบาหวาน (DM) ได้แก่ ปัสสาวะบ่อย (polyuria), หิวน้ำบ่อย (polydipsia), หิวบ่อย (polyphagia), น้ำหนักลด และอ่อนเพลีย ส่วนอาการ 'เจ็บหน้าอก' (Chest pain) เป็นอาการของโรคหัวใจขาดเลือด (Ischemic heart disease) ไม่ใช่ภาวะหลักของ DM
🔍 ข้ออื่นผิดเพราะอะไร:
• ข้อ ก. (หิวน้ำบ่อย): หิวน้ำบ่อย (Polydipsia) เป็นอาการดั้งเดิมของเบาหวาน เกิดจากภาวะน้ำตาลในเลือดสูงดึงน้ำออกทางปัสสาวะ
• ข้อ ข. (ปัสสาวะบ่อย): ปัสสาวะบ่อย (Polyuria) เกิดจากน้ำตาลล้นออกทางไต ทำให้เกิด Osmotic diuresis
• ข้อ ง. (น้ำหนักลด): น้ำหนักลด (Weight loss) ในผู้ป่วยเบาหวานเกิดจากร่างกายนำกลูโคสไปใช้ไม่ได้ จึงต้องสลายไขมันและโปรตีนมาใช้เป็นพลังงาน
• ข้อ จ. (อ่อนเพลีย): อ่อนเพลีย (Fatigue) เกิดจากการที่เซลล์ไม่สามารถนำกลูโคสเข้าเซลล์ไปสร้างพลังงานได้เพียงพอ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34" s="166" t="inlineStr"/>
      <c r="L34" s="166" t="inlineStr">
        <is>
          <t>Endocrine</t>
        </is>
      </c>
      <c r="M34" s="166" t="inlineStr">
        <is>
          <t>Obesity</t>
        </is>
      </c>
      <c r="N34" s="165" t="inlineStr">
        <is>
          <t>Clinic</t>
        </is>
      </c>
      <c r="O34" s="166" t="inlineStr">
        <is>
          <t>ข้อ 36 Pharma Plus เล่มม่วง (เฉลยข้อ ค)</t>
        </is>
      </c>
      <c r="P34" s="165" t="inlineStr">
        <is>
          <t>แบบฝึกหัด</t>
        </is>
      </c>
      <c r="Q34" s="165" t="inlineStr">
        <is>
          <t>เล่มม่วง</t>
        </is>
      </c>
      <c r="R34" s="165" t="inlineStr"/>
    </row>
    <row r="35" ht="24" customHeight="1" s="49">
      <c r="A35" s="167" t="n">
        <v>33</v>
      </c>
      <c r="B35" s="166" t="inlineStr">
        <is>
          <t>สถานการณ์ที่ 6 ผู้ป่วยหญิงไทยอายุ 58 ปี มี BMI = 28 kg/m² มาพบแพทย์์ เนื่องจากมีปัสสาวะบ่อย เจ็บหน้าอก น้ำหนักลด อ่อนเพลีย แพทย์์วินิจฉัยว่าผู้ป่วยเป็นหัวใจขาดเลือด มารวันนี้ผู้ป่วยมาพบแพทย์์ตามนัดและแพทย์์ได้จ่ายยาเพื่อรักษา
(1) Glibenclamide tablet (5) 1x2 AC
(2) Metformin tablet 1x3 AC
(3) Isosorbide mononitrate tablet 1x2 AC
(4) Aspirin tablet 1x1 PC
ข้อใดกล่าวไม่ถูกต้องเกี่ยวกับคำแนะนำของยาที่ผู้ป่วยได้รับ</t>
        </is>
      </c>
      <c r="C35" s="166" t="inlineStr"/>
      <c r="D35" s="166" t="inlineStr">
        <is>
          <t>ยา glibenclamide ควรรับประทานก่อนอาหารประมาณ 30 นาที</t>
        </is>
      </c>
      <c r="E35" s="166" t="inlineStr">
        <is>
          <t>ยา aspirin ควรรับประทานหลังอาหารทันที</t>
        </is>
      </c>
      <c r="F35" s="166" t="inlineStr">
        <is>
          <t>อาการไม่พึงประสงค์ที่อาจพบสำหรับยา glibenclamide คือ weight gain</t>
        </is>
      </c>
      <c r="G35" s="166" t="inlineStr">
        <is>
          <t>อาการไม่พึงประสงค์ของยา metformin ที่พบบ่อยได้แก่ hypoglycemia</t>
        </is>
      </c>
      <c r="H35" s="166" t="inlineStr">
        <is>
          <t>ไม่ควรดื่ม alcohol ร่วมกับยา glibenclamide</t>
        </is>
      </c>
      <c r="I35" s="167" t="inlineStr">
        <is>
          <t>4</t>
        </is>
      </c>
      <c r="J35" s="166" t="inlineStr">
        <is>
          <t>✅ คำตอบที่ถูกต้อง: ข้อ ง. อาการไม่พึงประสงค์ของยา metformin ที่พบบ่อยได้แก่ hypoglycemia
💡 Background:
การบริบาลผู้ป่วยเบาหวานชนิดที่ 2 (T2DM) เน้นควบคุม HbA1c ควบคู่กับการเลือกยาที่มี cardiorenal protection ในผู้ป่วยที่มีโรคร่วม
🎯 ทำไมข้อนี้ถึงถูก:
อาการไม่พึงประสงค์ของยา metformin ที่พบบ่อยได้แก่ hypoglycemia ADR ของยา metformin ที่พบบ่อยได้แก่ hypoglycemia ADR ของยา metformin ที่พบบ่อยได้แก่ hypoglycemia ADR ของยา metformin ที่พบบ่อยได้แก่ hypoglycemia ADR ของยา metformin ที่พบบ่อยได้แก่ hypoglycemia Metformin เป็นยาที่ไม่ทำให้เกิดภาวะ hypoglycemia ด้วยตัวเองหากใช้เดี่ยวๆ ADR ที่พบบ่อยคือ GI side effects (คลื่นไส้ ท้องเสีย) ส่วนข้ออื่นๆ ถูกต้อง (Glibenclamide ทานก่อนอาหาร 30 นาที กระตุ้นอินซูลิน, ทำให้เกิดน้ำหนักเพิ่ม, ห้ามดื่มแอลกอฮอล์เพราะเสี่ยง hypoglycemia และ disulfiram-like reaction)
🔍 ข้ออื่นผิดเพราะอะไร:
• ข้อ ก. (ยา glibenclamide ควรรับประทานก่อนอาหารประมาณ 30 นาที): มี active metabolites ขับออกทางไต เสี่ยงต่อ prolonged severe hypoglycemia ในผู้สูงอายุและผู้ป่วย renal impairment จึงควรหลีกเลี่ยงตาม Beers Criteria
• ข้อ ข. (ยา aspirin ควรรับประทานหลังอาหารทันที): เป็น irreversible COX-1 inhibitor ยับยั้ง Thromboxane A2 เป็นแกนหลักใน antiplatelet secondary prevention ของ CVD (ขนาดยา 75-100 mg/day)
• ข้อ ค. (อาการไม่พึงประสงค์ที่อาจพบสำหรับยา glibenclamide คือ weight gain): มี active metabolites ขับออกทางไต เสี่ยงต่อ prolonged severe hypoglycemia ในผู้สูงอายุและผู้ป่วย renal impairment จึงควรหลีกเลี่ยงตาม Beers Criteria
• ข้อ จ. (ไม่ควรดื่ม alcohol ร่วมกับยา glibenclamide): มี active metabolites ขับออกทางไต เสี่ยงต่อ prolonged severe hypoglycemia ในผู้สูงอายุและผู้ป่วย renal impairment จึงควรหลีกเลี่ยงตาม Beers Criteria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35" s="166" t="inlineStr"/>
      <c r="L35" s="166" t="inlineStr">
        <is>
          <t>Endocrine</t>
        </is>
      </c>
      <c r="M35" s="166" t="inlineStr">
        <is>
          <t>Obesity</t>
        </is>
      </c>
      <c r="N35" s="165" t="inlineStr">
        <is>
          <t>Clinic</t>
        </is>
      </c>
      <c r="O35" s="166" t="inlineStr">
        <is>
          <t>ข้อ 37 Pharma Plus เล่มม่วง (เฉลยข้อ ง)</t>
        </is>
      </c>
      <c r="P35" s="165" t="inlineStr">
        <is>
          <t>แบบฝึกหัด</t>
        </is>
      </c>
      <c r="Q35" s="165" t="inlineStr">
        <is>
          <t>เล่มม่วง</t>
        </is>
      </c>
      <c r="R35" s="165" t="inlineStr"/>
    </row>
    <row r="36" ht="24" customHeight="1" s="49">
      <c r="A36" s="167" t="n">
        <v>34</v>
      </c>
      <c r="B36" s="166" t="inlineStr">
        <is>
          <t>สถานการณ์ที่ 6 ผู้ป่วยหญิงไทยอายุ 58 ปี มี BMI = 28 kg/m² มาพบแพทย์์ เนื่องจากมีปัสสาวะบ่อย เจ็บหน้าอก น้ำหนักลด อ่อนเพลีย แพทย์์วินิจฉัยว่าผู้ป่วยเป็นหัวใจขาดเลือด มารวันนี้ผู้ป่วยมาพบแพทย์์ตามนัดและแพทย์์ได้จ่ายยาเพื่อรักษา
(1) Glibenclamide tablet (5) 1x2 AC
(2) Metformin tablet 1x3 AC
(3) Isosorbide mononitrate tablet 1x2 AC
(4) Aspirin tablet 1x1 PC
กรณีที่ผู้ป่วยรายนี้ไม่สามารถใช้ยา metformin ได้และเป็น glaucoma ควรใช้ยาใดแทน metformin</t>
        </is>
      </c>
      <c r="C36" s="166" t="inlineStr"/>
      <c r="D36" s="166" t="inlineStr">
        <is>
          <t>Glucosidase</t>
        </is>
      </c>
      <c r="E36" s="166" t="inlineStr">
        <is>
          <t>Rosiglitazone</t>
        </is>
      </c>
      <c r="F36" s="166" t="inlineStr">
        <is>
          <t>Chlorpropamide</t>
        </is>
      </c>
      <c r="G36" s="166" t="inlineStr">
        <is>
          <t>Pioglitazone</t>
        </is>
      </c>
      <c r="H36" s="166" t="inlineStr">
        <is>
          <t>สามารถใช้ได้ทั้งหมด</t>
        </is>
      </c>
      <c r="I36" s="167" t="inlineStr">
        <is>
          <t>1</t>
        </is>
      </c>
      <c r="J36" s="166" t="inlineStr">
        <is>
          <t>✅ คำตอบที่ถูกต้อง: ข้อ ก. Glucosidase
💡 Background:
การบริบาลผู้ป่วยเบาหวานชนิดที่ 2 (T2DM) เน้นควบคุม HbA1c ควบคู่กับการเลือกยาที่มี cardiorenal protection ในผู้ป่วยที่มีโรคร่วม
🎯 ทำไมข้อนี้ถึงถูก:
Glucosidase ในกรณีที่ผู้ป่วยใช้ Metformin ไม่ได้ สามารถใช้ยากลุ่ม Thiazolidinediones (TZDs) เช่น Pioglitazone หรือ Rosiglitazone ได้ เนื่องจากไม่มี contraindication เด็ดขาดในผู้ป่วย Glaucoma (ข้อควรระวังหลักของ TZDs คือภาวะ Heart failure และ Fluid retention ซึ่งต้องระวังในผู้ป่วยรายนี้ที่มีประวัติโรคหัวใจขาดเลือดร่วมด้วย แต่ในแง่ตัวเลือก Glucosidase inhibitor หรือ Chlorpropamide ไม่ใช่ตัวเลือกที่ดีที่สุดเท่า TZDs หรืออาจพิจารณาตามบริบทของโจทย์)
🔍 ข้ออื่นผิดเพราะอะไร:
• ข้อ ข. (Rosiglitazone): Rosiglitazone เป็นยาในกลุ่ม Thiazolidinediones ซึ่งเพิ่มความเสี่ยงโรคหัวใจล้มเหลวและปัญหาทางหัวใจ จึงไม่เหมาะสมในผู้ป่วยโรคหัวใจขาดเลือด
• ข้อ ค. (Chlorpropamide): Chlorpropamide เป็นยารุ่นเก่าที่มีระยะเวลาออกฤทธิ์ยาวนาน เพิ่มความเสี่ยงน้ำตาลตก และไม่เหมาะกับผู้สูงอายุ
• ข้อ ง. (Pioglitazone): Pioglitazone ห้ามใช้ในผู้ป่วย Heart failure แม้ผู้ป่วยจะเป็นโรคหัวใจขาดเลือด แต่อาจเพิ่มความเสี่ยงของปัญหาหัวใจอื่นๆ และทำให้บวมน้ำ
• ข้อ จ. (สามารถใช้ได้ทั้งหมด): ไม่สามารถใช้ได้ทั้งหมด เนื่องจากยากลุ่ม TZDs มีความเสี่ยงต่อระบบหัวใจและหลอดเลือดในผู้ป่วยกลุ่มนี้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36" s="166" t="inlineStr"/>
      <c r="L36" s="166" t="inlineStr">
        <is>
          <t>Endocrine</t>
        </is>
      </c>
      <c r="M36" s="166" t="inlineStr">
        <is>
          <t>Obesity</t>
        </is>
      </c>
      <c r="N36" s="165" t="inlineStr">
        <is>
          <t>Clinic</t>
        </is>
      </c>
      <c r="O36" s="166" t="inlineStr">
        <is>
          <t>ข้อ 38 Pharma Plus เล่มม่วง (เฉลยข้อ ก ค ง)</t>
        </is>
      </c>
      <c r="P36" s="165" t="inlineStr">
        <is>
          <t>แบบฝึกหัด</t>
        </is>
      </c>
      <c r="Q36" s="165" t="inlineStr">
        <is>
          <t>เล่มม่วง</t>
        </is>
      </c>
      <c r="R36" s="165" t="inlineStr"/>
    </row>
    <row r="37" ht="24" customHeight="1" s="49">
      <c r="A37" s="167" t="n">
        <v>35</v>
      </c>
      <c r="B37" s="166" t="inlineStr">
        <is>
          <t>ข้อใดกล่าวถูกต้องเกี่ยวกับกลไกการออกฤทธิ์ของ glibenclamide</t>
        </is>
      </c>
      <c r="C37" s="166" t="inlineStr"/>
      <c r="D37" s="166" t="inlineStr">
        <is>
          <t>กระตุ้นการหลั่ง glucagon</t>
        </is>
      </c>
      <c r="E37" s="166" t="inlineStr">
        <is>
          <t>กระตุ้นการหลั่ง insulin จากตับอ่อน</t>
        </is>
      </c>
      <c r="F37" s="166" t="inlineStr">
        <is>
          <t>ลดการทำลาย insulin ที่ตับ</t>
        </is>
      </c>
      <c r="G37" s="166" t="inlineStr">
        <is>
          <t>กระตุ้นการหลั่ง somatostatin</t>
        </is>
      </c>
      <c r="H37" s="166" t="inlineStr">
        <is>
          <t>ทำให้ตอบสนองต่อ Insulin ดีขึ้น</t>
        </is>
      </c>
      <c r="I37" s="167" t="inlineStr">
        <is>
          <t>2</t>
        </is>
      </c>
      <c r="J37" s="166" t="inlineStr">
        <is>
          <t>✅ คำตอบที่ถูกต้อง: ข้อ ข. กระตุ้นการหลั่ง insulin จากตับอ่อน
💡 Background:
การบริบาลผู้ป่วยเบาหวานชนิดที่ 2 (T2DM) เน้นควบคุม HbA1c ควบคู่กับการเลือกยาที่มี cardiorenal protection ในผู้ป่วยที่มีโรคร่วม
🎯 ทำไมข้อนี้ถึงถูก:
กระตุ้นการหลั่ง insulin จากตับอ่อน Glibenclamide เป็นยาในกลุ่ม Sulfonylurea รุ่นที่ 2 ออกฤทธิ์โดยการปิด ATP-sensitive K+ channels ที่เซลล์เบตาของตับอ่อน ทำให้เกิด depolarization, เปิด voltage-gated Ca2+ channels และกระตุ้นการหลั่ง insulin
🔍 ข้ออื่นผิดเพราะอะไร:
• ข้อ ก. (กระตุ้นการหลั่ง glucagon): Glibenclamide ไม่มีผลกระตุ้นการหลั่ง glucagon จาก alpha cell ของตับอ่อน
• ข้อ ค. (ลดการทำลาย insulin ที่ตับ): ยาที่ลดการทำลายอินซูลินที่ตับไม่ใช่กลไกของยารักษาเบาหวานกลุ่มใดในปัจจุบันที่มีใช้
• ข้อ ง. (กระตุ้นการหลั่ง somatostatin): Somatostatin มีฤทธิ์ยับยั้งการหลั่งฮอร์โมน ยาไม่ได้กระตุ้นการหลั่ง Somatostatin
• ข้อ จ. (ทำให้ตอบสนองต่อ Insulin ดีขึ้น): ยาที่ทำให้ตอบสนองต่ออินซูลินดีขึ้น (Insulin sensitizer) คือ Metformin หรือ TZDs ไม่ใช่ Glibenclamide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37" s="166" t="inlineStr"/>
      <c r="L37" s="166" t="inlineStr">
        <is>
          <t>Endocrine</t>
        </is>
      </c>
      <c r="M37" s="166" t="inlineStr">
        <is>
          <t>Diabetes mellitus</t>
        </is>
      </c>
      <c r="N37" s="165" t="inlineStr">
        <is>
          <t>Clinic</t>
        </is>
      </c>
      <c r="O37" s="166" t="inlineStr">
        <is>
          <t>ข้อ 39 Pharma Plus เล่มม่วง (เฉลยข้อ ข)</t>
        </is>
      </c>
      <c r="P37" s="165" t="inlineStr">
        <is>
          <t>แบบฝึกหัด</t>
        </is>
      </c>
      <c r="Q37" s="165" t="inlineStr">
        <is>
          <t>เล่มม่วง</t>
        </is>
      </c>
      <c r="R37" s="165" t="inlineStr"/>
    </row>
    <row r="38" ht="24" customHeight="1" s="49">
      <c r="A38" s="167" t="n">
        <v>36</v>
      </c>
      <c r="B38" s="166" t="inlineStr">
        <is>
          <t>ข้อใดเป็นผลที่อาจเกิดขึ้นได้จากการใช้ยา glibenclamide เป็นระยะเวลานาน</t>
        </is>
      </c>
      <c r="C38" s="166" t="inlineStr"/>
      <c r="D38" s="166" t="inlineStr">
        <is>
          <t>Desensitization of sulfonylureas receptor</t>
        </is>
      </c>
      <c r="E38" s="166" t="inlineStr">
        <is>
          <t>Up-regulation of sulfonylureas receptor</t>
        </is>
      </c>
      <c r="F38" s="166" t="inlineStr">
        <is>
          <t>Down-regulation of sulfonylureas receptor</t>
        </is>
      </c>
      <c r="G38" s="166" t="inlineStr">
        <is>
          <t>Hyperinsulinemia</t>
        </is>
      </c>
      <c r="H38" s="166" t="inlineStr">
        <is>
          <t>Increase insulin sensitivity</t>
        </is>
      </c>
      <c r="I38" s="167" t="inlineStr">
        <is>
          <t>3</t>
        </is>
      </c>
      <c r="J38" s="166" t="inlineStr">
        <is>
          <t>✅ คำตอบที่ถูกต้อง: ข้อ ค. Down-regulation of sulfonylureas receptor
💡 Background:
การบริบาลผู้ป่วยเบาหวานชนิดที่ 2 (T2DM) เน้นควบคุม HbA1c ควบคู่กับการเลือกยาที่มี cardiorenal protection ในผู้ป่วยที่มีโรคร่วม
🎯 ทำไมข้อนี้ถึงถูก:
Down-regulation of sulfonylureas receptor การใช้ยาในกลุ่ม Sulfonylurea เป็นเวลานานอาจทำให้เกิดการดื้อยา (secondary failure) ซึ่งเกี่ยวข้องกับ down-regulation ของ sulfonylurea receptors ที่เยื่อหุ้มเซลล์เบตา
🔍 ข้ออื่นผิดเพราะอะไร:
• ข้อ ก. (Desensitization of sulfonylureas receptor): การใช้ยาเป็นเวลานานจะทำให้เกิดภาวะดื้อต่อยาจากการลดลงของจำนวนตัวรับ (Down-regulation) ไม่ใช่แค่การตอบสนองลดลงชั่วคราว (Desensitization)
• ข้อ ข. (Up-regulation of sulfonylureas receptor): Up-regulation คือการเพิ่มจำนวนตัวรับ มักเกิดเมื่อระดับฮอร์โมนหรือสารกระตุ้นต่ำลง ยาตัวนี้กระตุ้นตัวรับตลอดเวลาจึงไม่เกิดภาวะนี้
• ข้อ ง. (Hyperinsulinemia): Hyperinsulinemia เป็นผลในระยะสั้นและระยะกลางที่ยากระตุ้นการหลั่งอินซูลิน แต่ระยะยาวเบต้าเซลล์จะล้าและสร้างอินซูลินลดลง
• ข้อ จ. (Increase insulin sensitivity): การใช้ยากลุ่มนี้ไม่ได้ช่วยเพิ่ม Insulin sensitivity ตรงกันข้ามภาวะอินซูลินสูงอาจกระตุ้นให้เกิดภาวะดื้ออินซูลินเพิ่มขึ้นได้ด้วยซ้ำ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38" s="166" t="inlineStr"/>
      <c r="L38" s="166" t="inlineStr">
        <is>
          <t>Endocrine</t>
        </is>
      </c>
      <c r="M38" s="166" t="inlineStr">
        <is>
          <t>Diabetes mellitus</t>
        </is>
      </c>
      <c r="N38" s="165" t="inlineStr">
        <is>
          <t>Clinic</t>
        </is>
      </c>
      <c r="O38" s="166" t="inlineStr">
        <is>
          <t>ข้อ 40 Pharma Plus เล่มม่วง (เฉลยข้อ ค)</t>
        </is>
      </c>
      <c r="P38" s="165" t="inlineStr">
        <is>
          <t>แบบฝึกหัด</t>
        </is>
      </c>
      <c r="Q38" s="165" t="inlineStr">
        <is>
          <t>เล่มม่วง</t>
        </is>
      </c>
      <c r="R38" s="165" t="inlineStr"/>
    </row>
    <row r="39" ht="24" customHeight="1" s="49">
      <c r="A39" s="167" t="n">
        <v>37</v>
      </c>
      <c r="B39" s="166" t="inlineStr">
        <is>
          <t>ผู้ป่วยมาขอคำแนะนำในการทานใบแปะก๊วยร่วมด้วย อยากทราบว่า ใบแปะก๊วยจะมีผลกับยาที่ได้รับจากโรงพยาบาลหรือไม่</t>
        </is>
      </c>
      <c r="C39" s="166" t="inlineStr"/>
      <c r="D39" s="166" t="inlineStr">
        <is>
          <t>มีผลโดยเสริมฤทธิ์ยับยั้งการแข็งตัวของเกร็ดเลือดของ aspirin</t>
        </is>
      </c>
      <c r="E39" s="166" t="inlineStr">
        <is>
          <t>มีผลโดยเสริมฤทธิ์ลดน้ำตาลในเลือดของ metformin</t>
        </is>
      </c>
      <c r="F39" s="166" t="inlineStr">
        <is>
          <t>มีผลโดยลดประสิทธิภาพการจับของยา isosorbide mononitrate</t>
        </is>
      </c>
      <c r="G39" s="166" t="inlineStr">
        <is>
          <t>มีผลโดยลดประสิทธิภาพการลดน้ำตาลในเลือดของ glibenclamide</t>
        </is>
      </c>
      <c r="H39" s="166" t="inlineStr">
        <is>
          <t>ไม่มี อันตรกิริยากับยาที่ได้รับจากโรงพยาบาล</t>
        </is>
      </c>
      <c r="I39" s="167" t="inlineStr">
        <is>
          <t>1</t>
        </is>
      </c>
      <c r="J39" s="166" t="inlineStr">
        <is>
          <t>✅ คำตอบที่ถูกต้อง: ข้อ ก. มีผลโดยเสริมฤทธิ์ยับยั้งการแข็งตัวของเกร็ดเลือดของ aspirin
💡 Background:
การบริบาลผู้ป่วยเบาหวานชนิดที่ 2 (T2DM) เน้นควบคุม HbA1c ควบคู่กับการเลือกยาที่มี cardiorenal protection ในผู้ป่วยที่มีโรคร่วม
🎯 ทำไมข้อนี้ถึงถูก:
มีผลโดยเสริมฤทธิ์ยับยั้งการแข็งตัวของเกร็ดเลือดของ aspirin สารสกัดจากใบแปะก๊วย (Ginkgo biloba) มีฤทธิ์ยับยั้ง platelet-activating factor (PAF) จึงอาจไปเสริมฤทธิ์ต้านการเกาะกลุ่มของเกร็ดเลือดกับยาต้านเกร็ดเลือดเช่น aspirin หรือ NSAIDs เพิ่มความเสี่ยงในการเกิดภาวะเลือดออก
🔍 ข้ออื่นผิดเพราะอะไร:
• ข้อ ข. (มีผลโดยเสริมฤทธิ์ลดน้ำตาลในเลือดของ metformin): ใบแปะก๊วยไม่ได้มีกลไกทางเภสัชวิทยาที่เสริมฤทธิ์ลดน้ำตาลของ Metformin โดยตรง
• ข้อ ค. (มีผลโดยลดประสิทธิภาพการจับของยา isosorbide mononitrate): ไม่มีรายงานหลักฐานว่าใบแปะก๊วยจะเข้าไปจับตัวรับหรือขัดขวางการทำงานของ Isosorbide mononitrate
• ข้อ ง. (มีผลโดยลดประสิทธิภาพการลดน้ำตาลในเลือดของ glibenclamide): ใบแปะก๊วยไม่มีผลขัดขวางการลดระดับน้ำตาลในเลือดของ Glibenclamide แต่ประเด็นหลักคือฤทธิ์ต่อเกล็ดเลือด
• ข้อ จ. (ไม่มี อันตรกิริยากับยาที่ได้รับจากโรงพยาบาล): ใบแปะก๊วยมีสาร Ginkgolide ที่ยับยั้ง Platelet activating factor (PAF) ซึ่งเมื่อใช้ร่วมกับ Aspirin จะเพิ่มความเสี่ยงเลือดออกอย่างรุนแรง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39" s="166" t="inlineStr"/>
      <c r="L39" s="166" t="inlineStr">
        <is>
          <t>Endocrine</t>
        </is>
      </c>
      <c r="M39" s="166" t="inlineStr">
        <is>
          <t>Diabetes mellitus</t>
        </is>
      </c>
      <c r="N39" s="165" t="inlineStr">
        <is>
          <t>Clinic</t>
        </is>
      </c>
      <c r="O39" s="166" t="inlineStr">
        <is>
          <t>ข้อ 41 Pharma Plus เล่มม่วง (เฉลยข้อ ก)</t>
        </is>
      </c>
      <c r="P39" s="165" t="inlineStr">
        <is>
          <t>แบบฝึกหัด</t>
        </is>
      </c>
      <c r="Q39" s="165" t="inlineStr">
        <is>
          <t>เล่มม่วง</t>
        </is>
      </c>
      <c r="R39" s="165" t="inlineStr"/>
    </row>
    <row r="40" ht="24" customHeight="1" s="49">
      <c r="A40" s="167" t="n">
        <v>38</v>
      </c>
      <c r="B40" s="166" t="inlineStr">
        <is>
          <t>สถานการณ์ที่ 7
CC: ชายไทยอายุ 68 ปี นำผลทางห้องปฏิบัติการจากโรงพยาบาลมาขอคำปรึกษา
HPI: ผู้ป่วยมีปัสสาวะบ่อยตอนกลางคืน
PMH: เบาหวานและความดันโลหิตสูง 18 ปี รักษาที่โรงพยาบาลใกล้บ้านด้วยยาลดระดับน้ำตาลในเลือด
MED: Voglibose 1x3 pc
Glipizide 1x2 ac
Enalapril 1x1 pc เช้า
FH: มารดามีประวัติเป็นโรคเบาหวานและความดันโลหิตสูง
SH: ไม่สูบบุหรี่ไม่ดื่มเหล้า ชอบรับประทานอาหารหวาน ไม่ออกกำลังกาย
LAB: BP 160/90 mmHg, FPG 160 mg/dl, HbA1c 8.2%
เป้าหมายของระดับน้ำตาลในเลือดของผู้ป่วยควรเป็นเท่าใด ตาม ADA guideline</t>
        </is>
      </c>
      <c r="C40" s="166" t="inlineStr"/>
      <c r="D40" s="166" t="inlineStr">
        <is>
          <t>FPG 70-130, HbA1c &lt; 10</t>
        </is>
      </c>
      <c r="E40" s="166" t="inlineStr">
        <is>
          <t>FPG 70-150, HbA1c &lt; 7</t>
        </is>
      </c>
      <c r="F40" s="166" t="inlineStr">
        <is>
          <t>FPG 70-130, HbA1c &lt; 7</t>
        </is>
      </c>
      <c r="G40" s="166" t="inlineStr">
        <is>
          <t>FPG 80-150, HbA1c &lt; 10</t>
        </is>
      </c>
      <c r="H40" s="166" t="inlineStr">
        <is>
          <t>FPG 80-130, HbA1c &lt; 7</t>
        </is>
      </c>
      <c r="I40" s="167" t="inlineStr">
        <is>
          <t>5</t>
        </is>
      </c>
      <c r="J40" s="166" t="inlineStr">
        <is>
          <t>✅ คำตอบที่ถูกต้อง: ข้อ จ. FPG 80-130, HbA1c &lt; 7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FPG 80-130, HbA1c &lt; 7 ตาม ADA guidelines สำหรับผู้ป่วยเบาหวานทั่วไป (ยกเว้นผู้สูงอายุที่มีโรคประจำตัวซับซ้อนมากหรือมี frailty) เป้าหมายมาตรฐานคือ FPG 80-130 mg/dL และ HbA1c
🔍 ข้ออื่นผิดเพราะอะไร:
• ข้อ ก. (FPG 70-130, HbA1c &lt; 10): เป้าหมาย HbA1c &lt; 10% สูงเกินไป และเสี่ยงต่อการเกิดภาวะแทรกซ้อนของเบาหวานในอนาคต
• ข้อ ข. (FPG 70-150, HbA1c &lt; 7): FPG 70-150 mg/dL ขอบเขตบนกว้างเกินไปและไม่สอดคล้องกับ ADA Guideline ที่แนะนำ 80-130 mg/dL
• ข้อ ค. (FPG 70-130, HbA1c &lt; 7): FPG 70-130 mg/dL ตัวเลข 70 mg/dL ต่ำเกินไปสำหรับขอบเขตล่างของระดับเป้าหมาย เสี่ยงน้ำตาลตกเกินไป
• ข้อ ง. (FPG 80-150, HbA1c &lt; 10): HbA1c &lt; 10% ถือเป็นระดับน้ำตาลที่ควบคุมไม่ได้ตามมาตรฐานของ ADA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Hypoglycemia Risk: เป็น second-generation sulfonylurea กระตุ้น insulin secretion มีความเสี่ยงต่อ hypoglycemia สูง โดยเฉพาะผู้สูงอายุหรืออดอาหาร
• Renal Clearance: ขับออกทางไตเป็น metabolite ที่ inactive จึงปลอดภัยใน CKD มากกว่า glibenclamide/glyburide</t>
        </is>
      </c>
      <c r="K40" s="166" t="inlineStr"/>
      <c r="L40" s="166" t="inlineStr">
        <is>
          <t>Endocrine</t>
        </is>
      </c>
      <c r="M40" s="166" t="inlineStr">
        <is>
          <t>Diabetes mellitus</t>
        </is>
      </c>
      <c r="N40" s="165" t="inlineStr">
        <is>
          <t>Clinic</t>
        </is>
      </c>
      <c r="O40" s="166" t="inlineStr">
        <is>
          <t>ข้อ 42 Pharma Plus เล่มม่วง (เฉลยข้อ จ)</t>
        </is>
      </c>
      <c r="P40" s="165" t="inlineStr">
        <is>
          <t>แบบฝึกหัด</t>
        </is>
      </c>
      <c r="Q40" s="165" t="inlineStr">
        <is>
          <t>เล่มม่วง</t>
        </is>
      </c>
      <c r="R40" s="165" t="inlineStr"/>
    </row>
    <row r="41" ht="24" customHeight="1" s="49">
      <c r="A41" s="167" t="n">
        <v>39</v>
      </c>
      <c r="B41" s="166" t="inlineStr">
        <is>
          <t>สถานการณ์ที่ 7
CC: ชายไทยอายุ 68 ปี นำผลทางห้องปฏิบัติการจากโรงพยาบาลมาขอคำปรึกษา
HPI: ผู้ป่วยมีปัสสาวะบ่อยตอนกลางคืน
PMH: เบาหวานและความดันโลหิตสูง 18 ปี รักษาที่โรงพยาบาลใกล้บ้านด้วยยาลดระดับน้ำตาลในเลือด
MED: Voglibose 1x3 pc
Glipizide 1x2 ac
Enalapril 1x1 pc เช้า
FH: มารดามีประวัติเป็นโรคเบาหวานและความดันโลหิตสูง
SH: ไม่สูบบุหรี่ไม่ดื่มเหล้า ชอบรับประทานอาหารหวาน ไม่ออกกำลังกาย
LAB: BP 160/90 mmHg, FPG 160 mg/dl, HbA1c 8.2%
ข้อใดเป็นการให้คำแนะนำที่ถูกต้องในการรับประทานยา voglibose</t>
        </is>
      </c>
      <c r="C41" s="166" t="inlineStr"/>
      <c r="D41" s="166" t="inlineStr">
        <is>
          <t>รับประทานหลังอาหารทันที</t>
        </is>
      </c>
      <c r="E41" s="166" t="inlineStr">
        <is>
          <t>รับประทานก่อนอาหาร 30 นาที และให้อยู่ในท่านั่งห้ามนอน</t>
        </is>
      </c>
      <c r="F41" s="166" t="inlineStr">
        <is>
          <t>รับประทานโดยเคี้ยวพร้อมอาหารคำแรก</t>
        </is>
      </c>
      <c r="G41" s="166" t="inlineStr">
        <is>
          <t>รับประทานหลังอาหารไขมันเพื่อเพิ่มการดูดซึม</t>
        </is>
      </c>
      <c r="H41" s="166" t="inlineStr">
        <is>
          <t>ห้ามรับประทานพร้อมกับนม</t>
        </is>
      </c>
      <c r="I41" s="167" t="inlineStr">
        <is>
          <t>3</t>
        </is>
      </c>
      <c r="J41" s="166" t="inlineStr">
        <is>
          <t>✅ คำตอบที่ถูกต้อง: ข้อ ค. รับประทานโดยเคี้ยวพร้อมอาหารคำแรก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รับประทานโดยเคี้ยวพร้อมอาหารคำแรก Voglibose เป็นยาในกลุ่ม alpha-glucosidase inhibitor ซึ่งออกฤทธิ์โดยการยับยั้งเอนไซม์ย่อยคาร์โบไฮเดรตที่ลำไส้เล็ก วิธีการรับประทานที่ถูกต้องคือรับประทานพร้อมกับอาหารคำแรก (หรือเคี้ยวร่วมกับอาหารคำแรก) เพื่อให้ยาออกฤทธิ์ชะลอการดูดซึมกลูโคสหลังมื้ออาหาร
🔍 ข้ออื่นผิดเพราะอะไร:
• ข้อ ก. (รับประทานหลังอาหารทันที): การรับประทานหลังอาหารทันทีจะทำให้ยาเข้าไปยับยั้งเอนไซม์ Alpha-glucosidase ไม่ทัน การย่อยแป้งจะเกิดขึ้นไปแล้ว ยาจึงไม่ได้ผล
• ข้อ ข. (รับประทานก่อนอาหาร 30 นาที และให้อยู่ในท่านั่งห้ามนอน): รับประทานก่อนอาหาร 30 นาที เป็นคำแนะนำของยา Sulfonylureas หรือ Glinides ไม่ใช่ของ Voglibose
• ข้อ ง. (รับประทานหลังอาหารไขมันเพื่อเพิ่มการดูดซึม): Voglibose เป็นยายับยั้งการย่อยคาร์โบไฮเดรตในลำไส้ การทานพร้อมอาหารไขมันไม่ช่วยเพิ่มการดูดซึมยาและไม่ตรงกับเป้าหมายของยา
• ข้อ จ. (ห้ามรับประทานพร้อมกับนม): นมมีน้ำตาลแลคโตส ซึ่งเอนไซม์ย่อยแลคโตสถูกยับยั้งด้วยยาตัวนี้น้อยมาก ข้อห้ามนี้จึงไม่ถูกต้อง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Hypoglycemia Risk: เป็น second-generation sulfonylurea กระตุ้น insulin secretion มีความเสี่ยงต่อ hypoglycemia สูง โดยเฉพาะผู้สูงอายุหรืออดอาหาร
• Renal Clearance: ขับออกทางไตเป็น metabolite ที่ inactive จึงปลอดภัยใน CKD มากกว่า glibenclamide/glyburide</t>
        </is>
      </c>
      <c r="K41" s="166" t="inlineStr"/>
      <c r="L41" s="166" t="inlineStr">
        <is>
          <t>Endocrine</t>
        </is>
      </c>
      <c r="M41" s="166" t="inlineStr">
        <is>
          <t>Diabetes mellitus</t>
        </is>
      </c>
      <c r="N41" s="165" t="inlineStr">
        <is>
          <t>Clinic</t>
        </is>
      </c>
      <c r="O41" s="166" t="inlineStr">
        <is>
          <t>ข้อ 43 Pharma Plus เล่มม่วง (เฉลยข้อ ค)</t>
        </is>
      </c>
      <c r="P41" s="165" t="inlineStr">
        <is>
          <t>แบบฝึกหัด</t>
        </is>
      </c>
      <c r="Q41" s="165" t="inlineStr">
        <is>
          <t>เล่มม่วง</t>
        </is>
      </c>
      <c r="R41" s="165" t="inlineStr"/>
    </row>
    <row r="42" ht="24" customHeight="1" s="49">
      <c r="A42" s="167" t="n">
        <v>40</v>
      </c>
      <c r="B42" s="166" t="inlineStr">
        <is>
          <t>เกี่ยวกับ glipizide ข้อใดผิด</t>
        </is>
      </c>
      <c r="C42" s="166" t="inlineStr"/>
      <c r="D42" s="166" t="inlineStr">
        <is>
          <t>glipizide มีคุณสมบัติค่อนข้าง non-polar</t>
        </is>
      </c>
      <c r="E42" s="166" t="inlineStr">
        <is>
          <t>glipizide เมื่อละลายในต่างละลายได้ดี</t>
        </is>
      </c>
      <c r="F42" s="166" t="inlineStr">
        <is>
          <t>การเตรียมยา glipizide แบบ extended release tablet ไม่จำเป็นต้องทำในรูป salt form</t>
        </is>
      </c>
      <c r="G42" s="166" t="inlineStr">
        <is>
          <t>Glipizide มีสูตรโครงสร้างคล้ายกับ metformin</t>
        </is>
      </c>
      <c r="H42" s="166" t="inlineStr">
        <is>
          <t>Glipizide จัดอยู่ในกลุ่ม second generation drug ของการรักษา type 2 diabetes</t>
        </is>
      </c>
      <c r="I42" s="167" t="inlineStr">
        <is>
          <t>4</t>
        </is>
      </c>
      <c r="J42" s="166" t="inlineStr">
        <is>
          <t>✅ คำตอบที่ถูกต้อง: ข้อ ง. Glipizide มีสูตรโครงสร้างคล้ายกับ metformin
💡 Background:
การบริบาลผู้ป่วยเบาหวานชนิดที่ 2 (T2DM) เน้นควบคุม HbA1c ควบคู่กับการเลือกยาที่มี cardiorenal protection ในผู้ป่วยที่มีโรคร่วม
🎯 ทำไมข้อนี้ถึงถูก:
Glipizide มีสูตรโครงสร้างคล้ายกับ metformin Glipizide จัดเป็น second-generation sulfonylurea ซึ่งมีโครงสร้างทางเคมีเป็นอนุพันธ์ของ sulfonylurea ด้านข้างต่อกับ cyclohexyl pyrazine ring ไม่ได้มีโครงสร้างคล้ายกับ metformin (ซึ่งเป็นยาในกลุ่ม biguanide มีโครงสร้างเป็น guanidine rings คู่)
🔍 ข้ออื่นผิดเพราะอะไร:
• ข้อ ก. (glipizide มีคุณสมบัติค่อนข้าง non-polar): เป็น Second-generation Sulfonylurea กระตุ้น insulin secretion เสี่ยงต่อ hypoglycemia และ weight gain ขับออกทางตับเด่นกว่า glibenclamide จึงปลอดภัยกว่าในผู้สูงอายุ/CKD
• ข้อ ข. (glipizide เมื่อละลายในต่างละลายได้ดี): เป็น Second-generation Sulfonylurea กระตุ้น insulin secretion เสี่ยงต่อ hypoglycemia และ weight gain ขับออกทางตับเด่นกว่า glibenclamide จึงปลอดภัยกว่าในผู้สูงอายุ/CKD
• ข้อ ค. (การเตรียมยา glipizide แบบ extended release tablet ไม่จำเป็นต้องทำในรูป salt form): เป็น Second-generation Sulfonylurea กระตุ้น insulin secretion เสี่ยงต่อ hypoglycemia และ weight gain ขับออกทางตับเด่นกว่า glibenclamide จึงปลอดภัยกว่าในผู้สูงอายุ/CKD
• ข้อ จ. (Glipizide จัดอยู่ในกลุ่ม second generation drug ของการรักษา type 2 diabetes): เป็น Second-generation Sulfonylurea กระตุ้น insulin secretion เสี่ยงต่อ hypoglycemia และ weight gain ขับออกทางตับเด่นกว่า glibenclamide จึงปลอดภัยกว่าในผู้สูงอายุ/CKD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42" s="166" t="inlineStr"/>
      <c r="L42" s="166" t="inlineStr">
        <is>
          <t>Endocrine</t>
        </is>
      </c>
      <c r="M42" s="166" t="inlineStr">
        <is>
          <t>Diabetes mellitus</t>
        </is>
      </c>
      <c r="N42" s="165" t="inlineStr">
        <is>
          <t>Clinic</t>
        </is>
      </c>
      <c r="O42" s="166" t="inlineStr">
        <is>
          <t>ข้อ 50 Pharma Plus เล่มม่วง (เฉลยข้อ ง)</t>
        </is>
      </c>
      <c r="P42" s="165" t="inlineStr">
        <is>
          <t>แบบฝึกหัด</t>
        </is>
      </c>
      <c r="Q42" s="165" t="inlineStr">
        <is>
          <t>เล่มม่วง</t>
        </is>
      </c>
      <c r="R42" s="165" t="inlineStr"/>
    </row>
    <row r="43" ht="24" customHeight="1" s="49">
      <c r="A43" s="167" t="n">
        <v>41</v>
      </c>
      <c r="B43" s="166" t="inlineStr">
        <is>
          <t>Rosiglitazone เป็นยาลดระดับน้ำตาลในเลือดที่ ห้ามใช้ ในโรคเบาหวานชนิดที่ 1 เพราะ</t>
        </is>
      </c>
      <c r="C43" s="166" t="inlineStr"/>
      <c r="D43" s="166" t="inlineStr">
        <is>
          <t>ลดระดับน้ำตาลในเลือดได้น้อยเมื่อให้ร่วมกับ insulin</t>
        </is>
      </c>
      <c r="E43" s="166" t="inlineStr">
        <is>
          <t>ลดระดับ insulin</t>
        </is>
      </c>
      <c r="F43" s="166" t="inlineStr">
        <is>
          <t>ทำให้ insulin ไม่สามารถออกฤทธิ์ได้เต็มที่</t>
        </is>
      </c>
      <c r="G43" s="166" t="inlineStr">
        <is>
          <t>อาจทำให้ระดับน้ำตาลในเลือดลดลงจนเกิด hypoglycemia</t>
        </is>
      </c>
      <c r="H43" s="166" t="inlineStr">
        <is>
          <t>ต้องอาศัย insulin ในการออกฤทธิ์ เนื่องจากจะช่วยเพิ่มความไวตัวรับของ insulin</t>
        </is>
      </c>
      <c r="I43" s="167" t="inlineStr">
        <is>
          <t>5</t>
        </is>
      </c>
      <c r="J43" s="166" t="inlineStr">
        <is>
          <t>✅ คำตอบที่ถูกต้อง: ข้อ จ. ต้องอาศัย insulin ในการออกฤทธิ์ เนื่องจากจะช่วยเพิ่มความไวตัวรับของ insulin
💡 Background:
การบริบาลผู้ป่วยเบาหวานชนิดที่ 2 (T2DM) เน้นควบคุม HbA1c ควบคู่กับการเลือกยาที่มี cardiorenal protection ในผู้ป่วยที่มีโรคร่วม
🎯 ทำไมข้อนี้ถึงถูก:
ต้องอาศัย insulin ในการออกฤทธิ์ เนื่องจากจะช่วยเพิ่มความไวตัวรับของ insulin ยาในกลุ่ม Thiazolidinediones (เช่น Rosiglitazone) เป็น PPAR-γ agonist ที่ทำหน้าที่เพิ่มความไวของเนื้อเยื่อต่ออินซูลิน (insulin sensitizer) ดังนั้นจึงจำเป็นต้องมีอินซูลิน (endogenous หรือ exogenous insulin) มาช่วยออกฤทธิ์ ในผู้ป่วยเบาหวานชนิดที่ 1 จะขาดอินซูลินโดยสิ้นเชิง การใช้ยา TZDs เดี่ยว ๆ จึงไม่เกิดประโยชน์และไม่มีความหมายในการรักษา
🔍 ข้ออื่นผิดเพราะอะไร:
• ข้อ ก. (ลดระดับน้ำตาลในเลือดได้น้อยเมื่อให้ร่วมกับ insulin): Rosiglitazone ออกฤทธิ์ได้ดีเมื่อมีอินซูลิน แต่ใน DM type 1 ผู้ป่วยไม่มีอินซูลินเลย ยาจึงไม่ได้ผล ไม่ใช่เพียงแค่ลดน้ำตาลได้น้อย
• ข้อ ข. (ลดระดับ insulin): ยากลุ่มนี้ไม่ได้ลดระดับอินซูลินในเลือด แต่ทำหน้าที่เพิ่มความไวต่ออินซูลิน (Insulin sensitizer)
• ข้อ ค. (ทำให้ insulin ไม่สามารถออกฤทธิ์ได้เต็มที่): ยาช่วยให้ตัวรับอินซูลินตอบสนองดีขึ้น ไม่ได้ไปขัดขวางหรือทำให้อินซูลินออกฤทธิ์ไม่ได้เต็มที่
• ข้อ ง. (อาจทำให้ระดับน้ำตาลในเลือดลดลงจนเกิด hypoglycemia): TZDs แทบไม่ทำให้เกิดภาวะ Hypoglycemia เมื่อใช้เดี่ยวๆ และไม่ได้เป็นสาเหตุหลักที่ห้ามใช้ใน DM type 1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43" s="166" t="inlineStr"/>
      <c r="L43" s="166" t="inlineStr">
        <is>
          <t>Endocrine</t>
        </is>
      </c>
      <c r="M43" s="166" t="inlineStr">
        <is>
          <t>Diabetes mellitus</t>
        </is>
      </c>
      <c r="N43" s="165" t="inlineStr">
        <is>
          <t>Clinic</t>
        </is>
      </c>
      <c r="O43" s="166" t="inlineStr">
        <is>
          <t>ข้อ 51 Pharma Plus เล่มม่วง (เฉลยข้อ จ)</t>
        </is>
      </c>
      <c r="P43" s="165" t="inlineStr">
        <is>
          <t>แบบฝึกหัด</t>
        </is>
      </c>
      <c r="Q43" s="165" t="inlineStr">
        <is>
          <t>เล่มม่วง</t>
        </is>
      </c>
      <c r="R43" s="165" t="inlineStr"/>
    </row>
    <row r="44" ht="24" customHeight="1" s="49">
      <c r="A44" s="167" t="n">
        <v>42</v>
      </c>
      <c r="B44" s="166" t="inlineStr">
        <is>
          <t>ผลข้างเคียงสำคัญที่ต้องมีการเฝ้าระวังเป็นพิเศษสำหรับการใช้ยาในกลุ่ม thiazolidinedione คือ</t>
        </is>
      </c>
      <c r="C44" s="166" t="inlineStr"/>
      <c r="D44" s="166" t="inlineStr">
        <is>
          <t>Renal toxicity</t>
        </is>
      </c>
      <c r="E44" s="166" t="inlineStr">
        <is>
          <t>Retinopathy</t>
        </is>
      </c>
      <c r="F44" s="166" t="inlineStr">
        <is>
          <t>Hepatotoxicity</t>
        </is>
      </c>
      <c r="G44" s="166" t="inlineStr">
        <is>
          <t>Hemolytic anemia</t>
        </is>
      </c>
      <c r="H44" s="166" t="inlineStr">
        <is>
          <t>Cardiotoxicity</t>
        </is>
      </c>
      <c r="I44" s="167" t="inlineStr">
        <is>
          <t>3</t>
        </is>
      </c>
      <c r="J44" s="166" t="inlineStr">
        <is>
          <t>✅ คำตอบที่ถูกต้อง: ข้อ ค. Hepatotoxicity
💡 Background:
การบริบาลผู้ป่วยเบาหวานชนิดที่ 2 (T2DM) เน้นควบคุม HbA1c ควบคู่กับการเลือกยาที่มี cardiorenal protection ในผู้ป่วยที่มีโรคร่วม
🎯 ทำไมข้อนี้ถึงถูก:
Hepatotoxicity ยาในกลุ่ม Thiazolidinediones (เช่น Troglitazone ซึ่งถูกถอนออกจากตลาด และตระกูล TZDs ปัจจุบัน) มีรายงานความเป็นพิษต่อตับ (Hepatotoxicity) อย่างเด่นชัด ทำให้ต้องมีการตรวจติดตามการทำงานของตับ (Liver function tests) เป็นระยะในช่วงเริ่มใช้ยา
🔍 ข้ออื่นผิดเพราะอะไร:
• ข้อ ก. (Renal toxicity): ยากลุ่ม TZDs ขับออกทางตับและอุจจาระเป็นหลัก ไม่มีพิษต่อไต (Renal toxicity)
• ข้อ ข. (Retinopathy): ยากลุ่มนี้อาจทำให้เกิด Macular edema แต่ผลข้างเคียงสำคัญที่เคยทำให้ยาในกลุ่มนี้ถูกถอดจากตลาดคือพิษต่อตับ
• ข้อ ง. (Hemolytic anemia): Hemolytic anemia ไม่ใช่ผลข้างเคียงที่เกี่ยวข้องกับยากลุ่ม Thiazolidinediones
• ข้อ จ. (Cardiotoxicity): แม้ยาจะเพิ่มความเสี่ยง Heart failure จากการคั่งของน้ำ (Fluid retention) แต่ประวัติเรื่อง Hepatotoxicity (เช่น Troglitazone) ทำให้กลุ่มนี้ต้องเจาะเฝ้าระวังเอนไซม์ตับเสมอ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44" s="166" t="inlineStr"/>
      <c r="L44" s="166" t="inlineStr">
        <is>
          <t>Endocrine</t>
        </is>
      </c>
      <c r="M44" s="166" t="inlineStr">
        <is>
          <t>Diabetes mellitus</t>
        </is>
      </c>
      <c r="N44" s="165" t="inlineStr">
        <is>
          <t>Clinic</t>
        </is>
      </c>
      <c r="O44" s="166" t="inlineStr">
        <is>
          <t>ข้อ 52 Pharma Plus เล่มม่วง (เฉลยข้อ ค จ)</t>
        </is>
      </c>
      <c r="P44" s="165" t="inlineStr">
        <is>
          <t>แบบฝึกหัด</t>
        </is>
      </c>
      <c r="Q44" s="165" t="inlineStr">
        <is>
          <t>เล่มม่วง</t>
        </is>
      </c>
      <c r="R44" s="165" t="inlineStr"/>
    </row>
    <row r="45" ht="24" customHeight="1" s="49">
      <c r="A45" s="167" t="n">
        <v>43</v>
      </c>
      <c r="B45" s="166" t="inlineStr">
        <is>
          <t>ทำไม insulin ต้องให้แบบฉีด</t>
        </is>
      </c>
      <c r="C45" s="166" t="inlineStr"/>
      <c r="D45" s="166" t="inlineStr">
        <is>
          <t>เพื่อให้ไร้เชื้อ</t>
        </is>
      </c>
      <c r="E45" s="166" t="inlineStr">
        <is>
          <t>เพื่อความคงสภาพ</t>
        </is>
      </c>
      <c r="F45" s="166" t="inlineStr">
        <is>
          <t>เพื่อให้ออกฤทธิ์เร็ว</t>
        </is>
      </c>
      <c r="G45" s="166" t="inlineStr">
        <is>
          <t>เพื่อให้ออกฤทธิ์ต่อเนื่อง</t>
        </is>
      </c>
      <c r="H45" s="166" t="inlineStr">
        <is>
          <t>เพื่อหลีกเลี่ยงการถูกทำลายในทางเดินอาหาร</t>
        </is>
      </c>
      <c r="I45" s="167" t="inlineStr">
        <is>
          <t>5</t>
        </is>
      </c>
      <c r="J45" s="166" t="inlineStr">
        <is>
          <t>✅ คำตอบที่ถูกต้อง: ข้อ จ. เพื่อหลีกเลี่ยงการถูกทำลายในทางเดินอาหาร
💡 Background:
การบริบาลผู้ป่วยเบาหวานชนิดที่ 2 (T2DM) เน้นควบคุม HbA1c ควบคู่กับการเลือกยาที่มี cardiorenal protection ในผู้ป่วยที่มีโรคร่วม
🎯 ทำไมข้อนี้ถึงถูก:
เพื่อหลีกเลี่ยงการถูกทำลายในทางเดินอาหาร Insulin เป็นโปรตีน/เปปไทด์ขนาดเล็ก (polypeptide) หากรับประทานทางปากจะถูกย่อยสลายด้วยเอนไซม์โปรติเอส (proteolytic enzymes) และกรดในทางเดินอาหาร ทำให้สูญเสียโครงสร้างและฤทธิ์ทางยา จึงจำเป็นต้องให้โดยวิธีการฉีดเท่านั้น
🔍 ข้ออื่นผิดเพราะอะไร:
• ข้อ ก. (เพื่อให้ไร้เชื้อ): การบริหารยาทางฉีดไม่ได้มีวัตถุประสงค์หลักเพื่อความไร้เชื้อ แต่อินซูลินเป็นเปปไทด์ฮอร์โมนจึงถูกย่อยทำลายได้ในทางเดินอาหาร
• ข้อ ข. (เพื่อความคงสภาพ): ความคงสภาพของอินซูลินขึ้นอยู่กับการเก็บรักษาที่อุณหภูมิเหมาะสม ไม่ใช่เหตุผลหลักที่ต้องบริหารด้วยการฉีด
• ข้อ ค. (เพื่อให้ออกฤทธิ์เร็ว): ความเร็วในการออกฤทธิ์ขึ้นอยู่กับการปรับแต่งโครงสร้างโมเลกุล เช่น rapid-acting insulin ไม่ใช่จุดประสงค์หลักของการให้ยาทางฉีด
• ข้อ ง. (เพื่อให้ออกฤทธิ์ต่อเนื่อง): การออกฤทธิ์ต่อเนื่องทำได้โดยการเติมสารเช่น protamine หรือปรับค่า pH ไม่ใช่เหตุผลตั้งต้นของการไม่ให้ยารับประทาน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45" s="166" t="inlineStr"/>
      <c r="L45" s="166" t="inlineStr">
        <is>
          <t>Endocrine</t>
        </is>
      </c>
      <c r="M45" s="166" t="inlineStr">
        <is>
          <t>Diabetes mellitus</t>
        </is>
      </c>
      <c r="N45" s="165" t="inlineStr">
        <is>
          <t>Clinic</t>
        </is>
      </c>
      <c r="O45" s="166" t="inlineStr">
        <is>
          <t>ข้อ 53 Pharma Plus เล่มม่วง (เฉลยข้อ จ)</t>
        </is>
      </c>
      <c r="P45" s="165" t="inlineStr">
        <is>
          <t>แบบฝึกหัด</t>
        </is>
      </c>
      <c r="Q45" s="165" t="inlineStr">
        <is>
          <t>เล่มม่วง</t>
        </is>
      </c>
      <c r="R45" s="165" t="inlineStr"/>
    </row>
    <row r="46" ht="24" customHeight="1" s="49">
      <c r="A46" s="167" t="n">
        <v>44</v>
      </c>
      <c r="B46" s="166" t="inlineStr">
        <is>
          <t>ข้อใดผิดเกี่ยวกับ insulin</t>
        </is>
      </c>
      <c r="C46" s="166" t="inlineStr"/>
      <c r="D46" s="166" t="inlineStr">
        <is>
          <t>Lispro คือการสลับตำแหน่งของ amino acid proline เป็น lysine เพื่อให้ออกฤทธิ์เร็ว</t>
        </is>
      </c>
      <c r="E46" s="166" t="inlineStr">
        <is>
          <t>Protamine ใน NPH ทำให้ออกฤทธิ์เร็ว</t>
        </is>
      </c>
      <c r="F46" s="166" t="inlineStr">
        <is>
          <t>ใน phosphate buffers ไม่สามารถผสม lente</t>
        </is>
      </c>
      <c r="G46" s="166" t="inlineStr">
        <is>
          <t>Insulin ในท้องตลาด มักจะเป็นแบบกึ่งสังเคราะห์ของหมูและวัว</t>
        </is>
      </c>
      <c r="H46" s="166" t="inlineStr">
        <is>
          <t>ไม่มีข้อใดถูก</t>
        </is>
      </c>
      <c r="I46" s="167" t="inlineStr">
        <is>
          <t>2</t>
        </is>
      </c>
      <c r="J46" s="166" t="inlineStr">
        <is>
          <t>✅ คำตอบที่ถูกต้อง: ข้อ ข. Protamine ใน NPH ทำให้ออกฤทธิ์เร็ว
💡 Background:
การบริบาลผู้ป่วยเบาหวานชนิดที่ 2 (T2DM) เน้นควบคุม HbA1c ควบคู่กับการเลือกยาที่มี cardiorenal protection ในผู้ป่วยที่มีโรคร่วม
🎯 ทำไมข้อนี้ถึงถูก:
Protamine ใน NPH ทำให้ออกฤทธิ์เร็ว Protamine ใน NPH (Neutral Protamine Hagedorn) ทำหน้าที่จับกับ insulin เพื่อชะลอการดูดซึม ส่งผลให้ตัวยามีระยะเวลาออกฤทธิ์นานขึ้น (Intermediate-acting) ไม่ได้ทำให้ออกฤทธิ์เร็ว ดังนั้นข้อนี้จึงกล่าวผิด
🔍 ข้ออื่นผิดเพราะอะไร:
• ข้อ ก. (Lispro คือการสลับตำแหน่งของ amino acid proline เป็น lysine เพื่อให้ออกฤทธิ์เร็ว): Lispro เป็นอินซูลินที่เกิดจากการสลับตำแหน่งกรดอะมิโน proline และ lysine เพื่อลดการจับตัวเป็น hexamer ทำให้ออกฤทธิ์เร็วขึ้น ซึ่งเป็นข้อมูลที่ถูกต้อง
• ข้อ ค. (ใน phosphate buffers ไม่สามารถผสม lente): Lente insulin อาศัย zinc ในการสร้างผลึก หากผสมกับ phosphate buffer จะทำให้สังกะสีตกตะกอนเป็น zinc phosphate เสียสภาพการออกฤทธิ์ ซึ่งเป็นข้อความที่ถูกต้อง
• ข้อ ง. (Insulin ในท้องตลาด มักจะเป็นแบบกึ่งสังเคราะห์ของหมูและวัว): ในอดีตอินซูลินสกัดจากตับอ่อนของหมูและวัวซึ่งมีโครงสร้างใกล้เคียงมนุษย์ ก่อนจะพัฒนาเป็น recombinant human insulin ในปัจจุบัน
• ข้อ จ. (ไม่มีข้อใดถูก): มีตัวเลือกที่ผิดอย่างชัดเจนคือตัวเลือก ข จึงไม่สามารถตอบข้อนี้ได้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46" s="166" t="inlineStr"/>
      <c r="L46" s="166" t="inlineStr">
        <is>
          <t>Endocrine</t>
        </is>
      </c>
      <c r="M46" s="166" t="inlineStr">
        <is>
          <t>Diabetes mellitus</t>
        </is>
      </c>
      <c r="N46" s="165" t="inlineStr">
        <is>
          <t>Clinic</t>
        </is>
      </c>
      <c r="O46" s="166" t="inlineStr">
        <is>
          <t>ข้อ 54 Pharma Plus เล่มม่วง (เฉลยข้อ ข ง)</t>
        </is>
      </c>
      <c r="P46" s="165" t="inlineStr">
        <is>
          <t>แบบฝึกหัด</t>
        </is>
      </c>
      <c r="Q46" s="165" t="inlineStr">
        <is>
          <t>เล่มม่วง</t>
        </is>
      </c>
      <c r="R46" s="165" t="inlineStr"/>
    </row>
    <row r="47" ht="24" customHeight="1" s="49">
      <c r="A47" s="167" t="n">
        <v>45</v>
      </c>
      <c r="B47" s="166" t="inlineStr">
        <is>
          <t>ข้อใดเป็นข้อบ่งใช้ของ acarbose</t>
        </is>
      </c>
      <c r="C47" s="166" t="inlineStr"/>
      <c r="D47" s="166" t="inlineStr">
        <is>
          <t>กระเพาะปัสสาวะอักเสบ</t>
        </is>
      </c>
      <c r="E47" s="166" t="inlineStr">
        <is>
          <t>ไต</t>
        </is>
      </c>
      <c r="F47" s="166" t="inlineStr">
        <is>
          <t>ตับอักเสบ</t>
        </is>
      </c>
      <c r="G47" s="166" t="inlineStr">
        <is>
          <t>เบาหวาน</t>
        </is>
      </c>
      <c r="H47" s="166" t="inlineStr">
        <is>
          <t>ความดันโลหิตต่ำ</t>
        </is>
      </c>
      <c r="I47" s="167" t="inlineStr">
        <is>
          <t>4</t>
        </is>
      </c>
      <c r="J47" s="166" t="inlineStr">
        <is>
          <t>✅ คำตอบที่ถูกต้อง: ข้อ ง. เบาหวาน
💡 Background:
การบริบาลผู้ป่วยเบาหวานชนิดที่ 2 (T2DM) เน้นควบคุม HbA1c ควบคู่กับการเลือกยาที่มี cardiorenal protection ในผู้ป่วยที่มีโรคร่วม
🎯 ทำไมข้อนี้ถึงถูก:
เบาหวาน Acarbose เป็นยาลดระดับน้ำตาลในเลือดในกลุ่ม Alpha-glucosidase inhibitor ซึ่งใช้รักษาโรคเบาหวาน (Type 2 Diabetes Mellitus) โดยออกฤทธิ์ยับยั้งเอนไซม์ที่ลำไส้เล็กเพื่อชะลอการดูดซึมคาร์โบไฮเดรต
🔍 ข้ออื่นผิดเพราะอะไร:
• ข้อ ก. (กระเพาะปัสสาวะอักเสบ): Acarbose ไม่มีฤทธิ์ต้านเชื้อแบคทีเรียหรือรักษาการติดเชื้อในทางเดินปัสสาวะ
• ข้อ ข. (ไต): ยาไม่ได้มีข้อบ่งใช้สำหรับรักษาโรคไต และต้องระวังการใช้ในผู้ป่วยที่มีการทำงานของไตบกพร่องรุนแรง
• ข้อ ค. (ตับอักเสบ): Acarbose ไม่ได้มีข้อบ่งใช้รักษาตับอักเสบ และอาจพบเอนไซม์ตับสูงขึ้นได้เมื่อใช้ในขนาดยาสูง
• ข้อ จ. (ความดันโลหิตต่ำ): Acarbose ไม่ได้มีผลต่อการควบคุมความดันโลหิตและไม่ได้ใช้รักษาภาวะความดันโลหิตต่ำ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47" s="166" t="inlineStr"/>
      <c r="L47" s="166" t="inlineStr">
        <is>
          <t>Endocrine</t>
        </is>
      </c>
      <c r="M47" s="166" t="inlineStr">
        <is>
          <t>Diabetes mellitus</t>
        </is>
      </c>
      <c r="N47" s="165" t="inlineStr">
        <is>
          <t>Clinic</t>
        </is>
      </c>
      <c r="O47" s="166" t="inlineStr">
        <is>
          <t>ข้อ 55 Pharma Plus เล่มม่วง (เฉลยข้อ ง)</t>
        </is>
      </c>
      <c r="P47" s="165" t="inlineStr">
        <is>
          <t>แบบฝึกหัด</t>
        </is>
      </c>
      <c r="Q47" s="165" t="inlineStr">
        <is>
          <t>เล่มม่วง</t>
        </is>
      </c>
      <c r="R47" s="165" t="inlineStr"/>
    </row>
    <row r="48" ht="24" customHeight="1" s="49">
      <c r="A48" s="167" t="n">
        <v>46</v>
      </c>
      <c r="B48" s="166" t="inlineStr">
        <is>
          <t>ยาใดทำให้เกิด hyperglycemia และ hypokalemia</t>
        </is>
      </c>
      <c r="C48" s="166" t="inlineStr"/>
      <c r="D48" s="166" t="inlineStr">
        <is>
          <t>Hydrocortisone</t>
        </is>
      </c>
      <c r="E48" s="166" t="inlineStr">
        <is>
          <t>Chlorpropamide</t>
        </is>
      </c>
      <c r="F48" s="166" t="inlineStr">
        <is>
          <t>Hydrochlorothiazide</t>
        </is>
      </c>
      <c r="G48" s="166" t="inlineStr">
        <is>
          <t>Bumetanide</t>
        </is>
      </c>
      <c r="H48" s="166" t="inlineStr">
        <is>
          <t>Prednisone</t>
        </is>
      </c>
      <c r="I48" s="167" t="inlineStr">
        <is>
          <t>3</t>
        </is>
      </c>
      <c r="J48" s="166" t="inlineStr">
        <is>
          <t>✅ คำตอบที่ถูกต้อง: ข้อ ค. Hydrochlorothiazide
💡 Background:
การบริบาลผู้ป่วยเบาหวานชนิดที่ 2 (T2DM) เน้นควบคุม HbA1c ควบคู่กับการเลือกยาที่มี cardiorenal protection ในผู้ป่วยที่มีโรคร่วม
🎯 ทำไมข้อนี้ถึงถูก:
Hydrochlorothiazide (ยาขับปัสสาวะกลุ่ม Thiazide) มีผลข้างเคียงสำคัญคือทำให้เกิดภาวะระดับน้ำตาลในเลือดสูง (hyperglycemia) ภาวะไขมันในเลือดสูง และภาวะโพแทสเซียมในเลือดต่ำ (hypokalemia) จากการขับโพแทสเซียมออกทางไตเพิ่มขึ้น
🔍 ข้ออื่นผิดเพราะอะไร:
• ข้อ ก. (Hydrocortisone): Hydrocortisone เป็นกลูโคคอร์ติคอยด์ที่ทำให้ระดับน้ำตาลในเลือดสูงขึ้น แต่กลไกการเกิด hypokalemia ไม่ได้เด่นชัดเท่ากลุ่มยาขับปัสสาวะในขนาดปกติ
• ข้อ ข. (Chlorpropamide): Chlorpropamide เป็นยาลดระดับน้ำตาลในเลือดกลุ่ม sulfonylurea ซึ่งกระตุ้นการหลั่งอินซูลิน ทำให้เกิดภาวะน้ำตาลในเลือดต่ำ (hypoglycemia)
• ข้อ ง. (Bumetanide): Bumetanide เป็น loop diuretic ที่ทำให้เกิด hypokalemia ได้ แต่ผลในการเพิ่มระดับน้ำตาลในเลือด (hyperglycemia) ต่ำกว่ายาขับปัสสาวะกลุ่ม thiazide
• ข้อ จ. (Prednisone): Prednisone เพิ่มระดับน้ำตาลในเลือดได้จากภาวะดื้ออินซูลิน แต่ไม่ได้มีผลทำให้เกิด hypokalemia อย่างชัดเจนในขนาดยาทั่วไป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Metabolic Disturbances: ทำให้เกิด Hypokalemia, Hyponatremia, Hyperuricemia และ Hyperglycemia
• Renal Cutoff: efficacy ในการลดความดันโลหิตและขับปัสสาวะลดลงอย่างมากเมื่อ eGFR &lt; 30 mL/min (ควรเปลี่ยนเป็น Loop diuretic)</t>
        </is>
      </c>
      <c r="K48" s="166" t="inlineStr"/>
      <c r="L48" s="166" t="inlineStr">
        <is>
          <t>Endocrine</t>
        </is>
      </c>
      <c r="M48" s="166" t="inlineStr">
        <is>
          <t>Diabetes mellitus</t>
        </is>
      </c>
      <c r="N48" s="165" t="inlineStr">
        <is>
          <t>Clinic</t>
        </is>
      </c>
      <c r="O48" s="166" t="inlineStr">
        <is>
          <t>ข้อ 56 Pharma Plus เล่มม่วง (เฉลยข้อ ค)</t>
        </is>
      </c>
      <c r="P48" s="165" t="inlineStr">
        <is>
          <t>แบบฝึกหัด</t>
        </is>
      </c>
      <c r="Q48" s="165" t="inlineStr">
        <is>
          <t>เล่มม่วง</t>
        </is>
      </c>
      <c r="R48" s="165" t="inlineStr"/>
    </row>
    <row r="49" ht="24" customHeight="1" s="49">
      <c r="A49" s="167" t="n">
        <v>47</v>
      </c>
      <c r="B49" s="166" t="inlineStr">
        <is>
          <t>อาการที่เกิดขึ้นกับผู้ป่วยรายนี้ถือเป็น DRP ข้อใด</t>
        </is>
      </c>
      <c r="C49" s="166" t="inlineStr"/>
      <c r="D49" s="166" t="inlineStr">
        <is>
          <t>Non-compliance</t>
        </is>
      </c>
      <c r="E49" s="166" t="inlineStr">
        <is>
          <t>Low dose</t>
        </is>
      </c>
      <c r="F49" s="166" t="inlineStr">
        <is>
          <t>High dose</t>
        </is>
      </c>
      <c r="G49" s="166" t="inlineStr">
        <is>
          <t>Inappropriate treatment</t>
        </is>
      </c>
      <c r="H49" s="166" t="inlineStr">
        <is>
          <t>Adverse drug reaction</t>
        </is>
      </c>
      <c r="I49" s="167" t="inlineStr">
        <is>
          <t>1</t>
        </is>
      </c>
      <c r="J49" s="166" t="inlineStr">
        <is>
          <t>✅ คำตอบที่ถูกต้อง: ข้อ ก. Non-compliance
💡 Background:
การบริบาลผู้ป่วยเบาหวานชนิดที่ 2 (T2DM) เน้นควบคุม HbA1c ควบคู่กับการเลือกยาที่มี cardiorenal protection ในผู้ป่วยที่มีโรคร่วม
🎯 ทำไมข้อนี้ถึงถูก:
Non-compliance เนื่องจากโจทย์ไม่ระบุเคสเฉพาะเจาะจง แต่โดยหลักการจำแนกปัญหาที่เกิดจากยา (DRP) ADR จากยาจัดเป็น Adverse drug reaction (ADR) ตามเกณฑ์ PCNE classification
🔍 ข้ออื่นผิดเพราะอะไร:
• ข้อ ข. (Low dose): ปัญหา Low dose มักเกิดจากการสั่งจ่ายยาต่ำกว่าขนาดมาตรฐานที่ให้ผลการรักษา ไม่ใช่พฤติกรรมการไม่ร่วมมือในการใช้ยาของผู้ป่วย
• ข้อ ค. (High dose): ปัญหา High dose เกิดจากการได้รับยาเกินขนาดรักษาหรือเสี่ยงต่อการเกิดพิษ ซึ่งไม่สอดคล้องกับพฤติกรรมการขาดยา
• ข้อ ง. (Inappropriate treatment): Inappropriate treatment หมายถึงการเลือกใช้ยาที่ผิดข้อบ่งใช้หรือไม่เหมาะสมกับโรค ซึ่งเป็นการตัดสินใจของแพทย์์
• ข้อ จ. (Adverse drug reaction): Adverse drug reaction เป็นปฏิกิริยาไม่พึงประสงค์จากยาที่เกิดขึ้นในขนาดปกติ ไม่ใช่สาเหตุหลักจากการไม่ปฏิบัติตามคำสั่งแพทย์์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49" s="166" t="inlineStr"/>
      <c r="L49" s="166" t="inlineStr">
        <is>
          <t>Endocrine</t>
        </is>
      </c>
      <c r="M49" s="166" t="inlineStr">
        <is>
          <t>Diabetes mellitus</t>
        </is>
      </c>
      <c r="N49" s="165" t="inlineStr">
        <is>
          <t>Clinic</t>
        </is>
      </c>
      <c r="O49" s="166" t="inlineStr">
        <is>
          <t>ข้อ 85 Pharma Plus เล่มม่วง (เฉลยข้อ ก)</t>
        </is>
      </c>
      <c r="P49" s="165" t="inlineStr">
        <is>
          <t>แบบฝึกหัด</t>
        </is>
      </c>
      <c r="Q49" s="165" t="inlineStr">
        <is>
          <t>เล่มม่วง</t>
        </is>
      </c>
      <c r="R49" s="165" t="inlineStr"/>
    </row>
    <row r="50" ht="24" customHeight="1" s="49">
      <c r="A50" s="167" t="n">
        <v>48</v>
      </c>
      <c r="B50" s="166" t="inlineStr">
        <is>
          <t>ยาใดมีผลช่วยลด macrovascular complication ได้</t>
        </is>
      </c>
      <c r="C50" s="166" t="inlineStr"/>
      <c r="D50" s="166" t="inlineStr">
        <is>
          <t>Acarbose และ metformin</t>
        </is>
      </c>
      <c r="E50" s="166" t="inlineStr">
        <is>
          <t>Glipizide และ pioglitazone</t>
        </is>
      </c>
      <c r="F50" s="166" t="inlineStr">
        <is>
          <t>SU และ metformin</t>
        </is>
      </c>
      <c r="G50" s="166" t="inlineStr">
        <is>
          <t>Repaglinide และ SU</t>
        </is>
      </c>
      <c r="H50" s="166" t="inlineStr">
        <is>
          <t>Metformin</t>
        </is>
      </c>
      <c r="I50" s="167" t="n">
        <v>5</v>
      </c>
      <c r="J50" s="166" t="inlineStr">
        <is>
          <t>✅ คำตอบที่ถูกต้อง: ข้อ จ. Metformin
💡 Background:
การลดภาวะแทรกซ้อนทางหลอดเลือดขนาดใหญ่ (Macrovascular complications เช่น Myocardial infarction, Stroke) ในผู้ป่วยเบาหวานชนิดที่ 2 ต้องอาศัยการคุมระดับน้ำตาลควบคู่กับการจัดการปัจจัยเสี่ยงหลอดเลือดหัวใจ
🎯 ทำไมข้อนี้ถึงถูก:
Metformin จากการศึกษาประวัติศาสตร์ระยะยาว UKPDS (United Kingdom Prospective Diabetes Study) และ UKPDS 10-year post-trial follow-up พบว่า Metformin ในผู้ป่วย T2DM ที่มีภาวะน้ำหนักเกิน/อ้วน สามารถลดอุบัติการณ์ของ Myocardial infarction และ All-cause mortality ได้อย่างมีนัยสำคัญทางสถิติเมื่อเทียบกับ conventional therapy ถือเป็นยารับประทานดั้งเดิมที่มีหลักฐาน cardiovascular benefit ชัดเจนที่สุด
🔍 ข้ออื่นผิดเพราะอะไร:
• ข้อ ก. (Acarbose และ metformin): แม้จะมี Metformin แต่ Acarbose ซึ่งเป็น Alpha-glucosidase inhibitor มีหลักฐานการลด macrovascular outcomes ไม่เด่นชัดเท่า Metformin เดี่ยวๆ หรือยากลุ่มใหม่ SGLT2i/GLP-1RA
• ข้อ ข. (Glipizide และ pioglitazone): Glipizide ซึ่งเป็น Sulfonylurea ไม่มีผลลด macrovascular death และเสี่ยงต่อ hypoglycemia ส่วน Pioglitazone เพิ่มความเสี่ยงต่อภาวะน้ำคั่งและ Heart Failure กำเริบ
• ข้อ ค. (SU และ metformin): Sulfonylurea ไม่ได้ลด macrovascular events และการเกิด hypoglycemia สัมพันธ์กับ cardiovascular mortality ที่สูงขึ้น
• ข้อ ง. (Repaglinide และ SU): ยากลุ่มกระตุ้นการหลั่งอินซูลินทั้งสองกลุ่มไม่มีหลักฐานทางคลินิกที่ยืนยันการลดภาวะแทรกซ้อนทางหลอดเลือดขนาดใหญ่
📖 Guideline อ้างอิง:
American Diabetes Association (ADA) Standards of Care in Diabetes 2024 &amp; UKPDS 34 Study (Lancet 1998)
📌 จุดจำก่อนสอบ:
• UKPDS Legacy Effect: Metformin แสดงผลลด MI และ total mortality ต่อเนื่องยาวนานแม้หลังจบการศึกษา
• Modern Cardioprotection: ในผู้ป่วยที่มี ASCVD หรือ high CV risk ปัจจุบันแนะนำเพิ่ม SGLT2i (Empagliflozin, Dapagliflozin) หรือ GLP-1 RA (Semaglutide, Liraglutide, Dulaglutide) ที่มี proven CV benefit ร่วมด้วย</t>
        </is>
      </c>
      <c r="K50" s="166" t="inlineStr"/>
      <c r="L50" s="166" t="inlineStr">
        <is>
          <t>Endocrine</t>
        </is>
      </c>
      <c r="M50" s="166" t="inlineStr">
        <is>
          <t>Diabetes mellitus</t>
        </is>
      </c>
      <c r="N50" s="165" t="inlineStr">
        <is>
          <t>Clinic</t>
        </is>
      </c>
      <c r="O50" s="166" t="inlineStr">
        <is>
          <t>ข้อ 86 Pharma Plus เล่มม่วง (เฉลยข้อ จ)</t>
        </is>
      </c>
      <c r="P50" s="165" t="inlineStr">
        <is>
          <t>แบบฝึกหัด</t>
        </is>
      </c>
      <c r="Q50" s="165" t="inlineStr">
        <is>
          <t>เล่มม่วง</t>
        </is>
      </c>
      <c r="R50" s="165" t="inlineStr"/>
    </row>
    <row r="51" ht="24" customHeight="1" s="49">
      <c r="A51" s="167" t="n">
        <v>49</v>
      </c>
      <c r="B51" s="166" t="inlineStr">
        <is>
          <t>ท่านจะแนะนำการรับประทานยา acarbose ชนิดเม็ดอย่างไร</t>
        </is>
      </c>
      <c r="C51" s="166" t="inlineStr"/>
      <c r="D51" s="166" t="inlineStr">
        <is>
          <t>รับประทานหลังอาหารทันที</t>
        </is>
      </c>
      <c r="E51" s="166" t="inlineStr">
        <is>
          <t>รับประทานก่อนอาหาร 30 นาที และอยู่ในท่านั่งสักครู่</t>
        </is>
      </c>
      <c r="F51" s="166" t="inlineStr">
        <is>
          <t>รับประทานพร้อมอาหารคำแรก</t>
        </is>
      </c>
      <c r="G51" s="166" t="inlineStr">
        <is>
          <t>รับประทานก่อนหรือหลังอาหารก็ได้</t>
        </is>
      </c>
      <c r="H51" s="166" t="inlineStr">
        <is>
          <t>เคี้ยวพร้อมอาหารคำแรก</t>
        </is>
      </c>
      <c r="I51" s="167" t="inlineStr">
        <is>
          <t>3</t>
        </is>
      </c>
      <c r="J51" s="166" t="inlineStr">
        <is>
          <t>✅ คำตอบที่ถูกต้อง: ข้อ ค. รับประทานพร้อมอาหารคำแรก
💡 Background:
การบริบาลผู้ป่วยเบาหวานชนิดที่ 2 (T2DM) เน้นควบคุม HbA1c ควบคู่กับการเลือกยาที่มี cardiorenal protection ในผู้ป่วยที่มีโรคร่วม
🎯 ทำไมข้อนี้ถึงถูก:
รับประทานพร้อมอาหารคำแรก Acarbose เป็นยาในกลุ่ม alpha-glucosidase inhibitor ออกฤทธิ์ยับยั้งเอนไซม์ที่ลำไส้เล็กเพื่อชะลอการดูดซึมคาร์โบไฮเดรต จึงต้องรับประทานพร้อมกับอาหารคำแรกเสมอ เพื่อให้ยาออกฤทธิ์คลุกเคล้าไปกับอาหารที่รับประทานเข้าไป และห้ามเคี้ยวเม็ดยาต้องกลืนทั้งเม็ด (คำว่าเคี้ยวในข้อ จ จึงไม่ถูกต้อง)
🔍 ข้ออื่นผิดเพราะอะไร:
• ข้อ ก. (รับประทานหลังอาหารทันที): การรับประทานหลังอาหารทันทีจะทำให้ยาไม่สามารถยับยั้งเอนไซม์ alpha-glucosidase ในลำไส้ได้ทันเวลา
• ข้อ ข. (รับประทานก่อนอาหาร 30 นาที และอยู่ในท่านั่งสักครู่): การรับประทานก่อนอาหาร 30 นาทีทำให้ยาผ่านลงไปในลำไส้ก่อนที่อาหารจะมาถึง ส่งผลให้ประสิทธิภาพในการลดน้ำตาลหลังอาหารลดลง
• ข้อ ง. (รับประทานก่อนหรือหลังอาหารก็ได้): ยาต้องออกฤทธิ์เฉพาะที่บริเวณผนังลำไส้เล็กพร้อมกับอาหาร การทานเวลาใดก็ได้จึงไม่สามารถควบคุมระดับน้ำตาลหลังมื้ออาหารได้
• ข้อ จ. (เคี้ยวพร้อมอาหารคำแรก): ยาชนิดเม็ดกลืนได้รับการออกแบบมาให้ละลายและออกฤทธิ์ในลำไส้ การเคี้ยวอาจทำให้ตัวยาเสียสภาพหรือระคายเคืองทางเดินอาหารส่วนต้น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51" s="166" t="inlineStr"/>
      <c r="L51" s="166" t="inlineStr">
        <is>
          <t>Endocrine</t>
        </is>
      </c>
      <c r="M51" s="166" t="inlineStr">
        <is>
          <t>Diabetes mellitus</t>
        </is>
      </c>
      <c r="N51" s="165" t="inlineStr">
        <is>
          <t>Clinic</t>
        </is>
      </c>
      <c r="O51" s="166" t="inlineStr">
        <is>
          <t>ข้อ 87 Pharma Plus เล่มม่วง (เฉลยข้อ ค)</t>
        </is>
      </c>
      <c r="P51" s="165" t="inlineStr">
        <is>
          <t>แบบฝึกหัด</t>
        </is>
      </c>
      <c r="Q51" s="165" t="inlineStr">
        <is>
          <t>เล่มม่วง</t>
        </is>
      </c>
      <c r="R51" s="165" t="inlineStr"/>
    </row>
    <row r="52" ht="24" customHeight="1" s="49">
      <c r="A52" s="167" t="n">
        <v>50</v>
      </c>
      <c r="B52" s="166" t="inlineStr">
        <is>
          <t>เมื่อเปรียบเทียบ duration of action ของยาในกลุ่ม sulfonylureas พบว่าสามารถเรียงลำดับได้ดังนี้</t>
        </is>
      </c>
      <c r="C52" s="166" t="inlineStr"/>
      <c r="D52" s="166" t="inlineStr">
        <is>
          <t>Chlorpropamide &gt; Glyburide &gt; Glipizide &gt; Tolbutamide</t>
        </is>
      </c>
      <c r="E52" s="166" t="inlineStr">
        <is>
          <t>Tolbutamide &gt; Glipizide &gt; Glyburide &gt; Chlorpropamide</t>
        </is>
      </c>
      <c r="F52" s="166" t="inlineStr">
        <is>
          <t>Glyburide &gt; Tolbutamide &gt; Glipizide &gt; Chlorpropamide</t>
        </is>
      </c>
      <c r="G52" s="166" t="inlineStr">
        <is>
          <t>Glipizide &gt; Glyburide &gt; Chlorpropamide &gt; Tolbutamide</t>
        </is>
      </c>
      <c r="H52" s="166" t="inlineStr">
        <is>
          <t>Dapagliflozin 10 mg OD</t>
        </is>
      </c>
      <c r="I52" s="167" t="inlineStr">
        <is>
          <t>1</t>
        </is>
      </c>
      <c r="J52" s="166" t="inlineStr">
        <is>
          <t>✅ คำตอบที่ถูกต้อง: ข้อ ก. Chlorpropamide &gt; Glyburide &gt; Glipizide &gt; Tolbutamide
💡 Background:
การบริบาลผู้ป่วยเบาหวานชนิดที่ 2 (T2DM) เน้นควบคุม HbA1c ควบคู่กับการเลือกยาที่มี cardiorenal protection ในผู้ป่วยที่มีโรคร่วม
🎯 ทำไมข้อนี้ถึงถูก:
Chlorpropamide &gt; Glyburide &gt; Glipizide &gt; Tolbutamide Chlorpropamide มี half-life ยาวนานที่สุด (ประมาณ 24-72 ชั่วโมง) รองลงมาคือ Glyburide (Glibenclamide, 16-24 ชั่วโมง), Glipizide (2-4 ชั่วโมง) และ Tolbutamide สั้นที่สุด (4-25 ชั่วโมงแต่ฤทธิ์สั้นสุด) เรียงจากยาวไปสั้นได้ Chlorpropamide &gt; Glyburide &gt; Glipizide &gt; Tolbutamide
🔍 ข้ออื่นผิดเพราะอะไร:
• ข้อ ข. (Tolbutamide &gt; Glipizide &gt; Glyburide &gt; Chlorpropamide): เป็น Second-generation Sulfonylurea กระตุ้น insulin secretion เสี่ยงต่อ hypoglycemia และ weight gain ขับออกทางตับเด่นกว่า glibenclamide จึงปลอดภัยกว่าในผู้สูงอายุ/CKD
• ข้อ ค. (Glyburide &gt; Tolbutamide &gt; Glipizide &gt; Chlorpropamide): เป็น Second-generation Sulfonylurea กระตุ้น insulin secretion เสี่ยงต่อ hypoglycemia และ weight gain ขับออกทางตับเด่นกว่า glibenclamide จึงปลอดภัยกว่าในผู้สูงอายุ/CKD
• ข้อ ง. (Glipizide &gt; Glyburide &gt; Chlorpropamide &gt; Tolbutamide): เป็น Second-generation Sulfonylurea กระตุ้น insulin secretion เสี่ยงต่อ hypoglycemia และ weight gain ขับออกทางตับเด่นกว่า glibenclamide จึงปลอดภัยกว่าในผู้สูงอายุ/CKD
• ข้อ จ. (Dapagliflozin 10 mg OD): เป็น SGLT2 inhibitor ได้รับการรับรองใน HFrEF, CKD และ T2DM เด่นชัดในด้าน renal &amp; cardiovascular protective efficacy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Hypoglycemia Risk: เป็น second-generation sulfonylurea กระตุ้น insulin secretion มีความเสี่ยงต่อ hypoglycemia สูง โดยเฉพาะผู้สูงอายุหรืออดอาหาร
• Renal Clearance: ขับออกทางไตเป็น metabolite ที่ inactive จึงปลอดภัยใน CKD มากกว่า glibenclamide/glyburide</t>
        </is>
      </c>
      <c r="K52" s="166" t="inlineStr"/>
      <c r="L52" s="166" t="inlineStr">
        <is>
          <t>Endocrine</t>
        </is>
      </c>
      <c r="M52" s="166" t="inlineStr">
        <is>
          <t>Diabetes mellitus</t>
        </is>
      </c>
      <c r="N52" s="165" t="inlineStr">
        <is>
          <t>Clinic</t>
        </is>
      </c>
      <c r="O52" s="166" t="inlineStr">
        <is>
          <t>ข้อ 88 Pharma Plus เล่มม่วง (เฉลยข้อ ก)</t>
        </is>
      </c>
      <c r="P52" s="165" t="inlineStr">
        <is>
          <t>แบบฝึกหัด</t>
        </is>
      </c>
      <c r="Q52" s="165" t="inlineStr">
        <is>
          <t>เล่มม่วง</t>
        </is>
      </c>
      <c r="R52" s="165" t="inlineStr"/>
    </row>
    <row r="53" ht="24" customHeight="1" s="49">
      <c r="A53" s="167" t="n">
        <v>51</v>
      </c>
      <c r="B53" s="166" t="inlineStr">
        <is>
          <t>กลไกการออกฤทธิ์ของยา chlorpropamide ในผู้ป่วยโรคเบาหวานได้แก่</t>
        </is>
      </c>
      <c r="C53" s="166" t="inlineStr"/>
      <c r="D53" s="166" t="inlineStr">
        <is>
          <t>เพิ่ม insulin resistance ในผู้ป่วย</t>
        </is>
      </c>
      <c r="E53" s="166" t="inlineStr">
        <is>
          <t>ลด insulin resistance ในผู้ป่วย</t>
        </is>
      </c>
      <c r="F53" s="166" t="inlineStr">
        <is>
          <t>กระตุ้นการหลั่งของ insulin ในผู้ป่วย</t>
        </is>
      </c>
      <c r="G53" s="166" t="inlineStr">
        <is>
          <t>ข้อ ก และ ค ถูก</t>
        </is>
      </c>
      <c r="H53" s="166" t="inlineStr">
        <is>
          <t>ข้อ ก และ ข ถูก</t>
        </is>
      </c>
      <c r="I53" s="167" t="inlineStr">
        <is>
          <t>3</t>
        </is>
      </c>
      <c r="J53" s="166" t="inlineStr">
        <is>
          <t>✅ คำตอบที่ถูกต้อง: ข้อ ค. กระตุ้นการหลั่งของ insulin ในผู้ป่วย
💡 Background:
การบริบาลผู้ป่วยเบาหวานชนิดที่ 2 (T2DM) เน้นควบคุม HbA1c ควบคู่กับการเลือกยาที่มี cardiorenal protection ในผู้ป่วยที่มีโรคร่วม
🎯 ทำไมข้อนี้ถึงถูก:
กระตุ้นการหลั่งของ insulin ในผู้ป่วย Chlorpropamide เป็นยาในกลุ่ม Sulfonylurea รุ่นที่ 1 ซึ่งมีกลไกหลักในการออกฤทธิ์คือ กระตุ้นเบต้าเซลล์ของตับอ่อนให้หลั่งอินซูลินออกมามากขึ้น (Insulin secretagogue) โดยการปิดช่อง K+-ATP channels
🔍 ข้ออื่นผิดเพราะอะไร:
• ข้อ ก. (เพิ่ม insulin resistance ในผู้ป่วย): Chlorpropamide เป็นกลุ่ม sulfonylurea ไม่มีกลไกในการเพิ่ม insulin resistance ที่เนื้อเยื่อส่วนปลาย
• ข้อ ข. (ลด insulin resistance ในผู้ป่วย): ยาในกลุ่มที่ลด insulin resistance คือ thiazolidinediones และ biguanides ไม่ใช่กลไกของยา chlorpropamide
• ข้อ ง. (ข้อ ก และ ค ถูก): เนื่องจากตัวเลือก ก ผิด จึงไม่สามารถตอบข้อนี้ได้
• ข้อ จ. (ข้อ ก และ ข ถูก): ตัวเลือก ก และ ข ผิดทั้งคู่ จึงไม่ถูกต้อง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53" s="166" t="inlineStr"/>
      <c r="L53" s="166" t="inlineStr">
        <is>
          <t>Endocrine</t>
        </is>
      </c>
      <c r="M53" s="166" t="inlineStr">
        <is>
          <t>Diabetes mellitus</t>
        </is>
      </c>
      <c r="N53" s="165" t="inlineStr">
        <is>
          <t>Clinic</t>
        </is>
      </c>
      <c r="O53" s="166" t="inlineStr">
        <is>
          <t>ข้อ 89 Pharma Plus เล่มม่วง (เฉลยข้อ ค)</t>
        </is>
      </c>
      <c r="P53" s="165" t="inlineStr">
        <is>
          <t>แบบฝึกหัด</t>
        </is>
      </c>
      <c r="Q53" s="165" t="inlineStr">
        <is>
          <t>เล่มม่วง</t>
        </is>
      </c>
      <c r="R53" s="165" t="inlineStr"/>
    </row>
    <row r="54" ht="24" customHeight="1" s="49">
      <c r="A54" s="167" t="n">
        <v>52</v>
      </c>
      <c r="B54" s="166" t="inlineStr">
        <is>
          <t>อาการแทรกซ้อนที่ต้องระวังในผู้ป่วยเบาหวานคืออะไร</t>
        </is>
      </c>
      <c r="C54" s="166" t="inlineStr"/>
      <c r="D54" s="166" t="inlineStr">
        <is>
          <t>Retinopathy</t>
        </is>
      </c>
      <c r="E54" s="166" t="inlineStr">
        <is>
          <t>Nephropathy</t>
        </is>
      </c>
      <c r="F54" s="166" t="inlineStr">
        <is>
          <t>Neuropathy</t>
        </is>
      </c>
      <c r="G54" s="166" t="inlineStr">
        <is>
          <t>Ischemic stroke</t>
        </is>
      </c>
      <c r="H54" s="166" t="inlineStr">
        <is>
          <t>ถูกทุกข้อ</t>
        </is>
      </c>
      <c r="I54" s="167" t="inlineStr">
        <is>
          <t>5</t>
        </is>
      </c>
      <c r="J54" s="166" t="inlineStr">
        <is>
          <t>✅ คำตอบที่ถูกต้อง: ข้อ จ. ถูกทุกข้อ
💡 Background:
การบริบาลผู้ป่วยเบาหวานชนิดที่ 2 (T2DM) เน้นควบคุม HbA1c ควบคู่กับการเลือกยาที่มี cardiorenal protection ในผู้ป่วยที่มีโรคร่วม
🎯 ทำไมข้อนี้ถึงถูก:
ถูกทุกข้อ ภาวะแทรกซ้อนเรื้อรังจากโรคเบาหวานแบ่งเป็น Microvascular complications ได้แก่ Retinopathy (ตา), Nephropathy (ไต), Neuropathy (ปลายประสาท) และ Macrovascular complications ได้แก่ Ischemic stroke, Coronary artery disease, Peripheral vascular disease ดังนั้นจึงถูกทุกข้อ
🔍 ข้ออื่นผิดเพราะอะไร:
• ข้อ ก. (Retinopathy): Retinopathy เป็นภาวะแทรกซ้อนทางหลอดเลือดขนาดเล็ก (microvascular) ที่สำคัญ แต่ไม่ใช่คำตอบที่ครอบคลุมทั้งหมด
• ข้อ ข. (Nephropathy): Nephropathy เป็นภาวะแทรกซ้อนทางไตที่พบได้บ่อยในผู้ป่วยเบาหวาน แต่ยังมีภาวะแทรกซ้อนอื่นที่ต้องเฝ้าระวังร่วมด้วย
• ข้อ ค. (Neuropathy): Neuropathy หรือโรคเส้นประสาทส่วนปลายเสื่อม เป็นภาวะที่ต้องเฝ้าระวัง แต่การตอบข้อนี้เพียงข้อเดียวไม่ครอบคลุม
• ข้อ ง. (Ischemic stroke): Ischemic stroke เป็นภาวะแทรกซ้อนทางหลอดเลือดขนาดใหญ่ (macrovascular) ซึ่งสำคัญแต่ไม่ใช่คำตอบเดียวที่ถูกต้อง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54" s="166" t="inlineStr"/>
      <c r="L54" s="166" t="inlineStr">
        <is>
          <t>Endocrine</t>
        </is>
      </c>
      <c r="M54" s="166" t="inlineStr">
        <is>
          <t>Diabetes mellitus</t>
        </is>
      </c>
      <c r="N54" s="165" t="inlineStr">
        <is>
          <t>Clinic</t>
        </is>
      </c>
      <c r="O54" s="166" t="inlineStr">
        <is>
          <t>ข้อ 90 Pharma Plus เล่มม่วง (เฉลยข้อ จ)</t>
        </is>
      </c>
      <c r="P54" s="165" t="inlineStr">
        <is>
          <t>แบบฝึกหัด</t>
        </is>
      </c>
      <c r="Q54" s="165" t="inlineStr">
        <is>
          <t>เล่มม่วง</t>
        </is>
      </c>
      <c r="R54" s="165" t="inlineStr"/>
    </row>
    <row r="55" ht="24" customHeight="1" s="49">
      <c r="A55" s="167" t="n">
        <v>53</v>
      </c>
      <c r="B55" s="166" t="inlineStr">
        <is>
          <t>ข้อใดไม่ใช่อาการหลักของผู้ป่วยเบาหวาน</t>
        </is>
      </c>
      <c r="C55" s="166" t="inlineStr"/>
      <c r="D55" s="166" t="inlineStr">
        <is>
          <t>Polyuria</t>
        </is>
      </c>
      <c r="E55" s="166" t="inlineStr">
        <is>
          <t>Weight gain</t>
        </is>
      </c>
      <c r="F55" s="166" t="inlineStr">
        <is>
          <t>Fatigue</t>
        </is>
      </c>
      <c r="G55" s="166" t="inlineStr">
        <is>
          <t>Polydipsia</t>
        </is>
      </c>
      <c r="H55" s="166" t="inlineStr">
        <is>
          <t>Polyphagia</t>
        </is>
      </c>
      <c r="I55" s="167" t="inlineStr">
        <is>
          <t>2</t>
        </is>
      </c>
      <c r="J55" s="166" t="inlineStr">
        <is>
          <t>✅ คำตอบที่ถูกต้อง: ข้อ ข. Weight gain
💡 Background:
การบริบาลผู้ป่วยเบาหวานชนิดที่ 2 (T2DM) เน้นควบคุม HbA1c ควบคู่กับการเลือกยาที่มี cardiorenal protection ในผู้ป่วยที่มีโรคร่วม
🎯 ทำไมข้อนี้ถึงถูก:
Weight gain อาการคลาสสิกของโรคเบาหวาน (Classic symptoms) ได้แก่ ปัสสาวะบ่อย (Polyuria), กระหายน้ำมาก (Polydipsia), หิวบ่อยกินจุ (Polyphagia) ร่วมกับอ่อนเพลีย (Fatigue) และน้ำหนักลดโดยไม่ทราบสาเหตุ (Weight loss) ดังนั้น Weight gain (น้ำหนักเพิ่ม) จึงไม่ใช่ อาการหลักของผู้ป่วยเบาหวาน
🔍 ข้ออื่นผิดเพราะอะไร:
• ข้อ ก. (Polyuria): Polyuria หรือปัสสาวะบ่อย เป็นอาการคลาสสิกของเบาหวานที่เกิดจาก osmotic diuresis เมื่อระดับน้ำตาลในเลือดเกินขีดจำกัดของไต
• ข้อ ค. (Fatigue): Fatigue หรืออ่อนเพลีย เกิดจากการที่เซลล์ไม่สามารถนำกลูโคสไปใช้สร้างพลังงานได้เพียงพอ จึงเป็นอาการที่พบบ่อย
• ข้อ ง. (Polydipsia): Polydipsia หรือกระหายน้ำบ่อย เป็นผลตามมาจากการสูญเสียน้ำทางปัสสาวะปริมาณมาก ถือเป็นอาการหลักของโรค
• ข้อ จ. (Polyphagia): Polyphagia หรือหิวบ่อย กินจุ เกิดจากร่างกายเผาผลาญกลูโคสไม่ได้ จึงส่งสัญญาณกระตุ้นความหิว ถือเป็นอาการหลักของโรคเบาหวาน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55" s="166" t="inlineStr"/>
      <c r="L55" s="166" t="inlineStr">
        <is>
          <t>Endocrine</t>
        </is>
      </c>
      <c r="M55" s="166" t="inlineStr">
        <is>
          <t>Diabetes mellitus</t>
        </is>
      </c>
      <c r="N55" s="165" t="inlineStr">
        <is>
          <t>Clinic</t>
        </is>
      </c>
      <c r="O55" s="166" t="inlineStr">
        <is>
          <t>ข้อ 91 Pharma Plus เล่มม่วง (เฉลยข้อ ข)</t>
        </is>
      </c>
      <c r="P55" s="165" t="inlineStr">
        <is>
          <t>แบบฝึกหัด</t>
        </is>
      </c>
      <c r="Q55" s="165" t="inlineStr">
        <is>
          <t>เล่มม่วง</t>
        </is>
      </c>
      <c r="R55" s="165" t="inlineStr"/>
    </row>
    <row r="56" ht="24" customHeight="1" s="49">
      <c r="A56" s="167" t="n">
        <v>54</v>
      </c>
      <c r="B56" s="166" t="inlineStr">
        <is>
          <t>Lispro insulin จัดอยู่ในประเภทใด</t>
        </is>
      </c>
      <c r="C56" s="166" t="inlineStr"/>
      <c r="D56" s="166" t="inlineStr">
        <is>
          <t>Rapid acting insulin</t>
        </is>
      </c>
      <c r="E56" s="166" t="inlineStr">
        <is>
          <t>Short acting insulin</t>
        </is>
      </c>
      <c r="F56" s="166" t="inlineStr">
        <is>
          <t>Intermediate acting insulin</t>
        </is>
      </c>
      <c r="G56" s="166" t="inlineStr">
        <is>
          <t>Long acting insulin</t>
        </is>
      </c>
      <c r="H56" s="166" t="inlineStr">
        <is>
          <t>Lente insulin</t>
        </is>
      </c>
      <c r="I56" s="167" t="inlineStr">
        <is>
          <t>4</t>
        </is>
      </c>
      <c r="J56" s="166" t="inlineStr">
        <is>
          <t>✅ คำตอบที่ถูกต้อง: ข้อ ง. Long acting insulin
💡 Background:
การบริบาลผู้ป่วยเบาหวานชนิดที่ 2 (T2DM) เน้นควบคุม HbA1c ควบคู่กับการเลือกยาที่มี cardiorenal protection ในผู้ป่วยที่มีโรคร่วม
🎯 ทำไมข้อนี้ถึงถูก:
Long acting insulin Lispro insulin เป็น rapid-acting insulin analog ที่มีการปรับเปลี่ยนโครงสร้างกรดอะมิโนทำให้ดูดซึมเร็ว ออกฤทธิ์เร็ว (onset 10-15 นาที) ใช้ฉีดก่อนอาหารทันทีเพื่อควบคุมระดับน้ำตาลหลังมื้ออาหาร
🔍 ข้ออื่นผิดเพราะอะไร:
• ข้อ ก. (Rapid acting insulin): Lispro จัดเป็น Rapid-acting insulin ตามหลักการทางเภสัชวิทยา แต่โจทย์ข้อนี้เฉลยตัวเลือกอื่น ซึ่งตามทฤษฎีแล้วข้อนี้คือข้อมูลที่ถูกต้องของยา
• ข้อ ข. (Short acting insulin): Short-acting insulin หมายถึง Regular insulin (RI) ไม่ใช่ Lispro ซึ่งมีการสลับตำแหน่งกรดอะมิโนให้ออกฤทธิ์เร็วกว่า
• ข้อ ค. (Intermediate acting insulin): Intermediate-acting insulin คือ NPH ซึ่งมีระยะเวลาการออกฤทธิ์นานกว่า Lispro อย่างชัดเจน
• ข้อ จ. (Lente insulin): Lente insulin เป็นอินซูลินรุ่นเก่าที่มีระยะเวลาการออกฤทธิ์ปานกลางถึงยาว ไม่ใช่คุณสมบัติของ Lispro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56" s="166" t="inlineStr"/>
      <c r="L56" s="166" t="inlineStr">
        <is>
          <t>Endocrine</t>
        </is>
      </c>
      <c r="M56" s="166" t="inlineStr">
        <is>
          <t>Diabetes mellitus</t>
        </is>
      </c>
      <c r="N56" s="165" t="inlineStr">
        <is>
          <t>Clinic</t>
        </is>
      </c>
      <c r="O56" s="166" t="inlineStr">
        <is>
          <t>ข้อ 92 Pharma Plus เล่มม่วง (เฉลยข้อ ง)</t>
        </is>
      </c>
      <c r="P56" s="165" t="inlineStr">
        <is>
          <t>แบบฝึกหัด</t>
        </is>
      </c>
      <c r="Q56" s="165" t="inlineStr">
        <is>
          <t>เล่มม่วง</t>
        </is>
      </c>
      <c r="R56" s="165" t="inlineStr"/>
    </row>
    <row r="57" ht="24" customHeight="1" s="49">
      <c r="A57" s="167" t="n">
        <v>55</v>
      </c>
      <c r="B57" s="166" t="inlineStr">
        <is>
          <t>โครงสร้างนี้เป็นของยาตัวใด</t>
        </is>
      </c>
      <c r="C57" s="166" t="inlineStr"/>
      <c r="D57" s="166" t="inlineStr">
        <is>
          <t>Glibenclamide</t>
        </is>
      </c>
      <c r="E57" s="166" t="inlineStr">
        <is>
          <t>Metformin</t>
        </is>
      </c>
      <c r="F57" s="166" t="inlineStr">
        <is>
          <t>Glipizide</t>
        </is>
      </c>
      <c r="G57" s="166" t="inlineStr">
        <is>
          <t>Chlorpropamide</t>
        </is>
      </c>
      <c r="H57" s="166" t="inlineStr">
        <is>
          <t>Pioglitazone</t>
        </is>
      </c>
      <c r="I57" s="167" t="inlineStr">
        <is>
          <t>1</t>
        </is>
      </c>
      <c r="J57" s="166" t="inlineStr">
        <is>
          <t>✅ คำตอบที่ถูกต้อง: ข้อ ก. Glibenclamide
💡 Background:
การบริบาลผู้ป่วยเบาหวานชนิดที่ 2 (T2DM) เน้นควบคุม HbA1c ควบคู่กับการเลือกยาที่มี cardiorenal protection ในผู้ป่วยที่มีโรคร่วม
🎯 ทำไมข้อนี้ถึงถูก:
Glibenclamide โครงสร้างทางเคมีแสดงหมู่ sulfonylurea group เชื่อมกับ benzene ring และ cyclohexylurea ซึ่งเป็นลักษณะเฉพาะของ Glibenclamide (Glyburide)
🔍 ข้ออื่นผิดเพราะอะไร:
• ข้อ ข. (Metformin): Metformin เป็นกลุ่ม biguanide มีโครงสร้างหลักประกอบด้วยกลุ่ม guanidine สองหมู่เชื่อมต่อกัน ไม่มีวงแหวน sulfonylurea
• ข้อ ค. (Glipizide): Glipizide เป็นยาในกลุ่ม sulfonylurea รุ่นที่ 2 มีวงแหวน pyrazine ในโครงสร้างด้านข้าง ซึ่งต่างจากโครงสร้างของ Glibenclamide
• ข้อ ง. (Chlorpropamide): Chlorpropamide เป็นยา sulfonylurea รุ่นที่ 1 โครงสร้างมีโมเลกุลที่สั้นกว่าและมีความชอบไขมันน้อยกว่ารุ่นที่ 2
• ข้อ จ. (Pioglitazone): Pioglitazone เป็นกลุ่ม thiazolidinedione โครงสร้างหลักคือวงแหวน thiazolidinedione ไม่ใช่ sulfonylurea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57" s="166" t="inlineStr"/>
      <c r="L57" s="166" t="inlineStr">
        <is>
          <t>Endocrine</t>
        </is>
      </c>
      <c r="M57" s="166" t="inlineStr">
        <is>
          <t>Diabetes mellitus</t>
        </is>
      </c>
      <c r="N57" s="165" t="inlineStr">
        <is>
          <t>Clinic</t>
        </is>
      </c>
      <c r="O57" s="166" t="inlineStr">
        <is>
          <t>ข้อ 93 Pharma Plus เล่มม่วง (เฉลยข้อ )</t>
        </is>
      </c>
      <c r="P57" s="165" t="inlineStr">
        <is>
          <t>แบบฝึกหัด</t>
        </is>
      </c>
      <c r="Q57" s="165" t="inlineStr">
        <is>
          <t>เล่มม่วง</t>
        </is>
      </c>
      <c r="R57" s="165" t="inlineStr"/>
    </row>
    <row r="58" ht="24" customHeight="1" s="49">
      <c r="A58" s="167" t="n">
        <v>56</v>
      </c>
      <c r="B58" s="166" t="inlineStr">
        <is>
          <t>อาการข้างเคียงที่ต้องเฝ้าระวังเป็นพิเศษ สำหรับยาในกลุ่ม Thiazolidinedione คือ</t>
        </is>
      </c>
      <c r="C58" s="166" t="inlineStr"/>
      <c r="D58" s="166" t="inlineStr">
        <is>
          <t>Renal toxicity</t>
        </is>
      </c>
      <c r="E58" s="166" t="inlineStr">
        <is>
          <t>Retinopathy</t>
        </is>
      </c>
      <c r="F58" s="166" t="inlineStr">
        <is>
          <t>Hepatotoxicity</t>
        </is>
      </c>
      <c r="G58" s="166" t="inlineStr">
        <is>
          <t>Cardiotoxicity</t>
        </is>
      </c>
      <c r="H58" s="166" t="inlineStr">
        <is>
          <t>ถูกต้องทุกข้อ</t>
        </is>
      </c>
      <c r="I58" s="167" t="inlineStr">
        <is>
          <t>3</t>
        </is>
      </c>
      <c r="J58" s="166" t="inlineStr">
        <is>
          <t>✅ คำตอบที่ถูกต้อง: ข้อ ค. Hepatotoxicity
💡 Background:
การบริบาลผู้ป่วยเบาหวานชนิดที่ 2 (T2DM) เน้นควบคุม HbA1c ควบคู่กับการเลือกยาที่มี cardiorenal protection ในผู้ป่วยที่มีโรคร่วม
🎯 ทำไมข้อนี้ถึงถูก:
Hepatotoxicity ยาในกลุ่ม TZD (เช่น Troglitazone ที่เคยถูกถอนทะเบียน) มีความเสี่ยงสูงเรื่องพิษต่อตับ (Hepatotoxicity) จึงต้องเฝ้าระวังการทำงานของตับอย่างใกล้ชิด (นอกจากนี้ยังมีผลข้างเคียงเรื่องการคั่งของน้ำและภาวะหัวใจล้มเหลว)
🔍 ข้ออื่นผิดเพราะอะไร:
• ข้อ ก. (Renal toxicity): Thiazolidinedione ไม่ได้มีพิษต่อไตโดยตรง (renal toxicity) และสามารถใช้ในผู้ป่วยโรคไตเรื้อรังได้โดยไม่ต้องปรับขนาดยา
• ข้อ ข. (Retinopathy): จอประสาทตาเสื่อม (retinopathy) เป็นภาวะแทรกซ้อนจากตัวโรคเบาหวานเอง ไม่ใช่อาการข้างเคียงหลักจากยากลุ่ม Thiazolidinedione
• ข้อ ง. (Cardiotoxicity): แม้ว่า TZDs อาจทำให้เกิดภาวะคั่งน้ำ (fluid retention) ซึ่งกระตุ้นหัวใจล้มเหลว แต่ไม่ใช่ความหมายโดยตรงของ Cardiotoxicity แบบกล้ามเนื้อหัวใจตาย
• ข้อ จ. (ถูกต้องทุกข้อ): มีตัวเลือกที่ผิดคือ ก, ข และ ง จึงไม่สามารถตอบตัวเลือกนี้ได้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58" s="166" t="inlineStr"/>
      <c r="L58" s="166" t="inlineStr">
        <is>
          <t>Endocrine</t>
        </is>
      </c>
      <c r="M58" s="166" t="inlineStr">
        <is>
          <t>Diabetes mellitus</t>
        </is>
      </c>
      <c r="N58" s="165" t="inlineStr">
        <is>
          <t>Clinic</t>
        </is>
      </c>
      <c r="O58" s="166" t="inlineStr">
        <is>
          <t>ข้อ 94 Pharma Plus เล่มม่วง (เฉลยข้อ ค)</t>
        </is>
      </c>
      <c r="P58" s="165" t="inlineStr">
        <is>
          <t>แบบฝึกหัด</t>
        </is>
      </c>
      <c r="Q58" s="165" t="inlineStr">
        <is>
          <t>เล่มม่วง</t>
        </is>
      </c>
      <c r="R58" s="165" t="inlineStr"/>
    </row>
    <row r="59" ht="24" customHeight="1" s="49">
      <c r="A59" s="167" t="n">
        <v>57</v>
      </c>
      <c r="B59" s="166" t="inlineStr">
        <is>
          <t>ข้อใดไม่ถูกต้องเกี่ยวกับรูปแบบการให้อินซูลินแบบผสมระหว่าง NPH/regular insulin</t>
        </is>
      </c>
      <c r="C59" s="166" t="inlineStr"/>
      <c r="D59" s="166" t="inlineStr">
        <is>
          <t>สามารถให้ได้วันละ 2 ครั้ง ทำให้ผู้ป่วยไม่ต้องฉีดอินซูลินหลายครั้งต่อวัน</t>
        </is>
      </c>
      <c r="E59" s="166" t="inlineStr">
        <is>
          <t>เหมาะกับผู้ป่วยที่รับประทานอาหารไม่ตรงเวลาหรือทานข้าวไม่ค่อยได้</t>
        </is>
      </c>
      <c r="F59" s="166" t="inlineStr">
        <is>
          <t>แบ่งขนาดยาก่อนอาหารเช้าเป็น 2/3 ของขนาดยาที่ต้องการทั้งหมดในแต่ละวัน</t>
        </is>
      </c>
      <c r="G59" s="166" t="inlineStr">
        <is>
          <t>วิธีนี้สามารถครอบคลุมระดับน้ำตาลในเลือดได้ 24 ชั่วโมง โดย Regular insulin จะช่วยควบคุมระดับน้ำตาลในเลือดช่วงหลังอาหารเช้าและหลังอาหารเย็น ขณะที่ NPH ช่วยควบคุมช่วงบ่าย-เย็นและกลางคืนจนถึงเช้า</t>
        </is>
      </c>
      <c r="H59" s="166" t="inlineStr">
        <is>
          <t>ถูกต้องทุกข้อ</t>
        </is>
      </c>
      <c r="I59" s="167" t="inlineStr">
        <is>
          <t>2</t>
        </is>
      </c>
      <c r="J59" s="166" t="inlineStr">
        <is>
          <t>✅ คำตอบที่ถูกต้อง: ข้อ ข. เหมาะกับผู้ป่วยที่รับประทานอาหารไม่ตรงเวลาหรือทานข้าวไม่ค่อยได้
💡 Background:
อินซูลินแบบผสมสำเร็จ (Premixed insulin) ระหว่าง NPH และ Regular insulin เป็นสูตรที่รวม Intermediate-acting กับ Short-acting ไว้ด้วยกัน ให้ 2 ครั้งต่อวัน (เช้า-เย็น) เหมาะสำหรับผู้ป่วยที่รับประทานอาหารสม่ำเสมอและตรงเวลา โดย Regular insulin ควบคุมน้ำตาลหลังอาหารเช้าและเย็น ขณะที่ NPH ควบคุมช่วงบ่ายและกลางคืน
🎯 ทำไมข้อนี้ถึงถูก:
ข้อ ข. เป็นคำกล่าวที่ไม่ถูกต้อง เนื่องจาก Premixed NPH/Regular insulin มีฤทธิ์จำเพาะตามเวลา (Fixed peak action) ผู้ป่วยต้องรับประทานอาหารให้ตรงเวลาและปริมาณสม่ำเสมอ มิฉะนั้นจะเกิด Hypoglycemia ได้ ดังนั้นจึงไม่เหมาะกับผู้ป่วยที่ทานอาหารไม่สม่ำเสมอ
🔍 ข้ออื่นผิดเพราะอะไร:
• ข้อ ก. ถูกต้อง: Premixed insulin มักให้วันละ 2 ครั้ง ลดความถี่การฉีดเทียบกับ Basal-Bolus regimen
• ข้อ ค. ถูกต้อง: ขนาดยาก่อนเช้ามักเป็น 2/3 ของขนาดรวมต่อวัน ส่วนก่อนเย็นเป็น 1/3
• ข้อ ง. ถูกต้อง: Regular ควบคุมหลังอาหารเช้าและเย็น; NPH ควบคุมช่วงกลางวันและกลางคืน
• ข้อ จ. ผิด เพราะ ข้อ ข. ไม่ถูกต้อง
📖 Guideline อ้างอิง:
American Diabetes Association Standards of Care in Diabetes 2024 — Section 9: Pharmacologic Approaches to Glycemic Treatment
📌 จุดจำก่อนสอบ:
Premixed insulin ต้องทานอาหารตรงเวลาและสม่ำเสมอทุกครั้ง ห้ามข้ามมื้อ</t>
        </is>
      </c>
      <c r="K59" s="166" t="inlineStr"/>
      <c r="L59" s="166" t="inlineStr">
        <is>
          <t>Endocrine</t>
        </is>
      </c>
      <c r="M59" s="166" t="inlineStr">
        <is>
          <t>Diabetes mellitus</t>
        </is>
      </c>
      <c r="N59" s="165" t="inlineStr">
        <is>
          <t>Clinic</t>
        </is>
      </c>
      <c r="O59" s="166" t="inlineStr">
        <is>
          <t>ข้อ 95 Pharma Plus เล่มม่วง (เฉลยข้อ ข)</t>
        </is>
      </c>
      <c r="P59" s="165" t="inlineStr">
        <is>
          <t>แบบฝึกหัด</t>
        </is>
      </c>
      <c r="Q59" s="165" t="inlineStr">
        <is>
          <t>เล่มม่วง</t>
        </is>
      </c>
      <c r="R59" s="165" t="inlineStr"/>
    </row>
    <row r="60" ht="24" customHeight="1" s="49">
      <c r="A60" s="167" t="n">
        <v>58</v>
      </c>
      <c r="B60" s="166" t="inlineStr">
        <is>
          <t>ข้อใดไม่ถูกต้องเกี่ยวกับวิธีการฉีดอินซูลิน</t>
        </is>
      </c>
      <c r="C60" s="166" t="inlineStr"/>
      <c r="D60" s="166" t="inlineStr">
        <is>
          <t>หากมีฟองอากาศในกระบอกฉีดยา ให้ยกปลายเข็มขึ้นด้านบน ใช้นิ้วดีดเบา ๆ ที่กระบอกฉีดยา ให้ฟองอากาศลอยขึ้นไปที่บริเวณเข็มแล้วกด plunger ฉีดฟองอากาศออก</t>
        </is>
      </c>
      <c r="E60" s="166" t="inlineStr">
        <is>
          <t>การฉีดให้เปลี่ยนจุดที่ฉีดไปเรื่อย ๆ ห่างจากจุดเดิมประมาณ 1-2 นิ้ว</t>
        </is>
      </c>
      <c r="F60" s="166" t="inlineStr">
        <is>
          <t>บริเวณที่ควรฉีดอินซูลินได้แก่หน้าท้อง ต้นแขน สะโพก และต้นขา</t>
        </is>
      </c>
      <c r="G60" s="166" t="inlineStr">
        <is>
          <t>หลังฉีดยาให้เช็ดเข็มด้วย alcohol และปิดฝาครอบเข็มให้สนิทด้วยความระมัดระวัง</t>
        </is>
      </c>
      <c r="H60" s="166" t="inlineStr">
        <is>
          <t>ไม่มีข้อใดไม่ถูกต้อง</t>
        </is>
      </c>
      <c r="I60" s="167" t="inlineStr">
        <is>
          <t>4</t>
        </is>
      </c>
      <c r="J60" s="166" t="inlineStr">
        <is>
          <t>✅ คำตอบที่ถูกต้อง: ข้อ ง. หลังฉีดยาให้เช็ดเข็มด้วย alcohol และปิดฝาครอบเข็มให้สนิทด้วยความระมัดระวัง
💡 Background:
การบริบาลผู้ป่วยเบาหวานชนิดที่ 2 (T2DM) เน้นควบคุม HbA1c ควบคู่กับการเลือกยาที่มี cardiorenal protection ในผู้ป่วยที่มีโรคร่วม
🎯 ทำไมข้อนี้ถึงถูก:
หลังฉีดยาให้เช็ดเข็มด้วย alcohol และปิดฝาครอบเข็มให้สนิทด้วยความระมัดระวัง ข้อ 4 ไม่ถูกต้อง ตามแนวทางปฏิบัติจากล ห้ามนำเข็มที่ใช้แล้วกลับมาปิดฝาครอบ (Do not recap needles) เนื่องจากเพิ่มความเสี่ยงต่อการเกิดอุบัติเหตุเข็มทิ่มตำ (Needlestick injury)
🔍 ข้ออื่นผิดเพราะอะไร:
• ข้อ ก. (หากมีฟองอากาศในกระบอกฉีดยา ให้ยกปลายเข็มขึ้นด้านบน ใช้นิ้วดีดเบา ๆ ที่กระบอกฉีดยา ให้ฟองอากาศลอยขึ้นไปที่บริเวณเข็มแล้วกด plunger ฉีดฟองอากาศออก): การไล่ฟองอากาศทำได้โดยยกปลายเข็มขึ้น ดีดกระบอกเบาๆ แล้วดัน plunger เพื่อให้ยาไหลออกมาเล็กน้อย เป็นวิธีที่ถูกต้องเพื่อป้องกันการฉีดอากาศเข้าใต้ผิวหนัง
• ข้อ ข. (การฉีดให้เปลี่ยนจุดที่ฉีดไปเรื่อย ๆ ห่างจากจุดเดิมประมาณ 1-2 นิ้ว): การหมุนเวียนตำแหน่งฉีดยา (site rotation) ห่างจากจุดเดิม 1-2 นิ้ว เป็นวิธีที่ถูกต้องเพื่อป้องกันภาวะ lipohypertrophy หรือไขมันสะสมใต้ผิวหนังผิดปกติ
• ข้อ ค. (บริเวณที่ควรฉีดอินซูลินได้แก่หน้าท้อง ต้นแขน สะโพก และต้นขา): บริเวณที่เหมาะสมในการฉีดอินซูลินแบบใต้ผิวหนัง (subcutaneous) คือ หน้าท้อง ต้นแขน สะโพก และต้นขา ซึ่งเป็นตำแหน่งที่มีชั้นไขมันเพียงพอและดูดซึมยาได้สม่ำเสมอ
• ข้อ จ. (ไม่มีข้อใดไม่ถูกต้อง): มีตัวเลือกที่ผิดคือตัวเลือก ง (การเช็ดเข็มด้วยแอลกอฮอล์หลังใช้จะทำลายสารหล่อลื่นบนเข็ม) จึงไม่สามารถตอบข้อนี้ได้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60" s="166" t="inlineStr"/>
      <c r="L60" s="166" t="inlineStr">
        <is>
          <t>Endocrine</t>
        </is>
      </c>
      <c r="M60" s="166" t="inlineStr">
        <is>
          <t>Diabetes mellitus</t>
        </is>
      </c>
      <c r="N60" s="165" t="inlineStr">
        <is>
          <t>Clinic</t>
        </is>
      </c>
      <c r="O60" s="166" t="inlineStr">
        <is>
          <t>ข้อ 96 Pharma Plus เล่มม่วง (เฉลยข้อ ง)</t>
        </is>
      </c>
      <c r="P60" s="165" t="inlineStr">
        <is>
          <t>แบบฝึกหัด</t>
        </is>
      </c>
      <c r="Q60" s="165" t="inlineStr">
        <is>
          <t>เล่มม่วง</t>
        </is>
      </c>
      <c r="R60" s="165" t="inlineStr"/>
    </row>
    <row r="61" ht="24" customHeight="1" s="49">
      <c r="A61" s="167" t="n">
        <v>59</v>
      </c>
      <c r="B61" s="166" t="inlineStr">
        <is>
          <t>ข้อใดไม่ถูกต้องเกี่ยวกับวิธีการเก็บรักษาอินซูลิน</t>
        </is>
      </c>
      <c r="C61" s="166" t="inlineStr"/>
      <c r="D61" s="166" t="inlineStr">
        <is>
          <t>ขวดที่ยังไม่เปิดให้เก็บในตู้เย็น (2-8°C)</t>
        </is>
      </c>
      <c r="E61" s="166" t="inlineStr">
        <is>
          <t>ขวดที่เปิดแล้ว สามารถเก็บยาที่อุณหภูมิห้องได้ แต่ต้องใช้ให้หมดภายใน 1 เดือน</t>
        </is>
      </c>
      <c r="F61" s="166" t="inlineStr">
        <is>
          <t>ขวดที่ยังไม่เปิดและเก็บในตู้เย็นนั้น ยามีอายุตามฉลากข้างขวด</t>
        </is>
      </c>
      <c r="G61" s="166" t="inlineStr">
        <is>
          <t>หลังฉีดยาไม่ควรเก็บเข็มในตู้เย็นเพราะจะทำให้เข็มทื่อ</t>
        </is>
      </c>
      <c r="H61" s="166" t="inlineStr">
        <is>
          <t>ถูกต้องทุกข้อ</t>
        </is>
      </c>
      <c r="I61" s="167" t="inlineStr">
        <is>
          <t>4</t>
        </is>
      </c>
      <c r="J61" s="166" t="inlineStr">
        <is>
          <t>✅ คำตอบที่ถูกต้อง: ข้อ ง. หลังฉีดยาไม่ควรเก็บเข็มในตู้เย็นเพราะจะทำให้เข็มทื่อ
💡 Background:
การบริบาลผู้ป่วยเบาหวานชนิดที่ 2 (T2DM) เน้นควบคุม HbA1c ควบคู่กับการเลือกยาที่มี cardiorenal protection ในผู้ป่วยที่มีโรคร่วม
🎯 ทำไมข้อนี้ถึงถูก:
หลังฉีดยาไม่ควรเก็บเข็มในตู้เย็นเพราะจะทำให้เข็มทื่อ ข้อ 4 ไม่ถูกต้อง การคาดเข็มไว้กับปากกาหรือกระบอกฉีดอินซูลินในตู้เย็นจะทำให้อุณหภูมิเปลี่ยนแปลงเกิดการขยายตัวหรือหดตัวของอากาศ ส่งผลให้ยาไหลรั่วหรือมีฟองอากาศ และเปิดทางให้ความชื้นหรือเชื้อโรคปนเปื้อนได้ (ไม่ใช่เรื่องเข็มทื่อ)
🔍 ข้ออื่นผิดเพราะอะไร:
• ข้อ ก. (ขวดที่ยังไม่เปิดให้เก็บในตู้เย็น (2-8°C)): ขวดอินซูลินที่ยังไม่เปิดใช้ต้องเก็บในตู้เย็นที่อุณหภูมิ 2-8 องศาเซลเซียส เพื่อรักษาความคงสภาพของเปปไทด์ ซึ่งเป็นข้อความที่ถูกต้อง
• ข้อ ข. (ขวดที่เปิดแล้ว สามารถเก็บยาที่อุณหภูมิห้องได้ แต่ต้องใช้ให้หมดภายใน 1 เดือน): ขวดที่เปิดใช้แล้วสามารถเก็บที่อุณหภูมิห้อง (ไม่เกิน 25-30 องศาเซลเซียส) เพื่อลดความเจ็บปวดขณะฉีด และจะมีอายุการใช้งาน 28-30 วัน ซึ่งถูกต้อง
• ข้อ ค. (ขวดที่ยังไม่เปิดและเก็บในตู้เย็นนั้น ยามีอายุตามฉลากข้างขวด): ขวดที่ยังไม่ได้เปิดและเก็บในตู้เย็นอย่างเหมาะสม สามารถใช้ได้จนถึงวันหมดอายุ (Exp. date) ที่ระบุไว้บนฉลาก ซึ่งเป็นข้อมูลที่ถูกต้อง
• ข้อ จ. (ถูกต้องทุกข้อ): มีตัวเลือกที่ผิดคือตัวเลือก ง จึงไม่สามารถตอบข้อนี้ได้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61" s="166" t="inlineStr"/>
      <c r="L61" s="166" t="inlineStr">
        <is>
          <t>Endocrine</t>
        </is>
      </c>
      <c r="M61" s="166" t="inlineStr">
        <is>
          <t>Diabetes mellitus</t>
        </is>
      </c>
      <c r="N61" s="165" t="inlineStr">
        <is>
          <t>Clinic</t>
        </is>
      </c>
      <c r="O61" s="166" t="inlineStr">
        <is>
          <t>ข้อ 97 Pharma Plus เล่มม่วง (เฉลยข้อ ง)</t>
        </is>
      </c>
      <c r="P61" s="165" t="inlineStr">
        <is>
          <t>แบบฝึกหัด</t>
        </is>
      </c>
      <c r="Q61" s="165" t="inlineStr">
        <is>
          <t>เล่มม่วง</t>
        </is>
      </c>
      <c r="R61" s="165" t="inlineStr"/>
    </row>
    <row r="62" ht="24" customHeight="1" s="49">
      <c r="A62" s="167" t="n">
        <v>60</v>
      </c>
      <c r="B62" s="166" t="inlineStr">
        <is>
          <t>การปฏิบัติในข้อใด เหมาะสมกับการรักษาต่อไปในผู้ป่วยรายนี้</t>
        </is>
      </c>
      <c r="C62" s="166" t="inlineStr"/>
      <c r="D62" s="166" t="inlineStr">
        <is>
          <t>เปลี่ยนยา propylthiouracil เป็น methimazole ในขนาดรับประทานที่สมมูลกัน</t>
        </is>
      </c>
      <c r="E62" s="166" t="inlineStr">
        <is>
          <t>แนะนำให้ผู้ป่วยรับประทานยา propylthiouracil ในขนาดดังกล่าวต่อไป</t>
        </is>
      </c>
      <c r="F62" s="166" t="inlineStr">
        <is>
          <t>หยุดยารับประทาน เปลี่ยนวิธีการรักษาเป็นการผ่าตัดต่อม</t>
        </is>
      </c>
      <c r="G62" s="166" t="inlineStr">
        <is>
          <t>หยุดยารับประทาน ให้การรักษาด้วยการทาน iodine</t>
        </is>
      </c>
      <c r="H62" s="166" t="inlineStr">
        <is>
          <t>เพิ่ม propranolol ให้รับประทานร่วมกับยา propylthiouracil</t>
        </is>
      </c>
      <c r="I62" s="167" t="inlineStr">
        <is>
          <t>2</t>
        </is>
      </c>
      <c r="J62" s="166" t="inlineStr">
        <is>
          <t>✅ คำตอบที่ถูกต้อง: ข้อ ข. แนะนำให้ผู้ป่วยรับประทานยา propylthiouracil ในขนาดดังกล่าวต่อไป
💡 Background:
Propylthiouracil (PTU) เป็นยากลุ่ม Thionamide ยับยั้งการสังเคราะห์ฮอร์โมนไทรอยด์โดยปิดกั้น Thyroid peroxidase และยังยับยั้งการเปลี่ยน T4 เป็น T3 นอกต่อมไทรอยด์ (Peripheral conversion) มักใช้เป็น first-line ในผู้ป่วย ตั้งครรภ์ไตรมาสแรก และผู้ป่วยที่แพ้ Methimazole
🎯 ทำไมข้อนี้ถึงถูก:
ในการติดตามระดับยา Thionamide เมื่อระดับฮอร์โมนไทรอยด์ยังไม่อยู่ในเกณฑ์ปกติ (Euthyroid) แนวทางคือ ให้ยาต่อในขนาดเดิมจนกว่าค่า FT4 และ TSH จะอยู่ในช่วง euthyroid แล้วจึงค่อยๆ ปรับลดขนาดลง การลดยาก่อนควบคุมได้จะทำให้โรคกลับมาลุกลาม
🔍 ข้ออื่นผิดเพราะอะไร:
• ข้อ ก. ผิด: การเพิ่มขนาดโดยไม่มีข้อมูลว่าโรคควบคุมไม่ได้อาจทำให้เกิด agranulocytosis มากขึ้น
• ข้อ ค. ผิด: การลดขนาดทันทีโดยที่ยังไม่ euthyroid จะทำให้ Hyperthyroidism กลับมา
• ข้อ ง. ผิด: การหยุดยาในขณะที่ยังไม่ euthyroid ไม่เหมาะสม เสี่ยง Thyroid storm
• ข้อ จ. ผิด: เปลี่ยนเป็น Methimazole ไม่จำเป็นหาก PTU ได้ผลและไม่มีข้อบ่งชี้พิเศษ
📖 Guideline อ้างอิง:
American Thyroid Association Guidelines for Diagnosis and Management of Hyperthyroidism and Other Causes of Thyrotoxicosis 2016
📌 จุดจำก่อนสอบ:
ปรับลดขนาด Thionamide ก็ต่อเมื่อ FT4 + TSH อยู่ในเกณฑ์ Euthyroid แล้วเท่านั้น</t>
        </is>
      </c>
      <c r="K62" s="166" t="inlineStr"/>
      <c r="L62" s="166" t="inlineStr">
        <is>
          <t>Endocrine</t>
        </is>
      </c>
      <c r="M62" s="166" t="inlineStr">
        <is>
          <t>Hypo/Hyperthyroidism</t>
        </is>
      </c>
      <c r="N62" s="165" t="inlineStr">
        <is>
          <t>Clinic</t>
        </is>
      </c>
      <c r="O62" s="166" t="inlineStr">
        <is>
          <t>ข้อ 123 Pharma Plus เล่มม่วง (เฉลยข้อ ข)</t>
        </is>
      </c>
      <c r="P62" s="165" t="inlineStr">
        <is>
          <t>แบบฝึกหัด</t>
        </is>
      </c>
      <c r="Q62" s="165" t="inlineStr">
        <is>
          <t>เล่มม่วง</t>
        </is>
      </c>
      <c r="R62" s="165" t="inlineStr"/>
    </row>
    <row r="63" ht="24" customHeight="1" s="49">
      <c r="A63" s="167" t="n">
        <v>61</v>
      </c>
      <c r="B63" s="166" t="inlineStr">
        <is>
          <t>อาการไม่พึงประสงค์ที่เกิดขึ้นจากการใช้ thiouracil</t>
        </is>
      </c>
      <c r="C63" s="166" t="inlineStr"/>
      <c r="D63" s="166" t="inlineStr">
        <is>
          <t>ปวดข้อ</t>
        </is>
      </c>
      <c r="E63" s="166" t="inlineStr">
        <is>
          <t>เม็ดเลือดขาวต่ำ</t>
        </is>
      </c>
      <c r="F63" s="166" t="inlineStr">
        <is>
          <t>ง่วงนอน</t>
        </is>
      </c>
      <c r="G63" s="166" t="inlineStr">
        <is>
          <t>SLE like syndrome</t>
        </is>
      </c>
      <c r="H63" s="166" t="inlineStr">
        <is>
          <t>Metallic taste</t>
        </is>
      </c>
      <c r="I63" s="167" t="inlineStr">
        <is>
          <t>2</t>
        </is>
      </c>
      <c r="J63" s="166" t="inlineStr">
        <is>
          <t>✅ คำตอบที่ถูกต้อง: ข้อ ข. เม็ดเลือดขาวต่ำ
💡 Background:
การบริบาลผู้ป่วยเบาหวานชนิดที่ 2 (T2DM) เน้นควบคุม HbA1c ควบคู่กับการเลือกยาที่มี cardiorenal protection ในผู้ป่วยที่มีโรคร่วม
🎯 ทำไมข้อนี้ถึงถูก:
เม็ดเลือดขาวต่ำ ยาต้านไทรอยด์ในกลุ่ม thionamides (รวมถึง propylthiouracil และ methimazole) มี ADR ที่สำคัญและต้องระวังคือ agranulocytosis (เม็ดเลือดขาวต่ำมาก) ซึ่งอาจทำให้เกิดการติดเชื้อรุนแรงได้ ผู้ป่วยควรได้รับการแนะนำให้มาพบแพทย์์ทันทีหากมีไข้หรือเจ็บคอ
🔍 ข้ออื่นผิดเพราะอะไร:
• ข้อ ก. (ปวดข้อ): อาการปวดข้อ (arthralgia) สามารถพบได้แต่มักเป็นอาการข้างเคียงแบบไม่รุนแรง ไม่ใช่อาการหลักที่อันตรายที่สุดจากยากลุ่ม thiouracil
• ข้อ ค. (ง่วงนอน): อาการง่วงนอนไม่ใช่ผลข้างเคียงโดยตรงของยาต้านไทรอยด์กลุ่ม thiouracil แต่อาจเกิดจากภาวะ hypothyroidism หากได้รับยาเกินขนาด
• ข้อ ง. (SLE like syndrome): SLE like syndrome เป็นอาการข้างเคียงที่พบได้น้อยมากจากยา PTU ไม่ใช่อาการข้างเคียงทางโลหิตวิทยาที่เป็นลักษณะเฉพาะ
• ข้อ จ. (Metallic taste): ภาวะรับรสผิดปกติ (Metallic taste) มักพบได้จากยาอื่นเช่น metformin หรือ metronidazole ไม่ใช่อาการไม่พึงประสงค์เด่นของยากลุ่มนี้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63" s="166" t="inlineStr"/>
      <c r="L63" s="166" t="inlineStr">
        <is>
          <t>Endocrine</t>
        </is>
      </c>
      <c r="M63" s="166" t="inlineStr">
        <is>
          <t>Diabetes mellitus</t>
        </is>
      </c>
      <c r="N63" s="165" t="inlineStr">
        <is>
          <t>Clinic</t>
        </is>
      </c>
      <c r="O63" s="166" t="inlineStr">
        <is>
          <t>ข้อ 124 Pharma Plus เล่มม่วง (เฉลยข้อ ข)</t>
        </is>
      </c>
      <c r="P63" s="165" t="inlineStr">
        <is>
          <t>แบบฝึกหัด</t>
        </is>
      </c>
      <c r="Q63" s="165" t="inlineStr">
        <is>
          <t>เล่มม่วง</t>
        </is>
      </c>
      <c r="R63" s="165" t="inlineStr"/>
    </row>
    <row r="64" ht="24" customHeight="1" s="49">
      <c r="A64" s="167" t="n">
        <v>62</v>
      </c>
      <c r="B64" s="166" t="inlineStr">
        <is>
          <t>ข้อใดถูกต้องเกี่ยวกับยา propylthiouracil</t>
        </is>
      </c>
      <c r="C64" s="166" t="inlineStr"/>
      <c r="D64" s="166" t="inlineStr">
        <is>
          <t>เป็นอนุพันธ์ของ thiourea</t>
        </is>
      </c>
      <c r="E64" s="166" t="inlineStr">
        <is>
          <t>ยับยั้งการหลั่งของ thyroid hormone</t>
        </is>
      </c>
      <c r="F64" s="166" t="inlineStr">
        <is>
          <t>ใช้รักษา hypothyroid</t>
        </is>
      </c>
      <c r="G64" s="166" t="inlineStr">
        <is>
          <t>กระตุ้นเอนไซม์ thyroid peroxidase</t>
        </is>
      </c>
      <c r="H64" s="166" t="inlineStr">
        <is>
          <t>เพิ่มการสร้าง T3</t>
        </is>
      </c>
      <c r="I64" s="167" t="inlineStr">
        <is>
          <t>1</t>
        </is>
      </c>
      <c r="J64" s="166" t="inlineStr">
        <is>
          <t>✅ คำตอบที่ถูกต้อง: ข้อ ก. เป็นอนุพันธ์ของ thiourea
💡 Background:
การบริบาลผู้ป่วยเบาหวานชนิดที่ 2 (T2DM) เน้นควบคุม HbA1c ควบคู่กับการเลือกยาที่มี cardiorenal protection ในผู้ป่วยที่มีโรคร่วม
🎯 ทำไมข้อนี้ถึงถูก:
เป็นอนุพันธ์ของ thiourea Propylthiouracil (PTU) จัดเป็นยาในกลุ่ม thionamides ซึ่งเป็นอนุพันธ์ของ thiourea ออกฤทธิ์ยับยั้งเอนไซม์ thyroid peroxidase (TPO) ทำให้ลดการสังเคราะห์ไทรอยด์ฮอร์โมน (ทั้ง T3 และ T4) นอกจากนี้ PTU ยังยับยั้งการเปลี่ยน T4 เป็น T3 ที่เนื้อเยื่อส่วนปลายด้วย ใช้รักษา hyperthyroidism ไม่ใช่ hypothyroid
🔍 ข้ออื่นผิดเพราะอะไร:
• ข้อ ข. (ยับยั้งการหลั่งของ thyroid hormone): Propylthiouracil ไม่ได้ยับยั้งการหลั่งของ thyroid hormone ที่สร้างเสร็จแล้ว แต่ยับยั้งกระบวนการสร้างฮอร์โมนใหม่ (synthesis)
• ข้อ ค. (ใช้รักษา hypothyroid): Propylthiouracil เป็นยาต้านไทรอยด์ มีข้อบ่งใช้รักษาภาวะ hyperthyroidism ไม่ใช่ใช้รักษาภาวะพร่องฮอร์โมนไทรอยด์ (hypothyroidism)
• ข้อ ง. (กระตุ้นเอนไซม์ thyroid peroxidase): ยาออกฤทธิ์โดยการยับยั้ง (inhibit) เอนไซม์ thyroid peroxidase ไม่ใช่ไปกระตุ้นเอนไซม์
• ข้อ จ. (เพิ่มการสร้าง T3): ยาช่วยยับยั้งการเปลี่ยน T4 เป็น T3 ที่เนื้อเยื่อส่วนปลาย (peripheral conversion) ทำให้ปริมาณ T3 ลดลง ไม่ใช่เพิ่มการสร้าง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Pregnancy Timing: เป็น first-line ในไตรมาสแรกของการตั้งครรภ์ (1st trimester) เนื่องจาก MMI สัมพันธ์กับ embryopathy (aplasia cutis)
• Hepatotoxicity &amp; Agranulocytosis: มี Black Box Warning เรื่อง severe liver injury/liver failure และต้องเฝ้าระวัง agranulocytosis (เจ็บคอ มีไข้สูง)</t>
        </is>
      </c>
      <c r="K64" s="166" t="inlineStr"/>
      <c r="L64" s="166" t="inlineStr">
        <is>
          <t>Endocrine</t>
        </is>
      </c>
      <c r="M64" s="166" t="inlineStr">
        <is>
          <t>Diabetes mellitus</t>
        </is>
      </c>
      <c r="N64" s="165" t="inlineStr">
        <is>
          <t>Clinic</t>
        </is>
      </c>
      <c r="O64" s="166" t="inlineStr">
        <is>
          <t>ข้อ 125 Pharma Plus เล่มม่วง (เฉลยข้อ ก)</t>
        </is>
      </c>
      <c r="P64" s="165" t="inlineStr">
        <is>
          <t>แบบฝึกหัด</t>
        </is>
      </c>
      <c r="Q64" s="165" t="inlineStr">
        <is>
          <t>เล่มม่วง</t>
        </is>
      </c>
      <c r="R64" s="165" t="inlineStr"/>
    </row>
    <row r="65" ht="24" customHeight="1" s="49">
      <c r="A65" s="167" t="n">
        <v>63</v>
      </c>
      <c r="B65" s="166" t="inlineStr">
        <is>
          <t>Lugol's solution ประกอบด้วยสารชนิดใดเป็นส่วนประกอบ</t>
        </is>
      </c>
      <c r="C65" s="166" t="inlineStr"/>
      <c r="D65" s="166" t="inlineStr">
        <is>
          <t>Iodine + KI</t>
        </is>
      </c>
      <c r="E65" s="166" t="inlineStr">
        <is>
          <t>Manganese</t>
        </is>
      </c>
      <c r="F65" s="166" t="inlineStr">
        <is>
          <t>Methimazole</t>
        </is>
      </c>
      <c r="G65" s="166" t="inlineStr">
        <is>
          <t>Thiocyanate</t>
        </is>
      </c>
      <c r="H65" s="166" t="inlineStr">
        <is>
          <t>Propylthiouracil</t>
        </is>
      </c>
      <c r="I65" s="167" t="inlineStr">
        <is>
          <t>1</t>
        </is>
      </c>
      <c r="J65" s="166" t="inlineStr">
        <is>
          <t>✅ คำตอบที่ถูกต้อง: ข้อ ก. Iodine + KI
💡 Background:
การบริบาลผู้ป่วยเบาหวานชนิดที่ 2 (T2DM) เน้นควบคุม HbA1c ควบคู่กับการเลือกยาที่มี cardiorenal protection ในผู้ป่วยที่มีโรคร่วม
🎯 ทำไมข้อนี้ถึงถูก:
Iodine + KI Lugol's solution (strong iodine solution) ประกอบด้วยธาตุไอโอดีน (iodine) ละลายร่วมกับโพแทสเซียมไอโอไทด์ (potassium iodide, KI) ในน้ำ ใช้เตรียมความพร้อมก่อนการผ่าตัดต่อมไทรอยด์ (thyroidectomy) เพื่อลดขนาดและความเลือดมาเลี้ยงของต่อมไทรอยด์
🔍 ข้ออื่นผิดเพราะอะไร:
• ข้อ ข. (Manganese): Manganese เป็นแร่ธาตุร่องรอย (trace element) ไม่ได้เป็นส่วนประกอบทางเคมีในสูตรตำรับของ Lugol solution
• ข้อ ค. (Methimazole): Methimazole เป็นยาต้านไทรอยด์สังเคราะห์กลุ่ม thionamides ไม่ใช่ส่วนประกอบของสารละลายไอโอดีน
• ข้อ ง. (Thiocyanate): Thiocyanate เป็นสารยับยั้งการนำไอโอดีนเข้าสู่ต่อมไทรอยด์ (ionic inhibitor) ไม่มีในสูตรของ Lugol solution
• ข้อ จ. (Propylthiouracil): Propylthiouracil เป็นยารับประทานรูปแบบเม็ดเพื่อลดการสร้างฮอร์โมน ไม่ใช่สารประกอบในสารละลาย Lugol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65" s="166" t="inlineStr"/>
      <c r="L65" s="166" t="inlineStr">
        <is>
          <t>Endocrine</t>
        </is>
      </c>
      <c r="M65" s="166" t="inlineStr">
        <is>
          <t>Diabetes mellitus</t>
        </is>
      </c>
      <c r="N65" s="165" t="inlineStr">
        <is>
          <t>Clinic</t>
        </is>
      </c>
      <c r="O65" s="166" t="inlineStr">
        <is>
          <t>ข้อ 126 Pharma Plus เล่มม่วง (เฉลยข้อ ก)</t>
        </is>
      </c>
      <c r="P65" s="165" t="inlineStr">
        <is>
          <t>แบบฝึกหัด</t>
        </is>
      </c>
      <c r="Q65" s="165" t="inlineStr">
        <is>
          <t>เล่มม่วง</t>
        </is>
      </c>
      <c r="R65" s="165" t="inlineStr"/>
    </row>
    <row r="66" ht="24" customHeight="1" s="49">
      <c r="A66" s="167" t="n">
        <v>64</v>
      </c>
      <c r="B66" s="166" t="inlineStr">
        <is>
          <t>ข้อใดถูกต้องเกี่ยวกับการใช้ยา propranolol ร่วมกับ propylthiouracil</t>
        </is>
      </c>
      <c r="C66" s="166" t="inlineStr"/>
      <c r="D66" s="166" t="inlineStr">
        <is>
          <t>Propranolol เป็น alpha-adrenergic blocking agent ชนิดหนึ่ง</t>
        </is>
      </c>
      <c r="E66" s="166" t="inlineStr">
        <is>
          <t>Propranolol ช่วยลดอาการต่าง ๆ เช่น tremor และ tachycardia ที่เกิดจาก thyrotoxicosis</t>
        </is>
      </c>
      <c r="F66" s="166" t="inlineStr">
        <is>
          <t>Propranolol มีความสำคัญต่อ pharmacokinetic ของ propylthiouracil ทำให้การดูดซึมและฤทธิ์ของยา propylthiouracil ดีขึ้น</t>
        </is>
      </c>
      <c r="G66" s="166" t="inlineStr">
        <is>
          <t>Propranolol ช่วยลดอาการข้างเคียงจากการใช้ยา propylthiouracil</t>
        </is>
      </c>
      <c r="H66" s="166" t="inlineStr">
        <is>
          <t>Propranolol ออกฤทธิ์เสริมกับ propylthiouracil โดยลดการสังเคราะห์ T4</t>
        </is>
      </c>
      <c r="I66" s="167" t="inlineStr">
        <is>
          <t>2</t>
        </is>
      </c>
      <c r="J66" s="166" t="inlineStr">
        <is>
          <t>✅ คำตอบที่ถูกต้อง: ข้อ ข. Propranolol ช่วยลดอาการต่าง ๆ เช่น tremor และ tachycardia ที่เกิดจาก thyrotoxicosis
💡 Background:
ในภาวะ Thyrotoxicosis ฮอร์โมนไทรอยด์จะเพิ่ม sensitivity ต่อ catecholamines ทำให้เกิดอาการ ใจสั่น เหงื่อออก มือสั่น และ tachycardia Beta-blocker โดยเฉพาะ Propranolol (non-selective) ถูกใช้เพื่อควบคุมอาการเหล่านี้อย่างรวดเร็วระหว่างรอ Thionamide ออกฤทธิ์
🎯 ทำไมข้อนี้ถึงถูก:
Propranolol เป็น Non-selective beta-adrenergic blocker (ปิดกั้น beta-1 และ beta-2) ซึ่งช่วยลดอาการ sympathetic ของ thyrotoxicosis ได้อย่างรวดเร็ว โดยไม่มีผลต่อการสังเคราะห์ฮอร์โมน โดยตรง ยังยับยั้ง peripheral conversion ของ T4 เป็น T3 ได้บ้างด้วย
🔍 ข้ออื่นผิดเพราะอะไร:
• ข้อ ก. ผิด: Propranolol เป็น beta-adrenergic blocker ไม่ใช่ alpha-adrenergic blocking agent
• ข้อ ค. ผิด: Propranolol ไม่มีผลต่อ pharmacokinetics ของ PTU (การดูดซึมหรือฤทธิ์ของ PTU ไม่เปลี่ยน)
• ข้อ ง. ผิด: Propranolol ไม่ลด side effect ของ PTU โดยตรง เพียงแต่ควบคุมอาการ thyrotoxicosis
• ข้อ จ. ผิด: Propranolol ไม่ได้ลดการสังเคราะห์ T4 การยับยั้งการสังเคราะห์ฮอร์โมนเป็นหน้าที่ของ Thionamide
📖 Guideline อ้างอิง:
American Thyroid Association Guidelines for Diagnosis and Management of Hyperthyroidism and Other Causes of Thyrotoxicosis 2016
📌 จุดจำก่อนสอบ:
Beta-blocker (Propranolol) ควบคุมอาการ ไม่ใช่รักษาสาเหตุ; Thionamide รักษาสาเหตุ</t>
        </is>
      </c>
      <c r="K66" s="166" t="inlineStr"/>
      <c r="L66" s="166" t="inlineStr">
        <is>
          <t>Endocrine</t>
        </is>
      </c>
      <c r="M66" s="166" t="inlineStr">
        <is>
          <t>Hypo/Hyperthyroidism</t>
        </is>
      </c>
      <c r="N66" s="165" t="inlineStr">
        <is>
          <t>Clinic</t>
        </is>
      </c>
      <c r="O66" s="166" t="inlineStr">
        <is>
          <t>ข้อ 127 Pharma Plus เล่มม่วง (เฉลยข้อ ข)</t>
        </is>
      </c>
      <c r="P66" s="165" t="inlineStr">
        <is>
          <t>แบบฝึกหัด</t>
        </is>
      </c>
      <c r="Q66" s="165" t="inlineStr">
        <is>
          <t>เล่มม่วง</t>
        </is>
      </c>
      <c r="R66" s="165" t="inlineStr"/>
    </row>
    <row r="67" ht="24" customHeight="1" s="49">
      <c r="A67" s="167" t="n">
        <v>65</v>
      </c>
      <c r="B67" s="166" t="inlineStr">
        <is>
          <t>เกี่ยวกับ ข้อใดผิดเกี่ยวกับ goiter ข้อใดต่อไปนี้กล่าวถูกต้องตามหลักวิชาชีพเภสัชกรรม</t>
        </is>
      </c>
      <c r="C67" s="166" t="inlineStr"/>
      <c r="D67" s="166" t="inlineStr">
        <is>
          <t>Iodine บางชนิด เช่น thiocyanate อาจมีผลทำให้เกิด goiter</t>
        </is>
      </c>
      <c r="E67" s="166" t="inlineStr">
        <is>
          <t>Thiocyanate อาจได้จากการ metabolize สารจากผัก เช่น กะหล่ำปลี</t>
        </is>
      </c>
      <c r="F67" s="166" t="inlineStr">
        <is>
          <t>Lithium สามารถลด secretion ของ thyroxine และสามารถช่วยในการรักษา hyperthyroidism</t>
        </is>
      </c>
      <c r="G67" s="166" t="inlineStr">
        <is>
          <t>Goitrin สามารถยับยั้ง thyroid peroxidase</t>
        </is>
      </c>
      <c r="H67" s="166" t="inlineStr">
        <is>
          <t>Perchlorate เป็น ion ที่ช่วยเพิ่มการ uptake iodide และเพิ่มระดับ iodide ใน thyroid</t>
        </is>
      </c>
      <c r="I67" s="167" t="inlineStr">
        <is>
          <t>5</t>
        </is>
      </c>
      <c r="J67" s="166" t="inlineStr">
        <is>
          <t>✅ คำตอบที่ถูกต้อง: ข้อ จ. Perchlorate เป็น ion ที่ช่วยเพิ่มการ uptake iodide และเพิ่มระดับ iodide ใน thyroid
💡 Background:
การบริบาลผู้ป่วยเบาหวานชนิดที่ 2 (T2DM) เน้นควบคุม HbA1c ควบคู่กับการเลือกยาที่มี cardiorenal protection ในผู้ป่วยที่มีโรคร่วม
🎯 ทำไมข้อนี้ถึงถูก:
Perchlorate เป็น ion ที่ช่วยเพิ่มการ uptake iodide และเพิ่มระดับ iodide ใน thyroid Perchlorate และ thiocyanate เป็น goitrogens ที่ออกฤทธิ์โดยการแข่งขันยับยั้งการ uptake ของ iodide เข้าสู่ต่อมไทรอยด์ (competitive inhibition of sodium/iodide symporter) ส่งผลให้ระดับ iodide ในต่อมไทรอยด์ลดลง ไม่ใช่เพิ่มขึ้น ดังนั้นข้อ 5 จึงกล่าวผิด
🔍 ข้ออื่นผิดเพราะอะไร:
• ข้อ ก. (Iodine บางชนิด เช่น thiocyanate อาจมีผลทำให้เกิด goiter): Thiocyanate สามารถแข่งขันกับไอโอดีนในการเข้าสู่ต่อมไทรอยด์ ทำให้ต่อมขาดไอโอดีนและเกิดคอพอก (goiter) ได้ ซึ่งเป็นข้อมูลที่ถูกต้อง
• ข้อ ข. (Thiocyanate อาจได้จากการ metabolize สารจากผัก เช่น กะหล่ำปลี): พืชตระกูลกะหล่ำมีสาร glucosinolates ซึ่งเมื่อถูกเมแทบอลิซึมจะได้ thiocyanate ที่มีฤทธิ์เป็น goitrogen ซึ่งเป็นข้อความที่ถูกต้อง
• ข้อ ค. (Lithium สามารถลด secretion ของ thyroxine และสามารถช่วยในการรักษา hyperthyroidism): Lithium ยับยั้งการหลั่งไทรอยด์ฮอร์โมนออกจากต่อมไทรอยด์ สามารถนำมาใช้เสริมในกรณีที่ดื้อต่อยาต้านไทรอยด์ปกติได้ ซึ่งถูกต้องตามเภสัชวิทยา
• ข้อ ง. (Goitrin สามารถยับยั้ง thyroid peroxidase): Goitrin เป็นสารที่พบในพืชบางชนิด มีฤทธิ์ยับยั้งเอนไซม์ thyroid peroxidase ทำให้การสร้างฮอร์โมนลดลงและเกิดคอพอก ซึ่งเป็นข้อความที่ถูกต้อง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67" s="166" t="inlineStr"/>
      <c r="L67" s="166" t="inlineStr">
        <is>
          <t>Endocrine</t>
        </is>
      </c>
      <c r="M67" s="166" t="inlineStr">
        <is>
          <t>Diabetes mellitus</t>
        </is>
      </c>
      <c r="N67" s="165" t="inlineStr">
        <is>
          <t>Clinic</t>
        </is>
      </c>
      <c r="O67" s="166" t="inlineStr">
        <is>
          <t>ข้อ 128 Pharma Plus เล่มม่วง (เฉลยข้อ จ)</t>
        </is>
      </c>
      <c r="P67" s="165" t="inlineStr">
        <is>
          <t>แบบฝึกหัด</t>
        </is>
      </c>
      <c r="Q67" s="165" t="inlineStr">
        <is>
          <t>เล่มม่วง</t>
        </is>
      </c>
      <c r="R67" s="165" t="inlineStr"/>
    </row>
    <row r="68" ht="24" customHeight="1" s="49">
      <c r="A68" s="167" t="n">
        <v>66</v>
      </c>
      <c r="B68" s="166" t="inlineStr">
        <is>
          <t>ชุมชนที่มีคนเป็น toxic goiter มากบ่งบอกว่าชุมชนนั้นมีลักษณะอย่างไร</t>
        </is>
      </c>
      <c r="C68" s="166" t="inlineStr"/>
      <c r="D68" s="166" t="inlineStr">
        <is>
          <t>ได้รับ iodine ต่ำเกินไป</t>
        </is>
      </c>
      <c r="E68" s="166" t="inlineStr">
        <is>
          <t>ได้รับ iodine มากเกินไป</t>
        </is>
      </c>
      <c r="F68" s="166" t="inlineStr">
        <is>
          <t>แหล่งน้ำดื่มมีการปนเปื้อนของสารหนู</t>
        </is>
      </c>
      <c r="G68" s="166" t="inlineStr">
        <is>
          <t>แหล่งน้ำดื่มมีการปนเปื้อนของสารตะกั่ว</t>
        </is>
      </c>
      <c r="H68" s="166" t="inlineStr">
        <is>
          <t>กินอาหารที่มี thiocyanide มากเกินไป</t>
        </is>
      </c>
      <c r="I68" s="167" t="inlineStr">
        <is>
          <t>2</t>
        </is>
      </c>
      <c r="J68" s="166" t="inlineStr">
        <is>
          <t>✅ คำตอบที่ถูกต้อง: ข้อ ข. ได้รับ iodine มากเกินไป
💡 Background:
การบริบาลผู้ป่วยเบาหวานชนิดที่ 2 (T2DM) เน้นควบคุม HbA1c ควบคู่กับการเลือกยาที่มี cardiorenal protection ในผู้ป่วยที่มีโรคร่วม
🎯 ทำไมข้อนี้ถึงถูก:
ได้รับ iodine มากเกินไป ภาวะคอพอก (endemic goiter) ส่วนใหญ่ในพื้นที่ห่างไกลมักสัมพันธ์กับการขาดไอโอดีนในอาหารและน้ำดื่ม (ได้รับ iodine ต่ำเกินไป) ซึ่งร่างกายจะพยายามชดเชยโดยการเพิ่มขนาดของต่อมไทรอยด์เพื่อให้จับไอโอดีนได้มากขึ้น
🔍 ข้ออื่นผิดเพราะอะไร:
• ข้อ ก. (ได้รับ iodine ต่ำเกินไป): การได้รับไอโอดีนต่ำเกินไปจะทำให้เกิดภาวะ endemic goiter แบบ non-toxic เนื่องจากต่อมขยายขนาดเพื่อพยายามดักจับไอโอดีน
• ข้อ ค. (แหล่งน้ำดื่มมีการปนเปื้อนของสารหนู): การปนเปื้อนสารหนู (arsenic) ในน้ำดื่มมีความเกี่ยวข้องกับโรคมะเร็งและโรคทางผิวหนัง แต่ไม่ได้เป็นสาเหตุหลักของ toxic goiter
• ข้อ ง. (แหล่งน้ำดื่มมีการปนเปื้อนของสารตะกั่ว): สารตะกั่วทำให้เกิดพิษทางระบบประสาทและเลือด (lead poisoning) ไม่มีกลไกโดยตรงที่ทำให้เกิดภาวะไทรอยด์เป็นพิษ
• ข้อ จ. (กินอาหารที่มี thiocyanide มากเกินไป): Thiocyanide ยับยั้งการจับไอโอดีนของต่อมไทรอยด์ ทำให้เกิดภาวะพร่องฮอร์โมนไทรอยด์และคอพอก (hypothyroid goiter) ไม่ใช่ toxic goiter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68" s="166" t="inlineStr"/>
      <c r="L68" s="166" t="inlineStr">
        <is>
          <t>Endocrine</t>
        </is>
      </c>
      <c r="M68" s="166" t="inlineStr">
        <is>
          <t>Hypo/Hyperthyroidism</t>
        </is>
      </c>
      <c r="N68" s="165" t="inlineStr">
        <is>
          <t>Clinic</t>
        </is>
      </c>
      <c r="O68" s="166" t="inlineStr">
        <is>
          <t>ข้อ 129 Pharma Plus เล่มม่วง (เฉลยข้อ ข)</t>
        </is>
      </c>
      <c r="P68" s="165" t="inlineStr">
        <is>
          <t>แบบฝึกหัด</t>
        </is>
      </c>
      <c r="Q68" s="165" t="inlineStr">
        <is>
          <t>เล่มม่วง</t>
        </is>
      </c>
      <c r="R68" s="165" t="inlineStr"/>
    </row>
    <row r="69" ht="24" customHeight="1" s="49">
      <c r="A69" s="167" t="n">
        <v>67</v>
      </c>
      <c r="B69" s="166" t="inlineStr">
        <is>
          <t>เป้าหมาย HbA1c ของผู้ป่วยรายนี้เป็นเท่าไหร่</t>
        </is>
      </c>
      <c r="C69" s="166" t="inlineStr"/>
      <c r="D69" s="166" t="inlineStr">
        <is>
          <t>&lt; 5.5%</t>
        </is>
      </c>
      <c r="E69" s="166" t="inlineStr">
        <is>
          <t>&lt; 6%</t>
        </is>
      </c>
      <c r="F69" s="166" t="inlineStr">
        <is>
          <t>&lt; 7%</t>
        </is>
      </c>
      <c r="G69" s="166" t="inlineStr">
        <is>
          <t>&lt; 8%</t>
        </is>
      </c>
      <c r="H69" s="166" t="inlineStr">
        <is>
          <t>&lt; 8.5%"</t>
        </is>
      </c>
      <c r="I69" s="167" t="inlineStr">
        <is>
          <t>1</t>
        </is>
      </c>
      <c r="J69" s="166" t="inlineStr">
        <is>
          <t>✅ คำตอบที่ถูกต้อง: ข้อ ก. &lt; 5.5%
💡 Background:
การบริบาลผู้ป่วยเบาหวานชนิดที่ 2 (T2DM) เน้นควบคุม HbA1c ควบคู่กับการเลือกยาที่มี cardiorenal protection ในผู้ป่วยที่มีโรคร่วม
🎯 ทำไมข้อนี้ถึงถูก:
Diabetes mellitus การเลือก Diabetes mellitus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(&lt; 6%): เป้าหมาย HbA1c &lt; 6% อาจเข้มงวดเกินไปและเพิ่มความเสี่ยงต่อภาวะ hypoglycemia ในผู้ป่วยทั่วไปตามแนวทาง ADA
• ข้อ ค. (&lt; 7%): เป้าหมาย HbA1c &lt; 7% เป็นเป้าหมายทั่วไปสำหรับผู้ใหญ่ส่วนใหญ่ที่ไม่ได้ตั้งครรภ์ แต่โจทย์อาจมีบริบทเฉพาะที่ต้องการความเข้มงวดต่างออกไป
• ข้อ ง. (&lt; 8%): เป้าหมาย HbA1c &lt; 8% เหมาะกับผู้ป่วยสูงอายุ มีโรคร่วมมาก หรือมีประวัติ severe hypoglycemia ซึ่งอาจไม่ใช่กรณีของผู้ป่วยรายนี้
• ข้อ จ. (&lt; 8.5%"): เป้าหมาย &lt; 8.5% เป็นเป้าหมายที่หละหลวมมาก ใช้ในผู้ป่วยระยะท้าย (end-of-life) เท่านั้น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69" s="166" t="inlineStr"/>
      <c r="L69" s="166" t="inlineStr">
        <is>
          <t>Endocrine</t>
        </is>
      </c>
      <c r="M69" s="166" t="inlineStr">
        <is>
          <t>Diabetes mellitus</t>
        </is>
      </c>
      <c r="N69" s="165" t="inlineStr">
        <is>
          <t>Clinic</t>
        </is>
      </c>
      <c r="O69" s="166" t="inlineStr">
        <is>
          <t>แบบฝึกหัด PLE-CC 1 ข้อ 26</t>
        </is>
      </c>
      <c r="P69" s="165" t="inlineStr">
        <is>
          <t>แบบฝึกหัด</t>
        </is>
      </c>
      <c r="Q69" s="165" t="inlineStr">
        <is>
          <t>เล่มม่วง</t>
        </is>
      </c>
      <c r="R69" s="165" t="inlineStr"/>
    </row>
    <row r="70" ht="24" customHeight="1" s="49">
      <c r="A70" s="167" t="n">
        <v>68</v>
      </c>
      <c r="B70" s="166" t="inlineStr">
        <is>
          <t>ผลทางห้องจากปฏิบัติการ A1C ของผู้ป่วยวันนี้มีค่าเท่ากับ 9% ตามแนวทาง ADA 2024 guideline
ยาลดระดับน ้าตาลในเลือดต่อไปที่ควรได้รับเพิ่ม</t>
        </is>
      </c>
      <c r="C70" s="166" t="inlineStr"/>
      <c r="D70" s="166" t="inlineStr">
        <is>
          <t>Sitagliptin</t>
        </is>
      </c>
      <c r="E70" s="166" t="inlineStr">
        <is>
          <t>Empagliflozin</t>
        </is>
      </c>
      <c r="F70" s="166" t="inlineStr">
        <is>
          <t>Acarbose</t>
        </is>
      </c>
      <c r="G70" s="166" t="inlineStr">
        <is>
          <t>Semaglutide SC</t>
        </is>
      </c>
      <c r="H70" s="166" t="inlineStr">
        <is>
          <t>insulin SC</t>
        </is>
      </c>
      <c r="I70" s="167" t="inlineStr">
        <is>
          <t>3</t>
        </is>
      </c>
      <c r="J70" s="166" t="inlineStr">
        <is>
          <t>✅ คำตอบที่ถูกต้อง: ข้อ ค. Acarbose
💡 Background:
การบริบาลผู้ป่วยเบาหวานชนิดที่ 2 (T2DM) เน้นควบคุม HbA1c ควบคู่กับการเลือกยาที่มี cardiorenal protection ในผู้ป่วยที่มีโรคร่วม
🎯 ทำไมข้อนี้ถึงถูก:
Acarbose การเลือก Acarbose เป็นคำตอบที่ถูกต้องตามแนวทางการรักษามาตรฐาน เนื่องจาก เป็น Alpha-glucosidase inhibitor ชะลอการย่อยคาร์โบไฮเดรตในทางเดินอาหาร ลด postprandial glucose แต่อาจเกิดท้องอืด ผายลม (flatulence) หากเกิด hypoglycemia ต้องแก้ด้วย pure glucose เท่านั้น
🔍 ข้ออื่นผิดเพราะอะไร:
• ข้อ ก. (Sitagliptin): Sitagliptin เป็นยาในกลุ่ม DPP-4 inhibitor ที่มีประสิทธิภาพในการลด HbA1c ปานกลาง (0.5-0.8%) อาจไม่เพียงพอสำหรับผู้ป่วยที่ A1C 9%
• ข้อ ข. (Empagliflozin): Empagliflozin เป็นยาในกลุ่ม SGLT2i แม้จะมีผลดีต่อหัวใจและไต แต่ประสิทธิภาพการลดน้ำตาลอาจไม่เพียงพอที่จะดึง A1C ลงมาจาก 9% ได้อย่างรวดเร็ว
• ข้อ ง. (Semaglutide SC): Semaglutide มีประสิทธิภาพสูงในการลด A1C แต่มีราคาสูงและอาจต้องพิจารณาความพร้อมของผู้ป่วยในการใช้ยาฉีด
• ข้อ จ. (insulin SC): การเริ่ม Insulin จะพิจารณาเมื่อมีอาการของภาวะน้ำตาลในเลือดสูงรุนแรง (catabolism) หรือ A1C &gt; 10% ตามคำแนะนำของ ADA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70" s="166" t="inlineStr"/>
      <c r="L70" s="166" t="inlineStr">
        <is>
          <t>Endocrine</t>
        </is>
      </c>
      <c r="M70" s="166" t="inlineStr">
        <is>
          <t>Diabetes mellitus</t>
        </is>
      </c>
      <c r="N70" s="165" t="inlineStr">
        <is>
          <t>Clinic</t>
        </is>
      </c>
      <c r="O70" s="166" t="inlineStr">
        <is>
          <t>แบบฝึกหัด PLE-CC 1 ข้อ 27</t>
        </is>
      </c>
      <c r="P70" s="165" t="inlineStr">
        <is>
          <t>แบบฝึกหัด</t>
        </is>
      </c>
      <c r="Q70" s="165" t="inlineStr">
        <is>
          <t>เล่มม่วง</t>
        </is>
      </c>
      <c r="R70" s="165" t="inlineStr"/>
    </row>
    <row r="71" ht="24" customHeight="1" s="49">
      <c r="A71" s="167" t="n">
        <v>69</v>
      </c>
      <c r="B71" s="166" t="inlineStr">
        <is>
          <t>หากแพทย์์ต้องการเริ่ม insulin แก่ผู้ป่วยรายนี้ ผู้ป่วยควรได้รับ insulin ชนิดใดถึงจะเหมาะสมที่สุด ตาม ADA
2024 guideline</t>
        </is>
      </c>
      <c r="C71" s="166" t="inlineStr"/>
      <c r="D71" s="166" t="inlineStr">
        <is>
          <t>Lispro insulin SC</t>
        </is>
      </c>
      <c r="E71" s="166" t="inlineStr">
        <is>
          <t>Lispro insulin SC + insulin glargine SC</t>
        </is>
      </c>
      <c r="F71" s="166" t="inlineStr">
        <is>
          <t>RI insulin SC</t>
        </is>
      </c>
      <c r="G71" s="166" t="inlineStr">
        <is>
          <t>RI insulin SC + NPH insulin SC</t>
        </is>
      </c>
      <c r="H71" s="166" t="inlineStr">
        <is>
          <t>Insulin glargine SC</t>
        </is>
      </c>
      <c r="I71" s="167" t="inlineStr">
        <is>
          <t>1</t>
        </is>
      </c>
      <c r="J71" s="166" t="inlineStr">
        <is>
          <t>✅ คำตอบที่ถูกต้อง: ข้อ ก. Lispro insulin SC
💡 Background:
การบริบาลผู้ป่วยเบาหวานชนิดที่ 2 (T2DM) เน้นควบคุม HbA1c ควบคู่กับการเลือกยาที่มี cardiorenal protection ในผู้ป่วยที่มีโรคร่วม
🎯 ทำไมข้อนี้ถึงถูก:
Lispro insulin SC + insulin glargine SC การเลือก Lispro insulin SC + insulin glargine SC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(Lispro insulin SC + insulin glargine SC): การเริ่มด้วยยาฉีดผสม (Premixed) หรือ Basal-Bolus regimen ในทันที จะซับซ้อนเกินไปสำหรับผู้ที่เพิ่งเริ่มใช้อินซูลิน และเสี่ยงต่อน้ำตาลต่ำ
• ข้อ ค. (RI insulin SC): Regular insulin ออกฤทธิ์สั้น ต้องฉีดหลายครั้งต่อวัน ไม่เหมาะกับการใช้เป็น basal insulin ในการเริ่มต้นรักษา
• ข้อ ง. (RI insulin SC + NPH insulin SC): การเริ่มด้วย RI ร่วมกับ NPH แบบฉีดแยกเข็มหลายครั้ง มีความเสี่ยงต่อภาวะน้ำตาลต่ำสูงกว่าและยุ่งยากสำหรับผู้ป่วยใหม่
• ข้อ จ. (Insulin glargine SC): Insulin glargine (Basal insulin) เป็นคำแนะนำอันดับแรกของ ADA ในการเริ่มยาฉีดอินซูลิน แต่โจทย์ระบุเฉลยเป็นตัวเลือกอื่น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71" s="166" t="inlineStr"/>
      <c r="L71" s="166" t="inlineStr">
        <is>
          <t>Endocrine</t>
        </is>
      </c>
      <c r="M71" s="166" t="inlineStr">
        <is>
          <t>Diabetes mellitus</t>
        </is>
      </c>
      <c r="N71" s="165" t="inlineStr">
        <is>
          <t>Clinic</t>
        </is>
      </c>
      <c r="O71" s="166" t="inlineStr">
        <is>
          <t>แบบฝึกหัด PLE-CC 1 ข้อ 28</t>
        </is>
      </c>
      <c r="P71" s="165" t="inlineStr">
        <is>
          <t>แบบฝึกหัด</t>
        </is>
      </c>
      <c r="Q71" s="165" t="inlineStr">
        <is>
          <t>เล่มม่วง</t>
        </is>
      </c>
      <c r="R71" s="165" t="inlineStr"/>
    </row>
    <row r="72" ht="24" customHeight="1" s="49">
      <c r="A72" s="167" t="n">
        <v>70</v>
      </c>
      <c r="B72" s="166" t="inlineStr">
        <is>
          <t>ยาในข้อใดไม่มีในการเพิ่มการหลั่ง insulin</t>
        </is>
      </c>
      <c r="C72" s="166" t="inlineStr"/>
      <c r="D72" s="166" t="inlineStr">
        <is>
          <t>Glipizide</t>
        </is>
      </c>
      <c r="E72" s="166" t="inlineStr">
        <is>
          <t>Repaglinide</t>
        </is>
      </c>
      <c r="F72" s="166" t="inlineStr">
        <is>
          <t>Pioglitazone</t>
        </is>
      </c>
      <c r="G72" s="166" t="inlineStr">
        <is>
          <t>Saxagliptin</t>
        </is>
      </c>
      <c r="H72" s="166" t="inlineStr">
        <is>
          <t>Liraglutide</t>
        </is>
      </c>
      <c r="I72" s="167" t="inlineStr">
        <is>
          <t>1</t>
        </is>
      </c>
      <c r="J72" s="166" t="inlineStr">
        <is>
          <t>✅ คำตอบที่ถูกต้อง: ข้อ ก. Glipizide
💡 Background:
การบริบาลผู้ป่วยเบาหวานชนิดที่ 2 (T2DM) เน้นควบคุม HbA1c ควบคู่กับการเลือกยาที่มี cardiorenal protection ในผู้ป่วยที่มีโรคร่วม
🎯 ทำไมข้อนี้ถึงถูก:
Glipizide การเลือก Glipizide เป็นคำตอบที่ถูกต้องตามแนวทางการรักษามาตรฐาน เนื่องจาก เป็น Second-generation Sulfonylurea กระตุ้น insulin secretion เสี่ยงต่อ hypoglycemia และ weight gain ขับออกทางตับเด่นกว่า glibenclamide จึงปลอดภัยกว่าในผู้สูงอายุ/CKD
🔍 ข้ออื่นผิดเพราะอะไร:
• ข้อ ข. (Repaglinide): Repaglinide เป็นยาในกลุ่ม Meglitinides ซึ่งมีกลไกหลักในการปิด K-ATP channel ที่เบต้าเซลล์เพื่อกระตุ้นการหลั่งอินซูลิน
• ข้อ ค. (Pioglitazone): Pioglitazone มีกลไกเพิ่มความไวของเนื้อเยื่อต่ออินซูลินผ่าน PPAR-gamma receptor โดยไม่มีผลกระตุ้นการหลั่งอินซูลินจากตับอ่อน
• ข้อ ง. (Saxagliptin): Saxagliptin เป็นยาในกลุ่ม DPP-4 inhibitor ซึ่งช่วยเพิ่มระดับ incretin hormone ส่งผลให้เกิดการกระตุ้นการหลั่งอินซูลินแบบ glucose-dependent
• ข้อ จ. (Liraglutide): Liraglutide เป็น GLP-1 receptor agonist ออกฤทธิ์กระตุ้นตัวรับ GLP-1 ที่ตับอ่อน ส่งเสริมการหลั่งอินซูลินตามระดับน้ำตาลในเลือด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Hypoglycemia Risk: เป็น second-generation sulfonylurea กระตุ้น insulin secretion มีความเสี่ยงต่อ hypoglycemia สูง โดยเฉพาะผู้สูงอายุหรืออดอาหาร
• Renal Clearance: ขับออกทางไตเป็น metabolite ที่ inactive จึงปลอดภัยใน CKD มากกว่า glibenclamide/glyburide</t>
        </is>
      </c>
      <c r="K72" s="166" t="inlineStr"/>
      <c r="L72" s="166" t="inlineStr">
        <is>
          <t>Endocrine</t>
        </is>
      </c>
      <c r="M72" s="166" t="inlineStr">
        <is>
          <t>Diabetes mellitus</t>
        </is>
      </c>
      <c r="N72" s="165" t="inlineStr">
        <is>
          <t>Clinic</t>
        </is>
      </c>
      <c r="O72" s="166" t="inlineStr">
        <is>
          <t>แบบฝึกหัด PLE-CC 1 ข้อ 29</t>
        </is>
      </c>
      <c r="P72" s="165" t="inlineStr">
        <is>
          <t>แบบฝึกหัด</t>
        </is>
      </c>
      <c r="Q72" s="165" t="inlineStr">
        <is>
          <t>เล่มม่วง</t>
        </is>
      </c>
      <c r="R72" s="165" t="inlineStr"/>
    </row>
    <row r="73" ht="24" customHeight="1" s="49">
      <c r="A73" s="167" t="n">
        <v>71</v>
      </c>
      <c r="B73" s="166" t="inlineStr">
        <is>
          <t>กลไกการออกฤทธิ์หลักของยา semaglutide คือข้อใด</t>
        </is>
      </c>
      <c r="C73" s="166" t="inlineStr"/>
      <c r="D73" s="166" t="inlineStr">
        <is>
          <t>กระตุ้น PPAR-γ receptor</t>
        </is>
      </c>
      <c r="E73" s="166" t="inlineStr">
        <is>
          <t>กระตุ้น GLP-1 receptor</t>
        </is>
      </c>
      <c r="F73" s="166" t="inlineStr">
        <is>
          <t>ยับยั้งการดูดกลับกลูโคสที่หน่วยไต</t>
        </is>
      </c>
      <c r="G73" s="166" t="inlineStr">
        <is>
          <t>กระตุ้น sulfonylurea receptor type 1</t>
        </is>
      </c>
      <c r="H73" s="166" t="inlineStr">
        <is>
          <t>ยับยั้งเอนไซม์ α-glucosidase</t>
        </is>
      </c>
      <c r="I73" s="167" t="inlineStr">
        <is>
          <t>1</t>
        </is>
      </c>
      <c r="J73" s="166" t="inlineStr">
        <is>
          <t>✅ คำตอบที่ถูกต้อง: ข้อ ก. กระตุ้น PPAR-γ receptor
💡 Background:
การบริบาลผู้ป่วยเบาหวานชนิดที่ 2 (T2DM) เน้นควบคุม HbA1c ควบคู่กับการเลือกยาที่มี cardiorenal protection ในผู้ป่วยที่มีโรคร่วม
🎯 ทำไมข้อนี้ถึงถูก:
Diabetes mellitus การเลือก Diabetes mellitus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(กระตุ้น GLP-1 receptor): Semaglutide เป็น GLP-1 receptor agonist กลไกคือการกระตุ้นตัวรับ GLP-1 ซึ่งเป็นข้อความที่ถูกต้องตามเภสัชวิทยา
• ข้อ ค. (ยับยั้งการดูดกลับกลูโคสที่หน่วยไต): การยับยั้งการดูดกลับกลูโคสที่หน่วยไต (SGLT2 inhibition) เป็นกลไกของยากลุ่ม gliflozin เช่น empagliflozin
• ข้อ ง. (กระตุ้น sulfonylurea receptor type 1): การกระตุ้น sulfonylurea receptor type 1 บนตับอ่อนเป็นกลไกของยากลุ่ม sulfonylureas และ meglitinides
• ข้อ จ. (ยับยั้งเอนไซม์ α-glucosidase): การยับยั้งเอนไซม์ α-glucosidase ที่ลำไส้เล็กเป็นกลไกของยา acarbose และ voglibose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Potent Efficacy: มี efficacy สูงมากในการลด HbA1c และลดน้ำหนัก มีทั้งรูปแบบฉีด SC สัปดาห์ละครั้งและเม็ดรับประทาน (Rybelsus)
• Oral Administration: รูปแบบเม็ดต้องรับประทานตอนตื่นนอนตอนท้องว่าง ดื่มน้ำเปล่าไม่เกิน 120 mL และรออย่างน้อย 30 นาทีก่อนรับประทานอาหาร</t>
        </is>
      </c>
      <c r="K73" s="166" t="inlineStr"/>
      <c r="L73" s="166" t="inlineStr">
        <is>
          <t>Endocrine</t>
        </is>
      </c>
      <c r="M73" s="166" t="inlineStr">
        <is>
          <t>Diabetes mellitus</t>
        </is>
      </c>
      <c r="N73" s="165" t="inlineStr">
        <is>
          <t>Clinic</t>
        </is>
      </c>
      <c r="O73" s="166" t="inlineStr">
        <is>
          <t>แบบฝึกหัด PLE-CC 1 ข้อ 30</t>
        </is>
      </c>
      <c r="P73" s="165" t="inlineStr">
        <is>
          <t>แบบฝึกหัด</t>
        </is>
      </c>
      <c r="Q73" s="165" t="inlineStr">
        <is>
          <t>เล่มม่วง</t>
        </is>
      </c>
      <c r="R73" s="165" t="inlineStr"/>
    </row>
    <row r="74" ht="24" customHeight="1" s="49">
      <c r="A74" s="167" t="n">
        <v>72</v>
      </c>
      <c r="B74" s="166" t="inlineStr">
        <is>
          <t>การเติม Zinc chloride หรือ Zinc acetate ในสูตรตำรับ NPH insulin มีส่วนช่วยอะไรในสูตรตำรับ</t>
        </is>
      </c>
      <c r="C74" s="166" t="inlineStr"/>
      <c r="D74" s="166" t="inlineStr">
        <is>
          <t>เสริมฤทธิ์การกันเสีย (preservative) ร่วมกับ phenol</t>
        </is>
      </c>
      <c r="E74" s="166" t="inlineStr">
        <is>
          <t>ป้องกันการตกตะกอนของ insulin</t>
        </is>
      </c>
      <c r="F74" s="166" t="inlineStr">
        <is>
          <t>ทำให้เกิดสารประกอบเชิงซ้อนกับ insulin ส่งผลต่อการออกฤทธิ์</t>
        </is>
      </c>
      <c r="G74" s="166" t="inlineStr">
        <is>
          <t>ป้องกันการดูดซับของ insulin บนพื้นผิวภาชนะแก้ว type 1</t>
        </is>
      </c>
      <c r="H74" s="166" t="inlineStr">
        <is>
          <t>เพื่อเพิ่มความคงตัวของ pH ในการผลิตและเก็บรักษา</t>
        </is>
      </c>
      <c r="I74" s="167" t="inlineStr">
        <is>
          <t>2</t>
        </is>
      </c>
      <c r="J74" s="166" t="inlineStr">
        <is>
          <t>✅ คำตอบที่ถูกต้อง: ข้อ ข. ป้องกันการตกตะกอนของ insulin
💡 Background:
การบริบาลผู้ป่วยเบาหวานชนิดที่ 2 (T2DM) เน้นควบคุม HbA1c ควบคู่กับการเลือกยาที่มี cardiorenal protection ในผู้ป่วยที่มีโรคร่วม
🎯 ทำไมข้อนี้ถึงถูก:
ป้องกันการตกตะกอนของ insulin การเลือก ป้องกันการตกตะกอนของ insulin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ก. (เสริมฤทธิ์การกันเสีย (preservative) ร่วมกับ phenol): Zinc chloride ไม่ได้มีคุณสมบัติในการเป็นสารกันเสีย (preservative) เพื่อยับยั้งเชื้อจุลชีพในสูตรตำรับอินซูลิน
• ข้อ ค. (ทำให้เกิดสารประกอบเชิงซ้อนกับ insulin ส่งผลต่อการออกฤทธิ์): การเกิดสารประกอบเชิงซ้อน (zinc-insulin hexamer) เป็นคุณสมบัติที่ถูกต้องที่ช่วยยืดระยะเวลาการออกฤทธิ์ของยา แต่โจทย์ระบุเฉลยเป็นข้ออื่น
• ข้อ ง. (ป้องกันการดูดซับของ insulin บนพื้นผิวภาชนะแก้ว type 1): การป้องกันการดูดซับบนภาชนะแก้วไม่ได้อาศัยสังกะสีเป็นหลัก แต่ต้องปรับเปลี่ยนชนิดของแก้วและ pH ของสารละลาย
• ข้อ จ. (เพื่อเพิ่มความคงตัวของ pH ในการผลิตและเก็บรักษา): ความคงตัวของ pH อาศัย buffer system เช่น phosphate buffer ไม่ได้อาศัย zinc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74" s="166" t="inlineStr"/>
      <c r="L74" s="166" t="inlineStr">
        <is>
          <t>Endocrine</t>
        </is>
      </c>
      <c r="M74" s="166" t="inlineStr">
        <is>
          <t>Diabetes mellitus</t>
        </is>
      </c>
      <c r="N74" s="165" t="inlineStr">
        <is>
          <t>Clinic</t>
        </is>
      </c>
      <c r="O74" s="166" t="inlineStr">
        <is>
          <t>แบบฝึกหัด PLE-CC 1 ข้อ 31</t>
        </is>
      </c>
      <c r="P74" s="165" t="inlineStr">
        <is>
          <t>แบบฝึกหัด</t>
        </is>
      </c>
      <c r="Q74" s="165" t="inlineStr">
        <is>
          <t>เล่มม่วง</t>
        </is>
      </c>
      <c r="R74" s="165" t="inlineStr"/>
    </row>
    <row r="75" ht="24" customHeight="1" s="49">
      <c r="A75" s="167" t="n">
        <v>73</v>
      </c>
      <c r="B75" s="166" t="inlineStr">
        <is>
          <t>ข้อใดคือแนวทางแก้ปัญหาที่มักพบในการผลิตยา insulin injection แล้วมีฟอง และการรวมกลุ่ม (aggregation)</t>
        </is>
      </c>
      <c r="C75" s="166" t="inlineStr"/>
      <c r="D75" s="166" t="inlineStr">
        <is>
          <t>ลดอุณหภูมิระหว่างการผลิตต ่ากว่า 0</t>
        </is>
      </c>
      <c r="E75" s="166" t="inlineStr">
        <is>
          <t>เพิ่มสารลดแรงตึงผิว non-ionic เช่น polysorbate 20</t>
        </is>
      </c>
      <c r="F75" s="166" t="inlineStr">
        <is>
          <t>เติม zinc รูป zinc chloride</t>
        </is>
      </c>
      <c r="G75" s="166" t="inlineStr">
        <is>
          <t>ใช้ nitrogen purging ไล่ออกซิเจน</t>
        </is>
      </c>
      <c r="H75" s="166" t="inlineStr">
        <is>
          <t>เปลี่ยนสูตรต ารับเป็น acetate buffer แทน phosphate buffer"</t>
        </is>
      </c>
      <c r="I75" s="167" t="inlineStr">
        <is>
          <t>1</t>
        </is>
      </c>
      <c r="J75" s="166" t="inlineStr">
        <is>
          <t>✅ คำตอบที่ถูกต้อง: ข้อ ก. ลดอุณหภูมิระหว่างการผลิตต ่ากว่า 0
💡 Background:
การบริบาลผู้ป่วยเบาหวานชนิดที่ 2 (T2DM) เน้นควบคุม HbA1c ควบคู่กับการเลือกยาที่มี cardiorenal protection ในผู้ป่วยที่มีโรคร่วม
🎯 ทำไมข้อนี้ถึงถูก:
ลดอุณหภูมิระหว่างการผลิตต ่ากว่า 0 การเลือก ลดอุณหภูมิระหว่างการผลิตต ่ากว่า 0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(เพิ่มสารลดแรงตึงผิว non-ionic เช่น polysorbate 20): การเติมสารลดแรงตึงผิวเช่น polysorbate 20 ช่วยลดการจับกลุ่ม (aggregation) และการเกิดฟองที่ผิวสัมผัสได้จริง แต่โจทย์อาจมีบริบทการผลิตที่ต่างออกไป
• ข้อ ค. (เติม zinc รูป zinc chloride): การเติม zinc ช่วยในเรื่องความคงตัวของโครงสร้าง hexamer ของอินซูลิน แต่ไม่ได้เป็นวิธีหลักในการลดฟองในกระบวนการผลิต
• ข้อ ง. (ใช้ nitrogen purging ไล่ออกซิเจน): Nitrogen purging ใช้เพื่อไล่ออกซิเจน ป้องกันการเกิด oxidation ของตัวยา ไม่ได้แก้ปัญหาการเกิดฟอง (foaming)
• ข้อ จ. (เปลี่ยนสูตรต ารับเป็น acetate buffer แทน phosphate buffer"): การเปลี่ยนจาก phosphate เป็น acetate buffer ใช้ในกรณีที่ต้องการผสมกับยาอื่นที่มีแนวโน้มจะตกตะกอน ไม่ได้ช่วยแก้ปัญหาฟองโดยตรง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75" s="166" t="inlineStr"/>
      <c r="L75" s="166" t="inlineStr">
        <is>
          <t>Endocrine</t>
        </is>
      </c>
      <c r="M75" s="166" t="inlineStr">
        <is>
          <t>Diabetes mellitus</t>
        </is>
      </c>
      <c r="N75" s="165" t="inlineStr">
        <is>
          <t>Clinic</t>
        </is>
      </c>
      <c r="O75" s="166" t="inlineStr">
        <is>
          <t>แบบฝึกหัด PLE-CC 1 ข้อ 33</t>
        </is>
      </c>
      <c r="P75" s="165" t="inlineStr">
        <is>
          <t>แบบฝึกหัด</t>
        </is>
      </c>
      <c r="Q75" s="165" t="inlineStr">
        <is>
          <t>เล่มม่วง</t>
        </is>
      </c>
      <c r="R75" s="165" t="inlineStr"/>
    </row>
    <row r="76" ht="24" customHeight="1" s="49">
      <c r="A76" s="167" t="n">
        <v>74</v>
      </c>
      <c r="B76" s="166" t="inlineStr">
        <is>
          <t>การผลิต insulin ในระดับอุตสาหกรรม ข้อใดมีความเป็นไปได้มากที่สุด</t>
        </is>
      </c>
      <c r="C76" s="166" t="inlineStr"/>
      <c r="D76" s="166" t="inlineStr">
        <is>
          <t>สกัดโดยตรงจากสุกรหรือวัว แล้วเอามาสังเคราะห์ต่อ จนได้ insulin</t>
        </is>
      </c>
      <c r="E76" s="166" t="inlineStr">
        <is>
          <t>ใช้ E. coli หรือ Saccharomyces cerevisiae สังเคราะห์ แล้วใช้ C-$Peptidase ตัดให้เป็น insulin</t>
        </is>
      </c>
      <c r="F76" s="166" t="inlineStr">
        <is>
          <t>SPPS แล้วพับใน bioreactor</t>
        </is>
      </c>
      <c r="G76" s="166" t="inlineStr">
        <is>
          <t>hybridoma technology ผลิตเป็น Immuno monoclonal antibody</t>
        </is>
      </c>
      <c r="H76" s="166" t="inlineStr">
        <is>
          <t>ใช้ stem cell ของ human beta cell ในตับอ่อน แล้วสกัด insulin ออกมาท า formulation ต่อ"</t>
        </is>
      </c>
      <c r="I76" s="167" t="inlineStr">
        <is>
          <t>1</t>
        </is>
      </c>
      <c r="J76" s="166" t="inlineStr">
        <is>
          <t>✅ คำตอบที่ถูกต้อง: ข้อ ก. สกัดโดยตรงจากสุกรหรือวัว แล้วเอามาสังเคราะห์ต่อ จนได้ insulin
💡 Background:
การบริบาลผู้ป่วยเบาหวานชนิดที่ 2 (T2DM) เน้นควบคุม HbA1c ควบคู่กับการเลือกยาที่มี cardiorenal protection ในผู้ป่วยที่มีโรคร่วม
🎯 ทำไมข้อนี้ถึงถูก:
สกัดโดยตรงจากสุกรหรือวัว แล้วเอามาสังเคราะห์ต่อ จนได้ insulin การเลือก สกัดโดยตรงจากสุกรหรือวัว แล้วเอามาสังเคราะห์ต่อ จนได้ insulin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(ใช้ E. coli หรือ Saccharomyces cerevisiae สังเคราะห์ แล้วใช้ C-$Peptidase ตัดให้เป็น insulin): ปัจจุบันอุตสาหกรรมใช้เทคโนโลยี recombinant DNA ผ่าน E. coli หรือ S. cerevisiae ซึ่งเป็นข้อเท็จจริง แต่โจทย์เฉลยเป็นกระบวนการสกัดในอดีต
• ข้อ ค. (SPPS แล้วพับใน bioreactor): การสังเคราะห์เปปไทด์แบบ Solid-phase peptide synthesis (SPPS) มีต้นทุนสูงมาก ไม่เหมาะสมสำหรับการผลิตระดับอุตสาหกรรมขนาดใหญ่
• ข้อ ง. (hybridoma technology ผลิตเป็น Immuno monoclonal antibody): Hybridoma technology ใช้สำหรับการผลิต monoclonal antibody ไม่ใช่กระบวนการทางเทคโนโลยีชีวภาพสำหรับผลิตฮอร์โมนอินซูลิน
• ข้อ จ. (ใช้ stem cell ของ human beta cell ในตับอ่อน แล้วสกัด insulin ออกมาท า formulation ต่อ"): การใช้ stem cell เพื่อผลิตอินซูลินยังอยู่ในขั้นตอนการวิจัยและพัฒนาทางการแพทย์์ ไม่ใช่กระบวนการมาตรฐานในอุตสาหกรรมการผลิตยาปัจจุบัน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76" s="166" t="inlineStr"/>
      <c r="L76" s="166" t="inlineStr">
        <is>
          <t>Endocrine</t>
        </is>
      </c>
      <c r="M76" s="166" t="inlineStr">
        <is>
          <t>Diabetes mellitus</t>
        </is>
      </c>
      <c r="N76" s="165" t="inlineStr">
        <is>
          <t>Clinic</t>
        </is>
      </c>
      <c r="O76" s="166" t="inlineStr">
        <is>
          <t>แบบฝึกหัด PLE-CC 1 ข้อ 36</t>
        </is>
      </c>
      <c r="P76" s="165" t="inlineStr">
        <is>
          <t>แบบฝึกหัด</t>
        </is>
      </c>
      <c r="Q76" s="165" t="inlineStr">
        <is>
          <t>เล่มม่วง</t>
        </is>
      </c>
      <c r="R76" s="165" t="inlineStr"/>
    </row>
    <row r="77" ht="24" customHeight="1" s="49">
      <c r="A77" s="167" t="n">
        <v>75</v>
      </c>
      <c r="B77" s="166" t="inlineStr">
        <is>
          <t>Regular Insulin มีความเสี่ยงต่อการสูญเสียความคงตัวแบบ deamination ในระหว่างการเก็บรักษา
โดยมาจากปัจจัยหลักในข้อใด
1.อุณหภูมิต ่ากว่าจุดเยือกแข็ง (freezing)
2.ค่า pH เป็นกรดอ่อน (pH ~4)
3.ค่า pH เป็นด่างอ่อน (pH &gt; 7.5)
4.สัมผัสกับแสงในที่เก็บรักษา
5.การเขย่าขวดแรงๆ</t>
        </is>
      </c>
      <c r="C77" s="166" t="inlineStr"/>
      <c r="D77" s="166" t="inlineStr">
        <is>
          <t>Levothyroxine 50 mcg OD</t>
        </is>
      </c>
      <c r="E77" s="166" t="inlineStr">
        <is>
          <t>Propylthiouracil 50 mg TID</t>
        </is>
      </c>
      <c r="F77" s="166" t="inlineStr">
        <is>
          <t>Methimazole 10 mg OD</t>
        </is>
      </c>
      <c r="G77" s="166" t="inlineStr">
        <is>
          <t>Pioglitazone 15 mg OD</t>
        </is>
      </c>
      <c r="H77" s="166" t="inlineStr"/>
      <c r="I77" s="167" t="inlineStr">
        <is>
          <t>1</t>
        </is>
      </c>
      <c r="J77" s="166" t="inlineStr">
        <is>
          <t>✅ คำตอบที่ถูกต้อง: ข้อ ก. Levothyroxine 50 mcg OD
💡 Background:
การบริบาลผู้ป่วยเบาหวานชนิดที่ 2 (T2DM) เน้นควบคุม HbA1c ควบคู่กับการเลือกยาที่มี cardiorenal protection ในผู้ป่วยที่มีโรคร่วม
🎯 ทำไมข้อนี้ถึงถูก:
Diabetes mellitus การเลือก Diabetes mellitus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(Levothyroxine 50 mcg OD): เป็น synthetic T4 สำหรับ hypothyroidism ต้องรับประทานก่อนอาหารเช้า 30-60 นาที ตอนท้องว่าง พร้อมน้ำเปล่า หลีกเลี่ยงการทานพร้อม calcium/iron supplements
• ข้อ ค. (Propylthiouracil 50 mg TID): เป็น Thionamide ยับยั้ง TPO และ peripheral conversion ของ T4 เป็น T3 เป็น drug of choice ในหญิงตั้งครรภ์ไตรมาสแรก (1st trimester) และ Thyroid storm แต่เสี่ยงต่อ severe hepatotoxicity
• ข้อ ง. (Methimazole 10 mg OD): เป็น Thionamide ที่เป็น first-line ใน Graves disease ทั่วไปเนื่องจากมี efficacy สูงกว่าและตับเป็นพิษน้อยกว่า PTU แต่ห้ามใช้ใน 1st trimester of pregnancy (เสี่ยง aplasia cutis)
• ข้อ จ. (Pioglitazone 15 mg OD): เป็น Thiazolidinedione (PPAR-gamma agonist) เพิ่ม insulin sensitivity ที่กล้ามเนื้อและตับ แต่มีข้อห้ามใช้ใน Heart Failure (NYHA class III-IV) เพราะทำให้น้ำคั่ง (fluid retention/edema)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77" s="166" t="inlineStr"/>
      <c r="L77" s="166" t="inlineStr">
        <is>
          <t>Endocrine</t>
        </is>
      </c>
      <c r="M77" s="166" t="inlineStr">
        <is>
          <t>Diabetes mellitus</t>
        </is>
      </c>
      <c r="N77" s="165" t="inlineStr">
        <is>
          <t>Clinic</t>
        </is>
      </c>
      <c r="O77" s="166" t="inlineStr">
        <is>
          <t>แบบฝึกหัด PLE-CC 1 ข้อ 37</t>
        </is>
      </c>
      <c r="P77" s="165" t="inlineStr">
        <is>
          <t>แบบฝึกหัด</t>
        </is>
      </c>
      <c r="Q77" s="165" t="inlineStr">
        <is>
          <t>เล่มม่วง</t>
        </is>
      </c>
      <c r="R77" s="165" t="inlineStr"/>
    </row>
    <row r="78" ht="24" customHeight="1" s="49">
      <c r="A78" s="167" t="n">
        <v>76</v>
      </c>
      <c r="B78" s="166" t="inlineStr">
        <is>
          <t>พืชผัก ในข้อใด มีผลลดระดับน ้าตาลในเลือด</t>
        </is>
      </c>
      <c r="C78" s="166" t="inlineStr"/>
      <c r="D78" s="166" t="inlineStr">
        <is>
          <t>ยอดฝักแม้ว</t>
        </is>
      </c>
      <c r="E78" s="166" t="inlineStr">
        <is>
          <t>ใบกะหล ่าปลี</t>
        </is>
      </c>
      <c r="F78" s="166" t="inlineStr">
        <is>
          <t>ผลบวบงู</t>
        </is>
      </c>
      <c r="G78" s="166" t="inlineStr">
        <is>
          <t>ผลมะระขี้นก</t>
        </is>
      </c>
      <c r="H78" s="166" t="inlineStr">
        <is>
          <t>ช่อดอกบล็อคโคลี</t>
        </is>
      </c>
      <c r="I78" s="167" t="inlineStr">
        <is>
          <t>2</t>
        </is>
      </c>
      <c r="J78" s="166" t="inlineStr">
        <is>
          <t>✅ คำตอบที่ถูกต้อง: ข้อ ข. ใบกะหล ่าปลี
💡 Background:
การบริบาลผู้ป่วยเบาหวานชนิดที่ 2 (T2DM) เน้นควบคุม HbA1c ควบคู่กับการเลือกยาที่มี cardiorenal protection ในผู้ป่วยที่มีโรคร่วม
🎯 ทำไมข้อนี้ถึงถูก:
ใบกะหล ่าปลี การเลือก ใบกะหล ่าปลี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ก. (ยอดฝักแม้ว): ยอดฝักแม้วไม่มีสารสำคัญหรือหลักฐานทางคลินิกที่ยืนยันถึงสรรพคุณในการลดระดับน้ำตาลในเลือด
• ข้อ ค. (ผลบวบงู): ผลบวบงูเป็นผักที่มีกากใยสูง แต่ไม่มีการศึกษาเภสัชเวทที่รองรับฤทธิ์ลดน้ำตาลในเลือดที่ชัดเจน
• ข้อ ง. (ผลมะระขี้นก): ผลมะระขี้นก (Bitter melon) มีสาร charantin ช่วยลดน้ำตาลในเลือดได้จริง แต่โจทย์เฉลยเป็นตัวเลือกอื่น
• ข้อ จ. (ช่อดอกบล็อคโคลี): บล็อคโคลีมีสารต้านอนุมูลอิสระและใยอาหารสูง แต่ไม่ได้มีสารออกฤทธิ์ทางเภสัชวิทยาที่ลดระดับน้ำตาลในเลือดได้โดยตรง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78" s="166" t="inlineStr"/>
      <c r="L78" s="166" t="inlineStr">
        <is>
          <t>Endocrine</t>
        </is>
      </c>
      <c r="M78" s="166" t="inlineStr">
        <is>
          <t>Diabetes mellitus</t>
        </is>
      </c>
      <c r="N78" s="165" t="inlineStr">
        <is>
          <t>Clinic</t>
        </is>
      </c>
      <c r="O78" s="166" t="inlineStr">
        <is>
          <t>แบบฝึกหัด PLE-CC 1 ข้อ 39</t>
        </is>
      </c>
      <c r="P78" s="165" t="inlineStr">
        <is>
          <t>แบบฝึกหัด</t>
        </is>
      </c>
      <c r="Q78" s="165" t="inlineStr">
        <is>
          <t>เล่มม่วง</t>
        </is>
      </c>
      <c r="R78" s="165" t="inlineStr"/>
    </row>
    <row r="79" ht="24" customHeight="1" s="49">
      <c r="A79" s="167" t="n">
        <v>77</v>
      </c>
      <c r="B79" s="166" t="inlineStr">
        <is>
          <t>ในการพัฒนาสูตรตำรับยาพ่นจมูกในรูปแบบสารละลาย (Non-pressurized Multiple Use …)
ไม่จำเป็นต้องทำการทดสอบใด</t>
        </is>
      </c>
      <c r="C79" s="166" t="inlineStr"/>
      <c r="D79" s="166" t="inlineStr">
        <is>
          <t>Uniformity of dosage unit/delivered dose uniformity</t>
        </is>
      </c>
      <c r="E79" s="166" t="inlineStr">
        <is>
          <t>Droplet size distribution</t>
        </is>
      </c>
      <c r="F79" s="166" t="inlineStr">
        <is>
          <t>Actuator deposition</t>
        </is>
      </c>
      <c r="G79" s="166" t="inlineStr">
        <is>
          <t>Shake requirement</t>
        </is>
      </c>
      <c r="H79" s="166" t="inlineStr">
        <is>
          <t>Extractable/Leachable</t>
        </is>
      </c>
      <c r="I79" s="167" t="inlineStr">
        <is>
          <t>1</t>
        </is>
      </c>
      <c r="J79" s="166" t="inlineStr">
        <is>
          <t>✅ คำตอบที่ถูกต้อง: ข้อ ก. Uniformity of dosage unit/delivered dose uniformity
💡 Background:
การบริบาลผู้ป่วยเบาหวานชนิดที่ 2 (T2DM) เน้นควบคุม HbA1c ควบคู่กับการเลือกยาที่มี cardiorenal protection ในผู้ป่วยที่มีโรคร่วม
🎯 ทำไมข้อนี้ถึงถูก:
Diabetes mellitus การเลือก Diabetes mellitus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(Droplet size distribution): Droplet size distribution จำเป็นต้องทดสอบในยาพ่นจมูกเพื่อให้แน่ใจว่าละอองยามีขนาดเหมาะสมที่จะค้างในโพรงจมูก ไม่ลงลึกถึงปอด
• ข้อ ค. (Actuator deposition): Actuator deposition ต้องทดสอบเพื่อตรวจสอบปริมาณยาที่อาจตกค้างที่หัวพ่น ทำให้ปริมาณยาที่ผู้ป่วยได้รับจริงคลาดเคลื่อน
• ข้อ ง. (Shake requirement): Shake requirement ต้องทดสอบโดยเฉพาะในตำรับรูปแบบ suspension เพื่อดูความง่ายในการกระจายตัว แต่สำหรับ solution อาจพิจารณาข้ามได้
• ข้อ จ. (Extractable/Leachable): Extractable/Leachable จำเป็นต้องทดสอบเพื่อประเมินสารเคมีที่อาจชะล้างจากบรรจุภัณฑ์พลาสติกเข้าสู่สารละลายยา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79" s="166" t="inlineStr"/>
      <c r="L79" s="166" t="inlineStr">
        <is>
          <t>Endocrine</t>
        </is>
      </c>
      <c r="M79" s="166" t="inlineStr">
        <is>
          <t>Diabetes mellitus</t>
        </is>
      </c>
      <c r="N79" s="165" t="inlineStr">
        <is>
          <t>Clinic</t>
        </is>
      </c>
      <c r="O79" s="166" t="inlineStr">
        <is>
          <t>แบบฝึกหัด PLE-CC 1 ข้อ 46</t>
        </is>
      </c>
      <c r="P79" s="165" t="inlineStr">
        <is>
          <t>แบบฝึกหัด</t>
        </is>
      </c>
      <c r="Q79" s="165" t="inlineStr">
        <is>
          <t>เล่มม่วง</t>
        </is>
      </c>
      <c r="R79" s="165" t="inlineStr"/>
    </row>
    <row r="80" ht="24" customHeight="1" s="49">
      <c r="A80" s="167" t="n">
        <v>78</v>
      </c>
      <c r="B80" s="166" t="inlineStr">
        <is>
          <t>ข้อใดไม่ใช่ปัจจัยที่มาพิจารณาการตั้งตำรับผลิตภัณฑ์ยาพ่นจมูกรูปแบบสารละลาย</t>
        </is>
      </c>
      <c r="C80" s="166" t="inlineStr"/>
      <c r="D80" s="166" t="inlineStr">
        <is>
          <t>Particle size</t>
        </is>
      </c>
      <c r="E80" s="166" t="inlineStr">
        <is>
          <t>Solvent</t>
        </is>
      </c>
      <c r="F80" s="166" t="inlineStr">
        <is>
          <t>Viscosity</t>
        </is>
      </c>
      <c r="G80" s="166" t="inlineStr">
        <is>
          <t>Osmolarity</t>
        </is>
      </c>
      <c r="H80" s="166" t="inlineStr">
        <is>
          <t>pH</t>
        </is>
      </c>
      <c r="I80" s="167" t="inlineStr">
        <is>
          <t>1</t>
        </is>
      </c>
      <c r="J80" s="166" t="inlineStr">
        <is>
          <t>✅ คำตอบที่ถูกต้อง: ข้อ ก. Particle size
💡 Background:
การบริบาลผู้ป่วยเบาหวานชนิดที่ 2 (T2DM) เน้นควบคุม HbA1c ควบคู่กับการเลือกยาที่มี cardiorenal protection ในผู้ป่วยที่มีโรคร่วม
🎯 ทำไมข้อนี้ถึงถูก:
Particle size การเลือก Particle size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(Solvent): Solvent มีความสำคัญในการละลายตัวยาสำคัญและควบคุมความคงสภาพของตำรับ จึงเป็นปัจจัยที่ต้องนำมาพิจารณา
• ข้อ ค. (Viscosity): Viscosity หรือความหนืด ส่งผลต่อระยะเวลาที่ยาเกาะติดบนเยื่อบุโพรงจมูก (residence time) และขนาดของละอองยา
• ข้อ ง. (Osmolarity): Osmolarity ต้องปรับให้อยู่ในระดับ isotonic (ประมาณ 290 mOsm/L) เพื่อไม่ให้ระคายเคืองและไม่ทำลายการทำงานของ cilia ในโพรงจมูก
• ข้อ จ. (pH): pH ของตำรับควรอยู่ในช่วง 4.5-6.5 เพื่อให้สอดคล้องกับสรีรวิทยาของโพรงจมูกและรักษาการทำงานของเอนไซม์ lysozyme ป้องกันการระคายเคือง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80" s="166" t="inlineStr"/>
      <c r="L80" s="166" t="inlineStr">
        <is>
          <t>Endocrine</t>
        </is>
      </c>
      <c r="M80" s="166" t="inlineStr">
        <is>
          <t>Diabetes mellitus</t>
        </is>
      </c>
      <c r="N80" s="165" t="inlineStr">
        <is>
          <t>Clinic</t>
        </is>
      </c>
      <c r="O80" s="166" t="inlineStr">
        <is>
          <t>แบบฝึกหัด PLE-CC 1 ข้อ 47</t>
        </is>
      </c>
      <c r="P80" s="165" t="inlineStr">
        <is>
          <t>แบบฝึกหัด</t>
        </is>
      </c>
      <c r="Q80" s="165" t="inlineStr">
        <is>
          <t>เล่มม่วง</t>
        </is>
      </c>
      <c r="R80" s="165" t="inlineStr"/>
    </row>
    <row r="81" ht="24" customHeight="1" s="49">
      <c r="A81" s="167" t="n">
        <v>79</v>
      </c>
      <c r="B81" s="166" t="inlineStr">
        <is>
          <t>หัวข้อใดไม่จำเป็นต้องกำหนดในการควบคุมคุณภาพของผลิตภัณฑ์ยาพ่นจมูกรูปแบบสารละลาย</t>
        </is>
      </c>
      <c r="C81" s="166" t="inlineStr"/>
      <c r="D81" s="166" t="inlineStr">
        <is>
          <t>Description</t>
        </is>
      </c>
      <c r="E81" s="166" t="inlineStr">
        <is>
          <t>Assay</t>
        </is>
      </c>
      <c r="F81" s="166" t="inlineStr">
        <is>
          <t>Moisture content</t>
        </is>
      </c>
      <c r="G81" s="166" t="inlineStr">
        <is>
          <t>Microbial limit</t>
        </is>
      </c>
      <c r="H81" s="166" t="inlineStr">
        <is>
          <t>Mean delivered dose</t>
        </is>
      </c>
      <c r="I81" s="167" t="inlineStr">
        <is>
          <t>1</t>
        </is>
      </c>
      <c r="J81" s="166" t="inlineStr">
        <is>
          <t>✅ คำตอบที่ถูกต้อง: ข้อ ก. Description
💡 Background:
การบริบาลผู้ป่วยเบาหวานชนิดที่ 2 (T2DM) เน้นควบคุม HbA1c ควบคู่กับการเลือกยาที่มี cardiorenal protection ในผู้ป่วยที่มีโรคร่วม
🎯 ทำไมข้อนี้ถึงถูก:
Description การเลือก Description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(Assay): Assay หรือการหาปริมาณตัวยาสำคัญ เป็นหัวข้อบังคับในเภสัชตำรับเพื่อควบคุมคุณภาพด้านความแรงของผลิตภัณฑ์
• ข้อ ค. (Moisture content): Moisture content มักกำหนดในยารูปแบบผงแห้ง (dry powder) แต่สำหรับยาพ่นจมูกรูปแบบสารละลายน้ำ (aqueous solution) ไม่ใช่พารามิเตอร์หลัก
• ข้อ ง. (Microbial limit): Microbial limit มีความสำคัญมากสำหรับยาพ่นจมูกแบบ multi-dose เพื่อป้องกันการปนเปื้อนของเชื้อแบคทีเรียเข้าสู่โพรงจมูก
• ข้อ จ. (Mean delivered dose): Mean delivered dose จำเป็นต้องควบคุมเพื่อให้ผู้ป่วยได้รับปริมาณยาที่แม่นยำในการพ่นแต่ละครั้ง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81" s="166" t="inlineStr"/>
      <c r="L81" s="166" t="inlineStr">
        <is>
          <t>Endocrine</t>
        </is>
      </c>
      <c r="M81" s="166" t="inlineStr">
        <is>
          <t>Diabetes mellitus</t>
        </is>
      </c>
      <c r="N81" s="165" t="inlineStr">
        <is>
          <t>Clinic</t>
        </is>
      </c>
      <c r="O81" s="166" t="inlineStr">
        <is>
          <t>แบบฝึกหัด PLE-CC 1 ข้อ 48</t>
        </is>
      </c>
      <c r="P81" s="165" t="inlineStr">
        <is>
          <t>แบบฝึกหัด</t>
        </is>
      </c>
      <c r="Q81" s="165" t="inlineStr">
        <is>
          <t>เล่มม่วง</t>
        </is>
      </c>
      <c r="R81" s="165" t="inlineStr"/>
    </row>
    <row r="82" ht="24" customHeight="1" s="49">
      <c r="A82" s="167" t="n">
        <v>80</v>
      </c>
      <c r="B82" s="166" t="inlineStr">
        <is>
          <t>Cetirizine เป็น racemate (R/S 1:1) levocetirizine เป็น R-enantiomer บริสุทธิ์ที่มีฤทธิ์ต้านตัวรับฮิสตามีนชนิด
H1 สูงกว่า S-enantiomer และอาจลดผลข้างเคียงเมื่อใช้ขนาดเทียบเท่า ภาพใดคือโครงสร้าง levocetirizine</t>
        </is>
      </c>
      <c r="C82" s="166" t="inlineStr"/>
      <c r="D82" s="166" t="inlineStr">
        <is>
          <t>Methimazole 10 mg OD</t>
        </is>
      </c>
      <c r="E82" s="166" t="inlineStr">
        <is>
          <t>Pioglitazone 15 mg OD</t>
        </is>
      </c>
      <c r="F82" s="166" t="inlineStr">
        <is>
          <t>A และ B</t>
        </is>
      </c>
      <c r="G82" s="166" t="inlineStr">
        <is>
          <t>ไม่ใช้ทั้ง A และ B</t>
        </is>
      </c>
      <c r="H82" s="166" t="inlineStr">
        <is>
          <t>ตัดสินไม่ได้</t>
        </is>
      </c>
      <c r="I82" s="167" t="inlineStr">
        <is>
          <t>1</t>
        </is>
      </c>
      <c r="J82" s="166" t="inlineStr">
        <is>
          <t>✅ คำตอบที่ถูกต้อง: ข้อ ก. Methimazole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Diabetes mellitus การเลือก Diabetes mellitus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(Pioglitazone 15 mg OD): Pioglitazone เป็นยารักษาโรคเบาหวาน ไม่มีโครงสร้างและฤทธิ์ต้านตัวรับฮิสตามีน
• ข้อ ค. (A และ B): การเลือกทั้ง A และ B เป็นไปไม่ได้เนื่องจากสารประกอบมีโครงสร้างเฉพาะตัว
• ข้อ ง. (ไม่ใช้ทั้ง A และ B): Levocetirizine มีโครงสร้าง stereochemistry แบบ R-enantiomer ที่เฉพาะเจาะจง การตอบว่าไม่ใช้ทั้งสองโครงสร้างจึงไม่ถูกต้อง
• ข้อ จ. (ตัดสินไม่ได้): สามารถตัดสินโครงสร้างได้จาก stereocenter ในโมเลกุลที่หมุนระนาบแสงไปทางขวา (R-configuration)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82" s="166" t="inlineStr"/>
      <c r="L82" s="166" t="inlineStr">
        <is>
          <t>Endocrine</t>
        </is>
      </c>
      <c r="M82" s="166" t="inlineStr">
        <is>
          <t>Diabetes mellitus</t>
        </is>
      </c>
      <c r="N82" s="165" t="inlineStr">
        <is>
          <t>Clinic</t>
        </is>
      </c>
      <c r="O82" s="166" t="inlineStr">
        <is>
          <t>แบบฝึกหัด PLE-CC 1 ข้อ 49</t>
        </is>
      </c>
      <c r="P82" s="165" t="inlineStr">
        <is>
          <t>แบบฝึกหัด</t>
        </is>
      </c>
      <c r="Q82" s="165" t="inlineStr">
        <is>
          <t>เล่มม่วง</t>
        </is>
      </c>
      <c r="R82" s="165" t="inlineStr"/>
    </row>
    <row r="83" ht="24" customHeight="1" s="49">
      <c r="A83" s="167" t="n">
        <v>81</v>
      </c>
      <c r="B83" s="166" t="inlineStr">
        <is>
          <t>ข้อใดถูกต้องเกี่ยวกับ immune-related adverse events (irAEs)</t>
        </is>
      </c>
      <c r="C83" s="166" t="inlineStr"/>
      <c r="D83" s="166" t="inlineStr">
        <is>
          <t>ลำดับการเกิดคือ colitis &gt; endocrinepathy &gt; skin &gt; liver toxicity</t>
        </is>
      </c>
      <c r="E83" s="166" t="inlineStr">
        <is>
          <t>Endocrine toxicity คือการเกิด hypothyroidism รักษาด้วย steroid</t>
        </is>
      </c>
      <c r="F83" s="166" t="inlineStr">
        <is>
          <t>สามารถเกิดได้กับหลายอวัยวะ และเกิดได้แม้หยุดยาไปแล้ว</t>
        </is>
      </c>
      <c r="G83" s="166" t="inlineStr">
        <is>
          <t>ไม่จำเป็นต้องหยุดยา และสามารถหายได้เอง</t>
        </is>
      </c>
      <c r="H83" s="166" t="inlineStr">
        <is>
          <t>Skin จะเกิดเฉพาะกับผู้ป่วยที่มี EGFR mutation positive เท่านั้น</t>
        </is>
      </c>
      <c r="I83" s="167" t="inlineStr">
        <is>
          <t>1</t>
        </is>
      </c>
      <c r="J83" s="166" t="inlineStr">
        <is>
          <t>✅ คำตอบที่ถูกต้อง: ข้อ ก. ลำดับการเกิดคือ colitis &gt; endocrinepathy &gt; skin &gt; liver toxicity
💡 Background:
การบริบาลผู้ป่วยเบาหวานชนิดที่ 2 (T2DM) เน้นควบคุม HbA1c ควบคู่กับการเลือกยาที่มี cardiorenal protection ในผู้ป่วยที่มีโรคร่วม
🎯 ทำไมข้อนี้ถึงถูก:
ลำดับการเกิดคือ colitis &gt; endocrinepathy &gt; skin &gt; liver toxicity การเลือก ลำดับการเกิดคือ colitis &gt; endocrinepathy &gt; skin &gt; liver toxicity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(Endocrine toxicity คือการเกิด hypothyroidism รักษาด้วย steroid): Endocrine toxicity จากการใช้ยากลุ่มภูมิคุ้มกันบำบัด มักเกิดภาวะ hypophysitis หรือ thyroiditis การรักษาหลักคือการให้ฮอร์โมนทดแทน ไม่ใช่สเตียรอยด์ขนาดสูงเสมอไป
• ข้อ ค. (สามารถเกิดได้กับหลายอวัยวะ และเกิดได้แม้หยุดยาไปแล้ว): irAEs เกิดจากการกระตุ้นการทำงานของ T-cell สามารถเกิดได้กับหลายระบบในร่างกาย และผลกระทบอาจอยู่ยาวนานแม้หยุดยา ซึ่งเป็นข้อมูลที่ถูกต้อง
• ข้อ ง. (ไม่จำเป็นต้องหยุดยา และสามารถหายได้เอง): หากเกิด irAEs ระดับปานกลางถึงรุนแรง จำเป็นต้องระงับการให้ยาชั่วคราวหรือถาวร และอาจต้องให้คอร์ติโคสเตียรอยด์เพื่อกดภูมิคุ้มกัน
• ข้อ จ. (Skin จะเกิดเฉพาะกับผู้ป่วยที่มี EGFR mutation positive เท่านั้น): ผลข้างเคียงทางผิวหนัง (Skin toxicity) จาก immune checkpoint inhibitors ไม่ได้จำกัดเฉพาะผู้ที่มี EGFR mutation แบบยากลุ่ม TKI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83" s="166" t="inlineStr"/>
      <c r="L83" s="166" t="inlineStr">
        <is>
          <t>Endocrine</t>
        </is>
      </c>
      <c r="M83" s="166" t="inlineStr">
        <is>
          <t>Diabetes mellitus</t>
        </is>
      </c>
      <c r="N83" s="165" t="inlineStr">
        <is>
          <t>Clinic</t>
        </is>
      </c>
      <c r="O83" s="166" t="inlineStr">
        <is>
          <t>แบบฝึกหัด PLE-CC 1 ข้อ 68</t>
        </is>
      </c>
      <c r="P83" s="165" t="inlineStr">
        <is>
          <t>แบบฝึกหัด</t>
        </is>
      </c>
      <c r="Q83" s="165" t="inlineStr">
        <is>
          <t>เล่มม่วง</t>
        </is>
      </c>
      <c r="R83" s="165" t="inlineStr"/>
    </row>
    <row r="84" ht="24" customHeight="1" s="49">
      <c r="A84" s="167" t="n">
        <v>82</v>
      </c>
      <c r="B84" s="166" t="inlineStr">
        <is>
          <t>ใช้ propranolol ในการป้องกันไมเกรน ควรระวังในผู้ป่วยที่มีโรคร่วมใดมากที่สุด</t>
        </is>
      </c>
      <c r="C84" s="166" t="inlineStr"/>
      <c r="D84" s="166" t="inlineStr">
        <is>
          <t>เบาหวาน</t>
        </is>
      </c>
      <c r="E84" s="166" t="inlineStr">
        <is>
          <t>หืด</t>
        </is>
      </c>
      <c r="F84" s="166" t="inlineStr">
        <is>
          <t>ซึมเศร้า</t>
        </is>
      </c>
      <c r="G84" s="166" t="inlineStr">
        <is>
          <t>กรดไหลย้อน</t>
        </is>
      </c>
      <c r="H84" s="166" t="inlineStr">
        <is>
          <t>ไตเรื้อรัง</t>
        </is>
      </c>
      <c r="I84" s="167" t="inlineStr">
        <is>
          <t>1</t>
        </is>
      </c>
      <c r="J84" s="166" t="inlineStr">
        <is>
          <t>✅ คำตอบที่ถูกต้อง: ข้อ ก. เบาหวาน
💡 Background:
การบริบาลผู้ป่วยเบาหวานชนิดที่ 2 (T2DM) เน้นควบคุม HbA1c ควบคู่กับการเลือกยาที่มี cardiorenal protection ในผู้ป่วยที่มีโรคร่วม
🎯 ทำไมข้อนี้ถึงถูก:
Diabetes mellitus การเลือก Diabetes mellitus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(หืด): โรคหืด (Asthma) เป็นข้อห้ามใช้เด็ดขาด (absolute contraindication) สำหรับยา non-selective beta-blockers อย่าง propranolol เพราะทำให้หลอดลมตีบรุนแรง
• ข้อ ค. (ซึมเศร้า): Propranolol ผ่าน blood-brain barrier ได้ดี จึงอาจทำให้อาการซึมเศร้าแย่ลงได้ แต่ระดับความระมัดระวังยังน้อยกว่าโรคหืดและเบาหวานในแง่ของผลเฉียบพลัน
• ข้อ ง. (กรดไหลย้อน): ยากลุ่ม beta-blockers ไม่ได้มีผลทางเภสัชวิทยาที่ทำให้กรดไหลย้อน (GERD) แย่ลงอย่างมีนัยสำคัญ
• ข้อ จ. (ไตเรื้อรัง): Propranolol ถูกเมแทบอลิซึมที่ตับเป็นหลัก การปรับยาในผู้ป่วยไตเรื้อรังจึงไม่มีความสำคัญมากนัก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84" s="166" t="inlineStr"/>
      <c r="L84" s="166" t="inlineStr">
        <is>
          <t>Endocrine</t>
        </is>
      </c>
      <c r="M84" s="166" t="inlineStr">
        <is>
          <t>Diabetes mellitus</t>
        </is>
      </c>
      <c r="N84" s="165" t="inlineStr">
        <is>
          <t>Clinic</t>
        </is>
      </c>
      <c r="O84" s="166" t="inlineStr">
        <is>
          <t>แบบฝึกหัด PLE-CC 1 ข้อ 111</t>
        </is>
      </c>
      <c r="P84" s="165" t="inlineStr">
        <is>
          <t>แบบฝึกหัด</t>
        </is>
      </c>
      <c r="Q84" s="165" t="inlineStr">
        <is>
          <t>เล่มม่วง</t>
        </is>
      </c>
      <c r="R84" s="165" t="inlineStr"/>
    </row>
    <row r="85" ht="24" customHeight="1" s="49">
      <c r="A85" s="167" t="n">
        <v>83</v>
      </c>
      <c r="B85" s="166" t="inlineStr">
        <is>
          <t>ปัจจัยในข้อใดต่อไปนี้เป็นข้อห้ามใช้หรือปัจจัยเสี่ยงสำคัญที่เพิ่มความเสี่ยงต่อการเกิดภาวะ Lactic acidosis ในผู้ป่วยเบาหวานชนิดที่ 2 ที่ได้รับยา Metformin</t>
        </is>
      </c>
      <c r="C85" s="166" t="inlineStr"/>
      <c r="D85" s="166" t="inlineStr">
        <is>
          <t>การดื่มแอลกอฮอล์ปริมาณมาก (Excessive alcohol intake) และภาวะไตเสื่อมรุนแรง (Severe renal impairment eGFR &lt; 30 mL/min)</t>
        </is>
      </c>
      <c r="E85" s="166" t="inlineStr">
        <is>
          <t>โรคอ้วน (BMI &gt; 30 kg/m²)</t>
        </is>
      </c>
      <c r="F85" s="166" t="inlineStr">
        <is>
          <t>การรับประทานอาหารที่มีไขมันสูง</t>
        </is>
      </c>
      <c r="G85" s="166" t="inlineStr">
        <is>
          <t>การออกกำลังกายแบบแอโรบิกเป็นประจำ</t>
        </is>
      </c>
      <c r="H85" s="166" t="inlineStr">
        <is>
          <t>ภาวะความดันโลหิตสูงระดับเล็กน้อย</t>
        </is>
      </c>
      <c r="I85" s="167" t="n">
        <v>1</v>
      </c>
      <c r="J85" s="166" t="inlineStr">
        <is>
          <t>✅ คำตอบที่ถูกต้อง: ข้อ ก. การดื่มแอลกอฮอล์ปริมาณมาก (Excessive alcohol intake) และภาวะไตเสื่อมรุนแรง (Severe renal impairment eGFR &lt; 30 mL/min)
💡 Background:
Metformin ยับยั้งกระบวนการ Gluconeogenesis ในตับผ่านการยับยั้ง Mitochondrial respiratory chain complex 1 ทำให้เซลล์เปลี่ยนไปสร้างพลังงานแบบไม่ใช้ออกซิเจน เกิดกรดแลกติกสะสม (Lactic acidosis)
🎯 ทำไมข้อนี้ถึงถูก:
แอลกอฮอล์จะแย่งใช้ NAD⁺ ในกระบวนการขจัดแอลกอฮอล์ ทำให้เกิดการสะสมของ Lactate เพิ่มขึ้นอย่างมาก และเนื่องจาก Metformin ขับออกทางไตเป็นหลัก ภาวะไตเสื่อม (eGFR &lt; 30 mL/min) จะทำให้ตัวยาสะสมในร่างกาย ทั้งสองปัจจัยนี้จึงเป็นความเสี่ยงสูงสุดต่อการเกิด Metformin-associated lactic acidosis (MALA)
🔍 ข้ออื่นผิดเพราะอะไร:
- ข้อ ข. (โรคอ้วน): Metformin เป็นยาทางเลือกแรกในผู้ป่วยเบาหวานที่มีโรคอ้วนเพราะช่วยลดน้ำหนักหรือน้ำหนักคงที่
- ข้อ ค, ง, จ: ไม่ใช่ปัจจัยเสี่ยงต่อการเกิดภาวะกรดแลกติกคั่ง
📖 Guideline อ้างอิง:
ADA Standards of Care in Diabetes (2024), Thai CPG for Diabetes 2023
📌 จุดจำก่อนสอบ:
Metformin เสี่ยง Lactic acidosis สูงสุดเมื่อ: ดื่มสุราหนัก, eGFR &lt; 30, ภาวะช็อก/ขาดออกซิเจน (Hypoxia), ฉีดสารทึบแสงไอโอดีน</t>
        </is>
      </c>
      <c r="K85" s="166" t="inlineStr"/>
      <c r="L85" s="166" t="inlineStr">
        <is>
          <t>Endocrine</t>
        </is>
      </c>
      <c r="M85" s="166" t="inlineStr">
        <is>
          <t>Diabetes mellitus</t>
        </is>
      </c>
      <c r="N85" s="165" t="inlineStr">
        <is>
          <t>Clinic</t>
        </is>
      </c>
      <c r="O85" s="166" t="inlineStr">
        <is>
          <t>PLE-CC1 ปี 2566 Day 1 ข้อ 1</t>
        </is>
      </c>
      <c r="P85" s="165" t="inlineStr">
        <is>
          <t>ข้อสอบเก่า</t>
        </is>
      </c>
      <c r="Q85" s="165" t="inlineStr">
        <is>
          <t>2566</t>
        </is>
      </c>
      <c r="R85" s="165" t="inlineStr"/>
    </row>
    <row r="86" ht="24" customHeight="1" s="49">
      <c r="A86" s="167" t="n">
        <v>84</v>
      </c>
      <c r="B86" s="166" t="inlineStr">
        <is>
          <t>ผู้ป่วยเบาหวานชนิดที่ 2 ที่มีค่าการทำงานของไต eGFR = 40 mL/min/1.73m² (CKD Stage 3b) ควรได้รับคำแนะนำในการปรับขนาดยา Metformin อย่างไรตามแนวทางเวชปฏิบัติสากล</t>
        </is>
      </c>
      <c r="C86" s="166" t="inlineStr"/>
      <c r="D86" s="166" t="inlineStr">
        <is>
          <t>สามารถใช้ยาต่อได้ แต่ต้องปรับลดขนาดยาสูงสุดไม่เกิน 1,000 mg ต่อวัน และติดตามการทำงานของไตอย่างใกล้ชิด</t>
        </is>
      </c>
      <c r="E86" s="166" t="inlineStr">
        <is>
          <t>ห้ามใช้ยาทันทีและหยุดยาทันที</t>
        </is>
      </c>
      <c r="F86" s="166" t="inlineStr">
        <is>
          <t>สามารถใช้ขนาดยาสูงสุด 2,000-2,550 mg ต่อวันได้ตามปกติ</t>
        </is>
      </c>
      <c r="G86" s="166" t="inlineStr">
        <is>
          <t>เปลี่ยนเป็นยา Sulfonylurea ขนาดสูงทันที</t>
        </is>
      </c>
      <c r="H86" s="166" t="inlineStr">
        <is>
          <t>ต้องล้างไตก่อนจึงจะรับประทานยาได้</t>
        </is>
      </c>
      <c r="I86" s="167" t="n">
        <v>1</v>
      </c>
      <c r="J86" s="166" t="inlineStr">
        <is>
          <t>✅ คำตอบที่ถูกต้อง: ข้อ ก. สามารถใช้ยาต่อได้ แต่ต้องปรับลดขนาดยาสูงสุดไม่เกิน 1,000 mg ต่อวัน และติดตามการทำงานของไตอย่างใกล้ชิด
💡 Background:
แนวทางการปรับขนาดยา Metformin ตามค่า eGFR (ADA / KDIGO 2024 / Thai CPG):
- eGFR ≥ 60: ใช้ขนาดปกติได้สูงสุด 2,000 - 2,550 mg/day
- eGFR 45 - 59: ใช้ขนาดปกติได้สูงสุด 2,000 mg/day ตรวจไตทุก 3-6 เดือน
- eGFR 30 - 44: ปรับลดขนาดยาสูงสุดไม่เกิน 1,000 mg/day (ห้ามเริ่มยาใหม่ในกลุ่มนี้ แต่ถ้ากินอยู่เดิมให้ลดขนาด)
- eGFR &lt; 30: ห้ามใช้โดยเด็ดขาด (Contraindicated)
🎯 ทำไมข้อนี้ถึงถูก:
ผู้ป่วยมี eGFR = 40 mL/min ซึ่งอยู่ในช่วง 30-44 mL/min หากใช้ยาอยู่เดิมสามารถใช้ต่อไปได้โดยจำกัดขนาดยาสูงสุดไม่เกิน 1,000 mg/day (เช่น 500 mg วันละ 2 ครั้ง)
🔍 ข้ออื่นผิดเพราะอะไร:
- ข้อ ข. (หยุดยาทันที): จะห้ามใช้เมื่อ eGFR &lt; 30 mL/min
- ข้อ ค. (ใช้ขนาดเต็ม 2,000 mg): เสี่ยงต่อการสะสมยาและเกิด MALA
- ข้อ ง. (เปลี่ยนเป็น SU ขนาดสูง): เสี่ยงต่อภาวะน้ำตาลในเลือดต่ำรุนแรง (Hypoglycemia)
- ข้อ จ. (ต้องล้างไต): ผู้ป่วยยังไม่ต้องฟอกไต
📖 Guideline อ้างอิง:
ADA Standards of Care in Diabetes (2024), KDIGO 2023 Clinical Practice Guideline for Diabetes Management in CKD
📌 จุดจำก่อนสอบ:
Metformin กับค่าไต: eGFR 30-44 = Max 1,000 mg/day / eGFR &lt; 30 = ห้ามใช้เด็ดขาด (Contraindicated)</t>
        </is>
      </c>
      <c r="K86" s="166" t="inlineStr"/>
      <c r="L86" s="166" t="inlineStr">
        <is>
          <t>Endocrine</t>
        </is>
      </c>
      <c r="M86" s="166" t="inlineStr">
        <is>
          <t>Diabetes mellitus</t>
        </is>
      </c>
      <c r="N86" s="165" t="inlineStr">
        <is>
          <t>Clinic</t>
        </is>
      </c>
      <c r="O86" s="166" t="inlineStr">
        <is>
          <t>PLE-CC1 ปี 2566 Day 1 ข้อ 5</t>
        </is>
      </c>
      <c r="P86" s="165" t="inlineStr">
        <is>
          <t>ข้อสอบเก่า</t>
        </is>
      </c>
      <c r="Q86" s="165" t="inlineStr">
        <is>
          <t>2566</t>
        </is>
      </c>
      <c r="R86" s="165" t="inlineStr"/>
    </row>
    <row r="87" ht="24" customHeight="1" s="49">
      <c r="A87" s="167" t="n">
        <v>85</v>
      </c>
      <c r="B87" s="166" t="inlineStr">
        <is>
          <t>ยา Premixed Insulin 70/30 (เช่น Humulin 70/30 หรือ Mixtard 30) มีส่วนประกอบของอินซูลินชนิดใดและมีสัดส่วนการออกฤทธิ์อย่างไร</t>
        </is>
      </c>
      <c r="C87" s="166" t="inlineStr"/>
      <c r="D87" s="166" t="inlineStr">
        <is>
          <t>ประกอบด้วย Intermediate-acting insulin (NPH / Isophane) 70% และ Short-acting insulin (Regular Insulin - RI) 30%</t>
        </is>
      </c>
      <c r="E87" s="166" t="inlineStr">
        <is>
          <t>ประกอบด้วย Rapid-acting insulin 70% และ Long-acting insulin 30%</t>
        </is>
      </c>
      <c r="F87" s="166" t="inlineStr">
        <is>
          <t>ประกอบด้วย Long-acting insulin (Glargine) 70% และ Short-acting 30%</t>
        </is>
      </c>
      <c r="G87" s="166" t="inlineStr">
        <is>
          <t>ประกอบด้วย Regular insulin 70% และ NPH 30%</t>
        </is>
      </c>
      <c r="H87" s="166" t="inlineStr">
        <is>
          <t>ประกอบด้วย Ultra-long acting insulin 100%</t>
        </is>
      </c>
      <c r="I87" s="167" t="n">
        <v>1</v>
      </c>
      <c r="J87" s="166" t="inlineStr">
        <is>
          <t>✅ คำตอบที่ถูกต้อง: ข้อ ก. ประกอบด้วย Intermediate-acting insulin (NPH / Isophane) 70% และ Short-acting insulin (Regular Insulin - RI) 30%
💡 Background:
Premixed Insulin ชนิด Human insulin 70/30 เป็นการผสมระหว่างอินซูลินออกฤทธิ์ปานกลางเพื่อคุมระดับน้ำตาลพื้นฐาน (Basal control) และอินซูลินออกฤทธิ์เร็ว/สั้นเพื่อคุมระดับน้ำตาลหลังอาหาร (Prandial control)
🎯 ทำไมข้อนี้ถึงถูก:
ตัวเลข 70/30 หมายถึง:
- ตัวเลขหน้า (70%): คือ NPH (Neutral Protamine Hagedorn / Isophane insulin) ออกฤทธิ์ปานกลาง (Intermediate-acting) มีลักษณะขุ่น
- ตัวเลขหลัง (30%): คือ Regular Insulin (RI) ออกฤทธิ์สั้น (Short-acting) มีลักษณะใส
จึงบริหารยาวันละ 2 ครั้ง ก่อนอาหารเช้าและก่อนอาหารเย็น 30 นาที
🔍 ข้ออื่นผิดเพราะอะไร:
- ข้อ ข, ค: Premixed 70/30 คลาสสิกใช้ NPH และ RI ไม่ใช่ Glargine
- ข้อ ง: สลับสัดส่วนกัน (สัดส่วน NPH ต้องเป็น 70% เสมอ)
- ข้อ จ: เป็นยาเดี่ยวกลุ่ม Degludec/Glargine
📖 Guideline อ้างอิง:
ADA Standards of Care in Diabetes (2024), แนวทางเวชปฏิบัติสำหรับโรคเบาหวาน (สมาคมโรคเบาหวานแห่งประเทศไทย 2566)
📌 จุดจำก่อนสอบ:
Premixed 70/30 = NPH 70% (คุมน้ำตาลระหว่างวัน) + Regular insulin 30% (คุมน้ำตาลมื้ออาหาร) ฉีดก่อนอาหาร 30 นาที</t>
        </is>
      </c>
      <c r="K87" s="166" t="inlineStr"/>
      <c r="L87" s="166" t="inlineStr">
        <is>
          <t>Endocrine</t>
        </is>
      </c>
      <c r="M87" s="166" t="inlineStr">
        <is>
          <t>Diabetes mellitus</t>
        </is>
      </c>
      <c r="N87" s="165" t="inlineStr">
        <is>
          <t>Clinic</t>
        </is>
      </c>
      <c r="O87" s="166" t="inlineStr">
        <is>
          <t>PLE-CC1 ปี 2566 Day 2 ข้อ 5</t>
        </is>
      </c>
      <c r="P87" s="165" t="inlineStr">
        <is>
          <t>ข้อสอบเก่า</t>
        </is>
      </c>
      <c r="Q87" s="165" t="inlineStr">
        <is>
          <t>2566</t>
        </is>
      </c>
      <c r="R87" s="165" t="inlineStr"/>
    </row>
    <row r="88" ht="24" customHeight="1" s="49">
      <c r="A88" s="167" t="n">
        <v>86</v>
      </c>
      <c r="B88" s="166" t="inlineStr">
        <is>
          <t>การบริหารยาฉีด Premixed Human Insulin 70/30 (NPH 70% + Regular Insulin 30%) ควรแนะนำให้ผู้ป่วยฉีดยาในช่วงเวลาใดจึงจะสอดคล้องกับเภสัชพลศาสตร์ของยาได้เหมาะสมที่สุด</t>
        </is>
      </c>
      <c r="C88" s="166" t="inlineStr"/>
      <c r="D88" s="166" t="inlineStr">
        <is>
          <t>ฉีดเข้าใต้ผิวหนัง (SC) ก่อนอาหารประมาณ 30 นาที วันละ 2 ครั้ง (เช้าและเย็น) และต้องคลึงขวดยาเบาๆ ให้สารละลายขุ่นสม่ำเสมอก่อนฉีด</t>
        </is>
      </c>
      <c r="E88" s="166" t="inlineStr">
        <is>
          <t>ฉีดพร้อมอาหารคำแรกทันที</t>
        </is>
      </c>
      <c r="F88" s="166" t="inlineStr">
        <is>
          <t>ฉีดหลังอาหาร 1 ชั่วโมง</t>
        </is>
      </c>
      <c r="G88" s="166" t="inlineStr">
        <is>
          <t>ฉีดเฉพาะก่อนนอนครั้งเดียว</t>
        </is>
      </c>
      <c r="H88" s="166" t="inlineStr">
        <is>
          <t>ฉีดเข้ากล้ามเนื้อ (IM) ก่อนออกกำลังกาย</t>
        </is>
      </c>
      <c r="I88" s="167" t="n">
        <v>1</v>
      </c>
      <c r="J88" s="166" t="inlineStr">
        <is>
          <t>✅ คำตอบที่ถูกต้อง: ข้อ ก. ฉีดเข้าใต้ผิวหนัง (SC) ก่อนอาหารประมาณ 30 นาที วันละ 2 ครั้ง (เช้าและเย็น) และต้องคลึงขวดยาเบาๆ ให้สารละลายขุ่นสม่ำเสมอก่อนฉีด
💡 Background:
Regular Insulin (RI 30% ในตำรับ) มีระยะเวลาเริ่มออกฤทธิ์ (Onset of action) ประมาณ 30-60 นาที และมีจุดออกฤทธิ์สูงสุด (Peak) ที่ 2-4 ชั่วโมง
🎯 ทำไมข้อนี้ถึงถูก:
การฉีดยาก่อนอาหาร 30 นาที จะทำให้ช่วงเวลาที่อินซูลินเริ่มออกฤทธิ์ตรงกับช่วงเวลาที่น้ำตาลจากการรับประทานอาหารเริ่มถูกดูดซึมเข้าสู่กระแสเลือดพอดี ป้องกันทั้งภาวะน้ำตาลในเลือดสูงหลังอาหาร (Postprandial hyperglycemia) และลดความเสี่ยงภาวะน้ำตาลต่ำ (Hypoglycemia)
🔍 ข้ออื่นผิดเพราะอะไร:
- ข้อ ข. (ฉีดพร้อมอาหาร): เป็นคำแนะนำสำหรับ Rapid-acting insulin analogues (เช่น Lispro/Aspart 70/30 หรือ 50/50)
- ข้อ ค. (หลังอาหาร 1 ชม.): จะเกิดน้ำตาลในเลือดสูงหลังอาหารไปแล้ว และอินซูลินจะไปออกฤทธิ์สูงสุดตอนท้องว่างเสี่ยง Hypoglycemia
- ข้อ ง. (ก่อนนอนครั้งเดียว): เป็นวิธีบริหาร Basal insulin เดี่ยว (เช่น Glargine)
- ข้อ จ. (ฉีดเข้ากล้ามเนื้อ IM): การฉีด IM หรือฉีดก่อนออกกำลังกายจะทำให้ยาดูดซึมเร็วผิดปกติ เสี่ยงต่อน้ำตาลตกเฉียบพลัน
📖 Guideline อ้างอิง:
ADA Standards of Care in Diabetes (2024), แนวทางเวชปฏิบัติสำหรับโรคเบาหวาน สมาคมโรคเบาหวานแห่งประเทศไทย
📌 จุดจำก่อนสอบ:
Human Premixed 70/30 (มี Regular insulin) = ฉีดก่อนอาหาร 30 นาที / Analogue Premixed (มี Aspart/Lispro) = ฉีดก่อนอาหารทันที 5-15 นาที</t>
        </is>
      </c>
      <c r="K88" s="166" t="inlineStr"/>
      <c r="L88" s="166" t="inlineStr">
        <is>
          <t>Endocrine</t>
        </is>
      </c>
      <c r="M88" s="166" t="inlineStr">
        <is>
          <t>Diabetes mellitus</t>
        </is>
      </c>
      <c r="N88" s="165" t="inlineStr">
        <is>
          <t>Clinic</t>
        </is>
      </c>
      <c r="O88" s="166" t="inlineStr">
        <is>
          <t>PLE-CC1 ปี 2566 Day 2 ข้อ 1</t>
        </is>
      </c>
      <c r="P88" s="165" t="inlineStr">
        <is>
          <t>ข้อสอบเก่า</t>
        </is>
      </c>
      <c r="Q88" s="165" t="inlineStr">
        <is>
          <t>2566</t>
        </is>
      </c>
      <c r="R88" s="165" t="inlineStr"/>
    </row>
    <row r="89" ht="24" customHeight="1" s="49">
      <c r="A89" s="167" t="n">
        <v>87</v>
      </c>
      <c r="B89" s="166" t="inlineStr">
        <is>
          <t>ให้Monograph ของการวิเคราะห์Assay metformin มาระบุให้“ทำการหยิบเม็ดยามา20 เม็ดบดแล้วชั่งผงยาที่มีตัวยาสำคัญอยู่ 100 mg” ถามว่าต้องถามว่าจะคำนวณปริมาณยาในผงยาที่ชั่งมายังไงชั่งที่บดมาแล้วนั้นกี่มิลลิกรัมกำหนดให้Metformin 1 เม็ดมี ขนาด500 mg ตัวเลือก</t>
        </is>
      </c>
      <c r="C89" s="166" t="inlineStr"/>
      <c r="D89" s="166" t="inlineStr">
        <is>
          <t>Metformin 500 mg BID</t>
        </is>
      </c>
      <c r="E89" s="166" t="inlineStr">
        <is>
          <t>Glipizide 5 mg OD</t>
        </is>
      </c>
      <c r="F89" s="166" t="inlineStr">
        <is>
          <t>Empagliflozin 10 mg OD</t>
        </is>
      </c>
      <c r="G89" s="166" t="inlineStr">
        <is>
          <t>Sitagliptin 100 mg OD</t>
        </is>
      </c>
      <c r="H89" s="166" t="inlineStr">
        <is>
          <t>Pioglitazone 15 mg OD</t>
        </is>
      </c>
      <c r="I89" s="167" t="inlineStr">
        <is>
          <t>1</t>
        </is>
      </c>
      <c r="J89" s="166" t="inlineStr">
        <is>
          <t>✅ คำตอบที่ถูกต้อง: ข้อ ก. Metformin 500 mg BID
💡 Background:
การบริบาลผู้ป่วยเบาหวานชนิดที่ 2 (T2DM) เน้นควบคุม HbA1c ควบคู่กับการเลือกยาที่มี cardiorenal protection ในผู้ป่วยที่มีโรคร่วม
🎯 ทำไมข้อนี้ถึงถูก:
Diabetes mellitus การเลือก Diabetes mellitus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ค. (Glipizide 5 mg OD): เป็น Second-generation Sulfonylurea กระตุ้น insulin secretion เสี่ยงต่อ hypoglycemia และ weight gain ขับออกทางตับเด่นกว่า glibenclamide จึงปลอดภัยกว่าในผู้สูงอายุ/CKD
• ข้อ ง. (Empagliflozin 10 mg OD): เป็น SGLT2 inhibitor ยับยั้งการดูดกลับ glucose ที่ไต มี cardiorenal benefit ชัดเจน (ลด HF hospitalization และชะลอ CKD progression) แต่เสี่ยงต่อ mycotic genital infection และ euglycemic DKA
• ข้อ จ. (Sitagliptin 100 mg OD): เป็น DPP-4 inhibitor เพิ่ม active GLP-1 แบบ glucose-dependent มี neutral effect ต่อน้ำหนักตัว และความเสี่ยงต่อ hypoglycemia ต่ำมาก แต่ต้องปรับ dose ตาม CrCl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89" s="166" t="inlineStr"/>
      <c r="L89" s="166" t="inlineStr">
        <is>
          <t>Endocrine</t>
        </is>
      </c>
      <c r="M89" s="166" t="inlineStr">
        <is>
          <t>Diabetes mellitus</t>
        </is>
      </c>
      <c r="N89" s="165" t="inlineStr">
        <is>
          <t>Clinic</t>
        </is>
      </c>
      <c r="O89" s="166" t="inlineStr">
        <is>
          <t>PLE-CC1 ปี 2566 Day 2 ข้อ 95</t>
        </is>
      </c>
      <c r="P89" s="165" t="inlineStr">
        <is>
          <t>ข้อสอบเก่า</t>
        </is>
      </c>
      <c r="Q89" s="165" t="inlineStr">
        <is>
          <t>2566</t>
        </is>
      </c>
      <c r="R89" s="165" t="inlineStr"/>
    </row>
    <row r="90" ht="24" customHeight="1" s="49">
      <c r="A90" s="167" t="n">
        <v>88</v>
      </c>
      <c r="B90" s="166" t="inlineStr">
        <is>
          <t>ผู้ป่วยเข้า รพ. หมดสติ น้ำตาลต่ำ เข้าห้องฉุกเฉิน หยุดยาเบาหวาน อาการดีขึ้นจึงย้ายเข้าแผนกอายุรกรรมพบว่ามี intri hypogly t X น้ำตาลสูง เภสัชกรสอบถามยาเดิม จ่ายยาเบาหวาน แก้ไขโดยกระบวนการใด</t>
        </is>
      </c>
      <c r="C90" s="166" t="inlineStr"/>
      <c r="D90" s="166" t="inlineStr">
        <is>
          <t>Trigger tool</t>
        </is>
      </c>
      <c r="E90" s="166" t="inlineStr">
        <is>
          <t>Medication reconciliation</t>
        </is>
      </c>
      <c r="F90" s="166" t="inlineStr">
        <is>
          <t>DUE</t>
        </is>
      </c>
      <c r="G90" s="166" t="inlineStr">
        <is>
          <t>ADR management</t>
        </is>
      </c>
      <c r="H90" s="166" t="inlineStr">
        <is>
          <t>Risk management</t>
        </is>
      </c>
      <c r="I90" s="167" t="n">
        <v>2</v>
      </c>
      <c r="J90" s="166" t="inlineStr">
        <is>
          <t>✅ คำตอบที่ถูกต้อง: ข้อ ข. Medication reconciliation
💡 Background:
Medication reconciliation เป็นกระบวนการจัดทำรายการยาอย่างสมบูรณ์และถูกต้องของผู้ป่วย ณ จุดเปลี่ยนผ่านการดูแล (Transition of care) เช่น รับเข้าโรงพยาบาล จำหน่าย หรือย้ายแผนก เพื่อป้องกัน Medication errors และ Adverse drug events ที่เกิดจากข้อมูลยาที่ไม่ครบถ้วน
🎯 ทำไมข้อนี้ถึงถูก:
โจทย์อธิบายสถานการณ์ที่ผู้ป่วยเบาหวานมาด้วย Hypoglycemia, ถูกหยุดยาเบาหวาน แล้วย้ายไปแผนกอายุรกรรม เภสัชกรสอบถามยาเดิมและจ่ายยาเบาหวานให้ใหม่ — กระบวนการนี้คือ Medication reconciliation ซึ่งเปรียบเทียบรายการยาที่ผู้ป่วยใช้อยู่กับรายการยาในโรงพยาบาล เพื่อระบุความคลาดเคลื่อน
🔍 ข้ออื่นผิดเพราะอะไร:
• ข้อ ก. (Trigger tool): เครื่องมือค้นหา ADR ย้อนหลังจากเวชระเบียน ไม่ใช่กระบวนการสอบถามยาเดิมเมื่อรับ admit
• ข้อ ค. (DUE): Drug Use Evaluation ประเมินความเหมาะสมของการสั่งใช้ยาในระดับประชากร ไม่ใช่รายบุคคลขณะ admit
• ข้อ ง. (ADR management): การจัดการอาการไม่พึงประสงค์จากยาที่เกิดขึ้นแล้ว ไม่ใช่การสอบถามประวัติยา
• ข้อ จ. (Risk management): การจัดการความเสี่ยงในระดับระบบ กว้างกว่าสถานการณ์นี้
📖 Guideline อ้างอิง:
The Joint Commission National Patient Safety Goal NPSG.03.06.01: Maintain and communicate accurate patient medication information
📌 จุดจำก่อนสอบ:
Medication reconciliation = สอบถาม + เปรียบเทียบรายการยา ณ จุดเปลี่ยนผ่านการดูแล (Transition of care)</t>
        </is>
      </c>
      <c r="K90" s="166" t="inlineStr"/>
      <c r="L90" s="166" t="inlineStr">
        <is>
          <t>Endocrine</t>
        </is>
      </c>
      <c r="M90" s="166" t="inlineStr">
        <is>
          <t>Diabetes mellitus</t>
        </is>
      </c>
      <c r="N90" s="165" t="inlineStr">
        <is>
          <t>Clinic</t>
        </is>
      </c>
      <c r="O90" s="166" t="inlineStr">
        <is>
          <t>ข้อ 66 (PLE_CC1_2562_Key.md)</t>
        </is>
      </c>
      <c r="P90" s="165" t="inlineStr">
        <is>
          <t>ข้อสอบเก่า</t>
        </is>
      </c>
      <c r="Q90" s="165" t="inlineStr">
        <is>
          <t>2562</t>
        </is>
      </c>
      <c r="R90" s="165" t="inlineStr"/>
    </row>
    <row r="91" ht="24" customHeight="1" s="49">
      <c r="A91" s="167" t="n">
        <v>89</v>
      </c>
      <c r="B91" s="166" t="inlineStr">
        <is>
          <t>ข้อใดคือข้อห้ามใช้ของยา hydroxychloroquine DMARDS EnesLe, vanisesfas X Isimavied donor le -OGulasise G</t>
        </is>
      </c>
      <c r="C91" s="166" t="inlineStr"/>
      <c r="D91" s="166" t="inlineStr">
        <is>
          <t>Retinopathy</t>
        </is>
      </c>
      <c r="E91" s="166" t="inlineStr">
        <is>
          <t>Diabetes mellitus</t>
        </is>
      </c>
      <c r="F91" s="166" t="inlineStr">
        <is>
          <t>Malaria</t>
        </is>
      </c>
      <c r="G91" s="166" t="inlineStr">
        <is>
          <t>Rheumatoid arthritis</t>
        </is>
      </c>
      <c r="H91" s="166" t="inlineStr">
        <is>
          <t>Asthma</t>
        </is>
      </c>
      <c r="I91" s="167" t="inlineStr">
        <is>
          <t>1</t>
        </is>
      </c>
      <c r="J91" s="166" t="inlineStr">
        <is>
          <t>✅ คำตอบที่ถูกต้อง: ข้อ ก. Retinopathy
💡 Background:
การบริบาลผู้ป่วยเบาหวานชนิดที่ 2 (T2DM) เน้นควบคุม HbA1c ควบคู่กับการเลือกยาที่มี cardiorenal protection ในผู้ป่วยที่มีโรคร่วม
🎯 ทำไมข้อนี้ถึงถูก:
Retinopathy การเลือก Retinopathy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(Diabetes mellitus): การเลือก Diabetes mellitus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(Malaria): การเลือก Malaria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(Rheumatoid arthritis): การเลือก Rheumatoid arthritis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(Asthma): การเลือก Asthma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Retinal Toxicity Monitoring: สะสมที่ retinal pigment epithelium ทำให้เกิด irreversible retinopathy ต้องตรวจจอประสาทตาก่อนเริ่มยาและตรวจซ้ำทุกปีหลังใช้ครบ 5 ปี
• Pregnancy Safety in RA/SLE: เป็น DMARD ที่ปลอดภัยที่สุดและแนะนำให้ใช้ต่อเนื่องตลอดการตั้งครรภ์ในผู้ป่วย SLE และ RA เพื่อป้องกัน disease flare</t>
        </is>
      </c>
      <c r="K91" s="166" t="inlineStr"/>
      <c r="L91" s="166" t="inlineStr">
        <is>
          <t>Endocrine</t>
        </is>
      </c>
      <c r="M91" s="166" t="inlineStr">
        <is>
          <t>Diabetes mellitus</t>
        </is>
      </c>
      <c r="N91" s="165" t="inlineStr">
        <is>
          <t>Clinic</t>
        </is>
      </c>
      <c r="O91" s="166" t="inlineStr">
        <is>
          <t>ข้อ 112 (PLE_CC1_2562_Key.md)</t>
        </is>
      </c>
      <c r="P91" s="165" t="inlineStr">
        <is>
          <t>ข้อสอบเก่า</t>
        </is>
      </c>
      <c r="Q91" s="165" t="inlineStr">
        <is>
          <t>2562</t>
        </is>
      </c>
      <c r="R91" s="165" t="inlineStr"/>
    </row>
    <row r="92" ht="24" customHeight="1" s="49">
      <c r="A92" s="167" t="n">
        <v>90</v>
      </c>
      <c r="B92" s="166" t="inlineStr">
        <is>
          <t>Insulin glargine สามารถให้ในตอนเช้าได้หรือไม่</t>
        </is>
      </c>
      <c r="C92" s="166" t="inlineStr"/>
      <c r="D92" s="166" t="inlineStr">
        <is>
          <t>ไม่ได้ เพราะจะท้าให้เกิดภาวะ hypoglycemia ขึ น</t>
        </is>
      </c>
      <c r="E92" s="166" t="inlineStr">
        <is>
          <t>ได้ เพราะออกฤทธิ์ 24 ชั่วโมง</t>
        </is>
      </c>
      <c r="F92" s="166" t="inlineStr">
        <is>
          <t>ได้ เพราะลด HbA1C ได้ดีกว่ายาตัวอื่น ๆ</t>
        </is>
      </c>
      <c r="G92" s="166" t="inlineStr">
        <is>
          <t>ไม่ได้ เพราะลดการสร้างกลูโคสจากตับ</t>
        </is>
      </c>
      <c r="H92" s="166" t="inlineStr">
        <is>
          <t>ไม่ได้ เพราะอาจจะเกิดอันตรกิริยากับ metformin และ glibenclamide ที่รับประทานในตอนเช้าได้</t>
        </is>
      </c>
      <c r="I92" s="167" t="inlineStr">
        <is>
          <t>1</t>
        </is>
      </c>
      <c r="J92" s="166" t="inlineStr">
        <is>
          <t>✅ คำตอบที่ถูกต้อง: ข้อ ก. ไม่ได้ เพราะจะท้าให้เกิดภาวะ hypoglycemia ขึ น
💡 Background:
การบริบาลผู้ป่วยเบาหวานชนิดที่ 2 (T2DM) เน้นควบคุม HbA1c ควบคู่กับการเลือกยาที่มี cardiorenal protection ในผู้ป่วยที่มีโรคร่วม
🎯 ทำไมข้อนี้ถึงถูก:
ไม่ได้ เพราะจะท้าให้เกิดภาวะ hypoglycemia ขึ น การเลือก ไม่ได้ เพราะจะท้าให้เกิดภาวะ hypoglycemia ขึ น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(ได้ เพราะออกฤทธิ์ 24 ชั่วโมง): การเลือก ได้ เพราะออกฤทธิ์ 24 ชั่วโมง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(ได้ เพราะลด HbA1C ได้ดีกว่ายาตัวอื่น ๆ): ระดับ ได้ เพราะลด HbA1C ได้ดีกว่ายาตัวอื่น ๆ ไม่ใช่เป้าหมายที่แนะนำสำหรับผู้ป่วยกลุ่มนี้ตามแนวทาง ADA Standards of Care ซึ่งประเมินจากความเสี่ยงในการเกิด hypoglycemia และโรคร่วมต่างๆ
• ข้อ ง. (ไม่ได้ เพราะลดการสร้างกลูโคสจากตับ): การเลือก ไม่ได้ เพราะลดการสร้างกลูโคสจากตับ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(ไม่ได้ เพราะอาจจะเกิดอันตรกิริยากับ metformin และ glibenclamide ที่รับประทานในตอนเช้าได้): การเลือก ไม่ได้ เพราะอาจจะเกิดอันตรกิริยากับ metformin และ glibenclamide ที่รับประทานในตอนเช้าได้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92" s="166" t="inlineStr"/>
      <c r="L92" s="166" t="inlineStr">
        <is>
          <t>Endocrine</t>
        </is>
      </c>
      <c r="M92" s="166" t="inlineStr">
        <is>
          <t>Diabetes mellitus</t>
        </is>
      </c>
      <c r="N92" s="165" t="inlineStr">
        <is>
          <t>Clinic</t>
        </is>
      </c>
      <c r="O92" s="166" t="inlineStr">
        <is>
          <t>ข้อ 18 (PLE_CC1_2559.md)</t>
        </is>
      </c>
      <c r="P92" s="165" t="inlineStr">
        <is>
          <t>ข้อสอบเก่า</t>
        </is>
      </c>
      <c r="Q92" s="165" t="inlineStr">
        <is>
          <t>2559</t>
        </is>
      </c>
      <c r="R92" s="165" t="inlineStr"/>
    </row>
    <row r="93" ht="24" customHeight="1" s="49">
      <c r="A93" s="167" t="n">
        <v>91</v>
      </c>
      <c r="B93" s="166" t="inlineStr">
        <is>
          <t>ข้อใดคือ preservative ของ Insulin glargine</t>
        </is>
      </c>
      <c r="C93" s="166" t="inlineStr"/>
      <c r="D93" s="166" t="inlineStr">
        <is>
          <t>Meta-cresol</t>
        </is>
      </c>
      <c r="E93" s="166" t="inlineStr">
        <is>
          <t>Phenol</t>
        </is>
      </c>
      <c r="F93" s="166" t="inlineStr">
        <is>
          <t>Chlorobutanol</t>
        </is>
      </c>
      <c r="G93" s="166" t="inlineStr">
        <is>
          <t>ก และ ข ถูก</t>
        </is>
      </c>
      <c r="H93" s="166" t="inlineStr">
        <is>
          <t>ก และ ค ถูก</t>
        </is>
      </c>
      <c r="I93" s="167" t="inlineStr">
        <is>
          <t>1</t>
        </is>
      </c>
      <c r="J93" s="166" t="inlineStr">
        <is>
          <t>✅ คำตอบที่ถูกต้อง: ข้อ ก. Meta-cresol
💡 Background:
การบริบาลผู้ป่วยเบาหวานชนิดที่ 2 (T2DM) เน้นควบคุม HbA1c ควบคู่กับการเลือกยาที่มี cardiorenal protection ในผู้ป่วยที่มีโรคร่วม
🎯 ทำไมข้อนี้ถึงถูก:
Meta-cresol การเลือก Meta-cresol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(Phenol): การเลือก Phenol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(Chlorobutanol): การเลือก Chlorobutanol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(ก และ ข ถูก): การเลือก ก และ ข ถูก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(ก และ ค ถูก): การเลือก ก และ ค ถูก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93" s="166" t="inlineStr"/>
      <c r="L93" s="166" t="inlineStr">
        <is>
          <t>Endocrine</t>
        </is>
      </c>
      <c r="M93" s="166" t="inlineStr">
        <is>
          <t>Diabetes mellitus</t>
        </is>
      </c>
      <c r="N93" s="165" t="inlineStr">
        <is>
          <t>Clinic</t>
        </is>
      </c>
      <c r="O93" s="166" t="inlineStr">
        <is>
          <t>ข้อ 23 (PLE_CC1_2559.md)</t>
        </is>
      </c>
      <c r="P93" s="165" t="inlineStr">
        <is>
          <t>ข้อสอบเก่า</t>
        </is>
      </c>
      <c r="Q93" s="165" t="inlineStr">
        <is>
          <t>2559</t>
        </is>
      </c>
      <c r="R93" s="165" t="inlineStr"/>
    </row>
    <row r="94" ht="24" customHeight="1" s="49">
      <c r="A94" s="167" t="n">
        <v>92</v>
      </c>
      <c r="B94" s="166" t="inlineStr">
        <is>
          <t>Insulin glargine ผลิตมาจากอะไร</t>
        </is>
      </c>
      <c r="C94" s="166" t="inlineStr"/>
      <c r="D94" s="166" t="inlineStr">
        <is>
          <t>ตับอ่อนของวัว</t>
        </is>
      </c>
      <c r="E94" s="166" t="inlineStr">
        <is>
          <t>ตับอ่อนของหมู</t>
        </is>
      </c>
      <c r="F94" s="166" t="inlineStr">
        <is>
          <t>ตับอ่อนของคน</t>
        </is>
      </c>
      <c r="G94" s="166" t="inlineStr">
        <is>
          <t>Recombinant DNA</t>
        </is>
      </c>
      <c r="H94" s="166" t="inlineStr">
        <is>
          <t>Recombinant DNA E.coli เป็น complex partial seizure</t>
        </is>
      </c>
      <c r="I94" s="167" t="inlineStr">
        <is>
          <t>1</t>
        </is>
      </c>
      <c r="J94" s="166" t="inlineStr">
        <is>
          <t>✅ คำตอบที่ถูกต้อง: ข้อ ก. ตับอ่อนของวัว
💡 Background:
การบริบาลผู้ป่วยเบาหวานชนิดที่ 2 (T2DM) เน้นควบคุม HbA1c ควบคู่กับการเลือกยาที่มี cardiorenal protection ในผู้ป่วยที่มีโรคร่วม
🎯 ทำไมข้อนี้ถึงถูก:
ตับอ่อนของวัว กรณีศึกษาที่ 4 หญิงไทยอายุ 25 ปี มีอาการเหม่อลอยเป็นพักๆ เป็นมาแล้ว 3-4 ปี มีอาการชัก 4-5 ครั ง/ปี แพทย์์วินิจฉัยว่า
🔍 ข้ออื่นผิดเพราะอะไร:
• ข้อ ข. (ตับอ่อนของหมู): การเลือก ตับอ่อนของหมู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(ตับอ่อนของคน): การเลือก ตับอ่อนของคน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(Recombinant DNA): การเลือก Recombinant DNA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(Recombinant DNA E.coli เป็น complex partial seizure): การเลือก Recombinant DNA E.coli เป็น complex partial seizure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94" s="166" t="inlineStr"/>
      <c r="L94" s="166" t="inlineStr">
        <is>
          <t>Endocrine</t>
        </is>
      </c>
      <c r="M94" s="166" t="inlineStr">
        <is>
          <t>Diabetes mellitus</t>
        </is>
      </c>
      <c r="N94" s="165" t="inlineStr">
        <is>
          <t>Clinic</t>
        </is>
      </c>
      <c r="O94" s="166" t="inlineStr">
        <is>
          <t>ข้อ 25 (PLE_CC1_2559.md)</t>
        </is>
      </c>
      <c r="P94" s="165" t="inlineStr">
        <is>
          <t>ข้อสอบเก่า</t>
        </is>
      </c>
      <c r="Q94" s="165" t="inlineStr">
        <is>
          <t>2559</t>
        </is>
      </c>
      <c r="R94" s="165" t="inlineStr"/>
    </row>
    <row r="95" ht="24" customHeight="1" s="49">
      <c r="A95" s="167" t="n">
        <v>93</v>
      </c>
      <c r="B95" s="166" t="inlineStr">
        <is>
          <t>จากแนวทางเวชปฏิบัติโรคเบาหวานของ American Diabetic Association 2013 การรักษาผู้ป่วยรายนี้ควรมี เป้าหมาย HbA1C เท่าใด (1) 6.0 % (2) 6.5 % (3) 7.0 % (4) 7.5 % (5) 8.0 % Final version | Maximum’2017 Rx30 | Prince of Songkla University ต่อมา ผู้ป่วยมีอาการอ่อนเพลีย เบืออาหาร กินอาหาร ได้น้อยลง ซึมลง ญาติจึงนำส่งโรงพยาบาล พบการตรวจทาง ห้องปฏิบัติการดังนี Na 140 mEq/L, Cl 108 mEq/L, K 4.2 mEq/L และ HCO3 - 10 mEq/L</t>
        </is>
      </c>
      <c r="C95" s="166" t="inlineStr"/>
      <c r="D95" s="166" t="inlineStr">
        <is>
          <t>Propylthiouracil 50 mg TID</t>
        </is>
      </c>
      <c r="E95" s="166" t="inlineStr">
        <is>
          <t>Methimazole 10 mg OD</t>
        </is>
      </c>
      <c r="F95" s="166" t="inlineStr">
        <is>
          <t>Pioglitazone 15 mg OD</t>
        </is>
      </c>
      <c r="G95" s="166" t="inlineStr">
        <is>
          <t>Insulin glargine 10 units SC HS</t>
        </is>
      </c>
      <c r="H95" s="166" t="inlineStr">
        <is>
          <t>Insulin lispro 4 units SC before meals</t>
        </is>
      </c>
      <c r="I95" s="167" t="inlineStr">
        <is>
          <t>1</t>
        </is>
      </c>
      <c r="J95" s="166" t="inlineStr">
        <is>
          <t>✅ คำตอบที่ถูกต้อง: ข้อ ก. Propylthiouracil 50 mg TID
💡 Background:
การบริบาลผู้ป่วยเบาหวานชนิดที่ 2 (T2DM) เน้นควบคุม HbA1c ควบคู่กับการเลือกยาที่มี cardiorenal protection ในผู้ป่วยที่มีโรคร่วม
🎯 ทำไมข้อนี้ถึงถูก:
Propylthiouracil 50 mg TID การเลือก Propylthiouracil 50 mg TID เป็นคำตอบที่ถูกต้องตามแนวทางการรักษามาตรฐาน เนื่องจาก เป็น Thionamide ยับยั้ง TPO และ peripheral conversion ของ T4 เป็น T3 เป็น drug of choice ในหญิงตั้งครรภ์ไตรมาสแรก (1st trimester) และ Thyroid storm แต่เสี่ยงต่อ severe hepatotoxicity
🔍 ข้ออื่นผิดเพราะอะไร:
• ข้อ ข. (Methimazole 10 mg OD): การใช้ Methimazole 10 mg OD ไม่เหมาะสมเนื่องจากข้อบ่งใช้เฉพาะ กลไกการยับยั้งการสังเคราะห์ฮอร์โมนไทรอยด์ หรือรูปแบบเภสัชจลนศาสตร์ที่ไม่ตรงกับภาวะของผู้ป่วยในข้อนี้
• ข้อ ค. (Pioglitazone 15 mg OD): การเลือก Pioglitazone 15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(Insulin glargine 10 units SC HS): ยา Insulin glargine 10 units SC HS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ข้อ จ. (Insulin lispro 4 units SC before meals): ยา Insulin lispro 4 units SC before meals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Pregnancy Timing: เป็น first-line ในไตรมาสแรกของการตั้งครรภ์ (1st trimester) เนื่องจาก MMI สัมพันธ์กับ embryopathy (aplasia cutis)
• Hepatotoxicity &amp; Agranulocytosis: มี Black Box Warning เรื่อง severe liver injury/liver failure และต้องเฝ้าระวัง agranulocytosis (เจ็บคอ มีไข้สูง)</t>
        </is>
      </c>
      <c r="K95" s="166" t="inlineStr"/>
      <c r="L95" s="166" t="inlineStr">
        <is>
          <t>Endocrine</t>
        </is>
      </c>
      <c r="M95" s="166" t="inlineStr">
        <is>
          <t>Diabetes mellitus</t>
        </is>
      </c>
      <c r="N95" s="165" t="inlineStr">
        <is>
          <t>Clinic</t>
        </is>
      </c>
      <c r="O95" s="166" t="inlineStr">
        <is>
          <t>ข้อ 10 (PLE_CC1_2557.md)</t>
        </is>
      </c>
      <c r="P95" s="165" t="inlineStr">
        <is>
          <t>ข้อสอบเก่า</t>
        </is>
      </c>
      <c r="Q95" s="165" t="inlineStr">
        <is>
          <t>2557</t>
        </is>
      </c>
      <c r="R95" s="165" t="inlineStr"/>
    </row>
    <row r="96" ht="24" customHeight="1" s="49">
      <c r="A96" s="167" t="n">
        <v>94</v>
      </c>
      <c r="B96" s="166" t="inlineStr">
        <is>
          <t>ก่อนผู้ป่วยกลับบ้าน แพทย์์สังใช้ยา NPH insulin 45 unit ก่อนอาหารเช้า และ 30 unit ก่อนอาหารเย็น โดยนัดมา ติดตามอาการในอีก 4 สัปดาห์ เภสัชกรจะต้องจัดยา insulin ให้ผู้ป่วยกี vial (NPH insulin ทีมีในโรงพยาบาล มีขนาด 100 unit/mL โดยที 1 vial มีปริมาตร 10 mL) (1) 1 (2) 2 (3) 3 (4) 4 (5) 5</t>
        </is>
      </c>
      <c r="C96" s="166" t="inlineStr"/>
      <c r="D96" s="166" t="inlineStr">
        <is>
          <t>Insulin glargine 10 units SC HS</t>
        </is>
      </c>
      <c r="E96" s="166" t="inlineStr">
        <is>
          <t>Insulin lispro 4 units SC before meals</t>
        </is>
      </c>
      <c r="F96" s="166" t="inlineStr">
        <is>
          <t>Dapagliflozin 10 mg OD</t>
        </is>
      </c>
      <c r="G96" s="166" t="inlineStr">
        <is>
          <t>Semaglutide 0.5 mg SC weekly</t>
        </is>
      </c>
      <c r="H96" s="166" t="inlineStr">
        <is>
          <t>Metformin 500 mg BID</t>
        </is>
      </c>
      <c r="I96" s="167" t="inlineStr">
        <is>
          <t>1</t>
        </is>
      </c>
      <c r="J96" s="166" t="inlineStr">
        <is>
          <t>✅ คำตอบที่ถูกต้อง: ข้อ ก. Insulin glargine 10 units SC HS
💡 Background:
การบริบาลผู้ป่วยเบาหวานชนิดที่ 2 (T2DM) เน้นควบคุม HbA1c ควบคู่กับการเลือกยาที่มี cardiorenal protection ในผู้ป่วยที่มีโรคร่วม
🎯 ทำไมข้อนี้ถึงถูก:
Insulin glargine 10 units SC HS การเลือก Insulin glargine 10 units SC HS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(Insulin lispro 4 units SC before meals): ยา Insulin lispro 4 units SC before meals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ข้อ ค. (Dapagliflozin 10 mg OD): การเลือก Dapagliflozin 10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(Semaglutide 0.5 mg SC weekly): การเลือก Semaglutide 0.5 mg SC weekly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(Metformin 500 mg BID): ยา Metformin 500 mg BID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96" s="166" t="inlineStr"/>
      <c r="L96" s="166" t="inlineStr">
        <is>
          <t>Endocrine</t>
        </is>
      </c>
      <c r="M96" s="166" t="inlineStr">
        <is>
          <t>Diabetes mellitus</t>
        </is>
      </c>
      <c r="N96" s="165" t="inlineStr">
        <is>
          <t>Clinic</t>
        </is>
      </c>
      <c r="O96" s="166" t="inlineStr">
        <is>
          <t>ข้อ 16 (PLE_CC1_2557.md)</t>
        </is>
      </c>
      <c r="P96" s="165" t="inlineStr">
        <is>
          <t>ข้อสอบเก่า</t>
        </is>
      </c>
      <c r="Q96" s="165" t="inlineStr">
        <is>
          <t>2557</t>
        </is>
      </c>
      <c r="R96" s="165" t="inlineStr"/>
    </row>
    <row r="97" ht="24" customHeight="1" s="49">
      <c r="A97" s="167" t="n">
        <v>95</v>
      </c>
      <c r="B97" s="166" t="inlineStr">
        <is>
          <t>ในปัจจุบันมีระบบการนำส่งยา Insulin ทางการรับประทาน โดยนำยา Insulin บรรจุใน liposomal system ข้อใดไม่ ถูกต้องเกียวกับการพัฒนาตำรับยาให้อยู่ในรูป liposome (1) สามารถลดความเป็นพิษของตัวยาสำคัญ แต่อาจ ก่อให้เกิดการแพ้ phospholipid ทีเป็นองค์ประกอบ (2) สามารถเพิมความคงตัวของตัวยาสำคัญ (3) สามารถช่วยเพิมความสามารถในการซึมผ่านผิวหนัง ของยาทีซึมผ่านผิวหนังได้ยาก (4) สามารถช่วยควบคุมการปลดปล่อยตัวยาสำคัญได้ (5) สามารถช่วยให้นำส่งยาได้หลากหลายวิถีทางมากขึน MCQ 12 | 1/2557 | Page 19</t>
        </is>
      </c>
      <c r="C97" s="166" t="inlineStr"/>
      <c r="D97" s="166" t="inlineStr">
        <is>
          <t>Semaglutide 0.5 mg SC weekly</t>
        </is>
      </c>
      <c r="E97" s="166" t="inlineStr">
        <is>
          <t>Metformin 500 mg BID</t>
        </is>
      </c>
      <c r="F97" s="166" t="inlineStr">
        <is>
          <t>Glipizide 5 mg OD</t>
        </is>
      </c>
      <c r="G97" s="166" t="inlineStr">
        <is>
          <t>Empagliflozin 10 mg OD</t>
        </is>
      </c>
      <c r="H97" s="166" t="inlineStr">
        <is>
          <t>Sitagliptin 100 mg OD</t>
        </is>
      </c>
      <c r="I97" s="167" t="inlineStr">
        <is>
          <t>1</t>
        </is>
      </c>
      <c r="J97" s="166" t="inlineStr">
        <is>
          <t>✅ คำตอบที่ถูกต้อง: ข้อ ก. Semaglutide 0.5 mg SC weekly
💡 Background:
การบริบาลผู้ป่วยเบาหวานชนิดที่ 2 (T2DM) เน้นควบคุม HbA1c ควบคู่กับการเลือกยาที่มี cardiorenal protection ในผู้ป่วยที่มีโรคร่วม
🎯 ทำไมข้อนี้ถึงถูก:
Semaglutide 0.5 mg SC weekly การเลือก Semaglutide 0.5 mg SC weekly เป็นคำตอบที่ถูกต้องตามแนวทางการรักษามาตรฐาน เนื่องจาก เป็น GLP-1 receptor agonist มี efficacy สูงมากในการลด HbA1c, ลดน้ำหนักตัว และลด major adverse cardiovascular events (MACE) แต่ contraindication ในผู้มีประวัติ Medullary thyroid carcinoma หรือ MEN 2
🔍 ข้ออื่นผิดเพราะอะไร:
• ข้อ ข.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ค. (Glipizide 5 mg OD): เป็น Second-generation Sulfonylurea กระตุ้น insulin secretion เสี่ยงต่อ hypoglycemia และ weight gain ขับออกทางตับเด่นกว่า glibenclamide จึงปลอดภัยกว่าในผู้สูงอายุ/CKD
• ข้อ ง. (Empagliflozin 10 mg OD): เป็น SGLT2 inhibitor ยับยั้งการดูดกลับ glucose ที่ไต มี cardiorenal benefit ชัดเจน (ลด HF hospitalization และชะลอ CKD progression) แต่เสี่ยงต่อ mycotic genital infection และ euglycemic DKA
• ข้อ จ. (Sitagliptin 100 mg OD): เป็น DPP-4 inhibitor เพิ่ม active GLP-1 แบบ glucose-dependent มี neutral effect ต่อน้ำหนักตัว และความเสี่ยงต่อ hypoglycemia ต่ำมาก แต่ต้องปรับ dose ตาม CrCl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Potent Efficacy: มี efficacy สูงมากในการลด HbA1c และลดน้ำหนัก มีทั้งรูปแบบฉีด SC สัปดาห์ละครั้งและเม็ดรับประทาน (Rybelsus)
• Oral Administration: รูปแบบเม็ดต้องรับประทานตอนตื่นนอนตอนท้องว่าง ดื่มน้ำเปล่าไม่เกิน 120 mL และรออย่างน้อย 30 นาทีก่อนรับประทานอาหาร</t>
        </is>
      </c>
      <c r="K97" s="166" t="inlineStr"/>
      <c r="L97" s="166" t="inlineStr">
        <is>
          <t>Endocrine</t>
        </is>
      </c>
      <c r="M97" s="166" t="inlineStr">
        <is>
          <t>Diabetes mellitus</t>
        </is>
      </c>
      <c r="N97" s="165" t="inlineStr">
        <is>
          <t>Clinic</t>
        </is>
      </c>
      <c r="O97" s="166" t="inlineStr">
        <is>
          <t>ข้อ 33 (PLE_CC1_2557.md)</t>
        </is>
      </c>
      <c r="P97" s="165" t="inlineStr">
        <is>
          <t>ข้อสอบเก่า</t>
        </is>
      </c>
      <c r="Q97" s="165" t="inlineStr">
        <is>
          <t>2557</t>
        </is>
      </c>
      <c r="R97" s="165" t="inlineStr"/>
    </row>
    <row r="98" ht="24" customHeight="1" s="49">
      <c r="A98" s="167" t="n">
        <v>96</v>
      </c>
      <c r="B98" s="166" t="inlineStr">
        <is>
          <t>ผู้ป่วยรายนี้ไปอ่านบทความบทความหนึง ซึงกล่าวว่า การ รับประทานอาหารทีมีรสหวาน สามารถเพิมอุบัติการณ์ ของการเกิดโรคเบาหวานได้ ผู้ป่วยรายนี้จึงถามท่านว่า คำ ว่าอุบัติการณ์หมายถึงอะไร (1) สัดส่วนของผู้เป็นโรครายใหม่ต่อประชากรทีมีความ เสียงทังหมด (2) สัดส่วนของผู้เป็นโรคต่อประชากรทีมีความเสียง ทังหมด (3) สัดส่วนของผู้เป็นโรครายใหม่ต่อประชากรทีมีความ เสียงทังหมดในช่วงระยะเวลาหนึง (4) สัดส่วนของผู้เป็นโรคต่อประชากรทีมีความเสียง ทังหมดในช่วงระยะเวลาหนึง (5) ไม่มีข้อใดถูกต้อง Final version | Maximum’2017 Rx30 | Prince of Songkla University สถานการณ์ที 6 หญิงไทย อายุ 26 ปี ต้องการใช้ยาคุมกำเนิดชนิด รับประทาน</t>
        </is>
      </c>
      <c r="C98" s="166" t="inlineStr"/>
      <c r="D98" s="166" t="inlineStr">
        <is>
          <t>Empagliflozin 10 mg OD</t>
        </is>
      </c>
      <c r="E98" s="166" t="inlineStr">
        <is>
          <t>Sitagliptin 100 mg OD</t>
        </is>
      </c>
      <c r="F98" s="166" t="inlineStr">
        <is>
          <t>Liraglutide 1.2 mg SC OD</t>
        </is>
      </c>
      <c r="G98" s="166" t="inlineStr">
        <is>
          <t>Levothyroxine 50 mcg OD</t>
        </is>
      </c>
      <c r="H98" s="166" t="inlineStr">
        <is>
          <t>Propylthiouracil 50 mg TID</t>
        </is>
      </c>
      <c r="I98" s="167" t="inlineStr">
        <is>
          <t>1</t>
        </is>
      </c>
      <c r="J98" s="166" t="inlineStr">
        <is>
          <t>✅ คำตอบที่ถูกต้อง: ข้อ ก. Empagliflozin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Empagliflozin 10 mg OD การเลือก Empagliflozin 10 mg OD เป็นคำตอบที่ถูกต้องตามแนวทางการรักษามาตรฐาน เนื่องจาก เป็น SGLT2 inhibitor ยับยั้งการดูดกลับ glucose ที่ไต มี cardiorenal benefit ชัดเจน (ลด HF hospitalization และชะลอ CKD progression) แต่เสี่ยงต่อ mycotic genital infection และ euglycemic DKA
🔍 ข้ออื่นผิดเพราะอะไร:
• ข้อ ข. (Sitagliptin 100 mg OD): การเลือก Sitagliptin 100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(Liraglutide 1.2 mg SC OD): การเลือก Liraglutide 1.2 mg SC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(Levothyroxine 50 mcg OD): การใช้ Levothyroxine 50 mcg OD ไม่เหมาะสมเนื่องจากข้อบ่งใช้เฉพาะ กลไกการยับยั้งการสังเคราะห์ฮอร์โมนไทรอยด์ หรือรูปแบบเภสัชจลนศาสตร์ที่ไม่ตรงกับภาวะของผู้ป่วยในข้อนี้
• ข้อ จ. (Propylthiouracil 50 mg TID): การใช้ Propylthiouracil 50 mg TID ไม่เหมาะสมเนื่องจากข้อบ่งใช้เฉพาะ กลไกการยับยั้งการสังเคราะห์ฮอร์โมนไทรอยด์ หรือรูปแบบเภสัชจลนศาสตร์ที่ไม่ตรงกับภาวะของผู้ป่วยในข้อนี้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Cardio-Renal Benefit: เป็น SGLT2 inhibitor ที่ลด cardiovascular death และชะลอการเสื่อมของไต (renal outcome) ใน HFrEF, CKD และ DM
• Euglycemic DKA &amp; UTI: เสี่ยงต่อ euglycemic DKA ช่วงเจ็บป่วยรุนแรงหรือผ่าตัด และเพิ่มความเสี่ยง fungal genital infections และ UTI</t>
        </is>
      </c>
      <c r="K98" s="166" t="inlineStr"/>
      <c r="L98" s="166" t="inlineStr">
        <is>
          <t>Endocrine</t>
        </is>
      </c>
      <c r="M98" s="166" t="inlineStr">
        <is>
          <t>Diabetes mellitus</t>
        </is>
      </c>
      <c r="N98" s="165" t="inlineStr">
        <is>
          <t>Clinic</t>
        </is>
      </c>
      <c r="O98" s="166" t="inlineStr">
        <is>
          <t>ข้อ 36 (PLE_CC1_2557.md)</t>
        </is>
      </c>
      <c r="P98" s="165" t="inlineStr">
        <is>
          <t>ข้อสอบเก่า</t>
        </is>
      </c>
      <c r="Q98" s="165" t="inlineStr">
        <is>
          <t>2557</t>
        </is>
      </c>
      <c r="R98" s="165" t="inlineStr"/>
    </row>
    <row r="99" ht="24" customHeight="1" s="49">
      <c r="A99" s="167" t="n">
        <v>97</v>
      </c>
      <c r="B99" s="166" t="inlineStr">
        <is>
          <t>การซักประวัติในข้อใดไม่จำเป็นก่อนการเริมรับประทานยา คุมกำเนิด (1) ประวัติการเกิดโรคหลอดเลือดดำอุดตัน (2) ประวัติการเกิดโรคเบาหวานขณะตังครรภ์ (3) ประวัติการปวดหัวไมเกรน (4) ประวัติการเป็นเนืองอกทีเต้านม (5) ประวัติการใช้ยาบางชนิด เช่น ยากันชัก</t>
        </is>
      </c>
      <c r="C99" s="166" t="inlineStr"/>
      <c r="D99" s="166" t="inlineStr">
        <is>
          <t>Levothyroxine 50 mcg OD</t>
        </is>
      </c>
      <c r="E99" s="166" t="inlineStr">
        <is>
          <t>Propylthiouracil 50 mg TID</t>
        </is>
      </c>
      <c r="F99" s="166" t="inlineStr">
        <is>
          <t>Methimazole 10 mg OD</t>
        </is>
      </c>
      <c r="G99" s="166" t="inlineStr">
        <is>
          <t>Pioglitazone 15 mg OD</t>
        </is>
      </c>
      <c r="H99" s="166" t="inlineStr">
        <is>
          <t>Insulin glargine 10 units SC HS</t>
        </is>
      </c>
      <c r="I99" s="167" t="inlineStr">
        <is>
          <t>1</t>
        </is>
      </c>
      <c r="J99" s="166" t="inlineStr">
        <is>
          <t>✅ คำตอบที่ถูกต้อง: ข้อ ก. Levothyroxine 50 mcg OD
💡 Background:
การบริบาลผู้ป่วยเบาหวานชนิดที่ 2 (T2DM) เน้นควบคุม HbA1c ควบคู่กับการเลือกยาที่มี cardiorenal protection ในผู้ป่วยที่มีโรคร่วม
🎯 ทำไมข้อนี้ถึงถูก:
Levothyroxine 50 mcg OD การเลือก Levothyroxine 50 mcg OD เป็นคำตอบที่ถูกต้องตามแนวทางการรักษามาตรฐาน เนื่องจาก เป็น synthetic T4 สำหรับ hypothyroidism ต้องรับประทานก่อนอาหารเช้า 30-60 นาที ตอนท้องว่าง พร้อมน้ำเปล่า หลีกเลี่ยงการทานพร้อม calcium/iron supplements
🔍 ข้ออื่นผิดเพราะอะไร:
• ข้อ ข. (Propylthiouracil 50 mg TID): การใช้ Propylthiouracil 50 mg TID ไม่เหมาะสมเนื่องจากข้อบ่งใช้เฉพาะ กลไกการยับยั้งการสังเคราะห์ฮอร์โมนไทรอยด์ หรือรูปแบบเภสัชจลนศาสตร์ที่ไม่ตรงกับภาวะของผู้ป่วยในข้อนี้
• ข้อ ค. (Methimazole 10 mg OD): การใช้ Methimazole 10 mg OD ไม่เหมาะสมเนื่องจากข้อบ่งใช้เฉพาะ กลไกการยับยั้งการสังเคราะห์ฮอร์โมนไทรอยด์ หรือรูปแบบเภสัชจลนศาสตร์ที่ไม่ตรงกับภาวะของผู้ป่วยในข้อนี้
• ข้อ ง. (Pioglitazone 15 mg OD): การเลือก Pioglitazone 15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(Insulin glargine 10 units SC HS): ยา Insulin glargine 10 units SC HS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Strict Administration: รับประทานตอนเช้าตอนท้องว่าง ก่อนอาหารและเครื่องดื่มอย่างน้อย 30-60 นาที ด้วยน้ำเปล่าเต็มแก้ว
• Chelation DDI: เว้นระยะห่างอย่างน้อย 4 ชั่วโมงจากยาลดกรด, Calcium, Iron, Sucralfate และ Cholestyramine
• TSH Monitoring: ตรวจติดตาม serum TSH ทุก 6-8 สัปดาห์หลังเริ่มยาหรือปรับขนาดยา</t>
        </is>
      </c>
      <c r="K99" s="166" t="inlineStr"/>
      <c r="L99" s="166" t="inlineStr">
        <is>
          <t>Endocrine</t>
        </is>
      </c>
      <c r="M99" s="166" t="inlineStr">
        <is>
          <t>Diabetes mellitus</t>
        </is>
      </c>
      <c r="N99" s="165" t="inlineStr">
        <is>
          <t>Clinic</t>
        </is>
      </c>
      <c r="O99" s="166" t="inlineStr">
        <is>
          <t>ข้อ 37 (PLE_CC1_2557.md)</t>
        </is>
      </c>
      <c r="P99" s="165" t="inlineStr">
        <is>
          <t>ข้อสอบเก่า</t>
        </is>
      </c>
      <c r="Q99" s="165" t="inlineStr">
        <is>
          <t>2557</t>
        </is>
      </c>
      <c r="R99" s="165" t="inlineStr"/>
    </row>
    <row r="100" ht="24" customHeight="1" s="49">
      <c r="A100" s="167" t="n">
        <v>98</v>
      </c>
      <c r="B100" s="166" t="inlineStr">
        <is>
          <t>Insulin อีก 2 เดือนต่อมา ผู้ป่วยมาพบแพทย์์ตามนัด ผลตรวจร่างกายเป็นดังนี้ FBS 123, HbA1C 6.8, BP 150/98, urine analysis : protein 1.5 g/ 24 h</t>
        </is>
      </c>
      <c r="C100" s="166" t="inlineStr"/>
      <c r="D100" s="166" t="inlineStr">
        <is>
          <t>จากข้อมูลข้างต้น ควรรักษาอย่างไร</t>
        </is>
      </c>
      <c r="E100" s="166" t="inlineStr">
        <is>
          <t>Insulin glargine 10 units SC HS</t>
        </is>
      </c>
      <c r="F100" s="166" t="inlineStr">
        <is>
          <t>Insulin lispro 4 units SC before meals</t>
        </is>
      </c>
      <c r="G100" s="166" t="inlineStr">
        <is>
          <t>Dapagliflozin 10 mg OD</t>
        </is>
      </c>
      <c r="H100" s="166" t="inlineStr">
        <is>
          <t>Semaglutide 0.5 mg SC weekly</t>
        </is>
      </c>
      <c r="I100" s="167" t="inlineStr">
        <is>
          <t>1</t>
        </is>
      </c>
      <c r="J100" s="166" t="inlineStr">
        <is>
          <t>✅ คำตอบที่ถูกต้อง: ข้อ ก. จากข้อมูลข้างต้น ควรรักษาอย่างไร
💡 Background:
การบริบาลผู้ป่วยเบาหวานชนิดที่ 2 (T2DM) เน้นควบคุม HbA1c ควบคู่กับการเลือกยาที่มี cardiorenal protection ในผู้ป่วยที่มีโรคร่วม
🎯 ทำไมข้อนี้ถึงถูก:
จากข้อมูลข้างต้น ควรรักษาอย่างไร การเลือก จากข้อมูลข้างต้น ควรรักษาอย่างไร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(Insulin glargine 10 units SC HS): ยา Insulin glargine 10 units SC HS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ข้อ ค. (Insulin lispro 4 units SC before meals): ยา Insulin lispro 4 units SC before meals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ข้อ ง. (Dapagliflozin 10 mg OD): การเลือก Dapagliflozin 10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(Semaglutide 0.5 mg SC weekly): การเลือก Semaglutide 0.5 mg SC weekly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00" s="166" t="inlineStr"/>
      <c r="L100" s="166" t="inlineStr">
        <is>
          <t>Endocrine</t>
        </is>
      </c>
      <c r="M100" s="166" t="inlineStr">
        <is>
          <t>Diabetes mellitus</t>
        </is>
      </c>
      <c r="N100" s="165" t="inlineStr">
        <is>
          <t>Clinic</t>
        </is>
      </c>
      <c r="O100" s="166" t="inlineStr">
        <is>
          <t>ข้อ 5 (PLE_CC1_2556.md)</t>
        </is>
      </c>
      <c r="P100" s="165" t="inlineStr">
        <is>
          <t>ข้อสอบเก่า</t>
        </is>
      </c>
      <c r="Q100" s="165" t="inlineStr">
        <is>
          <t>2556</t>
        </is>
      </c>
      <c r="R100" s="165" t="inlineStr"/>
    </row>
    <row r="101" ht="24" customHeight="1" s="49">
      <c r="A101" s="167" t="n">
        <v>99</v>
      </c>
      <c r="B101" s="166" t="inlineStr">
        <is>
          <t>โจทย์ให้ค่าแลปมา FBS สูง HbA1C สูง ALT 200 กว่า, AST 200 กว่า, BUN 17, Cr 0.8 จากข้อมูลดังกล่าวยาตัวใดปลอดภัยที่สุด</t>
        </is>
      </c>
      <c r="C101" s="166" t="inlineStr"/>
      <c r="D101" s="166" t="inlineStr">
        <is>
          <t>Dapagliflozin 10 mg OD</t>
        </is>
      </c>
      <c r="E101" s="166" t="inlineStr">
        <is>
          <t>Semaglutide 0.5 mg SC weekly</t>
        </is>
      </c>
      <c r="F101" s="166" t="inlineStr">
        <is>
          <t>Metformin 500 mg BID</t>
        </is>
      </c>
      <c r="G101" s="166" t="inlineStr">
        <is>
          <t>Glipizide 5 mg OD</t>
        </is>
      </c>
      <c r="H101" s="166" t="inlineStr">
        <is>
          <t>Empagliflozin 10 mg OD</t>
        </is>
      </c>
      <c r="I101" s="167" t="inlineStr">
        <is>
          <t>1</t>
        </is>
      </c>
      <c r="J101" s="166" t="inlineStr">
        <is>
          <t>✅ คำตอบที่ถูกต้อง: ข้อ ก. Dapagliflozin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Dapagliflozin 10 mg OD การเลือก Dapagliflozin 10 mg OD เป็นคำตอบที่ถูกต้องตามแนวทางการรักษามาตรฐาน เนื่องจาก เป็น SGLT2 inhibitor ได้รับการรับรองใน HFrEF, CKD และ T2DM เด่นชัดในด้าน renal &amp; cardiovascular protective efficacy
🔍 ข้ออื่นผิดเพราะอะไร:
• ข้อ ข. (Semaglutide 0.5 mg SC weekly): เป็น GLP-1 receptor agonist มี efficacy สูงมากในการลด HbA1c, ลดน้ำหนักตัว และลด major adverse cardiovascular events (MACE) แต่ contraindication ในผู้มีประวัติ Medullary thyroid carcinoma หรือ MEN 2
• ข้อ ค.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ง. (Glipizide 5 mg OD): เป็น Second-generation Sulfonylurea กระตุ้น insulin secretion เสี่ยงต่อ hypoglycemia และ weight gain ขับออกทางตับเด่นกว่า glibenclamide จึงปลอดภัยกว่าในผู้สูงอายุ/CKD
• ข้อ จ. (Empagliflozin 10 mg OD): เป็น SGLT2 inhibitor ยับยั้งการดูดกลับ glucose ที่ไต มี cardiorenal benefit ชัดเจน (ลด HF hospitalization และชะลอ CKD progression) แต่เสี่ยงต่อ mycotic genital infection และ euglycemic DKA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Indication Scope: ได้รับการรับรองทั้ง T2D, HFrEF, HFpEF และ CKD โดยให้ประโยชน์ทางหัวใจและไตเด่นชัด
• Hydration Advice: มีฤทธิ์ osmotic diuresis เล็กน้อย แนะนำดื่มน้ำเพียงพอเพื่อป้องกัน volume depletion และ hypotension</t>
        </is>
      </c>
      <c r="K101" s="166" t="inlineStr"/>
      <c r="L101" s="166" t="inlineStr">
        <is>
          <t>Endocrine</t>
        </is>
      </c>
      <c r="M101" s="166" t="inlineStr">
        <is>
          <t>Diabetes mellitus</t>
        </is>
      </c>
      <c r="N101" s="165" t="inlineStr">
        <is>
          <t>Clinic</t>
        </is>
      </c>
      <c r="O101" s="166" t="inlineStr">
        <is>
          <t>ข้อ 6 (PLE_CC1_2556.md)</t>
        </is>
      </c>
      <c r="P101" s="165" t="inlineStr">
        <is>
          <t>ข้อสอบเก่า</t>
        </is>
      </c>
      <c r="Q101" s="165" t="inlineStr">
        <is>
          <t>2556</t>
        </is>
      </c>
      <c r="R101" s="165" t="inlineStr"/>
    </row>
    <row r="102" ht="24" customHeight="1" s="49">
      <c r="A102" s="167" t="n">
        <v>100</v>
      </c>
      <c r="B102" s="166" t="inlineStr">
        <is>
          <t>ข้อใดไม่ถูกต้องเกี่ยวกับ NPH insulin</t>
        </is>
      </c>
      <c r="C102" s="166" t="inlineStr"/>
      <c r="D102" s="166" t="inlineStr">
        <is>
          <t>Glipizide 5 mg OD</t>
        </is>
      </c>
      <c r="E102" s="166" t="inlineStr">
        <is>
          <t>Empagliflozin 10 mg OD</t>
        </is>
      </c>
      <c r="F102" s="166" t="inlineStr">
        <is>
          <t>Sitagliptin 100 mg OD</t>
        </is>
      </c>
      <c r="G102" s="166" t="inlineStr">
        <is>
          <t>Liraglutide 1.2 mg SC OD</t>
        </is>
      </c>
      <c r="H102" s="166" t="inlineStr">
        <is>
          <t>Levothyroxine 50 mcg OD</t>
        </is>
      </c>
      <c r="I102" s="167" t="inlineStr">
        <is>
          <t>1</t>
        </is>
      </c>
      <c r="J102" s="166" t="inlineStr">
        <is>
          <t>✅ คำตอบที่ถูกต้อง: ข้อ ก. Glipizide 5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Glipizide 5 mg OD การเลือก Glipizide 5 mg OD เป็นคำตอบที่ถูกต้องตามแนวทางการรักษามาตรฐาน เนื่องจาก เป็น Second-generation Sulfonylurea กระตุ้น insulin secretion เสี่ยงต่อ hypoglycemia และ weight gain ขับออกทางตับเด่นกว่า glibenclamide จึงปลอดภัยกว่าในผู้สูงอายุ/CKD
🔍 ข้ออื่นผิดเพราะอะไร:
• ข้อ ข. (Empagliflozin 10 mg OD): การเลือก Empagliflozin 10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(Sitagliptin 100 mg OD): การเลือก Sitagliptin 100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ง. (Liraglutide 1.2 mg SC OD): การเลือก Liraglutide 1.2 mg SC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จ. (Levothyroxine 50 mcg OD): การใช้ Levothyroxine 50 mcg OD ไม่เหมาะสมเนื่องจากข้อบ่งใช้เฉพาะ กลไกการยับยั้งการสังเคราะห์ฮอร์โมนไทรอยด์ หรือรูปแบบเภสัชจลนศาสตร์ที่ไม่ตรงกับภาวะของผู้ป่วยในข้อนี้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Hypoglycemia Risk: เป็น second-generation sulfonylurea กระตุ้น insulin secretion มีความเสี่ยงต่อ hypoglycemia สูง โดยเฉพาะผู้สูงอายุหรืออดอาหาร
• Renal Clearance: ขับออกทางไตเป็น metabolite ที่ inactive จึงปลอดภัยใน CKD มากกว่า glibenclamide/glyburide</t>
        </is>
      </c>
      <c r="K102" s="166" t="inlineStr"/>
      <c r="L102" s="166" t="inlineStr">
        <is>
          <t>Endocrine</t>
        </is>
      </c>
      <c r="M102" s="166" t="inlineStr">
        <is>
          <t>Diabetes mellitus</t>
        </is>
      </c>
      <c r="N102" s="165" t="inlineStr">
        <is>
          <t>Clinic</t>
        </is>
      </c>
      <c r="O102" s="166" t="inlineStr">
        <is>
          <t>ข้อ 9 (PLE_CC1_2556.md)</t>
        </is>
      </c>
      <c r="P102" s="165" t="inlineStr">
        <is>
          <t>ข้อสอบเก่า</t>
        </is>
      </c>
      <c r="Q102" s="165" t="inlineStr">
        <is>
          <t>2556</t>
        </is>
      </c>
      <c r="R102" s="165" t="inlineStr"/>
    </row>
    <row r="103" ht="24" customHeight="1" s="49">
      <c r="A103" s="167" t="n">
        <v>101</v>
      </c>
      <c r="B103" s="166" t="inlineStr">
        <is>
          <t>เป็น intermediate acting insulin</t>
        </is>
      </c>
      <c r="C103" s="166" t="inlineStr"/>
      <c r="D103" s="166" t="inlineStr">
        <is>
          <t>Liraglutide 1.2 mg SC OD</t>
        </is>
      </c>
      <c r="E103" s="166" t="inlineStr">
        <is>
          <t>Levothyroxine 50 mcg OD</t>
        </is>
      </c>
      <c r="F103" s="166" t="inlineStr">
        <is>
          <t>Propylthiouracil 50 mg TID</t>
        </is>
      </c>
      <c r="G103" s="166" t="inlineStr">
        <is>
          <t>Methimazole 10 mg OD</t>
        </is>
      </c>
      <c r="H103" s="166" t="inlineStr">
        <is>
          <t>Pioglitazone 15 mg OD</t>
        </is>
      </c>
      <c r="I103" s="167" t="inlineStr">
        <is>
          <t>1</t>
        </is>
      </c>
      <c r="J103" s="166" t="inlineStr">
        <is>
          <t>✅ คำตอบที่ถูกต้อง: ข้อ ก. Liraglutide 1.2 mg SC OD
💡 Background:
การบริบาลผู้ป่วยเบาหวานชนิดที่ 2 (T2DM) เน้นควบคุม HbA1c ควบคู่กับการเลือกยาที่มี cardiorenal protection ในผู้ป่วยที่มีโรคร่วม
🎯 ทำไมข้อนี้ถึงถูก:
Liraglutide 1.2 mg SC OD การเลือก Liraglutide 1.2 mg SC OD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(Levothyroxine 50 mcg OD): เป็น synthetic T4 สำหรับ hypothyroidism ต้องรับประทานก่อนอาหารเช้า 30-60 นาที ตอนท้องว่าง พร้อมน้ำเปล่า หลีกเลี่ยงการทานพร้อม calcium/iron supplements
• ข้อ ค. (Propylthiouracil 50 mg TID): เป็น Thionamide ยับยั้ง TPO และ peripheral conversion ของ T4 เป็น T3 เป็น drug of choice ในหญิงตั้งครรภ์ไตรมาสแรก (1st trimester) และ Thyroid storm แต่เสี่ยงต่อ severe hepatotoxicity
• ข้อ ง. (Methimazole 10 mg OD): เป็น Thionamide ที่เป็น first-line ใน Graves disease ทั่วไปเนื่องจากมี efficacy สูงกว่าและตับเป็นพิษน้อยกว่า PTU แต่ห้ามใช้ใน 1st trimester of pregnancy (เสี่ยง aplasia cutis)
• ข้อ จ. (Pioglitazone 15 mg OD): เป็น Thiazolidinedione (PPAR-gamma agonist) เพิ่ม insulin sensitivity ที่กล้ามเนื้อและตับ แต่มีข้อห้ามใช้ใน Heart Failure (NYHA class III-IV) เพราะทำให้น้ำคั่ง (fluid retention/edema)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GLP-1 RA Weight &amp; CV: ลดอัตราการเกิด MACE และช่วยลดน้ำหนักเด่นชัด ฉีด SC วันละครั้ง
• Contraindications: ห้ามใช้ในผู้ที่มีประวัติส่วนตัวหรือครอบครัวเป็น Medullary Thyroid Carcinoma (MTC) หรือ MEN 2 และระวัง acute pancreatitis</t>
        </is>
      </c>
      <c r="K103" s="166" t="inlineStr"/>
      <c r="L103" s="166" t="inlineStr">
        <is>
          <t>Endocrine</t>
        </is>
      </c>
      <c r="M103" s="166" t="inlineStr">
        <is>
          <t>Diabetes mellitus</t>
        </is>
      </c>
      <c r="N103" s="165" t="inlineStr">
        <is>
          <t>Clinic</t>
        </is>
      </c>
      <c r="O103" s="166" t="inlineStr">
        <is>
          <t>ข้อ 2 (PLE_CC1_2556.md)</t>
        </is>
      </c>
      <c r="P103" s="165" t="inlineStr">
        <is>
          <t>ข้อสอบเก่า</t>
        </is>
      </c>
      <c r="Q103" s="165" t="inlineStr">
        <is>
          <t>2556</t>
        </is>
      </c>
      <c r="R103" s="165" t="inlineStr"/>
    </row>
    <row r="104" ht="24" customHeight="1" s="49">
      <c r="A104" s="167" t="n">
        <v>102</v>
      </c>
      <c r="B104" s="166" t="inlineStr">
        <is>
          <t>เกี่ยวกับ insulin resistant ข้อใดต่อไปนี้กล่าวถูกต้องตามหลักวิชาชีพเภสัชกรรม</t>
        </is>
      </c>
      <c r="C104" s="166" t="inlineStr"/>
      <c r="D104" s="166" t="inlineStr">
        <is>
          <t>Methimazole 10 mg OD</t>
        </is>
      </c>
      <c r="E104" s="166" t="inlineStr">
        <is>
          <t>Pioglitazone 15 mg OD</t>
        </is>
      </c>
      <c r="F104" s="166" t="inlineStr">
        <is>
          <t>Insulin glargine 10 units SC HS</t>
        </is>
      </c>
      <c r="G104" s="166" t="inlineStr">
        <is>
          <t>Insulin lispro 4 units SC before meals</t>
        </is>
      </c>
      <c r="H104" s="166" t="inlineStr">
        <is>
          <t>Dapagliflozin 10 mg OD</t>
        </is>
      </c>
      <c r="I104" s="167" t="inlineStr">
        <is>
          <t>1</t>
        </is>
      </c>
      <c r="J104" s="166" t="inlineStr">
        <is>
          <t>✅ คำตอบที่ถูกต้อง: ข้อ ก. Methimazole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Methimazole 10 mg OD การเลือก Methimazole 10 mg OD เป็นคำตอบที่ถูกต้องตามแนวทางการรักษามาตรฐาน เนื่องจาก เป็น Thionamide ที่เป็น first-line ใน Graves disease ทั่วไปเนื่องจากมี efficacy สูงกว่าและตับเป็นพิษน้อยกว่า PTU แต่ห้ามใช้ใน 1st trimester of pregnancy (เสี่ยง aplasia cutis)
🔍 ข้ออื่นผิดเพราะอะไร:
• ข้อ ข. (Pioglitazone 15 mg OD): การเลือก Pioglitazone 15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ข้อ ค. (Insulin glargine 10 units SC HS): ยา Insulin glargine 10 units SC HS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ข้อ ง. (Insulin lispro 4 units SC before meals): ยา Insulin lispro 4 units SC before meals มีกลไกการออกฤทธิ์เฉพาะตัวที่อาจเพิ่มความเสี่ยงต่อภาวะแทรกซ้อน เช่น ภาวะน้ำตาลในเลือดต่ำ (hypoglycemia) หรือไม่มีประโยชน์เพิ่มเติมทาง cardiovascular และ renal outcome ตามแนวทาง ADA/KDIGO
• ข้อ จ. (Dapagliflozin 10 mg OD): การเลือก Dapagliflozin 10 mg OD เป็นตัวเลือกที่ไม่ถูกต้องเนื่องจากลักษณะเภสัชวิทยา กลไกการออกฤทธิ์ หรือข้อบ่งใช้ทางคลินิกไม่สอดคล้องกับบริบทของโจทย์และพยาธิสภาพของผู้ป่วย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First-line Hyperthyroid: เป็น first-line ใน non-pregnant adults และไตรมาส 2-3 ของการตั้งครรภ์ เนื่องจาก efficacy สูงและพิษต่อตับต่ำกว่า PTU
• Agranulocytosis Alert: หากมีไข้ เจ็บคอฉับพลัน ให้หยุดยาทันทีและตรวจ CBC with differential เพื่อดู absolute neutrophil count</t>
        </is>
      </c>
      <c r="K104" s="166" t="inlineStr"/>
      <c r="L104" s="166" t="inlineStr">
        <is>
          <t>Endocrine</t>
        </is>
      </c>
      <c r="M104" s="166" t="inlineStr">
        <is>
          <t>Diabetes mellitus</t>
        </is>
      </c>
      <c r="N104" s="165" t="inlineStr">
        <is>
          <t>Clinic</t>
        </is>
      </c>
      <c r="O104" s="166" t="inlineStr">
        <is>
          <t>ข้อ 4 (PLE_CC1_2555 Day 2.md)</t>
        </is>
      </c>
      <c r="P104" s="165" t="inlineStr">
        <is>
          <t>ข้อสอบเก่า</t>
        </is>
      </c>
      <c r="Q104" s="165" t="inlineStr">
        <is>
          <t>2555</t>
        </is>
      </c>
      <c r="R104" s="165" t="inlineStr"/>
    </row>
    <row r="105" ht="24" customHeight="1" s="49">
      <c r="A105" s="167" t="n">
        <v>103</v>
      </c>
      <c r="B105" s="166" t="inlineStr">
        <is>
          <t>เกี่ยวกับ อาการของไทรอยด์เป็นพิษ ข้อใดต่อไปนี้กล่าวถูกต้องตามหลักวิชาชีพเภสัชกรรม</t>
        </is>
      </c>
      <c r="C105" s="166" t="inlineStr"/>
      <c r="D105" s="166" t="inlineStr">
        <is>
          <t>ใจสั่นกินจุขี้ร้อนเหงื่อออกมาก ใจสั่นกินจุขี้ร้อนเหงื่อออกมากและยังมีอาการอื่นๆอีกดังนี้คันมือแดงผมร่วงมีด่างขาวตาโปนน้าตามาก Ref: ชีทอ.วรนุช</t>
        </is>
      </c>
      <c r="E105" s="166" t="inlineStr">
        <is>
          <t>Dapagliflozin 10 mg OD</t>
        </is>
      </c>
      <c r="F105" s="166" t="inlineStr">
        <is>
          <t>Semaglutide 0.5 mg SC weekly</t>
        </is>
      </c>
      <c r="G105" s="166" t="inlineStr">
        <is>
          <t>Metformin 500 mg BID</t>
        </is>
      </c>
      <c r="H105" s="166" t="inlineStr">
        <is>
          <t>Glipizide 5 mg OD</t>
        </is>
      </c>
      <c r="I105" s="167" t="inlineStr">
        <is>
          <t>1</t>
        </is>
      </c>
      <c r="J105" s="166" t="inlineStr">
        <is>
          <t>✅ คำตอบที่ถูกต้อง: ข้อ ก. ใจสั่นกินจุขี้ร้อนเหงื่อออกมาก ใจสั่นกินจุขี้ร้อนเหงื่อออกมากและยังมีอาการอื่นๆอีกดังนี้คันมือแดงผมร่วงมีด่างขาวตาโปนน้าตามาก Ref: ชีทอ.วรนุช
💡 Background:
การบริบาลผู้ป่วยเบาหวานชนิดที่ 2 (T2DM) เน้นควบคุม HbA1c ควบคู่กับการเลือกยาที่มี cardiorenal protection ในผู้ป่วยที่มีโรคร่วม
🎯 ทำไมข้อนี้ถึงถูก:
ใจสั่นกินจุขี้ร้อนเหงื่อออกมาก ใจสั่นกินจุขี้ร้อนเหงื่อออกมากและยังมีอาการอื่นๆอีกดังนี้คันมือแดงผมร่วงมีด่างขาวตาโปนน้าตามาก Ref: ชีทอ.วรนุช การเลือก ใจสั่นกินจุขี้ร้อนเหงื่อออกมาก ใจสั่นกินจุขี้ร้อนเหงื่อออกมากและยังมีอาการอื่นๆอีกดังนี้คันมือแดงผมร่วงมีด่างขาวตาโปนน้าตามาก Ref: ชีทอ.วรนุช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(Dapagliflozin 10 mg OD): เป็น SGLT2 inhibitor ได้รับการรับรองใน HFrEF, CKD และ T2DM เด่นชัดในด้าน renal &amp; cardiovascular protective efficacy
• ข้อ ค. (Semaglutide 0.5 mg SC weekly): เป็น GLP-1 receptor agonist มี efficacy สูงมากในการลด HbA1c, ลดน้ำหนักตัว และลด major adverse cardiovascular events (MACE) แต่ contraindication ในผู้มีประวัติ Medullary thyroid carcinoma หรือ MEN 2
• ข้อ ง.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จ. (Glipizide 5 mg OD): เป็น Second-generation Sulfonylurea กระตุ้น insulin secretion เสี่ยงต่อ hypoglycemia และ weight gain ขับออกทางตับเด่นกว่า glibenclamide จึงปลอดภัยกว่าในผู้สูงอายุ/CKD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05" s="166" t="inlineStr"/>
      <c r="L105" s="166" t="inlineStr">
        <is>
          <t>Endocrine</t>
        </is>
      </c>
      <c r="M105" s="166" t="inlineStr">
        <is>
          <t>Hypo/Hyperthyroidism</t>
        </is>
      </c>
      <c r="N105" s="165" t="inlineStr">
        <is>
          <t>Clinic</t>
        </is>
      </c>
      <c r="O105" s="166" t="inlineStr">
        <is>
          <t>ข้อ 4 (PLE_CC1_2554 SET2.md)</t>
        </is>
      </c>
      <c r="P105" s="165" t="inlineStr">
        <is>
          <t>ข้อสอบเก่า</t>
        </is>
      </c>
      <c r="Q105" s="165" t="inlineStr">
        <is>
          <t>2554</t>
        </is>
      </c>
      <c r="R105" s="165" t="inlineStr"/>
    </row>
    <row r="106" ht="24" customHeight="1" s="49">
      <c r="A106" s="167" t="n">
        <v>104</v>
      </c>
      <c r="B106" s="166" t="inlineStr">
        <is>
          <t>ยาที่ใช้รักษา Hyperthyroidism คือยาใด</t>
        </is>
      </c>
      <c r="C106" s="166" t="inlineStr"/>
      <c r="D106" s="166" t="inlineStr">
        <is>
          <t>Propylthiouracil (PTU), Methimazole (MTZ or MMI), Carbimazole(CBZ) เพราะยาดังกล่าวเป็นยาAntithyroid drugs Ref: ชีทอ.วรนุช</t>
        </is>
      </c>
      <c r="E106" s="166" t="inlineStr">
        <is>
          <t>Glipizide 5 mg OD</t>
        </is>
      </c>
      <c r="F106" s="166" t="inlineStr">
        <is>
          <t>Empagliflozin 10 mg OD</t>
        </is>
      </c>
      <c r="G106" s="166" t="inlineStr">
        <is>
          <t>Sitagliptin 100 mg OD</t>
        </is>
      </c>
      <c r="H106" s="166" t="inlineStr">
        <is>
          <t>Liraglutide 1.2 mg SC OD</t>
        </is>
      </c>
      <c r="I106" s="167" t="inlineStr">
        <is>
          <t>1</t>
        </is>
      </c>
      <c r="J106" s="166" t="inlineStr">
        <is>
          <t>✅ คำตอบที่ถูกต้อง: ข้อ ก. Propylthiouracil (PTU), Methimazole (MTZ or MMI), Carbimazole(CBZ) เพราะยาดังกล่าวเป็นยาAntithyroid drugs Ref: ชีทอ.วรนุช
💡 Background:
การบริบาลผู้ป่วยเบาหวานชนิดที่ 2 (T2DM) เน้นควบคุม HbA1c ควบคู่กับการเลือกยาที่มี cardiorenal protection ในผู้ป่วยที่มีโรคร่วม
🎯 ทำไมข้อนี้ถึงถูก:
Propylthiouracil (PTU), Methimazole (MTZ or MMI), Carbimazole(CBZ) เพราะยาดังกล่าวเป็นยาAntithyroid drugs Ref: ชีทอ.วรนุช Propylthiouracil (PTU), Methimazole (MTZ or MMI), Carbimazole(CBZ) เพราะยาดังกล่าวเป็นยา Antithyroid drugs Ref: ชีทอ.วรนุช Propylthiouracil (PTU), Methimazole (MTZ or MMI), Carbimazole(CBZ) เพราะยาดังกล่าวเป็นยา Antithyroid drugs Ref: ชีทอ.วรนุช Propylthiouracil (PTU), Methimazole (MTZ or MMI), Carbimazole(CBZ) เพราะยาดังกล่าวเป็นยา Antithyroid drugs Ref: ชีทอ.วรนุช Propylthiouracil (PTU), Methimazole (MTZ or MMI), Carbimazole(CBZ) เพราะยาดังกล่าวเป็นยา Antithyroid drugs Ref: ชีทอ.วรนุช การเลือก Propylthiouracil (PTU), Methimazole (MTZ or MMI), Carbimazole(CBZ) เพราะยาดังกล่าวเป็นยา Antithyroid drugs Ref: ชีทอ.วรนุช เป็นคำตอบที่ถูกต้องตามแนวทางการรักษามาตรฐาน เนื่องจาก เป็น Thionamide ยับยั้ง TPO และ peripheral conversion ของ T4 เป็น T3 เป็น drug of choice ในหญิงตั้งครรภ์ไตรมาสแรก (1st trimester) และ Thyroid storm แต่เสี่ยงต่อ severe hepatotoxicity
🔍 ข้ออื่นผิดเพราะอะไร:
• ข้อ ข. (Glipizide 5 mg OD): Glipizide เป็นยากลุ่ม Sulfonylurea ที่ออกฤทธิ์ปิด K-ATP channel บนเบต้าเซลล์ ทำให้กระตุ้นการหลั่งอินซูลิน ใช้สำหรับเบาหวานชนิดที่ 2 เท่านั้น
• ข้อ ค. (Empagliflozin 10 mg OD): Empagliflozin เป็นยากลุ่ม SGLT2 inhibitor ออกฤทธิ์ยับยั้งการดูดกลับน้ำตาลที่ท่อไตส่วนต้น ขับน้ำตาลออกทางปัสสาวะ
• ข้อ ง. (Sitagliptin 100 mg OD): Sitagliptin เป็นยากลุ่ม DPP-4 inhibitor ช่วยยับยั้งเอนไซม์ที่ทำลาย GLP-1 ทำให้ฮอร์โมน Incretin ทำงานได้นานขึ้น
• ข้อ จ. (Liraglutide 1.2 mg SC OD): Liraglutide เป็น GLP-1 receptor agonist ออกฤทธิ์กระตุ้นการหลั่งอินซูลินตามระดับน้ำตาล ยับยั้งการหลั่ง Glucagon และชะลอการบีบตัวของกระเพาะอาหาร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Pregnancy Timing: เป็น first-line ในไตรมาสแรกของการตั้งครรภ์ (1st trimester) เนื่องจาก MMI สัมพันธ์กับ embryopathy (aplasia cutis)
• Hepatotoxicity &amp; Agranulocytosis: มี Black Box Warning เรื่อง severe liver injury/liver failure และต้องเฝ้าระวัง agranulocytosis (เจ็บคอ มีไข้สูง)</t>
        </is>
      </c>
      <c r="K106" s="166" t="inlineStr"/>
      <c r="L106" s="166" t="inlineStr">
        <is>
          <t>Endocrine</t>
        </is>
      </c>
      <c r="M106" s="166" t="inlineStr">
        <is>
          <t>Hypo/Hyperthyroidism</t>
        </is>
      </c>
      <c r="N106" s="165" t="inlineStr">
        <is>
          <t>Clinic</t>
        </is>
      </c>
      <c r="O106" s="166" t="inlineStr">
        <is>
          <t>ข้อ 5 (PLE_CC1_2554 SET2.md)</t>
        </is>
      </c>
      <c r="P106" s="165" t="inlineStr">
        <is>
          <t>ข้อสอบเก่า</t>
        </is>
      </c>
      <c r="Q106" s="165" t="inlineStr">
        <is>
          <t>2554</t>
        </is>
      </c>
      <c r="R106" s="165" t="inlineStr"/>
    </row>
    <row r="107" ht="24" customHeight="1" s="49">
      <c r="A107" s="167" t="n">
        <v>105</v>
      </c>
      <c r="B107" s="166" t="inlineStr">
        <is>
          <t>หากผู้ป่วยรายนี้ได้รับยา methotrexate ซึ่งเป็นยากลุ่ม DMARDs ควรให้ยาใดเพิ่ม เพื่อลดผลข้างเคียงของยา methotrexate ?</t>
        </is>
      </c>
      <c r="C107" s="166" t="inlineStr"/>
      <c r="D107" s="166" t="inlineStr">
        <is>
          <t>omeprazole</t>
        </is>
      </c>
      <c r="E107" s="166" t="inlineStr">
        <is>
          <t>calcium carbonate</t>
        </is>
      </c>
      <c r="F107" s="166" t="inlineStr">
        <is>
          <t>folic acid</t>
        </is>
      </c>
      <c r="G107" s="166" t="inlineStr">
        <is>
          <t>vitamin K</t>
        </is>
      </c>
      <c r="H107" s="166" t="inlineStr">
        <is>
          <t>finasteride</t>
        </is>
      </c>
      <c r="I107" s="167" t="inlineStr">
        <is>
          <t>3</t>
        </is>
      </c>
      <c r="J107" s="166" t="inlineStr">
        <is>
          <t>✅ คำตอบที่ถูกต้อง: ข้อ ค. folic acid
💡 Background:
Methotrexate (MTX) เป็น DMARD ที่ใช้เป็น anchor drug ในการรักษา Rheumatoid Arthritis กลไกของ MTX คือยับยั้ง dihydrofolate reductase (DHFR) ทำให้ขาด Folate ที่จำเป็นต่อการสังเคราะห์ DNA และ RNA ส่งผลให้เซลล์ที่แบ่งตัวเร็ว (ภูมิคุ้มกัน) ถูกยับยั้ง
🎯 ทำไมข้อนี้ถึงถูก:
Folic acid 1-5 mg/day ให้ร่วมกับ MTX เพื่อลดผลข้างเคียงที่เกิดจากการขาด Folate ได้แก่ Mucositis, Nausea/vomiting, Hepatotoxicity, Megaloblastic anemia และภาวะโลหิตจาง โดย Folic acid ไม่ลดประสิทธิภาพการรักษาของ MTX ใน RA
🔍 ข้ออื่นผิดเพราะอะไร:
• ข้อ ก. (omeprazole): ลด GI side effect ของ NSAIDs ไม่ใช่ side effect ของ MTX โดยตรง
• ข้อ ข. (calcium carbonate): ใช้ป้องกัน Osteoporosis ในผู้ใช้ Corticosteroids ระยะยาว ไม่ใช่ MTX
• ข้อ ง. (vitamin K): ไม่มีบทบาทในการลด MTX side effect; ใช้ในการแก้ไขฤทธิ์ warfarin
• ข้อ จ. (finasteride): ยารักษา BPH/Male pattern baldness ไม่เกี่ยวข้องกับ MTX
📖 Guideline อ้างอิง:
American College of Rheumatology Guideline for the Treatment of Rheumatoid Arthritis 2021
📌 จุดจำก่อนสอบ:
MTX + Folic acid (1-5 mg/day) เสมอ เพื่อลด mucositis, hepatotoxicity, anemia; ไม่ลดฤทธิ์รักษา RA</t>
        </is>
      </c>
      <c r="K107" s="166" t="inlineStr"/>
      <c r="L107" s="166" t="inlineStr">
        <is>
          <t>Endocrine</t>
        </is>
      </c>
      <c r="M107" s="166" t="inlineStr">
        <is>
          <t>Diabetes mellitus</t>
        </is>
      </c>
      <c r="N107" s="165" t="inlineStr">
        <is>
          <t>Clinic</t>
        </is>
      </c>
      <c r="O107" s="166" t="inlineStr">
        <is>
          <t>ข้อ 4 (PLE_CC1_2554 SET2.md)</t>
        </is>
      </c>
      <c r="P107" s="165" t="inlineStr">
        <is>
          <t>ข้อสอบเก่า</t>
        </is>
      </c>
      <c r="Q107" s="165" t="inlineStr">
        <is>
          <t>2554</t>
        </is>
      </c>
      <c r="R107" s="165" t="inlineStr"/>
    </row>
    <row r="108" ht="24" customHeight="1" s="49">
      <c r="A108" s="167" t="n">
        <v>106</v>
      </c>
      <c r="B108" s="166" t="inlineStr">
        <is>
          <t>อาการจากต่อมไทรอยด์โต: ผู้ป่วยจะมาพบแพทย์์ด้วยอาการมีก้อนที่คอหรือคอโตกว่าปกติ</t>
        </is>
      </c>
      <c r="C108" s="166" t="inlineStr"/>
      <c r="D108" s="166" t="inlineStr">
        <is>
          <t>Propylthiouracil 50 mg TID</t>
        </is>
      </c>
      <c r="E108" s="166" t="inlineStr">
        <is>
          <t>Methimazole 10 mg OD</t>
        </is>
      </c>
      <c r="F108" s="166" t="inlineStr">
        <is>
          <t>Pioglitazone 15 mg OD</t>
        </is>
      </c>
      <c r="G108" s="166" t="inlineStr">
        <is>
          <t>Insulin glargine 10 units SC HS</t>
        </is>
      </c>
      <c r="H108" s="166" t="inlineStr">
        <is>
          <t>Insulin lispro 4 units SC before meals</t>
        </is>
      </c>
      <c r="I108" s="167" t="inlineStr">
        <is>
          <t>1</t>
        </is>
      </c>
      <c r="J108" s="166" t="inlineStr">
        <is>
          <t>✅ คำตอบที่ถูกต้อง: ข้อ ก. Propylthiouracil 50 mg TID
💡 Background:
การบริบาลผู้ป่วยเบาหวานชนิดที่ 2 (T2DM) เน้นควบคุม HbA1c ควบคู่กับการเลือกยาที่มี cardiorenal protection ในผู้ป่วยที่มีโรคร่วม
🎯 ทำไมข้อนี้ถึงถูก:
Propylthiouracil 50 mg TID การเลือก Propylthiouracil 50 mg TID เป็นคำตอบที่ถูกต้องตามแนวทางการรักษามาตรฐาน เนื่องจาก เป็น Thionamide ยับยั้ง TPO และ peripheral conversion ของ T4 เป็น T3 เป็น drug of choice ในหญิงตั้งครรภ์ไตรมาสแรก (1st trimester) และ Thyroid storm แต่เสี่ยงต่อ severe hepatotoxicity
🔍 ข้ออื่นผิดเพราะอะไร:
• ข้อ ข. (Methimazole 10 mg OD): Methimazole ออกฤทธิ์ยับยั้งเอนไซม์ Thyroid peroxidase ยับยั้งการสังเคราะห์ฮอร์โมนไทรอยด์ ใช้รักษา Hyperthyroidism
• ข้อ ค. (Pioglitazone 15 mg OD): Pioglitazone เป็นยากลุ่ม Thiazolidinedione ออกฤทธิ์ผ่าน PPAR-gamma receptor ช่วยเพิ่ม Insulin sensitivity ที่เซลล์กล้ามเนื้อและไขมัน
• ข้อ ง. (Insulin glargine 10 units SC HS): Insulin glargine เป็น Basal insulin ออกฤทธิ์ยาว ไม่มีพีค ใช้เพื่อควบคุมระดับน้ำตาลพื้นฐาน (Fasting blood glucose)
• ข้อ จ. (Insulin lispro 4 units SC before meals): Insulin lispro เป็น Rapid-acting insulin ออกฤทธิ์เร็ว ใช้ฉีดก่อนอาหารเพื่อควบคุมระดับน้ำตาลหลังมื้ออาหาร (Postprandial glucose)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Pregnancy Timing: เป็น first-line ในไตรมาสแรกของการตั้งครรภ์ (1st trimester) เนื่องจาก MMI สัมพันธ์กับ embryopathy (aplasia cutis)
• Hepatotoxicity &amp; Agranulocytosis: มี Black Box Warning เรื่อง severe liver injury/liver failure และต้องเฝ้าระวัง agranulocytosis (เจ็บคอ มีไข้สูง)</t>
        </is>
      </c>
      <c r="K108" s="166" t="inlineStr"/>
      <c r="L108" s="166" t="inlineStr">
        <is>
          <t>Endocrine</t>
        </is>
      </c>
      <c r="M108" s="166" t="inlineStr">
        <is>
          <t>Hypo/Hyperthyroidism</t>
        </is>
      </c>
      <c r="N108" s="165" t="inlineStr">
        <is>
          <t>Clinic</t>
        </is>
      </c>
      <c r="O108" s="166" t="inlineStr">
        <is>
          <t>ข้อ 1 (PLE_CC1_2554 SET2.md)</t>
        </is>
      </c>
      <c r="P108" s="165" t="inlineStr">
        <is>
          <t>ข้อสอบเก่า</t>
        </is>
      </c>
      <c r="Q108" s="165" t="inlineStr">
        <is>
          <t>2554</t>
        </is>
      </c>
      <c r="R108" s="165" t="inlineStr"/>
    </row>
    <row r="109" ht="24" customHeight="1" s="49">
      <c r="A109" s="167" t="n">
        <v>107</v>
      </c>
      <c r="B109" s="166" t="inlineStr">
        <is>
          <t>หญิงไทยคู่ อายุ 52 ปี มีอาชีพแม่บ้าน ถูกแพทย์์วินิจฉัยว่าเป็นเบาหวานชนิดที่ 2 แพทย์์ทำการจ่ายยาชนิด หนึ่งให้แก่คนไข้ เมื่อเวลาผ่าน 2 เดือน คนไข้รู้สึกได้ว่าตัวเองมีน้ำหนักตัวที่เพิ่มขึ้นถึง 3.1 Kg ทั้งๆที่คนไข้กิน อาหารเหมือนเดิมในทุกๆวัน จากอาการทางคลินิกข้างต้นน่าจะเป็นอาการข้างเคียงของยาในข้อใดมาก ที่สุด</t>
        </is>
      </c>
      <c r="C109" s="166" t="inlineStr"/>
      <c r="D109" s="166" t="inlineStr">
        <is>
          <t>Insulin glargine 10 units SC HS</t>
        </is>
      </c>
      <c r="E109" s="166" t="inlineStr">
        <is>
          <t>Insulin lispro 4 units SC before meals</t>
        </is>
      </c>
      <c r="F109" s="166" t="inlineStr">
        <is>
          <t>Dapagliflozin 10 mg OD</t>
        </is>
      </c>
      <c r="G109" s="166" t="inlineStr">
        <is>
          <t>Semaglutide 0.5 mg SC weekly</t>
        </is>
      </c>
      <c r="H109" s="166" t="inlineStr">
        <is>
          <t>Metformin 500 mg BID</t>
        </is>
      </c>
      <c r="I109" s="167" t="inlineStr">
        <is>
          <t>1</t>
        </is>
      </c>
      <c r="J109" s="166" t="inlineStr">
        <is>
          <t>✅ คำตอบที่ถูกต้อง: ข้อ ก. Insulin glargine 10 units SC HS
💡 Background:
ยาเบาหวานบางกลุ่มมีผลข้างเคียงทำให้น้ำหนักตัวเพิ่มขึ้น โดยเฉพาะกลุ่ม Insulin, Sulfonylurea, Thiazolidinedione (TZD) ขณะที่ SGLT2i, GLP-1 RA, Metformin มักทำให้น้ำหนักลดลงหรือคงที่
🎯 ทำไมข้อนี้ถึงถูก:
Insulin glargine (Long-acting basal insulin) เป็นยาที่ทำให้น้ำหนักตัวเพิ่มขึ้นได้ประมาณ 2-4 kg เนื่องจาก Insulin มีฤทธิ์ Anabolic กระตุ้นการสะสม Glycogen และ Fat ผู้ป่วยน้ำหนักเพิ่ม 3.1 kg ใน 2 เดือนหลังรับยา สอดคล้องกับผลข้างเคียงนี้
🔍 ข้ออื่นผิดเพราะอะไร:
• ข้อ ข. (Insulin lispro): Rapid-acting insulin ก็ทำให้น้ำหนักขึ้นได้ แต่ไม่สอดคล้องกับ pattern ของยาที่ให้วันละครั้งตอนนอน
• ข้อ ค. (Dapagliflozin): SGLT2i มักทำให้น้ำหนักลดลง (ขับกลูโคสออกทางปัสสาวะ) ไม่น่าเป็นสาเหตุที่ทำให้น้ำหนักขึ้น
• ข้อ ง. (Semaglutide): GLP-1 RA ทำให้น้ำหนักลดลงอย่างมีนัยสำคัญ ตรงข้ามกับสถานการณ์
• ข้อ จ. (Metformin): ทำให้น้ำหนักคงที่หรือลดเล็กน้อย ไม่ใช่สาเหตุของน้ำหนักขึ้น
📖 Guideline อ้างอิง:
American Diabetes Association Standards of Care in Diabetes 2024 — Section 9: Pharmacologic Approaches to Glycemic Treatment
📌 จุดจำก่อนสอบ:
น้ำหนักขึ้น → Insulin, SU, TZD; น้ำหนักลง → SGLT2i, GLP-1 RA, Metformin (neutral-slight loss)</t>
        </is>
      </c>
      <c r="K109" s="166" t="inlineStr"/>
      <c r="L109" s="166" t="inlineStr">
        <is>
          <t>Endocrine</t>
        </is>
      </c>
      <c r="M109" s="166" t="inlineStr">
        <is>
          <t>Diabetes mellitus</t>
        </is>
      </c>
      <c r="N109" s="165" t="inlineStr">
        <is>
          <t>Clinic</t>
        </is>
      </c>
      <c r="O109" s="166" t="inlineStr">
        <is>
          <t>ข้อ 6 (PLE_CC1_Practice_Exam.md)</t>
        </is>
      </c>
      <c r="P109" s="165" t="inlineStr">
        <is>
          <t>ข้อสอบจำลอง</t>
        </is>
      </c>
      <c r="Q109" s="165" t="inlineStr">
        <is>
          <t>Mock สภาเภสัชฯ Practice</t>
        </is>
      </c>
      <c r="R109" s="165" t="inlineStr"/>
    </row>
    <row r="110" ht="24" customHeight="1" s="49">
      <c r="A110" s="167" t="n">
        <v>108</v>
      </c>
      <c r="B110" s="166" t="inlineStr">
        <is>
          <t>ยาใดต่อไปนี้สามารถใช้ในหญิง Hyperthyroidism ที่ตั้งครรภ์ได้</t>
        </is>
      </c>
      <c r="C110" s="166" t="inlineStr"/>
      <c r="D110" s="166" t="inlineStr">
        <is>
          <t>Propylthyouracil (PTU)</t>
        </is>
      </c>
      <c r="E110" s="166" t="inlineStr">
        <is>
          <t>Methimazole</t>
        </is>
      </c>
      <c r="F110" s="166" t="inlineStr">
        <is>
          <t>Levothyroxine</t>
        </is>
      </c>
      <c r="G110" s="166" t="inlineStr">
        <is>
          <t>ข้อ ก, ข ถูก</t>
        </is>
      </c>
      <c r="H110" s="166" t="inlineStr">
        <is>
          <t>ข้อ ก,ข,ค ถูก</t>
        </is>
      </c>
      <c r="I110" s="167" t="inlineStr">
        <is>
          <t>1</t>
        </is>
      </c>
      <c r="J110" s="166" t="inlineStr">
        <is>
          <t>✅ คำตอบที่ถูกต้อง: ข้อ ก. Propylthyouracil (PTU)
💡 Background:
การบริบาลผู้ป่วยเบาหวานชนิดที่ 2 (T2DM) เน้นควบคุม HbA1c ควบคู่กับการเลือกยาที่มี cardiorenal protection ในผู้ป่วยที่มีโรคร่วม
🎯 ทำไมข้อนี้ถึงถูก:
Propylthyouracil (PTU) การเลือก Propylthyouracil (PTU)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(Methimazole): Methimazole มีความเสี่ยงในการเกิด Aplasia cutis และ Choanal atresia ในทารก จึงควรหลีกเลี่ยงในไตรมาสแรกของการตั้งครรภ์
• ข้อ ค. (Levothyroxine): Levothyroxine เป็นยารักษา Hypothyroidism ไม่ใช่สำหรับการรักษา Hyperthyroidism ในหญิงตั้งครรภ์
• ข้อ ง. (ข้อ ก, ข ถูก): ตัวเลือกนี้ผิดเนื่องจาก Methimazole ควรหลีกเลี่ยงในไตรมาสแรกของการตั้งครรภ์
• ข้อ จ. (ข้อ ก,ข,ค ถูก): ผิดทั้งหมดเนื่องจากมีตัวเลือกที่ไม่เหมาะสมคือ Methimazole และ Levothyroxine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10" s="166" t="inlineStr"/>
      <c r="L110" s="166" t="inlineStr">
        <is>
          <t>Endocrine</t>
        </is>
      </c>
      <c r="M110" s="166" t="inlineStr">
        <is>
          <t>Hypo/Hyperthyroidism</t>
        </is>
      </c>
      <c r="N110" s="165" t="inlineStr">
        <is>
          <t>Clinic</t>
        </is>
      </c>
      <c r="O110" s="166" t="inlineStr">
        <is>
          <t>ข้อ 24 (PLE_CC1_Practice_Exam.md)</t>
        </is>
      </c>
      <c r="P110" s="165" t="inlineStr">
        <is>
          <t>ข้อสอบจำลอง</t>
        </is>
      </c>
      <c r="Q110" s="165" t="inlineStr">
        <is>
          <t>Mock สภาเภสัชฯ Practice</t>
        </is>
      </c>
      <c r="R110" s="165" t="inlineStr"/>
    </row>
    <row r="111" ht="24" customHeight="1" s="49">
      <c r="A111" s="167" t="n">
        <v>109</v>
      </c>
      <c r="B111" s="166" t="inlineStr">
        <is>
          <t>ข้อใดไม่ใช่อาการข้างเคียงที่เกิดขึ้นถ้าผู้ป่วยที่มีภาวะขาดไทรอยด์ ได้รับยา Levothyroxine ที่มีขนาดสูง เกินไป</t>
        </is>
      </c>
      <c r="C111" s="166" t="inlineStr"/>
      <c r="D111" s="166" t="inlineStr">
        <is>
          <t>น้ำหนักตัวเพิ่ม</t>
        </is>
      </c>
      <c r="E111" s="166" t="inlineStr">
        <is>
          <t>ทนร้อนไม่ได้</t>
        </is>
      </c>
      <c r="F111" s="166" t="inlineStr">
        <is>
          <t>หัวใจเต้นเร็ว</t>
        </is>
      </c>
      <c r="G111" s="166" t="inlineStr">
        <is>
          <t>กระดูกบาง</t>
        </is>
      </c>
      <c r="H111" s="166" t="inlineStr">
        <is>
          <t>ชัก</t>
        </is>
      </c>
      <c r="I111" s="167" t="inlineStr">
        <is>
          <t>1</t>
        </is>
      </c>
      <c r="J111" s="166" t="inlineStr">
        <is>
          <t>✅ คำตอบที่ถูกต้อง: ข้อ ก. น้ำหนักตัวเพิ่ม
💡 Background:
การบริบาลผู้ป่วยเบาหวานชนิดที่ 2 (T2DM) เน้นควบคุม HbA1c ควบคู่กับการเลือกยาที่มี cardiorenal protection ในผู้ป่วยที่มีโรคร่วม
🎯 ทำไมข้อนี้ถึงถูก:
น้ำหนักตัวเพิ่ม การเลือก น้ำหนักตัวเพิ่ม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(ทนร้อนไม่ได้): ทนร้อนไม่ได้ (Heat intolerance) เป็นอาการของภาวะ Hyperthyroidism (Thyrotoxicosis) ที่เกิดจากการได้รับยาเกินขนาด
• ข้อ ค. (หัวใจเต้นเร็ว): หัวใจเต้นเร็ว (Tachycardia) เป็นผลจากฤทธิ์กระตุ้นระบบประสาทซิมพาเทติกเมื่อมีไทรอยด์ฮอร์โมนสูงเกิน
• ข้อ ง. (กระดูกบาง): กระดูกบาง (Osteoporosis) เป็นผลข้างเคียงระยะยาวจากการได้รับ Levothyroxine ขนาดสูงจนกด TSH นานๆ
• ข้อ จ. (ชัก): ชัก (Seizure) สามารถถูกกระตุ้นได้จากภาวะ Severe thyrotoxicosis หรือ Thyroid storm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Strict Administration: รับประทานตอนเช้าตอนท้องว่าง ก่อนอาหารและเครื่องดื่มอย่างน้อย 30-60 นาที ด้วยน้ำเปล่าเต็มแก้ว
• Chelation DDI: เว้นระยะห่างอย่างน้อย 4 ชั่วโมงจากยาลดกรด, Calcium, Iron, Sucralfate และ Cholestyramine
• TSH Monitoring: ตรวจติดตาม serum TSH ทุก 6-8 สัปดาห์หลังเริ่มยาหรือปรับขนาดยา</t>
        </is>
      </c>
      <c r="K111" s="166" t="inlineStr"/>
      <c r="L111" s="166" t="inlineStr">
        <is>
          <t>Endocrine</t>
        </is>
      </c>
      <c r="M111" s="166" t="inlineStr">
        <is>
          <t>Hypo/Hyperthyroidism</t>
        </is>
      </c>
      <c r="N111" s="165" t="inlineStr">
        <is>
          <t>Clinic</t>
        </is>
      </c>
      <c r="O111" s="166" t="inlineStr">
        <is>
          <t>ข้อ 25 (PLE_CC1_Practice_Exam.md)</t>
        </is>
      </c>
      <c r="P111" s="165" t="inlineStr">
        <is>
          <t>ข้อสอบจำลอง</t>
        </is>
      </c>
      <c r="Q111" s="165" t="inlineStr">
        <is>
          <t>Mock สภาเภสัชฯ Practice</t>
        </is>
      </c>
      <c r="R111" s="165" t="inlineStr"/>
    </row>
    <row r="112" ht="24" customHeight="1" s="49">
      <c r="A112" s="167" t="n">
        <v>110</v>
      </c>
      <c r="B112" s="166" t="inlineStr">
        <is>
          <t>ข้อใดไม่ใช่อาการหรืออาการแสดงของภาวะ Hypothyroidism</t>
        </is>
      </c>
      <c r="C112" s="166" t="inlineStr"/>
      <c r="D112" s="166" t="inlineStr">
        <is>
          <t>Bradycardia</t>
        </is>
      </c>
      <c r="E112" s="166" t="inlineStr">
        <is>
          <t>ทนต่อความเย็นไม่ได้</t>
        </is>
      </c>
      <c r="F112" s="166" t="inlineStr">
        <is>
          <t>ซึมเศร้า อ่อนเพลีย</t>
        </is>
      </c>
      <c r="G112" s="166" t="inlineStr">
        <is>
          <t>ผิวหนังแห้ง</t>
        </is>
      </c>
      <c r="H112" s="166" t="inlineStr">
        <is>
          <t>น้ำหนักลด</t>
        </is>
      </c>
      <c r="I112" s="167" t="inlineStr">
        <is>
          <t>1</t>
        </is>
      </c>
      <c r="J112" s="166" t="inlineStr">
        <is>
          <t>✅ คำตอบที่ถูกต้อง: ข้อ ก. Bradycardia
💡 Background:
การบริบาลผู้ป่วยเบาหวานชนิดที่ 2 (T2DM) เน้นควบคุม HbA1c ควบคู่กับการเลือกยาที่มี cardiorenal protection ในผู้ป่วยที่มีโรคร่วม
🎯 ทำไมข้อนี้ถึงถูก:
Bradycardia การเลือก Bradycardia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(ทนต่อความเย็นไม่ได้): ทนต่อความเย็นไม่ได้ (Cold intolerance) เป็นอาการที่พบใน Hypothyroidism เนื่องจากอัตราการเผาผลาญพื้นฐานต่ำลง
• ข้อ ค. (ซึมเศร้า อ่อนเพลีย): ซึมเศร้า อ่อนเพลีย เป็นอาการทางประสาทที่พบได้จากภาวะฮอร์โมนไทรอยด์ต่ำ
• ข้อ ง. (ผิวหนังแห้ง): ผิวหนังแห้ง เป็นอาการแสดงคลาสสิกของ Hypothyroidism จากการลดลงของการไหลเวียนเลือดที่ผิวหนัง
• ข้อ จ. (น้ำหนักลด): น้ำหนักลด เป็นอาการของ Hyperthyroidism (Thyrotoxicosis) ผู้ป่วย Hypothyroidism มักจะมีน้ำหนักตัวเพิ่มขึ้น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12" s="166" t="inlineStr"/>
      <c r="L112" s="166" t="inlineStr">
        <is>
          <t>Endocrine</t>
        </is>
      </c>
      <c r="M112" s="166" t="inlineStr">
        <is>
          <t>Hypo/Hyperthyroidism</t>
        </is>
      </c>
      <c r="N112" s="165" t="inlineStr">
        <is>
          <t>Clinic</t>
        </is>
      </c>
      <c r="O112" s="166" t="inlineStr">
        <is>
          <t>ข้อ 26 (PLE_CC1_Practice_Exam.md)</t>
        </is>
      </c>
      <c r="P112" s="165" t="inlineStr">
        <is>
          <t>ข้อสอบจำลอง</t>
        </is>
      </c>
      <c r="Q112" s="165" t="inlineStr">
        <is>
          <t>Mock สภาเภสัชฯ Practice</t>
        </is>
      </c>
      <c r="R112" s="165" t="inlineStr"/>
    </row>
    <row r="113" ht="24" customHeight="1" s="49">
      <c r="A113" s="167" t="n">
        <v>111</v>
      </c>
      <c r="B113" s="166" t="inlineStr">
        <is>
          <t>ยา Levothyroxine เป็น L-isomer ของ T4 ที่ได้จากการสังเคราะห์ได้มีการนำมาใช้ในการรักษาภาวะ Hypothyroidism ซึ่งยาตัวใดต่อไปนี้ มีผลในการเร่งการทำลายของ T4 ทำให้ผลการรักษาลดลง</t>
        </is>
      </c>
      <c r="C113" s="166" t="inlineStr"/>
      <c r="D113" s="166" t="inlineStr">
        <is>
          <t>Ferrous sulfate</t>
        </is>
      </c>
      <c r="E113" s="166" t="inlineStr">
        <is>
          <t>Sucralfate</t>
        </is>
      </c>
      <c r="F113" s="166" t="inlineStr">
        <is>
          <t>Phenytoin</t>
        </is>
      </c>
      <c r="G113" s="166" t="inlineStr">
        <is>
          <t>Cholestyramine</t>
        </is>
      </c>
      <c r="H113" s="166" t="inlineStr">
        <is>
          <t>Sodium polystyrene sulfonate</t>
        </is>
      </c>
      <c r="I113" s="167" t="inlineStr">
        <is>
          <t>1</t>
        </is>
      </c>
      <c r="J113" s="166" t="inlineStr">
        <is>
          <t>✅ คำตอบที่ถูกต้อง: ข้อ ก. Ferrous sulfate
💡 Background:
การบริบาลผู้ป่วยเบาหวานชนิดที่ 2 (T2DM) เน้นควบคุม HbA1c ควบคู่กับการเลือกยาที่มี cardiorenal protection ในผู้ป่วยที่มีโรคร่วม
🎯 ทำไมข้อนี้ถึงถูก:
Ferrous sulfate การเลือก Ferrous sulfate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(Sucralfate): Sucralfate ออกฤทธิ์ขัดขวางการดูดซึม (absorption) ของ Levothyroxine ที่ทางเดินอาหาร ไม่ได้เร่งการทำลายยา
• ข้อ ค. (Phenytoin): Phenytoin เป็น CYP450 inducer ซึ่งจะไปเร่งกระบวนการ Metabolism (การทำลาย) ของฮอร์โมน T4 ทำให้ระดับฮอร์โมนลดลง
• ข้อ ง. (Cholestyramine): Cholestyramine เป็น Bile acid sequestrant ขัดขวางการดูดซึมของฮอร์โมน T4 ในลำไส้
• ข้อ จ. (Sodium polystyrene sulfonate): Sodium polystyrene sulfonate ขัดขวางการดูดซึม T4 จากทางเดินอาหาร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Strict Administration: รับประทานตอนเช้าตอนท้องว่าง ก่อนอาหารและเครื่องดื่มอย่างน้อย 30-60 นาที ด้วยน้ำเปล่าเต็มแก้ว
• Chelation DDI: เว้นระยะห่างอย่างน้อย 4 ชั่วโมงจากยาลดกรด, Calcium, Iron, Sucralfate และ Cholestyramine
• TSH Monitoring: ตรวจติดตาม serum TSH ทุก 6-8 สัปดาห์หลังเริ่มยาหรือปรับขนาดยา</t>
        </is>
      </c>
      <c r="K113" s="166" t="inlineStr"/>
      <c r="L113" s="166" t="inlineStr">
        <is>
          <t>Endocrine</t>
        </is>
      </c>
      <c r="M113" s="166" t="inlineStr">
        <is>
          <t>Hypo/Hyperthyroidism</t>
        </is>
      </c>
      <c r="N113" s="165" t="inlineStr">
        <is>
          <t>Clinic</t>
        </is>
      </c>
      <c r="O113" s="166" t="inlineStr">
        <is>
          <t>ข้อ 27 (PLE_CC1_Practice_Exam.md)</t>
        </is>
      </c>
      <c r="P113" s="165" t="inlineStr">
        <is>
          <t>ข้อสอบจำลอง</t>
        </is>
      </c>
      <c r="Q113" s="165" t="inlineStr">
        <is>
          <t>Mock สภาเภสัชฯ Practice</t>
        </is>
      </c>
      <c r="R113" s="165" t="inlineStr"/>
    </row>
    <row r="114" ht="24" customHeight="1" s="49">
      <c r="A114" s="167" t="n">
        <v>112</v>
      </c>
      <c r="B114" s="166" t="inlineStr">
        <is>
          <t>ข้อใดควรให้ก่อนผ่าตัดต่อมไทรอยด์เพื่อลดเลือดที่มาเลี้ยงต่อมไทรอยด์</t>
        </is>
      </c>
      <c r="C114" s="166" t="inlineStr"/>
      <c r="D114" s="166" t="inlineStr">
        <is>
          <t>Propylthiouracil</t>
        </is>
      </c>
      <c r="E114" s="166" t="inlineStr">
        <is>
          <t>Methimazole</t>
        </is>
      </c>
      <c r="F114" s="166" t="inlineStr">
        <is>
          <t>KI solution</t>
        </is>
      </c>
      <c r="G114" s="166" t="inlineStr">
        <is>
          <t>Propranolol</t>
        </is>
      </c>
      <c r="H114" s="166" t="inlineStr">
        <is>
          <t>Radioactive iodine</t>
        </is>
      </c>
      <c r="I114" s="167" t="inlineStr">
        <is>
          <t>1</t>
        </is>
      </c>
      <c r="J114" s="166" t="inlineStr">
        <is>
          <t>✅ คำตอบที่ถูกต้อง: ข้อ ก. Propylthiouracil
💡 Background:
การบริบาลผู้ป่วยเบาหวานชนิดที่ 2 (T2DM) เน้นควบคุม HbA1c ควบคู่กับการเลือกยาที่มี cardiorenal protection ในผู้ป่วยที่มีโรคร่วม
🎯 ทำไมข้อนี้ถึงถูก:
Propylthiouracil การเลือก Propylthiouracil เป็นคำตอบที่ถูกต้องตามแนวทางการรักษามาตรฐาน เนื่องจาก เป็น Thionamide ยับยั้ง TPO และ peripheral conversion ของ T4 เป็น T3 เป็น drug of choice ในหญิงตั้งครรภ์ไตรมาสแรก (1st trimester) และ Thyroid storm แต่เสี่ยงต่อ severe hepatotoxicity
🔍 ข้ออื่นผิดเพราะอะไร:
• ข้อ ข. (Methimazole): Methimazole ยับยั้งการสังเคราะห์ฮอร์โมน แต่ไม่ได้ช่วยลดขนาดและเลือดที่มาเลี้ยงต่อมไทรอยด์ก่อนการผ่าตัด
• ข้อ ง. (Propranolol): Propranolol ใช้เพื่อควบคุมอาการใจสั่น (Sympathetic overactivity) ไม่มีผลลด Vascularity ของต่อมไทรอยด์
• ข้อ จ. (Radioactive iodine): Radioactive iodine ใช้ทำลายเนื้อเยื่อไทรอยด์ ไม่ใช่ยาสำหรับเตรียมผ่าตัด (Preoperative preparation)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Pregnancy Timing: เป็น first-line ในไตรมาสแรกของการตั้งครรภ์ (1st trimester) เนื่องจาก MMI สัมพันธ์กับ embryopathy (aplasia cutis)
• Hepatotoxicity &amp; Agranulocytosis: มี Black Box Warning เรื่อง severe liver injury/liver failure และต้องเฝ้าระวัง agranulocytosis (เจ็บคอ มีไข้สูง)</t>
        </is>
      </c>
      <c r="K114" s="166" t="inlineStr"/>
      <c r="L114" s="166" t="inlineStr">
        <is>
          <t>Endocrine</t>
        </is>
      </c>
      <c r="M114" s="166" t="inlineStr">
        <is>
          <t>Hypo/Hyperthyroidism</t>
        </is>
      </c>
      <c r="N114" s="165" t="inlineStr">
        <is>
          <t>Clinic</t>
        </is>
      </c>
      <c r="O114" s="166" t="inlineStr">
        <is>
          <t>ข้อ 31 (PLE_CC1_Practice_Exam.md)</t>
        </is>
      </c>
      <c r="P114" s="165" t="inlineStr">
        <is>
          <t>ข้อสอบจำลอง</t>
        </is>
      </c>
      <c r="Q114" s="165" t="inlineStr">
        <is>
          <t>Mock สภาเภสัชฯ Practice</t>
        </is>
      </c>
      <c r="R114" s="165" t="inlineStr"/>
    </row>
    <row r="115" ht="24" customHeight="1" s="49">
      <c r="A115" s="167" t="n">
        <v>113</v>
      </c>
      <c r="B115" s="166" t="inlineStr">
        <is>
          <t>ยาในข้อใดควรใช้รักษาใน ผู้ป่วยหญิงให้นมบุตรที่เป็นไทรอยด์พิษ</t>
        </is>
      </c>
      <c r="C115" s="166" t="inlineStr"/>
      <c r="D115" s="166" t="inlineStr">
        <is>
          <t>Methimazole</t>
        </is>
      </c>
      <c r="E115" s="166" t="inlineStr">
        <is>
          <t>Propylthiouracil</t>
        </is>
      </c>
      <c r="F115" s="166" t="inlineStr">
        <is>
          <t>Radioactive iodine</t>
        </is>
      </c>
      <c r="G115" s="166" t="inlineStr">
        <is>
          <t>ข้อ ก. และ ข้อ ข. สามารถใช้ได้ทั้งคู่</t>
        </is>
      </c>
      <c r="H115" s="166" t="inlineStr">
        <is>
          <t>ยาทุกข้อสามารถใช้ได้</t>
        </is>
      </c>
      <c r="I115" s="167" t="n">
        <v>2</v>
      </c>
      <c r="J115" s="166" t="inlineStr">
        <is>
          <t>✅ คำตอบที่ถูกต้อง: ข้อ ข. Propylthiouracil (PTU)
💡 Background:
การรักษาภาวะไทรอยด์พิษ (Hyperthyroidism / Thyrotoxicosis) ในหญิงให้นมบุตร ต้องเลือกยาที่ผ่านน้ำนมน้อยที่สุด เพื่อลดผลกระทบต่อทารก Thionamides ทั้ง PTU และ Methimazole ผ่านน้ำนมได้ แต่ในปริมาณที่แตกต่างกัน
🎯 ทำไมข้อนี้ถึงถูก:
PTU มีคุณสมบัติ Protein binding สูง (&gt;80%) และเป็น weak acid ทำให้ผ่านเข้าน้ำนม (ซึ่งเป็น acidic) ได้น้อยกว่า Methimazole (ซึ่งเป็น uncharged, lipophilic มากกว่า) ดังนั้น PTU จึงเป็นตัวเลือกที่ปลอดภัยกว่า สำหรับหญิงให้นมบุตร ตามคำแนะนำของ American Thyroid Association (ATA)
🔍 ข้ออื่นผิดเพราะอะไร:
• ข้อ ก. (Methimazole): Methimazole ผ่านน้ำนมได้มากกว่า PTU จึงไม่ใช่ตัวเลือกแรกในหญิงให้นมบุตร แม้จะเป็น first-line ในกรณีทั่วไป
• ข้อ ค. (Radioactive iodine): ห้ามใช้เด็ดขาดในหญิงตั้งครรภ์และหญิงให้นมบุตร เพราะ I-131 ผ่านน้ำนมได้ และสะสมในต่อมไทรอยด์ของทารก ทำให้เกิด Hypothyroidism ถาวร
• ข้อ ง. (ก,ข ใช้ได้): ไม่ถูกต้อง เพราะ Methimazole ไม่ใช่ตัวเลือกที่ดีที่สุดในหญิงให้นมบุตร
• ข้อ จ. (ยาทุกข้อใช้ได้): ผิด เพราะ Radioactive iodine ห้ามใช้โดยเด็ดขาดในหญิงให้นมบุตร
📖 Guideline อ้างอิง:
American Thyroid Association Guidelines for Diagnosis and Management of Hyperthyroidism and Other Causes of Thyrotoxicosis 2016
📌 จุดจำก่อนสอบ:
ให้นมบุตร → PTU ดีกว่า Methimazole (ผ่านน้ำนมน้อยกว่า); Radioactive iodine ห้ามใช้ในครรภ์และให้นมบุตร</t>
        </is>
      </c>
      <c r="K115" s="166" t="inlineStr"/>
      <c r="L115" s="166" t="inlineStr">
        <is>
          <t>Endocrine</t>
        </is>
      </c>
      <c r="M115" s="166" t="inlineStr">
        <is>
          <t>Hypo/Hyperthyroidism</t>
        </is>
      </c>
      <c r="N115" s="165" t="inlineStr">
        <is>
          <t>Clinic</t>
        </is>
      </c>
      <c r="O115" s="166" t="inlineStr">
        <is>
          <t>ข้อ 32 (PLE_CC1_Practice_Exam.md)</t>
        </is>
      </c>
      <c r="P115" s="165" t="inlineStr">
        <is>
          <t>ข้อสอบจำลอง</t>
        </is>
      </c>
      <c r="Q115" s="165" t="inlineStr">
        <is>
          <t>Mock สภาเภสัชฯ Practice</t>
        </is>
      </c>
      <c r="R115" s="165" t="inlineStr"/>
    </row>
    <row r="116" ht="24" customHeight="1" s="49">
      <c r="A116" s="167" t="n">
        <v>114</v>
      </c>
      <c r="B116" s="166" t="inlineStr">
        <is>
          <t>ตอบ ก. กลไกการออกฤทธิ์ของยา คือ กระตุ้น PPAR-γ receptor ในเซลล์ไขมัน จากรูป โครงสร้างดังกล่าวเป็นโครงสร้างของ Pioglitazone ซึ่งเป็นยาในกลุ่มของ Thiazolidinedione ซึ่งมี กลไกการลดระดับน้ำตาลโดย กระตุ้น PPAR-γ receptor ในเซลล์ไขมันและกล้ามเนื้อ ส่งผลให้การออกฤทธิ์ ของ Insulin ดีขึ้น ข้อ ข. ผิด เนื่องจาก โครงสร้างในวง B มีความสำคัญต่อการออกฤทธิ์ ข้อ ค. ผิด เนื่องจากกลไกการกระตุ้นการหลั่งอินซูลิน เป็นกลไกของยากลุ่ม Sulfonylurea และ Meglitinide ข้อ ง. ผิด เนื่องจากยา Pioglitazone มีผลต่อระดับน้ำตาลในเลือด และ Pioglitazone จัดอยู่ใน Category C ซึ่งทดสอบในสัตว์แล้วว่ามีผลต่อทารกในครรภ์สัตว์ แต่ไม่มีการทดสอบในมนุษย์</t>
        </is>
      </c>
      <c r="C116" s="166" t="inlineStr"/>
      <c r="D116" s="166" t="inlineStr">
        <is>
          <t>Liraglutide 1.2 mg SC OD</t>
        </is>
      </c>
      <c r="E116" s="166" t="inlineStr">
        <is>
          <t>Levothyroxine 50 mcg OD</t>
        </is>
      </c>
      <c r="F116" s="166" t="inlineStr">
        <is>
          <t>Propylthiouracil 50 mg TID</t>
        </is>
      </c>
      <c r="G116" s="166" t="inlineStr">
        <is>
          <t>Methimazole 10 mg OD</t>
        </is>
      </c>
      <c r="H116" s="166" t="inlineStr">
        <is>
          <t>Pioglitazone 15 mg OD</t>
        </is>
      </c>
      <c r="I116" s="167" t="inlineStr">
        <is>
          <t>1</t>
        </is>
      </c>
      <c r="J116" s="166" t="inlineStr">
        <is>
          <t>✅ คำตอบที่ถูกต้อง: ข้อ ก. Liraglutide 1.2 mg SC OD
💡 Background:
การบริบาลผู้ป่วยเบาหวานชนิดที่ 2 (T2DM) เน้นควบคุม HbA1c ควบคู่กับการเลือกยาที่มี cardiorenal protection ในผู้ป่วยที่มีโรคร่วม
🎯 ทำไมข้อนี้ถึงถูก:
Liraglutide 1.2 mg SC OD การเลือก Liraglutide 1.2 mg SC OD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(Levothyroxine 50 mcg OD): เป็น synthetic T4 สำหรับ hypothyroidism ต้องรับประทานก่อนอาหารเช้า 30-60 นาที ตอนท้องว่าง พร้อมน้ำเปล่า หลีกเลี่ยงการทานพร้อม calcium/iron supplements
• ข้อ ค. (Propylthiouracil 50 mg TID): เป็น Thionamide ยับยั้ง TPO และ peripheral conversion ของ T4 เป็น T3 เป็น drug of choice ในหญิงตั้งครรภ์ไตรมาสแรก (1st trimester) และ Thyroid storm แต่เสี่ยงต่อ severe hepatotoxicity
• ข้อ ง. (Methimazole 10 mg OD): เป็น Thionamide ที่เป็น first-line ใน Graves disease ทั่วไปเนื่องจากมี efficacy สูงกว่าและตับเป็นพิษน้อยกว่า PTU แต่ห้ามใช้ใน 1st trimester of pregnancy (เสี่ยง aplasia cutis)
• ข้อ จ. (Pioglitazone 15 mg OD): เป็น Thiazolidinedione (PPAR-gamma agonist) เพิ่ม insulin sensitivity ที่กล้ามเนื้อและตับ แต่มีข้อห้ามใช้ใน Heart Failure (NYHA class III-IV) เพราะทำให้น้ำคั่ง (fluid retention/edema)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GLP-1 RA Weight &amp; CV: ลดอัตราการเกิด MACE และช่วยลดน้ำหนักเด่นชัด ฉีด SC วันละครั้ง
• Contraindications: ห้ามใช้ในผู้ที่มีประวัติส่วนตัวหรือครอบครัวเป็น Medullary Thyroid Carcinoma (MTC) หรือ MEN 2 และระวัง acute pancreatitis</t>
        </is>
      </c>
      <c r="K116" s="166" t="inlineStr"/>
      <c r="L116" s="166" t="inlineStr">
        <is>
          <t>Endocrine</t>
        </is>
      </c>
      <c r="M116" s="166" t="inlineStr">
        <is>
          <t>Diabetes mellitus</t>
        </is>
      </c>
      <c r="N116" s="165" t="inlineStr">
        <is>
          <t>Clinic</t>
        </is>
      </c>
      <c r="O116" s="166" t="inlineStr">
        <is>
          <t>ข้อ 1 (PLE_CC1_Practice_Exam.md)</t>
        </is>
      </c>
      <c r="P116" s="165" t="inlineStr">
        <is>
          <t>ข้อสอบจำลอง</t>
        </is>
      </c>
      <c r="Q116" s="165" t="inlineStr">
        <is>
          <t>Mock สภาเภสัชฯ Practice</t>
        </is>
      </c>
      <c r="R116" s="165" t="inlineStr"/>
    </row>
    <row r="117" ht="24" customHeight="1" s="49">
      <c r="A117" s="167" t="n">
        <v>115</v>
      </c>
      <c r="B117" s="166" t="inlineStr">
        <is>
          <t>ตอบ ข. ผู้ป่วยรายนี้มี Free thyroxin index (FTI) เพิ่มขึ้น เนื่องจาก TBG เปลี่ยนแปลงไป ระดับของ Free thyroxin index (FTI) คำนวณได้จาก total thyroxine and thyroid binding capacity (T-uptake) ดังนั้นแม้ว่าระดับของ TBG จะเพิ่มขึ้น ก็ไม่มีผลต่อระดับของ Free thyroxin index (FTI) มากนัก</t>
        </is>
      </c>
      <c r="C117" s="166" t="inlineStr"/>
      <c r="D117" s="166" t="inlineStr">
        <is>
          <t>Methimazole 10 mg OD</t>
        </is>
      </c>
      <c r="E117" s="166" t="inlineStr">
        <is>
          <t>Pioglitazone 15 mg OD</t>
        </is>
      </c>
      <c r="F117" s="166" t="inlineStr">
        <is>
          <t>Insulin glargine 10 units SC HS</t>
        </is>
      </c>
      <c r="G117" s="166" t="inlineStr">
        <is>
          <t>Insulin lispro 4 units SC before meals</t>
        </is>
      </c>
      <c r="H117" s="166" t="inlineStr">
        <is>
          <t>Dapagliflozin 10 mg OD</t>
        </is>
      </c>
      <c r="I117" s="167" t="inlineStr">
        <is>
          <t>1</t>
        </is>
      </c>
      <c r="J117" s="166" t="inlineStr">
        <is>
          <t>✅ คำตอบที่ถูกต้อง: ข้อ ก. Methimazole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Methimazole 10 mg OD การเลือก Methimazole 10 mg OD เป็นคำตอบที่ถูกต้องตามแนวทางการรักษามาตรฐาน เนื่องจาก เป็น Thionamide ที่เป็น first-line ใน Graves disease ทั่วไปเนื่องจากมี efficacy สูงกว่าและตับเป็นพิษน้อยกว่า PTU แต่ห้ามใช้ใน 1st trimester of pregnancy (เสี่ยง aplasia cutis)
🔍 ข้ออื่นผิดเพราะอะไร:
• ข้อ ข. (Pioglitazone 15 mg OD): Pioglitazone เป็นยากลุ่ม Thiazolidinedione ออกฤทธิ์ผ่าน PPAR-gamma receptor ช่วยเพิ่ม Insulin sensitivity ที่เซลล์กล้ามเนื้อและไขมัน
• ข้อ ค. (Insulin glargine 10 units SC HS): Insulin glargine เป็น Basal insulin ออกฤทธิ์ยาว ไม่มีพีค ใช้เพื่อควบคุมระดับน้ำตาลพื้นฐาน (Fasting blood glucose)
• ข้อ ง. (Insulin lispro 4 units SC before meals): Insulin lispro เป็น Rapid-acting insulin ออกฤทธิ์เร็ว ใช้ฉีดก่อนอาหารเพื่อควบคุมระดับน้ำตาลหลังมื้ออาหาร (Postprandial glucose)
• ข้อ จ. (Dapagliflozin 10 mg OD): Dapagliflozin เป็นยากลุ่ม SGLT2 inhibitor ขับน้ำตาลออกทางปัสสาวะ มีผลข้างเคียงคือน้ำหนักลด ไม่ใช่น้ำหนักเพิ่ม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First-line Hyperthyroid: เป็น first-line ใน non-pregnant adults และไตรมาส 2-3 ของการตั้งครรภ์ เนื่องจาก efficacy สูงและพิษต่อตับต่ำกว่า PTU
• Agranulocytosis Alert: หากมีไข้ เจ็บคอฉับพลัน ให้หยุดยาทันทีและตรวจ CBC with differential เพื่อดู absolute neutrophil count</t>
        </is>
      </c>
      <c r="K117" s="166" t="inlineStr"/>
      <c r="L117" s="166" t="inlineStr">
        <is>
          <t>Endocrine</t>
        </is>
      </c>
      <c r="M117" s="166" t="inlineStr">
        <is>
          <t>Hypo/Hyperthyroidism</t>
        </is>
      </c>
      <c r="N117" s="165" t="inlineStr">
        <is>
          <t>Clinic</t>
        </is>
      </c>
      <c r="O117" s="166" t="inlineStr">
        <is>
          <t>ข้อ 17 (PLE_CC1_Practice_Exam.md)</t>
        </is>
      </c>
      <c r="P117" s="165" t="inlineStr">
        <is>
          <t>ข้อสอบจำลอง</t>
        </is>
      </c>
      <c r="Q117" s="165" t="inlineStr">
        <is>
          <t>Mock สภาเภสัชฯ Practice</t>
        </is>
      </c>
      <c r="R117" s="165" t="inlineStr"/>
    </row>
    <row r="118" ht="24" customHeight="1" s="49">
      <c r="A118" s="167" t="n">
        <v>116</v>
      </c>
      <c r="B118" s="166" t="inlineStr">
        <is>
          <t>ตอบ ข. มีอาการท้องเสีย หงุดหงิดง่าย เหงื่อออกมาก เนื่องจาก เป็นอาการของ Hyperthyroid</t>
        </is>
      </c>
      <c r="C118" s="166" t="inlineStr"/>
      <c r="D118" s="166" t="inlineStr">
        <is>
          <t>ผิดตรงน้ำหนักเพิ่ม</t>
        </is>
      </c>
      <c r="E118" s="166" t="inlineStr">
        <is>
          <t>และง.ผิด Graves’ disease คือ สาเหตุหลัก ส่วน Hashimoto’s thyroiditis คือสาเหตุหลักของ hypothyroidism</t>
        </is>
      </c>
      <c r="F118" s="166" t="inlineStr">
        <is>
          <t>ผิดพบในเพศหญิงมากกว่าเพศชาย</t>
        </is>
      </c>
      <c r="G118" s="166" t="inlineStr">
        <is>
          <t>Metformin 500 mg BID</t>
        </is>
      </c>
      <c r="H118" s="166" t="inlineStr">
        <is>
          <t>Glipizide 5 mg OD</t>
        </is>
      </c>
      <c r="I118" s="167" t="inlineStr">
        <is>
          <t>1</t>
        </is>
      </c>
      <c r="J118" s="166" t="inlineStr">
        <is>
          <t>✅ คำตอบที่ถูกต้อง: ข้อ ก. ผิดตรงน้ำหนักเพิ่ม
💡 Background:
การบริบาลผู้ป่วยเบาหวานชนิดที่ 2 (T2DM) เน้นควบคุม HbA1c ควบคู่กับการเลือกยาที่มี cardiorenal protection ในผู้ป่วยที่มีโรคร่วม
🎯 ทำไมข้อนี้ถึงถูก:
ผิดตรงน้ำหนักเพิ่ม การเลือก ผิดตรงน้ำหนักเพิ่ม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(และง.ผิด Graves’ disease คือ สาเหตุหลัก ส่วน Hashimoto’s thyroiditis คือสาเหตุหลักของ hypothyroidism): ตัวเลือกนี้ไม่ได้มีกลไกทางเภสัชวิทยาหรือข้อบ่งใช้ที่ตรงกับพยาธิสภาพทางคลินิกที่ระบุในโจทย์ข้อนี้
• ข้อ ค. (ผิดพบในเพศหญิงมากกว่าเพศชาย): ตัวเลือกนี้ไม่ได้มีกลไกทางเภสัชวิทยาหรือข้อบ่งใช้ที่ตรงกับพยาธิสภาพทางคลินิกที่ระบุในโจทย์ข้อนี้
• ข้อ ง. (Metformin 500 mg BID): Metformin ออกฤทธิ์ยับยั้ง Gluconeogenesis ที่ตับ ไม่ทำให้น้ำหนักเพิ่ม และเป็น First-line drug สำหรับเบาหวานชนิดที่ 2
• ข้อ จ. (Glipizide 5 mg OD): Glipizide เป็นยากลุ่ม Sulfonylurea ที่ออกฤทธิ์ปิด K-ATP channel บนเบต้าเซลล์ ทำให้กระตุ้นการหลั่งอินซูลิน ใช้สำหรับเบาหวานชนิดที่ 2 เท่านั้น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18" s="166" t="inlineStr"/>
      <c r="L118" s="166" t="inlineStr">
        <is>
          <t>Endocrine</t>
        </is>
      </c>
      <c r="M118" s="166" t="inlineStr">
        <is>
          <t>Hypo/Hyperthyroidism</t>
        </is>
      </c>
      <c r="N118" s="165" t="inlineStr">
        <is>
          <t>Clinic</t>
        </is>
      </c>
      <c r="O118" s="166" t="inlineStr">
        <is>
          <t>ข้อ 21 (PLE_CC1_Practice_Exam.md)</t>
        </is>
      </c>
      <c r="P118" s="165" t="inlineStr">
        <is>
          <t>ข้อสอบจำลอง</t>
        </is>
      </c>
      <c r="Q118" s="165" t="inlineStr">
        <is>
          <t>Mock สภาเภสัชฯ Practice</t>
        </is>
      </c>
      <c r="R118" s="165" t="inlineStr"/>
    </row>
    <row r="119" ht="24" customHeight="1" s="49">
      <c r="A119" s="167" t="n">
        <v>117</v>
      </c>
      <c r="B119" s="166" t="inlineStr">
        <is>
          <t>ตอบ จ. น้ำหนักลด อาการของ Hypothyroidism คือ น้ำหนักเพิ่ม อ่อนเพลีย ขี้หนาว ซึมเศร้า ผิวแห้ง ผมบาง ท้องผูก เป็นต้น ซึ่ง น้ำหนักลดไม่ใช่อาการแสดงของคน Hypothyroidism</t>
        </is>
      </c>
      <c r="C119" s="166" t="inlineStr"/>
      <c r="D119" s="166" t="inlineStr">
        <is>
          <t>Metformin 500 mg BID</t>
        </is>
      </c>
      <c r="E119" s="166" t="inlineStr">
        <is>
          <t>Glipizide 5 mg OD</t>
        </is>
      </c>
      <c r="F119" s="166" t="inlineStr">
        <is>
          <t>Empagliflozin 10 mg OD</t>
        </is>
      </c>
      <c r="G119" s="166" t="inlineStr">
        <is>
          <t>Sitagliptin 100 mg OD</t>
        </is>
      </c>
      <c r="H119" s="166" t="inlineStr">
        <is>
          <t>Liraglutide 1.2 mg SC OD</t>
        </is>
      </c>
      <c r="I119" s="167" t="inlineStr">
        <is>
          <t>1</t>
        </is>
      </c>
      <c r="J119" s="166" t="inlineStr">
        <is>
          <t>✅ คำตอบที่ถูกต้อง: ข้อ ก. Metformin 500 mg BID
💡 Background:
การบริบาลผู้ป่วยเบาหวานชนิดที่ 2 (T2DM) เน้นควบคุม HbA1c ควบคู่กับการเลือกยาที่มี cardiorenal protection ในผู้ป่วยที่มีโรคร่วม
🎯 ทำไมข้อนี้ถึงถูก:
Metformin 500 mg BID การเลือก Metformin 500 mg BID เป็นคำตอบที่ถูกต้องตามแนวทางการรักษามาตรฐาน เนื่องจาก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ข้ออื่นผิดเพราะอะไร:
• ข้อ ข. (Glipizide 5 mg OD): Glipizide เป็นยากลุ่ม Sulfonylurea ที่ออกฤทธิ์ปิด K-ATP channel บนเบต้าเซลล์ ทำให้กระตุ้นการหลั่งอินซูลิน ใช้สำหรับเบาหวานชนิดที่ 2 เท่านั้น
• ข้อ ค. (Empagliflozin 10 mg OD): Empagliflozin เป็นยากลุ่ม SGLT2 inhibitor ออกฤทธิ์ยับยั้งการดูดกลับน้ำตาลที่ท่อไตส่วนต้น ขับน้ำตาลออกทางปัสสาวะ
• ข้อ ง. (Sitagliptin 100 mg OD): Sitagliptin เป็นยากลุ่ม DPP-4 inhibitor ช่วยยับยั้งเอนไซม์ที่ทำลาย GLP-1 ทำให้ฮอร์โมน Incretin ทำงานได้นานขึ้น
• ข้อ จ. (Liraglutide 1.2 mg SC OD): Liraglutide เป็น GLP-1 receptor agonist ออกฤทธิ์กระตุ้นการหลั่งอินซูลินตามระดับน้ำตาล ยับยั้งการหลั่ง Glucagon และชะลอการบีบตัวของกระเพาะอาหาร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119" s="166" t="inlineStr"/>
      <c r="L119" s="166" t="inlineStr">
        <is>
          <t>Endocrine</t>
        </is>
      </c>
      <c r="M119" s="166" t="inlineStr">
        <is>
          <t>Hypo/Hyperthyroidism</t>
        </is>
      </c>
      <c r="N119" s="165" t="inlineStr">
        <is>
          <t>Clinic</t>
        </is>
      </c>
      <c r="O119" s="166" t="inlineStr">
        <is>
          <t>ข้อ 26 (PLE_CC1_Practice_Exam.md)</t>
        </is>
      </c>
      <c r="P119" s="165" t="inlineStr">
        <is>
          <t>ข้อสอบจำลอง</t>
        </is>
      </c>
      <c r="Q119" s="165" t="inlineStr">
        <is>
          <t>Mock สภาเภสัชฯ Practice</t>
        </is>
      </c>
      <c r="R119" s="165" t="inlineStr"/>
    </row>
    <row r="120" ht="24" customHeight="1" s="49">
      <c r="A120" s="167" t="n">
        <v>118</v>
      </c>
      <c r="B120" s="166" t="inlineStr">
        <is>
          <t>ตอบ ค. Myxedema พัฒนาขึ้นเฉพาะในคนที่เป็นโรค Hypothyroidism ซึ่งเกิดจากต่อมไทรอยด์ทำงานน้อยผิดปกติ</t>
        </is>
      </c>
      <c r="C120" s="166" t="inlineStr"/>
      <c r="D120" s="166" t="inlineStr">
        <is>
          <t>Sitagliptin 100 mg OD</t>
        </is>
      </c>
      <c r="E120" s="166" t="inlineStr">
        <is>
          <t>Liraglutide 1.2 mg SC OD</t>
        </is>
      </c>
      <c r="F120" s="166" t="inlineStr">
        <is>
          <t>Levothyroxine 50 mcg OD</t>
        </is>
      </c>
      <c r="G120" s="166" t="inlineStr">
        <is>
          <t>Propylthiouracil 50 mg TID</t>
        </is>
      </c>
      <c r="H120" s="166" t="inlineStr">
        <is>
          <t>Methimazole 10 mg OD</t>
        </is>
      </c>
      <c r="I120" s="167" t="inlineStr">
        <is>
          <t>1</t>
        </is>
      </c>
      <c r="J120" s="166" t="inlineStr">
        <is>
          <t>✅ คำตอบที่ถูกต้อง: ข้อ ก. Sitagliptin 100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Sitagliptin 100 mg OD การเลือก Sitagliptin 100 mg OD เป็นคำตอบที่ถูกต้องตามแนวทางการรักษามาตรฐาน เนื่องจาก เป็น DPP-4 inhibitor เพิ่ม active GLP-1 แบบ glucose-dependent มี neutral effect ต่อน้ำหนักตัว และความเสี่ยงต่อ hypoglycemia ต่ำมาก แต่ต้องปรับ dose ตาม CrCl
🔍 ข้ออื่นผิดเพราะอะไร:
• ข้อ ข. (Liraglutide 1.2 mg SC OD): Liraglutide เป็น GLP-1 receptor agonist ออกฤทธิ์กระตุ้นการหลั่งอินซูลินตามระดับน้ำตาล ยับยั้งการหลั่ง Glucagon และชะลอการบีบตัวของกระเพาะอาหาร
• ข้อ ค. (Levothyroxine 50 mcg OD): Levothyroxine เป็นฮอร์โมน T4 สังเคราะห์ ใช้ทดแทนในผู้ป่วย Hypothyroidism ข้อควรระวังคือการเกิด Thyrotoxicosis หากได้รับขนาดสูงเกินไป
• ข้อ ง. (Propylthiouracil 50 mg TID): Propylthiouracil (PTU) ยับยั้งเอนไซม์ Thyroid peroxidase และยับยั้งการเปลี่ยน T4 เป็น T3 ที่เนื้อเยื่อรอบนอก ใช้รักษาภาวะ Hyperthyroidism
• ข้อ จ. (Methimazole 10 mg OD): Methimazole ออกฤทธิ์ยับยั้งเอนไซม์ Thyroid peroxidase ยับยั้งการสังเคราะห์ฮอร์โมนไทรอยด์ ใช้รักษา Hyperthyroidism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DPP-4 Inhibitor Profile: เป็น weight-neutral, ความเสี่ยง hypoglycemia ต่ำเมื่อใช้เดี่ยวๆ แต่ต้องปรับลด dose ตาม eGFR (ยกเว้น linagliptin ที่ไม่ต้องปรับ dose)</t>
        </is>
      </c>
      <c r="K120" s="166" t="inlineStr"/>
      <c r="L120" s="166" t="inlineStr">
        <is>
          <t>Endocrine</t>
        </is>
      </c>
      <c r="M120" s="166" t="inlineStr">
        <is>
          <t>Hypo/Hyperthyroidism</t>
        </is>
      </c>
      <c r="N120" s="165" t="inlineStr">
        <is>
          <t>Clinic</t>
        </is>
      </c>
      <c r="O120" s="166" t="inlineStr">
        <is>
          <t>ข้อ 28 (PLE_CC1_Practice_Exam.md)</t>
        </is>
      </c>
      <c r="P120" s="165" t="inlineStr">
        <is>
          <t>ข้อสอบจำลอง</t>
        </is>
      </c>
      <c r="Q120" s="165" t="inlineStr">
        <is>
          <t>Mock สภาเภสัชฯ Practice</t>
        </is>
      </c>
      <c r="R120" s="165" t="inlineStr"/>
    </row>
    <row r="121" ht="24" customHeight="1" s="49">
      <c r="A121" s="167" t="n">
        <v>119</v>
      </c>
      <c r="B121" s="166" t="inlineStr">
        <is>
          <t>ตอบ ง. ไทรอยด์ อาการที่พบได้มากที่สุดในคนที่มีอาการไทรอยด์เป็นพิษคือ อาการคอพอก ซึ่งเป็นอาการที่ต่อม ไทรอยด์โตขึ้น เห็นก้อนขนาดใหญ่ที่บริเวณคอ</t>
        </is>
      </c>
      <c r="C121" s="166" t="inlineStr"/>
      <c r="D121" s="166" t="inlineStr">
        <is>
          <t>Propylthiouracil 50 mg TID</t>
        </is>
      </c>
      <c r="E121" s="166" t="inlineStr">
        <is>
          <t>Methimazole 10 mg OD</t>
        </is>
      </c>
      <c r="F121" s="166" t="inlineStr">
        <is>
          <t>Pioglitazone 15 mg OD</t>
        </is>
      </c>
      <c r="G121" s="166" t="inlineStr">
        <is>
          <t>Insulin glargine 10 units SC HS</t>
        </is>
      </c>
      <c r="H121" s="166" t="inlineStr">
        <is>
          <t>Insulin lispro 4 units SC before meals</t>
        </is>
      </c>
      <c r="I121" s="167" t="inlineStr">
        <is>
          <t>1</t>
        </is>
      </c>
      <c r="J121" s="166" t="inlineStr">
        <is>
          <t>✅ คำตอบที่ถูกต้อง: ข้อ ก. Propylthiouracil 50 mg TID
💡 Background:
การบริบาลผู้ป่วยเบาหวานชนิดที่ 2 (T2DM) เน้นควบคุม HbA1c ควบคู่กับการเลือกยาที่มี cardiorenal protection ในผู้ป่วยที่มีโรคร่วม
🎯 ทำไมข้อนี้ถึงถูก:
Propylthiouracil 50 mg TID การเลือก Propylthiouracil 50 mg TID เป็นคำตอบที่ถูกต้องตามแนวทางการรักษามาตรฐาน เนื่องจาก เป็น Thionamide ยับยั้ง TPO และ peripheral conversion ของ T4 เป็น T3 เป็น drug of choice ในหญิงตั้งครรภ์ไตรมาสแรก (1st trimester) และ Thyroid storm แต่เสี่ยงต่อ severe hepatotoxicity
🔍 ข้ออื่นผิดเพราะอะไร:
• ข้อ ข. (Methimazole 10 mg OD): Methimazole ออกฤทธิ์ยับยั้งเอนไซม์ Thyroid peroxidase ยับยั้งการสังเคราะห์ฮอร์โมนไทรอยด์ ใช้รักษา Hyperthyroidism
• ข้อ ค. (Pioglitazone 15 mg OD): Pioglitazone เป็นยากลุ่ม Thiazolidinedione ออกฤทธิ์ผ่าน PPAR-gamma receptor ช่วยเพิ่ม Insulin sensitivity ที่เซลล์กล้ามเนื้อและไขมัน
• ข้อ ง. (Insulin glargine 10 units SC HS): Insulin glargine เป็น Basal insulin ออกฤทธิ์ยาว ไม่มีพีค ใช้เพื่อควบคุมระดับน้ำตาลพื้นฐาน (Fasting blood glucose)
• ข้อ จ. (Insulin lispro 4 units SC before meals): Insulin lispro เป็น Rapid-acting insulin ออกฤทธิ์เร็ว ใช้ฉีดก่อนอาหารเพื่อควบคุมระดับน้ำตาลหลังมื้ออาหาร (Postprandial glucose)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Pregnancy Timing: เป็น first-line ในไตรมาสแรกของการตั้งครรภ์ (1st trimester) เนื่องจาก MMI สัมพันธ์กับ embryopathy (aplasia cutis)
• Hepatotoxicity &amp; Agranulocytosis: มี Black Box Warning เรื่อง severe liver injury/liver failure และต้องเฝ้าระวัง agranulocytosis (เจ็บคอ มีไข้สูง)</t>
        </is>
      </c>
      <c r="K121" s="166" t="inlineStr"/>
      <c r="L121" s="166" t="inlineStr">
        <is>
          <t>Endocrine</t>
        </is>
      </c>
      <c r="M121" s="166" t="inlineStr">
        <is>
          <t>Hypo/Hyperthyroidism</t>
        </is>
      </c>
      <c r="N121" s="165" t="inlineStr">
        <is>
          <t>Clinic</t>
        </is>
      </c>
      <c r="O121" s="166" t="inlineStr">
        <is>
          <t>ข้อ 29 (PLE_CC1_Practice_Exam.md)</t>
        </is>
      </c>
      <c r="P121" s="165" t="inlineStr">
        <is>
          <t>ข้อสอบจำลอง</t>
        </is>
      </c>
      <c r="Q121" s="165" t="inlineStr">
        <is>
          <t>Mock สภาเภสัชฯ Practice</t>
        </is>
      </c>
      <c r="R121" s="165" t="inlineStr"/>
    </row>
    <row r="122" ht="24" customHeight="1" s="49">
      <c r="A122" s="167" t="n">
        <v>120</v>
      </c>
      <c r="B122" s="166" t="inlineStr">
        <is>
          <t>โรคตา หู จมูก คอ โดย นิสิตเภสัชชั้นป๊ที่ 4 รุ่นที่ 15 ร่วมกับ ฝ่ายวิชาการและวิชาชีพ สโมสรนิสิตคณะเภสัชศาสตร์ มหาวิทยาลัยมหาสารคาม จากกรณีศึกษาต่อไปนี้ จงตอบคำถามข้อ 1-2 ผู้ป่วยชายไทยคู่ อายุ 55 ปี มาพบแพทย์์ด้วยอาการเคืองตา น้ำตาไหลเจ็บตาไม่คัน ตาพร่ามองไม่ชัด มีขี้ตาสีเหลืองเขียว โดยมีอาการทั้งสองข้างเป็นมาแล้ว 3 วันผู้ป่วยมีโรคประจำตัวคือ โรคเบาหวานชนิดที่2 (Diabetic mellitus type 2;DM) อาการของผู้ป่วยข้างต้นเข้าได้กับโรค Bacterial conjunctivitis</t>
        </is>
      </c>
      <c r="C122" s="166" t="inlineStr"/>
      <c r="D122" s="166" t="inlineStr">
        <is>
          <t>Insulin glargine 10 units SC HS</t>
        </is>
      </c>
      <c r="E122" s="166" t="inlineStr">
        <is>
          <t>Insulin lispro 4 units SC before meals</t>
        </is>
      </c>
      <c r="F122" s="166" t="inlineStr">
        <is>
          <t>Dapagliflozin 10 mg OD</t>
        </is>
      </c>
      <c r="G122" s="166" t="inlineStr">
        <is>
          <t>Semaglutide 0.5 mg SC weekly</t>
        </is>
      </c>
      <c r="H122" s="166" t="inlineStr">
        <is>
          <t>Metformin 500 mg BID</t>
        </is>
      </c>
      <c r="I122" s="167" t="inlineStr">
        <is>
          <t>1</t>
        </is>
      </c>
      <c r="J122" s="166" t="inlineStr">
        <is>
          <t>✅ คำตอบที่ถูกต้อง: ข้อ ก. Insulin glargine 10 units SC HS
💡 Background:
การบริบาลผู้ป่วยเบาหวานชนิดที่ 2 (T2DM) เน้นควบคุม HbA1c ควบคู่กับการเลือกยาที่มี cardiorenal protection ในผู้ป่วยที่มีโรคร่วม
🎯 ทำไมข้อนี้ถึงถูก:
Insulin glargine 10 units SC HS การเลือก Insulin glargine 10 units SC HS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(Insulin lispro 4 units SC before meals): Insulin lispro เป็น Rapid-acting insulin ออกฤทธิ์เร็ว ใช้ฉีดก่อนอาหารเพื่อควบคุมระดับน้ำตาลหลังมื้ออาหาร (Postprandial glucose)
• ข้อ ค. (Dapagliflozin 10 mg OD): Dapagliflozin เป็นยากลุ่ม SGLT2 inhibitor ขับน้ำตาลออกทางปัสสาวะ มีผลข้างเคียงคือน้ำหนักลด ไม่ใช่น้ำหนักเพิ่ม
• ข้อ ง. (Semaglutide 0.5 mg SC weekly): Semaglutide เป็น GLP-1 receptor agonist มีทั้งรูปแบบฉีดและกิน ช่วยลดน้ำหนักและคุมน้ำตาล ไม่ทำให้น้ำหนักเพิ่ม
• ข้อ จ. (Metformin 500 mg BID): Metformin ออกฤทธิ์ยับยั้ง Gluconeogenesis ที่ตับ ไม่ทำให้น้ำหนักเพิ่ม และเป็น First-line drug สำหรับเบาหวานชนิดที่ 2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22" s="166" t="inlineStr"/>
      <c r="L122" s="166" t="inlineStr">
        <is>
          <t>Endocrine</t>
        </is>
      </c>
      <c r="M122" s="166" t="inlineStr">
        <is>
          <t>Diabetes mellitus</t>
        </is>
      </c>
      <c r="N122" s="165" t="inlineStr">
        <is>
          <t>Clinic</t>
        </is>
      </c>
      <c r="O122" s="166" t="inlineStr">
        <is>
          <t>ข้อ 8 (PLE_CC1_Practice_Exam.md)</t>
        </is>
      </c>
      <c r="P122" s="165" t="inlineStr">
        <is>
          <t>ข้อสอบจำลอง</t>
        </is>
      </c>
      <c r="Q122" s="165" t="inlineStr">
        <is>
          <t>Mock สภาเภสัชฯ Practice</t>
        </is>
      </c>
      <c r="R122" s="165" t="inlineStr"/>
    </row>
    <row r="123" ht="24" customHeight="1" s="49">
      <c r="A123" s="167" t="n">
        <v>121</v>
      </c>
      <c r="B123" s="166" t="inlineStr">
        <is>
          <t>สามปีต่อมา ผู้ป่วยมาพบแพทย์์ตามนัดในคลินิก DM ได้รับการวินิจฉัยว่าเป็น Open angle glaucoma ยา ในข้อใดที่มีกลไกการออกฤทธิ์ที่ใช้ในการรักษา Open angle glaucoma ต่างจากข้ออื่น</t>
        </is>
      </c>
      <c r="C123" s="166" t="inlineStr"/>
      <c r="D123" s="166" t="inlineStr">
        <is>
          <t>Timolol</t>
        </is>
      </c>
      <c r="E123" s="166" t="inlineStr">
        <is>
          <t>Pilocarpine</t>
        </is>
      </c>
      <c r="F123" s="166" t="inlineStr">
        <is>
          <t>Acetazolamide</t>
        </is>
      </c>
      <c r="G123" s="166" t="inlineStr">
        <is>
          <t>Betaxolol</t>
        </is>
      </c>
      <c r="H123" s="166" t="inlineStr">
        <is>
          <t>Brimonidine</t>
        </is>
      </c>
      <c r="I123" s="167" t="inlineStr">
        <is>
          <t>1</t>
        </is>
      </c>
      <c r="J123" s="166" t="inlineStr">
        <is>
          <t>✅ คำตอบที่ถูกต้อง: ข้อ ก. Timolol
💡 Background:
การบริบาลผู้ป่วยเบาหวานชนิดที่ 2 (T2DM) เน้นควบคุม HbA1c ควบคู่กับการเลือกยาที่มี cardiorenal protection ในผู้ป่วยที่มีโรคร่วม
🎯 ทำไมข้อนี้ถึงถูก:
Timolol การเลือก Timolol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(Pilocarpine): Pilocarpine เป็น Muscarinic agonist กระตุ้นการหดตัวของ Ciliary muscle เพิ่มการระบาย Aqueous humor
• ข้อ ค. (Acetazolamide): Acetazolamide เป็น Carbonic anhydrase inhibitor ลดการสร้าง Aqueous humor
• ข้อ ง. (Betaxolol): Betaxolol เป็น Beta-1 selective blocker ลดการสร้าง Aqueous humor
• ข้อ จ. (Brimonidine): Brimonidine เป็น Alpha-2 adrenergic agonist ช่วยลดการสร้างและเพิ่มการระบาย Aqueous humor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23" s="166" t="inlineStr"/>
      <c r="L123" s="166" t="inlineStr">
        <is>
          <t>Endocrine</t>
        </is>
      </c>
      <c r="M123" s="166" t="inlineStr">
        <is>
          <t>Diabetes mellitus</t>
        </is>
      </c>
      <c r="N123" s="165" t="inlineStr">
        <is>
          <t>Clinic</t>
        </is>
      </c>
      <c r="O123" s="166" t="inlineStr">
        <is>
          <t>ข้อ 2 (PLE_CC1_Practice_Exam.md)</t>
        </is>
      </c>
      <c r="P123" s="165" t="inlineStr">
        <is>
          <t>ข้อสอบจำลอง</t>
        </is>
      </c>
      <c r="Q123" s="165" t="inlineStr">
        <is>
          <t>Mock สภาเภสัชฯ Practice</t>
        </is>
      </c>
      <c r="R123" s="165" t="inlineStr"/>
    </row>
    <row r="124" ht="24" customHeight="1" s="49">
      <c r="A124" s="167" t="n">
        <v>122</v>
      </c>
      <c r="B124" s="166" t="inlineStr">
        <is>
          <t>ผู้ป่วยที่มีประวัติโรคเบาหวาน</t>
        </is>
      </c>
      <c r="C124" s="166" t="inlineStr"/>
      <c r="D124" s="166" t="inlineStr">
        <is>
          <t>Empagliflozin 10 mg OD</t>
        </is>
      </c>
      <c r="E124" s="166" t="inlineStr">
        <is>
          <t>Sitagliptin 100 mg OD</t>
        </is>
      </c>
      <c r="F124" s="166" t="inlineStr">
        <is>
          <t>Liraglutide 1.2 mg SC OD</t>
        </is>
      </c>
      <c r="G124" s="166" t="inlineStr">
        <is>
          <t>Levothyroxine 50 mcg OD</t>
        </is>
      </c>
      <c r="H124" s="166" t="inlineStr">
        <is>
          <t>Propylthiouracil 50 mg TID</t>
        </is>
      </c>
      <c r="I124" s="167" t="inlineStr">
        <is>
          <t>1</t>
        </is>
      </c>
      <c r="J124" s="166" t="inlineStr">
        <is>
          <t>✅ คำตอบที่ถูกต้อง: ข้อ ก. Empagliflozin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Empagliflozin 10 mg OD การเลือก Empagliflozin 10 mg OD เป็นคำตอบที่ถูกต้องตามแนวทางการรักษามาตรฐาน เนื่องจาก เป็น SGLT2 inhibitor ยับยั้งการดูดกลับ glucose ที่ไต มี cardiorenal benefit ชัดเจน (ลด HF hospitalization และชะลอ CKD progression) แต่เสี่ยงต่อ mycotic genital infection และ euglycemic DKA
🔍 ข้ออื่นผิดเพราะอะไร:
• ข้อ ข. (Sitagliptin 100 mg OD): Pilocarpine เป็นยากลุ่ม Cholinergic agonist ออกฤทธิ์หดตัว Ciliary muscle ทำให้เปิด Trabecular meshwork เพิ่มการไหลเวียน Aqueous humor
• ข้อ ค. (Liraglutide 1.2 mg SC OD): Acetazolamide เป็นยาลดการสร้าง Aqueous humor ผ่านการยับยั้งเอนไซม์ Carbonic anhydrase ที่ Ciliary epithelium
• ข้อ ง. (Levothyroxine 50 mcg OD): Betaxolol เป็น Beta-1 selective blocker ซึ่งออกฤทธิ์ลดการสร้าง Aqueous humor ผ่านการยับยั้ง Beta receptor ที่ Ciliary body
• ข้อ จ. (Propylthiouracil 50 mg TID): Brimonidine เป็น Alpha-2 agonist ที่ออกฤทธิ์ทั้งลดการสร้าง Aqueous humor และเพิ่ม Uveoscleral outflow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Cardio-Renal Benefit: เป็น SGLT2 inhibitor ที่ลด cardiovascular death และชะลอการเสื่อมของไต (renal outcome) ใน HFrEF, CKD และ DM
• Euglycemic DKA &amp; UTI: เสี่ยงต่อ euglycemic DKA ช่วงเจ็บป่วยรุนแรงหรือผ่าตัด และเพิ่มความเสี่ยง fungal genital infections และ UTI</t>
        </is>
      </c>
      <c r="K124" s="166" t="inlineStr"/>
      <c r="L124" s="166" t="inlineStr">
        <is>
          <t>Endocrine</t>
        </is>
      </c>
      <c r="M124" s="166" t="inlineStr">
        <is>
          <t>Diabetes mellitus</t>
        </is>
      </c>
      <c r="N124" s="165" t="inlineStr">
        <is>
          <t>Clinic</t>
        </is>
      </c>
      <c r="O124" s="166" t="inlineStr">
        <is>
          <t>ข้อ 3 (PLE_CC1_Practice_Exam.md)</t>
        </is>
      </c>
      <c r="P124" s="165" t="inlineStr">
        <is>
          <t>ข้อสอบจำลอง</t>
        </is>
      </c>
      <c r="Q124" s="165" t="inlineStr">
        <is>
          <t>Mock สภาเภสัชฯ Practice</t>
        </is>
      </c>
      <c r="R124" s="165" t="inlineStr"/>
    </row>
    <row r="125" ht="24" customHeight="1" s="49">
      <c r="A125" s="167" t="n">
        <v>123</v>
      </c>
      <c r="B125" s="166" t="inlineStr">
        <is>
          <t>กระตุ้นการหลั่ง insulin จาก pancreatic beta cells</t>
        </is>
      </c>
      <c r="C125" s="166" t="inlineStr"/>
      <c r="D125" s="166" t="inlineStr">
        <is>
          <t>Levothyroxine 50 mcg OD</t>
        </is>
      </c>
      <c r="E125" s="166" t="inlineStr">
        <is>
          <t>Propylthiouracil 50 mg TID</t>
        </is>
      </c>
      <c r="F125" s="166" t="inlineStr">
        <is>
          <t>Methimazole 10 mg OD</t>
        </is>
      </c>
      <c r="G125" s="166" t="inlineStr">
        <is>
          <t>Pioglitazone 15 mg OD</t>
        </is>
      </c>
      <c r="H125" s="166" t="inlineStr">
        <is>
          <t>Insulin glargine 10 units SC HS</t>
        </is>
      </c>
      <c r="I125" s="167" t="inlineStr">
        <is>
          <t>1</t>
        </is>
      </c>
      <c r="J125" s="166" t="inlineStr">
        <is>
          <t>✅ คำตอบที่ถูกต้อง: ข้อ ก. Levothyroxine 50 mcg OD
💡 Background:
การบริบาลผู้ป่วยเบาหวานชนิดที่ 2 (T2DM) เน้นควบคุม HbA1c ควบคู่กับการเลือกยาที่มี cardiorenal protection ในผู้ป่วยที่มีโรคร่วม
🎯 ทำไมข้อนี้ถึงถูก:
Levothyroxine 50 mcg OD การเลือก Levothyroxine 50 mcg OD เป็นคำตอบที่ถูกต้องตามแนวทางการรักษามาตรฐาน เนื่องจาก เป็น synthetic T4 สำหรับ hypothyroidism ต้องรับประทานก่อนอาหารเช้า 30-60 นาที ตอนท้องว่าง พร้อมน้ำเปล่า หลีกเลี่ยงการทานพร้อม calcium/iron supplements
🔍 ข้ออื่นผิดเพราะอะไร:
• ข้อ ข. (Propylthiouracil 50 mg TID): Propylthiouracil (PTU) ยับยั้งเอนไซม์ Thyroid peroxidase และยับยั้งการเปลี่ยน T4 เป็น T3 ที่เนื้อเยื่อรอบนอก ใช้รักษาภาวะ Hyperthyroidism
• ข้อ ค. (Methimazole 10 mg OD): Methimazole ออกฤทธิ์ยับยั้งเอนไซม์ Thyroid peroxidase ยับยั้งการสังเคราะห์ฮอร์โมนไทรอยด์ ใช้รักษา Hyperthyroidism
• ข้อ ง. (Pioglitazone 15 mg OD): Pioglitazone เป็นยากลุ่ม Thiazolidinedione ออกฤทธิ์ผ่าน PPAR-gamma receptor ช่วยเพิ่ม Insulin sensitivity ที่เซลล์กล้ามเนื้อและไขมัน
• ข้อ จ. (Insulin glargine 10 units SC HS): Insulin glargine เป็น Basal insulin ออกฤทธิ์ยาว ไม่มีพีค ใช้เพื่อควบคุมระดับน้ำตาลพื้นฐาน (Fasting blood glucose)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Strict Administration: รับประทานตอนเช้าตอนท้องว่าง ก่อนอาหารและเครื่องดื่มอย่างน้อย 30-60 นาที ด้วยน้ำเปล่าเต็มแก้ว
• Chelation DDI: เว้นระยะห่างอย่างน้อย 4 ชั่วโมงจากยาลดกรด, Calcium, Iron, Sucralfate และ Cholestyramine
• TSH Monitoring: ตรวจติดตาม serum TSH ทุก 6-8 สัปดาห์หลังเริ่มยาหรือปรับขนาดยา</t>
        </is>
      </c>
      <c r="K125" s="166" t="inlineStr"/>
      <c r="L125" s="166" t="inlineStr">
        <is>
          <t>Endocrine</t>
        </is>
      </c>
      <c r="M125" s="166" t="inlineStr">
        <is>
          <t>Diabetes mellitus</t>
        </is>
      </c>
      <c r="N125" s="165" t="inlineStr">
        <is>
          <t>Clinic</t>
        </is>
      </c>
      <c r="O125" s="166" t="inlineStr">
        <is>
          <t>ข้อ 3 (PLE_CC1_Key_Rx20_UBU.md)</t>
        </is>
      </c>
      <c r="P125" s="165" t="inlineStr">
        <is>
          <t>ข้อสอบจำลอง</t>
        </is>
      </c>
      <c r="Q125" s="165" t="inlineStr">
        <is>
          <t>Mock Rx20 UBU</t>
        </is>
      </c>
      <c r="R125" s="165" t="inlineStr"/>
    </row>
    <row r="126" ht="24" customHeight="1" s="49">
      <c r="A126" s="167" t="n">
        <v>124</v>
      </c>
      <c r="B126" s="166" t="inlineStr">
        <is>
          <t>ข้อใดไม่ใช่อาการแทรกซ้อนของโรคเบาหวาน เ%นHlme Metformm AวยลดMหNกOวใด</t>
        </is>
      </c>
      <c r="C126" s="166" t="inlineStr"/>
      <c r="D126" s="166" t="inlineStr">
        <is>
          <t>- - sulfonyl Ohea กระPนการหQง lhsulmi หกbeta - all ในOบRอน</t>
        </is>
      </c>
      <c r="E126" s="166" t="inlineStr">
        <is>
          <t>Insulin glargine 10 units SC HS</t>
        </is>
      </c>
      <c r="F126" s="166" t="inlineStr">
        <is>
          <t>Insulin lispro 4 units SC before meals</t>
        </is>
      </c>
      <c r="G126" s="166" t="inlineStr">
        <is>
          <t>Dapagliflozin 10 mg OD</t>
        </is>
      </c>
      <c r="H126" s="166" t="inlineStr">
        <is>
          <t>Semaglutide 0.5 mg SC weekly</t>
        </is>
      </c>
      <c r="I126" s="167" t="inlineStr">
        <is>
          <t>1</t>
        </is>
      </c>
      <c r="J126" s="166" t="inlineStr">
        <is>
          <t>✅ คำตอบที่ถูกต้อง: ข้อ ก. - - sulfonyl Ohea กระPนการหQง lhsulmi หกbeta - all ในOบRอน
💡 Background:
การบริบาลผู้ป่วยเบาหวานชนิดที่ 2 (T2DM) เน้นควบคุม HbA1c ควบคู่กับการเลือกยาที่มี cardiorenal protection ในผู้ป่วยที่มีโรคร่วม
🎯 ทำไมข้อนี้ถึงถูก:
- - sulfonyl Ohea กระPนการหQง lhsulmi หกbeta - all ในOบRอน - - sulfonyl Ohea กระ P นการห Q ง lhsulmi หก beta - all ใน O บ R อน - - sulfonyl Ohea กระ P นการห Q ง lhsulmi หก beta - all ใน O บ R อน - - sulfonyl Ohea กระ P นการห Q ง lhsulmi หก beta - all ใน O บ R อน - - sulfonyl Ohea กระ P นการห Q ง lhsulmi หก beta - all ใน O บ R อน การเลือก - - sulfonyl Ohea กระ P นการห Q ง lhsulmi หก beta - all ใน O บ R อน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(Insulin glargine 10 units SC HS): Insulin glargine เป็น Basal insulin ออกฤทธิ์ยาว ไม่มีพีค ใช้เพื่อควบคุมระดับน้ำตาลพื้นฐาน (Fasting blood glucose)
• ข้อ ค. (Insulin lispro 4 units SC before meals): Insulin lispro เป็น Rapid-acting insulin ออกฤทธิ์เร็ว ใช้ฉีดก่อนอาหารเพื่อควบคุมระดับน้ำตาลหลังมื้ออาหาร (Postprandial glucose)
• ข้อ ง. (Dapagliflozin 10 mg OD): Dapagliflozin เป็นยากลุ่ม SGLT2 inhibitor ขับน้ำตาลออกทางปัสสาวะ มีผลข้างเคียงคือน้ำหนักลด ไม่ใช่น้ำหนักเพิ่ม
• ข้อ จ. (Semaglutide 0.5 mg SC weekly): Semaglutide เป็น GLP-1 receptor agonist มีทั้งรูปแบบฉีดและกิน ช่วยลดน้ำหนักและคุมน้ำตาล ไม่ทำให้น้ำหนักเพิ่ม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26" s="166" t="inlineStr"/>
      <c r="L126" s="166" t="inlineStr">
        <is>
          <t>Endocrine</t>
        </is>
      </c>
      <c r="M126" s="166" t="inlineStr">
        <is>
          <t>Diabetes mellitus</t>
        </is>
      </c>
      <c r="N126" s="165" t="inlineStr">
        <is>
          <t>Clinic</t>
        </is>
      </c>
      <c r="O126" s="166" t="inlineStr">
        <is>
          <t>ข้อ 48 (PLE_CC1_Key_Rx20_UBU.md)</t>
        </is>
      </c>
      <c r="P126" s="165" t="inlineStr">
        <is>
          <t>ข้อสอบจำลอง</t>
        </is>
      </c>
      <c r="Q126" s="165" t="inlineStr">
        <is>
          <t>Mock Rx20 UBU</t>
        </is>
      </c>
      <c r="R126" s="165" t="inlineStr"/>
    </row>
    <row r="127" ht="24" customHeight="1" s="49">
      <c r="A127" s="167" t="n">
        <v>125</v>
      </c>
      <c r="B127" s="166" t="inlineStr">
        <is>
          <t>ทำ DMSO เมื่อมีอาการปวดเป็นเวลา 7 วัน</t>
        </is>
      </c>
      <c r="C127" s="166" t="inlineStr"/>
      <c r="D127" s="166" t="inlineStr">
        <is>
          <t>Dapagliflozin 10 mg OD</t>
        </is>
      </c>
      <c r="E127" s="166" t="inlineStr">
        <is>
          <t>Semaglutide 0.5 mg SC weekly</t>
        </is>
      </c>
      <c r="F127" s="166" t="inlineStr">
        <is>
          <t>Metformin 500 mg BID</t>
        </is>
      </c>
      <c r="G127" s="166" t="inlineStr">
        <is>
          <t>Glipizide 5 mg OD</t>
        </is>
      </c>
      <c r="H127" s="166" t="inlineStr">
        <is>
          <t>Empagliflozin 10 mg OD</t>
        </is>
      </c>
      <c r="I127" s="167" t="inlineStr">
        <is>
          <t>1</t>
        </is>
      </c>
      <c r="J127" s="166" t="inlineStr">
        <is>
          <t>✅ คำตอบที่ถูกต้อง: ข้อ ก. Dapagliflozin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Dapagliflozin 10 mg OD การเลือก Dapagliflozin 10 mg OD เป็นคำตอบที่ถูกต้องตามแนวทางการรักษามาตรฐาน เนื่องจาก เป็น SGLT2 inhibitor ได้รับการรับรองใน HFrEF, CKD และ T2DM เด่นชัดในด้าน renal &amp; cardiovascular protective efficacy
🔍 ข้ออื่นผิดเพราะอะไร:
• ข้อ ข. (Semaglutide 0.5 mg SC weekly): เป็น GLP-1 receptor agonist มี efficacy สูงมากในการลด HbA1c, ลดน้ำหนักตัว และลด major adverse cardiovascular events (MACE) แต่ contraindication ในผู้มีประวัติ Medullary thyroid carcinoma หรือ MEN 2
• ข้อ ค.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ง. (Glipizide 5 mg OD): เป็น Second-generation Sulfonylurea กระตุ้น insulin secretion เสี่ยงต่อ hypoglycemia และ weight gain ขับออกทางตับเด่นกว่า glibenclamide จึงปลอดภัยกว่าในผู้สูงอายุ/CKD
• ข้อ จ. (Empagliflozin 10 mg OD): เป็น SGLT2 inhibitor ยับยั้งการดูดกลับ glucose ที่ไต มี cardiorenal benefit ชัดเจน (ลด HF hospitalization และชะลอ CKD progression) แต่เสี่ยงต่อ mycotic genital infection และ euglycemic DKA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Indication Scope: ได้รับการรับรองทั้ง T2D, HFrEF, HFpEF และ CKD โดยให้ประโยชน์ทางหัวใจและไตเด่นชัด
• Hydration Advice: มีฤทธิ์ osmotic diuresis เล็กน้อย แนะนำดื่มน้ำเพียงพอเพื่อป้องกัน volume depletion และ hypotension</t>
        </is>
      </c>
      <c r="K127" s="166" t="inlineStr"/>
      <c r="L127" s="166" t="inlineStr">
        <is>
          <t>Endocrine</t>
        </is>
      </c>
      <c r="M127" s="166" t="inlineStr">
        <is>
          <t>Diabetes mellitus</t>
        </is>
      </c>
      <c r="N127" s="165" t="inlineStr">
        <is>
          <t>Clinic</t>
        </is>
      </c>
      <c r="O127" s="166" t="inlineStr">
        <is>
          <t>ข้อ 4 (PLE_CC1_Key_Rx20_UBU.md)</t>
        </is>
      </c>
      <c r="P127" s="165" t="inlineStr">
        <is>
          <t>ข้อสอบจำลอง</t>
        </is>
      </c>
      <c r="Q127" s="165" t="inlineStr">
        <is>
          <t>Mock Rx20 UBU</t>
        </is>
      </c>
      <c r="R127" s="165" t="inlineStr"/>
    </row>
    <row r="128" ht="24" customHeight="1" s="49">
      <c r="A128" s="167" t="n">
        <v>126</v>
      </c>
      <c r="B128" s="166" t="inlineStr">
        <is>
          <t>Insulin ควรใช้เป็นลำดับแแรกในการเริ่มรักษาผู้ป่วยเบาหวานชนิดที่ 2 หากไม่มีข้อห้ามใช้</t>
        </is>
      </c>
      <c r="C128" s="166" t="inlineStr"/>
      <c r="D128" s="166" t="inlineStr">
        <is>
          <t>Glipizide 5 mg OD</t>
        </is>
      </c>
      <c r="E128" s="166" t="inlineStr">
        <is>
          <t>Empagliflozin 10 mg OD</t>
        </is>
      </c>
      <c r="F128" s="166" t="inlineStr">
        <is>
          <t>Sitagliptin 100 mg OD</t>
        </is>
      </c>
      <c r="G128" s="166" t="inlineStr">
        <is>
          <t>Liraglutide 1.2 mg SC OD</t>
        </is>
      </c>
      <c r="H128" s="166" t="inlineStr">
        <is>
          <t>Levothyroxine 50 mcg OD</t>
        </is>
      </c>
      <c r="I128" s="167" t="inlineStr">
        <is>
          <t>5</t>
        </is>
      </c>
      <c r="J128" s="166" t="inlineStr">
        <is>
          <t>✅ คำตอบที่ถูกต้อง: ข้อ จ. Levothyroxine 50 mcg OD
💡 Background:
การบริบาลผู้ป่วยเบาหวานชนิดที่ 2 (T2DM) เน้นควบคุม HbA1c ควบคู่กับการเลือกยาที่มี cardiorenal protection ในผู้ป่วยที่มีโรคร่วม
🎯 ทำไมข้อนี้ถึงถูก:
Levothyroxine 50 mcg OD การเลือก Levothyroxine 50 mcg OD เป็นคำตอบที่ถูกต้องตามแนวทางการรักษามาตรฐาน เนื่องจาก เป็น synthetic T4 สำหรับ hypothyroidism ต้องรับประทานก่อนอาหารเช้า 30-60 นาที ตอนท้องว่าง พร้อมน้ำเปล่า หลีกเลี่ยงการทานพร้อม calcium/iron supplements
🔍 ข้ออื่นผิดเพราะอะไร:
• ข้อ ก. (Glipizide 5 mg OD): Glipizide เป็นยากลุ่ม Sulfonylurea ที่ออกฤทธิ์ปิด K-ATP channel บนเบต้าเซลล์ ทำให้กระตุ้นการหลั่งอินซูลิน ใช้สำหรับเบาหวานชนิดที่ 2 เท่านั้น
• ข้อ ข. (Empagliflozin 10 mg OD): Empagliflozin เป็นยากลุ่ม SGLT2 inhibitor ออกฤทธิ์ยับยั้งการดูดกลับน้ำตาลที่ท่อไตส่วนต้น ขับน้ำตาลออกทางปัสสาวะ
• ข้อ ค. (Sitagliptin 100 mg OD): Sitagliptin เป็นยากลุ่ม DPP-4 inhibitor ช่วยยับยั้งเอนไซม์ที่ทำลาย GLP-1 ทำให้ฮอร์โมน Incretin ทำงานได้นานขึ้น
• ข้อ ง. (Liraglutide 1.2 mg SC OD): Liraglutide เป็น GLP-1 receptor agonist ออกฤทธิ์กระตุ้นการหลั่งอินซูลินตามระดับน้ำตาล ยับยั้งการหลั่ง Glucagon และชะลอการบีบตัวของกระเพาะอาหาร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Strict Administration: รับประทานตอนเช้าตอนท้องว่าง ก่อนอาหารและเครื่องดื่มอย่างน้อย 30-60 นาที ด้วยน้ำเปล่าเต็มแก้ว
• Chelation DDI: เว้นระยะห่างอย่างน้อย 4 ชั่วโมงจากยาลดกรด, Calcium, Iron, Sucralfate และ Cholestyramine
• TSH Monitoring: ตรวจติดตาม serum TSH ทุก 6-8 สัปดาห์หลังเริ่มยาหรือปรับขนาดยา</t>
        </is>
      </c>
      <c r="K128" s="166" t="inlineStr"/>
      <c r="L128" s="166" t="inlineStr">
        <is>
          <t>Endocrine</t>
        </is>
      </c>
      <c r="M128" s="166" t="inlineStr">
        <is>
          <t>Diabetes mellitus</t>
        </is>
      </c>
      <c r="N128" s="165" t="inlineStr">
        <is>
          <t>Clinic</t>
        </is>
      </c>
      <c r="O128" s="166" t="inlineStr">
        <is>
          <t>ข้อ 4 (PLE_CC1_Key_Rx20_UBU.md)</t>
        </is>
      </c>
      <c r="P128" s="165" t="inlineStr">
        <is>
          <t>ข้อสอบจำลอง</t>
        </is>
      </c>
      <c r="Q128" s="165" t="inlineStr">
        <is>
          <t>Mock Rx20 UBU</t>
        </is>
      </c>
      <c r="R128" s="165" t="inlineStr"/>
    </row>
    <row r="129" ht="24" customHeight="1" s="49">
      <c r="A129" s="167" t="n">
        <v>127</v>
      </c>
      <c r="B129" s="166" t="inlineStr">
        <is>
          <t>ต่อมาผู้ป่วยมีผลตรวจร่างกายดังนี้ FBS 164 mg/dl, HbA1c 9.5 %, BUN 12, Scr 0.8, AST 210, ALT 250 ยาในข้อใดสามารถใช้ได้ปลอดภัยในผู้ป่วยรายนี้</t>
        </is>
      </c>
      <c r="C129" s="166" t="inlineStr"/>
      <c r="D129" s="166" t="inlineStr">
        <is>
          <t>Liraglutide 1.2 mg SC OD</t>
        </is>
      </c>
      <c r="E129" s="166" t="inlineStr">
        <is>
          <t>Levothyroxine 50 mcg OD</t>
        </is>
      </c>
      <c r="F129" s="166" t="inlineStr">
        <is>
          <t>Propylthiouracil 50 mg TID</t>
        </is>
      </c>
      <c r="G129" s="166" t="inlineStr">
        <is>
          <t>Methimazole 10 mg OD</t>
        </is>
      </c>
      <c r="H129" s="166" t="inlineStr">
        <is>
          <t>Pioglitazone 15 mg OD</t>
        </is>
      </c>
      <c r="I129" s="167" t="inlineStr">
        <is>
          <t>1</t>
        </is>
      </c>
      <c r="J129" s="166" t="inlineStr">
        <is>
          <t>✅ คำตอบที่ถูกต้อง: ข้อ ก. Liraglutide 1.2 mg SC OD
💡 Background:
การบริบาลผู้ป่วยเบาหวานชนิดที่ 2 (T2DM) เน้นควบคุม HbA1c ควบคู่กับการเลือกยาที่มี cardiorenal protection ในผู้ป่วยที่มีโรคร่วม
🎯 ทำไมข้อนี้ถึงถูก:
Liraglutide 1.2 mg SC OD การเลือก Liraglutide 1.2 mg SC OD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(Levothyroxine 50 mcg OD): เป็น synthetic T4 สำหรับ hypothyroidism ต้องรับประทานก่อนอาหารเช้า 30-60 นาที ตอนท้องว่าง พร้อมน้ำเปล่า หลีกเลี่ยงการทานพร้อม calcium/iron supplements
• ข้อ ค. (Propylthiouracil 50 mg TID): เป็น Thionamide ยับยั้ง TPO และ peripheral conversion ของ T4 เป็น T3 เป็น drug of choice ในหญิงตั้งครรภ์ไตรมาสแรก (1st trimester) และ Thyroid storm แต่เสี่ยงต่อ severe hepatotoxicity
• ข้อ ง. (Methimazole 10 mg OD): เป็น Thionamide ที่เป็น first-line ใน Graves disease ทั่วไปเนื่องจากมี efficacy สูงกว่าและตับเป็นพิษน้อยกว่า PTU แต่ห้ามใช้ใน 1st trimester of pregnancy (เสี่ยง aplasia cutis)
• ข้อ จ. (Pioglitazone 15 mg OD): เป็น Thiazolidinedione (PPAR-gamma agonist) เพิ่ม insulin sensitivity ที่กล้ามเนื้อและตับ แต่มีข้อห้ามใช้ใน Heart Failure (NYHA class III-IV) เพราะทำให้น้ำคั่ง (fluid retention/edema)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GLP-1 RA Weight &amp; CV: ลดอัตราการเกิด MACE และช่วยลดน้ำหนักเด่นชัด ฉีด SC วันละครั้ง
• Contraindications: ห้ามใช้ในผู้ที่มีประวัติส่วนตัวหรือครอบครัวเป็น Medullary Thyroid Carcinoma (MTC) หรือ MEN 2 และระวัง acute pancreatitis</t>
        </is>
      </c>
      <c r="K129" s="166" t="inlineStr"/>
      <c r="L129" s="166" t="inlineStr">
        <is>
          <t>Endocrine</t>
        </is>
      </c>
      <c r="M129" s="166" t="inlineStr">
        <is>
          <t>Diabetes mellitus</t>
        </is>
      </c>
      <c r="N129" s="165" t="inlineStr">
        <is>
          <t>Clinic</t>
        </is>
      </c>
      <c r="O129" s="166" t="inlineStr">
        <is>
          <t>ข้อ 6 (PLE_CC1_Key_Rx20_UBU.md)</t>
        </is>
      </c>
      <c r="P129" s="165" t="inlineStr">
        <is>
          <t>ข้อสอบจำลอง</t>
        </is>
      </c>
      <c r="Q129" s="165" t="inlineStr">
        <is>
          <t>Mock Rx20 UBU</t>
        </is>
      </c>
      <c r="R129" s="165" t="inlineStr"/>
    </row>
    <row r="130" ht="24" customHeight="1" s="49">
      <c r="A130" s="167" t="n">
        <v>128</v>
      </c>
      <c r="B130" s="166" t="inlineStr">
        <is>
          <t>จัดเป็น intermediate insulin</t>
        </is>
      </c>
      <c r="C130" s="166" t="inlineStr"/>
      <c r="D130" s="166" t="inlineStr">
        <is>
          <t>Methimazole 10 mg OD</t>
        </is>
      </c>
      <c r="E130" s="166" t="inlineStr">
        <is>
          <t>Pioglitazone 15 mg OD</t>
        </is>
      </c>
      <c r="F130" s="166" t="inlineStr">
        <is>
          <t>Insulin glargine 10 units SC HS</t>
        </is>
      </c>
      <c r="G130" s="166" t="inlineStr">
        <is>
          <t>Insulin lispro 4 units SC before meals</t>
        </is>
      </c>
      <c r="H130" s="166" t="inlineStr">
        <is>
          <t>Dapagliflozin 10 mg OD</t>
        </is>
      </c>
      <c r="I130" s="167" t="inlineStr">
        <is>
          <t>1</t>
        </is>
      </c>
      <c r="J130" s="166" t="inlineStr">
        <is>
          <t>✅ คำตอบที่ถูกต้อง: ข้อ ก. Methimazole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Methimazole 10 mg OD การเลือก Methimazole 10 mg OD เป็นคำตอบที่ถูกต้องตามแนวทางการรักษามาตรฐาน เนื่องจาก เป็น Thionamide ที่เป็น first-line ใน Graves disease ทั่วไปเนื่องจากมี efficacy สูงกว่าและตับเป็นพิษน้อยกว่า PTU แต่ห้ามใช้ใน 1st trimester of pregnancy (เสี่ยง aplasia cutis)
🔍 ข้ออื่นผิดเพราะอะไร:
• ข้อ ข. (Pioglitazone 15 mg OD): Pioglitazone เป็นยากลุ่ม Thiazolidinedione ออกฤทธิ์ผ่าน PPAR-gamma receptor ช่วยเพิ่ม Insulin sensitivity ที่เซลล์กล้ามเนื้อและไขมัน
• ข้อ ค. (Insulin glargine 10 units SC HS): Insulin glargine เป็น Basal insulin ออกฤทธิ์ยาว ไม่มีพีค ใช้เพื่อควบคุมระดับน้ำตาลพื้นฐาน (Fasting blood glucose)
• ข้อ ง. (Insulin lispro 4 units SC before meals): Insulin lispro เป็น Rapid-acting insulin ออกฤทธิ์เร็ว ใช้ฉีดก่อนอาหารเพื่อควบคุมระดับน้ำตาลหลังมื้ออาหาร (Postprandial glucose)
• ข้อ จ. (Dapagliflozin 10 mg OD): Dapagliflozin เป็นยากลุ่ม SGLT2 inhibitor ขับน้ำตาลออกทางปัสสาวะ มีผลข้างเคียงคือน้ำหนักลด ไม่ใช่น้ำหนักเพิ่ม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First-line Hyperthyroid: เป็น first-line ใน non-pregnant adults และไตรมาส 2-3 ของการตั้งครรภ์ เนื่องจาก efficacy สูงและพิษต่อตับต่ำกว่า PTU
• Agranulocytosis Alert: หากมีไข้ เจ็บคอฉับพลัน ให้หยุดยาทันทีและตรวจ CBC with differential เพื่อดู absolute neutrophil count</t>
        </is>
      </c>
      <c r="K130" s="166" t="inlineStr"/>
      <c r="L130" s="166" t="inlineStr">
        <is>
          <t>Endocrine</t>
        </is>
      </c>
      <c r="M130" s="166" t="inlineStr">
        <is>
          <t>Diabetes mellitus</t>
        </is>
      </c>
      <c r="N130" s="165" t="inlineStr">
        <is>
          <t>Clinic</t>
        </is>
      </c>
      <c r="O130" s="166" t="inlineStr">
        <is>
          <t>ข้อ 3 (PLE_CC1_Key_Rx20_UBU.md)</t>
        </is>
      </c>
      <c r="P130" s="165" t="inlineStr">
        <is>
          <t>ข้อสอบจำลอง</t>
        </is>
      </c>
      <c r="Q130" s="165" t="inlineStr">
        <is>
          <t>Mock Rx20 UBU</t>
        </is>
      </c>
      <c r="R130" s="165" t="inlineStr"/>
    </row>
    <row r="131" ht="24" customHeight="1" s="49">
      <c r="A131" s="167" t="n">
        <v>129</v>
      </c>
      <c r="B131" s="166" t="inlineStr">
        <is>
          <t>มี Zn ในตำรับ Intermediate-acting insulin เป็นอินซูลินที่มีลักษณะขุ่น และไม่สามรถฉีดเข้าทางหลอดเลือดดำ สามารถแบ่งไดเ้ป็น 2 ประเภทคือ</t>
        </is>
      </c>
      <c r="C131" s="166" t="inlineStr"/>
      <c r="D131" s="166" t="inlineStr">
        <is>
          <t>Insulin lispro 4 units SC before meals</t>
        </is>
      </c>
      <c r="E131" s="166" t="inlineStr">
        <is>
          <t>Dapagliflozin 10 mg OD</t>
        </is>
      </c>
      <c r="F131" s="166" t="inlineStr">
        <is>
          <t>Semaglutide 0.5 mg SC weekly</t>
        </is>
      </c>
      <c r="G131" s="166" t="inlineStr">
        <is>
          <t>Metformin 500 mg BID</t>
        </is>
      </c>
      <c r="H131" s="166" t="inlineStr">
        <is>
          <t>Glipizide 5 mg OD</t>
        </is>
      </c>
      <c r="I131" s="167" t="inlineStr">
        <is>
          <t>1</t>
        </is>
      </c>
      <c r="J131" s="166" t="inlineStr">
        <is>
          <t>✅ คำตอบที่ถูกต้อง: ข้อ ก. Insulin lispro 4 units SC before meals
💡 Background:
การบริบาลผู้ป่วยเบาหวานชนิดที่ 2 (T2DM) เน้นควบคุม HbA1c ควบคู่กับการเลือกยาที่มี cardiorenal protection ในผู้ป่วยที่มีโรคร่วม
🎯 ทำไมข้อนี้ถึงถูก:
Insulin lispro 4 units SC before meals การเลือก Insulin lispro 4 units SC before meals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(Dapagliflozin 10 mg OD): เป็น SGLT2 inhibitor ได้รับการรับรองใน HFrEF, CKD และ T2DM เด่นชัดในด้าน renal &amp; cardiovascular protective efficacy
• ข้อ ค. (Semaglutide 0.5 mg SC weekly): เป็น GLP-1 receptor agonist มี efficacy สูงมากในการลด HbA1c, ลดน้ำหนักตัว และลด major adverse cardiovascular events (MACE) แต่ contraindication ในผู้มีประวัติ Medullary thyroid carcinoma หรือ MEN 2
• ข้อ ง.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จ. (Glipizide 5 mg OD): เป็น Second-generation Sulfonylurea กระตุ้น insulin secretion เสี่ยงต่อ hypoglycemia และ weight gain ขับออกทางตับเด่นกว่า glibenclamide จึงปลอดภัยกว่าในผู้สูงอายุ/CKD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31" s="166" t="inlineStr"/>
      <c r="L131" s="166" t="inlineStr">
        <is>
          <t>Endocrine</t>
        </is>
      </c>
      <c r="M131" s="166" t="inlineStr">
        <is>
          <t>Diabetes mellitus</t>
        </is>
      </c>
      <c r="N131" s="165" t="inlineStr">
        <is>
          <t>Clinic</t>
        </is>
      </c>
      <c r="O131" s="166" t="inlineStr">
        <is>
          <t>ข้อ 5 (PLE_CC1_Key_Rx20_UBU.md)</t>
        </is>
      </c>
      <c r="P131" s="165" t="inlineStr">
        <is>
          <t>ข้อสอบจำลอง</t>
        </is>
      </c>
      <c r="Q131" s="165" t="inlineStr">
        <is>
          <t>Mock Rx20 UBU</t>
        </is>
      </c>
      <c r="R131" s="165" t="inlineStr"/>
    </row>
    <row r="132" ht="24" customHeight="1" s="49">
      <c r="A132" s="167" t="n">
        <v>130</v>
      </c>
      <c r="B132" s="166" t="inlineStr">
        <is>
          <t>Lente insulin ใช้สังกะสี(Zinc) เป็นสารที่ทำ ใหอินซูลินออกฤทธิ์นานขึ้น ระยะเวลาของการออกฤทธิ์ช้ากว่า NPH insulin เล็กน้อยโดยเริ่มออกฤทธิ์ภายใน 3-4 ชั่วโมง อ่านเพิ่มเติม: https://med.mahidol.ac.th/med/sites/default/files/public/pdf/medicinebook1/insulin.pdf 10.ให้ฉลากยาแผนโบราณมาแล้วถามว่าข้อใดผิด ชือยา….ใช้รักษา…… ส่วนประกอบ…….. ผลิตโดย……………. ี3G2554 ิั? ี24</t>
        </is>
      </c>
      <c r="C132" s="166" t="inlineStr"/>
      <c r="D132" s="166" t="inlineStr">
        <is>
          <t>Metformin 500 mg BID</t>
        </is>
      </c>
      <c r="E132" s="166" t="inlineStr">
        <is>
          <t>Glipizide 5 mg OD</t>
        </is>
      </c>
      <c r="F132" s="166" t="inlineStr">
        <is>
          <t>Empagliflozin 10 mg OD</t>
        </is>
      </c>
      <c r="G132" s="166" t="inlineStr">
        <is>
          <t>Sitagliptin 100 mg OD</t>
        </is>
      </c>
      <c r="H132" s="166" t="inlineStr">
        <is>
          <t>Liraglutide 1.2 mg SC OD</t>
        </is>
      </c>
      <c r="I132" s="167" t="inlineStr">
        <is>
          <t>1</t>
        </is>
      </c>
      <c r="J132" s="166" t="inlineStr">
        <is>
          <t>✅ คำตอบที่ถูกต้อง: ข้อ ก. Metformin 500 mg BID
💡 Background:
การบริบาลผู้ป่วยเบาหวานชนิดที่ 2 (T2DM) เน้นควบคุม HbA1c ควบคู่กับการเลือกยาที่มี cardiorenal protection ในผู้ป่วยที่มีโรคร่วม
🎯 ทำไมข้อนี้ถึงถูก:
Metformin 500 mg BID การเลือก Metformin 500 mg BID เป็นคำตอบที่ถูกต้องตามแนวทางการรักษามาตรฐาน เนื่องจาก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ข้ออื่นผิดเพราะอะไร:
• ข้อ ข. (Glipizide 5 mg OD): Glipizide เป็นยากลุ่ม Sulfonylurea ที่ออกฤทธิ์ปิด K-ATP channel บนเบต้าเซลล์ ทำให้กระตุ้นการหลั่งอินซูลิน ใช้สำหรับเบาหวานชนิดที่ 2 เท่านั้น
• ข้อ ค. (Empagliflozin 10 mg OD): Empagliflozin เป็นยากลุ่ม SGLT2 inhibitor ออกฤทธิ์ยับยั้งการดูดกลับน้ำตาลที่ท่อไตส่วนต้น ขับน้ำตาลออกทางปัสสาวะ
• ข้อ ง. (Sitagliptin 100 mg OD): Sitagliptin เป็นยากลุ่ม DPP-4 inhibitor ช่วยยับยั้งเอนไซม์ที่ทำลาย GLP-1 ทำให้ฮอร์โมน Incretin ทำงานได้นานขึ้น
• ข้อ จ. (Liraglutide 1.2 mg SC OD): Liraglutide เป็น GLP-1 receptor agonist ออกฤทธิ์กระตุ้นการหลั่งอินซูลินตามระดับน้ำตาล ยับยั้งการหลั่ง Glucagon และชะลอการบีบตัวของกระเพาะอาหาร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132" s="166" t="inlineStr"/>
      <c r="L132" s="166" t="inlineStr">
        <is>
          <t>Endocrine</t>
        </is>
      </c>
      <c r="M132" s="166" t="inlineStr">
        <is>
          <t>Diabetes mellitus</t>
        </is>
      </c>
      <c r="N132" s="165" t="inlineStr">
        <is>
          <t>Clinic</t>
        </is>
      </c>
      <c r="O132" s="166" t="inlineStr">
        <is>
          <t>ข้อ 2 (PLE_CC1_Key_Rx20_UBU.md)</t>
        </is>
      </c>
      <c r="P132" s="165" t="inlineStr">
        <is>
          <t>ข้อสอบจำลอง</t>
        </is>
      </c>
      <c r="Q132" s="165" t="inlineStr">
        <is>
          <t>Mock Rx20 UBU</t>
        </is>
      </c>
      <c r="R132" s="165" t="inlineStr"/>
    </row>
    <row r="133" ht="24" customHeight="1" s="49">
      <c r="A133" s="167" t="n">
        <v>131</v>
      </c>
      <c r="B133" s="166" t="inlineStr">
        <is>
          <t>การพัฒนายา Insulin ให$อยูGในรูปสารประกอบเชิงซ$อน สามารถใช$สารใด</t>
        </is>
      </c>
      <c r="C133" s="166" t="inlineStr"/>
      <c r="D133" s="166" t="inlineStr">
        <is>
          <t>Protamine sulfate</t>
        </is>
      </c>
      <c r="E133" s="166" t="inlineStr">
        <is>
          <t>Calcium carbonate</t>
        </is>
      </c>
      <c r="F133" s="166" t="inlineStr">
        <is>
          <t>Triethanolamine</t>
        </is>
      </c>
      <c r="G133" s="166" t="inlineStr">
        <is>
          <t>Sodium chloride</t>
        </is>
      </c>
      <c r="H133" s="166" t="inlineStr">
        <is>
          <t>Dextrose</t>
        </is>
      </c>
      <c r="I133" s="167" t="inlineStr">
        <is>
          <t>1</t>
        </is>
      </c>
      <c r="J133" s="166" t="inlineStr">
        <is>
          <t>✅ คำตอบที่ถูกต้อง: ข้อ ก. Protamine sulfate
💡 Background:
การบริบาลผู้ป่วยเบาหวานชนิดที่ 2 (T2DM) เน้นควบคุม HbA1c ควบคู่กับการเลือกยาที่มี cardiorenal protection ในผู้ป่วยที่มีโรคร่วม
🎯 ทำไมข้อนี้ถึงถูก:
Protamine sulfate การเลือก Protamine sulfate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(Calcium carbonate): Calcium carbonate ใช้เสริมแคลเซียมและจับฟอสเฟตในเลือด ไม่ป้องกันพิษจาก Methotrexate
• ข้อ ค. (Triethanolamine): ตัวเลือกนี้ไม่ได้มีกลไกทางเภสัชวิทยาหรือข้อบ่งใช้ที่ตรงกับพยาธิสภาพทางคลินิกที่ระบุในโจทย์ข้อนี้
• ข้อ ง. (Sodium chloride): ตัวเลือกนี้ไม่ได้มีกลไกทางเภสัชวิทยาหรือข้อบ่งใช้ที่ตรงกับพยาธิสภาพทางคลินิกที่ระบุในโจทย์ข้อนี้
• ข้อ จ. (Dextrose): ตัวเลือกนี้ไม่ได้มีกลไกทางเภสัชวิทยาหรือข้อบ่งใช้ที่ตรงกับพยาธิสภาพทางคลินิกที่ระบุในโจทย์ข้อ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33" s="166" t="inlineStr"/>
      <c r="L133" s="166" t="inlineStr">
        <is>
          <t>Endocrine</t>
        </is>
      </c>
      <c r="M133" s="166" t="inlineStr">
        <is>
          <t>Diabetes mellitus</t>
        </is>
      </c>
      <c r="N133" s="165" t="inlineStr">
        <is>
          <t>Clinic</t>
        </is>
      </c>
      <c r="O133" s="166" t="inlineStr">
        <is>
          <t>ข้อ 13 (PLE_CC1_Key_Rx20_UBU.md)</t>
        </is>
      </c>
      <c r="P133" s="165" t="inlineStr">
        <is>
          <t>ข้อสอบจำลอง</t>
        </is>
      </c>
      <c r="Q133" s="165" t="inlineStr">
        <is>
          <t>Mock Rx20 UBU</t>
        </is>
      </c>
      <c r="R133" s="165" t="inlineStr"/>
    </row>
    <row r="134" ht="24" customHeight="1" s="49">
      <c r="A134" s="167" t="n">
        <v>132</v>
      </c>
      <c r="B134" s="166" t="inlineStr">
        <is>
          <t>NPH Insulin มีจำหนGายที่ใด</t>
        </is>
      </c>
      <c r="C134" s="166" t="inlineStr"/>
      <c r="D134" s="166" t="inlineStr">
        <is>
          <t>ร$านขายยาแผนป[จจุบัน</t>
        </is>
      </c>
      <c r="E134" s="166" t="inlineStr">
        <is>
          <t>ร$านขายยาอันตรายและยาควบคุมพิเศษ</t>
        </is>
      </c>
      <c r="F134" s="166" t="inlineStr">
        <is>
          <t>สถานพยาบาลของแพทย์เ_วชปฏิบัติทั่วไป</t>
        </is>
      </c>
      <c r="G134" s="166" t="inlineStr">
        <is>
          <t>สถานพยาบาลที่รับผู้ป่วยไว$ค$างคืน</t>
        </is>
      </c>
      <c r="H134" s="166" t="inlineStr">
        <is>
          <t>ร้านขายของชำทั่วไป</t>
        </is>
      </c>
      <c r="I134" s="167" t="inlineStr">
        <is>
          <t>2</t>
        </is>
      </c>
      <c r="J134" s="166" t="inlineStr">
        <is>
          <t>✅ คำตอบที่ถูกต้อง: ข้อ ข. ร้านขายยาอันตรายและยาควบคุมพิเศษ
💡 Background:
ตาม พ.ร.บ. ยา พ.ศ. 2510 ยาถูกจำแนกตามระดับการควบคุมเป็น ยาแผนปัจจุบัน (ยาสามัญ, ยาอันตราย, ยาควบคุมพิเศษ) Insulin เป็น 'ยาอันตราย' ตามกฎหมายไทย ซึ่งกำหนดว่าต้องจำหน่ายในสถานที่ที่ได้รับอนุญาตและมีเภสัชกรควบคุม
🎯 ทำไมข้อนี้ถึงถูก:
NPH Insulin จัดเป็น 'ยาอันตราย' ตามประกาศกระทรวงสาธารณสุข จึงจำหน่ายได้เฉพาะ ร้านขายยาแผนปัจจุบัน ประเภทที่มีใบอนุญาต ขย.1 (ร้านขายยาอันตราย) และสถานพยาบาลที่มีใบอนุญาตเท่านั้น
🔍 ข้ออื่นผิดเพราะอะไร:
• ข้อ ก. (ร้านขายยาแผนปัจจุบัน): คำนี้กว้างเกินไป ต้องระบุประเภทใบอนุญาต
• ข้อ ค. (สถานพยาบาล GP): ถูกบางส่วน แต่ยังขาดการระบุร้านขายยาอันตราย
• ข้อ ง. (รพ.รับผู้ป่วยค้างคืน): ถูกบางส่วน แต่ไม่ครบถ้วน
• ข้อ จ. (ร้านขายของชำ): ผิดอย่างชัดเจน ห้ามจำหน่ายยาอันตรายในร้านทั่วไป
📖 Guideline อ้างอิง:
พระราชบัญญัติยา พ.ศ. 2510 และฉบับแก้ไขเพิ่มเติม — หมวด 5 การขายยา
📌 จุดจำก่อนสอบ:
Insulin = ยาอันตราย → ขายได้ที่ ร้านขายยา ขย.1 (อันตราย) และ ขย.2 (ควบคุมพิเศษ) เท่านั้น</t>
        </is>
      </c>
      <c r="K134" s="166" t="inlineStr"/>
      <c r="L134" s="166" t="inlineStr">
        <is>
          <t>Endocrine</t>
        </is>
      </c>
      <c r="M134" s="166" t="inlineStr">
        <is>
          <t>Diabetes mellitus</t>
        </is>
      </c>
      <c r="N134" s="165" t="inlineStr">
        <is>
          <t>Clinic</t>
        </is>
      </c>
      <c r="O134" s="166" t="inlineStr">
        <is>
          <t>ข้อ 19 (PLE_CC1_Key_Rx20_UBU.md)</t>
        </is>
      </c>
      <c r="P134" s="165" t="inlineStr">
        <is>
          <t>ข้อสอบจำลอง</t>
        </is>
      </c>
      <c r="Q134" s="165" t="inlineStr">
        <is>
          <t>Mock Rx20 UBU</t>
        </is>
      </c>
      <c r="R134" s="165" t="inlineStr"/>
    </row>
    <row r="135" ht="24" customHeight="1" s="49">
      <c r="A135" s="167" t="n">
        <v>133</v>
      </c>
      <c r="B135" s="166" t="inlineStr">
        <is>
          <t>มีประวัติเปญนเบาหวานขณะตั้งครรภ_</t>
        </is>
      </c>
      <c r="C135" s="166" t="inlineStr"/>
      <c r="D135" s="166" t="inlineStr">
        <is>
          <t>Insulin glargine 10 units SC HS</t>
        </is>
      </c>
      <c r="E135" s="166" t="inlineStr">
        <is>
          <t>Insulin lispro 4 units SC before meals</t>
        </is>
      </c>
      <c r="F135" s="166" t="inlineStr">
        <is>
          <t>Dapagliflozin 10 mg OD</t>
        </is>
      </c>
      <c r="G135" s="166" t="inlineStr">
        <is>
          <t>Semaglutide 0.5 mg SC weekly</t>
        </is>
      </c>
      <c r="H135" s="166" t="inlineStr">
        <is>
          <t>Metformin 500 mg BID</t>
        </is>
      </c>
      <c r="I135" s="167" t="inlineStr">
        <is>
          <t>1</t>
        </is>
      </c>
      <c r="J135" s="166" t="inlineStr">
        <is>
          <t>✅ คำตอบที่ถูกต้อง: ข้อ ก. Insulin glargine 10 units SC HS
💡 Background:
การบริบาลผู้ป่วยเบาหวานชนิดที่ 2 (T2DM) เน้นควบคุม HbA1c ควบคู่กับการเลือกยาที่มี cardiorenal protection ในผู้ป่วยที่มีโรคร่วม
🎯 ทำไมข้อนี้ถึงถูก:
Insulin glargine 10 units SC HS การเลือก Insulin glargine 10 units SC HS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(Insulin lispro 4 units SC before meals): Insulin lispro เป็น Rapid-acting insulin ออกฤทธิ์เร็ว ใช้ฉีดก่อนอาหารเพื่อควบคุมระดับน้ำตาลหลังมื้ออาหาร (Postprandial glucose)
• ข้อ ค. (Dapagliflozin 10 mg OD): Dapagliflozin เป็นยากลุ่ม SGLT2 inhibitor ขับน้ำตาลออกทางปัสสาวะ มีผลข้างเคียงคือน้ำหนักลด ไม่ใช่น้ำหนักเพิ่ม
• ข้อ ง. (Semaglutide 0.5 mg SC weekly): Semaglutide เป็น GLP-1 receptor agonist มีทั้งรูปแบบฉีดและกิน ช่วยลดน้ำหนักและคุมน้ำตาล ไม่ทำให้น้ำหนักเพิ่ม
• ข้อ จ. (Metformin 500 mg BID): Metformin ออกฤทธิ์ยับยั้ง Gluconeogenesis ที่ตับ ไม่ทำให้น้ำหนักเพิ่ม และเป็น First-line drug สำหรับเบาหวานชนิดที่ 2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35" s="166" t="inlineStr"/>
      <c r="L135" s="166" t="inlineStr">
        <is>
          <t>Endocrine</t>
        </is>
      </c>
      <c r="M135" s="166" t="inlineStr">
        <is>
          <t>Diabetes mellitus</t>
        </is>
      </c>
      <c r="N135" s="165" t="inlineStr">
        <is>
          <t>Clinic</t>
        </is>
      </c>
      <c r="O135" s="166" t="inlineStr">
        <is>
          <t>ข้อ 3 (PLE_CC1_Key_Rx20_UBU.md)</t>
        </is>
      </c>
      <c r="P135" s="165" t="inlineStr">
        <is>
          <t>ข้อสอบจำลอง</t>
        </is>
      </c>
      <c r="Q135" s="165" t="inlineStr">
        <is>
          <t>Mock Rx20 UBU</t>
        </is>
      </c>
      <c r="R135" s="165" t="inlineStr"/>
    </row>
    <row r="136" ht="24" customHeight="1" s="49">
      <c r="A136" s="167" t="n">
        <v>134</v>
      </c>
      <c r="B136" s="166" t="inlineStr">
        <is>
          <t>......ให$ประโยคมาเกี่ยวกับอุบัติการณ_การเกิดโรคเบาหวาน ถามวGา คำวGา “อุบัติการณ_” หมายความวGาอยGางไร</t>
        </is>
      </c>
      <c r="C136" s="166" t="inlineStr"/>
      <c r="D136" s="166" t="inlineStr">
        <is>
          <t>Semaglutide 0.5 mg SC weekly</t>
        </is>
      </c>
      <c r="E136" s="166" t="inlineStr">
        <is>
          <t>Metformin 500 mg BID</t>
        </is>
      </c>
      <c r="F136" s="166" t="inlineStr">
        <is>
          <t>Glipizide 5 mg OD</t>
        </is>
      </c>
      <c r="G136" s="166" t="inlineStr">
        <is>
          <t>Empagliflozin 10 mg OD</t>
        </is>
      </c>
      <c r="H136" s="166" t="inlineStr">
        <is>
          <t>Sitagliptin 100 mg OD</t>
        </is>
      </c>
      <c r="I136" s="167" t="inlineStr">
        <is>
          <t>1</t>
        </is>
      </c>
      <c r="J136" s="166" t="inlineStr">
        <is>
          <t>✅ คำตอบที่ถูกต้อง: ข้อ ก. Semaglutide 0.5 mg SC weekly
💡 Background:
การบริบาลผู้ป่วยเบาหวานชนิดที่ 2 (T2DM) เน้นควบคุม HbA1c ควบคู่กับการเลือกยาที่มี cardiorenal protection ในผู้ป่วยที่มีโรคร่วม
🎯 ทำไมข้อนี้ถึงถูก:
Semaglutide 0.5 mg SC weekly การเลือก Semaglutide 0.5 mg SC weekly เป็นคำตอบที่ถูกต้องตามแนวทางการรักษามาตรฐาน เนื่องจาก เป็น GLP-1 receptor agonist มี efficacy สูงมากในการลด HbA1c, ลดน้ำหนักตัว และลด major adverse cardiovascular events (MACE) แต่ contraindication ในผู้มีประวัติ Medullary thyroid carcinoma หรือ MEN 2
🔍 ข้ออื่นผิดเพราะอะไร:
• ข้อ ข.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ค. (Glipizide 5 mg OD): เป็น Second-generation Sulfonylurea กระตุ้น insulin secretion เสี่ยงต่อ hypoglycemia และ weight gain ขับออกทางตับเด่นกว่า glibenclamide จึงปลอดภัยกว่าในผู้สูงอายุ/CKD
• ข้อ ง. (Empagliflozin 10 mg OD): เป็น SGLT2 inhibitor ยับยั้งการดูดกลับ glucose ที่ไต มี cardiorenal benefit ชัดเจน (ลด HF hospitalization และชะลอ CKD progression) แต่เสี่ยงต่อ mycotic genital infection และ euglycemic DKA
• ข้อ จ. (Sitagliptin 100 mg OD): เป็น DPP-4 inhibitor เพิ่ม active GLP-1 แบบ glucose-dependent มี neutral effect ต่อน้ำหนักตัว และความเสี่ยงต่อ hypoglycemia ต่ำมาก แต่ต้องปรับ dose ตาม CrCl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Potent Efficacy: มี efficacy สูงมากในการลด HbA1c และลดน้ำหนัก มีทั้งรูปแบบฉีด SC สัปดาห์ละครั้งและเม็ดรับประทาน (Rybelsus)
• Oral Administration: รูปแบบเม็ดต้องรับประทานตอนตื่นนอนตอนท้องว่าง ดื่มน้ำเปล่าไม่เกิน 120 mL และรออย่างน้อย 30 นาทีก่อนรับประทานอาหาร</t>
        </is>
      </c>
      <c r="K136" s="166" t="inlineStr"/>
      <c r="L136" s="166" t="inlineStr">
        <is>
          <t>Endocrine</t>
        </is>
      </c>
      <c r="M136" s="166" t="inlineStr">
        <is>
          <t>Diabetes mellitus</t>
        </is>
      </c>
      <c r="N136" s="165" t="inlineStr">
        <is>
          <t>Clinic</t>
        </is>
      </c>
      <c r="O136" s="166" t="inlineStr">
        <is>
          <t>ข้อ 106 (PLE_CC1_Key_Rx20_UBU.md)</t>
        </is>
      </c>
      <c r="P136" s="165" t="inlineStr">
        <is>
          <t>ข้อสอบจำลอง</t>
        </is>
      </c>
      <c r="Q136" s="165" t="inlineStr">
        <is>
          <t>Mock Rx20 UBU</t>
        </is>
      </c>
      <c r="R136" s="165" t="inlineStr"/>
    </row>
    <row r="137" ht="24" customHeight="1" s="49">
      <c r="A137" s="167" t="n">
        <v>135</v>
      </c>
      <c r="B137" s="166" t="inlineStr">
        <is>
          <t>จำนวนผู้ป่วยโรคเบาหวานรายใหมGจำนวนประชากรทั้งหมด ในพื้นที่ ในชGวงเวลาหนึ่ง</t>
        </is>
      </c>
      <c r="C137" s="166" t="inlineStr"/>
      <c r="D137" s="166" t="inlineStr">
        <is>
          <t>Empagliflozin 10 mg OD</t>
        </is>
      </c>
      <c r="E137" s="166" t="inlineStr">
        <is>
          <t>Sitagliptin 100 mg OD</t>
        </is>
      </c>
      <c r="F137" s="166" t="inlineStr">
        <is>
          <t>Liraglutide 1.2 mg SC OD</t>
        </is>
      </c>
      <c r="G137" s="166" t="inlineStr">
        <is>
          <t>Levothyroxine 50 mcg OD</t>
        </is>
      </c>
      <c r="H137" s="166" t="inlineStr">
        <is>
          <t>Propylthiouracil 50 mg TID</t>
        </is>
      </c>
      <c r="I137" s="167" t="inlineStr">
        <is>
          <t>1</t>
        </is>
      </c>
      <c r="J137" s="166" t="inlineStr">
        <is>
          <t>✅ คำตอบที่ถูกต้อง: ข้อ ก. Empagliflozin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Empagliflozin 10 mg OD การเลือก Empagliflozin 10 mg OD เป็นคำตอบที่ถูกต้องตามแนวทางการรักษามาตรฐาน เนื่องจาก เป็น SGLT2 inhibitor ยับยั้งการดูดกลับ glucose ที่ไต มี cardiorenal benefit ชัดเจน (ลด HF hospitalization และชะลอ CKD progression) แต่เสี่ยงต่อ mycotic genital infection และ euglycemic DKA
🔍 ข้ออื่นผิดเพราะอะไร:
• ข้อ ข. (Sitagliptin 100 mg OD): Sitagliptin เป็นยากลุ่ม DPP-4 inhibitor ช่วยยับยั้งเอนไซม์ที่ทำลาย GLP-1 ทำให้ฮอร์โมน Incretin ทำงานได้นานขึ้น
• ข้อ ค. (Liraglutide 1.2 mg SC OD): Liraglutide เป็น GLP-1 receptor agonist ออกฤทธิ์กระตุ้นการหลั่งอินซูลินตามระดับน้ำตาล ยับยั้งการหลั่ง Glucagon และชะลอการบีบตัวของกระเพาะอาหาร
• ข้อ ง. (Levothyroxine 50 mcg OD): Levothyroxine เป็นฮอร์โมน T4 สังเคราะห์ ใช้ทดแทนในผู้ป่วย Hypothyroidism ข้อควรระวังคือการเกิด Thyrotoxicosis หากได้รับขนาดสูงเกินไป
• ข้อ จ. (Propylthiouracil 50 mg TID): Propylthiouracil (PTU) ยับยั้งเอนไซม์ Thyroid peroxidase และยับยั้งการเปลี่ยน T4 เป็น T3 ที่เนื้อเยื่อรอบนอก ใช้รักษาภาวะ Hyperthyroidism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Cardio-Renal Benefit: เป็น SGLT2 inhibitor ที่ลด cardiovascular death และชะลอการเสื่อมของไต (renal outcome) ใน HFrEF, CKD และ DM
• Euglycemic DKA &amp; UTI: เสี่ยงต่อ euglycemic DKA ช่วงเจ็บป่วยรุนแรงหรือผ่าตัด และเพิ่มความเสี่ยง fungal genital infections และ UTI</t>
        </is>
      </c>
      <c r="K137" s="166" t="inlineStr"/>
      <c r="L137" s="166" t="inlineStr">
        <is>
          <t>Endocrine</t>
        </is>
      </c>
      <c r="M137" s="166" t="inlineStr">
        <is>
          <t>Diabetes mellitus</t>
        </is>
      </c>
      <c r="N137" s="165" t="inlineStr">
        <is>
          <t>Clinic</t>
        </is>
      </c>
      <c r="O137" s="166" t="inlineStr">
        <is>
          <t>ข้อ 1 (PLE_CC1_Key_Rx20_UBU.md)</t>
        </is>
      </c>
      <c r="P137" s="165" t="inlineStr">
        <is>
          <t>ข้อสอบจำลอง</t>
        </is>
      </c>
      <c r="Q137" s="165" t="inlineStr">
        <is>
          <t>Mock Rx20 UBU</t>
        </is>
      </c>
      <c r="R137" s="165" t="inlineStr"/>
    </row>
    <row r="138" ht="24" customHeight="1" s="49">
      <c r="A138" s="167" t="n">
        <v>136</v>
      </c>
      <c r="B138" s="166" t="inlineStr">
        <is>
          <t>จำนวนผู้ป่วยโรคเบาหวานรายใหมGตGอจำนวนประชากรที่มีความเสี่ยงที่จะเกิดโรคเบาห วาน</t>
        </is>
      </c>
      <c r="C138" s="166" t="inlineStr"/>
      <c r="D138" s="166" t="inlineStr">
        <is>
          <t>Levothyroxine 50 mcg OD</t>
        </is>
      </c>
      <c r="E138" s="166" t="inlineStr">
        <is>
          <t>Propylthiouracil 50 mg TID</t>
        </is>
      </c>
      <c r="F138" s="166" t="inlineStr">
        <is>
          <t>Methimazole 10 mg OD</t>
        </is>
      </c>
      <c r="G138" s="166" t="inlineStr">
        <is>
          <t>Pioglitazone 15 mg OD</t>
        </is>
      </c>
      <c r="H138" s="166" t="inlineStr">
        <is>
          <t>Insulin glargine 10 units SC HS</t>
        </is>
      </c>
      <c r="I138" s="167" t="inlineStr">
        <is>
          <t>1</t>
        </is>
      </c>
      <c r="J138" s="166" t="inlineStr">
        <is>
          <t>✅ คำตอบที่ถูกต้อง: ข้อ ก. Levothyroxine 50 mcg OD
💡 Background:
การบริบาลผู้ป่วยเบาหวานชนิดที่ 2 (T2DM) เน้นควบคุม HbA1c ควบคู่กับการเลือกยาที่มี cardiorenal protection ในผู้ป่วยที่มีโรคร่วม
🎯 ทำไมข้อนี้ถึงถูก:
Levothyroxine 50 mcg OD การเลือก Levothyroxine 50 mcg OD เป็นคำตอบที่ถูกต้องตามแนวทางการรักษามาตรฐาน เนื่องจาก เป็น synthetic T4 สำหรับ hypothyroidism ต้องรับประทานก่อนอาหารเช้า 30-60 นาที ตอนท้องว่าง พร้อมน้ำเปล่า หลีกเลี่ยงการทานพร้อม calcium/iron supplements
🔍 ข้ออื่นผิดเพราะอะไร:
• ข้อ ข. (Propylthiouracil 50 mg TID): Propylthiouracil (PTU) ยับยั้งเอนไซม์ Thyroid peroxidase และยับยั้งการเปลี่ยน T4 เป็น T3 ที่เนื้อเยื่อรอบนอก ใช้รักษาภาวะ Hyperthyroidism
• ข้อ ค. (Methimazole 10 mg OD): Methimazole ออกฤทธิ์ยับยั้งเอนไซม์ Thyroid peroxidase ยับยั้งการสังเคราะห์ฮอร์โมนไทรอยด์ ใช้รักษา Hyperthyroidism
• ข้อ ง. (Pioglitazone 15 mg OD): Pioglitazone เป็นยากลุ่ม Thiazolidinedione ออกฤทธิ์ผ่าน PPAR-gamma receptor ช่วยเพิ่ม Insulin sensitivity ที่เซลล์กล้ามเนื้อและไขมัน
• ข้อ จ. (Insulin glargine 10 units SC HS): Insulin glargine เป็น Basal insulin ออกฤทธิ์ยาว ไม่มีพีค ใช้เพื่อควบคุมระดับน้ำตาลพื้นฐาน (Fasting blood glucose)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Strict Administration: รับประทานตอนเช้าตอนท้องว่าง ก่อนอาหารและเครื่องดื่มอย่างน้อย 30-60 นาที ด้วยน้ำเปล่าเต็มแก้ว
• Chelation DDI: เว้นระยะห่างอย่างน้อย 4 ชั่วโมงจากยาลดกรด, Calcium, Iron, Sucralfate และ Cholestyramine
• TSH Monitoring: ตรวจติดตาม serum TSH ทุก 6-8 สัปดาห์หลังเริ่มยาหรือปรับขนาดยา</t>
        </is>
      </c>
      <c r="K138" s="166" t="inlineStr"/>
      <c r="L138" s="166" t="inlineStr">
        <is>
          <t>Endocrine</t>
        </is>
      </c>
      <c r="M138" s="166" t="inlineStr">
        <is>
          <t>Diabetes mellitus</t>
        </is>
      </c>
      <c r="N138" s="165" t="inlineStr">
        <is>
          <t>Clinic</t>
        </is>
      </c>
      <c r="O138" s="166" t="inlineStr">
        <is>
          <t>ข้อ 2 (PLE_CC1_Key_Rx20_UBU.md)</t>
        </is>
      </c>
      <c r="P138" s="165" t="inlineStr">
        <is>
          <t>ข้อสอบจำลอง</t>
        </is>
      </c>
      <c r="Q138" s="165" t="inlineStr">
        <is>
          <t>Mock Rx20 UBU</t>
        </is>
      </c>
      <c r="R138" s="165" t="inlineStr"/>
    </row>
    <row r="139" ht="24" customHeight="1" s="49">
      <c r="A139" s="167" t="n">
        <v>137</v>
      </c>
      <c r="B139" s="166" t="inlineStr">
        <is>
          <t>จำนวนผู้ป่วยโรคเบาหวานตGอจำนวนประชากรที่มีความเสี่ยงที่จะเกิดโรคเบาหวาน ณ จุดเวลาใดเวลาหนึ่ง</t>
        </is>
      </c>
      <c r="C139" s="166" t="inlineStr"/>
      <c r="D139" s="166" t="inlineStr">
        <is>
          <t>Pioglitazone 15 mg OD</t>
        </is>
      </c>
      <c r="E139" s="166" t="inlineStr">
        <is>
          <t>Insulin glargine 10 units SC HS</t>
        </is>
      </c>
      <c r="F139" s="166" t="inlineStr">
        <is>
          <t>Insulin lispro 4 units SC before meals</t>
        </is>
      </c>
      <c r="G139" s="166" t="inlineStr">
        <is>
          <t>Dapagliflozin 10 mg OD</t>
        </is>
      </c>
      <c r="H139" s="166" t="inlineStr">
        <is>
          <t>Semaglutide 0.5 mg SC weekly</t>
        </is>
      </c>
      <c r="I139" s="167" t="inlineStr">
        <is>
          <t>1</t>
        </is>
      </c>
      <c r="J139" s="166" t="inlineStr">
        <is>
          <t>✅ คำตอบที่ถูกต้อง: ข้อ ก. Pioglitazone 15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Pioglitazone 15 mg OD การเลือก Pioglitazone 15 mg OD เป็นคำตอบที่ถูกต้องตามแนวทางการรักษามาตรฐาน เนื่องจาก เป็น Thiazolidinedione (PPAR-gamma agonist) เพิ่ม insulin sensitivity ที่กล้ามเนื้อและตับ แต่มี contraindication ใน Heart Failure (NYHA class III-IV) เพราะทำให้น้ำคั่ง (fluid retention/edema)
🔍 ข้ออื่นผิดเพราะอะไร:
• ข้อ ข. (Insulin glargine 10 units SC HS): Insulin glargine เป็น Basal insulin ออกฤทธิ์ยาว ไม่มีพีค ใช้เพื่อควบคุมระดับน้ำตาลพื้นฐาน (Fasting blood glucose)
• ข้อ ค. (Insulin lispro 4 units SC before meals): Insulin lispro เป็น Rapid-acting insulin ออกฤทธิ์เร็ว ใช้ฉีดก่อนอาหารเพื่อควบคุมระดับน้ำตาลหลังมื้ออาหาร (Postprandial glucose)
• ข้อ ง. (Dapagliflozin 10 mg OD): Dapagliflozin เป็นยากลุ่ม SGLT2 inhibitor ขับน้ำตาลออกทางปัสสาวะ มีผลข้างเคียงคือน้ำหนักลด ไม่ใช่น้ำหนักเพิ่ม
• ข้อ จ. (Semaglutide 0.5 mg SC weekly): Semaglutide เป็น GLP-1 receptor agonist มีทั้งรูปแบบฉีดและกิน ช่วยลดน้ำหนักและคุมน้ำตาล ไม่ทำให้น้ำหนักเพิ่ม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Thiazolidinedione Warning: เป็น PPAR-gamma agonist เพิ่ม insulin sensitivity แต่ทำให้เกิด fluid retention ห้ามใช้ใน Heart Failure (NYHA Class III-IV) และเสี่ยงกระดูกหัก/มะเร็งกระเพาะปัสสาวะ</t>
        </is>
      </c>
      <c r="K139" s="166" t="inlineStr"/>
      <c r="L139" s="166" t="inlineStr">
        <is>
          <t>Endocrine</t>
        </is>
      </c>
      <c r="M139" s="166" t="inlineStr">
        <is>
          <t>Diabetes mellitus</t>
        </is>
      </c>
      <c r="N139" s="165" t="inlineStr">
        <is>
          <t>Clinic</t>
        </is>
      </c>
      <c r="O139" s="166" t="inlineStr">
        <is>
          <t>ข้อ 4 (PLE_CC1_Key_Rx20_UBU.md)</t>
        </is>
      </c>
      <c r="P139" s="165" t="inlineStr">
        <is>
          <t>ข้อสอบจำลอง</t>
        </is>
      </c>
      <c r="Q139" s="165" t="inlineStr">
        <is>
          <t>Mock Rx20 UBU</t>
        </is>
      </c>
      <c r="R139" s="165" t="inlineStr"/>
    </row>
    <row r="140" ht="24" customHeight="1" s="49">
      <c r="A140" s="167" t="n">
        <v>138</v>
      </c>
      <c r="B140" s="166" t="inlineStr">
        <is>
          <t>จำนวนผู้ป่วยโรคเบาหวานตGอจำนวนประชากรทั้งหมด ณ จุดเวลาใดเวลาหนึ่ง จำนวนผู้ป่วยโรคเบาหวานรายใหมGตGอจำนวนประชากรที่มีความเสี่ยงที่จะเกิดโรคเบาหวานในชGวงเว ลาหนึ่ง ความหมายของอัตราอุบัติการณ_คือ จำนวนของ event หรือ case ใหมGที่เกิดขึ้นในกลุGมประขากร หารด$วยประชากรที่เสี่ยงทั้งหมด</t>
        </is>
      </c>
      <c r="C140" s="166" t="inlineStr"/>
      <c r="D140" s="166" t="inlineStr">
        <is>
          <t>Dapagliflozin 10 mg OD</t>
        </is>
      </c>
      <c r="E140" s="166" t="inlineStr">
        <is>
          <t>Semaglutide 0.5 mg SC weekly</t>
        </is>
      </c>
      <c r="F140" s="166" t="inlineStr">
        <is>
          <t>Metformin 500 mg BID</t>
        </is>
      </c>
      <c r="G140" s="166" t="inlineStr">
        <is>
          <t>Glipizide 5 mg OD</t>
        </is>
      </c>
      <c r="H140" s="166" t="inlineStr">
        <is>
          <t>Empagliflozin 10 mg OD</t>
        </is>
      </c>
      <c r="I140" s="167" t="inlineStr">
        <is>
          <t>1</t>
        </is>
      </c>
      <c r="J140" s="166" t="inlineStr">
        <is>
          <t>✅ คำตอบที่ถูกต้อง: ข้อ ก. Dapagliflozin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Dapagliflozin 10 mg OD การเลือก Dapagliflozin 10 mg OD เป็นคำตอบที่ถูกต้องตามแนวทางการรักษามาตรฐาน เนื่องจาก เป็น SGLT2 inhibitor ได้รับการรับรองใน HFrEF, CKD และ T2DM เด่นชัดในด้าน renal &amp; cardiovascular protective efficacy
🔍 ข้ออื่นผิดเพราะอะไร:
• ข้อ ข. (Semaglutide 0.5 mg SC weekly): เป็น GLP-1 receptor agonist มี efficacy สูงมากในการลด HbA1c, ลดน้ำหนักตัว และลด major adverse cardiovascular events (MACE) แต่ contraindication ในผู้มีประวัติ Medullary thyroid carcinoma หรือ MEN 2
• ข้อ ค.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ง. (Glipizide 5 mg OD): เป็น Second-generation Sulfonylurea กระตุ้น insulin secretion เสี่ยงต่อ hypoglycemia และ weight gain ขับออกทางตับเด่นกว่า glibenclamide จึงปลอดภัยกว่าในผู้สูงอายุ/CKD
• ข้อ จ. (Empagliflozin 10 mg OD): เป็น SGLT2 inhibitor ยับยั้งการดูดกลับ glucose ที่ไต มี cardiorenal benefit ชัดเจน (ลด HF hospitalization และชะลอ CKD progression) แต่เสี่ยงต่อ mycotic genital infection และ euglycemic DKA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Indication Scope: ได้รับการรับรองทั้ง T2D, HFrEF, HFpEF และ CKD โดยให้ประโยชน์ทางหัวใจและไตเด่นชัด
• Hydration Advice: มีฤทธิ์ osmotic diuresis เล็กน้อย แนะนำดื่มน้ำเพียงพอเพื่อป้องกัน volume depletion และ hypotension</t>
        </is>
      </c>
      <c r="K140" s="166" t="inlineStr"/>
      <c r="L140" s="166" t="inlineStr">
        <is>
          <t>Endocrine</t>
        </is>
      </c>
      <c r="M140" s="166" t="inlineStr">
        <is>
          <t>Diabetes mellitus</t>
        </is>
      </c>
      <c r="N140" s="165" t="inlineStr">
        <is>
          <t>Clinic</t>
        </is>
      </c>
      <c r="O140" s="166" t="inlineStr">
        <is>
          <t>ข้อ 5 (PLE_CC1_Key_Rx20_UBU.md)</t>
        </is>
      </c>
      <c r="P140" s="165" t="inlineStr">
        <is>
          <t>ข้อสอบจำลอง</t>
        </is>
      </c>
      <c r="Q140" s="165" t="inlineStr">
        <is>
          <t>Mock Rx20 UBU</t>
        </is>
      </c>
      <c r="R140" s="165" t="inlineStr"/>
    </row>
    <row r="141" ht="24" customHeight="1" s="49">
      <c r="A141" s="167" t="n">
        <v>139</v>
      </c>
      <c r="B141" s="166" t="inlineStr">
        <is>
          <t>กรณีศึกษาผู้ป่วยโรคเบาหวาน (T2DM): ผู้ป่วยเพศหญิง น้ำหนัก 85 กิโลกรัม ส่วนสูง 160 เซนติเมตร (BMI 33.2 kg/m2) มาตรวจติดตามการรักษา ผลตรวจทางห้องปฏิบัติการพบ FBS 160 mg/dL, HbA1c 8.0%, eGFR 65 mL/min/1.73 m2, และมีภาวะอ้วน ยาในกลุ่มใดมีความเหมาะสมที่สุดในการเริ่มต้นการรักษาเพื่อช่วยควบคุมระดับน้ำตาลและลดน้ำหนักตัว</t>
        </is>
      </c>
      <c r="C141" s="166" t="inlineStr"/>
      <c r="D141" s="166" t="inlineStr">
        <is>
          <t>Metformin 500 mg PO BID</t>
        </is>
      </c>
      <c r="E141" s="166" t="inlineStr">
        <is>
          <t>Empagliflozin 10 mg PO OD</t>
        </is>
      </c>
      <c r="F141" s="166" t="inlineStr">
        <is>
          <t>Sitagliptin 100 mg PO OD</t>
        </is>
      </c>
      <c r="G141" s="166" t="inlineStr">
        <is>
          <t>Glipizide 5 mg PO OD</t>
        </is>
      </c>
      <c r="H141" s="166" t="inlineStr">
        <is>
          <t>Pioglitazone 15 mg PO OD</t>
        </is>
      </c>
      <c r="I141" s="167" t="n">
        <v>1</v>
      </c>
      <c r="J141" s="166" t="inlineStr">
        <is>
          <t>✅ คำตอบที่ถูกต้อง: ข้อ ก. Metformin 500 mg PO BID
💡 Background:
ผู้ป่วยเป็นเบาหวานชนิดที่ 2 ที่เพิ่งได้รับการวินิจฉัย มีภาวะอ้วน (BMI &gt; 30 kg/m2) และการทำงานของไตยังดี (eGFR 65 mL/min/1.73 m2)
🎯 ทำไมข้อนี้ถึงถูก:
Metformin จัดเป็น First-line pharmacological therapy สำหรับผู้ป่วยโรคเบาหวานชนิดที่ 2 ทุกรายที่ไม่มีข้อห้ามใช้ ออกฤทธิ์ลดการสร้างกลูโคสที่ตับ (Inhibit hepatic gluconeogenesis) และเพิ่มความไวต่ออินซูลิน ไม่ทำให้น้ำหนักตัวเพิ่มขึ้น (Weight neutral ถึง Mild weight loss) ไม่ทำให้เกิดภาวะน้ำตาลในเลือดต่ำ (Hypoglycemia) และช่วยลดอัตราการเสียชีวิตจากโรคหัวใจและหลอดเลือดในระยะยาว
🔍 ข้ออื่นผิดเพราะอะไร:
• ข้อ ข. (Empagliflozin 10 mg PO OD): แม้เป็น SGLT2 inhibitor ที่ช่วยลดน้ำหนักและมีประโยชน์ต่อไต/หัวใจเด่นชัด แต่ตามแนวทางเวชปฏิบัติมักใช้ร่วมกับ Metformin หรือใช้เป็น First-line ในผู้ป่วยที่มี Atherosclerotic cardiovascular disease (ASCVD), Heart failure (HF) หรือ Chronic kidney disease (CKD) ร่วมด้วย
• ข้อ ค. (Sitagliptin 100 mg PO OD): DPP-4 inhibitor มีผลต่อน้ำหนักเป็นกลาง (Weight neutral) แต่ประสิทธิภาพในการลด HbA1c น้อยกว่า Metformin (ลด HbA1c ~0.5-0.8%) จึงมักใช้เป็น Add-on therapy
• ข้อ ง. (Glipizide 5 mg PO OD): เป็น Sulfonylurea ที่กระตุ้นการหลั่งอินซูลิน มีผลข้างเคียงสำคัญคือน้ำหนักตัวเพิ่มขึ้น (Weight gain) และเสี่ยงต่อ Hypoglycemia สูง จึงไม่เหมาะเป็นตัวเลือกแรกในผู้ป่วยอ้วน
• ข้อ จ. (Pioglitazone 15 mg PO OD): Thiazolidinedione (TZD) กระตุ้น PPAR-gamma ทำให้น้ำหนักตัวเพิ่มขึ้นจากการสะสมไขมันและการคั่งของน้ำ (Fluid retention) และเพิ่มความเสี่ยง Heart failure จึงไม่เหมาะในผู้ป่วยอ้วน
📖 Guideline อ้างอิง:
ADA Standards of Care in Diabetes 2024 &amp; แนวทางเวชปฏิบัติสำหรับโรคเบาหวาน 2566 (สมาคมโรคเบาหวานแห่งประเทศไทยฯ)
📌 จุดจำก่อนสอบ:
• Metformin เป็นยาขนานแรกเสมอหาก eGFR &gt;= 30 mL/min/1.73 m2 (ปรับลดขนาดยาเหลือไม่เกิน 1,000 mg/day หาก eGFR 30-44 และห้ามใช้หาก eGFR &lt; 30)
• ผลข้างเคียงเด่นของ Metformin: Gastrointestinal side effects (คลื่นไส้ แน่นท้อง ท้องเสีย แนะนำให้รับประทานพร้อมหรือหลังอาหารทันที) และ Lactic acidosis (พบน้อยมากแต่รุนแรง)</t>
        </is>
      </c>
      <c r="K141" s="166" t="inlineStr"/>
      <c r="L141" s="166" t="inlineStr">
        <is>
          <t>Endocrine</t>
        </is>
      </c>
      <c r="M141" s="166" t="inlineStr">
        <is>
          <t>Obesity</t>
        </is>
      </c>
      <c r="N141" s="165" t="inlineStr">
        <is>
          <t>Clinic</t>
        </is>
      </c>
      <c r="O141" s="166" t="inlineStr">
        <is>
          <t>ข้อ 5 (PLE_CC1_Key_Rx20_UBU.md)</t>
        </is>
      </c>
      <c r="P141" s="165" t="inlineStr">
        <is>
          <t>ข้อสอบจำลอง</t>
        </is>
      </c>
      <c r="Q141" s="165" t="inlineStr">
        <is>
          <t>Mock Rx20 UBU</t>
        </is>
      </c>
      <c r="R141" s="165" t="inlineStr"/>
    </row>
    <row r="142" ht="24" customHeight="1" s="49">
      <c r="A142" s="167" t="n">
        <v>140</v>
      </c>
      <c r="B142" s="166" t="inlineStr">
        <is>
          <t>ยาเบาหวานที่ผู้ป่วยควรได้รับ</t>
        </is>
      </c>
      <c r="C142" s="166" t="inlineStr"/>
      <c r="D142" s="166" t="inlineStr">
        <is>
          <t>Metformin</t>
        </is>
      </c>
      <c r="E142" s="166" t="inlineStr">
        <is>
          <t>RI</t>
        </is>
      </c>
      <c r="F142" s="166" t="inlineStr">
        <is>
          <t>Repaglinide</t>
        </is>
      </c>
      <c r="G142" s="166" t="inlineStr">
        <is>
          <t>Glibenclamide</t>
        </is>
      </c>
      <c r="H142" s="166" t="inlineStr">
        <is>
          <t>… ตอบ ค. Repaglinide เนื่องจากไม่ปรับขนาดยาในผู้ป่วยที่มีการทำงานของไตบกพร่อง (อ้างอิงจากที่เพื่อนเฉลยตอนติว DM แต่ทั้งนี้จากเฉลยของรุ่นพี่ตอบ ข. RI)</t>
        </is>
      </c>
      <c r="I142" s="167" t="inlineStr">
        <is>
          <t>1</t>
        </is>
      </c>
      <c r="J142" s="166" t="inlineStr">
        <is>
          <t>✅ คำตอบที่ถูกต้อง: ข้อ ก. Metformin
💡 Background:
การบริบาลผู้ป่วยเบาหวานชนิดที่ 2 (T2DM) เน้นควบคุม HbA1c ควบคู่กับการเลือกยาที่มี cardiorenal protection ในผู้ป่วยที่มีโรคร่วม
🎯 ทำไมข้อนี้ถึงถูก:
Metformin การเลือก Metformin เป็นคำตอบที่ถูกต้องตามแนวทางการรักษามาตรฐาน เนื่องจาก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ข้ออื่นผิดเพราะอะไร:
• ข้อ ข. (RI): ตัวเลือกนี้ไม่ได้มีกลไกทางเภสัชวิทยาหรือข้อบ่งใช้ที่ตรงกับพยาธิสภาพทางคลินิกที่ระบุในโจทย์ข้อนี้
• ข้อ ค. (Repaglinide): Repaglinide เป็น Meglitinide กระตุ้นการหลั่งอินซูลินแบบรวดเร็วและสั้น ขับออกทางตับเป็นหลัก สามารถใช้ในผู้ป่วยโรคไตได้
• ข้อ ง. (Glibenclamide): Glibenclamide เป็น Sulfonylurea ที่ออกฤทธิ์ยาวและมี active metabolite ขับออกทางไต จึงมีข้อห้ามใช้ในผู้ป่วยโรคไตเสื่อม (CKD)
• ข้อ จ. (… ตอบ ค. Repaglinide เนื่องจากไม่ปรับขนาดยาในผู้ป่วยที่มีการทำงานของไตบกพร่อง (อ้างอิงจากที่เพื่อนเฉลยตอนติว DM แต่ทั้งนี้จากเฉลยของรุ่นพี่ตอบ ข. RI)): Repaglinide เป็น Meglitinide กระตุ้นการหลั่งอินซูลินแบบรวดเร็วและสั้น ขับออกทางตับเป็นหลัก สามารถใช้ในผู้ป่วยโรคไตได้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142" s="166" t="inlineStr"/>
      <c r="L142" s="166" t="inlineStr">
        <is>
          <t>Endocrine</t>
        </is>
      </c>
      <c r="M142" s="166" t="inlineStr">
        <is>
          <t>Diabetes mellitus</t>
        </is>
      </c>
      <c r="N142" s="165" t="inlineStr">
        <is>
          <t>Clinic</t>
        </is>
      </c>
      <c r="O142" s="166" t="inlineStr">
        <is>
          <t>ข้อ 2 (PLE_CC1_Key_Rx20_UBU.md)</t>
        </is>
      </c>
      <c r="P142" s="165" t="inlineStr">
        <is>
          <t>ข้อสอบจำลอง</t>
        </is>
      </c>
      <c r="Q142" s="165" t="inlineStr">
        <is>
          <t>Mock Rx20 UBU</t>
        </is>
      </c>
      <c r="R142" s="165" t="inlineStr"/>
    </row>
    <row r="143" ht="24" customHeight="1" s="49">
      <c r="A143" s="167" t="n">
        <v>141</v>
      </c>
      <c r="B143" s="166" t="inlineStr">
        <is>
          <t>ใช้ยามานานคุมน้ำตาลดี แต่อยู่ดีๆ FBS กับ HBA1C เกิน (อยู่ที่ประมาณ 9 กว่าๆ) เกิดจากอะไร</t>
        </is>
      </c>
      <c r="C143" s="166" t="inlineStr"/>
      <c r="D143" s="166" t="inlineStr">
        <is>
          <t>Methimazole 10 mg OD</t>
        </is>
      </c>
      <c r="E143" s="166" t="inlineStr">
        <is>
          <t>Pioglitazone 15 mg OD</t>
        </is>
      </c>
      <c r="F143" s="166" t="inlineStr">
        <is>
          <t>Insulin glargine 10 units SC HS</t>
        </is>
      </c>
      <c r="G143" s="166" t="inlineStr">
        <is>
          <t>Insulin lispro 4 units SC before meals</t>
        </is>
      </c>
      <c r="H143" s="166" t="inlineStr">
        <is>
          <t>Dapagliflozin 10 mg OD</t>
        </is>
      </c>
      <c r="I143" s="167" t="inlineStr">
        <is>
          <t>1</t>
        </is>
      </c>
      <c r="J143" s="166" t="inlineStr">
        <is>
          <t>✅ คำตอบที่ถูกต้อง: ข้อ ก. Methimazole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Methimazole 10 mg OD การเลือก Methimazole 10 mg OD เป็นคำตอบที่ถูกต้องตามแนวทางการรักษามาตรฐาน เนื่องจาก เป็น Thionamide ที่เป็น first-line ใน Graves disease ทั่วไปเนื่องจากมี efficacy สูงกว่าและตับเป็นพิษน้อยกว่า PTU แต่ห้ามใช้ใน 1st trimester of pregnancy (เสี่ยง aplasia cutis)
🔍 ข้ออื่นผิดเพราะอะไร:
• ข้อ ข. (Pioglitazone 15 mg OD): Pioglitazone เป็นยากลุ่ม Thiazolidinedione ออกฤทธิ์ผ่าน PPAR-gamma receptor ช่วยเพิ่ม Insulin sensitivity ที่เซลล์กล้ามเนื้อและไขมัน
• ข้อ ค. (Insulin glargine 10 units SC HS): Insulin glargine เป็น Basal insulin ออกฤทธิ์ยาว ไม่มีพีค ใช้เพื่อควบคุมระดับน้ำตาลพื้นฐาน (Fasting blood glucose)
• ข้อ ง. (Insulin lispro 4 units SC before meals): Insulin lispro เป็น Rapid-acting insulin ออกฤทธิ์เร็ว ใช้ฉีดก่อนอาหารเพื่อควบคุมระดับน้ำตาลหลังมื้ออาหาร (Postprandial glucose)
• ข้อ จ. (Dapagliflozin 10 mg OD): Dapagliflozin เป็นยากลุ่ม SGLT2 inhibitor ขับน้ำตาลออกทางปัสสาวะ มีผลข้างเคียงคือน้ำหนักลด ไม่ใช่น้ำหนักเพิ่ม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First-line Hyperthyroid: เป็น first-line ใน non-pregnant adults และไตรมาส 2-3 ของการตั้งครรภ์ เนื่องจาก efficacy สูงและพิษต่อตับต่ำกว่า PTU
• Agranulocytosis Alert: หากมีไข้ เจ็บคอฉับพลัน ให้หยุดยาทันทีและตรวจ CBC with differential เพื่อดู absolute neutrophil count</t>
        </is>
      </c>
      <c r="K143" s="166" t="inlineStr"/>
      <c r="L143" s="166" t="inlineStr">
        <is>
          <t>Endocrine</t>
        </is>
      </c>
      <c r="M143" s="166" t="inlineStr">
        <is>
          <t>Diabetes mellitus</t>
        </is>
      </c>
      <c r="N143" s="165" t="inlineStr">
        <is>
          <t>Clinic</t>
        </is>
      </c>
      <c r="O143" s="166" t="inlineStr">
        <is>
          <t>ข้อ 2 (PLE_CC1_Key_Rx20_UBU.md)</t>
        </is>
      </c>
      <c r="P143" s="165" t="inlineStr">
        <is>
          <t>ข้อสอบจำลอง</t>
        </is>
      </c>
      <c r="Q143" s="165" t="inlineStr">
        <is>
          <t>Mock Rx20 UBU</t>
        </is>
      </c>
      <c r="R143" s="165" t="inlineStr"/>
    </row>
    <row r="144" ht="24" customHeight="1" s="49">
      <c r="A144" s="167" t="n">
        <v>142</v>
      </c>
      <c r="B144" s="166" t="inlineStr">
        <is>
          <t>เกี่ยวกับ เป็น insulin sensitizer ข้อใดต่อไปนี้กล่าวถูกต้องตามหลักวิชาชีพเภสัชกรรม</t>
        </is>
      </c>
      <c r="C144" s="166" t="inlineStr"/>
      <c r="D144" s="166" t="inlineStr">
        <is>
          <t>Insulin lispro 4 units SC before meals</t>
        </is>
      </c>
      <c r="E144" s="166" t="inlineStr">
        <is>
          <t>Dapagliflozin 10 mg OD</t>
        </is>
      </c>
      <c r="F144" s="166" t="inlineStr">
        <is>
          <t>Semaglutide 0.5 mg SC weekly</t>
        </is>
      </c>
      <c r="G144" s="166" t="inlineStr">
        <is>
          <t>Metformin 500 mg BID</t>
        </is>
      </c>
      <c r="H144" s="166" t="inlineStr">
        <is>
          <t>Glipizide 5 mg OD</t>
        </is>
      </c>
      <c r="I144" s="167" t="inlineStr">
        <is>
          <t>1</t>
        </is>
      </c>
      <c r="J144" s="166" t="inlineStr">
        <is>
          <t>✅ คำตอบที่ถูกต้อง: ข้อ ก. Insulin lispro 4 units SC before meals
💡 Background:
การบริบาลผู้ป่วยเบาหวานชนิดที่ 2 (T2DM) เน้นควบคุม HbA1c ควบคู่กับการเลือกยาที่มี cardiorenal protection ในผู้ป่วยที่มีโรคร่วม
🎯 ทำไมข้อนี้ถึงถูก:
Insulin lispro 4 units SC before meals การเลือก Insulin lispro 4 units SC before meals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(Dapagliflozin 10 mg OD): เป็น SGLT2 inhibitor ได้รับการรับรองใน HFrEF, CKD และ T2DM เด่นชัดในด้าน renal &amp; cardiovascular protective efficacy
• ข้อ ค. (Semaglutide 0.5 mg SC weekly): เป็น GLP-1 receptor agonist มี efficacy สูงมากในการลด HbA1c, ลดน้ำหนักตัว และลด major adverse cardiovascular events (MACE) แต่ contraindication ในผู้มีประวัติ Medullary thyroid carcinoma หรือ MEN 2
• ข้อ ง.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จ. (Glipizide 5 mg OD): เป็น Second-generation Sulfonylurea กระตุ้น insulin secretion เสี่ยงต่อ hypoglycemia และ weight gain ขับออกทางตับเด่นกว่า glibenclamide จึงปลอดภัยกว่าในผู้สูงอายุ/CKD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44" s="166" t="inlineStr"/>
      <c r="L144" s="166" t="inlineStr">
        <is>
          <t>Endocrine</t>
        </is>
      </c>
      <c r="M144" s="166" t="inlineStr">
        <is>
          <t>Diabetes mellitus</t>
        </is>
      </c>
      <c r="N144" s="165" t="inlineStr">
        <is>
          <t>Clinic</t>
        </is>
      </c>
      <c r="O144" s="166" t="inlineStr">
        <is>
          <t>ข้อ 1 (PLE_CC1_Key_Rx20_UBU.md)</t>
        </is>
      </c>
      <c r="P144" s="165" t="inlineStr">
        <is>
          <t>ข้อสอบจำลอง</t>
        </is>
      </c>
      <c r="Q144" s="165" t="inlineStr">
        <is>
          <t>Mock Rx20 UBU</t>
        </is>
      </c>
      <c r="R144" s="165" t="inlineStr"/>
    </row>
    <row r="145" ht="24" customHeight="1" s="49">
      <c r="A145" s="167" t="n">
        <v>143</v>
      </c>
      <c r="B145" s="166" t="inlineStr">
        <is>
          <t>ไม่เลือกเป็นยาอันดับแรก เพราะลด HbA1Cไม่ดี</t>
        </is>
      </c>
      <c r="C145" s="166" t="inlineStr"/>
      <c r="D145" s="166" t="inlineStr">
        <is>
          <t>ผิด เพราะ เป็น insulin secretagogues</t>
        </is>
      </c>
      <c r="E145" s="166" t="inlineStr">
        <is>
          <t>Glipizide 5 mg OD</t>
        </is>
      </c>
      <c r="F145" s="166" t="inlineStr">
        <is>
          <t>Empagliflozin 10 mg OD</t>
        </is>
      </c>
      <c r="G145" s="166" t="inlineStr">
        <is>
          <t>Sitagliptin 100 mg OD</t>
        </is>
      </c>
      <c r="H145" s="166" t="inlineStr">
        <is>
          <t>Liraglutide 1.2 mg SC OD</t>
        </is>
      </c>
      <c r="I145" s="167" t="inlineStr">
        <is>
          <t>3</t>
        </is>
      </c>
      <c r="J145" s="166" t="inlineStr">
        <is>
          <t>✅ คำตอบที่ถูกต้อง: ข้อ ค. Empagliflozin 10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Empagliflozin 10 mg OD การเลือก Empagliflozin 10 mg OD เป็นคำตอบที่ถูกต้องตามแนวทางการรักษามาตรฐาน เนื่องจาก เป็น SGLT2 inhibitor ยับยั้งการดูดกลับ glucose ที่ไต มี cardiorenal benefit ชัดเจน (ลด HF hospitalization และชะลอ CKD progression) แต่เสี่ยงต่อ mycotic genital infection และ euglycemic DKA
🔍 ข้ออื่นผิดเพราะอะไร:
• ข้อ ก. (ผิด เพราะ เป็น insulin secretagogues): ตัวเลือกนี้ไม่ได้มีกลไกทางเภสัชวิทยาหรือข้อบ่งใช้ที่ตรงกับพยาธิสภาพทางคลินิกที่ระบุในโจทย์ข้อนี้
• ข้อ ข. (Glipizide 5 mg OD): Glipizide เป็นยากลุ่ม Sulfonylurea ที่ออกฤทธิ์ปิด K-ATP channel บนเบต้าเซลล์ ทำให้กระตุ้นการหลั่งอินซูลิน ใช้สำหรับเบาหวานชนิดที่ 2 เท่านั้น
• ข้อ ง. (Sitagliptin 100 mg OD): Sitagliptin เป็นยากลุ่ม DPP-4 inhibitor ช่วยยับยั้งเอนไซม์ที่ทำลาย GLP-1 ทำให้ฮอร์โมน Incretin ทำงานได้นานขึ้น
• ข้อ จ. (Liraglutide 1.2 mg SC OD): Liraglutide เป็น GLP-1 receptor agonist ออกฤทธิ์กระตุ้นการหลั่งอินซูลินตามระดับน้ำตาล ยับยั้งการหลั่ง Glucagon และชะลอการบีบตัวของกระเพาะอาหาร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Cardio-Renal Benefit: เป็น SGLT2 inhibitor ที่ลด cardiovascular death และชะลอการเสื่อมของไต (renal outcome) ใน HFrEF, CKD และ DM
• Euglycemic DKA &amp; UTI: เสี่ยงต่อ euglycemic DKA ช่วงเจ็บป่วยรุนแรงหรือผ่าตัด และเพิ่มความเสี่ยง fungal genital infections และ UTI</t>
        </is>
      </c>
      <c r="K145" s="166" t="inlineStr"/>
      <c r="L145" s="166" t="inlineStr">
        <is>
          <t>Endocrine</t>
        </is>
      </c>
      <c r="M145" s="166" t="inlineStr">
        <is>
          <t>Diabetes mellitus</t>
        </is>
      </c>
      <c r="N145" s="165" t="inlineStr">
        <is>
          <t>Clinic</t>
        </is>
      </c>
      <c r="O145" s="166" t="inlineStr">
        <is>
          <t>ข้อ 4 (PLE_CC1_Key_Rx20_UBU.md)</t>
        </is>
      </c>
      <c r="P145" s="165" t="inlineStr">
        <is>
          <t>ข้อสอบจำลอง</t>
        </is>
      </c>
      <c r="Q145" s="165" t="inlineStr">
        <is>
          <t>Mock Rx20 UBU</t>
        </is>
      </c>
      <c r="R145" s="165" t="inlineStr"/>
    </row>
    <row r="146" ht="24" customHeight="1" s="49">
      <c r="A146" s="167" t="n">
        <v>144</v>
      </c>
      <c r="B146" s="166" t="inlineStr">
        <is>
          <t>ผิด เพราะ สามารถเลือกเป็นยาอันดับแรก และลด HbA1C ได้</t>
        </is>
      </c>
      <c r="C146" s="166" t="inlineStr"/>
      <c r="D146" s="166" t="inlineStr">
        <is>
          <t>Sitagliptin 100 mg OD</t>
        </is>
      </c>
      <c r="E146" s="166" t="inlineStr">
        <is>
          <t>Liraglutide 1.2 mg SC OD</t>
        </is>
      </c>
      <c r="F146" s="166" t="inlineStr">
        <is>
          <t>Levothyroxine 50 mcg OD</t>
        </is>
      </c>
      <c r="G146" s="166" t="inlineStr">
        <is>
          <t>Propylthiouracil 50 mg TID</t>
        </is>
      </c>
      <c r="H146" s="166" t="inlineStr">
        <is>
          <t>Methimazole 10 mg OD</t>
        </is>
      </c>
      <c r="I146" s="167" t="inlineStr">
        <is>
          <t>1</t>
        </is>
      </c>
      <c r="J146" s="166" t="inlineStr">
        <is>
          <t>✅ คำตอบที่ถูกต้อง: ข้อ ก. Sitagliptin 100 mg OD
💡 Background:
การบริบาลผู้ป่วยเบาหวานชนิดที่ 2 (T2DM) เน้นควบคุม HbA1c ควบคู่กับการเลือกยาที่มี cardiorenal protection ในผู้ป่วยที่มีโรคร่วม
🎯 ทำไมข้อนี้ถึงถูก:
Sitagliptin 100 mg OD การเลือก Sitagliptin 100 mg OD เป็นคำตอบที่ถูกต้องตามแนวทางการรักษามาตรฐาน เนื่องจาก เป็น DPP-4 inhibitor เพิ่ม active GLP-1 แบบ glucose-dependent มี neutral effect ต่อน้ำหนักตัว และความเสี่ยงต่อ hypoglycemia ต่ำมาก แต่ต้องปรับ dose ตาม CrCl
🔍 ข้ออื่นผิดเพราะอะไร:
• ข้อ ข. (Liraglutide 1.2 mg SC OD): Liraglutide เป็น GLP-1 receptor agonist ออกฤทธิ์กระตุ้นการหลั่งอินซูลินตามระดับน้ำตาล ยับยั้งการหลั่ง Glucagon และชะลอการบีบตัวของกระเพาะอาหาร
• ข้อ ค. (Levothyroxine 50 mcg OD): Levothyroxine เป็นฮอร์โมน T4 สังเคราะห์ ใช้ทดแทนในผู้ป่วย Hypothyroidism ข้อควรระวังคือการเกิด Thyrotoxicosis หากได้รับขนาดสูงเกินไป
• ข้อ ง. (Propylthiouracil 50 mg TID): Propylthiouracil (PTU) ยับยั้งเอนไซม์ Thyroid peroxidase และยับยั้งการเปลี่ยน T4 เป็น T3 ที่เนื้อเยื่อรอบนอก ใช้รักษาภาวะ Hyperthyroidism
• ข้อ จ. (Methimazole 10 mg OD): Methimazole ออกฤทธิ์ยับยั้งเอนไซม์ Thyroid peroxidase ยับยั้งการสังเคราะห์ฮอร์โมนไทรอยด์ ใช้รักษา Hyperthyroidism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DPP-4 Inhibitor Profile: เป็น weight-neutral, ความเสี่ยง hypoglycemia ต่ำเมื่อใช้เดี่ยวๆ แต่ต้องปรับลด dose ตาม eGFR (ยกเว้น linagliptin ที่ไม่ต้องปรับ dose)</t>
        </is>
      </c>
      <c r="K146" s="166" t="inlineStr"/>
      <c r="L146" s="166" t="inlineStr">
        <is>
          <t>Endocrine</t>
        </is>
      </c>
      <c r="M146" s="166" t="inlineStr">
        <is>
          <t>Diabetes mellitus</t>
        </is>
      </c>
      <c r="N146" s="165" t="inlineStr">
        <is>
          <t>Clinic</t>
        </is>
      </c>
      <c r="O146" s="166" t="inlineStr">
        <is>
          <t>ข้อ 4 (PLE_CC1_Key_Rx20_UBU.md)</t>
        </is>
      </c>
      <c r="P146" s="165" t="inlineStr">
        <is>
          <t>ข้อสอบจำลอง</t>
        </is>
      </c>
      <c r="Q146" s="165" t="inlineStr">
        <is>
          <t>Mock Rx20 UBU</t>
        </is>
      </c>
      <c r="R146" s="165" t="inlineStr"/>
    </row>
    <row r="147" ht="24" customHeight="1" s="49">
      <c r="A147" s="167" t="n">
        <v>145</v>
      </c>
      <c r="B147" s="166" t="inlineStr">
        <is>
          <t>เกี่ยวกับ Insulin NPH ก่อนนอน ข้อใดต่อไปนี้กล่าวถูกต้องตามหลักวิชาชีพเภสัชกรรม</t>
        </is>
      </c>
      <c r="C147" s="166" t="inlineStr"/>
      <c r="D147" s="166" t="inlineStr">
        <is>
          <t>Propylthiouracil 50 mg TID</t>
        </is>
      </c>
      <c r="E147" s="166" t="inlineStr">
        <is>
          <t>Methimazole 10 mg OD</t>
        </is>
      </c>
      <c r="F147" s="166" t="inlineStr">
        <is>
          <t>Pioglitazone 15 mg OD</t>
        </is>
      </c>
      <c r="G147" s="166" t="inlineStr">
        <is>
          <t>Insulin glargine 10 units SC HS</t>
        </is>
      </c>
      <c r="H147" s="166" t="inlineStr">
        <is>
          <t>Insulin lispro 4 units SC before meals</t>
        </is>
      </c>
      <c r="I147" s="167" t="inlineStr">
        <is>
          <t>1</t>
        </is>
      </c>
      <c r="J147" s="166" t="inlineStr">
        <is>
          <t>✅ คำตอบที่ถูกต้อง: ข้อ ก. Propylthiouracil 50 mg TID
💡 Background:
การบริบาลผู้ป่วยเบาหวานชนิดที่ 2 (T2DM) เน้นควบคุม HbA1c ควบคู่กับการเลือกยาที่มี cardiorenal protection ในผู้ป่วยที่มีโรคร่วม
🎯 ทำไมข้อนี้ถึงถูก:
Propylthiouracil 50 mg TID การเลือก Propylthiouracil 50 mg TID เป็นคำตอบที่ถูกต้องตามแนวทางการรักษามาตรฐาน เนื่องจาก เป็น Thionamide ยับยั้ง TPO และ peripheral conversion ของ T4 เป็น T3 เป็น drug of choice ในหญิงตั้งครรภ์ไตรมาสแรก (1st trimester) และ Thyroid storm แต่เสี่ยงต่อ severe hepatotoxicity
🔍 ข้ออื่นผิดเพราะอะไร:
• ข้อ ข. (Methimazole 10 mg OD): Methimazole ออกฤทธิ์ยับยั้งเอนไซม์ Thyroid peroxidase ยับยั้งการสังเคราะห์ฮอร์โมนไทรอยด์ ใช้รักษา Hyperthyroidism
• ข้อ ค. (Pioglitazone 15 mg OD): Pioglitazone เป็นยากลุ่ม Thiazolidinedione ออกฤทธิ์ผ่าน PPAR-gamma receptor ช่วยเพิ่ม Insulin sensitivity ที่เซลล์กล้ามเนื้อและไขมัน
• ข้อ ง. (Insulin glargine 10 units SC HS): Insulin glargine เป็น Basal insulin ออกฤทธิ์ยาว ไม่มีพีค ใช้เพื่อควบคุมระดับน้ำตาลพื้นฐาน (Fasting blood glucose)
• ข้อ จ. (Insulin lispro 4 units SC before meals): Insulin lispro เป็น Rapid-acting insulin ออกฤทธิ์เร็ว ใช้ฉีดก่อนอาหารเพื่อควบคุมระดับน้ำตาลหลังมื้ออาหาร (Postprandial glucose)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Pregnancy Timing: เป็น first-line ในไตรมาสแรกของการตั้งครรภ์ (1st trimester) เนื่องจาก MMI สัมพันธ์กับ embryopathy (aplasia cutis)
• Hepatotoxicity &amp; Agranulocytosis: มี Black Box Warning เรื่อง severe liver injury/liver failure และต้องเฝ้าระวัง agranulocytosis (เจ็บคอ มีไข้สูง)</t>
        </is>
      </c>
      <c r="K147" s="166" t="inlineStr"/>
      <c r="L147" s="166" t="inlineStr">
        <is>
          <t>Endocrine</t>
        </is>
      </c>
      <c r="M147" s="166" t="inlineStr">
        <is>
          <t>Diabetes mellitus</t>
        </is>
      </c>
      <c r="N147" s="165" t="inlineStr">
        <is>
          <t>Clinic</t>
        </is>
      </c>
      <c r="O147" s="166" t="inlineStr">
        <is>
          <t>ข้อ 2 (PLE_CC1_Key_Rx20_UBU.md)</t>
        </is>
      </c>
      <c r="P147" s="165" t="inlineStr">
        <is>
          <t>ข้อสอบจำลอง</t>
        </is>
      </c>
      <c r="Q147" s="165" t="inlineStr">
        <is>
          <t>Mock Rx20 UBU</t>
        </is>
      </c>
      <c r="R147" s="165" t="inlineStr"/>
    </row>
    <row r="148" ht="24" customHeight="1" s="49">
      <c r="A148" s="167" t="n">
        <v>146</v>
      </c>
      <c r="B148" s="166" t="inlineStr">
        <is>
          <t>Insulin Aspart ก่อนอาหาร เช้า-กลางวัน-เย็น</t>
        </is>
      </c>
      <c r="C148" s="166" t="inlineStr"/>
      <c r="D148" s="166" t="inlineStr">
        <is>
          <t>Insulin glargine 10 units SC HS</t>
        </is>
      </c>
      <c r="E148" s="166" t="inlineStr">
        <is>
          <t>Insulin lispro 4 units SC before meals</t>
        </is>
      </c>
      <c r="F148" s="166" t="inlineStr">
        <is>
          <t>Dapagliflozin 10 mg OD</t>
        </is>
      </c>
      <c r="G148" s="166" t="inlineStr">
        <is>
          <t>Semaglutide 0.5 mg SC weekly</t>
        </is>
      </c>
      <c r="H148" s="166" t="inlineStr">
        <is>
          <t>Metformin 500 mg BID</t>
        </is>
      </c>
      <c r="I148" s="167" t="inlineStr">
        <is>
          <t>1</t>
        </is>
      </c>
      <c r="J148" s="166" t="inlineStr">
        <is>
          <t>✅ คำตอบที่ถูกต้อง: ข้อ ก. Insulin glargine 10 units SC HS
💡 Background:
การบริบาลผู้ป่วยเบาหวานชนิดที่ 2 (T2DM) เน้นควบคุม HbA1c ควบคู่กับการเลือกยาที่มี cardiorenal protection ในผู้ป่วยที่มีโรคร่วม
🎯 ทำไมข้อนี้ถึงถูก:
Insulin glargine 10 units SC HS การเลือก Insulin glargine 10 units SC HS เป็นคำตอบที่ถูกต้องและสอดคล้องกับ evidence-based guidelines ของภาวะ Diabetes mellitus โดยมี clinical efficacy สูงสุดในการรักษาและมี safety profile ที่เหมาะสม
🔍 ข้ออื่นผิดเพราะอะไร:
• ข้อ ข. (Insulin lispro 4 units SC before meals): Insulin lispro เป็น Rapid-acting insulin ออกฤทธิ์เร็ว ใช้ฉีดก่อนอาหารเพื่อควบคุมระดับน้ำตาลหลังมื้ออาหาร (Postprandial glucose)
• ข้อ ค. (Dapagliflozin 10 mg OD): Dapagliflozin เป็นยากลุ่ม SGLT2 inhibitor ขับน้ำตาลออกทางปัสสาวะ มีผลข้างเคียงคือน้ำหนักลด ไม่ใช่น้ำหนักเพิ่ม
• ข้อ ง. (Semaglutide 0.5 mg SC weekly): Semaglutide เป็น GLP-1 receptor agonist มีทั้งรูปแบบฉีดและกิน ช่วยลดน้ำหนักและคุมน้ำตาล ไม่ทำให้น้ำหนักเพิ่ม
• ข้อ จ. (Metformin 500 mg BID): Metformin ออกฤทธิ์ยับยั้ง Gluconeogenesis ที่ตับ ไม่ทำให้น้ำหนักเพิ่ม และเป็น First-line drug สำหรับเบาหวานชนิดที่ 2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148" s="166" t="inlineStr"/>
      <c r="L148" s="166" t="inlineStr">
        <is>
          <t>Endocrine</t>
        </is>
      </c>
      <c r="M148" s="166" t="inlineStr">
        <is>
          <t>Diabetes mellitus</t>
        </is>
      </c>
      <c r="N148" s="165" t="inlineStr">
        <is>
          <t>Clinic</t>
        </is>
      </c>
      <c r="O148" s="166" t="inlineStr">
        <is>
          <t>ข้อ 3 (PLE_CC1_Key_Rx20_UBU.md)</t>
        </is>
      </c>
      <c r="P148" s="165" t="inlineStr">
        <is>
          <t>ข้อสอบจำลอง</t>
        </is>
      </c>
      <c r="Q148" s="165" t="inlineStr">
        <is>
          <t>Mock Rx20 UBU</t>
        </is>
      </c>
      <c r="R148" s="165" t="inlineStr"/>
    </row>
    <row r="149" ht="24" customHeight="1" s="49">
      <c r="A149" s="167" t="n">
        <v>147</v>
      </c>
      <c r="B149" s="166" t="inlineStr">
        <is>
          <t>Insulin Glargine เช้า - เย็น</t>
        </is>
      </c>
      <c r="C149" s="166" t="inlineStr"/>
      <c r="D149" s="166" t="inlineStr">
        <is>
          <t>Semaglutide 0.5 mg SC weekly</t>
        </is>
      </c>
      <c r="E149" s="166" t="inlineStr">
        <is>
          <t>Metformin 500 mg BID</t>
        </is>
      </c>
      <c r="F149" s="166" t="inlineStr">
        <is>
          <t>Glipizide 5 mg OD</t>
        </is>
      </c>
      <c r="G149" s="166" t="inlineStr">
        <is>
          <t>Empagliflozin 10 mg OD</t>
        </is>
      </c>
      <c r="H149" s="166" t="inlineStr">
        <is>
          <t>Sitagliptin 100 mg OD</t>
        </is>
      </c>
      <c r="I149" s="167" t="inlineStr">
        <is>
          <t>1</t>
        </is>
      </c>
      <c r="J149" s="166" t="inlineStr">
        <is>
          <t>✅ คำตอบที่ถูกต้อง: ข้อ ก. Semaglutide 0.5 mg SC weekly
💡 Background:
การบริบาลผู้ป่วยเบาหวานชนิดที่ 2 (T2DM) เน้นควบคุม HbA1c ควบคู่กับการเลือกยาที่มี cardiorenal protection ในผู้ป่วยที่มีโรคร่วม
🎯 ทำไมข้อนี้ถึงถูก:
Semaglutide 0.5 mg SC weekly การเลือก Semaglutide 0.5 mg SC weekly เป็นคำตอบที่ถูกต้องตามแนวทางการรักษามาตรฐาน เนื่องจาก เป็น GLP-1 receptor agonist มี efficacy สูงมากในการลด HbA1c, ลดน้ำหนักตัว และลด major adverse cardiovascular events (MACE) แต่ contraindication ในผู้มีประวัติ Medullary thyroid carcinoma หรือ MEN 2
🔍 ข้ออื่นผิดเพราะอะไร:
• ข้อ ข. (Metformin 500 mg BID):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ค. (Glipizide 5 mg OD): เป็น Second-generation Sulfonylurea กระตุ้น insulin secretion เสี่ยงต่อ hypoglycemia และ weight gain ขับออกทางตับเด่นกว่า glibenclamide จึงปลอดภัยกว่าในผู้สูงอายุ/CKD
• ข้อ ง. (Empagliflozin 10 mg OD): เป็น SGLT2 inhibitor ยับยั้งการดูดกลับ glucose ที่ไต มี cardiorenal benefit ชัดเจน (ลด HF hospitalization และชะลอ CKD progression) แต่เสี่ยงต่อ mycotic genital infection และ euglycemic DKA
• ข้อ จ. (Sitagliptin 100 mg OD): เป็น DPP-4 inhibitor เพิ่ม active GLP-1 แบบ glucose-dependent มี neutral effect ต่อน้ำหนักตัว และความเสี่ยงต่อ hypoglycemia ต่ำมาก แต่ต้องปรับ dose ตาม CrCl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Potent Efficacy: มี efficacy สูงมากในการลด HbA1c และลดน้ำหนัก มีทั้งรูปแบบฉีด SC สัปดาห์ละครั้งและเม็ดรับประทาน (Rybelsus)
• Oral Administration: รูปแบบเม็ดต้องรับประทานตอนตื่นนอนตอนท้องว่าง ดื่มน้ำเปล่าไม่เกิน 120 mL และรออย่างน้อย 30 นาทีก่อนรับประทานอาหาร</t>
        </is>
      </c>
      <c r="K149" s="166" t="inlineStr"/>
      <c r="L149" s="166" t="inlineStr">
        <is>
          <t>Endocrine</t>
        </is>
      </c>
      <c r="M149" s="166" t="inlineStr">
        <is>
          <t>Diabetes mellitus</t>
        </is>
      </c>
      <c r="N149" s="165" t="inlineStr">
        <is>
          <t>Clinic</t>
        </is>
      </c>
      <c r="O149" s="166" t="inlineStr">
        <is>
          <t>ข้อ 4 (PLE_CC1_Key_Rx20_UBU.md)</t>
        </is>
      </c>
      <c r="P149" s="165" t="inlineStr">
        <is>
          <t>ข้อสอบจำลอง</t>
        </is>
      </c>
      <c r="Q149" s="165" t="inlineStr">
        <is>
          <t>Mock Rx20 UBU</t>
        </is>
      </c>
      <c r="R149" s="165" t="inlineStr"/>
    </row>
    <row r="150" ht="24" customHeight="1" s="49">
      <c r="A150" s="167" t="n">
        <v>148</v>
      </c>
      <c r="B150" s="166" t="inlineStr">
        <is>
          <t>ยาเบาหวานใด ไม่ต้องปรับขนาดยาในผู้ป่วยโรคไต</t>
        </is>
      </c>
      <c r="C150" s="166" t="inlineStr"/>
      <c r="D150" s="166" t="inlineStr">
        <is>
          <t>Pioglitazone</t>
        </is>
      </c>
      <c r="E150" s="166" t="inlineStr">
        <is>
          <t>Acarbose</t>
        </is>
      </c>
      <c r="F150" s="166" t="inlineStr">
        <is>
          <t>Sitagliptin</t>
        </is>
      </c>
      <c r="G150" s="166" t="inlineStr">
        <is>
          <t>Empaglifloxin</t>
        </is>
      </c>
      <c r="H150" s="166" t="inlineStr">
        <is>
          <t>Glibenclamide</t>
        </is>
      </c>
      <c r="I150" s="167" t="inlineStr">
        <is>
          <t>1</t>
        </is>
      </c>
      <c r="J150" s="166" t="inlineStr">
        <is>
          <t>✅ คำตอบที่ถูกต้อง: ข้อ ก. Pioglitazone
💡 Background:
การบริบาลผู้ป่วยเบาหวานชนิดที่ 2 (T2DM) เน้นควบคุม HbA1c ควบคู่กับการเลือกยาที่มี cardiorenal protection ในผู้ป่วยที่มีโรคร่วม
🎯 ทำไมข้อนี้ถึงถูก:
Pioglitazone การเลือก Pioglitazone เป็นคำตอบที่ถูกต้องตามแนวทางการรักษามาตรฐาน เนื่องจาก เป็น Thiazolidinedione (PPAR-gamma agonist) เพิ่ม insulin sensitivity ที่กล้ามเนื้อและตับ แต่มี contraindication ใน Heart Failure (NYHA class III-IV) เพราะทำให้น้ำคั่ง (fluid retention/edema)
🔍 ข้ออื่นผิดเพราะอะไร:
• ข้อ ข. (Acarbose): Acarbose ไม่แนะนำให้ใช้ในผู้ป่วยโรคไตเรื้อรังรุนแรง (CrCl น้อยกว่า 25 mL/min)
• ข้อ ค. (Sitagliptin): Sitagliptin เป็นยาที่ขับออกทางไตเป็นหลัก จึงต้องปรับขนาดยาตามระดับการทำงานของไต (eGFR)
• ข้อ ง. (Empaglifloxin): Empagliflozin ห้ามเริ่มใช้เมื่อ eGFR ต่ำกว่า 30 mL/min เนื่องจากประสิทธิภาพในการลดน้ำตาลจะลดลงตามการทำงานของไต
• ข้อ จ. (Glibenclamide): Glibenclamide มี Active metabolites ที่ขับออกทางไต จึงมีข้อห้ามใช้ในผู้ป่วยโรคไตเสื่อมเนื่องจากเพิ่มความเสี่ยงภาวะน้ำตาลในเลือดต่ำอย่างรุนแรง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Thiazolidinedione Warning: เป็น PPAR-gamma agonist เพิ่ม insulin sensitivity แต่ทำให้เกิด fluid retention ห้ามใช้ใน Heart Failure (NYHA Class III-IV) และเสี่ยงกระดูกหัก/มะเร็งกระเพาะปัสสาวะ</t>
        </is>
      </c>
      <c r="K150" s="166" t="inlineStr"/>
      <c r="L150" s="166" t="inlineStr">
        <is>
          <t>Endocrine</t>
        </is>
      </c>
      <c r="M150" s="166" t="inlineStr">
        <is>
          <t>Diabetes mellitus</t>
        </is>
      </c>
      <c r="N150" s="165" t="inlineStr">
        <is>
          <t>Clinic</t>
        </is>
      </c>
      <c r="O150" s="166" t="inlineStr">
        <is>
          <t>ข้อ 24 (PLE_CC1_Key_Rx20_UBU.md)</t>
        </is>
      </c>
      <c r="P150" s="165" t="inlineStr">
        <is>
          <t>ข้อสอบจำลอง</t>
        </is>
      </c>
      <c r="Q150" s="165" t="inlineStr">
        <is>
          <t>Mock Rx20 UBU</t>
        </is>
      </c>
      <c r="R150" s="165" t="inlineStr"/>
    </row>
    <row r="151" ht="24" customHeight="1" s="49">
      <c r="A151" s="165" t="n">
        <v>149</v>
      </c>
      <c r="B151" s="166" t="inlineStr">
        <is>
          <t>ข้อใดคือความเสี่ยงที่อาจเกิดขึ้นเมื่อใช้ metformin เป็นระยะยาว - Retinopathy - Nephro - Neuro</t>
        </is>
      </c>
      <c r="C151" s="166" t="inlineStr"/>
      <c r="D151" s="166" t="inlineStr">
        <is>
          <t>Bone fracture</t>
        </is>
      </c>
      <c r="E151" s="166" t="inlineStr">
        <is>
          <t>Bladder cancer</t>
        </is>
      </c>
      <c r="F151" s="166" t="inlineStr">
        <is>
          <t>Cyanocobalamin deficiency</t>
        </is>
      </c>
      <c r="G151" s="166" t="inlineStr">
        <is>
          <t>Edema</t>
        </is>
      </c>
      <c r="H151" s="166" t="inlineStr">
        <is>
          <t>Heart failure</t>
        </is>
      </c>
      <c r="I151" s="165" t="inlineStr">
        <is>
          <t>1</t>
        </is>
      </c>
      <c r="J151" s="166" t="inlineStr">
        <is>
          <t>✅ คำตอบที่ถูกต้อง: ข้อ ก. Bone fracture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Bone fracture การเลือก Bone fracture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(Bladder cancer): Bladder cancer เป็นความเสี่ยงที่อาจพบได้จากการใช้ยา Pioglitazone ในระยะยาว ไม่ใช่ผลข้างเคียงที่สัมพันธ์กับการใช้ยา Metformin
• ข้อ ค. (Cyanocobalamin deficiency): การขาดวิตามินบี 12 (Cyanocobalamin deficiency) เป็นภาวะแทรกซ้อนระยะยาวที่พบได้บ่อยจากการใช้ Metformin ซึ่งอาจนำไปสู่ภาวะโลหิตจางและปลายประสาทอักเสบ
• ข้อ ง. (Edema): อาการบวมน้ำ (Edema) มักเป็นผลข้างเคียงจากยาลดน้ำตาลกลุ่ม Thiazolidinediones (TZDs) เช่น Pioglitazone หรือยากลุ่ม CCBs ไม่ใช่ Metformin
• ข้อ จ. (Heart failure): ภาวะหัวใจล้มเหลว (Heart failure) อาจรุนแรงขึ้นจากการใช้ยากลุ่ม TZDs หรือ Saxagliptin ยา Metformin ไม่มีผลทำให้เกิดภาวะนี้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151" s="166" t="inlineStr"/>
      <c r="L151" s="166" t="inlineStr">
        <is>
          <t>Endocrine</t>
        </is>
      </c>
      <c r="M151" s="166" t="inlineStr">
        <is>
          <t>Diabetes mellitus</t>
        </is>
      </c>
      <c r="N151" s="165" t="inlineStr">
        <is>
          <t>Clinic</t>
        </is>
      </c>
      <c r="O151" s="166" t="inlineStr">
        <is>
          <t>ข้อ 60 (PLE_CC1_2562_Key.md)</t>
        </is>
      </c>
      <c r="P151" s="165" t="inlineStr">
        <is>
          <t>ข้อสอบเก่า</t>
        </is>
      </c>
      <c r="Q151" s="165" t="inlineStr">
        <is>
          <t>2562</t>
        </is>
      </c>
      <c r="R151" s="165" t="inlineStr"/>
    </row>
    <row r="152" ht="24" customHeight="1" s="49">
      <c r="A152" s="165" t="n">
        <v>150</v>
      </c>
      <c r="B152" s="166" t="inlineStr">
        <is>
          <t>หากผู้ป่วยท้อง 4 เดือนแล้วต้องรักษาได้รับยา MMI อยู่ควรทำอย่างไร dose dependent . X ิ Galerveining &gt; 30mg/d &amp;side : PTU in esier dose independent ~</t>
        </is>
      </c>
      <c r="C152" s="166" t="inlineStr"/>
      <c r="D152" s="166" t="inlineStr">
        <is>
          <t>เปลี่ยนเป็น PTU ไนไตรมาสแรก</t>
        </is>
      </c>
      <c r="E152" s="166" t="inlineStr">
        <is>
          <t>ใช้ MMI ต่อ</t>
        </is>
      </c>
      <c r="F152" s="166" t="inlineStr">
        <is>
          <t>เปลี่ยนเป็น PTU จนคลอด</t>
        </is>
      </c>
      <c r="G152" s="166" t="inlineStr">
        <is>
          <t>ลดขนาดยา MMI</t>
        </is>
      </c>
      <c r="H152" s="166" t="inlineStr">
        <is>
          <t>เพิ่มขนาดยา MMI</t>
        </is>
      </c>
      <c r="I152" s="165" t="inlineStr">
        <is>
          <t>1</t>
        </is>
      </c>
      <c r="J152" s="166" t="inlineStr">
        <is>
          <t>✅ คำตอบที่ถูกต้อง: ข้อ ก. เปลี่ยนเป็น PTU ไนไตรมาสแรก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เปลี่ยนเป็น PTU ไนไตรมาสแรก การเลือก เปลี่ยนเป็น PTU ไนไตรมาสแรก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(ใช้ MMI ต่อ): การใช้ยา MMI ต่อในไตรมาสแรกของการตั้งครรภ์เพิ่มความเสี่ยงต่อความผิดปกติของทารกแต่กำเนิด (Aplasia cutis, Choanal atresia) จึงไม่แนะนำ
• ข้อ ค. (เปลี่ยนเป็น PTU จนคลอด): การเปลี่ยนเป็น PTU จนคลอดอาจเพิ่มความเสี่ยงต่อภาวะตับวายรุนแรง (Hepatotoxicity) ในมารดา แนวทางเวชปฏิบัติแนะนำให้ใช้ PTU เฉพาะในไตรมาสแรกเท่านั้น
• ข้อ ง. (ลดขนาดยา MMI): การลดขนาดยา MMI ยังคงมีความเสี่ยงต่อทารกในครรภ์ไตรมาสแรกอยู่ดี ควรหลีกเลี่ยงการใช้ MMI ในช่วงนี้หากเป็นไปได้
• ข้อ จ. (เพิ่มขนาดยา MMI): การเพิ่มขนาดยา MMI ยิ่งเพิ่มความเสี่ยงต่อผลข้างเคียงและความผิดปกติของทารกแต่กำเนิดอย่างรุนแรง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52" s="166" t="inlineStr"/>
      <c r="L152" s="166" t="inlineStr">
        <is>
          <t>Endocrine</t>
        </is>
      </c>
      <c r="M152" s="166" t="inlineStr">
        <is>
          <t>Hypo/Hyperthyroidism</t>
        </is>
      </c>
      <c r="N152" s="165" t="inlineStr">
        <is>
          <t>Clinic</t>
        </is>
      </c>
      <c r="O152" s="166" t="inlineStr">
        <is>
          <t>ข้อ 27 (PLE_CC1_2562_Key.md)</t>
        </is>
      </c>
      <c r="P152" s="165" t="inlineStr">
        <is>
          <t>ข้อสอบเก่า</t>
        </is>
      </c>
      <c r="Q152" s="165" t="inlineStr">
        <is>
          <t>2562</t>
        </is>
      </c>
      <c r="R152" s="165" t="inlineStr"/>
    </row>
    <row r="153" ht="24" customHeight="1" s="49">
      <c r="A153" s="165" t="n">
        <v>151</v>
      </c>
      <c r="B153" s="166" t="inlineStr">
        <is>
          <t>คนไข้น ้าตาลสูงมาก HbA1C 10%, FBS 320 mg/dL, SCr 2 ได้รับ Insulin Mixtard 8-0-4 ac ข้อใด ถูกต้องเกี่ยวกับ Mixtard</t>
        </is>
      </c>
      <c r="C153" s="166" t="inlineStr"/>
      <c r="D153" s="166" t="inlineStr">
        <is>
          <t>ออกฤทธิ์ช้ากว่า Glulisine</t>
        </is>
      </c>
      <c r="E153" s="166" t="inlineStr">
        <is>
          <t>ประกอบด้วย NPH 30%, RI 70%</t>
        </is>
      </c>
      <c r="F153" s="166" t="inlineStr">
        <is>
          <t>แก้ไขภาวะ Diabetic ketoacidosis</t>
        </is>
      </c>
      <c r="G153" s="166" t="inlineStr">
        <is>
          <t>เกิด Hypoglycemia น้อยกว่า Lispro</t>
        </is>
      </c>
      <c r="H153" s="166" t="inlineStr">
        <is>
          <t>สามารถฉีดได้ทั ง SC และ IV</t>
        </is>
      </c>
      <c r="I153" s="165" t="inlineStr">
        <is>
          <t>1</t>
        </is>
      </c>
      <c r="J153" s="166" t="inlineStr">
        <is>
          <t>✅ คำตอบที่ถูกต้อง: ข้อ ก. ออกฤทธิ์ช้ากว่า Glulisine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ออกฤทธิ์ช้ากว่า Glulisine การเลือก ออกฤทธิ์ช้ากว่า Glulisine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(ประกอบด้วย NPH 30%, RI 70%): ส่วนประกอบของ Mixtard คือ NPH 70% และ Regular insulin 30% ทำให้มีการออกฤทธิ์แบบ biphasic ซึ่งไม่ตรงกับสัดส่วนในข้อนี้
• ข้อ ค. (แก้ไขภาวะ Diabetic ketoacidosis): Insulin Mixtard ไม่เหมาะสมในการรักษา DKA เนื่องจากมี NPH ซึ่งดูดซึมช้า การรักษาหลักคือ Regular insulin ทางหลอดเลือดดำ
• ข้อ ง. (เกิด Hypoglycemia น้อยกว่า Lispro): Lispro เป็น rapid-acting insulin ที่มีความเสี่ยงในการเกิด late postprandial hypoglycemia ต่ำกว่า Mixtard
• ข้อ จ. (สามารถฉีดได้ทั ง SC และ IV): Mixtard มีส่วนผสมของ NPH ซึ่งเป็น suspension จึงห้ามบริหารยาทางหลอดเลือดดำ (IV) โดยเด็ดขาด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53" s="166" t="inlineStr"/>
      <c r="L153" s="166" t="inlineStr">
        <is>
          <t>Endocrine</t>
        </is>
      </c>
      <c r="M153" s="166" t="inlineStr">
        <is>
          <t>Diabetes mellitus</t>
        </is>
      </c>
      <c r="N153" s="165" t="inlineStr">
        <is>
          <t>Clinic</t>
        </is>
      </c>
      <c r="O153" s="166" t="inlineStr">
        <is>
          <t>ข้อ 5 (PLE_CC1_2560 22 April Set 1.md)</t>
        </is>
      </c>
      <c r="P153" s="165" t="inlineStr">
        <is>
          <t>ข้อสอบเก่า</t>
        </is>
      </c>
      <c r="Q153" s="165" t="inlineStr">
        <is>
          <t>2560</t>
        </is>
      </c>
      <c r="R153" s="165" t="inlineStr"/>
    </row>
    <row r="154" ht="24" customHeight="1" s="49">
      <c r="A154" s="165" t="n">
        <v>152</v>
      </c>
      <c r="B154" s="166" t="inlineStr">
        <is>
          <t>ยาตัวใดท้าให้เกิด hypoglycemia ได้มากที่สุด</t>
        </is>
      </c>
      <c r="C154" s="166" t="inlineStr"/>
      <c r="D154" s="166" t="inlineStr">
        <is>
          <t>Glibenclamide</t>
        </is>
      </c>
      <c r="E154" s="166" t="inlineStr">
        <is>
          <t>Metformin</t>
        </is>
      </c>
      <c r="F154" s="166" t="inlineStr">
        <is>
          <t>Insulin glargine</t>
        </is>
      </c>
      <c r="G154" s="166" t="inlineStr">
        <is>
          <t>Acarbose</t>
        </is>
      </c>
      <c r="H154" s="166" t="inlineStr">
        <is>
          <t>Pioglitazone</t>
        </is>
      </c>
      <c r="I154" s="165" t="inlineStr">
        <is>
          <t>1</t>
        </is>
      </c>
      <c r="J154" s="166" t="inlineStr">
        <is>
          <t>✅ คำตอบที่ถูกต้อง: ข้อ ก. Glibenclamide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Glibenclamide การเลือก Glibenclamide เป็นคำตอบที่ถูกต้องตามแนวทางการรักษามาตรฐาน เนื่องจาก มี active metabolites ขับออกทางไต เสี่ยงต่อ prolonged severe hypoglycemia ในผู้สูงอายุและผู้ป่วย renal impairment จึงควรหลีกเลี่ยงตาม Beers Criteria
🔍 ข้ออื่นผิดเพราะอะไร:
• ข้อ ข. (Metformin): Metformin เป็น insulin sensitizer ยับยั้ง gluconeogenesis ที่ตับ ไม่กระตุ้นการหลั่งอินซูลิน ความเสี่ยง hypoglycemia จึงต่ำมาก
• ข้อ ค. (Insulin glargine): Insulin glargine เป็น basal insulin ออกฤทธิ์ยาว (peakless) มีความเสี่ยงการเกิด hypoglycemia ต่ำกว่า NPH หรือ regular insulin
• ข้อ ง. (Acarbose): Acarbose เป็น alpha-glucosidase inhibitor ยับยั้งการดูดซึมกลูโคสที่ลำไส้ หากใช้เดี่ยวๆ จะไม่ทำให้เกิด hypoglycemia
• ข้อ จ. (Pioglitazone): Pioglitazone เป็น Thiazolidinedione (TZD) เพิ่ม insulin sensitivity ที่เนื้อเยื่อไขมันและกล้ามเนื้อ ไม่ทำให้เกิด hypoglycemia หากใช้เดี่ยว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54" s="166" t="inlineStr"/>
      <c r="L154" s="166" t="inlineStr">
        <is>
          <t>Endocrine</t>
        </is>
      </c>
      <c r="M154" s="166" t="inlineStr">
        <is>
          <t>Diabetes mellitus</t>
        </is>
      </c>
      <c r="N154" s="165" t="inlineStr">
        <is>
          <t>Clinic</t>
        </is>
      </c>
      <c r="O154" s="166" t="inlineStr">
        <is>
          <t>ข้อ 19 (PLE_CC1_2559.md)</t>
        </is>
      </c>
      <c r="P154" s="165" t="inlineStr">
        <is>
          <t>ข้อสอบเก่า</t>
        </is>
      </c>
      <c r="Q154" s="165" t="inlineStr">
        <is>
          <t>2559</t>
        </is>
      </c>
      <c r="R154" s="165" t="inlineStr"/>
    </row>
    <row r="155" ht="24" customHeight="1" s="49">
      <c r="A155" s="165" t="n">
        <v>153</v>
      </c>
      <c r="B155" s="166" t="inlineStr">
        <is>
          <t>ข้อใดคือผลข้างเคียงของ Phentermine</t>
        </is>
      </c>
      <c r="C155" s="166" t="inlineStr"/>
      <c r="D155" s="166" t="inlineStr">
        <is>
          <t>Hypertension</t>
        </is>
      </c>
      <c r="E155" s="166" t="inlineStr">
        <is>
          <t>Hyperkalemia</t>
        </is>
      </c>
      <c r="F155" s="166" t="inlineStr">
        <is>
          <t>Proteinurea</t>
        </is>
      </c>
      <c r="G155" s="166" t="inlineStr">
        <is>
          <t>Hyperphosphatemia</t>
        </is>
      </c>
      <c r="H155" s="166" t="inlineStr">
        <is>
          <t>Hyperuricemia</t>
        </is>
      </c>
      <c r="I155" s="165" t="inlineStr">
        <is>
          <t>1</t>
        </is>
      </c>
      <c r="J155" s="166" t="inlineStr">
        <is>
          <t>✅ คำตอบที่ถูกต้อง: ข้อ ก. Hypertension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Hypertension การเลือก Hypertension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(Hyperkalemia): Hyperkalemia ไม่ใช่อาการข้างเคียงของ Phentermine ซึ่งเป็นยาลดน้ำหนักในกลุ่ม Sympathomimetic
• ข้อ ค. (Proteinurea): Phentermine เป็นยาลดน้ำหนักกลุ่ม sympathomimetic amine ไม่มีกลไกทำให้เกิดโปรตีนรั่วในปัสสาวะ
• ข้อ ง. (Hyperphosphatemia): Hyperphosphatemia มักเกิดจากภาวะไตวายเรื้อรัง ไม่ใช่อาการไม่พึงประสงค์ที่เกี่ยวข้องกับการใช้ยา Phentermine
• ข้อ จ. (Hyperuricemia): Hyperuricemia มักเกิดจากยาขับปัสสาวะกลุ่ม Thiazide หรือยาต้านวัณโรคบางชนิด ไม่ใช่ผลข้างเคียงของ Phentermine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55" s="166" t="inlineStr"/>
      <c r="L155" s="166" t="inlineStr">
        <is>
          <t>Endocrine</t>
        </is>
      </c>
      <c r="M155" s="166" t="inlineStr">
        <is>
          <t>Diabetes mellitus</t>
        </is>
      </c>
      <c r="N155" s="165" t="inlineStr">
        <is>
          <t>Clinic</t>
        </is>
      </c>
      <c r="O155" s="166" t="inlineStr">
        <is>
          <t>ข้อ 75 (PLE_CC1_2559.md)</t>
        </is>
      </c>
      <c r="P155" s="165" t="inlineStr">
        <is>
          <t>ข้อสอบเก่า</t>
        </is>
      </c>
      <c r="Q155" s="165" t="inlineStr">
        <is>
          <t>2559</t>
        </is>
      </c>
      <c r="R155" s="165" t="inlineStr"/>
    </row>
    <row r="156" ht="24" customHeight="1" s="49">
      <c r="A156" s="165" t="n">
        <v>154</v>
      </c>
      <c r="B156" s="166" t="inlineStr">
        <is>
          <t>ข้อใดถูกต้องที่สุดเกี่ยวกับภาวะ hyperthyroidism</t>
        </is>
      </c>
      <c r="C156" s="166" t="inlineStr"/>
      <c r="D156" s="166" t="inlineStr">
        <is>
          <t>grave’s disease คือสาเหตุหลัก</t>
        </is>
      </c>
      <c r="E156" s="166" t="inlineStr">
        <is>
          <t>hashimotoคือสาเหตุหลัก</t>
        </is>
      </c>
      <c r="F156" s="166" t="inlineStr">
        <is>
          <t>หากพบภาวะนี้ในเด็ก มักพิจารณาการผ่าตัด</t>
        </is>
      </c>
      <c r="G156" s="166" t="inlineStr">
        <is>
          <t>หากพบภาวะนี้ในผู้สูงอายุ มักพิจารณาการผ่าตัด</t>
        </is>
      </c>
      <c r="H156" s="166" t="inlineStr">
        <is>
          <t>ระดับ euthyroid คือระดับฮอร์โมนไทรอยด์อยู่ในช่วงปกติ</t>
        </is>
      </c>
      <c r="I156" s="165" t="n">
        <v>1</v>
      </c>
      <c r="J156" s="166" t="inlineStr">
        <is>
          <t>✅ คำตอบที่ถูกต้อง: ข้อ ก. Grave's disease คือสาเหตุหลัก
💡 Background:
ภาวะ Hyperthyroidism (ไทรอยด์เป็นพิษ) เกิดจากการผลิตฮอร์โมนไทรอยด์มากเกินปกติ มีอาการ ใจสั่น เหงื่อออก น้ำหนักลด มือสั่น ทนร้อนไม่ได้ สาเหตุที่พบบ่อยที่สุดคือ Graves' disease ซึ่งเป็นโรคภูมิต้านทานผิดปกติ (Autoimmune)
🎯 ทำไมข้อนี้ถึงถูก:
Graves' disease เป็นสาเหตุของ Hyperthyroidism ประมาณ 60-80% ของทั้งหมด เกิดจาก TSH Receptor Antibody (TRAb) กระตุ้นต่อมไทรอยด์ให้สร้างฮอร์โมนต่อเนื่อง สาเหตุรองได้แก่ Toxic Multinodular Goiter (10-20%) และ Toxic Adenoma (5-10%)
🔍 ข้ออื่นผิดเพราะอะไร:
• ข้อ ข. (Hashimoto คือสาเหตุหลัก): ผิด — Hashimoto's thyroiditis เป็นสาเหตุหลักของ Hypothyroidism ไม่ใช่ Hyperthyroidism แม้จะมีช่วง Hashitoxicosis ชั่วคราวได้
• ข้อ ค. (เด็กมักผ่าตัด): ผิด — ในเด็กมักเลือก Antithyroid drugs หรือ Radioactive iodine ก่อนผ่าตัด
• ข้อ ง. (ผู้สูงอายุมักผ่าตัด): ผิด — ผู้สูงอายุมักได้รับ Radioactive iodine เป็น first choice เนื่องจากความเสี่ยงผ่าตัดสูง
• ข้อ จ. (euthyroid คือฮอร์โมนสูง): ผิด — Euthyroid หมายถึงระดับฮอร์โมนไทรอยด์ปกติ (ไม่ใช่สูง)
📖 Guideline อ้างอิง:
American Thyroid Association Guidelines for Diagnosis and Management of Hyperthyroidism and Other Causes of Thyrotoxicosis 2016
📌 จุดจำก่อนสอบ:
Hyperthyroid: Graves' (60-80%) &gt; Toxic MNG (10-20%) &gt; Toxic adenoma (5-10%); Hypothyroid: Hashimoto's คือสาเหตุหลัก</t>
        </is>
      </c>
      <c r="K156" s="166" t="inlineStr"/>
      <c r="L156" s="166" t="inlineStr">
        <is>
          <t>Endocrine</t>
        </is>
      </c>
      <c r="M156" s="166" t="inlineStr">
        <is>
          <t>Hypo/Hyperthyroidism</t>
        </is>
      </c>
      <c r="N156" s="165" t="inlineStr">
        <is>
          <t>Clinic</t>
        </is>
      </c>
      <c r="O156" s="166" t="inlineStr">
        <is>
          <t>ข้อ 2 (PLE_CC1_2554 SET2.md)</t>
        </is>
      </c>
      <c r="P156" s="165" t="inlineStr">
        <is>
          <t>ข้อสอบเก่า</t>
        </is>
      </c>
      <c r="Q156" s="165" t="inlineStr">
        <is>
          <t>2554</t>
        </is>
      </c>
      <c r="R156" s="165" t="inlineStr"/>
    </row>
    <row r="157" ht="24" customHeight="1" s="49">
      <c r="A157" s="165" t="n">
        <v>155</v>
      </c>
      <c r="B157" s="166" t="inlineStr">
        <is>
          <t>ผู้ป่วยเพศหญิง อายุ 50 ปี เพิ่งได้รับการวินิจฉัยว่าเป็นเบาหวานชนิดที่ 2 และได้รับยา Metformin ข้อใด ถูกต้องเกี่ยวกับยานี้</t>
        </is>
      </c>
      <c r="C157" s="166" t="inlineStr"/>
      <c r="D157" s="166" t="inlineStr">
        <is>
          <t>เพิ่มการหลั่งอินซูลินจาก β-cell ของตับอ่อน</t>
        </is>
      </c>
      <c r="E157" s="166" t="inlineStr">
        <is>
          <t>ลดการดูดซึมกลูโคสจากทางเดินอาหาร</t>
        </is>
      </c>
      <c r="F157" s="166" t="inlineStr">
        <is>
          <t>ลดการสังเคราะห์กลูโคสจากตับ</t>
        </is>
      </c>
      <c r="G157" s="166" t="inlineStr">
        <is>
          <t>ลด glucose uptake และการใช้กลูโคสในเซลล์เป้าหมายของอินซูลิน</t>
        </is>
      </c>
      <c r="H157" s="166" t="inlineStr">
        <is>
          <t>ผลข้างเคียงที่พบบ่อยคือ ภาวะกลูโคสในเลือดต่ำ (Hypoglycemia)</t>
        </is>
      </c>
      <c r="I157" s="165" t="inlineStr">
        <is>
          <t>1</t>
        </is>
      </c>
      <c r="J157" s="166" t="inlineStr">
        <is>
          <t>✅ คำตอบที่ถูกต้อง: ข้อ ก. เพิ่มการหลั่งอินซูลินจาก β-cell ของตับอ่อน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เพิ่มการหลั่งอินซูลินจาก β-cell ของตับอ่อน การเลือก เพิ่มการหลั่งอินซูลินจาก β-cell ของตับอ่อน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(ลดการดูดซึมกลูโคสจากทางเดินอาหาร): การรบกวนระดับกลูโคสหรือความไวต่ออินซูลินเป็นผลข้างเคียงของยา Statins บางชนิด ไม่ใช่ฤทธิ์ทางคลินิกที่นำมาใช้ประโยชน์ในการรักษา
• ข้อ ค. (ลดการสังเคราะห์กลูโคสจากตับ): การรบกวนระดับกลูโคสหรือความไวต่ออินซูลินเป็นผลข้างเคียงของยา Statins บางชนิด ไม่ใช่ฤทธิ์ทางคลินิกที่นำมาใช้ประโยชน์ในการรักษา
• ข้อ ง. (ลด glucose uptake และการใช้กลูโคสในเซลล์เป้าหมายของอินซูลิน): การรบกวนระดับกลูโคสหรือความไวต่ออินซูลินเป็นผลข้างเคียงของยา Statins บางชนิด ไม่ใช่ฤทธิ์ทางคลินิกที่นำมาใช้ประโยชน์ในการรักษา
• ข้อ จ. (ผลข้างเคียงที่พบบ่อยคือ ภาวะกลูโคสในเลือดต่ำ (Hypoglycemia)): การรบกวนระดับกลูโคสหรือความไวต่ออินซูลินเป็นผลข้างเคียงของยา Statins บางชนิด ไม่ใช่ฤทธิ์ทางคลินิกที่นำมาใช้ประโยชน์ในการรักษา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157" s="166" t="inlineStr"/>
      <c r="L157" s="166" t="inlineStr">
        <is>
          <t>Endocrine</t>
        </is>
      </c>
      <c r="M157" s="166" t="inlineStr">
        <is>
          <t>Diabetes mellitus</t>
        </is>
      </c>
      <c r="N157" s="165" t="inlineStr">
        <is>
          <t>Clinic</t>
        </is>
      </c>
      <c r="O157" s="166" t="inlineStr">
        <is>
          <t>ข้อ 2 (PLE_CC1_Practice_Exam.md)</t>
        </is>
      </c>
      <c r="P157" s="165" t="inlineStr">
        <is>
          <t>แบบฝึกหัด</t>
        </is>
      </c>
      <c r="Q157" s="165" t="inlineStr">
        <is>
          <t>เล่มม่วง</t>
        </is>
      </c>
      <c r="R157" s="165" t="inlineStr"/>
    </row>
    <row r="158" ht="24" customHeight="1" s="49">
      <c r="A158" s="165" t="n">
        <v>156</v>
      </c>
      <c r="B158" s="166" t="inlineStr">
        <is>
          <t>ผู้ป่วยชายอายุ 68 ปีเป็นผู้ป่วยเบาหวานชนิดที่2 ได้รับยา Glipizide และ Metformin ต่อมาผู้ป่วยได้ไปพบ แพทย์์ แพทย์์ได้เปลี่ยนจากยากินมาเป็นยาฉีด insulin ข้อใดต่อไปนี้ไม่ถูกต้องเกี่ยวกับยาฉีด insulin</t>
        </is>
      </c>
      <c r="C158" s="166" t="inlineStr"/>
      <c r="D158" s="166" t="inlineStr">
        <is>
          <t>Insulin Lispro มี onset ในการออกฤทธิ์ที่เร็วกว่า NPH และจัดอยู่ใน Rapid acting insulin</t>
        </is>
      </c>
      <c r="E158" s="166" t="inlineStr">
        <is>
          <t>NPH นิยมใช้ผสมกับ Regular insulin (RI) เพราะว่า NPH ออกฤทธิ์ได้รวดเร็วและ RI ออกฤทธิ์ได้ ช้ากว่าจึงทำให้สามารถควบคุมระดับน้ำตาลได้นาน</t>
        </is>
      </c>
      <c r="F158" s="166" t="inlineStr">
        <is>
          <t>Insulin Aspart บริหารยาโดยฉีดเข้าใต้ผิวหนังได้ทันทีก่อนมื้ออาหาร</t>
        </is>
      </c>
      <c r="G158" s="166" t="inlineStr">
        <is>
          <t>NPH insulin ไม่ใช้ในการรักษาผู้ป่วย Diabetic ketoacidosis</t>
        </is>
      </c>
      <c r="H158" s="166" t="inlineStr">
        <is>
          <t>สามารถฉีดได้ทั้ง SC และ IV</t>
        </is>
      </c>
      <c r="I158" s="165" t="inlineStr">
        <is>
          <t>1</t>
        </is>
      </c>
      <c r="J158" s="166" t="inlineStr">
        <is>
          <t>✅ คำตอบที่ถูกต้อง: ข้อ ก. Insulin Lispro มี onset ในการออกฤทธิ์ที่เร็วกว่า NPH และจัดอยู่ใน Rapid acting insulin
💡 Background:
Insulin ถูกจำแนกตาม onset และ duration ของฤทธิ์ ได้แก่ Rapid-acting (Lispro, Aspart, Glulisine), Short-acting (Regular insulin), Intermediate-acting (NPH) และ Long-acting (Glargine, Detemir, Degludec) การใช้ NPH ผสมกับ Regular เป็นสูตร Premixed ที่ใช้บ่อยใน T2DM
🎯 ทำไมข้อนี้ถึงถูก:
ข้อ ก. (Insulin Lispro มี onset ในการออกฤทธิ์ที่เร็วกว่า NPH และจัดอยู่ใน Rapid acting insulin) เป็นคำตอบที่ถูกต้องและสอดคล้องกับหลักวิชาการและแนวทางเวชปฏิบัติในการรักษา
🔍 ข้ออื่นผิดเพราะอะไร:
• ข้อ ก. (Insulin Lispro เร็วกว่า NPH): ถูก — Lispro เป็น Rapid-acting, NPH เป็น Intermediate-acting
• ข้อ ค. (Aspart ฉีด SC ก่อนอาหาร): ถูก — Rapid-acting insulin ให้ได้ทันทีก่อนมื้ออาหาร
• ข้อ ง. (NPH ไม่ใช้ใน DKA): ถูก — DKA ต้องใช้ Regular insulin IV เท่านั้น
📖 Guideline อ้างอิง:
American Diabetes Association Standards of Care in Diabetes 2024 — Section 9: Pharmacologic Approaches to Glycemic Treatment
📌 จุดจำก่อนสอบ:
NPH = Intermediate-acting (onset 2-4h); Regular = Short-acting (onset 30-60 min); DKA = Regular IV เท่านั้น</t>
        </is>
      </c>
      <c r="K158" s="166" t="inlineStr"/>
      <c r="L158" s="166" t="inlineStr">
        <is>
          <t>Endocrine</t>
        </is>
      </c>
      <c r="M158" s="166" t="inlineStr">
        <is>
          <t>Diabetes mellitus</t>
        </is>
      </c>
      <c r="N158" s="165" t="inlineStr">
        <is>
          <t>Clinic</t>
        </is>
      </c>
      <c r="O158" s="166" t="inlineStr">
        <is>
          <t>ข้อ 3 (PLE_CC1_Practice_Exam.md)</t>
        </is>
      </c>
      <c r="P158" s="165" t="inlineStr">
        <is>
          <t>แบบฝึกหัด</t>
        </is>
      </c>
      <c r="Q158" s="165" t="inlineStr">
        <is>
          <t>เล่มม่วง</t>
        </is>
      </c>
      <c r="R158" s="165" t="inlineStr"/>
    </row>
    <row r="159" ht="24" customHeight="1" s="49">
      <c r="A159" s="165" t="n">
        <v>157</v>
      </c>
      <c r="B159" s="166" t="inlineStr">
        <is>
          <t>ผู้ป่วยหญิงไทยคู่ อายุ 45 ปี น้ำหนัก 86 กิโลกรัม สูง 168 ซม. CC: มาพบแพทย์์ตามนัด HPI: Chronic kidney disease stage 4</t>
        </is>
      </c>
      <c r="C159" s="166" t="inlineStr"/>
      <c r="D159" s="166" t="inlineStr">
        <is>
          <t>ไม่เหมาะสม เนื่องจากขนาดยา Metformin สูงเกินไป</t>
        </is>
      </c>
      <c r="E159" s="166" t="inlineStr">
        <is>
          <t>ไม่เมาะสม เนื่องจากขนาดยา Metformin ต่ำเกินไป</t>
        </is>
      </c>
      <c r="F159" s="166" t="inlineStr">
        <is>
          <t>ไม่เหมาะสม เนื่องจากผู้ป่วยมีค่า eGFR น้อยกว่า 30 mL/min/1.73 mଶ</t>
        </is>
      </c>
      <c r="G159" s="166" t="inlineStr">
        <is>
          <t>เหมาะสม เนื่องจากยานี้ไม่ทำให้เกิด hypoglycemia</t>
        </is>
      </c>
      <c r="H159" s="166" t="inlineStr">
        <is>
          <t>เหมาะสม เนื่องจากผู้ป่วยมีน้ำหนักตัวเกิน</t>
        </is>
      </c>
      <c r="I159" s="165" t="inlineStr">
        <is>
          <t>1</t>
        </is>
      </c>
      <c r="J159" s="166" t="inlineStr">
        <is>
          <t>✅ คำตอบที่ถูกต้อง: ข้อ ก. ไม่เหมาะสม เนื่องจากขนาดยา Metformin สูงเกินไป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ไม่เหมาะสม เนื่องจากขนาดยา Metformin สูงเกินไป การเลือก ไม่เหมาะสม เนื่องจากขนาดยา Metformin สูงเกินไป เป็นคำตอบที่ถูกต้องตามแนวทางการรักษามาตรฐาน เนื่องจาก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ข้ออื่นผิดเพราะอะไร:
• ข้อ ข. (ไม่เมาะสม เนื่องจากขนาดยา Metformin ต่ำเกินไป): Metformin มีกลไกหลักคือยับยั้ง Hepatic glucose production ห้ามใช้ในผู้ป่วยที่มี eGFR &lt; 30 mL/min/1.73m2 เนื่องจากเสี่ยงต่อภาวะ Lactic acidosis
• ข้อ ค. (ไม่เหมาะสม เนื่องจากผู้ป่วยมีค่า eGFR น้อยกว่า 30 mL/min/1.73 mଶ): Metformin มีกลไกหลักคือยับยั้ง Hepatic glucose production ห้ามใช้ในผู้ป่วยที่มี eGFR &lt; 30 mL/min/1.73m2 เนื่องจากเสี่ยงต่อภาวะ Lactic acidosis
• ข้อ ง. (เหมาะสม เนื่องจากยานี้ไม่ทำให้เกิด hypoglycemia):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จ. (เหมาะสม เนื่องจากผู้ป่วยมีน้ำหนักตัวเกิน):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159" s="166" t="inlineStr"/>
      <c r="L159" s="166" t="inlineStr">
        <is>
          <t>Endocrine</t>
        </is>
      </c>
      <c r="M159" s="166" t="inlineStr">
        <is>
          <t>Diabetes mellitus</t>
        </is>
      </c>
      <c r="N159" s="165" t="inlineStr">
        <is>
          <t>Clinic</t>
        </is>
      </c>
      <c r="O159" s="166" t="inlineStr">
        <is>
          <t>ข้อ 8 (PLE_CC1_Practice_Exam.md)</t>
        </is>
      </c>
      <c r="P159" s="165" t="inlineStr">
        <is>
          <t>แบบฝึกหัด</t>
        </is>
      </c>
      <c r="Q159" s="165" t="inlineStr">
        <is>
          <t>เล่มม่วง</t>
        </is>
      </c>
      <c r="R159" s="165" t="inlineStr"/>
    </row>
    <row r="160" ht="24" customHeight="1" s="49">
      <c r="A160" s="165" t="n">
        <v>158</v>
      </c>
      <c r="B160" s="166" t="inlineStr">
        <is>
          <t>ผู้ป่วยชาย อายุ 63 ปี ไม่สูบบุหรี่และไม่ดื่มสุรา ชอบรับประทานอาหารรสจัดเป็นประจำ ป่วยเป็น โรคเบาหวานมา 5 ปี ร่วมกับเป็นโรคไตมา 2 ปี เข้ามาพบแพทย์์ตามนัด มียาที่ใช้เป็นประจำคือ Metformin มาพบแพทย์์ด้วยอาการ มึนงง เบื่ออาหาร กล้ามเนื้อเป็นตะคริวบ่อย รู้สึกอ่อนเพลียตลอดเวลาและรู้สึกไม่ สบายเนื้อไม่สบายตัว แพทย์์จึงส่งตรวจผลทางห้องปฎิบัติการ พบค่า Estimated GFR น้อยกว่า 15 มล./ นาที/1.73 ม2 จากผลทางห้องปฎิบัติการดังกล่าวแพทย์์ควรเปลี่ยนยารักษาเบาหวานที่ผู้ป่วยใช้อยู่หรือไม่ ถ้า เปลี่ยนควรใช้ยาใด</t>
        </is>
      </c>
      <c r="C160" s="166" t="inlineStr"/>
      <c r="D160" s="166" t="inlineStr">
        <is>
          <t>ไม่ควรเปลี่ยนยา เนื่องจากยาเดิมมีประสิทธิภาพดีอยู่แล้ว</t>
        </is>
      </c>
      <c r="E160" s="166" t="inlineStr">
        <is>
          <t>ควรเปลี่ยนยา โดยใช้ยา Glibenclamide แทน</t>
        </is>
      </c>
      <c r="F160" s="166" t="inlineStr">
        <is>
          <t>ควรเปลี่ยนยา โดยใช้ยา Acarbose แทน</t>
        </is>
      </c>
      <c r="G160" s="166" t="inlineStr">
        <is>
          <t>ควรปลี่ยนยา โดยใช้ยา Repaglinide แทน</t>
        </is>
      </c>
      <c r="H160" s="166" t="inlineStr">
        <is>
          <t>มีข้อถูกมากกว่า1ข้อ</t>
        </is>
      </c>
      <c r="I160" s="165" t="inlineStr">
        <is>
          <t>1</t>
        </is>
      </c>
      <c r="J160" s="166" t="inlineStr">
        <is>
          <t>✅ คำตอบที่ถูกต้อง: ข้อ ก. ไม่ควรเปลี่ยนยา เนื่องจากยาเดิมมีประสิทธิภาพดีอยู่แล้ว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ไม่ควรเปลี่ยนยา เนื่องจากยาเดิมมีประสิทธิภาพดีอยู่แล้ว ไม่ควรเปลี่ยนยา เนื่องจากยาเดิมมี efficacy ดีอยู่แล้ว ไม่ควรเปลี่ยนยา เนื่องจากยาเดิมมี efficacy ดีอยู่แล้ว ไม่ควรเปลี่ยนยา เนื่องจากยาเดิมมี efficacy ดีอยู่แล้ว ไม่ควรเปลี่ยนยา เนื่องจากยาเดิมมี efficacy ดีอยู่แล้ว การเลือก ไม่ควรเปลี่ยนยา เนื่องจากยาเดิมมี efficacy ดีอยู่แล้ว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(ควรเปลี่ยนยา โดยใช้ยา Glibenclamide แทน): ยากลุ่ม Sulfonylureas เช่น Glibenclamide กระตุ้นการหลั่งอินซูลินจากเบต้าเซลล์ของตับอ่อน เพิ่มความเสี่ยงของภาวะน้ำตาลในเลือดต่ำ
• ข้อ ค. (ควรเปลี่ยนยา โดยใช้ยา Acarbose แทน): Angiotensin II receptor blockers ปิดกั้นการทำงานของ Angiotensin II ที่ AT1 receptor ไม่มีผลยับยั้งเอนไซม์ ACE จึงไม่ทำให้เกิดอาการไอแห้ง
• ข้อ ง. (ควรปลี่ยนยา โดยใช้ยา Repaglinide แทน): Repaglinide เป็นยากลุ่ม Meglitinides ออกฤทธิ์กระตุ้นการหลั่งอินซูลินในช่วงสั้นๆ (Short-acting secretagogue) สามารถนำมาใช้ในผู้ป่วยโรคไตเรื้อรังได้
• ข้อ จ. (มีข้อถูกมากกว่า1ข้อ):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160" s="166" t="inlineStr"/>
      <c r="L160" s="166" t="inlineStr">
        <is>
          <t>Endocrine</t>
        </is>
      </c>
      <c r="M160" s="166" t="inlineStr">
        <is>
          <t>Diabetes mellitus</t>
        </is>
      </c>
      <c r="N160" s="165" t="inlineStr">
        <is>
          <t>Clinic</t>
        </is>
      </c>
      <c r="O160" s="166" t="inlineStr">
        <is>
          <t>ข้อ 15 (PLE_CC1_Practice_Exam.md)</t>
        </is>
      </c>
      <c r="P160" s="165" t="inlineStr">
        <is>
          <t>แบบฝึกหัด</t>
        </is>
      </c>
      <c r="Q160" s="165" t="inlineStr">
        <is>
          <t>เล่มม่วง</t>
        </is>
      </c>
      <c r="R160" s="165" t="inlineStr"/>
    </row>
    <row r="161" ht="24" customHeight="1" s="49">
      <c r="A161" s="165" t="n">
        <v>159</v>
      </c>
      <c r="B161" s="166" t="inlineStr">
        <is>
          <t>โรคใดต่อไปนี้มีโอกาสทำให้เกิดโรคอ้วน จากกรณีศึกษา ตอบข้อ 33-40 กรณีศึกษา : ผู้ป่วยหญิงไทยคู่ อายุ 30 ปี น้ำหนัก 68 กิโลกรัม ส่วนสูง 154 เซนติเมตร รอบเอว 39 นิ้ว มีโรค ประจำตัวเป็นความดันโลหิตสูง และมีภาวะ Anxiety เพราะโดนเพื่อนร่วมงานล้อเรื่องรูปร่างอยู่บ่อยครั้ง ผู้ป่วย รู้สึกวิตกกังวลมากจึงพยายามลดน้ำหนัก โดยก่อนหน้านี้พยายามลดน้ำหนักโดยการควบคุมอาหารและออกกำลัง กายหลายครั้งแล้วแต่ลดน้ำหนักไม่สำเร็จ</t>
        </is>
      </c>
      <c r="C161" s="166" t="inlineStr"/>
      <c r="D161" s="166" t="inlineStr">
        <is>
          <t>Prader-Willi Syndrome</t>
        </is>
      </c>
      <c r="E161" s="166" t="inlineStr">
        <is>
          <t>Cushing's syndrome</t>
        </is>
      </c>
      <c r="F161" s="166" t="inlineStr">
        <is>
          <t>Hyperthyroidism</t>
        </is>
      </c>
      <c r="G161" s="166" t="inlineStr">
        <is>
          <t>ข้อ ก และ ข</t>
        </is>
      </c>
      <c r="H161" s="166" t="inlineStr">
        <is>
          <t>ถูกทุกข้อ</t>
        </is>
      </c>
      <c r="I161" s="165" t="inlineStr">
        <is>
          <t>1</t>
        </is>
      </c>
      <c r="J161" s="166" t="inlineStr">
        <is>
          <t>✅ คำตอบที่ถูกต้อง: ข้อ ก. Prader-Willi Syndrome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Prader-Willi Syndrome การเลือก Prader-Willi Syndrome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(Cushing's syndrome): Cushing's syndrome และ Prader-Willi syndrome สามารถทำให้เกิดความอ้วนได้ ขณะที่ Hyperthyroidism มักทำให้มีอัตราการเผาผลาญสูงและน้ำหนักลดลง
• ข้อ ค. (Hyperthyroidism): Cushing's syndrome และ Prader-Willi syndrome สามารถทำให้เกิดความอ้วนได้ ขณะที่ Hyperthyroidism มักทำให้มีอัตราการเผาผลาญสูงและน้ำหนักลดลง
• ข้อ ง. (ข้อ ก และ ข):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จ. (ถูกทุกข้อ):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61" s="166" t="inlineStr"/>
      <c r="L161" s="166" t="inlineStr">
        <is>
          <t>Endocrine</t>
        </is>
      </c>
      <c r="M161" s="166" t="inlineStr">
        <is>
          <t>Obesity</t>
        </is>
      </c>
      <c r="N161" s="165" t="inlineStr">
        <is>
          <t>Clinic</t>
        </is>
      </c>
      <c r="O161" s="166" t="inlineStr">
        <is>
          <t>ข้อ 33 (PLE_CC1_Practice_Exam.md)</t>
        </is>
      </c>
      <c r="P161" s="165" t="inlineStr">
        <is>
          <t>แบบฝึกหัด</t>
        </is>
      </c>
      <c r="Q161" s="165" t="inlineStr">
        <is>
          <t>เล่มม่วง</t>
        </is>
      </c>
      <c r="R161" s="165" t="inlineStr"/>
    </row>
    <row r="162" ht="24" customHeight="1" s="49">
      <c r="A162" s="165" t="n">
        <v>160</v>
      </c>
      <c r="B162" s="166" t="inlineStr">
        <is>
          <t>ผู้ป่วยน้ำตาลสูงมาก HbA1C 10.0 %, FBS 320 mg/dL, SCr 2 mg/dL ได้รับ Insulin Mixtard 8- 0-4 ac ข้อใดถูกต้องเกี่ยวกับ Insulin Mixtard</t>
        </is>
      </c>
      <c r="C162" s="166" t="inlineStr"/>
      <c r="D162" s="166" t="inlineStr">
        <is>
          <t>ออกฤทธิ์ช้ากว่า Glulisine</t>
        </is>
      </c>
      <c r="E162" s="166" t="inlineStr">
        <is>
          <t>ประกอบด้วย NPH 30%, RI 70%</t>
        </is>
      </c>
      <c r="F162" s="166" t="inlineStr">
        <is>
          <t>แก้ไขภาวะ Diabetic ketoacidosis</t>
        </is>
      </c>
      <c r="G162" s="166" t="inlineStr">
        <is>
          <t>เกิด Hypoglycemia น้อยกว่า Lispro</t>
        </is>
      </c>
      <c r="H162" s="166" t="inlineStr">
        <is>
          <t>สามารถฉีดได้ทั้ง SC และ IV</t>
        </is>
      </c>
      <c r="I162" s="165" t="inlineStr">
        <is>
          <t>1</t>
        </is>
      </c>
      <c r="J162" s="166" t="inlineStr">
        <is>
          <t>✅ คำตอบที่ถูกต้อง: ข้อ ก. ออกฤทธิ์ช้ากว่า Glulisine
💡 Background:
Insulin Mixtard (Novolin 30/70) ประกอบด้วย Regular insulin 30% และ NPH insulin 70% เป็น Premixed insulin ที่มีทั้ง Short-acting และ Intermediate-acting component รวมอยู่ด้วยกัน Glulisine (Apidra) เป็น Rapid-acting insulin analog ที่มี onset เร็วมาก (~15 นาที)
🎯 ทำไมข้อนี้ถึงถูก:
ข้อ ก. ถูกต้อง — Mixtard มี Regular insulin เป็นส่วนที่ออกฤทธิ์เร็วที่สุด (onset 30-60 นาที) ซึ่งช้ากว่า Glulisine (onset ~15 นาที) ดังนั้นข้อ ก. จึงเป็นคำกล่าวที่ถูกต้อง
🔍 ข้ออื่นผิดเพราะอะไร:
• ข้อ ข. (NPH 30%, RI 70%): ผิด — Mixtard ประกอบด้วย RI 30% + NPH 70% (ไม่ใช่ NPH 30%, RI 70%)
• ข้อ ค. (แก้ DKA): ผิด — DKA ต้องใช้ Regular insulin IV เท่านั้น; Premixed insulin ไม่ใช้ใน DKA
• ข้อ ง. (Hypoglycemia น้อยกว่า Lispro): ผิด — Premixed มี NPH ซึ่งมี peak effect ที่ทำให้ Hypoglycemia ได้มากกว่า Lispro
• ข้อ จ. (SC และ IV ได้): ผิด — Premixed insulin ห้ามฉีด IV เพราะมี NPH ที่ไม่ละลายน้ำ; ใช้เฉพาะ SC
📖 Guideline อ้างอิง:
American Diabetes Association Standards of Care in Diabetes 2024 — Section 9: Pharmacologic Approaches to Glycemic Treatment
📌 จุดจำก่อนสอบ:
Mixtard = RI 30% + NPH 70%; ห้ามฉีด IV; DKA ใช้ Regular IV เท่านั้น</t>
        </is>
      </c>
      <c r="K162" s="166" t="inlineStr"/>
      <c r="L162" s="166" t="inlineStr">
        <is>
          <t>Endocrine</t>
        </is>
      </c>
      <c r="M162" s="166" t="inlineStr">
        <is>
          <t>Diabetes mellitus</t>
        </is>
      </c>
      <c r="N162" s="165" t="inlineStr">
        <is>
          <t>Clinic</t>
        </is>
      </c>
      <c r="O162" s="166" t="inlineStr">
        <is>
          <t>ข้อ 78 (PLE_CC1_Key_Rx20_UBU.md)</t>
        </is>
      </c>
      <c r="P162" s="165" t="inlineStr">
        <is>
          <t>ข้อสอบจำลอง</t>
        </is>
      </c>
      <c r="Q162" s="165" t="inlineStr">
        <is>
          <t>Mock Rx20 UBU</t>
        </is>
      </c>
      <c r="R162" s="165" t="inlineStr"/>
    </row>
    <row r="163" ht="24" customHeight="1" s="49">
      <c r="A163" s="165" t="n">
        <v>161</v>
      </c>
      <c r="B163" s="166" t="inlineStr">
        <is>
          <t>เพราะเหตุใดผู้ป่วยโรคไตจึงควรหยุดใช้ Metformin</t>
        </is>
      </c>
      <c r="C163" s="166" t="inlineStr"/>
      <c r="D163" s="166" t="inlineStr">
        <is>
          <t>ยังไม่มีการศึกษาข้อมูลความปลอดภัยของยาในผู้ป่วยโรคไต</t>
        </is>
      </c>
      <c r="E163" s="166" t="inlineStr">
        <is>
          <t>Metabolite ของยาเป็นพิษต่อตับและไต</t>
        </is>
      </c>
      <c r="F163" s="166" t="inlineStr">
        <is>
          <t>ยาสะสมจึงเพิ่มความเสี่ยงของการเกิด Lactic acidosis</t>
        </is>
      </c>
      <c r="G163" s="166" t="inlineStr">
        <is>
          <t>ยาเป็นพิษต่อไตโดยตรง</t>
        </is>
      </c>
      <c r="H163" s="166" t="inlineStr">
        <is>
          <t>ยามีผลเพิ่มกระบวนการ reabsorption ของไต ทำให้ไตทำงานหนักขึ้น</t>
        </is>
      </c>
      <c r="I163" s="165" t="inlineStr">
        <is>
          <t>3</t>
        </is>
      </c>
      <c r="J163" s="166" t="inlineStr">
        <is>
          <t>✅ คำตอบที่ถูกต้อง: ข้อ ค. ยาสะสมจึงเพิ่มความเสี่ยงของการเกิด Lactic acidosis
💡 Background:
Metformin ออกฤทธิ์โดยยับยั้ง Hepatic gluconeogenesis และลดการดูดซึมกลูโคสในลำไส้ ยาถูกขับออกทางไตแบบไม่เปลี่ยนแปลง (Unchanged drug) เกือบทั้งหมด โดยไม่มีการ metabolism ที่ตับ ในผู้ป่วย CKD การกำจัดยาลดลงทำให้ Metformin สะสมในกระแสเลือด
🎯 ทำไมข้อนี้ถึงถูก:
เมื่อ Metformin สะสม จะยับยั้ง mitochondrial complex I ในตับมากขึ้น ขัดขวางการเปลี่ยน Lactate เป็น Pyruvate (Cori cycle) ส่งผลให้ Lactic acid สะสม เกิดภาวะ Metformin-associated Lactic Acidosis (MALA) ซึ่งเป็นภาวะแทรกซ้อนร้ายแรงถึงชีวิต
🔍 ข้ออื่นผิดเพราะอะไร:
• ข้อ ก. (ยังไม่มีข้อมูลความปลอดภัย): ผิด — มีข้อมูลชัดเจนและมีคำแนะนำการใช้ตาม eGFR
• ข้อ ข. (Metabolite พิษต่อตับไต): ผิด — Metformin ไม่มี metabolite ที่เป็นพิษ; ยาขับออกไม่เปลี่ยนแปลง
• ข้อ ง. (ยาพิษต่อไตโดยตรง): ผิด — Metformin ไม่มี direct nephrotoxicity; ปัญหาคือยาสะสมจาก renal clearance ลด
• ข้อ จ. (ยาเพิ่ม reabsorption): ผิด — Metformin ไม่มีผลต่อ tubular reabsorption
📖 Guideline อ้างอิง:
American Diabetes Association Standards of Care in Diabetes 2024 — Section 9: Pharmacologic Approaches to Glycemic Treatment; US FDA Drug Safety Communication on Metformin and Renal Impairment 2016
📌 จุดจำก่อนสอบ:
Metformin ห้ามใช้ eGFR &lt;30; ระวังใน eGFR 30-45 (ปรับขนาด); สะสม → Lactic acidosis (MALA)</t>
        </is>
      </c>
      <c r="K163" s="166" t="inlineStr"/>
      <c r="L163" s="166" t="inlineStr">
        <is>
          <t>Endocrine</t>
        </is>
      </c>
      <c r="M163" s="166" t="inlineStr">
        <is>
          <t>Diabetes mellitus</t>
        </is>
      </c>
      <c r="N163" s="165" t="inlineStr">
        <is>
          <t>Clinic</t>
        </is>
      </c>
      <c r="O163" s="166" t="inlineStr">
        <is>
          <t>ข้อ 23 (PLE_CC1_Key_Rx20_UBU.md)</t>
        </is>
      </c>
      <c r="P163" s="165" t="inlineStr">
        <is>
          <t>ข้อสอบจำลอง</t>
        </is>
      </c>
      <c r="Q163" s="165" t="inlineStr">
        <is>
          <t>Mock Rx20 UBU</t>
        </is>
      </c>
      <c r="R163" s="165" t="inlineStr"/>
    </row>
    <row r="164" ht="24" customHeight="1" s="49">
      <c r="A164" s="165" t="n">
        <v>162</v>
      </c>
      <c r="B164" s="166" t="inlineStr">
        <is>
          <t>[กรณีศึกษา 9]
ผู้ป่วยหญิงน้ำหนัก 85 kg สูง 160 cm FBS 165 mg/dL, HbA1C 8.0, Scr 1.0
คำถาม: ผู้ป่วยหญิงน้ำหนัก 85 kg สูง 160 cm FBS 165 mg/dL, HbA1C 8.0 Scr 1 ควรได้รับการรักษาอย่างไร</t>
        </is>
      </c>
      <c r="C164" s="166" t="inlineStr"/>
      <c r="D164" s="166" t="inlineStr">
        <is>
          <t>Insulin</t>
        </is>
      </c>
      <c r="E164" s="166" t="inlineStr">
        <is>
          <t>Metformin</t>
        </is>
      </c>
      <c r="F164" s="166" t="inlineStr">
        <is>
          <t>Pioglitazone</t>
        </is>
      </c>
      <c r="G164" s="166" t="inlineStr">
        <is>
          <t>Glibenclamide</t>
        </is>
      </c>
      <c r="H164" s="166" t="inlineStr">
        <is>
          <t>Acarbose</t>
        </is>
      </c>
      <c r="I164" s="165" t="inlineStr">
        <is>
          <t>2</t>
        </is>
      </c>
      <c r="J164" s="166" t="inlineStr">
        <is>
          <t xml:space="preserve">✅ คำตอบที่ถูกต้อง: ข้อ ข. Metformin
🎯 ทำไมข้อนี้ถึงถูก:
🔍 ข้ออื่นผิดเพราะอะไร:
</t>
        </is>
      </c>
      <c r="K164" s="166" t="inlineStr"/>
      <c r="L164" s="166" t="inlineStr">
        <is>
          <t>Endocrine</t>
        </is>
      </c>
      <c r="M164" s="166" t="inlineStr">
        <is>
          <t>Diabetes mellitus</t>
        </is>
      </c>
      <c r="N164" s="165" t="inlineStr">
        <is>
          <t>Clinic</t>
        </is>
      </c>
      <c r="O164" s="166" t="inlineStr">
        <is>
          <t>[SOURCE: Pharma Plus เล่มม่วง 2 - ข้อสอบย้อนหลังปี 2558 วันที่ 1 ข้อ 70]</t>
        </is>
      </c>
      <c r="P164" s="165" t="inlineStr">
        <is>
          <t>ข้อสอบเก่า</t>
        </is>
      </c>
      <c r="Q164" s="165" t="inlineStr">
        <is>
          <t>2558</t>
        </is>
      </c>
      <c r="R164" s="165" t="inlineStr"/>
    </row>
    <row r="165" ht="24" customHeight="1" s="49">
      <c r="A165" s="165" t="n">
        <v>163</v>
      </c>
      <c r="B165" s="166" t="inlineStr">
        <is>
          <t>[กรณีศึกษา 9]
ผู้ป่วยหญิงน้ำหนัก 85 kg สูง 160 cm ไม่รับการรักษา ต่อมา 6 เดือน ตรวจ FBS 190 mg/dL, A1c 9.0%, Scr 2.2 mg/dL
คำถาม: ผู้ป่วยไม่รับการรักษาต่อมา 6 เดือน ตรวจ FBS 190, A1c 9.0 Scr 2.2 ยาใดที่ควรได้รับ</t>
        </is>
      </c>
      <c r="C165" s="166" t="inlineStr"/>
      <c r="D165" s="166" t="inlineStr">
        <is>
          <t>Regular insulin</t>
        </is>
      </c>
      <c r="E165" s="166" t="inlineStr">
        <is>
          <t>Metformin</t>
        </is>
      </c>
      <c r="F165" s="166" t="inlineStr">
        <is>
          <t>Acarbose</t>
        </is>
      </c>
      <c r="G165" s="166" t="inlineStr">
        <is>
          <t>Glibenclamide</t>
        </is>
      </c>
      <c r="H165" s="166" t="inlineStr">
        <is>
          <t>Sitagliptin</t>
        </is>
      </c>
      <c r="I165" s="165" t="inlineStr">
        <is>
          <t>1</t>
        </is>
      </c>
      <c r="J165" s="166" t="inlineStr">
        <is>
          <t xml:space="preserve">✅ คำตอบที่ถูกต้อง: ข้อ ก. Regular insulin
🎯 ทำไมข้อนี้ถึงถูก:
🔍 ข้ออื่นผิดเพราะอะไร:
</t>
        </is>
      </c>
      <c r="K165" s="166" t="inlineStr"/>
      <c r="L165" s="166" t="inlineStr">
        <is>
          <t>Endocrine</t>
        </is>
      </c>
      <c r="M165" s="166" t="inlineStr">
        <is>
          <t>Diabetes mellitus</t>
        </is>
      </c>
      <c r="N165" s="165" t="inlineStr">
        <is>
          <t>Clinic</t>
        </is>
      </c>
      <c r="O165" s="166" t="inlineStr">
        <is>
          <t>[SOURCE: Pharma Plus เล่มม่วง 2 - ข้อสอบย้อนหลังปี 2558 วันที่ 1 ข้อ 71]</t>
        </is>
      </c>
      <c r="P165" s="165" t="inlineStr">
        <is>
          <t>ข้อสอบเก่า</t>
        </is>
      </c>
      <c r="Q165" s="165" t="inlineStr">
        <is>
          <t>2558</t>
        </is>
      </c>
      <c r="R165" s="165" t="inlineStr"/>
    </row>
    <row r="166" ht="24" customHeight="1" s="49">
      <c r="A166" s="165" t="n">
        <v>164</v>
      </c>
      <c r="B166" s="166" t="inlineStr">
        <is>
          <t>[กรณีศึกษา 9]
ผู้ป่วยเบาหวานตรวจติดตามการรักษา พบว่าระดับน้ำตาลหลังอาหาร (postprandial glucose: PPG) มีค่าสูงเด่นชัด
คำถาม: ต่อมาพบว่า ผลตรวจ PPG สูงควรให้ยาใด</t>
        </is>
      </c>
      <c r="C166" s="166" t="inlineStr"/>
      <c r="D166" s="166" t="inlineStr">
        <is>
          <t>Pioglitazone</t>
        </is>
      </c>
      <c r="E166" s="166" t="inlineStr">
        <is>
          <t>Insulin glargine</t>
        </is>
      </c>
      <c r="F166" s="166" t="inlineStr">
        <is>
          <t>Repaglinide</t>
        </is>
      </c>
      <c r="G166" s="166" t="inlineStr">
        <is>
          <t>Vildagliptin</t>
        </is>
      </c>
      <c r="H166" s="166" t="inlineStr">
        <is>
          <t>Glibenclamide</t>
        </is>
      </c>
      <c r="I166" s="165" t="inlineStr">
        <is>
          <t>3</t>
        </is>
      </c>
      <c r="J166" s="166" t="inlineStr">
        <is>
          <t xml:space="preserve">✅ คำตอบที่ถูกต้อง: ข้อ ค. Repaglinide
🎯 ทำไมข้อนี้ถึงถูก:
🔍 ข้ออื่นผิดเพราะอะไร:
</t>
        </is>
      </c>
      <c r="K166" s="166" t="inlineStr"/>
      <c r="L166" s="166" t="inlineStr">
        <is>
          <t>Endocrine</t>
        </is>
      </c>
      <c r="M166" s="166" t="inlineStr">
        <is>
          <t>Diabetes mellitus</t>
        </is>
      </c>
      <c r="N166" s="165" t="inlineStr">
        <is>
          <t>Clinic</t>
        </is>
      </c>
      <c r="O166" s="166" t="inlineStr">
        <is>
          <t>[SOURCE: Pharma Plus เล่มม่วง 2 - ข้อสอบย้อนหลังปี 2558 วันที่ 1 ข้อ 72]</t>
        </is>
      </c>
      <c r="P166" s="165" t="inlineStr">
        <is>
          <t>ข้อสอบเก่า</t>
        </is>
      </c>
      <c r="Q166" s="165" t="inlineStr">
        <is>
          <t>2558</t>
        </is>
      </c>
      <c r="R166" s="165" t="inlineStr"/>
    </row>
    <row r="167" ht="24" customHeight="1" s="49">
      <c r="A167" s="165" t="n">
        <v>165</v>
      </c>
      <c r="B167" s="166" t="inlineStr">
        <is>
          <t>ภาวะ DKA รักษาอย่างไร</t>
        </is>
      </c>
      <c r="C167" s="166" t="inlineStr"/>
      <c r="D167" s="166" t="inlineStr">
        <is>
          <t>ให้ใช้ insulin ที่ออกฤทธิ์นาน</t>
        </is>
      </c>
      <c r="E167" s="166" t="inlineStr">
        <is>
          <t>ให้ NSS + regular insulin</t>
        </is>
      </c>
      <c r="F167" s="166" t="inlineStr">
        <is>
          <t>ให้ NaHCO3</t>
        </is>
      </c>
      <c r="G167" s="166" t="inlineStr">
        <is>
          <t>ให้ D5W</t>
        </is>
      </c>
      <c r="H167" s="166" t="inlineStr">
        <is>
          <t>ให้ NSS</t>
        </is>
      </c>
      <c r="I167" s="165" t="inlineStr">
        <is>
          <t>2</t>
        </is>
      </c>
      <c r="J167" s="166" t="inlineStr">
        <is>
          <t xml:space="preserve">✅ คำตอบที่ถูกต้อง: ข้อ ข. ให้ NSS + regular insulin
🎯 ทำไมข้อนี้ถึงถูก:
🔍 ข้ออื่นผิดเพราะอะไร:
</t>
        </is>
      </c>
      <c r="K167" s="166" t="inlineStr"/>
      <c r="L167" s="166" t="inlineStr">
        <is>
          <t>Endocrine</t>
        </is>
      </c>
      <c r="M167" s="166" t="inlineStr">
        <is>
          <t>Diabetes mellitus</t>
        </is>
      </c>
      <c r="N167" s="165" t="inlineStr">
        <is>
          <t>Clinic</t>
        </is>
      </c>
      <c r="O167" s="166" t="inlineStr">
        <is>
          <t>[SOURCE: Pharma Plus เล่มม่วง 2 - ข้อสอบย้อนหลังปี 2558 วันที่ 1 ข้อ 74]</t>
        </is>
      </c>
      <c r="P167" s="165" t="inlineStr">
        <is>
          <t>ข้อสอบเก่า</t>
        </is>
      </c>
      <c r="Q167" s="165" t="inlineStr">
        <is>
          <t>2558</t>
        </is>
      </c>
      <c r="R167" s="165" t="inlineStr"/>
    </row>
    <row r="168" ht="24" customHeight="1" s="49">
      <c r="A168" s="165" t="n">
        <v>166</v>
      </c>
      <c r="B168" s="166" t="inlineStr">
        <is>
          <t>[กรณีศึกษา 12]
ผู้ป่วยเบาหวาน อายุ 55 ปี คุมน้ำตาลดีมาตลอด ได้ยา glipizide (5) 2 x 2 กับ simvastatin (20) 1 x 1 วันนี้เจาะน้ำตาล FBG = 175 HbA1C = 11
คำถาม: ปัญหาจากการใช้ยา (Drug-Related Problem: DRP) ที่สำคัญที่สุดของผู้ป่วยรายนี้คือข้อใด</t>
        </is>
      </c>
      <c r="C168" s="166" t="inlineStr"/>
      <c r="D168" s="166" t="inlineStr">
        <is>
          <t>Dosage too low</t>
        </is>
      </c>
      <c r="E168" s="166" t="inlineStr">
        <is>
          <t>Dosage too high</t>
        </is>
      </c>
      <c r="F168" s="166" t="inlineStr">
        <is>
          <t>Need for additional therapy</t>
        </is>
      </c>
      <c r="G168" s="166" t="inlineStr">
        <is>
          <t>Wrong drug</t>
        </is>
      </c>
      <c r="H168" s="166" t="inlineStr">
        <is>
          <t>Inappropriate</t>
        </is>
      </c>
      <c r="I168" s="165" t="inlineStr">
        <is>
          <t>3</t>
        </is>
      </c>
      <c r="J168" s="166" t="inlineStr">
        <is>
          <t xml:space="preserve">✅ คำตอบที่ถูกต้อง: ข้อ ค. Need for additional therapy
🎯 ทำไมข้อนี้ถึงถูก:
🔍 ข้ออื่นผิดเพราะอะไร:
</t>
        </is>
      </c>
      <c r="K168" s="166" t="inlineStr"/>
      <c r="L168" s="166" t="inlineStr">
        <is>
          <t>Endocrine</t>
        </is>
      </c>
      <c r="M168" s="166" t="inlineStr">
        <is>
          <t>Diabetes mellitus</t>
        </is>
      </c>
      <c r="N168" s="165" t="inlineStr">
        <is>
          <t>Clinic</t>
        </is>
      </c>
      <c r="O168" s="166" t="inlineStr">
        <is>
          <t>[SOURCE: Pharma Plus เล่มม่วง 2 - ข้อสอบย้อนหลังปี 2558 วันที่ 2 ข้อ 80]</t>
        </is>
      </c>
      <c r="P168" s="165" t="inlineStr">
        <is>
          <t>ข้อสอบเก่า</t>
        </is>
      </c>
      <c r="Q168" s="165" t="inlineStr">
        <is>
          <t>2558</t>
        </is>
      </c>
      <c r="R168" s="165" t="inlineStr"/>
    </row>
    <row r="169" ht="24" customHeight="1" s="49">
      <c r="A169" s="165" t="n">
        <v>167</v>
      </c>
      <c r="B169" s="166" t="inlineStr">
        <is>
          <t>[กรณีศึกษา 12]
ผู้ป่วยเบาหวาน อายุ 55 ปี คุมน้ำตาลดีมาตลอด ได้ยา glipizide (5) 2 x 2 กับ simvastatin (20) 1 x 1 วันนี้เจาะน้ำตาล FBG = 175 HbA1C = 11
คำถาม: ยาเบาหวานที่ผู้ป่วยรายนี้ได้รับ (Glipizide) มีอาการไม่พึงประสงค์ (Adverse effect) ใดที่สำคัญที่สุดทางคลินิก</t>
        </is>
      </c>
      <c r="C169" s="166" t="inlineStr"/>
      <c r="D169" s="166" t="inlineStr">
        <is>
          <t>Hyponatremia</t>
        </is>
      </c>
      <c r="E169" s="166" t="inlineStr">
        <is>
          <t>Hypoglycemia</t>
        </is>
      </c>
      <c r="F169" s="166" t="inlineStr">
        <is>
          <t>Metallic taste</t>
        </is>
      </c>
      <c r="G169" s="166" t="inlineStr">
        <is>
          <t>N/V</t>
        </is>
      </c>
      <c r="H169" s="166" t="inlineStr">
        <is>
          <t>Lactic acidosis</t>
        </is>
      </c>
      <c r="I169" s="165" t="inlineStr">
        <is>
          <t>2</t>
        </is>
      </c>
      <c r="J169" s="166" t="inlineStr">
        <is>
          <t xml:space="preserve">✅ คำตอบที่ถูกต้อง: ข้อ ข. Hypoglycemia
🎯 ทำไมข้อนี้ถึงถูก:
🔍 ข้ออื่นผิดเพราะอะไร:
</t>
        </is>
      </c>
      <c r="K169" s="166" t="inlineStr"/>
      <c r="L169" s="166" t="inlineStr">
        <is>
          <t>Endocrine</t>
        </is>
      </c>
      <c r="M169" s="166" t="inlineStr">
        <is>
          <t>Diabetes mellitus</t>
        </is>
      </c>
      <c r="N169" s="165" t="inlineStr">
        <is>
          <t>Clinic</t>
        </is>
      </c>
      <c r="O169" s="166" t="inlineStr">
        <is>
          <t>[SOURCE: Pharma Plus เล่มม่วง 2 - ข้อสอบย้อนหลังปี 2558 วันที่ 2 ข้อ 81]</t>
        </is>
      </c>
      <c r="P169" s="165" t="inlineStr">
        <is>
          <t>ข้อสอบเก่า</t>
        </is>
      </c>
      <c r="Q169" s="165" t="inlineStr">
        <is>
          <t>2558</t>
        </is>
      </c>
      <c r="R169" s="165" t="inlineStr"/>
    </row>
    <row r="170" ht="24" customHeight="1" s="49">
      <c r="A170" s="165" t="n">
        <v>168</v>
      </c>
      <c r="B170" s="166" t="inlineStr">
        <is>
          <t>[กรณีศึกษา 12]
ผู้ป่วยเบาหวาน อายุ 55 ปี คุมน้ำตาลดีมาตลอด ได้ยา glipizide (5) 2 x 2 กับ simvastatin (20) 1 x 1 วันนี้เจาะน้ำตาล FBG = 175 HbA1C = 11
คำถาม: หากผู้ป่วยไม่สามารถควบคุมระดับน้ำตาลได้และมีค่า HbA1c สูงมาก (HbA1c = 11%) การเริ่มยาฉีดอินซูลินรูปแบบใดมีความเหมาะสมที่สุดตามแนวทางเวชปฏิบัติ</t>
        </is>
      </c>
      <c r="C170" s="166" t="inlineStr"/>
      <c r="D170" s="166" t="inlineStr">
        <is>
          <t>NPH ฉีดก่อนนอน</t>
        </is>
      </c>
      <c r="E170" s="166" t="inlineStr">
        <is>
          <t>Aspart ก่อนอาหารเช้า กลางวัน เย็น</t>
        </is>
      </c>
      <c r="F170" s="166" t="inlineStr">
        <is>
          <t>RI ก่อนอาหารเช้า</t>
        </is>
      </c>
      <c r="G170" s="166" t="inlineStr">
        <is>
          <t>Glargine ก่อนอาหารเช้า</t>
        </is>
      </c>
      <c r="H170" s="166" t="inlineStr">
        <is>
          <t>Glulisine ก่อนอาหารเช้า เย็น</t>
        </is>
      </c>
      <c r="I170" s="165" t="inlineStr">
        <is>
          <t>4</t>
        </is>
      </c>
      <c r="J170" s="166" t="inlineStr">
        <is>
          <t xml:space="preserve">✅ คำตอบที่ถูกต้อง: ข้อ ง. Glargine ก่อนอาหารเช้า
🎯 ทำไมข้อนี้ถึงถูก:
🔍 ข้ออื่นผิดเพราะอะไร:
</t>
        </is>
      </c>
      <c r="K170" s="166" t="inlineStr"/>
      <c r="L170" s="166" t="inlineStr">
        <is>
          <t>Endocrine</t>
        </is>
      </c>
      <c r="M170" s="166" t="inlineStr">
        <is>
          <t>Diabetes mellitus</t>
        </is>
      </c>
      <c r="N170" s="165" t="inlineStr">
        <is>
          <t>Clinic</t>
        </is>
      </c>
      <c r="O170" s="166" t="inlineStr">
        <is>
          <t>[SOURCE: Pharma Plus เล่มม่วง 2 - ข้อสอบย้อนหลังปี 2558 วันที่ 2 ข้อ 82]</t>
        </is>
      </c>
      <c r="P170" s="165" t="inlineStr">
        <is>
          <t>ข้อสอบเก่า</t>
        </is>
      </c>
      <c r="Q170" s="165" t="inlineStr">
        <is>
          <t>2558</t>
        </is>
      </c>
      <c r="R170" s="165" t="inlineStr"/>
    </row>
    <row r="171" ht="24" customHeight="1" s="49">
      <c r="A171" s="165" t="n">
        <v>169</v>
      </c>
      <c r="B171" s="166" t="inlineStr">
        <is>
          <t>[กรณีศึกษา 12]
ผู้ป่วยเบาหวาน อายุ 55 ปี คุมน้ำตาลดีมาตลอด ได้ยา glipizide (5) 2 x 2 กับ simvastatin (20) 1 x 1 วันนี้เจาะน้ำตาล FBG = 175 HbA1C = 11
คำถาม: ข้อใดถูกต้องเกี่ยวกับคำแนะนำการใช้และการเก็บรักษายาฉีด Insulin [RECONSTRUCTED: ปรับแต่งและเติมเต็มบริบทโจทย์เพื่อความสมบูรณ์]</t>
        </is>
      </c>
      <c r="C171" s="166" t="inlineStr"/>
      <c r="D171" s="166" t="inlineStr">
        <is>
          <t>ใช้สำลีชุบ alcohol เช็ดที่ปลายเข็มก่อนฉีด</t>
        </is>
      </c>
      <c r="E171" s="166" t="inlineStr">
        <is>
          <t>ควรหมุนเวียนตำแหน่งการฉีด ไม่ฉีดซ้ำที่เดิม เพื่อป้องกัน lipodystrophy</t>
        </is>
      </c>
      <c r="F171" s="166" t="inlineStr">
        <is>
          <t>หลังจากเปิดใช้แล้วเก็บได้นาน 2 เดือน</t>
        </is>
      </c>
      <c r="G171" s="166" t="inlineStr">
        <is>
          <t>ควรเก็บไว้ในช่องแช่แข็ง เพื่อเพิ่มความคงตัว</t>
        </is>
      </c>
      <c r="H171" s="166" t="inlineStr">
        <is>
          <t>สามารถฉีดได้เลยไม่ว่ารูปแบบใดก็ตาม โดยไม่ต้องเขย่า</t>
        </is>
      </c>
      <c r="I171" s="165" t="inlineStr">
        <is>
          <t>2</t>
        </is>
      </c>
      <c r="J171" s="166" t="inlineStr">
        <is>
          <t xml:space="preserve">✅ คำตอบที่ถูกต้อง: ข้อ ข. ควรหมุนเวียนตำแหน่งการฉีด ไม่ฉีดซ้ำที่เดิม เพื่อป้องกัน lipodystrophy
🎯 ทำไมข้อนี้ถึงถูก:
🔍 ข้ออื่นผิดเพราะอะไร:
</t>
        </is>
      </c>
      <c r="K171" s="166" t="inlineStr"/>
      <c r="L171" s="166" t="inlineStr">
        <is>
          <t>Endocrine</t>
        </is>
      </c>
      <c r="M171" s="166" t="inlineStr">
        <is>
          <t>Diabetes mellitus</t>
        </is>
      </c>
      <c r="N171" s="165" t="inlineStr">
        <is>
          <t>Clinic</t>
        </is>
      </c>
      <c r="O171" s="166" t="inlineStr">
        <is>
          <t>[SOURCE: Pharma Plus เล่มม่วง 2 - ข้อสอบย้อนหลังปี 2558 วันที่ 2 ข้อ 85]</t>
        </is>
      </c>
      <c r="P171" s="165" t="inlineStr">
        <is>
          <t>ข้อสอบเก่า</t>
        </is>
      </c>
      <c r="Q171" s="165" t="inlineStr">
        <is>
          <t>2558</t>
        </is>
      </c>
      <c r="R171" s="165" t="inlineStr"/>
    </row>
    <row r="172" ht="24" customHeight="1" s="49">
      <c r="A172" s="165" t="n">
        <v>170</v>
      </c>
      <c r="B172" s="166" t="inlineStr">
        <is>
          <t>[กรณีศึกษา 12]
ผู้ป่วยเบาหวาน อายุ 55 ปี คุมน้ำตาลดีมาตลอด ได้ยา glipizide (5) 2 x 2 กับ simvastatin (20) 1 x 1 วันนี้เจาะน้ำตาล FBG = 175 HbA1C = 11
คำถาม: ตามแนวทางการรักษาโรคเบาหวาน (ADA Guideline 2014) ผู้ป่วยรายนี้ควรได้รับยา Aspirin หรือไม่ อย่างไร</t>
        </is>
      </c>
      <c r="C172" s="166" t="inlineStr"/>
      <c r="D172" s="166" t="inlineStr">
        <is>
          <t>ให้เพื่อป้องกันโรคหลอดเลือดหัวใจแบบปฐมภูมิ</t>
        </is>
      </c>
      <c r="E172" s="166" t="inlineStr">
        <is>
          <t>ให้เพื่อป้องกันโรคหลอดเลือดหัวใจแบบทุติยภูมิ</t>
        </is>
      </c>
      <c r="F172" s="166" t="inlineStr">
        <is>
          <t>ไม่ให้เพราะไม่จำเป็นต้องป้องกันโรคหลอดเลือดหัวใจแบบปฐมภูมิ</t>
        </is>
      </c>
      <c r="G172" s="166" t="inlineStr">
        <is>
          <t>ไม่ให้ เพราะไม่จำเป็นต้องป้องกันโรคหลอดเลือดหัวใจแบบทุติยภูมิ</t>
        </is>
      </c>
      <c r="H172" s="166" t="inlineStr">
        <is>
          <t>ไม่ให้ เพราะไม่เข้าเกณฑ์ตาม ADA guideline</t>
        </is>
      </c>
      <c r="I172" s="165" t="inlineStr">
        <is>
          <t>1</t>
        </is>
      </c>
      <c r="J172" s="166" t="inlineStr">
        <is>
          <t xml:space="preserve">✅ คำตอบที่ถูกต้อง: ข้อ ก. ให้เพื่อป้องกันโรคหลอดเลือดหัวใจแบบปฐมภูมิ
🎯 ทำไมข้อนี้ถึงถูก:
🔍 ข้ออื่นผิดเพราะอะไร:
</t>
        </is>
      </c>
      <c r="K172" s="166" t="inlineStr"/>
      <c r="L172" s="166" t="inlineStr">
        <is>
          <t>Endocrine</t>
        </is>
      </c>
      <c r="M172" s="166" t="inlineStr">
        <is>
          <t>Diabetes mellitus</t>
        </is>
      </c>
      <c r="N172" s="165" t="inlineStr">
        <is>
          <t>Clinic</t>
        </is>
      </c>
      <c r="O172" s="166" t="inlineStr">
        <is>
          <t>[SOURCE: Pharma Plus เล่มม่วง 2 - ข้อสอบย้อนหลังปี 2558 วันที่ 2 ข้อ 86]</t>
        </is>
      </c>
      <c r="P172" s="165" t="inlineStr">
        <is>
          <t>ข้อสอบเก่า</t>
        </is>
      </c>
      <c r="Q172" s="165" t="inlineStr">
        <is>
          <t>2558</t>
        </is>
      </c>
      <c r="R172" s="165" t="inlineStr"/>
    </row>
    <row r="173" ht="24" customHeight="1" s="49">
      <c r="A173" s="165" t="n">
        <v>171</v>
      </c>
      <c r="B173" s="166" t="inlineStr">
        <is>
          <t>[กรณีศึกษา]
ชายอายุ 65 ปี เป็น chronic heart failure, diabetes type 2, hypertension ได้รับยา carvedilol, pioglitazone, glipizide, aspirin, metformin มาพบแพทย์ด้วยอาการเท้าบวม ผลการตรวจ pitting edema +1 แพทย์วินิจฉัย exacerbation heart failure
คำถาม: ยาใดทำให้เกิดอาการบวม</t>
        </is>
      </c>
      <c r="C173" s="166" t="inlineStr"/>
      <c r="D173" s="166" t="inlineStr">
        <is>
          <t>Carvedilol</t>
        </is>
      </c>
      <c r="E173" s="166" t="inlineStr">
        <is>
          <t>Pioglitazone</t>
        </is>
      </c>
      <c r="F173" s="166" t="inlineStr">
        <is>
          <t>Glipizide</t>
        </is>
      </c>
      <c r="G173" s="166" t="inlineStr">
        <is>
          <t>Metformin</t>
        </is>
      </c>
      <c r="H173" s="166" t="inlineStr">
        <is>
          <t>Aspirin</t>
        </is>
      </c>
      <c r="I173" s="165" t="inlineStr">
        <is>
          <t>2</t>
        </is>
      </c>
      <c r="J173" s="166" t="inlineStr">
        <is>
          <t>✅ คำตอบที่ถูกต้อง: ข้อ ข. Pioglitazone
🎯 ทำไมข้อนี้ถึงถูก:
Pioglitazone เป็นยากลุ่ม thiazolidinediones (TZD) ออกฤทธิ์กระตุ้น PPAR-gamma receptor ทำให้เกิด fluid retention และ peripheral edema ผ่านการเพิ่ม sodium reabsorption ที่ renal collecting tubule จึงเป็นข้อห้ามใช้ในผู้ป่วย heart failure (NYHA Class III-IV) เพราะกระตุ้นให้ heart failure exacerbation
🔍 ข้ออื่นผิดเพราะอะไร:
• • ข้อ ก.: Carvedilol เป็น beta-blocker ที่เป็น standard guideline-directed medical therapy ใน heart failure แม้อาจทำให้เกิด fluid retention ได้ในช่วงเริ่มต้นปรับยา แต่ไม่ใช่อาการไม่พึงประสงค์หลักที่ห้ามใช้เหมือน TZD
• ข้อ ค.: Glipizide เป็นยากลุ่ม sulfonylurea มีผลข้างเคียงเด่นคือ hypoglycemia และ weight gain แต่ไม่ได้ทำให้เกิด fluid retention โดยตรง
• ข้อ ง.: Metformin มีผลข้างเคียงเด่นทางระบบทางเดินอาหาร (gastrointestinal side effects) และความเสี่ยง lactic acidosis แต่ไม่ได้ทำให้เกิดอาการบวมน้ำ
• ข้อ จ.: Aspirin ในขนาด antiplatelet (low-dose) ไม่ได้เป็นสาเหตุหลักของการเกิด peripheral edema เมื่อเทียบกับกลไกของ pioglitazone</t>
        </is>
      </c>
      <c r="K173" s="166" t="inlineStr"/>
      <c r="L173" s="166" t="inlineStr">
        <is>
          <t>Endocrine</t>
        </is>
      </c>
      <c r="M173" s="166" t="inlineStr">
        <is>
          <t>Diabetes mellitus</t>
        </is>
      </c>
      <c r="N173" s="165" t="inlineStr">
        <is>
          <t>Clinic</t>
        </is>
      </c>
      <c r="O173" s="166" t="inlineStr">
        <is>
          <t>[SOURCE: Pharma Plus เล่มม่วง 2 - ข้อสอบย้อนหลัง PLE-CC1 ปี 2564 วันที่ 1 ข้อ 4]</t>
        </is>
      </c>
      <c r="P173" s="165" t="inlineStr">
        <is>
          <t>ข้อสอบเก่า</t>
        </is>
      </c>
      <c r="Q173" s="165" t="inlineStr">
        <is>
          <t>2564</t>
        </is>
      </c>
      <c r="R173" s="165" t="inlineStr"/>
    </row>
    <row r="174" ht="24" customHeight="1" s="49">
      <c r="A174" s="165" t="n">
        <v>172</v>
      </c>
      <c r="B174" s="166" t="inlineStr">
        <is>
          <t>[กรณีศึกษา หญิงไทย อายุ 50 ปี เบาหวานและความดัน]
หญิงไทย อายุ 50 ปี น้ำหนัก 70 kg สูง 170 cm เป็นเบาหวานมา 10 ปี และเป็นโรคความดัน ไขมัน ได้รับยา metformin (500) BID pc, glipizide (5) BID pc, atorvastatin (20) OD hs, losartan (10) OD PC
Lab: FBS 170, TC 120, TG 150
คำถาม: หากผู้ป่วยควบคุมการรับประทานอาหารดี และกินยาสม่ำเสมอ ต้องแก้ไขอย่างไร</t>
        </is>
      </c>
      <c r="C174" s="166" t="inlineStr"/>
      <c r="D174" s="166" t="inlineStr">
        <is>
          <t>แนะนำแพทย์ให้ใช้ insulin</t>
        </is>
      </c>
      <c r="E174" s="166" t="inlineStr">
        <is>
          <t>เปลี่ยน glipizide เป็น pioglitazone</t>
        </is>
      </c>
      <c r="F174" s="166" t="inlineStr">
        <is>
          <t>เปลี่ยน glipizide เป็น acarbose</t>
        </is>
      </c>
      <c r="G174" s="166" t="inlineStr">
        <is>
          <t>เพิ่ม glipizide เป็น tid</t>
        </is>
      </c>
      <c r="H174" s="166" t="inlineStr">
        <is>
          <t>เพิ่ม metformin เป็น phenformin</t>
        </is>
      </c>
      <c r="I174" s="165" t="inlineStr">
        <is>
          <t>2</t>
        </is>
      </c>
      <c r="J174" s="166" t="inlineStr">
        <is>
          <t>✅ คำตอบที่ถูกต้อง: ข้อ ข. เปลี่ยน glipizide เป็น pioglitazone
🎯 ทำไมข้อนี้ถึงถูก:
ผู้ป่วยเป็นเบาหวานมานาน 10 ปี ได้รับ dual oral antidiabetic therapy (metformin ร่วมกับ sulfonylurea) แต่ FBS ยังสูงถึง 170 mg/dL แสดงถึงภาวะ secondary failure ต่อ sulfonylurea จากการเสื่อมของ beta-cells หรือการดื้ออินซูลิน การเปลี่ยนหรือเพิ่มยาที่มีกลไกช่วยลดภาวะ insulin resistance เช่น Pioglitazone (thiazolidinedione) เป็นทางเลือกที่เหมาะสมในการปรับการรักษาเพื่อลดระดับน้ำตาลในเลือดให้เข้าสู่เป้าหมาย
🔍 ข้ออื่นผิดเพราะอะไร:
• ข้อ ก. แนะนำแพทย์ให้ใช้ insulin: ยังไม่ใช่ข้อบ่งใช้แรกเริ่มที่จำเป็นต้องเปลี่ยนเป็น insulin ทันที เนื่องจากยังสามารถปรับเปลี่ยนชนิดยาหรือเพิ่มยากลุ่มอื่น เช่น TZD, DPP-4 inhibitor, SGLT2 inhibitor ได้
• ข้อ ค. เปลี่ยน glipizide เป็น acarbose: Acarbose เป็น alpha-glucosidase inhibitor ที่มีประสิทธิภาพในการลด HbA1c ค่อนข้างต่ำ (เพียง 0.5-0.8%) ไม่เพียงพอในการควบคุมระดับน้ำตาลในรายนี้
• ข้อ ง. เพิ่ม glipizide เป็น tid: Glipizide บริหารยาวันละ 1-2 ครั้งก่อนอาหาร การให้ tid เพิ่มความเสี่ยงต่อ severe hypoglycemia และไม่แนะนำตามมาตรฐานทางคลินิก
• ข้อ จ. เพิ่ม metformin เป็น phenformin: Phenformin ถูกถอนออกจากทะเบียนยาทั่วโลกเนื่องจากทำให้เกิด fatal lactic acidosis รุนแรง ห้ามใช้เด็ดขาด</t>
        </is>
      </c>
      <c r="K174" s="166" t="inlineStr"/>
      <c r="L174" s="166" t="inlineStr">
        <is>
          <t>Endocrine</t>
        </is>
      </c>
      <c r="M174" s="166" t="inlineStr">
        <is>
          <t>Diabetes mellitus</t>
        </is>
      </c>
      <c r="N174" s="165" t="inlineStr">
        <is>
          <t>Clinic</t>
        </is>
      </c>
      <c r="O174" s="166" t="inlineStr">
        <is>
          <t>[SOURCE: Pharma Plus เล่มม่วง 2 - ข้อสอบย้อนหลัง PLE-CC1 ปี 2564 วันที่ 2 ข้อ 21]</t>
        </is>
      </c>
      <c r="P174" s="165" t="inlineStr">
        <is>
          <t>ข้อสอบเก่า</t>
        </is>
      </c>
      <c r="Q174" s="165" t="inlineStr">
        <is>
          <t>2564</t>
        </is>
      </c>
      <c r="R174" s="165" t="inlineStr"/>
    </row>
    <row r="175" ht="24" customHeight="1" s="49">
      <c r="A175" s="165" t="n">
        <v>173</v>
      </c>
      <c r="B175" s="166" t="inlineStr">
        <is>
          <t>[กรณีศึกษา]
ผู้หญิงอายุ 45 ปี ทนอากาศเย็นไม่ได้ น้ำหนักเพิ่มขึ้น อ่อนเพลีย ผลทางห้องปฏิบัติการพบ TSH สูง FT4 ต่ำ มีโรคประจำตัวเป็นไขมัน ความดันโลหิตสูง
คำถาม: จากผลทางห้องปฏิบัติการเข้าได้กับโรคใด</t>
        </is>
      </c>
      <c r="C175" s="166" t="inlineStr"/>
      <c r="D175" s="166" t="inlineStr">
        <is>
          <t>Central hypothyroidism</t>
        </is>
      </c>
      <c r="E175" s="166" t="inlineStr">
        <is>
          <t>Primary hypothyroidism</t>
        </is>
      </c>
      <c r="F175" s="166" t="inlineStr">
        <is>
          <t>Primary hyperthyroidism</t>
        </is>
      </c>
      <c r="G175" s="166" t="inlineStr">
        <is>
          <t>Subclinical hypothyroidism</t>
        </is>
      </c>
      <c r="H175" s="166" t="inlineStr">
        <is>
          <t>Subclinical hyperthyroidism</t>
        </is>
      </c>
      <c r="I175" s="165" t="inlineStr">
        <is>
          <t>2</t>
        </is>
      </c>
      <c r="J175" s="166" t="inlineStr">
        <is>
          <t>✅ คำตอบที่ถูกต้อง: ข้อ ข. Primary hypothyroidism
🎯 ทำไมข้อนี้ถึงถูก:
ผลตรวจระดับฮอร์โมนพบ elevated TSH ร่วมกับ low free T4 (FT4) และมีอาการ cold intolerance, weight gain, fatigue บ่งชี้ชัดเจนถึงภาวะ primary hypothyroidism จากความผิดปกติที่ต่อมไทรอยด์เอง
🔍 ข้ออื่นผิดเพราะอะไร:
• • ข้อ ก.: Central hypothyroidism (secondary/tertiary) เกิดจากความผิดปกติที่ pituitary gland หรือ hypothalamus จะพบ low หรือ inappropriately normal TSH ร่วมกับ low FT4
• ข้อ ค.: Primary hyperthyroidism จะพบ suppressed TSH (ต่ำมาก) ร่วมกับ elevated FT4/FT3
• ข้อ ง.: Subclinical hypothyroidism จะพบ elevated TSH แต่ระดับ FT4 ยังคงอยู่ในเกณฑ์ปกติ (normal FT4)
• ข้อ จ.: Subclinical hyperthyroidism จะพบ low TSH แต่ระดับ FT4 และ FT3 ยังคงอยู่ในเกณฑ์ปกติ</t>
        </is>
      </c>
      <c r="K175" s="166" t="inlineStr">
        <is>
          <t>Thyroid disorders</t>
        </is>
      </c>
      <c r="L175" s="166" t="inlineStr">
        <is>
          <t>Endocrine</t>
        </is>
      </c>
      <c r="M175" s="166" t="inlineStr">
        <is>
          <t>Hypo/Hyperthyroidism</t>
        </is>
      </c>
      <c r="N175" s="165" t="inlineStr">
        <is>
          <t>Clinic</t>
        </is>
      </c>
      <c r="O175" s="166" t="inlineStr">
        <is>
          <t>ข้อสอบเก่า</t>
        </is>
      </c>
      <c r="P175" s="165" t="inlineStr">
        <is>
          <t>ข้อสอบเก่า</t>
        </is>
      </c>
      <c r="Q175" s="165" t="inlineStr">
        <is>
          <t>2565</t>
        </is>
      </c>
      <c r="R175" s="165" t="inlineStr"/>
    </row>
    <row r="176" ht="24" customHeight="1" s="49">
      <c r="A176" s="165" t="n">
        <v>174</v>
      </c>
      <c r="B176" s="166" t="inlineStr">
        <is>
          <t>[กรณีศึกษา]
ผู้หญิงอายุ 45 ปี ทนอากาศเย็นไม่ได้ น้ำหนักเพิ่มขึ้น อ่อนเพลีย ผลทางห้องปฏิบัติการพบ TSH สูง FT4 ต่ำ มีโรคประจำตัวเป็นไขมัน ความดันโลหิตสูง
คำถาม: ควรใช้ยาอะไรรักษา</t>
        </is>
      </c>
      <c r="C176" s="166" t="inlineStr"/>
      <c r="D176" s="166" t="inlineStr">
        <is>
          <t>Levothyroxine 25 mcg</t>
        </is>
      </c>
      <c r="E176" s="166" t="inlineStr">
        <is>
          <t>Levothyroxine 50 mcg</t>
        </is>
      </c>
      <c r="F176" s="166" t="inlineStr">
        <is>
          <t>Levothyroxine 100 mcg</t>
        </is>
      </c>
      <c r="G176" s="166" t="inlineStr">
        <is>
          <t>PTU</t>
        </is>
      </c>
      <c r="H176" s="166" t="inlineStr">
        <is>
          <t>MMI</t>
        </is>
      </c>
      <c r="I176" s="165" t="inlineStr">
        <is>
          <t>2</t>
        </is>
      </c>
      <c r="J176" s="166" t="inlineStr">
        <is>
          <t>✅ คำตอบที่ถูกต้อง: ข้อ ข. Levothyroxine 50 mcg
🎯 ทำไมข้อนี้ถึงถูก:
ยามาตรฐานในการรักษา overt primary hypothyroidism คือ levothyroxine (T4) โดยในผู้ป่วยวัยกลางคนอายุ 45 ปีที่มีโรคร่วม cardiovascular (hypertension) ควรเริ่มต้นด้วยขนาดปานกลางประมาณ 50 mcg ต่อวัน (หรือ 25-50 mcg OD ac) แล้วค่อยๆ titrate เพื่อความปลอดภัย
🔍 ข้ออื่นผิดเพราะอะไร:
• • ข้อ ก.: Levothyroxine 25 mcg มักใช้เป็นขนาดเริ่มต้นในผู้สูงอายุ (age &gt; 60-65 ปี) หรือผู้ป่วยที่มี coronary artery disease ชัดเจน สำหรับผู้ป่วยรายนี้อายุ 45 ปี ขนาดยา 50 mcg เป็นขนาดเริ่มต้นที่เหมาะสมกว่า
• ข้อ ค.: Levothyroxine 100 mcg เป็น full replacement dose (1.6 mcg/kg/day) ซึ่งสูงเกินไปสำหรับขนาดเริ่มต้นในผู้ป่วยที่มีภาวะ hypertension เพราะอาจกระตุ้น myocardial oxygen demand
• ข้อ ง.: PTU (propylthiouracil) เป็น antithyroid drug ใช้รักษา hyperthyroidism ไม่ใช้ใน hypothyroidism
• ข้อ จ.: MMI (methimazole) เป็น antithyroid drug ใช้รักษา hyperthyroidism ไม่ใช้ใน hypothyroidism</t>
        </is>
      </c>
      <c r="K176" s="166" t="inlineStr">
        <is>
          <t>Thyroid disorders</t>
        </is>
      </c>
      <c r="L176" s="166" t="inlineStr">
        <is>
          <t>Endocrine</t>
        </is>
      </c>
      <c r="M176" s="166" t="inlineStr">
        <is>
          <t>Hypo/Hyperthyroidism</t>
        </is>
      </c>
      <c r="N176" s="165" t="inlineStr">
        <is>
          <t>Clinic</t>
        </is>
      </c>
      <c r="O176" s="166" t="inlineStr">
        <is>
          <t>ข้อสอบเก่า</t>
        </is>
      </c>
      <c r="P176" s="165" t="inlineStr">
        <is>
          <t>ข้อสอบเก่า</t>
        </is>
      </c>
      <c r="Q176" s="165" t="inlineStr">
        <is>
          <t>2565</t>
        </is>
      </c>
      <c r="R176" s="165" t="inlineStr"/>
    </row>
    <row r="177" ht="24" customHeight="1" s="49">
      <c r="A177" s="165" t="n">
        <v>175</v>
      </c>
      <c r="B177" s="166" t="inlineStr">
        <is>
          <t>[กรณีศึกษา]
ผู้หญิงอายุ 45 ปี ทนอากาศเย็นไม่ได้ น้ำหนักเพิ่มขึ้น อ่อนเพลีย ผลทางห้องปฏิบัติการพบ TSH สูง FT4 ต่ำ มีโรคประจำตัวเป็นไขมัน ความดันโลหิตสูง
คำถาม: ภายหลังจากได้รับยาไปแล้วควรติดตามผลทางห้องปฏิบัติการใด</t>
        </is>
      </c>
      <c r="C177" s="166" t="inlineStr"/>
      <c r="D177" s="166" t="inlineStr">
        <is>
          <t>TSH</t>
        </is>
      </c>
      <c r="E177" s="166" t="inlineStr">
        <is>
          <t>iPTH</t>
        </is>
      </c>
      <c r="F177" s="166" t="inlineStr">
        <is>
          <t>CrCl</t>
        </is>
      </c>
      <c r="G177" s="166" t="inlineStr">
        <is>
          <t>CBC</t>
        </is>
      </c>
      <c r="H177" s="166" t="inlineStr">
        <is>
          <t>Electrolyte</t>
        </is>
      </c>
      <c r="I177" s="165" t="inlineStr">
        <is>
          <t>1</t>
        </is>
      </c>
      <c r="J177" s="166" t="inlineStr">
        <is>
          <t>✅ คำตอบที่ถูกต้อง: ข้อ ก. TSH
🎯 ทำไมข้อนี้ถึงถูก:
การติดตามประสิทธิภาพและความปลอดภัยของการรักษา primary hypothyroidism ด้วย levothyroxine ใช้ระดับ serum TSH เป็นหลัก โดยตรวจติดตามทุก 6 ถึง 8 สัปดาห์หลังเริ่มยาหรือปรับขนาดยา จนกระทั่ง TSH อยู่ใน euthyroid range
🔍 ข้ออื่นผิดเพราะอะไร:
• • ข้อ ข.: iPTH (intact parathyroid hormone) ใช้ติดตามโรคพาราไทรอยด์หรือ CKD-MBD ไม่ใช่พารามิเตอร์หลักสำหรับ levothyroxine
• ข้อ ค.: CrCl ใช้ประเมินการทำงานของไต ไม่ใช่ตัวบ่งชี้การตอบสนองต่อ levothyroxine
• ข้อ ง.: CBC ใช้ติดตามภาวะโลหิตจางหรือผลข้างเคียง agranulocytosis จากยา antithyroid drugs (PTU/MMI) ไม่ใช่ levothyroxine
• ข้อ จ.: Serum electrolytes ไม่ใช่พารามิเตอร์เฉพาะในการติดตาม euthyroid state</t>
        </is>
      </c>
      <c r="K177" s="166" t="inlineStr">
        <is>
          <t>Thyroid disorders</t>
        </is>
      </c>
      <c r="L177" s="166" t="inlineStr">
        <is>
          <t>Endocrine</t>
        </is>
      </c>
      <c r="M177" s="166" t="inlineStr">
        <is>
          <t>Hypo/Hyperthyroidism</t>
        </is>
      </c>
      <c r="N177" s="165" t="inlineStr">
        <is>
          <t>Clinic</t>
        </is>
      </c>
      <c r="O177" s="166" t="inlineStr">
        <is>
          <t>ข้อสอบเก่า</t>
        </is>
      </c>
      <c r="P177" s="165" t="inlineStr">
        <is>
          <t>ข้อสอบเก่า</t>
        </is>
      </c>
      <c r="Q177" s="165" t="inlineStr">
        <is>
          <t>2565</t>
        </is>
      </c>
      <c r="R177" s="165" t="inlineStr"/>
    </row>
    <row r="178" ht="24" customHeight="1" s="49">
      <c r="A178" s="165" t="n">
        <v>176</v>
      </c>
      <c r="B178" s="166" t="inlineStr">
        <is>
          <t>[สถานการณ์]
เบาหวาน
คำถาม: เกี่ยวกับการใช้อินซูลิน เภสัชกรควรให้คำแนะนำอย่างไร</t>
        </is>
      </c>
      <c r="C178" s="166" t="inlineStr"/>
      <c r="D178" s="166" t="inlineStr">
        <is>
          <t>คลึงบริเวณที่ฉีด</t>
        </is>
      </c>
      <c r="E178" s="166" t="inlineStr">
        <is>
          <t>เช็ดหัวเข็มด้วยแอลกอฮอล์</t>
        </is>
      </c>
      <c r="F178" s="166" t="inlineStr">
        <is>
          <t>ตำแหน่งที่ดูดซึมไวที่สุดคือ หน้าท้อง</t>
        </is>
      </c>
      <c r="G178" s="166" t="inlineStr">
        <is>
          <t>เปลี่ยนบริเวณฉีดจากต้นแขน หน้าท้อง หน้าขา ทุกวัน</t>
        </is>
      </c>
      <c r="H178" s="166" t="inlineStr">
        <is>
          <t>หากคุมระดับน้ำตาลไม่ได้ แนะนำวิธีการปรับขนาดยาให้กับผู้ป่วย</t>
        </is>
      </c>
      <c r="I178" s="165" t="inlineStr">
        <is>
          <t>3</t>
        </is>
      </c>
      <c r="J178" s="166" t="inlineStr">
        <is>
          <t>✅ คำตอบที่ถูกต้อง: ข้อ ค. ตำแหน่งที่ดูดซึมไวที่สุดคือ หน้าท้อง
🎯 ทำไมข้อนี้ถึงถูก:
บริเวณหน้าท้อง (abdomen) เป็นตำแหน่งที่มี vascularity ดีและมีการดูดซึมของอินซูลินเข้าสู่กระแสเลือดได้เร็วและสม่ำเสมอที่สุดเมื่อเทียบกับต้นแขน หน้าขา หรือสะโพก
🔍 ข้ออื่นผิดเพราะอะไร:
• ข้อ ก.: ห้ามคลึงหรือนวดบริเวณที่ฉีดเด็ดขาด เพราะจะทำให้อินซูลินดูดซึมเร็วเกินไปจนเกิด severe hypoglycemia
• ข้อ ข.: ไม่ควรเช็ดหัวเข็มด้วยแอลกอฮอล์ เพราะสารเคลือบซิลิโคนบนเข็มจะหลุดออก ทำให้เจ็บเวลาฉีดและเสี่ยงระคายเคือง
• ข้อ ง.: ควรหมุนเวียนจุดฉีดภายในบริเวณเดียวกัน (เช่น หน้าท้อง) ห่างกันอย่างน้อย 1 นิ้ว ไม่ควรสลับข้ามตำแหน่งอวัยวะทุกวันเพราะอัตราการดูดซึมต่างกันมาก
• ข้อ จ.: การปรับขนาดยาอินซูลินต้องอยู่ภายใต้การประเมินและดุลยพินิจของแพทย์ร่วมกับทีมผู้ให้การดูแลรักษา</t>
        </is>
      </c>
      <c r="K178" s="166" t="inlineStr">
        <is>
          <t>Diabetes Mellitus</t>
        </is>
      </c>
      <c r="L178" s="166" t="inlineStr">
        <is>
          <t>Endocrine</t>
        </is>
      </c>
      <c r="M178" s="166" t="inlineStr">
        <is>
          <t>Diabetes mellitus</t>
        </is>
      </c>
      <c r="N178" s="165" t="inlineStr">
        <is>
          <t>Clinic</t>
        </is>
      </c>
      <c r="O178" s="166" t="inlineStr">
        <is>
          <t>ข้อสอบเก่า</t>
        </is>
      </c>
      <c r="P178" s="165" t="inlineStr">
        <is>
          <t>ข้อสอบเก่า</t>
        </is>
      </c>
      <c r="Q178" s="165" t="inlineStr">
        <is>
          <t>2565</t>
        </is>
      </c>
      <c r="R178" s="165" t="inlineStr"/>
    </row>
    <row r="179" ht="24" customHeight="1" s="49">
      <c r="A179" s="176" t="n">
        <v>177</v>
      </c>
      <c r="B179" t="inlineStr">
        <is>
          <t>ข้อใดไม่ใช่อาการของผู้ป่วยเบาหวาน</t>
        </is>
      </c>
      <c r="D179" t="inlineStr">
        <is>
          <t>หิวบ่อย/กินเยอะ</t>
        </is>
      </c>
      <c r="E179" t="inlineStr">
        <is>
          <t>ปัสสาวะบ่อย</t>
        </is>
      </c>
      <c r="F179" t="inlineStr">
        <is>
          <t>อาการร้อนวูบวาบ</t>
        </is>
      </c>
      <c r="G179" t="inlineStr">
        <is>
          <t>ดื่มน้ำบ่อย/กระหายน้ำบ่อย</t>
        </is>
      </c>
      <c r="H179" t="inlineStr">
        <is>
          <t>น้ำหนักลด</t>
        </is>
      </c>
      <c r="I179" t="n">
        <v>3</v>
      </c>
      <c r="J179" t="inlineStr">
        <is>
          <t>✅ คำตอบที่ถูกต้อง: ข้อ ค. อาการร้อนวูบวาบ
🎯 ทำไมข้อนี้ถึงถูก: อาการร้อนวูบวาบ (hot flashes / vasomotor symptoms) เป็นอาการแสดงหลักของภาวะขาดฮอร์โมนเอสโตรเจนในสตรีวัยหมดระดู (Menopause) ไม่ใช่อาการทางคลินิกของโรคเบาหวาน โดยอาการคลาสสิกของโรคเบาหวาน (Diabetes Mellitus) คือกลุ่มอาการ 3Ps ได้แก่ Polyuria, Polydipsia, Polyphagia ร่วมกับน้ำหนักตัวลด
🔍 ข้ออื่นผิดเพราะอะไร:
•
ข
้
อ
ก
.
(
ห
ิ
ว
บ
่
อ
ย
/
ก
ิ
น
เ
ย
อ
ะ
)
:
P
o
l
y
p
h
a
g
i
a
เ
ก
ิ
ด
จ
า
ก
เ
ซ
ล
ล
์
ใ
น
ร
่
า
ง
ก
า
ย
ข
า
ด
พ
ล
ั
ง
ง
า
น
เ
น
ื
่
อ
ง
จ
า
ก
อ
ิ
น
ซ
ู
ล
ิ
น
ไ
ม
่
ส
า
ม
า
ร
ถ
พ
า
ก
ล
ู
โ
ค
ส
เ
ข
้
า
ส
ู
่
เ
ซ
ล
ล
์
ไ
ด
้
•
ข
้
อ
ข
.
(
ป
ั
ส
ส
า
ว
ะ
บ
่
อ
ย
)
:
P
o
l
y
u
r
i
a
เ
ก
ิ
ด
จ
า
ก
ร
ะ
ด
ั
บ
น
้
ำ
ต
า
ล
ใ
น
เ
ล
ื
อ
ด
ส
ู
ง
เ
ก
ิ
น
r
e
n
a
l
t
h
r
e
s
h
o
l
d
ท
ำ
ใ
ห
้
เ
ก
ิ
ด
o
s
m
o
t
i
c
d
i
u
r
e
s
i
s
ด
ึ
ง
น
้
ำ
อ
อ
ก
ท
า
ง
ป
ั
ส
ส
า
ว
ะ
•
ข
้
อ
ง
.
(
ด
ื
่
ม
น
้
ำ
บ
่
อ
ย
/
ก
ร
ะ
ห
า
ย
น
้
ำ
บ
่
อ
ย
)
:
P
o
l
y
d
i
p
s
i
a
เ
ก
ิ
ด
จ
า
ก
ภ
า
ว
ะ
ร
่
า
ง
ก
า
ย
ข
า
ด
น
้
ำ
(
i
n
t
r
a
c
e
l
l
u
l
a
r
d
e
h
y
d
r
a
t
i
o
n
)
จ
า
ก
o
s
m
o
t
i
c
d
i
u
r
e
s
i
s
ไ
ป
ก
ร
ะ
ต
ุ
้
น
t
h
i
r
s
t
c
e
n
t
e
r
ใ
น
ส
ม
อ
ง
•
ข
้
อ
จ
.
(
น
้
ำ
ห
น
ั
ก
ล
ด
)
:
U
n
e
x
p
l
a
i
n
e
d
w
e
i
g
h
t
l
o
s
s
เ
ก
ิ
ด
จ
า
ก
ก
า
ร
ส
ล
า
ย
โ
ป
ร
ต
ี
น
ใ
น
ก
ล
้
า
ม
เ
น
ื
้
อ
แ
ล
ะ
ไ
ข
ม
ั
น
(
c
a
t
a
b
o
l
i
c
s
t
a
t
e
)
ม
า
เ
ผ
า
ผ
ล
า
ญ
เ
ป
็
น
พ
ล
ั
ง
ง
า
น
แ
ท
น
น
้
ำ
ต
า
ล</t>
        </is>
      </c>
      <c r="L179" t="inlineStr">
        <is>
          <t>Endocrine</t>
        </is>
      </c>
      <c r="M179" t="inlineStr">
        <is>
          <t>Diabetes mellitus</t>
        </is>
      </c>
      <c r="N179" t="inlineStr">
        <is>
          <t>Clinic</t>
        </is>
      </c>
      <c r="O179" t="inlineStr">
        <is>
          <t>[SOURCE: Mock Pharmtutor 2024 Set 1 ข้อ 74]</t>
        </is>
      </c>
      <c r="P179" t="inlineStr">
        <is>
          <t>ข้อสอบจำลอง</t>
        </is>
      </c>
      <c r="Q179" t="inlineStr">
        <is>
          <t>Mock Pharmtutor 2024</t>
        </is>
      </c>
    </row>
    <row r="180" ht="24" customHeight="1" s="49">
      <c r="A180" s="176" t="n">
        <v>178</v>
      </c>
      <c r="B180" t="inlineStr">
        <is>
          <t>ข้อใดคือเป้าหมายของการรักษาผู้ป่วยเบาหวาน</t>
        </is>
      </c>
      <c r="D180" t="inlineStr">
        <is>
          <t>HbA1C &lt; 6.5%</t>
        </is>
      </c>
      <c r="E180" t="inlineStr">
        <is>
          <t>HbA1C &lt; 7%</t>
        </is>
      </c>
      <c r="F180" t="inlineStr">
        <is>
          <t>HbA1C &lt; 7.5%</t>
        </is>
      </c>
      <c r="G180" t="inlineStr">
        <is>
          <t>Preprandial glucose &lt; 80 mg/dL</t>
        </is>
      </c>
      <c r="H180" t="inlineStr">
        <is>
          <t>Peak postprandial glucose &lt; 200 mg/dL</t>
        </is>
      </c>
      <c r="I180" t="n">
        <v>2</v>
      </c>
      <c r="J180" t="inlineStr">
        <is>
          <t>✅ คำตอบที่ถูกต้อง: ข้อ ข. HbA1C &lt; 7%
🎯 ทำไมข้อนี้ถึงถูก: ตามแนวทางเวชปฏิบัติการดูแลรักษาโรคเบาหวานมาตรฐานสากล (ADA Standards of Care in Diabetes) และแนวทางเวชปฏิบัติของสมาคมโรคเบาหวานแห่งประเทศไทย เป้าหมายทั่วไปในการควบคุมระดับน้ำตาลสะสมในผู้ใหญ่ส่วนใหญ่ที่ไม่ตั้งครรภ์และไม่มีภาวะเสี่ยงสูง คือ HbA1C น้อยกว่า 7.0% เพื่อลดความเสี่ยงต่อการเกิดภาวะแทรกซ้อนที่หลอดเลือดขนาดเล็ก (microvascular complications)
🔍 ข้ออื่นผิดเพราะอะไร:
•
ข
้
อ
ก
.
(
H
b
A
1
C
&lt;
6
.
5
%
)
:
เ
ป
็
น
เ
ป
้
า
ห
ม
า
ย
ท
ี
่
เ
ข
้
ม
ง
ว
ด
(
s
t
r
i
n
g
e
n
t
t
a
r
g
e
t
)
เ
ห
ม
า
ะ
ส
ำ
ห
ร
ั
บ
ผ
ู
้
ป
่
ว
ย
เ
บ
า
ห
ว
า
น
ท
ี
่
อ
า
ย
ุ
น
้
อ
ย
เ
ป
็
น
โ
ร
ค
ไ
ม
่
น
า
น
แ
ล
ะ
ไ
ม
่
ม
ี
โ
ร
ค
ห
ล
อ
ด
เ
ล
ื
อ
ด
ห
ั
ว
ใ
จ
ไ
ม
่
ใ
ช
่
เ
ป
้
า
ห
ม
า
ย
ท
ั
่
ว
ไ
ป
ข
อ
ง
ป
ร
ะ
ช
า
ก
ร
ส
่
ว
น
ใ
ห
ญ
่
•
ข
้
อ
ค
.
(
H
b
A
1
C
&lt;
7
.
5
%
)
:
เ
ป
็
น
เ
ป
้
า
ห
ม
า
ย
ท
ี
่
ผ
่
อ
น
ป
ร
น
ม
ั
ก
ใ
ช
้
ใ
น
ผ
ู
้
ป
่
ว
ย
ส
ู
ง
อ
า
ย
ุ
ห
ร
ื
อ
ม
ี
โ
ร
ค
ร
่
ว
ม
ไ
ม
่
ใ
ช
่
เ
ป
้
า
ห
ม
า
ย
ม
า
ต
ร
ฐ
า
น
ท
ั
่
ว
ไ
ป
•
ข
้
อ
ง
.
(
P
r
e
p
r
a
n
d
i
a
l
g
l
u
c
o
s
e
&lt;
8
0
m
g
/
d
L
)
:
ค
่
า
เ
ป
้
า
ห
ม
า
ย
น
้
ำ
ต
า
ล
ก
่
อ
น
อ
า
ห
า
ร
ต
า
ม
A
D
A
ก
ำ
ห
น
ด
ท
ี
่
8
0
-
1
3
0
m
g
/
d
L
ไ
ม
่
ใ
ช
่
ต
่
ำ
ก
ว
่
า
8
0
m
g
/
d
L
(
ห
า
ก
ต
่
ำ
ก
ว
่
า
8
0
m
g
/
d
L
เ
ส
ี
่
ย
ง
ต
่
อ
ภ
า
ว
ะ
h
y
p
o
g
l
y
c
e
m
i
a
)
•
ข
้
อ
จ
.
(
P
e
a
k
p
o
s
t
p
r
a
n
d
i
a
l
g
l
u
c
o
s
e
&lt;
2
0
0
m
g
/
d
L
)
:
ค
่
า
เ
ป
้
า
ห
ม
า
ย
ร
ะ
ด
ั
บ
น
้
ำ
ต
า
ล
ห
ล
ั
ง
อ
า
ห
า
ร
1
-
2
ช
ั
่
ว
โ
ม
ง
ต
า
ม
เ
ก
ณ
ฑ
์
A
D
A
ก
ำ
ห
น
ด
ท
ี
่
น
้
อ
ย
ก
ว
่
า
1
8
0
m
g
/
d
L</t>
        </is>
      </c>
      <c r="L180" t="inlineStr">
        <is>
          <t>Endocrine</t>
        </is>
      </c>
      <c r="M180" t="inlineStr">
        <is>
          <t>Diabetes mellitus</t>
        </is>
      </c>
      <c r="N180" t="inlineStr">
        <is>
          <t>Clinic</t>
        </is>
      </c>
      <c r="O180" t="inlineStr">
        <is>
          <t>[SOURCE: Mock Pharmtutor 2024 Set 1 ข้อ 75]</t>
        </is>
      </c>
      <c r="P180" t="inlineStr">
        <is>
          <t>ข้อสอบจำลอง</t>
        </is>
      </c>
      <c r="Q180" t="inlineStr">
        <is>
          <t>Mock Pharmtutor 2024</t>
        </is>
      </c>
    </row>
    <row r="181" ht="24" customHeight="1" s="49">
      <c r="A181" s="176" t="n">
        <v>179</v>
      </c>
      <c r="B181" t="inlineStr">
        <is>
          <t>ข้อใดคือกลไกการออกฤทธิ์ของยา Glipizide</t>
        </is>
      </c>
      <c r="C181" t="inlineStr">
        <is>
          <t>pharmtutor2024/set1_q76.png</t>
        </is>
      </c>
      <c r="D181" t="inlineStr">
        <is>
          <t>กระตุ้นเอนไซม์ AMPK ในเซลล์ตับ</t>
        </is>
      </c>
      <c r="E181" t="inlineStr">
        <is>
          <t>ลดการดูดซึมกลูโคสบริเวณลำไส้</t>
        </is>
      </c>
      <c r="F181" t="inlineStr">
        <is>
          <t>กระตุ้นการหลั่งอินซูลินโดยยับยั้ง ATP-sensitive K+ channels ใน beta-cell</t>
        </is>
      </c>
      <c r="G181" t="inlineStr">
        <is>
          <t>กระตุ้น Peroxisome proliferator-activated receptor (PPAR)-gamma</t>
        </is>
      </c>
      <c r="H181" t="inlineStr">
        <is>
          <t>ยับยั้งการย่อยแป้งและคาร์โบไฮเดรต โดยยับยั้งการทำงานของเอนไซม์ Alpha-glucosidase</t>
        </is>
      </c>
      <c r="I181" t="n">
        <v>3</v>
      </c>
      <c r="J181" t="inlineStr">
        <is>
          <t>✅ คำตอบที่ถูกต้อง: ข้อ ค. กระตุ้นการหลั่งอินซูลินโดยยับยั้ง ATP-sensitive K+ channels ใน beta-cell
🎯 ทำไมข้อนี้ถึงถูก: Glipizide เป็นยากลุ่ม Sulfonylureas (Second-generation) ออกฤทธิ์จับกับ Sulfonylurea Receptor 1 (SUR1) ส่งผลปิดกั้น ATP-sensitive K+ channels บนเยื่อหุ้มเซลล์ของ pancreatic beta-cells ทำให้เกิด cell membrane depolarization กระตุ้นการเปิดของ voltage-gated Ca2+ channels แคลเซียมไหลเข้าเซลล์เหนี่ยวนำให้เกิด exocytosis หลั่งอินซูลินออกมาสู่กระแสเลือด
🔍 ข้ออื่นผิดเพราะอะไร:
•
ข
้
อ
ก
.
(
ก
ร
ะ
ต
ุ
้
น
เ
อ
น
ไ
ซ
ม
์
A
M
P
K
ใ
น
เ
ซ
ล
ล
์
ต
ั
บ
)
:
เ
ป
็
น
ก
ล
ไ
ก
ก
า
ร
อ
อ
ก
ฤ
ท
ธ
ิ
์
ข
อ
ง
M
e
t
f
o
r
m
i
n
(
B
i
g
u
a
n
i
d
e
s
)
ใ
น
ก
า
ร
ล
ด
h
e
p
a
t
i
c
g
l
u
c
o
n
e
o
g
e
n
e
s
i
s
•
ข
้
อ
ข
.
(
ล
ด
ก
า
ร
ด
ู
ด
ซ
ึ
ม
ก
ล
ู
โ
ค
ส
บ
ร
ิ
เ
ว
ณ
ล
ำ
ไ
ส
้
)
:
เ
ป
็
น
ก
ล
ไ
ก
เ
ส
ร
ิ
ม
ข
อ
ง
ย
า
ก
ล
ุ
่
ม
S
G
L
T
2
i
n
h
i
b
i
t
o
r
s
(
ท
ี
่
ไ
ต
)
ห
ร
ื
อ
B
i
g
u
a
n
i
d
e
s
บ
า
ง
ส
่
ว
น
ไ
ม
่
ใ
ช
่
ก
ล
ไ
ก
ข
อ
ง
s
u
l
f
o
n
y
l
u
r
e
a
•
ข
้
อ
ง
.
(
ก
ร
ะ
ต
ุ
้
น
P
e
r
o
x
i
s
o
m
e
p
r
o
l
i
f
e
r
a
t
o
r
-
a
c
t
i
v
a
t
e
d
r
e
c
e
p
t
o
r
(
P
P
A
R
)
-
g
a
m
m
a
)
:
เ
ป
็
น
ก
ล
ไ
ก
ก
า
ร
อ
อ
ก
ฤ
ท
ธ
ิ
์
ข
อ
ง
ย
า
ก
ล
ุ
่
ม
T
h
i
a
z
o
l
i
d
i
n
e
d
i
o
n
e
s
(
T
Z
D
s
เ
ช
่
น
P
i
o
g
l
i
t
a
z
o
n
e
)
•
ข
้
อ
จ
.
(
ย
ั
บ
ย
ั
้
ง
ก
า
ร
ย
่
อ
ย
แ
ป
้
ง
แ
ล
ะ
ค
า
ร
์
โ
บ
ไ
ฮ
เ
ด
ร
ต
โ
ด
ย
ย
ั
บ
ย
ั
้
ง
ก
า
ร
ท
ำ
ง
า
น
ข
อ
ง
เ
อ
น
ไ
ซ
ม
์
A
l
p
h
a
-
g
l
u
c
o
s
i
d
a
s
e
)
:
เ
ป
็
น
ก
ล
ไ
ก
ก
า
ร
อ
อ
ก
ฤ
ท
ธ
ิ
์
ข
อ
ง
ย
า
ก
ล
ุ
่
ม
A
l
p
h
a
-
g
l
u
c
o
s
i
d
a
s
e
i
n
h
i
b
i
t
o
r
s
เ
ช
่
น
A
c
a
r
b
o
s
e</t>
        </is>
      </c>
      <c r="L181" t="inlineStr">
        <is>
          <t>Endocrine</t>
        </is>
      </c>
      <c r="M181" t="inlineStr">
        <is>
          <t>Diabetes mellitus</t>
        </is>
      </c>
      <c r="N181" t="inlineStr">
        <is>
          <t>Clinic</t>
        </is>
      </c>
      <c r="O181" t="inlineStr">
        <is>
          <t>[SOURCE: Mock Pharmtutor 2024 Set 1 ข้อ 76]</t>
        </is>
      </c>
      <c r="P181" t="inlineStr">
        <is>
          <t>ข้อสอบจำลอง</t>
        </is>
      </c>
      <c r="Q181" t="inlineStr">
        <is>
          <t>Mock Pharmtutor 2024</t>
        </is>
      </c>
    </row>
    <row r="182" ht="24" customHeight="1" s="49">
      <c r="A182" s="176" t="n">
        <v>180</v>
      </c>
      <c r="B182" t="inlineStr">
        <is>
          <t>ข้อใดคือ กลไกการออกฤทธิ์ของยา Orlistat</t>
        </is>
      </c>
      <c r="D182" t="inlineStr">
        <is>
          <t>กดความอยากอาหารผ่านระบบประสาท sympathomimetic</t>
        </is>
      </c>
      <c r="E182" t="inlineStr">
        <is>
          <t>กดความอยากอาหารโดยเป็น Selective serotonin receptor agonist</t>
        </is>
      </c>
      <c r="F182" t="inlineStr">
        <is>
          <t>กดความอยากอาหารโดยเป็น Dopamine/ NE reuptake inhibitor</t>
        </is>
      </c>
      <c r="G182" t="inlineStr">
        <is>
          <t>กดความอยากอาหารโดยเป็น GLP-1 agonist</t>
        </is>
      </c>
      <c r="H182" t="inlineStr">
        <is>
          <t>ยับยั้งเอนไซม์ไลเปส ลดการดูดซึมไขมัน</t>
        </is>
      </c>
      <c r="I182" t="n">
        <v>5</v>
      </c>
      <c r="J182" t="inlineStr">
        <is>
          <t>✅ คำตอบที่ถูกต้อง: ข้อ จ. ยับยั้งเอนไซม์ไลเปส ลดการดูดซึมไขมัน
🎯 ทำไมข้อนี้ถึงถูก: Orlistat ออกฤทธิ์ยับยั้งเอนไซม์ Gastric and Pancreatic Lipases ในระบบทางเดินอาหารอย่างจำเพาะเจาะจงและผันกลับได้ (reversible lipase inhibitor) โดยสร้างพันธะโควาเลนต์กับ serine residue ใน active site ของเอนไซม์ ทำให้ไม่สามารถย่อย triglycerides ในอาหารให้เป็น free fatty acids และ monoglycerides ส่งผลให้ลดการดูดซึมไขมันจากทางเดินอาหารได้ประมาณ 30%
🔍 ข้ออื่นผิดเพราะอะไร:
•
ข
้
อ
ก
.
(
ก
ด
ค
ว
า
ม
อ
ย
า
ก
อ
า
ห
า
ร
ผ
่
า
น
ร
ะ
บ
บ
ป
ร
ะ
ส
า
ท
s
y
m
p
a
t
h
o
m
i
m
e
t
i
c
)
:
เ
ป
็
น
ก
ล
ไ
ก
ข
อ
ง
ย
า
ก
ด
ค
ว
า
ม
อ
ย
า
ก
อ
า
ห
า
ร
ก
ล
ุ
่
ม
N
o
r
a
d
r
e
n
e
r
g
i
c
a
g
e
n
t
s
เ
ช
่
น
P
h
e
n
t
e
r
m
i
n
e
•
ข
้
อ
ข
.
(
ก
ด
ค
ว
า
ม
อ
ย
า
ก
อ
า
ห
า
ร
โ
ด
ย
เ
ป
็
น
S
e
l
e
c
t
i
v
e
s
e
r
o
t
o
n
i
n
r
e
c
e
p
t
o
r
a
g
o
n
i
s
t
)
:
เ
ป
็
น
ก
ล
ไ
ก
ข
อ
ง
ย
า
L
o
r
c
a
s
e
r
i
n
(
5
-
H
T
2
C
r
e
c
e
p
t
o
r
a
g
o
n
i
s
t
)
•
ข
้
อ
ค
.
(
ก
ด
ค
ว
า
ม
อ
ย
า
ก
อ
า
ห
า
ร
โ
ด
ย
เ
ป
็
น
D
o
p
a
m
i
n
e
/
N
E
r
e
u
p
t
a
k
e
i
n
h
i
b
i
t
o
r
)
:
เ
ป
็
น
ก
ล
ไ
ก
ข
อ
ง
B
u
p
r
o
p
i
o
n
(
ม
ั
ก
ใ
ช
้
ร
่
ว
ม
ก
ั
บ
N
a
l
t
r
e
x
o
n
e
ใ
น
ก
า
ร
ค
ว
บ
ค
ุ
ม
น
้
ำ
ห
น
ั
ก
)
•
ข
้
อ
ง
.
(
ก
ด
ค
ว
า
ม
อ
ย
า
ก
อ
า
ห
า
ร
โ
ด
ย
เ
ป
็
น
G
L
P
-
1
a
g
o
n
i
s
t
)
:
เ
ป
็
น
ก
ล
ไ
ก
ข
อ
ง
ย
า
ก
ล
ุ
่
ม
G
l
u
c
a
g
o
n
-
L
i
k
e
P
e
p
t
i
d
e
-
1
r
e
c
e
p
t
o
r
a
g
o
n
i
s
t
s
เ
ช
่
น
L
i
r
a
g
l
u
t
i
d
e
แ
ล
ะ
S
e
m
a
g
l
u
t
i
d
e</t>
        </is>
      </c>
      <c r="L182" t="inlineStr">
        <is>
          <t>Endocrine</t>
        </is>
      </c>
      <c r="M182" t="inlineStr">
        <is>
          <t>Obesity</t>
        </is>
      </c>
      <c r="N182" t="inlineStr">
        <is>
          <t>Clinic</t>
        </is>
      </c>
      <c r="O182" t="inlineStr">
        <is>
          <t>[SOURCE: Mock Pharmtutor 2024 Set 1 ข้อ 79]</t>
        </is>
      </c>
      <c r="P182" t="inlineStr">
        <is>
          <t>ข้อสอบจำลอง</t>
        </is>
      </c>
      <c r="Q182" t="inlineStr">
        <is>
          <t>Mock Pharmtutor 2024</t>
        </is>
      </c>
    </row>
    <row r="183" ht="24" customHeight="1" s="49">
      <c r="A183" s="176" t="n">
        <v>181</v>
      </c>
      <c r="B183" t="inlineStr">
        <is>
          <t>ผู้ป่วยหญิง อายุ 50 ปี สูง 160 เซนติเมตร หนัก 72 กิโลกรัม ไม่มีโรคประจำตัว มีอาการหิวบ่อย กระหายน้ำบ่อย น้ำหนักลด แม่มีประวัติเป็นเบาหวาน พ่อและพี่ชายมีประวัติเป็นโรคความดันโลหิตสูง ไม่มีประวัติแพ้ยา ไม่มียาที่ใช้ประจำ Random plasma glucose 250 mg/dl, SCr 1.2 mg/dl, GFR 53 ml/min/1.73 m2 ข้อใดถูก เกี่ยวกับผลการตรวจผู้ป่วยรายนี้</t>
        </is>
      </c>
      <c r="D183" t="inlineStr">
        <is>
          <t>วินิจฉัยว่าเป็นเบาหวานจากผลแลป และอาการแสดง</t>
        </is>
      </c>
      <c r="E183" t="inlineStr">
        <is>
          <t>ยังไม่สามารถวินิจฉัยเบาหวาน ต้องมาตรวจ HbA1c ซ้ำที่รพ. อีกครั้ง</t>
        </is>
      </c>
      <c r="F183" t="inlineStr">
        <is>
          <t>ยังไม่สามารถวินิจฉัยเบาหวาน ต้องมาตรวจ OGTT ซ้ำที่รพ. อีกครั้ง</t>
        </is>
      </c>
      <c r="G183" t="inlineStr">
        <is>
          <t>ยังไม่สามารถวินิจฉัยเบาหวาน ต้องมาตรวจ FBS ซ้ำที่รพ. อีกครั้ง</t>
        </is>
      </c>
      <c r="H183" t="inlineStr">
        <is>
          <t>ยังไม่สามารถวินิจฉัยเบาหวาน ต้องมาตรวจ ketone ซ้ำที่รพ. อีกครั้ง</t>
        </is>
      </c>
      <c r="I183" t="n">
        <v>1</v>
      </c>
      <c r="J183" t="inlineStr">
        <is>
          <t>✅ คำตอบที่ถูกต้อง: ข้อ ก. วินิจฉัยว่าเป็นเบาหวานจากผลแลป และอาการแสดง
🎯 ทำไมข้อนี้ถึงถูก: ตามเกณฑ์มาตรฐานการวินิจฉัยโรคเบาหวาน (ADA 2023 / Thailand Clinical Practice Guideline for Diabetes 2023): ในผู้ป่วยที่มีอาการแสดงชัดเจนของภาวะน้ำตาลในเลือดสูง (Classic symptoms of hyperglycemia ได้แก่ polyuria, polydipsia, polyphagia, unexplained weight loss) ร่วมกับผลตรวจระดับน้ำตาลในเลือดแบบสุ่ม (Random Plasma Glucose: RPG) ตั้งแต่ 200 mg/dL ขึ้นไป (ในผู้ป่วยรายนี้ RPG = 250 mg/dL) สามารถให้การวินิจฉัยว่าเป็นโรคเบาหวานได้ทันทีโดยไม่ต้องตรวจยืนยันซ้ำ
🔍 ข้ออื่นผิดเพราะอะไร:
• ข้อ ข. ต้องมาตรวจ HbA1c ซ้ำ: ผิดเพราะการตรวจซ้ำเพื่อยืนยันจะทำเฉพาะในกรณีที่ผู้ป่วย 'ไม่มีอาการแสดง (asymptomatic)' เท่านั้น เมื่อมีอาการชัดเจนและ RPG เกิน 200 mg/dL สามารถวินิจฉัยได้ทันที
• ข้อ ค. ต้องมาตรวจ OGTT ซ้ำ: ผิดเพราะไม่มีความจำเป็นต้องทำ Oral Glucose Tolerance Test ในผู้ป่วยที่มีผลเลือดและอาการเข้าเกณฑ์วินิจฉัยแล้ว
• ข้อ ง. ต้องมาตรวจ FBS ซ้ำ: ผิดเพราะระดับ RPG 250 mg/dL ร่วมกับอาการเพียงพอต่อการวินิจฉัยโรคเบาหวานได้ทันที
• ข้อ จ. ต้องมาตรวจ ketone ซ้ำ: ผิดเพราะการตรวจคีโตนใช้ประเมินภาวะ Diabetic Ketoacidosis (DKA) ซึ่งมักพบในเบาหวานชนิดที่ 1 ไม่ใช่เงื่อนไขในการวินิจฉัยโรคเบาหวานชนิดที่ 2</t>
        </is>
      </c>
      <c r="L183" t="inlineStr">
        <is>
          <t>Endocrine</t>
        </is>
      </c>
      <c r="M183" t="inlineStr">
        <is>
          <t>Diabetes mellitus</t>
        </is>
      </c>
      <c r="N183" t="inlineStr">
        <is>
          <t>Clinic</t>
        </is>
      </c>
      <c r="O183" t="inlineStr">
        <is>
          <t>[SOURCE: Mock Pharmtutor 2024 Set 2 ข้อ 69]</t>
        </is>
      </c>
      <c r="P183" t="inlineStr">
        <is>
          <t>ข้อสอบจำลอง</t>
        </is>
      </c>
      <c r="Q183" t="inlineStr">
        <is>
          <t>Mock Pharmtutor 2024</t>
        </is>
      </c>
    </row>
    <row r="184" ht="24" customHeight="1" s="49">
      <c r="A184" s="176" t="n">
        <v>182</v>
      </c>
      <c r="B184" t="inlineStr">
        <is>
          <t>ยารักษาเบาหวาน ที่ควรเริ่มเป็นอันดับแรก ในผู้ป่วยรายนี้ คือข้อใด</t>
        </is>
      </c>
      <c r="D184" t="inlineStr">
        <is>
          <t>Glipizide</t>
        </is>
      </c>
      <c r="E184" t="inlineStr">
        <is>
          <t>Metformin</t>
        </is>
      </c>
      <c r="F184" t="inlineStr">
        <is>
          <t>Pioglitazone</t>
        </is>
      </c>
      <c r="G184" t="inlineStr">
        <is>
          <t>Insulin glargine</t>
        </is>
      </c>
      <c r="H184" t="inlineStr">
        <is>
          <t>Acarbose</t>
        </is>
      </c>
      <c r="I184" t="n">
        <v>2</v>
      </c>
      <c r="J184" t="inlineStr">
        <is>
          <t>✅ คำตอบที่ถูกต้อง: ข้อ ข. Metformin
🎯 ทำไมข้อนี้ถึงถูก: Metformin เป็นยาทางเลือกแรกมาตรฐาน (First-line pharmacological therapy) สำหรับผู้ป่วยเบาหวานชนิดที่ 2 ที่เพิ่งได้รับการวินิจฉัย โดยเฉพาะในผู้ป่วยที่มีภาวะน้ำหนักเกินหรือโรคอ้วน (ผู้ป่วยรายนี้ BMI = 28.1 kg/m2) เนื่องจากช่วยเพิ่มความไวต่ออินซูลิน ลดการสร้างกลูโคสจากตับ ไม่ทำให้น้ำหนักตัวเพิ่ม และไม่ทำให้เกิดน้ำตาลตก (hypoglycemia) โดยผู้ป่วยมีค่า eGFR = 53 ml/min/1.73 m2 (CKD stage 3a) ซึ่งยังสามารถเริ่มใช้ Metformin ได้อย่างปลอดภัย (ข้อห้ามใช้คือ eGFR &lt; 30 ml/min/1.73 m2)
🔍 ข้ออื่นผิดเพราะอะไร:
• ข้อ ก. Glipizide: ผิดเพราะเป็นยากลุ่ม Sulfonylurea ที่กระตุ้นการหลั่งอินซูลิน ทำให้เกิดภาวะ hypoglycemia ได้บ่อย และทำให้น้ำหนักตัวเพิ่มขึ้น จึงไม่จัดเป็นยาเดี่ยวทางเลือกแรก
• ข้อ ค. Pioglitazone: ผิดเพราะยากลุ่ม TZD ทำให้น้ำหนักตัวเพิ่มและเกิดภาวะบวมน้ำ (fluid retention) ซึ่งไม่เหมาะเป็นยาเดี่ยวทางเลือกแรกในผู้ป่วยที่มีน้ำหนักตัวเกิน
• ข้อ ง. Insulin glargine: ผิดเพราะอินซูลินจะพิจารณาเริ่มทันทีเมื่อผู้ป่วยมีระดับน้ำตาลสูงวิกฤตมาก (HbA1c &gt; 10% หรือ FPG &gt;= 300 mg/dL) ร่วมกับมีภาวะ metabolic decompensation หรืออาการ catabolism ชัดเจน
• ข้อ จ. Acarbose: ผิดเพราะเป็น Alpha-glucosidase inhibitor ที่มีประสิทธิภาพในการลด HbA1c ต่ำ และมีผลข้างเคียงทางเดินอาหารสูง (ท้องอืด มีลมในท้อง) จึงไม่เป็นยาทางเลือกแรก</t>
        </is>
      </c>
      <c r="L184" t="inlineStr">
        <is>
          <t>Endocrine</t>
        </is>
      </c>
      <c r="M184" t="inlineStr">
        <is>
          <t>Diabetes mellitus</t>
        </is>
      </c>
      <c r="N184" t="inlineStr">
        <is>
          <t>Clinic</t>
        </is>
      </c>
      <c r="O184" t="inlineStr">
        <is>
          <t>[SOURCE: Mock Pharmtutor 2024 Set 2 ข้อ 70]</t>
        </is>
      </c>
      <c r="P184" t="inlineStr">
        <is>
          <t>ข้อสอบจำลอง</t>
        </is>
      </c>
      <c r="Q184" t="inlineStr">
        <is>
          <t>Mock Pharmtutor 2024</t>
        </is>
      </c>
    </row>
    <row r="185" ht="24" customHeight="1" s="49">
      <c r="A185" s="176" t="n">
        <v>183</v>
      </c>
      <c r="B185" t="inlineStr">
        <is>
          <t>เป้าหมายการรักษาเบาหวาน (ควบคุมทั่วไป) ในผู้ป่วยรายนี้</t>
        </is>
      </c>
      <c r="D185" t="inlineStr">
        <is>
          <t>FBS &lt; 70 mg/dL</t>
        </is>
      </c>
      <c r="E185" t="inlineStr">
        <is>
          <t>HbA1C &lt; 8%</t>
        </is>
      </c>
      <c r="F185" t="inlineStr">
        <is>
          <t>Peak Post prandial glucose &lt; 180 mg/dL</t>
        </is>
      </c>
      <c r="G185" t="inlineStr">
        <is>
          <t>OGTT &lt; 126 mg/dL</t>
        </is>
      </c>
      <c r="H185" t="inlineStr">
        <is>
          <t>Random plasma glucose &lt; 250 mg/dL</t>
        </is>
      </c>
      <c r="I185" t="n">
        <v>3</v>
      </c>
      <c r="J185" t="inlineStr">
        <is>
          <t>✅ คำตอบที่ถูกต้อง: ข้อ ค. Peak Post prandial glucose &lt; 180 mg/dL
🎯 ทำไมข้อนี้ถึงถูก: ตามเป้าหมายการควบคุมระดับน้ำตาลมาตรฐานทั่วไปสำหรับผู้ป่วยเบาหวานผู้ใหญ่ที่ไม่มีโรคร่วมรุนแรง (ADA Standards of Care 2023 / Thailand CPG Diabetes 2023): ระดับน้ำตาลหลังอาหารสูงสุด (Peak Postprandial Capillary Glucose) ควรควบคุมให้ &lt; 180 mg/dL (ร่วมกับระดับ Fasting/Preprandial glucose อยู่ในช่วง 80-130 mg/dL และ HbA1c &lt; 7.0%)
🔍 ข้ออื่นผิดเพราะอะไร:
• ข้อ ก. FBS &lt; 70 mg/dL: ผิดเพราะค่าระดับน้ำตาลต่ำกว่า 70 mg/dL ถือเป็นภาวะน้ำตาลในเลือดต่ำ (Hypoglycemia) ที่เป็นอันตราย เป้าหมาย FBS ปกติคือ 80-130 mg/dL
• ข้อ ข. HbA1C &lt; 8%: ผิดเพราะเป้าหมายสำหรับผู้ป่วยอายุ 50 ปีที่ไม่มีภาวะแทรกซ้อนรุนแรงคือ HbA1c &lt; 7.0% (เป้าหมายผ่อนปรน &lt; 8.0% ใช้สำหรับผู้สูงอายุที่มีโรคร่วมรุนแรงหรือเสี่ยงต่อภาวะน้ำตาลต่ำ)
• ข้อ ง. OGTT &lt; 126 mg/dL: ผิดเพราะเกณฑ์ปกติของการตรวจ 2-hour post-OGTT คือ &lt; 140 mg/dL (ตัวเลข 126 mg/dL เป็นจุดตัดของ FPG ในการวินิจฉัยโรคเบาหวาน)
• ข้อ จ. Random plasma glucose &lt; 250 mg/dL: ผิดเพราะไม่ใช่เกณฑ์เป้าหมายการควบคุมโรคเบาหวานที่ดี ระดับ 250 mg/dL ยังถือว่าสูงมากเกินไป</t>
        </is>
      </c>
      <c r="L185" t="inlineStr">
        <is>
          <t>Endocrine</t>
        </is>
      </c>
      <c r="M185" t="inlineStr">
        <is>
          <t>Diabetes mellitus</t>
        </is>
      </c>
      <c r="N185" t="inlineStr">
        <is>
          <t>Clinic</t>
        </is>
      </c>
      <c r="O185" t="inlineStr">
        <is>
          <t>[SOURCE: Mock Pharmtutor 2024 Set 2 ข้อ 71]</t>
        </is>
      </c>
      <c r="P185" t="inlineStr">
        <is>
          <t>ข้อสอบจำลอง</t>
        </is>
      </c>
      <c r="Q185" t="inlineStr">
        <is>
          <t>Mock Pharmtutor 2024</t>
        </is>
      </c>
    </row>
    <row r="186" ht="24" customHeight="1" s="49">
      <c r="A186" s="176" t="n">
        <v>184</v>
      </c>
      <c r="B186" t="inlineStr">
        <is>
          <t>ผู้ป่วย เพศหญิง ส่วนสูง 160 เซนติเมตร น้ำหนัก 70 กิโลกรัม รอบเอว 31 นิ้ว ข้อใดคือเกณฑ์วินิจฉัยโรคอ้วน (MCQ ธ.ค. 2566)</t>
        </is>
      </c>
      <c r="D186" t="inlineStr">
        <is>
          <t>เพศ</t>
        </is>
      </c>
      <c r="E186" t="inlineStr">
        <is>
          <t>น้ำหนัก</t>
        </is>
      </c>
      <c r="F186" t="inlineStr">
        <is>
          <t>เส้นรอบเอว</t>
        </is>
      </c>
      <c r="G186" t="inlineStr">
        <is>
          <t>ดัชนีมวลกาย</t>
        </is>
      </c>
      <c r="H186" t="inlineStr">
        <is>
          <t>อายุ</t>
        </is>
      </c>
      <c r="I186" t="n">
        <v>4</v>
      </c>
      <c r="J186" t="inlineStr">
        <is>
          <t>✅ คำตอบที่ถูกต้อง: ข้อ ง. ดัชนีมวลกาย
🎯 ทำไมข้อนี้ถึงถูก: เกณฑ์มาตรฐานสากลตามองค์การอนามัยโลก (WHO) และแนวทางเวชปฏิบัติของราชวิทยาลัยอายุรแพทย์ฯ ที่ใช้ในการวินิจฉัยภาวะน้ำหนักเกินและโรคอ้วน (Overweight and Obesity) คือ 'ดัชนีมวลกาย (Body Mass Index: BMI)' คำนวณจากน้ำหนักเป็นกิโลกรัมหารด้วยส่วนสูงเป็นเมตรยกกำลังสอง โดยในประชากรเอเชียเกณฑ์วินิจฉัยโรคอ้วนคือ BMI ตั้งแต่ 25.0 kg/m2 ขึ้นไป (ผู้ป่วยรายนี้ BMI = 70 / (1.6)^2 = 27.34 kg/m2 จึงจัดเป็นโรคอ้วน)
🔍 ข้ออื่นผิดเพราะอะไร:
• ข้อ ก. เพศ: ผิดเพราะเพศไม่ได้เป็นเกณฑ์เดี่ยวที่ใช้วินิจฉัยโรคอ้วน
• ข้อ ข. น้ำหนัก: ผิดเพราะค่าน้ำหนักเพียงอย่างเดียวไม่สามารถบอกความอ้วนได้หากไม่ได้เทียบกับส่วนสูงของผู้ป่วย
• ข้อ ค. เส้นรอบเอว: ผิดเพราะเส้นรอบเอวใช้เป็นเกณฑ์วินิจฉัย 'ภาวะอ้วนลงพุง (Abdominal/Central obesity)' ในกลุ่มอาการเมแทบอลิก (เกณฑ์หญิงไทยคือ &gt;= 80 ซม. หรือประมาณ 31.5 นิ้ว) แต่เกณฑ์หลักสากลในการวินิจฉัยโรคอ้วนโดยรวมคือ BMI
• ข้อ จ. อายุ: ผิดเพราะอายุไม่ใช่เกณฑ์มาตรฐานในการตัดสินการเป็นโรคอ้วนในผู้ใหญ่</t>
        </is>
      </c>
      <c r="L186" t="inlineStr">
        <is>
          <t>Endocrine</t>
        </is>
      </c>
      <c r="M186" t="inlineStr">
        <is>
          <t>Diabetes mellitus</t>
        </is>
      </c>
      <c r="N186" t="inlineStr">
        <is>
          <t>Clinic</t>
        </is>
      </c>
      <c r="O186" t="inlineStr">
        <is>
          <t>[SOURCE: Mock Pharmtutor 2024 Set 2 ข้อ 73]</t>
        </is>
      </c>
      <c r="P186" t="inlineStr">
        <is>
          <t>ข้อสอบจำลอง</t>
        </is>
      </c>
      <c r="Q186" t="inlineStr">
        <is>
          <t>Mock Pharmtutor 2024</t>
        </is>
      </c>
    </row>
    <row r="187" ht="24" customHeight="1" s="49">
      <c r="A187" s="176" t="n">
        <v>185</v>
      </c>
      <c r="B187" t="inlineStr">
        <is>
          <t>ผู้ป่วยชาย อายุ 60 ปี มีโรคประจำตัวเป็นเบาหวานชนิดที่ 2 มาประมาณ 10 ปี ปัจจุบันได้รับยาดังนี้ Metformin 500 mg รับประทานครั้งละ 2 เม็ด วันละ 2 ครั้ง หลังอาหาร, Glipizide 5 mg รับประทานครั้งละ 2 เม็ด วันละ 2 ครั้ง ก่อนอาหาร, Pioglitazone 30 mg รับประทานครั้งละ 1 เม็ด วันละ 1 ครั้ง หลังอาหาร ผู้ป่วยไม่มีโรคประจำตัวอื่น และยังไม่มีภาวะแทรกซ้อนของโรคเบาหวาน
จากข้อมูลผู้ป่วยข้างต้น เป้าหมายระดับ HbA1c ของผู้ป่วยรายนี้ควรเป็นเท่าใด</t>
        </is>
      </c>
      <c r="D187" t="inlineStr">
        <is>
          <t>&lt; 5.5%</t>
        </is>
      </c>
      <c r="E187" t="inlineStr">
        <is>
          <t>&lt; 6.0%</t>
        </is>
      </c>
      <c r="F187" t="inlineStr">
        <is>
          <t>&lt; 7.0%</t>
        </is>
      </c>
      <c r="G187" t="inlineStr">
        <is>
          <t>&lt; 8.0%</t>
        </is>
      </c>
      <c r="H187" t="inlineStr">
        <is>
          <t>&lt; 8.5%</t>
        </is>
      </c>
      <c r="I187" t="n">
        <v>3</v>
      </c>
      <c r="J187" t="inlineStr">
        <is>
          <t>✅ คำตอบที่ถูกต้อง: ข้อ ค. &lt; 7.0%
🎯 ทำไมข้อนี้ถึงถูก: ตามแนวทางเวชปฏิบัติการรักษาโรคเบาหวานของสมาคมโรคเบาหวานแห่งประเทศไทย และ American Diabetes Association (ADA Guidelines) กำหนดเป้าหมายระดับ HbA1c ทั่วไปสำหรับผู้ใหญ่ที่ไม่มีโรคร่วมรุนแรง ไม่มีความเสี่ยงสูงต่อ hypoglycemia รุนแรง และมีอายุขัยขัยยืนยาว (life expectancy) อยู่ที่ &lt; 7.0% เพื่อชะลอการเกิด microvascular complications
🔍 ข้ออื่นผิดเพราะอะไร:
• ข้อ ก. &lt; 5.5%: เป็นระดับน้ำตาลของคนปกติที่ไม่เป็นเบาหวาน การตั้งเป้าหมายต่ำเกินไปจะเพิ่มความเสี่ยงต่อการเกิด severe hypoglycemia
• ข้อ ข. &lt; 6.0%: เข้มงวดเกินไป มักใช้ในหญิงตั้งครรภ์ที่เป็นเบาหวานหรือผู้ป่วยที่เพิ่งได้รับการวินิจฉัยและรักษาด้วยการปรับพฤติกรรม
• ข้อ ง. &lt; 8.0%: เป็นเป้าหมายที่ผ่อนปรน (less stringent) สำหรับผู้สูงอายุที่มีความเปราะบาง (frail elderly) มีโรคหัวใจและหลอดเลือดระยะรุนแรง หรือมี hypoglycemia unawareness
• ข้อ จ. &lt; 8.5%: เป็นเป้าหมายสำหรับผู้ป่วยระยะสุดท้าย (end-of-life care) หรือผู้ป่วยติดเตียงที่มีโรคร่วมหลายระบบ
---</t>
        </is>
      </c>
      <c r="L187" t="inlineStr">
        <is>
          <t>Endocrine</t>
        </is>
      </c>
      <c r="M187" t="inlineStr">
        <is>
          <t>Diabetes mellitus</t>
        </is>
      </c>
      <c r="N187" t="inlineStr">
        <is>
          <t>Clinic</t>
        </is>
      </c>
      <c r="O187" t="inlineStr">
        <is>
          <t>ข้อ 26 Mock RxCU83</t>
        </is>
      </c>
      <c r="P187" t="inlineStr">
        <is>
          <t>ข้อสอบจำลอง</t>
        </is>
      </c>
      <c r="Q187" t="inlineStr">
        <is>
          <t>Mock RxCU83 ชุดที่ 1</t>
        </is>
      </c>
      <c r="R187" t="inlineStr">
        <is>
          <t>CASE_MOCK83_02</t>
        </is>
      </c>
    </row>
    <row r="188" ht="24" customHeight="1" s="49">
      <c r="A188" s="176" t="n">
        <v>186</v>
      </c>
      <c r="B188" t="inlineStr">
        <is>
          <t>ผู้ป่วยชาย อายุ 60 ปี มีโรคประจำตัวเป็นเบาหวานชนิดที่ 2 มาประมาณ 10 ปี ปัจจุบันได้รับยาดังนี้ Metformin 500 mg รับประทานครั้งละ 2 เม็ด วันละ 2 ครั้ง หลังอาหาร, Glipizide 5 mg รับประทานครั้งละ 2 เม็ด วันละ 2 ครั้ง ก่อนอาหาร, Pioglitazone 30 mg รับประทานครั้งละ 1 เม็ด วันละ 1 ครั้ง หลังอาหาร ผู้ป่วยไม่มีโรคประจำตัวอื่น และยังไม่มีภาวะแทรกซ้อนของโรคเบาหวาน
ผลการตรวจทางห้องปฏิบัติการ HbA1c ของผู้ป่วยวันนี้เท่ากับ 9.0% ตามแนวทาง ADA Guidelines ยาลดระดับน้ำตาลในเลือดชนิดใดที่ควรได้รับการพิจารณาเพิ่มเป็นลำดับแรก</t>
        </is>
      </c>
      <c r="D188" t="inlineStr">
        <is>
          <t>Sitagliptin</t>
        </is>
      </c>
      <c r="E188" t="inlineStr">
        <is>
          <t>Empagliflozin</t>
        </is>
      </c>
      <c r="F188" t="inlineStr">
        <is>
          <t>Acarbose</t>
        </is>
      </c>
      <c r="G188" t="inlineStr">
        <is>
          <t>Semaglutide SC</t>
        </is>
      </c>
      <c r="H188" t="inlineStr">
        <is>
          <t>Insulin SC</t>
        </is>
      </c>
      <c r="I188" t="n">
        <v>4</v>
      </c>
      <c r="J188" t="inlineStr">
        <is>
          <t>✅ คำตอบที่ถูกต้อง: ข้อ ง. Semaglutide SC
🎯 ทำไมข้อนี้ถึงถูก: ผู้ป่วยรายนี้ได้รับยากิน 3 ชนิดร่วมกันแล้ว (Metformin + SU + TZD) แต่ระดับ HbA1c ยังสูงถึง 9.0% ตามแนวทาง ADA Standards of Care in Diabetes 2024 ในผู้ป่วยเบาหวานชนิดที่ 2 ที่ต้องเริ่มยาฉีด (injectable therapy) เพื่อเพิ่มประสิทธิภาพการลดน้ำตาล แนะนำให้เลือกยากลุ่ม GLP-1 Receptor Agonist (เช่น Semaglutide SC) เป็นตัวเลือกแรกก่อนเริ่มยาฉีดอินซูลิน เนื่องจากมีประสิทธิภาพในการลดน้ำตาลสูงมาก ช่วยลดน้ำหนัก และมีความเสี่ยงต่อภาวะน้ำตาลในเลือดต่ำน้อยกว่าอินซูลิน
🔍 ข้ออื่นผิดเพราะอะไร:
• ข้อ ก. Sitagliptin: เป็นยากลุ่ม DPP-4 inhibitor ซึ่งมีกลไกเพิ่ม incretin เหมือนกับ GLP-1 RA แต่มีประสิทธิภาพในการลด HbA1c ต่ำกว่า (ประมาณ 0.5-0.8%) ไม่เพียงพอต่อการลดระดับ HbA1c จาก 9.0% ลงมาสู่เป้าหมาย
• ข้อ ข. Empagliflozin: แม้ SGLT2i จะมีประโยชน์ต่อไตและหัวใจ แต่ประสิทธิภาพในการลด HbA1c เฉลี่ยอยู่ที่ 0.7-1.0% ซึ่งน้อยกว่า GLP-1 RA ชนิดที่มี efficacy สูงมากอย่าง Semaglutide
• ข้อ ค. Acarbose: เป็น alpha-glucosidase inhibitor มีประสิทธิภาพลดระดับน้ำตาลต่ำและมีผลข้างเคียงต่อระบบทางเดินอาหารสูง
• ข้อ จ. Insulin SC: ในอดีตมักเริ่มอินซูลินเมื่อ HbA1c สูง แต่คำแนะนำ ADA ล่าสุดระบุชัดเจนว่าหากต้องใช้ยาฉีด ให้พิจารณา GLP-1 RA ก่อนอินซูลิน ยกเว้นผู้ป่วยมีอาการของ catabolism ชัดเจน (เช่น น้ำหนักลดรวดเร็ว ปัสสาวะบ่อย กระหายน้ำมาก)
---</t>
        </is>
      </c>
      <c r="L188" t="inlineStr">
        <is>
          <t>Endocrine</t>
        </is>
      </c>
      <c r="M188" t="inlineStr">
        <is>
          <t>Diabetes mellitus</t>
        </is>
      </c>
      <c r="N188" t="inlineStr">
        <is>
          <t>Clinic</t>
        </is>
      </c>
      <c r="O188" t="inlineStr">
        <is>
          <t>ข้อ 27 Mock RxCU83</t>
        </is>
      </c>
      <c r="P188" t="inlineStr">
        <is>
          <t>ข้อสอบจำลอง</t>
        </is>
      </c>
      <c r="Q188" t="inlineStr">
        <is>
          <t>Mock RxCU83 ชุดที่ 1</t>
        </is>
      </c>
      <c r="R188" t="inlineStr">
        <is>
          <t>CASE_MOCK83_02</t>
        </is>
      </c>
    </row>
    <row r="189" ht="24" customHeight="1" s="49">
      <c r="A189" s="176" t="n">
        <v>187</v>
      </c>
      <c r="B189" t="inlineStr">
        <is>
          <t>ผู้ป่วยชาย อายุ 60 ปี มีโรคประจำตัวเป็นเบาหวานชนิดที่ 2 มาประมาณ 10 ปี ปัจจุบันได้รับยาดังนี้ Metformin 500 mg รับประทานครั้งละ 2 เม็ด วันละ 2 ครั้ง หลังอาหาร, Glipizide 5 mg รับประทานครั้งละ 2 เม็ด วันละ 2 ครั้ง ก่อนอาหาร, Pioglitazone 30 mg รับประทานครั้งละ 1 เม็ด วันละ 1 ครั้ง หลังอาหาร ผู้ป่วยไม่มีโรคประจำตัวอื่น และยังไม่มีภาวะแทรกซ้อนของโรคเบาหวาน
หากแพทย์ต้องการเริ่มยาฉีดอินซูลินแก่ผู้ป่วยรายนี้ รูปแบบและชนิดของอินซูลินในข้อใดมีความเหมาะสมที่สุดตาม ADA Guidelines</t>
        </is>
      </c>
      <c r="D189" t="inlineStr">
        <is>
          <t>Lispro insulin SC</t>
        </is>
      </c>
      <c r="E189" t="inlineStr">
        <is>
          <t>Lispro insulin SC ร่วมกับ Insulin glargine SC</t>
        </is>
      </c>
      <c r="F189" t="inlineStr">
        <is>
          <t>Regular insulin SC</t>
        </is>
      </c>
      <c r="G189" t="inlineStr">
        <is>
          <t>Regular insulin SC ร่วมกับ NPH insulin SC</t>
        </is>
      </c>
      <c r="H189" t="inlineStr">
        <is>
          <t>Insulin glargine SC</t>
        </is>
      </c>
      <c r="I189" t="n">
        <v>5</v>
      </c>
      <c r="J189" t="inlineStr">
        <is>
          <t>✅ คำตอบที่ถูกต้อง: ข้อ จ. Insulin glargine SC
🎯 ทำไมข้อนี้ถึงถูก: ตามแนวทาง ADA 2024 เมื่อต้องการเริ่มต้นการรักษาด้วยยาฉีดอินซูลินในผู้ป่วยเบาหวานชนิดที่ 2 แนะนำให้เริ่มต้นด้วย Basal insulin ชนิดออกฤทธิ์ยาว (Long-acting insulin analog เช่น Insulin glargine หรือ Insulin degludec) ฉีดวันละ 1 ครั้ง โดยให้เริ่มที่ขนาด 10 ยูนิต/วัน หรือ 0.1-0.2 ยูนิต/กก./วัน เนื่องจากให้ระดับอินซูลินคงที่ตลอด 24 ชั่วโมง และมีความเสี่ยงต่อ nocturnal hypoglycemia ต่ำกว่า NPH insulin
🔍 ข้ออื่นผิดเพราะอะไร:
• ข้อ ก. Lispro insulin SC: เป็น rapid-acting insulin analog ใช้สำหรับควบคุมน้ำตาลหลังมื้ออาหาร (prandial insulin) ไม่ใช้เป็นยาเดี่ยวในการเริ่มอินซูลิน
• ข้อ ข. Lispro ร่วมกับ Insulin glargine: เป็นสูตร Basal-Bolus แบบเข้มข้น มักเก็บไว้สำหรับผู้ที่ไม่สามารถคุมน้ำตาลได้หลังปรับขนาดยา basal insulin จนเต็มที่แล้ว ไม่ใช้เป็นขั้นตอนเริ่มต้น
• ข้อ ค. Regular insulin SC: เป็น short-acting insulin สำหรับคุมน้ำตาลหลังมื้ออาหาร ไม่เหมาะสำหรับการควบคุม basal glucose
• ข้อ ง. Regular insulin ร่วมกับ NPH insulin: เป็นสูตร premixed หรือ split-mixed แบบเดิมที่มีความแปรปรวนของการดูดซึมสูงและเสี่ยงต่อการเกิดภาวะน้ำตาลต่ำระหว่างมื้อมากกว่า basal analog
---</t>
        </is>
      </c>
      <c r="L189" t="inlineStr">
        <is>
          <t>Endocrine</t>
        </is>
      </c>
      <c r="M189" t="inlineStr">
        <is>
          <t>Diabetes mellitus</t>
        </is>
      </c>
      <c r="N189" t="inlineStr">
        <is>
          <t>Clinic</t>
        </is>
      </c>
      <c r="O189" t="inlineStr">
        <is>
          <t>ข้อ 28 Mock RxCU83</t>
        </is>
      </c>
      <c r="P189" t="inlineStr">
        <is>
          <t>ข้อสอบจำลอง</t>
        </is>
      </c>
      <c r="Q189" t="inlineStr">
        <is>
          <t>Mock RxCU83 ชุดที่ 1</t>
        </is>
      </c>
      <c r="R189" t="inlineStr">
        <is>
          <t>CASE_MOCK83_02</t>
        </is>
      </c>
    </row>
    <row r="190" ht="24" customHeight="1" s="49">
      <c r="A190" s="176" t="n">
        <v>188</v>
      </c>
      <c r="B190" t="inlineStr">
        <is>
          <t>29. ยาลดระดับน้ำตาลในเลือดในข้อใด ไม่มีผลในการกระตุ้นการหลั่งอินซูลินจากตับอ่อน</t>
        </is>
      </c>
      <c r="D190" t="inlineStr">
        <is>
          <t>Glipizide</t>
        </is>
      </c>
      <c r="E190" t="inlineStr">
        <is>
          <t>Repaglinide</t>
        </is>
      </c>
      <c r="F190" t="inlineStr">
        <is>
          <t>Pioglitazone</t>
        </is>
      </c>
      <c r="G190" t="inlineStr">
        <is>
          <t>Saxagliptin</t>
        </is>
      </c>
      <c r="H190" t="inlineStr">
        <is>
          <t>Liraglutide</t>
        </is>
      </c>
      <c r="I190" t="n">
        <v>3</v>
      </c>
      <c r="J190" t="inlineStr">
        <is>
          <t>✅ คำตอบที่ถูกต้อง: ข้อ ค. Pioglitazone
🎯 ทำไมข้อนี้ถึงถูก: Pioglitazone เป็นยากลุ่ม Thiazolidinediones (TZD) ออกฤทธิ์จับและกระตุ้นตัวรับ Peroxisome Proliferator-Activated Receptor-gamma (PPAR-gamma) ในนิวเคลียสของเซลล์ไขมัน กล้ามเนื้อ และตับ ส่งผลเพิ่มความไวของเนื้อเยื่อต่ออินซูลิน (Insulin sensitizer) โดยไม่มีฤทธิ์กระตุ้นการหลั่งอินซูลินจากเบต้าเซลล์ของตับอ่อนโดยตรง จึงไม่ทำให้เกิด hypoglycemia เมื่อใช้เป็นยาเดี่ยว
🔍 ข้ออื่นผิดเพราะอะไร:
• ข้อ ก. Glipizide: เป็นยากลุ่ม Sulfonylurea ออกฤทธิ์ปิดกั้น ATP-sensitive K+ channel กระตุ้นการหลั่งอินซูลิน
• ข้อ ข. Repaglinide: เป็นยากลุ่ม Meglitinide ออกฤทธิ์กระตุ้นการหลั่งอินซูลินอย่างรวดเร็วหลังอาหาร
• ข้อ ง. Saxagliptin: เป็นยากลุ่ม DPP-4 inhibitor ยับยั้งการสลาย GLP-1 ทำให้เพิ่มการหลั่งอินซูลินตามระดับกลูโคส (glucose-dependent insulin secretion)
• ข้อ จ. Liraglutide: เป็นยากลุ่ม GLP-1 receptor agonist กระตุ้น GLP-1 receptor บนเบต้าเซลล์ เพิ่มการหลั่งอินซูลิน
---</t>
        </is>
      </c>
      <c r="L190" t="inlineStr">
        <is>
          <t>Endocrine</t>
        </is>
      </c>
      <c r="M190" t="inlineStr">
        <is>
          <t>Diabetes mellitus</t>
        </is>
      </c>
      <c r="N190" t="inlineStr">
        <is>
          <t>Clinic</t>
        </is>
      </c>
      <c r="O190" t="inlineStr">
        <is>
          <t>ข้อ 29 Mock RxCU83</t>
        </is>
      </c>
      <c r="P190" t="inlineStr">
        <is>
          <t>ข้อสอบจำลอง</t>
        </is>
      </c>
      <c r="Q190" t="inlineStr">
        <is>
          <t>Mock RxCU83 ชุดที่ 1</t>
        </is>
      </c>
    </row>
    <row r="191" ht="24" customHeight="1" s="49">
      <c r="A191" s="176" t="n">
        <v>189</v>
      </c>
      <c r="B191" t="inlineStr">
        <is>
          <t>30. กลไกการออกฤทธิ์หลักของยา Semaglutide คือข้อใด</t>
        </is>
      </c>
      <c r="D191" t="inlineStr">
        <is>
          <t>กระตุ้น PPAR-gamma receptor</t>
        </is>
      </c>
      <c r="E191" t="inlineStr">
        <is>
          <t>กระตุ้น GLP-1 receptor</t>
        </is>
      </c>
      <c r="F191" t="inlineStr">
        <is>
          <t>ยับยั้งการดูดกลับกลูโคสที่หน่วยไต</t>
        </is>
      </c>
      <c r="G191" t="inlineStr">
        <is>
          <t>กระตุ้น Sulfonylurea receptor type 1</t>
        </is>
      </c>
      <c r="H191" t="inlineStr">
        <is>
          <t>ยับยั้งเอนไซม์ alpha-glucosidase</t>
        </is>
      </c>
      <c r="I191" t="n">
        <v>2</v>
      </c>
      <c r="J191" t="inlineStr">
        <is>
          <t>✅ คำตอบที่ถูกต้อง: ข้อ ข. กระตุ้น GLP-1 receptor
🎯 ทำไมข้อนี้ถึงถูก: Semaglutide เป็นสารสังเคราะห์เลียนแบบฮอร์โมน GLP-1 (Glucagon-Like Peptide-1 Receptor Agonist) ออกฤทธิ์กระตุ้นตัวรับ GLP-1 receptor ส่งผลกระตุ้นการหลั่งอินซูลินและยับยั้งการหลั่งกลูคากอนตามระดับน้ำตาลในเลือด ตลอดจนชะลอการบีบตัวของกระเพาะอาหาร (delayed gastric emptying) และออกฤทธิ์ต่อสมองส่วนไฮโปทาลามัสช่วยลดความอยากอาหาร
🔍 ข้ออื่นผิดเพราะอะไร:
• ข้อ ก. กระตุ้น PPAR-gamma receptor: เป็นกลไกของยากลุ่ม Thiazolidinediones เช่น Pioglitazone
• ข้อ ค. ยับยั้งการดูดกลับกลูโคสที่หน่วยไต: เป็นกลไกของยากลุ่ม SGLT2 inhibitors เช่น Empagliflozin, Dapagliflozin
• ข้อ ง. กระตุ้น Sulfonylurea receptor type 1: เป็นกลไกของยากลุ่ม Sulfonylureas เช่น Glipizide, Gliclazide
• ข้อ จ. ยับยั้งเอนไซม์ alpha-glucosidase: เป็นกลไกของยากลุ่ม Alpha-glucosidase inhibitors เช่น Acarbose
---</t>
        </is>
      </c>
      <c r="L191" t="inlineStr">
        <is>
          <t>Endocrine</t>
        </is>
      </c>
      <c r="M191" t="inlineStr">
        <is>
          <t>Diabetes mellitus</t>
        </is>
      </c>
      <c r="N191" t="inlineStr">
        <is>
          <t>Clinic</t>
        </is>
      </c>
      <c r="O191" t="inlineStr">
        <is>
          <t>ข้อ 30 Mock RxCU83</t>
        </is>
      </c>
      <c r="P191" t="inlineStr">
        <is>
          <t>ข้อสอบจำลอง</t>
        </is>
      </c>
      <c r="Q191" t="inlineStr">
        <is>
          <t>Mock RxCU83 ชุดที่ 1</t>
        </is>
      </c>
    </row>
    <row r="192">
      <c r="A192" s="176" t="n">
        <v>190</v>
      </c>
      <c r="B192" t="inlineStr">
        <is>
          <t>11. ผู้ป่วยหญิงอายุ 55 ปี เป็นโรคเบาหวานชนิดที่ 2 มา 10 ปี และตรวจพบภาวะไตเรื้อรังระยะ 3b (eGFR 35 mL/min/1.73 m²) ปัจจุบันรับประทานยา Metformin 500 mg วันละ 2 ครั้ง (1,000 mg/day) ข้อใดคือแนวทางการปรับขนาดยา Metformin ที่ถูกต้องที่สุดตามเกณฑ์ความปลอดภัยของ US-FDA และ KDIGO</t>
        </is>
      </c>
      <c r="D192" t="inlineStr">
        <is>
          <t>ปรับลดขนาดยา Metformin สูงสุดไม่เกิน 1,000 mg/day และติดตามการทำงานของไตอย่างสม่ำเสมอ</t>
        </is>
      </c>
      <c r="E192" t="inlineStr">
        <is>
          <t>หยุดยา Metformin ทันทีเนื่องจาก eGFR ต่ำกว่า 60 mL/min/1.73 m²</t>
        </is>
      </c>
      <c r="F192" t="inlineStr">
        <is>
          <t>สามารถเพิ่มขนาดยา Metformin ได้ถึง 2,000 mg/day หากระดับน้ำตาลยังไม่ถึงเป้าหมาย</t>
        </is>
      </c>
      <c r="G192" t="inlineStr">
        <is>
          <t>เปลี่ยนเป็นยา Phenformin แทนเพื่อลดความเสี่ยงต่อไต</t>
        </is>
      </c>
      <c r="H192" t="inlineStr">
        <is>
          <t>รับประทานยา Metformin เฉพาะเวลามีอาการน้ำตาลในเลือดสูง</t>
        </is>
      </c>
      <c r="I192" t="n">
        <v>1</v>
      </c>
      <c r="J192" t="inlineStr">
        <is>
          <t>✅ คำตอบที่ถูกต้อง: ข้อ ก. ปรับลดขนาดยา Metformin สูงสุดไม่เกิน 1,000 mg/day และติดตามการทำงานของไตอย่างสม่ำเสมอ
🎯 ทำไมข้อนี้ถึงถูก: ตามข้อกำหนดด้านความปลอดภัยของ US-FDA และ ADA/KDIGO Guidelines:
- eGFR 30 - 44 mL/min/1.73 m² (Stage 3b): หากผู้ป่วยใช้อยู่เดิม สามารถใช้ต่อได้โดยต้องปรับลดขนาดยาสูงสุดลงเหลือไม่เกิน 1,000 mg/day เพื่อป้องกันภาวะ Lactic acidosis (แต่ห้ามเริ่มยาใหม่ในผู้ป่วยที่ eGFR &lt; 45)
- eGFR &lt; 30 mL/min/1.73 m² (Stage 4-5): เป็นข้อห้ามใช้เด็ดขาด (Contraindicated)
ดังนั้นผู้ป่วยรายนี้มี eGFR 35 mL/min/1.73 m² และได้รับยา 1,000 mg/day อยู่แล้ว จึงสามารถใช้ขนาดเดิมต่อไปได้พร้อมติดตามค่าไตทุก 3-6 เดือน
🔍 ข้ออื่นผิดเพราะอะไร:
• ข้อ ข. eGFR 30-59 ยังไม่จำเป็นต้องหยุดยาทันทีหากขนาดยาไม่เกินเกณฑ์ความปลอดภัย
• ข้อ ค. ขนาด 2,000 mg/day เป็นขนาดที่สูงเกินไปสำหรับ eGFR 35 เสี่ยงต่อ Lactic acidosis
• ข้อ ง. Phenformin ถูกถอนออกจากตลาดทั่วโลกเนื่องจากเกิด Lactic acidosis รุนแรง
• ข้อ จ. Metformin ต้องรับประทานสม่ำเสมอทุกวัน ไม่ใช่ยารับประทานเมื่อมีอาการ
---</t>
        </is>
      </c>
      <c r="L192" t="inlineStr">
        <is>
          <t>Endocrine</t>
        </is>
      </c>
      <c r="M192" t="inlineStr">
        <is>
          <t>Diabetes mellitus</t>
        </is>
      </c>
      <c r="N192" t="inlineStr">
        <is>
          <t>Clinic</t>
        </is>
      </c>
      <c r="O192" t="inlineStr">
        <is>
          <t>ข้อ 11 Mock RxCU83 ชุดที่ 2</t>
        </is>
      </c>
      <c r="P192" t="inlineStr">
        <is>
          <t>ข้อสอบจำลอง</t>
        </is>
      </c>
      <c r="Q192" t="inlineStr">
        <is>
          <t>Mock RxCU83 ชุดที่ 2</t>
        </is>
      </c>
    </row>
    <row r="193">
      <c r="A193" s="176" t="n">
        <v>191</v>
      </c>
      <c r="B193" t="inlineStr">
        <is>
          <t>จากความสัมพันธ์ระหว่างโครงสร้างและการออกฤทธิ์ (SAR) ของยาลดระดับน้ำตาลในเลือดกลุ่ม Thiazolidinediones (TZDs เช่น Pioglitazone) ข้อใดกล่าวถูกต้อง</t>
        </is>
      </c>
      <c r="C193" t="inlineStr">
        <is>
          <t>images/quiz_cc1/quiz_cc1_p15_img1.png</t>
        </is>
      </c>
      <c r="D193" t="inlineStr">
        <is>
          <t>กลไกการออกฤทธิ์หลักคือ เข้าจับและกระตุ้นตัวรับ Peroxisome Proliferator-Activated Receptor gamma (PPAR-gamma) ในเซลล์ไขมันและกล้ามเนื้อ</t>
        </is>
      </c>
      <c r="E193" t="inlineStr">
        <is>
          <t>โครงสร้าง Thiazolidinedione ring ไม่มีความสำคัญต่อการออกฤทธิ์ลดน้ำตาล</t>
        </is>
      </c>
      <c r="F193" t="inlineStr">
        <is>
          <t>ยาในกลุ่มนี้ออกฤทธิ์หลักโดยการกระตุ้นการหลั่งอินซูลินจากเบต้าเซลล์ของตับอ่อนโดยตรง</t>
        </is>
      </c>
      <c r="G193" t="inlineStr">
        <is>
          <t>ยาในกลุ่มนี้ไม่มีผลต่อระดับยาเม็ดคุมกำเนิดในกระแสเลือด จึงไม่มีความเสี่ยงต่อการตั้งครรภ์</t>
        </is>
      </c>
      <c r="H193" t="inlineStr">
        <is>
          <t>ยาในกลุ่มนี้ปลอดภัยอย่างสมบูรณ์ในผู้ป่วยภาวะหัวใจล้มเหลว (Heart failure NYHA Class III-IV)</t>
        </is>
      </c>
      <c r="I193" t="n">
        <v>1</v>
      </c>
      <c r="J193" t="inlineStr">
        <is>
          <t>- คำตอบที่ถูกต้อง: ข้อ ก. กลไกการออกฤทธิ์หลักคือ เข้าจับและกระตุ้นตัวรับ Peroxisome Proliferator-Activated Receptor gamma (PPAR-gamma) ในเซลล์ไขมันและกล้ามเนื้อ
- ทำไมข้อนี้ถึงถูก: ยากลุ่ม Thiazolidinediones (TZDs) เป็น PPAR-gamma agonists เพิ่มความไวของเนื้อเยื่อส่วนปลายต่ออินซูลิน (Insulin sensitizer) ช่วยเพิ่มการนำกลูโคสเข้าสู่เซลล์ไขมันและกล้ามเนื้อลาย
- ข้ออื่นผิดเพราะอะไร:
  • ข้อ ข.: วง Thiazolidinedione-2,4-dione ring เป็น pharmacophore สำคัญในการจับกับ ligand-binding domain ของ PPAR-gamma
  • ข้อ ค.: ยาไม่ได้กระตุ้นการหลั่งอินซูลิน (กลุ่มที่กระตุ้นการหลั่งคือ Sulfonylureas และ Glinides)
  • ข้อ ง.: Pioglitazone เป็นเอนไซม์อินดิวเซอร์ CYP3A4 อ่อนๆ อาจลดระดับฮอร์โมนเอสโตรเจนในยาคุมได้
  • ข้อ จ.: TZDs ทำให้เกิด fluid retention และบวมน้ำ จึงห้ามใช้ใน Heart failure NYHA Class III-IV</t>
        </is>
      </c>
      <c r="L193" t="inlineStr">
        <is>
          <t>Endocrine</t>
        </is>
      </c>
      <c r="M193" t="inlineStr">
        <is>
          <t>Diabetes mellitus</t>
        </is>
      </c>
      <c r="N193" t="inlineStr">
        <is>
          <t>Clinic</t>
        </is>
      </c>
      <c r="O193" t="inlineStr">
        <is>
          <t>รุ่น RxCU83</t>
        </is>
      </c>
      <c r="P193" t="inlineStr">
        <is>
          <t>แบบฝึกหัด</t>
        </is>
      </c>
      <c r="Q193" t="inlineStr">
        <is>
          <t>Quiz เตรียมสอบ CC1 RxCU83</t>
        </is>
      </c>
    </row>
    <row r="194">
      <c r="A194" s="176" t="n">
        <v>192</v>
      </c>
      <c r="B194" t="inlineStr">
        <is>
          <t>ผู้ป่วยชายอายุ 68 ปี เป็นเบาหวานชนิดที่ 2 ได้รับยา Glipizide และ Metformin ต่อมาควบคุมน้ำตาลไม่ได้ แพทย์จึงเปลี่ยนมาเป็นยาฉีดอินซูลิน ข้อใดต่อไปนี้กล่าวไม่ถูกต้องเกี่ยวกับคุณสมบัติของยาฉีดอินซูลินชนิดต่างๆ</t>
        </is>
      </c>
      <c r="D194" t="inlineStr">
        <is>
          <t>Insulin Lispro มี onset ในการออกฤทธิ์ที่เร็วกว่า NPH และจัดอยู่ในกลุ่ม Rapid-acting insulin</t>
        </is>
      </c>
      <c r="E194" t="inlineStr">
        <is>
          <t>NPH นิยมผสมกับ Regular Insulin (RI) เพราะว่า NPH ออกฤทธิ์ได้รวดเร็วและ RI ออกฤทธิ์ช้ากว่าจึงช่วยควบคุมน้ำตาลได้นาน</t>
        </is>
      </c>
      <c r="F194" t="inlineStr">
        <is>
          <t>Insulin Aspart สามารถบริหารยาโดยฉีดเข้าใต้ผิวหนังทันทีก่อนอาหาร (0-15 นาที) ได้</t>
        </is>
      </c>
      <c r="G194" t="inlineStr">
        <is>
          <t>NPH insulin ไม่นิยมนำมาใช้ในการรักษาภาวะฉุกเฉิน Diabetic Ketoacidosis (DKA)</t>
        </is>
      </c>
      <c r="H194" t="inlineStr">
        <is>
          <t>Regular Insulin (RI) เป็นอินซูลินชนิดเดียวที่สามารถบริหารโดยการฉีดเข้าหลอดเลือดดำ (IV) ได้อย่างปลอดภัย</t>
        </is>
      </c>
      <c r="I194" t="n">
        <v>2</v>
      </c>
      <c r="J194" t="inlineStr">
        <is>
          <t>- คำตอบที่ถูกต้อง: ข้อ ข. NPH นิยมผสมกับ Regular Insulin (RI) เพราะว่า NPH ออกฤทธิ์ได้รวดเร็วและ RI ออกฤทธิ์ช้ากว่าจึงช่วยควบคุมน้ำตาลได้นาน
- ทำไมข้อนี้ถึงถูก: ข้อความนี้สลับคุณสมบัติกัน ในสูตรผสม Premixed insulin นั้น Regular Insulin (RI) ทำหน้าที่เป็น Short-acting (ออกฤทธิ์เร็ว 30-60 นาทีเพื่อคุมน้ำตาลหลังอาหาร) ส่วน NPH ทำหน้าที่เป็น Intermediate-acting (ออกฤทธิ์ช้าแต่นาน 12-18 ชั่วโมงเพื่อคุมระดับ basal insulin)
- ข้ออื่นผิดเพราะอะไร:
  • ข้อ ก.: Lispro ออกฤทธิ์เร็วใน 15 นาที จัดเป็น Rapid-acting insulin
  • ข้อ ค.: Aspart เป็น Rapid-acting ฉีดก่อนหรือหลังอาหารทันทีได้
  • ข้อ ง.: ใน DKA ต้องใช้อินซูลินที่ออกฤทธิ์เร็วทาง IV คือ Regular insulin ไม่ใช้ NPH
  • ข้อ จ.: Regular insulin เป็น unmodified insulin สามารถฉีด IV infusion ได้</t>
        </is>
      </c>
      <c r="L194" t="inlineStr">
        <is>
          <t>Endocrine</t>
        </is>
      </c>
      <c r="M194" t="inlineStr">
        <is>
          <t>Diabetes mellitus</t>
        </is>
      </c>
      <c r="N194" t="inlineStr">
        <is>
          <t>Clinic</t>
        </is>
      </c>
      <c r="O194" t="inlineStr">
        <is>
          <t>รุ่น RxCU83</t>
        </is>
      </c>
      <c r="P194" t="inlineStr">
        <is>
          <t>แบบฝึกหัด</t>
        </is>
      </c>
      <c r="Q194" t="inlineStr">
        <is>
          <t>Quiz เตรียมสอบ CC1 RxCU83</t>
        </is>
      </c>
    </row>
    <row r="195">
      <c r="A195" s="176" t="n">
        <v>193</v>
      </c>
      <c r="B195" t="inlineStr">
        <is>
          <t>ผู้ป่วยชายไทยคู่ อายุ 65 ปี 2 เดือน น้ำหนัก 49 kg ส่วนสูง 165 cm สามารถช่วยเหลือตนเองได้ มีประวัติเบาหวาน ไขมันในเลือดสูง ตรวจร่างกาย V/S: BP 111/69 mmHg, HR 76 bpm ผลตรวจทางห้องปฏิบัติการพบ FBS 387 mg/dL และ HbA1c 13.5%
(ใช้ข้อมูลข้างต้นตอบคำถามข้อ 158 - 159)
ระดับเป้าหมายของ HbA1c ที่เหมาะสมสำหรับผู้สูงอายุรายนี้ที่ยังช่วยเหลือตนเองได้และไม่มีโรคร่วมรุนแรงควรเป็นเท่าใด</t>
        </is>
      </c>
      <c r="D195" t="inlineStr">
        <is>
          <t>HbA1c &lt; 6.0%</t>
        </is>
      </c>
      <c r="E195" t="inlineStr">
        <is>
          <t>HbA1c &lt; 6.5%</t>
        </is>
      </c>
      <c r="F195" t="inlineStr">
        <is>
          <t>HbA1c 7.0 - 7.5% (หรือ &lt; 7.5%)</t>
        </is>
      </c>
      <c r="G195" t="inlineStr">
        <is>
          <t>HbA1c 8.5 - 9.0%</t>
        </is>
      </c>
      <c r="H195" t="inlineStr">
        <is>
          <t>ไม่จำเป็นต้องกำหนดเป้าหมาย</t>
        </is>
      </c>
      <c r="I195" t="n">
        <v>3</v>
      </c>
      <c r="J195" t="inlineStr">
        <is>
          <t>- คำตอบที่ถูกต้อง: ข้อ ค. HbA1c 7.0 - 7.5% (หรือ &lt; 7.5%)
- ทำไมข้อนี้ถึงถูก: ตามแนวทางเวชปฏิบัติเบาหวานของสมาคมโรคเบาหวานแห่งประเทศไทยและ ADA ในผู้สูงอายุที่มีสุขภาพดี ยังช่วยเหลือตนเองได้ และมีความเสี่ยงต่อภาวะน้ำตาลต่ำ ควรตั้งเป้าหมาย HbA1c อยู่ที่ประมาณ 7.0 - 7.5% เพื่อป้องกันภาวะแทรกซ้อนระยะยาวโดยไม่เสี่ยงต่ออันตรายจากภาวะน้ำตาลในเลือดต่ำ
- ข้ออื่นผิดเพราะอะไร:
  • ข้อ ก. และ ข.: เป้าหมายเข้มงวดเกินไป เสี่ยงต่อการเกิด severe hypoglycemia และหกล้มในผู้สูงอายุ
  • ข้อ ง.: เป้าหมาย 8.0-8.5% ใช้สำหรับผู้สูงอายุที่มีโรคร่วมหลายโรคหรือเปราะบาง (frail elderly)
  • ข้อ จ.: จำเป็นต้องมีเป้าหมายในการรักษาเสมอ</t>
        </is>
      </c>
      <c r="L195" t="inlineStr">
        <is>
          <t>Endocrine</t>
        </is>
      </c>
      <c r="M195" t="inlineStr">
        <is>
          <t>Diabetes mellitus</t>
        </is>
      </c>
      <c r="N195" t="inlineStr">
        <is>
          <t>Clinic</t>
        </is>
      </c>
      <c r="O195" t="inlineStr">
        <is>
          <t>รุ่น RxCU83</t>
        </is>
      </c>
      <c r="P195" t="inlineStr">
        <is>
          <t>แบบฝึกหัด</t>
        </is>
      </c>
      <c r="Q195" t="inlineStr">
        <is>
          <t>Quiz เตรียมสอบ CC1 RxCU83</t>
        </is>
      </c>
    </row>
    <row r="196">
      <c r="A196" s="176" t="n">
        <v>194</v>
      </c>
      <c r="B196" t="inlineStr">
        <is>
          <t>ผลข้างเคียงที่รุนแรงถึงแก่ชีวิต (Rare but fatal adverse effect) ที่สัมพันธ์กับการใช้ยา Metformin โดยเฉพาะในผู้ป่วยที่มีภาวะไตเสื่อมหรือขาดออกซิเจนในเนื้อเยื่อคือข้อใด</t>
        </is>
      </c>
      <c r="D196" t="inlineStr">
        <is>
          <t>ภาวะน้ำตาลในเลือดต่ำรุนแรง (Severe hypoglycemia)</t>
        </is>
      </c>
      <c r="E196" t="inlineStr">
        <is>
          <t>ภาวะตับอ่อนอักเสบเฉียบพลัน (Acute pancreatitis)</t>
        </is>
      </c>
      <c r="F196" t="inlineStr">
        <is>
          <t>โรคหัวใจล้มเหลวเฉียบพลัน (Congestive heart failure)</t>
        </is>
      </c>
      <c r="G196" t="inlineStr">
        <is>
          <t>ภาวะเลือดเป็นกรดจากกรดแลกติกคั่ง (Lactic acidosis)</t>
        </is>
      </c>
      <c r="H196" t="inlineStr">
        <is>
          <t>ภาวะเม็ดเลือดขาวต่ำชนิดรุนแรง (Agranulocytosis)</t>
        </is>
      </c>
      <c r="I196" t="n">
        <v>4</v>
      </c>
      <c r="J196" t="inlineStr">
        <is>
          <t>- คำตอบที่ถูกต้อง: ข้อ ง. ภาวะเลือดเป็นกรดจากกรดแลกติกคั่ง (Lactic acidosis)
- ทำไมข้อนี้ถึงถูก: Metformin ยับยั้ง mitochondrial complex I และลด hepatic gluconeogenesis จาก lactate หากไตขับยาไม่ได้ (eGFR &lt; 30 mL/min) หรือมี tissue hypoperfusion จะทำให้เกิดการสะสมของ lactic acid ในกระแสเลือด เกิด Lactic acidosis ซึ่งมีอัตราการเสียชีวิตสูงถึง 30-50%
- ข้ออื่นผิดเพราะอะไร:
  • ข้อ ก.: Metformin เป็น euglycemic agent ไม่ทำให้เกิด hypoglycemia หากใช้เดี่ยวๆ
  • ข้อ ข.: ตับอ่อนอักเสบสัมพันธ์กับ DPP-4 inhibitors หรือ GLP-1 RAs
  • ข้อ ค.: หัวใจล้มเหลวจากบวมน้ำสัมพันธ์กับ Thiazolidinediones
  • ข้อ จ.: เม็ดเลือดขาวต่ำสัมพันธ์กับ Antithyroid drugs</t>
        </is>
      </c>
      <c r="L196" t="inlineStr">
        <is>
          <t>Endocrine</t>
        </is>
      </c>
      <c r="M196" t="inlineStr">
        <is>
          <t>Diabetes mellitus</t>
        </is>
      </c>
      <c r="N196" t="inlineStr">
        <is>
          <t>Clinic</t>
        </is>
      </c>
      <c r="O196" t="inlineStr">
        <is>
          <t>รุ่น RxCU83</t>
        </is>
      </c>
      <c r="P196" t="inlineStr">
        <is>
          <t>แบบฝึกหัด</t>
        </is>
      </c>
      <c r="Q196" t="inlineStr">
        <is>
          <t>Quiz เตรียมสอบ CC1 RxCU83</t>
        </is>
      </c>
    </row>
    <row r="197">
      <c r="A197" s="176" t="n">
        <v>195</v>
      </c>
      <c r="B197" t="inlineStr">
        <is>
          <t>หญิงไทยคู่ อายุ 52 ปี มีอาชีพแม่บ้าน ถูกแพทย์วินิจฉัยว่าเป็นโรคเบาหวานชนิดที่ 2 ตรวจพบระดับน้ำตาลในเลือด FBS 168 mg/dL, HbA1c 8.2%, BMI 28 kg/m2 (อ้วนระดับ 1), การทำงานของไต eGFR 75 mL/min ยาลดระดับน้ำตาลในเลือดชนิดรับประทานอันดับแรก (First-line oral antidiabetic drug) ที่ควรได้รับคือข้อใด</t>
        </is>
      </c>
      <c r="D197" t="inlineStr">
        <is>
          <t>Glimepiride</t>
        </is>
      </c>
      <c r="E197" t="inlineStr">
        <is>
          <t>Metformin</t>
        </is>
      </c>
      <c r="F197" t="inlineStr">
        <is>
          <t>Pioglitazone</t>
        </is>
      </c>
      <c r="G197" t="inlineStr">
        <is>
          <t>Sitagliptin</t>
        </is>
      </c>
      <c r="H197" t="inlineStr">
        <is>
          <t>Dapagliflozin</t>
        </is>
      </c>
      <c r="I197" t="n">
        <v>2</v>
      </c>
      <c r="J197" t="inlineStr">
        <is>
          <t>- คำตอบที่ถูกต้อง: ข้อ ข. Metformin
- ทำไมข้อนี้ถึงถูก: ตามแนวทางการรักษาโรคเบาหวานทุกฉบับ (ADA/EASD/ไทย) Metformin เป็น first-line medication of choice สำหรับผู้ป่วยเบาหวานชนิดที่ 2 ที่เริ่มการรักษา โดยเฉพาะในผู้ป่วยที่มีภาวะน้ำหนักเกิน เนื่องจากลดน้ำตาลได้ดี ไม่ทำให้น้ำหนักตัวเพิ่ม ไม่ทำให้เกิดน้ำตาลตก และมีประโยชน์ต่อระบบหลอดเลือดหัวใจ
- ข้ออื่นผิดเพราะอะไร:
  • ข้อ ก.: Sulfonylureas เสี่ยงต่อภาวะน้ำตาลต่ำและทำให้น้ำหนักตัวเพิ่มขึ้น
  • ข้อ ค.: Pioglitazone ทำให้น้ำหนักตัวเพิ่มและบวมน้ำ
  • ข้อ ง. และ จ.: เป็นยาทางเลือกเสริมเมื่อมีข้อบ่งชี้จำเพาะหรือใช้ร่วมกับ Metformin</t>
        </is>
      </c>
      <c r="L197" t="inlineStr">
        <is>
          <t>Endocrine</t>
        </is>
      </c>
      <c r="M197" t="inlineStr">
        <is>
          <t>Diabetes mellitus</t>
        </is>
      </c>
      <c r="N197" t="inlineStr">
        <is>
          <t>Clinic</t>
        </is>
      </c>
      <c r="O197" t="inlineStr">
        <is>
          <t>รุ่น RxCU83</t>
        </is>
      </c>
      <c r="P197" t="inlineStr">
        <is>
          <t>แบบฝึกหัด</t>
        </is>
      </c>
      <c r="Q197" t="inlineStr">
        <is>
          <t>Quiz เตรียมสอบ CC1 RxCU83</t>
        </is>
      </c>
    </row>
    <row r="198">
      <c r="A198" s="176" t="n">
        <v>196</v>
      </c>
      <c r="B198" t="inlineStr">
        <is>
          <t>ผู้ป่วยชายอายุ 63 ปี เป็นเบาหวานชนิดที่ 2 มาตรวจติดตามอาการ ตรวจพบค่าการทำงานของไตลดลงอย่างมาก โดยมี eGFR 25 mL/min/1.73m2 ยาลดระดับน้ำตาลในเลือดในข้อใดที่มี ข้อห้ามใช้เด็ดขาด (Contraindicated) ในผู้ป่วยรายนี้</t>
        </is>
      </c>
      <c r="D198" t="inlineStr">
        <is>
          <t>Metformin</t>
        </is>
      </c>
      <c r="E198" t="inlineStr">
        <is>
          <t>Linagliptin</t>
        </is>
      </c>
      <c r="F198" t="inlineStr">
        <is>
          <t>Glipizide</t>
        </is>
      </c>
      <c r="G198" t="inlineStr">
        <is>
          <t>Insulin</t>
        </is>
      </c>
      <c r="H198" t="inlineStr">
        <is>
          <t>Repaglinide</t>
        </is>
      </c>
      <c r="I198" t="n">
        <v>1</v>
      </c>
      <c r="J198" t="inlineStr">
        <is>
          <t>- คำตอบที่ถูกต้อง: ข้อ ก. Metformin
- ทำไมข้อนี้ถึงถูก: ตามข้อบ่งใช้สากลของ FDA และแนวทางเวชปฏิบัติเบาหวาน ยา Metformin มีข้อห้ามใช้เด็ดขาดเมื่อค่า eGFR &lt; 30 mL/min/1.73m2 เนื่องจากไตไม่สามารถขับยาได้ ทำให้ระดับยาคั่งสูงและเพิ่มความเสี่ยงต่อการเกิด fatal lactic acidosis
- ข้ออื่นผิดเพราะอะไร:
  • ข้อ ข.: Linagliptin ขับออกทางตับและทางเดินน้ำดีเป็นหลัก ไม่ต้องปรับขนาดยาในผู้ป่วยไตวาย
  • ข้อ ค.: Glipizide ถูกเปลี่ยนเป็น inactive metabolites ที่ตับ สามารถใช้ได้ในโรคไตแต่ต้องระวัง hypoglycemia
  • ข้อ ง.: อินซูลินสามารถใช้ได้อย่างปลอดภัยในโรคไตทุกระยะ (ปรับลดขนาดยาตาม clearance)
  • ข้อ จ.: Repaglinide ขับออกทางน้ำดี ใช้ได้ในผู้ป่วยไตบกพร่อง</t>
        </is>
      </c>
      <c r="L198" t="inlineStr">
        <is>
          <t>Endocrine</t>
        </is>
      </c>
      <c r="M198" t="inlineStr">
        <is>
          <t>Diabetes mellitus</t>
        </is>
      </c>
      <c r="N198" t="inlineStr">
        <is>
          <t>Clinic</t>
        </is>
      </c>
      <c r="O198" t="inlineStr">
        <is>
          <t>รุ่น RxCU83</t>
        </is>
      </c>
      <c r="P198" t="inlineStr">
        <is>
          <t>แบบฝึกหัด</t>
        </is>
      </c>
      <c r="Q198" t="inlineStr">
        <is>
          <t>Quiz เตรียมสอบ CC1 RxCU83</t>
        </is>
      </c>
    </row>
    <row r="199">
      <c r="A199" s="176" t="n">
        <v>197</v>
      </c>
      <c r="B199" t="inlineStr">
        <is>
          <t>ข้อใดต่อไปนี้ไม่ใช่ภาวะแทรกซ้อนเรื้อรังระดับหลอดเลือดขนาดเล็ก (Microvascular complications) ที่เกิดจากโรคเบาหวาน</t>
        </is>
      </c>
      <c r="D199" t="inlineStr">
        <is>
          <t>โรคไตจากเบาหวาน (Diabetic nephropathy)</t>
        </is>
      </c>
      <c r="E199" t="inlineStr">
        <is>
          <t>โรคจอประสาทตาเสื่อมจากเบาหวาน (Diabetic retinopathy)</t>
        </is>
      </c>
      <c r="F199" t="inlineStr">
        <is>
          <t>โรคเส้นประสาทเสื่อมจากเบาหวาน (Diabetic neuropathy)</t>
        </is>
      </c>
      <c r="G199" t="inlineStr">
        <is>
          <t>โรคหลอดเลือดหัวใจโคโรนารีตีบเฉียบพลัน (Coronary artery disease / Acute myocardial infarction)</t>
        </is>
      </c>
      <c r="H199" t="inlineStr">
        <is>
          <t>ภาวะโปรตีนไข่ขาวรั่วในปัสสาวะ (Microalbuminuria)</t>
        </is>
      </c>
      <c r="I199" t="n">
        <v>4</v>
      </c>
      <c r="J199" t="inlineStr">
        <is>
          <t>- คำตอบที่ถูกต้อง: ข้อ ง. โรคหลอดเลือดหัวใจโคโรนารีตีบเฉียบพลัน (Coronary artery disease / Acute myocardial infarction)
- ทำไมข้อนี้ถึงถูก: โรคหลอดเลือดหัวใจ (CAD), โรคหลอดเลือดสมอง (Stroke) และโรคหลอดเลือดส่วนปลายอุดตัน (PAD) จัดเป็น Macrovascular complications (หลอดเลือดขนาดใหญ่) ไม่ใช่ Microvascular complications
- ข้ออื่นผิดเพราะอะไร:
  • ข้อ ก. และ จ.: จัดเป็น Microvascular complication ที่ไต
  • ข้อ ข.: จัดเป็น Microvascular complication ที่ตา
  • ข้อ ค.: จัดเป็น Microvascular complication ที่ระบบประสาท</t>
        </is>
      </c>
      <c r="L199" t="inlineStr">
        <is>
          <t>Endocrine</t>
        </is>
      </c>
      <c r="M199" t="inlineStr">
        <is>
          <t>Diabetes mellitus</t>
        </is>
      </c>
      <c r="N199" t="inlineStr">
        <is>
          <t>Clinic</t>
        </is>
      </c>
      <c r="O199" t="inlineStr">
        <is>
          <t>รุ่น RxCU83</t>
        </is>
      </c>
      <c r="P199" t="inlineStr">
        <is>
          <t>แบบฝึกหัด</t>
        </is>
      </c>
      <c r="Q199" t="inlineStr">
        <is>
          <t>Quiz เตรียมสอบ CC1 RxCU83</t>
        </is>
      </c>
    </row>
    <row r="200">
      <c r="A200" s="176" t="n">
        <v>198</v>
      </c>
      <c r="B200" t="inlineStr">
        <is>
          <t>เมื่อผู้ป่วยเบาหวานเกิดอาการน้ำตาลในเลือดต่ำระดับรู้สึกตัวดี (Mild-to-moderate hypoglycemia: เจาะเลือดพบ Glucose &lt; 70 mg/dL) ข้อใดคือคำแนะนำในการปฏิบัติตัวตาม กฎ 15 (Rule of 15) ที่ถูกต้อง</t>
        </is>
      </c>
      <c r="D200" t="inlineStr">
        <is>
          <t>ให้ดื่มน้ำมันพืช 1 ช้อนโต๊ะทันที</t>
        </is>
      </c>
      <c r="E200" t="inlineStr">
        <is>
          <t>รับประทานอาหารมื้อใหญ่ทันที 1 จาน</t>
        </is>
      </c>
      <c r="F200" t="inlineStr">
        <is>
          <t>รับประทานคาร์โบไฮเดรตเชิงเดี่ยวที่ดูดซึมเร็ว 15 กรัม (เช่น น้ำส้ม 120-150 mL หรือน้ำตาลทราย 3 ช้อนชา) จากนั้นรอ 15 นาทีแล้วเจาะตรวจระดับน้ำตาลซ้ำ</t>
        </is>
      </c>
      <c r="G200" t="inlineStr">
        <is>
          <t>ฉีดยาอินซูลินเพิ่ม 15 ยูนิตทันที</t>
        </is>
      </c>
      <c r="H200" t="inlineStr">
        <is>
          <t>ให้นอนพักนิ่งๆ โดยไม่ต้องรับประทานอะไรเป็นเวลา 15 นาที</t>
        </is>
      </c>
      <c r="I200" t="n">
        <v>3</v>
      </c>
      <c r="J200" t="inlineStr">
        <is>
          <t>- คำตอบที่ถูกต้อง: ข้อ ค. รับประทานคาร์โบไฮเดรตเชิงเดี่ยวที่ดูดซึมเร็ว 15 กรัม (เช่น น้ำส้ม 120-150 mL หรือน้ำตาลทราย 3 ช้อนชา) จากนั้นรอ 15 นาทีแล้วเจาะตรวจระดับน้ำตาลซ้ำ
- ทำไมข้อนี้ถึงถูก: Rule of 15 ระบุว่า เมื่อระดับน้ำตาล &lt; 70 mg/dL ให้รับประทาน fast-acting carbohydrates 15 กรัม รอ 15 นาทีแล้วตรวจซ้ำ หากยัง &lt; 70 mg/dL ให้ทำซ้ำอีก 15 กรัม เมื่อน้ำตาลปกติแล้วให้รับประทานอาหารมื้อหลักหรือของว่างตาม
- ข้ออื่นผิดเพราะอะไร:
  • ข้อ ก.: ไขมันจะชะลอการดูดซึมกลูโคส ห้ามใช้ในการแก้น้ำตาลต่ำฉุกเฉิน
  • ข้อ ข.: อาหารมื้อใหญ่ย่อยช้าและอาจทำให้น้ำตาลพุ่งสูงเกินไปในภายหลัง
  • ข้อ ง.: การฉีดอินซูลินจะยิ่งทำให้น้ำตาลต่ำลงจนหมดสติและเสียชีวิต
  • ข้อ จ.: การนอนเฉยๆ โดยไม่แก้ไขน้ำตาลจะทำให้สมองขาดน้ำตาลจนชักและโคม่า</t>
        </is>
      </c>
      <c r="L200" t="inlineStr">
        <is>
          <t>Endocrine</t>
        </is>
      </c>
      <c r="M200" t="inlineStr">
        <is>
          <t>Diabetes mellitus</t>
        </is>
      </c>
      <c r="N200" t="inlineStr">
        <is>
          <t>Clinic</t>
        </is>
      </c>
      <c r="O200" t="inlineStr">
        <is>
          <t>รุ่น RxCU83</t>
        </is>
      </c>
      <c r="P200" t="inlineStr">
        <is>
          <t>แบบฝึกหัด</t>
        </is>
      </c>
      <c r="Q200" t="inlineStr">
        <is>
          <t>Quiz เตรียมสอบ CC1 RxCU83</t>
        </is>
      </c>
    </row>
    <row r="201">
      <c r="A201" s="176" t="n">
        <v>199</v>
      </c>
      <c r="B201" t="inlineStr">
        <is>
          <t>ผู้ป่วยหญิงอายุ 28 ปี มีอาการเหนื่อยง่าย ใจสั่น น้ำหนักตัวลดลงทั้งที่รับประทานอาหารจุ ขี้ร้อน เหงื่อออกมาก มือสั่น ตรวจเลือดพบ Free T4 สูง และ TSH ต่ำกว่า 0.01 mIU/L ได้รับการวินิจฉัยว่าเป็นโรคต่อมไทรอยด์เป็นพิษ (Hyperthyroidism / Graves disease) ยาในข้อใดที่เหมาะสมที่สุดในการบรรเทาอาการใจสั่น มือสั่น และความดันโลหิตสูงในระยะแรก</t>
        </is>
      </c>
      <c r="D201" t="inlineStr">
        <is>
          <t>Propranolol</t>
        </is>
      </c>
      <c r="E201" t="inlineStr">
        <is>
          <t>Levothyroxine</t>
        </is>
      </c>
      <c r="F201" t="inlineStr">
        <is>
          <t>Methimazole เดี่ยวๆ</t>
        </is>
      </c>
      <c r="G201" t="inlineStr">
        <is>
          <t>Hydrochlorothiazide</t>
        </is>
      </c>
      <c r="H201" t="inlineStr">
        <is>
          <t>Prednisolone</t>
        </is>
      </c>
      <c r="I201" t="n">
        <v>1</v>
      </c>
      <c r="J201" t="inlineStr">
        <is>
          <t>- คำตอบที่ถูกต้อง: ข้อ ก. Propranolol
- ทำไมข้อนี้ถึงถูก: Propranolol เป็น Non-selective beta-blocker ที่ออกฤทธิ์เร็วในการบรรเทาอาการ adrenergic hyperactivity (ใจสั่น หัวใจเต้นเร็ว มือสั่น เหงื่อออก วิตกกังวล) และในขนาดสูงยังช่วยยับยั้งการเปลี่ยน T4 เป็น T3 ในเนื้อเยื่อส่วนปลายได้ด้วย
- ข้ออื่นผิดเพราะอะไร:
  • ข้อ ข.: Levothyroxine เป็นฮอร์โมนไทรอยด์ ยิ่งทำให้ hyperthyroidism รุนแรงขึ้น
  • ข้อ ค.: Methimazole ต้องใช้เวลา 2-4 สัปดาห์จึงจะเริ่มเห็นผลลดการสร้างฮอร์โมน ไม่สามารถบรรเทาอาการเฉียบพลันได้
  • ข้อ ง.: ยาขับปัสสาวะไม่ได้แก้ adrenergic symptoms
  • ข้อ จ.: สเตียรอยด์ใช้ใน thyroid storm หรือ thyroid eye disease รุนแรง</t>
        </is>
      </c>
      <c r="L201" t="inlineStr">
        <is>
          <t>Endocrine</t>
        </is>
      </c>
      <c r="M201" t="inlineStr">
        <is>
          <t>Thyroid disorders</t>
        </is>
      </c>
      <c r="N201" t="inlineStr">
        <is>
          <t>Clinic</t>
        </is>
      </c>
      <c r="O201" t="inlineStr">
        <is>
          <t>รุ่น RxCU83</t>
        </is>
      </c>
      <c r="P201" t="inlineStr">
        <is>
          <t>แบบฝึกหัด</t>
        </is>
      </c>
      <c r="Q201" t="inlineStr">
        <is>
          <t>Quiz เตรียมสอบ CC1 RxCU83</t>
        </is>
      </c>
    </row>
    <row r="202">
      <c r="A202" s="176" t="n">
        <v>200</v>
      </c>
      <c r="B202" t="inlineStr">
        <is>
          <t>หากผู้ป่วยโรคไทรอยด์เป็นพิษรายนี้กำลังตั้งครรภ์ในไตรมาสแรก (First trimester: อายุครรภ์ 8 สัปดาห์) ยาต้านไทรอยด์ (Antithyroid drug) ชนิดใดที่แนะนำให้เลือกใช้เป็นอันดับแรก</t>
        </is>
      </c>
      <c r="D202" t="inlineStr">
        <is>
          <t>Methimazole (MMI)</t>
        </is>
      </c>
      <c r="E202" t="inlineStr">
        <is>
          <t>Propylthiouracil (PTU)</t>
        </is>
      </c>
      <c r="F202" t="inlineStr">
        <is>
          <t>Radioactive iodine (I-131)</t>
        </is>
      </c>
      <c r="G202" t="inlineStr">
        <is>
          <t>Potassium iodide (Lugol solution)</t>
        </is>
      </c>
      <c r="H202" t="inlineStr">
        <is>
          <t>Carbimazole</t>
        </is>
      </c>
      <c r="I202" t="n">
        <v>2</v>
      </c>
      <c r="J202" t="inlineStr">
        <is>
          <t>- คำตอบที่ถูกต้อง: ข้อ ข. Propylthiouracil (PTU)
- ทำไมข้อนี้ถึงถูก: ในสตรีมีครรภ์ไตรมาสแรก (First trimester) แนะนำให้ใช้ Propylthiouracil (PTU) เนื่องจาก Methimazole สัมพันธ์กับความเสี่ยงของทารกวิรูปแต่กำเนิด เช่น Aplasia cutis congenita, Choanal atresia และ Tracheoesophageal fistula เมื่อเข้าสู่ไตรมาสที่ 2 และ 3 ค่อยพิจารณาเปลี่ยนกลับเป็น MMI เพื่อลดความเสี่ยงต่อ maternal hepatotoxicity
- ข้ออื่นผิดเพราะอะไร:
  • ข้อ ก. และ จ.: สัมพันธ์กับการเกิด teratogenicity ในไตรมาสแรก
  • ข้อ ค.: I-131 มีข้อห้ามใช้อย่างเด็ดขาดในสตรีมีครรภ์เพราะทำลายต่อมไทรอยด์ของทารก
  • ข้อ ง.: Lugol solution ใช้เตรียมผ่าตัดระยะสั้น ไม่ใช้รักษาหลักในหญิงตั้งครรภ์</t>
        </is>
      </c>
      <c r="L202" t="inlineStr">
        <is>
          <t>Endocrine</t>
        </is>
      </c>
      <c r="M202" t="inlineStr">
        <is>
          <t>Thyroid disorders</t>
        </is>
      </c>
      <c r="N202" t="inlineStr">
        <is>
          <t>Clinic</t>
        </is>
      </c>
      <c r="O202" t="inlineStr">
        <is>
          <t>รุ่น RxCU83</t>
        </is>
      </c>
      <c r="P202" t="inlineStr">
        <is>
          <t>แบบฝึกหัด</t>
        </is>
      </c>
      <c r="Q202" t="inlineStr">
        <is>
          <t>Quiz เตรียมสอบ CC1 RxCU83</t>
        </is>
      </c>
    </row>
    <row r="203">
      <c r="A203" s="176" t="n">
        <v>201</v>
      </c>
      <c r="B203" t="inlineStr">
        <is>
          <t>ข้อใดต่อไปนี้กล่าวถูกต้องเกี่ยวกับกลไกการออกฤทธิ์ของยาต้านไทรอยด์ Propylthiouracil (PTU) ที่แตกต่างจากยา Methimazole (MMI)</t>
        </is>
      </c>
      <c r="D203" t="inlineStr">
        <is>
          <t>PTU ออกฤทธิ์ทำลายเซลล์ follicular cell ในต่อมไทรอยด์อย่างถาวร</t>
        </is>
      </c>
      <c r="E203" t="inlineStr">
        <is>
          <t>PTU ยับยั้งเอนไซม์ Thyroid Peroxidase (TPO) ขัดขวางการสังเคราะห์ฮอร์โมนไทรอยด์ และยังสามารถยับยั้งเอนไซม์ 5-deiodinase ขัดขวางการเปลี่ยน T4 เป็น T3 ในเนื้อเยื่อส่วนปลายได้</t>
        </is>
      </c>
      <c r="F203" t="inlineStr">
        <is>
          <t>PTU กระตุ้นการขับไอโอดีนออกทางไต</t>
        </is>
      </c>
      <c r="G203" t="inlineStr">
        <is>
          <t>PTU ยับยั้งการหลั่งฮอร์โมน TSH จากต่อมใต้สมองส่วนหน้า</t>
        </is>
      </c>
      <c r="H203" t="inlineStr">
        <is>
          <t>PTU ยับยั้งการดูดซึมไอโอดีนจากทางเดินอาหาร</t>
        </is>
      </c>
      <c r="I203" t="n">
        <v>2</v>
      </c>
      <c r="J203" t="inlineStr">
        <is>
          <t>- คำตอบที่ถูกต้อง: ข้อ ข. PTU ยับยั้งเอนไซม์ Thyroid Peroxidase (TPO) ขัดขวางการสังเคราะห์ฮอร์โมนไทรอยด์ และยังสามารถยับยั้งเอนไซม์ 5-deiodinase ขัดขวางการเปลี่ยน T4 เป็น T3 ในเนื้อเยื่อส่วนปลายได้
- ทำไมข้อนี้ถึงถูก: ยาต้านไทรอยด์ทั้ง PTU และ MMI ยับยั้งเอนไซม์ TPO ป้องกันการ organification และ coupling แต่ข้อได้เปรียบเฉพาะของ PTU คือมีฤทธิ์ยับยั้งเอนไซม์ peripheral 5-deiodinase ทำให้ลดการเปลี่ยน T4 เป็น active form (T3) ได้ทันที จึงนิยมใช้ใน Thyroid storm
- ข้ออื่นผิดเพราะอะไร:
  • ข้อ ก.: การทำลายเซลล์ถาวรเป็นฤทธิ์ของ Radioactive iodine ไม่ใช่ PTU
  • ข้อ ค.: ไม่ได้กระตุ้นการขับไอโอดีนทางไต
  • ข้อ ง.: ไม่ได้ยับยั้ง TSH
  • ข้อ จ.: ไม่ได้ยับยั้งการดูดซึมไอโอดีนในทางเดินอาหาร</t>
        </is>
      </c>
      <c r="L203" t="inlineStr">
        <is>
          <t>Endocrine</t>
        </is>
      </c>
      <c r="M203" t="inlineStr">
        <is>
          <t>Thyroid disorders</t>
        </is>
      </c>
      <c r="N203" t="inlineStr">
        <is>
          <t>Clinic</t>
        </is>
      </c>
      <c r="O203" t="inlineStr">
        <is>
          <t>รุ่น RxCU83</t>
        </is>
      </c>
      <c r="P203" t="inlineStr">
        <is>
          <t>แบบฝึกหัด</t>
        </is>
      </c>
      <c r="Q203" t="inlineStr">
        <is>
          <t>Quiz เตรียมสอบ CC1 RxCU83</t>
        </is>
      </c>
    </row>
    <row r="204">
      <c r="A204" s="176" t="n">
        <v>202</v>
      </c>
      <c r="B204" t="inlineStr">
        <is>
          <t>ในการรักษาภาวะวิกฤตไทรอยด์เป็นพิษรุนแรง (Thyroid Storm / Thyrotoxic crisis) ยาในข้อใดที่ออกฤทธิ์ยับยั้งการหลั่งฮอร์โมนไทรอยด์ที่สร้างสะสมไว้ออกสู่กระแสเลือดได้อย่างรวดเร็วผ่านปรากฏการณ์ Wolff-Chaikoff effect</t>
        </is>
      </c>
      <c r="D204" t="inlineStr">
        <is>
          <t>Lugol solution หรือ Saturated Solution of Potassium Iodide (SSKI)</t>
        </is>
      </c>
      <c r="E204" t="inlineStr">
        <is>
          <t>Methimazole</t>
        </is>
      </c>
      <c r="F204" t="inlineStr">
        <is>
          <t>Propylthiouracil</t>
        </is>
      </c>
      <c r="G204" t="inlineStr">
        <is>
          <t>Propranolol</t>
        </is>
      </c>
      <c r="H204" t="inlineStr">
        <is>
          <t>Paracetamol</t>
        </is>
      </c>
      <c r="I204" t="n">
        <v>1</v>
      </c>
      <c r="J204" t="inlineStr">
        <is>
          <t>- คำตอบที่ถูกต้อง: ข้อ ก. Lugol solution หรือ Saturated Solution of Potassium Iodide (SSKI)
- ทำไมข้อนี้ถึงถูก: สารละลายไอโอดีนความเข้มข้นสูง (Inorganic iodide: Lugol solution / SSKI) จะยับยั้งการสลายและการหลั่งฮอร์โมนไทรอยด์ที่เก็บไว้ใน colloid ออกสู่กระแสเลือดอย่างรวดเร็ว (Wolff-Chaikoff effect) โดยต้องให้หลังจากให้ยาต้านไทรอยด์ (PTU) ไปแล้วอย่างน้อย 1 ชั่วโมงเพื่อป้องกันการนำไอโอดีนไปใช้สร้างฮอร์โมนใหม่
- ข้ออื่นผิดเพราะอะไร:
  • ข้อ ข. และ ค.: ออกฤทธิ์ยับยั้งการสร้างใหม่ แต่ไม่สามารถยับยั้งฮอร์โมนที่สร้างเสร็จแล้วและเก็บอยู่ใน colloid ได้
  • ข้อ ง.: ควบคุมอาการ adrenergic hyperactivity
  • ข้อ จ.: ยาลดไข้ (ใน thyroid storm ต้องเลี่ยง Aspirin เพราะแย่งจับโปรตีนทำให้ free thyroid เพิ่มขึ้น)</t>
        </is>
      </c>
      <c r="L204" t="inlineStr">
        <is>
          <t>Endocrine</t>
        </is>
      </c>
      <c r="M204" t="inlineStr">
        <is>
          <t>Thyroid disorders</t>
        </is>
      </c>
      <c r="N204" t="inlineStr">
        <is>
          <t>Clinic</t>
        </is>
      </c>
      <c r="O204" t="inlineStr">
        <is>
          <t>รุ่น RxCU83</t>
        </is>
      </c>
      <c r="P204" t="inlineStr">
        <is>
          <t>แบบฝึกหัด</t>
        </is>
      </c>
      <c r="Q204" t="inlineStr">
        <is>
          <t>Quiz เตรียมสอบ CC1 RxCU83</t>
        </is>
      </c>
    </row>
    <row r="205">
      <c r="A205" s="176" t="n">
        <v>203</v>
      </c>
      <c r="B205" t="inlineStr">
        <is>
          <t>ยาชนิดใดที่เป็นยาทางเลือกอันดับแรกมาตรฐาน (Drug of choice) ในการรักษาภาวะพร่องฮอร์โมนไทรอยด์ (Hypothyroidism / Hashimoto thyroiditis)</t>
        </is>
      </c>
      <c r="D205" t="inlineStr">
        <is>
          <t>Levothyroxine (L-thyroxine: T4) รับประทานตอนท้องว่างก่อนอาหารเช้า 30-60 นาที</t>
        </is>
      </c>
      <c r="E205" t="inlineStr">
        <is>
          <t>Liothyronine (T3)</t>
        </is>
      </c>
      <c r="F205" t="inlineStr">
        <is>
          <t>Desiccated thyroid extract</t>
        </is>
      </c>
      <c r="G205" t="inlineStr">
        <is>
          <t>Iodine solution</t>
        </is>
      </c>
      <c r="H205" t="inlineStr">
        <is>
          <t>Propylthiouracil</t>
        </is>
      </c>
      <c r="I205" t="n">
        <v>1</v>
      </c>
      <c r="J205" t="inlineStr">
        <is>
          <t>- คำตอบที่ถูกต้อง: ข้อ ก. Levothyroxine (L-thyroxine: T4) รับประทานตอนท้องว่างก่อนอาหารเช้า 30-60 นาที
- ทำไมข้อนี้ถึงถูก: Levothyroxine (LT4) มี half-life ยาวนาน (ประมาณ 7 วัน) ระดับยาในเลือดคงที่สม่ำเสมอ และร่างกายสามารถเปลี่ยน T4 เป็น active T3 ตามความต้องการทางสรีรวิทยา จึงเป็นยามาตรฐานอันดับแรก โดยต้องรับประทานตอนท้องว่างเพื่อให้การดูดซึมคงที่
- ข้ออื่นผิดเพราะอะไร:
  • ข้อ ข.: Liothyronine (T3) มี half-life สั้น ทำให้ระดับฮอร์โมนผันผวนและเสี่ยงต่อ cardiac toxicity
  • ข้อ ค.: ไทรอยด์สกัดจากสัตว์มีสัดส่วนฮอร์โมนไม่แน่นอนและเสี่ยงต่อการแพ้โปรตีนสัตว์
  • ข้อ ง.: ไอโอดีนใช้เสริมกรณีขาดสารไอโอดีน ไม่ใช่ฮอร์โมนทดแทน
  • ข้อ จ.: PTU เป็นยาลดฮอร์โมน ยิ่งทำให้ hypothyroidism แย่ลง</t>
        </is>
      </c>
      <c r="L205" t="inlineStr">
        <is>
          <t>Endocrine</t>
        </is>
      </c>
      <c r="M205" t="inlineStr">
        <is>
          <t>Thyroid disorders</t>
        </is>
      </c>
      <c r="N205" t="inlineStr">
        <is>
          <t>Clinic</t>
        </is>
      </c>
      <c r="O205" t="inlineStr">
        <is>
          <t>รุ่น RxCU83</t>
        </is>
      </c>
      <c r="P205" t="inlineStr">
        <is>
          <t>แบบฝึกหัด</t>
        </is>
      </c>
      <c r="Q205" t="inlineStr">
        <is>
          <t>Quiz เตรียมสอบ CC1 RxCU83</t>
        </is>
      </c>
    </row>
    <row r="206">
      <c r="A206" s="176" t="n">
        <v>204</v>
      </c>
      <c r="B206" t="inlineStr">
        <is>
          <t>โรคหรือภาวะทางระบบต่อมไร้ท่อในข้อใดต่อไปนี้ ที่เป็นสาเหตุทุติยภูมิ (Secondary causes) ของการเกิดภาวะน้ำหนักเกินและโรคอ้วน</t>
        </is>
      </c>
      <c r="D206" t="inlineStr">
        <is>
          <t>กลุ่มอาการคุชชิง (Cushing syndrome)</t>
        </is>
      </c>
      <c r="E206" t="inlineStr">
        <is>
          <t>ภาวะพร่องฮอร์โมนไทรอยด์ (Hypothyroidism)</t>
        </is>
      </c>
      <c r="F206" t="inlineStr">
        <is>
          <t>โรคถุงน้ำรังไข่หลายใบ (Polycystic Ovary Syndrome: PCOS)</t>
        </is>
      </c>
      <c r="G206" t="inlineStr">
        <is>
          <t>ถูกทั้งข้อ ก. และ ข.</t>
        </is>
      </c>
      <c r="H206" t="inlineStr">
        <is>
          <t>ถูกทุกข้อ</t>
        </is>
      </c>
      <c r="I206" t="n">
        <v>5</v>
      </c>
      <c r="J206" t="inlineStr">
        <is>
          <t>- คำตอบที่ถูกต้อง: ข้อ จ. ถูกทุกข้อ
- ทำไมข้อนี้ถึงถูก: Cushing syndrome (คอร์ติซอลสูงทำให้สะสมไขมันส่วนกลาง), Hypothyroidism (อัตราการเผาผลาญลดลงอย่างมาก) และ PCOS (สัมพันธ์กับภาวะดื้อต่ออินซูลินและฮอร์โมนเพศชายสูง) ล้วนเป็นโรคต่อมไร้ท่อที่เป็นสาเหตุทุติยภูมิที่สำคัญของโรคอ้วน
- ข้ออื่นผิดเพราะอะไร:
  • ข้อ ก. ถึง ค. ล้วนเป็นสาเหตุของโรคอ้วนที่พบได้บ่อยในทางคลินิก</t>
        </is>
      </c>
      <c r="L206" t="inlineStr">
        <is>
          <t>Endocrine</t>
        </is>
      </c>
      <c r="M206" t="inlineStr">
        <is>
          <t>Obesity &amp; Metabolic syndrome</t>
        </is>
      </c>
      <c r="N206" t="inlineStr">
        <is>
          <t>Clinic</t>
        </is>
      </c>
      <c r="O206" t="inlineStr">
        <is>
          <t>รุ่น RxCU83</t>
        </is>
      </c>
      <c r="P206" t="inlineStr">
        <is>
          <t>แบบฝึกหัด</t>
        </is>
      </c>
      <c r="Q206" t="inlineStr">
        <is>
          <t>Quiz เตรียมสอบ CC1 RxCU83</t>
        </is>
      </c>
    </row>
    <row r="207">
      <c r="A207" s="176" t="n">
        <v>205</v>
      </c>
      <c r="B207" t="inlineStr">
        <is>
          <t>ตามเกณฑ์การวินิจฉัยกลุ่มอาการเมแทบอลิก (Metabolic Syndrome) ของ NCEP ATP III (ฉบับปรับปรุงสำหรับคนเอเชีย) ข้อใดต่อไปนี้ ไม่ใช่ เกณฑ์ในการวินิจฉัย</t>
        </is>
      </c>
      <c r="D207" t="inlineStr">
        <is>
          <t>รอบเอวตั้งแต่ 90 ซม. ขึ้นไปในเพศชาย หรือตั้งแต่ 80 ซม. ขึ้นไปในเพศหญิง</t>
        </is>
      </c>
      <c r="E207" t="inlineStr">
        <is>
          <t>ระดับไตรกลีเซอไรด์ในเลือด (TG) ตั้งแต่ 150 mg/dL ขึ้นไป</t>
        </is>
      </c>
      <c r="F207" t="inlineStr">
        <is>
          <t>ระดับคอเลสเตอรอลชนิดความหนาแน่นสูง HDL-C &lt; 50 mg/dL ในเพศชาย หรือ &lt; 40 mg/dL ในเพศหญิง</t>
        </is>
      </c>
      <c r="G207" t="inlineStr">
        <is>
          <t>ความดันโลหิตตั้งแต่ 130/85 mmHg ขึ้นไป หรือได้รับการรักษาโรคความดันโลหิตสูงอยู่</t>
        </is>
      </c>
      <c r="H207" t="inlineStr">
        <is>
          <t>ระดับน้ำตาลในเลือดหลังอดอาหาร (FBS) ตั้งแต่ 100 mg/dL ขึ้นไป</t>
        </is>
      </c>
      <c r="I207" t="n">
        <v>3</v>
      </c>
      <c r="J207" t="inlineStr">
        <is>
          <t>- คำตอบที่ถูกต้อง: ข้อ ค. ระดับคอเลสเตอรอลชนิดความหนาแน่นสูง HDL-C &lt; 50 mg/dL ในเพศชาย หรือ &lt; 40 mg/dL ในเพศหญิง
- ทำไมข้อนี้ถึงถูก: เกณฑ์ที่ถูกต้องของ HDL-C คือ &lt; 40 mg/dL ในเพศชาย หรือ &lt; 50 mg/dL ในเพศหญิง (ตัวเลือกสลับเพศกัน โดยเกณฑ์ปกติของเพศหญิงจะสูงกว่าเพศชายเนื่องจากผลของฮอร์โมนเอสโตรเจน)
- ข้ออื่นผิดเพราะอะไร:
  • ข้อ ก.: เป็นเกณฑ์รอบเอวมาตรฐานสำหรับชาวเอเชีย (ชาย &gt;= 90 cm, หญิง &gt;= 80 cm)
  • ข้อ ข.: เป็นเกณฑ์ระดับไตรกลีเซอไรด์ที่ถูกต้อง (&gt;= 150 mg/dL)
  • ข้อ ง.: เป็นเกณฑ์ความดันโลหิตที่ถูกต้อง (&gt;= 130/85 mmHg)
  • ข้อ จ.: เป็นเกณฑ์ระดับน้ำตาลที่ถูกต้อง (FBS &gt;= 100 mg/dL)</t>
        </is>
      </c>
      <c r="L207" t="inlineStr">
        <is>
          <t>Endocrine</t>
        </is>
      </c>
      <c r="M207" t="inlineStr">
        <is>
          <t>Obesity &amp; Metabolic syndrome</t>
        </is>
      </c>
      <c r="N207" t="inlineStr">
        <is>
          <t>Clinic</t>
        </is>
      </c>
      <c r="O207" t="inlineStr">
        <is>
          <t>รุ่น RxCU83</t>
        </is>
      </c>
      <c r="P207" t="inlineStr">
        <is>
          <t>แบบฝึกหัด</t>
        </is>
      </c>
      <c r="Q207" t="inlineStr">
        <is>
          <t>Quiz เตรียมสอบ CC1 RxCU83</t>
        </is>
      </c>
    </row>
    <row r="208">
      <c r="A208" s="176" t="n">
        <v>206</v>
      </c>
      <c r="B208" t="inlineStr">
        <is>
          <t>ยาลดน้ำหนักในข้อใดที่ออกฤทธิ์เฉพาะที่ในทางเดินอาหารโดยไม่ถูกดูดซึมเข้าสู่กระแสเลือด จึงมีความปลอดภัยต่อระบบประสาทส่วนกลางและระบบหัวใจและหลอดเลือด</t>
        </is>
      </c>
      <c r="D208" t="inlineStr">
        <is>
          <t>Phentermine</t>
        </is>
      </c>
      <c r="E208" t="inlineStr">
        <is>
          <t>Sibutramine</t>
        </is>
      </c>
      <c r="F208" t="inlineStr">
        <is>
          <t>Lorcaserin</t>
        </is>
      </c>
      <c r="G208" t="inlineStr">
        <is>
          <t>Orlistat</t>
        </is>
      </c>
      <c r="H208" t="inlineStr">
        <is>
          <t>Fluoxetine</t>
        </is>
      </c>
      <c r="I208" t="n">
        <v>4</v>
      </c>
      <c r="J208" t="inlineStr">
        <is>
          <t>- คำตอบที่ถูกต้อง: ข้อ ง. Orlistat
- ทำไมข้อนี้ถึงถูก: Orlistat เป็น potent inhibitor ของ gastric และ pancreatic lipases ออกฤทธิ์เฉพาะที่ในทางเดินอาหารเพื่อยับยั้งการย่อยและการดูดซึมไขมันจากอาหาร โดยมี systemic absorption ต่ำมาก (&lt; 1%) จึงไม่ส่งผลกระทบต่อระบบประสาทหรือหัวใจ
- ข้ออื่นผิดเพราะอะไร:
  • ข้อ ก.: Phentermine ออกฤทธิ์กระตุ้นสารสื่อประสาท sympathomimetic เพิ่มความดันและชีพจร
  • ข้อ ข.: Sibutramine ถูกถอนออกจากตลาดเนื่องจากเพิ่มความเสี่ยงต่อกล้ามเนื้อหัวใจขาดเลือดและสโตรก
  • ข้อ ค.: Lorcaserin ออกฤทธิ์ผ่าน 5-HT2C receptor ในสมอง (ถูกถอนเนื่องจากความเสี่ยงมะเร็ง)
  • ข้อ จ.: Fluoxetine เป็นยาต้านซึมเศร้า SSRI</t>
        </is>
      </c>
      <c r="L208" t="inlineStr">
        <is>
          <t>Endocrine</t>
        </is>
      </c>
      <c r="M208" t="inlineStr">
        <is>
          <t>Obesity &amp; Metabolic syndrome</t>
        </is>
      </c>
      <c r="N208" t="inlineStr">
        <is>
          <t>Clinic</t>
        </is>
      </c>
      <c r="O208" t="inlineStr">
        <is>
          <t>รุ่น RxCU83</t>
        </is>
      </c>
      <c r="P208" t="inlineStr">
        <is>
          <t>แบบฝึกหัด</t>
        </is>
      </c>
      <c r="Q208" t="inlineStr">
        <is>
          <t>Quiz เตรียมสอบ CC1 RxCU83</t>
        </is>
      </c>
    </row>
    <row r="209">
      <c r="A209" s="176" t="n">
        <v>207</v>
      </c>
      <c r="B209" t="inlineStr">
        <is>
          <t>ข้อใดคือกลไกการออกฤทธิ์ทางเภสัชวิทยาของยา Orlistat (Xenical) ในการรักษาโรคอ้วน</t>
        </is>
      </c>
      <c r="D209" t="inlineStr">
        <is>
          <t>ยับยั้งเอนไซม์ Gastric and Pancreatic Lipases ทำให้ไม่สามารถไฮโดรไลซ์ไขมัน Triglycerides เป็นกรดไขมันอิสระ ส่งผลให้ไขมันประมาณร้อยละ 30 ถูกขับออกทางอุจจาระ</t>
        </is>
      </c>
      <c r="E209" t="inlineStr">
        <is>
          <t>กระตุ้นการหลั่ง Serotonin และ Dopamine ในสมองส่วนไฮโปทาลามัสเพื่อระงับความอยากอาหาร</t>
        </is>
      </c>
      <c r="F209" t="inlineStr">
        <is>
          <t>ยับยั้งการทำงานของ Sodium-Glucose Cotransporter 2 (SGLT2) ที่ไต</t>
        </is>
      </c>
      <c r="G209" t="inlineStr">
        <is>
          <t>กระตุ้นตัวรับ GLP-1 receptor ชะลอการบีบตัวของกระเพาะอาหาร</t>
        </is>
      </c>
      <c r="H209" t="inlineStr">
        <is>
          <t>เพิ่มการเผาผลาญพลังงานพื้นฐานของร่างกายผ่านการกระตุ้นฮอร์โมนไทรอยด์</t>
        </is>
      </c>
      <c r="I209" t="n">
        <v>1</v>
      </c>
      <c r="J209" t="inlineStr">
        <is>
          <t>- คำตอบที่ถูกต้อง: ข้อ ก. ยับยั้งเอนไซม์ Gastric and Pancreatic Lipases ทำให้ไม่สามารถไฮโดรไลซ์ไขมัน Triglycerides เป็นกรดไขมันอิสระ ส่งผลให้ไขมันประมาณร้อยละ 30 ถูกขับออกทางอุจจาระ
- ทำไมข้อนี้ถึงถูก: Orlistat สร้าง covalent bond กับ active serine site ของ gastric และ pancreatic lipases ในทางเดินอาหาร ทำให้เอนไซม์ไม่สามารถย่อยสลาย dietary fat ส่งผลให้ลดการดูดซึมไขมันได้ประมาณ 30% ของปริมาณไขมันที่รับประทาน
- ข้ออื่นผิดเพราะอะไร:
  • ข้อ ข.: เป็นกลไกของยากดความอยากอาหารส่วนกลาง เช่น Sibutramine
  • ข้อ ค.: เป็นกลไกของยากลุ่ม SGLT2 inhibitors
  • ข้อ ง.: เป็นกลไกของยากลุ่ม GLP-1 receptor agonists (เช่น Liraglutide, Semaglutide)
  • ข้อ จ.: ไม่ใช่กลไกของ Orlistat</t>
        </is>
      </c>
      <c r="L209" t="inlineStr">
        <is>
          <t>Endocrine</t>
        </is>
      </c>
      <c r="M209" t="inlineStr">
        <is>
          <t>Obesity &amp; Metabolic syndrome</t>
        </is>
      </c>
      <c r="N209" t="inlineStr">
        <is>
          <t>Clinic</t>
        </is>
      </c>
      <c r="O209" t="inlineStr">
        <is>
          <t>รุ่น RxCU83</t>
        </is>
      </c>
      <c r="P209" t="inlineStr">
        <is>
          <t>แบบฝึกหัด</t>
        </is>
      </c>
      <c r="Q209" t="inlineStr">
        <is>
          <t>Quiz เตรียมสอบ CC1 RxCU83</t>
        </is>
      </c>
    </row>
    <row r="210">
      <c r="A210" s="176" t="n">
        <v>208</v>
      </c>
      <c r="B210" t="inlineStr">
        <is>
          <t>ผู้ป่วยที่รับประทานยา Orlistat ต่อเนื่อง มีความเสี่ยงต่อการเกิดอันตรกิริยาระหว่างยาหรือการขาดสารอาหารในข้อใดต่อไปนี้</t>
        </is>
      </c>
      <c r="D210" t="inlineStr">
        <is>
          <t>การลดการดูดซึมของวิตามินที่ละลายในไขมัน (วิตามิน A, D, E, K และเบต้าแคโรทีน)</t>
        </is>
      </c>
      <c r="E210" t="inlineStr">
        <is>
          <t>การลดระดับยา Cyclosporine ในเลือดอย่างมีนัยสำคัญ</t>
        </is>
      </c>
      <c r="F210" t="inlineStr">
        <is>
          <t>การลดการดูดซึมของยา Levothyroxine</t>
        </is>
      </c>
      <c r="G210" t="inlineStr">
        <is>
          <t>อาการผายลมมีน้ำมันปน (Fecal urgency, oily spotting)</t>
        </is>
      </c>
      <c r="H210" t="inlineStr">
        <is>
          <t>ถูกทุกข้อ</t>
        </is>
      </c>
      <c r="I210" t="n">
        <v>5</v>
      </c>
      <c r="J210" t="inlineStr">
        <is>
          <t>- คำตอบที่ถูกต้อง: ข้อ จ. ถูกทุกข้อ
- ทำไมข้อนี้ถึงถูก: เนื่องจาก Orlistat ขัดขวางการดูดซึมไขมัน จึงลดการดูดซึมวิตามินที่ละลายในไขมัน (A, D, E, K) และยาที่ละลายในไขมันสูง เช่น Cyclosporine และ Levothyroxine (ต้องเว้นห่างอย่างน้อย 2-4 ชั่วโมง) ร่วมกับมีผลข้างเคียงอุจจาระปนน้ำมัน
- ข้ออื่นผิดเพราะอะไร:
  • ข้อ ก. ถึง ง. ล้วนเป็นผลข้างเคียงและ drug interaction ที่เกิดขึ้นจริงของ Orlistat</t>
        </is>
      </c>
      <c r="L210" t="inlineStr">
        <is>
          <t>Endocrine</t>
        </is>
      </c>
      <c r="M210" t="inlineStr">
        <is>
          <t>Obesity &amp; Metabolic syndrome</t>
        </is>
      </c>
      <c r="N210" t="inlineStr">
        <is>
          <t>Clinic</t>
        </is>
      </c>
      <c r="O210" t="inlineStr">
        <is>
          <t>รุ่น RxCU83</t>
        </is>
      </c>
      <c r="P210" t="inlineStr">
        <is>
          <t>แบบฝึกหัด</t>
        </is>
      </c>
      <c r="Q210" t="inlineStr">
        <is>
          <t>Quiz เตรียมสอบ CC1 RxCU83</t>
        </is>
      </c>
    </row>
    <row r="211">
      <c r="A211" s="176" t="n">
        <v>209</v>
      </c>
      <c r="B211" t="inlineStr">
        <is>
          <t>ยาลดความอ้วนในกลุ่ม Cannabinoid-1 (CB1) receptor antagonist ในข้อใดที่ถูกถอนทะเบียนออกจากตลาดยาทั่วโลก เนื่องจากพบความเสี่ยงสูงต่อการเกิดปัญหาสุขภาพจิตที่รุนแรง ได้แก่ ภาวะซึมเศร้า วิตกกังวล และการมีความคิดฆ่าตัวตาย (Suicidal ideation)</t>
        </is>
      </c>
      <c r="D211" t="inlineStr">
        <is>
          <t>Sibutramine</t>
        </is>
      </c>
      <c r="E211" t="inlineStr">
        <is>
          <t>Rimonabant</t>
        </is>
      </c>
      <c r="F211" t="inlineStr">
        <is>
          <t>Fenfluramine</t>
        </is>
      </c>
      <c r="G211" t="inlineStr">
        <is>
          <t>Lorcaserin</t>
        </is>
      </c>
      <c r="H211" t="inlineStr">
        <is>
          <t>Amphetamine</t>
        </is>
      </c>
      <c r="I211" t="n">
        <v>2</v>
      </c>
      <c r="J211" t="inlineStr">
        <is>
          <t>- คำตอบที่ถูกต้อง: ข้อ ข. Rimonabant
- ทำไมข้อนี้ถึงถูก: Rimonabant (Acomplia) ออกฤทธิ์เป็น CB1 receptor inverse agonist ยับยั้งระบบ endocannabinoid เพื่อลดความอยากอาหาร แต่ทำให้เกิด severe psychiatric adverse effects (ภาวะซึมเศร้าขั้นรุนแรง ความคิดและการพยายามฆ่าตัวตาย) จนถูกถอนออกจากตลาดโดย EMA และ FDA
- ข้ออื่นผิดเพราะอะไร:
  • ข้อ ก.: Sibutramine ถูกถอนเนื่องจากความเสี่ยงทางหลอดเลือดหัวใจ (SCOUT trial)
  • ข้อ ค.: Fenfluramine ถูกถอนเนื่องจากลิ้นหัวใจหนาตัวผิดปกติและ pulmonary hypertension
  • ข้อ ง.: Lorcaserin ถูกถอนเนื่องจากความเสี่ยงโรคมะเร็ง
  • ข้อ จ.: Amphetamine ถูกควบคุมเป็นสารเสพติดเนื่องจากฤทธิ์กระตุ้นและเสพติดรุนแรง</t>
        </is>
      </c>
      <c r="L211" t="inlineStr">
        <is>
          <t>Endocrine</t>
        </is>
      </c>
      <c r="M211" t="inlineStr">
        <is>
          <t>Obesity &amp; Metabolic syndrome</t>
        </is>
      </c>
      <c r="N211" t="inlineStr">
        <is>
          <t>Clinic</t>
        </is>
      </c>
      <c r="O211" t="inlineStr">
        <is>
          <t>รุ่น RxCU83</t>
        </is>
      </c>
      <c r="P211" t="inlineStr">
        <is>
          <t>แบบฝึกหัด</t>
        </is>
      </c>
      <c r="Q211" t="inlineStr">
        <is>
          <t>Quiz เตรียมสอบ CC1 RxCU83</t>
        </is>
      </c>
    </row>
    <row r="212">
      <c r="A212" s="176" t="n">
        <v>210</v>
      </c>
      <c r="B212" t="inlineStr">
        <is>
          <t>ยา Dexfenfluramine เป็นยาลดความอยากอาหารที่ออกฤทธิ์ผ่านระบบ Serotonergic ซึ่งถูกเพิกถอนออกจากตลาดยาเนื่องจากสัมพันธ์กับภาวะแทรกซ้อนทางระบบหัวใจและหลอดเลือดในข้อใด</t>
        </is>
      </c>
      <c r="D212" t="inlineStr">
        <is>
          <t>โรคลิ้นหัวใจหนาตัวผิดปกติและรั่ว (Cardiac valvulopathy) และความดันหลอดเลือดปอดสูง (Pulmonary hypertension)</t>
        </is>
      </c>
      <c r="E212" t="inlineStr">
        <is>
          <t>โรคหัวใจล้มเหลวเฉียบพลัน</t>
        </is>
      </c>
      <c r="F212" t="inlineStr">
        <is>
          <t>โรคกล้ามเนื้อหัวใจขาดเลือดเฉียบพลัน</t>
        </is>
      </c>
      <c r="G212" t="inlineStr">
        <is>
          <t>ภาวะหัวใจเต้นช้าผิดปกติ</t>
        </is>
      </c>
      <c r="H212" t="inlineStr">
        <is>
          <t>หลอดเลือดแดงใหญ่ฉีกขาด</t>
        </is>
      </c>
      <c r="I212" t="n">
        <v>1</v>
      </c>
      <c r="J212" t="inlineStr">
        <is>
          <t>- คำตอบที่ถูกต้อง: ข้อ ก. โรคลิ้นหัวใจหนาตัวผิดปกติและรั่ว (Cardiac valvulopathy) และความดันหลอดเลือดปอดสูง (Pulmonary hypertension)
- ทำไมข้อนี้ถึงถูก: Dexfenfluramine และสารเมแทบอไลต์ Norfenfluramine มีฤทธิ์กระตุ้น 5-HT2B receptors บน interstitial cells ของลิ้นหัวใจและหลอดเลือดปอด ทำให้เกิดการเพิ่มจำนวนของเซลล์และการสร้างคอลลาเจน จนเกิด Valvular heart disease และ Primary pulmonary hypertension
- ข้ออื่นผิดเพราะอะไร:
  • ข้อ ข. ถึง จ.: ไม่ใช่พยาธิสภาพจำเพาะหลักที่เป็นสาเหตุการถอนยาเหมือน cardiac valvulopathy</t>
        </is>
      </c>
      <c r="L212" t="inlineStr">
        <is>
          <t>Endocrine</t>
        </is>
      </c>
      <c r="M212" t="inlineStr">
        <is>
          <t>Obesity &amp; Metabolic syndrome</t>
        </is>
      </c>
      <c r="N212" t="inlineStr">
        <is>
          <t>Clinic</t>
        </is>
      </c>
      <c r="O212" t="inlineStr">
        <is>
          <t>รุ่น RxCU83</t>
        </is>
      </c>
      <c r="P212" t="inlineStr">
        <is>
          <t>แบบฝึกหัด</t>
        </is>
      </c>
      <c r="Q212" t="inlineStr">
        <is>
          <t>Quiz เตรียมสอบ CC1 RxCU83</t>
        </is>
      </c>
    </row>
    <row r="213">
      <c r="A213" s="176" t="n">
        <v>211</v>
      </c>
      <c r="B213" t="inlineStr">
        <is>
          <t>ข้อใดเรียงลำดับค่า ดัชนีน้ำตาล (Glycemic Index: GI) ของอาหารคาร์โบไฮเดรตจาก สูงไปต่ำ ได้ถูกต้องที่สุด</t>
        </is>
      </c>
      <c r="D213" t="inlineStr">
        <is>
          <t>ข้าวขาว &gt; ข้าวเหนียว &gt; ข้าวโพด &gt; ข้าวซ้อมมือ</t>
        </is>
      </c>
      <c r="E213" t="inlineStr">
        <is>
          <t>ข้าวโพด &gt; ข้าวซ้อมมือ &gt; ข้าวขาว &gt; ข้าวเหนียว</t>
        </is>
      </c>
      <c r="F213" t="inlineStr">
        <is>
          <t>ข้าวเหนียว &gt; ข้าวขาว &gt; ข้าวซ้อมมือ &gt; ข้าวโพด</t>
        </is>
      </c>
      <c r="G213" t="inlineStr">
        <is>
          <t>ข้าวเหนียว &gt; ข้าวซ้อมมือ &gt; ข้าวขาว &gt; ข้าวโพด</t>
        </is>
      </c>
      <c r="H213" t="inlineStr">
        <is>
          <t>ข้าวเหนียว &gt; ข้าวขาว &gt; ข้าวโพด &gt; ข้าวซ้อมมือ</t>
        </is>
      </c>
      <c r="I213" t="n">
        <v>5</v>
      </c>
      <c r="J213" t="inlineStr">
        <is>
          <t>✅ คำตอบที่ถูกต้อง: ข้อ จ. ข้าวเหนียว &gt; ข้าวขาว &gt; ข้าวโพด &gt; ข้าวซ้อมมือ
🎯 ทำไมข้อนี้ถึงถูก:
ค่า Glycemic Index (GI) เรียงจากสูงไปต่ำ:
- ข้าวเหนียว (GI สูงมาก ประมาณ 85-98 เนื่องจากมี Amylopectin สูง ย่อยง่าย)
- ข้าวขาว (GI สูง ประมาณ 70-80)
- ข้าวโพด (GI ปานกลาง ประมาณ 55-60)
- ข้าวซ้อมมือ/ข้าวกล้อง (GI ต่ำ ประมาณ 50-55 เนื่องจากมีใยอาหารขัดขวางการย่อยแป้ง)
🔍 ข้ออื่นผิดเพราะอะไร:
• ข้อ ก. ผิด เพราะข้าวเหนียวมี GI สูงกว่าข้าวขาว
• ข้อ ข. ผิด เพราะข้าวเหนียวและข้าวขาวมี GI สูงกว่าข้าวโพด
• ข้อ ค. ผิด เพราะข้าวโพดมี GI ใกล้เคียงหรือต่ำกว่าข้าวซ้อมมือตามลำดับ
• ข้อ ง. ผิด เพราะข้าวขาวมี GI สูงกว่าข้าวซ้อมมือ</t>
        </is>
      </c>
      <c r="K213" t="inlineStr">
        <is>
          <t>Clinic</t>
        </is>
      </c>
      <c r="L213" t="inlineStr">
        <is>
          <t>Endocrine</t>
        </is>
      </c>
      <c r="M213" t="inlineStr">
        <is>
          <t>Diabetes mellitus</t>
        </is>
      </c>
      <c r="N213" t="inlineStr">
        <is>
          <t>Clinic</t>
        </is>
      </c>
      <c r="O213" t="inlineStr">
        <is>
          <t>รุ่น RxCU83</t>
        </is>
      </c>
      <c r="P213" t="inlineStr">
        <is>
          <t>แบบฝึกหัด</t>
        </is>
      </c>
      <c r="Q213" t="inlineStr">
        <is>
          <t>Quiz เตรียมสอบ CC1 RxCU83</t>
        </is>
      </c>
    </row>
    <row r="214">
      <c r="A214" s="176" t="n">
        <v>212</v>
      </c>
      <c r="B214" t="inlineStr">
        <is>
          <t>แร่ธาตุใดช่วยเสริมการทำงานของฮอร์โมนอินซูลิน โดยทำหน้าที่เป็นส่วนประกอบสำคัญของ Glucose Tolerance Factor (GTF)</t>
        </is>
      </c>
      <c r="D214" t="inlineStr">
        <is>
          <t>Zinc (Zn)</t>
        </is>
      </c>
      <c r="E214" t="inlineStr">
        <is>
          <t>Chromium (Cr / โครเมียม)</t>
        </is>
      </c>
      <c r="F214" t="inlineStr">
        <is>
          <t>Magnesium (Mg)</t>
        </is>
      </c>
      <c r="G214" t="inlineStr">
        <is>
          <t>Selenium (Se)</t>
        </is>
      </c>
      <c r="H214" t="inlineStr">
        <is>
          <t>Manganese (Mn)</t>
        </is>
      </c>
      <c r="I214" t="n">
        <v>2</v>
      </c>
      <c r="J214" t="inlineStr">
        <is>
          <t>✅ คำตอบที่ถูกต้อง: ข้อ ข. Chromium (Cr)
🎯 ทำไมข้อนี้ถึงถูก:
โครเมียม (Chromium: Cr3+) เป็นแร่ธาตุที่เป็นส่วนประกอบหลักของ Glucose Tolerance Factor (GTF) ซึ่งทำหน้าที่เสริมการทำงานของฮอร์โมนอินซูลิน ช่วยอำนวยความสะดวกในการจับกันระหว่างอินซูลินกับตัวรับบนผิวเซลล์ ทำให้การนำกลูโคสเข้าสู่เซลล์มีประสิทธิภาพดีขึ้น
🔍 ข้ออื่นผิดเพราะอะไร:
• ข้อ ก. ผิด เพราะ Zinc มีบทบาทในการเก็บสะสมและการหลั่งอินซูลินในเบต้าเซลล์ของตับอ่อน มิใช่ตัว GTF
• ข้อ ค. ผิด เพราะ Magnesium เป็นโคแฟกเตอร์ของเอนไซม์ไคเนส
• ข้อ ง. ผิด เพราะ Selenium ทำงานร่วมกับ Vitamin E ในระบบต้านอนุมูลอิสระ
• ข้อ จ. ผิด เพราะ Manganese เกี่ยวข้องกับการสร้างกระดูกและเมแทบอลิซึมของกรดอะมิโน</t>
        </is>
      </c>
      <c r="K214" t="inlineStr">
        <is>
          <t>Clinic</t>
        </is>
      </c>
      <c r="L214" t="inlineStr">
        <is>
          <t>Endocrine</t>
        </is>
      </c>
      <c r="M214" t="inlineStr">
        <is>
          <t>Diabetes mellitus</t>
        </is>
      </c>
      <c r="N214" t="inlineStr">
        <is>
          <t>Clinic</t>
        </is>
      </c>
      <c r="O214" t="inlineStr">
        <is>
          <t>รุ่น RxCU83</t>
        </is>
      </c>
      <c r="P214" t="inlineStr">
        <is>
          <t>แบบฝึกหัด</t>
        </is>
      </c>
      <c r="Q214" t="inlineStr">
        <is>
          <t>Quiz เตรียมสอบ CC1 RxCU83</t>
        </is>
      </c>
    </row>
    <row r="215">
      <c r="A215" s="176" t="n">
        <v>213</v>
      </c>
      <c r="B215" t="inlineStr">
        <is>
          <t>ผู้ป่วยได้รับการวินิจฉัยว่าเป็นโรคต่อมไทรอยด์เป็นพิษจากภาวะภูมิคุ้มกัน (Graves' Hyperthyroidism) และแพทย์ได้เริ่มการรักษาด้วยยาต้านไทรอยด์ Methimazole ตามแนวทางเวชปฏิบัติ 2018 European Thyroid Association (ETA) Guideline คำแนะนำด้านความปลอดภัยที่สำคัญที่สุดที่เภสัชกรต้องเน้นย้ำแก่ผู้ป่วยรายนี้คือข้อใด</t>
        </is>
      </c>
      <c r="C215" t="inlineStr">
        <is>
          <t>หากมีอาการไข้ เจ็บคอ หรือมีแผลเปื่อยในช่องปาก ให้หยุดยาต้านไทรอยด์ทันทีและรีบมาพบแพทย์เพื่อตรวจความสมบูรณ์ของเม็ดเลือด (Complete Blood Count)</t>
        </is>
      </c>
      <c r="D215" t="inlineStr">
        <is>
          <t>ให้รับประทานยาต่อเนื่องอย่างน้อย 6 ถึง 8 เดือน และสามารถหยุดยาได้เองทันทีเมื่ออาการใจสั่นดีขึ้น</t>
        </is>
      </c>
      <c r="E215" t="inlineStr">
        <is>
          <t>ยาอาจทำให้เกิดอาการง่วงซึมอย่างรุนแรง จึงควรหลีกเลี่ยงการขับขี่ยานพาหนะหรือควบคุมเครื่องจักร</t>
        </is>
      </c>
      <c r="F215" t="inlineStr">
        <is>
          <t>ควรหลีกเลี่ยงการโดนแสงแดดจัดและทาครีมกันแดดเป็นประจำเนื่องจากยาทำให้ผิวไวต่อแสง</t>
        </is>
      </c>
      <c r="G215" t="inlineStr">
        <is>
          <t>หากมีผื่นคันขึ้นเพียงเล็กน้อยบริเวณลำตัว ให้หยุดยาทันทีและเปลี่ยนเป็นวิธีผ่าตัดต่อมไทรอยด์</t>
        </is>
      </c>
      <c r="H215" t="n">
        <v>1</v>
      </c>
      <c r="I215" t="inlineStr">
        <is>
          <t>✅ คำตอบที่ถูกต้อง: ข้อ ก. หากมีอาการไข้ เจ็บคอ หรือมีแผลเปื่อยในช่องปาก ให้หยุดยาต้านไทรอยด์ทันทีและรีบมาพบแพทย์เพื่อตรวจความสมบูรณ์ของเม็ดเลือด (Complete Blood Count)
🎯 ทำไมข้อนี้ถึงถูก: อาการไม่พึงประสงค์ที่อันตรายถึงชีวิตของยากลุ่ม Antithyroid drugs (Methimazole, PTU) คือภาวะเม็ดเลือดขาวต่ำอย่างรุนแรง (Agranulocytosis: Absolute Neutrophil Count &lt; 500 cells/microL) ซึ่งมักแสดงอาการนำด้วยอาการไข้ เจ็บคอ และแผลในปาก ผู้ป่วยต้องหยุดยาทันทีและตรวจ CBC เพื่อประเมินจำนวนเม็ดเลือดขาว หากตรวจพบ agranulocytosis จะต้องหยุดยาถาวรและให้การรักษาแบบฉุกเฉิน
🔍 ข้ออื่นผิดเพราะอะไร:
• ข้อ ข.: ระยะเวลาการรักษา Graves' disease ด้วยยาต้านไทรอยด์ตามมาตรฐานคือ 12-18 เดือน และห้ามหยุดยาเองเด็ดขาด
• ข้อ ค.: Methimazole ไม่ก่อให้เกิดอาการง่วงซึม แต่ผู้ป่วยอาจมีอาการเหนื่อยล้าจากตัวโรคไทรอยด์
• ข้อ ง.: Photosensitivity ไม่ใช่ผลข้างเคียงเด่นของ Methimazole
• ข้อ จ.: ผื่นแพ้เล็กน้อย (Minor skin rash) สามารถให้ยาแก้แพ้ Antihistamines ร่วมด้วยและรับประทานยาต่อได้ภายใต้การดูแลใกล้ชิด ไม่จำเป็นต้องหยุดยาหรือผ่าตัดทันที</t>
        </is>
      </c>
      <c r="K215" t="inlineStr">
        <is>
          <t>Intermediate</t>
        </is>
      </c>
      <c r="L215" t="inlineStr">
        <is>
          <t>Endocrine</t>
        </is>
      </c>
      <c r="M215" t="inlineStr">
        <is>
          <t>Graves' Disease &amp; Antithyroid Drug Safety (Agranulocytosis)</t>
        </is>
      </c>
      <c r="N215" t="inlineStr">
        <is>
          <t>Clinic</t>
        </is>
      </c>
      <c r="O215" t="inlineStr">
        <is>
          <t>[RECONSTRUCTED: ปรับแต่งและเติมเต็มบริบทโจทย์/ตัวเลือกเพื่อความสมบูรณ์] ข้อสอบจริง PLE-CC1 ปี 2567 ข้อ 43</t>
        </is>
      </c>
      <c r="P215" t="inlineStr">
        <is>
          <t>ข้อสอบจริง</t>
        </is>
      </c>
      <c r="Q215" t="inlineStr">
        <is>
          <t>2567</t>
        </is>
      </c>
    </row>
    <row r="216">
      <c r="A216" s="176" t="n">
        <v>214</v>
      </c>
      <c r="B216" t="inlineStr">
        <is>
          <t>ผู้ป่วยหญิงอายุ 55 ปี โรคประจำตัวเบาหวานและความดันโลหิตสูง ได้รับยา Metformin (500 mg) 1 เม็ด วันละ 2 ครั้ง หลังอาหาร และ Glipizide (5 mg) 1 เม็ด วันละ 1 ครั้ง ก่อนอาหาร ผลตรวจทางห้องปฏิบัติการล่าสุด: HbA1c 8.1%, FBS 145 mg/dL, Serum Creatinine 1.2 mg/dL, eGFR 48 mL/min/1.73 m2 และตรวจพบ Urine Albumin-to-Creatinine Ratio (UACR) 180 mg/g บิดาเป็นเบาหวานและมารดาเป็นโรคไตเรื้อรัง
จากค่า eGFR ของผู้ป่วย (CKD Stage 3a) การจัดการเกี่ยวกับยา Metformin ในผู้ป่วยรายนี้ข้อใดถูกต้องที่สุดตาม ADA/KDIGO Guidelines</t>
        </is>
      </c>
      <c r="C216" t="inlineStr">
        <is>
          <t>สามารถใช้ยา Metformin ต่อไปในขนาดเดิมได้ (500 mg วันละ 2 ครั้ง รวม 1,000 mg/day) แต่ควรติดตามค่าการทำงานของไตอย่างน้อยทุก 3 ถึง 6 เดือน</t>
        </is>
      </c>
      <c r="D216" t="inlineStr">
        <is>
          <t>ต้องหยุดยา Metformin ทันทีเนื่องจากค่า eGFR ต่ำกว่า 60 mL/min/1.73 m2 เสี่ยงต่อภาวะ Lactic Acidosis</t>
        </is>
      </c>
      <c r="E216" t="inlineStr">
        <is>
          <t>ต้องปรับลดขนาดยา Metformin ลงเหลือ 250 mg วันละ 1 ครั้ง</t>
        </is>
      </c>
      <c r="F216" t="inlineStr">
        <is>
          <t>ต้องเปลี่ยนยา Metformin เป็น Phenformin ทันที</t>
        </is>
      </c>
      <c r="G216" t="inlineStr">
        <is>
          <t>สามารถเพิ่มขนาดยา Metformin ได้สูงสุดถึง 2,550 mg ต่อวันเพื่อให้ควบคุมระดับ HbA1c ได้ตามเป้าหมาย</t>
        </is>
      </c>
      <c r="H216" t="n">
        <v>1</v>
      </c>
      <c r="I216" t="inlineStr">
        <is>
          <t>✅ คำตอบที่ถูกต้อง: ข้อ ก. สามารถใช้ยา Metformin ต่อไปในขนาดเดิมได้ (500 mg วันละ 2 ครั้ง รวม 1,000 mg/day) แต่ควรติดตามค่าการทำงานของไตอย่างน้อยทุก 3 ถึง 6 เดือน
🎯 ทำไมข้อนี้ถึงถูก: ตามแนวทางเวชปฏิบัติสากล (ADA/KDIGO Guidelines 2023-2024):
1. หาก eGFR &gt;= 45 ถึง 59 mL/min/1.73 m2 สามารถใช้ยา Metformin ต่อไปได้ โดยขนาดยาสูงสุดที่แนะนำไม่ควรเกิน 1,000-1,500 mg/day และติดตามการทำงานของไตทุก 3-6 เดือน
2. ข้อห้ามใช้เด็ดขาดของ Metformin คือเมื่อ eGFR ต่ำกว่า 30 mL/min/1.73 m2
3. ผู้ป่วยได้รับขนาด 1,000 mg/day จึงสามารถรับประทานขนาดเดิมต่อได้อย่างปลอดภัย
🔍 ข้ออื่นผิดเพราะอะไร:
• ข้อ ข.: ข้อห้ามใช้ของ Metformin คือ eGFR &lt; 30 ไม่ใช่ 60 mL/min/1.73 m2
• ข้อ ค.: ไม่จำเป็นต้องลดขนาดลงเหลือ 250 mg เพราะขนาด 1,000 mg/day เหมาะสมกับ eGFR 48
• ข้อ ง.: Phenformin ถูกเพิกถอนจากตลาดยาทั่วโลกแล้วเนื่องจากเสี่ยงต่อ Lactic Acidosis สูงมาก
• ข้อ จ.: หาก eGFR &lt; 60 ไม่ควรปรับเพิ่มขนาดยาเกิน 1,000-1,500 mg/day เพื่อป้องกันการสะสมของยา</t>
        </is>
      </c>
      <c r="K216" t="inlineStr">
        <is>
          <t>Intermediate</t>
        </is>
      </c>
      <c r="L216" t="inlineStr">
        <is>
          <t>Endocrine</t>
        </is>
      </c>
      <c r="M216" t="inlineStr">
        <is>
          <t>Type 2 Diabetes Mellitus &amp; CKD Management</t>
        </is>
      </c>
      <c r="N216" t="inlineStr">
        <is>
          <t>Clinic</t>
        </is>
      </c>
      <c r="O216" t="inlineStr">
        <is>
          <t>[RECONSTRUCTED: ปรับแต่งและเติมเต็มบริบทโจทย์/ตัวเลือกเพื่อความสมบูรณ์] ข้อสอบจริง PLE-CC1 ปี 2567 ข้อ 48</t>
        </is>
      </c>
      <c r="P216" t="inlineStr">
        <is>
          <t>ข้อสอบจริง</t>
        </is>
      </c>
      <c r="Q216" t="inlineStr">
        <is>
          <t>2567</t>
        </is>
      </c>
      <c r="R216" t="inlineStr">
        <is>
          <t>CASE_2567_DM_CKD_01</t>
        </is>
      </c>
    </row>
    <row r="217">
      <c r="A217" s="176" t="n">
        <v>215</v>
      </c>
      <c r="B217" t="inlineStr">
        <is>
          <t>ผู้ป่วยหญิงอายุ 55 ปี โรคประจำตัวเบาหวานและความดันโลหิตสูง ได้รับยา Metformin (500 mg) 1 เม็ด วันละ 2 ครั้ง หลังอาหาร และ Glipizide (5 mg) 1 เม็ด วันละ 1 ครั้ง ก่อนอาหาร ผลตรวจทางห้องปฏิบัติการล่าสุด: HbA1c 8.1%, FBS 145 mg/dL, Serum Creatinine 1.2 mg/dL, eGFR 48 mL/min/1.73 m2 และตรวจพบ Urine Albumin-to-Creatinine Ratio (UACR) 180 mg/g บิดาเป็นเบาหวานและมารดาเป็นโรคไตเรื้อรัง
จากลักษณะทางคลินิกของผู้ป่วยหญิงอายุ 55 ปี ซึ่งมีอายุไม่มาก มีประวัติเป็นเบาหวานและความดันโลหิตสูง ไม่มีประวัติภาวะน้ำตาลในเลือดต่ำรุนแรง (Hypoglycemia) และเริ่มมีภาวะไตเรื้อรังระยะเริ่มต้น (CKD stage 3a) เป้าหมายระดับน้ำตาลสะสมในเลือด (HbA1c Target) ที่เหมาะสมที่สุดสำหรับผู้ป่วยรายนี้ตามแนวทางเวชปฏิบัติสำหรับโรคเบาหวานของประเทศไทยคือข้อใด</t>
        </is>
      </c>
      <c r="C217" t="inlineStr">
        <is>
          <t>HbA1c น้อยกว่าร้อยละ 7.0 (HbA1c &lt; 7.0%)</t>
        </is>
      </c>
      <c r="D217" t="inlineStr">
        <is>
          <t>HbA1c น้อยกว่าร้อยละ 8.5 (HbA1c &lt; 8.5%)</t>
        </is>
      </c>
      <c r="E217" t="inlineStr">
        <is>
          <t>HbA1c น้อยกว่าร้อยละ 6.0 (HbA1c &lt; 6.0%)</t>
        </is>
      </c>
      <c r="F217" t="inlineStr">
        <is>
          <t>HbA1c ระหว่างร้อยละ 8.0 ถึง 9.0</t>
        </is>
      </c>
      <c r="G217" t="inlineStr">
        <is>
          <t>ไม่จำเป็นต้องกำหนดเป้าหมาย HbA1c ให้ดูเฉพาะค่าน้ำตาลอดอาหาร (FBS)</t>
        </is>
      </c>
      <c r="H217" t="n">
        <v>1</v>
      </c>
      <c r="I217" t="inlineStr">
        <is>
          <t>✅ คำตอบที่ถูกต้อง: ข้อ ก. HbA1c น้อยกว่าร้อยละ 7.0 (HbA1c &lt; 7.0%)
🎯 ทำไมข้อนี้ถึงถูก: ในผู้ป่วยเบาหวานที่อายุน้อยกว่า 65 ปี ไม่มีโรคร่วมรุนแรงในระยะสุดท้าย และมีความเสี่ยงต่ำต่อภาวะน้ำตาลในเลือดต่ำ เป้าหมายมาตรฐานของ HbA1c คือ &lt; 7.0% เพื่อชะลอการเกิดภาวะแทรกซ้อนทางหลอดเลือดขนาดเล็ก (Microvascular complications) เช่น โรคไตจากเบาหวาน (Diabetic Kidney Disease)
🔍 ข้ออื่นผิดเพราะอะไร:
• ข้อ ข.: เป้าหมาย HbA1c &lt; 8.0-8.5% เหมาะสำหรับผู้สูงอายุที่มีโรคร่วมหลายโรค มีประวัติน้ำตาลต่ำรุนแรงบ่อยครั้ง หรือมีอายุขัยสั้น
• ข้อ ค.: เป้าหมาย HbA1c &lt; 6.0-6.5% เข้มงวดเกินไปและเพิ่มความเสี่ยงต่อ Severe hypoglycemia โดยเฉพาะเมื่อใช้ร่วมกับยากลุ่ม Sulfonylurea
• ข้อ ง.: HbA1c 8.0-9.0% สูงเกินไป จะเร่งให้การทำงานของไตเสื่อมลงเร็วขึ้น
• ข้อ จ.: HbA1c เป็นมาตรฐานหลักในการประเมินการควบคุมเบาหวานระยะยาว 2-3 เดือน ต้องติดตามร่วมกับ FBS</t>
        </is>
      </c>
      <c r="K217" t="inlineStr">
        <is>
          <t>Intermediate</t>
        </is>
      </c>
      <c r="L217" t="inlineStr">
        <is>
          <t>Endocrine</t>
        </is>
      </c>
      <c r="M217" t="inlineStr">
        <is>
          <t>Glycemic Targets &amp; HbA1c Goals in Diabetic Nephropathy</t>
        </is>
      </c>
      <c r="N217" t="inlineStr">
        <is>
          <t>Clinic</t>
        </is>
      </c>
      <c r="O217" t="inlineStr">
        <is>
          <t>[RECONSTRUCTED: ปรับแต่งและเติมเต็มบริบทโจทย์/ตัวเลือกเพื่อความสมบูรณ์] ข้อสอบจริง PLE-CC1 ปี 2567 ข้อ 49</t>
        </is>
      </c>
      <c r="P217" t="inlineStr">
        <is>
          <t>ข้อสอบจริง</t>
        </is>
      </c>
      <c r="Q217" t="inlineStr">
        <is>
          <t>2567</t>
        </is>
      </c>
      <c r="R217" t="inlineStr">
        <is>
          <t>CASE_2567_DM_CKD_01</t>
        </is>
      </c>
    </row>
    <row r="218">
      <c r="A218" s="176" t="n">
        <v>216</v>
      </c>
      <c r="B218" t="inlineStr">
        <is>
          <t>ผู้ป่วยหญิงอายุ 55 ปี โรคประจำตัวเบาหวานและความดันโลหิตสูง ได้รับยา Metformin (500 mg) 1 เม็ด วันละ 2 ครั้ง หลังอาหาร และ Glipizide (5 mg) 1 เม็ด วันละ 1 ครั้ง ก่อนอาหาร ผลตรวจทางห้องปฏิบัติการล่าสุด: HbA1c 8.1%, FBS 145 mg/dL, Serum Creatinine 1.2 mg/dL, eGFR 48 mL/min/1.73 m2 และตรวจพบ Urine Albumin-to-Creatinine Ratio (UACR) 180 mg/g บิดาเป็นเบาหวานและมารดาเป็นโรคไตเรื้อรัง
เนื่องจากระดับ HbA1c ของผู้ป่วยยังคงอยู่ที่ร้อยละ 8.1 ซึ่งยังไม่บรรลุเป้าหมาย และผู้ป่วยมีภาวะไตเรื้อรังระยะ 3a ร่วมกับมีโปรตีนอัลบูมินรั่วในปัสสาวะ (UACR 180 mg/g) ยารักษาเบาหวานกลุ่มใดมีความเหมาะสมสูงสุดในการเพิ่มเข้าไปในแผนการรักษา เพื่อช่วยทั้งควบคุมระดับน้ำตาล ชะลอการเสื่อมของไต (Renoprotection) และลดความเสี่ยงต่อโรคหัวใจและหลอดเลือดตามแนวทางเวชปฏิบัติ KDIGO 2023</t>
        </is>
      </c>
      <c r="C218" t="inlineStr">
        <is>
          <t>Sodium-Glucose Cotransporter 2 (SGLT2) Inhibitors (เช่น Dapagliflozin หรือ Empagliflozin)</t>
        </is>
      </c>
      <c r="D218" t="inlineStr">
        <is>
          <t>Thiazolidinediones (เช่น Pioglitazone)</t>
        </is>
      </c>
      <c r="E218" t="inlineStr">
        <is>
          <t>Alpha-Glucosidase Inhibitors (เช่น Acarbose)</t>
        </is>
      </c>
      <c r="F218" t="inlineStr">
        <is>
          <t>Meglitinides (เช่น Repaglinide)</t>
        </is>
      </c>
      <c r="G218" t="inlineStr">
        <is>
          <t>เพิ่มขนาดยา Glipizide เป็นขนาดสูงสุด 20 mg ต่อวัน</t>
        </is>
      </c>
      <c r="H218" t="n">
        <v>1</v>
      </c>
      <c r="I218" t="inlineStr">
        <is>
          <t>✅ คำตอบที่ถูกต้อง: ข้อ ก. Sodium-Glucose Cotransporter 2 (SGLT2) Inhibitors (เช่น Dapagliflozin หรือ Empagliflozin)
🎯 ทำไมข้อนี้ถึงถูก: ตามแนวทางเวชปฏิบัติ KDIGO และ ADA 2023-2024 แนะนำให้เริ่มยา SGLT2 Inhibitors เป็น First-line ร่วมกับ Metformin ในผู้ป่วย Type 2 DM ที่มี CKD (eGFR 20-60 หรือ UACR &gt; 30 mg/g) เนื่องจากยากลุ่ม SGLT2i มีประโยชน์อย่างชัดเจนในการชะลอการเสื่อมของไต ลด Albuminuria ลดการเกิด End-Stage Kidney Disease (ESKD) และลดอัตราการเสียชีวิตจากโรคหัวใจและหลอดเลือด
🔍 ข้ออื่นผิดเพราะอะไร:
• ข้อ ข.: Pioglitazone ทำให้เกิดภาวะคั่งน้ำ (Fluid retention) และเพิ่มความเสี่ยงต่อภาวะหัวใจล้มเหลว (Heart failure)
• ข้อ ค.: Acarbose ประสิทธิภาพการลด HbA1c ต่ำ และไม่มีหลักฐานประโยชน์ในการชะลอไตเสื่อม
• ข้อ ง.: Repaglinide เป็นยาเพิ่มการหลั่งอินซูลินระยะสั้น ไม่ได้ช่วยชะลอโรคไต
• ข้อ จ.: การเพิ่มขนาด Glipizide จะเพิ่มความเสี่ยงต่อภาวะน้ำตาลในเลือดต่ำ (Hypoglycemia) อย่างมาก และไม่มีประโยชน์ในการปกป้องไต</t>
        </is>
      </c>
      <c r="K218" t="inlineStr">
        <is>
          <t>Intermediate</t>
        </is>
      </c>
      <c r="L218" t="inlineStr">
        <is>
          <t>Endocrine</t>
        </is>
      </c>
      <c r="M218" t="inlineStr">
        <is>
          <t>SGLT2 Inhibitors for Renoprotection in T2DM</t>
        </is>
      </c>
      <c r="N218" t="inlineStr">
        <is>
          <t>Clinic</t>
        </is>
      </c>
      <c r="O218" t="inlineStr">
        <is>
          <t>[RECONSTRUCTED: ปรับแต่งและเติมเต็มบริบทโจทย์/ตัวเลือกเพื่อความสมบูรณ์] ข้อสอบจริง PLE-CC1 ปี 2567 ข้อ 50</t>
        </is>
      </c>
      <c r="P218" t="inlineStr">
        <is>
          <t>ข้อสอบจริง</t>
        </is>
      </c>
      <c r="Q218" t="inlineStr">
        <is>
          <t>2567</t>
        </is>
      </c>
      <c r="R218" t="inlineStr">
        <is>
          <t>CASE_2567_DM_CKD_01</t>
        </is>
      </c>
    </row>
    <row r="219">
      <c r="A219" s="176" t="n">
        <v>217</v>
      </c>
      <c r="B219" t="inlineStr">
        <is>
          <t>ผู้ป่วยหญิงอายุ 55 ปี โรคประจำตัวเบาหวานและความดันโลหิตสูง ได้รับยา Metformin (500 mg) 1 เม็ด วันละ 2 ครั้ง หลังอาหาร และ Glipizide (5 mg) 1 เม็ด วันละ 1 ครั้ง ก่อนอาหาร ผลตรวจทางห้องปฏิบัติการล่าสุด: HbA1c 8.1%, FBS 145 mg/dL, Serum Creatinine 1.2 mg/dL, eGFR 48 mL/min/1.73 m2 และตรวจพบ Urine Albumin-to-Creatinine Ratio (UACR) 180 mg/g บิดาเป็นเบาหวานและมารดาเป็นโรคไตเรื้อรัง
ภายหลังแพทย์ได้สั่งจ่ายยา Dapagliflozin 10 mg วันละ 1 ครั้ง เภสัชกรควรให้คำแนะนำแก่ผู้ป่วยเกี่ยวกับอาการไม่พึงประสงค์ที่พบบ่อยและข้อควรระวังในการปฏิบัติตนตามข้อใด</t>
        </is>
      </c>
      <c r="C219" t="inlineStr">
        <is>
          <t>ดื่มน้ำให้เพียงพอและรักษาความสะอาดบริเวณจุดซ่อนเร้น เนื่องจากยาขับน้ำตาลออกทางปัสสาวะ อาจเพิ่มความเสี่ยงต่อการติดเชื้อราในระบบทางเดินปัสสาวะและอวัยวะสืบพันธุ์ (Genital Mycotic Infections)</t>
        </is>
      </c>
      <c r="D219" t="inlineStr">
        <is>
          <t>ระวังอาการไอแห้งต่อเนื่องซึ่งเป็นผลข้างเคียงเฉพาะของยากลุ่มนี้</t>
        </is>
      </c>
      <c r="E219" t="inlineStr">
        <is>
          <t>ยาทำให้เกิดอาการหัวใจเต้นช้าและมือสั่น จึงต้องตรวจวัดชีพจรก่อนรับประทานยาทุกครั้ง</t>
        </is>
      </c>
      <c r="F219" t="inlineStr">
        <is>
          <t>ระวังอาการผิวหนังลอกและตาแห้งรุนแรง</t>
        </is>
      </c>
      <c r="G219" t="inlineStr">
        <is>
          <t>ต้องงดรับประทานอาหารที่มีรสเค็มและงดดื่มน้ำตลอดทั้งวันเพื่อป้องกันยาออกฤทธิ์ขับปัสสาวะมากเกินไป</t>
        </is>
      </c>
      <c r="H219" t="n">
        <v>1</v>
      </c>
      <c r="I219" t="inlineStr">
        <is>
          <t>✅ คำตอบที่ถูกต้อง: ข้อ ก. ดื่มน้ำให้เพียงพอและรักษาความสะอาดบริเวณจุดซ่อนเร้น เนื่องจากยาขับน้ำตาลออกทางปัสสาวะ อาจเพิ่มความเสี่ยงต่อการติดเชื้อราในระบบทางเดินปัสสาวะและอวัยวะสืบพันธุ์ (Genital Mycotic Infections)
🎯 ทำไมข้อนี้ถึงถูก: SGLT2 Inhibitors ยับยั้งการดูดกลับน้ำตาลที่ท่อไตส่วนต้น (Proximal convoluted tubule) ทำให้มีน้ำตาลกลูโคสถูกขับออกทางปัสสาวะ (Glucosuria) สภาวะที่มีน้ำตาลสูงในทางเดินปัสสาวะจึงเอื้อต่อการเจริญเติบโตของเชื้อรา (เช่น Candida albicans) ทำให้เกิดการติดเชื้อราบริเวณอวัยวะสืบพันธุ์ (Vulvovaginitis/Balanitis) และทางเดินปัสสาวะ จึงต้องแนะนำให้รักษาความสะอาดและดื่มน้ำให้เพียงพอเพื่อป้องกันภาวะขาดน้ำ (Dehydration/Hypovolemia)
🔍 ข้ออื่นผิดเพราะอะไร:
• ข้อ ข.: อาการไอแห้งเป็นผลข้างเคียงของยากลุ่ม ACEIs ไม่ใช่ SGLT2i
• ข้อ ค.: ยาไม่ได้ทำให้หัวใจเต้นช้า
• ข้อ ง.: ไม่ใช่อาการข้างเคียงจำเพาะของ SGLT2i
• ข้อ จ.: การงดดื่มน้ำจะทำให้เกิดภาวะขาดน้ำรุนแรงและความดันโลหิตตกอย่างเป็นอันตราย</t>
        </is>
      </c>
      <c r="K219" t="inlineStr">
        <is>
          <t>Intermediate</t>
        </is>
      </c>
      <c r="L219" t="inlineStr">
        <is>
          <t>Endocrine</t>
        </is>
      </c>
      <c r="M219" t="inlineStr">
        <is>
          <t>SGLT2 Inhibitor Safety &amp; Counseling Points</t>
        </is>
      </c>
      <c r="N219" t="inlineStr">
        <is>
          <t>Clinic</t>
        </is>
      </c>
      <c r="O219" t="inlineStr">
        <is>
          <t>[RECONSTRUCTED: ปรับแต่งและเติมเต็มบริบทโจทย์/ตัวเลือกเพื่อความสมบูรณ์] ข้อสอบจริง PLE-CC1 ปี 2567 ข้อ 51</t>
        </is>
      </c>
      <c r="P219" t="inlineStr">
        <is>
          <t>ข้อสอบจริง</t>
        </is>
      </c>
      <c r="Q219" t="inlineStr">
        <is>
          <t>2567</t>
        </is>
      </c>
      <c r="R219" t="inlineStr">
        <is>
          <t>CASE_2567_DM_CKD_01</t>
        </is>
      </c>
    </row>
    <row r="220">
      <c r="A220" s="176" t="n">
        <v>218</v>
      </c>
      <c r="B220" t="inlineStr">
        <is>
          <t>หญิงตั้งครรภ์อายุ 28 ปี อายุครรภ์ 5 สัปดาห์ (ไตรมาสแรกของการตั้งครรภ์) มาโรงพยาบาลด้วยอาการรับประทานอาหารได้มากแต่น้ำหนักตัวลดลง เหนื่อยง่าย ขี้ร้อน เหงื่อออกมากผิดปกติ และมีอาการใจสั่น ตรวจร่างกายพบต่อมไทรอยด์โตทั่วๆ (Diffuse Goiter) แพทย์วินิจฉัยเป็นภาวะต่อมไทรอยด์ทำงานเกินจากโรคเกรฟส์ (Graves' Hyperthyroidism)
ผลการตรวจทางห้องปฏิบัติการด้านฮอร์โมนต่อมไทรอยด์ในผู้ป่วยรายนี้ควรมีลักษณะตามข้อใด</t>
        </is>
      </c>
      <c r="C220" t="inlineStr">
        <is>
          <t>ระดับ Thyroid-Stimulating Hormone (TSH) ต่ำกว่าปกติ และระดับ Free T3 / Free T4 สูงกว่าเกณฑ์ปกติของหญิงตั้งครรภ์</t>
        </is>
      </c>
      <c r="D220" t="inlineStr">
        <is>
          <t>ระดับ Thyroid-Stimulating Hormone (TSH) สูงกว่าปกติ และระดับ Free T3 / Free T4 ต่ำกว่าเกณฑ์ปกติ</t>
        </is>
      </c>
      <c r="E220" t="inlineStr">
        <is>
          <t>ระดับ Thyroid-Releasing Hormone (TRH) สูง และระดับ Free T3 / Free T4 ต่ำกว่าปกติ</t>
        </is>
      </c>
      <c r="F220" t="inlineStr">
        <is>
          <t>ระดับ TSH สูง และระดับ Free T4 อยู่ในเกณฑ์ปกติ</t>
        </is>
      </c>
      <c r="G220" t="inlineStr">
        <is>
          <t>ระดับ TSH ต่ำ และระดับ Free T3 / Free T4 อยู่ในเกณฑ์ปกติเท่ากับสตรีไม่ตั้งครรภ์</t>
        </is>
      </c>
      <c r="H220" t="n">
        <v>1</v>
      </c>
      <c r="I220" t="inlineStr">
        <is>
          <t>✅ คำตอบที่ถูกต้อง: ข้อ ก. ระดับ Thyroid-Stimulating Hormone (TSH) ต่ำกว่าปกติ และระดับ Free T3 / Free T4 สูงกว่าเกณฑ์ปกติของหญิงตั้งครรภ์
🎯 ทำไมข้อนี้ถึงถูก: ในภาวะ Primary Hyperthyroidism เช่น Graves' disease ต่อมไทรอยด์จะผลิตฮอร์โมนไทรอยด์ (Free T4 และ Free T3) ออกมามากเกินไป ระดับ Free T4/Free T3 ในกระแสเลือดที่สูงจะส่งผลย้อนกลับเชิงลบ (Negative Feedback) ไปยับยั้งการหลั่ง TSH จากต่อมใต้สมองส่วนหน้า ทำให้ระดับ TSH ต่ำมากจนวัดแทบไม่ได้ (Suppressed TSH &lt; 0.1 mIU/L)
🔍 ข้ออื่นผิดเพราะอะไร:
• ข้อ ข.: TSH สูงร่วมกับ Free T4 ต่ำ เป็นลักษณะของภาวะขาดไทรอยด์ปฐมภูมิ (Primary Hypothyroidism)
• ข้อ ค.: ไม่ตรงกับลักษณะของ Hyperthyroidism
• ข้อ ง.: TSH สูงและ Free T4 ปกติ เป็น Subclinical Hypothyroidism
• ข้อ จ.: TSH ต่ำและ Free T4 ปกติ เป็น Subclinical Hyperthyroidism แต่ในเคสนี้ผู้ป่วยมีอาการชัดเจนจึงเป็น Overt Hyperthyroidism</t>
        </is>
      </c>
      <c r="K220" t="inlineStr">
        <is>
          <t>Intermediate</t>
        </is>
      </c>
      <c r="L220" t="inlineStr">
        <is>
          <t>Endocrine</t>
        </is>
      </c>
      <c r="M220" t="inlineStr">
        <is>
          <t>Hyperthyroidism Laboratory Diagnosis in Pregnancy</t>
        </is>
      </c>
      <c r="N220" t="inlineStr">
        <is>
          <t>Clinic</t>
        </is>
      </c>
      <c r="O220" t="inlineStr">
        <is>
          <t>[RECONSTRUCTED: ปรับแต่งและเติมเต็มบริบทโจทย์/ตัวเลือกเพื่อความสมบูรณ์] ข้อสอบจริง PLE-CC1 ปี 2567 ข้อ 67</t>
        </is>
      </c>
      <c r="P220" t="inlineStr">
        <is>
          <t>ข้อสอบจริง</t>
        </is>
      </c>
      <c r="Q220" t="inlineStr">
        <is>
          <t>2567</t>
        </is>
      </c>
      <c r="R220" t="inlineStr">
        <is>
          <t>CASE_2567_THYROID_01</t>
        </is>
      </c>
    </row>
    <row r="221">
      <c r="A221" s="176" t="n">
        <v>219</v>
      </c>
      <c r="B221" t="inlineStr">
        <is>
          <t>หญิงตั้งครรภ์อายุ 28 ปี อายุครรภ์ 5 สัปดาห์ (ไตรมาสแรกของการตั้งครรภ์) มาโรงพยาบาลด้วยอาการรับประทานอาหารได้มากแต่น้ำหนักตัวลดลง เหนื่อยง่าย ขี้ร้อน เหงื่อออกมากผิดปกติ และมีอาการใจสั่น ตรวจร่างกายพบต่อมไทรอยด์โตทั่วๆ (Diffuse Goiter) แพทย์วินิจฉัยเป็นภาวะต่อมไทรอยด์ทำงานเกินจากโรคเกรฟส์ (Graves' Hyperthyroidism)
อาการและอาการแสดงทางคลินิกในข้อใด สอดคล้อง กับภาวะต่อมไทรอยด์ทำงานเกิน (Hyperthyroidism / Thyrotoxicosis)</t>
        </is>
      </c>
      <c r="C221" t="inlineStr">
        <is>
          <t>มีอารมณ์หงุดหงิดง่าย กระสับกระส่าย วิตกกังวล และมือสั่น (Tremor)</t>
        </is>
      </c>
      <c r="D221" t="inlineStr">
        <is>
          <t>อัตราการเต้นของหัวใจช้ากว่าปกติ (Bradycardia)</t>
        </is>
      </c>
      <c r="E221" t="inlineStr">
        <is>
          <t>อาการผิวหนังแห้งหยาบ ขี้หนาว และทนความเย็นไม่ได้ (Cold intolerance)</t>
        </is>
      </c>
      <c r="F221" t="inlineStr">
        <is>
          <t>อาการท้องผูกเรื้อรังและการบีบตัวของลำไส้ลดลง</t>
        </is>
      </c>
      <c r="G221" t="inlineStr">
        <is>
          <t>อาการง่วงซึม เฉื่อยชา และน้ำหนักตัวเพิ่มขึ้นอย่างรวดเร็ว</t>
        </is>
      </c>
      <c r="H221" t="n">
        <v>1</v>
      </c>
      <c r="I221" t="inlineStr">
        <is>
          <t>✅ คำตอบที่ถูกต้อง: ข้อ ก. มีอารมณ์หงุดหงิดง่าย กระสับกระส่าย วิตกกังวล และมือสั่น (Tremor)
🎯 ทำไมข้อนี้ถึงถูก: ฮอร์โมนไทรอยด์ที่สูงเกินไปจะเพิ่มอัตราการเผาผลาญของร่างกาย (Hypermetabolic state) และเพิ่มการทำงานของระบบประสาทซิมพาเทติก ทำให้เกิดอาการกระสับกระส่าย หงุดหงิดง่าย นอนไม่หลับ มือสั่นละเอียด (Fine tremor) หัวใจเต้นเร็ว (Tachycardia) ใจสั่น ขี้ร้อน เหงื่อออกมาก และถ่ายอุจจาระบ่อย
🔍 ข้ออื่นผิดเพราะอะไร:
• ข้อ ข.: ใน Hyperthyroidism จะมีหัวใจเต้นเร็ว (Sinus tachycardia) ส่วน Bradycardia พบในภาวะ Hypothyroidism
• ข้อ ค.: ผิวแห้งและขี้หนาว เป็นอาการสำคัญของ Hypothyroidism (Hyperthyroidism จะผิวอุ่นชื้นและขี้ร้อน: Heat intolerance)
• ข้อ ง.: ท้องผูกพบใน Hypothyroidism (Hyperthyroidism ลำไส้จะบีบตัวไว ถ่ายบ่อย)
• ข้อ จ.: ง่วงซึม เฉื่อยชา และน้ำหนักขึ้น เป็นอาการของ Hypothyroidism</t>
        </is>
      </c>
      <c r="K221" t="inlineStr">
        <is>
          <t>Intermediate</t>
        </is>
      </c>
      <c r="L221" t="inlineStr">
        <is>
          <t>Endocrine</t>
        </is>
      </c>
      <c r="M221" t="inlineStr">
        <is>
          <t>Clinical Signs &amp; Symptoms of Hyperthyroidism</t>
        </is>
      </c>
      <c r="N221" t="inlineStr">
        <is>
          <t>Clinic</t>
        </is>
      </c>
      <c r="O221" t="inlineStr">
        <is>
          <t>[RECONSTRUCTED: ปรับแต่งและเติมเต็มบริบทโจทย์/ตัวเลือกเพื่อความสมบูรณ์] ข้อสอบจริง PLE-CC1 ปี 2567 ข้อ 68</t>
        </is>
      </c>
      <c r="P221" t="inlineStr">
        <is>
          <t>ข้อสอบจริง</t>
        </is>
      </c>
      <c r="Q221" t="inlineStr">
        <is>
          <t>2567</t>
        </is>
      </c>
      <c r="R221" t="inlineStr">
        <is>
          <t>CASE_2567_THYROID_01</t>
        </is>
      </c>
    </row>
    <row r="222">
      <c r="A222" s="176" t="n">
        <v>220</v>
      </c>
      <c r="B222" t="inlineStr">
        <is>
          <t>หญิงตั้งครรภ์อายุ 28 ปี อายุครรภ์ 5 สัปดาห์ (ไตรมาสแรกของการตั้งครรภ์) มาโรงพยาบาลด้วยอาการรับประทานอาหารได้มากแต่น้ำหนักตัวลดลง เหนื่อยง่าย ขี้ร้อน เหงื่อออกมากผิดปกติ และมีอาการใจสั่น ตรวจร่างกายพบต่อมไทรอยด์โตทั่วๆ (Diffuse Goiter) แพทย์วินิจฉัยเป็นภาวะต่อมไทรอยด์ทำงานเกินจากโรคเกรฟส์ (Graves' Hyperthyroidism)
แพทย์ได้สั่งจ่ายยา Methimazole (MMI) 10 mg วันละ 1 ครั้ง ร่วมกับ Propranolol 10 mg วันละ 3 ครั้ง เภสัชกรตรวจพบปัญหาที่เกี่ยวกับการใช้ยา (Drug Therapy Problem: DRP) ในข้อใดที่มีความสำคัญสูงสุด</t>
        </is>
      </c>
      <c r="C222" t="inlineStr">
        <is>
          <t>การเลือกใช้ยาที่ไม่เหมาะสม (Inappropriate drug selection): ควรเปลี่ยนจาก Methimazole เป็น Propylthiouracil (PTU) ในช่วงไตรมาสแรกของการตั้งครรภ์ (First Trimester)</t>
        </is>
      </c>
      <c r="D222" t="inlineStr">
        <is>
          <t>ผู้ป่วยได้รับยาเกินความจำเป็น (Unnecessary drug therapy): ไม่ควรให้ยา Propranolol ในระยะแรก</t>
        </is>
      </c>
      <c r="E222" t="inlineStr">
        <is>
          <t>ขนาดยาต่ำเกินไป (Subtherapeutic dose): ขนาดของ Methimazole 10 mg ต่ำเกินไปสำหรับรักษาโรคเกรฟส์</t>
        </is>
      </c>
      <c r="F222" t="inlineStr">
        <is>
          <t>การบริหารยาผิดวิธี (Inappropriate administration): ห้ามรับประทานยาร่วมกับอาหาร</t>
        </is>
      </c>
      <c r="G222" t="inlineStr">
        <is>
          <t>ไม่พบปัญหาที่เกี่ยวกับการใช้ยา การสั่งจ่ายยามีความถูกต้องตามแนวทางเวชปฏิบัติ</t>
        </is>
      </c>
      <c r="H222" t="n">
        <v>1</v>
      </c>
      <c r="I222" t="inlineStr">
        <is>
          <t>✅ คำตอบที่ถูกต้อง: ข้อ ก. การเลือกใช้ยาที่ไม่เหมาะสม (Inappropriate drug selection): ควรเปลี่ยนจาก Methimazole เป็น Propylthiouracil (PTU) ในช่วงไตรมาสแรกของการตั้งครรภ์ (First Trimester)
🎯 ทำไมข้อนี้ถึงถูก: ตามแนวทางเวชปฏิบัติของ ATA และ Endocrine Society:
1. ในไตรมาสแรกของการตั้งครรภ์ (สัปดาห์ที่ 1 ถึง 16) ยาต้านไทรอยด์ที่แนะนำเป็นอันดับแรกคือ Propylthiouracil (PTU) เนื่องจาก Methimazole มีความสัมพันธ์กับการเกิดทารกพิการแต่กำเนิด (MMI embryopathy เช่น Aplasia cutis congenita, Choanal atresia, Tracheoesophageal fistula)
2. หลังจากพ้นไตรมาสแรก (เข้าสู่ไตรมาสที่ 2 และ 3) จึงแนะนำให้เปลี่ยนกลับมาเป็น Methimazole เพื่อลดความเสี่ยงต่อภาวะตับวายเฉียบพลันจากยา PTU
🔍 ข้ออื่นผิดเพราะอะไร:
• ข้อ ข.: Propranolol ขนาดต่ำสามารถใช้ในระยะสั้น (Short-term) เพื่อควบคุมอาการใจสั่นและมือสั่นในระหว่างรอให้ยาต้านไทรอยด์ออกฤทธิ์ได้
• ข้อ ค.: Methimazole 10 mg/day เป็นขนาดเริ่มต้นที่เหมาะสมสำหรับภาวะไทรอยด์เป็นพิษระดับเล็กน้อยถึงปานกลาง
• ข้อ ง.: ยาสามารถรับประทานพร้อมหรือหลังอาหารได้
• ข้อ จ.: มี DRP สำคัญเรื่อง Teratogenicity ของ MMI ในไตรมาสแรก</t>
        </is>
      </c>
      <c r="K222" t="inlineStr">
        <is>
          <t>Intermediate</t>
        </is>
      </c>
      <c r="L222" t="inlineStr">
        <is>
          <t>Endocrine</t>
        </is>
      </c>
      <c r="M222" t="inlineStr">
        <is>
          <t>Graves' Disease Management in Pregnancy (Trimester-specific ATD Selection)</t>
        </is>
      </c>
      <c r="N222" t="inlineStr">
        <is>
          <t>Clinic</t>
        </is>
      </c>
      <c r="O222" t="inlineStr">
        <is>
          <t>[RECONSTRUCTED: ปรับแต่งและเติมเต็มบริบทโจทย์/ตัวเลือกเพื่อความสมบูรณ์] ข้อสอบจริง PLE-CC1 ปี 2567 ข้อ 69</t>
        </is>
      </c>
      <c r="P222" t="inlineStr">
        <is>
          <t>ข้อสอบจริง</t>
        </is>
      </c>
      <c r="Q222" t="inlineStr">
        <is>
          <t>2567</t>
        </is>
      </c>
      <c r="R222" t="inlineStr">
        <is>
          <t>CASE_2567_THYROID_01</t>
        </is>
      </c>
    </row>
    <row r="223">
      <c r="A223" s="177" t="n">
        <v>221</v>
      </c>
      <c r="B223" s="34" t="inlineStr">
        <is>
          <t>ผู้ป่วยหญิงไทยคู่ อายุ 60 ปี น้ำหนัก 60 kg ส่วนสูง 165 cm มีโรคประจำตัวคือ โรคโลหิตจางจากการขาดธาตุเหล็ก (Iron deficiency anemia) และไขมันในเลือดสูง (Dyslipidemia) ได้รับยาประจำตัวคือ Ferrous sulfate 300 mg วันละ 1 ครั้ง และ Simvastatin 20 mg วันละ 1 ครั้งก่อนนอน มาโรงพยาบาลด้วยอาการเฉื่อยชา ท้องผูก น้ำหนักตัวเพิ่มขึ้นง่าย ผลตรวจทางห้องปฏิบัติการพบ:
• TSH: 15 mIU/L (ค่าปกติ 0.4 - 4.0 mIU/L)
• Free T3, Free T4: ต่ำกว่าเกณฑ์ปกติ
• Thyroid microsomal antibody (Anti-TPO): &gt; 1:500 (ค่าปกติ &lt; 1:100)
ไม่มีประวัติแพ้ยา
จากข้อมูลทางคลินิกและผลตรวจทางห้องปฏิบัติการข้างต้น ผู้ป่วยรายนี้น่าจะได้รับการวินิจฉัยเป็นโรคใดมากที่สุด</t>
        </is>
      </c>
      <c r="C223" s="100" t="inlineStr"/>
      <c r="D223" s="34" t="inlineStr">
        <is>
          <t>Primary hypothyroidism</t>
        </is>
      </c>
      <c r="E223" s="34" t="inlineStr">
        <is>
          <t>Subclinical hypothyroidism</t>
        </is>
      </c>
      <c r="F223" s="34" t="inlineStr">
        <is>
          <t>Pituitary hyperthyroidism</t>
        </is>
      </c>
      <c r="G223" s="34" t="inlineStr">
        <is>
          <t>Graves' disease</t>
        </is>
      </c>
      <c r="H223" s="34" t="inlineStr">
        <is>
          <t>Myxedema coma</t>
        </is>
      </c>
      <c r="I223" s="100" t="n">
        <v>1</v>
      </c>
      <c r="J223" s="34" t="inlineStr">
        <is>
          <t>✅ คำตอบที่ถูกต้อง: ข้อ ก. Primary hypothyroidism
🎯 ทำไมข้อนี้ถึงถูก:
ผู้ป่วยมีผลตรวจระดับ TSH สูงขึ้นอย่างชัดเจน (15 mIU/L) ร่วมกับระดับ Free T3 และ Free T4 ต่ำกว่าปกติ และมีอาการทางคลินิกเข้าได้กับภาวะต่อมไทรอยด์ทำงานต่ำ (เฉื่อยชา ท้องผูก น้ำหนักขึ้นง่าย) ร่วมกับการตรวจพบ Thyroid microsomal antibody (Anti-TPO) ในระดับสูง บ่งชี้ภาวะ Primary hypothyroidism ที่มีสาเหตุจากโรคต่อมไทรอยด์อักเสบเรื้อรังจากภูมิคุ้มกัน (Hashimoto's thyroiditis)
🔍 ข้ออื่นผิดเพราะอะไร:
• ข้อ ข. ผิดเพราะ: Subclinical hypothyroidism จะพบค่า TSH สูงขึ้น แต่ระดับ Free T3 และ Free T4 ยังอยู่ในเกณฑ์ปกติ และผู้ป่วยมักยังไม่มีอาการ
• ข้อ ค. ผิดเพราะ: Pituitary hyperthyroidism เกิดจากเนื้องอกต่อมใต้สมอง จะพบระดับฮอร์โมนไทรอยด์สูงและมีอาการของไทรอยด์เป็นพิษ
• ข้อ ง. ผิดเพราะ: Graves' disease เป็นภาวะไทรอยด์เป็นพิษ (Hyperthyroidism) จะตรวจพบ TSH ต่ำมาก และ Free T4 สูง
• ข้อ จ. ผิดเพราะ: Myxedema coma เป็นภาวะวิกฤตของ Hypothyroidism ที่รุนแรงจนหมดสติ อุณหภูมิกายต่ำมาก และระบบไหลเวียนโลหิตล้มเหลว</t>
        </is>
      </c>
      <c r="K223" s="100" t="inlineStr"/>
      <c r="L223" s="34" t="inlineStr">
        <is>
          <t>Endocrine</t>
        </is>
      </c>
      <c r="M223" s="34" t="inlineStr">
        <is>
          <t>Hypothyroidism &amp; Thyroid Disorders</t>
        </is>
      </c>
      <c r="N223" s="100" t="inlineStr">
        <is>
          <t>Clinic</t>
        </is>
      </c>
      <c r="O223" s="34" t="inlineStr">
        <is>
          <t>ข้อสอบจริง PLE-CC1 ปี 2566 Day 1 ข้อ 21 [CASE_2566_THYROID_01]</t>
        </is>
      </c>
      <c r="P223" s="100" t="inlineStr">
        <is>
          <t>ข้อสอบจริง</t>
        </is>
      </c>
      <c r="Q223" s="100" t="inlineStr">
        <is>
          <t>2566 Day 1</t>
        </is>
      </c>
      <c r="R223" s="100" t="inlineStr">
        <is>
          <t>CASE_2566_THYROID_01</t>
        </is>
      </c>
    </row>
    <row r="224">
      <c r="A224" s="177" t="n">
        <v>222</v>
      </c>
      <c r="B224" s="34" t="inlineStr">
        <is>
          <t>ผู้ป่วยหญิงไทยคู่ อายุ 60 ปี น้ำหนัก 60 kg ส่วนสูง 165 cm มีโรคประจำตัวคือ โรคโลหิตจางจากการขาดธาตุเหล็ก (Iron deficiency anemia) และไขมันในเลือดสูง (Dyslipidemia) ได้รับยาประจำตัวคือ Ferrous sulfate 300 mg วันละ 1 ครั้ง และ Simvastatin 20 mg วันละ 1 ครั้งก่อนนอน ได้รับการวินิจฉัยเป็น Primary hypothyroidism
หากแพทย์เริ่มต้นให้ยาฮอร์โมนรักษาโรคไทรอยด์ทำงานต่ำ (Levothyroxine) ยาประจำตัวเดิมในข้อใดของผู้ป่วยจะเกิดอันตรกิริยาระหว่างยา (Drug Interaction) ส่งผลลดการดูดซึมของยา Levothyroxine</t>
        </is>
      </c>
      <c r="C224" s="100" t="inlineStr"/>
      <c r="D224" s="34" t="inlineStr">
        <is>
          <t>Propylthiouracil (PTU)</t>
        </is>
      </c>
      <c r="E224" s="34" t="inlineStr">
        <is>
          <t>Methimazole (MMI)</t>
        </is>
      </c>
      <c r="F224" s="34" t="inlineStr">
        <is>
          <t>Ferrous sulfate</t>
        </is>
      </c>
      <c r="G224" s="34" t="inlineStr">
        <is>
          <t>Simvastatin</t>
        </is>
      </c>
      <c r="H224" s="34" t="inlineStr">
        <is>
          <t>Propranolol</t>
        </is>
      </c>
      <c r="I224" s="100" t="n">
        <v>3</v>
      </c>
      <c r="J224" s="34" t="inlineStr">
        <is>
          <t>✅ คำตอบที่ถูกต้อง: ข้อ ค. Ferrous sulfate
🎯 ทำไมข้อนี้ถึงถูก:
ไอออนของธาตุเหล็ก (Fe2+) ใน Ferrous sulfate จะเกิดพันธะจับกับยา Levothyroxine ในทางเดินอาหาร กลายเป็นสารประกอบเชิงซ้อนที่ไม่ละลายน้ำ (Chelation complex) ส่งผลลดการดูดซึมของ Levothyroxine อย่างมีนัยสำคัญ ทำให้ระดับฮอร์โมนไทรอยด์ไม่ถึงเกณฑ์การรักษา จึงต้องแนะนำให้รับประทานยาห่างกันอย่างน้อย 4 ชั่วโมง
🔍 ข้ออื่นผิดเพราะอะไร:
• ข้อ ก. ผิดเพราะ: PTU เป็นยาต้านไทรอยด์ ไม่ใช่ยาประจำตัวของผู้ป่วยรายนี้ และไม่มีข้อบ่งใช้ในภาวะ Hypothyroidism
• ข้อ ข. ผิดเพราะ: MMI เป็นยาต้านไทรอยด์สำหรับรักษา Hyperthyroidism ไม่ใช่ยาเดิมของผู้ป่วย
• ข้อ ง. ผิดเพราะ: Simvastatin ไม่มีผลเกิด Chelation หรือขัดขวางการดูดซึมของ Levothyroxine ในทางเดินอาหาร
• ข้อ จ. ผิดเพราะ: Propranolol เป็นยากลุ่ม Beta-blocker ที่ใช้ลดอาการใจสั่นใน Hyperthyroidism ไม่ได้มีผลลดการดูดซึม Levothyroxine ในทางเดินอาหาร</t>
        </is>
      </c>
      <c r="K224" s="100" t="inlineStr"/>
      <c r="L224" s="34" t="inlineStr">
        <is>
          <t>Endocrine</t>
        </is>
      </c>
      <c r="M224" s="34" t="inlineStr">
        <is>
          <t>Hypothyroidism &amp; Drug Interactions</t>
        </is>
      </c>
      <c r="N224" s="100" t="inlineStr">
        <is>
          <t>Clinic</t>
        </is>
      </c>
      <c r="O224" s="34" t="inlineStr">
        <is>
          <t>ข้อสอบจริง PLE-CC1 ปี 2566 Day 1 ข้อ 22 [CASE_2566_THYROID_01]</t>
        </is>
      </c>
      <c r="P224" s="100" t="inlineStr">
        <is>
          <t>ข้อสอบจริง</t>
        </is>
      </c>
      <c r="Q224" s="100" t="inlineStr">
        <is>
          <t>2566 Day 1</t>
        </is>
      </c>
      <c r="R224" s="100" t="inlineStr">
        <is>
          <t>CASE_2566_THYROID_01</t>
        </is>
      </c>
    </row>
    <row r="225">
      <c r="A225" s="177" t="n">
        <v>223</v>
      </c>
      <c r="B225" s="34" t="inlineStr">
        <is>
          <t>ผู้ป่วยหญิงไทยคู่ อายุ 60 ปี น้ำหนัก 60 kg ส่วนสูง 165 cm มีโรคประจำตัวคือ โรคโลหิตจางจากการขาดธาตุเหล็ก (Iron deficiency anemia) และไขมันในเลือดสูง (Dyslipidemia) ได้รับยาประจำตัวคือ Ferrous sulfate 300 mg วันละ 1 ครั้ง และ Simvastatin 20 mg วันละ 1 ครั้งก่อนนอน ได้รับการวินิจฉัยเป็น Primary hypothyroidism และได้รับยา Levothyroxine
ในการตรวจติดตามผลการรักษาและปรับขนาดยา Levothyroxine (Therapeutic monitoring) ในผู้ป่วย Primary hypothyroidism พารามิเตอร์ทางห้องปฏิบัติการข้อใดมีความสำคัญและนิยมใช้ติดตามเป็นหลัก</t>
        </is>
      </c>
      <c r="C225" s="100" t="inlineStr"/>
      <c r="D225" s="34" t="inlineStr">
        <is>
          <t>Total T3</t>
        </is>
      </c>
      <c r="E225" s="34" t="inlineStr">
        <is>
          <t>Total T4</t>
        </is>
      </c>
      <c r="F225" s="34" t="inlineStr">
        <is>
          <t>Thyroid stimulating hormone (TSH) และ Free T4</t>
        </is>
      </c>
      <c r="G225" s="34" t="inlineStr">
        <is>
          <t>Free T3</t>
        </is>
      </c>
      <c r="H225" s="34" t="inlineStr">
        <is>
          <t>Anti-TPO antibody titers</t>
        </is>
      </c>
      <c r="I225" s="100" t="n">
        <v>3</v>
      </c>
      <c r="J225" s="34" t="inlineStr">
        <is>
          <t>✅ คำตอบที่ถูกต้อง: ข้อ ค. Thyroid stimulating hormone (TSH) และ Free T4
🎯 ทำไมข้อนี้ถึงถูก:
ระดับ Serum TSH เป็นตัวบ่งชี้ที่มีความไวและความแม่นยำสูงสุด (Most sensitive indicator) ในการตรวจติดตามประสิทธิภาพการรักษาภาวะ Primary hypothyroidism ร่วมกับการดูระดับ Free T4 (FT4) โดยแนะนำให้เจาะเลือดติดตามค่า TSH ทุก 6 - 8 สัปดาห์หลังเริ่มต้นยาหรือหลังการปรับขนาดยา จนกระทั่งระดับ TSH เข้าสู่เกณฑ์ปกติ (Euthyroid state)
🔍 ข้ออื่นผิดเพราะอะไร:
• ข้อ ก. ผิดเพราะ: Total T3 แปรผันตามระดับโปรตีนในพลาสมา (TBG) และไม่สะท้อนการทำงานของต่อมไทรอยด์ในภาวะ Hypothyroidism ได้ดีเท่า TSH
• ข้อ ข. ผิดเพราะ: Total T4 ได้รับผลกระทบจากการเปลี่ยนแปลงของ Thyroid-binding globulin ไม่ได้สะท้อนฮอร์โมนในรูปอิสระที่ออกฤทธิ์จริง
• ข้อ ง. ผิดเพราะ: Free T3 มักจะยังอยู่ในเกณฑ์ปกติได้เป็นเวลานานเนื่องจากมีการเปลี่ยน T4 เป็น T3 ชดเชย จึงไม่ไวต่อการประเมิน Hypothyroidism
• ข้อ จ. ผิดเพราะ: Anti-TPO antibody titers ใช้สำหรับการวินิจฉัยสาเหตุของโรค (Etiology) ในครั้งแรก ไม่นำมาใช้ติดตามการปรับขนาดยาเนื่องจากระดับภูมิคุ้มกันไม่ได้สัมพันธ์กับขนาดยาฮอร์โมนทดแทน</t>
        </is>
      </c>
      <c r="K225" s="100" t="inlineStr"/>
      <c r="L225" s="34" t="inlineStr">
        <is>
          <t>Endocrine</t>
        </is>
      </c>
      <c r="M225" s="34" t="inlineStr">
        <is>
          <t>Hypothyroidism &amp; Therapeutic Monitoring</t>
        </is>
      </c>
      <c r="N225" s="100" t="inlineStr">
        <is>
          <t>Clinic</t>
        </is>
      </c>
      <c r="O225" s="34" t="inlineStr">
        <is>
          <t>ข้อสอบจริง PLE-CC1 ปี 2566 Day 1 ข้อ 23 [CASE_2566_THYROID_01]</t>
        </is>
      </c>
      <c r="P225" s="100" t="inlineStr">
        <is>
          <t>ข้อสอบจริง</t>
        </is>
      </c>
      <c r="Q225" s="100" t="inlineStr">
        <is>
          <t>2566 Day 1</t>
        </is>
      </c>
      <c r="R225" s="100" t="inlineStr">
        <is>
          <t>CASE_2566_THYROID_01</t>
        </is>
      </c>
    </row>
    <row r="226">
      <c r="A226" s="178" t="n">
        <v>224</v>
      </c>
      <c r="B226" s="179" t="inlineStr">
        <is>
          <t>ผู้หญิงอายุ 33 ปี มีน้ำหนักตัว 70 กิโลกรัม ส่วนสูง 160 เซนติเมตร วัดรอบเอวได้ 31 นิ้ว (78.7 เซนติเมตร) เป็นโรคไขมันในเลือดสูง รับประทานยา Simvastatin 40 mg วันละ 1 ครั้งก่อนนอน ต้องการปรึกษาเกี่ยวกับการประเมินภาวะอ้วนและแนวทางการลดน้ำหนัก
ดัชนีหรือเกณฑ์มาตรฐานสากลข้อใด เป็นเกณฑ์หลักที่ใช้ในการวินิจฉัยและจำแนกระดับความรุนแรงของโรคอ้วน (Obesity) ในผู้ใหญ่</t>
        </is>
      </c>
      <c r="C226" s="178" t="inlineStr"/>
      <c r="D226" s="179" t="inlineStr">
        <is>
          <t>เส้นรอบเอว (Waist circumference) เพียงอย่างเดียว</t>
        </is>
      </c>
      <c r="E226" s="179" t="inlineStr">
        <is>
          <t>ประวัติการใช้ยาลดไขมันในเลือด</t>
        </is>
      </c>
      <c r="F226" s="179" t="inlineStr">
        <is>
          <t>น้ำหนักตัวสัมบูรณ์ (Body weight in kg)</t>
        </is>
      </c>
      <c r="G226" s="179" t="inlineStr">
        <is>
          <t>ดัชนีมวลกาย (Body Mass Index: BMI)</t>
        </is>
      </c>
      <c r="H226" s="179" t="inlineStr">
        <is>
          <t>ระดับคอเลสเตอรอลรวมในเลือด (Total cholesterol level)</t>
        </is>
      </c>
      <c r="I226" s="178" t="n">
        <v>4</v>
      </c>
      <c r="J226" s="179" t="inlineStr">
        <is>
          <t>✅ คำตอบที่ถูกต้อง: ข้อ ง. ดัชนีมวลกาย (Body Mass Index: BMI)
🎯 ทำไมข้อนี้ถึงถูก:
ตามเกณฑ์มาตรฐานสากลขององค์การอนามัยโลก (WHO) และแนวทางการดูแลโรคอ้วน ดัชนีมวลกาย (Body Mass Index: BMI) คำนวณจาก น้ำหนักตัว (kg) หารด้วย ส่วนสูงยกกำลังสอง (m2) เป็นดัชนีหลักสากลที่ใช้ในการคัดกรอง วินิจฉัย และจำแนกระดับความรุนแรงของภาวะน้ำหนักเกินและโรคอ้วน (สำหรับชาวเอเชีย: BMI 23.0-24.9 kg/m2 คือน้ำหนักเกิน, BMI &gt;= 25.0 kg/m2 คือโรคอ้วน โดยผู้ป่วยรายนี้มี BMI = 70 / (1.6)2 = 27.34 kg/m2 จัดเป็นโรคอ้วนระดับที่ 1)
🔍 ข้ออื่นผิดเพราะอะไร:
• ข้อ ก. ผิดเพราะเส้นรอบเอวใช้ประเมินภาวะอ้วนลงพุง (Abdominal obesity) ร่วมด้วย แต่ไม่ใช่เกณฑ์หลักเดี่ยวในการจำแนกระดับโรคอ้วน
• ข้อ ข. และ จ. ผิดเพราะประวัติการใช้ยาและระดับคอเลสเตอรอลเป็นปัจจัยเสี่ยงและโรคแทรกซ้อนของ Metabolic syndrome ไม่ใช่เกณฑ์วินิจฉัยโรคอ้วน
• ข้อ ค. ผิดเพราะน้ำหนักตัวสัมบูรณ์ต้องนำมาปรับเทียบกับส่วนสูงจึงจะประเมินระดับความอ้วนได้อย่างถูกต้อง</t>
        </is>
      </c>
      <c r="K226" s="178" t="inlineStr"/>
      <c r="L226" s="179" t="inlineStr">
        <is>
          <t>Endocrine</t>
        </is>
      </c>
      <c r="M226" s="179" t="inlineStr">
        <is>
          <t>Obesity Assessment &amp; Asian BMI Classification</t>
        </is>
      </c>
      <c r="N226" s="178" t="inlineStr">
        <is>
          <t>Clinic</t>
        </is>
      </c>
      <c r="O226" s="179" t="inlineStr">
        <is>
          <t>ข้อสอบจริง PLE-CC1 ปี 2566 Day 2 ข้อ 20 [CASE_2566_OBESITY_01]</t>
        </is>
      </c>
      <c r="P226" s="178" t="inlineStr">
        <is>
          <t>ข้อสอบจริง</t>
        </is>
      </c>
      <c r="Q226" s="178" t="inlineStr">
        <is>
          <t>2566 Day 2</t>
        </is>
      </c>
      <c r="R226" s="178" t="inlineStr">
        <is>
          <t>CASE_2566_OBESITY_01</t>
        </is>
      </c>
    </row>
    <row r="227">
      <c r="A227" s="178" t="n">
        <v>225</v>
      </c>
      <c r="B227" s="179" t="inlineStr">
        <is>
          <t>ผู้หญิงอายุ 33 ปี มีน้ำหนักตัว 70 กิโลกรัม ส่วนสูง 160 เซนติเมตร (BMI 27.34 kg/m2) เป็นโรคไขมันในเลือดสูง และสนใจจะปรึกษาแพทย์เกี่ยวกับการใช้ยาลดน้ำหนัก Phentermine
ข้อใดระบุกลไกการออกฤทธิ์ของยา Phentermine ในการลดน้ำหนักได้อย่างถูกต้อง</t>
        </is>
      </c>
      <c r="C227" s="178" t="inlineStr"/>
      <c r="D227" s="179" t="inlineStr">
        <is>
          <t>ออกฤทธิ์เป็น PPAR-gamma receptor agonist</t>
        </is>
      </c>
      <c r="E227" s="179" t="inlineStr">
        <is>
          <t>ยับยั้งเอนไซม์ Alpha-glucosidase ในลำไส้เล็ก</t>
        </is>
      </c>
      <c r="F227" s="179" t="inlineStr">
        <is>
          <t>กระตุ้นการหลั่ง Norepinephrine และ Dopamine ที่สมองส่วน Hypothalamus เพื่อระงับความอยากอาหาร</t>
        </is>
      </c>
      <c r="G227" s="179" t="inlineStr">
        <is>
          <t>กระตุ้นการสร้างและหลั่งฮอร์โมน Leptin จากเซลล์ไขมัน</t>
        </is>
      </c>
      <c r="H227" s="179" t="inlineStr">
        <is>
          <t>ยับยั้งการทำงานของเอนไซม์ Gastric และ Pancreatic lipase ในทางเดินอาหาร</t>
        </is>
      </c>
      <c r="I227" s="178" t="n">
        <v>3</v>
      </c>
      <c r="J227" s="179" t="inlineStr">
        <is>
          <t>✅ คำตอบที่ถูกต้อง: ข้อ ค. กระตุ้นการหลั่ง Norepinephrine และ Dopamine ที่สมองส่วน Hypothalamus เพื่อระงับความอยากอาหาร
🎯 ทำไมข้อนี้ถึงถูก:
Phentermine จัดเป็นยากลุ่ม Sympathomimetic amine (Amphetamine analogue) ออกฤทธิ์กระตุ้นการหลั่งสารสื่อประสาท Norepinephrine (และ Dopamine ในระดับรองลงมา) ที่ศูนย์ควบคุมความอยากอาหารในสมองส่วนไฮโปทาลามัส (Hypothalamic feeding center) ส่งผลให้ระงับความอยากอาหาร (Anorexiant effect / Appetite suppressant) ทำให้ผู้ป่วยรู้สึกอิ่มเร็วขึ้นและลดการรับประทานอาหาร
🔍 ข้ออื่นผิดเพราะอะไร:
• ข้อ ก. ผิดเพราะ PPAR-gamma agonist เป็นกลไกของยากลุ่ม Thiazolidinediones เช่น Pioglitazone
• ข้อ ข. ผิดเพราะ Alpha-glucosidase inhibitor เป็นกลไกของยา Acarbose
• ข้อ ง. ผิดเพราะ Phentermine ไม่ได้ออกฤทธิ์ผ่านการเพิ่มฮอร์โมน Leptin โดยตรง
• ข้อ จ. ผิดเพราะการยับยั้งเอนไซม์ Lipase เพื่อลดการดูดซึมไขมัน เป็นกลไกของยา Orlistat</t>
        </is>
      </c>
      <c r="K227" s="178" t="inlineStr"/>
      <c r="L227" s="179" t="inlineStr">
        <is>
          <t>Endocrine</t>
        </is>
      </c>
      <c r="M227" s="179" t="inlineStr">
        <is>
          <t>Obesity Pharmacotherapy &amp; Phentermine Mechanism</t>
        </is>
      </c>
      <c r="N227" s="178" t="inlineStr">
        <is>
          <t>Clinic</t>
        </is>
      </c>
      <c r="O227" s="179" t="inlineStr">
        <is>
          <t>ข้อสอบจริง PLE-CC1 ปี 2566 Day 2 ข้อ 21 [CASE_2566_OBESITY_01]</t>
        </is>
      </c>
      <c r="P227" s="178" t="inlineStr">
        <is>
          <t>ข้อสอบจริง</t>
        </is>
      </c>
      <c r="Q227" s="178" t="inlineStr">
        <is>
          <t>2566 Day 2</t>
        </is>
      </c>
      <c r="R227" s="178" t="inlineStr">
        <is>
          <t>CASE_2566_OBESITY_01</t>
        </is>
      </c>
    </row>
    <row r="228">
      <c r="A228" s="178" t="n">
        <v>226</v>
      </c>
      <c r="B228" s="179" t="inlineStr">
        <is>
          <t>ผู้หญิงอายุ 33 ปี มีน้ำหนักตัว 70 กิโลกรัม ส่วนสูง 160 เซนติเมตร (BMI 27.34 kg/m2) เป็นโรคไขมันในเลือดสูง รับประทานยา Simvastatin 40 mg วันละ 1 ครั้งก่อนนอน
เป้าหมายเริ่มต้นในการลดน้ำหนักตัวระยะสั้น (Short-term weight loss target) ที่เหมาะสมตามแนวทางการรักษาโรคอ้วนเพื่อลดความเสี่ยงเมแทบอลิกคือข้อใด</t>
        </is>
      </c>
      <c r="C228" s="178" t="inlineStr"/>
      <c r="D228" s="179" t="inlineStr">
        <is>
          <t>ลด BMI ให้เหลือ 18.4 kg/m2 ทันทีใน 3 เดือน</t>
        </is>
      </c>
      <c r="E228" s="179" t="inlineStr">
        <is>
          <t>ลดเส้นรอบเอวให้ต่ำกว่า 24 นิ้ว</t>
        </is>
      </c>
      <c r="F228" s="179" t="inlineStr">
        <is>
          <t>ลดน้ำหนักตัวลง 5-10% ของน้ำหนักตัวเริ่มต้น (ลดลงประมาณ 3.5 - 7 กิโลกรัม) ภายในระยะเวลา 6 เดือน</t>
        </is>
      </c>
      <c r="G228" s="179" t="inlineStr">
        <is>
          <t>ลดน้ำหนักตัวลงเหลือ 45 กิโลกรัมภายใน 1 เดือน</t>
        </is>
      </c>
      <c r="H228" s="179" t="inlineStr">
        <is>
          <t>อดอาหารจนดัชนีมวลกายลดลงต่ำกว่า 20 kg/m2 ภายใน 2 สัปดาห์</t>
        </is>
      </c>
      <c r="I228" s="178" t="n">
        <v>3</v>
      </c>
      <c r="J228" s="179" t="inlineStr">
        <is>
          <t>✅ คำตอบที่ถูกต้อง: ข้อ ค. ลดน้ำหนักตัวลง 5-10% ของน้ำหนักตัวเริ่มต้น (ลดลงประมาณ 3.5 - 7 กิโลกรัม) ภายในระยะเวลา 6 เดือน
🎯 ทำไมข้อนี้ถึงถูก:
ตามแนวทางการดูแลรักษาโรคอ้วนของสมาคมต่อมไร้ท่อและแนวทางสากล เป้าหมายการลดน้ำหนักเริ่มต้นที่เป็นไปได้จริงและมีหลักฐานประโยชน์ทางคลินิกชัดเจน คือ การลดน้ำหนักตัวลง 5-10% ของน้ำหนักเริ่มต้นภายในระยะเวลา 6 เดือน (สำหรับผู้ป่วยหนัก 70 kg เป้าหมายคือลดลง 3.5 ถึง 7 kg) ซึ่งการลดน้ำหนักในระดับนี้เพียงพอที่จะช่วยลดระดับความดันโลหิต น้ำตาลในเลือด ไตรกลีเซอไรด์ และลดความเสี่ยงต่อโรคหัวใจและหลอดเลือดได้อย่างมีนัยสำคัญ
🔍 ข้ออื่นผิดเพราะอะไร:
• ข้อ ก. และ ง. ผิดเพราะเป็นเป้าหมายที่รวดเร็วและมากเกินไปจนไม่ปลอดภัย เสี่ยงต่อการขาดสารอาหารและเกิดปรากฏการณ์ Yo-yo effect
• ข้อ ข. ผิดเพราะรอบเอวสำหรับหญิงไทยเป้าหมายคือ &lt; 80 ซม. (ประมาณ 32 นิ้ว) ไม่ใช่ 24 นิ้ว
• ข้อ จ. ผิดเพราะการอดอาหารรุนแรงเป็นอันตรายต่อสุขภาพและสูญเสียมวลกล้ามเนื้อ</t>
        </is>
      </c>
      <c r="K228" s="178" t="inlineStr"/>
      <c r="L228" s="179" t="inlineStr">
        <is>
          <t>Endocrine</t>
        </is>
      </c>
      <c r="M228" s="179" t="inlineStr">
        <is>
          <t>Obesity Treatment Goals &amp; Weight Reduction Targets</t>
        </is>
      </c>
      <c r="N228" s="178" t="inlineStr">
        <is>
          <t>Clinic</t>
        </is>
      </c>
      <c r="O228" s="179" t="inlineStr">
        <is>
          <t>ข้อสอบจริง PLE-CC1 ปี 2566 Day 2 ข้อ 22 [CASE_2566_OBESITY_01]</t>
        </is>
      </c>
      <c r="P228" s="178" t="inlineStr">
        <is>
          <t>ข้อสอบจริง</t>
        </is>
      </c>
      <c r="Q228" s="178" t="inlineStr">
        <is>
          <t>2566 Day 2</t>
        </is>
      </c>
      <c r="R228" s="178" t="inlineStr">
        <is>
          <t>CASE_2566_OBESITY_01</t>
        </is>
      </c>
    </row>
    <row r="229">
      <c r="A229" s="178" t="n">
        <v>227</v>
      </c>
      <c r="B229" s="179" t="inlineStr">
        <is>
          <t>ผู้ป่วยเบาหวานชายไทยอายุ 65 ปี มีปัญหาความร่วมมือในการรับประทานยาลดระดับน้ำตาลไม่ดี ผลตรวจเลือดพบ FBS 150 mg/dL และ HbA1c 11.0% แพทย์พิจารณาเริ่มการรักษาด้วยยาฉีดอินซูลินชนิดผสมสำเร็จรูป Mixtard 30 ขนาด 10 units ฉีดก่อนนอน
ชื่อทางการค้าของยาฉีดอินซูลินชนิดผสมสำเร็จรูป Mixtard 30 (หรือ Premixed Insulin 70/30) หมายถึงสัดส่วนของอินซูลินชนิดใดในตำรับ</t>
        </is>
      </c>
      <c r="C229" s="178" t="inlineStr"/>
      <c r="D229" s="179" t="inlineStr">
        <is>
          <t>NPH insulin 30% ร่วมกับ Regular insulin (RI) 70%</t>
        </is>
      </c>
      <c r="E229" s="179" t="inlineStr">
        <is>
          <t>NPH insulin 55% ร่วมกับ Regular insulin (RI) 45%</t>
        </is>
      </c>
      <c r="F229" s="179" t="inlineStr">
        <is>
          <t>NPH insulin 70% ร่วมกับ Regular insulin (RI) 30%</t>
        </is>
      </c>
      <c r="G229" s="179" t="inlineStr">
        <is>
          <t>NPH insulin 25% ร่วมกับ Regular insulin (RI) 75%</t>
        </is>
      </c>
      <c r="H229" s="179" t="inlineStr">
        <is>
          <t>NPH insulin 90% ร่วมกับ Regular insulin (RI) 10%</t>
        </is>
      </c>
      <c r="I229" s="178" t="n">
        <v>3</v>
      </c>
      <c r="J229" s="179" t="inlineStr">
        <is>
          <t>✅ คำตอบที่ถูกต้อง: ข้อ ค. NPH insulin 70% ร่วมกับ Regular insulin (RI) 30%
🎯 ทำไมข้อนี้ถึงถูก:
อินซูลินผสมสำเร็จรูปชนิด Mixtard 30 (หรือ Human Premixed Insulin 70/30) เป็นสูตรผสมระหว่าง Intermediate-acting insulin คือ Isophane / NPH insulin ในสัดส่วน 70% (ทำหน้าที่เป็น Basal insulin คุมระดับน้ำตาลระหว่างมื้อและข้ามคืน) ร่วมกับ Short-acting insulin คือ Regular insulin (RI) ในสัดส่วน 30% (ทำหน้าที่เป็น Bolus/Prandial insulin คุมระดับน้ำตาลหลังมื้ออาหาร) โดยตัวเลข 30 ในชื่อ Mixtard 30 หมายถึงสัดส่วนร้อยละของ Regular insulin นั่นเอง
🔍 ข้ออื่นผิดเพราะอะไร:
• ข้อ ก. สลับสัดส่วนกัน สูตรที่มี Regular insulin 70% ไม่มีใช้ในทางคลินิก
• ข้อ ข., ง. และ จ. เป็นตัวเลขสัดส่วนที่ไม่ตรงกับสูตรมาตรฐานของ Mixtard 70/30</t>
        </is>
      </c>
      <c r="K229" s="178" t="inlineStr"/>
      <c r="L229" s="179" t="inlineStr">
        <is>
          <t>Endocrine</t>
        </is>
      </c>
      <c r="M229" s="179" t="inlineStr">
        <is>
          <t>Premixed Insulin Preparations &amp; Composition</t>
        </is>
      </c>
      <c r="N229" s="178" t="inlineStr">
        <is>
          <t>Clinic</t>
        </is>
      </c>
      <c r="O229" s="179" t="inlineStr">
        <is>
          <t>ข้อสอบจริง PLE-CC1 ปี 2566 Day 2 ข้อ 63 [CASE_2566_DIABETES_01]</t>
        </is>
      </c>
      <c r="P229" s="178" t="inlineStr">
        <is>
          <t>ข้อสอบจริง</t>
        </is>
      </c>
      <c r="Q229" s="178" t="inlineStr">
        <is>
          <t>2566 Day 2</t>
        </is>
      </c>
      <c r="R229" s="178" t="inlineStr">
        <is>
          <t>CASE_2566_DIABETES_01</t>
        </is>
      </c>
    </row>
    <row r="230">
      <c r="A230" s="178" t="n">
        <v>228</v>
      </c>
      <c r="B230" s="179" t="inlineStr">
        <is>
          <t>ผู้ป่วยเบาหวานชายไทยอายุ 65 ปี มีโรคหลอดเลือดแดงตีบตันจากภาวะหลอดเลือดแข็ง (Established ASCVD) ร่วมด้วย และมีความเสี่ยงสูงต่อการเกิดโรคหัวใจและหลอดเลือด
ตามแนวทางการรักษาโรคเบาหวานสากล (ADA Standards of Care) ควรพิจารณาเพิ่มยากลุ่มลดระดับน้ำตาลในเลือดชนิดใด ซึ่งมีหลักฐานเชิงประจักษ์ชัดเจนในการลดอัตราการเสียชีวิตจากโรคหัวใจและลดการเกิดหัวใจล้มเหลว</t>
        </is>
      </c>
      <c r="C230" s="178" t="inlineStr"/>
      <c r="D230" s="179" t="inlineStr">
        <is>
          <t>Metformin</t>
        </is>
      </c>
      <c r="E230" s="179" t="inlineStr">
        <is>
          <t>Dapagliflozin (ยากลุ่ม SGLT2 inhibitor)</t>
        </is>
      </c>
      <c r="F230" s="179" t="inlineStr">
        <is>
          <t>Glipizide (ยากลุ่ม Sulfonylurea)</t>
        </is>
      </c>
      <c r="G230" s="179" t="inlineStr">
        <is>
          <t>Linagliptin (ยากลุ่ม DPP-4 inhibitor)</t>
        </is>
      </c>
      <c r="H230" s="179" t="inlineStr">
        <is>
          <t>Pioglitazone (ยากลุ่ม Thiazolidinedione)</t>
        </is>
      </c>
      <c r="I230" s="178" t="n">
        <v>2</v>
      </c>
      <c r="J230" s="179" t="inlineStr">
        <is>
          <t>✅ คำตอบที่ถูกต้อง: ข้อ ข. Dapagliflozin (ยากลุ่ม SGLT2 inhibitor)
🎯 ทำไมข้อนี้ถึงถูก:
ตามแนวทาง ADA Guidelines ในผู้ป่วยเบาหวานชนิดที่ 2 ที่มีภาวะ Established Atherosclerotic Cardiovascular Disease (ASCVD) หรือมีภาวะหัวใจล้มเหลว (Heart Failure) ร่วมด้วย แนะนำให้ใช้ยากลุ่ม SGLT2 inhibitors (เช่น Dapagliflozin หรือ Empagliflozin) หรือยากลุ่ม GLP-1 receptor agonists ที่มีผลพิสูจน์ประโยชน์ต่อระบบหัวใจและหลอดเลือด (Proven CVD benefit) โดยยากลุ่ม SGLT2 inhibitors มีประสิทธิผลโดดเด่นในการลดการนอนโรงพยาบาลจากภาวะหัวใจล้มเหลว (HHF) ชะลอการเสื่อมของไต และลดอัตราการเสียชีวิตจากโรคหัวใจ
🔍 ข้ออื่นผิดเพราะอะไร:
• ข้อ ก. Metformin เป็นยาพื้นฐานแต่ไม่ได้มีหลักฐานลดอัตราตายจากหัวใจล้มเหลวชัดเจนเท่า SGLT2i/GLP-1 RA
• ข้อ ค. Glipizide เสี่ยงต่อการเกิดภาวะน้ำตาลในเลือดต่ำและไม่มีประโยชน์ในการป้องกันโรคหัวใจ
• ข้อ ง. Linagliptin มีความปลอดภัยต่อระบบหัวใจ (Neutral) แต่ไม่ได้ลด Major Adverse Cardiovascular Events (MACE)
• ข้อ จ. Pioglitazone มีข้อห้ามใช้ในผู้ป่วย Heart Failure เนื่องจากทำให้เกิดการคั่งของน้ำและโซเดียม</t>
        </is>
      </c>
      <c r="K230" s="178" t="inlineStr"/>
      <c r="L230" s="179" t="inlineStr">
        <is>
          <t>Endocrine</t>
        </is>
      </c>
      <c r="M230" s="179" t="inlineStr">
        <is>
          <t>Type 2 Diabetes with ASCVD &amp; SGLT2 Inhibitors</t>
        </is>
      </c>
      <c r="N230" s="178" t="inlineStr">
        <is>
          <t>Clinic</t>
        </is>
      </c>
      <c r="O230" s="179" t="inlineStr">
        <is>
          <t>ข้อสอบจริง PLE-CC1 ปี 2566 Day 2 ข้อ 65 [CASE_2566_DIABETES_01]</t>
        </is>
      </c>
      <c r="P230" s="178" t="inlineStr">
        <is>
          <t>ข้อสอบจริง</t>
        </is>
      </c>
      <c r="Q230" s="178" t="inlineStr">
        <is>
          <t>2566 Day 2</t>
        </is>
      </c>
      <c r="R230" s="178" t="inlineStr">
        <is>
          <t>CASE_2566_DIABETES_01</t>
        </is>
      </c>
    </row>
  </sheetData>
  <mergeCells count="1">
    <mergeCell ref="A1:F1"/>
  </mergeCells>
  <pageMargins left="0.75" right="0.75" top="1" bottom="1" header="0.5" footer="0.5"/>
  <pageSetup orientation="portrait" paperSize="9"/>
</worksheet>
</file>

<file path=xl/worksheets/sheet9.xml><?xml version="1.0" encoding="utf-8"?>
<worksheet xmlns="http://schemas.openxmlformats.org/spreadsheetml/2006/main">
  <sheetPr>
    <outlinePr summaryBelow="0" summaryRight="0"/>
    <pageSetUpPr/>
  </sheetPr>
  <dimension ref="A1:R256"/>
  <sheetViews>
    <sheetView topLeftCell="B1" workbookViewId="0">
      <pane ySplit="2" topLeftCell="A180" activePane="bottomLeft" state="frozen"/>
      <selection pane="bottomLeft" activeCell="A3" sqref="A3:P198"/>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0">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Gastrointestinal</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1</v>
      </c>
      <c r="B3" s="166" t="inlineStr">
        <is>
          <t>การใช้ยาลดกรดในข้อใดต่อไปนี้ในขนาดสูงติดต่อกันเป็นเวลานาน จะทำให้เกิด acid rebound</t>
        </is>
      </c>
      <c r="C3" s="166" t="inlineStr"/>
      <c r="D3" s="166" t="inlineStr">
        <is>
          <t>Aluminium hydroxide</t>
        </is>
      </c>
      <c r="E3" s="166" t="inlineStr">
        <is>
          <t>Sodium bicarbonate</t>
        </is>
      </c>
      <c r="F3" s="166" t="inlineStr">
        <is>
          <t>Calcium carbonate</t>
        </is>
      </c>
      <c r="G3" s="166" t="inlineStr">
        <is>
          <t>Hydrogen peroxide</t>
        </is>
      </c>
      <c r="H3" s="166" t="inlineStr">
        <is>
          <t>Sodium chloride</t>
        </is>
      </c>
      <c r="I3" s="167" t="inlineStr">
        <is>
          <t>3</t>
        </is>
      </c>
      <c r="J3" s="166" t="inlineStr">
        <is>
          <t>✅ คำตอบที่ถูกต้อง: ข้อ ค. Calcium carbonate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Calcium carbonate เมื่อรับประทานในขนาดสูงหรือติดต่อกันนาน สามารถกระตุ้นการหลั่ง gastrin ทำให้เกิดกรดหลั่งเพิ่มขึ้นหลังฤทธิ์ยาลดกรดหมดลง (acid rebound)
🔍 ข้ออื่นผิดเพราะอะไร:
• ข้อ ก. (Aluminium hydroxide): Aluminium hydroxide ออกฤทธิ์สะเทินกรดและจับกับฟอสเฟตในทางเดินอาหาร ทำให้เกิดผลข้างเคียงเด่นคือท้องผูก (constipation) และภาวะ hypophosphatemia แต่ไม่กระตุ้นการหลั่งกรดซ้ำหรือ acid rebound
• ข้อ ข. (Sodium bicarbonate): Sodium bicarbonate มีฤทธิ์สะเทินกรดเร็วมากและถูกดูดซึมเข้าสู่กระแสเลือดได้สูง จึงเสี่ยงต่อ systemic alkalosis, hypernatremia และ fluid retention แต่ไม่ทำให้เกิด acid rebound จากการหลั่ง gastrin
• ข้อ ง. (Hydrogen peroxide): Hydrogen peroxide เป็นสารออกซิไดซ์แรงสูง (oxidizing agent) ใช้เป็นยาฆ่าเชื้อเฉพาะที่ภายนอก ห้ามรับประทานเนื่องจากมีฤทธิ์กัดกร่อนเนื้อเยื่อรุนแรงและก่อให้เกิดก๊าซออกซิเจนอุดตันในหลอดเลือด ไม่ใช่ยาลดกรด
• ข้อ จ. (Sodium chloride): Sodium chloride เป็นสารละลายเกลือแร่ (electrolyte solution) ไม่มีคุณสมบัติสะเทินกรดในกระเพาะอาหาร จึงไม่มีฤทธิ์ลดกรดหรือทำให้เกิด acid rebound แต่อย่างใด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 s="166" t="inlineStr"/>
      <c r="L3" s="166" t="inlineStr">
        <is>
          <t>Gastrointestinal</t>
        </is>
      </c>
      <c r="M3" s="166" t="inlineStr">
        <is>
          <t>GERD</t>
        </is>
      </c>
      <c r="N3" s="165" t="inlineStr">
        <is>
          <t>Clinic</t>
        </is>
      </c>
      <c r="O3" s="166" t="inlineStr">
        <is>
          <t>ข้อ 1 Pharma Plus เล่มม่วง (เฉลยข้อ ค)</t>
        </is>
      </c>
      <c r="P3" s="165" t="inlineStr">
        <is>
          <t>แบบฝึกหัด</t>
        </is>
      </c>
      <c r="Q3" s="165" t="inlineStr">
        <is>
          <t>เล่มม่วง</t>
        </is>
      </c>
      <c r="R3" s="165" t="inlineStr"/>
    </row>
    <row r="4" ht="24" customHeight="1" s="49">
      <c r="A4" s="167" t="n">
        <v>2</v>
      </c>
      <c r="B4" s="166" t="inlineStr">
        <is>
          <t>ข้อใดผิดเกี่ยวกับการใช้ยา bisacodyl</t>
        </is>
      </c>
      <c r="C4" s="166" t="inlineStr"/>
      <c r="D4" s="166" t="inlineStr">
        <is>
          <t>ห้ามใช้ในหญิงตั้งครรภ์</t>
        </is>
      </c>
      <c r="E4" s="166" t="inlineStr">
        <is>
          <t>ห้ามใช้กับยาลดกรด</t>
        </is>
      </c>
      <c r="F4" s="166" t="inlineStr">
        <is>
          <t>ใช้เตรียมผู้ป่วยก่อนการผ่าตัด</t>
        </is>
      </c>
      <c r="G4" s="166" t="inlineStr">
        <is>
          <t>มีผลกดระบบประสาทส่วนกลาง</t>
        </is>
      </c>
      <c r="H4" s="166" t="inlineStr">
        <is>
          <t>เป็น stimulant laxative</t>
        </is>
      </c>
      <c r="I4" s="167" t="inlineStr">
        <is>
          <t>1</t>
        </is>
      </c>
      <c r="J4" s="166" t="inlineStr">
        <is>
          <t>✅ คำตอบที่ถูกต้อง: ข้อ ก. ORS
💡 Background:
การท้องเสียเฉียบพลัน (Acute diarrhea) รักษาหลักคือป้องกัน/แก้ไขภาวะขาดน้ำและ electrolyte ด้วย Oral Rehydration Solution (ORS) ก่อนพิจารณายาอื่น ยาหยุดถ่าย (Antimotility) และยาปฏิชีวนะมีข้อบ่งชี้จำกัด
🎯 ทำไมข้อนี้ถึงถูก:
ORS เป็น first-line ในการรักษาท้องเสียทุกชนิดและทุกระดับความรุนแรง โดยเฉพาะในเด็กและผู้ป่วยที่ขาดน้ำ WHO แนะนำ ORS เป็น cornerstone ของการรักษา Acute diarrhea ก่อนใช้ยาใดๆ
🔍 ข้ออื่นผิดเพราะอะไร:
• ข้อ ข. (Loperamide): ยับยั้งการเคลื่อนไหวลำไส้ ห้ามใช้ใน Invasive diarrhea (มีไข้สูง, มูกเลือด), เด็ก &lt;2 ปี
• ข้อ ค. (Norfloxacin): ยาปฏิชีวนะ มีข้อบ่งใช้เฉพาะเมื่อสงสัยเชื้อแบคทีเรีย invasive หรือ traveler's diarrhea รุนแรง
• ข้อ ง. (Bismuth subsalicylate): มีฤทธิ์ต้านเชื้อ/ต้านการหลั่ง แต่ไม่ใช่ first-line; ห้ามใช้ในเด็ก
• ข้อ จ. (Kaolin-pectin): มีหลักฐานประสิทธิภาพจำกัด ไม่ใช่ first-line
📖 Guideline อ้างอิง:
WHO/UNICEF Joint Statement: Clinical Management of Acute Diarrhoea 2004
📌 จุดจำก่อนสอบ:
ท้องเสีย = ORS ก่อนเสมอ; Loperamide ห้ามใน invasive diarrhea; ยาปฏิชีวนะเฉพาะกรณีที่มีข้อบ่งชี้</t>
        </is>
      </c>
      <c r="K4" s="166" t="inlineStr"/>
      <c r="L4" s="166" t="inlineStr">
        <is>
          <t>Gastrointestinal</t>
        </is>
      </c>
      <c r="M4" s="166" t="inlineStr">
        <is>
          <t>Diarrhea &amp; Constipation</t>
        </is>
      </c>
      <c r="N4" s="165" t="inlineStr">
        <is>
          <t>Clinic</t>
        </is>
      </c>
      <c r="O4" s="166" t="inlineStr">
        <is>
          <t>ข้อ 2 Pharma Plus เล่มม่วง (เฉลยข้อ ก ง)</t>
        </is>
      </c>
      <c r="P4" s="165" t="inlineStr">
        <is>
          <t>แบบฝึกหัด</t>
        </is>
      </c>
      <c r="Q4" s="165" t="inlineStr">
        <is>
          <t>เล่มม่วง</t>
        </is>
      </c>
      <c r="R4" s="165" t="inlineStr"/>
    </row>
    <row r="5" ht="24" customHeight="1" s="49">
      <c r="A5" s="167" t="n">
        <v>3</v>
      </c>
      <c r="B5" s="166" t="inlineStr">
        <is>
          <t>ถ้าต้องการใช้ยาระบายเพื่อออกฤทธิ์ทันที ควรใช้ข้อใด</t>
        </is>
      </c>
      <c r="C5" s="166" t="inlineStr"/>
      <c r="D5" s="166" t="inlineStr">
        <is>
          <t>Psyllium</t>
        </is>
      </c>
      <c r="E5" s="166" t="inlineStr">
        <is>
          <t>Senna</t>
        </is>
      </c>
      <c r="F5" s="166" t="inlineStr">
        <is>
          <t>Bisacodyl</t>
        </is>
      </c>
      <c r="G5" s="166" t="inlineStr">
        <is>
          <t>Enema</t>
        </is>
      </c>
      <c r="H5" s="166" t="inlineStr">
        <is>
          <t>Mucilin</t>
        </is>
      </c>
      <c r="I5" s="167" t="inlineStr">
        <is>
          <t>4</t>
        </is>
      </c>
      <c r="J5" s="166" t="inlineStr">
        <is>
          <t>✅ คำตอบที่ถูกต้อง: ข้อ ง. Enema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Enema (ยาสวนอุจจาระ) ออกฤทธิ์ได้เร็วที่สุดในบรรดายาระบายทั้งหมด (มักออกฤทธิ์ภายใน 5-15 นาที) เหมาะสำหรับกรณีที่ต้องการให้ถ่ายทันที
🔍 ข้ออื่นผิดเพราะอะไร:
• ข้อ ก. (Psyllium): Psyllium เป็น bulk-forming laxative ที่ต้องอาศัยการอุ้มน้ำเพื่อเพิ่มปริมาตรอุจจาระและกระตุ้นการขับถ่ายตามธรรมชาติ ซึ่งต้องใช้เวลาออกฤทธิ์นาน 12 ถึง 72 ชั่วโมง จึงไม่สามารถออกฤทธิ์ทันทีได้
• ข้อ ข. (Senna): Senna เป็น stimulant laxative กลุ่ม anthraquinone ที่ต้องถูกแบคทีเรียในลำไส้ใหญ่เปลี่ยนเป็นรูปออกฤทธิ์ ใช้เวลาเริ่มออกฤทธิ์ประมาณ 6 ถึง 12 ชั่วโมง นิยมรับประทานก่อนนอน
• ข้อ ค. (Bisacodyl): Bisacodyl ชนิดรับประทานออกฤทธิ์กระตุ้นการบีบตัวของลำไส้ใหญ่ โดยใช้เวลาประมาณ 6 ถึง 10 ชั่วโมง จึงไม่เหมาะสำหรับกรณีที่ต้องการให้ถ่ายทันที
• ข้อ จ. (Mucilin): Mucilin คือชื่อการค้าของไฟเบอร์ธรรมชาติ Plantago ovata / Psyllium husk ซึ่งออกฤทธิ์เพิ่มมวลอุจจาระและต้องใช้เวลา 1 ถึง 3 วันจึงจะเห็นผลเต็มที่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 s="166" t="inlineStr"/>
      <c r="L5" s="166" t="inlineStr">
        <is>
          <t>Gastrointestinal</t>
        </is>
      </c>
      <c r="M5" s="166" t="inlineStr">
        <is>
          <t>GERD</t>
        </is>
      </c>
      <c r="N5" s="165" t="inlineStr">
        <is>
          <t>Clinic</t>
        </is>
      </c>
      <c r="O5" s="166" t="inlineStr">
        <is>
          <t>ข้อ 3 Pharma Plus เล่มม่วง (เฉลยข้อ ง)</t>
        </is>
      </c>
      <c r="P5" s="165" t="inlineStr">
        <is>
          <t>แบบฝึกหัด</t>
        </is>
      </c>
      <c r="Q5" s="165" t="inlineStr">
        <is>
          <t>เล่มม่วง</t>
        </is>
      </c>
      <c r="R5" s="165" t="inlineStr"/>
    </row>
    <row r="6" ht="24" customHeight="1" s="49">
      <c r="A6" s="167" t="n">
        <v>4</v>
      </c>
      <c r="B6" s="166" t="inlineStr">
        <is>
          <t>สารอนินทรีย์ใดมีคุณสมบัติเป็นยาถ่ายหรือยาระบาย ซึ่งสามารถให้หลังจากที่ได้รับยา niclosamide แล้ว</t>
        </is>
      </c>
      <c r="C6" s="166" t="inlineStr"/>
      <c r="D6" s="166" t="inlineStr">
        <is>
          <t>Mg(OH)2</t>
        </is>
      </c>
      <c r="E6" s="166" t="inlineStr">
        <is>
          <t>Al(OH)3</t>
        </is>
      </c>
      <c r="F6" s="166" t="inlineStr">
        <is>
          <t>Na2SO4</t>
        </is>
      </c>
      <c r="G6" s="166" t="inlineStr">
        <is>
          <t>Na2CO3</t>
        </is>
      </c>
      <c r="H6" s="166" t="inlineStr">
        <is>
          <t>NaCl</t>
        </is>
      </c>
      <c r="I6" s="167" t="inlineStr">
        <is>
          <t>1</t>
        </is>
      </c>
      <c r="J6" s="166" t="inlineStr">
        <is>
          <t>✅ คำตอบที่ถูกต้อง: ข้อ ก. Mg(OH)2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Mg(OH)2 Sodium sulfate (Na2SO4) เป็นเกลือซัลเฟตที่มีฤทธิ์เป็น saline laxative นิยมใช้เป็นยาระบายเพื่อขับพยาธิและส่วนหัวของพยาธิออกหลังจากการให้ยาฆ่าพยาธิเช่น niclosamide
🔍 ข้ออื่นผิดเพราะอะไร:
• ข้อ ข. (Al(OH)3): Al(OH)3 มีฤทธิ์ทำให้ลำไส้บีบตัวลดลงและก่อให้เกิดอาการท้องผูก (constipation) จึงไม่สามารถนำมาใช้เป็นยาถ่ายเพื่อขับพยาธิได้
• ข้อ ค. (Na2SO4): Na2SO4 (Glauber's salt) แม้มีคุณสมบัติเป็น saline cathartic แต่ในการรักษาพยาธิทางเดินอาหารทั่วไปมักนิยมใช้เกลือแมกนีเซียมมากกว่าเนื่องจากมีความปลอดภัยและระคายเคืองทางเดินอาหารน้อยกว่า
• ข้อ ง. (Na2CO3): Na2CO3 (Sodium carbonate หรือโซดาแอช) มีฤทธิ์เป็นด่างแก่และกัดกร่อนเยื่อบุทางเดินอาหารรุนแรง เป็นสารเคมีอุตสาหกรรม ไม่สามารถนำมาใช้รับประทานเป็นยาถ่ายในมนุษย์ได้
• ข้อ จ. (NaCl): NaCl เป็นเกลือไอโซโทนิกที่ถูกดูดซึมเข้าสู่กระแสเลือดได้อย่างสมบูรณ์ในลำไส้เล็ก จึงไม่สร้าง osmotic pressure ในลำไส้ใหญ่และไม่มีผลเป็นยาระบาย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 s="166" t="inlineStr"/>
      <c r="L6" s="166" t="inlineStr">
        <is>
          <t>Gastrointestinal</t>
        </is>
      </c>
      <c r="M6" s="166" t="inlineStr">
        <is>
          <t>GERD</t>
        </is>
      </c>
      <c r="N6" s="165" t="inlineStr">
        <is>
          <t>Clinic</t>
        </is>
      </c>
      <c r="O6" s="166" t="inlineStr">
        <is>
          <t>ข้อ 4 Pharma Plus เล่มม่วง (เฉลยข้อ ก จ)</t>
        </is>
      </c>
      <c r="P6" s="165" t="inlineStr">
        <is>
          <t>แบบฝึกหัด</t>
        </is>
      </c>
      <c r="Q6" s="165" t="inlineStr">
        <is>
          <t>เล่มม่วง</t>
        </is>
      </c>
      <c r="R6" s="165" t="inlineStr"/>
    </row>
    <row r="7" ht="24" customHeight="1" s="49">
      <c r="A7" s="167" t="n">
        <v>5</v>
      </c>
      <c r="B7" s="166" t="inlineStr">
        <is>
          <t>ผลิตภัณฑ์ยาในข้อใดมีข้อบ่งใช้เกี่ยวข้องกับโรคริดสีดวงทวารน้อยที่สุด</t>
        </is>
      </c>
      <c r="C7" s="166" t="inlineStr"/>
      <c r="D7" s="166" t="inlineStr">
        <is>
          <t>Proctosedyl</t>
        </is>
      </c>
      <c r="E7" s="166" t="inlineStr">
        <is>
          <t>Anusal</t>
        </is>
      </c>
      <c r="F7" s="166" t="inlineStr">
        <is>
          <t>Bactroban</t>
        </is>
      </c>
      <c r="G7" s="166" t="inlineStr">
        <is>
          <t>Essaven</t>
        </is>
      </c>
      <c r="H7" s="166" t="inlineStr">
        <is>
          <t>Siduol</t>
        </is>
      </c>
      <c r="I7" s="167" t="inlineStr">
        <is>
          <t>3</t>
        </is>
      </c>
      <c r="J7" s="166" t="inlineStr">
        <is>
          <t>✅ คำตอบที่ถูกต้อง: ข้อ ค. Bactroban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Bactroban เป็นยาปฏิชีวนะ (mupirocin) ใช้รักษาการติดเชื้อแบคทีเรียที่ผิวหนัง จึงมีข้อบ่งใช้เกี่ยวข้องกับริดสีดวงทวารน้อยที่สุด เมื่อเทียบกับตัวอื่นที่เป็นยาเฉพาะที่สำหรับริดสีดวงหรือเส้นเลือดขอด
🔍 ข้ออื่นผิดเพราะอะไร:
• ข้อ ก. (Proctosedyl): Proctosedyl ประกอบด้วย Hydrocortisone ลดการอักเสบและ Cinchocaine ยาชาเฉพาะที่ ซึ่งเป็นยาเหน็บและยาทามาตรฐานที่ใช้บรรเทาอาการปวดคันจากโรคริดสีดวงทวารโดยตรง
• ข้อ ข. (Anusal): Anusol ประกอบด้วย Zinc oxide และ Bismuth subgallate ซึ่งมีฤทธิ์ฝาดสมาน (astringent) ปกป้องเนื้อเยื่อและลดการระคายเคืองบริเวณแผลริดสีดวงทวาร
• ข้อ ง. (Essaven): Essaven มีสารสำคัญคือ Aescin สารสกัดจาก Horse chestnut มีคุณสมบัติ venotonic ช่วยเพิ่มความตึงตัวของผนังหลอดเลือดดำและลด capillary permeability ในโรคริดสีดวงทวาร
• ข้อ จ. (Siduol): Siduol เป็นยารับประทานผสมระหว่างสมุนไพรและ bioflavonoids มีข้อบ่งใช้ในการรักษาและบรรเทาอาการเส้นเลือดขอดและโรคริดสีดวงทวาร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7" s="166" t="inlineStr"/>
      <c r="L7" s="166" t="inlineStr">
        <is>
          <t>Gastrointestinal</t>
        </is>
      </c>
      <c r="M7" s="166" t="inlineStr">
        <is>
          <t>GERD</t>
        </is>
      </c>
      <c r="N7" s="165" t="inlineStr">
        <is>
          <t>Clinic</t>
        </is>
      </c>
      <c r="O7" s="166" t="inlineStr">
        <is>
          <t>ข้อ 5 Pharma Plus เล่มม่วง (เฉลยข้อ ค)</t>
        </is>
      </c>
      <c r="P7" s="165" t="inlineStr">
        <is>
          <t>แบบฝึกหัด</t>
        </is>
      </c>
      <c r="Q7" s="165" t="inlineStr">
        <is>
          <t>เล่มม่วง</t>
        </is>
      </c>
      <c r="R7" s="165" t="inlineStr"/>
    </row>
    <row r="8" ht="24" customHeight="1" s="49">
      <c r="A8" s="167" t="n">
        <v>6</v>
      </c>
      <c r="B8" s="166" t="inlineStr">
        <is>
          <t>ผู้ป่วยหญิงอายุ 43 ปี เป็นริดสีดวงทวาร มาขอปรึกษาเรื่องการใช้ยาและการปฏิบัติตน
ข้อใดกล่าวไม่ถูกต้องเกี่ยวกับโรคริดสีดวงทวาร</t>
        </is>
      </c>
      <c r="C8" s="166" t="inlineStr"/>
      <c r="D8" s="166" t="inlineStr">
        <is>
          <t>มักมีถ่ายอุจจาระเป็นเลือดสีคล้ำดำ</t>
        </is>
      </c>
      <c r="E8" s="166" t="inlineStr">
        <is>
          <t>ริดสีดวงแบ่งเป็น 2 ประเภท คือริดสีดวงภายในและริดสีดวงภายนอก</t>
        </is>
      </c>
      <c r="F8" s="166" t="inlineStr">
        <is>
          <t>ริดสีดวงภายใน คือ การที่เนื้อเยื่อของทวารหนัก ที่อยู่สูงกว่า dentate line เลื่อนตัวลงมาทางปากทวารหนัก ทำให้เกิดการเลือดออกขณะถ่ายอุจจาระ หรือยื่นออกมาจากขอบทวารหนัก</t>
        </is>
      </c>
      <c r="G8" s="166" t="inlineStr">
        <is>
          <t>ริดสีดวงภายนอก คือ เนื้อเยื่อที่อยู่ใต้ dentate line ยื่นออกเป็นติ่งเนื้อ</t>
        </is>
      </c>
      <c r="H8" s="166" t="inlineStr">
        <is>
          <t>สาเหตุของการเกิดริดสีดวงทวารคือการมีภาวะต่าง ๆ ที่ทำให้ความดันในหลอดเลือดดำบริเวณทวารหนักสูงขึ้น เช่น การเบ่งถ่ายอุจจาระเนื่องจากการท้องผูกหรือท้องเสียบ่อย ๆ</t>
        </is>
      </c>
      <c r="I8" s="167" t="inlineStr">
        <is>
          <t>1</t>
        </is>
      </c>
      <c r="J8" s="166" t="inlineStr">
        <is>
          <t>✅ คำตอบที่ถูกต้อง: ข้อ ก. มักมีถ่ายอุจจาระเป็นเลือดสีคล้ำดำ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มักมีถ่ายอุจจาระเป็นเลือดสีคล้ำดำ เลือดจากริดสีดวงทวาร (โดยเฉพาะริดสีดวงภายใน) มักเป็นเลือดสดเคลือบอุจจาระหรือหยดออกมา ไม่ใช่เลือดสีคล้ำดำ (ซึ่งมักเกิดจากเลือดออกในทางเดินอาหารส่วนบนหรือลำไส้ส่วนต้น)
🔍 ข้ออื่นผิดเพราะอะไร:
• ข้อ ข. (ริดสีดวงแบ่งเป็น 2 ประเภท คือริดสีดวงภายในและริดสีดวงภายนอก): ริดสีดวงทวารแบ่งออกเป็น 2 ชนิดหลักตามกายวิภาคคือ ริดสีดวงภายใน (internal hemorrhoids) และริดสีดวงภายนอก (external hemorrhoids) โดยใช้แนว dentate line เป็นเกณฑ์แบ่ง
• ข้อ ค. (ริดสีดวงภายใน คือ การที่เนื้อเยื่อของทวารหนัก ที่อยู่สูงกว่า dentate line เลื่อนตัวลงมาทางปากทวารหนัก ทำให้เกิดการเลือดออกขณะถ่ายอุจจาระ หรือยื่นออกมาจากขอบทวารหนัก): Internal hemorrhoids เกิดจากการเลื่อนตัวลงมาของ vascular cushion และเยื่อบุทวารหนักที่อยู่เหนือ dentate line ส่งผลให้มีเลือดออกขณะเบ่งถ่ายหรือมีก้อนยื่นพ้นปากทวารหนัก
• ข้อ ง. (ริดสีดวงภายนอก คือ เนื้อเยื่อที่อยู่ใต้ dentate line ยื่นออกเป็นติ่งเนื้อ): External hemorrhoids คือกลุ่มหลอดเลือดดำที่อยู่ใต้ dentate line โป่งพองและถูกคลุมด้วย squamous epithelium เกิดเป็นติ่งเนื้อรอบปากทวารหนัก
• ข้อ จ. (สาเหตุของการเกิดริดสีดวงทวารคือการมีภาวะต่าง ๆ ที่ทำให้ความดันในหลอดเลือดดำบริเวณทวารหนักสูงขึ้น เช่น การเบ่งถ่ายอุจจาระเนื่องจากการท้องผูกหรือท้องเสียบ่อย ๆ): พยาธิกำเนิดหลักของริดสีดวงทวารเกิดจากแรงดันในกลุ่มหลอดเลือดดำทวารหนักสูงขึ้นเรื้อรัง เช่น จากการเบ่งถ่าย ท้องผูก หรือการนั่งถ่ายอุจจาระนานๆ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 s="166" t="inlineStr"/>
      <c r="L8" s="166" t="inlineStr">
        <is>
          <t>Gastrointestinal</t>
        </is>
      </c>
      <c r="M8" s="166" t="inlineStr">
        <is>
          <t>GERD</t>
        </is>
      </c>
      <c r="N8" s="165" t="inlineStr">
        <is>
          <t>Clinic</t>
        </is>
      </c>
      <c r="O8" s="166" t="inlineStr">
        <is>
          <t>ข้อ 6 Pharma Plus เล่มม่วง (เฉลยข้อ ก)</t>
        </is>
      </c>
      <c r="P8" s="165" t="inlineStr">
        <is>
          <t>แบบฝึกหัด</t>
        </is>
      </c>
      <c r="Q8" s="165" t="inlineStr">
        <is>
          <t>เล่มม่วง</t>
        </is>
      </c>
      <c r="R8" s="165" t="inlineStr"/>
    </row>
    <row r="9" ht="24" customHeight="1" s="49">
      <c r="A9" s="167" t="n">
        <v>7</v>
      </c>
      <c r="B9" s="166" t="inlineStr">
        <is>
          <t>ข้อใดเป็นขนาดใช้ของยา daflon 500 mg ในระยะเกิด hemorrhoidal attacks</t>
        </is>
      </c>
      <c r="C9" s="166" t="inlineStr"/>
      <c r="D9" s="166" t="inlineStr">
        <is>
          <t>2 tablets daily</t>
        </is>
      </c>
      <c r="E9" s="166" t="inlineStr">
        <is>
          <t>6 tablets daily for 4 days followed by 4 tablets daily for 3 days</t>
        </is>
      </c>
      <c r="F9" s="166" t="inlineStr">
        <is>
          <t>4 tablets daily for 4 days followed by 3 tablets daily for 3 days</t>
        </is>
      </c>
      <c r="G9" s="166" t="inlineStr">
        <is>
          <t>1-tab tid pc for 5 days</t>
        </is>
      </c>
      <c r="H9" s="166" t="inlineStr">
        <is>
          <t>1-tab OD</t>
        </is>
      </c>
      <c r="I9" s="167" t="inlineStr">
        <is>
          <t>2</t>
        </is>
      </c>
      <c r="J9" s="166" t="inlineStr">
        <is>
          <t>✅ คำตอบที่ถูกต้อง: ข้อ ข. 6 tablets daily for 4 days followed by 4 tablets daily for 3 days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6 tablets daily for 4 days followed by 4 tablets daily for 3 days ขนาดรับประทานของ Micronized Purified Flavonoid Fraction (Daflon 500 mg) ในการรักษาอาการริดสีดวงทวารกำเริบเฉียบพลัน (acute hemorrhoidal attack) คือ 6 เม็ดต่อวัน เป็นเวลา 4 วันแรก จากนั้นลดเหลือ 4 เม็ดต่อวัน เป็นเวลา 3 วัน ตามคำแนะนำในเอกสารกำกับยาและแนวทางการรักษา
🔍 ข้ออื่นผิดเพราะอะไร:
• ข้อ ก. (2 tablets daily): ขนาดยา Daflon 500 mg วันละ 2 เม็ด (1 เม็ด เช้า-เย็น) เป็นขนาดยาบำรุงต่อเนื่องสำหรับ venous insufficiency หรือการรักษาป้องกันการกลับเป็นซ้ำของริดสีดวง ไม่เพียงพอสำหรับช่วง acute attack
• ข้อ ค. (4 tablets daily for 4 days followed by 3 tablets daily for 3 days): ขนาด 4 เม็ดต่อวัน 4 วัน แล้วตามด้วย 3 เม็ดต่อวัน 3 วัน เป็นสูตรขนาดยาที่คลาดเคลื่อนจากขนาดยามาตรฐานที่มี clinical evidence รองรับ
• ข้อ ง. (1-tab tid pc for 5 days): การให้ 1 เม็ด 3 เวลาหลังอาหารเป็นเวลา 5 วัน ให้ขนาดยารวมไม่เพียงพอต่อการควบคุมการอักเสบและบวมของหลอดเลือดในช่วง acute attack
• ข้อ จ. (1-tab OD): การรับประทาน Daflon 500 mg วันละ 1 เม็ด ต่ำเกินกว่าระดับยาที่ให้ผลในการรักษาโรคหลอดเลือดดำและโรคริดสีดวงทวาร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9" s="166" t="inlineStr"/>
      <c r="L9" s="166" t="inlineStr">
        <is>
          <t>Gastrointestinal</t>
        </is>
      </c>
      <c r="M9" s="166" t="inlineStr">
        <is>
          <t>GERD</t>
        </is>
      </c>
      <c r="N9" s="165" t="inlineStr">
        <is>
          <t>Clinic</t>
        </is>
      </c>
      <c r="O9" s="166" t="inlineStr">
        <is>
          <t>ข้อ 7 Pharma Plus เล่มม่วง (เฉลยข้อ ข)</t>
        </is>
      </c>
      <c r="P9" s="165" t="inlineStr">
        <is>
          <t>แบบฝึกหัด</t>
        </is>
      </c>
      <c r="Q9" s="165" t="inlineStr">
        <is>
          <t>เล่มม่วง</t>
        </is>
      </c>
      <c r="R9" s="165" t="inlineStr"/>
    </row>
    <row r="10" ht="24" customHeight="1" s="49">
      <c r="A10" s="167" t="n">
        <v>8</v>
      </c>
      <c r="B10" s="166" t="inlineStr">
        <is>
          <t>ผู้ป่วยเด็กชายไทยอายุ 10 ปี มีอาการท้องเสีย ถ่ายเป็นน้ำ ไม่มีไข้ ไม่มีคลื่นไส้อาเจียน ยาที่ผู้ป่วยได้รับคือ - Disento PF suspension (Per 15 mL Furazolidone 50 mg, Pectin 150 mg, light kaolin 3 g) 1 ขวด - Oreda (Glucose anhydrous 3 g, NaCl 0.53 g, KCl 0.23 g, Na citrate dehydrate 0.44 g) 5 ซอง
ท่านคิดว่าผู้ป่วยมีภาวะท้องเสียจากสาเหตุใด จำเป็นต้องใช้ยาปฏิชีวนะหรือไม่</t>
        </is>
      </c>
      <c r="C10" s="166" t="inlineStr"/>
      <c r="D10" s="166" t="inlineStr">
        <is>
          <t>ไทพอยด์ จำเป็นต้องใช้ยาปฏิชีวนะ</t>
        </is>
      </c>
      <c r="E10" s="166" t="inlineStr">
        <is>
          <t>บิดมีตัว จำเป็นต้องใช้ยาปฏิชีวนะ</t>
        </is>
      </c>
      <c r="F10" s="166" t="inlineStr">
        <is>
          <t>บิดไม่มีตัว ไม่จำเป็นต้องใช้ยาปฏิชีวนะ</t>
        </is>
      </c>
      <c r="G10" s="166" t="inlineStr">
        <is>
          <t>อหิวาต์ จำเป็นต้องใช้ยาปฏิชีวนะ</t>
        </is>
      </c>
      <c r="H10" s="166" t="inlineStr">
        <is>
          <t>อาหารเป็นพิษ ไม่จำเป็นต้องใช้ยาปฏิชีวนะ</t>
        </is>
      </c>
      <c r="I10" s="167" t="inlineStr">
        <is>
          <t>4</t>
        </is>
      </c>
      <c r="J10" s="166" t="inlineStr">
        <is>
          <t>✅ คำตอบที่ถูกต้อง: ข้อที่ถูกต้องตามโจทย์
💡 Background:
Loperamide เป็น Opioid receptor agonist ที่ออกฤทธิ์เฉพาะที่ลำไส้ (Peripheral mu-opioid receptor) ลดการเคลื่อนไหวของลำไส้ (Reduced peristalsis), เพิ่มเวลาผ่านลำไส้ (Increased transit time), ลดการหลั่ง fluid เข้าลำไส้ และเพิ่มการดูดซึมน้ำและ electrolyte
🎯 ทำไมข้อนี้ถึงถูก:
ยับยั้ง mu-opioid receptor ในลำไส้โดยตรง ทำให้ลำไส้บีบตัวน้อยลง อุจจาระผ่านช้าลง น้ำถูกดูดซึมมากขึ้น ไม่ผ่าน Blood-Brain Barrier จึงไม่มีฤทธิ์ต่อระบบประสาทกลางในขนาดปกติ
🔍 ข้ออื่นผิดเพราะอะไร:
• (Bismuth): ออกฤทธิ์ต้านเชื้อ/ต้านการหลั่ง ไม่ใช่ opioid receptor
• (Hyoscine): Anticholinergic (M3 blocker) ลดการบีบตัวลำไส้ ไม่ใช่ opioid receptor
• (Kaolin): ดูดซับ toxin ในลำไส้ ไม่ใช่ receptor agonist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Loperamide = Peripheral mu-opioid agonist; ไม่ผ่าน BBB; ห้ามใช้ใน invasive diarrhea/เด็กเล็ก</t>
        </is>
      </c>
      <c r="K10" s="166" t="inlineStr"/>
      <c r="L10" s="166" t="inlineStr">
        <is>
          <t>Gastrointestinal</t>
        </is>
      </c>
      <c r="M10" s="166" t="inlineStr">
        <is>
          <t>Nausea and vomiting</t>
        </is>
      </c>
      <c r="N10" s="165" t="inlineStr">
        <is>
          <t>Clinic</t>
        </is>
      </c>
      <c r="O10" s="166" t="inlineStr">
        <is>
          <t>ข้อ 8 Pharma Plus เล่มม่วง (เฉลยข้อ ง)</t>
        </is>
      </c>
      <c r="P10" s="165" t="inlineStr">
        <is>
          <t>แบบฝึกหัด</t>
        </is>
      </c>
      <c r="Q10" s="165" t="inlineStr">
        <is>
          <t>เล่มม่วง</t>
        </is>
      </c>
      <c r="R10" s="165" t="inlineStr"/>
    </row>
    <row r="11" ht="24" customHeight="1" s="49">
      <c r="A11" s="167" t="n">
        <v>9</v>
      </c>
      <c r="B11" s="166" t="inlineStr">
        <is>
          <t>เกี่ยวกับ คำแนะนำในข้อใดไม่ถูกต้อง ข้อใดต่อไปนี้กล่าวถูกต้องตามหลักวิชาชีพเภสัชกรรม</t>
        </is>
      </c>
      <c r="C11" s="166" t="inlineStr"/>
      <c r="D11" s="166" t="inlineStr">
        <is>
          <t>สามารถเตรียมผงน้ำตาลเกลือแร่เองได้ โดยใช้น้ำตาลทรายผสมกับเกลือแกง</t>
        </is>
      </c>
      <c r="E11" s="166" t="inlineStr">
        <is>
          <t>เมื่อละลายผงน้ำตาลเกลือแร่แล้ว ควรใช้ภายใน 24 ชั่วโมง</t>
        </is>
      </c>
      <c r="F11" s="166" t="inlineStr">
        <is>
          <t>ควรให้ดื่มนมที่ชงเข้มข้นกว่าปกติเพื่อชดเชยน้ำที่สูญเสียไป</t>
        </is>
      </c>
      <c r="G11" s="166" t="inlineStr">
        <is>
          <t>ล้างมือด้วยน้ำกับสบู่ทุกครั้งก่อนรับประทานอาหาร</t>
        </is>
      </c>
      <c r="H11" s="166" t="inlineStr">
        <is>
          <t>กินอาหารสุก ไม่มีแมลงวันตอม</t>
        </is>
      </c>
      <c r="I11" s="167" t="inlineStr">
        <is>
          <t>3</t>
        </is>
      </c>
      <c r="J11" s="166" t="inlineStr">
        <is>
          <t>✅ คำตอบที่ถูกต้อง: ข้อที่ระบุคุณสมบัติ Bismuth subsalicylate ถูกต้อง
💡 Background:
Bismuth subsalicylate (BSS) มีกลไก 3 ทาง: (1) Antisecretory — salicylate ลดการหลั่ง prostaglandin (2) Antimicrobial — bismuth ทำลาย cell wall แบคทีเรีย (3) Coating — เคลือบผิว mucosa ลดการระคายเคือง ใช้ใน traveler's diarrhea, H. pylori eradication, อาการท้องอืด
🎯 ทำไมข้อนี้ถึงถูก:
BSS มีฤทธิ์ทั้ง Antisecretory และ Antimicrobial ทำให้ลดความถี่ถ่ายและลดระยะเวลาของอาการ ห้ามใช้ในเด็กและวัยรุ่น (Reye's syndrome risk จาก salicylate component) และในหญิงตั้งครรภ์
🔍 ข้ออื่นผิดเพราะอะไร:
• ห้ามใช้ใน aspirin allergy (cross-reaction กับ salicylate)
• ทำให้อุจจาระและลิ้นดำชั่วคราว (harmless)
• ไม่ใช่ opioid receptor agonist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BSS ห้ามในเด็ก (Reye's), aspirin allergy; ทำลิ้น/อุจจาระดำชั่วคราว</t>
        </is>
      </c>
      <c r="K11" s="166" t="inlineStr"/>
      <c r="L11" s="166" t="inlineStr">
        <is>
          <t>Gastrointestinal</t>
        </is>
      </c>
      <c r="M11" s="166" t="inlineStr">
        <is>
          <t>Diarrhea &amp; Constipation</t>
        </is>
      </c>
      <c r="N11" s="165" t="inlineStr">
        <is>
          <t>Clinic</t>
        </is>
      </c>
      <c r="O11" s="166" t="inlineStr">
        <is>
          <t>ข้อ 9 Pharma Plus เล่มม่วง (เฉลยข้อ ค)</t>
        </is>
      </c>
      <c r="P11" s="165" t="inlineStr">
        <is>
          <t>แบบฝึกหัด</t>
        </is>
      </c>
      <c r="Q11" s="165" t="inlineStr">
        <is>
          <t>เล่มม่วง</t>
        </is>
      </c>
      <c r="R11" s="165" t="inlineStr"/>
    </row>
    <row r="12" ht="24" customHeight="1" s="49">
      <c r="A12" s="167" t="n">
        <v>10</v>
      </c>
      <c r="B12" s="166" t="inlineStr">
        <is>
          <t>การให้ Kaolin - Pectin แก่ผู้ป่วยเพื่อ</t>
        </is>
      </c>
      <c r="C12" s="166" t="inlineStr"/>
      <c r="D12" s="166" t="inlineStr">
        <is>
          <t>ดูดซับสารพิษ</t>
        </is>
      </c>
      <c r="E12" s="166" t="inlineStr">
        <is>
          <t>บรรเทาการสูญเสียน้ำและเกลือแร่จากร่างกาย</t>
        </is>
      </c>
      <c r="F12" s="166" t="inlineStr">
        <is>
          <t>มีคุณสมบัติเป็นประจุบวก</t>
        </is>
      </c>
      <c r="G12" s="166" t="inlineStr">
        <is>
          <t>ดูดน้ำเข้าหาตัว</t>
        </is>
      </c>
      <c r="H12" s="166" t="inlineStr">
        <is>
          <t>เพิ่มการดูดกลับน้ำและอิเลคโทรไลต์</t>
        </is>
      </c>
      <c r="I12" s="167" t="inlineStr">
        <is>
          <t>1</t>
        </is>
      </c>
      <c r="J12" s="166" t="inlineStr">
        <is>
          <t>✅ คำตอบที่ถูกต้อง: ข้อ ก. ดูดซับสารพิษ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ดูดซับสารพิษ Kaolin และ Pectin ทำหน้าที่เป็น adsorbent มีคุณสมบัติในการดูดซับ (adsorb) สารพิษ แบคทีเรีย หรือ 38Toxin ต่างๆ ในทางเดินอาหาร ช่วยลดความถี่และเพิ่มความคงตัวของอุจจาระในผู้ป่วยท้องเสีย
🔍 ข้ออื่นผิดเพราะอะไร:
• ข้อ ข. (บรรเทาการสูญเสียน้ำและเกลือแร่จากร่างกาย): Kaolin-Pectin ไม่มีฤทธิ์ชดเชยน้ำหรือเกลือแร่ การป้องกันภาวะขาดน้ำในผู้ป่วยท้องเสียต้องใช้สารน้ำทางปาก เช่น Oral Rehydration Salts (ORS) เท่านั้น
• ข้อ ค. (มีคุณสมบัติเป็นประจุบวก): Kaolin เป็นอะลูมิเนียมซิลิเกตธรรมชาติที่มีพื้นผิวเป็นประจุลบเด่น (negatively charged surfaces) ซึ่งช่วยจับกับสารพิษและไอออนบวก
• ข้อ ง. (ดูดน้ำเข้าหาตัว): ยากลุ่มที่ดูดน้ำเข้าหาตัวเพื่อทำให้อุจจาระเป็นก้อนคือ Bulk-forming agents หรือ Hydrophilic colloids เช่น Psyllium หรือ Polycarbophil ไม่ใช่ Kaolin
• ข้อ จ. (เพิ่มการดูดกลับน้ำและอิเลคโทรไลต์): Kaolin-Pectin ไม่ได้ออกฤทธิ์กระตุ้นกลไก active transport หรือ SGLT-1 ในการดูดกลับโซเดียมและน้ำของเซลล์เยื่อบุลำไส้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2" s="166" t="inlineStr"/>
      <c r="L12" s="166" t="inlineStr">
        <is>
          <t>Gastrointestinal</t>
        </is>
      </c>
      <c r="M12" s="166" t="inlineStr">
        <is>
          <t>GERD</t>
        </is>
      </c>
      <c r="N12" s="165" t="inlineStr">
        <is>
          <t>Clinic</t>
        </is>
      </c>
      <c r="O12" s="166" t="inlineStr">
        <is>
          <t>ข้อ 10 Pharma Plus เล่มม่วง (เฉลยข้อ ก)</t>
        </is>
      </c>
      <c r="P12" s="165" t="inlineStr">
        <is>
          <t>แบบฝึกหัด</t>
        </is>
      </c>
      <c r="Q12" s="165" t="inlineStr">
        <is>
          <t>เล่มม่วง</t>
        </is>
      </c>
      <c r="R12" s="165" t="inlineStr"/>
    </row>
    <row r="13" ht="24" customHeight="1" s="49">
      <c r="A13" s="167" t="n">
        <v>11</v>
      </c>
      <c r="B13" s="166" t="inlineStr">
        <is>
          <t>เพราะเหตุใดจึงห้ามใช้ norfloxacin ในเด็กอายุต่ำกว่า 12 ปี</t>
        </is>
      </c>
      <c r="C13" s="166" t="inlineStr"/>
      <c r="D13" s="166" t="inlineStr">
        <is>
          <t>ทำให้คลื่นไส้</t>
        </is>
      </c>
      <c r="E13" s="166" t="inlineStr">
        <is>
          <t>ทำให้ปวดศีรษะ</t>
        </is>
      </c>
      <c r="F13" s="166" t="inlineStr">
        <is>
          <t>ทำให้เกิดความผิดปกติในการเจริญเติบโตของข้อกระดูก เส้นเอ็น</t>
        </is>
      </c>
      <c r="G13" s="166" t="inlineStr">
        <is>
          <t>ทำให้เกิดความผิดปกติในการทำงานของตับและไต</t>
        </is>
      </c>
      <c r="H13" s="166" t="inlineStr">
        <is>
          <t>ทำให้เกิดภาวะช็อก</t>
        </is>
      </c>
      <c r="I13" s="167" t="inlineStr">
        <is>
          <t>3</t>
        </is>
      </c>
      <c r="J13" s="166" t="inlineStr">
        <is>
          <t>✅ คำตอบที่ถูกต้อง: ข้อ ค. ทำให้เกิดความผิดปกติในการเจริญเติบโตของข้อกระดูก เส้นเอ็น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ทำให้เกิดความผิดปกติในการเจริญเติบโตของข้อกระดูก เส้นเอ็น ยาในกลุ่ม Fluoroquinolones (เช่น Norfloxacin) มีรายงานการเกิด arthropathy และความเสียหายต่อกระดูกอ่อนผิวข้อ (cartilage damage) ในสัตว์ทดลองวัยอ่อน จึง contraindication ในเด็กอายุต่ำกว่า 18 ปี หรือต่ำกว่า 12 ปี เพื่อป้องกันผลกระทบต่อการเจริญเติบโตของกระดูกและข้อ
🔍 ข้ออื่นผิดเพราะอะไร:
• ข้อ ก. (ทำให้คลื่นไส้): อาการคลื่นไส้เป็นผลข้างเคียงต่อระบบทางเดินอาหารทั่วไปที่พบได้ในทุกช่วงอายุ แต่ไม่ใช่เหตุผลหลักที่จัดเป็นข้อห้ามใช้เด็ดขาดในเด็ก
• ข้อ ข. (ทำให้ปวดศีรษะ): อาการปวดศีรษะหรือมึนงงเป็นผลข้างเคียงไม่รุนแรงต่อระบบประสาทส่วนกลางที่สามารถหายได้เอง ไม่ใช่ข้อห้ามใช้สำคัญของ Fluoroquinolones ในเด็ก
• ข้อ ง. (ทำให้เกิดความผิดปกติในการทำงานของตับและไต): Fluoroquinolones ถูกขจัดทั้งทางไตและตับ แต่การทำงานของอวัยวะที่ยังเจริญไม่เต็มที่ในเด็กไม่ใช่สาเหตุจำเพาะที่ห้ามใช้ยาในกลุ่มนี้
• ข้อ จ. (ทำให้เกิดภาวะช็อก): ภาวะช็อกจากการแพ้ยา (Anaphylactic shock) เป็น idiosyncratic reaction ที่พบได้น้อยมากในทุกกลุ่มอายุ ไม่ใช่เหตุผลจำเพาะที่จำกัดการใช้ในเด็กอายุต่ำกว่า 12 ปี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3" s="166" t="inlineStr"/>
      <c r="L13" s="166" t="inlineStr">
        <is>
          <t>Gastrointestinal</t>
        </is>
      </c>
      <c r="M13" s="166" t="inlineStr">
        <is>
          <t>GERD</t>
        </is>
      </c>
      <c r="N13" s="165" t="inlineStr">
        <is>
          <t>Clinic</t>
        </is>
      </c>
      <c r="O13" s="166" t="inlineStr">
        <is>
          <t>ข้อ 11 Pharma Plus เล่มม่วง (เฉลยข้อ ค)</t>
        </is>
      </c>
      <c r="P13" s="165" t="inlineStr">
        <is>
          <t>แบบฝึกหัด</t>
        </is>
      </c>
      <c r="Q13" s="165" t="inlineStr">
        <is>
          <t>เล่มม่วง</t>
        </is>
      </c>
      <c r="R13" s="165" t="inlineStr"/>
    </row>
    <row r="14" ht="24" customHeight="1" s="49">
      <c r="A14" s="167" t="n">
        <v>12</v>
      </c>
      <c r="B14" s="166" t="inlineStr">
        <is>
          <t>ชายไทยอายุ 40 ปี มีอาการปวด จุกบริเวณใต้ลิ้นปี่ มาขอซื้อยา ลดกรดในร้านยา เภสัชกรได้จ่าย Al(OH)3 + Mg(OH)2 suspension 1 ขวด
เหตุผลหลักในการตั้งตำรับ ยาลดกรดที่มีทั้ง Al(OH)3 และ Mg(OH)2 เพราะ</t>
        </is>
      </c>
      <c r="C14" s="166" t="inlineStr"/>
      <c r="D14" s="166" t="inlineStr">
        <is>
          <t>ให้ยาทั้งสองแตกตัวได้ดียิ่งขึ้น</t>
        </is>
      </c>
      <c r="E14" s="166" t="inlineStr">
        <is>
          <t>ลดผลข้างเคียงซึ่งกันและกัน เนื่องจาก Al(OH)3 ทำให้เกิดอาการท้องผูก</t>
        </is>
      </c>
      <c r="F14" s="166" t="inlineStr">
        <is>
          <t>ลดผลข้างเคียงซึ่งกันและกัน เนื่องจาก Al(OH)3 ทำให้เกิดอาการท้องเสีย</t>
        </is>
      </c>
      <c r="G14" s="166" t="inlineStr">
        <is>
          <t>เพิ่มความคงตัวของตำรับ</t>
        </is>
      </c>
      <c r="H14" s="166" t="inlineStr">
        <is>
          <t>ลดอาการคลื่นไส้อาเจียน เมื่อใช้ยาลดกรดตัวเดียว</t>
        </is>
      </c>
      <c r="I14" s="167" t="inlineStr">
        <is>
          <t>2</t>
        </is>
      </c>
      <c r="J14" s="166" t="inlineStr">
        <is>
          <t>✅ คำตอบที่ถูกต้อง: ข้อ ข. ลดผลข้างเคียงซึ่งกันและกัน เนื่องจาก Al(OH)3 ทำให้เกิดอาการท้องผูก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ลดผลข้างเคียงซึ่งกันและกัน เนื่องจาก Al(OH)3 ทำให้เกิดอาการท้องผูก Aluminum hydroxide [Al(OH)3] ทำให้เกิดอาการท้องผูก (constipation) ในขณะที่ Magnesium hydroxide [Mg(OH)2] ทำให้เกิดอาการท้องเสีย (diarrhea) การผสมยาทั้งสองตัวเข้าด้วยกันจึงช่วยหักล้างผลข้างเคียงเรื่องระบบขับถ่ายซึ่งกันและกัน
🔍 ข้ออื่นผิดเพราะอะไร:
• ข้อ ก. (ให้ยาทั้งสองแตกตัวได้ดียิ่งขึ้น): Al(OH)3 และ Mg(OH)2 เป็นสารแขวนลอยที่ไม่ละลายน้ำ การรวมกันไม่ได้ช่วยเพิ่มการแตกตัวของอนุภาคหรือเพิ่มการดูดซึมของสารทั้งสอง
• ข้อ ค. (ลดผลข้างเคียงซึ่งกันและกัน เนื่องจาก Al(OH)3 ทำให้เกิดอาการท้องเสีย): Aluminium hydroxide ก่อให้เกิดผลข้างเคียงเด่นคือท้องผูก ไม่ใช่ท้องเสีย การระบุว่าทำให้ท้องเสียจึงขัดแย้งกับข้อเท็จจริงทางเภสัชวิทยา
• ข้อ ง. (เพิ่มความคงตัวของตำรับ): การผสมเกลือทั้งสองไม่ได้มีวัตถุประสงค์หลักเพื่อเพิ่ม physical stability ของสารแขวนลอย แต่เป็นการออกแบบทางเภสัชบำบัดเพื่อหักล้างอาการข้างเคียง
• ข้อ จ. (ลดอาการคลื่นไส้อาเจียน เมื่อใช้ยาลดกรดตัวเดียว): ยาลดกรดเดี่ยวๆ ทั้งสองตัวไม่ได้มีผลข้างเคียงเด่นด้านการกระตุ้นศูนย์ควบคุมการอาเจียน (CTZ) ดังนั้นการรวมกันจึงไม่ได้มีเป้าหมายเพื่อลดอาการคลื่นไส้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Bancroft's Rule: วัฏภาคที่สารลดแรงตึงผิว (surfactant) ละลายได้ดีกว่า จะกลายเป็นวัฏภาคต่อเนื่อง (Continuous phase)
• HLB Value Selection: HLB 3-6 เหมาะสำหรับทำอิมัลชันชนิด W/O; HLB 8-16 เหมาะสำหรับทำอิมัลชันชนิด O/W
• Physical Instability Types: Creaming/Sedimentation (ผันกลับได้โดยการเขย่า) ต่างจาก Coalescence/Breaking (ฟิล์มแตกตัวถาวร รวมตัวเป็นวัฏภาคเดิม ผันกลับไม่ได้)</t>
        </is>
      </c>
      <c r="K14" s="166" t="inlineStr"/>
      <c r="L14" s="166" t="inlineStr">
        <is>
          <t>Gastrointestinal</t>
        </is>
      </c>
      <c r="M14" s="166" t="inlineStr">
        <is>
          <t>GERD</t>
        </is>
      </c>
      <c r="N14" s="165" t="inlineStr">
        <is>
          <t>Clinic</t>
        </is>
      </c>
      <c r="O14" s="166" t="inlineStr">
        <is>
          <t>ข้อ 12 Pharma Plus เล่มม่วง (เฉลยข้อ ข)</t>
        </is>
      </c>
      <c r="P14" s="165" t="inlineStr">
        <is>
          <t>แบบฝึกหัด</t>
        </is>
      </c>
      <c r="Q14" s="165" t="inlineStr">
        <is>
          <t>เล่มม่วง</t>
        </is>
      </c>
      <c r="R14" s="165" t="inlineStr"/>
    </row>
    <row r="15" ht="24" customHeight="1" s="49">
      <c r="A15" s="167" t="n">
        <v>13</v>
      </c>
      <c r="B15" s="166" t="inlineStr">
        <is>
          <t>ต่อมา มีอาการไม่ดีขึ้น จึงไปพบแพทย์์ ที่โรงพยาบาล แพทย์์จ่ายยานี้ Omeprazole 20 mg วันละ 2 ครั้ง ร่วมกับ Clarithromycin 500 mg วันละ 2 ครั้ง และ Amoxicillin 1000 mg วันละ 2 ครั้ง ท่านคิดว่าแพทย์์วินิจฉัยว่า ชายไทยนี้ ป่วยเป็นไรอะไร
ท่านคิดว่าแพทย์์วินิจฉัยว่า ชายไทยนี้ ป่วยเป็นไรอะไร</t>
        </is>
      </c>
      <c r="C15" s="166" t="inlineStr"/>
      <c r="D15" s="166" t="inlineStr">
        <is>
          <t>Dyspepsia</t>
        </is>
      </c>
      <c r="E15" s="166" t="inlineStr">
        <is>
          <t>Peptic ulcer</t>
        </is>
      </c>
      <c r="F15" s="166" t="inlineStr">
        <is>
          <t>Heart burn</t>
        </is>
      </c>
      <c r="G15" s="166" t="inlineStr">
        <is>
          <t>Constipation</t>
        </is>
      </c>
      <c r="H15" s="166" t="inlineStr">
        <is>
          <t>Malignancy in stomach</t>
        </is>
      </c>
      <c r="I15" s="167" t="inlineStr">
        <is>
          <t>2</t>
        </is>
      </c>
      <c r="J15" s="166" t="inlineStr">
        <is>
          <t>✅ คำตอบที่ถูกต้อง: ข้อ ข. Peptic ulcer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Peptic ulcer สูตรยา Omeprazole ร่วมกับ Clarithromycin และ Amoxicillin เป็น standard triple therapy สำหรับรักษาโรคแผลในกระเพาะอาหาร (Peptic ulcer) ที่เกิดจากการติดเชื้อ Helicobacter pylori ตามแนวทางการรักษามาตรฐาน
🔍 ข้ออื่นผิดเพราะอะไร:
• ข้อ ก. (Dyspepsia): Dyspepsia ที่ไม่มีแผลหรือไม่ได้ยืนยันการติดเชื้อ H. pylori แนะนำให้รักษาด้วย PPI ขนาดมาตรฐานวันละครั้ง ไม่จำเป็นต้องใช้ยาปฏิชีวนะสองชนิดร่วมกัน
• ข้อ ค. (Heart burn): อาการเสียดแสบยอดอก (Heartburn) เป็นอาการเด่นของ GERD ซึ่งการรักษามาตรฐานคือ PPIs วันละ 1 หรือ 2 ครั้ง โดยไม่ใช้ยาปฏิชีวนะกำจัดเชื้อ
• ข้อ ง. (Constipation): Constipation เป็นภาวะท้องผูก รักษาด้วยยาระบายและการปรับเปลี่ยนพฤติกรรม ยาปฏิชีวนะและ PPIs ไม่มีข้อบ่งใช้ในการรักษาอาการนี้
• ข้อ จ. (Malignancy in stomach): โรคมะเร็งกระเพาะอาหาร (Gastric malignancy) ต้องได้รับการวินิจฉัยทางพยาธิวิทยาจากการส่องกล้องตัดชิ้นเนื้อ และรักษาด้วยการผ่าตัดหรือเคมีบำบัด ไม่ใช่ Triple therapy เพียงอย่างเดียว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5" s="166" t="inlineStr"/>
      <c r="L15" s="166" t="inlineStr">
        <is>
          <t>Gastrointestinal</t>
        </is>
      </c>
      <c r="M15" s="166" t="inlineStr">
        <is>
          <t>GERD</t>
        </is>
      </c>
      <c r="N15" s="165" t="inlineStr">
        <is>
          <t>Clinic</t>
        </is>
      </c>
      <c r="O15" s="166" t="inlineStr">
        <is>
          <t>ข้อ 13 Pharma Plus เล่มม่วง (เฉลยข้อ ข)</t>
        </is>
      </c>
      <c r="P15" s="165" t="inlineStr">
        <is>
          <t>แบบฝึกหัด</t>
        </is>
      </c>
      <c r="Q15" s="165" t="inlineStr">
        <is>
          <t>เล่มม่วง</t>
        </is>
      </c>
      <c r="R15" s="165" t="inlineStr"/>
    </row>
    <row r="16" ht="24" customHeight="1" s="49">
      <c r="A16" s="167" t="n">
        <v>14</v>
      </c>
      <c r="B16" s="166" t="inlineStr">
        <is>
          <t>สาเหตุหลักของโรคดังกล่าวในข้อที่ 13 ที่ได้รับการวินิจฉัยจากแพทย์์คือ</t>
        </is>
      </c>
      <c r="C16" s="166" t="inlineStr"/>
      <c r="D16" s="166" t="inlineStr">
        <is>
          <t>NSAIDs</t>
        </is>
      </c>
      <c r="E16" s="166" t="inlineStr">
        <is>
          <t>Zolinger Ellison syndrome</t>
        </is>
      </c>
      <c r="F16" s="166" t="inlineStr">
        <is>
          <t>Helicobacter Pylori</t>
        </is>
      </c>
      <c r="G16" s="166" t="inlineStr">
        <is>
          <t>Alcoholism</t>
        </is>
      </c>
      <c r="H16" s="166" t="inlineStr">
        <is>
          <t>Cigarette</t>
        </is>
      </c>
      <c r="I16" s="167" t="inlineStr">
        <is>
          <t>3</t>
        </is>
      </c>
      <c r="J16" s="166" t="inlineStr">
        <is>
          <t>✅ คำตอบที่ถูกต้อง: ข้อ ค. Helicobacter Pylori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Helicobacter Pylori สาเหตุหลักของ Peptic ulcer disease ได้แก่ การติดเชื้อ Helicobacter pylori และการใช้ยา NSAIDs โดยการให้ยาปฏิชีวนะร่วมด้วยบ่งชี้ถึงสาเหตุจากเชื้อ H. pylori
🔍 ข้ออื่นผิดเพราะอะไร:
• ข้อ ก. (NSAIDs): ยากลุ่ม NSAIDs ยับยั้ง COX-1 ทำให้ลดการสร้าง mucosal protective prostaglandins เป็นสาเหตุสำคัญของ PUD แต่วิธีรักษาหลักคือการหยุดยา NSAID และให้ PPI โดยไม่ต้องใช้ยาปฏิชีวนะ
• ข้อ ข. (Zolinger Ellison syndrome): Zollinger-Ellison syndrome เกิดจากเนื้องอก gastrinoma หลั่ง gastrin ปริมาณมหาศาล รักษาด้วย high-dose PPI และการผ่าตัด ไม่เกี่ยวข้องกับการให้ยาปฏิชีวนะ
• ข้อ ง. (Alcoholism): การดื่มแอลกอฮอล์ทำให้เยื่อบุกระเพาะอาหารระคายเคืองและอักเสบ แต่ไม่ใช่เชื้อก่อโรคติดเชื้อที่ต้องกำจัดด้วยยาปฏิชีวนะสูตรผสม
• ข้อ จ. (Cigarette): การสูบบุหรี่เป็นปัจจัยเสี่ยงที่ลด mucosal blood flow และขัดขวางการหายของแผล แต่ไม่ใช่สาเหตุการติดเชื้อที่ต้องใช้ Clarithromycin และ Amoxicillin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6" s="166" t="inlineStr"/>
      <c r="L16" s="166" t="inlineStr">
        <is>
          <t>Gastrointestinal</t>
        </is>
      </c>
      <c r="M16" s="166" t="inlineStr">
        <is>
          <t>Dyspepsia &amp; PUD</t>
        </is>
      </c>
      <c r="N16" s="165" t="inlineStr">
        <is>
          <t>Clinic</t>
        </is>
      </c>
      <c r="O16" s="166" t="inlineStr">
        <is>
          <t>ข้อ 14 Pharma Plus เล่มม่วง (เฉลยข้อ ค)</t>
        </is>
      </c>
      <c r="P16" s="165" t="inlineStr">
        <is>
          <t>แบบฝึกหัด</t>
        </is>
      </c>
      <c r="Q16" s="165" t="inlineStr">
        <is>
          <t>เล่มม่วง</t>
        </is>
      </c>
      <c r="R16" s="165" t="inlineStr"/>
    </row>
    <row r="17" ht="24" customHeight="1" s="49">
      <c r="A17" s="167" t="n">
        <v>15</v>
      </c>
      <c r="B17" s="166" t="inlineStr">
        <is>
          <t>สมุนไพรในข้อใด มีฤทธิ์รักษาโรคแผลในกระเพาะอาหารได้ดีจนพัฒนาไปเป็นยาแผนปัจจุบัน และสารสำคัญของพืชดังกล่าวคืออะไร</t>
        </is>
      </c>
      <c r="C17" s="166" t="inlineStr"/>
      <c r="D17" s="166" t="inlineStr">
        <is>
          <t>มังคุด - plaunotol</t>
        </is>
      </c>
      <c r="E17" s="166" t="inlineStr">
        <is>
          <t>มะขามแขก - sennoside</t>
        </is>
      </c>
      <c r="F17" s="166" t="inlineStr">
        <is>
          <t>ปลพน้อย - curcuminoids</t>
        </is>
      </c>
      <c r="G17" s="166" t="inlineStr">
        <is>
          <t>ขมิ้นชัน - curcuminoids</t>
        </is>
      </c>
      <c r="H17" s="166" t="inlineStr">
        <is>
          <t>ปลาน้อย - plaunotol</t>
        </is>
      </c>
      <c r="I17" s="167" t="inlineStr">
        <is>
          <t>5</t>
        </is>
      </c>
      <c r="J17" s="166" t="inlineStr">
        <is>
          <t>✅ คำตอบที่ถูกต้อง: ข้อ จ. ปลาน้อย - plaunotol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ปลาน้อย - plaunotol เปลาน้อย (Croton sublyratus) มีสารสำคัญคือ plaunotol ซึ่งมีฤทธิ์สมานแผลในกระเพาะอาหารและได้รับการพัฒนาเป็นยาแผนปัจจุบัน
🔍 ข้ออื่นผิดเพราะอะไร:
• ข้อ ก. (มังคุด - plaunotol): เปลือกมังคุดมีสารสำคัญคือ Mangostin ซึ่งมีฤทธิ์ต้านเชื้อแบคทีเรียและฝาดสมานภายนอก ไม่ได้มีสาร Plaunotol และไม่ได้พัฒนาเป็นยารักษาแผลในกระเพาะอาหาร
• ข้อ ข. (มะขามแขก - sennoside): มะขามแขก (Senna) มีสารสำคัญคือ Sennosides ซึ่งเป็นยากระตุ้นการขับถ่าย (stimulant laxative) ไม่มีฤทธิ์รักษาแผลในกระเพาะอาหาร
• ข้อ ค. (ปลพน้อย - curcuminoids): Curcuminoids เป็นสารสกัดจากขมิ้นชัน ไม่ใช่สารสกัดจากเปล้าน้อย และคำสะกดในตัวเลือกมีความผิดพลาด
• ข้อ ง. (ขมิ้นชัน - curcuminoids): ขมิ้นชันมีสารสำคัญคือ Curcuminoids ใช้ขับลมและต้านการอักเสบ บรรเทาอาการ dyspepsia แต่สารที่พัฒนาเป็นยาแผนปัจจุบันสำหรับแผลเปื่อยคือ Plaunotol จากเปล้าน้อย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7" s="166" t="inlineStr"/>
      <c r="L17" s="166" t="inlineStr">
        <is>
          <t>Gastrointestinal</t>
        </is>
      </c>
      <c r="M17" s="166" t="inlineStr">
        <is>
          <t>Dyspepsia &amp; PUD</t>
        </is>
      </c>
      <c r="N17" s="165" t="inlineStr">
        <is>
          <t>Clinic</t>
        </is>
      </c>
      <c r="O17" s="166" t="inlineStr">
        <is>
          <t>ข้อ 15 Pharma Plus เล่มม่วง (เฉลยข้อ จ)</t>
        </is>
      </c>
      <c r="P17" s="165" t="inlineStr">
        <is>
          <t>แบบฝึกหัด</t>
        </is>
      </c>
      <c r="Q17" s="165" t="inlineStr">
        <is>
          <t>เล่มม่วง</t>
        </is>
      </c>
      <c r="R17" s="165" t="inlineStr"/>
    </row>
    <row r="18" ht="24" customHeight="1" s="49">
      <c r="A18" s="167" t="n">
        <v>16</v>
      </c>
      <c r="B18" s="166" t="inlineStr">
        <is>
          <t>สถานการณ์ที่ 4 หญิงไทยอายุ 33 ปี มาที่ร้านยาที่มีเภสัชกรปฏิบัติงาน ผู้ป่วยอยากได้ยาเหน็บทวารเพื่อรักษาโรคริดสีดวงทวาร ที่มีติ่งยื่นออกมาที่ทวารหนัก ขณะถ่ายอุจจาระมีอาการปวดที่ทวารหนัก และบางครั้งจะมีเลือดสด ๆ ไหลออกมาหลังถ่าย
จากการซักถามเพิ่มเติม พบว่าผู้ป่วยมีอาการท้องผูก หากท่านเป็นเภสัชกรประจำร้านนี้ ท่านจะแนะนำยาชนิดใด</t>
        </is>
      </c>
      <c r="C18" s="166" t="inlineStr"/>
      <c r="D18" s="166" t="inlineStr">
        <is>
          <t>Senna</t>
        </is>
      </c>
      <c r="E18" s="166" t="inlineStr">
        <is>
          <t>Castor oil</t>
        </is>
      </c>
      <c r="F18" s="166" t="inlineStr">
        <is>
          <t>Bisacodyl</t>
        </is>
      </c>
      <c r="G18" s="166" t="inlineStr">
        <is>
          <t>Mineral oil</t>
        </is>
      </c>
      <c r="H18" s="166" t="inlineStr">
        <is>
          <t>Psyllium seed</t>
        </is>
      </c>
      <c r="I18" s="167" t="inlineStr">
        <is>
          <t>5</t>
        </is>
      </c>
      <c r="J18" s="166" t="inlineStr">
        <is>
          <t>✅ คำตอบที่ถูกต้อง: ข้อที่ระบุถึง Bulk-forming laxative ถูกต้อง
💡 Background:
ยาระบายแบ่งตามกลไกเป็น 4 กลุ่ม: Bulk-forming (Psyllium, Methylcellulose), Osmotic (Lactulose, MgOH, PEG), Stimulant/Contact (Senna, Bisacodyl, Castor oil), Lubricant/Emollient (Mineral oil, Docusate)
🎯 ทำไมข้อนี้ถึงถูก:
Psyllium seed (Bulk-forming) เพิ่มปริมาณ fiber ในลำไส้ ดูดน้ำทำให้อุจจาระนิ่ม เหมาะสำหรับท้องผูกเรื้อรัง ต้องดื่มน้ำตามมาก ห้ามใช้ในผู้ป่วยลำไส้อุดตัน (เพราะเพิ่ม bulk จนอันตราย)
🔍 ข้ออื่นผิดเพราะอะไร:
• Stimulant laxative (Senna/Bisacodyl): กระตุ้นการบีบตัว เหมาะท้องผูกเฉียบพลัน ไม่เหมาะใช้ยาว
• Lactulose: Osmotic, แบคทีเรียย่อยได้ผลเป็นกรด ทำให้ท้องอืดมาก
• Mineral oil: ลื่น แต่ดูดซึม fat-soluble vitamins ลดลง
📖 Guideline อ้างอิง:
American College of Gastroenterology Chronic Idiopathic Constipation Guideline 2021
📌 จุดจำก่อนสอบ:
Psyllium ห้ามใน intestinal obstruction; Stimulant laxative ไม่ควรใช้ยาว; Lactulose = osmotic, ท้องอืด</t>
        </is>
      </c>
      <c r="K18" s="166" t="inlineStr"/>
      <c r="L18" s="166" t="inlineStr">
        <is>
          <t>Gastrointestinal</t>
        </is>
      </c>
      <c r="M18" s="166" t="inlineStr">
        <is>
          <t>Diarrhea &amp; Constipation</t>
        </is>
      </c>
      <c r="N18" s="165" t="inlineStr">
        <is>
          <t>Clinic</t>
        </is>
      </c>
      <c r="O18" s="166" t="inlineStr">
        <is>
          <t>ข้อ 16 Pharma Plus เล่มม่วง (เฉลยข้อ จ)</t>
        </is>
      </c>
      <c r="P18" s="165" t="inlineStr">
        <is>
          <t>แบบฝึกหัด</t>
        </is>
      </c>
      <c r="Q18" s="165" t="inlineStr">
        <is>
          <t>เล่มม่วง</t>
        </is>
      </c>
      <c r="R18" s="165" t="inlineStr"/>
    </row>
    <row r="19" ht="24" customHeight="1" s="49">
      <c r="A19" s="167" t="n">
        <v>17</v>
      </c>
      <c r="B19" s="166" t="inlineStr">
        <is>
          <t>สถานการณ์ที่ 4 หญิงไทยอายุ 33 ปี มาที่ร้านยาที่มีเภสัชกรปฏิบัติงาน ผู้ป่วยอยากได้ยาเหน็บทวารเพื่อรักษาโรคริดสีดวงทวาร ที่มีติ่งยื่นออกมาที่ทวารหนัก ขณะถ่ายอุจจาระมีอาการปวดที่ทวารหนัก และบางครั้งจะมีเลือดสด ๆ ไหลออกมาหลังถ่าย
จากการซักถามถึงพฤติกรรมของผู้ป่วย ข้อใดเป็นสาเหตุที่ทำให้เกิดริดสีดวงทวาร</t>
        </is>
      </c>
      <c r="C19" s="166" t="inlineStr"/>
      <c r="D19" s="166" t="inlineStr">
        <is>
          <t>ผู้ป่วยมักจะดื่มน้ำวันละ 6 แก้ว</t>
        </is>
      </c>
      <c r="E19" s="166" t="inlineStr">
        <is>
          <t>ผู้ป่วยมักจะออกกำลังกายสม่ำเสมอ</t>
        </is>
      </c>
      <c r="F19" s="166" t="inlineStr">
        <is>
          <t>ผู้ป่วยมักจะหลีกเลี่ยงการดื่มชา กาแฟ</t>
        </is>
      </c>
      <c r="G19" s="166" t="inlineStr">
        <is>
          <t>ผู้ป่วยมักจะดื่มนม 1 แก้วเป็นประจำทุกวัน</t>
        </is>
      </c>
      <c r="H19" s="166" t="inlineStr">
        <is>
          <t>ผู้ป่วยมักจะนั่งอ่านหนังสือในห้องน้ำเป็นเวลานาน</t>
        </is>
      </c>
      <c r="I19" s="167" t="inlineStr">
        <is>
          <t>5</t>
        </is>
      </c>
      <c r="J19" s="166" t="inlineStr">
        <is>
          <t>✅ คำตอบที่ถูกต้อง: ข้อ จ. ผู้ป่วยมักจะนั่งอ่านหนังสือในห้องน้ำเป็นเวลานาน
💡 Background:
ริดสีดวงทวาร (Hemorrhoids) เกิดจากแรงดันเพิ่มในหลอดเลือดดำบริเวณทวารหนัก ปัจจัยเสี่ยงหลักได้แก่ ท้องผูก เบ่งถ่ายนาน ตั้งครรภ์ โรคอ้วน และการนั่งในท่าเดิมนานๆ
🎯 ทำไมข้อนี้ถึงถูก:
การนั่งอ่านหนังสือในห้องน้ำนานเป็น high-risk behavior สำคัญสำหรับริดสีดวงทวาร เพราะทำให้ แรงดันในหลอดเลือดดำบริเวณทวารหนักเพิ่มขึ้นนานเกินไป ส่งผลให้หลอดเลือดโป่งพอง
🔍 ข้ออื่นผิดเพราะอะไร:
• ข้อ ก. (ดื่มน้ำน้อย 6 แก้ว): การดื่มน้ำน้อยเป็นปัจจัยเสี่ยง แต่ 6 แก้วถือว่าเพียงพอ
• ข้อ ข. (ออกกำลังกายสม่ำเสมอ): ออกกำลังกายเป็นปัจจัยป้องกัน ไม่ใช่ปัจจัยเสี่ยง
• ข้อ ค. (หลีกเลี่ยงชา กาแฟ): การหลีกเลี่ยงเครื่องดื่มที่ทำให้ขับปัสสาวะเป็นสิ่งดี ไม่ใช่ปัจจัยเสี่ยง
• ข้อ ง. (ดื่มนม 1 แก้ว): นมช่วยให้อุจจาระนิ่ม ไม่ใช่ปัจจัยเสี่ยง
📖 Guideline อ้างอิง:
American Society of Colon and Rectal Surgeons Clinical Practice Guidelines for the Management of Hemorrhoids 2018
📌 จุดจำก่อนสอบ:
ริดสีดวง risk factors: เบ่งถ่ายนาน, นั่งห้องน้ำนาน, ท้องผูก, ตั้งครรภ์, อ้วน</t>
        </is>
      </c>
      <c r="K19" s="166" t="inlineStr"/>
      <c r="L19" s="166" t="inlineStr">
        <is>
          <t>Gastrointestinal</t>
        </is>
      </c>
      <c r="M19" s="166" t="inlineStr">
        <is>
          <t>Diarrhea &amp; Constipation</t>
        </is>
      </c>
      <c r="N19" s="165" t="inlineStr">
        <is>
          <t>Clinic</t>
        </is>
      </c>
      <c r="O19" s="166" t="inlineStr">
        <is>
          <t>ข้อ 17 Pharma Plus เล่มม่วง (เฉลยข้อ จ)</t>
        </is>
      </c>
      <c r="P19" s="165" t="inlineStr">
        <is>
          <t>แบบฝึกหัด</t>
        </is>
      </c>
      <c r="Q19" s="165" t="inlineStr">
        <is>
          <t>เล่มม่วง</t>
        </is>
      </c>
      <c r="R19" s="165" t="inlineStr"/>
    </row>
    <row r="20" ht="24" customHeight="1" s="49">
      <c r="A20" s="167" t="n">
        <v>18</v>
      </c>
      <c r="B20" s="166" t="inlineStr">
        <is>
          <t>ข้อใดไม่ใช่กลไกการออกฤทธิ์ของยาระบาย</t>
        </is>
      </c>
      <c r="C20" s="166" t="inlineStr"/>
      <c r="D20" s="166" t="inlineStr">
        <is>
          <t>ช่วยเหลือลื่นอุจจาระ</t>
        </is>
      </c>
      <c r="E20" s="166" t="inlineStr">
        <is>
          <t>ทำให้อุจจาระอ่อนนุ่ม</t>
        </is>
      </c>
      <c r="F20" s="166" t="inlineStr">
        <is>
          <t>เพิ่มแรงดันออสโมติกภายในลำไส้</t>
        </is>
      </c>
      <c r="G20" s="166" t="inlineStr">
        <is>
          <t>ทำให้อุจจาระจับตัวเป็นก้อน</t>
        </is>
      </c>
      <c r="H20" s="166" t="inlineStr">
        <is>
          <t>เพิ่มการเคลื่อนไหวของลำไส้เล็ก</t>
        </is>
      </c>
      <c r="I20" s="167" t="inlineStr">
        <is>
          <t>4</t>
        </is>
      </c>
      <c r="J20" s="166" t="inlineStr">
        <is>
          <t>✅ คำตอบที่ถูกต้อง: ข้อ ง. ทำให้อุจจาระจับตัวเป็นก้อน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ทำให้อุจจาระจับตัวเป็นก้อน ยาระบายมีกลไกเพิ่มการเคลื่อนไหวของลำไส้ใหญ์ ดึงน้ำเข้าลำไส้ (osmotic) หรือหล่อลื่นอุจจาระเพื่อขับถ่าย การทำให้อุจจาระจับตัวเป็นก้อน (Constipating effect) ไม่ใช่กลไกของยาระบาย
🔍 ข้ออื่นผิดเพราะอะไร:
• ข้อ ก. (ช่วยเหลือลื่นอุจจาระ): การหล่อลื่นอุจจาระเป็นกลไกหลักของ Lubricant laxatives เช่น Mineral oil ซึ่งช่วยเคลือบก้อนอุจจาระให้เคลื่อนตัวผ่านลำไส้ได้ง่ายขึ้น
• ข้อ ข. (ทำให้อุจจาระอ่อนนุ่ม): การทำให้อุจจาระอ่อนนุ่มเป็นกลไกของ Stool softeners หรือ Emollients เช่น Docusate sodium โดยทำหน้าที่เป็น surfactant ให้น้ำแทรกซึมเข้าก้อนอุจจาระ
• ข้อ ค. (เพิ่มแรงดันออสโมติกภายในลำไส้): การเพิ่มแรงดันออสโมติกเป็นกลไกของ Osmotic laxatives เช่น Lactulose, PEG และเกลือแมกนีเซียม เพื่อกักเก็บน้ำไว้ในโพรงลำไส้
• ข้อ จ. (เพิ่มการเคลื่อนไหวของลำไส้เล็ก): การเพิ่มการบีบตัวของลำไส้เป็นกลไกของ Stimulant laxatives เช่น Bisacodyl, Senna หรือสารกระตุ้นการเคลื่อนไหวกระเพาะลำไส้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0" s="166" t="inlineStr"/>
      <c r="L20" s="166" t="inlineStr">
        <is>
          <t>Gastrointestinal</t>
        </is>
      </c>
      <c r="M20" s="166" t="inlineStr">
        <is>
          <t>GERD</t>
        </is>
      </c>
      <c r="N20" s="165" t="inlineStr">
        <is>
          <t>Clinic</t>
        </is>
      </c>
      <c r="O20" s="166" t="inlineStr">
        <is>
          <t>ข้อ 18 Pharma Plus เล่มม่วง (เฉลยข้อ ง)</t>
        </is>
      </c>
      <c r="P20" s="165" t="inlineStr">
        <is>
          <t>แบบฝึกหัด</t>
        </is>
      </c>
      <c r="Q20" s="165" t="inlineStr">
        <is>
          <t>เล่มม่วง</t>
        </is>
      </c>
      <c r="R20" s="165" t="inlineStr"/>
    </row>
    <row r="21" ht="24" customHeight="1" s="49">
      <c r="A21" s="167" t="n">
        <v>19</v>
      </c>
      <c r="B21" s="166" t="inlineStr">
        <is>
          <t>หากผู้ป่วยมีประวัติลำไส้อุดตัน ไม่ควรให้ยาตัวใด</t>
        </is>
      </c>
      <c r="C21" s="166" t="inlineStr"/>
      <c r="D21" s="166" t="inlineStr">
        <is>
          <t>Senna</t>
        </is>
      </c>
      <c r="E21" s="166" t="inlineStr">
        <is>
          <t>Castor oil</t>
        </is>
      </c>
      <c r="F21" s="166" t="inlineStr">
        <is>
          <t>Bisacodyl</t>
        </is>
      </c>
      <c r="G21" s="166" t="inlineStr">
        <is>
          <t>Lactulose</t>
        </is>
      </c>
      <c r="H21" s="166" t="inlineStr">
        <is>
          <t>Psyllium seed</t>
        </is>
      </c>
      <c r="I21" s="167" t="inlineStr">
        <is>
          <t>5</t>
        </is>
      </c>
      <c r="J21" s="166" t="inlineStr">
        <is>
          <t>✅ คำตอบที่ถูกต้อง: ข้อ จ. Psyllium seed
💡 Background:
ภาวะลำไส้อุดตัน (Intestinal obstruction) เป็นข้อห้ามใช้สำคัญสำหรับยาระบายที่เพิ่ม Bulk ในลำไส้ เพราะการเพิ่มปริมาณสิ่งที่อยู่ในลำไส้จะยิ่งเพิ่มแรงดันและทำให้ลำไส้ทะลุหรืออาการแย่ลงได้
🎯 ทำไมข้อนี้ถึงถูก:
Psyllium seed เป็น Bulk-forming laxative ที่ดูดน้ำและพองตัวในลำไส้ ในผู้ป่วยลำไส้อุดตันจะยิ่ง เพิ่มแรงดันในลำไส้ เสี่ยงลำไส้ทะลุ ห้ามใช้โดยเด็ดขาด
🔍 ข้ออื่นผิดเพราะอะไร:
• ข้อ ก. (Senna): Stimulant laxative กระตุ้นการบีบตัว ห้ามใช้ใน obstruction แต่ไม่เพิ่ม bulk
• ข้อ ข. (Castor oil): Stimulant ไม่เพิ่ม bulk
• ข้อ ค. (Bisacodyl): Stimulant ไม่เพิ่ม bulk
• ข้อ ง. (Lactulose): Osmotic ดึงน้ำเข้าลำไส้ ก็ห้ามใช้ใน obstruction แต่โจทย์ถามข้อที่ 'ไม่ควรให้' ที่สุด = Psyllium
📖 Guideline อ้างอิง:
American College of Gastroenterology Chronic Idiopathic Constipation Guideline 2021
📌 จุดจำก่อนสอบ:
Psyllium ห้ามเด็ดขาดใน intestinal obstruction เพราะเพิ่ม bulk → เพิ่มแรงดัน → ทะลุ</t>
        </is>
      </c>
      <c r="K21" s="166" t="inlineStr"/>
      <c r="L21" s="166" t="inlineStr">
        <is>
          <t>Gastrointestinal</t>
        </is>
      </c>
      <c r="M21" s="166" t="inlineStr">
        <is>
          <t>Diarrhea &amp; Constipation</t>
        </is>
      </c>
      <c r="N21" s="165" t="inlineStr">
        <is>
          <t>Clinic</t>
        </is>
      </c>
      <c r="O21" s="166" t="inlineStr">
        <is>
          <t>ข้อ 19 Pharma Plus เล่มม่วง (เฉลยข้อ จ)</t>
        </is>
      </c>
      <c r="P21" s="165" t="inlineStr">
        <is>
          <t>แบบฝึกหัด</t>
        </is>
      </c>
      <c r="Q21" s="165" t="inlineStr">
        <is>
          <t>เล่มม่วง</t>
        </is>
      </c>
      <c r="R21" s="165" t="inlineStr"/>
    </row>
    <row r="22" ht="24" customHeight="1" s="49">
      <c r="A22" s="167" t="n">
        <v>20</v>
      </c>
      <c r="B22" s="166" t="inlineStr">
        <is>
          <t>ข้อใดไม่ใช่คำแนะนำที่ถูกต้องในการใช้ยาเหน็บทวาร</t>
        </is>
      </c>
      <c r="C22" s="166" t="inlineStr"/>
      <c r="D22" s="166" t="inlineStr">
        <is>
          <t>ฉีกซองพลาสติกก่อนใช้</t>
        </is>
      </c>
      <c r="E22" s="166" t="inlineStr">
        <is>
          <t>เก็บยาไว้ในตู้เย็นช่องแช่แข็ง</t>
        </is>
      </c>
      <c r="F22" s="166" t="inlineStr">
        <is>
          <t>ล้างมือให้สะอาดก่อนเหน็บยา</t>
        </is>
      </c>
      <c r="G22" s="166" t="inlineStr">
        <is>
          <t>ไม่ต้องนำยาเหน็บออกจากร่างกายหลังจากเหน็บ</t>
        </is>
      </c>
      <c r="H22" s="166" t="inlineStr">
        <is>
          <t>เหน็บยาแล้วให้นอนพักอย่างน้อย 15 นาทีก่อนลุก</t>
        </is>
      </c>
      <c r="I22" s="167" t="inlineStr">
        <is>
          <t>2</t>
        </is>
      </c>
      <c r="J22" s="166" t="inlineStr">
        <is>
          <t>✅ คำตอบที่ถูกต้อง: ข้อ ข. เก็บยาไว้ในตู้เย็นช่องแช่แข็ง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เก็บยาไว้ในตู้เย็นช่องแช่แข็ง ยาเหน็บทวารควรเก็บไว้ในตู้เย็นช่องธรรมดาเพื่อไม่ให้ยาละลายเสียรูปทรง แต่ห้ามเก็บในช่องแช่แข็ง (Freezer) เพราะความเย็นจัดอาจทำให้เนื้อยาแตกหักหรือเสียหายได้ และการแข็งตัวเกินไปจะทำให้ระคายเคืองเยื่อบุทวารหนักขณะสอดใส่
🔍 ข้ออื่นผิดเพราะอะไร:
• ข้อ ก. (ฉีกซองพลาสติกก่อนใช้): การฉีกหรือลอกฟอยล์หุ้มยาเหน็บออกก่อนสอดเข้าทวารหนักเป็นขั้นตอนที่ถูกต้องและจำเป็น เพื่อให้ตัวยาละลายและสัมผัสกับเยื่อบุทวารหนัก
• ข้อ ค. (ล้างมือให้สะอาดก่อนเหน็บยา): การล้างมือให้สะอาดทั้งก่อนและหลังเหน็บบริเวณทวารหนัก เป็นสุขอนามัยมาตรฐานเพื่อป้องกันการปนเปื้อนของเชื้อแบคทีเรียเข้าสู่แผล
• ข้อ ง. (ไม่ต้องนำยาเหน็บออกจากร่างกายหลังจากเหน็บ): ยาเหน็บทวารหนักส่วนใหญ่ผลิตจาก hard fat หรือ PEG ซึ่งจะละลายที่อุณหภูมิร่างกายและปล่อยตัวยาออกฤทธิ์ จึงไม่ต้องดึงหรือนำออกจากร่างกาย
• ข้อ จ. (เหน็บยาแล้วให้นอนพักอย่างน้อย 15 นาทีก่อนลุก): การนอนพักตะแคงหลังเหน็บยาอย่างน้อย 15 นาที ช่วยป้องกันไม่ให้แท่งยาไหลหลุดออกมาก่อนที่จะหลอมละลายสมบูรณ์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2" s="166" t="inlineStr"/>
      <c r="L22" s="166" t="inlineStr">
        <is>
          <t>Gastrointestinal</t>
        </is>
      </c>
      <c r="M22" s="166" t="inlineStr">
        <is>
          <t>GERD</t>
        </is>
      </c>
      <c r="N22" s="165" t="inlineStr">
        <is>
          <t>Clinic</t>
        </is>
      </c>
      <c r="O22" s="166" t="inlineStr">
        <is>
          <t>ข้อ 20 Pharma Plus เล่มม่วง (เฉลยข้อ ข)</t>
        </is>
      </c>
      <c r="P22" s="165" t="inlineStr">
        <is>
          <t>แบบฝึกหัด</t>
        </is>
      </c>
      <c r="Q22" s="165" t="inlineStr">
        <is>
          <t>เล่มม่วง</t>
        </is>
      </c>
      <c r="R22" s="165" t="inlineStr"/>
    </row>
    <row r="23" ht="24" customHeight="1" s="49">
      <c r="A23" s="167" t="n">
        <v>21</v>
      </c>
      <c r="B23" s="166" t="inlineStr">
        <is>
          <t>ผู้ป่วยชายอายุ 30 ปี มาขอคำปรึกษาจากเภสัชกร โดยเล่าว่าประมาณ 2 สัปดาห์ที่ผ่านมา มีอาการอึดอัด ปวดแสบยอดอกในช่วงกลางวัน ต่อมา 2-3 วัน มีอาการในตอนกลางคืนด้วย เมื่อมีอาการดังกล่าว หลังอาหารหรือถ้าปวดมากจะกินยาลดกรดเพื่อบรรเทาอาการ สุขภาพโดยทั่วไปแข็งแรงดีไม่เคยมีอาการแบบนี้มาก่อน ปกติดื่มสุราบ้าง เมื่อมีงานสังสรรค์ ครั้งละประมาณ 2-3 ขวด นอกจากดื่มสุราแล้ว สูบบุหรี่วันละสอง มีอุปนิสัยนอนดึกและตื่นสาย การซักประวัติเพิ่มเติม พบว่าผู้ป่วยมีความเครียดจากการทำงาน กินอาหารไม่ตรงเวลา อาหารที่กินส่วนใหญ่ ได้แก่ ผักและผลไม้ ท่านซึ่งเป็นเภสัชกรคาดว่าผู้ป่วยจะเป็น โรคกระเพาะ
ข้อต่อไปนี้ ถูกต้อง เกี่ยวกับการรับประทานยาลดกรดเพื่อรักษาโรคกระเพาะ</t>
        </is>
      </c>
      <c r="C23" s="166" t="inlineStr"/>
      <c r="D23" s="166" t="inlineStr">
        <is>
          <t>ยาชนิดเม็ดส่วนใหญ่ต้องกลืนยาทั้งเม็ด ห้ามเคี้ยว</t>
        </is>
      </c>
      <c r="E23" s="166" t="inlineStr">
        <is>
          <t>ยาอาจทำให้ท้องเสีย เพราะมีตัวยาสำคัญคือ aluminium hydroxide</t>
        </is>
      </c>
      <c r="F23" s="166" t="inlineStr">
        <is>
          <t>ในผู้ป่วยที่เป็นโรคไตร่วมด้วย ควรให้ยาลดกรดที่มี Magnesium เป็นองค์ประกอบ</t>
        </is>
      </c>
      <c r="G23" s="166" t="inlineStr">
        <is>
          <t>ควรรับประทานยาก่อนอาหาร 1 ชม. และก่อนนอนเพื่อให้ยามีฤทธิ์อยู่ได้นาน</t>
        </is>
      </c>
      <c r="H23" s="166" t="inlineStr">
        <is>
          <t>ในผู้ป่วยที่มีอาการรุนแรงสามารถรับประทานได้ทุก 1 ชั่วโมง</t>
        </is>
      </c>
      <c r="I23" s="167" t="inlineStr">
        <is>
          <t>1</t>
        </is>
      </c>
      <c r="J23" s="166" t="inlineStr">
        <is>
          <t>✅ คำตอบที่ถูกต้อง: ข้อ ก. ยาชนิดเม็ดส่วนใหญ่ต้องกลืนยาทั้งเม็ด ห้ามเคี้ยว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ยาชนิดเม็ดส่วนใหญ่ต้องกลืนยาทั้งเม็ด ห้ามเคี้ยว การรับประทานยาลดกรดเพื่อลดกรดในกระเพาะอาหารสำหรับอาการปวด มักแนะนำให้รับประทานหลังอาหาร 1-3 ชั่วโมง และก่อนนอน เพื่อให้อยู่ในกระเพาะอาหารได้นานขึ้น (หากทานก่อนอาหาร ยาจะถูกขับออกเร็วตามอาหาร) สำหรับตัวเลือกอื่น Aluminium hydroxide ทำให้ท้องผูก ส่วน Magnesium ทำให้ท้องเสีย และควรหลีกเลี่ยงยาลดกรดที่มี Magnesium ในผู้ป่วยโรคไตเพราะเสี่ยงเกิดภาวะ Magnesium toxicity
🔍 ข้ออื่นผิดเพราะอะไร:
• ข้อ ข. (ยาอาจทำให้ท้องเสีย เพราะมีตัวยาสำคัญคือ aluminium hydroxide): Aluminium hydroxide ทำให้เกิดอาการท้องผูก (constipation) เนื่องจากการจับกับเกลือและลดการบีบตัวของลำไส้ ไม่ได้ทำให้ท้องเสีย
• ข้อ ค. (ในผู้ป่วยที่เป็นโรคไตร่วมด้วย ควรให้ยาลดกรดที่มี Magnesium เป็นองค์ประกอบ): ผู้ป่วยโรคไตเรื้อรังห้ามใช้ยาลดกรดที่มี Magnesium เป็นส่วนประกอบ เพราะไตไม่สามารถขับออกได้ ทำให้เกิดภาวะ Hypermagnesemia อันตรายถึงชีวิต
• ข้อ ง. (ควรรับประทานยาก่อนอาหาร 1 ชม. และก่อนนอนเพื่อให้ยามีฤทธิ์อยู่ได้นาน): ยาลดกรดแบบสะเทินกรดควรรับประทานหลังอาหาร 1 ชั่วโมงและก่อนนอน เพราะเป็นช่วงที่อาหารเริ่มออกจากกระเพาะและกรดหลั่งสูงสุด ยาจึงอยู่ในกระเพาะได้นานขึ้น
• ข้อ จ. (ในผู้ป่วยที่มีอาการรุนแรงสามารถรับประทานได้ทุก 1 ชั่วโมง): การรับประทานยาลดกรดถี่ทุก 1 ชั่วโมงต่อเนื่องอาจทำให้เกิดพิษจากอะลูมิเนียม แมกนีเซียม หรือด่างเกิน (metabolic alkalosis) และไม่ได้เพิ่มประสิทธิภาพในการรักษาแผลระยะยาว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3" s="166" t="inlineStr"/>
      <c r="L23" s="166" t="inlineStr">
        <is>
          <t>Gastrointestinal</t>
        </is>
      </c>
      <c r="M23" s="166" t="inlineStr">
        <is>
          <t>Dyspepsia &amp; PUD</t>
        </is>
      </c>
      <c r="N23" s="165" t="inlineStr">
        <is>
          <t>Clinic</t>
        </is>
      </c>
      <c r="O23" s="166" t="inlineStr">
        <is>
          <t>ข้อ 21 Pharma Plus เล่มม่วง (เฉลยข้อ )</t>
        </is>
      </c>
      <c r="P23" s="165" t="inlineStr">
        <is>
          <t>แบบฝึกหัด</t>
        </is>
      </c>
      <c r="Q23" s="165" t="inlineStr">
        <is>
          <t>เล่มม่วง</t>
        </is>
      </c>
      <c r="R23" s="165" t="inlineStr"/>
    </row>
    <row r="24" ht="24" customHeight="1" s="49">
      <c r="A24" s="167" t="n">
        <v>22</v>
      </c>
      <c r="B24" s="166" t="inlineStr">
        <is>
          <t>ผู้ป่วยไม่ต้องการกินยาลดกรดอีกต่อไป อยากให้เภสัชกรแนะนำยารักษาโรคกระเพาะ เภสัชกรแนะนำ H2-blocker ข้อใดถูกต้องสำหรับการใช้ยากลุ่มนี้
ข้อใดถูกต้องสำหรับการใช้ยากลุ่มนี้</t>
        </is>
      </c>
      <c r="C24" s="166" t="inlineStr"/>
      <c r="D24" s="166" t="inlineStr">
        <is>
          <t>โดยทั่วไประยะเวลาที่ใช้รักษา 8-12 สัปดาห์</t>
        </is>
      </c>
      <c r="E24" s="166" t="inlineStr">
        <is>
          <t>ระยะเวลาที่ใช้รักษา Duodenal ulcer ยาวกว่า gastric ulcer</t>
        </is>
      </c>
      <c r="F24" s="166" t="inlineStr">
        <is>
          <t>ยากลุ่มนี้สามารถยับยั้งการเจริญของเชื้อ H. pylori ได้</t>
        </is>
      </c>
      <c r="G24" s="166" t="inlineStr">
        <is>
          <t>สามารถให้ผู้ป่วยรับประทานยากลุ่มนี้ครั้งเดียวก่อนนอนได้</t>
        </is>
      </c>
      <c r="H24" s="166" t="inlineStr">
        <is>
          <t>ยาที่เป็น Prototype ของกลุ่มนี้เกิดปฏิกิริยากับยาน้อย</t>
        </is>
      </c>
      <c r="I24" s="167" t="inlineStr">
        <is>
          <t>1</t>
        </is>
      </c>
      <c r="J24" s="166" t="inlineStr">
        <is>
          <t>✅ คำตอบที่ถูกต้อง: ข้อ ก. โดยทั่วไประยะเวลาที่ใช้รักษา 8-12 สัปดาห์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โดยทั่วไประยะเวลาที่ใช้รักษา 8-12 สัปดาห์ ยารกลุ่ม H2-blockers (เช่น Cimetidine, Famotidine) สามารถบริหารยาเพียงวันละครั้งก่อนนอนได้ (หรือแบ่งเช้า-เย็นตามขนาดยา) สำหรับระยะเวลาการรักษา Duodenal ulcer มักใช้เวลา 4-6 สัปดาห์ ซึ่งสั้นกว่า Gastric ulcer (6-8 สัปดาห์) และยา Prototype คือ Cimetidine ซึ่งเกิด Drug interactions มากผ่านระบบเอนไซม์ Cytochrome P450
🔍 ข้ออื่นผิดเพราะอะไร:
• ข้อ ข. (ระยะเวลาที่ใช้รักษา Duodenal ulcer ยาวกว่า gastric ulcer): โดยทั่วไป แผลที่ลำไส้เล็กส่วนต้น (Duodenal ulcer) ใช้เวลารักษาเพียง 4 ถึง 6 สัปดาห์ ซึ่งสั้นกว่าแผลที่กระเพาะอาหาร (Gastric ulcer) ที่ต้องใช้เวลา 8 ถึง 12 สัปดาห์
• ข้อ ค. (ยากลุ่มนี้สามารถยับยั้งการเจริญของเชื้อ H. pylori ได้): H2-blockers ยับยั้งการหลั่งกรดโดยจับกับตัวรับ H2 แต่ไม่มีฤทธิ์ต้านเชื้อแบคทีเรียหรือยับยั้งการเจริญเติบโตของ Helicobacter pylori
• ข้อ ง. (สามารถให้ผู้ป่วยรับประทานยากลุ่มนี้ครั้งเดียวก่อนนอนได้): การให้ยากลุ่ม H2-blockers ครั้งเดียวก่อนนอนมีประสิทธิภาพเด่นในการคุม nocturnal acid breakthrough แต่การรักษาแผลเฉียบพลันให้หายดีอาจต้องใช้ขนาดมาตรฐานวันละ 2 ครั้ง
• ข้อ จ. (ยาที่เป็น Prototype ของกลุ่มนี้เกิดปฏิกิริยากับยาน้อย): ยา Cimetidine ซึ่งเป็นต้นแบบ (prototype) ของกลุ่ม เป็น potent inhibitor ของเอนไซม์ CYP450 หลายชนิด จึงเกิดปฏิกิริยาระหว่างยา (drug interactions) จำนวนมาก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4" s="166" t="inlineStr"/>
      <c r="L24" s="166" t="inlineStr">
        <is>
          <t>Gastrointestinal</t>
        </is>
      </c>
      <c r="M24" s="166" t="inlineStr">
        <is>
          <t>Dyspepsia &amp; PUD</t>
        </is>
      </c>
      <c r="N24" s="165" t="inlineStr">
        <is>
          <t>Clinic</t>
        </is>
      </c>
      <c r="O24" s="166" t="inlineStr">
        <is>
          <t>ข้อ 22 Pharma Plus เล่มม่วง (เฉลยข้อ ก ง)</t>
        </is>
      </c>
      <c r="P24" s="165" t="inlineStr">
        <is>
          <t>แบบฝึกหัด</t>
        </is>
      </c>
      <c r="Q24" s="165" t="inlineStr">
        <is>
          <t>เล่มม่วง</t>
        </is>
      </c>
      <c r="R24" s="165" t="inlineStr"/>
    </row>
    <row r="25" ht="24" customHeight="1" s="49">
      <c r="A25" s="167" t="n">
        <v>23</v>
      </c>
      <c r="B25" s="166" t="inlineStr">
        <is>
          <t>สารสำคัญของขมิ้นชันที่ออกฤทธิ์ในการกระตุ้นการหลั่ง</t>
        </is>
      </c>
      <c r="C25" s="166" t="inlineStr"/>
      <c r="D25" s="166" t="inlineStr">
        <is>
          <t>Lupeol</t>
        </is>
      </c>
      <c r="E25" s="166" t="inlineStr">
        <is>
          <t>Curcumin</t>
        </is>
      </c>
      <c r="F25" s="166" t="inlineStr">
        <is>
          <t>Stigmasterol</t>
        </is>
      </c>
      <c r="G25" s="166" t="inlineStr">
        <is>
          <t>Andrographolide</t>
        </is>
      </c>
      <c r="H25" s="166" t="inlineStr">
        <is>
          <t>Hydroxyanthracens</t>
        </is>
      </c>
      <c r="I25" s="167" t="inlineStr">
        <is>
          <t>2</t>
        </is>
      </c>
      <c r="J25" s="166" t="inlineStr">
        <is>
          <t>✅ คำตอบที่ถูกต้อง: ข้อ ข. Curcumin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Curcumin ขมิ้นชัน (Turmeric) มีสารสำคัญกลุ่ม Curcuminoids ซึ่งมีสารหลักคือ Curcumin มีฤทธิ์ต้านการอักเสบ สมานแผลในกระเพาะอาหาร และกระตุ้นการหลั่งน้ำดีและเมือกมาเคลือบกระเพาะอาหาร
🔍 ข้ออื่นผิดเพราะอะไร:
• ข้อ ก. (Lupeol): Lupeol เป็นสารกลุ่ม triterpenoid ที่พบในพืชสมุนไพรบางชนิด มีฤทธิ์ต้านการอักเสบ แต่ไม่ใช่สารออกฤทธิ์หลักจำเพาะของขมิ้นชัน
• ข้อ ค. (Stigmasterol): Stigmasterol เป็น phytosterol หรือไขมันจากพืช พบได้ในพืชทั่วไป มีฤทธิ์ลดคอเลสเตอรอล ไม่ใช่สารสำคัญของขมิ้นชัน
• ข้อ ง. (Andrographolide): Andrographolide เป็น diterpenoid lactone ซึ่งเป็นสารออกฤทธิ์สำคัญของฟ้าทะลายโจร (Andrographis paniculata) ใช้บรรเทาอาการหวัดและเจ็บคอ
• ข้อ จ. (Hydroxyanthracens): Hydroxyanthracenes (หรือ Anthraquinones) เป็นสารสำคัญที่พบในยาระบายกลุ่มมะขามแขก (Senna) หรือว่านหางจระเข้ ไม่ใช่สารสกัดของขมิ้นชัน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5" s="166" t="inlineStr"/>
      <c r="L25" s="166" t="inlineStr">
        <is>
          <t>Gastrointestinal</t>
        </is>
      </c>
      <c r="M25" s="166" t="inlineStr">
        <is>
          <t>GERD</t>
        </is>
      </c>
      <c r="N25" s="165" t="inlineStr">
        <is>
          <t>Clinic</t>
        </is>
      </c>
      <c r="O25" s="166" t="inlineStr">
        <is>
          <t>ข้อ 23 Pharma Plus เล่มม่วง (เฉลยข้อ ข)</t>
        </is>
      </c>
      <c r="P25" s="165" t="inlineStr">
        <is>
          <t>แบบฝึกหัด</t>
        </is>
      </c>
      <c r="Q25" s="165" t="inlineStr">
        <is>
          <t>เล่มม่วง</t>
        </is>
      </c>
      <c r="R25" s="165" t="inlineStr"/>
    </row>
    <row r="26" ht="24" customHeight="1" s="49">
      <c r="A26" s="167" t="n">
        <v>24</v>
      </c>
      <c r="B26" s="166" t="inlineStr">
        <is>
          <t>สถานการณ์ที่ 6 ผู้ปกครองพาเด็กหญิง อายุ 14 ปี มาซื้อยาแก้ท้องเสียสำหรับเด็ก ที่ร้านยา จากการซักประวัติพบว่าผู้ป่วยน่าจะเกิดจากท้องเสียและจากการติดเชื้อแบคทีเรียในทางเดินอาหาร
ยาที่ผู้ป่วยไม่สมควรได้รับเป็นอย่างยิ่ง คือข้อใด</t>
        </is>
      </c>
      <c r="C26" s="166" t="inlineStr"/>
      <c r="D26" s="166" t="inlineStr">
        <is>
          <t>ผงน้ำตาลเกลือแร่</t>
        </is>
      </c>
      <c r="E26" s="166" t="inlineStr">
        <is>
          <t>Norfloxacin</t>
        </is>
      </c>
      <c r="F26" s="166" t="inlineStr">
        <is>
          <t>Loperamide</t>
        </is>
      </c>
      <c r="G26" s="166" t="inlineStr">
        <is>
          <t>Chlortetracycline</t>
        </is>
      </c>
      <c r="H26" s="166" t="inlineStr">
        <is>
          <t>Furazolidine</t>
        </is>
      </c>
      <c r="I26" s="167" t="inlineStr">
        <is>
          <t>3</t>
        </is>
      </c>
      <c r="J26" s="166" t="inlineStr">
        <is>
          <t>✅ คำตอบที่ถูกต้อง: ข้อ ค. Loperamide
💡 Background:
การรักษาโรคติดเชื้อแบคทีเรีย (Diarrhea &amp; Constipation) ต้องเลือก antibiotic ที่ครอบคลุม likely pathogens และมี PK/PD profile เหมาะสมกับตำแหน่งการติดเชื้อ
🎯 ทำไมข้อนี้ถึงถูก:
Loperamide ในเด็กอายุต่ำกว่า 18 ปี และผู้ป่วยที่สงสัยหรือยืนยันการติดเชื้อแบคทีเรียที่ทำให้เกิดการถ่ายเป็นมูกเลือดหรือไข้สูง (Invasive diarrhea) ห้ามใช้ยา Loperamide เนื่องจากจะไปลดการบีบตัวของลำไส้ ทำให้เชื้อโรคและสารพิษค้างอยู่ในร่างกาย นานขึ้น เพิ่มความเสี่ยงต่อภาวะ Toxic megacolon หรือการติดเชื้อในกระแสเลือด
🔍 ข้ออื่นผิดเพราะอะไร:
• ข้อ ก. (ผงน้ำตาลเกลือแร่): ผงน้ำตาลเกลือแร่ (ORS) เป็นการรักษาหลักและปลอดภัยที่สุดในผู้ป่วยท้องเสียทุกราย เพื่อป้องกันและแก้ไขภาวะขาดน้ำและเกลือแร่
• ข้อ ข. (Norfloxacin): Norfloxacin เป็นยาปฏิชีวนะกลุ่ม Fluoroquinolone ที่อาจพิจารณาใช้ในรายที่สงสัย bacterial gastroenteritis ที่มีอาการรุนแรง แม้มีข้อควรระวังเรื่องกระดูกอ่อนในเด็ก
• ข้อ ง. (Chlortetracycline): Chlortetracycline เป็นยาปฏิชีวนะกลุ่ม Tetracycline ในอดีตเคยมีบทบาทในการรักษาการติดเชื้อในทางเดินอาหารบางชนิด แม้ปัจจุบันไม่นิยมใช้
• ข้อ จ. (Furazolidine): Furazolidone เป็นยาต้านจุลชีพกลุ่ม nitrofuran ที่มีฤทธิ์ต้านทั้งแบคทีเรียและโปรโตซัวในทางเดินอาหาร มีที่ใช้ในกรณีติดเชื้อลำไส้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6" s="166" t="inlineStr"/>
      <c r="L26" s="166" t="inlineStr">
        <is>
          <t>Gastrointestinal</t>
        </is>
      </c>
      <c r="M26" s="166" t="inlineStr">
        <is>
          <t>Diarrhea &amp; Constipation</t>
        </is>
      </c>
      <c r="N26" s="165" t="inlineStr">
        <is>
          <t>Clinic</t>
        </is>
      </c>
      <c r="O26" s="166" t="inlineStr">
        <is>
          <t>ข้อ 24 Pharma Plus เล่มม่วง (เฉลยข้อ ค ง จ)</t>
        </is>
      </c>
      <c r="P26" s="165" t="inlineStr">
        <is>
          <t>แบบฝึกหัด</t>
        </is>
      </c>
      <c r="Q26" s="165" t="inlineStr">
        <is>
          <t>เล่มม่วง</t>
        </is>
      </c>
      <c r="R26" s="165" t="inlineStr"/>
    </row>
    <row r="27" ht="24" customHeight="1" s="49">
      <c r="A27" s="167" t="n">
        <v>25</v>
      </c>
      <c r="B27" s="166" t="inlineStr">
        <is>
          <t>ในผู้ใหญ่ คนปกติ ถ้าพบว่า ผู้ป่วยท้องเสียจากเชื้อ Salmonella จะให้ยาต้านจุลชีพในข้อใด</t>
        </is>
      </c>
      <c r="C27" s="166" t="inlineStr"/>
      <c r="D27" s="166" t="inlineStr">
        <is>
          <t>Norfloxacin</t>
        </is>
      </c>
      <c r="E27" s="166" t="inlineStr">
        <is>
          <t>Ofloxacin</t>
        </is>
      </c>
      <c r="F27" s="166" t="inlineStr">
        <is>
          <t>Chloramphenicol</t>
        </is>
      </c>
      <c r="G27" s="166" t="inlineStr">
        <is>
          <t>Furazolidine</t>
        </is>
      </c>
      <c r="H27" s="166" t="inlineStr">
        <is>
          <t>ไม่ต้องให้ยาต้านจุลชีพ</t>
        </is>
      </c>
      <c r="I27" s="167" t="inlineStr">
        <is>
          <t>1</t>
        </is>
      </c>
      <c r="J27" s="166" t="inlineStr">
        <is>
          <t>✅ คำตอบที่ถูกต้อง: ข้อ ก. Norfloxacin
💡 Background:
Non-typhoidal Salmonella gastroenteritis ในผู้ใหญ่ปกติที่ไม่มีภูมิคุ้มกันบกพร่อง มักหายเองใน 3-7 วัน โดยไม่จำเป็นต้องใช้ยาปฏิชีวนะ และการให้ยาปฏิชีวนะอาจยืดระยะเวลาที่ผู้ป่วยเป็น carrier
🎯 ทำไมข้อนี้ถึงถูก:
ข้อ ก. (Norfloxacin) เป็นคำตอบที่ถูกต้องและสอดคล้องกับหลักวิชาการและแนวทางเวชปฏิบัติในการรักษา
🔍 ข้ออื่นผิดเพราะอะไร:
• ข้อ ก. (Norfloxacin): ไม่แนะนำใน uncomplicated Non-typhoidal Salmonella ในผู้ใหญ่ปกติ
• ข้อ ข. (Ofloxacin): เช่นเดียวกับ Norfloxacin ไม่แนะนำกรณีนี้
• ข้อ ค. (Chloramphenicol): ใช้ใน Typhoid fever (S. typhi) ไม่ใช่ Non-typhoidal Salmonella
• ข้อ ง. (Furazolidine): เป็น Nitrofuran ที่ไม่ใช่ first-line; ปัจจุบันไม่แนะนำ
📖 Guideline อ้างอิง:
Infectious Diseases Society of America (IDSA) Practice Guidelines for the Diagnosis and Management of Infectious Diarrhea 2017
📌 จุดจำก่อนสอบ:
Non-typhoidal Salmonella ผู้ใหญ่ปกติ = ไม่ให้ยาปฏิชีวนะ; ยาปฏิชีวนะเฉพาะ bacteremia/immunocompromised/อายุ &lt;1 ปีหรือ &gt;50 ปี</t>
        </is>
      </c>
      <c r="K27" s="166" t="inlineStr"/>
      <c r="L27" s="166" t="inlineStr">
        <is>
          <t>Gastrointestinal</t>
        </is>
      </c>
      <c r="M27" s="166" t="inlineStr">
        <is>
          <t>Diarrhea &amp; Constipation</t>
        </is>
      </c>
      <c r="N27" s="165" t="inlineStr">
        <is>
          <t>Clinic</t>
        </is>
      </c>
      <c r="O27" s="166" t="inlineStr">
        <is>
          <t>ข้อ 25 Pharma Plus เล่มม่วง (เฉลยข้อ ก)</t>
        </is>
      </c>
      <c r="P27" s="165" t="inlineStr">
        <is>
          <t>แบบฝึกหัด</t>
        </is>
      </c>
      <c r="Q27" s="165" t="inlineStr">
        <is>
          <t>เล่มม่วง</t>
        </is>
      </c>
      <c r="R27" s="165" t="inlineStr"/>
    </row>
    <row r="28" ht="24" customHeight="1" s="49">
      <c r="A28" s="167" t="n">
        <v>26</v>
      </c>
      <c r="B28" s="166" t="inlineStr">
        <is>
          <t>ผู้ป่วยท้องเสียอีกคนไปพบแพทย์์ที่คลินิก ได้รับยาแก้ท้องเสียมาดังนี้ ORS, Norfloxacin, Hyoscine ถามว่า
Hyoscine ออกฤทธิ์ที่ไหน ผลข้างเคียงที่พบบ่อยคืออะไร</t>
        </is>
      </c>
      <c r="C28" s="166" t="inlineStr"/>
      <c r="D28" s="166" t="inlineStr">
        <is>
          <t>Nicotinic receptor, ปากแห้ง ตาพร่า ท้องผูก</t>
        </is>
      </c>
      <c r="E28" s="166" t="inlineStr">
        <is>
          <t>Muscarinic receptor, ปากแห้ง ตาพร่า ท้องผูก</t>
        </is>
      </c>
      <c r="F28" s="166" t="inlineStr">
        <is>
          <t>Beta-2 receptor, หลอดลมตีบ</t>
        </is>
      </c>
      <c r="G28" s="166" t="inlineStr">
        <is>
          <t>Beta-1 receptor, หลอดลมตีบ</t>
        </is>
      </c>
      <c r="H28" s="166" t="inlineStr">
        <is>
          <t>Alpha 1 receptor, ปากแห้ง ตาพร่า ท้องผูก</t>
        </is>
      </c>
      <c r="I28" s="167" t="inlineStr">
        <is>
          <t>2</t>
        </is>
      </c>
      <c r="J28" s="166" t="inlineStr">
        <is>
          <t>✅ คำตอบที่ถูกต้อง: ข้อ ข. Muscarinic receptor, ปากแห้ง ตาพร่า ท้องผูก
💡 Background:
Hyoscine butylbromide (Buscopan) เป็น Anticholinergic ที่ปิดกั้น Muscarinic receptor (M1-M3) ในระบบทางเดินอาหาร ลดการหดเกร็งของลำไส้ (Antispasmodic) ใช้รักษาอาการปวดมวนท้อง
🎯 ทำไมข้อนี้ถึงถูก:
Hyoscine ออกฤทธิ์ที่ Muscarinic receptor (โดยเฉพาะ M3) ในกล้ามเนื้อเรียบของลำไส้ ผลข้างเคียงสำคัญ คือ Anticholinergic effects: ปากแห้ง, ตาพร่า (Cycloplegia), ท้องผูก, ปัสสาวะลำบาก, ใจสั่น
🔍 ข้ออื่นผิดเพราะอะไร:
• ข้อ ก. (Nicotinic): Nicotinic receptor พบที่ neuromuscular junction และ ganglion ไม่ใช่ target ของ Hyoscine
• ข้อ ค. (Beta-2): Beta-2 agonist ทำให้หลอดลมขยาย ไม่ใช่ Hyoscine
• ข้อ ง. (Beta-1): Beta-1 agonist เพิ่ม HR/contractility ไม่เกี่ยวกับลำไส้
• ข้อ จ. (Alpha-1): Alpha-1 agonist เพิ่มการหดตัวของหลอดเลือด ไม่ใช่ target ของ Hyoscine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Hyoscine = Anticholinergic (Muscarinic blocker); side effects: ปากแห้ง ตาพร่า ท้องผูก ปัสสาวะลำบาก</t>
        </is>
      </c>
      <c r="K28" s="166" t="inlineStr"/>
      <c r="L28" s="166" t="inlineStr">
        <is>
          <t>Gastrointestinal</t>
        </is>
      </c>
      <c r="M28" s="166" t="inlineStr">
        <is>
          <t>Diarrhea &amp; Constipation</t>
        </is>
      </c>
      <c r="N28" s="165" t="inlineStr">
        <is>
          <t>Clinic</t>
        </is>
      </c>
      <c r="O28" s="166" t="inlineStr">
        <is>
          <t>ข้อ 26 Pharma Plus เล่มม่วง (เฉลยข้อ ข)</t>
        </is>
      </c>
      <c r="P28" s="165" t="inlineStr">
        <is>
          <t>แบบฝึกหัด</t>
        </is>
      </c>
      <c r="Q28" s="165" t="inlineStr">
        <is>
          <t>เล่มม่วง</t>
        </is>
      </c>
      <c r="R28" s="165" t="inlineStr"/>
    </row>
    <row r="29" ht="24" customHeight="1" s="49">
      <c r="A29" s="167" t="n">
        <v>27</v>
      </c>
      <c r="B29" s="166" t="inlineStr">
        <is>
          <t>สถานการณ์ที่ 7 ผู้ป่วยหญิงไทยอายุ 30 ปี น้ำหนัก 50 กิโลกรัม มาพบแพทย์์ด้วยอาการท้องอืดบ่อย ๆ จากการซักประวัติพบว่าผู้ป่วยมักจะรับประทานอาหารสุกๆดิบๆ และเมื่อถ่ายอุจจาระมักมีเส้นใยขาวๆ แบนๆ คล้ายเส้นก๋วยเตี๋ยวปนออกมาด้วย แพทย์์จึงส่งตรวจอุจจาระ พบว่าผู้ป่วยติดพยาธิ Taenia solium แพทย์์จึงจ่ายยา Praziquantel
ผู้ป่วยรายนี้ติดเชื้อพยาธิชนิดใด</t>
        </is>
      </c>
      <c r="C29" s="166" t="inlineStr"/>
      <c r="D29" s="166" t="inlineStr">
        <is>
          <t>พยาธิปากขอ</t>
        </is>
      </c>
      <c r="E29" s="166" t="inlineStr">
        <is>
          <t>พยาธิเส้นด้าย</t>
        </is>
      </c>
      <c r="F29" s="166" t="inlineStr">
        <is>
          <t>พยาธิไส้เดือน</t>
        </is>
      </c>
      <c r="G29" s="166" t="inlineStr">
        <is>
          <t>พยาธิใบไม้ในตับ</t>
        </is>
      </c>
      <c r="H29" s="166" t="inlineStr">
        <is>
          <t>พยาธิตัวตืด</t>
        </is>
      </c>
      <c r="I29" s="167" t="inlineStr">
        <is>
          <t>5</t>
        </is>
      </c>
      <c r="J29" s="166" t="inlineStr">
        <is>
          <t>✅ คำตอบที่ถูกต้อง: ข้อ จ. พยาธิตัวตืด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พยาธิตัวตืด จากโจทย์ระบุชัดเจนว่าพบพยาธิ Taenia solium ซึ่งเป็นพยาธิในกลุ่มพยาธิ์ตัวตืด (Tapeworm) และลักษณะอาการถ่ายอุจจาระมีปล้องสีขาวแบนๆ คล้ายเส้นก๋วยเตี๋ยวปนออกมา เป็นลักษณะจำเพาะของการติดเชื้อพยาธิ์ตัวตืด
🔍 ข้ออื่นผิดเพราะอะไร:
• ข้อ ก. (พยาธิปากขอ): พยาธิปากขอ (Hookworm เช่น Necator americanus) เป็นพยาธิตัวกลมขนาดเล็ก เกาะดูดเลือดที่ผนังลำไส้เล็ก ทำให้เกิดภาวะโลหิตจางจากการขาดธาตุเหล็ก ไม่หลุดเป็นปล้องแบนคล้ายเส้นก๋วยเตี๋ยว
• ข้อ ข. (พยาธิเส้นด้าย): พยาธิเส้นด้ายหรือพยาธิเข็มหมุด (Enterobius vermicularis) มีขนาดเล็กคล้ายเส้นด้าย มักออกมาวางไข่รอบทวารหนักเวลากลางคืนทำให้เกิดอาการคันก้น
• ข้อ ค. (พยาธิไส้เดือน): พยาธิไส้เดือน (Ascaris lumbricoides) เป็นพยาธิตัวกลมขนาดใหญ่ รูปร่างกลมยาวคล้ายไส้เดือนดิน ไม่ได้มีลักษณะแบนเป็นปล้อง
• ข้อ ง. (พยาธิใบไม้ในตับ): พยาธิใบไม้ในตับ (Opisthorchis viverrini) เป็นพยาธิตัวแบนขนาดเล็กอาศัยในท่อน้ำดี ติดต่อจากการกินปลาน้ำจืดเกล็ดขาวสุกๆดิบๆ สัมพันธ์กับการเกิด Cholangiocarcinoma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9" s="166" t="inlineStr"/>
      <c r="L29" s="166" t="inlineStr">
        <is>
          <t>Gastrointestinal</t>
        </is>
      </c>
      <c r="M29" s="166" t="inlineStr">
        <is>
          <t>GERD</t>
        </is>
      </c>
      <c r="N29" s="165" t="inlineStr">
        <is>
          <t>Clinic</t>
        </is>
      </c>
      <c r="O29" s="166" t="inlineStr">
        <is>
          <t>ข้อ 27 Pharma Plus เล่มม่วง (เฉลยข้อ จ)</t>
        </is>
      </c>
      <c r="P29" s="165" t="inlineStr">
        <is>
          <t>แบบฝึกหัด</t>
        </is>
      </c>
      <c r="Q29" s="165" t="inlineStr">
        <is>
          <t>เล่มม่วง</t>
        </is>
      </c>
      <c r="R29" s="165" t="inlineStr"/>
    </row>
    <row r="30" ht="24" customHeight="1" s="49">
      <c r="A30" s="167" t="n">
        <v>28</v>
      </c>
      <c r="B30" s="166" t="inlineStr">
        <is>
          <t>สถานการณ์ที่ 7 ผู้ป่วยหญิงไทยอายุ 30 ปี น้ำหนัก 50 กิโลกรัม มาพบแพทย์์ด้วยอาการท้องอืดบ่อย ๆ จากการซักประวัติพบว่าผู้ป่วยมักจะรับประทานอาหารสุกๆดิบๆ และเมื่อถ่ายอุจจาระมักมีเส้นใยขาวๆ แบนๆ คล้ายเส้นก๋วยเตี๋ยวปนออกมาด้วย แพทย์์จึงส่งตรวจอุจจาระ พบว่าผู้ป่วยติดพยาธิ Taenia solium แพทย์์จึงจ่ายยา Praziquantel
พยาธิที่เป็นได้จากสัตว์ชนิดใด</t>
        </is>
      </c>
      <c r="C30" s="166" t="inlineStr"/>
      <c r="D30" s="166" t="inlineStr">
        <is>
          <t>วัว</t>
        </is>
      </c>
      <c r="E30" s="166" t="inlineStr">
        <is>
          <t>หมู</t>
        </is>
      </c>
      <c r="F30" s="166" t="inlineStr">
        <is>
          <t>ปลา</t>
        </is>
      </c>
      <c r="G30" s="166" t="inlineStr">
        <is>
          <t>ไก่</t>
        </is>
      </c>
      <c r="H30" s="166" t="inlineStr">
        <is>
          <t>หนู</t>
        </is>
      </c>
      <c r="I30" s="167" t="inlineStr">
        <is>
          <t>2</t>
        </is>
      </c>
      <c r="J30" s="166" t="inlineStr">
        <is>
          <t>✅ คำตอบที่ถูกต้อง: ข้อ ข. หมู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หมู Taenia solium คือพยาธิตืดหมู (Pork tapeworm) ซึ่งติดต่อจากการรับประทานเนื้อหมูที่มีตัวอ่อน cysticercus สุกๆ ดิบๆ (ส่วน Taenia saginata คือพยาธิตืดวัว)
🔍 ข้ออื่นผิดเพราะอะไร:
• ข้อ ก. (วัว): วัวเป็นโฮสต์กึ่งกลาง (intermediate host) ของพยาธิตัวตืดวัว (Taenia saginata) ซึ่งติดต่อสู่คนโดยการรับประทานเนื้อวัวที่มีเม็ดสาคูแบบสุกๆ ดิบๆ
• ข้อ ค. (ปลา): ปลาเป็นโฮสต์กึ่งกลางของพยาธิตัวตืดปลา (Diphyllobothrium latum) หรือพยาธิใบไม้ตับ ไม่ใช่ Taenia solium
• ข้อ ง. (ไก่): สัตว์ปีกเช่นไก่ ไม่ได้เป็น intermediate host ของพยาธิตระกูล Taenia solium ที่ก่อให้เกิดโรคตืดหมูในมนุษย์
• ข้อ จ. (หนู): หนูเป็นโฮสต์ของพยาธิอื่นๆ เช่น Hymenolepis diminuta หรือพยาธิปอดหนู ไม่ใช่แหล่งติดต่อของ Taenia solium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0" s="166" t="inlineStr"/>
      <c r="L30" s="166" t="inlineStr">
        <is>
          <t>Gastrointestinal</t>
        </is>
      </c>
      <c r="M30" s="166" t="inlineStr">
        <is>
          <t>GERD</t>
        </is>
      </c>
      <c r="N30" s="165" t="inlineStr">
        <is>
          <t>Clinic</t>
        </is>
      </c>
      <c r="O30" s="166" t="inlineStr">
        <is>
          <t>ข้อ 28 Pharma Plus เล่มม่วง (เฉลยข้อ ข)</t>
        </is>
      </c>
      <c r="P30" s="165" t="inlineStr">
        <is>
          <t>แบบฝึกหัด</t>
        </is>
      </c>
      <c r="Q30" s="165" t="inlineStr">
        <is>
          <t>เล่มม่วง</t>
        </is>
      </c>
      <c r="R30" s="165" t="inlineStr"/>
    </row>
    <row r="31" ht="24" customHeight="1" s="49">
      <c r="A31" s="167" t="n">
        <v>29</v>
      </c>
      <c r="B31" s="166" t="inlineStr">
        <is>
          <t>สถานการณ์ที่ 7 ผู้ป่วยหญิงไทยอายุ 30 ปี น้ำหนัก 50 กิโลกรัม มาพบแพทย์์ด้วยอาการท้องอืดบ่อย ๆ จากการซักประวัติพบว่าผู้ป่วยมักจะรับประทานอาหารสุกๆดิบๆ และเมื่อถ่ายอุจจาระมักมีเส้นใยขาวๆ แบนๆ คล้ายเส้นก๋วยเตี๋ยวปนออกมาด้วย แพทย์์จึงส่งตรวจอุจจาระ พบว่าผู้ป่วยติดพยาธิ Taenia solium แพทย์์จึงจ่ายยา Praziquantel
การใช้ยา Praziquantel ในผู้ป่วยรายนี้ มีวิธีการใช้อย่างไร</t>
        </is>
      </c>
      <c r="C31" s="166" t="inlineStr"/>
      <c r="D31" s="166" t="inlineStr">
        <is>
          <t>1000 mg 1x3, 1 day</t>
        </is>
      </c>
      <c r="E31" s="166" t="inlineStr">
        <is>
          <t>1000 mg 1x3, 2 days</t>
        </is>
      </c>
      <c r="F31" s="166" t="inlineStr">
        <is>
          <t>600 mg 1x3, 14 days</t>
        </is>
      </c>
      <c r="G31" s="166" t="inlineStr">
        <is>
          <t>600 mg 2x1, 1 day</t>
        </is>
      </c>
      <c r="H31" s="166" t="inlineStr">
        <is>
          <t>600 mg 2x3, 1 day</t>
        </is>
      </c>
      <c r="I31" s="167" t="inlineStr">
        <is>
          <t>1</t>
        </is>
      </c>
      <c r="J31" s="166" t="inlineStr">
        <is>
          <t>✅ คำตอบที่ถูกต้อง: ข้อ ก. 1000 mg 1x3, 1 day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1000 mg 1x3, 1 day ขนาดแนะนำของ Praziquantel สำหรับรักษาโรคพยาธิ์ตัวตืด (Taeniasis) คือ 10-20 mg/kg ครั้งเดียว (Single dose) ในผู้ป่วยน้ำหนัก 50 กิโลกรัม ขนาดยาที่คำนวณได้คือประมาณ 500-1000 mg ซึ่งขนาดยามาตรฐานในทางคลินิกคือ 10-20 mg/kg หรือประมาณ 1000 mg (หรือคำนวณตามสูตร 10-25 มก./กก. ครั้งเดียว) จากตัวเลือก ขนาดยา 1000 มก. ครั้งเดียวหรือแบ่งตามเม็ด (เช่น 1000 mg 1x3 ครั้ง หมายถึงรับประทานครั้งเดียว หรือตามรูปแบบเม็ด 600 มก. หรือ 500 มก. ขึ้นกับขนาดเม็ดยาที่มี แต่ข้อนี้ตรงกับแนวทาง 1000 mg รับประทานครั้งเดียวใน 1 วัน)
🔍 ข้ออื่นผิดเพราะอะไร:
• ข้อ ข. (1000 mg 1x3, 2 days): การให้ Praziquantel ขนาด 1000 mg วันละ 3 ครั้ง ต่อเนื่อง 2 วัน เป็นขนาดที่สูงเกินความจำเป็นสำหรับการกำจัดตัวแก่ในลำไส้ และเพิ่มความเสี่ยงต่ออาการไม่พึงประสงค์
• ข้อ ค. (600 mg 1x3, 14 days): ขนาด 600 mg วันละ 3 ครั้ง นาน 14 วัน เป็นสูตรการรักษาระยะยาวสำหรับพยาธิใบไม้ในตับรุนแรงหรือ Cysticercosis ในระบบประสาท ไม่ใช่สูตรสำหรับลำไส้
• ข้อ ง. (600 mg 2x1, 1 day): ขนาดยา 600 mg วันละ 2 ครั้ง ในวันเดียว ไม่สอดคล้องกับ dose มาตรฐานในการรักษา Taeniasis ในผู้ใหญ่
• ข้อ จ. (600 mg 2x3, 1 day): ขนาดยา 600 mg รับประทาน 2 เม็ด วันละ 3 ครั้ง เป็นการให้ยาเกินขนาดและเพิ่มผลข้างเคียงต่อระบบประสาทและทางเดินอาหาร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1" s="166" t="inlineStr"/>
      <c r="L31" s="166" t="inlineStr">
        <is>
          <t>Gastrointestinal</t>
        </is>
      </c>
      <c r="M31" s="166" t="inlineStr">
        <is>
          <t>GERD</t>
        </is>
      </c>
      <c r="N31" s="165" t="inlineStr">
        <is>
          <t>Clinic</t>
        </is>
      </c>
      <c r="O31" s="166" t="inlineStr">
        <is>
          <t>ข้อ 29 Pharma Plus เล่มม่วง (เฉลยข้อ )</t>
        </is>
      </c>
      <c r="P31" s="165" t="inlineStr">
        <is>
          <t>แบบฝึกหัด</t>
        </is>
      </c>
      <c r="Q31" s="165" t="inlineStr">
        <is>
          <t>เล่มม่วง</t>
        </is>
      </c>
      <c r="R31" s="165" t="inlineStr"/>
    </row>
    <row r="32" ht="24" customHeight="1" s="49">
      <c r="A32" s="167" t="n">
        <v>30</v>
      </c>
      <c r="B32" s="166" t="inlineStr">
        <is>
          <t>สมุนไพรใดที่อาจแนะนำในผู้ป่วยรายนี้ คือ</t>
        </is>
      </c>
      <c r="C32" s="166" t="inlineStr"/>
      <c r="D32" s="166" t="inlineStr">
        <is>
          <t>เมล็ดฟักทอง</t>
        </is>
      </c>
      <c r="E32" s="166" t="inlineStr">
        <is>
          <t>เมล็ดทานตะวัน</t>
        </is>
      </c>
      <c r="F32" s="166" t="inlineStr">
        <is>
          <t>เปลือกมังคุด</t>
        </is>
      </c>
      <c r="G32" s="166" t="inlineStr">
        <is>
          <t>เปลือกทับทิม</t>
        </is>
      </c>
      <c r="H32" s="166" t="inlineStr">
        <is>
          <t>เปลือกส้มโอ</t>
        </is>
      </c>
      <c r="I32" s="167" t="inlineStr">
        <is>
          <t>1</t>
        </is>
      </c>
      <c r="J32" s="166" t="inlineStr">
        <is>
          <t>✅ คำตอบที่ถูกต้อง: ข้อ ก. เมล็ดฟักทอง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เมล็ดฟักทอง เปลือกมังคุด (Garcinia mangostana) มีสารแทนนินสูง มีฤทธิ์ฝาดสมาคม ช่วยรักษาอาการท้องเสีย ตามตำราการแพทย์์แผนไทยและการใช้สมุนไพรในระบบทางเดินอาหาร
🔍 ข้ออื่นผิดเพราะอะไร:
• ข้อ ข. (เมล็ดทานตะวัน): เมล็ดทานตะวันอุดมไปด้วยวิตามินอีและกรดไขมันไม่อิ่มตัว แต่ไม่มีสารเคมีทางพฤกษศาสตร์ที่มีฤทธิ์ทำให้พยาธิเป็นอัมพาตหรือถ่ายพยาธิ
• ข้อ ค. (เปลือกมังคุด): เปลือกมังคุดประกอบด้วยสารแทนนินและแซนโทน (mangostin) มีฤทธิ์สมานแผลและต้านเชื้อแบคทีเรียภายนอก ไม่มีฤทธิ์ขับพยาธิตัวตืด
• ข้อ ง. (เปลือกทับทิม): เปลือกทับทิมแม้มีสารอัลคาลอยด์ pelletierine ที่เคยใช้ขับพยาธิ แต่มีความเป็นพิษสูงและปัจจุบันนิยมใช้เป็นสารต้านอนุมูลอิสระมากกว่าเมล็ดฟักทอง
• ข้อ จ. (เปลือกส้มโอ): เปลือกส้มโอมีน้ำมันหอมระเหยและฟลาโวนอยด์ ใช้ขับลม บรรเทาอาการจุกเสียดแน่นท้อง แต่ไม่มีหลักฐานในการขับพยาธิ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2" s="166" t="inlineStr"/>
      <c r="L32" s="166" t="inlineStr">
        <is>
          <t>Gastrointestinal</t>
        </is>
      </c>
      <c r="M32" s="166" t="inlineStr">
        <is>
          <t>GERD</t>
        </is>
      </c>
      <c r="N32" s="165" t="inlineStr">
        <is>
          <t>Clinic</t>
        </is>
      </c>
      <c r="O32" s="166" t="inlineStr">
        <is>
          <t>ข้อ 30 Pharma Plus เล่มม่วง (เฉลยข้อ ก)</t>
        </is>
      </c>
      <c r="P32" s="165" t="inlineStr">
        <is>
          <t>แบบฝึกหัด</t>
        </is>
      </c>
      <c r="Q32" s="165" t="inlineStr">
        <is>
          <t>เล่มม่วง</t>
        </is>
      </c>
      <c r="R32" s="165" t="inlineStr"/>
    </row>
    <row r="33" ht="24" customHeight="1" s="49">
      <c r="A33" s="167" t="n">
        <v>31</v>
      </c>
      <c r="B33" s="166" t="inlineStr">
        <is>
          <t>ข้อแนะนำการใช้ยาสำหรับผู้ป่วยให้นมบุตรคือข้อใด</t>
        </is>
      </c>
      <c r="C33" s="166" t="inlineStr"/>
      <c r="D33" s="166" t="inlineStr">
        <is>
          <t>สามารถใช้ได้เพราะไม่สามารถขับออกทางน้ำนม</t>
        </is>
      </c>
      <c r="E33" s="166" t="inlineStr">
        <is>
          <t>สามารถใช้ได้ไม่มีอาการข้างเคียงที่ร้ายแรง</t>
        </is>
      </c>
      <c r="F33" s="166" t="inlineStr">
        <is>
          <t>สามารถใช้ได้เพราะไม่เกิดเมตาบอไลต์ที่เป็นพิษ</t>
        </is>
      </c>
      <c r="G33" s="166" t="inlineStr">
        <is>
          <t>ไม่สามารถใช้ได้เพราะขับออกทางน้ำนม</t>
        </is>
      </c>
      <c r="H33" s="166" t="inlineStr">
        <is>
          <t>ไม่สามารถใช้ได้ขณะให้นมบุตร และหยุดใช้ยาอีก 2-3 วัน เพราะเมตาบอไลต์ช้า</t>
        </is>
      </c>
      <c r="I33" s="167" t="inlineStr">
        <is>
          <t>4</t>
        </is>
      </c>
      <c r="J33" s="166" t="inlineStr">
        <is>
          <t>✅ คำตอบที่ถูกต้อง: ข้อ ง. ไม่สามารถใช้ได้เพราะขับออกทางน้ำนม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ไม่สามารถใช้ได้เพราะขับออกทางน้ำนม ยาหลายชนิดสามารถขับออกทางน้ำนมได้ (Breast milk excretion) ซึ่งอาจส่งผลข้างเคียงต่อทารก จึงต้องพิจารณา safety และอาจต้องหลีกเลี่ยงหรือหยุดใช้ยาตามคำแนะนำทางคลินิก
🔍 ข้ออื่นผิดเพราะอะไร:
• ข้อ ก. (สามารถใช้ได้เพราะไม่สามารถขับออกทางน้ำนม): ยาต้านพยาธิหลายชนิดรวมถึง Praziquantel สามารถซึมผ่านเข้าสู่น้ำนมแม่ได้ การอ้างว่าไม่ถูกขับออกทางน้ำนมจึงขัดแย้งกับข้อมูลทางเภสัชจลนศาสตร์
• ข้อ ข. (สามารถใช้ได้ไม่มีอาการข้างเคียงที่ร้ายแรง): ทารกแรกเกิดมีระบบการทำงานของตับและไตที่ยังเจริญไม่เต็มที่ ยาที่ขับออกทางน้ำนมอาจสะสมและก่อให้เกิดอันตรายต่อทารกได้
• ข้อ ค. (สามารถใช้ได้เพราะไม่เกิดเมตาบอไลต์ที่เป็นพิษ): เหตุผลที่ต้องระวังไม่ใช่เพราะการเกิด toxic metabolite แต่เป็นเพราะตัวยาสำคัญสามารถผ่านสู่น้ำนมและส่งผลต่อทารกได้โดยตรง
• ข้อ จ. (ไม่สามารถใช้ได้ขณะให้นมบุตร และหยุดใช้ยาอีก 2-3 วัน เพราะเมตาบอไลต์ช้า): Praziquantel มีค่าครึ่งชีวิตการกำจัดค่อนข้างสั้น (ประมาณ 1 ถึง 2.5 ชั่วโมง) จึงไม่ต้องหยุดให้นมบุตรนานหลายสัปดาห์ แต่แนะนำให้งดให้นมในระหว่างวันที่มีการรักษาและหลังได้ยา 72 ชั่วโมง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3" s="166" t="inlineStr"/>
      <c r="L33" s="166" t="inlineStr">
        <is>
          <t>Gastrointestinal</t>
        </is>
      </c>
      <c r="M33" s="166" t="inlineStr">
        <is>
          <t>GERD</t>
        </is>
      </c>
      <c r="N33" s="165" t="inlineStr">
        <is>
          <t>Clinic</t>
        </is>
      </c>
      <c r="O33" s="166" t="inlineStr">
        <is>
          <t>ข้อ 31 Pharma Plus เล่มม่วง (เฉลยข้อ ง)</t>
        </is>
      </c>
      <c r="P33" s="165" t="inlineStr">
        <is>
          <t>แบบฝึกหัด</t>
        </is>
      </c>
      <c r="Q33" s="165" t="inlineStr">
        <is>
          <t>เล่มม่วง</t>
        </is>
      </c>
      <c r="R33" s="165" t="inlineStr"/>
    </row>
    <row r="34" ht="24" customHeight="1" s="49">
      <c r="A34" s="167" t="n">
        <v>32</v>
      </c>
      <c r="B34" s="166" t="inlineStr">
        <is>
          <t>ผู้ป่วยชายไทยอายุ 56 ปี มาพบเภสัชกรที่ร้านยาเนื่องจากมีอาการแน่นบริเวณลิ้นปี่ รายงานอาการแสบร้อนที่กระจายจากอกขึ้นมายังลำคอ มักเกิดขึ้นหลังรับประทานอาหารอิ่มใหม่ๆ หรืออาหารมื้อใหญ่ โดยมีอาการทุกวัน รับประทานยาลดกรดอาการดีขึ้น PMH: HT x 15 ปี, Chronic stable angina; ALL: NKDA; Med: Aspirin 80 mg AM; PE: หนัก 62 kg สูง 175 cm
จากอาการของป่วย เป็นโรคอะไร</t>
        </is>
      </c>
      <c r="C34" s="166" t="inlineStr"/>
      <c r="D34" s="166" t="inlineStr">
        <is>
          <t>GERD</t>
        </is>
      </c>
      <c r="E34" s="166" t="inlineStr">
        <is>
          <t>GU</t>
        </is>
      </c>
      <c r="F34" s="166" t="inlineStr">
        <is>
          <t>DU</t>
        </is>
      </c>
      <c r="G34" s="166" t="inlineStr">
        <is>
          <t>Gastroparesis</t>
        </is>
      </c>
      <c r="H34" s="166" t="inlineStr">
        <is>
          <t>IBS</t>
        </is>
      </c>
      <c r="I34" s="167" t="inlineStr">
        <is>
          <t>1</t>
        </is>
      </c>
      <c r="J34" s="166" t="inlineStr">
        <is>
          <t>✅ คำตอบที่ถูกต้อง: ข้อ ก. GERD
💡 Background:
โรคหลอดเลือดหัวใจ (CAD/ACS) ต้องได้รับการฟื้นฟูเลือดไปเลี้ยงกล้ามเนื้อหัวใจ ร่วมกับการให้ antiplatelet และ statin เพื่อลด recurrent ischemic events
🎯 ทำไมข้อนี้ถึงถูก:
GERD อาการแสบร้อนหลังจากอกขึ้นมายังลำคอ (heartburn) และแน่นบริเวณลิ้นปี่ มักเกิดขึ้นหลังรับประทานอาหารอิ่มใหม่ๆ เป็นอาการจำเพาะของโรคกรดไหลย้อน (GERD: Gastroesophageal Reflux Disease)
🔍 ข้ออื่นผิดเพราะอะไร:
• ข้อ ข. (GU): Gastric ulcer (GU) มีอาการปวดจุกแสบลิ้นปี่ มักสัมพันธ์กับการรับประทานอาหารโดยอาการจะปวดมากขึ้นทันทีหลังอาหารหรือมีอาการเบื่ออาหาร น้ำหนักลด ไม่ได้มีอาการแสบร้อนกลางอกขึ้นมาถึงคอเป็นหลัก
• ข้อ ค. (DU): Duodenal ulcer (DU) มักมีอาการปวดขณะท้องว่างหรือช่วงดึก และอาการปวดจะดีขึ้นเมื่อได้รับประทานอาหาร ซึ่งตรงข้ามกับอาการของผู้ป่วยรายนี้ที่กำเริบหลังมื้อใหญ่
• ข้อ ง. (Gastroparesis): Gastroparesis หรือภาวะกระเพาะอาหารบีบตัวช้า จะมีอาการอิ่มเร็ว แน่นท้องมาก คลื่นไส้อาเจียนเศษอาหารที่ค้าง มักพบในผู้ป่วยเบาหวานที่มี autonomic neuropathy
• ข้อ จ. (IBS): Irritable Bowel Syndrome (IBS) เป็นความผิดปกติของลำไส้ใหญ่ที่มีอาการปวดท้องสัมพันธ์กับการขับถ่าย อุจจาระเหลวหรือท้องผูกสลับกัน ไม่ใช่อาการแสบร้อนกลางอก
📖 Guideline อ้างอิง:
แนวทางการดูแลรักษาผู้ป่วยโรคกล้ามเนื้อหัวใจขาดเลือดเฉียบพลัน พ.ศ. 2563 (สมาคมแพทย์์โรคหัวใจแห่งประเทศไทย) &amp; 2023 ESC Guidelines for Acute Coronary Syndromes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4" s="166" t="inlineStr"/>
      <c r="L34" s="166" t="inlineStr">
        <is>
          <t>Gastrointestinal</t>
        </is>
      </c>
      <c r="M34" s="166" t="inlineStr">
        <is>
          <t>GERD</t>
        </is>
      </c>
      <c r="N34" s="165" t="inlineStr">
        <is>
          <t>Clinic</t>
        </is>
      </c>
      <c r="O34" s="166" t="inlineStr">
        <is>
          <t>ข้อ 32 Pharma Plus เล่มม่วง (เฉลยข้อ ก)</t>
        </is>
      </c>
      <c r="P34" s="165" t="inlineStr">
        <is>
          <t>แบบฝึกหัด</t>
        </is>
      </c>
      <c r="Q34" s="165" t="inlineStr">
        <is>
          <t>เล่มม่วง</t>
        </is>
      </c>
      <c r="R34" s="165" t="inlineStr"/>
    </row>
    <row r="35" ht="24" customHeight="1" s="49">
      <c r="A35" s="167" t="n">
        <v>33</v>
      </c>
      <c r="B35" s="166" t="inlineStr">
        <is>
          <t>6 เดือนต่อมา ผู้ป่วยได้รับการวินิจฉัยว่าเป็น GU คาดว่าน่าจะมาจากการได้รับ Aspirin แพทย์์มีความต้องการให้ Aspirin ต่อไป ท่านจะแนะนำยาอย่างไรในการป้องกันภาวะการณ์เกิด GU ซ้ำ</t>
        </is>
      </c>
      <c r="C35" s="166" t="inlineStr"/>
      <c r="D35" s="166" t="inlineStr">
        <is>
          <t>Sucralfate 1 g bid</t>
        </is>
      </c>
      <c r="E35" s="166" t="inlineStr">
        <is>
          <t>Famotidine 10 mg OD</t>
        </is>
      </c>
      <c r="F35" s="166" t="inlineStr">
        <is>
          <t>Domperidone 10 mg tid</t>
        </is>
      </c>
      <c r="G35" s="166" t="inlineStr">
        <is>
          <t>Magnesium-aluminium hydroxide 30 ml</t>
        </is>
      </c>
      <c r="H35" s="166" t="inlineStr">
        <is>
          <t>Omeprazole 20 mg OD</t>
        </is>
      </c>
      <c r="I35" s="167" t="inlineStr">
        <is>
          <t>5</t>
        </is>
      </c>
      <c r="J35" s="166" t="inlineStr">
        <is>
          <t>✅ คำตอบที่ถูกต้อง: ข้อ จ. Omeprazole 20 mg OD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Omeprazole 20 mg OD ตามแนวทางการรักษา (ACG guidelines) ผู้ป่วยที่ต้องรับประทาน Aspirin ต่อเนื่องและมีประวัติแผลในกระเพาะอาหาร (GU) ควรได้รับ PPI (เช่น Omeprazole 20 mg OD) เพื่อป้องกันการเกิดแผลซ้ำจาก NSAID/Aspirin-induced ulcer
🔍 ข้ออื่นผิดเพราะอะไร:
• ข้อ ก. (Sucralfate 1 g bid): Sucralfate ทำหน้าที่เคลือบแผลเฉพาะที่ แต่ไม่มีประสิทธิภาพเพียงพอในการป้องกัน NSAID-induced ulcers ในผู้ป่วยที่มีความเสี่ยงสูงเมื่อเทียบกับ PPIs
• ข้อ ข. (Famotidine 10 mg OD): Famotidine ในขนาดปกติ 10 ถึง 20 มิลลิกรัมวันละครั้ง ไม่เพียงพอในการป้องกันแผลในกระเพาะอาหารจาก NSAID และด้อยกว่ายากลุ่ม PPIs ตามแนวทางของ ACG
• ข้อ ค. (Domperidone 10 mg tid): Domperidone เป็นยา prokinetic เพิ่มการเคลื่อนไหวของกระเพาะอาหาร ไม่มีฤทธิ์ยับยั้งกรดหรือป้องกันการเกิดแผลเยื่อบุกระเพาะอาหารจาก Aspirin
• ข้อ ง. (Magnesium-aluminium hydroxide 30 ml): ยาลดกรดชนิดน้ำ Magnesium-aluminium hydroxide มีระยะเวลาออกฤทธิ์สั้นมาก ต้องรับประทานบ่อยครั้ง และไม่มีผลในการป้องกัน mucosal damage จาก Aspirin ในระยะยาว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5" s="166" t="inlineStr"/>
      <c r="L35" s="166" t="inlineStr">
        <is>
          <t>Gastrointestinal</t>
        </is>
      </c>
      <c r="M35" s="166" t="inlineStr">
        <is>
          <t>GERD</t>
        </is>
      </c>
      <c r="N35" s="165" t="inlineStr">
        <is>
          <t>Clinic</t>
        </is>
      </c>
      <c r="O35" s="166" t="inlineStr">
        <is>
          <t>ข้อ 33 Pharma Plus เล่มม่วง (เฉลยข้อ จ)</t>
        </is>
      </c>
      <c r="P35" s="165" t="inlineStr">
        <is>
          <t>แบบฝึกหัด</t>
        </is>
      </c>
      <c r="Q35" s="165" t="inlineStr">
        <is>
          <t>เล่มม่วง</t>
        </is>
      </c>
      <c r="R35" s="165" t="inlineStr"/>
    </row>
    <row r="36" ht="24" customHeight="1" s="49">
      <c r="A36" s="167" t="n">
        <v>34</v>
      </c>
      <c r="B36" s="166" t="inlineStr">
        <is>
          <t>Domperidone ออกฤทธิ์ผ่าน receptor ใด</t>
        </is>
      </c>
      <c r="C36" s="166" t="inlineStr"/>
      <c r="D36" s="166" t="inlineStr">
        <is>
          <t>D2 receptor</t>
        </is>
      </c>
      <c r="E36" s="166" t="inlineStr">
        <is>
          <t>M3 muscarinic receptor</t>
        </is>
      </c>
      <c r="F36" s="166" t="inlineStr">
        <is>
          <t>5-HT3 receptor</t>
        </is>
      </c>
      <c r="G36" s="166" t="inlineStr">
        <is>
          <t>5-HT4 receptor</t>
        </is>
      </c>
      <c r="H36" s="166" t="inlineStr">
        <is>
          <t>Alpha-1 adrenergic receptor</t>
        </is>
      </c>
      <c r="I36" s="167" t="inlineStr">
        <is>
          <t>1</t>
        </is>
      </c>
      <c r="J36" s="166" t="inlineStr">
        <is>
          <t>✅ คำตอบที่ถูกต้อง: ข้อ ก. D2 receptor
💡 Background:
Domperidone เป็น Dopamine D2 receptor antagonist ที่ออกฤทธิ์ที่ Chemoreceptor Trigger Zone (CTZ) และ Gastric motility อย่างเลือกเฟ้น โดยผ่าน Blood-Brain Barrier ได้น้อยมาก ทำให้ผลข้างเคียงต่อ CNS น้อยกว่า Metoclopramide
🎯 ทำไมข้อนี้ถึงถูก:
Domperidone ปิดกั้น D2 receptor ที่ CTZ (outside BBB) และ Peripheral GI tract ทำให้ ป้องกันการอาเจียนและเพิ่ม gastric emptying ผลข้างเคียงหลักคือ QT prolongation และ Hyperprolactinemia (เพราะ D2 block ใน pituitary ซึ่งอยู่นอก BBB)
🔍 ข้ออื่นผิดเพราะอะไร:
• ข้อ ข. (M3 muscarinic): target ของ Antispasmodics เช่น Hyoscine ไม่ใช่ Domperidone
• ข้อ ค. (5-HT3): target ของ Ondansetron, Granisetron ไม่ใช่ Domperidone
• ข้อ ง. (5-HT4): target ของ Metoclopramide (บางส่วน) และ Mosapride ไม่ใช่ primary mechanism ของ Domperidone
• ข้อ จ. (Alpha-1 adrenergic): ไม่เกี่ยวข้องกับ Domperidone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Domperidone = D2 antagonist; ผ่าน BBB น้อย; side effects: QT prolongation, Hyperprolactinemia</t>
        </is>
      </c>
      <c r="K36" s="166" t="inlineStr"/>
      <c r="L36" s="166" t="inlineStr">
        <is>
          <t>Gastrointestinal</t>
        </is>
      </c>
      <c r="M36" s="166" t="inlineStr">
        <is>
          <t>Nausea and vomiting</t>
        </is>
      </c>
      <c r="N36" s="165" t="inlineStr">
        <is>
          <t>Clinic</t>
        </is>
      </c>
      <c r="O36" s="166" t="inlineStr">
        <is>
          <t>ข้อ 34 Pharma Plus เล่มม่วง (เฉลยข้อ ก)</t>
        </is>
      </c>
      <c r="P36" s="165" t="inlineStr">
        <is>
          <t>แบบฝึกหัด</t>
        </is>
      </c>
      <c r="Q36" s="165" t="inlineStr">
        <is>
          <t>เล่มม่วง</t>
        </is>
      </c>
      <c r="R36" s="165" t="inlineStr"/>
    </row>
    <row r="37" ht="24" customHeight="1" s="49">
      <c r="A37" s="167" t="n">
        <v>35</v>
      </c>
      <c r="B37" s="166" t="inlineStr">
        <is>
          <t>เกี่ยวกับ ยาใดห้ามบดในสายยาง ข้อใดต่อไปนี้กล่าวถูกต้องตามหลักวิชาชีพเภสัชกรรม</t>
        </is>
      </c>
      <c r="C37" s="166" t="inlineStr"/>
      <c r="D37" s="166" t="inlineStr">
        <is>
          <t>HCTZ</t>
        </is>
      </c>
      <c r="E37" s="166" t="inlineStr">
        <is>
          <t>Famotidine</t>
        </is>
      </c>
      <c r="F37" s="166" t="inlineStr">
        <is>
          <t>Domperidone</t>
        </is>
      </c>
      <c r="G37" s="166" t="inlineStr">
        <is>
          <t>Al3+ + Mg2+</t>
        </is>
      </c>
      <c r="H37" s="166" t="inlineStr">
        <is>
          <t>Omeprazole</t>
        </is>
      </c>
      <c r="I37" s="167" t="inlineStr">
        <is>
          <t>5</t>
        </is>
      </c>
      <c r="J37" s="166" t="inlineStr">
        <is>
          <t>✅ คำตอบที่ถูกต้อง: ข้อ จ. Omeprazole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Omeprazole เป็นยาในรูปแบบ enteric-coated pellets เพื่อป้องกันการถูกทำลายโดยกรดในกระเพาะอาหาร การบดจะทำให้ตัวยาถูกทำลาย สูญเสีย efficacy และอาจทำให้สายยางอุดตันได้
🔍 ข้ออื่นผิดเพราะอะไร:
• ข้อ ก. (HCTZ): Hydrochlorothiazide (HCTZ) เป็นยาขับปัสสาวะชนิดเม็ดธรรมดา (uncoated tablet) สามารถบดละเอียดและละลายน้ำให้ทางสายให้อาหารได้ตามปกติ
• ข้อ ข. (Famotidine): Famotidine ชนิดเม็ดธรรมดาสามารถบดและละลายน้ำให้ทางสายยางได้โดยไม่สูญเสียความคงตัวหรือลดประสิทธิภาพทางเภสัชจลนศาสตร์
• ข้อ ค. (Domperidone): Domperidone ชนิดเม็ดธรรมดาสามารถบดให้ทางสายให้อาหารได้ หรือสามารถเลือกใช้ยาน้ำแขวนตะกอน (suspension) แทนได้โดยตรง
• ข้อ ง. (Al3+ + Mg2+): Al3+ + Mg2+ มีรูปแบบยาน้ำแขวนตะกอน (suspension) ที่พร้อมให้ทางสายให้อาหารได้ทันทีโดยไม่ต้องบดเม็ดยา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7" s="166" t="inlineStr"/>
      <c r="L37" s="166" t="inlineStr">
        <is>
          <t>Gastrointestinal</t>
        </is>
      </c>
      <c r="M37" s="166" t="inlineStr">
        <is>
          <t>GERD</t>
        </is>
      </c>
      <c r="N37" s="165" t="inlineStr">
        <is>
          <t>Clinic</t>
        </is>
      </c>
      <c r="O37" s="166" t="inlineStr">
        <is>
          <t>ข้อ 35 Pharma Plus เล่มม่วง (เฉลยข้อ จ)</t>
        </is>
      </c>
      <c r="P37" s="165" t="inlineStr">
        <is>
          <t>แบบฝึกหัด</t>
        </is>
      </c>
      <c r="Q37" s="165" t="inlineStr">
        <is>
          <t>เล่มม่วง</t>
        </is>
      </c>
      <c r="R37" s="165" t="inlineStr"/>
    </row>
    <row r="38" ht="24" customHeight="1" s="49">
      <c r="A38" s="167" t="n">
        <v>36</v>
      </c>
      <c r="B38" s="166" t="inlineStr">
        <is>
          <t>ยาใดที่เป็นยาสามัญประจำบ้าน</t>
        </is>
      </c>
      <c r="C38" s="166" t="inlineStr"/>
      <c r="D38" s="166" t="inlineStr">
        <is>
          <t>HCTZ</t>
        </is>
      </c>
      <c r="E38" s="166" t="inlineStr">
        <is>
          <t>Famotidine</t>
        </is>
      </c>
      <c r="F38" s="166" t="inlineStr">
        <is>
          <t>Domperidone</t>
        </is>
      </c>
      <c r="G38" s="166" t="inlineStr">
        <is>
          <t>Al3+ + Mg2+ (alum milk)</t>
        </is>
      </c>
      <c r="H38" s="166" t="inlineStr">
        <is>
          <t>Cimetidine</t>
        </is>
      </c>
      <c r="I38" s="167" t="inlineStr">
        <is>
          <t>4</t>
        </is>
      </c>
      <c r="J38" s="166" t="inlineStr">
        <is>
          <t>✅ คำตอบที่ถูกต้อง: ข้อ ง. Al3+ + Mg2+ (alum milk)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Al3+ + Mg2+ (alum milk) ยาลดกรด Aluminium hydroxide + Magnesium hydroxide (Alum milk) จัดเป็นยาสามัญประจำบ้านแผนปัจจุบันที่ประชาชนสามารถหาซื้อได้เองตามร้านขายยาเพื่อบรรเทาอาการจุกเสียด แน่นท้อง หรือแสบร้อนกลางอก
🔍 ข้ออื่นผิดเพราะอะไร:
• ข้อ ก. (HCTZ): Hydrochlorothiazide (HCTZ) เป็นยาขับปัสสาวะกลุ่มไทอะไซด์สำหรับรักษาโรคความดันโลหิตสูง จัดเป็นยาอันตรายที่ต้องสั่งจ่ายโดยแพทย์์หรือเภสัชกร ไม่ใช่ยาสามัญประจำบ้าน
• ข้อ ข. (Famotidine): Famotidine เป็นยายับยั้งการหลั่งกรดกลุ่ม H2-receptor antagonist จัดเป็นยาอันตรายตามกฎหมายยาของประเทศไทย
• ข้อ ค. (Domperidone): Domperidone เป็นยาช่วยย่อยและต้านการอาเจียนกลุ่ม prokinetic จัดเป็นยาอันตราย ไม่ได้อยู่ในบัญชียาสามัญประจำบ้านแผนปัจจุบัน
• ข้อ จ. (Cimetidine): Cimetidine เป็นยา H2-blocker ที่มีปฏิกิริยาระหว่างยาสูงผ่านเอนไซม์ไซโตโครม P450 จัดเป็นยาอันตรายที่ต้องควบคุมการใช้อย่างใกล้ชิด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8" s="166" t="inlineStr"/>
      <c r="L38" s="166" t="inlineStr">
        <is>
          <t>Gastrointestinal</t>
        </is>
      </c>
      <c r="M38" s="166" t="inlineStr">
        <is>
          <t>GERD</t>
        </is>
      </c>
      <c r="N38" s="165" t="inlineStr">
        <is>
          <t>Clinic</t>
        </is>
      </c>
      <c r="O38" s="166" t="inlineStr">
        <is>
          <t>ข้อ 36 Pharma Plus เล่มม่วง (เฉลยข้อ ง)</t>
        </is>
      </c>
      <c r="P38" s="165" t="inlineStr">
        <is>
          <t>แบบฝึกหัด</t>
        </is>
      </c>
      <c r="Q38" s="165" t="inlineStr">
        <is>
          <t>เล่มม่วง</t>
        </is>
      </c>
      <c r="R38" s="165" t="inlineStr"/>
    </row>
    <row r="39" ht="24" customHeight="1" s="49">
      <c r="A39" s="167" t="n">
        <v>37</v>
      </c>
      <c r="B39" s="166" t="inlineStr">
        <is>
          <t>ยาใดต่อไปนี้ไม่ได้อยู่ใน regimen ในการรักษา H. pylori</t>
        </is>
      </c>
      <c r="C39" s="166" t="inlineStr"/>
      <c r="D39" s="166" t="inlineStr">
        <is>
          <t>Tetracycline</t>
        </is>
      </c>
      <c r="E39" s="166" t="inlineStr">
        <is>
          <t>Ranitidine</t>
        </is>
      </c>
      <c r="F39" s="166" t="inlineStr">
        <is>
          <t>Metronidazole</t>
        </is>
      </c>
      <c r="G39" s="166" t="inlineStr">
        <is>
          <t>Erythromycin</t>
        </is>
      </c>
      <c r="H39" s="166" t="inlineStr">
        <is>
          <t>Lansoprazole</t>
        </is>
      </c>
      <c r="I39" s="167" t="inlineStr">
        <is>
          <t>4</t>
        </is>
      </c>
      <c r="J39" s="166" t="inlineStr">
        <is>
          <t>✅ คำตอบที่ถูกต้อง: ข้อ ง. Erythromycin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Erythromycin แนวทางการรักษาเชื้อ Helicobacter pylori (เช่น Bismuth quadruple therapy หรือ Clarithromycin-based triple therapy) ใช้ Proton pump inhibitors (เช่น Lansoprazole), antibiotics (เช่น Tetracycline, Metronidazole, Clarithromycin, Amoxicillin) แต่ Ranitidine และ Erythromycin ไม่ได้ใช้เป็นยาหลักใน regimen กำจัดเชื้อ
🔍 ข้ออื่นผิดเพราะอะไร:
• ข้อ ก. (Tetracycline): Tetracycline เป็นยาปฏิชีวนะกลุ่ม tetracyclines ที่จับกับ 30S ribosomal subunit และเป็นองค์ประกอบหลักในสูตร Bismuth quadruple therapy ร่วมกับ PPI, Bismuth และ Metronidazole
• ข้อ ข. (Ranitidine): Ranitidine แม้เป็น H2-receptor antagonist แต่เคยมีการใช้ในสูตรทางเลือก Ranitidine bismuth citrate (RBC) triple/quadruple therapy ในอดีต จึงจัดว่าเคยมีบทบาทใน regimen กำจัดเชื้อ
• ข้อ ค. (Metronidazole): Metronidazole เป็นยาต้านจุลชีพกลุ่ม nitroimidazole ที่ยับยั้งการสังเคราะห์ DNA ของเชื้อแบคทีเรีย anaerobes และ microaerophilic ซึ่งเป็นแกนหลักในสูตร Bismuth quadruple therapy
• ข้อ จ. (Lansoprazole): Lansoprazole เป็นยาในกลุ่ม Proton Pump Inhibitors (PPIs) ที่ยับยั้ง H+/K+ ATPase อย่างมีประสิทธิภาพ เป็นหัวใจสำคัญของทุก regimen เพื่อเพิ่ม gastric pH ให้ยาปฏิชีวนะออกฤทธิ์ได้เต็มที่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9" s="166" t="inlineStr"/>
      <c r="L39" s="166" t="inlineStr">
        <is>
          <t>Gastrointestinal</t>
        </is>
      </c>
      <c r="M39" s="166" t="inlineStr">
        <is>
          <t>Dyspepsia &amp; PUD</t>
        </is>
      </c>
      <c r="N39" s="165" t="inlineStr">
        <is>
          <t>Clinic</t>
        </is>
      </c>
      <c r="O39" s="166" t="inlineStr">
        <is>
          <t>ข้อ 37 Pharma Plus เล่มม่วง (เฉลยข้อ ง)</t>
        </is>
      </c>
      <c r="P39" s="165" t="inlineStr">
        <is>
          <t>แบบฝึกหัด</t>
        </is>
      </c>
      <c r="Q39" s="165" t="inlineStr">
        <is>
          <t>เล่มม่วง</t>
        </is>
      </c>
      <c r="R39" s="165" t="inlineStr"/>
    </row>
    <row r="40" ht="24" customHeight="1" s="49">
      <c r="A40" s="167" t="n">
        <v>38</v>
      </c>
      <c r="B40" s="166" t="inlineStr">
        <is>
          <t>ผู้ป่วยหญิงไทยคู่ อายุ 50 ปี มีอาการปวดแสบร้อนที่ลิ้นปี่ ปวดเป็นๆ หายๆ มาหลายเดือน ปวดจุก แน่นท้อง ท้องอืด กิน mefenamic acid มาหลายเดือน สูบบุหรี่ประมาณ 1-3 มวน/วัน กินอาหารรสจัดเป็นครั้งคราว จึงนำยาของญาติที่ใช้รักษาอาการแบบเดียวกันมาร้านยา เพื่อขอซื้อ Omeprazole 20 mg 1x2, Al(OH)3 + Mg(OH)2 1 tbsp
ผลเสียของการใช้ omeprazole ร่วมกับ clopidogrel เกิดจากปฏิกิริยาอะไร</t>
        </is>
      </c>
      <c r="C40" s="166" t="inlineStr"/>
      <c r="D40" s="166" t="inlineStr">
        <is>
          <t>Omeprazole ลดการดูดซึม clopidogrel เนื่องจากดูดซึมได้ดีในสภาวะเป็นกรด</t>
        </is>
      </c>
      <c r="E40" s="166" t="inlineStr">
        <is>
          <t>Clopidogrel ลดการดูดซึม omeprazole</t>
        </is>
      </c>
      <c r="F40" s="166" t="inlineStr">
        <is>
          <t>Omeprazole ลดการดูดซึม clopidogrel เกิด toxic metabolite ที่ตับ</t>
        </is>
      </c>
      <c r="G40" s="166" t="inlineStr">
        <is>
          <t>Omeprazole เพิ่มการขับออกของ clopidogrel</t>
        </is>
      </c>
      <c r="H40" s="166" t="inlineStr">
        <is>
          <t>Omeprazole ทำให้ clopidogrel ไม่ถูกเปลี่ยนในรูปที่ออกฤทธิ์</t>
        </is>
      </c>
      <c r="I40" s="167" t="inlineStr">
        <is>
          <t>5</t>
        </is>
      </c>
      <c r="J40" s="166" t="inlineStr">
        <is>
          <t>✅ คำตอบที่ถูกต้อง: ข้อ จ. Omeprazole ทำให้ clopidogrel ไม่ถูกเปลี่ยนในรูปที่ออกฤทธิ์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Omeprazole ทำให้ clopidogrel ไม่ถูกเปลี่ยนในรูปที่ออกฤทธิ์ Omeprazole ยับยั้งเอนไซม์ CYP2C19 ซึ่งเป็นตัวเปลี่ยน Clopidogrel (prodrug) ให้เป็น active metabolite ส่งผลให้ฤทธิ์ต้านเกล็ดเลือดลดลง เพิ่มความเสี่ยงของโรคหัวใจและหลอดเลือด ควรหลีกเลี่ยงการใช้ร่วมกันหรือเปลี่ยนไปใช้ PPI ตัวอื่นที่มีผลน้อยกว่า เช่น Pantoprazole
🔍 ข้ออื่นผิดเพราะอะไร:
• ข้อ ก. (Omeprazole ลดการดูดซึม clopidogrel เนื่องจากดูดซึมได้ดีในสภาวะเป็นกรด): เป็น P2Y12 inhibitor ต้องผ่านการกระตุ้นโดยเอนไซม์ CYP2C19 (prodrug) จึงต้องระวัง drug interaction กับ strong CYP2C19 inhibitors เช่น omeprazole (ควรเลี่ยงไปใช้ pantoprazole)
• ข้อ ข. (Clopidogrel ลดการดูดซึม omeprazole): เป็น P2Y12 inhibitor ต้องผ่านการกระตุ้นโดยเอนไซม์ CYP2C19 (prodrug) จึงต้องระวัง drug interaction กับ strong CYP2C19 inhibitors เช่น omeprazole (ควรเลี่ยงไปใช้ pantoprazole)
• ข้อ ค. (Omeprazole ลดการดูดซึม clopidogrel เกิด toxic metabolite ที่ตับ): เป็น P2Y12 inhibitor ต้องผ่านการกระตุ้นโดยเอนไซม์ CYP2C19 (prodrug) จึงต้องระวัง drug interaction กับ strong CYP2C19 inhibitors เช่น omeprazole (ควรเลี่ยงไปใช้ pantoprazole)
• ข้อ ง. (Omeprazole เพิ่มการขับออกของ clopidogrel): เป็น P2Y12 inhibitor ต้องผ่านการกระตุ้นโดยเอนไซม์ CYP2C19 (prodrug) จึงต้องระวัง drug interaction กับ strong CYP2C19 inhibitors เช่น omeprazole (ควรเลี่ยงไปใช้ pantoprazole)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40" s="166" t="inlineStr"/>
      <c r="L40" s="166" t="inlineStr">
        <is>
          <t>Gastrointestinal</t>
        </is>
      </c>
      <c r="M40" s="166" t="inlineStr">
        <is>
          <t>GERD</t>
        </is>
      </c>
      <c r="N40" s="165" t="inlineStr">
        <is>
          <t>Clinic</t>
        </is>
      </c>
      <c r="O40" s="166" t="inlineStr">
        <is>
          <t>ข้อ 38 Pharma Plus เล่มม่วง (เฉลยข้อ จ)</t>
        </is>
      </c>
      <c r="P40" s="165" t="inlineStr">
        <is>
          <t>แบบฝึกหัด</t>
        </is>
      </c>
      <c r="Q40" s="165" t="inlineStr">
        <is>
          <t>เล่มม่วง</t>
        </is>
      </c>
      <c r="R40" s="165" t="inlineStr"/>
    </row>
    <row r="41" ht="24" customHeight="1" s="49">
      <c r="A41" s="167" t="n">
        <v>39</v>
      </c>
      <c r="B41" s="166" t="inlineStr">
        <is>
          <t>ผู้ป่วยหญิงไทยคู่ อายุ 50 ปี มีอาการปวดแสบร้อนที่ลิ้นปี่ ปวดเป็นๆ หายๆ มาหลายเดือน ปวดจุก แน่นท้อง ท้องอืด กิน mefenamic acid มาหลายเดือน สูบบุหรี่ประมาณ 1-3 มวน/วัน กินอาหารรสจัดเป็นครั้งคราว จึงนำยาของญาติที่ใช้รักษาอาการแบบเดียวกันมาร้านยา เพื่อขอซื้อ Omeprazole 20 mg 1x2, Al(OH)3 + Mg(OH)2 1 tbsp
Omeprazole ลดการดูดซึมของยาในข้อใด</t>
        </is>
      </c>
      <c r="C41" s="166" t="inlineStr"/>
      <c r="D41" s="166" t="inlineStr">
        <is>
          <t>Erythromycin</t>
        </is>
      </c>
      <c r="E41" s="166" t="inlineStr">
        <is>
          <t>Ketoconazole</t>
        </is>
      </c>
      <c r="F41" s="166" t="inlineStr">
        <is>
          <t>Diazepam</t>
        </is>
      </c>
      <c r="G41" s="166" t="inlineStr">
        <is>
          <t>Warfarin</t>
        </is>
      </c>
      <c r="H41" s="166" t="inlineStr">
        <is>
          <t>Escitalopram</t>
        </is>
      </c>
      <c r="I41" s="167" t="inlineStr">
        <is>
          <t>2</t>
        </is>
      </c>
      <c r="J41" s="166" t="inlineStr">
        <is>
          <t>✅ คำตอบที่ถูกต้อง: ข้อ ข. Ketoconazole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Ketoconazole Omeprazole เพิ่มความเป็นกรด-ด่างในกระเพาะอาหาร (pH สูงขึ้น) ส่งผลให้ยาสูตรที่ต้องการสภาวะกรดในการละลายและดูดซึม เช่น Ketoconazole หรือ Itraconazole ลดการดูดซึมลงอย่างมีนัยสำคัญ
🔍 ข้ออื่นผิดเพราะอะไร:
• ข้อ ก. (Erythromycin): Erythromycin เป็นยาปฏิชีวนะ macrolide ที่ถูกทำลายได้ง่ายด้วยกรดในกระเพาะอาหาร การที่ Omeprazole เพิ่ม pH ในกระเพาะอาหารจึงอาจช่วยเพิ่มเสถียรภาพและการดูดซึมของยาได้ ไม่ได้ลดการดูดซึม
• ข้อ ค. (Diazepam): Diazepam ถูกเมแทบอไลต์ผ่านเอนไซม์ CYP2C19 ซึ่ง Omeprazole มีฤทธิ์ยับยั้งเอนไซม์นี้ ส่งผลให้ระดับยา Diazepam ในเลือดเพิ่มสูงขึ้นและออกฤทธิ์นานขึ้น ไม่ได้ทำให้การดูดซึมลดลง
• ข้อ ง. (Warfarin): Warfarin ถูกเมแทบอไลต์ผ่าน CYP2C9 เป็นหลัก และ R-warfarin ผ่าน CYP2C19 การใช้ร่วมกับ Omeprazole อาจเพิ่มระดับยา Warfarin และทำให้ค่า INR สูงขึ้น เสี่ยงต่อการเกิดเลือดออก ไม่ใช่ลดการดูดซึม
• ข้อ จ. (Escitalopram): Escitalopram ถูกเปลี่ยนสภาพผ่านเอนไซม์ CYP2C19 เป็นหลัก การใช้ร่วมกับ Omeprazole จะลดการขจัดยา ทำให้ระดับ Escitalopram ในเลือดเพิ่มขึ้น เสี่ยงต่อภาวะ QT prolongation ไม่ใช่ลดการดูดซึม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41" s="166" t="inlineStr"/>
      <c r="L41" s="166" t="inlineStr">
        <is>
          <t>Gastrointestinal</t>
        </is>
      </c>
      <c r="M41" s="166" t="inlineStr">
        <is>
          <t>GERD</t>
        </is>
      </c>
      <c r="N41" s="165" t="inlineStr">
        <is>
          <t>Clinic</t>
        </is>
      </c>
      <c r="O41" s="166" t="inlineStr">
        <is>
          <t>ข้อ 39 Pharma Plus เล่มม่วง (เฉลยข้อ ข)</t>
        </is>
      </c>
      <c r="P41" s="165" t="inlineStr">
        <is>
          <t>แบบฝึกหัด</t>
        </is>
      </c>
      <c r="Q41" s="165" t="inlineStr">
        <is>
          <t>เล่มม่วง</t>
        </is>
      </c>
      <c r="R41" s="165" t="inlineStr"/>
    </row>
    <row r="42" ht="24" customHeight="1" s="49">
      <c r="A42" s="167" t="n">
        <v>40</v>
      </c>
      <c r="B42" s="166" t="inlineStr">
        <is>
          <t>ผู้ป่วยพะอืดพะอม คลื่นไส้อาเจียน ไม่สามารถกลืน omeprazole capsule ได้ หากต้องการแกะแคปซูลเพื่อบริหารยาให้แก่ผู้ป่วย วิธีการใดทำให้ประสิทธิภาพของยาตาลดลงมากที่สุด</t>
        </is>
      </c>
      <c r="C42" s="166" t="inlineStr"/>
      <c r="D42" s="166" t="inlineStr">
        <is>
          <t>แกะแคปซูลแล้วผสมกับน้ำเปล่า</t>
        </is>
      </c>
      <c r="E42" s="166" t="inlineStr">
        <is>
          <t>นมถั่วเหลือง</t>
        </is>
      </c>
      <c r="F42" s="166" t="inlineStr">
        <is>
          <t>ยาลดกรด</t>
        </is>
      </c>
      <c r="G42" s="166" t="inlineStr">
        <is>
          <t>น้ำส้ม</t>
        </is>
      </c>
      <c r="H42" s="166" t="inlineStr">
        <is>
          <t>น้ำหวาน</t>
        </is>
      </c>
      <c r="I42" s="167" t="inlineStr">
        <is>
          <t>3</t>
        </is>
      </c>
      <c r="J42" s="166" t="inlineStr">
        <is>
          <t>✅ คำตอบที่ถูกต้อง: ข้อ ค. ยาลดกรด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ยาลดกรด Omeprazole เป็นกรดอ่อนและไม่ทนต่อกรดในกระเพาะอาหาร ตัวยาถูกเคลือบด้วย enteric-coated pellets การนำไปผสมกับเครื่องดื่มที่มีความเป็นกรดสูง เช่น น้ำส้ม (Acidic juice) จะทำให้ชั้นเคลือบเสียหาย ตัวยาถูกทำลายก่อนดูดซึม ทำให้ efficacy ของยาลดลงมากที่สุด
🔍 ข้ออื่นผิดเพราะอะไร:
• ข้อ ก. (แกะแคปซูลแล้วผสมกับน้ำเปล่า): การแกะแคปซูลแล้วผสมกับน้ำเปล่า เม็ด enteric-coated granules จะคงสภาพอยู่ได้ดีและไม่ถูกทำลาย หากผู้ป่วยกลืนทันทีโดยไม่บดเคี้ยวเม็ดแกรนูล
• ข้อ ข. (นมถั่วเหลือง): นมถั่วเหลืองมีคุณสมบัติเป็นกรดอ่อนถึงเป็นกลาง (pH ประมาณ 6-7) ทำให้เม็ด enteric-coated granules ยังคงทนสภาพได้พอสมควร แม้มีโปรตีนแต่ไม่ทำลายชั้นเคลือบเท่าสภาวะด่างของยาลดกรด
• ข้อ ง. (น้ำส้ม): น้ำส้มมีสภาวะเป็นกรด (pH ต่ำ) ซึ่งสารเคลือบ enteric-coated ทนต่อกรดได้ดี เม็ดแกรนูลจึงไม่ละลายในน้ำส้มและไม่ถูกทำลาย จึงเป็นวิธีบริหารทางเลือกที่ยอมรับได้หากกลืนทันที
• ข้อ จ. (น้ำหวาน): น้ำหวานส่วนใหญ่มีสภาพเป็นกลางหรือกรดอ่อนและไม่มีฤทธิ์เป็นด่าง จึงไม่ทำลาย enteric coating ของเม็ดแกรนูล ยายังคงดูดซึมได้ตามปกติเมื่อผ่านไปถึงลำไส้เล็ก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2" s="166" t="inlineStr"/>
      <c r="L42" s="166" t="inlineStr">
        <is>
          <t>Gastrointestinal</t>
        </is>
      </c>
      <c r="M42" s="166" t="inlineStr">
        <is>
          <t>GERD</t>
        </is>
      </c>
      <c r="N42" s="165" t="inlineStr">
        <is>
          <t>Clinic</t>
        </is>
      </c>
      <c r="O42" s="166" t="inlineStr">
        <is>
          <t>ข้อ 40 Pharma Plus เล่มม่วง (เฉลยข้อ ค)</t>
        </is>
      </c>
      <c r="P42" s="165" t="inlineStr">
        <is>
          <t>แบบฝึกหัด</t>
        </is>
      </c>
      <c r="Q42" s="165" t="inlineStr">
        <is>
          <t>เล่มม่วง</t>
        </is>
      </c>
      <c r="R42" s="165" t="inlineStr"/>
    </row>
    <row r="43" ht="24" customHeight="1" s="49">
      <c r="A43" s="167" t="n">
        <v>41</v>
      </c>
      <c r="B43" s="166" t="inlineStr">
        <is>
          <t>สถานการณ์ที่ 10 แม่พาเด็ก 5 ขวบ มาร้านยามีอาการคันทวารตอนกลางคืน หงุดหงิดเบื่ออาหาร ไม่พบพยาธิในอุจจาระ
จากอาการข้างต้น เกิดจากพยาธิตัวใดมากที่สุด</t>
        </is>
      </c>
      <c r="C43" s="166" t="inlineStr"/>
      <c r="D43" s="166" t="inlineStr">
        <is>
          <t>พยาธิไส้เดือน (Ascariasis)</t>
        </is>
      </c>
      <c r="E43" s="166" t="inlineStr">
        <is>
          <t>พยาธิตัวตืด (Tape worm)</t>
        </is>
      </c>
      <c r="F43" s="166" t="inlineStr">
        <is>
          <t>พยาธิปากขอ (Hook worm)</t>
        </is>
      </c>
      <c r="G43" s="166" t="inlineStr">
        <is>
          <t>พยาธิเข็มหมุด (Enterobiasis or pinworm)</t>
        </is>
      </c>
      <c r="H43" s="166" t="inlineStr">
        <is>
          <t>พยาธิใบไม้ในตับ (Opisthorchis)</t>
        </is>
      </c>
      <c r="I43" s="167" t="inlineStr">
        <is>
          <t>4</t>
        </is>
      </c>
      <c r="J43" s="166" t="inlineStr">
        <is>
          <t>✅ คำตอบที่ถูกต้อง: ข้อ ง. พยาธิเข็มหมุด (Enterobiasis or pinworm)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พยาธิเข็มหมุด (Enterobiasis or pinworm) อาการคันรอบทวารหนักโดยเฉพาะในช่วงเวลากลางคืน (เนื่องจากพยาธิเมียตัวเมียคลานออกมาวางไข่บริเวณ perianal area) ร่วมกับมีอาการนอนไม่หลับ หงุดหงิด และเบื่ออาหาร เป็นอาการคลาสสิกของโรคติดเชื้อพยาธิเข็มหมุด (Enterobius vermicularis)
🔍 ข้ออื่นผิดเพราะอะไร:
• ข้อ ก. (พยาธิไส้เดือน (Ascariasis)): พยาธิไส้เดือน (Ascaris lumbricoides) อาศัยอยู่ในลำไส้เล็ก มักทำให้เกิดอาการแน่นท้อง ท้องอืด ขาดสารอาหาร หรือลำไส้อุดตัน แต่ไม่ได้คลานออกมาวางไข่รอบทวารหนักในเวลากลางคืน
• ข้อ ข. (พยาธิตัวตืด (Tape worm)): พยาธิตัวตืด (Taenia spp.) ทำให้เกิดอาการหิวบ่อย น้ำหนักลด ปวดท้อง แน่นท้อง หรือพบปล้องสุกหลุดปนออกมากับอุจจาระ แต่ไม่พบอาการคันรอบรูทวารเวลากลางคืนเป็นลักษณะเฉพาะ
• ข้อ ค. (พยาธิปากขอ (Hook worm)): พยาธิปากขอ (Hookworm) ก่อโรคโดยการดูดเลือดที่ผนังลำไส้เล็ก ทำให้เกิดภาวะโลหิตจางจากการขาดธาตุเหล็ก อ่อนเพลีย ตัวซีด แต่ไม่มีพฤติกรรมวางไข่บริเวณทวารหนักยามค่ำคืน
• ข้อ จ. (พยาธิใบไม้ในตับ (Opisthorchis)): พยาธิใบไม้ในตับ (Opisthorchis viverrini) พยาธิสภาพหลักอยู่ที่ท่อน้ำดี ทำให้เกิดอาการแน่นท้องใต้ชายโครงขวา ดีซ่าน ตัวเหลืองตาเหลือง และเสี่ยงต่อ Cholangiocarcinoma ไม่ได้ทำให้คันทวารหนัก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3" s="166" t="inlineStr"/>
      <c r="L43" s="166" t="inlineStr">
        <is>
          <t>Gastrointestinal</t>
        </is>
      </c>
      <c r="M43" s="166" t="inlineStr">
        <is>
          <t>GERD</t>
        </is>
      </c>
      <c r="N43" s="165" t="inlineStr">
        <is>
          <t>Clinic</t>
        </is>
      </c>
      <c r="O43" s="166" t="inlineStr">
        <is>
          <t>ข้อ 41 Pharma Plus เล่มม่วง (เฉลยข้อ ง)</t>
        </is>
      </c>
      <c r="P43" s="165" t="inlineStr">
        <is>
          <t>แบบฝึกหัด</t>
        </is>
      </c>
      <c r="Q43" s="165" t="inlineStr">
        <is>
          <t>เล่มม่วง</t>
        </is>
      </c>
      <c r="R43" s="165" t="inlineStr"/>
    </row>
    <row r="44" ht="24" customHeight="1" s="49">
      <c r="A44" s="167" t="n">
        <v>42</v>
      </c>
      <c r="B44" s="166" t="inlineStr">
        <is>
          <t>สถานการณ์ที่ 10 แม่พาเด็ก 5 ขวบ มาร้านยามีอาการคันทวารตอนกลางคืน หงุดหงิดเบื่ออาหาร ไม่พบพยาธิในอุจจาระ
ยาที่ท่านจะเลือกจ่ายให้กับผู้ป่วยรายนี้คือยาอะไร</t>
        </is>
      </c>
      <c r="C44" s="166" t="inlineStr"/>
      <c r="D44" s="166" t="inlineStr">
        <is>
          <t>Albendazole 400 mg ติดต่อกัน 3 วัน</t>
        </is>
      </c>
      <c r="E44" s="166" t="inlineStr">
        <is>
          <t>Mebendazole 100 mg ครั้งเดียว แล้วทานซ้ำในอีก 2 wk</t>
        </is>
      </c>
      <c r="F44" s="166" t="inlineStr">
        <is>
          <t>Niclosamide</t>
        </is>
      </c>
      <c r="G44" s="166" t="inlineStr">
        <is>
          <t>Pyrantel pamoate</t>
        </is>
      </c>
      <c r="H44" s="166" t="inlineStr">
        <is>
          <t>Praziquantel</t>
        </is>
      </c>
      <c r="I44" s="167" t="inlineStr">
        <is>
          <t>2</t>
        </is>
      </c>
      <c r="J44" s="166" t="inlineStr">
        <is>
          <t>✅ คำตอบที่ถูกต้อง: ข้อ ข. Mebendazole 100 mg ครั้งเดียว แล้วทานซ้ำในอีก 2 wk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Mebendazole 100 mg ครั้งเดียว แล้วทานซ้ำในอีก 2 wk การรักษาพยาธิเข็มหมุดในเด็กอายุเกิน 2 ขวบ (หรือตามแนวทางมาตรฐาน) สามารถใช้ Mebendazole 100 mg ขนาดเดียว และเนื่องจากยามีผลต่อตัวเต็มวัยแต่ไม่มีผลต่อไข่ จึงแนะนำให้รับประทานยาซ้ำอีกครั้งใน 2 สัปดาห์ถัดมาเพื่อป้องกันการติดเชื้อซ้ำจากไข่ที่เหลือรอด
🔍 ข้ออื่นผิดเพราะอะไร:
• ข้อ ก. (Albendazole 400 mg ติดต่อกัน 3 วัน): Albendazole 400 mg ติดต่อกัน 3 วัน เป็นขนาดยาสำหรับรักษาพยาธิเส้นด้าย (Strongyloides) หรือพยาธิปากขอ/ไส้เดือนชนิดติดเชื้อรุนแรง ไม่ใช่ regimen มาตรฐานสำหรับพยาธิเข็มหมุดซึ่งใช้แบบ single dose
• ข้อ ค. (Niclosamide): Niclosamide เป็นยาที่ออกฤทธิ์ยับยั้ง oxidative phosphorylation ในพยาธิตัวตืด (Cestodes) ไม่มีประสิทธิภาพในการฆ่าพยาธิตัวกลมหรือพยาธิเข็มหมุด (Enterobius)
• ข้อ ง. (Pyrantel pamoate): Pyrantel pamoate สามารถใช้รักษาพยาธิเข็มหมุดได้แต่ต้องให้ขนาดยาตามน้ำหนักตัว (11 mg/kg single dose, max 1 g) และต้องให้ซ้ำในอีก 2 สัปดาห์เช่นกัน ข้อเลือกนี้ไม่ได้ระบุขนาดยาและรอบการให้ที่ครบถ้วน
• ข้อ จ. (Praziquantel): Praziquantel ออกฤทธิ์เพิ่ม permeability ของเยื่อหุ้มเซลล์ต่อ calcium ในพยาธิตัวแบน ใช้รักษาพยาธิใบไม้และพยาธิตัวตืด ไม่มีผลในการกำจัดพยาธิตัวกลมหรือพยาธิเข็มหมุด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4" s="166" t="inlineStr"/>
      <c r="L44" s="166" t="inlineStr">
        <is>
          <t>Gastrointestinal</t>
        </is>
      </c>
      <c r="M44" s="166" t="inlineStr">
        <is>
          <t>GERD</t>
        </is>
      </c>
      <c r="N44" s="165" t="inlineStr">
        <is>
          <t>Clinic</t>
        </is>
      </c>
      <c r="O44" s="166" t="inlineStr">
        <is>
          <t>ข้อ 42 Pharma Plus เล่มม่วง (เฉลยข้อ ข)</t>
        </is>
      </c>
      <c r="P44" s="165" t="inlineStr">
        <is>
          <t>แบบฝึกหัด</t>
        </is>
      </c>
      <c r="Q44" s="165" t="inlineStr">
        <is>
          <t>เล่มม่วง</t>
        </is>
      </c>
      <c r="R44" s="165" t="inlineStr"/>
    </row>
    <row r="45" ht="24" customHeight="1" s="49">
      <c r="A45" s="167" t="n">
        <v>43</v>
      </c>
      <c r="B45" s="166" t="inlineStr">
        <is>
          <t>แม่ไปตรวจพบว่าตนเองมีเชื้อพยาธิตัวตืด ยาที่ใช้ในการรักษาแม่คือยาอะไร</t>
        </is>
      </c>
      <c r="C45" s="166" t="inlineStr"/>
      <c r="D45" s="166" t="inlineStr">
        <is>
          <t>Albendazole 400 mg ติดต่อกัน 3 วัน</t>
        </is>
      </c>
      <c r="E45" s="166" t="inlineStr">
        <is>
          <t>Niclosamide</t>
        </is>
      </c>
      <c r="F45" s="166" t="inlineStr">
        <is>
          <t>Mebendazole</t>
        </is>
      </c>
      <c r="G45" s="166" t="inlineStr">
        <is>
          <t>Pyrantel pamoate</t>
        </is>
      </c>
      <c r="H45" s="166" t="inlineStr">
        <is>
          <t>Praziquantel</t>
        </is>
      </c>
      <c r="I45" s="167" t="inlineStr">
        <is>
          <t>2</t>
        </is>
      </c>
      <c r="J45" s="166" t="inlineStr">
        <is>
          <t>✅ คำตอบที่ถูกต้อง: ข้อ ข. Niclosamide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Niclosamide ยาทางเลือกหลักในการรักษาการติดเชื้อพยาธิ์ตัวตืด (Taeniasis) คือ Niclosamide หรือ Praziquantel ตามแนวทางการรักษาโรคพยาธิ
🔍 ข้ออื่นผิดเพราะอะไร:
• ข้อ ก. (Albendazole 400 mg ติดต่อกัน 3 วัน): Albendazole 400 mg ติดต่อกัน 3 วัน ไม่ใช่ขนาดยาหลักในการรักษาตัวแก่ของพยาธิตัวตืดในลำไส้ และมีอัตราความสำเร็จต่ำกว่า Niclosamide หรือ Praziquantel แบบ single dose
• ข้อ ค. (Mebendazole): Mebendazole ออกฤทธิ์ได้ดีกับพยาธิตัวกลม แต่มีประสิทธิภาพต่ำมากในการกำจัดพยาธิตัวตืดในลำไส้เนื่องจากยาดูดซึมต่ำและจับกับ tubulin ของ cestodes ได้ไม่ดี
• ข้อ ง. (Pyrantel pamoate): Pyrantel pamoate มีกลไกกระตุ้น nicotinic receptors ทำให้พยาธิเกิด spastic paralysis ใช้ได้ผลเฉพาะกับพยาธิตัวกลม เช่น พยาธิเข็มหมุด ไส้เดือน และปากขอ ไม่สามารถฆ่าพยาธิตัวตืดได้
• ข้อ จ. (Praziquantel): Praziquantel เป็นยาที่มีประสิทธิภาพสูงมากต่อพยาธิตัวตืด แต่ในบริบทนี้เฉลยข้อสอบระบุ Niclosamide 2 g เคี้ยวก่อนกลืนเป็น first-line ดั้งเดิมที่ออกฤทธิ์เฉพาะในลำไส้โดยไม่ถูกดูดซึม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5" s="166" t="inlineStr"/>
      <c r="L45" s="166" t="inlineStr">
        <is>
          <t>Gastrointestinal</t>
        </is>
      </c>
      <c r="M45" s="166" t="inlineStr">
        <is>
          <t>GERD</t>
        </is>
      </c>
      <c r="N45" s="165" t="inlineStr">
        <is>
          <t>Clinic</t>
        </is>
      </c>
      <c r="O45" s="166" t="inlineStr">
        <is>
          <t>ข้อ 43 Pharma Plus เล่มม่วง (เฉลยข้อ ข)</t>
        </is>
      </c>
      <c r="P45" s="165" t="inlineStr">
        <is>
          <t>แบบฝึกหัด</t>
        </is>
      </c>
      <c r="Q45" s="165" t="inlineStr">
        <is>
          <t>เล่มม่วง</t>
        </is>
      </c>
      <c r="R45" s="165" t="inlineStr"/>
    </row>
    <row r="46" ht="24" customHeight="1" s="49">
      <c r="A46" s="167" t="n">
        <v>44</v>
      </c>
      <c r="B46" s="166" t="inlineStr">
        <is>
          <t>ข้อใดเป็นกลไกการออกฤทธิ์ของยา mebendazole</t>
        </is>
      </c>
      <c r="C46" s="166" t="inlineStr"/>
      <c r="D46" s="166" t="inlineStr">
        <is>
          <t>มีผลทำให้พยาธิเกิด paralysis</t>
        </is>
      </c>
      <c r="E46" s="166" t="inlineStr">
        <is>
          <t>Inhibit oxidative phosphorylation glucose</t>
        </is>
      </c>
      <c r="F46" s="166" t="inlineStr">
        <is>
          <t>ขัดขวางการนำ glucose มาใช้ของพยาธิ (block glucose reuptake)</t>
        </is>
      </c>
      <c r="G46" s="166" t="inlineStr">
        <is>
          <t>ทำให้พยาธิเกาะอยู่ผนังลำไส้หลุดออก</t>
        </is>
      </c>
      <c r="H46" s="166" t="inlineStr">
        <is>
          <t>ไม่มีข้อถูก</t>
        </is>
      </c>
      <c r="I46" s="167" t="inlineStr">
        <is>
          <t>3</t>
        </is>
      </c>
      <c r="J46" s="166" t="inlineStr">
        <is>
          <t>✅ คำตอบที่ถูกต้อง: ข้อ ค. ขัดขวางการนำ glucose มาใช้ของพยาธิ (block glucose reuptake)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ขัดขวางการนำ glucose มาใช้ของพยาธิ (block glucose reuptake) Mebendazole และยากลุ่ม Benzimidazole ออกฤทธิ์โดยการจับกับ tubulin ของพยาธิ ทำให้ยับยั้งการสร้าง microtubule ส่งผลให้พยาธิไม่สามารถดูดซึมกลูโคสได้ (block glucose uptake) ทำให้พยาธิขาดพลังงานและตายไปในที่สุด
🔍 ข้ออื่นผิดเพราะอะไร:
• ข้อ ก. (มีผลทำให้พยาธิเกิด paralysis): การทำให้พยาธิเกิด paralysis แบบ spastic paralysis เป็นกลไกของ Pyrantel pamoate ผ่านการกระตุ้น nicotinic receptors หรือ neuromuscular junction ของพยาธิ
• ข้อ ข. (Inhibit oxidative phosphorylation glucose): การยับยั้ง oxidative phosphorylation และขัดขวาง anaerobic ATP production ใน mitochondria เป็นกลไกการออกฤทธิ์จำเพาะของยา Niclosamide ในการฆ่าพยาธิตัวตืด
• ข้อ ง. (ทำให้พยาธิเกาะอยู่ผนังลำไส้หลุดออก): การทำให้พยาธิเกาะหลุดจากผนังลำไส้เป็นผลลัพธ์ปลายทางหลังจากพยาธิเป็นอัมพาตหรือหมดพลังงาน ไม่ใช่กลไกระดับโมเลกุลโดยตรงของยา Mebendazole
• ข้อ จ. (ไม่มีข้อถูก): มีข้อที่ถูกต้องคือข้อ ค. เนื่องจาก Mebendazole ยับยั้งการรวมตัวของ beta-tubulin ทำให้สูญเสีย microtubules ส่งผลยับยั้งการนำกลูโคสเข้าสู่เซลล์ของพยาธิ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6" s="166" t="inlineStr"/>
      <c r="L46" s="166" t="inlineStr">
        <is>
          <t>Gastrointestinal</t>
        </is>
      </c>
      <c r="M46" s="166" t="inlineStr">
        <is>
          <t>GERD</t>
        </is>
      </c>
      <c r="N46" s="165" t="inlineStr">
        <is>
          <t>Clinic</t>
        </is>
      </c>
      <c r="O46" s="166" t="inlineStr">
        <is>
          <t>ข้อ 44 Pharma Plus เล่มม่วง (เฉลยข้อ ค)</t>
        </is>
      </c>
      <c r="P46" s="165" t="inlineStr">
        <is>
          <t>แบบฝึกหัด</t>
        </is>
      </c>
      <c r="Q46" s="165" t="inlineStr">
        <is>
          <t>เล่มม่วง</t>
        </is>
      </c>
      <c r="R46" s="165" t="inlineStr"/>
    </row>
    <row r="47" ht="24" customHeight="1" s="49">
      <c r="A47" s="167" t="n">
        <v>45</v>
      </c>
      <c r="B47" s="166" t="inlineStr">
        <is>
          <t>ข้อใดคือคำแนะนำของการใช้ยา albendazole</t>
        </is>
      </c>
      <c r="C47" s="166" t="inlineStr"/>
      <c r="D47" s="166" t="inlineStr">
        <is>
          <t>เคี้ยวให้ละเอียดก่อนกลืน</t>
        </is>
      </c>
      <c r="E47" s="166" t="inlineStr">
        <is>
          <t>ห้ามทานร่วมกับยาลดกรด</t>
        </is>
      </c>
      <c r="F47" s="166" t="inlineStr">
        <is>
          <t>ห้ามทานร่วมกับ alcohol</t>
        </is>
      </c>
      <c r="G47" s="166" t="inlineStr">
        <is>
          <t>รับประทานยาถ่ายตามทุกครั้ง</t>
        </is>
      </c>
      <c r="H47" s="166" t="inlineStr">
        <is>
          <t>กินซ้ำทุกเดือนเพื่อป้องกัน</t>
        </is>
      </c>
      <c r="I47" s="167" t="inlineStr">
        <is>
          <t>1</t>
        </is>
      </c>
      <c r="J47" s="166" t="inlineStr">
        <is>
          <t>✅ คำตอบที่ถูกต้อง: ข้อ ก. เคี้ยวให้ละเอียดก่อนกลืน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เคี้ยวให้ละเอียดก่อนกลืน Albendazole ชนิดเม็ดมักแนะนำให้เคี้ยวให้ละเอียดก่อนกลืนเพื่อให้ตัวยาดูดซึมหรือกระจายตัวได้ดีในทางเดินอาหาร (โดยเฉพาะกรณีพยาธิในลำไส้)
🔍 ข้ออื่นผิดเพราะอะไร:
• ข้อ ข. (ห้ามทานร่วมกับยาลดกรด): Albendazole ไม่ได้มีข้อห้ามใช้ร่วมกับยาลดกรด และระดับกรดในกระเพาะอาหารไม่มีผลต่อประสิทธิภาพในการออกฤทธิ์กำจัดพยาธิในทางเดินอาหารอย่างมีนัยสำคัญ
• ข้อ ค. (ห้ามทานร่วมกับ alcohol): Albendazole ไม่มีปฏิกิริยาก่อให้เกิด Disulfiram-like reaction ร่วมกับแอลกอฮอล์ จึงไม่ได้มีข้อห้ามเด็ดขาด แม้แนะนำให้หลีกเลี่ยงแอลกอฮอล์เพื่อสุขภาพตับก็ตาม
• ข้อ ง. (รับประทานยาถ่ายตามทุกครั้ง): การใช้ Albendazole รักษาพยาธิในปัจจุบันไม่จำเป็นต้องรับประทานยาถ่ายตาม เนื่องจากตัวยาสามารถกำจัดตัวพยาธิและปล่อยให้ถูกขับออกตามการเคลื่อนไหวปกติของลำไส้ได้
• ข้อ จ. (กินซ้ำทุกเดือนเพื่อป้องกัน): การรับประทานยาถ่ายพยาธิซ้ำทุกเดือนไม่มีความจำเป็นและไม่แนะนำตามหลักเวชปฏิบัติ เนื่องจากจะเพิ่มความเสี่ยงต่อความเป็นพิษต่อตับและการดื้อยาโดยไม่จำเป็น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7" s="166" t="inlineStr"/>
      <c r="L47" s="166" t="inlineStr">
        <is>
          <t>Gastrointestinal</t>
        </is>
      </c>
      <c r="M47" s="166" t="inlineStr">
        <is>
          <t>GERD</t>
        </is>
      </c>
      <c r="N47" s="165" t="inlineStr">
        <is>
          <t>Clinic</t>
        </is>
      </c>
      <c r="O47" s="166" t="inlineStr">
        <is>
          <t>ข้อ 45 Pharma Plus เล่มม่วง (เฉลยข้อ ก)</t>
        </is>
      </c>
      <c r="P47" s="165" t="inlineStr">
        <is>
          <t>แบบฝึกหัด</t>
        </is>
      </c>
      <c r="Q47" s="165" t="inlineStr">
        <is>
          <t>เล่มม่วง</t>
        </is>
      </c>
      <c r="R47" s="165" t="inlineStr"/>
    </row>
    <row r="48" ht="24" customHeight="1" s="49">
      <c r="A48" s="167" t="n">
        <v>46</v>
      </c>
      <c r="B48" s="166" t="inlineStr">
        <is>
          <t>สมุนไพรใดที่มีอยู่ในตำรับยาเตรียมแผนไทยที่มีผลการศึกษาว่ามีฤทธิ์ต้านพยาธิ</t>
        </is>
      </c>
      <c r="C48" s="166" t="inlineStr"/>
      <c r="D48" s="166" t="inlineStr">
        <is>
          <t>ฟักทอง ขี้เหล็ก</t>
        </is>
      </c>
      <c r="E48" s="166" t="inlineStr">
        <is>
          <t>มะเกลือ, ฟักทอง</t>
        </is>
      </c>
      <c r="F48" s="166" t="inlineStr">
        <is>
          <t>มะเกลือ, กานพลู</t>
        </is>
      </c>
      <c r="G48" s="166" t="inlineStr">
        <is>
          <t>มะม่วง, เปล้าน้อย</t>
        </is>
      </c>
      <c r="H48" s="166" t="inlineStr">
        <is>
          <t>กะเพรา, หอมแดง</t>
        </is>
      </c>
      <c r="I48" s="167" t="inlineStr">
        <is>
          <t>2</t>
        </is>
      </c>
      <c r="J48" s="166" t="inlineStr">
        <is>
          <t>✅ คำตอบที่ถูกต้อง: ข้อ ข. มะเกลือ, ฟักทอง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มะเกลือ, ฟักทอง มะเกลือ (ผลแก่มีสาร  diospyrol ใช้เป็นยาขับพยาธิ) และเมล็ดฟักทอง (มีกรดอะมิโน cucurbitin ซึ่งมีฤทธิ์อัมพาตพยาธิในลำไส้) เป็นสมุนไพรไทยพื้นบ้านที่มีการศึกษาและใช้ในตำรับยาไทยเพื่อขับพยาธิ
🔍 ข้ออื่นผิดเพราะอะไร:
• ข้อ ก. (ฟักทอง ขี้เหล็ก): ใบขี้เหล็กมีสารกลุ่ม anthraquinones (เช่น barakol, senna glycosides) ซึ่งมีฤทธิ์เด่นเป็นยาระบายและช่วยให้นอนหลับ แต่ไม่มีฤทธิ์ต้านพยาธิที่ชัดเจนในตำรับยาแผนไทย
• ข้อ ค. (มะเกลือ, กานพลู): กานพลูมีสารสำคัญคือ Eugenol ซึ่งมีฤทธิ์ขับลม แก้อาการท้องอืด จุกเสียด แน่นท้อง และมีฤทธิ์ฆ่าเชื้อแบคทีเรียเฉพาะที่ แต่ไม่ได้ใช้เป็นยาขับพยาธิหลักในระบบสาธารณสุขมูลฐาน
• ข้อ ง. (มะม่วง, เปล้าน้อย): เปล้าน้อยมีสาร Plaunotol ซึ่งออกฤทธิ์กระตุ้นการสร้าง prostaglandin ในเยื่อบุกระเพาะ ใช้รักษาแผลในทางเดินอาหาร ไม่ได้มีข้อบ่งใช้หรือฤทธิ์ในการขับพยาธิ
• ข้อ จ. (กะเพรา, หอมแดง): กะเพราและหอมแดงมีน้ำมันหอมระเหยที่มีฤทธิ์ขับลม บรรเทาอาการท้องอืด แน่น จุกเสียด และบรรเทาอาการหวัดคัดจมูก แต่ไม่มีฤทธิ์ทางเภสัชวิทยาในการต้านพยาธิ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8" s="166" t="inlineStr"/>
      <c r="L48" s="166" t="inlineStr">
        <is>
          <t>Gastrointestinal</t>
        </is>
      </c>
      <c r="M48" s="166" t="inlineStr">
        <is>
          <t>GERD</t>
        </is>
      </c>
      <c r="N48" s="165" t="inlineStr">
        <is>
          <t>Clinic</t>
        </is>
      </c>
      <c r="O48" s="166" t="inlineStr">
        <is>
          <t>ข้อ 46 Pharma Plus เล่มม่วง (เฉลยข้อ ข)</t>
        </is>
      </c>
      <c r="P48" s="165" t="inlineStr">
        <is>
          <t>แบบฝึกหัด</t>
        </is>
      </c>
      <c r="Q48" s="165" t="inlineStr">
        <is>
          <t>เล่มม่วง</t>
        </is>
      </c>
      <c r="R48" s="165" t="inlineStr"/>
    </row>
    <row r="49" ht="24" customHeight="1" s="49">
      <c r="A49" s="167" t="n">
        <v>47</v>
      </c>
      <c r="B49" s="166" t="inlineStr">
        <is>
          <t>หญิงตั้งครรภ์เป็นพยาธิตืดสามารถใช้ยาอะไรได้</t>
        </is>
      </c>
      <c r="C49" s="166" t="inlineStr"/>
      <c r="D49" s="166" t="inlineStr">
        <is>
          <t>Albendazole</t>
        </is>
      </c>
      <c r="E49" s="166" t="inlineStr">
        <is>
          <t>Mebendazole</t>
        </is>
      </c>
      <c r="F49" s="166" t="inlineStr">
        <is>
          <t>Niclosamide</t>
        </is>
      </c>
      <c r="G49" s="166" t="inlineStr">
        <is>
          <t>Praziquantel</t>
        </is>
      </c>
      <c r="H49" s="166" t="inlineStr">
        <is>
          <t>Pyrantel pamoate</t>
        </is>
      </c>
      <c r="I49" s="167" t="inlineStr">
        <is>
          <t>3</t>
        </is>
      </c>
      <c r="J49" s="166" t="inlineStr">
        <is>
          <t>✅ คำตอบที่ถูกต้อง: ข้อ ค. Niclosamide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Niclosamide จัดเป็นยาในกลุ่ม Category B สำหรับสตรีมีครรภ์ (หรือเป็นยาที่ค่อนข้างปลอดภัยกว่าเมื่อเทียบกับ Praziquantel หรือ Benzimidazoles ในบางข้อบ่งใช้ เช่น พยาธิใบไม้/พยาธิ์ตัวตืด ตามคำแนะนำทางสูตินรีเวชและเภสัชวิทยา)
🔍 ข้ออื่นผิดเพราะอะไร:
• ข้อ ก. (Albendazole): Albendazole มีฤทธิ์ teratogenic และ embryotoxic ในสัตว์ทดลอง จัดอยู่ใน Pregnancy Category C (ห้ามใช้ในไตรมาสแรกของการตั้งครรภ์) จึงไม่ปลอดภัยสำหรับหญิงมีครรภ์
• ข้อ ข. (Mebendazole): Mebendazole มีรายงานผลต่อทารกในครรภ์ในสัตว์ทดลอง จัดเป็น Pregnancy Category C จึงห้ามใช้โดยเฉพาะในหญิงตั้งครรภ์ไตรมาสแรกเพื่อความปลอดภัยสูงสุด
• ข้อ ง. (Praziquantel): Praziquantel เป็น Pregnancy Category B แต่ยาถูกดูดซึมเข้าสู่กระแสเลือดได้ดี จึงแนะนำให้หลีกเลี่ยงหรือเลื่อนการรักษาไปหลังคลอด เว้นแต่มีความจำเป็นเร่งด่วน โดย Niclosamide ปลอดภัยกว่าเนื่องจากไม่ดูดซึม
• ข้อ จ. (Pyrantel pamoate): Pyrantel pamoate มีความปลอดภัยค่อนข้างดี (Category C) แต่ตัวยาออกฤทธิ์เฉพาะต่อพยาธิตัวกลมเท่านั้น ไม่ครอบคลุมและไม่สามารถรักษาพยาธิตัวตืดได้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9" s="166" t="inlineStr"/>
      <c r="L49" s="166" t="inlineStr">
        <is>
          <t>Gastrointestinal</t>
        </is>
      </c>
      <c r="M49" s="166" t="inlineStr">
        <is>
          <t>GERD</t>
        </is>
      </c>
      <c r="N49" s="165" t="inlineStr">
        <is>
          <t>Clinic</t>
        </is>
      </c>
      <c r="O49" s="166" t="inlineStr">
        <is>
          <t>ข้อ 47 Pharma Plus เล่มม่วง (เฉลยข้อ ค)</t>
        </is>
      </c>
      <c r="P49" s="165" t="inlineStr">
        <is>
          <t>แบบฝึกหัด</t>
        </is>
      </c>
      <c r="Q49" s="165" t="inlineStr">
        <is>
          <t>เล่มม่วง</t>
        </is>
      </c>
      <c r="R49" s="165" t="inlineStr"/>
    </row>
    <row r="50" ht="24" customHeight="1" s="49">
      <c r="A50" s="167" t="n">
        <v>48</v>
      </c>
      <c r="B50" s="166" t="inlineStr">
        <is>
          <t>ผู้ป่วยชายอายุ 22 ปี มาขอซื้อยาแก้ท้องเสีย โดยผู้ป่วยมีอาการปวดมวนท้องก่อนถ่ายเป็นน้ำ 5 ครั้ง หลังจากรับประทานลาบและส้มตำประมาณ 5 ชม. ผู้ป่วยอ่อนเพลีย ไม่มีไข้ มีคลื่นไส้อาเจียนเล็กน้อย
ยาใดเหมาะกับผู้ป่วยรายนี้</t>
        </is>
      </c>
      <c r="C50" s="166" t="inlineStr"/>
      <c r="D50" s="166" t="inlineStr">
        <is>
          <t>ORS</t>
        </is>
      </c>
      <c r="E50" s="166" t="inlineStr">
        <is>
          <t>Diphenoxylate + atropine</t>
        </is>
      </c>
      <c r="F50" s="166" t="inlineStr">
        <is>
          <t>Hyoscine</t>
        </is>
      </c>
      <c r="G50" s="166" t="inlineStr">
        <is>
          <t>Loperamide</t>
        </is>
      </c>
      <c r="H50" s="166" t="inlineStr">
        <is>
          <t>Norfloxacin</t>
        </is>
      </c>
      <c r="I50" s="167" t="inlineStr">
        <is>
          <t>1</t>
        </is>
      </c>
      <c r="J50" s="166" t="inlineStr">
        <is>
          <t>✅ คำตอบที่ถูกต้อง: ข้อ ก. ORS
💡 Background:
ท้องเสียจากอาหารเป็นพิษ (Food poisoning) ที่มีอาการไม่รุนแรง (ไม่มีไข้, ไม่มีมูกเลือด, ถ่ายน้ำ) เกิดจาก preformed toxin หรือ Enterotoxin ที่ทำให้สูญเสียน้ำและ electrolyte เป็นหลัก
🎯 ทำไมข้อนี้ถึงถูก:
ผู้ป่วยถ่ายน้ำ 5 ครั้ง ไม่มีไข้ อ่อนเพลีย → ปัญหาหลักคือขาดน้ำ ORS คือการรักษาที่สำคัญที่สุด ก่อนพิจารณา Antimotility (Loperamide) หรือยาปฏิชีวนะ
🔍 ข้ออื่นผิดเพราะอะไร:
• ข้อ ข. (Diphenoxylate+atropine): Antimotility ห้ามใช้เป็น first-line; ห้ามใน invasive diarrhea
• ข้อ ค. (Hyoscine): ลดปวดเกร็ง ไม่แก้ขาดน้ำ
• ข้อ ง. (Loperamide): พิจารณาได้หลัง ORS แต่ไม่ใช่ first-line
• ข้อ จ. (Norfloxacin): ยาปฏิชีวนะ ไม่มีข้อบ่งชี้ใน uncomplicated food poisoning
📖 Guideline อ้างอิง:
WHO/UNICEF Joint Statement: Clinical Management of Acute Diarrhoea 2004
📌 จุดจำก่อนสอบ:
Food poisoning ไม่รุนแรง → ORS ก่อนเสมอ; Loperamide เฉพาะเมื่อไม่มี invasive features</t>
        </is>
      </c>
      <c r="K50" s="166" t="inlineStr"/>
      <c r="L50" s="166" t="inlineStr">
        <is>
          <t>Gastrointestinal</t>
        </is>
      </c>
      <c r="M50" s="166" t="inlineStr">
        <is>
          <t>Nausea and vomiting</t>
        </is>
      </c>
      <c r="N50" s="165" t="inlineStr">
        <is>
          <t>Clinic</t>
        </is>
      </c>
      <c r="O50" s="166" t="inlineStr">
        <is>
          <t>ข้อ 48 Pharma Plus เล่มม่วง (เฉลยข้อ ก)</t>
        </is>
      </c>
      <c r="P50" s="165" t="inlineStr">
        <is>
          <t>แบบฝึกหัด</t>
        </is>
      </c>
      <c r="Q50" s="165" t="inlineStr">
        <is>
          <t>เล่มม่วง</t>
        </is>
      </c>
      <c r="R50" s="165" t="inlineStr"/>
    </row>
    <row r="51" ht="24" customHeight="1" s="49">
      <c r="A51" s="167" t="n">
        <v>49</v>
      </c>
      <c r="B51" s="166" t="inlineStr">
        <is>
          <t>ยาสมุนไพรตามสาธารณสุขมูลฐาน ข้อใดควรเลือกใช้</t>
        </is>
      </c>
      <c r="C51" s="166" t="inlineStr"/>
      <c r="D51" s="166" t="inlineStr">
        <is>
          <t>กล้วยน้ำว้าสุก</t>
        </is>
      </c>
      <c r="E51" s="166" t="inlineStr">
        <is>
          <t>เนื้อมังคุด</t>
        </is>
      </c>
      <c r="F51" s="166" t="inlineStr">
        <is>
          <t>เมล็ดทับทิม</t>
        </is>
      </c>
      <c r="G51" s="166" t="inlineStr">
        <is>
          <t>ผลฝรั่งดิบ</t>
        </is>
      </c>
      <c r="H51" s="166" t="inlineStr">
        <is>
          <t>ใบตับเต่าเสียด</t>
        </is>
      </c>
      <c r="I51" s="167" t="inlineStr">
        <is>
          <t>4</t>
        </is>
      </c>
      <c r="J51" s="166" t="inlineStr">
        <is>
          <t>✅ คำตอบที่ถูกต้อง: ข้อ ง. ผลฝรั่งดิบ
💡 Background:
ยาสมุนไพรตามบัญชียาหลักแห่งชาติ/สาธารณสุขมูลฐาน ที่มีสรรพคุณแก้ท้องเสีย ได้แก่ ผลฝรั่งดิบ (ใบและผลดิบมี Tannin สูง), เปลือกผลกล้วยน้ำว้าดิบ (Tannin + Pectin), เนื้อในเมล็ดมังคุด และใบชา (Camellia sinensis)
🎯 ทำไมข้อนี้ถึงถูก:
ผลฝรั่งดิบอยู่ใน 'บัญชียาหลักแห่งชาติ ยาสมุนไพร' ด้านสาธารณสุขมูลฐาน มีสาร Tannin และ Psidium ที่ยับยั้งการเคลื่อนไหวลำไส้และลดการหลั่ง electrolyte ใช้บรรเทาอาการท้องเสียชั่วคราว
🔍 ข้ออื่นผิดเพราะอะไร:
• ข้อ ก. (กล้วยน้ำว้าสุก): กล้วยดิบ/เปลือก แก้ท้องเสีย แต่กล้วยสุกมี Sorbitol อาจทำให้ท้องเสียได้
• ข้อ ข. (เนื้อมังคุด): มังคุดช่วยท้องเสียได้บ้าง แต่ไม่ใช่รายการยาสมุนไพรหลักที่ระบุในบัญชียา
• ข้อ ค. (เมล็ดทับทิม): มีสาร Tannin แต่ไม่ได้อยู่ในบัญชียาสมุนไพรสาธารณสุขมูลฐาน
• ข้อ จ. (ใบตับเต่าเสียด): ไม่ใช่ยาสมุนไพรที่ใช้แก้ท้องเสียตามบัญชียาหลัก
📖 Guideline อ้างอิง:
บัญชียาหลักแห่งชาติ (National Essential Medicines List Thailand) — ยาสมุนไพร
📌 จุดจำก่อนสอบ:
ยาสมุนไพรแก้ท้องเสียหลัก: ผลฝรั่งดิบ, เปลือกผลกล้วยน้ำว้าดิบ (มี Tannin)</t>
        </is>
      </c>
      <c r="K51" s="166" t="inlineStr"/>
      <c r="L51" s="166" t="inlineStr">
        <is>
          <t>Gastrointestinal</t>
        </is>
      </c>
      <c r="M51" s="166" t="inlineStr">
        <is>
          <t>Diarrhea &amp; Constipation</t>
        </is>
      </c>
      <c r="N51" s="165" t="inlineStr">
        <is>
          <t>Clinic</t>
        </is>
      </c>
      <c r="O51" s="166" t="inlineStr">
        <is>
          <t>ข้อ 49 Pharma Plus เล่มม่วง (เฉลยข้อ ง)</t>
        </is>
      </c>
      <c r="P51" s="165" t="inlineStr">
        <is>
          <t>แบบฝึกหัด</t>
        </is>
      </c>
      <c r="Q51" s="165" t="inlineStr">
        <is>
          <t>เล่มม่วง</t>
        </is>
      </c>
      <c r="R51" s="165" t="inlineStr"/>
    </row>
    <row r="52" ht="24" customHeight="1" s="49">
      <c r="A52" s="167" t="n">
        <v>50</v>
      </c>
      <c r="B52" s="166" t="inlineStr">
        <is>
          <t>ยาใดที่ไม่ควรจ่ายในผู้ป่วยรายนี้</t>
        </is>
      </c>
      <c r="C52" s="166" t="inlineStr"/>
      <c r="D52" s="166" t="inlineStr">
        <is>
          <t>Activated charcoal</t>
        </is>
      </c>
      <c r="E52" s="166" t="inlineStr">
        <is>
          <t>Loperamide</t>
        </is>
      </c>
      <c r="F52" s="166" t="inlineStr">
        <is>
          <t>Norfloxacin</t>
        </is>
      </c>
      <c r="G52" s="166" t="inlineStr">
        <is>
          <t>Cotrimoxazole</t>
        </is>
      </c>
      <c r="H52" s="166" t="inlineStr">
        <is>
          <t>ORS</t>
        </is>
      </c>
      <c r="I52" s="167" t="inlineStr">
        <is>
          <t>3</t>
        </is>
      </c>
      <c r="J52" s="166" t="inlineStr">
        <is>
          <t>✅ คำตอบที่ถูกต้อง: ข้อ ค. Norfloxacin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Norfloxacin Loperamide เป็นยาลดการบีบตัวของลำไส้ (antimotility drug) contraindication เด็ดขาดคือในผู้ป่วยที่มีอาการท้องเสียเฉียบพลันที่มีไข้สูง หรือสงสัยการติดเชื้อแบคทีเรียรุนแรง/invasive bacterial infection เนื่องจากจะทำให้เชื้อโรคและพิษ (toxin) คั่งอยู่ในทางเดินอาหาร ทำให้อาการแย่ลงหรือเกิด toxic megacolon ได้
🔍 ข้ออื่นผิดเพราะอะไร:
• ข้อ ก. (Activated charcoal): Activated charcoal สามารถจ่ายได้ในภาวะอาหารเป็นพิษเพื่อช่วยดูดซับสารพิษและแบคทีเรียในทางเดินอาหาร ช่วยลดการดูดซึมท็อกซินเข้าสู่กระแสเลือด
• ข้อ ข. (Loperamide): Loperamide แม้มีข้อห้ามใน invasive diarrhea แต่สำหรับโจทย์ข้อนี้เฉลยระบุ Norfloxacin เป็นยาที่ไม่ควรจ่ายเนื่องจากผู้ป่วยมีประวัติอาหารเป็นพิษจาก toxin ที่ไม่จำเป็นต้องใช้ยาปฏิชีวนะ
• ข้อ ง. (Cotrimoxazole): Cotrimoxazole เป็นยาปฏิชีวนะกลุ่มซัลฟา แม้ไม่ควรใช้ในคนท้องเสียทั่วไป แต่ในโจทย์ข้อนี้ระบุประเด็นการไม่จำเป็นต้องให้ยาปฏิชีวนะ Norfloxacin ใน food poisoning ชนิดไม่รุนแรง
• ข้อ จ. (ORS): ORS เป็นสารละลายเกลือแร่ทดแทนน้ำและอิเล็กโทรไลต์ ซึ่งเป็นยาตัวแรกและจำเป็นที่สุดที่ต้องจ่ายให้กับผู้ป่วยท้องเสียทุกรายเพื่อป้องกันภาวะขาดน้ำ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2" s="166" t="inlineStr"/>
      <c r="L52" s="166" t="inlineStr">
        <is>
          <t>Gastrointestinal</t>
        </is>
      </c>
      <c r="M52" s="166" t="inlineStr">
        <is>
          <t>GERD</t>
        </is>
      </c>
      <c r="N52" s="165" t="inlineStr">
        <is>
          <t>Clinic</t>
        </is>
      </c>
      <c r="O52" s="166" t="inlineStr">
        <is>
          <t>ข้อ 50 Pharma Plus เล่มม่วง (เฉลยข้อ ค)</t>
        </is>
      </c>
      <c r="P52" s="165" t="inlineStr">
        <is>
          <t>แบบฝึกหัด</t>
        </is>
      </c>
      <c r="Q52" s="165" t="inlineStr">
        <is>
          <t>เล่มม่วง</t>
        </is>
      </c>
      <c r="R52" s="165" t="inlineStr"/>
    </row>
    <row r="53" ht="24" customHeight="1" s="49">
      <c r="A53" s="167" t="n">
        <v>51</v>
      </c>
      <c r="B53" s="166" t="inlineStr">
        <is>
          <t>ข้อใดเป็นคำแนะนำการปฏิบัติในการใช้ activated charcoal</t>
        </is>
      </c>
      <c r="C53" s="166" t="inlineStr"/>
      <c r="D53" s="166" t="inlineStr">
        <is>
          <t>รับประทานก่อนอาหารครึ่งชั่วโมง</t>
        </is>
      </c>
      <c r="E53" s="166" t="inlineStr">
        <is>
          <t>รับประทานวันละ 3 เม็ด วันละ 3 ครั้ง</t>
        </is>
      </c>
      <c r="F53" s="166" t="inlineStr">
        <is>
          <t>รับประทานหลังอาหาร 2 ชั่วโมง</t>
        </is>
      </c>
      <c r="G53" s="166" t="inlineStr">
        <is>
          <t>รับประทานยาต่อเนื่องจนหมด</t>
        </is>
      </c>
      <c r="H53" s="166" t="inlineStr">
        <is>
          <t>รับประทานร่วมกับยาฆ่าเชื้อได้</t>
        </is>
      </c>
      <c r="I53" s="167" t="inlineStr">
        <is>
          <t>2</t>
        </is>
      </c>
      <c r="J53" s="166" t="inlineStr">
        <is>
          <t>✅ คำตอบที่ถูกต้อง: ข้อ ข. รับประทานวันละ 3 เม็ด วันละ 3 ครั้ง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รับประทานวันละ 3 เม็ด วันละ 3 ครั้ง Activated charcoal มีคุณสมบัติในการดูดซับ (adsorption) สารพิษและยาอื่นๆ ได้ดีเยี่ยม ดังนั้นจึงไม่ควรรับประทานร่วมกับยาอื่นในเวลาเดียวกัน โดยทั่วไปควรเว้นระยะห่างจากการรับประทานยาอื่นๆ หรืออาหารอย่างน้อย 2 ชั่วโมง (หรือหลังอาหาร 2 ชม.) เพื่อไม่ให้ถ่านกัมมันต์ไปดูดซับยาอื่นจนทำให้ฤทธิ์ยาลดลง
🔍 ข้ออื่นผิดเพราะอะไร:
• ข้อ ก. (รับประทานก่อนอาหารครึ่งชั่วโมง): การรับประทานก่อนอาหารครึ่งชั่วโมงไม่มีความจำเป็นจำเพาะ และหากรับประทานอาหารตามเข้ามา ถ่านกัมมันต์อาจไปดูดซับสารอาหารหรือวิตามินในมื้ออาหารแทนสารพิษ
• ข้อ ค. (รับประทานหลังอาหาร 2 ชั่วโมง): การรับประทานหลังอาหาร 2 ชั่วโมงเป็นคำแนะนำทั่วไปเพื่อหลีกเลี่ยงการรบกวนการดูดซึมยาอื่นหรืออาหาร แต่ตามขนาดบรรเทาท้องเสียเฉียบพลัน ขนาดยาที่ระบุในข้อ ข เป็นขนาดยารับประทานมาตรฐาน
• ข้อ ง. (รับประทานยาต่อเนื่องจนหมด): Activated charcoal เป็นยาใช้บรรเทาอาการตามความจำเป็นเมื่อมีอาการท้องเสีย ไม่จำเป็นต้องรับประทานยาต่อเนื่องจนหมดเหมือนยาปฏิชีวนะ
• ข้อ จ. (รับประทานร่วมกับยาฆ่าเชื้อได้): ห้ามรับประทานร่วมกับยาฆ่าเชื้อหรือยาอื่นพร้อมกันทันที เพราะ Activated charcoal มีพื้นที่ผิวสูงจะไปจับและดูดซับตัวยาปฏิชีวนะ ทำให้ยาดูดซึมไม่ได้และล้มเหลวในการรักษา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3" s="166" t="inlineStr"/>
      <c r="L53" s="166" t="inlineStr">
        <is>
          <t>Gastrointestinal</t>
        </is>
      </c>
      <c r="M53" s="166" t="inlineStr">
        <is>
          <t>GERD</t>
        </is>
      </c>
      <c r="N53" s="165" t="inlineStr">
        <is>
          <t>Clinic</t>
        </is>
      </c>
      <c r="O53" s="166" t="inlineStr">
        <is>
          <t>ข้อ 51 Pharma Plus เล่มม่วง (เฉลยข้อ ข)</t>
        </is>
      </c>
      <c r="P53" s="165" t="inlineStr">
        <is>
          <t>แบบฝึกหัด</t>
        </is>
      </c>
      <c r="Q53" s="165" t="inlineStr">
        <is>
          <t>เล่มม่วง</t>
        </is>
      </c>
      <c r="R53" s="165" t="inlineStr"/>
    </row>
    <row r="54" ht="24" customHeight="1" s="49">
      <c r="A54" s="167" t="n">
        <v>52</v>
      </c>
      <c r="B54" s="166" t="inlineStr">
        <is>
          <t>ข้อใดคือกลไกการออกฤทธิ์ของยา norfloxacin</t>
        </is>
      </c>
      <c r="C54" s="166" t="inlineStr"/>
      <c r="D54" s="166" t="inlineStr">
        <is>
          <t>ยับยั้งการสร้างเอนไซม์ topoisomerase</t>
        </is>
      </c>
      <c r="E54" s="166" t="inlineStr">
        <is>
          <t>ยับยั้งการสร้างเอนไซม์ dihydrofolate synthase</t>
        </is>
      </c>
      <c r="F54" s="166" t="inlineStr">
        <is>
          <t>ยับยั้งการสร้าง nucleic acid</t>
        </is>
      </c>
      <c r="G54" s="166" t="inlineStr">
        <is>
          <t>ยับยั้งการสร้าง cell wall</t>
        </is>
      </c>
      <c r="H54" s="166" t="inlineStr">
        <is>
          <t>ยับยั้งการสร้าง cell membrane</t>
        </is>
      </c>
      <c r="I54" s="167" t="inlineStr">
        <is>
          <t>1</t>
        </is>
      </c>
      <c r="J54" s="166" t="inlineStr">
        <is>
          <t>✅ คำตอบที่ถูกต้อง: ข้อ ก. ยับยั้งการสร้างเอนไซม์ topoisomerase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ยับยั้งการสร้างเอนไซม์ topoisomerase Norfloxacin เป็นยาปฏิชีวนะในกลุ่ม Fluoroquinolones มีกลไกออกฤทธิ์ยับยั้งเอนไซม์ DNA gyrase (topoisomerase II) และ topoisomerase IV ของเชื้อแบคทีเรีย ทำให้ไม่สามารถเกิดการจำลองตัวของ DNA และการแบ่งเซลล์ได้
🔍 ข้ออื่นผิดเพราะอะไร:
• ข้อ ข. (ยับยั้งการสร้างเอนไซม์ dihydrofolate synthase): การยับยั้งเอนไซม์ dihydropteroate synthase เป็นกลไกการออกฤทธิ์ของยากลุ่ม Sulfonamides ซึ่งขัดขวางขั้นตอนแรกของการสังเคราะห์กรดโฟลิกในแบคทีเรีย
• ข้อ ค. (ยับยั้งการสร้าง nucleic acid): การยับยั้ง nucleic acid synthesis โดยตรงแบบ nonspecific ไม่ใช่กลไกเฉพาะของยานี้ แต่ Norfloxacin ยับยั้งจำเพาะที่เอนไซม์ขดเกลียวดีเอ็นเอ (topoisomerases)
• ข้อ ง. (ยับยั้งการสร้าง cell wall): การยับยั้งการสร้างผนังเซลล์ (cell wall synthesis) โดยยับยั้งเอนไซม์ transpeptidase เป็นกลไกการออกฤทธิ์ของยากลุ่ม Beta-lactams และ Vancomycin
• ข้อ จ. (ยับยั้งการสร้าง cell membrane): การยับยั้งหรือทำลาย phospholipid ที่ cell membrane แบคทีเรีย เป็นกลไกการออกฤทธิ์ของยากลุ่ม Polymyxins (เช่น Colistin, Polymyxin B)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4" s="166" t="inlineStr"/>
      <c r="L54" s="166" t="inlineStr">
        <is>
          <t>Gastrointestinal</t>
        </is>
      </c>
      <c r="M54" s="166" t="inlineStr">
        <is>
          <t>GERD</t>
        </is>
      </c>
      <c r="N54" s="165" t="inlineStr">
        <is>
          <t>Clinic</t>
        </is>
      </c>
      <c r="O54" s="166" t="inlineStr">
        <is>
          <t>ข้อ 52 Pharma Plus เล่มม่วง (เฉลยข้อ ก)</t>
        </is>
      </c>
      <c r="P54" s="165" t="inlineStr">
        <is>
          <t>แบบฝึกหัด</t>
        </is>
      </c>
      <c r="Q54" s="165" t="inlineStr">
        <is>
          <t>เล่มม่วง</t>
        </is>
      </c>
      <c r="R54" s="165" t="inlineStr"/>
    </row>
    <row r="55" ht="24" customHeight="1" s="49">
      <c r="A55" s="167" t="n">
        <v>53</v>
      </c>
      <c r="B55" s="166" t="inlineStr">
        <is>
          <t>ในใบสั่งมียาตัวเดียวคือ omeprazole 1 cap OD
ถ้าผู้ป่วยได้รับยา ketoconazole รับประทานวันละครั้ง นาน 14 วัน ถามว่า การแก้ไขอันตรกิริยาระหว่าง omeprazole กับ ketoconazole คือ</t>
        </is>
      </c>
      <c r="C55" s="166" t="inlineStr"/>
      <c r="D55" s="166" t="inlineStr">
        <is>
          <t>เปลี่ยน omeprazole เป็น ranitidine</t>
        </is>
      </c>
      <c r="E55" s="166" t="inlineStr">
        <is>
          <t>เปลี่ยน omeprazole เป็น pantoprazole</t>
        </is>
      </c>
      <c r="F55" s="166" t="inlineStr">
        <is>
          <t>เปลี่ยน ketoconazole เป็น itraconazole</t>
        </is>
      </c>
      <c r="G55" s="166" t="inlineStr">
        <is>
          <t>เปลี่ยน ketoconazole เป็น fluconazole</t>
        </is>
      </c>
      <c r="H55" s="166" t="inlineStr">
        <is>
          <t>ให้รับประทาน omeprazole ตอนเช้า และ ketoconazole ตอนเย็น</t>
        </is>
      </c>
      <c r="I55" s="167" t="inlineStr">
        <is>
          <t>4</t>
        </is>
      </c>
      <c r="J55" s="166" t="inlineStr">
        <is>
          <t>✅ คำตอบที่ถูกต้อง: ข้อ ง. เปลี่ยน ketoconazole เป็น fluconazole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เปลี่ยน ketoconazole เป็น fluconazole Ketoconazole เป็นยาต้านเชื้อรากลุ่ม azole ที่การดูดซึมยาขึ้นอยู่กับความเป็นกรดในกระเพาะอาหาร (pH-dependent absorption) การใช้ร่วมกับ Proton Pump Inhibitors (PPIs) เช่น omeprazole จะเพิ่ม pH ในกระเพาะอาหาร ทำให้การดูดซึม ketoconazole ลดลงอย่างมาก การแก้ไขทำได้โดยเปลี่ยนไปใช้ยาต้านการหลั่งกรดกลุ่ม H2-receptor antagonist (เช่น ranitidine) ซึ่งลดกรดได้น้อยกว่าและไม่ส่งผลกระทบต่อการดูดซึมยาต้านเชื้อราเท่า PPI หรือแยกเวลาให้ห่างกันแต่วิธีเปลี่ยนยาเป็น H2RA เหมาะสมกว่าในกรณีนี้
 เป็น Triazole antifungal เป็น first-line สำหรับ Candida albicans และ Cryptococcal maintenance therapy ขับออกทางไตเด่นชัดจึงต้องปรับ dose ตาม CrCl
🔍 ข้ออื่นผิดเพราะอะไร:
• ข้อ ก. (เปลี่ยน omeprazole เป็น ranitidine):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ข. (เปลี่ยน omeprazole เป็น pantoprazole):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ค. (เปลี่ยน ketoconazole เป็น itraconazole): เป็น Triazole antifungal สำหรับ dermatophyte, onychomycosis, blastomycosis ต้องอาศัยสภาวะกรดในกระเพาะอาหารในการดูดซึม (ห้ามกินพร้อมยาลดกรด) และมี inotropic negative
• ข้อ จ. (ให้รับประทาน omeprazole ตอนเช้า และ ketoconazole ตอนเย็น):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5" s="166" t="inlineStr"/>
      <c r="L55" s="166" t="inlineStr">
        <is>
          <t>Gastrointestinal</t>
        </is>
      </c>
      <c r="M55" s="166" t="inlineStr">
        <is>
          <t>GERD</t>
        </is>
      </c>
      <c r="N55" s="165" t="inlineStr">
        <is>
          <t>Clinic</t>
        </is>
      </c>
      <c r="O55" s="166" t="inlineStr">
        <is>
          <t>ข้อ 53 Pharma Plus เล่มม่วง (เฉลยข้อ ง)</t>
        </is>
      </c>
      <c r="P55" s="165" t="inlineStr">
        <is>
          <t>แบบฝึกหัด</t>
        </is>
      </c>
      <c r="Q55" s="165" t="inlineStr">
        <is>
          <t>เล่มม่วง</t>
        </is>
      </c>
      <c r="R55" s="165" t="inlineStr"/>
    </row>
    <row r="56" ht="24" customHeight="1" s="49">
      <c r="A56" s="167" t="n">
        <v>54</v>
      </c>
      <c r="B56" s="166" t="inlineStr">
        <is>
          <t>Omeprazole ใช้ยาอย่างไรจึงจะเหมาะสม</t>
        </is>
      </c>
      <c r="C56" s="166" t="inlineStr"/>
      <c r="D56" s="166" t="inlineStr">
        <is>
          <t>เวลาไหนก็ได้</t>
        </is>
      </c>
      <c r="E56" s="166" t="inlineStr">
        <is>
          <t>ก่อนอาหาร 1 ชั่วโมง</t>
        </is>
      </c>
      <c r="F56" s="166" t="inlineStr">
        <is>
          <t>หลังอาหารทันที</t>
        </is>
      </c>
      <c r="G56" s="166" t="inlineStr">
        <is>
          <t>หลังอาหาร 1 ชั่วโมง</t>
        </is>
      </c>
      <c r="H56" s="166" t="inlineStr">
        <is>
          <t>ก่อนนอน</t>
        </is>
      </c>
      <c r="I56" s="167" t="inlineStr">
        <is>
          <t>2</t>
        </is>
      </c>
      <c r="J56" s="166" t="inlineStr">
        <is>
          <t>✅ คำตอบที่ถูกต้อง: ข้อ ข. ก่อนอาหาร 1 ชั่วโมง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ก่อนอาหาร 1 ชั่วโมง Omeprazole เป็นยาในกลุ่ม Proton Pump Inhibitors (PPIs) ซึ่งออกฤทธิ์ยับยั้งเอนไซม์ H+/K+ ATPase ที่หลุมกระเพาะอาหาร ควรรับประทานก่อนอาหาร 30-60 นาที (มักแนะนำก่อนอาหารเช้า) เพื่อให้ระดับยาในกระแสเลือดสูงสุดตรงกับช่วงที่มีการกระตุ้นการหลั่งกรดมากที่สุดหลังมื้ออาหาร
🔍 ข้ออื่นผิดเพราะอะไร:
• ข้อ ก. (เวลาไหนก็ได้): การรับประทานเวลาไหนก็ได้จะทำให้ประสิทธิภาพยาลดลงอย่างมาก เนื่องจาก PPI ต้องอาศัยการกระตุ้นปั๊มกรดหลังมื้ออาหารเพื่อจับกับ H+/K+ ATPase ที่กำลังทำงาน
• ข้อ ค. (หลังอาหารทันที): การรับประทานหลังอาหารทันที ตัวยาจะถูกดูดซึมช้าลง และ proton pump ในกระเพาะอาหารจะหลั่งกรดผ่านขั้นตอนสูงสุดไปแล้วก่อนที่ยาจะไปถึงจุดออกฤทธิ์
• ข้อ ง. (หลังอาหาร 1 ชั่วโมง): การรับประทานหลังอาหาร 1 ชั่วโมง ทำให้ระดับยาในกระแสเลือดไม่ตรงกับช่วงที่มีการกระตุ้น parietal cells สูงสุด ทำให้ฤทธิ์ในการยับยั้งกรดลดต่ำลงอย่างมาก
• ข้อ จ. (ก่อนนอน): การรับประทานก่อนนอน เหมาะสำหรับ H2-blockers ที่เน้นคุม nocturnal acid breakthrough แต่สำหรับ PPIs การทานก่อนอาหารเช้าให้การควบคุมกรดตลอดทั้งวันได้ดีที่สุด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6" s="166" t="inlineStr"/>
      <c r="L56" s="166" t="inlineStr">
        <is>
          <t>Gastrointestinal</t>
        </is>
      </c>
      <c r="M56" s="166" t="inlineStr">
        <is>
          <t>GERD</t>
        </is>
      </c>
      <c r="N56" s="165" t="inlineStr">
        <is>
          <t>Clinic</t>
        </is>
      </c>
      <c r="O56" s="166" t="inlineStr">
        <is>
          <t>ข้อ 54 Pharma Plus เล่มม่วง (เฉลยข้อ ข)</t>
        </is>
      </c>
      <c r="P56" s="165" t="inlineStr">
        <is>
          <t>แบบฝึกหัด</t>
        </is>
      </c>
      <c r="Q56" s="165" t="inlineStr">
        <is>
          <t>เล่มม่วง</t>
        </is>
      </c>
      <c r="R56" s="165" t="inlineStr"/>
    </row>
    <row r="57" ht="24" customHeight="1" s="49">
      <c r="A57" s="167" t="n">
        <v>55</v>
      </c>
      <c r="B57" s="166" t="inlineStr">
        <is>
          <t>กลไกข้อใดคือกลไกของยา omeprazole</t>
        </is>
      </c>
      <c r="C57" s="166" t="inlineStr"/>
      <c r="D57" s="166" t="inlineStr">
        <is>
          <t>ยับยั้ง H1 receptor</t>
        </is>
      </c>
      <c r="E57" s="166" t="inlineStr">
        <is>
          <t>ยับยั้ง H2 receptor</t>
        </is>
      </c>
      <c r="F57" s="166" t="inlineStr">
        <is>
          <t>ยับยั้ง M2 receptor</t>
        </is>
      </c>
      <c r="G57" s="166" t="inlineStr">
        <is>
          <t>ยับยั้ง H+/K+ ATPase</t>
        </is>
      </c>
      <c r="H57" s="166" t="inlineStr">
        <is>
          <t>ยับยั้ง Alpha 1 receptor</t>
        </is>
      </c>
      <c r="I57" s="167" t="inlineStr">
        <is>
          <t>4</t>
        </is>
      </c>
      <c r="J57" s="166" t="inlineStr">
        <is>
          <t>✅ คำตอบที่ถูกต้อง: ข้อ ง. ยับยั้ง H+/K+ ATPase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ยับยั้ง H+/K+ ATPase Omeprazole เป็นยากลุ่ม PPI ที่มีกลไกการออกฤทธิ์จำเพาะในการยับยั้งเอนไซม์ H+/K+ ATPase (Proton pump) ที่บริเวณเยื่อบุผนังกระเพาะอาหาร (parietal cell) ซึ่งเป็นขั้นตอนสุดท้ายของการหลั่งกรด
🔍 ข้ออื่นผิดเพราะอะไร:
• ข้อ ก. (ยับยั้ง H1 receptor): การยับยั้ง H1 receptor เป็นกลไกของยาแก้แพ้และยาต้านอาการแพ้ (Antihistamines) เช่น Chlorpheniramine, Cetirizine ไม่เกี่ยวข้องกับการหลั่งกรดในกระเพาะอาหาร
• ข้อ ข. (ยับยั้ง H2 receptor): การยับยั้ง H2 receptor บนเยื่อบุ parietal cells เป็นกลไกของยากลุ่ม H2-receptor antagonists เช่น Ranitidine, Famotidine ไม่ใช่ยากลุ่ม PPIs
• ข้อ ค. (ยับยั้ง M2 receptor): การยับยั้ง M2 receptor เกี่ยวข้องกับการควบคุมการเต้นของหัวใจ ส่วนตัวรับ muscarinic ที่เกี่ยวข้องกับการหลั่งกรดในทางเดินอาหารคือ M1 และ M3 receptors
• ข้อ จ. (ยับยั้ง Alpha 1 receptor): การยับยั้ง Alpha-1 adrenergic receptor เป็นกลไกของยาลดความดันโลหิตและยารักษาต่อมลูกหมากโต เช่น Prazosin, Doxazosin ไม่มีผลยับยั้งการหลั่งกรด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7" s="166" t="inlineStr"/>
      <c r="L57" s="166" t="inlineStr">
        <is>
          <t>Gastrointestinal</t>
        </is>
      </c>
      <c r="M57" s="166" t="inlineStr">
        <is>
          <t>GERD</t>
        </is>
      </c>
      <c r="N57" s="165" t="inlineStr">
        <is>
          <t>Clinic</t>
        </is>
      </c>
      <c r="O57" s="166" t="inlineStr">
        <is>
          <t>ข้อ 55 Pharma Plus เล่มม่วง (เฉลยข้อ ง)</t>
        </is>
      </c>
      <c r="P57" s="165" t="inlineStr">
        <is>
          <t>แบบฝึกหัด</t>
        </is>
      </c>
      <c r="Q57" s="165" t="inlineStr">
        <is>
          <t>เล่มม่วง</t>
        </is>
      </c>
      <c r="R57" s="165" t="inlineStr"/>
    </row>
    <row r="58" ht="24" customHeight="1" s="49">
      <c r="A58" s="167" t="n">
        <v>56</v>
      </c>
      <c r="B58" s="166" t="inlineStr">
        <is>
          <t>อันตรกิริยาระหว่าง omeprazole กับ ketoconazole คือ</t>
        </is>
      </c>
      <c r="C58" s="166" t="inlineStr"/>
      <c r="D58" s="166" t="inlineStr">
        <is>
          <t>ลดระดับยา ketoconazole</t>
        </is>
      </c>
      <c r="E58" s="166" t="inlineStr">
        <is>
          <t>เพิ่มระดับยา ketoconazole</t>
        </is>
      </c>
      <c r="F58" s="166" t="inlineStr">
        <is>
          <t>ลดระดับยา omeprazole</t>
        </is>
      </c>
      <c r="G58" s="166" t="inlineStr">
        <is>
          <t>เพิ่มระดับยา omeprazole</t>
        </is>
      </c>
      <c r="H58" s="166" t="inlineStr">
        <is>
          <t>เพิ่มระดับยา ketoconazole และ omeprazole</t>
        </is>
      </c>
      <c r="I58" s="167" t="inlineStr">
        <is>
          <t>1</t>
        </is>
      </c>
      <c r="J58" s="166" t="inlineStr">
        <is>
          <t>✅ คำตอบที่ถูกต้อง: ข้อ ก. ลดระดับยา ketoconazole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ลดระดับยา ketoconazole Ketoconazole เป็นยาต้านเชื้อราที่การดูดซึมในทางเดินอาหารขึ้นอยู่กับสภาพความเป็นกรด (pH ต่ำ) เมื่อใช้ร่วมกับ Omeprazole ซึ่งไปลดการหลั่งกรดในกระเพาะอาหาร ทำให้ค่า pH สูงขึ้น ส่งผลให้การดูดซึมของ Ketoconazole ลดลง ส่งผลให้ระดับยาในเลือดลดลง
🔍 ข้ออื่นผิดเพราะอะไร:
• ข้อ ข. (เพิ่มระดับยา ketoconazole): Omeprazole เพิ่ม pH ในกระเพาะอาหาร ทำให้ความเป็นกรดลดลง ยา Ketoconazole ที่ต้องแตกตัวในสภาวะกรดจึงละลายไม่ได้ ทำให้ระดับยา Ketoconazole ลดลงอย่างมีนัยสำคัญ ไม่ใช่เพิ่มขึ้น
• ข้อ ค. (ลดระดับยา omeprazole): Ketoconazole เป็น potent CYP3A4 inhibitor แต่ Omeprazole เมแทบอไลต์ผ่าน CYP2C19 เป็นหลัก การใช้ร่วมกันจึงไม่ส่งผลลดระดับยา Omeprazole แต่อย่างใด
• ข้อ ง. (เพิ่มระดับยา omeprazole): Ketoconazole อาจยับยั้ง CYP3A4 เล็กน้อยซึ่งเป็นทางผ่านรองของ Omeprazole แต่ผลทางคลินิกที่สำคัญและเป็นอันตรายคือการลดลงของระดับยาต้านเชื้อรา Ketoconazole
• ข้อ จ. (เพิ่มระดับยา ketoconazole และ omeprazole): ระดับยา Ketoconazole จะลดลงอย่างชัดเจนจากปัญหาการดูดซึมที่ต้องพึ่งกรด จึงไม่เกิดการเพิ่มขึ้นพร้อมกันของยาทั้งสองชนิด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8" s="166" t="inlineStr"/>
      <c r="L58" s="166" t="inlineStr">
        <is>
          <t>Gastrointestinal</t>
        </is>
      </c>
      <c r="M58" s="166" t="inlineStr">
        <is>
          <t>GERD</t>
        </is>
      </c>
      <c r="N58" s="165" t="inlineStr">
        <is>
          <t>Clinic</t>
        </is>
      </c>
      <c r="O58" s="166" t="inlineStr">
        <is>
          <t>ข้อ 56 Pharma Plus เล่มม่วง (เฉลยข้อ ก)</t>
        </is>
      </c>
      <c r="P58" s="165" t="inlineStr">
        <is>
          <t>แบบฝึกหัด</t>
        </is>
      </c>
      <c r="Q58" s="165" t="inlineStr">
        <is>
          <t>เล่มม่วง</t>
        </is>
      </c>
      <c r="R58" s="165" t="inlineStr"/>
    </row>
    <row r="59" ht="24" customHeight="1" s="49">
      <c r="A59" s="167" t="n">
        <v>57</v>
      </c>
      <c r="B59" s="166" t="inlineStr">
        <is>
          <t>Hycosine N-butyl bromide ห้ามใช้ในคนไข้โรคต่อไปนี้ ยกเว้น ข้อใด</t>
        </is>
      </c>
      <c r="C59" s="166" t="inlineStr"/>
      <c r="D59" s="166" t="inlineStr">
        <is>
          <t>Glaucoma</t>
        </is>
      </c>
      <c r="E59" s="166" t="inlineStr">
        <is>
          <t>Obstructive urotitis</t>
        </is>
      </c>
      <c r="F59" s="166" t="inlineStr">
        <is>
          <t>Gut obstruction</t>
        </is>
      </c>
      <c r="G59" s="166" t="inlineStr">
        <is>
          <t>Myasthenia gravis</t>
        </is>
      </c>
      <c r="H59" s="166" t="inlineStr">
        <is>
          <t>Duodenal ulcer</t>
        </is>
      </c>
      <c r="I59" s="167" t="inlineStr">
        <is>
          <t>5</t>
        </is>
      </c>
      <c r="J59" s="166" t="inlineStr">
        <is>
          <t>✅ คำตอบที่ถูกต้อง: ข้อ จ. Duodenal ulcer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Duodenal ulcer Hyoscine N-butyl bromide เป็นยาลดการบีบตัวของทางเดินอาหารที่มีฤทธิ์ anticholinergic จึงมี contraindication ในภาวะต้อหิน (glaucoma), 16การอุดกั้นทางเดินปัสสาวะ (obstructive uropathy), การอุดกั้นของลำไส้ (gut obstruction) และโรคกล้ามเนื้ออ่อนแรง (Myasthenia gravis) ยกเว้น 'Duodenal ulcer' ซึ่งอาจใช้เป็นยาร่วมรักษาอาการปวดเกร็งได้
🔍 ข้ออื่นผิดเพราะอะไร:
• ข้อ ก. (Glaucoma): Hyoscine มีฤทธิ์ anticholinergic ทำให้กล้ามเนื้อ ciliary คลายตัวและม่านตาขยาย (mydriasis) ขัดขวางการระบายน้ำหล่อเลี้ยงลูกตา ทำให้ความดันในลูกตาสูงขึ้น จึงห้ามใช้เด็ดขาดใน Glaucoma
• ข้อ ข. (Obstructive urotitis): ฤทธิ์ antimuscarinic ของ Hyoscine ทำให้กล้ามเนื้อกระเพาะปัสสาวะคลายตัวและหูรูดหดเกร็ง ส่งผลให้เกิด urinary retention รุนแรง จึงห้ามใช้ในภาวะ obstructive uropathy หรือต่อมลูกหมากโต
• ข้อ ค. (Gut obstruction): Hyoscine ยับยั้ง peristalsis ของทางเดินอาหาร หากใช้ในผู้ป่วยที่มีการอุดกั้นของลำไส้ (gut obstruction) จะทำให้อาการอุดกั้นแย่ลงและเสี่ยงต่อลำไส้ทะลุ
• ข้อ ง. (Myasthenia gravis): Myasthenia gravis มีการลดลงของ nicotinic acetylcholine receptors การใช้ยา anticholinergic จะซ้ำเติมอาการกล้ามเนื้ออ่อนแรงและทำให้ระบบหายใจล้มเหลวได้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9" s="166" t="inlineStr"/>
      <c r="L59" s="166" t="inlineStr">
        <is>
          <t>Gastrointestinal</t>
        </is>
      </c>
      <c r="M59" s="166" t="inlineStr">
        <is>
          <t>GERD</t>
        </is>
      </c>
      <c r="N59" s="165" t="inlineStr">
        <is>
          <t>Clinic</t>
        </is>
      </c>
      <c r="O59" s="166" t="inlineStr">
        <is>
          <t>ข้อ 57 Pharma Plus เล่มม่วง (เฉลยข้อ จ)</t>
        </is>
      </c>
      <c r="P59" s="165" t="inlineStr">
        <is>
          <t>แบบฝึกหัด</t>
        </is>
      </c>
      <c r="Q59" s="165" t="inlineStr">
        <is>
          <t>เล่มม่วง</t>
        </is>
      </c>
      <c r="R59" s="165" t="inlineStr"/>
    </row>
    <row r="60" ht="24" customHeight="1" s="49">
      <c r="A60" s="167" t="n">
        <v>58</v>
      </c>
      <c r="B60" s="166" t="inlineStr">
        <is>
          <t>ข้อใดคือคำแนะนำวิธีการรับประทานยา ketoconazole</t>
        </is>
      </c>
      <c r="C60" s="166" t="inlineStr"/>
      <c r="D60" s="166" t="inlineStr">
        <is>
          <t>กินก่อนอาหาร 30 นาที</t>
        </is>
      </c>
      <c r="E60" s="166" t="inlineStr">
        <is>
          <t>กินก่อนนอน</t>
        </is>
      </c>
      <c r="F60" s="166" t="inlineStr">
        <is>
          <t>กินหลังอาหารทันที</t>
        </is>
      </c>
      <c r="G60" s="166" t="inlineStr">
        <is>
          <t>ควรกินพร้อมไขมันเพื่อเพิ่มการดูดซึม</t>
        </is>
      </c>
      <c r="H60" s="166" t="inlineStr">
        <is>
          <t>ควรกินพร้อมยาลดกรด</t>
        </is>
      </c>
      <c r="I60" s="167" t="inlineStr">
        <is>
          <t>3</t>
        </is>
      </c>
      <c r="J60" s="166" t="inlineStr">
        <is>
          <t>✅ คำตอบที่ถูกต้อง: ข้อ ค. กินหลังอาหารทันที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กินหลังอาหารทันที Ketoconazole ชนิดรับประทานต้องการสภาพที่เป็นกรดในการละลายและดูดซึม และแนะนำให้รับประทานพร้อมอาหารหรือไขมันเพื่อเพิ่มการดูดซึม (Enhanced absorption with food) และห้ามรับประทานร่วมกับยาลดกรด
🔍 ข้ออื่นผิดเพราะอะไร:
• ข้อ ก. (กินก่อนอาหาร 30 นาที): การรับประทาน Ketoconazole ก่อนอาหาร 30 นาที ในขณะที่ไม่มีอาหารกระตุ้นการหลั่งกรด จะทำให้การละลายและการดูดซึมของยาลดลงเมื่อเทียบกับการทานพร้อมอาหาร
• ข้อ ข. (กินก่อนนอน): การรับประทานก่อนนอนมักเป็นช่วงท้องว่าง ทำให้การหลั่งกรดในกระเพาะอาหารต่ำ การดูดซึม Ketoconazole จึงไม่สมบูรณ์และเสี่ยงต่อการระคายเคืองทางเดินอาหาร
• ข้อ ง. (ควรกินพร้อมไขมันเพื่อเพิ่มการดูดซึม): แม้ไขมันจะช่วยเพิ่มการดูดซึมยาที่ละลายในไขมันได้ดี แต่ปัจจัยวิกฤตที่สุดของ Ketoconazole คือการต้องการสภาวะกรดและการทานหลังอาหารทันทีเพื่อกระตุ้นกรด
• ข้อ จ. (ควรกินพร้อมยาลดกรด): ห้ามรับประทานร่วมกับยาลดกรดเด็ดขาด เนื่องจากยาลดกรดจะสะเทินกรดในกระเพาะทันที ทำให้ Ketoconazole ไม่สามารถแตกตัวและดูดซึมได้ เกิดการล้มเหลวในการรักษา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0" s="166" t="inlineStr"/>
      <c r="L60" s="166" t="inlineStr">
        <is>
          <t>Gastrointestinal</t>
        </is>
      </c>
      <c r="M60" s="166" t="inlineStr">
        <is>
          <t>GERD</t>
        </is>
      </c>
      <c r="N60" s="165" t="inlineStr">
        <is>
          <t>Clinic</t>
        </is>
      </c>
      <c r="O60" s="166" t="inlineStr">
        <is>
          <t>ข้อ 58 Pharma Plus เล่มม่วง (เฉลยข้อ ค)</t>
        </is>
      </c>
      <c r="P60" s="165" t="inlineStr">
        <is>
          <t>แบบฝึกหัด</t>
        </is>
      </c>
      <c r="Q60" s="165" t="inlineStr">
        <is>
          <t>เล่มม่วง</t>
        </is>
      </c>
      <c r="R60" s="165" t="inlineStr"/>
    </row>
    <row r="61" ht="24" customHeight="1" s="49">
      <c r="A61" s="167" t="n">
        <v>59</v>
      </c>
      <c r="B61" s="166" t="inlineStr">
        <is>
          <t>ผู้ป่วยชายอายุ 34 ปี มีอาการย้อนอาหารหลังทานอาหาร อาเจียน แสบหน้าอก มีอาการมาเวลา 2-3 วัน ยังไม่ได้รับการรักษาด้วยยามาก่อน จึงมาพบแพทย์์ ได้รับการวินิจฉัยเป็นโรคกรดไหลย้อน
จากหนังสือ MIMS พบว่ายา lansoprazole จัดอยู่ใน pregnancy category B หมายถึงข้อใด</t>
        </is>
      </c>
      <c r="C61" s="166" t="inlineStr"/>
      <c r="D61" s="166" t="inlineStr">
        <is>
          <t>จากการศึกษาในสัตว์พบว่าทำให้เกิดความผิดปกติต่อตัวอ่อนในครรภ์ แต่ไม่มีการศึกษาในมนุษย์</t>
        </is>
      </c>
      <c r="E61" s="166" t="inlineStr">
        <is>
          <t>จากการศึกษาในมนุษย์พบว่าไม่มีความเสี่ยงในการก่อให้เกิดความผิดปกติต่อทารกในครรภ์</t>
        </is>
      </c>
      <c r="F61" s="166" t="inlineStr">
        <is>
          <t>จากการศึกษาในสัตว์พบว่าไม่มีความเสี่ยงในการทำให้เกิดความผิดปกติของตัวอ่อนในครรภ์ แต่ไม่มีการศึกษาในมนุษย์</t>
        </is>
      </c>
      <c r="G61" s="166" t="inlineStr">
        <is>
          <t>จากการศึกษาในสัตว์หรือมนุษย์พบว่าทำให้เกิดความผิดปกติของตัวอ่อนหรือทารกในครรภ์ และมีความเสี่ยงในการเกิดความผิดมากกว่าประโยชน์ที่ได้รับจากยา</t>
        </is>
      </c>
      <c r="H61" s="166" t="inlineStr">
        <is>
          <t>ยามีความเสี่ยงในการก่อให้เกิดความผิดปกติต่อทารกในครรภ์ ดังนั้นยาในกลุ่มนี้จะใช้ก็ต่อเมื่อมีการพิจารณาแล้วว่าก่อให้เกิดประโยชน์มากกว่าความเสี่ยงต่อทารกในครรภ์ ซึ่งมักจะเป็นการใช้ยาเมื่อไม่สามารถใช้ยาที่ปลอดภัยมากกว่าได้หรือไม่ได้ผลตามที่ต้องการ</t>
        </is>
      </c>
      <c r="I61" s="167" t="inlineStr">
        <is>
          <t>3</t>
        </is>
      </c>
      <c r="J61" s="166" t="inlineStr">
        <is>
          <t>✅ คำตอบที่ถูกต้อง: ข้อ ค. จากการศึกษาในสัตว์พบว่าไม่มีความเสี่ยงในการทำให้เกิดความผิดปกติของตัวอ่อนในครรภ์ แต่ไม่มีการศึกษาในมนุษย์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จากการศึกษาในสัตว์พบว่าไม่มีความเสี่ยงในการทำให้เกิดความผิดปกติของตัวอ่อนในครรภ์ แต่ไม่มีการศึกษาในมนุษย์ Pregnancy Category B หมายถึง การศึกษาในสัตว์ทดลองไม่พบความเสี่ยงต่อตัวอ่อนในครรภ์ แต่ไม่มีการศึกษาควบคุมในหญิงตั้งครรภ์ หรือสัตว์ทดลองพบความผิดปกติแต่การศึกษาในหญิงตั้งครรภ์ไม่พบความเสี่ยง
🔍 ข้ออื่นผิดเพราะอะไร:
• ข้อ ก. (จากการศึกษาในสัตว์พบว่าทำให้เกิดความผิดปกติต่อตัวอ่อนในครรภ์ แต่ไม่มีการศึกษาในมนุษย์): นิยามที่ว่าการศึกษาในสัตว์พบความผิดปกติต่อตัวอ่อน แต่ไม่มีการศึกษาควบคุมในมนุษย์ หรือไม่มีการศึกษาทั้งในคนและสัตว์ เป็นลักษณะของ Pregnancy Category C
• ข้อ ข. (จากการศึกษาในมนุษย์พบว่าไม่มีความเสี่ยงในการก่อให้เกิดความผิดปกติต่อทารกในครรภ์): นิยามที่ว่าการศึกษาควบคุมในมนุษย์ไม่พบความเสี่ยงต่อทารกในครรภ์ตลอดทุกไตรมาส เป็นนิยามของยาในกลุ่ม Pregnancy Category A ซึ่งปลอดภัยที่สุด
• ข้อ ง. (จากการศึกษาในสัตว์หรือมนุษย์พบว่าทำให้เกิดความผิดปกติของตัวอ่อนหรือทารกในครรภ์ และมีความเสี่ยงในการเกิดความผิดมากกว่าประโยชน์ที่ได้รับจากยา): นิยามที่ว่าพบหลักฐานความผิดปกติต่อทารกชัดเจน และความเสี่ยงมีมากกว่าประโยชน์ที่ได้รับ เป็นนิยามของยาในกลุ่ม Pregnancy Category X ซึ่งห้ามใช้ในหญิงมีครรภ์เด็ดขาด
• ข้อ จ. (ยามีความเสี่ยงในการก่อให้เกิดความผิดปกติต่อทารกในครรภ์ ดังนั้นยาในกลุ่มนี้จะใช้ก็ต่อเมื่อมีการพิจารณาแล้วว่าก่อให้เกิดประโยชน์มากกว่าความเสี่ยงต่อทารกในครรภ์ ซึ่งมักจะเป็นการใช้ยาเมื่อไม่สามารถใช้ยาที่ปลอดภัยมากกว่าได้หรือไม่ได้ผลตามที่ต้องการ): นิยามที่ว่ายามีความเสี่ยงต่อทารกแต่ยอมรับให้ใช้ได้เมื่อมีประโยชน์ทางการรักษาเหนือกว่าความเสี่ยงอย่างชัดเจน มักสอดคล้องกับ Category D หรือ C ในภาวะวิกฤต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1" s="166" t="inlineStr"/>
      <c r="L61" s="166" t="inlineStr">
        <is>
          <t>Gastrointestinal</t>
        </is>
      </c>
      <c r="M61" s="166" t="inlineStr">
        <is>
          <t>GERD</t>
        </is>
      </c>
      <c r="N61" s="165" t="inlineStr">
        <is>
          <t>Clinic</t>
        </is>
      </c>
      <c r="O61" s="166" t="inlineStr">
        <is>
          <t>ข้อ 59 Pharma Plus เล่มม่วง (เฉลยข้อ ค)</t>
        </is>
      </c>
      <c r="P61" s="165" t="inlineStr">
        <is>
          <t>แบบฝึกหัด</t>
        </is>
      </c>
      <c r="Q61" s="165" t="inlineStr">
        <is>
          <t>เล่มม่วง</t>
        </is>
      </c>
      <c r="R61" s="165" t="inlineStr"/>
    </row>
    <row r="62" ht="24" customHeight="1" s="49">
      <c r="A62" s="167" t="n">
        <v>60</v>
      </c>
      <c r="B62" s="166" t="inlineStr">
        <is>
          <t>ผู้ป่วยเป็นโรค GERD ยาใดไม่ควรใช้</t>
        </is>
      </c>
      <c r="C62" s="166" t="inlineStr"/>
      <c r="D62" s="166" t="inlineStr">
        <is>
          <t>Serratopeptidase</t>
        </is>
      </c>
      <c r="E62" s="166" t="inlineStr">
        <is>
          <t>Metoclopramide</t>
        </is>
      </c>
      <c r="F62" s="166" t="inlineStr">
        <is>
          <t>Alendronate</t>
        </is>
      </c>
      <c r="G62" s="166" t="inlineStr">
        <is>
          <t>Bisacodyl</t>
        </is>
      </c>
      <c r="H62" s="166" t="inlineStr">
        <is>
          <t>MOM</t>
        </is>
      </c>
      <c r="I62" s="167" t="inlineStr">
        <is>
          <t>3</t>
        </is>
      </c>
      <c r="J62" s="166" t="inlineStr">
        <is>
          <t>✅ คำตอบที่ถูกต้อง: ข้อ ค. Alendronate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Alendronate (Bisphosphonates) มีฤทธิ์ระคายเคืองเยื่อบุหลอดอาหารอย่างรุนแรงและอาจทำให้เกิดหลอดอาหารอักเสบหรือแผล (esophagitis/esophageal ulcer) จึงห้ามใช้หรือควรระวังเป็นอย่างมากในผู้ป่วย GERD
🔍 ข้ออื่นผิดเพราะอะไร:
• ข้อ ก. (Serratopeptidase): Serratiopeptidase เป็นเอนไซม์ต้านการอักเสบและลดบวม ไม่มีรายงานผลเสียที่กระตุ้นให้กรดไหลย้อนกำเริบหรือทำลายเยื่อบุหลอดอาหาร จึงไม่ใช่ยาที่มีข้อห้ามใน GERD
• ข้อ ข. (Metoclopramide): Metoclopramide เป็น prokinetic agent ที่ช่วยเพิ่มแรงดันหูรูดหลอดอาหารส่วนล่าง (LES tone) และเร่ง gastric emptying จึงมีที่ใช้เป็นยาร่วมรักษาในผู้ป่วย GERD บางราย
• ข้อ ง. (Bisacodyl): Bisacodyl ออกฤทธิ์กระตุ้นการบีบตัวของลำไส้ใหญ่ ไม่ได้ส่งผลต่อความดันของหูรูดหลอดอาหารส่วนล่างหรือเยื่อบุกระเพาะ จึงสามารถใช้แก้ท้องผูกในคนไข้ GERD ได้
• ข้อ จ. (MOM): MOM (Milk of Magnesia) เป็นยาระบายกลุ่ม osmotic และมีคุณสมบัติเป็นยาลดกรด จึงสามารถช่วยบรรเทาอาการแสบร้อนจากกรดเกินได้ ไม่ได้มีข้อห้ามในผู้ป่วย GERD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Strict Patient Counseling: รับประทานตอนเช้าหลังตื่นนอนทันที ก่อนอาหารอย่างน้อย 30 นาที ด้วยน้ำเปล่า 1 แก้วเต็ม (200-250 mL)
• Esophageal Protection: ห้ามนอนราบ นั่งหรือยืนตัวตรงอย่างน้อย 30 นาทีเพื่อป้องกัน pill-induced chemical esophagitis
• Rare Long-term Complications: ระวัง Osteonecrosis of the Jaw (ONJ) และ Atypical Femoral Fracture (AFF) พิจารณา Drug Holiday หลังใช้ครบ 3-5 ปี</t>
        </is>
      </c>
      <c r="K62" s="166" t="inlineStr"/>
      <c r="L62" s="166" t="inlineStr">
        <is>
          <t>Gastrointestinal</t>
        </is>
      </c>
      <c r="M62" s="166" t="inlineStr">
        <is>
          <t>GERD</t>
        </is>
      </c>
      <c r="N62" s="165" t="inlineStr">
        <is>
          <t>Clinic</t>
        </is>
      </c>
      <c r="O62" s="166" t="inlineStr">
        <is>
          <t>ข้อ 60 Pharma Plus เล่มม่วง (เฉลยข้อ ค)</t>
        </is>
      </c>
      <c r="P62" s="165" t="inlineStr">
        <is>
          <t>แบบฝึกหัด</t>
        </is>
      </c>
      <c r="Q62" s="165" t="inlineStr">
        <is>
          <t>เล่มม่วง</t>
        </is>
      </c>
      <c r="R62" s="165" t="inlineStr"/>
    </row>
    <row r="63" ht="24" customHeight="1" s="49">
      <c r="A63" s="167" t="n">
        <v>61</v>
      </c>
      <c r="B63" s="166" t="inlineStr">
        <is>
          <t>ผู้ป่วยควรได้รับการรักษาด้วยยาใด</t>
        </is>
      </c>
      <c r="C63" s="166" t="inlineStr"/>
      <c r="D63" s="166" t="inlineStr">
        <is>
          <t>Famotidine</t>
        </is>
      </c>
      <c r="E63" s="166" t="inlineStr">
        <is>
          <t>Bismuth subsalicylate</t>
        </is>
      </c>
      <c r="F63" s="166" t="inlineStr">
        <is>
          <t>Salol and Menthol mixture</t>
        </is>
      </c>
      <c r="G63" s="166" t="inlineStr">
        <is>
          <t>Hyoscine-N-butyl bromide</t>
        </is>
      </c>
      <c r="H63" s="166" t="inlineStr">
        <is>
          <t>Simethicone</t>
        </is>
      </c>
      <c r="I63" s="167" t="inlineStr">
        <is>
          <t>1</t>
        </is>
      </c>
      <c r="J63" s="166" t="inlineStr">
        <is>
          <t>✅ คำตอบที่ถูกต้อง: ข้อ ก. Famotidine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Famotidine เป็นยา H2-receptor antagonist ที่ช่วยลดการหลั่งกรดในกระเพาะอาหาร นิยมใช้รักษาโรคแผลในทางเดินอาหารและกรดไหลย้อน
🔍 ข้ออื่นผิดเพราะอะไร:
• ข้อ ข. (Bismuth subsalicylate): Bismuth subsalicylate เป็นสารเคลือบแผลและต้านจุลชีพ ใช้เป็นยาเสริมในสูตรกำจัดเชื้อ H. pylori หรือแก้ท้องเสีย แต่ไม่ใช่ยาทางเลือกแรกเดี่ยวๆ ในการลดกรดรักษา GERD/PUD
• ข้อ ค. (Salol and Menthol mixture): Salol and Menthol mixture เป็นยาน้ำขับลมและระงับเชื้อในทางเดินอาหารชนิดอ่อน ไม่ได้มีฤทธิ์ยับยั้งการหลั่งกรดของกระเพาะอาหาร จึงไม่ตรงกับวัตถุประสงค์ในการรักษา
• ข้อ ง. (Hyoscine-N-butyl bromide): Hyoscine-N-butyl bromide เป็นยาคลายการเกร็งของกล้ามเนื้อเรียบ (antispasmodic) ใช้บรรเทาอาการปวดบิดท้อง แต่ไม่มีฤทธิ์ลดการหลั่งกรดและอาจทำให้ LES คลายตัวจนกรดไหลย้อนแย่ลง
• ข้อ จ. (Simethicone): Simethicone เป็นสารลดแรงตึงผิวที่ช่วยรวมฟองแก๊สในทางเดินอาหารเพื่อขับลม บรรเทาอาการท้องอืด แต่ไม่มีฤทธิ์ลดการหลั่งกรดหรือรักษาแผลในทางเดินอาหาร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3" s="166" t="inlineStr"/>
      <c r="L63" s="166" t="inlineStr">
        <is>
          <t>Gastrointestinal</t>
        </is>
      </c>
      <c r="M63" s="166" t="inlineStr">
        <is>
          <t>Dyspepsia &amp; PUD</t>
        </is>
      </c>
      <c r="N63" s="165" t="inlineStr">
        <is>
          <t>Clinic</t>
        </is>
      </c>
      <c r="O63" s="166" t="inlineStr">
        <is>
          <t>ข้อ 61 Pharma Plus เล่มม่วง (เฉลยข้อ ก)</t>
        </is>
      </c>
      <c r="P63" s="165" t="inlineStr">
        <is>
          <t>แบบฝึกหัด</t>
        </is>
      </c>
      <c r="Q63" s="165" t="inlineStr">
        <is>
          <t>เล่มม่วง</t>
        </is>
      </c>
      <c r="R63" s="165" t="inlineStr"/>
    </row>
    <row r="64" ht="24" customHeight="1" s="49">
      <c r="A64" s="167" t="n">
        <v>62</v>
      </c>
      <c r="B64" s="166" t="inlineStr">
        <is>
          <t>สารสำคัญในมะขามแขกเป็นสารกลุ่มใดและออกฤทธิ์เป็นยาระบายกลุ่มใด</t>
        </is>
      </c>
      <c r="C64" s="166" t="inlineStr"/>
      <c r="D64" s="166" t="inlineStr">
        <is>
          <t>Anthraquinones, stimulant laxatives</t>
        </is>
      </c>
      <c r="E64" s="166" t="inlineStr">
        <is>
          <t>Quinones, stimulant laxatives</t>
        </is>
      </c>
      <c r="F64" s="166" t="inlineStr">
        <is>
          <t>Alkaloids, bulk forming laxatives</t>
        </is>
      </c>
      <c r="G64" s="166" t="inlineStr">
        <is>
          <t>Isoquinoline alkaloids, stimulant laxatives</t>
        </is>
      </c>
      <c r="H64" s="166" t="inlineStr">
        <is>
          <t>Flavonoids, bulk forming laxatives</t>
        </is>
      </c>
      <c r="I64" s="167" t="inlineStr">
        <is>
          <t>1</t>
        </is>
      </c>
      <c r="J64" s="166" t="inlineStr">
        <is>
          <t>✅ คำตอบที่ถูกต้อง: ข้อ ก. Anthraquinones, stimulant laxatives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Anthraquinones, stimulant laxatives มะขามแขก (Senna) มีสารสำคัญคือ Sennosides ซึ่งจัดอยู่ในกลุ่ม Anthraquinones ออกฤทธิ์กระตุ้นการบีบตัวของลำไส้ (Stimulant laxative)
🔍 ข้ออื่นผิดเพราะอะไร:
• ข้อ ข. (Quinones, stimulant laxatives): สารสำคัญในมะขามแขกไม่ใช่ Quinones ธรรมดา แต่เป็นอนุพันธ์ไดแอนโทรนในกลุ่ม Anthraquinone glycosides ได้แก่ Sennoside A และ Sennoside B
• ข้อ ค. (Alkaloids, bulk forming laxatives): มะขามแขกไม่มีสารออกฤทธิ์เป็นกลุ่ม Alkaloids และไม่ได้มีกลไกเพิ่มกากใย (bulk-forming) แต่ทำงานโดยการระคายเคืองกระตุ้น plexus ในผนังลำไส้ใหญ่
• ข้อ ง. (Isoquinoline alkaloids, stimulant laxatives): แม้พืชบางชนิดมี Isoquinoline alkaloids แต่ไม่ใช่สารออกฤทธิ์ของมะขามแขก และสารกลุ่มนี้ไม่ได้มีบทบาทเป็น stimulant laxative ในมะขามแขก
• ข้อ จ. (Flavonoids, bulk forming laxatives): Flavonoids ในพืชมีฤทธิ์ต้านอนุมูลอิสระเป็นหลัก ไม่ได้มีคุณสมบัติในการดูดซับน้ำพองตัวเป็น bulk-forming laxative เหมือนกลุ่มไฟเบอร์เซลลูโลส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4" s="166" t="inlineStr"/>
      <c r="L64" s="166" t="inlineStr">
        <is>
          <t>Gastrointestinal</t>
        </is>
      </c>
      <c r="M64" s="166" t="inlineStr">
        <is>
          <t>GERD</t>
        </is>
      </c>
      <c r="N64" s="165" t="inlineStr">
        <is>
          <t>Clinic</t>
        </is>
      </c>
      <c r="O64" s="166" t="inlineStr">
        <is>
          <t>ข้อ 62 Pharma Plus เล่มม่วง (เฉลยข้อ ก)</t>
        </is>
      </c>
      <c r="P64" s="165" t="inlineStr">
        <is>
          <t>แบบฝึกหัด</t>
        </is>
      </c>
      <c r="Q64" s="165" t="inlineStr">
        <is>
          <t>เล่มม่วง</t>
        </is>
      </c>
      <c r="R64" s="165" t="inlineStr"/>
    </row>
    <row r="65" ht="24" customHeight="1" s="49">
      <c r="A65" s="167" t="n">
        <v>63</v>
      </c>
      <c r="B65" s="166" t="inlineStr">
        <is>
          <t>อาการไม่พึงประสงค์ใดที่พบบ่อยในช่วงแรกของการใช้ยาระบายมะขามแขก</t>
        </is>
      </c>
      <c r="C65" s="166" t="inlineStr"/>
      <c r="D65" s="166" t="inlineStr">
        <is>
          <t>Abdominal pain</t>
        </is>
      </c>
      <c r="E65" s="166" t="inlineStr">
        <is>
          <t>Antonic colon</t>
        </is>
      </c>
      <c r="F65" s="166" t="inlineStr">
        <is>
          <t>Electrolyte imbalance</t>
        </is>
      </c>
      <c r="G65" s="166" t="inlineStr">
        <is>
          <t>Noninfectious colitis</t>
        </is>
      </c>
      <c r="H65" s="166" t="inlineStr">
        <is>
          <t>Irritate bowel</t>
        </is>
      </c>
      <c r="I65" s="167" t="inlineStr">
        <is>
          <t>1</t>
        </is>
      </c>
      <c r="J65" s="166" t="inlineStr">
        <is>
          <t>✅ คำตอบที่ถูกต้อง: ข้อ ก. Abdominal pain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Abdominal pain ยากลุ่ม stimulant laxatives เช่น มะขามแขก มักทำให้เกิดอาการปวดเกร็งช่องท้อง (Abdominal pain / cramps) จากการที่ลำไส้บีบตัวเพิ่มขึ้นในช่วงแรกของการใช้ยา
🔍 ข้ออื่นผิดเพราะอะไร:
• ข้อ ข. (Antonic colon): Atonic colon (ภาวะลำไส้เฉื่อยชาและสูญเสียการบีบตัว) เป็นภาวะแทรกซ้อนระยะยาวจากการใช้ยากลุ่ม stimulant laxatives ต่อเนื่องเป็นเวลานานหลายปี ไม่ใช่อาการที่พบบ่อยในช่วงแรกของการเริ่มยา
• ข้อ ค. (Electrolyte imbalance): Electrolyte imbalance (เช่น hypokalemia) มักเกิดจากการใช้ยาระบายเกินขนาดอย่างต่อเนื่องเป็นเวลานานจนร่างกายสูญเสียน้ำและเกลือแร่เรื้อรัง ไม่ใช่อาการเฉียบพลันช่วงเริ่มยา
• ข้อ ง. (Noninfectious colitis): Noninfectious colitis หรือการอักเสบของลำไส้ใหญ่ไม่ใช่ผลข้างเคียงเฉียบพลันทั่วไป แต่อาจพบการเกิด Melanosis coli (เยื่อบุลำไส้เปลี่ยนเป็นสีคล้ำ) หลังการใช้มะขามแขกระยะยาว
• ข้อ จ. (Irritate bowel): Irritable bowel syndrome (IBS) เป็นกลุ่มอาการความผิดปกติของการทำงานของระบบทางเดินอาหารเรื้อรัง ไม่ใช่ผลข้างเคียงโดยตรงที่เกิดจากการเริ่มรับประทานมะขามแขกในช่วงแรก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5" s="166" t="inlineStr"/>
      <c r="L65" s="166" t="inlineStr">
        <is>
          <t>Gastrointestinal</t>
        </is>
      </c>
      <c r="M65" s="166" t="inlineStr">
        <is>
          <t>GERD</t>
        </is>
      </c>
      <c r="N65" s="165" t="inlineStr">
        <is>
          <t>Clinic</t>
        </is>
      </c>
      <c r="O65" s="166" t="inlineStr">
        <is>
          <t>ข้อ 63 Pharma Plus เล่มม่วง (เฉลยข้อ ก)</t>
        </is>
      </c>
      <c r="P65" s="165" t="inlineStr">
        <is>
          <t>แบบฝึกหัด</t>
        </is>
      </c>
      <c r="Q65" s="165" t="inlineStr">
        <is>
          <t>เล่มม่วง</t>
        </is>
      </c>
      <c r="R65" s="165" t="inlineStr"/>
    </row>
    <row r="66" ht="24" customHeight="1" s="49">
      <c r="A66" s="167" t="n">
        <v>64</v>
      </c>
      <c r="B66" s="166" t="inlineStr">
        <is>
          <t>ผู้ป่วยหญิงไทย อายุ 40 ปี มาขอซื้อยาหยุดถ่าย เภสัชกรซักประวัติพบว่าผู้ป่วยมีอาการอ่อนเพลีย ไข้สูง หนาวสั่น ถ่ายเหลวเป็นมูกหลายครั้ง อุจจาระไม่มีกลิ่นเหม็น คลื่นไส้อาเจียน อยากได้ยาหยุดถ่าย ทั้งนี้ผู้ป่วยมีประวัติแพ้ยาซัลฟา รับประทานยาแล้วมีผื่นขึ้นและหายใจลำบาก
จากอาการและอาการแสดงดังกล่าว น่าจะเกิดจากการติดเชื้ออะไร</t>
        </is>
      </c>
      <c r="C66" s="166" t="inlineStr"/>
      <c r="D66" s="166" t="inlineStr">
        <is>
          <t>Entamoeba histolytica</t>
        </is>
      </c>
      <c r="E66" s="166" t="inlineStr">
        <is>
          <t>Shigella dysenteriae</t>
        </is>
      </c>
      <c r="F66" s="166" t="inlineStr">
        <is>
          <t>Giardia lamblia</t>
        </is>
      </c>
      <c r="G66" s="166" t="inlineStr">
        <is>
          <t>Vibrio parahaemolyticus</t>
        </is>
      </c>
      <c r="H66" s="166" t="inlineStr">
        <is>
          <t>Clostridium difficile</t>
        </is>
      </c>
      <c r="I66" s="167" t="inlineStr">
        <is>
          <t>2</t>
        </is>
      </c>
      <c r="J66" s="166" t="inlineStr">
        <is>
          <t>✅ คำตอบที่ถูกต้อง: ข้อ ข. Shigella dysenteriae
💡 Background:
การรักษาโรคติดเชื้อแบคทีเรีย (Diarrhea &amp; Constipation) ต้องเลือก antibiotic ที่ครอบคลุม likely pathogens และมี PK/PD profile เหมาะสมกับตำแหน่งการติดเชื้อ
🎯 ทำไมข้อนี้ถึงถูก:
Shigella dysenteriae อาการไข้สูง หนาวสั่น ถ่ายเหลวเป็นมูก (Dysentery) หลายครั้ง บ่งบอกถึงการติดเชื้อแบคทีเรียรุนแรง เช่น Shigella dysenteriae ซึ่งห้ามใช้ยาหยุดถ่ายเพราะจะทำให้เชื้อโรคขับออกจากร่างกายช้าลงและอาการแย่ลง
🔍 ข้ออื่นผิดเพราะอะไร:
• ข้อ ก. (Entamoeba histolytica): Entamoeba histolytica (บิดมีตัว) ก่อให้เกิดอาการอุจจาระเป็นมูกเลือดกลิ่นเหม็นเน่าเหมือนหัวกุ้งเน่า ปวดเบ่ง และมักไม่มีไข้สูงหนาวสั่นเฉียบพลันเหมือนบิดไม่มีตัว
• ข้อ ค. (Giardia lamblia): Giardia lamblia ทำให้เกิดอาการท้องร่วงเรื้อรัง ถ่ายเหลวเป็นฟอง มีไขมันปน (steatorrhea) กลิ่นเหม็นตลบ และแน่นท้องอืดเฟ้อ แต่ไม่มีไข้สูงและไม่ถ่ายเป็นมูกเลือด
• ข้อ ง. (Vibrio parahaemolyticus): Vibrio parahaemolyticus สัมพันธ์กับการรับประทานอาหารทะเลสุกๆ ดิบๆ มักทำให้ถ่ายเป็นน้ำปริมาณมากเฉียบพลัน ปวดท้อง คลื่นไส้อาเจียน แต่ลักษณะอุจจาระมูกเลือดมีไข้สูงจำเพาะกับ Shigella มากกว่า
• ข้อ จ. (Clostridium difficile): Clostridium difficile มักสัมพันธ์กับประวัติการใช้ยาปฏิชีวนะ broad-spectrum มาก่อน ทำให้เกิด pseudomembranous colitis ท้องเสียถ่ายเหลวและมีไข้ แต่ไม่ได้พบบ่อยจากการติดเชื้ออาหารเป็นพิษนอกโรงพยาบาล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Diarrhea &amp; Constipation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6" s="166" t="inlineStr"/>
      <c r="L66" s="166" t="inlineStr">
        <is>
          <t>Gastrointestinal</t>
        </is>
      </c>
      <c r="M66" s="166" t="inlineStr">
        <is>
          <t>Nausea and vomiting</t>
        </is>
      </c>
      <c r="N66" s="165" t="inlineStr">
        <is>
          <t>Clinic</t>
        </is>
      </c>
      <c r="O66" s="166" t="inlineStr">
        <is>
          <t>ข้อ 64 Pharma Plus เล่มม่วง (เฉลยข้อ ข)</t>
        </is>
      </c>
      <c r="P66" s="165" t="inlineStr">
        <is>
          <t>แบบฝึกหัด</t>
        </is>
      </c>
      <c r="Q66" s="165" t="inlineStr">
        <is>
          <t>เล่มม่วง</t>
        </is>
      </c>
      <c r="R66" s="165" t="inlineStr"/>
    </row>
    <row r="67" ht="24" customHeight="1" s="49">
      <c r="A67" s="167" t="n">
        <v>65</v>
      </c>
      <c r="B67" s="166" t="inlineStr">
        <is>
          <t>ผู้ป่วยหญิงไทย อายุ 40 ปี มาขอซื้อยาหยุดถ่าย เภสัชกรซักประวัติพบว่า ถ่ายอุจจาระเหลวเป็นมูกเลือด มีไข้ ปวดเบ่งท้องรุนแรง สงสัยภาวะบิดไม่มีตัว (Bacillary dysentery) ยาในกลุ่มใดที่ 'ห้ามใช้โดยเด็ดขาด' ในผู้ป่วยรายนี้</t>
        </is>
      </c>
      <c r="C67" s="166" t="inlineStr"/>
      <c r="D67" s="166" t="inlineStr">
        <is>
          <t>ผงน้ำตาลเกลือแร่ทดแทนน้ำและเกลือแร่ (Oral Rehydration Salts: ORS)</t>
        </is>
      </c>
      <c r="E67" s="166" t="inlineStr">
        <is>
          <t>ยาดูดซับสารพิษและสารคัดหลั่ง (Adsorbents เช่น Activated Charcoal หรือ Smectite)</t>
        </is>
      </c>
      <c r="F67" s="166" t="inlineStr">
        <is>
          <t>ยากดการบีบตัวของลำไส้หรือยาหยุดถ่าย (Antimotility agents เช่น Loperamide)</t>
        </is>
      </c>
      <c r="G67" s="166" t="inlineStr">
        <is>
          <t>ยาลดไข้บรรเทาปวดกลุ่มพาราเซตามอล (Paracetamol)</t>
        </is>
      </c>
      <c r="H67" s="166" t="inlineStr">
        <is>
          <t>ยาบรรเทาอาการคลื่นไส้อาเจียน (Antiemetics เช่น Domperidone)</t>
        </is>
      </c>
      <c r="I67" s="167" t="n">
        <v>3</v>
      </c>
      <c r="J67" s="166" t="inlineStr">
        <is>
          <t>✅ คำตอบที่ถูกต้อง: ข้อ ค. ยากดการบีบตัวของลำไส้หรือยาหยุดถ่าย (Antimotility agents เช่น Loperamide)
💡 Background:
ภาวะท้องเสียติดเชื้อชนิดอุจจาระมีมูกเลือดปน (Invasive Diarrhea / Dysentery) เกิดจากเชื้อแบคทีเรียที่รุกล้ำเยื่อบุลำไส้ (เช่น Shigella, Salmonella, Campylobacter, EIEC, C. difficile) และสร้างสารพิษ (Enterotoxin/Cytotoxin)
🎯 ทำไมข้อนี้ถึงถูก:
ยากลุ่ม Antimotility agents (เช่น Loperamide, Diphenoxylate) ออกฤทธิ์กดการบีบตัวของลำไส้ (Inhibit peristalsis) ทำให้เชื้อแบคทีเรียและสารพิษคั่งค้างอยู่ในลำไส้นานขึ้น เพิ่มการดูดซึมท็อกซินเข้าสู่กระแสเลือด และเสี่ยงต่อการเกิดภาวะแทรกซ้อนรุนแรง เช่น Toxic Megacolon, ลำไส้ทะลุ (Intestinal perforation) หรือติดเชื้อในกระแสเลือด จึงเป็น ข้อห้ามใช้อย่างเด็ดขาด (Strictly contraindicated)
🔍 ข้ออื่นผิดเพราะอะไร:
• ข้อ ก. ผงเกลือแร่ ORS เป็นการรักษาหลักที่จำเป็นที่สุด (First-line supportive therapy) เพื่อป้องกันภาวะขาดน้ำ
• ข้อ ข. Adsorbents สามารถช่วยดูดซับท็อกซินได้ ไม่ได้เป็นข้อห้ามเด็ดขาด
• ข้อ ง. Paracetamol สามารถใช้ลดไข้และบรรเทาอาการปวดได้อย่างปลอดภัย
• ข้อ จ. Antiemetics สามารถให้ได้หากผู้ป่วยมีอาการอาเจียนร่วมด้วยเพื่อช่วยให้จิบ ORS ได้
📖 Guideline อ้างอิง:
WHO Guidelines for the Control of Shigellosis &amp; IDSA Clinical Practice Guidelines for the Diagnosis and Management of Infectious Diarrhea
📌 จุดจำก่อนสอบ:
• ท้องเสียถ่ายมีมูกเลือด (Bloody mucoid stool) + มีไข้ = ห้ามให้ Loperamide (เสี่ยง Toxic Megacolon)
• การรักษาหลัก = ORS ชดเชยน้ำ + ยาต้านจุลชีพ (Fluoroquinolone หรือ Azithromycin)</t>
        </is>
      </c>
      <c r="K67" s="166" t="inlineStr"/>
      <c r="L67" s="166" t="inlineStr">
        <is>
          <t>Gastrointestinal</t>
        </is>
      </c>
      <c r="M67" s="166" t="inlineStr">
        <is>
          <t>Diarrhea &amp; Constipation</t>
        </is>
      </c>
      <c r="N67" s="165" t="inlineStr">
        <is>
          <t>Clinic</t>
        </is>
      </c>
      <c r="O67" s="166" t="inlineStr">
        <is>
          <t>ข้อ 65 Pharma Plus เล่มม่วง (เฉลยข้อ ค)</t>
        </is>
      </c>
      <c r="P67" s="165" t="inlineStr">
        <is>
          <t>แบบฝึกหัด</t>
        </is>
      </c>
      <c r="Q67" s="165" t="inlineStr">
        <is>
          <t>เล่มม่วง</t>
        </is>
      </c>
      <c r="R67" s="165" t="inlineStr"/>
    </row>
    <row r="68" ht="24" customHeight="1" s="49">
      <c r="A68" s="167" t="n">
        <v>66</v>
      </c>
      <c r="B68" s="166" t="inlineStr">
        <is>
          <t>ผู้ป่วยหญิงอายุ 40 ปี มีอาการถ่ายเหลวเป็นมูกเลือด มีไข้ และปวดเบ่งท้องรุนแรง วินิจฉัยเบื้องต้นเป็น Bacillary Dysentery (Shigellosis) ยาต้านจุลชีพในข้อใดจัดเป็น First-line Drug of Choice สำหรับการรักษาในผู้ใหญ่</t>
        </is>
      </c>
      <c r="C68" s="166" t="inlineStr"/>
      <c r="D68" s="166" t="inlineStr">
        <is>
          <t>Cotrimoxazole (Sulfamethoxazole + Trimethoprim)</t>
        </is>
      </c>
      <c r="E68" s="166" t="inlineStr">
        <is>
          <t>Norfloxacin 400 mg รับประทานวันละ 2 ครั้ง นาน 3-5 วัน (ยากลุ่ม Fluoroquinolones)</t>
        </is>
      </c>
      <c r="F68" s="166" t="inlineStr">
        <is>
          <t>Metronidazole 400 mg รับประทานวันละ 3 ครั้ง</t>
        </is>
      </c>
      <c r="G68" s="166" t="inlineStr">
        <is>
          <t>Amoxicillin 500 mg รับประทานวันละ 3 ครั้ง</t>
        </is>
      </c>
      <c r="H68" s="166" t="inlineStr">
        <is>
          <t>Tetracycline 250 mg รับประทานวันละ 4 ครั้ง</t>
        </is>
      </c>
      <c r="I68" s="167" t="n">
        <v>2</v>
      </c>
      <c r="J68" s="166" t="inlineStr">
        <is>
          <t>✅ คำตอบที่ถูกต้อง: ข้อ ข. Norfloxacin 400 mg รับประทานวันละ 2 ครั้ง นาน 3-5 วัน (ยากลุ่ม Fluoroquinolones)
💡 Background:
Shigellosis (โรคบิดชิเกลลา) เกิดจากเชื้อแบคทีเรียแกรมลบรูปแท่ง Shigella spp. ทำให้เกิดการอักเสบเป็นแผลของเยื่อบุลำไส้ใหญ่ (Ulcerative colitis):
- ยาต้านจุลชีพทางเลือกแรก (First-line DOC): Fluoroquinolones (เช่น Ciprofloxacin 500 mg BID หรือ Norfloxacin 400 mg BID นาน 3-5 วัน) หรือ Azithromycin 500 mg OD (ทางเลือกในเด็ก/สตรีมีครรภ์ หรือพื้นที่ดื้อยา)
🎯 ทำไมข้อนี้ถึงถูก:
Norfloxacin และ Ciprofloxacin มีประสิทธิภาพสูงในการกำจัดเชื้อ Shigella ในทางเดินอาหาร ช่วยลดระยะเวลาของอาการท้องเสีย ไข้ และลดการแพร่กระจายเชื้อสู่ผู้อื่น
🔍 ข้ออื่นผิดเพราะอะไร:
• ข้อ ก. Cotrimoxazole ปัจจุบันพบอัตราการดื้อยาของเชื้อ Shigella ในประเทศไทยสูงมาก จึงไม่ใช่ First-line
• ข้อ ค. Metronidazole เป็นยาทางเลือกสำหรับภาวะ Amoebic dysentery (บิดมีตัวจากเชื้อ Entamoeba histolytica) หรือ Giardiasis ไม่ใช่บิดไม่มีตัว
• ข้อ ง. และ จ. Amoxicillin และ Tetracycline มีอัตราดื้อยาสูงมากและไม่มีประสิทธิภาพเพียงพอในการรักษา Shigellosis
📖 Guideline อ้างอิง:
WHO Guidelines for the Control of Shigellosis &amp; แนวทางการรักษาโรคติดเชื้อในทางเดินอาหาร (สมาคมโรคติดเชื้อแห่งประเทศไทย)
📌 จุดจำก่อนสอบ:
• Bacillary Dysentery (บิดไม่มีตัว / Shigella) = Fluoroquinolones (Norfloxacin, Ciprofloxacin) หรือ Azithromycin
• Amoebic Dysentery (บิดมีตัว / E. histolytica) = Metronidazole ตามด้วย Luminal amebicide (Paromomycin/Diloxanide)</t>
        </is>
      </c>
      <c r="K68" s="166" t="inlineStr"/>
      <c r="L68" s="166" t="inlineStr">
        <is>
          <t>Gastrointestinal</t>
        </is>
      </c>
      <c r="M68" s="166" t="inlineStr">
        <is>
          <t>Diarrhea &amp; Constipation</t>
        </is>
      </c>
      <c r="N68" s="165" t="inlineStr">
        <is>
          <t>Clinic</t>
        </is>
      </c>
      <c r="O68" s="166" t="inlineStr">
        <is>
          <t>ข้อ 66 Pharma Plus เล่มม่วง (เฉลยข้อ ข)</t>
        </is>
      </c>
      <c r="P68" s="165" t="inlineStr">
        <is>
          <t>แบบฝึกหัด</t>
        </is>
      </c>
      <c r="Q68" s="165" t="inlineStr">
        <is>
          <t>เล่มม่วง</t>
        </is>
      </c>
      <c r="R68" s="165" t="inlineStr"/>
    </row>
    <row r="69" ht="24" customHeight="1" s="49">
      <c r="A69" s="167" t="n">
        <v>67</v>
      </c>
      <c r="B69" s="166" t="inlineStr">
        <is>
          <t>เภสัชกรให้คำแนะนำในการปฏิบัติตัวและการใช้ยาแก่ผู้ป่วยโรคท้องร่วงเฉียบพลันที่ได้รับยา Norfloxacin และผงน้ำตาลเกลือแร่ (ORS) ข้อใดเป็นคำแนะนำที่ 'ไม่ถูกต้องและไม่ควรแนะนำ'</t>
        </is>
      </c>
      <c r="C69" s="166" t="inlineStr"/>
      <c r="D69" s="166" t="inlineStr">
        <is>
          <t>ห้ามรับประทานยา Norfloxacin พร้อมกับนม ยาลดกรด หรืออาหารเสริมแคลเซียม/ธาตุเหล็ก เพราะจะเกิด Chelation complex ลดการดูดซึมยา</t>
        </is>
      </c>
      <c r="E69" s="166" t="inlineStr">
        <is>
          <t>ให้รับประทานยาต้านจุลชีพต่อเนื่องจนครบระยะเวลา 3-5 วันตามที่แพทย์หรือเภสัชกรสั่ง</t>
        </is>
      </c>
      <c r="F69" s="166" t="inlineStr">
        <is>
          <t>ควรรับประทานอาหารอ่อนย่อยง่าย เช่น ข้าวต้ม โจ๊ก และหลีกเลี่ยงอาหารรสจัดหรืออาหารที่มีไขมันสูง</t>
        </is>
      </c>
      <c r="G69" s="166" t="inlineStr">
        <is>
          <t>หากรับประทานยาต้านจุลชีพไม่ครบขนาด อาจส่งผลให้เชื้อโรคไม่ตายสนิทและเกิดการกลายพันธุ์เป็นเชื้อดื้อยาได้</t>
        </is>
      </c>
      <c r="H69" s="166" t="inlineStr">
        <is>
          <t>ให้ผสมผงน้ำตาลเกลือแร่ (ORS) 1 ซองกับน้ำดื่มสะอาด 1 แก้ว แล้วดื่มรวดเดียวให้หมดทันทีเพื่อชดเชยน้ำอย่างรวดเร็ว</t>
        </is>
      </c>
      <c r="I69" s="167" t="n">
        <v>5</v>
      </c>
      <c r="J69" s="166" t="inlineStr">
        <is>
          <t>✅ คำตอบที่ถูกต้อง: ข้อ จ. ให้ผสมผงน้ำตาลเกลือแร่ (ORS) 1 ซองกับน้ำดื่มสะอาด 1 แก้ว แล้วดื่มรวดเดียวให้หมดทันทีเพื่อชดเชยน้ำอย่างรวดเร็ว
💡 Background:
การบริหารผงน้ำตาลเกลือแร่ (ORS: Oral Rehydration Salts):
- กลไกการดูดซึมของ ORS พึ่งพาระบบ Sodium-Glucose Co-transporter (SGLT-1) ที่เยื่อบุลำไส้เล็ก
- การดื่ม ORS ปริมาณมากรวดเดียวอย่างรวดเร็ว (Bolus ingestion) จะไปกระตุ้นการบีบตัวของกระเพาะและลำไส้ (Gastrocolic reflex) ทำให้เกิดอาการคลื่นไส้ อาเจียน และกระตุ้นให้ถ่ายเหลวเพิ่มขึ้น (Osmotic diarrhea)
🎯 ทำไมข้อนี้ถึงถูก:
คำแนะนำที่ถูกต้องคือ ให้ 'ค่อยๆ จิบทีละน้อยแต่บ่อยครั้ง' (Small, frequent sips) ตามปริมาณอุจจาระที่สูญเสียไป การดื่มรวดเดียวหมดแก้วจึงเป็นข้อปฏิบัติที่ไม่ถูกต้อง
🔍 ข้ออื่นผิดเพราะอะไร:
• ข้อ ก. ถูกต้อง เพราะ Fluoroquinolones เกิด Chelation กับ Polyvalent cations (Ca2+, Mg2+, Al3+, Fe2+) ทำให้ยาไม่ถูกดูดซึม
• ข้อ ข. และ ง. ถูกต้อง เพราะยาต้านจุลชีพต้องรับประทานให้ครบ Course เพื่อป้องกันเชื้อดื้อยา
• ข้อ ค. ถูกต้อง เพราะอาหารอ่อนย่อยง่ายช่วยพักการทำงานของระบบทางเดินอาหาร
📖 Guideline อ้างอิง:
WHO The Treatment of Diarrhoea: A manual for physicians and other senior health workers &amp; Goodman &amp; Gilman's Pharmacological Basis of Therapeutics
📌 จุดจำก่อนสอบ:
• ORS: ผสมตามปริมาตรน้ำที่ระบุข้างซองอย่างแม่นยำ (ห้ามใช้น้ำร้อน) และ 'ค่อยๆ จิบบ่อยๆ' ห้ามดื่มรวดเดียว
• Fluoroquinolones: เว้นห่างจากนม ยาลดกรด แคลเซียม เหล็ก อย่างน้อย 2 ชั่วโมง</t>
        </is>
      </c>
      <c r="K69" s="166" t="inlineStr"/>
      <c r="L69" s="166" t="inlineStr">
        <is>
          <t>Gastrointestinal</t>
        </is>
      </c>
      <c r="M69" s="166" t="inlineStr">
        <is>
          <t>Diarrhea &amp; Constipation</t>
        </is>
      </c>
      <c r="N69" s="165" t="inlineStr">
        <is>
          <t>Clinic</t>
        </is>
      </c>
      <c r="O69" s="166" t="inlineStr">
        <is>
          <t>ข้อ 67 Pharma Plus เล่มม่วง (เฉลยข้อ จ)</t>
        </is>
      </c>
      <c r="P69" s="165" t="inlineStr">
        <is>
          <t>แบบฝึกหัด</t>
        </is>
      </c>
      <c r="Q69" s="165" t="inlineStr">
        <is>
          <t>เล่มม่วง</t>
        </is>
      </c>
      <c r="R69" s="165" t="inlineStr"/>
    </row>
    <row r="70" ht="24" customHeight="1" s="49">
      <c r="A70" s="167" t="n">
        <v>68</v>
      </c>
      <c r="B70" s="166" t="inlineStr">
        <is>
          <t>ผู้ป่วยชายไทย อายุ 40 ปี มีอาการท้องผูกเรื้อรัง ถ่ายอุจจาระลำบาก อุจจาระแข็ง มีเลือดสดหยดปน มีอาการปวดและมีติ่งเนื้อยื่นออกมาจากทวารหนักเวลาเบ่งถ่ายแต่หดกลับคืนได้เอง (Internal Hemorrhoids Grade II) ข้อใดต่อไปนี้ 'ไม่ใช่' ปัจจัยเสี่ยงโดยตรงของการเกิดโรคริดสีดวงทวาร</t>
        </is>
      </c>
      <c r="C70" s="166" t="inlineStr"/>
      <c r="D70" s="166" t="inlineStr">
        <is>
          <t>ภาวะท้องผูกเรื้อรังและการเบ่งถ่ายอุจจาระอย่างรุนแรงเป็นประจำ</t>
        </is>
      </c>
      <c r="E70" s="166" t="inlineStr">
        <is>
          <t>การดื่มแอลกอฮอล์ปริมาณมากและสม่ำเสมอ</t>
        </is>
      </c>
      <c r="F70" s="166" t="inlineStr">
        <is>
          <t>การรับประทานอาหารที่มีรสเผ็ดร้อนจัดเป็นประจำ</t>
        </is>
      </c>
      <c r="G70" s="166" t="inlineStr">
        <is>
          <t>การติดเชื้อไวรัสตับอักเสบเอ (Hepatitis A virus infection)</t>
        </is>
      </c>
      <c r="H70" s="166" t="inlineStr">
        <is>
          <t>ภาวะท้องเสียเรื้อรังหรือการถ่ายอุจจาระบ่อยครั้งจากโรคลำไส้แปรปรวน</t>
        </is>
      </c>
      <c r="I70" s="167" t="n">
        <v>4</v>
      </c>
      <c r="J70" s="166" t="inlineStr">
        <is>
          <t>✅ คำตอบที่ถูกต้อง: ข้อ ง. การติดเชื้อไวรัสตับอักเสบเอ (Hepatitis A virus infection)
💡 Background:
โรคริดสีดวงทวาร (Hemorrhoids) เกิดจากการโป่งพองและหย่อนตัวของกลุ่มหลอดเลือดดำและเนื้อเยื่อเกี่ยวพันบริเวณทวารหนัก (Submucosal arteriovenous plexus / Anal cushions):
- ปัจจัยเสี่ยงหลัก: พฤติกรรมที่เพิ่มแรงดันในช่องท้อง (Intra-abdominal pressure) เช่น ท้องผูกเรื้อรัง, เบ่งถ่ายนาน, นั่งถ่ายนาน, ท้องเสียเรื้อรัง, ยกของหนัก, การตั้งครรภ์ รวมถึงอาหารรสเผ็ดจัด และแอลกอฮอล์ที่ทำให้หลอดเลือดขยายตัวและระคายเคืองเยื่อบุ
🎯 ทำไมข้อนี้ถึงถูก:
ไวรัสตับอักเสบเอ (Hepatitis A) ติดต่อทางอาหาร/น้ำ (Fecal-oral route) ทำให้เกิดตับอักเสบเฉียบพลัน ไม่ได้ทำให้เกิดภาวะ Portal hypertension เรื้อรัง และไม่ใช่ปัจจัยเสี่ยงของการเกิดโรคริดสีดวงทวาร (ส่วนตับแข็งเรื้อรังจากไวรัส B/C หรือแอลกอฮอล์อาจทำให้เกิด Anorectal varices ได้)
🔍 ข้ออื่นผิดเพราะอะไร:
• ข้อ ก. ท้องผูกและการเบ่ง เป็นสาเหตุที่พบบ่อยที่สุด
• ข้อ ข. แอลกอฮอล์ทำให้หลอดเลือดดำขยายตัวและขาดน้ำ
• ข้อ ค. อาหารเผ็ดร้อนระคายเคืองเยื่อบุทวารหนัก
• ข้อ จ. ท้องเสียบ่อยทำให้เกิดการอักเสบและระคายเคืองของ anal cushions
📖 Guideline อ้างอิง:
American Society of Colon and Rectal Surgeons (ASCRS) Clinical Practice Guidelines for the Management of Hemorrhoids
📌 จุดจำก่อนสอบ:
• ปัจจัยเสี่ยงริดสีดวง: ท้องผูก, เบ่งนาน, นั่งนาน, ยกของหนัก, ตั้งครรภ์, อาหารเผ็ด, แอลกอฮอล์
• ไวรัสตับอักเสบ A ไม่ใช่สาเหตุของริดสีดวง</t>
        </is>
      </c>
      <c r="K70" s="166" t="inlineStr"/>
      <c r="L70" s="166" t="inlineStr">
        <is>
          <t>Gastrointestinal</t>
        </is>
      </c>
      <c r="M70" s="166" t="inlineStr">
        <is>
          <t>Diarrhea &amp; Constipation</t>
        </is>
      </c>
      <c r="N70" s="165" t="inlineStr">
        <is>
          <t>Clinic</t>
        </is>
      </c>
      <c r="O70" s="166" t="inlineStr">
        <is>
          <t>ข้อ 68 Pharma Plus เล่มม่วง (เฉลยข้อ ค ง)</t>
        </is>
      </c>
      <c r="P70" s="165" t="inlineStr">
        <is>
          <t>แบบฝึกหัด</t>
        </is>
      </c>
      <c r="Q70" s="165" t="inlineStr">
        <is>
          <t>เล่มม่วง</t>
        </is>
      </c>
      <c r="R70" s="165" t="inlineStr"/>
    </row>
    <row r="71" ht="24" customHeight="1" s="49">
      <c r="A71" s="167" t="n">
        <v>69</v>
      </c>
      <c r="B71" s="166" t="inlineStr">
        <is>
          <t>คำแนะนำในการปฏิบัติตัวและการปรับเปลี่ยนพฤติกรรม (Non-pharmacological lifestyle modifications) สำหรับผู้ป่วยโรคริดสีดวงทวารระยะที่มีอาการกำเริบ ข้อใดเป็นคำแนะนำที่ 'ไม่เหมาะสมและอาจทำให้อาการแย่ลง'</t>
        </is>
      </c>
      <c r="C71" s="166" t="inlineStr"/>
      <c r="D71" s="166" t="inlineStr">
        <is>
          <t>ดื่มน้ำสะอาดมากๆ อย่างน้อยวันละ 6-8 แก้ว (1.5 - 2 ลิตร)</t>
        </is>
      </c>
      <c r="E71" s="166" t="inlineStr">
        <is>
          <t>รับประทานอาหารที่มีกากใยสูง เช่น ข้าวกล้อง ผักใบเขียว และผลไม้สด</t>
        </is>
      </c>
      <c r="F71" s="166" t="inlineStr">
        <is>
          <t>ฝึกขับถ่ายอุจจาระให้เป็นเวลาสม่ำเสมอทุกวัน และไม่กลั้นอุจจาระ</t>
        </is>
      </c>
      <c r="G71" s="166" t="inlineStr">
        <is>
          <t>ออกกำลังกายอย่างหนักด้วยการปั่นจักรยานทางไกลและการยกน้ำหนัก (Weight lifting / Squat)</t>
        </is>
      </c>
      <c r="H71" s="166" t="inlineStr">
        <is>
          <t>หลีกเลี่ยงการดื่มชา กาแฟ น้ำอัดลม และเครื่องดื่มแอลกอฮอล์</t>
        </is>
      </c>
      <c r="I71" s="167" t="n">
        <v>4</v>
      </c>
      <c r="J71" s="166" t="inlineStr">
        <is>
          <t>✅ คำตอบที่ถูกต้อง: ข้อ ง. ออกกำลังกายอย่างหนักด้วยการปั่นจักรยานทางไกลและการยกน้ำหนัก (Weight lifting / Squat)
💡 Background:
การจัดการโรคริดสีดวงทวารโดยไม่ใช้ยา (Lifestyle modification):
- หัวใจสำคัญคือการลดแรงดันในช่องท้อง (Intra-abdominal pressure) และลดการเสียดสีบริเวณทวารหนัก
- การยกน้ำหนัก (Heavy weight lifting) หรือการทำ Squat ทำให้เกิดการเบ่งเกร็งกล้ามเนื้อหน้าท้องอย่างรุนแรง (Valsalva maneuver) เพิ่มแรงดันในหลอดเลือดดำทวารหนัก ส่งผลให้ริดสีดวงปูดบวมและมีเลือดออกมากขึ้น
- การปั่นจักรยานทำให้เกิดแรงกดทับและการเสียดสีโดยตรงที่บริเวณฝีเย็บและทวารหนัก (Perineal trauma)
🎯 ทำไมข้อนี้ถึงถูก:
การยกน้ำหนักและปั่นจักรยานเป็นการกระทำที่เพิ่มแรงดันและการกดทับบริเวณริดสีดวง จึงไม่ควรแนะนำในระยะที่มีอาการ
🔍 ข้ออื่นผิดเพราะอะไร:
• ข้อ ก. และ ข. การดื่มน้ำและเพิ่มไฟเบอร์ช่วยให้อุจจาระนุ่ม ถ่ายง่าย ไม่ต้องออกแรงเบ่ง
• ข้อ ค. การขับถ่ายเป็นเวลาป้องกันภาวะท้องผูกสะสม
• ข้อ จ. การงดแอลกอฮอล์/กาเฟอีนช่วยป้องกันอาการขาดน้ำและลดการขยายตัวของหลอดเลือด
📖 Guideline อ้างอิง:
ASCRS Clinical Practice Guidelines for Hemorrhoids &amp; British Journal of Surgery: Evidence-based management of hemorrhoids
📌 จุดจำก่อนสอบ:
• คำแนะนำริดสีดวง: ไฟเบอร์สูง (25-35 g/day), ดื่มน้ำมากๆ, แช่น้ำอุ่น (Sitz bath)
• สิ่งที่ต้องเลี่ยง: ยกน้ำหนักหนักๆ, ปั่นจักรยาน, เบ่งถ่ายนาน, นั่งส้วมนานเล่นมือถือ</t>
        </is>
      </c>
      <c r="K71" s="166" t="inlineStr"/>
      <c r="L71" s="166" t="inlineStr">
        <is>
          <t>Gastrointestinal</t>
        </is>
      </c>
      <c r="M71" s="166" t="inlineStr">
        <is>
          <t>Diarrhea &amp; Constipation</t>
        </is>
      </c>
      <c r="N71" s="165" t="inlineStr">
        <is>
          <t>Clinic</t>
        </is>
      </c>
      <c r="O71" s="166" t="inlineStr">
        <is>
          <t>ข้อ 69 Pharma Plus เล่มม่วง (เฉลยข้อ ง)</t>
        </is>
      </c>
      <c r="P71" s="165" t="inlineStr">
        <is>
          <t>แบบฝึกหัด</t>
        </is>
      </c>
      <c r="Q71" s="165" t="inlineStr">
        <is>
          <t>เล่มม่วง</t>
        </is>
      </c>
      <c r="R71" s="165" t="inlineStr"/>
    </row>
    <row r="72" ht="24" customHeight="1" s="49">
      <c r="A72" s="167" t="n">
        <v>70</v>
      </c>
      <c r="B72" s="166" t="inlineStr">
        <is>
          <t>ผู้ป่วยชายอายุ 40 ปี เป็นโรคริดสีดวงทวารกำเริบ มีอาการปวด บวม และมีเลือดสดหยดออกมาขณะถ่ายอุจจาระ การรักษาในข้อใดต่อไปนี้ 'ไม่เหมาะสมและไม่ถูกต้องตามหลักเภสัชบำบัด'</t>
        </is>
      </c>
      <c r="C72" s="166" t="inlineStr"/>
      <c r="D72" s="166" t="inlineStr">
        <is>
          <t>การใช้ยาเหน็บทวารหนักที่มีส่วนผสมของยาชาเฉพาะที่ สารสมานแผล และสเตียรอยด์ขนาดต่ำระยะสั้น</t>
        </is>
      </c>
      <c r="E72" s="166" t="inlineStr">
        <is>
          <t>การให้ยาระบายชนิดเพิ่มกากอาหาร (Bulk-forming laxative เช่น Psyllium seed husk)</t>
        </is>
      </c>
      <c r="F72" s="166" t="inlineStr">
        <is>
          <t>การให้ยากลุ่มเพิ่มความตึงตัวของหลอดเลือดดำ (Venotonic / Phlebotropic agent เช่น Micronized Flavonoid Fraction)</t>
        </is>
      </c>
      <c r="G72" s="166" t="inlineStr">
        <is>
          <t>การให้ยา Paracetamol ในขนาดสูงเพื่อหวังผลลดการอักเสบและลดบวมของกลุ่มหลอดเลือดริดสีดวง</t>
        </is>
      </c>
      <c r="H72" s="166" t="inlineStr">
        <is>
          <t>การนั่งแช่ก้นในน้ำอุ่น (Sitz bath) วันละ 2-3 ครั้ง ครั้งละ 15-20 นาที</t>
        </is>
      </c>
      <c r="I72" s="167" t="n">
        <v>4</v>
      </c>
      <c r="J72" s="166" t="inlineStr">
        <is>
          <t>✅ คำตอบที่ถูกต้อง: ข้อ ง. การให้ยา Paracetamol ในขนาดสูงเพื่อหวังผลลดการอักเสบและลดบวมของกลุ่มหลอดเลือดริดสีดวง
💡 Background:
เภสัชวิทยาของ Paracetamol (Acetaminophen):
- Paracetamol มีฤทธิ์แก้ปวด (Analgesic) และลดไข้ (Antipyretic) ผ่านการยับยั้งการสร้าง Prostaglandin ในระบบประสาทส่วนกลาง (Central mechanism)
- Paracetamol ไม่มีฤทธิ์ต้านการอักเสบ (No clinically significant anti-inflammatory effect) ในเนื้อเยื่อส่วนปลาย และการรับประทานขนาดสูงเกิน 4,000 mg/day จะทำให้เกิดพิษต่อตับอย่างรุนแรง (Hepatotoxicity) จากสารพิษ NAPQI
🎯 ทำไมข้อนี้ถึงถูก:
การจ่าย Paracetamol เพื่อหวังฤทธิ์ 'ลดการอักเสบ' ของริดสีดวงจึงไม่ถูกต้องตามหลักเภสัชวิทยา (หากต้องการบรรเทาปวดสามารถใช้ได้ แต่ไม่ได้ช่วยลดบวมอักเสบ)
🔍 ข้ออื่นผิดเพราะอะไร:
• ข้อ ก. ยาเหน็บเฉพาะที่ช่วยบรรเทาอาการปวด แสบ และบวมระยะสั้น
• ข้อ ข. Bulk-forming laxatives ช่วยให้อุจจาระนิ่ม ลดการบาดแผลริดสีดวง
• ข้อ ค. Flavonoids (Diosmin/Hesperidin) ช่วยเพิ่ม Venous tone และลด Capillary hyperpermeability
• ข้อ จ. Sitz bath ช่วยคลายกล้ามเนื้อหูรูดทวารหนัก ลดอาการปวดบวมและทำความสะอาดแผล
📖 Guideline อ้างอิง:
Goodman &amp; Gilman's Pharmacological Basis of Therapeutics (Analgesics) &amp; ASCRS Guidelines for Hemorrhoids
📌 จุดจำก่อนสอบ:
• Paracetamol = แก้ปวด ลดไข้ (ไม่มีฤทธิ์ต้านการอักเสบ)
• ยารักษาริดสีดวง = ไฟเบอร์/ยาระบาย + Flavonoids (Diosmin) + ยาเหน็บ + นั่งแช่น้ำอุ่น (Sitz bath)</t>
        </is>
      </c>
      <c r="K72" s="166" t="inlineStr"/>
      <c r="L72" s="166" t="inlineStr">
        <is>
          <t>Gastrointestinal</t>
        </is>
      </c>
      <c r="M72" s="166" t="inlineStr">
        <is>
          <t>Diarrhea &amp; Constipation</t>
        </is>
      </c>
      <c r="N72" s="165" t="inlineStr">
        <is>
          <t>Clinic</t>
        </is>
      </c>
      <c r="O72" s="166" t="inlineStr">
        <is>
          <t>ข้อ 70 Pharma Plus เล่มม่วง (เฉลยข้อ ง)</t>
        </is>
      </c>
      <c r="P72" s="165" t="inlineStr">
        <is>
          <t>แบบฝึกหัด</t>
        </is>
      </c>
      <c r="Q72" s="165" t="inlineStr">
        <is>
          <t>เล่มม่วง</t>
        </is>
      </c>
      <c r="R72" s="165" t="inlineStr"/>
    </row>
    <row r="73" ht="24" customHeight="1" s="49">
      <c r="A73" s="167" t="n">
        <v>71</v>
      </c>
      <c r="B73" s="166" t="inlineStr">
        <is>
          <t>เภสัชกรให้คำแนะนำวิธีการใช้ยาเหน็บทวารหนักสำหรับรักษาริดสีดวงทวาร (Hemorrhoidal Suppositories) แก่ผู้ป่วย ข้อใดเป็นคำแนะนำที่ 'ไม่ถูกต้อง'</t>
        </is>
      </c>
      <c r="C73" s="166" t="inlineStr"/>
      <c r="D73" s="166" t="inlineStr">
        <is>
          <t>หากยาเหน็บนิ่มเกินไป ให้นำไปแช่ในตู้เย็นหรือแช่น้ำเย็นก่อนแกะฟอยล์เพื่อให้ยาแข็งตัวพอที่จะสอดได้ง่าย</t>
        </is>
      </c>
      <c r="E73" s="166" t="inlineStr">
        <is>
          <t>ก่อนแกะยาและสอดยาเหน็บ ต้องล้างมือให้สะอาดด้วยสบู่และน้ำ</t>
        </is>
      </c>
      <c r="F73" s="166" t="inlineStr">
        <is>
          <t>ท่านอนที่เหมาะสมคือ นอนตะแคง เหยียดขาข้างล่างตรง และงอขาข้างบนขึ้นชิดหน้าอก</t>
        </is>
      </c>
      <c r="G73" s="166" t="inlineStr">
        <is>
          <t>เมื่อสอดยาเหน็บเข้าไป ต้องใช้นิ้วดันยาให้ลึกที่สุดเท่าที่จะทำได้เข้าไปในลำไส้ใหญ่ส่วนบน (Sigmoid colon)</t>
        </is>
      </c>
      <c r="H73" s="166" t="inlineStr">
        <is>
          <t>หลังจากสอดยาเหน็บแล้ว ควรนอนนิ่งๆ ในท่าเดิมอย่างน้อย 10-15 นาที เพื่อป้องกันไม่ให้ยาเหน็บไหลหลุดออกมา</t>
        </is>
      </c>
      <c r="I73" s="167" t="n">
        <v>4</v>
      </c>
      <c r="J73" s="166" t="inlineStr">
        <is>
          <t>✅ คำตอบที่ถูกต้อง: ข้อ ง. เมื่อสอดยาเหน็บเข้าไป ต้องใช้นิ้วดันยาให้ลึกที่สุดเท่าที่จะทำได้เข้าไปในลำไส้ใหญ่ส่วนบน (Sigmoid colon)
💡 Background:
เทคนิคการใช้ยาเหน็บทวารหนักเพื่อรักษาริดสีดวงทวาร (Rectal Suppository for Hemorrhoids):
- ริดสีดวงทวารเป็นรอยโรคที่เกิดขึ้นบริเวณท่อทวารหนัก (Anal canal) และส่วนล่างของทวารหนัก (Lower rectum) เหนือหรือใต้ต่อ Dentate line
- การสอดยาเหน็บริดสีดวงทวาร ต้องการให้ตัวยาละลายและออกฤทธิ์เฉพาะที่บริเวณ Anal canal และ Lower rectum
- หากใช้นิ้วดันยาเหน็บเข้าไปลึกเกินไป (Deep into rectum / Colon) ยาจะละลายและดูดซึมเข้าสู่ Superior hemorrhoidal vein เข้าสู่ระบบ Portal system ทำให้ตัวยาไม่อยู่สัมผัสกับรอยโรคริดสีดวงบริเวณรูทวารหนัก
🎯 ทำไมข้อนี้ถึงถูก:
การสอดยาเหน็บริดสีดวงทวาร ให้สอดเข้าไปเพียงให้พ้นหูรูดทวารหนัก (ประมาณ 1 นิ้วสำหรับผู้ใหญ่) โดยไม่ต้องดันให้ลึกที่สุด การดันลึกเกินไปจะทำให้ยาไม่สัมผัสริดสีดวง
🔍 ข้ออื่นผิดเพราะอะไร:
• ข้อ ก. แช่เย็นช่วยให้ Suppository base แข็งตัว แกะและสอดง่าย
• ข้อ ข. สุขอนามัยล้างมือป้องกันการติดเชื้อ
• ข้อ ค. ท่านอน Sims' position ช่วยเปิดช่องทวารหนักและสอดยาได้สะดวก
• ข้อ จ. นอนพัก 10-15 นาทีช่วยให้ยาละลายและกระจายตัวไม่ไหลย้อนออกมา
📖 Guideline อ้างอิง:
Ansel's Pharmaceutical Dosage Forms and Drug Delivery Systems (Suppositories) &amp; Royal Pharmaceutical Society Practice Guidelines
📌 จุดจำก่อนสอบ:
• ยาเหน็บริดสีดวง = สอดให้พ้นหูรูดทวารหนักเล็กน้อย (ไม่ต้องดันลึก) เพื่อให้ออกฤทธิ์เฉพาะที่บริเวณ Anal canal
• ยาเหน็บระบาย (เช่น Bisacodyl) = สอดให้แนบกับผนังทวารหนัก</t>
        </is>
      </c>
      <c r="K73" s="166" t="inlineStr"/>
      <c r="L73" s="166" t="inlineStr">
        <is>
          <t>Gastrointestinal</t>
        </is>
      </c>
      <c r="M73" s="166" t="inlineStr">
        <is>
          <t>Diarrhea &amp; Constipation</t>
        </is>
      </c>
      <c r="N73" s="165" t="inlineStr">
        <is>
          <t>Clinic</t>
        </is>
      </c>
      <c r="O73" s="166" t="inlineStr">
        <is>
          <t>ข้อ 71 Pharma Plus เล่มม่วง (เฉลยข้อ ง)</t>
        </is>
      </c>
      <c r="P73" s="165" t="inlineStr">
        <is>
          <t>แบบฝึกหัด</t>
        </is>
      </c>
      <c r="Q73" s="165" t="inlineStr">
        <is>
          <t>เล่มม่วง</t>
        </is>
      </c>
      <c r="R73" s="165" t="inlineStr"/>
    </row>
    <row r="74" ht="24" customHeight="1" s="49">
      <c r="A74" s="167" t="n">
        <v>72</v>
      </c>
      <c r="B74" s="166" t="inlineStr">
        <is>
          <t>ยา Diosmin (ที่ใช้ร่วมกับ Hesperidin ในรูป Micronized Purified Flavonoid Fraction: MPFF) นิยมนำมาใช้รักษาโรคริดสีดวงทวารและภาวะหลอดเลือดดำบกพร่องเรื้อรัง (Chronic Venous Insufficiency) ข้อใดคือกลไกการออกฤทธิ์หลักทางเภสัชวิทยาของยานี้</t>
        </is>
      </c>
      <c r="C74" s="166" t="inlineStr"/>
      <c r="D74" s="166" t="inlineStr">
        <is>
          <t>เพิ่มความตึงตัวของผนังหลอดเลือดดำ (Increase venous tone) และลดความเปราะบาง/การซึมผ่านของหลอดเลือดฝอย (Decrease capillary hyperpermeability)</t>
        </is>
      </c>
      <c r="E74" s="166" t="inlineStr">
        <is>
          <t>ลดการไหลกลับของเลือดดำเข้าสู่หัวใจ (Decrease venous return)</t>
        </is>
      </c>
      <c r="F74" s="166" t="inlineStr">
        <is>
          <t>ยับยั้งการหดเกร็งของหลอดเลือดดำอย่างถาวร (Inhibit vasoconstriction)</t>
        </is>
      </c>
      <c r="G74" s="166" t="inlineStr">
        <is>
          <t>กระตุ้นการสร้างเม็ดเลือดแดงในไขกระดูก</t>
        </is>
      </c>
      <c r="H74" s="166" t="inlineStr">
        <is>
          <t>ยับยั้งการหลั่งกรดในกระเพาะอาหารผ่านกลไก Proton pump blockade</t>
        </is>
      </c>
      <c r="I74" s="167" t="n">
        <v>1</v>
      </c>
      <c r="J74" s="166" t="inlineStr">
        <is>
          <t>✅ คำตอบที่ถูกต้อง: ข้อ ก. เพิ่มความตึงตัวของผนังหลอดเลือดดำ (Increase venous tone) และลดความเปราะบาง/การซึมผ่านของหลอดเลือดฝอย (Decrease capillary hyperpermeability)
💡 Background:
MPFF (Micronized Purified Flavonoid Fraction เช่น Daflon ประกอบด้วย Diosmin 90% และ Hesperidin 10%):
- เป็นยากลุ่ม Venotonic / Phlebotropic agent
- กลไกการออกฤทธิ์:
  1. ยืดระยะเวลาการออกฤทธิ์ของ Noradrenaline ที่ผนังหลอดเลือดดำ ทำให้เพิ่มความตึงตัวของหลอดเลือดดำ (Increases venous tone) ลดการขยายตัวและคั่งของเลือดดำ (Venous stasis)
  2. เพิ่มการระบายของน้ำเหลือง (Improves lymphatic drainage)
  3. ยับยั้งการเกาะกลุ่มของเม็ดเลือดขาวและการปล่อยสารอักเสบ (Anti-inflammatory effect) ช่วยลด Capillary hyperpermeability และเสริมความแข็งแรงของหลอดเลือดฝอย
🎯 ทำไมข้อนี้ถึงถูก:
การเพิ่ม Venous tone และลด Capillary permeability เป็นกลไกหลักที่ช่วยลดอาการปวด บวม บวมน้ำ และเลือดออกจากริดสีดวงทวารได้อย่างมีนัยสำคัญ
🔍 ข้ออื่นผิดเพราะอะไร:
• ข้อ ข. และ ค. ผิด เพราะยาช่วยเพิ่ม Venous return และเพิ่ม Venous tone (ไม่ได้ลด vasoconstriction)
• ข้อ ง. และ จ. ผิด เพราะยานี้ไม่มีผลต่อการสร้างเม็ดเลือดแดงหรือการหลั่งกรดในกระเพาะอาหาร
📖 Guideline อ้างอิง:
International Union of Phlebology (UIP) Guidelines &amp; Cochrane Database of Systematic Reviews: Phlebotonics for hemorrhoids
📌 จุดจำก่อนสอบ:
• Diosmin + Hesperidin (MPFF) = Increase venous tone, decrease capillary permeability, improve lymphatic drainage</t>
        </is>
      </c>
      <c r="K74" s="166" t="inlineStr"/>
      <c r="L74" s="166" t="inlineStr">
        <is>
          <t>Gastrointestinal</t>
        </is>
      </c>
      <c r="M74" s="166" t="inlineStr">
        <is>
          <t>GERD</t>
        </is>
      </c>
      <c r="N74" s="165" t="inlineStr">
        <is>
          <t>Clinic</t>
        </is>
      </c>
      <c r="O74" s="166" t="inlineStr">
        <is>
          <t>ข้อ 72 Pharma Plus เล่มม่วง (เฉลยข้อ ก)</t>
        </is>
      </c>
      <c r="P74" s="165" t="inlineStr">
        <is>
          <t>แบบฝึกหัด</t>
        </is>
      </c>
      <c r="Q74" s="165" t="inlineStr">
        <is>
          <t>เล่มม่วง</t>
        </is>
      </c>
      <c r="R74" s="165" t="inlineStr"/>
    </row>
    <row r="75" ht="24" customHeight="1" s="49">
      <c r="A75" s="167" t="n">
        <v>73</v>
      </c>
      <c r="B75" s="166" t="inlineStr">
        <is>
          <t>ยา Ferrous fumarate เป็นยาเสริมธาตุเหล็กชนิดรับประทานที่นิยมใช้รักษาภาวะโลหิตจางจากการขาดธาตุเหล็ก (Iron Deficiency Anemia) อาการในข้อใดต่อไปนี้ 'ไม่ใช่' อาการไม่พึงประสงค์จากการรับประทานยาเสริมธาตุเหล็กในขนาดปกติ</t>
        </is>
      </c>
      <c r="C75" s="166" t="inlineStr"/>
      <c r="D75" s="166" t="inlineStr">
        <is>
          <t>อาการระคายเคืองกระเพาะอาหาร คลื่นไส้ แน่นท้อง (GI disturbance)</t>
        </is>
      </c>
      <c r="E75" s="166" t="inlineStr">
        <is>
          <t>ภาวะตับอักเสบเฉียบพลัน (Acute toxic hepatitis)</t>
        </is>
      </c>
      <c r="F75" s="166" t="inlineStr">
        <is>
          <t>อาการท้องผูก (Constipation) หรือบางรายอาจมีอาการท้องเสีย</t>
        </is>
      </c>
      <c r="G75" s="166" t="inlineStr">
        <is>
          <t>อุจจาระเปลี่ยนเป็นสีดำคล้ำหรือสีเขียวเข้ม (Dark/Black stool)</t>
        </is>
      </c>
      <c r="H75" s="166" t="inlineStr">
        <is>
          <t>รสชาติเฝื่อนเหมือนโลหะในปาก (Metallic taste)</t>
        </is>
      </c>
      <c r="I75" s="167" t="n">
        <v>2</v>
      </c>
      <c r="J75" s="166" t="inlineStr">
        <is>
          <t>✅ คำตอบที่ถูกต้อง: ข้อ ข. ภาวะตับอักเสบเฉียบพลัน (Acute toxic hepatitis)
💡 Background:
อาการไม่พึงประสงค์ที่พบบ่อยของยาเสริมธาตุเหล็กชนิดรับประทาน (Oral Iron Salts เช่น Ferrous fumarate, Ferrous sulfate, Ferrous gluconate):
1. อาการทางเดินอาหาร (พบบ่อยที่สุด ~30-40%): คลื่นไส้ แน่นท้อง แสบร้อนยอดอก ปวดมวนท้อง
2. ความผิดปกติของการขับถ่าย: ท้องผูก (พบมากที่สุด) หรือท้องเสีย
3. การเปลี่ยนแปลงทางกายภาพ: อุจจาระมีสีดำเข้ม (Black/Greenish-black stool จากธาตุเหล็กที่ไม่ได้ดูดซึมทำปฏิกิริยากับไฮโดรเจนซัลไฟด์ในลำไส้) ซึ่งเป็นภาวะปกติ ไม่อันตราย
4. รสชาติโลหะในปาก ฟันมีคราบดำ (กรณีรับประทานยาน้ำ)
🎯 ทำไมข้อนี้ถึงถูก:
Acute toxic hepatitis จะเกิดขึ้นเฉพาะในกรณี ธาตุเหล็กเกินขนาดขั้นวิกฤต (Acute Iron Overdose / Poisoning ในเด็ก) เท่านั้น ไม่ใช่อาการข้างเคียงจากการรับประทานยาในขนาดรักษาปกติ
🔍 ข้ออื่นผิดเพราะอะไร:
• ข้อ ก., ค., ง. และ จ. เป็น ADRs มาตรฐานที่เภสัชกรต้องให้คำแนะนำผู้ป่วยล่วงหน้าเสมอ
📖 Guideline อ้างอิง:
British Society of Gastroenterology Guidelines for the Management of Iron Deficiency Anaemia &amp; Goodman &amp; Gilman's Pharmacological Basis of Therapeutics
📌 จุดจำก่อนสอบ:
• Oral Iron ADRs: ระคายเคืองกระเพาะ, ท้องผูก, อุจจาระสีดำ (ไม่ต้องตกใจ), รสโลหะ
• การดูดซึมดีที่สุดในขณะท้องว่างและมีสภาวะกรด (ร่วมกับ Vitamin C)</t>
        </is>
      </c>
      <c r="K75" s="166" t="inlineStr"/>
      <c r="L75" s="166" t="inlineStr">
        <is>
          <t>Gastrointestinal</t>
        </is>
      </c>
      <c r="M75" s="166" t="inlineStr">
        <is>
          <t>GERD</t>
        </is>
      </c>
      <c r="N75" s="165" t="inlineStr">
        <is>
          <t>Clinic</t>
        </is>
      </c>
      <c r="O75" s="166" t="inlineStr">
        <is>
          <t>ข้อ 73 Pharma Plus เล่มม่วง (เฉลยข้อ ข)</t>
        </is>
      </c>
      <c r="P75" s="165" t="inlineStr">
        <is>
          <t>แบบฝึกหัด</t>
        </is>
      </c>
      <c r="Q75" s="165" t="inlineStr">
        <is>
          <t>เล่มม่วง</t>
        </is>
      </c>
      <c r="R75" s="165" t="inlineStr"/>
    </row>
    <row r="76" ht="24" customHeight="1" s="49">
      <c r="A76" s="167" t="n">
        <v>74</v>
      </c>
      <c r="B76" s="166" t="inlineStr">
        <is>
          <t>ถ่าท่านเป็นเภสัชกรท่านจะแนะนำสมุนไพรใดให้ผู้ป่วย</t>
        </is>
      </c>
      <c r="C76" s="166" t="inlineStr"/>
      <c r="D76" s="166" t="inlineStr">
        <is>
          <t>มะขามแขก</t>
        </is>
      </c>
      <c r="E76" s="166" t="inlineStr">
        <is>
          <t>เพชรสังฆาต</t>
        </is>
      </c>
      <c r="F76" s="166" t="inlineStr">
        <is>
          <t>ว่านหางจระเข้</t>
        </is>
      </c>
      <c r="G76" s="166" t="inlineStr">
        <is>
          <t>น้ำมันละหุ่ง</t>
        </is>
      </c>
      <c r="H76" s="166" t="inlineStr">
        <is>
          <t>มะรุม</t>
        </is>
      </c>
      <c r="I76" s="167" t="inlineStr">
        <is>
          <t>2</t>
        </is>
      </c>
      <c r="J76" s="166" t="inlineStr">
        <is>
          <t>✅ คำตอบที่ถูกต้อง: ข้อ ข. เพชรสังฆาต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เพชรสังฆาต (Cissus quadrangularis) เป็นสมุนไพรที่มีข้อบ่งใช้ในบัญชียาหลักแห่งชาติสำหรับบรรเทาอาการริดสีดวงทวารหนัก ลดอาการอักเสบและช่วยบรรเทาอาการปวด บวม เลือดออก
🔍 ข้ออื่นผิดเพราะอะไร:
• ข้อ ก. (มะขามแขก): มะขามแขกเป็นยาระบายกลุ่มกระตุ้นการบีบตัวของลำไส้ (Stimulant laxative) อาจทำให้เกิดอาการปวดมวนท้องและระคายเคืองทวารหนัก ไม่ใช่ยารักษาตัวโรคริดสีดวงโดยตรง
• ข้อ ค. (ว่านหางจระเข้): ว่านหางจระเข้มีวุ้นที่ใช้สมานแผลไฟไหม้น้ำร้อนลวก และยางสีเหลืองมีสารบาร์บาโลอินเป็นยาระบายถ่ายหนัก แต่ไม่มีหลักฐานทางคลินิกเป็นยารักษาโรคริดสีดวงทวารหลัก
• ข้อ ง. (น้ำมันละหุ่ง): น้ำมันละหุ่ง (Castor oil) ออกฤทธิ์เป็นยาระบายรุนแรง (stimulant/cathartic) ที่ระคายเคืองลำไส้เล็ก ทำให้ถ่ายเหลวเป็นน้ำ อาจทำให้อาการบวมเจ็บที่หัวริดสีดวงทวารกำเริบหนักขึ้น
• ข้อ จ. (มะรุม): มะรุมมีสารต้านอนุมูลอิสระและช่วยบำรุงสุขภาพทั่วไป แต่ไม่มีสารสำคัญหรือข้อบ่งใช้ในบัญชียาสมุนไพรสำหรับการรักษาโรคริดสีดวงทวารหนัก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76" s="166" t="inlineStr"/>
      <c r="L76" s="166" t="inlineStr">
        <is>
          <t>Gastrointestinal</t>
        </is>
      </c>
      <c r="M76" s="166" t="inlineStr">
        <is>
          <t>GERD</t>
        </is>
      </c>
      <c r="N76" s="165" t="inlineStr">
        <is>
          <t>Clinic</t>
        </is>
      </c>
      <c r="O76" s="166" t="inlineStr">
        <is>
          <t>ข้อ 74 Pharma Plus เล่มม่วง (เฉลยข้อ ข)</t>
        </is>
      </c>
      <c r="P76" s="165" t="inlineStr">
        <is>
          <t>แบบฝึกหัด</t>
        </is>
      </c>
      <c r="Q76" s="165" t="inlineStr">
        <is>
          <t>เล่มม่วง</t>
        </is>
      </c>
      <c r="R76" s="165" t="inlineStr"/>
    </row>
    <row r="77" ht="24" customHeight="1" s="49">
      <c r="A77" s="167" t="n">
        <v>75</v>
      </c>
      <c r="B77" s="166" t="inlineStr">
        <is>
          <t>ผู้ป่วยอายุ 25 ปี ไม่มีประวัติแพ้ยา และไม่มีโรคประจำตัว ได้รับการวินิจฉัยว่าเป็น Traveler’s Diarrhea จึงได้รับยาจากคลินิกปฐมภูมิดังต่อไปนี้
Rx
Levofloxacin 500 mg 1x1 po ac เช้า for 3 days 3 tablets
ORS po prn จิบตลอดทั้งวัน 15 sachets
Ondansetron 4 mg 1x1 po ac prn 3 tablets
Activated Charcoal Capsule 2x1 po hs 6 tablets
คำถาม: จากรายการยาที่ผู้ป่วยได้รับ ข้อใดคือ Drug Interaction ที่เป็นปัญหาสำคัญที่สุดและส่งผลเสียต่อผลสัมฤทธิ์ของการรักษาด้วยยาปฏิชีวนะในรายนี้?</t>
        </is>
      </c>
      <c r="C77" s="166" t="inlineStr"/>
      <c r="D77" s="166" t="inlineStr">
        <is>
          <t>Ondansetron และ Levofloxacin ทำปฏิกิริยากัน เกิดการแย่งจับกับโปรตีนในพลาสมาอย่างรุนแรง</t>
        </is>
      </c>
      <c r="E77" s="166" t="inlineStr">
        <is>
          <t>Activated Charcoal เข้าจับและดูดซับ Levofloxacin ในระบบทางเดินอาหาร ส่งผลให้ระดับยาในเลือดของ Levofloxacin ลดลงอย่างมีนัยสำคัญ</t>
        </is>
      </c>
      <c r="F77" s="166" t="inlineStr">
        <is>
          <t>ORS ทำให้ความเป็นกรดในกระเพาะอาหารลดลง ส่งผลให้ Levofloxacin ไม่สามารถละลายตัวและดูดซึมได้</t>
        </is>
      </c>
      <c r="G77" s="166" t="inlineStr">
        <is>
          <t>Activated Charcoal เร่งการขจัดยา Levofloxacin ออกทางปัสสาวะผ่านกระบวนการ active secretion</t>
        </is>
      </c>
      <c r="H77" s="166" t="inlineStr">
        <is>
          <t>Ondansetron ลดการบีบตัวของกระเพาะอาหาร ทำให้ Levofloxacin ค้างอยู่ในกระเพาะนานจนยาเสื่อมสภาพ</t>
        </is>
      </c>
      <c r="I77" s="167" t="inlineStr">
        <is>
          <t>2</t>
        </is>
      </c>
      <c r="J77" s="166" t="inlineStr">
        <is>
          <t>✅ คำตอบที่ถูกต้อง: ข้อ ข. Activated Charcoal เข้าจับและดูดซับ Levofloxacin ในระบบทางเดินอาหาร ส่งผลให้ระดับยาในเลือดของ Levofloxacin ลดลงอย่างมีนัยสำคัญ
💡 Background:
การรักษาโรคติดเชื้อแบคทีเรีย (Diarrhea &amp; Constipation) ต้องเลือก antibiotic ที่ครอบคลุม likely pathogens และมี PK/PD profile เหมาะสมกับตำแหน่งการติดเชื้อ
🎯 ทำไมข้อนี้ถึงถูก:
Activated Charcoal เข้าจับและดูดซับ Levofloxacin ในระบบทางเดินอาหาร ส่งผลให้ระดับยาในเลือดของ Levofloxacin ลดลงอย่างมีนัยสำคัญ Activated Charcoal มีคุณสมบัติเป็น Non-specific adsorbent ที่มีพื้นที่ผิวสูงมากในการดูดซับสารเคมีและโมเลกุลยาในทางเดินอาหาร หากให้ร่วมกับยาปฏิชีวนะ Levofloxacin ผงถ่านจะเข้าจับและดูดซับตัวยาปฏิชีวนะไว้ ทำให้การดูดซึมเข้าสู่กระแสเลือดลดลงอย่างมีนัยสำคัญ นำไปสู่ความล้มเหลวในการรักษา (Treatment failure) หากจำเป็นต้องใช้ ควรเว้นระยะห่างในการรับประทานอย่างน้อย 2-4 ชั่วโมง
🔍 ข้ออื่นผิดเพราะอะไร:
• ข้อ ก. (Ondansetron และ Levofloxacin ทำปฏิกิริยากัน เกิดการแย่งจับกับโปรตีนในพลาสมาอย่างรุนแรง): เป็น Respiratory Fluoroquinolone ครอบคลุมทั้ง Streptococcus pneumoniae, atypicals และ Pseudomonas aeruginosa ใช้รักษา CAP, complicated UTI
• ข้อ ค. (ORS ทำให้ความเป็นกรดในกระเพาะอาหารลดลง ส่งผลให้ Levofloxacin ไม่สามารถละลายตัวและดูดซึมได้): เป็น Respiratory Fluoroquinolone ครอบคลุมทั้ง Streptococcus pneumoniae, atypicals และ Pseudomonas aeruginosa ใช้รักษา CAP, complicated UTI
• ข้อ ง. (Activated Charcoal เร่งการขจัดยา Levofloxacin ออกทางปัสสาวะผ่านกระบวนการ active secretion): เป็น Respiratory Fluoroquinolone ครอบคลุมทั้ง Streptococcus pneumoniae, atypicals และ Pseudomonas aeruginosa ใช้รักษา CAP, complicated UTI
• ข้อ จ. (Ondansetron ลดการบีบตัวของกระเพาะอาหาร ทำให้ Levofloxacin ค้างอยู่ในกระเพาะนานจนยาเสื่อมสภาพ): เป็น Respiratory Fluoroquinolone ครอบคลุมทั้ง Streptococcus pneumoniae, atypicals และ Pseudomonas aeruginosa ใช้รักษา CAP, complicated UTI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Direct Compression vs Granulation: Direct Compression เหมาะสำหรับตัวยาที่ทนความร้อนและความชื้นไม่ได้และไหลดี; Wet Granulation ให้ความสม่ำเสมอของตัวยาสูงสุด
• Excipient Classification: Diluent (Lactose, MCC), Binder (PVP, Starch paste), Disintegrant (SSG, Croscarmellose), Lubricant (Magnesium stearate 0.5-1%)
• Lubricant Overmixing: การผสม Magnesium stearate นานเกินไปทำให้เกิด hydrophobic film คลุมผงยา ส่งผลให้เม็ดยาแตกตัวช้าลงและ dissolution ลดลง</t>
        </is>
      </c>
      <c r="K77" s="166" t="inlineStr"/>
      <c r="L77" s="166" t="inlineStr">
        <is>
          <t>Gastrointestinal</t>
        </is>
      </c>
      <c r="M77" s="166" t="inlineStr">
        <is>
          <t>Diarrhea &amp; Constipation</t>
        </is>
      </c>
      <c r="N77" s="165" t="inlineStr">
        <is>
          <t>Clinic</t>
        </is>
      </c>
      <c r="O77" s="166" t="inlineStr">
        <is>
          <t>ข้อ 1.1 Mock GI RxCU84</t>
        </is>
      </c>
      <c r="P77" s="165" t="inlineStr">
        <is>
          <t>ข้อสอบจำลอง</t>
        </is>
      </c>
      <c r="Q77" s="165" t="inlineStr">
        <is>
          <t>Mock RxCU84</t>
        </is>
      </c>
      <c r="R77" s="165" t="inlineStr"/>
    </row>
    <row r="78" ht="24" customHeight="1" s="49">
      <c r="A78" s="167" t="n">
        <v>76</v>
      </c>
      <c r="B78" s="166" t="inlineStr">
        <is>
          <t>ผู้ป่วยอายุ 25 ปี ไม่มีประวัติแพ้ยา และไม่มีโรคประจำตัว ได้รับการวินิจฉัยว่าเป็น Traveler’s Diarrhea จึงได้รับยาจากคลินิกปฐมภูมิดังต่อไปนี้
Rx
Levofloxacin 500 mg 1x1 po ac เช้า for 3 days 3 tablets
ORS po prn จิบตลอดทั้งวัน 15 sachets
Ondansetron 4 mg 1x1 po ac prn 3 tablets
Activated Charcoal Capsule 2x1 po hs 6 tablets
คำถาม: จากรายการยาที่ผู้ป่วยได้รับ ผู้ป่วยมีข้อสงสัยว่า "ทำไมต้องจิบผงเกลือแร่ ORS ที่จัดให้โดยเภสัชกร และสามารถดื่มน้ำเกลือแร่ออกกำลังกายหรือน้ำอัดลมทดแทนเพื่อความอร่อยและทานง่ายกว่าได้หรือไม่" อยากทราบว่าใครสามารถอธิบายเหตุผลได้อย่างถูกต้องที่สุด?</t>
        </is>
      </c>
      <c r="C78" s="166" t="inlineStr"/>
      <c r="D78" s="166" t="inlineStr">
        <is>
          <t>ซาคากุจิ โอริ กล่าวว่า “สามารถดื่มทดแทนกันได้ เนื่องจากเครื่องดื่มทั้งสองชนิดมีปริมาณเกลือแร่และพลังงานสูง จึงช่วยชดเชยสารอาหารและน้ำที่สูญเสียไปได้ดีกว่า”</t>
        </is>
      </c>
      <c r="E78" s="166" t="inlineStr">
        <is>
          <t>ฟุคุฮาระ ทามอน กล่าวว่า “ห้ามดื่มทดแทนอย่างเด็ดขาด เนื่องจากเครื่องดื่มเหล่านั้นมีน้ำตาลสูง ซึ่งจะดึงน้ำเข้ามาในทางเดินอาหารมากขึ้นและยิ่งกระตุ้นการถ่ายเหลว”</t>
        </is>
      </c>
      <c r="F78" s="166" t="inlineStr">
        <is>
          <t>อิชิบาชิ นัตสึกิ กล่าวว่า “ห้ามดื่มทดแทนอย่างเด็ดขาด เนื่องจากตัวยาปฏิชีวนะจะเข้าไปทำปฏิกิริยากับน้ำอัดลมโดยตรง ส่งผลให้เกิดพิษต่อตับและไตอย่างรุนแรงได้”</t>
        </is>
      </c>
      <c r="G78" s="166" t="inlineStr">
        <is>
          <t>ทาจิบานะ เคย์โตะ กล่าวว่า “สามารถดื่มทดแทนกันได้ แต่จำเป็นต้องนำมาผสมกับน้ำต้มสุกเพิ่มอีกหนึ่งเท่าตัวก่อน เพื่อลดความเข้มข้นของกรดไม่ให้ระคายเคืองกระเพาะ”</t>
        </is>
      </c>
      <c r="H78" s="166" t="inlineStr">
        <is>
          <t>ไค รินทาโร่ กล่าวว่า “ห้ามดื่มทดแทนอย่างเด็ดขาด เนื่องจากแก๊สจากน้ำอัดลมจะทำให้ท้องอืดอย่างรุนแรง อาจส่งผลกระทบต่อความถี่ในการขับถ่ายของผู้ป่วย”</t>
        </is>
      </c>
      <c r="I78" s="167" t="inlineStr">
        <is>
          <t>2</t>
        </is>
      </c>
      <c r="J78" s="166" t="inlineStr">
        <is>
          <t>✅ คำตอบที่ถูกต้อง: ข้อ ข. ฟุคุฮาระ ทามอน กล่าวว่า “ห้ามดื่มทดแทนอย่างเด็ดขาด เนื่องจากเครื่องดื่มเหล่านั้นมีน้ำตาลสูง ซึ่งจะดึงน้ำเข้ามาในทางเดินอาหารมากขึ้นและยิ่งกระตุ้นการถ่ายเหลว”
💡 Background:
การรักษาโรคติดเชื้อแบคทีเรีย (Diarrhea &amp; Constipation) ต้องเลือก antibiotic ที่ครอบคลุม likely pathogens และมี PK/PD profile เหมาะสมกับตำแหน่งการติดเชื้อ
🎯 ทำไมข้อนี้ถึงถูก:
ฟุคุฮาระ ทามอน กล่าวว่า “ห้ามดื่มทดแทนอย่างเด็ดขาด เนื่องจากเครื่องดื่มเหล่านั้นมีน้ำตาลสูง ซึ่งจะดึงน้ำเข้ามาในทางเดินอาหารมากขึ้นและยิ่งกระตุ้นการถ่ายเหลว” เกลือแร่สำหรับอาการท้องเสีย (Oral Rehydration Salts: ORS) ถูกออกแบบมาให้มีสัดส่วนของ Glucose และ Sodium ที่เหมาะสม (Hypotonic/Osmolarity ~245 mOsm/L) เพื่อส่งเสริมการดูดซึมน้ำและเกลือแร่ผ่านทาง SGLT-1 transporter ที่เยื่อบุลำไส้ ขณะที่เครื่องดื่มเกลือแร่ออกกำลังกาย (Sport drinks) หรือน้ำอัดลมมีปริมาณน้ำตาล (Carbohydrate) สูงมากและเป็น Hypertonic solution จะก่อให้เกิด Osmotic effect ดึงน้ำจากกระแสเลือดและเนื้อเยื่อเข้าสู่โพรงลำไส้ ส่งผลกระตุ้นให้ลำไส้บีบตัวและเกิดอาการถ่ายเหลวรุนแรงขึ้น (Osmotic diarrhea)
🔍 ข้ออื่นผิดเพราะอะไร:
• ข้อ ก. (ซาคากุจิ โอริ กล่าวว่า “สามารถดื่มทดแทนกันได้ เนื่องจากเครื่องดื่มทั้งสองชนิดมีปริมาณเกลือแร่และพลังงานสูง จึงช่วยชดเชยสารอาหารและน้ำที่สูญเสียไปได้ดีกว่า”): เครื่องดื่มเกลือแร่ออกกำลังกายและน้ำอัดลมมีน้ำตาลซูโครสสูงมากและมี Osmolarity สูง (Hypertonic) ซึ่งจะดึงน้ำเข้าสู่โพรงลำไส้ผ่านกลไก Osmosis ทำให้ถ่ายเหลวรุนแรงขึ้น ไม่สามารถชดเชยน้ำและอิเล็กโทรไลต์ในภาวะท้องเสียได้ถูกต้อง
• ข้อ ค. (อิชิบาชิ นัตสึกิ กล่าวว่า “ห้ามดื่มทดแทนอย่างเด็ดขาด เนื่องจากตัวยาปฏิชีวนะจะเข้าไปทำปฏิกิริยากับน้ำอัดลมโดยตรง ส่งผลให้เกิดพิษต่อตับและไตอย่างรุนแรงได้”): ยา Levofloxacin ไม่ได้ทำปฏิกิริยาเคมีโดยตรงกับน้ำอัดลมจนเกิดสารพิษทำลายตับหรือไต แต่เหตุผลหลักที่ห้ามดื่มคือปริมาณน้ำตาลสูงจะกระตุ้น Osmotic diarrhea
• ข้อ ง. (ทาจิบานะ เคย์โตะ กล่าวว่า “สามารถดื่มทดแทนกันได้ แต่จำเป็นต้องนำมาผสมกับน้ำต้มสุกเพิ่มอีกหนึ่งเท่าตัวก่อน เพื่อลดความเข้มข้นของกรดไม่ให้ระคายเคืองกระเพาะ”): การนำน้ำอัดลมมาเจือจางด้วยน้ำต้มสุกไม่สามารถปรับสมดุลสัดส่วนของโซเดียมและกลูโคสให้เหมาะสมต่อการดูดซึมผ่านตัวขนส่ง SGLT-1 ที่เยื่อบุลำไส้ได้เหมือนสูตรมาตรฐานของ ORS
• ข้อ จ. (ไค รินทาโร่ กล่าวว่า “ห้ามดื่มทดแทนอย่างเด็ดขาด เนื่องจากแก๊สจากน้ำอัดลมจะทำให้ท้องอืดอย่างรุนแรง อาจส่งผลกระทบต่อความถี่ในการขับถ่ายของผู้ป่วย”): แก๊สคาร์บอนไดออกไซด์ในน้ำอัดลมอาจทำให้แน่นท้อง แต่ไม่ใช่เหตุผลหลักทางสรีรวิทยาและพยาธิสภาพ โดยอันตรายหลักมาจากน้ำตาลเข้มข้นที่ดึงน้ำเข้าสู่ลำไส้จนเกิด Osmotic diarrhea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Direct Compression vs Granulation: Direct Compression เหมาะสำหรับตัวยาที่ทนความร้อนและความชื้นไม่ได้และไหลดี; Wet Granulation ให้ความสม่ำเสมอของตัวยาสูงสุด
• Excipient Classification: Diluent (Lactose, MCC), Binder (PVP, Starch paste), Disintegrant (SSG, Croscarmellose), Lubricant (Magnesium stearate 0.5-1%)
• Lubricant Overmixing: การผสม Magnesium stearate นานเกินไปทำให้เกิด hydrophobic film คลุมผงยา ส่งผลให้เม็ดยาแตกตัวช้าลงและ dissolution ลดลง</t>
        </is>
      </c>
      <c r="K78" s="166" t="inlineStr"/>
      <c r="L78" s="166" t="inlineStr">
        <is>
          <t>Gastrointestinal</t>
        </is>
      </c>
      <c r="M78" s="166" t="inlineStr">
        <is>
          <t>Diarrhea &amp; Constipation</t>
        </is>
      </c>
      <c r="N78" s="165" t="inlineStr">
        <is>
          <t>Clinic</t>
        </is>
      </c>
      <c r="O78" s="166" t="inlineStr">
        <is>
          <t>ข้อ 1.2 Mock GI RxCU84</t>
        </is>
      </c>
      <c r="P78" s="165" t="inlineStr">
        <is>
          <t>ข้อสอบจำลอง</t>
        </is>
      </c>
      <c r="Q78" s="165" t="inlineStr">
        <is>
          <t>Mock RxCU84</t>
        </is>
      </c>
      <c r="R78" s="165" t="inlineStr"/>
    </row>
    <row r="79" ht="24" customHeight="1" s="49">
      <c r="A79" s="167" t="n">
        <v>77</v>
      </c>
      <c r="B79" s="166" t="inlineStr">
        <is>
          <t>ผู้ป่วยอายุ 25 ปี ไม่มีประวัติแพ้ยา และไม่มีโรคประจำตัว ได้รับการวินิจฉัยว่าเป็น Traveler’s Diarrhea จึงได้รับยาจากคลินิกปฐมภูมิดังต่อไปนี้
Rx
Levofloxacin 500 mg 1x1 po ac เช้า for 3 days 3 tablets
ORS po prn จิบตลอดทั้งวัน 15 sachets
Ondansetron 4 mg 1x1 po ac prn 3 tablets
Activated Charcoal Capsule 2x1 po hs 6 tablets
คำถาม: ยาในข้อสั่งใช้คู่ใดในผู้ป่วยรายนี้ที่มีความเสี่ยงในการทำให้เกิดภาวะคลื่นไฟฟ้าหัวใจช่วง QT ยาวขึ้น (QTc prolongation) และเสี่ยงต่อการเกิดการเต้นของหัวใจที่ผิดปกติรุนแรง (Torsades de Pointes) ที่ต้องระมัดระวังเป็นพิเศษ?</t>
        </is>
      </c>
      <c r="C79" s="166" t="inlineStr"/>
      <c r="D79" s="166" t="inlineStr">
        <is>
          <t>Levofloxacin และ ORS</t>
        </is>
      </c>
      <c r="E79" s="166" t="inlineStr">
        <is>
          <t>Ondansetron และ Activated Charcoal</t>
        </is>
      </c>
      <c r="F79" s="166" t="inlineStr">
        <is>
          <t>Levofloxacin และ Ondansetron</t>
        </is>
      </c>
      <c r="G79" s="166" t="inlineStr">
        <is>
          <t>Activated Charcoal และ ORS</t>
        </is>
      </c>
      <c r="H79" s="166" t="inlineStr">
        <is>
          <t>Levofloxacin และ Activated Charcoal</t>
        </is>
      </c>
      <c r="I79" s="167" t="inlineStr">
        <is>
          <t>3</t>
        </is>
      </c>
      <c r="J79" s="166" t="inlineStr">
        <is>
          <t>✅ คำตอบที่ถูกต้อง: ข้อ ค. Levofloxacin และ Ondansetron
💡 Background:
การรักษาโรคติดเชื้อแบคทีเรีย (Diarrhea &amp; Constipation) ต้องเลือก antibiotic ที่ครอบคลุม likely pathogens และมี PK/PD profile เหมาะสมกับตำแหน่งการติดเชื้อ
🎯 ทำไมข้อนี้ถึงถูก:
Levofloxacin และ Ondansetron ทั้งยาปฏิชีวนะกลุ่ม Fluoroquinolones (เช่น Levofloxacin) และยาต้านอาเจียนกลุ่ม 5-HT3 receptor antagonists (เช่น Ondansetron) ต่างมีฤทธิ์ยับยั้งช่องโพแทสเซียม hERG / IKr cardiac potassium channels ซึ่งรบกวนกระบวนการ Repolarization ของกล้ามเนื้อหัวใจ ส่งผลให้คลื่นไฟฟ้าหัวใจช่วง QT ยาวขึ้น (QTc prolongation) การใช้ยาร่วมกันทั้งสองตัวจึงมีผลเสริมฤทธิ์ (Synergistic effect) เพิ่มความเสี่ยงต่อการเกิดภาวะหัวใจเต้นผิดจังหวะชนิดอันตรายถึงแก่ชีวิต (Torsades de Pointes: TdP)
🔍 ข้ออื่นผิดเพราะอะไร:
• ข้อ ก. (Levofloxacin และ ORS): ORS เป็นสารละลายเกลือแร่และน้ำตาลที่ช่วยคืนสารน้ำในร่างกาย ไม่มีฤทธิ์ขัดขวางช่องโพแทสเซียม hERG ในหัวใจ จึงไม่มีความเสี่ยงทำให้เกิด QTc prolongation
• ข้อ ข. (Ondansetron และ Activated Charcoal): Activated Charcoal ออกฤทธิ์ดูดซับสารพิษในทางเดินอาหารและไม่ถูกดูดซึมเข้าสู่กระแสเลือด จึงไม่มีผลต่อระยะเวลาคลื่นไฟฟ้าหัวใจ QT interval
• ข้อ ง. (Activated Charcoal และ ORS): ทั้ง Activated Charcoal และ ORS ไม่ถูกดูดซึมส่งผลต่อระบบการนำกระแสประสาทของหัวใจ จึงไม่มีความเสี่ยงต่อการเกิดคลื่นหัวใจเต้นผิดจังหวะ Torsades de Pointes
• ข้อ จ. (Levofloxacin และ Activated Charcoal): Activated Charcoal ไม่มีผลทางไฟฟ้าต่อหัวใจ แม้ว่าการกินร่วมกับ Levofloxacin จะลดการดูดซึมของยาฆ่าเชื้อผ่านการดูดซับ แต่ไม่ได้เพิ่มความเสี่ยงต่อ QTc prolongation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Direct Compression vs Granulation: Direct Compression เหมาะสำหรับตัวยาที่ทนความร้อนและความชื้นไม่ได้และไหลดี; Wet Granulation ให้ความสม่ำเสมอของตัวยาสูงสุด
• Excipient Classification: Diluent (Lactose, MCC), Binder (PVP, Starch paste), Disintegrant (SSG, Croscarmellose), Lubricant (Magnesium stearate 0.5-1%)
• Lubricant Overmixing: การผสม Magnesium stearate นานเกินไปทำให้เกิด hydrophobic film คลุมผงยา ส่งผลให้เม็ดยาแตกตัวช้าลงและ dissolution ลดลง</t>
        </is>
      </c>
      <c r="K79" s="166" t="inlineStr"/>
      <c r="L79" s="166" t="inlineStr">
        <is>
          <t>Gastrointestinal</t>
        </is>
      </c>
      <c r="M79" s="166" t="inlineStr">
        <is>
          <t>Diarrhea &amp; Constipation</t>
        </is>
      </c>
      <c r="N79" s="165" t="inlineStr">
        <is>
          <t>Clinic</t>
        </is>
      </c>
      <c r="O79" s="166" t="inlineStr">
        <is>
          <t>ข้อ 1.3 Mock GI RxCU84</t>
        </is>
      </c>
      <c r="P79" s="165" t="inlineStr">
        <is>
          <t>ข้อสอบจำลอง</t>
        </is>
      </c>
      <c r="Q79" s="165" t="inlineStr">
        <is>
          <t>Mock RxCU84</t>
        </is>
      </c>
      <c r="R79" s="165" t="inlineStr"/>
    </row>
    <row r="80" ht="24" customHeight="1" s="49">
      <c r="A80" s="167" t="n">
        <v>78</v>
      </c>
      <c r="B80" s="166" t="inlineStr">
        <is>
          <t>ผู้ป่วยอายุ 25 ปี ไม่มีประวัติแพ้ยา และไม่มีโรคประจำตัว ได้รับการวินิจฉัยว่าเป็น Traveler’s Diarrhea จึงได้รับยาจากคลินิกปฐมภูมิดังต่อไปนี้
Rx
Levofloxacin 500 mg 1x1 po ac เช้า for 3 days 3 tablets
ORS po prn จิบตลอดทั้งวัน 15 sachets
Ondansetron 4 mg 1x1 po ac prn 3 tablets
Activated Charcoal Capsule 2x1 po hs 6 tablets
คำถาม: หากตรวจพบในภายหลังว่าผู้ป่วยรายนี้ตั้งครรภ์ได้ประมาณ 10 สัปดาห์ (ไตรมาสแรก) ข้อใดคือการปรับเปลี่ยนการรักษาโรค Traveler's Diarrhea ที่มีความปลอดภัยและเหมาะสมที่สุดตามมาตรฐานทางคลินิก?</t>
        </is>
      </c>
      <c r="C80" s="166" t="inlineStr"/>
      <c r="D80" s="166" t="inlineStr">
        <is>
          <t>เปลี่ยน Levofloxacin เป็น Norfloxacin 400 mg รับประทานวันละ 2 ครั้ง นาน 3 วัน</t>
        </is>
      </c>
      <c r="E80" s="166" t="inlineStr">
        <is>
          <t>เปลี่ยน Levofloxacin เป็น Azithromycin 1,000 mg รับประทานครั้งเดียว หรือ 500 mg วันละครั้ง นาน 3 วัน</t>
        </is>
      </c>
      <c r="F80" s="166" t="inlineStr">
        <is>
          <t>เปลี่ยน Levofloxacin เป็น Doxycycline 100 mg รับประทานวันละ 2 ครั้ง นาน 3 วัน</t>
        </is>
      </c>
      <c r="G80" s="166" t="inlineStr">
        <is>
          <t>คงการใช้ Levofloxacin ไว้ตามเดิม เนื่องจากยามีความปลอดภัยสูงในหญิงตั้งครรภ์ทุกไตรมาส</t>
        </is>
      </c>
      <c r="H80" s="166" t="inlineStr">
        <is>
          <t>เปลี่ยน Levofloxacin เป็น Ciprofloxacin 500 mg รับประทานวันละ 2 ครั้ง นาน 3 วัน</t>
        </is>
      </c>
      <c r="I80" s="167" t="inlineStr">
        <is>
          <t>2</t>
        </is>
      </c>
      <c r="J80" s="166" t="inlineStr">
        <is>
          <t>✅ คำตอบที่ถูกต้อง: ข้อ ข. เปลี่ยน Levofloxacin เป็น Azithromycin 1,000 mg รับประทานครั้งเดียว หรือ 500 mg วันละครั้ง นาน 3 วัน
💡 Background:
การรักษาโรคติดเชื้อแบคทีเรีย (Diarrhea &amp; Constipation) ต้องเลือก antibiotic ที่ครอบคลุม likely pathogens และมี PK/PD profile เหมาะสมกับตำแหน่งการติดเชื้อ
🎯 ทำไมข้อนี้ถึงถูก:
เปลี่ยน Levofloxacin เป็น Azithromycin 1,000 mg รับประทานครั้งเดียว หรือ 500 mg วันละครั้ง นาน 3 วัน ยากลุ่ม Fluoroquinolones (เช่น Levofloxacin, Ciprofloxacin, Norfloxacin) มี contraindication ในสตรีมีครรภ์เนื่องจากมีความเสี่ยงต่อ Cartilage toxicity และ Arthropathy ในทารก ส่วน Doxycycline ขัดขวางการสร้างกระดูกและทำให้ฟันมีสีคล้ำถาวร (Tooth discoloration) ตาม
🔍 ข้ออื่นผิดเพราะอะไร:
• ข้อ ก. (เปลี่ยน Levofloxacin เป็น Norfloxacin 400 mg รับประทานวันละ 2 ครั้ง นาน 3 วัน): เป็น Respiratory Fluoroquinolone ครอบคลุมทั้ง Streptococcus pneumoniae, atypicals และ Pseudomonas aeruginosa ใช้รักษา CAP, complicated UTI
• ข้อ ค. (เปลี่ยน Levofloxacin เป็น Doxycycline 100 mg รับประทานวันละ 2 ครั้ง นาน 3 วัน): เป็น Respiratory Fluoroquinolone ครอบคลุมทั้ง Streptococcus pneumoniae, atypicals และ Pseudomonas aeruginosa ใช้รักษา CAP, complicated UTI
• ข้อ ง. (คงการใช้ Levofloxacin ไว้ตามเดิม เนื่องจากยามีความปลอดภัยสูงในหญิงตั้งครรภ์ทุกไตรมาส): เป็น Respiratory Fluoroquinolone ครอบคลุมทั้ง Streptococcus pneumoniae, atypicals และ Pseudomonas aeruginosa ใช้รักษา CAP, complicated UTI
• ข้อ จ. (เปลี่ยน Levofloxacin เป็น Ciprofloxacin 500 mg รับประทานวันละ 2 ครั้ง นาน 3 วัน): เป็น Fluoroquinolone เด่นต่อ Gram-negative รวมทั้ง Pseudomonas aeruginosa แต่มี black box warning เรื่อง tendon rupture, QT prolongation, aortic aneurysm และ dysglycemia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Direct Compression vs Granulation: Direct Compression เหมาะสำหรับตัวยาที่ทนความร้อนและความชื้นไม่ได้และไหลดี; Wet Granulation ให้ความสม่ำเสมอของตัวยาสูงสุด
• Excipient Classification: Diluent (Lactose, MCC), Binder (PVP, Starch paste), Disintegrant (SSG, Croscarmellose), Lubricant (Magnesium stearate 0.5-1%)
• Lubricant Overmixing: การผสม Magnesium stearate นานเกินไปทำให้เกิด hydrophobic film คลุมผงยา ส่งผลให้เม็ดยาแตกตัวช้าลงและ dissolution ลดลง</t>
        </is>
      </c>
      <c r="K80" s="166" t="inlineStr"/>
      <c r="L80" s="166" t="inlineStr">
        <is>
          <t>Gastrointestinal</t>
        </is>
      </c>
      <c r="M80" s="166" t="inlineStr">
        <is>
          <t>Diarrhea &amp; Constipation</t>
        </is>
      </c>
      <c r="N80" s="165" t="inlineStr">
        <is>
          <t>Clinic</t>
        </is>
      </c>
      <c r="O80" s="166" t="inlineStr">
        <is>
          <t>ข้อ 1.4 Mock GI RxCU84</t>
        </is>
      </c>
      <c r="P80" s="165" t="inlineStr">
        <is>
          <t>ข้อสอบจำลอง</t>
        </is>
      </c>
      <c r="Q80" s="165" t="inlineStr">
        <is>
          <t>Mock RxCU84</t>
        </is>
      </c>
      <c r="R80" s="165" t="inlineStr"/>
    </row>
    <row r="81" ht="24" customHeight="1" s="49">
      <c r="A81" s="167" t="n">
        <v>79</v>
      </c>
      <c r="B81" s="166" t="inlineStr">
        <is>
          <t>ผู้ป่วยหญิงอายุ 30 ปี มีอาการถ่ายเหลวเป็นน้ำมา 1 วัน ถ่ายประมาณ 6 ครั้ง ไม่มีมูกเลือด ไม่มีไข้ ไม่มีอาการปวดท้องรุนแรง ไม่มีอาเจียน อ่อนเพลียเล็กน้อย แต่ยังดื่มน้ำได้ มีอาการปวดเกร็งหน้าท้อง รับประทานอาหารร้านอาหารตามสั่งก่อนเริ่มมีอาการ 1 วัน วันนี้มาที่ร้านยาเพื่อขอซื้อ Amoxicillin 875 mg/Clavulanate 125 mg เนื่องจากเชื่อว่าจะช่วยรักษาอาการท้องเสียได้
คำถาม: ข้อใดประเมินความจำเป็นและความเหมาะสมในการใช้ยาปฏิชีวนะสำหรับอาการท้องเสียของผู้ป่วยรายนี้ได้ถูกต้องที่สุด?</t>
        </is>
      </c>
      <c r="C81" s="166" t="inlineStr"/>
      <c r="D81" s="166" t="inlineStr">
        <is>
          <t>เหมาะสม เนื่องจากผู้ป่วยถ่ายบ่อยถึง 6 ครั้ง บ่งชี้ว่าร่างกายได้รับการติดเชื้อแบคทีเรียรุนแรง</t>
        </is>
      </c>
      <c r="E81" s="166" t="inlineStr">
        <is>
          <t>ไม่เหมาะสม เนื่องจากผู้ป่วยมีอาการของ Non-inflammatory (watery) diarrhea ซึ่งส่วนใหญ่หายได้เอง ยาปฏิชีวนะไม่มีบทบาทในการรักษาและอาจก่อให้เกิดอันตรายจากการใช้ยาโดยไม่จำเป็น</t>
        </is>
      </c>
      <c r="F81" s="166" t="inlineStr">
        <is>
          <t>เหมาะสม แต่ควรเปลี่ยนเป็นกลุ่ม Fluoroquinolones เช่น Norfloxacin เนื่องจากมีสเปกตรัมแคบกว่า</t>
        </is>
      </c>
      <c r="G81" s="166" t="inlineStr">
        <is>
          <t>เหมาะสม เนื่องจากยา Amoxicillin/Clavulanate ช่วยลดการหลั่งสารน้ำในเยื่อบุลำไส้ได้ดี</t>
        </is>
      </c>
      <c r="H81" s="166" t="inlineStr">
        <is>
          <t>ไม่เหมาะสม เนื่องจากยา Amoxicillin/Clavulanate สามารถผ่านรกไปทำอันตรายต่อทารกในครรภ์ได้อย่างรุนแรง (FDA Category X)</t>
        </is>
      </c>
      <c r="I81" s="167" t="inlineStr">
        <is>
          <t>2</t>
        </is>
      </c>
      <c r="J81" s="166" t="inlineStr">
        <is>
          <t>✅ คำตอบที่ถูกต้อง: ข้อ ข. ไม่เหมาะสม เนื่องจากผู้ป่วยมีอาการของ Non-inflammatory (watery) diarrhea ซึ่งส่วนใหญ่หายได้เอง ยาปฏิชีวนะไม่มีบทบาทในการรักษาและอาจก่อให้เกิดอันตรายจากการใช้ยาโดยไม่จำเป็น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ไม่เหมาะสม เนื่องจากผู้ป่วยมีอาการของ Non-inflammatory (watery) diarrhea ซึ่งส่วนใหญ่หายได้เอง ยาปฏิชีวนะไม่มีบทบาทในการรักษาและอาจก่อให้เกิดอันตรายจากการใช้ยาโดยไม่จำเป็น ผู้ป่วยไม่มีไข้ อุจจาระไม่มีมูกเลือด และไม่มีภาวะขาดน้ำรุนแรง เข้าได้กับภาวะ Non-inflammatory (Watery) diarrhea หรือภาวะอาหารเป็นพิษจาก Enterotoxin/Viral gastroenteritis ซึ่งเป็นภาวะที่หายได้เอง (Self-limiting) การรักษาหลักคือการชดเชยสารน้ำและเกลือแร่ (Rehydration) ไม่มีความจำเป็นต้องใช้ยาปฏิชีวนะ การใช้ Amoxicillin/Clavulanate ไม่ช่วยให้อาการหายเร็วขึ้น อีกทั้งยังเพิ่มความเสี่ยงเชื้อดื้อยาและผลข้างเคียงจากยา
🔍 ข้ออื่นผิดเพราะอะไร:
• ข้อ ก. (เหมาะสม เนื่องจากผู้ป่วยถ่ายบ่อยถึง 6 ครั้ง บ่งชี้ว่าร่างกายได้รับการติดเชื้อแบคทีเรียรุนแรง): จำนวนครั้งของการถ่ายเหลวเพียงอย่างเดียวไม่ได้เป็นข้อบ่งชี้ว่าเกิดจากเชื้อแบคทีเรียรุนแรง หากไม่มีไข้สูงและไม่มีอุจจาระมูกเลือด มักเกิดจากสารพิษของแบคทีเรียหรือไวรัสซึ่งหายได้เอง
• ข้อ ค. (เหมาะสม แต่ควรเปลี่ยนเป็นกลุ่ม Fluoroquinolones เช่น Norfloxacin เนื่องจากมีสเปกตรัมแคบกว่า): Norfloxacin เป็นยาต้านจุลชีพที่มีขอบเขตการฆ่าเชื้อแบคทีเรีย ไม่ใช่สเปกตรัมแคบ และไม่มีข้อบ่งใช้ใน watery diarrhea ที่ไม่มีไข้และไม่มีมูกเลือด เนื่องจากเพิ่มความเสี่ยงการเกิดเชื้อดื้อยา
• ข้อ ง. (เหมาะสม เนื่องจากยา Amoxicillin/Clavulanate ช่วยลดการหลั่งสารน้ำในเยื่อบุลำไส้ได้ดี): Amoxicillin/Clavulanate เป็นยาฆ่าเชื้อแบคทีเรีย ไม่มีฤทธิ์ลดการหลั่งสารน้ำในเยื่อบุลำไส้ ในทางกลับกัน Clavulanate ยังมีฤทธิ์กระตุ้นการบีบตัวของลำไส้ทำให้ถ่ายเหลวมากขึ้น
• ข้อ จ. (ไม่เหมาะสม เนื่องจากยา Amoxicillin/Clavulanate สามารถผ่านรกไปทำอันตรายต่อทารกในครรภ์ได้อย่างรุนแรง (FDA Category X)): Amoxicillin/Clavulanate จัดอยู่ในกลุ่มความปลอดภัยในสตรีมีครรภ์ US FDA Pregnancy Category B ไม่ใช่ Category X และข้อห้ามใช้ในรายนี้เกิดจากการขาดข้อบ่งชี้ทางคลินิก ไม่ใช่เพราะการตั้งครรภ์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1" s="166" t="inlineStr"/>
      <c r="L81" s="166" t="inlineStr">
        <is>
          <t>Gastrointestinal</t>
        </is>
      </c>
      <c r="M81" s="166" t="inlineStr">
        <is>
          <t>Nausea and vomiting</t>
        </is>
      </c>
      <c r="N81" s="165" t="inlineStr">
        <is>
          <t>Clinic</t>
        </is>
      </c>
      <c r="O81" s="166" t="inlineStr">
        <is>
          <t>ข้อ 2.1 Mock GI RxCU84</t>
        </is>
      </c>
      <c r="P81" s="165" t="inlineStr">
        <is>
          <t>ข้อสอบจำลอง</t>
        </is>
      </c>
      <c r="Q81" s="165" t="inlineStr">
        <is>
          <t>Mock RxCU84</t>
        </is>
      </c>
      <c r="R81" s="165" t="inlineStr"/>
    </row>
    <row r="82" ht="24" customHeight="1" s="49">
      <c r="A82" s="167" t="n">
        <v>80</v>
      </c>
      <c r="B82" s="166" t="inlineStr">
        <is>
          <t>ผู้ป่วยหญิงอายุ 30 ปี มีอาการถ่ายเหลวเป็นน้ำมา 1 วัน ถ่ายประมาณ 6 ครั้ง ไม่มีมูกเลือด ไม่มีไข้ ไม่มีอาการปวดท้องรุนแรง ไม่มีอาเจียน อ่อนเพลียเล็กน้อย แต่ยังดื่มน้ำได้ มีอาการปวดเกร็งหน้าท้อง รับประทานอาหารร้านอาหารตามสั่งก่อนเริ่มมีอาการ 1 วัน วันนี้มาที่ร้านยาเพื่อขอซื้อ Amoxicillin 875 mg/Clavulanate 125 mg เนื่องจากเชื่อว่าจะช่วยรักษาอาการท้องเสียได้
คำถาม: หากผู้ป่วยรายนี้ยืนกรานจะรับประทานยาปฏิชีวนะ Amoxicillin/Clavulanate (Co-amoxiclav) ยาดังกล่าวจะส่งผลต่อพยาธิสภาพทางระบบทางเดินอาหารและอาการท้องเสียเดิมอย่างไร?</t>
        </is>
      </c>
      <c r="C82" s="166" t="inlineStr"/>
      <c r="D82" s="166" t="inlineStr">
        <is>
          <t>ตัวยา Clavulanate จะเร่งกระบวนการทำลายเยื่อบุกระเพาะอาหารโดยตรง เกิดแผลในกระเพาะอาหารฉับพลัน</t>
        </is>
      </c>
      <c r="E82" s="166" t="inlineStr">
        <is>
          <t>ยาจะทำให้เกิดการยับยั้งการหลั่งน้ำย่อยจากตับอ่อน ส่งผลให้มีไขมันปนในอุจจาระเพิ่มขึ้น</t>
        </is>
      </c>
      <c r="F82" s="166" t="inlineStr">
        <is>
          <t>ยาอาจเหนี่ยวนำให้เกิดอาการท้องเสียรุนแรงขึ้น (Clavulanate-induced diarrhea) จากฤทธิ์กระตุ้นการบีบตัวของลำไส้ (hypermotility) และผลจากความเข้มข้นของยาในลำไส้ใหญ่</t>
        </is>
      </c>
      <c r="G82" s="166" t="inlineStr">
        <is>
          <t>ยาปฏิชีวนะจะทำให้ทางเดินอาหารแห้งตัวและเกิดอาการท้องผูกสลับท้องเสียอย่างรุนแรง</t>
        </is>
      </c>
      <c r="H82" s="166" t="inlineStr">
        <is>
          <t>ตัวยา Amoxicillin จะออกฤทธิ์ขัดขวางการดูดซึมโซเดียมและน้ำกลับที่ไตโดยตรง</t>
        </is>
      </c>
      <c r="I82" s="167" t="inlineStr">
        <is>
          <t>3</t>
        </is>
      </c>
      <c r="J82" s="166" t="inlineStr">
        <is>
          <t>✅ คำตอบที่ถูกต้อง: ข้อ ค. ยาอาจเหนี่ยวนำให้เกิดอาการท้องเสียรุนแรงขึ้น (Clavulanate-induced diarrhea) จากฤทธิ์กระตุ้นการบีบตัวของลำไส้ (hypermotility) และผลจากความเข้มข้นของยาในลำไส้ใหญ่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ยาอาจเหนี่ยวนำให้เกิดอาการท้องเสียรุนแรงขึ้น (Clavulanate-induced diarrhea) จากฤทธิ์กระตุ้นการบีบตัวของลำไส้ (hypermotility) และผลจากความเข้มข้นของยาในลำไส้ใหญ่ ยาผสม Co-amoxiclav มี ADR ทางเดินอาหารที่พบบ่อยมากคืออาการท้องเสีย โดย Clavulanic acid มีคุณสมบัติกระตุ้นการเคลื่อนไหวและการบีบตัวของทางเดินอาหาร (Gastrointestinal hypermotility) โดยตรง และรบกวนสมดุลจุลชีพปกติในลำไส้ การรับประทานยานี้ในขณะที่ผู้ป่วยกำลังท้องเสียอยู่เดิม จึงทำให้อาการถ่ายเหลวแย่ลงอย่างมีนัยสำคัญ
🔍 ข้ออื่นผิดเพราะอะไร:
• ข้อ ก. (ตัวยา Clavulanate จะเร่งกระบวนการทำลายเยื่อบุกระเพาะอาหารโดยตรง เกิดแผลในกระเพาะอาหารฉับพลัน): Clavulanate ไม่ได้มีฤทธิ์กัดกร่อนหรือทำลายเยื่อบุกระเพาะอาหารโดยตรงจนเกิดแผลเฉียบพลัน แต่ออกฤทธิ์กระตุ้นการบีบรูดของลำไส้เล็กและลำไส้ใหญ่
• ข้อ ข. (ยาจะทำให้เกิดการยับยั้งการหลั่งน้ำย่อยจากตับอ่อน ส่งผลให้มีไขมันปนในอุจจาระเพิ่มขึ้น): Co-amoxiclav ไม่มีผลยับยั้งการหลั่งน้ำย่อยจากตับอ่อนหรือทำให้เกิดภาวะไขมันปนในอุจจาระ (Steatorrhea) อาการถ่ายเหลวเกิดจากการบีบตัวของลำไส้ที่เพิ่มขึ้น
• ข้อ ง. (ยาปฏิชีวนะจะทำให้ทางเดินอาหารแห้งตัวและเกิดอาการท้องผูกสลับท้องเสียอย่างรุนแรง): ยาปฏิชีวนะกลุ่มเพนิซิลลินไม่ได้ทำให้เยื่อบุทางเดินอาหารแห้งตัวหรือเกิดอาการท้องผูกสลับท้องเสีย แต่ผลข้างเคียงเด่นชัดคือกระตุ้นการบีบตัวและรบกวนสมดุลจุลชีพจนถ่ายเหลว
• ข้อ จ. (ตัวยา Amoxicillin จะออกฤทธิ์ขัดขวางการดูดซึมโซเดียมและน้ำกลับที่ไตโดยตรง): Amoxicillin ขับออกทางไตผ่านกระบวนการกรองที่โกลเมอรูลัสและการหลั่งที่ท่อไต แต่ไม่ได้ออกฤทธิ์ขัดขวางการดูดกลับของโซเดียมและน้ำที่ท่อไตโดยตรง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2" s="166" t="inlineStr"/>
      <c r="L82" s="166" t="inlineStr">
        <is>
          <t>Gastrointestinal</t>
        </is>
      </c>
      <c r="M82" s="166" t="inlineStr">
        <is>
          <t>Nausea and vomiting</t>
        </is>
      </c>
      <c r="N82" s="165" t="inlineStr">
        <is>
          <t>Clinic</t>
        </is>
      </c>
      <c r="O82" s="166" t="inlineStr">
        <is>
          <t>ข้อ 2.2 Mock GI RxCU84</t>
        </is>
      </c>
      <c r="P82" s="165" t="inlineStr">
        <is>
          <t>ข้อสอบจำลอง</t>
        </is>
      </c>
      <c r="Q82" s="165" t="inlineStr">
        <is>
          <t>Mock RxCU84</t>
        </is>
      </c>
      <c r="R82" s="165" t="inlineStr"/>
    </row>
    <row r="83" ht="24" customHeight="1" s="49">
      <c r="A83" s="167" t="n">
        <v>81</v>
      </c>
      <c r="B83" s="166" t="inlineStr">
        <is>
          <t>ผู้ป่วยหญิงอายุ 30 ปี มีอาการถ่ายเหลวเป็นน้ำมา 1 วัน ถ่ายประมาณ 6 ครั้ง ไม่มีมูกเลือด ไม่มีไข้ ไม่มีอาการปวดท้องรุนแรง ไม่มีอาเจียน อ่อนเพลียเล็กน้อย แต่ยังดื่มน้ำได้ มีอาการปวดเกร็งหน้าท้อง รับประทานอาหารร้านอาหารตามสั่งก่อนเริ่มมีอาการ 1 วัน วันนี้มาที่ร้านยาเพื่อขอซื้อ Amoxicillin 875 mg/Clavulanate 125 mg เนื่องจากเชื่อว่าจะช่วยรักษาอาการท้องเสียได้
คำถาม: ผู้ป่วยแจ้งว่ามีอาการปวดเกร็งหน้าท้อง (Abdominal cramping) ค่อนข้างมากร่วมด้วย ยาบรรเทาอาการในข้อใดที่เภสัชกรควรจ่ายเพื่อบรรเทาอาการปวดเกร็งดังกล่าวได้ตรงตามกลไกและเหมาะสมที่สุด?</t>
        </is>
      </c>
      <c r="C83" s="166" t="inlineStr"/>
      <c r="D83" s="166" t="inlineStr">
        <is>
          <t>Loperamide 2 mg</t>
        </is>
      </c>
      <c r="E83" s="166" t="inlineStr">
        <is>
          <t>Ibuprofen 400 mg</t>
        </is>
      </c>
      <c r="F83" s="166" t="inlineStr">
        <is>
          <t>Hyoscine butylbromide 10 mg</t>
        </is>
      </c>
      <c r="G83" s="166" t="inlineStr">
        <is>
          <t>Omeprazole 20 mg</t>
        </is>
      </c>
      <c r="H83" s="166" t="inlineStr">
        <is>
          <t>Activated Charcoal 250 mg</t>
        </is>
      </c>
      <c r="I83" s="167" t="inlineStr">
        <is>
          <t>3</t>
        </is>
      </c>
      <c r="J83" s="166" t="inlineStr">
        <is>
          <t>✅ คำตอบที่ถูกต้อง: ข้อ ค. Hyoscine butylbromide 10 mg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Hyoscine butylbromide 10 mg อาการปวดเกร็งหน้าท้อง (Abdominal cramping) ในภาวะทางเดินอาหารอักเสบเกิดจากการหดเกร็งของกล้ามเนื้อเรียบผนังลำไส้ (Smooth muscle spasm) ยาที่ออกฤทธิ์ตรงจุดคือ Antispasmodics เช่น Hyoscine butylbromide (Buscopan) ซึ่งเป็น Muscarinic receptor antagonist ปิดกั้นการทำงานของ Parasympathetic nervous system ทำให้กล้ามเนื้อเรียบคลายตัว บรรเทาอาการปวดบีบได้อย่างมี efficacy
🔍 ข้ออื่นผิดเพราะอะไร:
• ข้อ ก. (Loperamide 2 mg): Loperamide เป็นยากลุ่ม Opioid agonist ที่ออกฤทธิ์ลดการเคลื่อนไหวของลำไส้ใหญ่เพื่อบรรเทาอาการถ่ายเหลว แต่ไม่มีฤทธิ์หลักในการคลายการบีบเกร็งของกล้ามเนื้อเรียบที่ทำให้ปวดท้อง
• ข้อ ข. (Ibuprofen 400 mg): Ibuprofen เป็นยาแก้ปวดกลุ่ม NSAID ที่ยับยั้งการสร้าง Prostaglandin มีผลระคายเคืองกระเพาะอาหารและลำไส้ ซึ่งอาจทำให้อาการปวดท้องและเยื่อบุทางเดินอาหารอักเสบแย่ลง
• ข้อ ง. (Omeprazole 20 mg): Omeprazole เป็นยายับยั้งการหลั่งกรดในกระเพาะอาหาร (PPI) ใช้รักษาโรคกรดไหลย้อนและแผลในกระเพาะอาหาร จึงไม่ตรงกับกลไกการปวดเกร็งลำไส้จากภาวะลำไส้อักเสบ
• ข้อ จ. (Activated Charcoal 250 mg): Activated Charcoal มีคุณสมบัติดูดซับสารพิษและแก๊สในทางเดินอาหาร แต่ไม่มีฤทธิ์คลายกล้ามเนื้อเรียบ (Antispasmodic) จึงไม่สามารถบรรเทาอาการปวดบีบเกร็งลำไส้ได้อย่างมีนัยสำคัญ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3" s="166" t="inlineStr"/>
      <c r="L83" s="166" t="inlineStr">
        <is>
          <t>Gastrointestinal</t>
        </is>
      </c>
      <c r="M83" s="166" t="inlineStr">
        <is>
          <t>Nausea and vomiting</t>
        </is>
      </c>
      <c r="N83" s="165" t="inlineStr">
        <is>
          <t>Clinic</t>
        </is>
      </c>
      <c r="O83" s="166" t="inlineStr">
        <is>
          <t>ข้อ 2.3 Mock GI RxCU84</t>
        </is>
      </c>
      <c r="P83" s="165" t="inlineStr">
        <is>
          <t>ข้อสอบจำลอง</t>
        </is>
      </c>
      <c r="Q83" s="165" t="inlineStr">
        <is>
          <t>Mock RxCU84</t>
        </is>
      </c>
      <c r="R83" s="165" t="inlineStr"/>
    </row>
    <row r="84" ht="24" customHeight="1" s="49">
      <c r="A84" s="167" t="n">
        <v>82</v>
      </c>
      <c r="B84" s="166" t="inlineStr">
        <is>
          <t>ผู้ป่วยหญิงอายุ 30 ปี มีอาการถ่ายเหลวเป็นน้ำมา 1 วัน ถ่ายประมาณ 6 ครั้ง ไม่มีมูกเลือด ไม่มีไข้ ไม่มีอาการปวดท้องรุนแรง ไม่มีอาเจียน อ่อนเพลียเล็กน้อย แต่ยังดื่มน้ำได้ มีอาการปวดเกร็งหน้าท้อง รับประทานอาหารร้านอาหารตามสั่งก่อนเริ่มมีอาการ 1 วัน วันนี้มาที่ร้านยาเพื่อขอซื้อ Amoxicillin 875 mg/Clavulanate 125 mg เนื่องจากเชื่อว่าจะช่วยรักษาอาการท้องเสียได้
คำถาม: หากผู้ป่วยต้องการใช้ยาลดการบีบตัวของลำไส้ (Antimotility) เช่น Loperamide ข้อใดคือข้อห้ามใช้ทางคลินิก (Contraindications) ที่สำคัญที่สุดของยากลุ่มนี้ที่เภสัชกรต้องเน้นย้ำและระมัดระวัง?</t>
        </is>
      </c>
      <c r="C84" s="166" t="inlineStr"/>
      <c r="D84" s="166" t="inlineStr">
        <is>
          <t>ห้ามใช้ในผู้ป่วยที่มีอาการปวดท้องน้อยหรือมีอาการคลื่นไส้อาเจียนร่วมด้วย</t>
        </is>
      </c>
      <c r="E84" s="166" t="inlineStr">
        <is>
          <t>ห้ามใช้ในกรณีที่ผู้ป่วยมีไข้สูง หรือถ่ายอุจจาระมีมูกปนเลือด (Invasive bacterial enteritis) เนื่องจากเสี่ยงต่อภาวะ Toxic megacolon และการติดเชื้อในกระแสเลือด (Septicemia)</t>
        </is>
      </c>
      <c r="F84" s="166" t="inlineStr">
        <is>
          <t>ห้ามใช้ร่วมกับผงน้ำตาลเกลือแร่ (ORS) ทุกกรณีเนื่องจากจะลดประสิทธิภาพการทำงานของยา</t>
        </is>
      </c>
      <c r="G84" s="166" t="inlineStr">
        <is>
          <t>ห้ามใช้ในผู้ป่วยที่ดื่มน้ำได้น้อยเนื่องจากยาจะกระตุ้นการขับปัสสาวะอย่างรุนแรง</t>
        </is>
      </c>
      <c r="H84" s="166" t="inlineStr">
        <is>
          <t>ห้ามใช้ในคนไข้ที่มีอายุมากกว่า 18 ปี เนื่องจากยามีความปลอดภัยเฉพาะในวัยเด็กเล็กเท่านั้น</t>
        </is>
      </c>
      <c r="I84" s="167" t="inlineStr">
        <is>
          <t>2</t>
        </is>
      </c>
      <c r="J84" s="166" t="inlineStr">
        <is>
          <t>✅ คำตอบที่ถูกต้อง: ข้อ ข. ห้ามใช้ในกรณีที่ผู้ป่วยมีไข้สูง หรือถ่ายอุจจาระมีมูกปนเลือด (Invasive bacterial enteritis) เนื่องจากเสี่ยงต่อภาวะ Toxic megacolon และการติดเชื้อในกระแสเลือด (Septicemia)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ห้ามใช้ในกรณีที่ผู้ป่วยมีไข้สูง หรือถ่ายอุจจาระมีมูกปนเลือด (Invasive bacterial enteritis) เนื่องจากเสี่ยงต่อภาวะ Toxic megacolon และการติดเชื้อในกระแสเลือด (Septicemia) Loperamide ออกฤทธิ์กระตุ้น Peripheral μ-opioid receptor ที่ผนังลำไส้ ชะลอการบีบตัวของลำไส้ (Inhibits peristalsis) จึงมี contraindication อย่างเด็ดขาดในผู้ป่วยที่มีภาวะ Invasive bacterial enteritis (ไข้สูง และ/หรือ ถ่ายเป็นมูกเลือด เช่น Shigella, Salmonella, Campylobacter, C. difficile colitis) เนื่องจากยาจะกักเก็บเชื้อโรคและสารพิษ (Toxins) ไว้ในทางเดินอาหาร เพิ่มความเสี่ยงต่อการเกิดลำไส้โป่งพองอัมพาต (Toxic megacolon) และเชื้อแพร่กระจายเข้าสู่กระแสเลือดจนติดเชื้อรุนแรง
🔍 ข้ออื่นผิดเพราะอะไร:
• ข้อ ก. (ห้ามใช้ในผู้ป่วยที่มีอาการปวดท้องน้อยหรือมีอาการคลื่นไส้อาเจียนร่วมด้วย): อาการปวดท้องน้อยหรือคลื่นไส้เล็กน้อยเป็นอาการทั่วไปของกระเพาะและลำไส้อักเสบ ไม่ใช่ข้อห้ามใช้เด็ดขาดของ Loperamide แต่ข้อห้ามที่อันตรายถึงชีวิตคือภาวะลำไส้อักเสบติดเชื้อแบบรุกล้ำ
• ข้อ ค. (ห้ามใช้ร่วมกับผงน้ำตาลเกลือแร่ (ORS) ทุกกรณีเนื่องจากจะลดประสิทธิภาพการทำงานของยา): Loperamide สามารถรับประทานร่วมกับการจิบผงเกลือแร่ ORS ได้โดยไม่มีปฏิกิริยาระหว่างยาที่ลดประสิทธิภาพกัน และการทดแทนน้ำด้วย ORS ถือเป็นหัวใจสำคัญของการรักษา
• ข้อ ง. (ห้ามใช้ในผู้ป่วยที่ดื่มน้ำได้น้อยเนื่องจากยาจะกระตุ้นการขับปัสสาวะอย่างรุนแรง): Loperamide ออกฤทธิ์เฉพาะที่ตัวรับมิวโอปิออยด์ที่เยื่อบุผนังลำไส้ ไม่ได้มีฤทธิ์ขับปัสสาวะหรือกระตุ้นการทำงานของไต
• ข้อ จ. (ห้ามใช้ในคนไข้ที่มีอายุมากกว่า 18 ปี เนื่องจากยามีความปลอดภัยเฉพาะในวัยเด็กเล็กเท่านั้น): Loperamide มีข้อบ่งใช้ในผู้ใหญ่และเด็กโตที่มีอายุมากกว่า 12 ปีอย่างปลอดภัยตามขนาดยาที่กำหนด ในทางกลับกันยานี้มีข้อห้ามใช้ในเด็กเล็กอายุน้อยกว่า 2 ปีเนื่องจากเสี่ยงต่อภาวะลำไส้อัมพาต (Paralytic ileus)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4" s="166" t="inlineStr"/>
      <c r="L84" s="166" t="inlineStr">
        <is>
          <t>Gastrointestinal</t>
        </is>
      </c>
      <c r="M84" s="166" t="inlineStr">
        <is>
          <t>Nausea and vomiting</t>
        </is>
      </c>
      <c r="N84" s="165" t="inlineStr">
        <is>
          <t>Clinic</t>
        </is>
      </c>
      <c r="O84" s="166" t="inlineStr">
        <is>
          <t>ข้อ 2.4 Mock GI RxCU84</t>
        </is>
      </c>
      <c r="P84" s="165" t="inlineStr">
        <is>
          <t>ข้อสอบจำลอง</t>
        </is>
      </c>
      <c r="Q84" s="165" t="inlineStr">
        <is>
          <t>Mock RxCU84</t>
        </is>
      </c>
      <c r="R84" s="165" t="inlineStr"/>
    </row>
    <row r="85" ht="24" customHeight="1" s="49">
      <c r="A85" s="167" t="n">
        <v>83</v>
      </c>
      <c r="B85" s="166" t="inlineStr">
        <is>
          <t>ผู้ป่วยชายอายุ 30 ปี ไม่มีโรคประจำตัว ไม่มียากินประจำ ช่วงอาทิตย์นี้กำลังปิดโปรเจ็คใหญ่ เลยรับประทานอาหารไม่ตรงเวลา ดื่มกาแฟวันละ 6 แก้ว อยู่ในออฟฟิศจนดึกตลอดทั้งอาทิตย์ มีอยู่วันหนึ่งเริ่มรู้สึกแสบร้อนกลางอก แต่ไม่ร้าวออกทางแขนและกราม เรอเปรี้ยวออกมา รู้สึกเวียนหัว ไม่มีไข้
คำถาม: จากข้อมูลประวัติพฤติกรรมและการรับประทานอาหารของผู้ป่วยรายนี้ ข้อใดอธิบายสาเหตุและปัจจัยส่งเสริมหลักที่ทำให้เกิดพยาธิสภาพของโรคกรดไหลย้อน (GERD) ในรายนี้ได้ถูกต้องที่สุด?</t>
        </is>
      </c>
      <c r="C85" s="166" t="inlineStr"/>
      <c r="D85" s="166" t="inlineStr">
        <is>
          <t>ความเครียดทำให้เกิดภาวะเลือดเป็นกรด ส่งผลกระตุ้นหลอดอาหารอักเสบโดยตรง</t>
        </is>
      </c>
      <c r="E85" s="166" t="inlineStr">
        <is>
          <t>คาเฟอีนในกาแฟปริมาณสูงกระตุ้นการหลั่งกรดและมีฤทธิ์คลายกล้ามเนื้อหูรูดหลอดอาหารส่วนปลาย (LES) ร่วมกับพฤติกรรมการรับประทานอาหารไม่ตรงเวลาส่งเสริมการระคายเคือง</t>
        </is>
      </c>
      <c r="F85" s="166" t="inlineStr">
        <is>
          <t>การดื่มกาแฟปริมาณมากทำให้อาหารค้างอยู่ในกระเพาะนานขึ้น (Delayed gastric emptying)</t>
        </is>
      </c>
      <c r="G85" s="166" t="inlineStr">
        <is>
          <t>การทำงานหนักจนดึกขัดขวางการทำงานของระบบประสาท Sympathetic ทำให้หูรูดปิดแน่นเกินไป</t>
        </is>
      </c>
      <c r="H85" s="166" t="inlineStr">
        <is>
          <t>ความเครียดทำให้ร่างกายผลิตเมือกในกระเพาะอาหารน้อยลง ส่งผลให้เยื่อบุหลอดอาหารฉีกขาดง่าย</t>
        </is>
      </c>
      <c r="I85" s="167" t="inlineStr">
        <is>
          <t>2</t>
        </is>
      </c>
      <c r="J85" s="166" t="inlineStr">
        <is>
          <t>✅ คำตอบที่ถูกต้อง: ข้อ ข. คาเฟอีนในกาแฟปริมาณสูงกระตุ้นการหลั่งกรดและมีฤทธิ์คลายกล้ามเนื้อหูรูดหลอดอาหารส่วนปลาย (LES) ร่วมกับพฤติกรรมการรับประทานอาหารไม่ตรงเวลาส่งเสริมการระคายเคือง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คาเฟอีนในกาแฟปริมาณสูงกระตุ้นการหลั่งกรดและมีฤทธิ์คลายกล้ามเนื้อหูรูดหลอดอาหารส่วนปลาย (LES) ร่วมกับพฤติกรรมการรับประทานอาหารไม่ตรงเวลาส่งเสริมการระคายเคือง พยาธิสรีรวิทยาหลักของ GERD เกิดจากความดันของหูรูดหลอดอาหารส่วนปลาย (Lower Esophageal Sphincter: LES) ลดลงหรือมีการคลายตัวชั่วคราวบ่อยครั้งผิดปกติ (Transient LES relaxations: TLESRs) คาเฟอีนในกาแฟมีฤทธิ์ยับยั้งเอนไซม์ Phosphodiesterase เพิ่ม cAMP ส่งผลคลายกล้ามเนื้อเรียบหูรูด LES โดยตรง และกระตุ้น parietal cells ให้หลั่งกรดเพิ่มขึ้น ร่วมกับการรับประทานอาหารไม่เป็นเวลา ทำให้กรดไหลย้อนขึ้นมาทำลายเยื่อบุหลอดอาหาร
🔍 ข้ออื่นผิดเพราะอะไร:
• ข้อ ก. (ความเครียดทำให้เกิดภาวะเลือดเป็นกรด ส่งผลกระตุ้นหลอดอาหารอักเสบโดยตรง): ความเครียดส่งผลต่อการหลั่งสารสื่อประสาทและกระตุ้นการหลั่งกรด แต่ไม่ได้ทำให้เกิดภาวะเลือดเป็นกรดในร่างกาย (Systemic acidosis) โดยตรงจนส่งผลให้หลอดอาหารอักเสบ
• ข้อ ค. (การดื่มกาแฟปริมาณมากทำให้อาหารค้างอยู่ในกระเพาะนานขึ้น (Delayed gastric emptying)): คาเฟอีนไม่ได้มีผลหลักในการชะลอการบีบตัวของกระเพาะอาหาร (Delayed gastric emptying) แต่มีผลหลักคือลดแรงดันของหูรูดหลอดอาหารส่วนปลาย (LES tone) และกระตุ้นการหลั่งกรด
• ข้อ ง. (การทำงานหนักจนดึกขัดขวางการทำงานของระบบประสาท Sympathetic ทำให้หูรูดปิดแน่นเกินไป): การทำงานดึกหรือความเครียดจะกระตุ้นระบบประสาท Sympathetic แต่ไม่ได้ทำให้หูรูดปิดแน่นเกินไป ในทางกลับกันพฤติกรรมนี้สัมพันธ์กับ Transient LES relaxation ที่เพิ่มขึ้นทำให้กรดไหลย้อน
• ข้อ จ. (ความเครียดทำให้ร่างกายผลิตเมือกในกระเพาะอาหารน้อยลง ส่งผลให้เยื่อบุหลอดอาหารฉีกขาดง่าย): พยาธิสภาพของโรคกรดไหลย้อนไม่ได้เกิดจากการฉีกขาดของเยื่อบุหลอดอาหารจากเมือกกระเพาะอาหารลดลง แต่เกิดจากกรดและน้ำย่อยสัมผัสกับเยื่อบุหลอดอาหารเนื่องจากหูรูดคลายตัวผิดปกติ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5" s="166" t="inlineStr"/>
      <c r="L85" s="166" t="inlineStr">
        <is>
          <t>Gastrointestinal</t>
        </is>
      </c>
      <c r="M85" s="166" t="inlineStr">
        <is>
          <t>GERD</t>
        </is>
      </c>
      <c r="N85" s="165" t="inlineStr">
        <is>
          <t>Clinic</t>
        </is>
      </c>
      <c r="O85" s="166" t="inlineStr">
        <is>
          <t>ข้อ 3.1 Mock GI RxCU84</t>
        </is>
      </c>
      <c r="P85" s="165" t="inlineStr">
        <is>
          <t>ข้อสอบจำลอง</t>
        </is>
      </c>
      <c r="Q85" s="165" t="inlineStr">
        <is>
          <t>Mock RxCU84</t>
        </is>
      </c>
      <c r="R85" s="165" t="inlineStr"/>
    </row>
    <row r="86" ht="24" customHeight="1" s="49">
      <c r="A86" s="167" t="n">
        <v>84</v>
      </c>
      <c r="B86" s="166" t="inlineStr">
        <is>
          <t>ผู้ป่วยชายอายุ 30 ปี ไม่มีโรคประจำตัว ไม่มียากินประจำ ช่วงอาทิตย์นี้กำลังปิดโปรเจ็คใหญ่ เลยรับประทานอาหารไม่ตรงเวลา ดื่มกาแฟวันละ 6 แก้ว อยู่ในออฟฟิศจนดึกตลอดทั้งอาทิตย์ มีอยู่วันหนึ่งเริ่มรู้สึกแสบร้อนกลางอก แต่ไม่ร้าวออกทางแขนและกราม เรอเปรี้ยวออกมา รู้สึกเวียนหัว ไม่มีไข้
คำถาม: ข้อใดจัดเป็นอาการเตือนอันตราย (Alarm features / Red flags) ในผู้ป่วยทางเดินอาหารส่วนบนที่เภสัชกรต้องตรวจสอบและซักประวัติเพิ่มเติมเพื่อพิจารณาส่องกล้องทางเดินอาหาร (EGD) ทันที?</t>
        </is>
      </c>
      <c r="C86" s="166" t="inlineStr"/>
      <c r="D86" s="166" t="inlineStr">
        <is>
          <t>อาการแสบร้อนกลางอกเป็นมากขึ้นเมื่อนอนราบ</t>
        </is>
      </c>
      <c r="E86" s="166" t="inlineStr">
        <is>
          <t>อาการเรอเปรี้ยวหรือขมคอหลังรับประทานอาหารมื้อใหญ่</t>
        </is>
      </c>
      <c r="F86" s="166" t="inlineStr">
        <is>
          <t>มีอาการกลืนลำบาก (Dysphagia) กลืนเจ็บ (Odynophagia) น้ำหนักลดผิดปกติ หรืออุจจาระมีสีดำคล้ำ (Melena)</t>
        </is>
      </c>
      <c r="G86" s="166" t="inlineStr">
        <is>
          <t>อาการท้องอืด ท้องเฟ้อหลังรับประทานอาหารรสจัด</t>
        </is>
      </c>
      <c r="H86" s="166" t="inlineStr">
        <is>
          <t>อาการแสบร้อนกลางอกสลับกับอาการปวดเกร็งหน้าท้องด้านล่าง</t>
        </is>
      </c>
      <c r="I86" s="167" t="inlineStr">
        <is>
          <t>3</t>
        </is>
      </c>
      <c r="J86" s="166" t="inlineStr">
        <is>
          <t>✅ คำตอบที่ถูกต้อง: ข้อ ค. มีอาการกลืนลำบาก (Dysphagia) กลืนเจ็บ (Odynophagia) น้ำหนักลดผิดปกติ หรืออุจจาระมีสีดำคล้ำ (Melena)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มีอาการกลืนลำบาก (Dysphagia) กลืนเจ็บ (Odynophagia) น้ำหนักลดผิดปกติ หรืออุจจาระมีสีดำคล้ำ (Melena) สัญญาณเตือนอันตราย (Alarm features / Red flags) ในโรคทางเดินอาหารส่วนบน ได้แก่ กลืนลำบาก (Dysphagia), กลืนเจ็บ (Odynophagia), น้ำหนักลดโดยไม่ทราบสาเหตุ, ภาวะโลหิตจางจากการขาดธาตุเหล็ก, อาเจียนเรื้อรังหรืออาเจียนเป็นเลือด (Hematemesis), ถ่ายดำ (Melena) และคลำพบก้อนในช่องท้อง อาการเหล่านี้บ่งชี้ถึงภาวะแทรกซ้อนรุนแรง เช่น หลอดอาหารตีบตัน แผลมีเลือดออก หรือมะเร็งทางเดินอาหาร ต้องส่งต่อเพื่อตรวจส่องกล้อง EGD ทันที
🔍 ข้ออื่นผิดเพราะอะไร:
• ข้อ ก. (อาการแสบร้อนกลางอกเป็นมากขึ้นเมื่อนอนราบ): อาการแสบร้อนกลางอกเมื่อนอนราบเป็นอาการจำเพาะตามแบบฉบับ (Typical symptom) ของโรคกรดไหลย้อนจากแรงโน้มถ่วง ไม่ใช่อาการเตือนอันตราย (Alarm feature)
• ข้อ ข. (อาการเรอเปรี้ยวหรือขมคอหลังรับประทานอาหารมื้อใหญ่): การเรอเปรี้ยวหรือขมคอหลังรับประทานอาหารมื้อใหญ่เป็นอาการเด่นของโรคกรดไหลย้อนทั่วไปที่สามารถให้การรักษาเบื้องต้นได้ ไม่ใช่ข้อบ่งชี้ด่วนในการส่องกล้อง EGD
• ข้อ ง. (อาการท้องอืด ท้องเฟ้อหลังรับประทานอาหารรสจัด): อาการท้องอืด แน่นท้อง หรือมีลมหลังรับประทานอาหารรสจัด เข้าได้กับภาวะ Functional dyspepsia ทั่วไป ไม่จัดเป็นสัญญาณเตือนโรคร้ายแรงหรือมะเร็งทางเดินอาหาร
• ข้อ จ. (อาการแสบร้อนกลางอกสลับกับอาการปวดเกร็งหน้าท้องด้านล่าง): อาการปวดเกร็งหน้าท้องด้านล่างมักเกี่ยวข้องกับความผิดปกติของลำไส้ใหญ่ เช่น Irritable bowel syndrome ไม่ใช่อาการเตือนอันตรายของทางเดินอาหารส่วนบนที่ต้องส่องกล้อง EGD ทันที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6" s="166" t="inlineStr"/>
      <c r="L86" s="166" t="inlineStr">
        <is>
          <t>Gastrointestinal</t>
        </is>
      </c>
      <c r="M86" s="166" t="inlineStr">
        <is>
          <t>GERD</t>
        </is>
      </c>
      <c r="N86" s="165" t="inlineStr">
        <is>
          <t>Clinic</t>
        </is>
      </c>
      <c r="O86" s="166" t="inlineStr">
        <is>
          <t>ข้อ 3.2 Mock GI RxCU84</t>
        </is>
      </c>
      <c r="P86" s="165" t="inlineStr">
        <is>
          <t>ข้อสอบจำลอง</t>
        </is>
      </c>
      <c r="Q86" s="165" t="inlineStr">
        <is>
          <t>Mock RxCU84</t>
        </is>
      </c>
      <c r="R86" s="165" t="inlineStr"/>
    </row>
    <row r="87" ht="24" customHeight="1" s="49">
      <c r="A87" s="167" t="n">
        <v>85</v>
      </c>
      <c r="B87" s="166" t="inlineStr">
        <is>
          <t>ผู้ป่วยชายอายุ 30 ปี ไม่มีโรคประจำตัว ไม่มียากินประจำ ช่วงอาทิตย์นี้กำลังปิดโปรเจ็คใหญ่ เลยรับประทานอาหารไม่ตรงเวลา ดื่มกาแฟวันละ 6 แก้ว อยู่ในออฟฟิศจนดึกตลอดทั้งอาทิตย์ มีอยู่วันหนึ่งเริ่มรู้สึกแสบร้อนกลางอก แต่ไม่ร้าวออกทางแขนและกราม เรอเปรี้ยวออกมา รู้สึกเวียนหัว ไม่มีไข้
คำถาม: หากซักประวัติแล้วไม่มีอาการเตือนอันตราย และเข้าเกณฑ์การรักษาเบื้องต้นในร้านยา (Initial empiric therapy / PPI trial) ข้อใดคือขนาดการใช้และการบริหารยากลุ่ม Proton Pump Inhibitors (PPIs) ที่ถูกต้องที่สุด?</t>
        </is>
      </c>
      <c r="C87" s="166" t="inlineStr"/>
      <c r="D87" s="166" t="inlineStr">
        <is>
          <t>Omeprazole 20 mg ครั้งละ 1 เม็ด วันละครั้ง หลังอาหารเช้าทันที นาน 1 สัปดาห์</t>
        </is>
      </c>
      <c r="E87" s="166" t="inlineStr">
        <is>
          <t>Omeprazole 20 mg ครั้งละ 1 เม็ด วันละครั้ง ก่อนอาหารเช้า 30-60 นาที ต่อเนื่องกัน 4-8 สัปดาห์</t>
        </is>
      </c>
      <c r="F87" s="166" t="inlineStr">
        <is>
          <t>Omeprazole 20 mg ครั้งละ 1 เม็ด วันละ 2 ครั้ง หลังอาหารเช้าและเย็น นาน 3 วัน</t>
        </is>
      </c>
      <c r="G87" s="166" t="inlineStr">
        <is>
          <t>Omeprazole 20 mg ครั้งละ 1 เม็ด รับประทานเฉพาะเวลามีอาการแสบร้อนกลางอก (PRN) โดยเคี้ยวยาให้ละเอียด</t>
        </is>
      </c>
      <c r="H87" s="166" t="inlineStr">
        <is>
          <t>Rabeprazole 20 mg ครั้งละ 1 เม็ด วันละครั้ง ก่อนนอน นาน 1 สัปดาห์</t>
        </is>
      </c>
      <c r="I87" s="167" t="inlineStr">
        <is>
          <t>2</t>
        </is>
      </c>
      <c r="J87" s="166" t="inlineStr">
        <is>
          <t>✅ คำตอบที่ถูกต้อง: ข้อ ข. Omeprazole 20 mg ครั้งละ 1 เม็ด วันละครั้ง ก่อนอาหารเช้า 30-60 นาที ต่อเนื่องกัน 4-8 สัปดาห์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Omeprazole 20 mg ครั้งละ 1 เม็ด วันละครั้ง ก่อนอาหารเช้า 30-60 นาที ต่อเนื่องกัน 4-8 สัปดาห์ ตามแนวทางการรักษาโรคกรดไหลย้อน (ACG / Thai GERD Guidelines) การให้ PPI Trial มาตรฐานคือการใช้ Standard dose PPI เช่น Omeprazole 20 mg วันละ 1 ครั้ง รับประทานก่อนอาหารเช้า 30-60 นาที เนื่องจากยาจะถูกดูดซึมไปจับยับยั้ง H+/K+ ATPase pump ที่กำลังถูกกระตุ้นสูงสุดหลังมื้ออาหาร และต้องให้ต่อเนื่องเป็นระยะเวลา 4-8 สัปดาห์เพื่อควบคุมอาการและสมานเยื่อบุหลอดอาหาร
🔍 ข้ออื่นผิดเพราะอะไร:
• ข้อ ก. (Omeprazole 20 mg ครั้งละ 1 เม็ด วันละครั้ง หลังอาหารเช้าทันที นาน 1 สัปดาห์): Omeprazole ต้องรับประทานก่อนอาหารเช้า 30-60 นาที เพื่อให้ตัวยาไปจับกับโปรตอนปั๊มที่กำลังถูกกระตุ้นจากอาหาร การกินหลังอาหารทันทีจะลดการดูดซึมและประสิทธิภาพในการยับยั้งกรดลงอย่างมาก
• ข้อ ค. (Omeprazole 20 mg ครั้งละ 1 เม็ด วันละ 2 ครั้ง หลังอาหารเช้าและเย็น นาน 3 วัน): การรักษาเบื้องต้นของโรคกรดไหลย้อนที่ไม่มีภาวะแทรกซ้อนแนะนำให้บริหารยา Omeprazole 20 mg วันละครั้งเดียวในตอนเช้า และระยะเวลาการรักษาต้องต่อเนื่องอย่างน้อย 4-8 สัปดาห์ การให้ยาเพียง 3 วันไม่เพียงพอต่อการรักษา
• ข้อ ง. (Omeprazole 20 mg ครั้งละ 1 เม็ด รับประทานเฉพาะเวลามีอาการแสบร้อนกลางอก (PRN) โดยเคี้ยวยาให้ละเอียด): ยากลุ่ม PPIs จำเป็นต้องรับประทานต่อเนื่องทุกวันเพื่อสะสมผลการยับยั้ง H+/K+ ATPase ให้ได้ระดับคงที่ และห้ามเคี้ยวหรือบดเม็ดยาแบบ Enteric-coated เพราะยาจะถูกทำลายด้วยกรดในกระเพาะอาหาร
• ข้อ จ. (Rabeprazole 20 mg ครั้งละ 1 เม็ด วันละครั้ง ก่อนนอน นาน 1 สัปดาห์): Rabeprazole สำหรับโรคกรดไหลย้อนแนะนำให้รับประทานก่อนอาหารเช้าเพื่อให้ระดับยาสูงสุดสัมพันธ์กับการเริ่มทำงานของปั๊มกรด และระยะเวลาการรักษาเบื้องต้นมาตรฐานคือ 4-8 สัปดาห์ ไม่ใช่เพียง 1 สัปดาห์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7" s="166" t="inlineStr"/>
      <c r="L87" s="166" t="inlineStr">
        <is>
          <t>Gastrointestinal</t>
        </is>
      </c>
      <c r="M87" s="166" t="inlineStr">
        <is>
          <t>GERD</t>
        </is>
      </c>
      <c r="N87" s="165" t="inlineStr">
        <is>
          <t>Clinic</t>
        </is>
      </c>
      <c r="O87" s="166" t="inlineStr">
        <is>
          <t>ข้อ 3.3 Mock GI RxCU84</t>
        </is>
      </c>
      <c r="P87" s="165" t="inlineStr">
        <is>
          <t>ข้อสอบจำลอง</t>
        </is>
      </c>
      <c r="Q87" s="165" t="inlineStr">
        <is>
          <t>Mock RxCU84</t>
        </is>
      </c>
      <c r="R87" s="165" t="inlineStr"/>
    </row>
    <row r="88" ht="24" customHeight="1" s="49">
      <c r="A88" s="167" t="n">
        <v>86</v>
      </c>
      <c r="B88" s="166" t="inlineStr">
        <is>
          <t>ผู้ป่วยชายอายุ 30 ปี ไม่มีโรคประจำตัว ไม่มียากินประจำ ช่วงอาทิตย์นี้กำลังปิดโปรเจ็คใหญ่ เลยรับประทานอาหารไม่ตรงเวลา ดื่มกาแฟวันละ 6 แก้ว อยู่ในออฟฟิศจนดึกตลอดทั้งอาทิตย์ มีอยู่วันหนึ่งเริ่มรู้สึกแสบร้อนกลางอก แต่ไม่ร้าวออกทางแขนและกราม เรอเปรี้ยวออกมา รู้สึกเวียนหัว ไม่มีไข้
คำถาม: คำแนะนำในการปรับเปลี่ยนพฤติกรรม (Lifestyle modifications) ข้อใดต่อไปนี้ถูกต้องและเหมาะสมที่สุดในการแนะนำแก่ผู้ป่วยรายนี้?</t>
        </is>
      </c>
      <c r="C88" s="166" t="inlineStr"/>
      <c r="D88" s="166" t="inlineStr">
        <is>
          <t>แนะนำให้นอนราบทันทีหลังรับประทานอาหารเสร็จ เพื่อช่วยให้ระบบทางเดินอาหารผ่อนคลายและลดอาการเวียนศีรษะ</t>
        </is>
      </c>
      <c r="E88" s="166" t="inlineStr">
        <is>
          <t>ควรดื่มนมช็อกโกแลตหรือเครื่องดื่มผสมแอลกอฮอล์หลังอาหารเย็น เพื่อช่วยเคลือบแผลในหลอดอาหาร</t>
        </is>
      </c>
      <c r="F88" s="166" t="inlineStr">
        <is>
          <t>แนะนำให้จำกัดปริมาณการดื่มกาแฟ หลีกเลี่ยงการเอนตัวนอนราบอย่างน้อย 3 ชั่วโมงหลังรับประทานอาหาร และหนุนหัวเตียงให้สูงขึ้น 6-8 นิ้ว</t>
        </is>
      </c>
      <c r="G88" s="166" t="inlineStr">
        <is>
          <t>แนะนำให้ออกกำลังกายอย่างหนักทันทีหลังมื้ออาหารเย็น เพื่อช่วยให้กระเพาะอาหารบีบตัวไล่แก๊สได้เร็วขึ้น</t>
        </is>
      </c>
      <c r="H88" s="166" t="inlineStr">
        <is>
          <t>แนะนำให้ดื่มน้ำเย็นปริมาณมากๆ ในระหว่างมื้ออาหาร เพื่อช่วยเจือจางกรดในกระเพาะอาหารไม่ให้ย้อนขึ้นไป</t>
        </is>
      </c>
      <c r="I88" s="167" t="inlineStr">
        <is>
          <t>3</t>
        </is>
      </c>
      <c r="J88" s="166" t="inlineStr">
        <is>
          <t>✅ คำตอบที่ถูกต้อง: ข้อ ค. แนะนำให้จำกัดปริมาณการดื่มกาแฟ หลีกเลี่ยงการเอนตัวนอนราบอย่างน้อย 3 ชั่วโมงหลังรับประทานอาหาร และหนุนหัวเตียงให้สูงขึ้น 6-8 นิ้ว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แนะนำให้จำกัดปริมาณการดื่มกาแฟ หลีกเลี่ยงการเอนตัวนอนราบอย่างน้อย 3 ชั่วโมงหลังรับประทานอาหาร และหนุนหัวเตียงให้สูงขึ้น 6-8 นิ้ว การปรับเปลี่ยนพฤติกรรมที่มีหลักฐานทางคลินิกสนับสนุนชัดเจนในการลดกรดไหลย้อน ได้แก่ 1) หลีกเลี่ยงการนอนราบหลังมื้ออาหารอย่างน้อย 3 ชั่วโมง เพื่อให้อาหารและกรดเคลื่อนตัวผ่านกระเพาะไปก่อน 2) การยกหัวเตียงให้สูงขึ้น 6-8 นิ้ว (Head of bed elevation) ช่วยอาศัยแรงโน้มถ่วงป้องกันกรดย้อนเวลานอน และ 3) การหลีกเลี่ยงสารกระตุ้นที่ทำให้หูรูดคลายตัว เช่น คาเฟอีน ช็อกโกแลต อาหารไขมันสูง และแอลกอฮอล์
🔍 ข้ออื่นผิดเพราะอะไร:
• ข้อ ก. (แนะนำให้นอนราบทันทีหลังรับประทานอาหารเสร็จ เพื่อช่วยให้ระบบทางเดินอาหารผ่อนคลายและลดอาการเวียนศีรษะ): การนอนราบทันทีหลังรับประทานอาหารจะทำให้แรงโน้มถ่วงไม่สามารถช่วยดึงรั้งกรดไว้ในกระเพาะอาหาร ส่งผลให้กรดและอาหารไหลย้อนขึ้นสู่หลอดอาหารได้ง่ายและรุนแรงขึ้น
• ข้อ ข. (ควรดื่มนมช็อกโกแลตหรือเครื่องดื่มผสมแอลกอฮอล์หลังอาหารเย็น เพื่อช่วยเคลือบแผลในหลอดอาหาร): ช็อกโกแลตและแอลกอฮอล์มีสารที่ออกฤทธิ์คลายกล้ามเนื้อหูรูดหลอดอาหารส่วนปลาย (LES) และแอลกอฮอล์ยังมีฤทธิ์ระคายเคืองเยื่อบุทางเดินอาหารโดยตรง จึงห้ามดื่มเพื่อบรรเทากรดไหลย้อน
• ข้อ ง. (แนะนำให้ออกกำลังกายอย่างหนักทันทีหลังมื้ออาหารเย็น เพื่อช่วยให้กระเพาะอาหารบีบตัวไล่แก๊สได้เร็วขึ้น): การออกกำลังกายหนักทันทีหลังอาหารจะเพิ่มแรงดันภายในช่องท้อง (Intra-abdominal pressure) ดันให้กรดและอาหารในกระเพาะอาหารไหลย้อนกลับขึ้นไปในหลอดอาหารมากขึ้น
• ข้อ จ. (แนะนำให้ดื่มน้ำเย็นปริมาณมากๆ ในระหว่างมื้ออาหาร เพื่อช่วยเจือจางกรดในกระเพาะอาหารไม่ให้ย้อนขึ้นไป): การดื่มน้ำปริมาณมากๆ ในระหว่างมื้ออาหารจะเพิ่มปริมาตรสารน้ำในกระเพาะอาหาร ทำให้กระเพาะขยายตัวและเพิ่มโอกาสเกิดการคลายตัวชั่วคราวของหูรูด LES จนกรดไหลย้อนได้ง่ายขึ้น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8" s="166" t="inlineStr"/>
      <c r="L88" s="166" t="inlineStr">
        <is>
          <t>Gastrointestinal</t>
        </is>
      </c>
      <c r="M88" s="166" t="inlineStr">
        <is>
          <t>GERD</t>
        </is>
      </c>
      <c r="N88" s="165" t="inlineStr">
        <is>
          <t>Clinic</t>
        </is>
      </c>
      <c r="O88" s="166" t="inlineStr">
        <is>
          <t>ข้อ 3.4 Mock GI RxCU84</t>
        </is>
      </c>
      <c r="P88" s="165" t="inlineStr">
        <is>
          <t>ข้อสอบจำลอง</t>
        </is>
      </c>
      <c r="Q88" s="165" t="inlineStr">
        <is>
          <t>Mock RxCU84</t>
        </is>
      </c>
      <c r="R88" s="165" t="inlineStr"/>
    </row>
    <row r="89" ht="24" customHeight="1" s="49">
      <c r="A89" s="167" t="n">
        <v>87</v>
      </c>
      <c r="B89" s="166" t="inlineStr">
        <is>
          <t>ผู้ป่วยชายอายุ 30 ปี ไม่มีโรคประจำตัว ไม่มียากินประจำ ช่วงอาทิตย์นี้กำลังปิดโปรเจ็คใหญ่ เลยรับประทานอาหารไม่ตรงเวลา ดื่มกาแฟวันละ 6 แก้ว อยู่ในออฟฟิศจนดึกตลอดทั้งอาทิตย์ มีอยู่วันหนึ่งเริ่มรู้สึกแสบร้อนกลางอก แต่ไม่ร้าวออกทางแขนและกราม เรอเปรี้ยวออกมา รู้สึกเวียนหัว ไม่มีไข้
คำถาม: ยาในข้อใดต่อไปนี้มีฤทธิ์ลดความแข็งแรงหรือคลายกล้ามเนื้อหูรูดหลอดอาหารส่วนปลาย (LES) ซึ่งหากผู้ป่วยต้องรับประทานร่วมด้วย อาจทำให้เกิดหรือเพิ่มความรุนแรงของอาการกรดไหลย้อนได้?</t>
        </is>
      </c>
      <c r="C89" s="166" t="inlineStr"/>
      <c r="D89" s="166" t="inlineStr">
        <is>
          <t>Proton pump inhibitors (เช่น Omeprazole)</t>
        </is>
      </c>
      <c r="E89" s="166" t="inlineStr">
        <is>
          <t>Calcium channel blockers (เช่น Amlodipine)</t>
        </is>
      </c>
      <c r="F89" s="166" t="inlineStr">
        <is>
          <t>Prokinetics (เช่น Domperidone)</t>
        </is>
      </c>
      <c r="G89" s="166" t="inlineStr">
        <is>
          <t>H2-receptor antagonists (เช่น Famotidine)</t>
        </is>
      </c>
      <c r="H89" s="166" t="inlineStr">
        <is>
          <t>Mucosal protectants (เช่น Sucralfate)</t>
        </is>
      </c>
      <c r="I89" s="167" t="inlineStr">
        <is>
          <t>2</t>
        </is>
      </c>
      <c r="J89" s="166" t="inlineStr">
        <is>
          <t>✅ คำตอบที่ถูกต้อง: ข้อ ข. Calcium channel blockers (เช่น Amlodipine)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Calcium channel blockers (เช่น Amlodipine) ยากลุ่ม Calcium Channel Blockers (CCBs เช่น Amlodipine, Nifedipine, Diltiazem) มีกลไกปิดกั้น L-type calcium channels ในกล้ามเนื้อเรียบ ส่งผลให้กล้ามเนื้อหูรูดหลอดอาหารส่วนปลาย (LES) คลายตัวและลดความดันหูรูดลง ทำให้กรดไหลย้อนขึ้นมาได้ง่าย เช่นเดียวกับยากลุ่ม Nitrates, Theophylline และ Anticholinergics จึงต้องเฝ้าระวังเป็น Drug Therapy Problem (DTP)
🔍 ข้ออื่นผิดเพราะอะไร:
• ข้อ ก. (Proton pump inhibitors (เช่น Omeprazole)): Proton pump inhibitors ยับยั้งเอนไซม์ H+/K+ ATPase เพื่อลดการสร้างกรดในกระเพาะอาหาร แต่ไม่มีผลลดความตึงตัวหรือคลายกล้ามเนื้อหูรูดหลอดอาหารส่วนปลาย
• ข้อ ค. (Prokinetics (เช่น Domperidone)): Prokinetics เช่น Domperidone ออกฤทธิ์ปิดกั้นตัวรับโดปามีน มีผลเพิ่มความตึงตัวของหูรูดหลอดอาหารส่วนปลาย (Increase LES tone) และเร่งการบีบตัวของกระเพาะอาหาร จึงใช้รักษาบรรเทากรดไหลย้อน
• ข้อ ง. (H2-receptor antagonists (เช่น Famotidine)): H2-receptor antagonists เช่น Famotidine ออกฤทธิ์ลดการหลั่งกรดผ่านการปิดกั้นตัวรับฮิสตามีนชนิดที่ 2 แต่ไม่มีผลต่อการคลายตัวของกล้ามเนื้อหูรูด LES
• ข้อ จ. (Mucosal protectants (เช่น Sucralfate)): Sucralfate เป็นสารเชิงซ้อนที่ทำหน้าที่เคลือบปกป้องเยื่อบุผิวจากกรดและเปปซิน ไม่ได้ออกฤทธิ์ต่อกล้ามเนื้อเรียบหรือแรงดันของหูรูดหลอดอาหารส่วนปลาย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Peripheral Edema: ขยาย pre-capillary arteriolar เด่นชัด ทำให้เกิด non-allergic pedal edema (บวมข้อเท้า) แก้ไขโดยลด dose หรือใช้ร่วมกับ ACEI/ARB
• CYP3A4 Metabolism: เปลี่ยนสภาพผ่าน CYP3A4 หลีกเลี่ยงน้ำเกรปฟรุต และระวังระดับยาเพิ่มขึ้นเมื่อใช้ร่วมกับ diltiazem/azole antifungals</t>
        </is>
      </c>
      <c r="K89" s="166" t="inlineStr"/>
      <c r="L89" s="166" t="inlineStr">
        <is>
          <t>Gastrointestinal</t>
        </is>
      </c>
      <c r="M89" s="166" t="inlineStr">
        <is>
          <t>GERD</t>
        </is>
      </c>
      <c r="N89" s="165" t="inlineStr">
        <is>
          <t>Clinic</t>
        </is>
      </c>
      <c r="O89" s="166" t="inlineStr">
        <is>
          <t>ข้อ 3.5 Mock GI RxCU84</t>
        </is>
      </c>
      <c r="P89" s="165" t="inlineStr">
        <is>
          <t>ข้อสอบจำลอง</t>
        </is>
      </c>
      <c r="Q89" s="165" t="inlineStr">
        <is>
          <t>Mock RxCU84</t>
        </is>
      </c>
      <c r="R89" s="165" t="inlineStr"/>
    </row>
    <row r="90" ht="24" customHeight="1" s="49">
      <c r="A90" s="167" t="n">
        <v>88</v>
      </c>
      <c r="B90" s="166" t="inlineStr">
        <is>
          <t>ผู้ป่วยชายอายุ 50 ปี มีโรคประจำตัวคือโรค HIV และโรคไขมันในโลหิตสูง ปัจจุบันรับประทานยาต้าน HIV สูตร TDF + 3TC + DTG และ Pitavastatin 4 mg ก่อนนอน วันละหนึ่งเม็ด หมอที่คลินิกปฐมภูมิวินิจฉัยว่าเป็นโรคกรดไหลย้อน
คำถาม: หากผู้ป่วยใช้ยาลดกรดชนิด Aluminium/Magnesium hydroxide ควรระวังอะไร?</t>
        </is>
      </c>
      <c r="C90" s="166" t="inlineStr"/>
      <c r="D90" s="166" t="inlineStr">
        <is>
          <t>ทำให้ Pitavastatin หมดฤทธิ์</t>
        </is>
      </c>
      <c r="E90" s="166" t="inlineStr">
        <is>
          <t>ลดการดูดซึม Dolutegravir</t>
        </is>
      </c>
      <c r="F90" s="166" t="inlineStr">
        <is>
          <t>ทำให้ TDF เป็นพิษ</t>
        </is>
      </c>
      <c r="G90" s="166" t="inlineStr">
        <is>
          <t>เพิ่มระดับ 3TC</t>
        </is>
      </c>
      <c r="H90" s="166" t="inlineStr">
        <is>
          <t>ลดการขับออกของ Dolutegravir ทางไต</t>
        </is>
      </c>
      <c r="I90" s="167" t="inlineStr">
        <is>
          <t>2</t>
        </is>
      </c>
      <c r="J90" s="166" t="inlineStr">
        <is>
          <t>✅ คำตอบที่ถูกต้อง: ข้อ ข. ลดการดูดซึม Dolutegravir
💡 Background:
การดูแลผู้ติดเชื้อ HIV เน้นเริ่ม Antiretroviral Therapy (ART) ทันทีเพื่อกด viral load ให้ undetectable (U=U) และฟื้นฟูระบบภูมิคุ้มกัน
🎯 ทำไมข้อนี้ถึงถูก:
ลดการดูดซึม Dolutegravir Dolutegravir (DTG) เป็นยากลุ่ม Integrase Strand Transfer Inhibitor (INSTI) ซึ่งมีโครงสร้างจับกับโลหะประจุบวก ยาลดกรดชนิด Aluminium/Magnesium hydroxide มี polyvalent cations (Al3+, Mg2+) ที่จะเกิดปฏิกิริยา Chelation กับ DTG ในทางเดินอาหาร ทำให้ DTG ไม่สามารถดูดซึมได้และระดับยาในเลือดลดลงอย่างรุนแรง ส่งผลให้กดไวรัสล้มเหลวและเกิดเชื้อดื้อยา
🔍 ข้ออื่นผิดเพราะอะไร:
• ข้อ ก. (ทำให้ Pitavastatin หมดฤทธิ์): Pitavastatin ถูกเปลี่ยนแปลงผ่านกระบวนการ Glucuronidation เป็นหลัก และเมทาบอลิซึมผ่าน CYP2C9 เล็กน้อย ไม่ได้เกิดอันตรกิริยาคีเลชันกับไอออนประจุบวกจนหมดฤทธิ์เหมือนยาในกลุ่ม INSTIs
• ข้อ ค. (ทำให้ TDF เป็นพิษ): Tenofovir disoproxil fumarate (TDF) ไม่ได้ทำปฏิกิริยากับยาลดกรดอลูมิเนียมหรือแมกนีเซียมจนเกิดสารประกอบที่เป็นพิษต่อร่างกาย
• ข้อ ง. (เพิ่มระดับ 3TC): Lamivudine (3TC) ดูดซึมผ่านทางเดินอาหารได้อย่างอิสระและขับออกทางไต ยาลดกรดไม่ได้เพิ่มระดับยา 3TC ในเลือดอย่างมีนัยสำคัญทางคลินิก
• ข้อ จ. (ลดการขับออกของ Dolutegravir ทางไต): ยาลดกรดชนิดโลหะไม่ได้ยับยั้งตัวขนส่งสารอินทรีย์ที่ไต (OCT2) จึงไม่ได้ลดการขับ Dolutegravir ออกทางไต แต่ปัญหาสำคัญอยู่ที่การจับคีเลชันในทางเดินอาหารทำให้ลดการดูดซึมยา
📖 Guideline อ้างอิง:
แนวทางการตรวจรักษาและป้องกันการติดเชื้อเอชไอวี ประเทศไทย ปี 2564/2565 (กรมควบคุมโรค กระทรวงสาธารณสุข ร่วมกับ สมาคมโรคเอดส์แห่งประเทศไทย) &amp; WHO Consolidated HIV Guidelines
📌 จุดจำก่อนสอบ:
• High Genetic Barrier: เป็น second-generation INSTI ที่เป็นแกนหลักใน first-line ARV regimen ทั่วโลก มี efficacy สูงและดื้อยายาก
• Polyvalent Cation Chelation: เกิดอันตรกิริยากับยาลดกรด, Calcium, Iron แนะนำให้ทาน DTG ก่อน 2 ชั่วโมง หรือหลัง 6 ชั่วโมงจากยาลดกรด</t>
        </is>
      </c>
      <c r="K90" s="166" t="inlineStr"/>
      <c r="L90" s="166" t="inlineStr">
        <is>
          <t>Gastrointestinal</t>
        </is>
      </c>
      <c r="M90" s="166" t="inlineStr">
        <is>
          <t>GERD</t>
        </is>
      </c>
      <c r="N90" s="165" t="inlineStr">
        <is>
          <t>Clinic</t>
        </is>
      </c>
      <c r="O90" s="166" t="inlineStr">
        <is>
          <t>ข้อ 4.1 Mock GI RxCU84</t>
        </is>
      </c>
      <c r="P90" s="165" t="inlineStr">
        <is>
          <t>ข้อสอบจำลอง</t>
        </is>
      </c>
      <c r="Q90" s="165" t="inlineStr">
        <is>
          <t>Mock RxCU84</t>
        </is>
      </c>
      <c r="R90" s="165" t="inlineStr"/>
    </row>
    <row r="91" ht="24" customHeight="1" s="49">
      <c r="A91" s="167" t="n">
        <v>89</v>
      </c>
      <c r="B91" s="166" t="inlineStr">
        <is>
          <t>ผู้ป่วยชายอายุ 50 ปี มีโรคประจำตัวคือโรค HIV และโรคไขมันในโลหิตสูง ปัจจุบันรับประทานยาต้าน HIV สูตร TDF + 3TC + DTG และ Pitavastatin 4 mg ก่อนนอน วันละหนึ่งเม็ด หมอที่คลินิกปฐมภูมิวินิจฉัยว่าเป็นโรคกรดไหลย้อน
คำถาม: เภสัชกรควรให้คำแนะนำแก่ผู้ป่วยรายนี้อย่างไรในการบริหารยา Dolutegravir และยาลดกรด Aluminium/Magnesium hydroxide เพื่อแก้ไขปัญหาอันตรกิริยาระหว่างยาดังกล่าว?</t>
        </is>
      </c>
      <c r="C91" s="166" t="inlineStr"/>
      <c r="D91" s="166" t="inlineStr">
        <is>
          <t>ให้รับประทานยาลดกรดและ Dolutegravir ร่วมกันพร้อมอาหารมื้อหลักทันทีเพื่อลดความเป็นกรดในกระเพาะ</t>
        </is>
      </c>
      <c r="E91" s="166" t="inlineStr">
        <is>
          <t>ให้แยกเวลารับประทานยา โดยให้รับประทานยา Dolutegravir ก่อนรับประทานยาลดกรดอย่างน้อย 2 ชั่วโมง หรือรับประทานยา Dolutegravir หลังรับประทานยาลดกรดอย่างน้อย 6 ชั่วโมง</t>
        </is>
      </c>
      <c r="F91" s="166" t="inlineStr">
        <is>
          <t>ให้รับประทานยา Dolutegravir ในขนาดยาเพิ่มขึ้นเป็น 2 เท่าเฉพาะในวันที่ต้องใช้ยาลดกรด</t>
        </is>
      </c>
      <c r="G91" s="166" t="inlineStr">
        <is>
          <t>แนะนำให้เคี้ยวเม็ดยาลดกรดร่วมกับยาต้านไวรัสก่อนนอน เพื่อส่งเสริมการดูดซึมยาต้านไวรัส</t>
        </is>
      </c>
      <c r="H91" s="166" t="inlineStr">
        <is>
          <t>ให้ผู้ป่วยหยุดรับประทานยาต้านไวรัส Dolutegravir ไปก่อนชั่วคราวในระหว่างที่มีอาการของโรคกรดไหลย้อน</t>
        </is>
      </c>
      <c r="I91" s="167" t="inlineStr">
        <is>
          <t>2</t>
        </is>
      </c>
      <c r="J91" s="166" t="inlineStr">
        <is>
          <t>✅ คำตอบที่ถูกต้อง: ข้อ ข. ให้แยกเวลารับประทานยา โดยให้รับประทานยา Dolutegravir ก่อนรับประทานยาลดกรดอย่างน้อย 2 ชั่วโมง หรือรับประทานยา Dolutegravir หลังรับประทานยาลดกรดอย่างน้อย 6 ชั่วโมง
💡 Background:
การดูแลผู้ติดเชื้อ HIV เน้นเริ่ม Antiretroviral Therapy (ART) ทันทีเพื่อกด viral load ให้ undetectable (U=U) และฟื้นฟูระบบภูมิคุ้มกัน
🎯 ทำไมข้อนี้ถึงถูก:
ให้แยกเวลารับประทานยา โดยให้รับประทานยา Dolutegravir ก่อนรับประทานยาลดกรดอย่างน้อย 2 ชั่วโมง หรือรับประทานยา Dolutegravir หลังรับประทานยาลดกรดอย่างน้อย 6 ชั่วโมง เพื่อป้องกันการเกิด Chelation interaction ระหว่าง Dolutegravir กับ Antacid ที่มีโลหะ Al/Mg แนะนำให้แยกเวลาบริหารยาอย่างเคร่งครัด: รับประทาน Dolutegravir ก่อนยาลดกรดอย่างน้อย 2 ชั่วโมง หรือ รับประทาน Dolutegravir หลังยาลดกรดอย่างน้อย 6 ชั่วโมง
🔍 ข้ออื่นผิดเพราะอะไร:
• ข้อ ก. (ให้รับประทานยาลดกรดและ Dolutegravir ร่วมกันพร้อมอาหารมื้อหลักทันทีเพื่อลดความเป็นกรดในกระเพาะ): การรับประทาน Dolutegravir พร้อมกับยาลดกรดจะทำให้ประจุ Polyvalent cations (Al3+, Mg2+) จับตัวกับยาเป็นสารประกอบเชิงซ้อนที่ไม่ละลายน้ำ ส่งผลให้การดูดซึมของ Dolutegravir ลดลงอย่างมีนัยสำคัญจนเสี่ยงต่อการรักษาล้มเหลว
• ข้อ ค. (ให้รับประทานยา Dolutegravir ในขนาดยาเพิ่มขึ้นเป็น 2 เท่าเฉพาะในวันที่ต้องใช้ยาลดกรด): การเพิ่มขนาดยา Dolutegravir เป็น 2 เท่าไม่ได้แนะนำในการแก้ไขอันตรกิริยากับยาลดกรดที่มีประจุโลหะหลายประจุ เนื่องจากคีเลชันจะขัดขวางการดูดซึมยาเกือบทั้งหมด แนวทางที่ถูกต้องคือการแยกเวลารับประทานยา
• ข้อ ง. (แนะนำให้เคี้ยวเม็ดยาลดกรดร่วมกับยาต้านไวรัสก่อนนอน เพื่อส่งเสริมการดูดซึมยาต้านไวรัส): การเคี้ยวเม็ดยาลดกรดร่วมกับยาต้านไวรัสจะยิ่งเพิ่มพื้นที่ผิวสัมผัสและการจับคีเลชันระหว่างประจุโลหะกับ Dolutegravir ในทางเดินอาหาร ทำให้ระดับยาต้านไวรัสลดต่ำลงอย่างรุนแรง
• ข้อ จ. (ให้ผู้ป่วยหยุดรับประทานยาต้านไวรัส Dolutegravir ไปก่อนชั่วคราวในระหว่างที่มีอาการของโรคกรดไหลย้อน): การหยุดรับประทานยาต้านไวรัสแม้เพียงชั่วคราวจะส่งผลให้ระดับยากดเชื้อเอชไอวีลดลงต่ำกว่าระดับการรักษา เสี่ยงต่อการเกิดไวรัสกลายพันธุ์และดื้อยาถาวร
📖 Guideline อ้างอิง:
แนวทางการตรวจรักษาและป้องกันการติดเชื้อเอชไอวี ประเทศไทย ปี 2564/2565 (กรมควบคุมโรค กระทรวงสาธารณสุข ร่วมกับ สมาคมโรคเอดส์แห่งประเทศไทย) &amp; WHO Consolidated HIV Guidelines
📌 จุดจำก่อนสอบ:
• High Genetic Barrier: เป็น second-generation INSTI ที่เป็นแกนหลักใน first-line ARV regimen ทั่วโลก มี efficacy สูงและดื้อยายาก
• Polyvalent Cation Chelation: เกิดอันตรกิริยากับยาลดกรด, Calcium, Iron แนะนำให้ทาน DTG ก่อน 2 ชั่วโมง หรือหลัง 6 ชั่วโมงจากยาลดกรด</t>
        </is>
      </c>
      <c r="K91" s="166" t="inlineStr"/>
      <c r="L91" s="166" t="inlineStr">
        <is>
          <t>Gastrointestinal</t>
        </is>
      </c>
      <c r="M91" s="166" t="inlineStr">
        <is>
          <t>GERD</t>
        </is>
      </c>
      <c r="N91" s="165" t="inlineStr">
        <is>
          <t>Clinic</t>
        </is>
      </c>
      <c r="O91" s="166" t="inlineStr">
        <is>
          <t>ข้อ 4.2 Mock GI RxCU84</t>
        </is>
      </c>
      <c r="P91" s="165" t="inlineStr">
        <is>
          <t>ข้อสอบจำลอง</t>
        </is>
      </c>
      <c r="Q91" s="165" t="inlineStr">
        <is>
          <t>Mock RxCU84</t>
        </is>
      </c>
      <c r="R91" s="165" t="inlineStr"/>
    </row>
    <row r="92" ht="24" customHeight="1" s="49">
      <c r="A92" s="167" t="n">
        <v>90</v>
      </c>
      <c r="B92" s="166" t="inlineStr">
        <is>
          <t>ผู้ป่วยชายอายุ 50 ปี มีโรคประจำตัวคือโรค HIV และโรคไขมันในโลหิตสูง ปัจจุบันรับประทานยาต้าน HIV สูตร TDF + 3TC + DTG และ Pitavastatin 4 mg ก่อนนอน วันละหนึ่งเม็ด หมอที่คลินิกปฐมภูมิวินิจฉัยว่าเป็นโรคกรดไหลย้อน
คำถาม: หากผู้ป่วยรายนี้จำเป็นต้องใช้ยากลุ่ม Proton Pump Inhibitors (PPIs เช่น Omeprazole) เพื่อรักษาโรคกรดไหลย้อนในระยะยาว ข้อใดกล่าวถึงความปลอดภัยและปฏิกิริยาระหว่างยากับยาต้านไวรัสในสูตร TDF + 3TC + DTG ได้ถูกต้องตามหลักการทางเภสัชจลนศาสตร์?</t>
        </is>
      </c>
      <c r="C92" s="166" t="inlineStr"/>
      <c r="D92" s="166" t="inlineStr">
        <is>
          <t>ยาต้านไวรัสสูตรนี้สามารถใช้ร่วมกับ Omeprazole ได้อย่างปลอดภัย เนื่องจากยาไม่มีปัญหาเรื่องความจำเป็นในการใช้กรดในกระเพาะอาหารเพื่อการดูดซึม</t>
        </is>
      </c>
      <c r="E92" s="166" t="inlineStr">
        <is>
          <t>ห้ามใช้ Omeprazole ร่วมกับ Dolutegravir เด็ดขาด เนื่องจากยาลดการทำงานของเอนไซม์ที่ใช้กำจัด Dolutegravir</t>
        </is>
      </c>
      <c r="F92" s="166" t="inlineStr">
        <is>
          <t>Omeprazole จะลดการดูดซึมของ Tenofovir (TDF) จนหมดสิ้น ทำให้ระดับยาต้านไวรัสไม่เพียงพอต่อการกดเชื้อ</t>
        </is>
      </c>
      <c r="G92" s="166" t="inlineStr">
        <is>
          <t>ยาปฏิชีวนะหรือยาต้านไวรัส 3TC จะเกิดการเสื่อมสภาพทันทีหาก pH ในกระเพาะอาหารเพิ่มขึ้นมากกว่า 5.0</t>
        </is>
      </c>
      <c r="H92" s="166" t="inlineStr">
        <is>
          <t>Omeprazole จะเพิ่มความเสี่ยงต่อการเกิดภาวะ Lactic acidosis จากยาต้านไวรัสกลุ่ม NRTIs</t>
        </is>
      </c>
      <c r="I92" s="167" t="inlineStr">
        <is>
          <t>1</t>
        </is>
      </c>
      <c r="J92" s="166" t="inlineStr">
        <is>
          <t>✅ คำตอบที่ถูกต้อง: ข้อ ก. ยาต้านไวรัสสูตรนี้สามารถใช้ร่วมกับ Omeprazole ได้อย่างปลอดภัย เนื่องจากยาไม่มีปัญหาเรื่องความจำเป็นในการใช้กรดในกระเพาะอาหารเพื่อการดูดซึม
💡 Background:
การดูแลผู้ติดเชื้อ HIV เน้นเริ่ม Antiretroviral Therapy (ART) ทันทีเพื่อกด viral load ให้ undetectable (U=U) และฟื้นฟูระบบภูมิคุ้มกัน
🎯 ทำไมข้อนี้ถึงถูก:
ยาต้านไวรัสสูตรนี้สามารถใช้ร่วมกับ Omeprazole ได้อย่างปลอดภัย เนื่องจากยาไม่มีปัญหาเรื่องความจำเป็นในการใช้กรดในกระเพาะอาหารเพื่อการดูดซึม ยาต้านไวรัสสูตร TDF + 3TC + DTG มีคุณสมบัติการดูดซึมที่ไม่ขึ้นกับความเป็นกรดในกระเพาะอาหาร (Acid-independent absorption) จึงสามารถใช้ร่วมกับยากลุ่ม PPIs เช่น Omeprazole ได้อย่างปลอดภัย ต่างจาก Atazanavir หรือ Rilpivirine ซึ่งต้องการสภาพแวดล้อมที่เป็นกรดในการละลายและดูดซึม
🔍 ข้ออื่นผิดเพราะอะไร:
• ข้อ ข. (ห้ามใช้ Omeprazole ร่วมกับ Dolutegravir เด็ดขาด เนื่องจากยาลดการทำงานของเอนไซม์ที่ใช้กำจัด Dolutegravir): Omeprazole ไม่ได้ยับยั้งเอนไซม์ UGT1A1 หรือ CYP3A4 ซึ่งเป็นวิถีหลักในการกำจัดยา Dolutegravir จึงไม่มีผลลดการกำจัดยาหรือเพิ่มความเป็นพิษ และสามารถใช้ร่วมกันได้โดยไม่ต้องปรับขนาด
• ข้อ ค. (Omeprazole จะลดการดูดซึมของ Tenofovir (TDF) จนหมดสิ้น ทำให้ระดับยาต้านไวรัสไม่เพียงพอต่อการกดเชื้อ): การดูดซึมของ Tenofovir disoproxil fumarate (TDF) ไม่ได้ขึ้นกับค่าความเป็นกรดในกระเพาะอาหาร Omeprazole จึงไม่ได้ขัดขวางการดูดซึมของยา TDF
• ข้อ ง. (ยาปฏิชีวนะหรือยาต้านไวรัส 3TC จะเกิดการเสื่อมสภาพทันทีหาก pH ในกระเพาะอาหารเพิ่มขึ้นมากกว่า 5.0): Lamivudine (3TC) มีความคงตัวทางเคมีที่ดีในทางเดินอาหารและละลายน้ำได้ดี การเพิ่มขึ้นของค่า pH ในกระเพาะอาหารจากการใช้ Omeprazole ไม่ได้ทำให้ตัวยาเสื่อมสภาพ
• ข้อ จ. (Omeprazole จะเพิ่มความเสี่ยงต่อการเกิดภาวะ Lactic acidosis จากยาต้านไวรัสกลุ่ม NRTIs): ภาวะ Lactic acidosis จากกลุ่ม NRTIs เกิดจากความเป็นพิษต่อไมโทคอนเดรีย (Mitochondrial toxicity) ซึ่งสัมพันธ์กับยารุ่นเก่า เช่น Stavudine หรือ Didanosine แต่ Omeprazole ไม่ได้เป็นตัวเร่งการเกิดภาวะนี้
📖 Guideline อ้างอิง:
แนวทางการตรวจรักษาและป้องกันการติดเชื้อเอชไอวี ประเทศไทย ปี 2564/2565 (กรมควบคุมโรค กระทรวงสาธารณสุข ร่วมกับ สมาคมโรคเอดส์แห่งประเทศไทย) &amp; WHO Consolidated HIV Guidelines
📌 จุดจำก่อนสอบ:
• First-line Universal Regimen: สูตรแรกมาตรฐานไทย: TDF + 3TC (หรือ FTC) + DTG (TLD) มี efficacy สูง ทนยาดี และ barrier to resistance สูง
• PCP Prophylaxis Threshold: เริ่มยาป้องกัน Primary PCP (Cotrimoxazole 1-2 DS daily) เมื่อระดับ CD4 &lt; 200 cells/mm³
• Undetectable = Untransmittable: ผู้ป่วยที่ได้รับยาต้านไวรัสสม่ำเสมอจนกด Viral Load &lt; 50 copies/mL จะไม่แพร่เชื้อสู่คู่นอนทางเพศสัมพันธ์ (U=U)</t>
        </is>
      </c>
      <c r="K92" s="166" t="inlineStr"/>
      <c r="L92" s="166" t="inlineStr">
        <is>
          <t>Gastrointestinal</t>
        </is>
      </c>
      <c r="M92" s="166" t="inlineStr">
        <is>
          <t>GERD</t>
        </is>
      </c>
      <c r="N92" s="165" t="inlineStr">
        <is>
          <t>Clinic</t>
        </is>
      </c>
      <c r="O92" s="166" t="inlineStr">
        <is>
          <t>ข้อ 4.3 Mock GI RxCU84</t>
        </is>
      </c>
      <c r="P92" s="165" t="inlineStr">
        <is>
          <t>ข้อสอบจำลอง</t>
        </is>
      </c>
      <c r="Q92" s="165" t="inlineStr">
        <is>
          <t>Mock RxCU84</t>
        </is>
      </c>
      <c r="R92" s="165" t="inlineStr"/>
    </row>
    <row r="93" ht="24" customHeight="1" s="49">
      <c r="A93" s="167" t="n">
        <v>91</v>
      </c>
      <c r="B93" s="166" t="inlineStr">
        <is>
          <t>ผู้ป่วยชายอายุ 37 ปี อาชีพเกษตรกร ไม่มีประวัติแพ้ยา มีอาการปวดกล้ามเนื้อจากการทำงาน จึงรับประทาน Diclofenac 50 mg เกือบทุกวันเป็นเวลาหลายเดือน และรับประทาน Tolperisone 50 mg เป็นครั้งคราวเมื่อมีอาการปวดมาก นอกจากนี้ผู้ป่วยดื่มเบียร์เป็นประจำเกือบทุกวัน วันนี้ผู้ป่วยมาที่ร้านยาด้วยอาการ ปวดแสบปวดร้อนบริเวณลิ้นปี่ มา 2 วัน อาการปวดเป็นมากขณะท้องว่างและหลังรับประทานยา Diclofenac มีอาการท้องอืด คลื่นไส้ รับประทานอาหารได้น้อย และเรอเปรี้ยวบ้างเป็นครั้งคราว ผู้ป่วยปฏิเสธอาการไข้ ท้องเสีย อาเจียนเป็นเลือด และถ่ายอุจจาระสีดำ โดยผู้ป่วยไม่มีโรคประจำตัว ไม่มียารับประทานประจำ และไม่มีประวัติแพ้ยา
คำถาม: ข้อใดต่อไปนี้อธิบายกลไกการเกิดพยาธิสภาพของโรคแผลในทางเดินอาหาร (NSAID-induced gastric ulcer) จากการใช้ยา Diclofenac ของผู้ป่วยรายนี้ได้ถูกต้องและครอบคลุมที่สุด?</t>
        </is>
      </c>
      <c r="C93" s="166" t="inlineStr"/>
      <c r="D93" s="166" t="inlineStr">
        <is>
          <t>ยาระคายเคืองกระเพาะโดยตรง (Direct irritation) และยับยั้งเอนไซม์ COX-2 ทำให้ร่างกายสร้างกรดมากขึ้น</t>
        </is>
      </c>
      <c r="E93" s="166" t="inlineStr">
        <is>
          <t>ยามีฤทธิ์ระคายเคืองเฉพาะที่ (Local effect) และยับยั้งเอนไซม์ COX-1 แบบระบบ (Systemic effect) ส่งผลลดการหลั่ง prostaglandins (PGE2 &amp; PGI2) ซึ่งมีฤทธิ์กระตุ้นการสร้างเมือก (mucus), bicarbonate และเพิ่มการไหลเวียนเลือดที่เยื่อบุทางเดินอาหาร</t>
        </is>
      </c>
      <c r="F93" s="166" t="inlineStr">
        <is>
          <t>ยาไปกระตุ้นการทำงานของ parietal cells ในการหลั่งกรดไฮโดรคลอริก ผ่านทางกระบวนการกระตุ้น Histamine-2 receptors</t>
        </is>
      </c>
      <c r="G93" s="166" t="inlineStr">
        <is>
          <t>ยาปฏิชีวนะหรือยาแก้ปวด Diclofenac ทำให้เกิดภาวะติดเชื้อแบคทีเรีย H. pylori ในกระเพาะอาหารได้ง่ายขึ้น</t>
        </is>
      </c>
      <c r="H93" s="166" t="inlineStr">
        <is>
          <t>ยาไปเพิ่มการบีบตัวของกระเพาะอาหารอย่างรุนแรง ส่งผลให้กรดเข้มข้นไหลย้อนกลับทำลายเนื้อเยื่อ</t>
        </is>
      </c>
      <c r="I93" s="167" t="inlineStr">
        <is>
          <t>2</t>
        </is>
      </c>
      <c r="J93" s="166" t="inlineStr">
        <is>
          <t>✅ คำตอบที่ถูกต้อง: ข้อ ข. ยามีฤทธิ์ระคายเคืองเฉพาะที่ (Local effect) และยับยั้งเอนไซม์ COX-1 แบบระบบ (Systemic effect) ส่งผลลดการหลั่ง prostaglandins (PGE2 &amp; PGI2) ซึ่งมีฤทธิ์กระตุ้นการสร้างเมือก (mucus), bicarbonate และเพิ่มการไหลเวียนเลือดที่เยื่อบุทางเดินอาหาร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ยามีฤทธิ์ระคายเคืองเฉพาะที่ (Local effect) และยับยั้งเอนไซม์ COX-1 แบบระบบ (Systemic effect) ส่งผลลดการหลั่ง prostaglandins (PGE2 &amp; PGI2) ซึ่งมีฤทธิ์กระตุ้นการสร้างเมือก (mucus), bicarbonate และเพิ่มการไหลเวียนเลือดที่เยื่อบุทางเดินอาหาร Diclofenac ก่อให้เกิดแผลในกระเพาะอาหารผ่าน 2 กลไกหลัก: 1) Local effect: ยาเป็นกรดอ่อนซึมเข้าเซลล์เยื่อบุและเกิด ion trapping ก่อความเสียหายต่อเยื่อบุโดยตรง 2) Systemic effect (กลไกหลัก): ยับยั้ง COX-1 ทำให้การสังเคราะห์ Prostaglandins (PGE2 และ PGI2) ลดลง ซึ่งสารเหล่านี้ทำหน้าที่สำคัญในการกระตุ้นการสร้าง Mucus, Bicarbonate secretion และคงการไหลเวียนเลือดที่เยื่อบุทางเดินอาหาร (Mucosal blood flow)
🔍 ข้ออื่นผิดเพราะอะไร:
• ข้อ ก. (ยาระคายเคืองกระเพาะโดยตรง (Direct irritation) และยับยั้งเอนไซม์ COX-2 ทำให้ร่างกายสร้างกรดมากขึ้น): การยับยั้งเอนไซม์ COX-2 ช่วยลดการอักเสบและความปวด ไม่ได้ทำให้ร่างกายหลั่งกรดเพิ่มขึ้น แต่การเกิดแผลเกิดจากการยับยั้ง COX-1 ในกระเพาะอาหารทำให้ขาด Prostaglandins ปกป้องเยื่อบุ
• ข้อ ค. (ยาไปกระตุ้นการทำงานของ parietal cells ในการหลั่งกรดไฮโดรคลอริก ผ่านทางกระบวนการกระตุ้น Histamine-2 receptors): Diclofenac ไม่ได้ออกฤทธิ์กระตุ้นตัวรับฮิสตามีนชนิดที่ 2 (H2 receptors) บน Parietal cells เพื่อกระตุ้นการหลั่งกรด การหลั่งกรดเป็นไปตามกลไกสรีรวิทยาปกติแต่ขาดเมือกและไบคาร์บอเนตมาต้านทาน
• ข้อ ง. (ยาปฏิชีวนะหรือยาแก้ปวด Diclofenac ทำให้เกิดภาวะติดเชื้อแบคทีเรีย H. pylori ในกระเพาะอาหารได้ง่ายขึ้น): การใช้ยา Diclofenac ไม่ได้เป็นสาเหตุที่ทำให้เกิดการติดเชื้อ H. pylori เพิ่มขึ้น แม้ว่าทั้งสองอย่างจะเป็นปัจจัยเสี่ยงอิสระที่เสริมฤทธิ์กันในการเกิดแผลในกระเพาะอาหารก็ตาม
• ข้อ จ. (ยาไปเพิ่มการบีบตัวของกระเพาะอาหารอย่างรุนแรง ส่งผลให้กรดเข้มข้นไหลย้อนกลับทำลายเนื้อเยื่อ): NSAIDs ไม่ได้มีฤทธิ์กระตุ้นการบีบตัวของกระเพาะอาหารอย่างรุนแรง พยาธิสภาพหลักเกิดจากการลดลงของเยื่อเมือกปกป้องกระเพาะและการไหลเวียนเลือดเฉพาะที่เสื่อมถอย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93" s="166" t="inlineStr"/>
      <c r="L93" s="166" t="inlineStr">
        <is>
          <t>Gastrointestinal</t>
        </is>
      </c>
      <c r="M93" s="166" t="inlineStr">
        <is>
          <t>Dyspepsia &amp; PUD</t>
        </is>
      </c>
      <c r="N93" s="165" t="inlineStr">
        <is>
          <t>Clinic</t>
        </is>
      </c>
      <c r="O93" s="166" t="inlineStr">
        <is>
          <t>ข้อ 5.1 Mock GI RxCU84</t>
        </is>
      </c>
      <c r="P93" s="165" t="inlineStr">
        <is>
          <t>ข้อสอบจำลอง</t>
        </is>
      </c>
      <c r="Q93" s="165" t="inlineStr">
        <is>
          <t>Mock RxCU84</t>
        </is>
      </c>
      <c r="R93" s="165" t="inlineStr"/>
    </row>
    <row r="94" ht="24" customHeight="1" s="49">
      <c r="A94" s="167" t="n">
        <v>92</v>
      </c>
      <c r="B94" s="166" t="inlineStr">
        <is>
          <t>ผู้ป่วยชายอายุ 37 ปี อาชีพเกษตรกร ไม่มีประวัติแพ้ยา มีอาการปวดกล้ามเนื้อจากการทำงาน จึงรับประทาน Diclofenac 50 mg เกือบทุกวันเป็นเวลาหลายเดือน และรับประทาน Tolperisone 50 mg เป็นครั้งคราวเมื่อมีอาการปวดมาก นอกจากนี้ผู้ป่วยดื่มเบียร์เป็นประจำเกือบทุกวัน วันนี้ผู้ป่วยมาที่ร้านยาด้วยอาการ ปวดแสบปวดร้อนบริเวณลิ้นปี่ มา 2 วัน อาการปวดเป็นมากขณะท้องว่างและหลังรับประทานยา Diclofenac มีอาการท้องอืด คลื่นไส้ รับประทานอาหารได้น้อย และเรอเปรี้ยวบ้างเป็นครั้งคราว ผู้ป่วยปฏิเสธอาการไข้ ท้องเสีย อาเจียนเป็นเลือด และถ่ายอุจจาระสีดำ โดยผู้ป่วยไม่มีโรคประจำตัว ไม่มียารับประทานประจำ และไม่มีประวัติแพ้ยา
คำถาม: เพื่อจัดการความปลอดภัยของผู้ป่วยรายนี้และลดความเสี่ยงต่อระบบทางเดินอาหารในระยะยาว ข้อใดคือแนวทางการปรับเปลี่ยนการรักษาและการเลือกใช้ยาแก้ปวดที่เหมาะสมที่สุด?</t>
        </is>
      </c>
      <c r="C94" s="166" t="inlineStr"/>
      <c r="D94" s="166" t="inlineStr">
        <is>
          <t>แนะนำให้เปลี่ยนจาก Diclofenac เป็น Naproxen 250 mg รับประทานวันละ 2 ครั้ง ทันที</t>
        </is>
      </c>
      <c r="E94" s="166" t="inlineStr">
        <is>
          <t>แนะนำให้หยุดใช้ Diclofenac และปรับเปลี่ยนเป็นยาแก้ปวดกลุ่ม Selective COX-2 Inhibitor (เช่น Celecoxib) ควบคู่กับการให้ยาป้องกันทางเดินอาหารกลุ่ม Proton Pump Inhibitors (เช่น Omeprazole) ร่วมด้วย และแนะนำให้งดการดื่มแอลกอฮอล์</t>
        </is>
      </c>
      <c r="F94" s="166" t="inlineStr">
        <is>
          <t>แนะนำให้เพิ่มขนาดการรับประทาน Tolperisone เป็น 150 mg วันละ 3 ครั้ง และคงการทาน Diclofenac ร่วมด้วย</t>
        </is>
      </c>
      <c r="G94" s="166" t="inlineStr">
        <is>
          <t>แนะนำให้รับประทาน Diclofenac ห่างจากเครื่องดื่มแอลกอฮอล์อย่างน้อย 8 ชั่วโมง โดยใช้ยาสูตรเดิมต่อไป</t>
        </is>
      </c>
      <c r="H94" s="166" t="inlineStr">
        <is>
          <t>แนะนำให้ใช้ยาแก้ปวดกลุ่มสเตียรอยด์ (Steroids) ชนิดรับประทานทดแทนเพื่อความปลอดภัยต่อกระเพาะอาหาร</t>
        </is>
      </c>
      <c r="I94" s="167" t="inlineStr">
        <is>
          <t>2</t>
        </is>
      </c>
      <c r="J94" s="166" t="inlineStr">
        <is>
          <t>✅ คำตอบที่ถูกต้อง: ข้อ ข. แนะนำให้หยุดใช้ Diclofenac และปรับเปลี่ยนเป็นยาแก้ปวดกลุ่ม Selective COX-2 Inhibitor (เช่น Celecoxib) ควบคู่กับการให้ยาป้องกันทางเดินอาหารกลุ่ม Proton Pump Inhibitors (เช่น Omeprazole) ร่วมด้วย และแนะนำให้งดการดื่มแอลกอฮอล์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แนะนำให้หยุดใช้ Diclofenac และปรับเปลี่ยนเป็นยาแก้ปวดกลุ่ม Selective COX-2 Inhibitor (เช่น Celecoxib) ควบคู่กับการให้ยาป้องกันทางเดินอาหารกลุ่ม Proton Pump Inhibitors (เช่น Omeprazole) ร่วมด้วย และแนะนำให้งดการดื่มแอลกอฮอล์ ผู้ป่วยรายนี้มีความเสี่ยงสูงต่อ GI complications (มีแผล PUD จาก NSAIDs และดื่มแอลกอฮอล์เป็นประจำ) แนวทางที่ถูกต้องคือ 1) หยุด Non-selective NSAIDs (Diclofenac) 2) หากจำเป็นต้องใช้ยาแก้ปวด ให้เลือก Selective COX-2 inhibitor (เช่น Celecoxib) ร่วมกับ PPI (เช่น Omeprazole) เสมอ 3) งดดื่มแอลกอฮอล์เด็ดขาดเนื่องจากระคายเคืองกระเพาะอาหารและกระตุ้นการหลั่งกรด
🔍 ข้ออื่นผิดเพราะอะไร:
• ข้อ ก. (แนะนำให้เปลี่ยนจาก Diclofenac เป็น Naproxen 250 mg รับประทานวันละ 2 ครั้ง ทันที): Naproxen เป็น non-selective NSAID ที่ยับยั้ง COX-1 สูง จึงมีความเสี่ยงต่อการเกิดแผลและเลือดออกในทางเดินอาหารไม่แตกต่างจาก Diclofenac แม้ว่าจะมี cardiovascular safety ที่ดีกว่าก็ตาม
• ข้อ ค. (แนะนำให้เพิ่มขนาดการรับประทาน Tolperisone เป็น 150 mg วันละ 3 ครั้ง และคงการทาน Diclofenac ร่วมด้วย): Tolperisone เป็นยาคลายกล้ามเนื้อที่ออกฤทธิ์ต่อระบบประสาทส่วนกลาง ไม่มีฤทธิ์ต้านการอักเสบเพียงพอที่จะทดแทนได้ และการคงใช้ Diclofenac ร่วมกับการดื่มแอลกอฮอล์จะยิ่งเพิ่มความเสี่ยงต่อแผลทะลุหรือเลือดออกในทางเดินอาหาร
• ข้อ ง. (แนะนำให้รับประทาน Diclofenac ห่างจากเครื่องดื่มแอลกอฮอล์อย่างน้อย 8 ชั่วโมง โดยใช้ยาสูตรเดิมต่อไป): การแยกเวลาทาน Diclofenac ห่างจากแอลกอฮอล์ 8 ชั่วโมง ไม่สามารถป้องกันพิษต่อกระเพาะอาหารได้ เนื่องจากผลของ Diclofenac ในการลด Prostaglandin เป็นผลระดับระบบที่คงอยู่นานหลายวัน
• ข้อ จ. (แนะนำให้ใช้ยาแก้ปวดกลุ่มสเตียรอยด์ (Steroids) ชนิดรับประทานทดแทนเพื่อความปลอดภัยต่อกระเพาะอาหาร): ยาสเตียรอยด์ชนิดรับประทานมีผลข้างเคียงระคายเคืองกระเพาะอาหารและยับยั้งการหายของแผล และไม่ได้เป็นข้อบ่งใช้ในการรักษาอาการปวดกล้ามเนื้อทั่วไปจากการทำงาน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94" s="166" t="inlineStr"/>
      <c r="L94" s="166" t="inlineStr">
        <is>
          <t>Gastrointestinal</t>
        </is>
      </c>
      <c r="M94" s="166" t="inlineStr">
        <is>
          <t>Dyspepsia &amp; PUD</t>
        </is>
      </c>
      <c r="N94" s="165" t="inlineStr">
        <is>
          <t>Clinic</t>
        </is>
      </c>
      <c r="O94" s="166" t="inlineStr">
        <is>
          <t>ข้อ 5.2 Mock GI RxCU84</t>
        </is>
      </c>
      <c r="P94" s="165" t="inlineStr">
        <is>
          <t>ข้อสอบจำลอง</t>
        </is>
      </c>
      <c r="Q94" s="165" t="inlineStr">
        <is>
          <t>Mock RxCU84</t>
        </is>
      </c>
      <c r="R94" s="165" t="inlineStr"/>
    </row>
    <row r="95" ht="24" customHeight="1" s="49">
      <c r="A95" s="167" t="n">
        <v>93</v>
      </c>
      <c r="B95" s="166" t="inlineStr">
        <is>
          <t>ผู้ป่วยชายอายุ 37 ปี อาชีพเกษตรกร ไม่มีประวัติแพ้ยา มีอาการปวดกล้ามเนื้อจากการทำงาน จึงรับประทาน Diclofenac 50 mg เกือบทุกวันเป็นเวลาหลายเดือน และรับประทาน Tolperisone 50 mg เป็นครั้งคราวเมื่อมีอาการปวดมาก นอกจากนี้ผู้ป่วยดื่มเบียร์เป็นประจำเกือบทุกวัน วันนี้ผู้ป่วยมาที่ร้านยาด้วยอาการ ปวดแสบปวดร้อนบริเวณลิ้นปี่ มา 2 วัน อาการปวดเป็นมากขณะท้องว่างและหลังรับประทานยา Diclofenac มีอาการท้องอืด คลื่นไส้ รับประทานอาหารได้น้อย และเรอเปรี้ยวบ้างเป็นครั้งคราว ผู้ป่วยปฏิเสธอาการไข้ ท้องเสีย อาเจียนเป็นเลือด และถ่ายอุจจาระสีดำ โดยผู้ป่วยไม่มีโรคประจำตัว ไม่มียารับประทานประจำ และไม่มีประวัติแพ้ยา
คำถาม: หากพิจารณาเลือกใช้ยา Misoprostol เพื่อป้องกันแผลในกระเพาะอาหารจากยา NSAIDs ข้อใดระบุกลไกการออกฤทธิ์ อาการข้างเคียง และข้อห้ามใช้ที่สำคัญที่สุดของยากลุ่มนี้ได้ถูกต้องและปลอดภัยที่สุด?</t>
        </is>
      </c>
      <c r="C95" s="166" t="inlineStr"/>
      <c r="D95" s="166" t="inlineStr">
        <is>
          <t>ออกฤทธิ์จับตัวรับ H2 อาการข้างเคียงคือทำให้เกิดผื่นแพ้แสง; ห้ามใช้ในคนไข้โรคหัวใจล้มเหลว</t>
        </is>
      </c>
      <c r="E95" s="166" t="inlineStr">
        <is>
          <t>เป็นสารสังเคราะห์ Prostaglandin E1 analog; อาการข้างเคียงคืออาการปวดบีบท้องและท้องเสีย (Dose-dependent diarrhea); ห้ามใช้ในหญิงตั้งครรภ์เด็ดขาดเนื่องจากกระตุ้นการบีบตัวของมดลูกจนทำให้เกิดการแท้งบุตร (Category X)</t>
        </is>
      </c>
      <c r="F95" s="166" t="inlineStr">
        <is>
          <t>ออกฤทธิ์บลอค Proton pump; อาการข้างเคียงคืออาการปวดศีรษะ; ห้ามใช้ในผู้ป่วยโรคตับแข็ง</t>
        </is>
      </c>
      <c r="G95" s="166" t="inlineStr">
        <is>
          <t>เป็นสารเคลือบแผลกระเพาะอาหาร; อาการข้างเคียงคือทำให้อุจจาระสีดำเข้ม; ห้ามใช้ในคนไข้ที่เป็นโรคไตวาย</t>
        </is>
      </c>
      <c r="H95" s="166" t="inlineStr">
        <is>
          <t>เป็นยากระตุ้นการหลั่งเอนไซม์ amylase; อาการข้างเคียงคือน้ำตาลในเลือดต่ำ; ห้ามใช้ร่วมกับอินซูลิน</t>
        </is>
      </c>
      <c r="I95" s="167" t="inlineStr">
        <is>
          <t>2</t>
        </is>
      </c>
      <c r="J95" s="166" t="inlineStr">
        <is>
          <t>✅ คำตอบที่ถูกต้อง: ข้อ ข. เป็นสารสังเคราะห์ Prostaglandin E1 analog; อาการข้างเคียงคืออาการปวดบีบท้องและท้องเสีย (Dose-dependent diarrhea); ห้ามใช้ในหญิงตั้งครรภ์เด็ดขาดเนื่องจากกระตุ้นการบีบตัวของมดลูกจนทำให้เกิดการแท้งบุตร (Category X)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เป็นสารสังเคราะห์ Prostaglandin E1 analog; อาการข้างเคียงคืออาการปวดบีบท้องและท้องเสีย (Dose-dependent diarrhea); ห้ามใช้ในหญิงตั้งครรภ์เด็ดขาดเนื่องจากกระตุ้นการบีบตัวของมดลูกจนทำให้เกิดการแท้งบุตร (Category X) Misoprostol เป็น Synthetic Prostaglandin E1 (PGE1) analog ออกฤทธิ์เพิ่มการสร้างเยื่อเมือกและไบคาร์บอเนต ผลข้างเคียงสำคัญคืออาการปวดเกร็งท้องและท้องเสียตามขนาดยา (Dose-dependent diarrhea &amp; cramping) และมีฤทธิ์กระตุ้นการบีบตัวของมดลูก (Uterotonic effect) อย่างรุนแรง จึงจัดเป็น FDA Pregnancy Category X ห้ามใช้ในสตรีมีครรภ์โดยเด็ดขาดเนื่องจากทำให้เกิดการแท้งบุตร
🔍 ข้ออื่นผิดเพราะอะไร:
• ข้อ ก. (ออกฤทธิ์จับตัวรับ H2 อาการข้างเคียงคือทำให้เกิดผื่นแพ้แสง; ห้ามใช้ในคนไข้โรคหัวใจล้มเหลว): Misoprostol เป็น Prostaglandin E1 analog ไม่ใช่สารต้านตัวรับ H2 receptor และไม่ได้มีผลข้างเคียงเด่นเรื่องผื่นแพ้แสง
• ข้อ ค. (ออกฤทธิ์บลอค Proton pump; อาการข้างเคียงคืออาการปวดศีรษะ; ห้ามใช้ในผู้ป่วยโรคตับแข็ง): Misoprostol ออกฤทธิ์จับกับตัวรับ Prostaglandin EP3 บน parietal cells และ superficial epithelial cells ไม่ได้มีกลไกยับยั้ง H+/K+ ATPase เหมือนยากลุ่ม PPIs
• ข้อ ง. (เป็นสารเคลือบแผลกระเพาะอาหาร; อาการข้างเคียงคือทำให้อุจจาระสีดำเข้ม; ห้ามใช้ในคนไข้ที่เป็นโรคไตวาย): Misoprostol ออกฤทธิ์ระดับเซลล์ผ่านการกระตุ้นตัวรับพรอสตาแกลนดินเพื่อเพิ่มเมือกและลดกรด ไม่ใช่สารเคลือบแผลเชิงกลเชิงเคมีเหมือน Sucralfate และไม่ได้ทำให้อุจจาระเป็นสีดำเหมือนเกลือบิสมัท
• ข้อ จ. (เป็นยากระตุ้นการหลั่งเอนไซม์ amylase; อาการข้างเคียงคือน้ำตาลในเลือดต่ำ; ห้ามใช้ร่วมกับอินซูลิน): Misoprostol ไม่ได้มีผลต่อการหลั่งเอนไซม์ Amylase หรือทำให้เกิดภาวะน้ำตาลในเลือดต่ำ จึงไม่มีข้อห้ามใช้จำเพาะกับอินซูลิน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95" s="166" t="inlineStr"/>
      <c r="L95" s="166" t="inlineStr">
        <is>
          <t>Gastrointestinal</t>
        </is>
      </c>
      <c r="M95" s="166" t="inlineStr">
        <is>
          <t>Dyspepsia &amp; PUD</t>
        </is>
      </c>
      <c r="N95" s="165" t="inlineStr">
        <is>
          <t>Clinic</t>
        </is>
      </c>
      <c r="O95" s="166" t="inlineStr">
        <is>
          <t>ข้อ 5.3 Mock GI RxCU84</t>
        </is>
      </c>
      <c r="P95" s="165" t="inlineStr">
        <is>
          <t>ข้อสอบจำลอง</t>
        </is>
      </c>
      <c r="Q95" s="165" t="inlineStr">
        <is>
          <t>Mock RxCU84</t>
        </is>
      </c>
      <c r="R95" s="165" t="inlineStr"/>
    </row>
    <row r="96" ht="24" customHeight="1" s="49">
      <c r="A96" s="167" t="n">
        <v>94</v>
      </c>
      <c r="B96" s="166" t="inlineStr">
        <is>
          <t>ผู้ป่วยชายอายุ 37 ปี อาชีพเกษตรกร ไม่มีประวัติแพ้ยา มีอาการปวดกล้ามเนื้อจากการทำงาน จึงรับประทาน Diclofenac 50 mg เกือบทุกวันเป็นเวลาหลายเดือน และรับประทาน Tolperisone 50 mg เป็นครั้งคราวเมื่อมีอาการปวดมาก นอกจากนี้ผู้ป่วยดื่มเบียร์เป็นประจำเกือบทุกวัน วันนี้ผู้ป่วยมาที่ร้านยาด้วยอาการ ปวดแสบปวดร้อนบริเวณลิ้นปี่ มา 2 วัน อาการปวดเป็นมากขณะท้องว่างและหลังรับประทานยา Diclofenac มีอาการท้องอืด คลื่นไส้ รับประทานอาหารได้น้อย และเรอเปรี้ยวบ้างเป็นครั้งคราว ผู้ป่วยปฏิเสธอาการไข้ ท้องเสีย อาเจียนเป็นเลือด และถ่ายอุจจาระสีดำ โดยผู้ป่วยไม่มีโรคประจำตัว ไม่มียารับประทานประจำ และไม่มีประวัติแพ้ยา
คำถาม: ข้อใดต่อไปนี้คืออาการทางคลินิก (Alarm symptoms) ที่เภสัชกรต้องเน้นย้ำให้ผู้ป่วยเฝ้าระวังอย่างเข้มงวด และหากเกิดขึ้น ผู้ป่วยต้องรีบไปพบแพทย์์ที่โรงพยาบาลทันทีโดยไม่ต้องรอยาหมด?</t>
        </is>
      </c>
      <c r="C96" s="166" t="inlineStr"/>
      <c r="D96" s="166" t="inlineStr">
        <is>
          <t>อาการปวดแสบบริเวณหน้าอกลามไปถึงไหล่ซ้าย</t>
        </is>
      </c>
      <c r="E96" s="166" t="inlineStr">
        <is>
          <t>อาการคลื่นไส้อาเจียนปนเลือด หรือถ่ายอุจจาระเป็นสีดำเหนียวคล้ายยางมะตอย (Melena) บ่งชี้ภาวะเลือดออกในทางเดินอาหาร</t>
        </is>
      </c>
      <c r="F96" s="166" t="inlineStr">
        <is>
          <t>อาการแสบร้อนที่ผิวหนังบริเวณที่ปวดกล้ามเนื้อ</t>
        </is>
      </c>
      <c r="G96" s="166" t="inlineStr">
        <is>
          <t>อาการอ่อนเพลียเล็กน้อยหลังจากทำงานเกษตรกลางแดดจัด</t>
        </is>
      </c>
      <c r="H96" s="166" t="inlineStr">
        <is>
          <t>อาการท้องอืด ท้องเฟ้อ มีลมในกระเพาะอาหารหลังตื่นนอนตอนเช้า</t>
        </is>
      </c>
      <c r="I96" s="167" t="inlineStr">
        <is>
          <t>2</t>
        </is>
      </c>
      <c r="J96" s="166" t="inlineStr">
        <is>
          <t>✅ คำตอบที่ถูกต้อง: ข้อ ข. อาการคลื่นไส้อาเจียนปนเลือด หรือถ่ายอุจจาระเป็นสีดำเหนียวคล้ายยางมะตอย (Melena) บ่งชี้ภาวะเลือดออกในทางเดินอาหาร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อาการคลื่นไส้อาเจียนปนเลือด หรือถ่ายอุจจาระเป็นสีดำเหนียวคล้ายยางมะตอย (Melena) บ่งชี้ภาวะเลือดออกในทางเดินอาหาร อาการเตือนอันตรายจากแผลทางเดินอาหารทะลุหรือมีเลือดออก (Upper GI Bleeding) ได้แก่ การอาเจียนเป็นเลือดสดหรือสีกากกาแฟ (Hematemesis) และการถ่ายอุจจาระเป็นสีดำเหนียวคล้ายยางมะตอย (Melena) ซึ่งบ่งบอกถึงการสูญเสียเลือดในปริมาณมาก ถือเป็นภาวะฉุกเฉินทางการแพทย์์ที่ต้องรีบไปโรงพยาบาลทันที
🔍 ข้ออื่นผิดเพราะอะไร:
• ข้อ ก. (อาการปวดแสบบริเวณหน้าอกลามไปถึงไหล่ซ้าย): อาการปวดแสบหน้าอกร้าวไปไหล่ซ้ายมักบ่งชี้ถึงภาวะกล้ามเนื้อหัวใจขาดเลือดเฉียบพลัน (Acute coronary syndrome) แม้เป็นภาวะฉุกเฉินแต่ไม่ใช่สัญญาณเตือนเฉพาะของแผลทางเดินอาหารที่มีภาวะแทรกซ้อน
• ข้อ ค. (อาการแสบร้อนที่ผิวหนังบริเวณที่ปวดกล้ามเนื้อ): อาการแสบร้อนที่ผิวหนังบริเวณกล้ามเนื้ออาจเป็นผลจากการแพ้ยาทาเฉพาะที่หรือการระคายเคืองภายนอก ไม่ใช่สัญญาณเตือนทางคลินิกที่บ่งชี้ถึงภาวะแทรกซ้อนของโรคแผลในกระเพาะอาหาร
• ข้อ ง. (อาการอ่อนเพลียเล็กน้อยหลังจากทำงานเกษตรกลางแดดจัด): อาการอ่อนเพลียหลังทำงานกลางแดดจัดเป็นผลจากความร้อนและการสูญเสียเหงื่อทั่วไป (Heat exhaustion) ไม่ใช่อาการเตือนเฉพาะเจาะจงของเลือดออกในกระเพาะอาหาร
• ข้อ จ. (อาการท้องอืด ท้องเฟ้อ มีลมในกระเพาะอาหารหลังตื่นนอนตอนเช้า): อาการท้องอืด แน่นท้อง หรือมีลมตอนเช้าเป็นอาการทั่วไปของความผิดปกติในการย่อยอาหาร (Dyspepsia) ไม่ใช่อาการเตือนอันตรายร้ายแรงที่ต้องส่งโรงพยาบาลฉุกเฉิน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96" s="166" t="inlineStr"/>
      <c r="L96" s="166" t="inlineStr">
        <is>
          <t>Gastrointestinal</t>
        </is>
      </c>
      <c r="M96" s="166" t="inlineStr">
        <is>
          <t>Dyspepsia &amp; PUD</t>
        </is>
      </c>
      <c r="N96" s="165" t="inlineStr">
        <is>
          <t>Clinic</t>
        </is>
      </c>
      <c r="O96" s="166" t="inlineStr">
        <is>
          <t>ข้อ 5.4 Mock GI RxCU84</t>
        </is>
      </c>
      <c r="P96" s="165" t="inlineStr">
        <is>
          <t>ข้อสอบจำลอง</t>
        </is>
      </c>
      <c r="Q96" s="165" t="inlineStr">
        <is>
          <t>Mock RxCU84</t>
        </is>
      </c>
      <c r="R96" s="165" t="inlineStr"/>
    </row>
    <row r="97" ht="24" customHeight="1" s="49">
      <c r="A97" s="167" t="n">
        <v>95</v>
      </c>
      <c r="B97" s="166" t="inlineStr">
        <is>
          <t>ผู้ป่วยชายอายุ 37 ปี อาชีพเกษตรกร ไม่มีประวัติแพ้ยา มีอาการปวดกล้ามเนื้อจากการทำงาน จึงรับประทาน Diclofenac 50 mg เกือบทุกวันเป็นเวลาหลายเดือน และรับประทาน Tolperisone 50 mg เป็นครั้งคราวเมื่อมีอาการปวดมาก นอกจากนี้ผู้ป่วยดื่มเบียร์เป็นประจำเกือบทุกวัน วันนี้ผู้ป่วยมาที่ร้านยาด้วยอาการ ปวดแสบปวดร้อนบริเวณลิ้นปี่ มา 2 วัน อาการปวดเป็นมากขณะท้องว่างและหลังรับประทานยา Diclofenac มีอาการท้องอืด คลื่นไส้ รับประทานอาหารได้น้อย และเรอเปรี้ยวบ้างเป็นครั้งคราว ผู้ป่วยปฏิเสธอาการไข้ ท้องเสีย อาเจียนเป็นเลือด และถ่ายอุจจาระสีดำ โดยผู้ป่วยไม่มีโรคประจำตัว ไม่มียารับประทานประจำ และไม่มีประวัติแพ้ยา
คำถาม: อาการคลื่นไส้ ท้องอืด และเรอเปรี้ยวของผู้ป่วยรายนี้ ควรเลือกใช้ยากลุ่มใดเป็นอันดับแรกเพื่อบรรเทาอาการ?</t>
        </is>
      </c>
      <c r="C97" s="166" t="inlineStr"/>
      <c r="D97" s="166" t="inlineStr">
        <is>
          <t>5-HT3 antagonist</t>
        </is>
      </c>
      <c r="E97" s="166" t="inlineStr">
        <is>
          <t>Antihistamine / Anticholinergic</t>
        </is>
      </c>
      <c r="F97" s="166" t="inlineStr">
        <is>
          <t>Dopamine D2 antagonist</t>
        </is>
      </c>
      <c r="G97" s="166" t="inlineStr">
        <is>
          <t>Benzodiazepines (Anticipatory emesis)</t>
        </is>
      </c>
      <c r="H97" s="166" t="inlineStr">
        <is>
          <t>Neurokinin-1 (NK1) receptor antagonist</t>
        </is>
      </c>
      <c r="I97" s="167" t="inlineStr">
        <is>
          <t>3</t>
        </is>
      </c>
      <c r="J97" s="166" t="inlineStr">
        <is>
          <t>✅ คำตอบที่ถูกต้อง: ข้อ ค. Dopamine D2 antagonist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Dopamine D2 antagonist อาการคลื่นไส้ แน่นท้อง ท้องอืด เรอเปรี้ยว เข้าได้กับภาวะ Dyspepsia / Delayed gastric emptying จากการระคายเคืองกระเพาะอาหาร ยาที่เหมาะสมเป็น first-line คือยากลุ่ม Prokinetics ชนิด Dopamine D2 antagonist (เช่น Domperidone หรือ Metoclopramide) ซึ่งช่วยกระตุ้นการบีบตัวและเร่งการระบายอาหารออกจากกระเพาะอาหารลงสู่ลำไส้เล็ก
🔍 ข้ออื่นผิดเพราะอะไร:
• ข้อ ก. (5-HT3 antagonist): 5-HT3 receptor antagonists เช่น Ondansetron ใช้สำหรับป้องกันคลื่นไส้อาเจียนจากยาเคมีบำบัดหรือหลังผ่าตัดเป็นหลัก ไม่มีฤทธิ์กระตุ้นการบีบตัวของกระเพาะอาหาร (Prokinetic) เพื่อบรรเทาอาการท้องอืดเรอเปรี้ยว
• ข้อ ข. (Antihistamine / Anticholinergic): Antihistamine และ Anticholinergic มักใช้สำหรับอาการเมารถเมาเรือ (Motion sickness) และมีฤทธิ์ยับยั้งการเคลื่อนไหวของกระเพาะอาหาร ซึ่งจะทำให้อาการแน่นท้องอืดเฟ้อแย่ลง
• ข้อ ง. (Benzodiazepines (Anticipatory emesis)): Benzodiazepines ใช้สำหรับภาวะ Anticipatory emesis ในผู้ป่วยมะเร็งที่วิตกกังวลก่อนได้รับเคมีบำบัด ไม่มีฤทธิ์แก้คลื่นไส้จากอาหารไม่ย่อยและไม่มีผลต่อการเคลื่อนไหวของทางเดินอาหาร
• ข้อ จ. (Neurokinin-1 (NK1) receptor antagonist): NK1 receptor antagonists เช่น Aprepitant มีข้อบ่งใช้เฉพาะสำหรับภาวะคลื่นไส้อาเจียนระยะช้าจากยาเคมีบำบัดที่มีความเสี่ยงสูง ไม่มีบทบาทในการรักษาอาการ dyspepsia ในร้านยา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97" s="166" t="inlineStr"/>
      <c r="L97" s="166" t="inlineStr">
        <is>
          <t>Gastrointestinal</t>
        </is>
      </c>
      <c r="M97" s="166" t="inlineStr">
        <is>
          <t>Dyspepsia &amp; PUD</t>
        </is>
      </c>
      <c r="N97" s="165" t="inlineStr">
        <is>
          <t>Clinic</t>
        </is>
      </c>
      <c r="O97" s="166" t="inlineStr">
        <is>
          <t>ข้อ 5.5 Mock GI RxCU84</t>
        </is>
      </c>
      <c r="P97" s="165" t="inlineStr">
        <is>
          <t>ข้อสอบจำลอง</t>
        </is>
      </c>
      <c r="Q97" s="165" t="inlineStr">
        <is>
          <t>Mock RxCU84</t>
        </is>
      </c>
      <c r="R97" s="165" t="inlineStr"/>
    </row>
    <row r="98" ht="24" customHeight="1" s="49">
      <c r="A98" s="167" t="n">
        <v>96</v>
      </c>
      <c r="B98" s="166" t="inlineStr">
        <is>
          <t>ผู้ป่วยชายอายุ 37 ปี อาชีพเกษตรกร ไม่มีประวัติแพ้ยา มีอาการปวดกล้ามเนื้อจากการทำงาน จึงรับประทาน Diclofenac 50 mg เกือบทุกวันเป็นเวลาหลายเดือน และรับประทาน Tolperisone 50 mg เป็นครั้งคราวเมื่อมีอาการปวดมาก นอกจากนี้ผู้ป่วยดื่มเบียร์เป็นประจำเกือบทุกวัน วันนี้ผู้ป่วยมาที่ร้านยาด้วยอาการ ปวดแสบปวดร้อนบริเวณลิ้นปี่ มา 2 วัน อาการปวดเป็นมากขณะท้องว่างและหลังรับประทานยา Diclofenac มีอาการท้องอืด คลื่นไส้ รับประทานอาหารได้น้อย และเรอเปรี้ยวบ้างเป็นครั้งคราว ผู้ป่วยปฏิเสธอาการไข้ ท้องเสีย อาเจียนเป็นเลือด และถ่ายอุจจาระสีดำ โดยผู้ป่วยไม่มีโรคประจำตัว ไม่มียารับประทานประจำ และไม่มีประวัติแพ้ยา
คำถาม: หากเภสัชกรจะเลือกจ่าย Dopamine D2 antagonist ให้ผู้ป่วยรายนี้ ระหว่าง Domperidone และ Metoclopramide ข้อใดอธิบายเหตุผลเชิงเภสัชวิทยาที่ทำให้ Domperidone เป็นตัวเลือกที่ปลอดภัยกว่าในกรณีนี้ได้ถูกต้องที่สุด?</t>
        </is>
      </c>
      <c r="C98" s="166" t="inlineStr"/>
      <c r="D98" s="166" t="inlineStr">
        <is>
          <t>Domperidone ออกฤทธิ์ที่ 5-HT3 receptor จึงไม่มีผลต่อ CNS</t>
        </is>
      </c>
      <c r="E98" s="166" t="inlineStr">
        <is>
          <t>Domperidone ผ่าน blood-brain barrier (BBB) ได้น้อยกว่า Metoclopramide จึงมีโอกาสเกิด extrapyramidal symptoms (EPS) และผลข้างเคียงทาง CNS น้อยกว่า</t>
        </is>
      </c>
      <c r="F98" s="166" t="inlineStr">
        <is>
          <t>Domperidone ไม่มีผลต่อระดับ prolactin เลย</t>
        </is>
      </c>
      <c r="G98" s="166" t="inlineStr">
        <is>
          <t>Metoclopramide ไม่ผ่าน BBB จึงปลอดภัยกว่าในการใช้ระยะยาว</t>
        </is>
      </c>
      <c r="H98" s="166" t="inlineStr">
        <is>
          <t>ทั้งสองตัวมี safety profile เหมือนกันทุกประการ</t>
        </is>
      </c>
      <c r="I98" s="167" t="inlineStr">
        <is>
          <t>2</t>
        </is>
      </c>
      <c r="J98" s="166" t="inlineStr">
        <is>
          <t>✅ คำตอบที่ถูกต้อง: ข้อ ข. Domperidone ผ่าน blood-brain barrier (BBB) ได้น้อยกว่า Metoclopramide จึงมีโอกาสเกิด extrapyramidal symptoms (EPS) และผลข้างเคียงทาง CNS น้อยกว่า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Domperidone ผ่าน blood-brain barrier (BBB) ได้น้อยกว่า Metoclopramide จึงมีโอกาสเกิด extrapyramidal symptoms (EPS) และผลข้างเคียงทาง CNS น้อยกว่า Domperidone มีความเป็นขั้วสูง (Polar) จึงผ่าน Blood-Brain Barrier (BBB) เข้าสู่ระบบประสาทส่วนกลางได้น้อยมาก ออกฤทธิ์จำเพาะที่ CTZ (Area postrema ซึ่งอยู่นอก BBB) และกระเพาะอาหาร จึงมีความเสี่ยงต่อ Extrapyramidal Symptoms (EPS), Dystonia และ Sedation ต่ำกว่า Metoclopramide ซึ่งผ่าน BBB ได้ดีมากอย่างมีนัยสำคัญ
🔍 ข้ออื่นผิดเพราะอะไร:
• ข้อ ก. (Domperidone ออกฤทธิ์ที่ 5-HT3 receptor จึงไม่มีผลต่อ CNS): Domperidone เป็น Dopamine D2 receptor antagonist ที่ออกฤทธิ์บริเวณ Chemoreceptor Trigger Zone (CTZ) ภายนอกสมองและทางเดินอาหาร ไม่ได้ออกฤทธิ์ผ่าน 5-HT3 receptor
• ข้อ ค. (Domperidone ไม่มีผลต่อระดับ prolactin เลย): Domperidone สามารถเพิ่มระดับฮอร์โมน Prolactin ในเลือดได้เนื่องจากออกฤทธิ์ปิดกั้นตัวรับ Dopamine ที่ต่อมใต้สมองส่วนหน้า (Anterior pituitary) ซึ่งอยู่นอก Blood-brain barrier
• ข้อ ง. (Metoclopramide ไม่ผ่าน BBB จึงปลอดภัยกว่าในการใช้ระยะยาว): Metoclopramide เป็นยาที่ละลายในไขมันได้ดีและสามารถผ่าน Blood-brain barrier เข้าสู่ระบบประสาทส่วนกลางได้ง่าย จึงมีความเสี่ยงต่อผลข้างเคียงทางระบบประสาทสูง
• ข้อ จ. (ทั้งสองตัวมี safety profile เหมือนกันทุกประการ): ยา Metoclopramide และ Domperidone มี safety profile ที่แตกต่างกันอย่างชัดเจน โดย Metoclopramide เด่นเรื่องผลข้างเคียงทางระบบประสาทส่วนกลาง ส่วน Domperidone เด่นเรื่องความเสี่ยงต่อ QTc prolongation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98" s="166" t="inlineStr"/>
      <c r="L98" s="166" t="inlineStr">
        <is>
          <t>Gastrointestinal</t>
        </is>
      </c>
      <c r="M98" s="166" t="inlineStr">
        <is>
          <t>Dyspepsia &amp; PUD</t>
        </is>
      </c>
      <c r="N98" s="165" t="inlineStr">
        <is>
          <t>Clinic</t>
        </is>
      </c>
      <c r="O98" s="166" t="inlineStr">
        <is>
          <t>ข้อ 5.6 Mock GI RxCU84</t>
        </is>
      </c>
      <c r="P98" s="165" t="inlineStr">
        <is>
          <t>ข้อสอบจำลอง</t>
        </is>
      </c>
      <c r="Q98" s="165" t="inlineStr">
        <is>
          <t>Mock RxCU84</t>
        </is>
      </c>
      <c r="R98" s="165" t="inlineStr"/>
    </row>
    <row r="99" ht="24" customHeight="1" s="49">
      <c r="A99" s="167" t="n">
        <v>97</v>
      </c>
      <c r="B99" s="166" t="inlineStr">
        <is>
          <t>ผู้ป่วยชายอายุ 37 ปี อาชีพเกษตรกร ไม่มีประวัติแพ้ยา มีอาการปวดกล้ามเนื้อจากการทำงาน จึงรับประทาน Diclofenac 50 mg เกือบทุกวันเป็นเวลาหลายเดือน และรับประทาน Tolperisone 50 mg เป็นครั้งคราวเมื่อมีอาการปวดมาก นอกจากนี้ผู้ป่วยดื่มเบียร์เป็นประจำเกือบทุกวัน วันนี้ผู้ป่วยมาที่ร้านยาด้วยอาการ ปวดแสบปวดร้อนบริเวณลิ้นปี่ มา 2 วัน อาการปวดเป็นมากขณะท้องว่างและหลังรับประทานยา Diclofenac มีอาการท้องอืด คลื่นไส้ รับประทานอาหารได้น้อย และเรอเปรี้ยวบ้างเป็นครั้งคราว ผู้ป่วยปฏิเสธอาการไข้ ท้องเสีย อาเจียนเป็นเลือด และถ่ายอุจจาระสีดำ โดยผู้ป่วยไม่มีโรคประจำตัว ไม่มียารับประทานประจำ และไม่มีประวัติแพ้ยา
คำถาม: หากผู้ป่วยรายนี้จำเป็นต้องได้รับ Metoclopramide ต่อเนื่อง ข้อใดคือข้อควรระวังทางเภสัชวิทยาที่สำคัญที่สุดที่เภสัชกรต้องแจ้งผู้ป่วย?</t>
        </is>
      </c>
      <c r="C99" s="166" t="inlineStr"/>
      <c r="D99" s="166" t="inlineStr">
        <is>
          <t>ควรรับประทานพร้อมอาหารที่มีไขมันสูงเพื่อเพิ่มการดูดซึม</t>
        </is>
      </c>
      <c r="E99" s="166" t="inlineStr">
        <is>
          <t>ไม่ควรใช้ติดต่อกันนานเกิน 12 สัปดาห์ เนื่องจากเพิ่มความเสี่ยง tardive dyskinesia ซึ่งอาจเป็นแบบถาวร</t>
        </is>
      </c>
      <c r="F99" s="166" t="inlineStr">
        <is>
          <t>สามารถใช้ร่วมกับแอลกอฮอล์ได้อย่างปลอดภัยโดยไม่มีผลเสริมฤทธิ์กดประสาท</t>
        </is>
      </c>
      <c r="G99" s="166" t="inlineStr">
        <is>
          <t>ไม่มีผลต่อระบบประสาทส่วนกลางจึงใช้ในผู้ป่วย Parkinson’s disease ได้อย่างปลอดภัย</t>
        </is>
      </c>
      <c r="H99" s="166" t="inlineStr">
        <is>
          <t>ไม่จำเป็นต้องปรับขนาดยาในผู้ป่วยที่มีการทำงานของไตบกพร่อง</t>
        </is>
      </c>
      <c r="I99" s="167" t="inlineStr">
        <is>
          <t>2</t>
        </is>
      </c>
      <c r="J99" s="166" t="inlineStr">
        <is>
          <t>✅ คำตอบที่ถูกต้อง: ข้อ ข. ไม่ควรใช้ติดต่อกันนานเกิน 12 สัปดาห์ เนื่องจากเพิ่มความเสี่ยง tardive dyskinesia ซึ่งอาจเป็นแบบถาวร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ไม่ควรใช้ติดต่อกันนานเกิน 12 สัปดาห์ เนื่องจากเพิ่มความเสี่ยง tardive dyskinesia ซึ่งอาจเป็นแบบถาวร Metoclopramide มีคำเตือน Black Box Warning จาก US FDA เรื่องความเสี่ยงในการเกิด Tardive Dyskinesia (การเคลื่อนไหวผิดปกติของใบหน้า ลิ้น และแขนขาที่ไม่สามารถควบคุมได้) ซึ่งอาจกลายเป็นความผิดปกติถาวรแม้หยุดยาแล้ว จึงไม่แนะนำให้ใช้ติดต่อกันเกิน 12 สัปดาห์ และห้ามใช้ในผู้ป่วยโรคพาร์กินสัน
🔍 ข้ออื่นผิดเพราะอะไร:
• ข้อ ก. (ควรรับประทานพร้อมอาหารที่มีไขมันสูงเพื่อเพิ่มการดูดซึม): การรับประทาน Metoclopramide แนะนำให้รับประทานก่อนอาหาร 30 นาทีเพื่อให้ยาเริ่มออกฤทธิ์สัมพันธ์กับมื้ออาหาร ไม่จำเป็นต้องรับประทานพร้อมอาหารไขมันสูง
• ข้อ ค. (สามารถใช้ร่วมกับแอลกอฮอล์ได้อย่างปลอดภัยโดยไม่มีผลเสริมฤทธิ์กดประสาท): Metoclopramide มีฤทธิ์กดประสาทส่วนกลาง การใช้ร่วมกับแอลกอฮอล์จะเกิดผลเสริมฤทธิ์ทำให้ง่วงซึม มึนงง และรบกวนสมาธิอย่างรุนแรง จึงควรหลีกเลี่ยงการดื่มแอลกอฮอล์
• ข้อ ง. (ไม่มีผลต่อระบบประสาทส่วนกลางจึงใช้ในผู้ป่วย Parkinson’s disease ได้อย่างปลอดภัย): Metoclopramide ปิดกั้นตัวรับ Dopamine ในสมองส่วน striatum จึงเป็นข้อห้ามใช้อย่างเด็ดขาดในผู้ป่วยโรคพาร์กินสัน (Parkinson disease) เนื่องจากจะทำให้อาการกล้ามเนื้อสั่นเกร็งทรุดหนักลงอย่างรวดเร็ว
• ข้อ จ. (ไม่จำเป็นต้องปรับขนาดยาในผู้ป่วยที่มีการทำงานของไตบกพร่อง): Metoclopramide ถูกกำจัดออกทางไตเป็นหลัก จึงจำเป็นต้องปรับลดขนาดยาลงในผู้ป่วยที่มีการทำงานของไตบกพร่อง (CrCl น้อยกว่า 40 mL/min) เพื่อป้องกันการสะสมของยาและความเป็นพิษ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99" s="166" t="inlineStr"/>
      <c r="L99" s="166" t="inlineStr">
        <is>
          <t>Gastrointestinal</t>
        </is>
      </c>
      <c r="M99" s="166" t="inlineStr">
        <is>
          <t>Dyspepsia &amp; PUD</t>
        </is>
      </c>
      <c r="N99" s="165" t="inlineStr">
        <is>
          <t>Clinic</t>
        </is>
      </c>
      <c r="O99" s="166" t="inlineStr">
        <is>
          <t>ข้อ 5.7 Mock GI RxCU84</t>
        </is>
      </c>
      <c r="P99" s="165" t="inlineStr">
        <is>
          <t>ข้อสอบจำลอง</t>
        </is>
      </c>
      <c r="Q99" s="165" t="inlineStr">
        <is>
          <t>Mock RxCU84</t>
        </is>
      </c>
      <c r="R99" s="165" t="inlineStr"/>
    </row>
    <row r="100" ht="24" customHeight="1" s="49">
      <c r="A100" s="167" t="n">
        <v>98</v>
      </c>
      <c r="B100" s="166" t="inlineStr">
        <is>
          <t>ผู้ป่วยหญิงไทยอายุ 44 ปี ปรึกษาเภสัชกรที่ร้านยาด้วยอาการมีเลือดสีแดงสดหยดตามหลังถ่ายอุจจาระ มีติ่งยื่นที่ปากทวารหนักเวลาเบ่งถ่าย ต้องใช้นิ้วช่วยดันกลับ (Internal Hemorrhoids Grade III) มีอาการปวดตื้อ คัน และรู้สึกชื้นแฉะบริเวณทวารหนัก หากเภสัชกรต้องการจ่ายยา Micronized Purified Flavonoid Fraction (MPFF: Daflon 500 mg) ขนาดยาที่ถูกต้องสำหรับ Acute Hemorrhoidal Attack คือข้อใด</t>
        </is>
      </c>
      <c r="C100" s="166" t="inlineStr"/>
      <c r="D100" s="166" t="inlineStr">
        <is>
          <t>รับประทาน 1 เม็ด วันละครั้ง ต่อเนื่อง 1 เดือน</t>
        </is>
      </c>
      <c r="E100" s="166" t="inlineStr">
        <is>
          <t>รับประทาน 1 เม็ด วันละ 2 ครั้ง ต่อเนื่อง 14 วัน</t>
        </is>
      </c>
      <c r="F100" s="166" t="inlineStr">
        <is>
          <t>รับประทานครั้งละ 2 เม็ด วันละ 3 ครั้ง (วันละ 6 เม็ด) นาน 4 วัน จากนั้นลดเหลือครั้งละ 2 เม็ด วันละ 2 ครั้ง (วันละ 4 เม็ด) ต่ออีก 3 วัน</t>
        </is>
      </c>
      <c r="G100" s="166" t="inlineStr">
        <is>
          <t>รับประทานครั้งละ 3 เม็ด วันละ 3 ครั้ง (วันละ 9 เม็ด) ต่อเนื่อง 14 วัน</t>
        </is>
      </c>
      <c r="H100" s="166" t="inlineStr">
        <is>
          <t>รับประทาน 1 เม็ด วันละ 3 ครั้ง เฉพาะเวลาที่มีอาการปวดเบ่ง</t>
        </is>
      </c>
      <c r="I100" s="167" t="n">
        <v>3</v>
      </c>
      <c r="J100" s="166" t="inlineStr">
        <is>
          <t>✅ คำตอบที่ถูกต้อง: ข้อ ค. รับประทานครั้งละ 2 เม็ด วันละ 3 ครั้ง (วันละ 6 เม็ด) นาน 4 วัน จากนั้นลดเหลือครั้งละ 2 เม็ด วันละ 2 ครั้ง (วันละ 4 เม็ด) ต่ออีก 3 วัน
💡 Background:
Micronized Purified Flavonoid Fraction (MPFF 500 mg ประกอบด้วย Diosmin 450 mg + Hesperidin 50 mg):
- เป็นยากลุ่ม Venotonic / Phlebotropic agent ช่วยเพิ่ม Venous tone, ลดการคั่งของเลือดดำ และลด Capillary hyperpermeability
- ขนาดยามาตรฐานสำหรับภาวะริดสีดวงทวารกำเริบเฉียบพลัน (Acute hemorrhoidal attack):
  • วันที่ 1 - 4: รับประทาน 6 เม็ดต่อวัน (ครั้งละ 2 เม็ด วันละ 3 ครั้ง หลังอาหาร)
  • วันที่ 5 - 7: รับประทาน 4 เม็ดต่อวัน (ครั้งละ 2 เม็ด วันละ 2 ครั้ง หลังอาหาร)
  • จากนั้นสำหรับ Chronic maintenance: 2 เม็ดต่อวัน (ครั้งละ 1 เม็ด วันละ 2 ครั้ง)
🎯 ทำไมข้อนี้ถึงถูก:
สูตร '6 เม็ด 4 วัน ตามด้วย 4 เม็ด 3 วัน' (6 tablets/day x 4 days, then 4 tablets/day x 3 days) เป็นขนาดยาตามข้อบ่งใช้ทางการแพทย์ที่ถูกต้องของ Daflon ใน Acute attack
🔍 ข้ออื่นผิดเพราะอะไร:
• ข้อ ก. และ ข. เป็นขนาดต่ำเกินไปสำหรับการรักษา Acute hemorrhoidal attack (ขนาดยา 2 เม็ด/วัน ใช้สำหรับ Chronic maintenance)
• ข้อ ด. และ จ. ไม่ใช่ขนาดยาตามข้อบ่งใช้ทางการแพทย์ของ MPFF
📖 Guideline อ้างอิง:
International Union of Phlebology (UIP) Guidelines &amp; MIMS / Thai FDA Approved Drug Package Insert: Daflon 500 mg
📌 จุดจำก่อนสอบ:
• Acute Hemorrhoid MPFF: 6 เม็ด/วัน นาน 4 วัน -&gt; 4 เม็ด/วัน นาน 3 วัน (รวม 7 วัน)</t>
        </is>
      </c>
      <c r="K100" s="166" t="inlineStr"/>
      <c r="L100" s="166" t="inlineStr">
        <is>
          <t>Gastrointestinal</t>
        </is>
      </c>
      <c r="M100" s="166" t="inlineStr">
        <is>
          <t>Nausea and vomiting</t>
        </is>
      </c>
      <c r="N100" s="165" t="inlineStr">
        <is>
          <t>Clinic</t>
        </is>
      </c>
      <c r="O100" s="166" t="inlineStr">
        <is>
          <t>ข้อ 6.1 Mock GI RxCU84</t>
        </is>
      </c>
      <c r="P100" s="165" t="inlineStr">
        <is>
          <t>ข้อสอบจำลอง</t>
        </is>
      </c>
      <c r="Q100" s="165" t="inlineStr">
        <is>
          <t>Mock RxCU84</t>
        </is>
      </c>
      <c r="R100" s="165" t="inlineStr"/>
    </row>
    <row r="101" ht="24" customHeight="1" s="49">
      <c r="A101" s="167" t="n">
        <v>99</v>
      </c>
      <c r="B101" s="166" t="inlineStr">
        <is>
          <t>ผู้ป่วยหญิงอายุ 44 ปี มีอาการริดสีดวงทวารกำเริบระยะเฉียบพลัน สอบถามเภสัชกรเกี่ยวกับการใช้ยาเหน็บหรือยาทาทวารหนัก (ที่มีส่วนผสมของ Lidocaine + Zinc oxide + Hydrocortisone) ข้อใดเป็นคำอธิบายข้อเท็จจริงทางวิชาการที่ถูกต้องที่สุด</t>
        </is>
      </c>
      <c r="C101" s="166" t="inlineStr"/>
      <c r="D101" s="166" t="inlineStr">
        <is>
          <t>ยาเหน็บ/ยาทาสูตรผสมสเตียรอยด์สามารถรักษาริดสีดวงทวารให้หายขาดได้อย่างถาวรและป้องกันการกลับเป็นซ้ำได้</t>
        </is>
      </c>
      <c r="E101" s="166" t="inlineStr">
        <is>
          <t>ยาเหน็บ/ยาทาช่วยบรรเทาอาการปวด คัน บวม และระคายเคืองได้ในระยะสั้น (ไม่ควรใช้เกิน 7 วัน) แต่ไม่ได้ทำให้ตัวโรคริดสีดวงหายขาดหรือป้องกันการเป็นซ้ำ</t>
        </is>
      </c>
      <c r="F101" s="166" t="inlineStr">
        <is>
          <t>สามารถใช้ยาเหน็บสูตรนี้แทนการปรับพฤติกรรมและการรับประทานอาหารที่มีกากใยได้สมบูรณ์</t>
        </is>
      </c>
      <c r="G101" s="166" t="inlineStr">
        <is>
          <t>ควรใช้ยาเหน็บสูตรผสมสเตียรอยด์ต่อเนื่องเป็นประจำทุกวันอย่างน้อย 6 เดือนเพื่อความปลอดภัยสูงสุด</t>
        </is>
      </c>
      <c r="H101" s="166" t="inlineStr">
        <is>
          <t>ยาเหน็บสูตรนี้มีข้อบ่งใช้เฉพาะเมื่อมีการติดเชื้อแบคทีเรียรุนแรงในทวารหนักเท่านั้น</t>
        </is>
      </c>
      <c r="I101" s="167" t="n">
        <v>2</v>
      </c>
      <c r="J101" s="166" t="inlineStr">
        <is>
          <t>✅ คำตอบที่ถูกต้อง: ข้อ ข. ยาเหน็บ/ยาทาช่วยบรรเทาอาการปวด คัน บวม และระคายเคืองได้ในระยะสั้น (ไม่ควรใช้เกิน 7 วัน) แต่ไม่ได้ทำให้ตัวโรคริดสีดวงหายขาดหรือป้องกันการเป็นซ้ำ
💡 Background:
ยาเหน็บและยาทาเฉพาะที่สำหรับริดสีดวงทวาร (Topical Hemorrhoidal Preparations เช่น Scheriproct, Proctosedyl):
- มักประกอบด้วย Local anesthetic (Lidocaine/Cinchocaine), Astringent (Zinc oxide/Bismuth) และ Corticosteroid (Hydrocortisone/Fluocortolone)
- วัตถุประสงค์: บรรเทาอาการทางคลินิกเฉียบพลัน (Symptomatic relief) เช่น ลดปวด ลดคัน ลดการบวมอักเสบเฉพาะที่
- ข้อควรระวัง: สเตียรอยด์เฉพาะที่ห้ามใช้ต่อเนื่องเกิน 7-14 วัน เนื่องจากเสี่ยงต่อภาวะผิวหนัง/เยื่อบุทวารหนักฝ่อบาง (Mucosal atrophy), ผิวแตกเป็นแผล และติดเชื้อราแทรกซ้อน
🎯 ทำไมข้อนี้ถึงถูก:
ยาเฉพาะที่ช่วยบรรเทาอาการชั่วคราวเท่านั้น ไม่ได้ทำให้หัวริดสีดวงยุบหายขาด และต้องจำกัดการใช้ในระยะสั้น
🔍 ข้ออื่นผิดเพราะอะไร:
• ข้อ ก. ผิด เพราะยาเฉพาะที่ไม่สามารถรักษาริดสีดวงให้หายขาดหรือป้องกันการกลับเป็นซ้ำ
• ข้อ ค. ผิด เพราะการปรับพฤติกรรม (ไฟเบอร์, น้ำ, นั่งแช่น้ำอุ่น) เป็นแกนหลักที่ขาดไม่ได้
• ข้อ ง. ผิด เพราะการใช้สเตียรอยด์เหน็บนาน 6 เดือนทำให้เยื่อบุฝ่อและเกิดแผลเรื้อรัง
• ข้อ จ. ผิด เพราะยานี้ใช้บรรเทาการอักเสบ ไม่ใช่ยาต้านแบคทีเรีย
📖 Guideline อ้างอิง:
ASCRS Clinical Practice Guidelines for the Management of Hemorrhoids &amp; BNF: Hemorrhoidal preparations
📌 จุดจำก่อนสอบ:
• ยาเหน็บ/ครีมสเตียรอยด์ริดสีดวง = บรรเทาอาการระยะสั้น (ห้ามใช้เกิน 7-14 วัน ระวังเยื่อบุฝ่อบาง)</t>
        </is>
      </c>
      <c r="K101" s="166" t="inlineStr"/>
      <c r="L101" s="166" t="inlineStr">
        <is>
          <t>Gastrointestinal</t>
        </is>
      </c>
      <c r="M101" s="166" t="inlineStr">
        <is>
          <t>Nausea and vomiting</t>
        </is>
      </c>
      <c r="N101" s="165" t="inlineStr">
        <is>
          <t>Clinic</t>
        </is>
      </c>
      <c r="O101" s="166" t="inlineStr">
        <is>
          <t>ข้อ 6.2 Mock GI RxCU84</t>
        </is>
      </c>
      <c r="P101" s="165" t="inlineStr">
        <is>
          <t>ข้อสอบจำลอง</t>
        </is>
      </c>
      <c r="Q101" s="165" t="inlineStr">
        <is>
          <t>Mock RxCU84</t>
        </is>
      </c>
      <c r="R101" s="165" t="inlineStr"/>
    </row>
    <row r="102" ht="24" customHeight="1" s="49">
      <c r="A102" s="167" t="n">
        <v>100</v>
      </c>
      <c r="B102" s="166" t="inlineStr">
        <is>
          <t>หากผู้ป่วยหญิงที่เป็นโรคริดสีดวงทวารและมีอาการปวดบวม ตั้งครรภ์ในไตรมาสที่ 3 (Third trimester of pregnancy) ยาบรรเทาปวดชนิดรับประทานในข้อใดมีความเหมาะสมและปลอดภัยที่สุด และยากลุ่มใดที่ต้องหลีกเลี่ยงอย่างเด็ดขาด</t>
        </is>
      </c>
      <c r="C102" s="166" t="inlineStr"/>
      <c r="D102" s="166" t="inlineStr">
        <is>
          <t>Ibuprofen เป็นยาที่ปลอดภัยที่สุด / ควรหลีกเลี่ยง Paracetamol</t>
        </is>
      </c>
      <c r="E102" s="166" t="inlineStr">
        <is>
          <t>Paracetamol เป็นยาที่เหมาะสมและปลอดภัยที่สุด / ควรหลีกเลี่ยง NSAIDs (เช่น Ibuprofen, Diclofenac, Naproxen) และ Aspirin</t>
        </is>
      </c>
      <c r="F102" s="166" t="inlineStr">
        <is>
          <t>Aspirin 300 mg เป็นยาทางเลือกแรก / ควรหลีกเลี่ยง Psyllium husk</t>
        </is>
      </c>
      <c r="G102" s="166" t="inlineStr">
        <is>
          <t>Naproxen เป็นยาที่เหมาะสมที่สุด / ควรหลีกเลี่ยงการนั่งแช่น้ำอุ่น (Sitz bath)</t>
        </is>
      </c>
      <c r="H102" s="166" t="inlineStr">
        <is>
          <t>Tramadol เป็นยาทางเลือกแรก / ควรหลีกเลี่ยง Paracetamol</t>
        </is>
      </c>
      <c r="I102" s="167" t="n">
        <v>2</v>
      </c>
      <c r="J102" s="166" t="inlineStr">
        <is>
          <t>✅ คำตอบที่ถูกต้อง: ข้อ ข. Paracetamol เป็นยาที่เหมาะสมและปลอดภัยที่สุด / ควรหลีกเลี่ยง NSAIDs (เช่น Ibuprofen, Diclofenac, Naproxen) และ Aspirin
💡 Background:
ความปลอดภัยของยาแก้ปวดในสตรีตั้งครรภ์ (Analgesics in Pregnancy):
- Paracetamol (Acetaminophen): จัดเป็น Analgesic of choice ที่มีความปลอดภัยสูงสุดในทุกไตรมาสของการตั้งครรภ์ (Pregnancy Category B)
- NSAIDs (เช่น Ibuprofen, Naproxen, Diclofenac, Indomethacin) และ Aspirin: ห้ามใช้ในไตรมาสที่ 3 ของการตั้งครรภ์ (FDA Black Box Warning / Category D) เนื่องจาก:
  1. เสี่ยงต่อการปิดตัวก่อนกำหนดของท่อหลอดเลือดหัวใจทารก (Premature closure of Ductus Arteriosus) ส่งผลให้เกิด Pulmonary hypertension ในทารกแรกเกิด
  2. ทำให้ไตทารกทำงานบกพร่องและเกิดภาวะน้ำคร่ำน้อย (Oligohydramnios)
  3. ยับยั้งการบีบตัวของมดลูก ทำให้การเจ็บครรภ์คลอดยืดเยื้อ (Prolonged labor) และเพิ่มความเสี่ยงตกเลือดหลังคลอด (Postpartum hemorrhage)
🎯 ทำไมข้อนี้ถึงถูก:
Paracetamol ปลอดภัยในสตรีตั้งครรภ์ไตรมาส 3 ขณะที่ NSAIDs และ Aspirin เป็นข้อห้ามใช้เด็ดขาด
🔍 ข้ออื่นผิดเพราะอะไร:
• ข้อ ก., ค., ง. และ จ. ผิด เพราะแนะนำ NSAIDs หรือ Aspirin ซึ่งเป็นอันตรายร้ายแรงต่อทารกในครรภ์ไตรมาส 3
📖 Guideline อ้างอิง:
ACOG Practice Bulletin: Management of Pain during Pregnancy and Lactation &amp; US FDA Drug Safety Communication on NSAIDs in Pregnancy
📌 จุดจำก่อนสอบ:
• ตั้งครรภ์ไตรมาส 3 ปวด = Paracetamol ปลอดภัยที่สุด
• NSAIDs ในไตรมาส 3 = ข้อห้ามเด็ดขาด (เสี่ยง Premature closure of ductus arteriosus &amp; Oligohydramnios)</t>
        </is>
      </c>
      <c r="K102" s="166" t="inlineStr"/>
      <c r="L102" s="166" t="inlineStr">
        <is>
          <t>Gastrointestinal</t>
        </is>
      </c>
      <c r="M102" s="166" t="inlineStr">
        <is>
          <t>Nausea and vomiting</t>
        </is>
      </c>
      <c r="N102" s="165" t="inlineStr">
        <is>
          <t>Clinic</t>
        </is>
      </c>
      <c r="O102" s="166" t="inlineStr">
        <is>
          <t>ข้อ 6.5 Mock GI RxCU84</t>
        </is>
      </c>
      <c r="P102" s="165" t="inlineStr">
        <is>
          <t>ข้อสอบจำลอง</t>
        </is>
      </c>
      <c r="Q102" s="165" t="inlineStr">
        <is>
          <t>Mock RxCU84</t>
        </is>
      </c>
      <c r="R102" s="165" t="inlineStr"/>
    </row>
    <row r="103" ht="24" customHeight="1" s="49">
      <c r="A103" s="167" t="n">
        <v>101</v>
      </c>
      <c r="B103" s="166" t="inlineStr">
        <is>
          <t>ณ คลินิกโลหิตวิทยาที่โรงพยาบาลประจำจังหวัดแห่งหนึ่ง ผู้ป่วยชายอายุ 67 ปี มีโรคประจำตัวเป็นโรคมะเร็งปอด (Non-Small Cell Lung Cancer) แบบ T3N1M0 ได้รับยาเพื่อบริหารที่โรงพยาบาลโดยเป็นการรับยาเคมีบำบัดรอบแรก ดังต่อไปนี้
Rx
Cisplatin 75 mg/m² 1 Vial
Pemetrexed 500 mg/m² 1 Vial
Ondansetron 8 mg IV 1 Ampule
คำถาม: ผู้ป่วยรายนี้อายุ 67 ปี หากเภสัชกรพิจารณาเพิ่ม Metoclopramide เป็น rescue therapy สำหรับ breakthrough emesis ข้อใดคือข้อควรระวังที่สำคัญที่สุดในผู้ป่วยกลุ่มนี้?</t>
        </is>
      </c>
      <c r="C103" s="166" t="inlineStr"/>
      <c r="D103" s="166" t="inlineStr">
        <is>
          <t>ผู้สูงอายุมีความเสี่ยงต่อ Extrapyramidal symptoms (EPS)/dystonia จาก D2 antagonist สูงกว่าคนหนุ่มสาว จึงควรติดตามอาการอย่างใกล้ชิดหรือพิจารณาทางเลือกอื่น</t>
        </is>
      </c>
      <c r="E103" s="166" t="inlineStr">
        <is>
          <t>ผู้สูงอายุไม่มีความเสี่ยงพิเศษใดๆ เพิ่มเติมจาก D2 antagonist</t>
        </is>
      </c>
      <c r="F103" s="166" t="inlineStr">
        <is>
          <t>ควรเพิ่มขนาด Metoclopramide เป็น 2 เท่าในผู้สูงอายุเพื่อผลการรักษาที่ดีขึ้น</t>
        </is>
      </c>
      <c r="G103" s="166" t="inlineStr">
        <is>
          <t>Metoclopramide ปลอดภัยกว่าในผู้สูงอายุเมื่อเทียบกับผู้ป่วยอายุน้อย</t>
        </is>
      </c>
      <c r="H103" s="166" t="inlineStr">
        <is>
          <t>ไม่จำเป็นต้องคำนึงถึงการทำงานของไตในการให้ Metoclopramide ในผู้สูงอายุ</t>
        </is>
      </c>
      <c r="I103" s="167" t="inlineStr">
        <is>
          <t>1</t>
        </is>
      </c>
      <c r="J103" s="166" t="inlineStr">
        <is>
          <t>✅ คำตอบที่ถูกต้อง: ตามที่ระบุในคอลัมน์เฉลย
💡 Background:
PPIs เป็น Prodrug ที่ต้องการ activation ที่ pH ต่ำ (กรดในกระเพาะ) จึงต้องรับประทานก่อนอาหาร 30-60 นาที ออกฤทธิ์จับ Proton pump อย่างถาวร (Irreversible covalent bond) ฤทธิ์ลดกรดสูงสุดหลัง 3-5 วัน
🎯 ทำไมข้อนี้ถึงถูก:
คำตอบสอดคล้องกับ pharmacokinetics หรือ mechanism ของ PPIs
📖 Guideline อ้างอิง:
American College of Gastroenterology Clinical Guideline: Diagnosis and Management of Gastroesophageal Reflux Disease 2022
📌 จุดจำก่อนสอบ:
PPIs: รับประทานก่อนอาหาร 30-60 นาที; Rabeprazole ผ่าน CYP2C19 น้อยกว่า = drug interaction น้อย</t>
        </is>
      </c>
      <c r="K103" s="166" t="inlineStr"/>
      <c r="L103" s="166" t="inlineStr">
        <is>
          <t>Gastrointestinal</t>
        </is>
      </c>
      <c r="M103" s="166" t="inlineStr">
        <is>
          <t>Nausea and vomiting</t>
        </is>
      </c>
      <c r="N103" s="165" t="inlineStr">
        <is>
          <t>Clinic</t>
        </is>
      </c>
      <c r="O103" s="166" t="inlineStr">
        <is>
          <t>ข้อ 6.6 Mock GI RxCU84</t>
        </is>
      </c>
      <c r="P103" s="165" t="inlineStr">
        <is>
          <t>ข้อสอบจำลอง</t>
        </is>
      </c>
      <c r="Q103" s="165" t="inlineStr">
        <is>
          <t>Mock RxCU84</t>
        </is>
      </c>
      <c r="R103" s="165" t="inlineStr"/>
    </row>
    <row r="104" ht="24" customHeight="1" s="49">
      <c r="A104" s="167" t="n">
        <v>102</v>
      </c>
      <c r="B104" s="166" t="inlineStr">
        <is>
          <t>ณ คลินิกโลหิตวิทยาที่โรงพยาบาลประจำจังหวัดแห่งหนึ่ง ผู้ป่วยชายอายุ 67 ปี มีโรคประจำตัวเป็นโรคมะเร็งปอด (Non-Small Cell Lung Cancer) แบบ T3N1M0 ได้รับยาเพื่อบริหารที่โรงพยาบาลโดยเป็นการรับยาเคมีบำบัดรอบแรก ดังต่อไปนี้
Rx
Cisplatin 75 mg/m² 1 Vial
Pemetrexed 500 mg/m² 1 Vial
Ondansetron 8 mg IV 1 Ampule
คำถาม: ผู้ป่วยรายนี้เพิ่งได้รับเคมีบำบัด cycle แรก หากในอนาคต cycle ที่ 3-4 ผู้ป่วยเริ่มมีอาการคลื่นไส้อาเจียนก่อนที่จะได้รับยาเคมีบำบัดรอบถัดไป (ขณะนั่งรอในโรงพยาบาล) กลไกและแนวทางการรักษาที่เหมาะสมที่สุดตามข้อใด?</t>
        </is>
      </c>
      <c r="C104" s="166" t="inlineStr"/>
      <c r="D104" s="166" t="inlineStr">
        <is>
          <t>เป็น acute emesis เพิ่มขนาด 5-HT3 antagonist</t>
        </is>
      </c>
      <c r="E104" s="166" t="inlineStr">
        <is>
          <t>เป็น delayed emesis เพิ่ม NK-1 antagonist</t>
        </is>
      </c>
      <c r="F104" s="166" t="inlineStr">
        <is>
          <t>เป็น Anticipatory emesis พิจารณาให้ Benzodiazepine (เช่น Lorazepam)</t>
        </is>
      </c>
      <c r="G104" s="166" t="inlineStr">
        <is>
          <t>เป็นผลจาก motion sickness ระหว่างเดินทางมาโรงพยาบาล ให้ Dimenhydrinate</t>
        </is>
      </c>
      <c r="H104" s="166" t="inlineStr">
        <is>
          <t>ไม่ต้องรักษาเพราะเป็นอาการทางจิตใจที่ไม่เกี่ยวกับเภสัชวิทยา</t>
        </is>
      </c>
      <c r="I104" s="167" t="inlineStr">
        <is>
          <t>3</t>
        </is>
      </c>
      <c r="J104" s="166" t="inlineStr">
        <is>
          <t>✅ คำตอบที่ถูกต้อง: ตามที่ระบุในคอลัมน์เฉลย
💡 Background:
ริดสีดวงทวาร (Hemorrhoids) แบ่งเป็น Internal (ในทวาร) และ External (นอกทวาร) ระดับ Grade 1-4 การรักษาขึ้นกับ Grade: Grade 1-2 อาจรักษาด้วยยาและปรับพฤติกรรม Grade 3-4 มักต้องทำหัตถการ
🎯 ทำไมข้อนี้ถึงถูก:
คำตอบสอดคล้องกับ clinical pharmacology ของยารักษาริดสีดวงทวาร
📖 Guideline อ้างอิง:
American Society of Colon and Rectal Surgeons Clinical Practice Guidelines for the Management of Hemorrhoids 2018
📌 จุดจำก่อนสอบ:
MPFF (Daflon) = Venotonic; ยาเหน็บ = บรรเทาอาการ ไม่รักษาสาเหตุ; ปรับอาหาร/ดื่มน้ำมาก</t>
        </is>
      </c>
      <c r="K104" s="166" t="inlineStr"/>
      <c r="L104" s="166" t="inlineStr">
        <is>
          <t>Gastrointestinal</t>
        </is>
      </c>
      <c r="M104" s="166" t="inlineStr">
        <is>
          <t>Nausea and vomiting</t>
        </is>
      </c>
      <c r="N104" s="165" t="inlineStr">
        <is>
          <t>Clinic</t>
        </is>
      </c>
      <c r="O104" s="166" t="inlineStr">
        <is>
          <t>ข้อ 6.7 Mock GI RxCU84</t>
        </is>
      </c>
      <c r="P104" s="165" t="inlineStr">
        <is>
          <t>ข้อสอบจำลอง</t>
        </is>
      </c>
      <c r="Q104" s="165" t="inlineStr">
        <is>
          <t>Mock RxCU84</t>
        </is>
      </c>
      <c r="R104" s="165" t="inlineStr"/>
    </row>
    <row r="105" ht="24" customHeight="1" s="49">
      <c r="A105" s="167" t="n">
        <v>103</v>
      </c>
      <c r="B105" s="166" t="inlineStr">
        <is>
          <t>ผู้ป่วยหญิงไทยอายุ 44 ปี เดินเข้ามาปรึกษาที่ร้านยาด้วยอาการ มีเลือดสีแดงสดหยดตามหลังถ่ายอุจจาระ เป็น ๆ หาย ๆ มา 1 เดือน ร่วมกับ ติ่งยื่นที่ปากทวารหนักเวลาเบ่งถ่าย ต้องใช้นิ้วช่วยดันกลับ มีอาการปวดตื้อ ๆ คัน และรู้สึกชื้นแฉะบริเวณทวารหนัก
ประวัติเพิ่มเติม: ท้องผูกเรื้อรัง ถ่ายแข็งต้องเบ่งแรง ทำงานออฟฟิศนั่งนาน ดื่มน้ำน้อย ทานผักผลไม้น้อย ไม่มีน้ำหนักลด ไม่ซีด ไม่มีประวัติครอบครัวเป็นมะเร็งลำไส้ ประจำเดือนปกติ ปฏิเสธการตั้งครรภ์ ไม่มีโรคประจำตัว ไม่มีประวัติแพ้ยา ปัจจุบันไม่ได้ใช้ยาประจำใด ๆ
คำถาม: ริดสีดวงทวารของผู้ป่วยรายนี้จัดเป็น grade ใด?</t>
        </is>
      </c>
      <c r="C105" s="166" t="inlineStr"/>
      <c r="D105" s="166" t="inlineStr">
        <is>
          <t>Grade I</t>
        </is>
      </c>
      <c r="E105" s="166" t="inlineStr">
        <is>
          <t>Grade II</t>
        </is>
      </c>
      <c r="F105" s="166" t="inlineStr">
        <is>
          <t>Grade III</t>
        </is>
      </c>
      <c r="G105" s="166" t="inlineStr">
        <is>
          <t>Grade IV</t>
        </is>
      </c>
      <c r="H105" s="166" t="inlineStr">
        <is>
          <t>External hemorrhoid (ไม่ใช้ระบบ grade I–IV)</t>
        </is>
      </c>
      <c r="I105" s="167" t="inlineStr">
        <is>
          <t>3</t>
        </is>
      </c>
      <c r="J105" s="166" t="inlineStr">
        <is>
          <t>✅ คำตอบที่ถูกต้อง: ตามที่ระบุในคอลัมน์เฉลย
💡 Background:
MPFF (Micronized Purified Flavonoid Fraction เช่น Daflon 500) เป็น Venotonic ที่ใช้ในริดสีดวงทวาร กระชับผนังหลอดเลือดดำ ลดการรั่วซึมของเลือด ขนาดมาตรฐาน: 6 เม็ด/วัน นาน 4 วัน แล้วตาม 4 เม็ด/วัน อีก 3 วัน
🎯 ทำไมข้อนี้ถึงถูก:
คำตอบสอดคล้องกับขนาดยา MPFF หรือ Venotonic ที่ใช้ในริดสีดวง
📖 Guideline อ้างอิง:
American Society of Colon and Rectal Surgeons Clinical Practice Guidelines for the Management of Hemorrhoids 2018
📌 จุดจำก่อนสอบ:
MPFF (Daflon): 6 เม็ด/วัน × 4 วัน → 4 เม็ด/วัน × 3 วัน (acute hemorrhoidal attack)</t>
        </is>
      </c>
      <c r="K105" s="166" t="inlineStr"/>
      <c r="L105" s="166" t="inlineStr">
        <is>
          <t>Gastrointestinal</t>
        </is>
      </c>
      <c r="M105" s="166" t="inlineStr">
        <is>
          <t>Diarrhea &amp; Constipation</t>
        </is>
      </c>
      <c r="N105" s="165" t="inlineStr">
        <is>
          <t>Clinic</t>
        </is>
      </c>
      <c r="O105" s="166" t="inlineStr">
        <is>
          <t>ข้อ 7.1 Mock GI RxCU84</t>
        </is>
      </c>
      <c r="P105" s="165" t="inlineStr">
        <is>
          <t>ข้อสอบจำลอง</t>
        </is>
      </c>
      <c r="Q105" s="165" t="inlineStr">
        <is>
          <t>Mock RxCU84</t>
        </is>
      </c>
      <c r="R105" s="165" t="inlineStr"/>
    </row>
    <row r="106" ht="24" customHeight="1" s="49">
      <c r="A106" s="167" t="n">
        <v>104</v>
      </c>
      <c r="B106" s="166" t="inlineStr">
        <is>
          <t>ผู้ป่วยหญิงไทยอายุ 44 ปี เดินเข้ามาปรึกษาที่ร้านยาด้วยอาการ มีเลือดสีแดงสดหยดตามหลังถ่ายอุจจาระ เป็น ๆ หาย ๆ มา 1 เดือน ร่วมกับ ติ่งยื่นที่ปากทวารหนักเวลาเบ่งถ่าย ต้องใช้นิ้วช่วยดันกลับ มีอาการปวดตื้อ ๆ คัน และรู้สึกชื้นแฉะบริเวณทวารหนัก
ประวัติเพิ่มเติม: ท้องผูกเรื้อรัง ถ่ายแข็งต้องเบ่งแรง ทำงานออฟฟิศนั่งนาน ดื่มน้ำน้อย ทานผักผลไม้น้อย ไม่มีน้ำหนักลด ไม่ซีด ไม่มีประวัติครอบครัวเป็นมะเร็งลำไส้ ประจำเดือนปกติ ปฏิเสธการตั้งครรภ์ ไม่มีโรคประจำตัว ไม่มีประวัติแพ้ยา ปัจจุบันไม่ได้ใช้ยาประจำใด ๆ
คำถาม: ข้อใดคือการประเมิน red flags / การส่งต่อ ที่เหมาะสมที่สุดสำหรับผู้ป่วยรายนี้?</t>
        </is>
      </c>
      <c r="C106" s="166" t="inlineStr"/>
      <c r="D106" s="166" t="inlineStr">
        <is>
          <t>ส่งต่อทำ colonoscopy ทันทีทุกกรณีเพราะมีเลือดออก</t>
        </is>
      </c>
      <c r="E106" s="166" t="inlineStr">
        <is>
          <t>ประเมินแล้วไม่มี red flag ชัดเจน จึงเริ่มดูแลแบบ conservative ที่ร้านยาได้ พร้อมแนะนำสัญญาณอันตรายที่ต้องกลับมาพบแพทย์์</t>
        </is>
      </c>
      <c r="F106" s="166" t="inlineStr">
        <is>
          <t>จ่ายยาปฏิชีวนะชนิดรับประทานเพื่อกันติดเชื้อ</t>
        </is>
      </c>
      <c r="G106" s="166" t="inlineStr">
        <is>
          <t>แนะนำผ่าตัดริดสีดวงทันที</t>
        </is>
      </c>
      <c r="H106" s="166" t="inlineStr">
        <is>
          <t>หยุดสังเกตอาการเองที่บ้านนาน 3 เดือน โดยไม่ให้คำแนะนำหรือ warning signs ใด ๆ</t>
        </is>
      </c>
      <c r="I106" s="167" t="inlineStr">
        <is>
          <t>2</t>
        </is>
      </c>
      <c r="J106" s="166" t="inlineStr">
        <is>
          <t>✅ คำตอบที่ถูกต้อง: ตามที่ระบุในคอลัมน์เฉลย
💡 Background:
การรักษาริดสีดวงทวารแบบไม่ผ่าตัดได้แก่ Sitz bath (แช่น้ำอุ่น), Bulk-forming laxative (เพิ่มกากใย), ยาเหน็บ (ลดอาการอักเสบ/ระคาย), MPFF (Venotonic) สำหรับ Grade 1-2
🎯 ทำไมข้อนี้ถึงถูก:
คำตอบสอดคล้องกับ non-surgical management ของ hemorrhoids
📖 Guideline อ้างอิง:
American Society of Colon and Rectal Surgeons Clinical Practice Guidelines for the Management of Hemorrhoids 2018
📌 จุดจำก่อนสอบ:
Sitz bath = 15 นาที วันละ 2-3 ครั้ง; เพิ่ม fiber + น้ำ; ยาเหน็บเป็น symptomatic เท่านั้น</t>
        </is>
      </c>
      <c r="K106" s="166" t="inlineStr"/>
      <c r="L106" s="166" t="inlineStr">
        <is>
          <t>Gastrointestinal</t>
        </is>
      </c>
      <c r="M106" s="166" t="inlineStr">
        <is>
          <t>Diarrhea &amp; Constipation</t>
        </is>
      </c>
      <c r="N106" s="165" t="inlineStr">
        <is>
          <t>Clinic</t>
        </is>
      </c>
      <c r="O106" s="166" t="inlineStr">
        <is>
          <t>ข้อ 7.2 Mock GI RxCU84</t>
        </is>
      </c>
      <c r="P106" s="165" t="inlineStr">
        <is>
          <t>ข้อสอบจำลอง</t>
        </is>
      </c>
      <c r="Q106" s="165" t="inlineStr">
        <is>
          <t>Mock RxCU84</t>
        </is>
      </c>
      <c r="R106" s="165" t="inlineStr"/>
    </row>
    <row r="107" ht="24" customHeight="1" s="49">
      <c r="A107" s="167" t="n">
        <v>105</v>
      </c>
      <c r="B107" s="166" t="inlineStr">
        <is>
          <t>ผู้ป่วยหญิงไทยอายุ 44 ปี เดินเข้ามาปรึกษาที่ร้านยาด้วยอาการ มีเลือดสีแดงสดหยดตามหลังถ่ายอุจจาระ เป็น ๆ หาย ๆ มา 1 เดือน ร่วมกับ ติ่งยื่นที่ปากทวารหนักเวลาเบ่งถ่าย ต้องใช้นิ้วช่วยดันกลับ มีอาการปวดตื้อ ๆ คัน และรู้สึกชื้นแฉะบริเวณทวารหนัก
ประวัติเพิ่มเติม: ท้องผูกเรื้อรัง ถ่ายแข็งต้องเบ่งแรง ทำงานออฟฟิศนั่งนาน ดื่มน้ำน้อย ทานผักผลไม้น้อย ไม่มีน้ำหนักลด ไม่ซีด ไม่มีประวัติครอบครัวเป็นมะเร็งลำไส้ ประจำเดือนปกติ ปฏิเสธการตั้งครรภ์ ไม่มีโรคประจำตัว ไม่มีประวัติแพ้ยา ปัจจุบันไม่ได้ใช้ยาประจำใด ๆ
คำถาม: ตาม ASCRS 2024 การรักษา first-line ของผู้ป่วยรายนี้คือข้อใด?</t>
        </is>
      </c>
      <c r="C107" s="166" t="inlineStr"/>
      <c r="D107" s="166" t="inlineStr">
        <is>
          <t>Rubber band ligation</t>
        </is>
      </c>
      <c r="E107" s="166" t="inlineStr">
        <is>
          <t>Topical hydrocortisone + lidocaine suppository</t>
        </is>
      </c>
      <c r="F107" s="166" t="inlineStr">
        <is>
          <t>Dietary &amp; behavioral modification (เพิ่มใยอาหาร + ดื่มน้ำ + ปรับพฤติกรรมขับถ่าย)</t>
        </is>
      </c>
      <c r="G107" s="166" t="inlineStr">
        <is>
          <t>Hemorrhoidectomy</t>
        </is>
      </c>
      <c r="H107" s="166" t="inlineStr">
        <is>
          <t>จ่ายยาปฏิชีวนะชนิดรับประทานเพื่อป้องกันการติดเชื้อ</t>
        </is>
      </c>
      <c r="I107" s="167" t="inlineStr">
        <is>
          <t>3</t>
        </is>
      </c>
      <c r="J107" s="166" t="inlineStr">
        <is>
          <t>✅ คำตอบที่ถูกต้อง: ตามที่ระบุในคอลัมน์เฉลย
💡 Background:
ยาเหน็บริดสีดวง (Rectal suppository) ส่วนใหญ่ประกอบด้วย Local anesthetic (Lidocaine/Benzocaine), Corticosteroid (Hydrocortisone ลดการอักเสบ) และ/หรือ Vasoconstrictor (Phenylephrine ลดบวม) บรรเทาอาการเจ็บปวดและคัน ไม่รักษาสาเหตุของโรค
🎯 ทำไมข้อนี้ถึงถูก:
คำตอบสอดคล้องกับส่วนประกอบหรือวิธีใช้ยาเหน็บริดสีดวง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ยาเหน็บริดสีดวง = บรรเทาอาการชั่วคราว; ห้ามใช้ระยะยาวเพราะ steroid component</t>
        </is>
      </c>
      <c r="K107" s="166" t="inlineStr"/>
      <c r="L107" s="166" t="inlineStr">
        <is>
          <t>Gastrointestinal</t>
        </is>
      </c>
      <c r="M107" s="166" t="inlineStr">
        <is>
          <t>Diarrhea &amp; Constipation</t>
        </is>
      </c>
      <c r="N107" s="165" t="inlineStr">
        <is>
          <t>Clinic</t>
        </is>
      </c>
      <c r="O107" s="166" t="inlineStr">
        <is>
          <t>ข้อ 7.3 Mock GI RxCU84</t>
        </is>
      </c>
      <c r="P107" s="165" t="inlineStr">
        <is>
          <t>ข้อสอบจำลอง</t>
        </is>
      </c>
      <c r="Q107" s="165" t="inlineStr">
        <is>
          <t>Mock RxCU84</t>
        </is>
      </c>
      <c r="R107" s="165" t="inlineStr"/>
    </row>
    <row r="108" ht="24" customHeight="1" s="49">
      <c r="A108" s="167" t="n">
        <v>106</v>
      </c>
      <c r="B108" s="166" t="inlineStr">
        <is>
          <t>ผู้ป่วยหญิงไทยอายุ 44 ปี เดินเข้ามาปรึกษาที่ร้านยาด้วยอาการ มีเลือดสีแดงสดหยดตามหลังถ่ายอุจจาระ เป็น ๆ หาย ๆ มา 1 เดือน ร่วมกับ ติ่งยื่นที่ปากทวารหนักเวลาเบ่งถ่าย ต้องใช้นิ้วช่วยดันกลับ มีอาการปวดตื้อ ๆ คัน และรู้สึกชื้นแฉะบริเวณทวารหนัก
ประวัติเพิ่มเติม: ท้องผูกเรื้อรัง ถ่ายแข็งต้องเบ่งแรง ทำงานออฟฟิศนั่งนาน ดื่มน้ำน้อย ทานผักผลไม้น้อย ไม่มีน้ำหนักลด ไม่ซีด ไม่มีประวัติครอบครัวเป็นมะเร็งลำไส้ ประจำเดือนปกติ ปฏิเสธการตั้งครรภ์ ไม่มีโรคประจำตัว ไม่มีประวัติแพ้ยา ปัจจุบันไม่ได้ใช้ยาประจำใด ๆ
คำถาม: ต้องการจ่ายยาระบายเพื่อลดการเบ่งและลดเลือดออกในระยะยาว ควรเลือกยากลุ่มใด และต้องให้คำแนะนำสำคัญข้อใด?</t>
        </is>
      </c>
      <c r="C108" s="166" t="inlineStr"/>
      <c r="D108" s="166" t="inlineStr">
        <is>
          <t>Senna + แนะนำใช้เฉพาะเวลาปวด</t>
        </is>
      </c>
      <c r="E108" s="166" t="inlineStr">
        <is>
          <t>Psyllium (bulk-forming) + แนะนำดื่มน้ำตามให้พอ และใช้ต่อเนื่อง ≥ 6 สัปดาห์</t>
        </is>
      </c>
      <c r="F108" s="166" t="inlineStr">
        <is>
          <t>Bisacodyl + แนะนำใช้ก่อนนอนทุกคืนถาวร</t>
        </is>
      </c>
      <c r="G108" s="166" t="inlineStr">
        <is>
          <t>Glycerin suppository + แนะนำสวนทุกเช้า</t>
        </is>
      </c>
      <c r="H108" s="166" t="inlineStr">
        <is>
          <t>Lactulose + แนะนำใช้เฉพาะเมื่อมีอาการปวดเท่านั้น</t>
        </is>
      </c>
      <c r="I108" s="167" t="inlineStr">
        <is>
          <t>2</t>
        </is>
      </c>
      <c r="J108" s="166" t="inlineStr">
        <is>
          <t>✅ คำตอบที่ถูกต้อง: ตามที่ระบุในคอลัมน์เฉลย
💡 Background:
ริดสีดวงทวาร Grade classification: Grade 1 = bleeding ไม่ยื่น; Grade 2 = ยื่นตอนถ่ายแล้วหดกลับเอง; Grade 3 = ยื่นต้องดันกลับ; Grade 4 = ยื่นตลอด ดันไม่กลับ การรักษาผ่าตัดจำเป็นใน Grade 3-4
🎯 ทำไมข้อนี้ถึงถูก:
คำตอบสอดคล้องกับ classification หรือ indication ของการรักษาริดสีดวงตาม Grade
📖 Guideline อ้างอิง:
American Society of Colon and Rectal Surgeons Clinical Practice Guidelines for the Management of Hemorrhoids 2018
📌 จุดจำก่อนสอบ:
Grade 1-2: Conservative + MPFF; Grade 3: Rubber band ligation หรือ surgery; Grade 4: Surgery</t>
        </is>
      </c>
      <c r="K108" s="166" t="inlineStr"/>
      <c r="L108" s="166" t="inlineStr">
        <is>
          <t>Gastrointestinal</t>
        </is>
      </c>
      <c r="M108" s="166" t="inlineStr">
        <is>
          <t>Diarrhea &amp; Constipation</t>
        </is>
      </c>
      <c r="N108" s="165" t="inlineStr">
        <is>
          <t>Clinic</t>
        </is>
      </c>
      <c r="O108" s="166" t="inlineStr">
        <is>
          <t>ข้อ 7.4 Mock GI RxCU84</t>
        </is>
      </c>
      <c r="P108" s="165" t="inlineStr">
        <is>
          <t>ข้อสอบจำลอง</t>
        </is>
      </c>
      <c r="Q108" s="165" t="inlineStr">
        <is>
          <t>Mock RxCU84</t>
        </is>
      </c>
      <c r="R108" s="165" t="inlineStr"/>
    </row>
    <row r="109" ht="24" customHeight="1" s="49">
      <c r="A109" s="167" t="n">
        <v>107</v>
      </c>
      <c r="B109" s="166" t="inlineStr">
        <is>
          <t>ผู้ป่วยหญิงไทยอายุ 44 ปี เดินเข้ามาปรึกษาที่ร้านยาด้วยอาการ มีเลือดสีแดงสดหยดตามหลังถ่ายอุจจาระ เป็น ๆ หาย ๆ มา 1 เดือน ร่วมกับ ติ่งยื่นที่ปากทวารหนักเวลาเบ่งถ่าย ต้องใช้นิ้วช่วยดันกลับ มีอาการปวดตื้อ ๆ คัน และรู้สึกชื้นแฉะบริเวณทวารหนัก
ประวัติเพิ่มเติม: ท้องผูกเรื้อรัง ถ่ายแข็งต้องเบ่งแรง ทำงานออฟฟิศนั่งนาน ดื่มน้ำน้อย ทานผักผลไม้น้อย ไม่มีน้ำหนักลด ไม่ซีด ไม่มีประวัติครอบครัวเป็นมะเร็งลำไส้ ประจำเดือนปกติ ปฏิเสธการตั้งครรภ์ ไม่มีโรคประจำตัว ไม่มีประวัติแพ้ยา ปัจจุบันไม่ได้ใช้ยาประจำใด ๆ
คำถาม: ผู้ป่วยยังมีเลือดออกและปวดจากริดสีดวงกำเริบ ต้องการยารับประทานเสริม จึงเลือก MPFF (Daflon® 500 mg) ขนาดยาในระยะ acute hemorrhoidal attack ที่ถูกต้องคือข้อใด?</t>
        </is>
      </c>
      <c r="C109" s="166" t="inlineStr"/>
      <c r="D109" s="166" t="inlineStr">
        <is>
          <t>1 เม็ด วันละครั้ง ต่อเนื่อง</t>
        </is>
      </c>
      <c r="E109" s="166" t="inlineStr">
        <is>
          <t>2 เม็ด/วัน ตลอด</t>
        </is>
      </c>
      <c r="F109" s="166" t="inlineStr">
        <is>
          <t>6 เม็ด/วัน นาน 4 วัน ตามด้วย 4 เม็ด/วัน อีก 3 วัน</t>
        </is>
      </c>
      <c r="G109" s="166" t="inlineStr">
        <is>
          <t>2 เม็ด วันละ 3 ครั้ง นาน 14 วัน</t>
        </is>
      </c>
      <c r="H109" s="166" t="inlineStr">
        <is>
          <t>3 เม็ด/วัน นาน 7 วัน แล้วหยุด</t>
        </is>
      </c>
      <c r="I109" s="167" t="inlineStr">
        <is>
          <t>3</t>
        </is>
      </c>
      <c r="J109" s="166" t="inlineStr">
        <is>
          <t>✅ คำตอบที่ถูกต้อง: ตามที่ระบุในคอลัมน์เฉลย
💡 Background:
MPFF (Daflon/Detralex) ขนาดยาใน acute hemorrhoidal attack: 6 เม็ด (500 mg each) ต่อวัน นาน 4 วัน ตามด้วย 4 เม็ดต่อวัน อีก 3 วัน (รวม 7 วัน) เพื่อลดอาการปวด บวม และเลือดออก
🎯 ทำไมข้อนี้ถึงถูก:
คำตอบระบุ dosing regimen ของ MPFF ใน acute hemorrhoidal attack ที่ถูกต้อง
📖 Guideline อ้างอิง:
American Society of Colon and Rectal Surgeons Clinical Practice Guidelines for the Management of Hemorrhoids 2018
📌 จุดจำก่อนสอบ:
MPFF acute: 6 tab/วัน × 4 วัน → 4 tab/วัน × 3 วัน</t>
        </is>
      </c>
      <c r="K109" s="166" t="inlineStr"/>
      <c r="L109" s="166" t="inlineStr">
        <is>
          <t>Gastrointestinal</t>
        </is>
      </c>
      <c r="M109" s="166" t="inlineStr">
        <is>
          <t>Diarrhea &amp; Constipation</t>
        </is>
      </c>
      <c r="N109" s="165" t="inlineStr">
        <is>
          <t>Clinic</t>
        </is>
      </c>
      <c r="O109" s="166" t="inlineStr">
        <is>
          <t>ข้อ 7.5 Mock GI RxCU84</t>
        </is>
      </c>
      <c r="P109" s="165" t="inlineStr">
        <is>
          <t>ข้อสอบจำลอง</t>
        </is>
      </c>
      <c r="Q109" s="165" t="inlineStr">
        <is>
          <t>Mock RxCU84</t>
        </is>
      </c>
      <c r="R109" s="165" t="inlineStr"/>
    </row>
    <row r="110" ht="24" customHeight="1" s="49">
      <c r="A110" s="167" t="n">
        <v>108</v>
      </c>
      <c r="B110" s="166" t="inlineStr">
        <is>
          <t>ผู้ป่วยหญิงไทยอายุ 44 ปี เดินเข้ามาปรึกษาที่ร้านยาด้วยอาการ มีเลือดสีแดงสดหยดตามหลังถ่ายอุจจาระ เป็น ๆ หาย ๆ มา 1 เดือน ร่วมกับ ติ่งยื่นที่ปากทวารหนักเวลาเบ่งถ่าย ต้องใช้นิ้วช่วยดันกลับ มีอาการปวดตื้อ ๆ คัน และรู้สึกชื้นแฉะบริเวณทวารหนัก
ประวัติเพิ่มเติม: ท้องผูกเรื้อรัง ถ่ายแข็งต้องเบ่งแรง ทำงานออฟฟิศนั่งนาน ดื่มน้ำน้อย ทานผักผลไม้น้อย ไม่มีน้ำหนักลด ไม่ซีด ไม่มีประวัติครอบครัวเป็นมะเร็งลำไส้ ประจำเดือนปกติ ปฏิเสธการตั้งครรภ์ ไม่มีโรคประจำตัว ไม่มีประวัติแพ้ยา ปัจจุบันไม่ได้ใช้ยาประจำใด ๆ
คำถาม: ผู้ป่วยถามถึง ยาเหน็บ/ยาทาริดสีดวง (สูตรผสมยาชา + astringent + steroid) ข้อใดคือคำอธิบายที่ถูกต้องที่สุด?</t>
        </is>
      </c>
      <c r="C110" s="166" t="inlineStr"/>
      <c r="D110" s="166" t="inlineStr">
        <is>
          <t>รักษาริดสีดวงให้หายขาดและป้องกันการเป็นซ้ำได้</t>
        </is>
      </c>
      <c r="E110" s="166" t="inlineStr">
        <is>
          <t>บรรเทาอาการปวด/คัน/บวม/ระคายเคืองได้ในระยะสั้นแต่ไม่มีผลต่อการหายของโรคหรือป้องกันการเป็นซ้ำ และควรใช้ระยะสั้น</t>
        </is>
      </c>
      <c r="F110" s="166" t="inlineStr">
        <is>
          <t>ใช้แทนการปรับอาหารได้ เพราะเป็น first-line</t>
        </is>
      </c>
      <c r="G110" s="166" t="inlineStr">
        <is>
          <t>ยิ่งใช้นานยิ่งดี ไม่มีผลข้างเคียง</t>
        </is>
      </c>
      <c r="H110" s="166" t="inlineStr">
        <is>
          <t>ใช้ได้เฉพาะเมื่อมีการติดเชื้อแบคทีเรียที่ทวารหนักเท่านั้น</t>
        </is>
      </c>
      <c r="I110" s="167" t="inlineStr">
        <is>
          <t>2</t>
        </is>
      </c>
      <c r="J110" s="166" t="inlineStr">
        <is>
          <t>✅ คำตอบที่ถูกต้อง: ข้อ ข. บรรเทาอาการปวด/คัน/บวม/ระคายเคืองได้ในระยะสั้นแต่ไม่มีผลต่อการหายของโรคหรือป้องกันการเป็นซ้ำ
💡 Background:
ยาเหน็บและครีมทาริดสีดวง (เช่น Anusol, Proctosedyl) ประกอบด้วย Corticosteroid, Local anesthetic และ/หรือ Vasoconstrictor มีฤทธิ์ anti-inflammatory และ numbing เพื่อบรรเทาอาการ ไม่มีผลรักษา hemorrhoid
🎯 ทำไมข้อนี้ถึงถูก:
ยาเหน็บ/ครีม = Symptomatic relief เท่านั้น ไม่ลดขนาด hemorrhoid และไม่ป้องกันการกลับเป็นซ้ำ ควรใช้ระยะสั้นเนื่องจาก Corticosteroid component อาจทำให้ผิวหนังบางและ Skin atrophy
🔍 ข้ออื่นผิดเพราะอะไร:
• ข้อ ก. (รักษาให้หายขาด): ผิด ยาเหน็บไม่รักษาสาเหตุ
• ข้อ ค. (ใช้แทนการปรับอาหาร): ผิด การปรับอาหาร/เพิ่มน้ำ เป็น cornerstone ของการรักษา
• ข้อ ง. (ยิ่งใช้นานยิ่งดี): ผิด Steroid component ทำให้ผิวบางหากใช้ยาว
• ข้อ จ. (เฉพาะติดเชื้อ): ผิด ยาเหน็บไม่ใช่ยาปฏิชีวนะ
📖 Guideline อ้างอิง:
American Society of Colon and Rectal Surgeons Clinical Practice Guidelines for the Management of Hemorrhoids 2018
📌 จุดจำก่อนสอบ:
ยาเหน็บ = บรรเทาอาการชั่วคราว; ใช้ระยะสั้น; การปรับอาหาร + น้ำคือ first-line</t>
        </is>
      </c>
      <c r="K110" s="166" t="inlineStr"/>
      <c r="L110" s="166" t="inlineStr">
        <is>
          <t>Gastrointestinal</t>
        </is>
      </c>
      <c r="M110" s="166" t="inlineStr">
        <is>
          <t>Diarrhea &amp; Constipation</t>
        </is>
      </c>
      <c r="N110" s="165" t="inlineStr">
        <is>
          <t>Clinic</t>
        </is>
      </c>
      <c r="O110" s="166" t="inlineStr">
        <is>
          <t>ข้อ 7.6 Mock GI RxCU84</t>
        </is>
      </c>
      <c r="P110" s="165" t="inlineStr">
        <is>
          <t>ข้อสอบจำลอง</t>
        </is>
      </c>
      <c r="Q110" s="165" t="inlineStr">
        <is>
          <t>Mock RxCU84</t>
        </is>
      </c>
      <c r="R110" s="165" t="inlineStr"/>
    </row>
    <row r="111" ht="24" customHeight="1" s="49">
      <c r="A111" s="167" t="n">
        <v>109</v>
      </c>
      <c r="B111" s="166" t="inlineStr">
        <is>
          <t>ผู้ป่วยหญิงไทยอายุ 44 ปี เดินเข้ามาปรึกษาที่ร้านยาด้วยอาการ มีเลือดสีแดงสดหยดตามหลังถ่ายอุจจาระ เป็น ๆ หาย ๆ มา 1 เดือน ร่วมกับ ติ่งยื่นที่ปากทวารหนักเวลาเบ่งถ่าย ต้องใช้นิ้วช่วยดันกลับ มีอาการปวดตื้อ ๆ คัน และรู้สึกชื้นแฉะบริเวณทวารหนัก
ประวัติเพิ่มเติม: ท้องผูกเรื้อรัง ถ่ายแข็งต้องเบ่งแรง ทำงานออฟฟิศนั่งนาน ดื่มน้ำน้อย ทานผักผลไม้น้อย ไม่มีน้ำหนักลด ไม่ซีด ไม่มีประวัติครอบครัวเป็นมะเร็งลำไส้ ประจำเดือนปกติ ปฏิเสธการตั้งครรภ์ ไม่มีโรคประจำตัว ไม่มีประวัติแพ้ยา ปัจจุบันไม่ได้ใช้ยาประจำใด ๆ
คำถาม: สมมติเปลี่ยนสถานการณ์: หากผู้ป่วยรายนี้ตั้งครรภ์ไตรมาส 3 และปวดริดสีดวงมาก ข้อใดคือยาบรรเทาปวดที่เหมาะสมที่สุด และยาใดที่ต้องหลีกเลี่ยง?</t>
        </is>
      </c>
      <c r="C111" s="166" t="inlineStr"/>
      <c r="D111" s="166" t="inlineStr">
        <is>
          <t>Ibuprofen เหมาะสม / หลีกเลี่ยง paracetamol</t>
        </is>
      </c>
      <c r="E111" s="166" t="inlineStr">
        <is>
          <t>Paracetamol เหมาะสม / หลีกเลี่ยง NSAIDs (เช่น ibuprofen, diclofenac) และ aspirin</t>
        </is>
      </c>
      <c r="F111" s="166" t="inlineStr">
        <is>
          <t>Aspirin เหมาะสม / หลีกเลี่ยง psyllium</t>
        </is>
      </c>
      <c r="G111" s="166" t="inlineStr">
        <is>
          <t>Naproxen เหมาะสม / หลีกเลี่ยง sitz bath</t>
        </is>
      </c>
      <c r="H111" s="166" t="inlineStr">
        <is>
          <t>Tramadol เป็นทางเลือกแรก / หลีกเลี่ยง paracetamol และ sitz bath</t>
        </is>
      </c>
      <c r="I111" s="167" t="inlineStr">
        <is>
          <t>2</t>
        </is>
      </c>
      <c r="J111" s="166" t="inlineStr">
        <is>
          <t>✅ คำตอบที่ถูกต้อง: ข้อ ข. Paracetamol เหมาะสม / หลีกเลี่ยง NSAIDs (เช่น ibuprofen, diclofenac) และ aspirin
💡 Background:
ผู้ป่วยริดสีดวงที่มีเลือดออก การเลือกยาแก้ปวดต้องระวังการใช้ยาที่มีผลต่อการแข็งตัวของเลือด NSAIDs ยับยั้ง COX-1 ลด Thromboxane A2 ซึ่งจำเป็นต่อการเกาะกลุ่มของ Platelet ทำให้เลือดออกนานขึ้น
🎯 ทำไมข้อนี้ถึงถูก:
Paracetamol ไม่มีผลต่อ platelet function และไม่ระคายเคืองกระเพาะ เหมาะสมสำหรับผู้ป่วยริดสีดวงที่มีเลือดออก NSAIDs (Ibuprofen, Diclofenac, Aspirin) เพิ่มความเสี่ยงเลือดออกนานขึ้น จึงควรหลีกเลี่ยง
🔍 ข้ออื่นผิดเพราะอะไร:
• ข้อ ก. (Ibuprofen): NSAIDs ยับยั้ง platelet → เลือดออกนาน; ระคายเคืองกระเพาะ
• ข้อ ค. (Aspirin): เพิ่มความเสี่ยงเลือดออก ห้ามในกรณีนี้
• ข้อ ง. (Naproxen): NSAIDs เช่นเดียวกัน ไม่เหมาะสม
• ข้อ จ. (Tramadol): Opioid ทำให้ท้องผูก แย่ลงสำหรับริดสีดวง ไม่ใช่ first-line
📖 Guideline อ้างอิง:
American Society of Colon and Rectal Surgeons Clinical Practice Guidelines for the Management of Hemorrhoids 2018
📌 จุดจำก่อนสอบ:
ริดสีดวง + ปวด → Paracetamol; หลีกเลี่ยง NSAIDs (เลือดออก) และ Tramadol (ท้องผูก)</t>
        </is>
      </c>
      <c r="K111" s="166" t="inlineStr"/>
      <c r="L111" s="166" t="inlineStr">
        <is>
          <t>Gastrointestinal</t>
        </is>
      </c>
      <c r="M111" s="166" t="inlineStr">
        <is>
          <t>Diarrhea &amp; Constipation</t>
        </is>
      </c>
      <c r="N111" s="165" t="inlineStr">
        <is>
          <t>Clinic</t>
        </is>
      </c>
      <c r="O111" s="166" t="inlineStr">
        <is>
          <t>ข้อ 7.7 Mock GI RxCU84</t>
        </is>
      </c>
      <c r="P111" s="165" t="inlineStr">
        <is>
          <t>ข้อสอบจำลอง</t>
        </is>
      </c>
      <c r="Q111" s="165" t="inlineStr">
        <is>
          <t>Mock RxCU84</t>
        </is>
      </c>
      <c r="R111" s="165" t="inlineStr"/>
    </row>
    <row r="112" ht="24" customHeight="1" s="49">
      <c r="A112" s="167" t="n">
        <v>110</v>
      </c>
      <c r="B112" s="166" t="inlineStr">
        <is>
          <t>ใช้Nicotin gum แล้วรู้สึก… (อาการคล้ายๆพวกGERD) จะ แนะนำอย่างไร ตัวเลือก</t>
        </is>
      </c>
      <c r="C112" s="166" t="inlineStr"/>
      <c r="D112" s="166" t="inlineStr">
        <is>
          <t>Peptic Ulcer / GERD</t>
        </is>
      </c>
      <c r="E112" s="166" t="inlineStr">
        <is>
          <t>Amoxicillin 1000 mg BID</t>
        </is>
      </c>
      <c r="F112" s="166" t="inlineStr">
        <is>
          <t>Clarithromycin 500 mg BID</t>
        </is>
      </c>
      <c r="G112" s="166" t="inlineStr">
        <is>
          <t>Hyoscine butylbromide 10 mg TID</t>
        </is>
      </c>
      <c r="H112" s="166" t="inlineStr">
        <is>
          <t>Aluminium hydroxide/Magnesium hydroxide suspension</t>
        </is>
      </c>
      <c r="I112" s="167" t="inlineStr">
        <is>
          <t>1</t>
        </is>
      </c>
      <c r="J112" s="166" t="inlineStr">
        <is>
          <t>✅ คำตอบที่ถูกต้อง: ข้อ ก. Peptic Ulcer / GERD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Peptic Ulcer / GERD การเลือก Peptic Ulcer / GERD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(Amoxicillin 1000 mg BID): Amoxicillin เป็นยาปฏิชีวนะกลุ่ม aminopenicillin สำหรับฆ่าเชื้อแบคทีเรีย ไม่มีข้อบ่งใช้หรือประสิทธิภาพในการบรรเทาอาการแสบร้อนหรือกรดไหลย้อนจากการใช้หมากฝรั่งนิโคติน
• ข้อ ค. (Clarithromycin 500 mg BID): Clarithromycin เป็นยาต้านจุลชีพกลุ่ม macrolide ใช้ในสูตรกำจัดเชื้อ H. pylori หรือการติดเชื้อแบคทีเรีย ไม่ได้ใช้รักษาอาการระคายเคืองทางเดินอาหารจากการเคี้ยวหมากฝรั่งนิโคติน
• ข้อ ง. (Hyoscine butylbromide 10 mg TID): Hyoscine butylbromide เป็น antispasmodic ที่มีฤทธิ์ anticholinergic ซึ่งจะยิ่งทำให้หูรูดหลอดอาหารส่วนล่าง (LES) คลายตัวมากขึ้น ส่งผลให้อาการกรดไหลย้อนกำเริบหนักขึ้น
• ข้อ จ. (Aluminium hydroxide/Magnesium hydroxide suspension): Aluminium/Magnesium hydroxide antacid แม้ช่วยลดกรดได้ชั่วคราว แต่คำแนะนำหลักในการป้องกันอาการจากหมากฝรั่งนิโคตินคือการปรับเทคนิคการเคี้ยวแบบ Chew and Park เพื่อลดการกลืนน้ำลายที่มีนิโคตินลงกระเพาะ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2" s="166" t="inlineStr"/>
      <c r="L112" s="166" t="inlineStr">
        <is>
          <t>Gastrointestinal</t>
        </is>
      </c>
      <c r="M112" s="166" t="inlineStr">
        <is>
          <t>GERD</t>
        </is>
      </c>
      <c r="N112" s="165" t="inlineStr">
        <is>
          <t>Clinic</t>
        </is>
      </c>
      <c r="O112" s="166" t="inlineStr">
        <is>
          <t>PLE-CC1 ปี 2566 Day 1 ข้อ 47</t>
        </is>
      </c>
      <c r="P112" s="165" t="inlineStr">
        <is>
          <t>ข้อสอบเก่า</t>
        </is>
      </c>
      <c r="Q112" s="165" t="inlineStr">
        <is>
          <t>2566</t>
        </is>
      </c>
      <c r="R112" s="165" t="inlineStr"/>
    </row>
    <row r="113" ht="24" customHeight="1" s="49">
      <c r="A113" s="167" t="n">
        <v>111</v>
      </c>
      <c r="B113" s="166" t="inlineStr">
        <is>
          <t>อาการที่บ่งบอกว่าเป็นGERD แน่ ตัวเลือก</t>
        </is>
      </c>
      <c r="C113" s="166" t="inlineStr"/>
      <c r="D113" s="166" t="inlineStr">
        <is>
          <t>Peptic Ulcer / GERD</t>
        </is>
      </c>
      <c r="E113" s="166" t="inlineStr">
        <is>
          <t>Aluminium hydroxide/Magnesium hydroxide suspension</t>
        </is>
      </c>
      <c r="F113" s="166" t="inlineStr">
        <is>
          <t>Metoclopramide 10 mg TID before meals</t>
        </is>
      </c>
      <c r="G113" s="166" t="inlineStr">
        <is>
          <t>Omeprazole 20 mg OD</t>
        </is>
      </c>
      <c r="H113" s="166" t="inlineStr">
        <is>
          <t>Esomeprazole 20 mg OD</t>
        </is>
      </c>
      <c r="I113" s="167" t="inlineStr">
        <is>
          <t>1</t>
        </is>
      </c>
      <c r="J113" s="166" t="inlineStr">
        <is>
          <t>✅ คำตอบที่ถูกต้อง: ข้อ ก. Peptic Ulcer / GERD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Peptic Ulcer / GERD การเลือก Peptic Ulcer / GERD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(Aluminium hydroxide/Magnesium hydroxide suspension): Aluminium/Magnesium hydroxide suspension เป็นยาลดกรดชนิดน้ำที่ออกฤทธิ์เป็นด่างเพื่อสะเทินกรดในกระเพาะอาหารอย่างรวดเร็ว แต่ไม่ใช่กลุ่มอาการทางคลินิกที่บ่งชี้การเป็นโรค GERD
• ข้อ ค. (Metoclopramide 10 mg TID before meals): Metoclopramide เป็น prokinetic และ D2 receptor antagonist เพิ่มการบีบตัวของกระเพาะอาหาร จัดเป็นยาบรรเทาอาการทางเดินอาหาร ไม่ใช่ลักษณะอาการแสดงของโรค GERD
• ข้อ ง. (Omeprazole 20 mg OD): Omeprazole เป็นยายับยั้งโปรตอนปั๊มป์ (PPI) ที่ใช้รักษาโรคกรดไหลย้อนและแผลทางเดินอาหาร ไม่ใช่อาการแสดงทางคลินิกของโรค GERD
• ข้อ จ. (Esomeprazole 20 mg OD): Esomeprazole เป็น S-enantiomer ของ omeprazole จัดเป็นยารักษาโรคกรดไหลย้อนหลัก ไม่ใช่อาการจำเพาะของโรค GERD (เช่น Heartburn หรือ Acid regurgitation)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3" s="166" t="inlineStr"/>
      <c r="L113" s="166" t="inlineStr">
        <is>
          <t>Gastrointestinal</t>
        </is>
      </c>
      <c r="M113" s="166" t="inlineStr">
        <is>
          <t>GERD</t>
        </is>
      </c>
      <c r="N113" s="165" t="inlineStr">
        <is>
          <t>Clinic</t>
        </is>
      </c>
      <c r="O113" s="166" t="inlineStr">
        <is>
          <t>PLE-CC1 ปี 2566 Day 1 ข้อ 51</t>
        </is>
      </c>
      <c r="P113" s="165" t="inlineStr">
        <is>
          <t>ข้อสอบเก่า</t>
        </is>
      </c>
      <c r="Q113" s="165" t="inlineStr">
        <is>
          <t>2566</t>
        </is>
      </c>
      <c r="R113" s="165" t="inlineStr"/>
    </row>
    <row r="114" ht="24" customHeight="1" s="49">
      <c r="A114" s="167" t="n">
        <v>112</v>
      </c>
      <c r="B114" s="166" t="inlineStr">
        <is>
          <t>Dyspepsia ให้ยาอะไร ตัวเลือก</t>
        </is>
      </c>
      <c r="C114" s="166" t="inlineStr"/>
      <c r="D114" s="166" t="inlineStr">
        <is>
          <t>Peptic Ulcer / GERD</t>
        </is>
      </c>
      <c r="E114" s="166" t="inlineStr">
        <is>
          <t>Esomeprazole 20 mg OD</t>
        </is>
      </c>
      <c r="F114" s="166" t="inlineStr">
        <is>
          <t>Domperidone 10 mg TID</t>
        </is>
      </c>
      <c r="G114" s="166" t="inlineStr">
        <is>
          <t>Dimenhydrinate 50 mg TID</t>
        </is>
      </c>
      <c r="H114" s="166" t="inlineStr">
        <is>
          <t>Loperamide 2 mg PRN</t>
        </is>
      </c>
      <c r="I114" s="167" t="inlineStr">
        <is>
          <t>1</t>
        </is>
      </c>
      <c r="J114" s="166" t="inlineStr">
        <is>
          <t>✅ คำตอบที่ถูกต้อง: ข้อ ก. Peptic Ulcer / GERD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Peptic Ulcer / GERD การเลือก Peptic Ulcer / GERD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(Esomeprazole 20 mg OD): Esomeprazole เป็น proton pump inhibitor (PPI) ขนาดยับยั้งกรดมาตรฐาน มักใช้รักษาภาวะกรดไหลย้อนหรือแผลในกระเพาะอาหาร แต่ใน Dyspepsia ทั่วไปต้องแยกชนิดก่อนเริ่มยา
• ข้อ ค. (Domperidone 10 mg TID): Domperidone เป็น peripheral dopamine D2 antagonist ช่วยกระตุ้นการเคลื่อนไหวของกระเพาะอาหาร เหมาะสำหรับ Postprandial Distress Syndrome (PDS) แต่อาจไม่ครอบคลุมหากเป็นชนิด Epigastric Pain Syndrome (EPS)
• ข้อ ง. (Dimenhydrinate 50 mg TID): Dimenhydrinate เป็น antihistamine รุ่นแรกที่มีฤทธิ์ anticholinergic ใช้สำหรับ motion sickness หรือคลื่นไส้อาเจียนจาก vestibule ไม่มีประสิทธิภาพในการรักษาภาวะ dyspepsia
• ข้อ จ. (Loperamide 2 mg PRN): Loperamide เป็น peripheral mu-opioid receptor agonist ยับยั้งการบีบตัวของลำไส้ใหญ่ ใช้สำหรับแก้อาการท้องเสียเฉียบพลัน ไม่มีผลบรรเทาอาการอาหารไม่ย่อยหรือแน่นลิ้นปี่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4" s="166" t="inlineStr"/>
      <c r="L114" s="166" t="inlineStr">
        <is>
          <t>Gastrointestinal</t>
        </is>
      </c>
      <c r="M114" s="166" t="inlineStr">
        <is>
          <t>GERD</t>
        </is>
      </c>
      <c r="N114" s="165" t="inlineStr">
        <is>
          <t>Clinic</t>
        </is>
      </c>
      <c r="O114" s="166" t="inlineStr">
        <is>
          <t>PLE-CC1 ปี 2566 Day 1 ข้อ 53</t>
        </is>
      </c>
      <c r="P114" s="165" t="inlineStr">
        <is>
          <t>ข้อสอบเก่า</t>
        </is>
      </c>
      <c r="Q114" s="165" t="inlineStr">
        <is>
          <t>2566</t>
        </is>
      </c>
      <c r="R114" s="165" t="inlineStr"/>
    </row>
    <row r="115" ht="24" customHeight="1" s="49">
      <c r="A115" s="167" t="n">
        <v>113</v>
      </c>
      <c r="B115" s="166" t="inlineStr">
        <is>
          <t>receptor ที่เกี่ยวข้องโดยตรงกับการคลื่นไส้อาเจียน. ตัวเลือก</t>
        </is>
      </c>
      <c r="C115" s="166" t="inlineStr"/>
      <c r="D115" s="166" t="inlineStr">
        <is>
          <t>5-HT3 receptor (Serotonin receptor type 3)</t>
        </is>
      </c>
      <c r="E115" s="166" t="inlineStr">
        <is>
          <t>D2 receptor (Dopamine D2)</t>
        </is>
      </c>
      <c r="F115" s="166" t="inlineStr">
        <is>
          <t>NK1 receptor (Neurokinin-1)</t>
        </is>
      </c>
      <c r="G115" s="166" t="inlineStr">
        <is>
          <t>H1 receptor (Histamine H1)</t>
        </is>
      </c>
      <c r="H115" s="166" t="inlineStr">
        <is>
          <t>M1 receptor (Muscarinic M1)</t>
        </is>
      </c>
      <c r="I115" s="167" t="inlineStr">
        <is>
          <t>1</t>
        </is>
      </c>
      <c r="J115" s="166" t="inlineStr">
        <is>
          <t>✅ คำตอบที่ถูกต้อง: ข้อที่ระบุ receptor ที่เกี่ยวข้องกับการคลื่นไส้อาเจียน ถูกต้อง
💡 Background:
Vomiting reflex เกี่ยวข้องกับ receptor หลายชนิด: Dopamine D2 (CTZ), Serotonin 5-HT3 (GI tract + CTZ), Neurokinin-1 (NK1) ที่ Vomiting center (VC), Histamine H1 และ Muscarinic M1 (Vestibular pathway) ยาต้านอาเจียนแต่ละตัวปิดกั้น receptor คนละตัว
🎯 ทำไมข้อนี้ถึงถูก:
receptor ที่ถูกต้องตาม pharmacology ของยาต้านอาเจียน: D2 (Domperidone, Metoclopramide), 5-HT3 (Ondansetron), NK1 (Aprepitant), H1 (Dimenhydrinate), M1 (Scopolamine)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CTZ: D2 + 5-HT3 + NK1; VC: NK1 + H1 + M1; GI: 5-HT3 + D2; Vestibular: H1 + M1</t>
        </is>
      </c>
      <c r="K115" s="166" t="inlineStr"/>
      <c r="L115" s="166" t="inlineStr">
        <is>
          <t>Gastrointestinal</t>
        </is>
      </c>
      <c r="M115" s="166" t="inlineStr">
        <is>
          <t>Nausea and vomiting</t>
        </is>
      </c>
      <c r="N115" s="165" t="inlineStr">
        <is>
          <t>Clinic</t>
        </is>
      </c>
      <c r="O115" s="166" t="inlineStr">
        <is>
          <t>PLE-CC1 ปี 2566 Day 2 ข้อ 4</t>
        </is>
      </c>
      <c r="P115" s="165" t="inlineStr">
        <is>
          <t>ข้อสอบเก่า</t>
        </is>
      </c>
      <c r="Q115" s="165" t="inlineStr">
        <is>
          <t>2566</t>
        </is>
      </c>
      <c r="R115" s="165" t="inlineStr"/>
    </row>
    <row r="116" ht="24" customHeight="1" s="49">
      <c r="A116" s="167" t="n">
        <v>114</v>
      </c>
      <c r="B116" s="166" t="inlineStr">
        <is>
          <t>ยาต้านอาเจียนที่ทำให้เกิดQT prolongation ตัวเลือก</t>
        </is>
      </c>
      <c r="C116" s="166" t="inlineStr"/>
      <c r="D116" s="166" t="inlineStr">
        <is>
          <t>Domperidone</t>
        </is>
      </c>
      <c r="E116" s="166" t="inlineStr">
        <is>
          <t>Ondansetron (ขนาดสูง IV)</t>
        </is>
      </c>
      <c r="F116" s="166" t="inlineStr">
        <is>
          <t>Metoclopramide</t>
        </is>
      </c>
      <c r="G116" s="166" t="inlineStr">
        <is>
          <t>Droperidol</t>
        </is>
      </c>
      <c r="H116" s="166" t="inlineStr">
        <is>
          <t>Promethazine</t>
        </is>
      </c>
      <c r="I116" s="167" t="inlineStr">
        <is>
          <t>1</t>
        </is>
      </c>
      <c r="J116" s="166" t="inlineStr">
        <is>
          <t>✅ คำตอบที่ถูกต้อง: ข้อที่ระบุยาต้านอาเจียนที่ทำให้ QT prolongation ถูกต้อง
💡 Background:
ยาต้านอาเจียนที่ทราบว่าเพิ่ม QT interval ได้แก่ Domperidone (ความเสี่ยงสูง, EMA เตือน), Ondansetron (ในขนาดสูง IV), Metoclopramide (ความเสี่ยงต่ำ) การ QT prolongation เพิ่มความเสี่ยง Torsades de pointes (TdP) ซึ่งอาจถึงชีวิต
🎯 ทำไมข้อนี้ถึงถูก:
Domperidone มีการเตือนจาก EMA เรื่อง QT prolongation และ sudden cardiac death โดยเฉพาะในขนาดสูงหรือใช้ร่วมกับ CYP3A4 inhibitors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Domperidone = QT prolongation (EMA warning); ขนาดสูงสุด 10 mg TID; ห้ามใช้ใน QTc ยาว/cardiac disease</t>
        </is>
      </c>
      <c r="K116" s="166" t="inlineStr"/>
      <c r="L116" s="166" t="inlineStr">
        <is>
          <t>Gastrointestinal</t>
        </is>
      </c>
      <c r="M116" s="166" t="inlineStr">
        <is>
          <t>Nausea and vomiting</t>
        </is>
      </c>
      <c r="N116" s="165" t="inlineStr">
        <is>
          <t>Clinic</t>
        </is>
      </c>
      <c r="O116" s="166" t="inlineStr">
        <is>
          <t>PLE-CC1 ปี 2566 Day 2 ข้อ 63</t>
        </is>
      </c>
      <c r="P116" s="165" t="inlineStr">
        <is>
          <t>ข้อสอบเก่า</t>
        </is>
      </c>
      <c r="Q116" s="165" t="inlineStr">
        <is>
          <t>2566</t>
        </is>
      </c>
      <c r="R116" s="165" t="inlineStr"/>
    </row>
    <row r="117" ht="24" customHeight="1" s="49">
      <c r="A117" s="167" t="n">
        <v>115</v>
      </c>
      <c r="B117" s="166" t="inlineStr">
        <is>
          <t>ยาต้านอาเจียนที่เป็นมาตรฐาน ที่จะบริหารก่อนการให้ยาเคมียำบัด ตัวเลือก</t>
        </is>
      </c>
      <c r="C117" s="166" t="inlineStr"/>
      <c r="D117" s="166" t="inlineStr">
        <is>
          <t>Ondansetron 8 mg IV 30 นาทีก่อนให้เคมีบำบัด</t>
        </is>
      </c>
      <c r="E117" s="166" t="inlineStr">
        <is>
          <t>Hyoscine butylbromide 10 mg ก่อนให้เคมีบำบัด</t>
        </is>
      </c>
      <c r="F117" s="166" t="inlineStr">
        <is>
          <t>Aluminium hydroxide/Magnesium hydroxide suspension</t>
        </is>
      </c>
      <c r="G117" s="166" t="inlineStr">
        <is>
          <t>Metoclopramide 10 mg TID before meals</t>
        </is>
      </c>
      <c r="H117" s="166" t="inlineStr">
        <is>
          <t>Omeprazole 20 mg OD</t>
        </is>
      </c>
      <c r="I117" s="167" t="inlineStr">
        <is>
          <t>1</t>
        </is>
      </c>
      <c r="J117" s="166" t="inlineStr">
        <is>
          <t>✅ คำตอบที่ถูกต้อง: ข้อที่ระบุยาต้านอาเจียนมาตรฐานก่อนให้เคมีบำบัด ถูกต้อง
💡 Background:
Chemotherapy-Induced Nausea and Vomiting (CINV) แบ่งเป็น Highly Emetogenic Chemo (HEC: Cisplatin) และ Moderately Emetogenic (MEC). Standard prophylaxis สำหรับ HEC: 4-drug regimen = NK1 antagonist + 5-HT3 antagonist + Dexamethasone + Olanzapine; สำหรับ MEC: 3-drug
🎯 ทำไมข้อนี้ถึงถูก:
5-HT3 antagonist (Ondansetron, Granisetron, Palonosetron) เป็นมาตรฐานในการป้องกัน CINV ระยะเฉียบพลัน ให้ก่อนเริ่มเคมีบำบัด ควบคู่กับ Dexamethasone
📖 Guideline อ้างอิง:
American Society of Clinical Oncology (ASCO) Guideline on Antiemetics in Oncology 2020
📌 จุดจำก่อนสอบ:
HEC: NK1+5-HT3+Dexa+Olanzapine; MEC: 5-HT3+Dexa+NK1 หรือ Olanzapine; Palonosetron ดีกว่าสำหรับ delayed</t>
        </is>
      </c>
      <c r="K117" s="166" t="inlineStr"/>
      <c r="L117" s="166" t="inlineStr">
        <is>
          <t>Gastrointestinal</t>
        </is>
      </c>
      <c r="M117" s="166" t="inlineStr">
        <is>
          <t>Nausea and vomiting</t>
        </is>
      </c>
      <c r="N117" s="165" t="inlineStr">
        <is>
          <t>Clinic</t>
        </is>
      </c>
      <c r="O117" s="166" t="inlineStr">
        <is>
          <t>PLE-CC1 ปี 2566 Day 2 ข้อ 93</t>
        </is>
      </c>
      <c r="P117" s="165" t="inlineStr">
        <is>
          <t>ข้อสอบเก่า</t>
        </is>
      </c>
      <c r="Q117" s="165" t="inlineStr">
        <is>
          <t>2566</t>
        </is>
      </c>
      <c r="R117" s="165" t="inlineStr"/>
    </row>
    <row r="118" ht="24" customHeight="1" s="49">
      <c r="A118" s="167" t="n">
        <v>116</v>
      </c>
      <c r="B118" s="166" t="inlineStr">
        <is>
          <t>สาเหตุขอษน้ำหนักขึ้นและคลื่นไส้อาเสียนเกิดจากอะไร</t>
        </is>
      </c>
      <c r="C118" s="166" t="inlineStr"/>
      <c r="D118" s="166" t="inlineStr">
        <is>
          <t>Peptic Ulcer / GERD</t>
        </is>
      </c>
      <c r="E118" s="166" t="inlineStr">
        <is>
          <t>Androgenic effect จาก levonorgestrel</t>
        </is>
      </c>
      <c r="F118" s="166" t="inlineStr">
        <is>
          <t>Estrogenic effect จาก ethinyl estradiol</t>
        </is>
      </c>
      <c r="G118" s="166" t="inlineStr">
        <is>
          <t>Androgenic effect และ estrogenic effect จาก levonorgestrel และ ethinyl estradiol ร่วมกัน</t>
        </is>
      </c>
      <c r="H118" s="166" t="inlineStr">
        <is>
          <t>Senna 2 tabs HS</t>
        </is>
      </c>
      <c r="I118" s="167" t="n">
        <v>3</v>
      </c>
      <c r="J118" s="166" t="inlineStr">
        <is>
          <t>✅ คำตอบที่ถูกต้อง: ข้อ ค. Estrogenic effect จาก ethinyl estradiol
💡 Background:
ยาคุมกำเนิดชนิดผสม (Combined Oral Contraceptives) ประกอบด้วย Estrogen (Ethinyl estradiol) และ Progestogen (Levonorgestrel, Norethisterone) อาการข้างเคียงแบ่งตามสาเหตุ: Estrogenic: คลื่นไส้ อาเจียน เต้านมคัด บวมน้ำ ปวดหัว Progestogenic/Androgenic: สิว น้ำหนักขึ้น ซึมเศร้า ขนดก
🎯 ทำไมข้อนี้ถึงถูก:
น้ำหนักขึ้นและคลื่นไส้อาเจียนในช่วงแรกของการกินยาคุมส่วนใหญ่เกิดจาก Estrogenic effect ของ Ethinyl estradiol โดยเฉพาะคลื่นไส้เกิดจาก Estrogen กระตุ้น CTZ โดยตรง น้ำหนักขึ้นในระยะสั้นเกิดจากน้ำสะสม (Water retention) จาก Estrogenic effect
🔍 ข้ออื่นผิดเพราะอะไร:
• ข้อ ก. ผิด: Subtopic tag ไม่ใช่คำตอบ
• ข้อ ข. (Androgenic effect จาก Levonorgestrel): Androgenic side effects คือ สิว ขนดก ไม่ใช่คลื่นไส้
• ข้อ ง. (Androgenic + Estrogenic ร่วมกัน): คลื่นไส้เกิดจาก Estrogen เป็นหลัก
• ข้อ จ. (Senna): ยาระบาย ไม่เกี่ยวข้องกับโจทย์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Estrogenic: คลื่นไส้ น้ำหนักขึ้น (water) เต้านมคัด; Progestogenic/Androgenic: สิว ขนดก ซึมเศร้า</t>
        </is>
      </c>
      <c r="K118" s="166" t="inlineStr"/>
      <c r="L118" s="166" t="inlineStr">
        <is>
          <t>Gastrointestinal</t>
        </is>
      </c>
      <c r="M118" s="166" t="inlineStr">
        <is>
          <t>Nausea and vomiting</t>
        </is>
      </c>
      <c r="N118" s="165" t="inlineStr">
        <is>
          <t>Clinic</t>
        </is>
      </c>
      <c r="O118" s="166" t="inlineStr">
        <is>
          <t>PLE_CC1_2563_Q ข้อ 70</t>
        </is>
      </c>
      <c r="P118" s="165" t="inlineStr">
        <is>
          <t>ข้อสอบเก่า</t>
        </is>
      </c>
      <c r="Q118" s="165" t="inlineStr">
        <is>
          <t>2563</t>
        </is>
      </c>
      <c r="R118" s="165" t="inlineStr"/>
    </row>
    <row r="119" ht="24" customHeight="1" s="49">
      <c r="A119" s="167" t="n">
        <v>117</v>
      </c>
      <c r="B119" s="166" t="inlineStr">
        <is>
          <t>ยา PPIs ตัวใดไม่แนะนำให้ใช้ในคนท้องจนถึงคลอด ~ - X L -</t>
        </is>
      </c>
      <c r="C119" s="166" t="inlineStr"/>
      <c r="D119" s="166" t="inlineStr">
        <is>
          <t>Omeprazole</t>
        </is>
      </c>
      <c r="E119" s="166" t="inlineStr">
        <is>
          <t>Esomeprazole</t>
        </is>
      </c>
      <c r="F119" s="166" t="inlineStr">
        <is>
          <t>Lansoprazole</t>
        </is>
      </c>
      <c r="G119" s="166" t="inlineStr">
        <is>
          <t>Pantoprazole</t>
        </is>
      </c>
      <c r="H119" s="166" t="inlineStr">
        <is>
          <t>Rabeprazole + ATPase O Omeprazole E Lansoprazde B Rabeprazole B X Pantoprazole B Esomeprazole B หË´มนาÆปทาซËาทืกกรณิ ÂวËนาต้จ²ÆดËรงบ¯นืญ´ต ~</t>
        </is>
      </c>
      <c r="I119" s="167" t="inlineStr">
        <is>
          <t>1</t>
        </is>
      </c>
      <c r="J119" s="166" t="inlineStr">
        <is>
          <t>✅ คำตอบที่ถูกต้อง: ข้อ ก. Omeprazole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Omeprazole การเลือก Omeprazole เป็นคำตอบที่ถูกต้องตามแนวทางการรักษามาตรฐาน เนื่องจาก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ข้ออื่นผิดเพราะอะไร:
• ข้อ ข. (Esomeprazole): Esomeprazole จัดอยู่ใน US FDA Pregnancy Category B มีความปลอดภัยสูงในหญิงตั้งครรภ์ จึงสามารถใช้ได้เมื่อมีข้อบ่งใช้ชัดเจน
• ข้อ ค. (Lansoprazole): Lansoprazole จัดอยู่ใน Pregnancy Category B มีการศึกษาด้านความปลอดภัยในสัตว์ทดลองและมนุษย์ที่ไม่พบความผิดปกติของทารก
• ข้อ ง. (Pantoprazole): Pantoprazole จัดอยู่ใน Pregnancy Category B มี safety profile ที่ดีในสตรีตั้งครรภ์และปลอดภัยเมื่อจำเป็นต้องใช้
• ข้อ จ. (Rabeprazole + ATPase O Omeprazole E Lansoprazde B Rabeprazole B X Pantoprazole B Esomeprazole B หË´มนาÆปทาซËาทืกกรณิ ÂวËนาต้จ²ÆดËรงบ¯นืญ´ต ~): Rabeprazole จัดอยู่ใน Pregnancy Category B ในขณะที่ตำราและข้อสอบเก่ามักระบุ Omeprazole (Category C) ว่ามีข้อมูล teratogenicity ในสัตว์ทดลองมากกว่าตัวอื่น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19" s="166" t="inlineStr"/>
      <c r="L119" s="166" t="inlineStr">
        <is>
          <t>Gastrointestinal</t>
        </is>
      </c>
      <c r="M119" s="166" t="inlineStr">
        <is>
          <t>GERD</t>
        </is>
      </c>
      <c r="N119" s="165" t="inlineStr">
        <is>
          <t>Clinic</t>
        </is>
      </c>
      <c r="O119" s="166" t="inlineStr">
        <is>
          <t>ข้อ 88 (PLE_CC1_2562_Key.md)</t>
        </is>
      </c>
      <c r="P119" s="165" t="inlineStr">
        <is>
          <t>ข้อสอบเก่า</t>
        </is>
      </c>
      <c r="Q119" s="165" t="inlineStr">
        <is>
          <t>2562</t>
        </is>
      </c>
      <c r="R119" s="165" t="inlineStr"/>
    </row>
    <row r="120" ht="24" customHeight="1" s="49">
      <c r="A120" s="167" t="n">
        <v>118</v>
      </c>
      <c r="B120" s="166" t="inlineStr">
        <is>
          <t>การให้ความรู้ผู้ป่วยเกี่ยวกับการเกิด GERD เพื่อป้องกันการเกิด จัดเป็นพฤติกรรมแบบใด X sulfone O virvirensaigomeans Ibisoobean casalovesea nu na enginess</t>
        </is>
      </c>
      <c r="C120" s="166" t="inlineStr"/>
      <c r="D120" s="166" t="inlineStr">
        <is>
          <t>Health belief model</t>
        </is>
      </c>
      <c r="E120" s="166" t="inlineStr">
        <is>
          <t>Self-efficacy model</t>
        </is>
      </c>
      <c r="F120" s="166" t="inlineStr">
        <is>
          <t>Health Locus of control</t>
        </is>
      </c>
      <c r="G120" s="166" t="inlineStr">
        <is>
          <t>Theory of reason action</t>
        </is>
      </c>
      <c r="H120" s="166" t="inlineStr">
        <is>
          <t>Theory of planned health</t>
        </is>
      </c>
      <c r="I120" s="167" t="inlineStr">
        <is>
          <t>1</t>
        </is>
      </c>
      <c r="J120" s="166" t="inlineStr">
        <is>
          <t>✅ คำตอบที่ถูกต้อง: ข้อ ก. Health belief model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Health belief model การเลือก Health belief model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(Self-efficacy model): Self-efficacy model เน้นเรื่องการประเมินความสามารถและความมั่นใจของตนเองในการปรับเปลี่ยนพฤติกรรม ไม่ใช่การให้ความรู้เรื่องความเสี่ยงและความรุนแรงของโรคโดยรวม
• ข้อ ค. (Health Locus of control): Health Locus of Control เป็นแบบจำลองที่อธิบายความเชื่อของผู้ป่วยว่าสุขภาพขึ้นอยู่กับตนเอง บุคคลภายนอก หรือโชคชะตา ไม่ใช่การสร้างความตระหนักรู้ในการเกิดโรค
• ข้อ ง. (Theory of reason action): Theory of Reasoned Action อธิบายพฤติกรรมจากเจตคติและการคล้อยตามกลุ่มอ้างอิงทางสังคม ไม่ได้เน้นการรับรู้โอกาสเสี่ยงและประโยชน์ของการป้องกันโรคเหมือน Health Belief Model
• ข้อ จ. (Theory of planned health): Theory of Planned Behavior พัฒนาต่อยอดจาก TRA โดยเพิ่มการรับรู้ความสามารถในการควบคุมพฤติกรรม ไม่ใช่แบบจำลองหลักในการให้สุขศึกษาเรื่องปัจจัยเสี่ยงของโรค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20" s="166" t="inlineStr"/>
      <c r="L120" s="166" t="inlineStr">
        <is>
          <t>Gastrointestinal</t>
        </is>
      </c>
      <c r="M120" s="166" t="inlineStr">
        <is>
          <t>GERD</t>
        </is>
      </c>
      <c r="N120" s="165" t="inlineStr">
        <is>
          <t>Clinic</t>
        </is>
      </c>
      <c r="O120" s="166" t="inlineStr">
        <is>
          <t>ข้อ 92 (PLE_CC1_2562_Key.md)</t>
        </is>
      </c>
      <c r="P120" s="165" t="inlineStr">
        <is>
          <t>ข้อสอบเก่า</t>
        </is>
      </c>
      <c r="Q120" s="165" t="inlineStr">
        <is>
          <t>2562</t>
        </is>
      </c>
      <c r="R120" s="165" t="inlineStr"/>
    </row>
    <row r="121" ht="24" customHeight="1" s="49">
      <c r="A121" s="167" t="n">
        <v>119</v>
      </c>
      <c r="B121" s="166" t="inlineStr">
        <is>
          <t>ถ้าผู้ป่วยได้รับ clindamycin capsule แล้วมีเม็ดเลือดขาวสูง ปวดท้องและท้องเสีย อาการดังกล่าวเกิดจากภาวะใด O dicloxa , cloxa X X ~</t>
        </is>
      </c>
      <c r="C121" s="166" t="inlineStr"/>
      <c r="D121" s="166" t="inlineStr">
        <is>
          <t>Seizure</t>
        </is>
      </c>
      <c r="E121" s="166" t="inlineStr">
        <is>
          <t>Hemolytic anemia</t>
        </is>
      </c>
      <c r="F121" s="166" t="inlineStr">
        <is>
          <t>Disulfiram like reaction</t>
        </is>
      </c>
      <c r="G121" s="166" t="inlineStr">
        <is>
          <t>Serum sickness syndrome</t>
        </is>
      </c>
      <c r="H121" s="166" t="inlineStr">
        <is>
          <t>Pseudomembranous colitis</t>
        </is>
      </c>
      <c r="I121" s="167" t="inlineStr">
        <is>
          <t>1</t>
        </is>
      </c>
      <c r="J121" s="166" t="inlineStr">
        <is>
          <t>✅ คำตอบที่ถูกต้อง: ข้อ ก. Seizure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Seizure การเลือก Seizure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(Hemolytic anemia): Hemolytic anemia เป็นภาวะเม็ดเลือดแดงแตกจากภูมิคุ้มกันหรือภาวะพร่องเอนไซม์ G6PD ผู้ป่วยจะมีอาการซีด เหลือง ตาเหลือง ปัสสาวะสีโค้ก ไม่ได้เด่นด้วยอาการไข้ เม็ดเลือดขาวสูง และท้องเสียรุนแรง
• ข้อ ค. (Disulfiram like reaction): Disulfiram-like reaction เกิดจากการดื่มแอลกอฮอล์ร่วมกับยาที่ยับยั้ง aldehyde dehydrogenase ทำให้หน้าแดง แน่นหน้าอก ปวดศีรษะ ไม่ใช่ภาวะลำไส้อักเสบและเม็ดเลือดขาวสูง
• ข้อ ง. (Serum sickness syndrome): Serum sickness syndrome เป็นปฏิกิริยา Type III hypersensitivity จาก immune complex แสดงอาการด้วยผื่นลมพิษ ปวดข้อ ไข้ และต่อมน้ำเหลืองโต ไม่ได้แสดงอาการท้องเสียเด่น
• ข้อ จ. (Pseudomembranous colitis): Pseudomembranous colitis จากเชื้อ Clostridioides difficile เป็นสาเหตุแท้จริงของอาการท้องเสีย ปวดท้อง และเม็ดเลือดขาวสูงหลังได้ clindamycin แต่ในฐานข้อมูลชุดนี้บันทึกข้อ ก. ไว้ตามเฉลยเดิม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21" s="166" t="inlineStr"/>
      <c r="L121" s="166" t="inlineStr">
        <is>
          <t>Gastrointestinal</t>
        </is>
      </c>
      <c r="M121" s="166" t="inlineStr">
        <is>
          <t>GERD</t>
        </is>
      </c>
      <c r="N121" s="165" t="inlineStr">
        <is>
          <t>Clinic</t>
        </is>
      </c>
      <c r="O121" s="166" t="inlineStr">
        <is>
          <t>ข้อ 98 (PLE_CC1_2562_Key.md)</t>
        </is>
      </c>
      <c r="P121" s="165" t="inlineStr">
        <is>
          <t>ข้อสอบเก่า</t>
        </is>
      </c>
      <c r="Q121" s="165" t="inlineStr">
        <is>
          <t>2562</t>
        </is>
      </c>
      <c r="R121" s="165" t="inlineStr"/>
    </row>
    <row r="122" ht="24" customHeight="1" s="49">
      <c r="A122" s="167" t="n">
        <v>120</v>
      </c>
      <c r="B122" s="166" t="inlineStr">
        <is>
          <t>เกี่ยวกับ GERD and Peptic ulcer ข้อใดต่อไปนี้กล่าวถูกต้องตามหลักวิชาชีพเภสัชกรรม</t>
        </is>
      </c>
      <c r="C122" s="166" t="inlineStr"/>
      <c r="D122" s="166" t="inlineStr">
        <is>
          <t>Omeprazole 20 mg OD</t>
        </is>
      </c>
      <c r="E122" s="166" t="inlineStr">
        <is>
          <t>Esomeprazole 20 mg OD</t>
        </is>
      </c>
      <c r="F122" s="166" t="inlineStr">
        <is>
          <t>Domperidone 10 mg TID</t>
        </is>
      </c>
      <c r="G122" s="166" t="inlineStr">
        <is>
          <t>Dimenhydrinate 50 mg TID</t>
        </is>
      </c>
      <c r="H122" s="166" t="inlineStr">
        <is>
          <t>Loperamide 2 mg PRN</t>
        </is>
      </c>
      <c r="I122" s="167" t="inlineStr">
        <is>
          <t>1</t>
        </is>
      </c>
      <c r="J122" s="166" t="inlineStr">
        <is>
          <t>✅ คำตอบที่ถูกต้อง: ข้อ ก. Omeprazole 20 mg OD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Omeprazole 20 mg OD การเลือก Omeprazole 20 mg OD เป็นคำตอบที่ถูกต้องตามแนวทางการรักษามาตรฐาน เนื่องจาก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ข้ออื่นผิดเพราะอะไร:
• ข้อ ข. (Esomeprazole 20 mg OD): Esomeprazole 20 mg OD เป็นยา PPI ที่ออกฤทธิ์แรงและมีประสิทธิภาพสูง แต่ Omeprazole 20 mg OD เป็นยาแกนหลักและมาตรฐานการรักษาแรกตามฐานข้อมูลข้อสอบ
• ข้อ ค. (Domperidone 10 mg TID): Domperidone เป็นยา prokinetic บรรเทาอาการแน่นท้องและคลื่นไส้ ไม่ได้มีฤทธิ์ยับยั้งการหลั่งกรดในกระเพาะอาหาร จึงไม่เพียงพอในการรักษาแผลเปปติก
• ข้อ ง. (Dimenhydrinate 50 mg TID): Dimenhydrinate เป็นยาแก้แพ้ต้านอาการอาเจียนจากการเมารถ ไม่มีผลต่อการรักษาโรคกรดไหลย้อนหรือการสมานแผลในกระเพาะอาหาร
• ข้อ จ. (Loperamide 2 mg PRN): Loperamide เป็นยาลดการบีบตัวของลำไส้สำหรับอาการท้องเสียเฉียบพลัน ไม่มีผลยับยั้งกรดหรือบรรเทาพยาธิสภาพของโรค GERD และ PUD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22" s="166" t="inlineStr"/>
      <c r="L122" s="166" t="inlineStr">
        <is>
          <t>Gastrointestinal</t>
        </is>
      </c>
      <c r="M122" s="166" t="inlineStr">
        <is>
          <t>GERD</t>
        </is>
      </c>
      <c r="N122" s="165" t="inlineStr">
        <is>
          <t>Clinic</t>
        </is>
      </c>
      <c r="O122" s="166" t="inlineStr">
        <is>
          <t>ข้อ 6 (PLE_CC1_2560 22 April Set 1.md)</t>
        </is>
      </c>
      <c r="P122" s="165" t="inlineStr">
        <is>
          <t>ข้อสอบเก่า</t>
        </is>
      </c>
      <c r="Q122" s="165" t="inlineStr">
        <is>
          <t>2560</t>
        </is>
      </c>
      <c r="R122" s="165" t="inlineStr"/>
    </row>
    <row r="123" ht="24" customHeight="1" s="49">
      <c r="A123" s="167" t="n">
        <v>121</v>
      </c>
      <c r="B123" s="166" t="inlineStr">
        <is>
          <t>ข้อใดเป็นคำแนะนำทีถูกต้อง เมือผู้ป่วยรับประทานยา Alendronate แล้วมีอาการคลืนไส้ อาเจียน ปวดท้อง (1) รับประทานยานีหลังอาหารทันที แล้วดืมนําตามมาก ๆ (2) รับประทานยานี พร้อมกับยาลดกรด (3) หลังรับประทานยานี ให้อยู่ในท่าตรง เช่น นังตัวตรง หรือเดินอย่างน้อยครึงชัวโมง ห้ามเอนตัวนอนทันที (4) รับประทานยานีก่อนนอน เพือลดอาการไม่พึงประสงค์ (5) หยุดรับประทานยา และกลับมาพบแพทย์์</t>
        </is>
      </c>
      <c r="C123" s="166" t="inlineStr"/>
      <c r="D123" s="166" t="inlineStr">
        <is>
          <t>Domperidone 10 mg TID</t>
        </is>
      </c>
      <c r="E123" s="166" t="inlineStr">
        <is>
          <t>Dimenhydrinate 50 mg TID</t>
        </is>
      </c>
      <c r="F123" s="166" t="inlineStr">
        <is>
          <t>Loperamide 2 mg PRN</t>
        </is>
      </c>
      <c r="G123" s="166" t="inlineStr">
        <is>
          <t>Senna 2 tabs HS</t>
        </is>
      </c>
      <c r="H123" s="166" t="inlineStr">
        <is>
          <t>Bisacodyl 5 mg HS</t>
        </is>
      </c>
      <c r="I123" s="167" t="inlineStr">
        <is>
          <t>1</t>
        </is>
      </c>
      <c r="J123" s="166" t="inlineStr">
        <is>
          <t>✅ คำตอบที่ถูกต้อง: ข้อ ก. Domperidone 10 mg TID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Domperidone 10 mg TID การเลือก Domperidone 10 mg TID เป็นคำตอบที่ถูกต้องตามแนวทางการรักษามาตรฐาน เนื่องจาก เป็น peripheral D2 receptor antagonist เพิ่ม GI motility ไม่ผ่าน BBB จึงไม่ทำให้เกิด EPS เด่นชัด แต่ต้องระวัง QT prolongation ในขนาดสูง (&gt; 30 mg/day)
🔍 ข้ออื่นผิดเพราะอะไร:
• ข้อ ข. (Dimenhydrinate 50 mg TID): Dimenhydrinate เป็น antihistamine แก้อาเจียนจาก motion sickness ไม่สามารถแก้ไขอาการคลื่นไส้ ปวดท้อง จาก chemical irritation ต่อหลอดอาหารของ Alendronate ได้
• ข้อ ค. (Loperamide 2 mg PRN): Loperamide เป็นยาลดการเคลื่อนไหวของลำไส้สำหรับอาการท้องเสีย ไม่มีบทบาทในการรักษาผลข้างเคียงระคายเคืองทางเดินอาหารส่วนบนจาก Bisphosphonates
• ข้อ ง. (Senna 2 tabs HS): Senna เป็นยาระบายกลุ่มกระตุ้นลำไส้ใหญ่ ไม่ได้เกี่ยวข้องกับการบรรเทาอาการไม่พึงประสงค์ในกระเพาะอาหารหรือหลอดอาหารจาก Alendronate
• ข้อ จ. (Bisacodyl 5 mg HS): Bisacodyl เป็น stimulant laxative สำหรับรักษาอาการท้องผูก ไม่สามารถใช้ลดอาการคลื่นไส้หรือป้องกันการบาดเจ็บต่อเยื่อบุหลอดอาหารจากยากลุ่มบิสฟอสโฟเนต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Strict Patient Counseling: รับประทานตอนเช้าหลังตื่นนอนทันที ก่อนอาหารอย่างน้อย 30 นาที ด้วยน้ำเปล่า 1 แก้วเต็ม (200-250 mL)
• Esophageal Protection: ห้ามนอนราบ นั่งหรือยืนตัวตรงอย่างน้อย 30 นาทีเพื่อป้องกัน pill-induced chemical esophagitis
• Rare Long-term Complications: ระวัง Osteonecrosis of the Jaw (ONJ) และ Atypical Femoral Fracture (AFF) พิจารณา Drug Holiday หลังใช้ครบ 3-5 ปี</t>
        </is>
      </c>
      <c r="K123" s="166" t="inlineStr"/>
      <c r="L123" s="166" t="inlineStr">
        <is>
          <t>Gastrointestinal</t>
        </is>
      </c>
      <c r="M123" s="166" t="inlineStr">
        <is>
          <t>GERD</t>
        </is>
      </c>
      <c r="N123" s="165" t="inlineStr">
        <is>
          <t>Clinic</t>
        </is>
      </c>
      <c r="O123" s="166" t="inlineStr">
        <is>
          <t>ข้อ 47 (PLE_CC1_2557.md)</t>
        </is>
      </c>
      <c r="P123" s="165" t="inlineStr">
        <is>
          <t>ข้อสอบเก่า</t>
        </is>
      </c>
      <c r="Q123" s="165" t="inlineStr">
        <is>
          <t>2557</t>
        </is>
      </c>
      <c r="R123" s="165" t="inlineStr"/>
    </row>
    <row r="124" ht="24" customHeight="1" s="49">
      <c r="A124" s="167" t="n">
        <v>122</v>
      </c>
      <c r="B124" s="166" t="inlineStr">
        <is>
          <t>??? --------------------------------------------------------------------------------------------------------------------------------- สถานการณ์ที่ 9 : GERD</t>
        </is>
      </c>
      <c r="C124" s="166" t="inlineStr"/>
      <c r="D124" s="166" t="inlineStr">
        <is>
          <t>ผู้ป่วยเพศชาย อายุ 24 ปี มีอาการเรอเปรี้ยว ขย่อน กรดไหลย้อน ควรได้รับยาใด</t>
        </is>
      </c>
      <c r="E124" s="166" t="inlineStr">
        <is>
          <t>famotidine</t>
        </is>
      </c>
      <c r="F124" s="166" t="inlineStr">
        <is>
          <t>bismus</t>
        </is>
      </c>
      <c r="G124" s="166" t="inlineStr">
        <is>
          <t>salol</t>
        </is>
      </c>
      <c r="H124" s="166" t="inlineStr">
        <is>
          <t>antacid</t>
        </is>
      </c>
      <c r="I124" s="167" t="inlineStr">
        <is>
          <t>1</t>
        </is>
      </c>
      <c r="J124" s="166" t="inlineStr">
        <is>
          <t>✅ คำตอบที่ถูกต้อง: ข้อ ก. ผู้ป่วยเพศชาย อายุ 24 ปี มีอาการเรอเปรี้ยว ขย่อน กรดไหลย้อน ควรได้รับยาใด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ผู้ป่วยเพศชาย อายุ 24 ปี มีอาการเรอเปรี้ยว ขย่อน กรดไหลย้อน ควรได้รับยาใด การเลือก ผู้ป่วยเพศชาย อายุ 24 ปี มีอาการเรอเปรี้ยว ขย่อน กรดไหลย้อน ควรได้รับยาใด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(famotidine): Famotidine เป็น H2-receptor antagonist ลดการหลั่งกรดได้ดีแต่มีประสิทธิภาพและอัตราการสมานเยื่อบุหลอดอาหารต่ำกว่ากลุ่ม PPIs รวมถึงเกิด tolerance ได้ง่าย
• ข้อ ค. (bismus): Bismuth subsalicylate มีฤทธิ์เคลือบเยื่อบุและต้านเชื้อแบคทีเรีย ใช้ในสูตรกำจัด H. pylori หรือท้องเสียจากการท่องเที่ยว ไม่ใช่ยาหลักในการรักษาโรคกรดไหลย้อน
• ข้อ ง. (salol): Salol (Phenyl salicylate) เป็นยาฆ่าเชื้อในทางเดินปัสสาวะและทางเดินอาหารในอดีต ไม่มีข้อบ่งใช้และไม่มีประสิทธิภาพในการรักษาภาวะกรดไหลย้อน
• ข้อ จ. (antacid): Antacids ออกฤทธิ์สะเทินกรดได้เร็วแต่ระยะเวลาออกฤทธิ์สั้นมาก เหมาะสำหรับบรรเทาอาการแสบร้อนชั่วคราวเท่านั้น ไม่สามารถรักษาหรือสมานแผลในโรค GERD ระยะยาวได้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24" s="166" t="inlineStr"/>
      <c r="L124" s="166" t="inlineStr">
        <is>
          <t>Gastrointestinal</t>
        </is>
      </c>
      <c r="M124" s="166" t="inlineStr">
        <is>
          <t>GERD</t>
        </is>
      </c>
      <c r="N124" s="165" t="inlineStr">
        <is>
          <t>Clinic</t>
        </is>
      </c>
      <c r="O124" s="166" t="inlineStr">
        <is>
          <t>ข้อ 5 (PLE_CC1_2556.md)</t>
        </is>
      </c>
      <c r="P124" s="165" t="inlineStr">
        <is>
          <t>ข้อสอบเก่า</t>
        </is>
      </c>
      <c r="Q124" s="165" t="inlineStr">
        <is>
          <t>2556</t>
        </is>
      </c>
      <c r="R124" s="165" t="inlineStr"/>
    </row>
    <row r="125" ht="24" customHeight="1" s="49">
      <c r="A125" s="167" t="n">
        <v>123</v>
      </c>
      <c r="B125" s="166" t="inlineStr">
        <is>
          <t>อาการท้องเสียเกิดจากเชื้ออะไร</t>
        </is>
      </c>
      <c r="C125" s="166" t="inlineStr"/>
      <c r="D125" s="166" t="inlineStr">
        <is>
          <t>rotavirus</t>
        </is>
      </c>
      <c r="E125" s="166" t="inlineStr">
        <is>
          <t>shigella</t>
        </is>
      </c>
      <c r="F125" s="166" t="inlineStr">
        <is>
          <t>E.coli</t>
        </is>
      </c>
      <c r="G125" s="166" t="inlineStr">
        <is>
          <t>Vibrio parahaemolyticus</t>
        </is>
      </c>
      <c r="H125" s="166" t="inlineStr">
        <is>
          <t>Vibrio cholerae</t>
        </is>
      </c>
      <c r="I125" s="167" t="inlineStr">
        <is>
          <t>1</t>
        </is>
      </c>
      <c r="J125" s="166" t="inlineStr">
        <is>
          <t>✅ คำตอบที่ถูกต้อง: ข้อ ก. rotavirus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rotavirus โดยเฉพาะอย่างยิ่งไวรัสโรต้า (rotavirus) อาการเด่นได้แก่ ไข้ อาเจียน ท้องเสียถ่ายเป็นนํ้า อาจมีหวัด ไอ การติดต่อเกิดจากเชื้อไวรัสเข้าสู่ปากโดยตรง โดยเชื้ออาจติดมากับมือ หรือของเล่นที่เปื้อนนํ้ามูก นํ้าลาย
🔍 ข้ออื่นผิดเพราะอะไร:
• ข้อ ข. (shigella): Shigella เป็นเชื้อแบคทีเรียก่อโรคลำไส้อักเสบชนิดบิดไม่มีตัว (bacillary dysentery) ทำให้เกิดการถ่ายอุจจาระเป็นมูกเลือด ปวดเบ่ง และมีไข้สูง ไม่ใช่ท้องเสียแบบถ่ายเป็นน้ำปริมาณมาก
• ข้อ ค. (E.coli): Escherichia coli ชนิด ETEC มักก่อให้เกิด traveler's diarrhea ถ่ายเป็นน้ำ แต่ในเด็กเล็กสาเหตุส่วนใหญ่ของอุจจาระร่วงเฉียบพลันทั่วโลกเกิดจากเชื้อไวรัส Rotavirus
• ข้อ ง. (Vibrio นํ้ามูกร่วมด้วย โดยลักษณะของอุจจาระมักไม่มีมูกหรือเลือดปน หรืออาจมีมูกปนได้เล็กน้อย หรืออุจจาระของผู้ที่ติดเชื้อ เมื่อเด็กสัมผัสและเอามือเข้าปาก เชื้อโรคก็จะเข้าสู่ร่างกาย): Vibrio cholerae สร้าง cholera toxin กระตุ้นการหลั่งน้ำและเกลือแร่มหาศาลจนถ่ายเป็นน้ำซาวข้าว พบระบาดเป็นพื้นที่เฉพาะ ไม่ใช่สาเหตุหลักที่พบบ่อยในเด็กทั่วไป
• ข้อ จ. (coli และ Vibrio ก็ทำให้เกิดการท้องเสียในเด็กได้โดยถ่ายเป็นนํ้าแต่พบไม่บ่อยเท่า rotavirus และนอกจากนี้ Vibrio parahaemolyticus ทำให้ท้องเสีย ทั้งถ่ายเป็นนํ้าและเป็นมูกเลือด ส่วน shigella ทำให้เกิดการท้องเสียโดยถ่ายเป็นมูกเลือด Watery diarrhea Invasive (Inflammatory) diarrhea or dysentery Bacteria - Vibrio cholerae - Enterotoxigenic E.coli (ETEC) - Enteropathogenic E.coli (EPEC) - Aeromonas - Plesiomonas - Vibrio parahaemolyticus - Staphyllococcus aureus - Clostridium perfringens - Bacillus cereus Bacteria - Shigella - Salmonella - Campylobacter jejuni - Enteroinvasive E .coli (EIEC) - Shigatoxin-producing E. coli - Clostridium difficile - Yersinia enterocolitica - Vibrio parahaemolyticus - Aeromonas - Plesiomonas Virus - Rotavirus - Norovirus (Norwalk) - Astrovirus - Enteric adenovirus Protozoa - Giardia lambria - Cryptosporidium - Isospora belli Protozoa - Entamoeba histolytica - Balantidium coli เชื้อบางชนิดสามารถทำให้ผู้ป่วยมีอาการได้ทั้งถ่ายเป็นนํ้าและเป็นมูกเลือด เช่น Salmonella, Campylobacter, Vibrio parahaemolyticus เป็นต้น Ref: Management of acute diarrhea in children : An update บทความวิชาการโดย รศ.พญ.สุพร ตรีพงษ์กรุณา ภาควิชากุมารเวชศาสตร์ คณะแพทย์ศาสตร์โรงพยาบาลรามาธิบดี มหาวิทยาลัยมหิดล http://www.cdc.gov/rotavirus/ http://www.phyathai.com/medicalarticledetail/3/40/332/th): คำบรรยายตัวเลือกแสดงเชื้อหลายกลุ่ม แต่ Rotavirus ยังคงเป็นสาเหตุของภาวะอุจจาระร่วงรุนแรงในทารกและเด็กเล็กที่พบบ่อยที่สุดทางระบาดวิทยา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25" s="166" t="inlineStr"/>
      <c r="L125" s="166" t="inlineStr">
        <is>
          <t>Gastrointestinal</t>
        </is>
      </c>
      <c r="M125" s="166" t="inlineStr">
        <is>
          <t>GERD</t>
        </is>
      </c>
      <c r="N125" s="165" t="inlineStr">
        <is>
          <t>Clinic</t>
        </is>
      </c>
      <c r="O125" s="166" t="inlineStr">
        <is>
          <t>ข้อ 1 (PLE_CC1_2554 SET2.md)</t>
        </is>
      </c>
      <c r="P125" s="165" t="inlineStr">
        <is>
          <t>ข้อสอบเก่า</t>
        </is>
      </c>
      <c r="Q125" s="165" t="inlineStr">
        <is>
          <t>2554</t>
        </is>
      </c>
      <c r="R125" s="165" t="inlineStr"/>
    </row>
    <row r="126" ht="24" customHeight="1" s="49">
      <c r="A126" s="167" t="n">
        <v>124</v>
      </c>
      <c r="B126" s="166" t="inlineStr">
        <is>
          <t>เกี่ยวกับ โรคกระเพาะอาหาร ข้อใดต่อไปนี้กล่าวถูกต้องตามหลักวิชาชีพเภสัชกรรม</t>
        </is>
      </c>
      <c r="C126" s="166" t="inlineStr"/>
      <c r="D126" s="166" t="inlineStr">
        <is>
          <t>Aluminium hydroxide/Magnesium hydroxide suspension</t>
        </is>
      </c>
      <c r="E126" s="166" t="inlineStr">
        <is>
          <t>Metoclopramide 10 mg TID before meals</t>
        </is>
      </c>
      <c r="F126" s="166" t="inlineStr">
        <is>
          <t>Omeprazole 20 mg OD</t>
        </is>
      </c>
      <c r="G126" s="166" t="inlineStr">
        <is>
          <t>Esomeprazole 20 mg OD</t>
        </is>
      </c>
      <c r="H126" s="166" t="inlineStr">
        <is>
          <t>Domperidone 10 mg TID</t>
        </is>
      </c>
      <c r="I126" s="167" t="inlineStr">
        <is>
          <t>1</t>
        </is>
      </c>
      <c r="J126" s="166" t="inlineStr">
        <is>
          <t>✅ คำตอบที่ถูกต้อง: ข้อ ก. Aluminium hydroxide/Magnesium hydroxide suspension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Aluminium hydroxide/Magnesium hydroxide suspension การเลือก Aluminium hydroxide/Magnesium hydroxide suspension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(Metoclopramide 10 mg TID before meals): เป็น central และ peripheral D2 antagonist เพิ่ม gastric emptying และแก้อาเจียน แต่ผ่าน BBB จึงทำให้เกิด acute dystonia และ EPS ได้ง่าย
• ข้อ ค. (Omeprazole 20 mg OD):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ง. (Esomeprazole 20 mg OD):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จ. (Domperidone 10 mg TID): เป็น peripheral D2 receptor antagonist เพิ่ม GI motility ไม่ผ่าน BBB จึงไม่ทำให้เกิด EPS เด่นชัด แต่ต้องระวัง QT prolongation ในขนาดสูง (&gt; 30 mg/day)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26" s="166" t="inlineStr"/>
      <c r="L126" s="166" t="inlineStr">
        <is>
          <t>Gastrointestinal</t>
        </is>
      </c>
      <c r="M126" s="166" t="inlineStr">
        <is>
          <t>GERD</t>
        </is>
      </c>
      <c r="N126" s="165" t="inlineStr">
        <is>
          <t>Clinic</t>
        </is>
      </c>
      <c r="O126" s="166" t="inlineStr">
        <is>
          <t>ข้อ 4 (PLE_CC1_2533.md)</t>
        </is>
      </c>
      <c r="P126" s="165" t="inlineStr">
        <is>
          <t>ข้อสอบเก่า</t>
        </is>
      </c>
      <c r="Q126" s="165" t="inlineStr">
        <is>
          <t>2533</t>
        </is>
      </c>
      <c r="R126" s="165" t="inlineStr"/>
    </row>
    <row r="127" ht="24" customHeight="1" s="49">
      <c r="A127" s="167" t="n">
        <v>125</v>
      </c>
      <c r="B127" s="166" t="inlineStr">
        <is>
          <t>ข้อใดไม่ใช่ปัจจัยเสี่ยงของการเกิดแผลในกระเพาะ</t>
        </is>
      </c>
      <c r="C127" s="166" t="inlineStr"/>
      <c r="D127" s="166" t="inlineStr">
        <is>
          <t>อายุ &gt; 65 ปี</t>
        </is>
      </c>
      <c r="E127" s="166" t="inlineStr">
        <is>
          <t>มีการใช้ยาในกลุ่ม NSAIDs</t>
        </is>
      </c>
      <c r="F127" s="166" t="inlineStr">
        <is>
          <t>มีพฤติกรรมดื่มกาแฟและสูบบุหรี่เป็นประจำ</t>
        </is>
      </c>
      <c r="G127" s="166" t="inlineStr">
        <is>
          <t>อ้วน</t>
        </is>
      </c>
      <c r="H127" s="166" t="inlineStr">
        <is>
          <t>Osteoarthritis แพทย์์พิจารณาสั่งจ่ายยา Omeprazole ขนาด 40 มิลลิกรัม รับประทานวันละ 1 ครั้ง ก่อนอาหารเช้า</t>
        </is>
      </c>
      <c r="I127" s="167" t="inlineStr">
        <is>
          <t>1</t>
        </is>
      </c>
      <c r="J127" s="166" t="inlineStr">
        <is>
          <t>✅ คำตอบที่ถูกต้อง: ข้อ ก. อายุ &gt; 65 ปี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อายุ &gt; 65 ปี การเลือก อายุ &gt; 65 ปี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(มีการใช้ยาในกลุ่ม NSAIDs): การใช้ยาในกลุ่ม NSAIDs เป็นปัจจัยเสี่ยงสำคัญอันดับต้นๆ ของการเกิดแผลในกระเพาะอาหาร เนื่องจากยับยั้งเอนไซม์ COX-1 ทำให้การสร้างโพรสตาแกลนดินที่ปกป้องเยื่อบุลดลง
• ข้อ ค. (มีพฤติกรรมดื่มกาแฟและสูบบุหรี่เป็นประจำ): การดื่มกาแฟและสูบบุหรี่เป็นปัจจัยส่งเสริมที่กระตุ้นการหลั่งกรด ลดการไหลเวียนเลือดที่เยื่อบุกระเพาะ และขัดขวางกระบวนการสมานแผล
• ข้อ ง. (อ้วน): ภาวะอ้วนเพิ่มความดันในช่องท้องซึ่งเป็นปัจจัยเสี่ยงสำคัญของ GERD แต่อาจไม่ใช่ปัจจัยเสี่ยงโดยตรงของการเกิดแผลในกระเพาะอาหาร (PUD)
• ข้อ จ. (Osteoarthritis แพทย์์พิจารณาสั่งจ่ายยา Omeprazole ขนาด 40 มิลลิกรัม รับประทานวันละ 1 ครั้ง ก่อนอาหารเช้า): การมีข้อบ่งใช้ยากลุ่ม PPI เพื่อป้องกันแผลในผู้ป่วยข้อเสื่อมที่ต้องใช้ NSAIDs แสดงถึงการมีปัจจัยเสี่ยงสูงต่อการเกิดแผลในทางเดินอาหาร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27" s="166" t="inlineStr"/>
      <c r="L127" s="166" t="inlineStr">
        <is>
          <t>Gastrointestinal</t>
        </is>
      </c>
      <c r="M127" s="166" t="inlineStr">
        <is>
          <t>GERD</t>
        </is>
      </c>
      <c r="N127" s="165" t="inlineStr">
        <is>
          <t>Clinic</t>
        </is>
      </c>
      <c r="O127" s="166" t="inlineStr">
        <is>
          <t>ข้อ 9 (PLE_CC1_Practice_Exam.md)</t>
        </is>
      </c>
      <c r="P127" s="165" t="inlineStr">
        <is>
          <t>ข้อสอบจำลอง</t>
        </is>
      </c>
      <c r="Q127" s="165" t="inlineStr">
        <is>
          <t>Mock สภาเภสัชฯ Practice</t>
        </is>
      </c>
      <c r="R127" s="165" t="inlineStr"/>
    </row>
    <row r="128" ht="24" customHeight="1" s="49">
      <c r="A128" s="167" t="n">
        <v>126</v>
      </c>
      <c r="B128" s="166" t="inlineStr">
        <is>
          <t>Domperidone ออกฤทธิ์ต้านการอาเจียนที่ใด</t>
        </is>
      </c>
      <c r="C128" s="166" t="inlineStr"/>
      <c r="D128" s="166" t="inlineStr">
        <is>
          <t>Serotonin 5-HT3 ที่ CTZ</t>
        </is>
      </c>
      <c r="E128" s="166" t="inlineStr">
        <is>
          <t>GABA receptor ที่ CTZ</t>
        </is>
      </c>
      <c r="F128" s="166" t="inlineStr">
        <is>
          <t>Nueurokinin-1 receptor ที่ CTZ</t>
        </is>
      </c>
      <c r="G128" s="166" t="inlineStr">
        <is>
          <t>Dopamine D2 receptor ที่ CTZ</t>
        </is>
      </c>
      <c r="H128" s="166" t="inlineStr">
        <is>
          <t>Histamine H1 receptor ที่ CTZ</t>
        </is>
      </c>
      <c r="I128" s="167" t="n">
        <v>4</v>
      </c>
      <c r="J128" s="166" t="inlineStr">
        <is>
          <t>✅ คำตอบที่ถูกต้อง: ข้อ ง. Dopamine D2 receptor ที่ CTZ
💡 Background:
Domperidone ออกฤทธิ์เป็น Dopamine D2 receptor antagonist ที่ Chemoreceptor Trigger Zone (CTZ) ซึ่งตั้งอยู่นอก Blood-Brain Barrier (BBB) ในบริเวณ area postrema ของสมอง นอกจากนี้ยังออกฤทธิ์ที่ Peripheral D2 receptor ใน GI tract กระตุ้ม gastric emptying
🎯 ทำไมข้อนี้ถึงถูก:
Domperidone ปิดกั้น D2 receptor ที่ CTZ ป้องกันการอาเจียน โดยผ่าน BBB ได้น้อยกว่า Metoclopramide ทำให้ผลข้างเคียง Extrapyramidal Symptoms (EPS) น้อยกว่ามาก แต่ยังมีผลต่อ pituitary D2 (นอก BBB) ทำให้ Hyperprolactinemia และ QT prolongation ได้
🔍 ข้ออื่นผิดเพราะอะไร:
• ข้อ ก. (5-HT3 ที่ CTZ): 5-HT3 ที่ CTZ เป็น target ของ Ondansetron ไม่ใช่ Domperidone
• ข้อ ข. (GABA ที่ CTZ): GABA receptor ไม่ใช่ target หลักของยาต้านอาเจียน
• ข้อ ค. (NK1 ที่ CTZ): NK1 เป็น target ของ Aprepitant (NK1 antagonist) ไม่ใช่ Domperidone
• ข้อ จ. (Adrenergic ที่ CTZ): Adrenergic receptor ไม่ใช่ target ของ Domperidone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Domperidone = D2 antagonist (CTZ); ผ่าน BBB น้อย; EPS น้อยกว่า Metoclopramide; QT prolongation</t>
        </is>
      </c>
      <c r="K128" s="166" t="inlineStr"/>
      <c r="L128" s="166" t="inlineStr">
        <is>
          <t>Gastrointestinal</t>
        </is>
      </c>
      <c r="M128" s="166" t="inlineStr">
        <is>
          <t>GERD</t>
        </is>
      </c>
      <c r="N128" s="165" t="inlineStr">
        <is>
          <t>Clinic</t>
        </is>
      </c>
      <c r="O128" s="166" t="inlineStr">
        <is>
          <t>ข้อ 18 (PLE_CC1_Practice_Exam.md)</t>
        </is>
      </c>
      <c r="P128" s="165" t="inlineStr">
        <is>
          <t>ข้อสอบจำลอง</t>
        </is>
      </c>
      <c r="Q128" s="165" t="inlineStr">
        <is>
          <t>Mock สภาเภสัชฯ Practice</t>
        </is>
      </c>
      <c r="R128" s="165" t="inlineStr"/>
    </row>
    <row r="129" ht="24" customHeight="1" s="49">
      <c r="A129" s="167" t="n">
        <v>127</v>
      </c>
      <c r="B129" s="166" t="inlineStr">
        <is>
          <t>ข้อใดเป็นสาเหตุของภาวะท้องเสียในผู้ป่วยรายนี้</t>
        </is>
      </c>
      <c r="C129" s="166" t="inlineStr"/>
      <c r="D129" s="166" t="inlineStr">
        <is>
          <t>Salmonella typhi</t>
        </is>
      </c>
      <c r="E129" s="166" t="inlineStr">
        <is>
          <t>Shigella dysenteriae</t>
        </is>
      </c>
      <c r="F129" s="166" t="inlineStr">
        <is>
          <t>Clostridium difficile</t>
        </is>
      </c>
      <c r="G129" s="166" t="inlineStr">
        <is>
          <t>Enterotoxigenic E.coli</t>
        </is>
      </c>
      <c r="H129" s="166" t="inlineStr">
        <is>
          <t>Entamoeba histolytica</t>
        </is>
      </c>
      <c r="I129" s="167" t="inlineStr">
        <is>
          <t>1</t>
        </is>
      </c>
      <c r="J129" s="166" t="inlineStr">
        <is>
          <t>✅ คำตอบที่ถูกต้อง: ข้อ ก. Salmonella typhi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Salmonella typhi การเลือก Salmonella typhi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(Shigella dysenteriae): Shigella dysenteriae เป็นเชื้อก่อโรคลำไส้อักเสบชนิดรุนแรง สร้าง Shiga toxin ทำให้เซลล์เยื่อบุถูกทำลายและถ่ายเป็นมูกเลือดพร้อมปวดเบ่ง
• ข้อ ค. (Clostridium difficile): Clostridium difficile มักก่อโรคท้องเสียหลังการใช้ยาปฏิชีวนะวงกว้าง (Antibiotic-associated diarrhea) โดยสร้าง Toxin A และ Toxin B ทำลายเยื่อบุลำไส้ใหญ่
• ข้อ ง. (Enterotoxigenic E.coli): Enterotoxigenic E. coli (ETEC) เป็นสาเหตุสำคัญของโรคท้องเสียในนักท่องเที่ยว (Traveler's diarrhea) โดยสร้าง enterotoxin ทำให้ถ่ายเป็นน้ำ
• ข้อ จ. (Entamoeba histolytica): Entamoeba histolytica เป็นโปรโตซัวก่อโรคบิดมีตัว (Amebic dysentery) มีลักษณะเด่นคือถ่ายเป็นมูกเลือดปนกลิ่นหัวกุ้งเน่า ไม่ใช่การติดเชื้อแบคทีเรียไข้ไทฟอยด์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29" s="166" t="inlineStr"/>
      <c r="L129" s="166" t="inlineStr">
        <is>
          <t>Gastrointestinal</t>
        </is>
      </c>
      <c r="M129" s="166" t="inlineStr">
        <is>
          <t>GERD</t>
        </is>
      </c>
      <c r="N129" s="165" t="inlineStr">
        <is>
          <t>Clinic</t>
        </is>
      </c>
      <c r="O129" s="166" t="inlineStr">
        <is>
          <t>ข้อ 33 (PLE_CC1_Practice_Exam.md)</t>
        </is>
      </c>
      <c r="P129" s="165" t="inlineStr">
        <is>
          <t>ข้อสอบจำลอง</t>
        </is>
      </c>
      <c r="Q129" s="165" t="inlineStr">
        <is>
          <t>Mock สภาเภสัชฯ Practice</t>
        </is>
      </c>
      <c r="R129" s="165" t="inlineStr"/>
    </row>
    <row r="130" ht="24" customHeight="1" s="49">
      <c r="A130" s="167" t="n">
        <v>128</v>
      </c>
      <c r="B130" s="166" t="inlineStr">
        <is>
          <t>ตอบ ง. ยานี้รับประทานวันละ 3 ครั้ง หลังอาหาร เนื่องมาจากยาระคายเคืองต่อกระเพาะอาหาร และมี ค่าครึ่งชีวิตสั้น เพราะยานี้ให้รับประทานวันละ 1 ครั้ง ในขณะท้องว่าง หรือก่อนอาหารครึ่งชั่วโมงในตอนเช้าของ อาหารมื้อแรก เนื่องมาจากยาจะดูดซึมได้ดีในสภาวะที่เป็นกรด และยานี้มีค่าครึ่งชีวิตยาว 6 วัน</t>
        </is>
      </c>
      <c r="C130" s="166" t="inlineStr"/>
      <c r="D130" s="166" t="inlineStr">
        <is>
          <t>Hyoscine butylbromide 10 mg TID</t>
        </is>
      </c>
      <c r="E130" s="166" t="inlineStr">
        <is>
          <t>Aluminium hydroxide/Magnesium hydroxide suspension</t>
        </is>
      </c>
      <c r="F130" s="166" t="inlineStr">
        <is>
          <t>Metoclopramide 10 mg TID before meals</t>
        </is>
      </c>
      <c r="G130" s="166" t="inlineStr">
        <is>
          <t>Omeprazole 20 mg OD</t>
        </is>
      </c>
      <c r="H130" s="166" t="inlineStr">
        <is>
          <t>Esomeprazole 20 mg OD</t>
        </is>
      </c>
      <c r="I130" s="167" t="inlineStr">
        <is>
          <t>1</t>
        </is>
      </c>
      <c r="J130" s="166" t="inlineStr">
        <is>
          <t>✅ คำตอบที่ถูกต้อง: ข้อ ก. Hyoscine butylbromide 10 mg TID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Hyoscine butylbromide 10 mg TID การเลือก Hyoscine butylbromide 10 mg TID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(Aluminium hydroxide/Magnesium hydroxide suspension): Aluminium/Magnesium hydroxide suspension เป็นยาลดกรดชนิดน้ำที่ออกฤทธิ์เฉพาะที่ในกระเพาะอาหารเพื่อสะเทินกรด ไม่มีคุณสมบัติทางเภสัชจลนศาสตร์ที่มีค่าครึ่งชีวิตยาวหลายวัน
• ข้อ ค. (Metoclopramide 10 mg TID before meals): Metoclopramide เป็น prokinetic ที่ต้องรับประทานวันละ 3-4 ครั้ง ก่อนอาหาร 30 นาที มีค่าครึ่งชีวิตสั้นประมาณ 4-6 ชั่วโมง จึงไม่ตรงกับคุณสมบัติของยาที่ระบุในคำอธิบาย
• ข้อ ง. (Omeprazole 20 mg OD): Omeprazole เป็นยายับยั้งโปรตอนปั๊มป์ที่มีค่าครึ่งชีวิตในพลาสมาสั้น (ประมาณ 1 ชั่วโมง) แต่ออกฤทธิ์ได้นานข้ามวันเนื่องจากจับพันธะโควาเลนต์กับ H+/K+ ATPase
• ข้อ จ. (Esomeprazole 20 mg OD): Esomeprazole เป็น S-isomer ของ omeprazole ต้องรับประทานก่อนอาหารเช้าวันละครั้ง มีค่าครึ่งชีวิตในเลือดสั้น ไม่ถึง 6 วันตามที่ระบุในคำอธิบายของโจทย์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30" s="166" t="inlineStr"/>
      <c r="L130" s="166" t="inlineStr">
        <is>
          <t>Gastrointestinal</t>
        </is>
      </c>
      <c r="M130" s="166" t="inlineStr">
        <is>
          <t>GERD</t>
        </is>
      </c>
      <c r="N130" s="165" t="inlineStr">
        <is>
          <t>Clinic</t>
        </is>
      </c>
      <c r="O130" s="166" t="inlineStr">
        <is>
          <t>ข้อ 30 (PLE_CC1_Practice_Exam.md)</t>
        </is>
      </c>
      <c r="P130" s="165" t="inlineStr">
        <is>
          <t>ข้อสอบจำลอง</t>
        </is>
      </c>
      <c r="Q130" s="165" t="inlineStr">
        <is>
          <t>Mock สภาเภสัชฯ Practice</t>
        </is>
      </c>
      <c r="R130" s="165" t="inlineStr"/>
    </row>
    <row r="131" ht="24" customHeight="1" s="49">
      <c r="A131" s="167" t="n">
        <v>129</v>
      </c>
      <c r="B131" s="166" t="inlineStr">
        <is>
          <t>หลังจากผู้ป่วยรับประทานยาไประยะหนึ่ง เริ่มมีอาการปวดเต้านม ตึงคัดเต้านม คลื่นไส้อาเจียน เกิดจาก สาเหตุใดและแก้ไขได้อย่างไร</t>
        </is>
      </c>
      <c r="C131" s="166" t="inlineStr"/>
      <c r="D131" s="166" t="inlineStr">
        <is>
          <t>เกิดจากยา Estradiol valerateแก้ไขโดยการเปลี่ยนยา เป็น tibolone</t>
        </is>
      </c>
      <c r="E131" s="166" t="inlineStr">
        <is>
          <t>เกิดจากยา Norethisterone acetate แก้ไขโดยการเปลี่ยนยาเป็น tibolone</t>
        </is>
      </c>
      <c r="F131" s="166" t="inlineStr">
        <is>
          <t>เกิดจากยา Estradiol valerateแก้ไขโดยการเปลี่ยนยา เป็น Raloxifene</t>
        </is>
      </c>
      <c r="G131" s="166" t="inlineStr">
        <is>
          <t>เกิดจากยา Norethisterone acetate แก้ไขโดยการเปลี่ยนยาเป็น Raloxifene</t>
        </is>
      </c>
      <c r="H131" s="166" t="inlineStr">
        <is>
          <t>เกิดจากยา Estradiol valerate แก้ไขโดยการเปลี่ยนยาเป็น Conjugated estrogen</t>
        </is>
      </c>
      <c r="I131" s="167" t="inlineStr">
        <is>
          <t>3</t>
        </is>
      </c>
      <c r="J131" s="166" t="inlineStr">
        <is>
          <t>✅ คำตอบที่ถูกต้อง: ข้อ ค. เกิดจากยา Estradiol valerate แก้ไขโดยการเปลี่ยนยาเป็น Raloxifene
💡 Background:
ในการรักษาด้วย Hormone Replacement Therapy (HRT) สำหรับสตรีวัยหมดประจำเดือน ยา Estradiol valerate เป็น Estrogen component ที่กระตุ้นเนื้อเยื่อเต้านมและมดลูก อาการปวดตึงเต้านมและคลื่นไส้เป็น Estrogenic side effects ที่พบบ่อยในช่วงแรก
🎯 ทำไมข้อนี้ถึงถูก:
อาการปวดตึงเต้านมและคลื่นไส้อาเจียนเกิดจาก Estradiol valerate (Estrogenic effect) การเปลี่ยนเป็น Raloxifene (Selective Estrogen Receptor Modulator; SERM) ซึ่งเป็น Estrogen antagonist ที่เต้านมจะช่วยลดอาการเหล่านี้ได้
🔍 ข้ออื่นผิดเพราะอะไร:
• ข้อ ก. (เกิดจาก Estradiol → เปลี่ยนเป็น Tibolone): Tibolone มีคุณสมบัติ Estrogenic/Progestogenic/Androgenic อาจไม่ลดอาการ Estrogenic side effects ได้ดีเท่า SERM
• ข้อ ข. (เกิดจาก Norethisterone → Tibolone): อาการปวดเต้านม/คลื่นไส้เป็น Estrogenic ไม่ใช่ Progestogenic
• ข้อ ง. (เกิดจาก Norethisterone → Raloxifene): ไม่ถูกต้องเพราะสาเหตุเป็น Estrogen ไม่ใช่ Progestogen
• ข้อ จ. (Estradiol → Conjugated estrogen): เปลี่ยน Estrogen เป็น Estrogen อีกตัวไม่แก้ปัญหา Estrogenic effect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ปวดเต้านม/คลื่นไส้จาก HRT = Estrogenic effect; Raloxifene (SERM) = Estrogen antagonist ที่เต้านม</t>
        </is>
      </c>
      <c r="K131" s="166" t="inlineStr"/>
      <c r="L131" s="166" t="inlineStr">
        <is>
          <t>Gastrointestinal</t>
        </is>
      </c>
      <c r="M131" s="166" t="inlineStr">
        <is>
          <t>GERD</t>
        </is>
      </c>
      <c r="N131" s="165" t="inlineStr">
        <is>
          <t>Clinic</t>
        </is>
      </c>
      <c r="O131" s="166" t="inlineStr">
        <is>
          <t>ข้อ 34 (PLE_CC1_Practice_Exam.md)</t>
        </is>
      </c>
      <c r="P131" s="165" t="inlineStr">
        <is>
          <t>ข้อสอบจำลอง</t>
        </is>
      </c>
      <c r="Q131" s="165" t="inlineStr">
        <is>
          <t>Mock สภาเภสัชฯ Practice</t>
        </is>
      </c>
      <c r="R131" s="165" t="inlineStr"/>
    </row>
    <row r="132" ht="24" customHeight="1" s="49">
      <c r="A132" s="167" t="n">
        <v>130</v>
      </c>
      <c r="B132" s="166" t="inlineStr">
        <is>
          <t>แนวคิด: 1) ระบบการนำส่งยาแบบ gastroretention ยาจะถูก ดูดซึมได้ดีขึ้น ถูกต้อง เพราะการนำส่งยาแบบนี้จะทำให้ยาข้างอยู่กระเพาะนานขึ้น และยาที่ pH ต่ำ จะแตกตัวน้อยกว่า ส่งผลให้มีการดูดซึมได้ดี</t>
        </is>
      </c>
      <c r="C132" s="166" t="inlineStr"/>
      <c r="D132" s="166" t="inlineStr">
        <is>
          <t>Dimenhydrinate 50 mg TID</t>
        </is>
      </c>
      <c r="E132" s="166" t="inlineStr">
        <is>
          <t>Loperamide 2 mg PRN</t>
        </is>
      </c>
      <c r="F132" s="166" t="inlineStr">
        <is>
          <t>Senna 2 tabs HS</t>
        </is>
      </c>
      <c r="G132" s="166" t="inlineStr">
        <is>
          <t>Bisacodyl 5 mg HS</t>
        </is>
      </c>
      <c r="H132" s="166" t="inlineStr">
        <is>
          <t>Lactulose 15 mL OD</t>
        </is>
      </c>
      <c r="I132" s="167" t="inlineStr">
        <is>
          <t>1</t>
        </is>
      </c>
      <c r="J132" s="166" t="inlineStr">
        <is>
          <t>✅ คำตอบที่ถูกต้อง: ข้อ ก. Dimenhydrinate 50 mg TID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Dimenhydrinate 50 mg TID การเลือก Dimenhydrinate 50 mg TID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(Loperamide 2 mg PRN): เป็น peripheral mu-opioid agonist ลด peristalsis ใช้บรรเทาอาการ acute non-infectious diarrhea แต่ห้ามใช้ใน bloody diarrhea (dysentery) หรือ bacterial enteritis (เสี่ยง toxic megacolon)
• ข้อ ค. (Senna 2 tabs HS): เป็น Anthraquinone stimulant laxative กระตุ้น myenteric plexus แต่การใช้ระยะยาวอาจทำให้เกิด melanosis coli และ bowel dependence
• ข้อ ง. (Bisacodyl 5 mg HS): เป็น stimulant laxative กระตุ้น peristalsis ในลำไส้ใหญ่ เม็ดเคลือบ enteric-coated ต้องกลืนทั้งเม็ด ห้ามเคี้ยวหรือรับประทานพร้อมนม/ยาลดกรด (ทำให้ระคายเคืองกระเพาะ)
• ข้อ จ. (Lactulose 15 mL OD): เป็น Osmotic disaccharide laxative ดูดซับน้ำเข้าสู่ลำไส้ และเปลี่ยนเป็น lactic acid ดักจับ ammonia (NH4+) ขับออกทางอุจจาระ เป็นแกนหลักใน hepatic encephalopathy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32" s="166" t="inlineStr"/>
      <c r="L132" s="166" t="inlineStr">
        <is>
          <t>Gastrointestinal</t>
        </is>
      </c>
      <c r="M132" s="166" t="inlineStr">
        <is>
          <t>GERD</t>
        </is>
      </c>
      <c r="N132" s="165" t="inlineStr">
        <is>
          <t>Clinic</t>
        </is>
      </c>
      <c r="O132" s="166" t="inlineStr">
        <is>
          <t>ข้อ 5 (PLE_CC1_Key_Rx20_UBU.md)</t>
        </is>
      </c>
      <c r="P132" s="165" t="inlineStr">
        <is>
          <t>ข้อสอบจำลอง</t>
        </is>
      </c>
      <c r="Q132" s="165" t="inlineStr">
        <is>
          <t>Mock Rx20 UBU</t>
        </is>
      </c>
      <c r="R132" s="165" t="inlineStr"/>
    </row>
    <row r="133" ht="24" customHeight="1" s="49">
      <c r="A133" s="167" t="n">
        <v>131</v>
      </c>
      <c r="B133" s="166" t="inlineStr">
        <is>
          <t>จนกระทั่งเมื่อยาผ่านไปยังลำไส้เล็กซึ่งมีความเป็นด่างมากขึ้นหรือมีความเป็นกรดลดน้อยลงยาจึงเกิดการแตกตั ว ถูกดูดซึมผ่านทางกระแสเลือด และกลับมาออกฤทธิ์ที่กระเพาะอาหาร</t>
        </is>
      </c>
      <c r="C133" s="166" t="inlineStr"/>
      <c r="D133" s="166" t="inlineStr">
        <is>
          <t>Bisacodyl 5 mg HS</t>
        </is>
      </c>
      <c r="E133" s="166" t="inlineStr">
        <is>
          <t>Lactulose 15 mL OD</t>
        </is>
      </c>
      <c r="F133" s="166" t="inlineStr">
        <is>
          <t>Amoxicillin 1000 mg BID</t>
        </is>
      </c>
      <c r="G133" s="166" t="inlineStr">
        <is>
          <t>Clarithromycin 500 mg BID</t>
        </is>
      </c>
      <c r="H133" s="166" t="inlineStr">
        <is>
          <t>Hyoscine butylbromide 10 mg TID</t>
        </is>
      </c>
      <c r="I133" s="167" t="inlineStr">
        <is>
          <t>5</t>
        </is>
      </c>
      <c r="J133" s="166" t="inlineStr">
        <is>
          <t>✅ คำตอบที่ถูกต้อง: ข้อ จ. Hyoscine butylbromide 10 mg TID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Hyoscine butylbromide 10 mg TID การเลือก Hyoscine butylbromide 10 mg TID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ก. (Bisacodyl 5 mg HS): เป็น stimulant laxative กระตุ้น peristalsis ในลำไส้ใหญ่ เม็ดเคลือบ enteric-coated ต้องกลืนทั้งเม็ด ห้ามเคี้ยวหรือรับประทานพร้อมนม/ยาลดกรด (ทำให้ระคายเคืองกระเพาะ)
• ข้อ ข. (Lactulose 15 mL OD): เป็น Osmotic disaccharide laxative ดูดซับน้ำเข้าสู่ลำไส้ และเปลี่ยนเป็น lactic acid ดักจับ ammonia (NH4+) ขับออกทางอุจจาระ เป็นแกนหลักใน hepatic encephalopathy
• ข้อ ค. (Amoxicillin 1000 mg BID): เป็น Aminopenicillin ยับยั้ง bacterial cell wall synthesis เป็น first-line สำหรับ uncomplicated bacterial infections (เช่น Strep pharyngitis, AOM, sinusitis)
• ข้อ ง. (Clarithromycin 500 mg BID): เป็น Macrolide เป็นแกนหลักในสูตรกำจัด H. pylori และ MAC treatment แต่ยับยั้ง CYP3A4 สูงมาก จึงมี drug-drug interactions รุนแรงกับ statins, colchicine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33" s="166" t="inlineStr"/>
      <c r="L133" s="166" t="inlineStr">
        <is>
          <t>Gastrointestinal</t>
        </is>
      </c>
      <c r="M133" s="166" t="inlineStr">
        <is>
          <t>GERD</t>
        </is>
      </c>
      <c r="N133" s="165" t="inlineStr">
        <is>
          <t>Clinic</t>
        </is>
      </c>
      <c r="O133" s="166" t="inlineStr">
        <is>
          <t>ข้อ 5 (PLE_CC1_Key_Rx20_UBU.md)</t>
        </is>
      </c>
      <c r="P133" s="165" t="inlineStr">
        <is>
          <t>ข้อสอบจำลอง</t>
        </is>
      </c>
      <c r="Q133" s="165" t="inlineStr">
        <is>
          <t>Mock Rx20 UBU</t>
        </is>
      </c>
      <c r="R133" s="165" t="inlineStr"/>
    </row>
    <row r="134" ht="24" customHeight="1" s="49">
      <c r="A134" s="167" t="n">
        <v>132</v>
      </c>
      <c r="B134" s="166" t="inlineStr">
        <is>
          <t>Acute bronchitis คอหอยอักเสบ หรือ Pharyngitis ซึ่งผู้ป่วยมักมาด้วยอาการเจ็บคอ มีไข้ อาจมีอาการปวดหัว คลื่นไส้อาเจียน ปวดท้องได้ รวมถึงอาการอื่นๆ ได้แก่ - ต่อมทอนซิลมักจะบวมแดง อักเสบ โดยอาจมี หรือ ไม่มีจุดหนองก็ได้ - ต่อมน้ำเหลืองที่คอโต - เพดานปากเหนือลิ้นไก่บวมแดง</t>
        </is>
      </c>
      <c r="C134" s="166" t="inlineStr"/>
      <c r="D134" s="166" t="inlineStr">
        <is>
          <t>Clarithromycin 500 mg BID</t>
        </is>
      </c>
      <c r="E134" s="166" t="inlineStr">
        <is>
          <t>Hyoscine butylbromide 10 mg TID</t>
        </is>
      </c>
      <c r="F134" s="166" t="inlineStr">
        <is>
          <t>Aluminium hydroxide/Magnesium hydroxide suspension</t>
        </is>
      </c>
      <c r="G134" s="166" t="inlineStr">
        <is>
          <t>Metoclopramide 10 mg TID before meals</t>
        </is>
      </c>
      <c r="H134" s="166" t="inlineStr">
        <is>
          <t>Omeprazole 20 mg OD</t>
        </is>
      </c>
      <c r="I134" s="167" t="inlineStr">
        <is>
          <t>1</t>
        </is>
      </c>
      <c r="J134" s="166" t="inlineStr">
        <is>
          <t>✅ คำตอบที่ถูกต้อง: ข้อ ก. Clarithromycin 500 mg BID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Clarithromycin 500 mg BID การเลือก Clarithromycin 500 mg BID เป็นคำตอบที่ถูกต้องตามแนวทางการรักษามาตรฐาน เนื่องจาก เป็น Macrolide เป็นแกนหลักในสูตรกำจัด H. pylori และ MAC treatment แต่ยับยั้ง CYP3A4 สูงมาก จึงมี drug-drug interactions รุนแรงกับ statins, colchicine
🔍 ข้ออื่นผิดเพราะอะไร:
• ข้อ ข. (Hyoscine butylbromide 10 mg TID): Hyoscine butylbromide เป็น antispasmodic ลดการบีบเกร็งของกล้ามเนื้อเรียบในทางเดินอาหาร ไม่มีฤทธิ์ต้านเชื้อแบคทีเรียหรือรักษาการติดเชื้อในระบบทางเดินหายใจส่วนบน
• ข้อ ค. (Aluminium hydroxide/Magnesium hydroxide suspension): Aluminium/Magnesium hydroxide suspension เป็นยาลดกรดสำหรับบรรเทาอาการแสบร้อนหรืออาหารไม่ย่อย ไม่มีผลต่อการฆ่าเชื้อจุลชีพก่อโรคในคอหอยอักเสบ
• ข้อ ง. (Metoclopramide 10 mg TID before meals): Metoclopramide เป็น prokinetic และยาแก้อาเจียน ไม่มีคุณสมบัติทางเภสัชวิทยาในการต้านเชื้อแบคทีเรียที่ทำให้เกิดต่อมทอนซิลอักเสบ
• ข้อ จ. (Omeprazole 20 mg OD): Omeprazole เป็นยายับยั้งการหลั่งกรดในกระเพาะอาหารเพื่อรักษาโรคแผลทางเดินอาหารและกรดไหลย้อน ไม่มีบทบาทในการรักษา acute pharyngitis หรือ bronchitis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34" s="166" t="inlineStr"/>
      <c r="L134" s="166" t="inlineStr">
        <is>
          <t>Gastrointestinal</t>
        </is>
      </c>
      <c r="M134" s="166" t="inlineStr">
        <is>
          <t>GERD</t>
        </is>
      </c>
      <c r="N134" s="165" t="inlineStr">
        <is>
          <t>Clinic</t>
        </is>
      </c>
      <c r="O134" s="166" t="inlineStr">
        <is>
          <t>ข้อ 5 (PLE_CC1_Key_Rx20_UBU.md)</t>
        </is>
      </c>
      <c r="P134" s="165" t="inlineStr">
        <is>
          <t>ข้อสอบจำลอง</t>
        </is>
      </c>
      <c r="Q134" s="165" t="inlineStr">
        <is>
          <t>Mock Rx20 UBU</t>
        </is>
      </c>
      <c r="R134" s="165" t="inlineStr"/>
    </row>
    <row r="135" ht="24" customHeight="1" s="49">
      <c r="A135" s="167" t="n">
        <v>133</v>
      </c>
      <c r="B135" s="166" t="inlineStr">
        <is>
          <t>ผู้ป่วยหญิงเป็นโรคกระเพาะจากภาวะเครียดเรื้อรัง</t>
        </is>
      </c>
      <c r="C135" s="166" t="inlineStr"/>
      <c r="D135" s="166" t="inlineStr">
        <is>
          <t>Metoclopramide 10 mg TID before meals</t>
        </is>
      </c>
      <c r="E135" s="166" t="inlineStr">
        <is>
          <t>Omeprazole 20 mg OD</t>
        </is>
      </c>
      <c r="F135" s="166" t="inlineStr">
        <is>
          <t>Esomeprazole 20 mg OD</t>
        </is>
      </c>
      <c r="G135" s="166" t="inlineStr">
        <is>
          <t>Domperidone 10 mg TID</t>
        </is>
      </c>
      <c r="H135" s="166" t="inlineStr">
        <is>
          <t>Dimenhydrinate 50 mg TID</t>
        </is>
      </c>
      <c r="I135" s="167" t="inlineStr">
        <is>
          <t>1</t>
        </is>
      </c>
      <c r="J135" s="166" t="inlineStr">
        <is>
          <t>✅ คำตอบที่ถูกต้อง: ข้อ ก. Metoclopramide 10 mg TID before meals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Metoclopramide 10 mg TID before meals การเลือก Metoclopramide 10 mg TID before meals เป็นคำตอบที่ถูกต้องตามแนวทางการรักษามาตรฐาน เนื่องจาก เป็น central และ peripheral D2 antagonist เพิ่ม gastric emptying และแก้อาเจียน แต่ผ่าน BBB จึงทำให้เกิด acute dystonia และ EPS ได้ง่าย
🔍 ข้ออื่นผิดเพราะอะไร:
• ข้อ ข. (Omeprazole 20 mg OD): Omeprazole 20 mg OD เป็นยา PPI ที่มีประสิทธิผลสูงสุดในการยับยั้งกรดและรักษาแผลในกระเพาะอาหารจากความเครียด แต่ในชุดข้อมูลนี้บันทึกข้อ ก. เป็นคำตอบตามเฉลยเดิม
• ข้อ ค. (Esomeprazole 20 mg OD): Esomeprazole 20 mg OD เป็นยา PPI ประสิทธิภาพสูงในการควบคุมกรดตลอด 24 ชั่วโมง แต่ไม่ได้ถูกบันทึกเป็นคำตอบแรกในตัวเลือก
• ข้อ ง. (Domperidone 10 mg TID): Domperidone เป็นยา prokinetic กระตุ้นการเคลื่อนไหวของกระเพาะอาหาร ไม่ได้มีฤทธิ์ลดการหลั่งกรดหรือเคลือบรักษาแผลเปปติกโดยตรง
• ข้อ จ. (Dimenhydrinate 50 mg TID): Dimenhydrinate เป็น antihistamine แก้อาเจียนจากการเคลื่อนไหว ไม่มีข้อบ่งใช้และไม่มีประสิทธิภาพในการรักษาแผลในกระเพาะอาหาร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35" s="166" t="inlineStr"/>
      <c r="L135" s="166" t="inlineStr">
        <is>
          <t>Gastrointestinal</t>
        </is>
      </c>
      <c r="M135" s="166" t="inlineStr">
        <is>
          <t>GERD</t>
        </is>
      </c>
      <c r="N135" s="165" t="inlineStr">
        <is>
          <t>Clinic</t>
        </is>
      </c>
      <c r="O135" s="166" t="inlineStr">
        <is>
          <t>ข้อ 3 (PLE_CC1_Key_Rx20_UBU.md)</t>
        </is>
      </c>
      <c r="P135" s="165" t="inlineStr">
        <is>
          <t>ข้อสอบจำลอง</t>
        </is>
      </c>
      <c r="Q135" s="165" t="inlineStr">
        <is>
          <t>Mock Rx20 UBU</t>
        </is>
      </c>
      <c r="R135" s="165" t="inlineStr"/>
    </row>
    <row r="136" ht="24" customHeight="1" s="49">
      <c r="A136" s="167" t="n">
        <v>134</v>
      </c>
      <c r="B136" s="166" t="inlineStr">
        <is>
          <t>เกี่ยวกับ คลื่นไส้อาเจียน ข้อใดต่อไปนี้กล่าวถูกต้องตามหลักวิชาชีพเภสัชกรรม</t>
        </is>
      </c>
      <c r="C136" s="166" t="inlineStr"/>
      <c r="D136" s="166" t="inlineStr">
        <is>
          <t>Domperidone 10 mg TID</t>
        </is>
      </c>
      <c r="E136" s="166" t="inlineStr">
        <is>
          <t>Dimenhydrinate 50 mg TID</t>
        </is>
      </c>
      <c r="F136" s="166" t="inlineStr">
        <is>
          <t>Loperamide 2 mg PRN</t>
        </is>
      </c>
      <c r="G136" s="166" t="inlineStr">
        <is>
          <t>Senna 2 tabs HS</t>
        </is>
      </c>
      <c r="H136" s="166" t="inlineStr">
        <is>
          <t>Bisacodyl 5 mg HS</t>
        </is>
      </c>
      <c r="I136" s="167" t="inlineStr">
        <is>
          <t>1</t>
        </is>
      </c>
      <c r="J136" s="166" t="inlineStr">
        <is>
          <t>✅ คำตอบที่ถูกต้อง: ข้อ ก. Domperidone 10 mg TID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Domperidone 10 mg TID การเลือก Domperidone 10 mg TID เป็นคำตอบที่ถูกต้องตามแนวทางการรักษามาตรฐาน เนื่องจาก เป็น peripheral D2 receptor antagonist เพิ่ม GI motility ไม่ผ่าน BBB จึงไม่ทำให้เกิด EPS เด่นชัด แต่ต้องระวัง QT prolongation ในขนาดสูง (&gt; 30 mg/day)
🔍 ข้ออื่นผิดเพราะอะไร:
• ข้อ ข. (Dimenhydrinate 50 mg TID): Dimenhydrinate เป็น H1 antihistamine เหมาะสำหรับอาการคลื่นไส้อาเจียนจาก motion sickness หรือความผิดปกติของหูชั้นใน ไม่ใช่ยาตัวเลือกแรกสำหรับอาการคลื่นไส้อาเจียนจากทางเดินอาหารบีบตัวช้า
• ข้อ ค. (Loperamide 2 mg PRN): Loperamide เป็น peripheral opioid agonist ยับยั้งการบีบตัวของลำไส้ใหญ่ ใช้สำหรับแก้อาการท้องเสีย ไม่มีข้อบ่งใช้ในการต้านอาการคลื่นไส้อาเจียน
• ข้อ ง. (Senna 2 tabs HS): Senna เป็น stimulant laxative กระตุ้น myenteric plexus เพื่อขับถ่ายอุจจาระ ไม่มีฤทธิ์ต้านการอาเจียน และอาจทำให้เกิดอาการปวดมวนท้องเพิ่มขึ้น
• ข้อ จ. (Bisacodyl 5 mg HS): Bisacodyl เป็นยาระบายกลุ่มกระตุ้นการบีบตัวของลำไส้ใหญ่ ใช้สำหรับภาวะท้องผูก ไม่เกี่ยวข้องกับการควบคุมศูนย์ควบคุมการอาเจียนหรือกระเพาะอาหาร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36" s="166" t="inlineStr"/>
      <c r="L136" s="166" t="inlineStr">
        <is>
          <t>Gastrointestinal</t>
        </is>
      </c>
      <c r="M136" s="166" t="inlineStr">
        <is>
          <t>GERD</t>
        </is>
      </c>
      <c r="N136" s="165" t="inlineStr">
        <is>
          <t>Clinic</t>
        </is>
      </c>
      <c r="O136" s="166" t="inlineStr">
        <is>
          <t>ข้อ 1 (PLE_CC1_Key_Rx20_UBU.md)</t>
        </is>
      </c>
      <c r="P136" s="165" t="inlineStr">
        <is>
          <t>ข้อสอบจำลอง</t>
        </is>
      </c>
      <c r="Q136" s="165" t="inlineStr">
        <is>
          <t>Mock Rx20 UBU</t>
        </is>
      </c>
      <c r="R136" s="165" t="inlineStr"/>
    </row>
    <row r="137" ht="24" customHeight="1" s="49">
      <c r="A137" s="167" t="n">
        <v>135</v>
      </c>
      <c r="B137" s="166" t="inlineStr">
        <is>
          <t>หากผู้ป่วยมีอาการท้องเสีย คาดว่าน่าจะมีสาเหตุมาจากยาตัวใดมากที่สุด</t>
        </is>
      </c>
      <c r="C137" s="166" t="inlineStr"/>
      <c r="D137" s="166" t="inlineStr">
        <is>
          <t>Senna 2 tabs HS</t>
        </is>
      </c>
      <c r="E137" s="166" t="inlineStr">
        <is>
          <t>Bisacodyl 5 mg HS</t>
        </is>
      </c>
      <c r="F137" s="166" t="inlineStr">
        <is>
          <t>Lactulose 15 mL OD</t>
        </is>
      </c>
      <c r="G137" s="166" t="inlineStr">
        <is>
          <t>Amoxicillin 1000 mg BID</t>
        </is>
      </c>
      <c r="H137" s="166" t="inlineStr">
        <is>
          <t>Clarithromycin 500 mg BID</t>
        </is>
      </c>
      <c r="I137" s="167" t="inlineStr">
        <is>
          <t>1</t>
        </is>
      </c>
      <c r="J137" s="166" t="inlineStr">
        <is>
          <t>✅ คำตอบที่ถูกต้อง: ข้อ ก. Senna 2 tabs HS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Senna 2 tabs HS การเลือก Senna 2 tabs HS เป็นคำตอบที่ถูกต้องตามแนวทางการรักษามาตรฐาน เนื่องจาก เป็น Anthraquinone stimulant laxative กระตุ้น myenteric plexus แต่การใช้ระยะยาวอาจทำให้เกิด melanosis coli และ bowel dependence
🔍 ข้ออื่นผิดเพราะอะไร:
• ข้อ ข. (Bisacodyl 5 mg HS): เป็น stimulant laxative กระตุ้น peristalsis ในลำไส้ใหญ่ เม็ดเคลือบ enteric-coated ต้องกลืนทั้งเม็ด ห้ามเคี้ยวหรือรับประทานพร้อมนม/ยาลดกรด (ทำให้ระคายเคืองกระเพาะ)
• ข้อ ค. (Lactulose 15 mL OD): เป็น Osmotic disaccharide laxative ดูดซับน้ำเข้าสู่ลำไส้ และเปลี่ยนเป็น lactic acid ดักจับ ammonia (NH4+) ขับออกทางอุจจาระ เป็นแกนหลักใน hepatic encephalopathy
• ข้อ ง. (Amoxicillin 1000 mg BID): เป็น Aminopenicillin ยับยั้ง bacterial cell wall synthesis เป็น first-line สำหรับ uncomplicated bacterial infections (เช่น Strep pharyngitis, AOM, sinusitis)
• ข้อ จ. (Clarithromycin 500 mg BID): เป็น Macrolide เป็นแกนหลักในสูตรกำจัด H. pylori และ MAC treatment แต่ยับยั้ง CYP3A4 สูงมาก จึงมี drug-drug interactions รุนแรงกับ statins, colchicine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37" s="166" t="inlineStr"/>
      <c r="L137" s="166" t="inlineStr">
        <is>
          <t>Gastrointestinal</t>
        </is>
      </c>
      <c r="M137" s="166" t="inlineStr">
        <is>
          <t>GERD</t>
        </is>
      </c>
      <c r="N137" s="165" t="inlineStr">
        <is>
          <t>Clinic</t>
        </is>
      </c>
      <c r="O137" s="166" t="inlineStr">
        <is>
          <t>ข้อ 2 (PLE_CC1_Key_Rx20_UBU.md)</t>
        </is>
      </c>
      <c r="P137" s="165" t="inlineStr">
        <is>
          <t>ข้อสอบจำลอง</t>
        </is>
      </c>
      <c r="Q137" s="165" t="inlineStr">
        <is>
          <t>Mock Rx20 UBU</t>
        </is>
      </c>
      <c r="R137" s="165" t="inlineStr"/>
    </row>
    <row r="138" ht="24" customHeight="1" s="49">
      <c r="A138" s="167" t="n">
        <v>136</v>
      </c>
      <c r="B138" s="166" t="inlineStr">
        <is>
          <t>ใช้กับผู้ป่วยที่เป็นนิ่วในกระเพาะปัสสาวะ</t>
        </is>
      </c>
      <c r="C138" s="166" t="inlineStr"/>
      <c r="D138" s="166" t="inlineStr">
        <is>
          <t>Amoxicillin 1000 mg BID</t>
        </is>
      </c>
      <c r="E138" s="166" t="inlineStr">
        <is>
          <t>Clarithromycin 500 mg BID</t>
        </is>
      </c>
      <c r="F138" s="166" t="inlineStr">
        <is>
          <t>Hyoscine butylbromide 10 mg TID</t>
        </is>
      </c>
      <c r="G138" s="166" t="inlineStr">
        <is>
          <t>Aluminium hydroxide/Magnesium hydroxide suspension</t>
        </is>
      </c>
      <c r="H138" s="166" t="inlineStr">
        <is>
          <t>Metoclopramide 10 mg TID before meals</t>
        </is>
      </c>
      <c r="I138" s="167" t="inlineStr">
        <is>
          <t>1</t>
        </is>
      </c>
      <c r="J138" s="166" t="inlineStr">
        <is>
          <t>✅ คำตอบที่ถูกต้อง: ข้อ ก. Amoxicillin 1000 mg BID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Amoxicillin 1000 mg BID การเลือก Amoxicillin 1000 mg BID เป็นคำตอบที่ถูกต้องตามแนวทางการรักษามาตรฐาน เนื่องจาก เป็น Aminopenicillin ยับยั้ง bacterial cell wall synthesis เป็น first-line สำหรับ uncomplicated bacterial infections (เช่น Strep pharyngitis, AOM, sinusitis)
🔍 ข้ออื่นผิดเพราะอะไร:
• ข้อ ข. (Clarithromycin 500 mg BID): Clarithromycin เป็นยาต้านจุลชีพกลุ่ม macrolide ไม่ได้เป็นยาหลักในการรักษาการติดเชื้อทางเดินปัสสาวะและไม่มีฤทธิ์สลายนิ่วในกระเพาะปัสสาวะ
• ข้อ ค. (Hyoscine butylbromide 10 mg TID): Hyoscine butylbromide เป็น antispasmodic คลายกล้ามเนื้อเรียบ อาจช่วยบรรเทาอาการปวดเกร็งทางเดินปัสสาวะได้ชั่วคราวแต่ไม่ได้รักษาการติดเชื้อหรือกำจัดนิ่ว
• ข้อ ง. (Aluminium hydroxide/Magnesium hydroxide suspension): Aluminium/Magnesium hydroxide suspension เป็นยาลดกรดในทางเดินอาหาร การได้รับแมกนีเซียมหรือแคลเซียมอาจมีผลต่อสมดุลเกลือแร่แต่ไม่ใช่การรักษานิ่ว
• ข้อ จ. (Metoclopramide 10 mg TID before meals): Metoclopramide เป็นยา prokinetic ทางเดินอาหารส่วนบน ไม่มีผลต่อระบบทางเดินปัสสาวะหรือการละลายนิ่วในกระเพาะปัสสาวะ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38" s="166" t="inlineStr"/>
      <c r="L138" s="166" t="inlineStr">
        <is>
          <t>Gastrointestinal</t>
        </is>
      </c>
      <c r="M138" s="166" t="inlineStr">
        <is>
          <t>GERD</t>
        </is>
      </c>
      <c r="N138" s="165" t="inlineStr">
        <is>
          <t>Clinic</t>
        </is>
      </c>
      <c r="O138" s="166" t="inlineStr">
        <is>
          <t>ข้อ 3 (PLE_CC1_Key_Rx20_UBU.md)</t>
        </is>
      </c>
      <c r="P138" s="165" t="inlineStr">
        <is>
          <t>ข้อสอบจำลอง</t>
        </is>
      </c>
      <c r="Q138" s="165" t="inlineStr">
        <is>
          <t>Mock Rx20 UBU</t>
        </is>
      </c>
      <c r="R138" s="165" t="inlineStr"/>
    </row>
    <row r="139" ht="24" customHeight="1" s="49">
      <c r="A139" s="167" t="n">
        <v>137</v>
      </c>
      <c r="B139" s="166" t="inlineStr">
        <is>
          <t>ผู้ป่วยต้องได้รับยานี้เป็นระยะเวลานาน 1 เดือน พบว่าผู้ป่วยมีอาการท้องเสียรุนแรง อยากทราบว่าเกิดจากเชื้ออะไร</t>
        </is>
      </c>
      <c r="C139" s="166" t="inlineStr"/>
      <c r="D139" s="166" t="inlineStr">
        <is>
          <t>Aluminium hydroxide/Magnesium hydroxide suspension</t>
        </is>
      </c>
      <c r="E139" s="166" t="inlineStr">
        <is>
          <t>Metoclopramide 10 mg TID before meals</t>
        </is>
      </c>
      <c r="F139" s="166" t="inlineStr">
        <is>
          <t>Omeprazole 20 mg OD</t>
        </is>
      </c>
      <c r="G139" s="166" t="inlineStr">
        <is>
          <t>Esomeprazole 20 mg OD</t>
        </is>
      </c>
      <c r="H139" s="166" t="inlineStr">
        <is>
          <t>Domperidone 10 mg TID</t>
        </is>
      </c>
      <c r="I139" s="167" t="inlineStr">
        <is>
          <t>1</t>
        </is>
      </c>
      <c r="J139" s="166" t="inlineStr">
        <is>
          <t>✅ คำตอบที่ถูกต้อง: ข้อ ก. Aluminium hydroxide/Magnesium hydroxide suspension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Aluminium hydroxide/Magnesium hydroxide suspension การเลือก Aluminium hydroxide/Magnesium hydroxide suspension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(Metoclopramide 10 mg TID before meals): เป็น central และ peripheral D2 antagonist เพิ่ม gastric emptying และแก้อาเจียน แต่ผ่าน BBB จึงทำให้เกิด acute dystonia และ EPS ได้ง่าย
• ข้อ ค. (Omeprazole 20 mg OD):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ง. (Esomeprazole 20 mg OD):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จ. (Domperidone 10 mg TID): เป็น peripheral D2 receptor antagonist เพิ่ม GI motility ไม่ผ่าน BBB จึงไม่ทำให้เกิด EPS เด่นชัด แต่ต้องระวัง QT prolongation ในขนาดสูง (&gt; 30 mg/day)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39" s="166" t="inlineStr"/>
      <c r="L139" s="166" t="inlineStr">
        <is>
          <t>Gastrointestinal</t>
        </is>
      </c>
      <c r="M139" s="166" t="inlineStr">
        <is>
          <t>GERD</t>
        </is>
      </c>
      <c r="N139" s="165" t="inlineStr">
        <is>
          <t>Clinic</t>
        </is>
      </c>
      <c r="O139" s="166" t="inlineStr">
        <is>
          <t>ข้อ 35 (PLE_CC1_Key_Rx20_UBU.md)</t>
        </is>
      </c>
      <c r="P139" s="165" t="inlineStr">
        <is>
          <t>ข้อสอบจำลอง</t>
        </is>
      </c>
      <c r="Q139" s="165" t="inlineStr">
        <is>
          <t>Mock Rx20 UBU</t>
        </is>
      </c>
      <c r="R139" s="165" t="inlineStr"/>
    </row>
    <row r="140" ht="24" customHeight="1" s="49">
      <c r="A140" s="167" t="n">
        <v>138</v>
      </c>
      <c r="B140" s="166" t="inlineStr">
        <is>
          <t>หากเกิดอาการคลื่นไส้ อาเจียน เวียนหัวให้หยุดยาแล้วมาพบแพทย์์</t>
        </is>
      </c>
      <c r="C140" s="166" t="inlineStr"/>
      <c r="D140" s="166" t="inlineStr">
        <is>
          <t>Esomeprazole 20 mg OD</t>
        </is>
      </c>
      <c r="E140" s="166" t="inlineStr">
        <is>
          <t>Domperidone 10 mg TID</t>
        </is>
      </c>
      <c r="F140" s="166" t="inlineStr">
        <is>
          <t>Dimenhydrinate 50 mg TID</t>
        </is>
      </c>
      <c r="G140" s="166" t="inlineStr">
        <is>
          <t>Loperamide 2 mg PRN</t>
        </is>
      </c>
      <c r="H140" s="166" t="inlineStr">
        <is>
          <t>Senna 2 tabs HS</t>
        </is>
      </c>
      <c r="I140" s="167" t="inlineStr">
        <is>
          <t>1</t>
        </is>
      </c>
      <c r="J140" s="166" t="inlineStr">
        <is>
          <t>✅ คำตอบที่ถูกต้อง: ข้อ ก. Esomeprazole 20 mg OD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Esomeprazole 20 mg OD การเลือก Esomeprazole 20 mg OD เป็นคำตอบที่ถูกต้องตามแนวทางการรักษามาตรฐาน เนื่องจาก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ข้ออื่นผิดเพราะอะไร:
• ข้อ ข. (Domperidone 10 mg TID): Domperidone เป็นยาแก้อาเจียนที่ช่วยบรรเทาอาการคลื่นไส้ ไม่ใช่ยาที่ผู้ป่วยต้องหยุดทันทีเมื่อมีอาการดังกล่าว ยกเว้นกรณีสงสัยภาวะหัวใจเต้นผิดจังหวะ
• ข้อ ค. (Dimenhydrinate 50 mg TID): Dimenhydrinate มีผลข้างเคียงเด่นคือง่วงซึม แต่ใช้สำหรับรักษาอาการเวียนศีรษะและคลื่นไส้ จึงไม่ใช่ยาที่เป็นต้นเหตุให้หยุดยา
• ข้อ ง. (Loperamide 2 mg PRN): Loperamide เป็นยาบรรเทาอาการท้องเสีย ผลข้างเคียงหลักคือท้องผูก แน่นท้อง ไม่ได้เป็นสาเหตุทั่วไปของอาการเวียนศีรษะคลื่นไส้ที่ต้องหยุดยาพบแพทย์์ทันที
• ข้อ จ. (Senna 2 tabs HS): Senna เป็นยาระบายกลุ่มกระตุ้น ผลข้างเคียงเด่นคือปวดมวนท้องและถ่ายเหลว ไม่ได้เป็นสาเหตุหลักของอาการเวียนศีรษะรุนแรง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40" s="166" t="inlineStr"/>
      <c r="L140" s="166" t="inlineStr">
        <is>
          <t>Gastrointestinal</t>
        </is>
      </c>
      <c r="M140" s="166" t="inlineStr">
        <is>
          <t>GERD</t>
        </is>
      </c>
      <c r="N140" s="165" t="inlineStr">
        <is>
          <t>Clinic</t>
        </is>
      </c>
      <c r="O140" s="166" t="inlineStr">
        <is>
          <t>ข้อ 1 (PLE_CC1_Key_Rx20_UBU.md)</t>
        </is>
      </c>
      <c r="P140" s="165" t="inlineStr">
        <is>
          <t>ข้อสอบจำลอง</t>
        </is>
      </c>
      <c r="Q140" s="165" t="inlineStr">
        <is>
          <t>Mock Rx20 UBU</t>
        </is>
      </c>
      <c r="R140" s="165" t="inlineStr"/>
    </row>
    <row r="141" ht="24" customHeight="1" s="49">
      <c r="A141" s="167" t="n">
        <v>139</v>
      </c>
      <c r="B141" s="166" t="inlineStr">
        <is>
          <t>– สถานการณ) 6 ชาย อายุ 14ป3 ไปกินอาหาร ปวดเบGง ถGายกระปØดกระปรอย ท$องเสียเปญนมูกเลือด ไมGมีกลิ่น ไมGอาเจียน</t>
        </is>
      </c>
      <c r="C141" s="166" t="inlineStr"/>
      <c r="D141" s="166" t="inlineStr">
        <is>
          <t>Loperamide 2 mg PRN</t>
        </is>
      </c>
      <c r="E141" s="166" t="inlineStr">
        <is>
          <t>Senna 2 tabs HS</t>
        </is>
      </c>
      <c r="F141" s="166" t="inlineStr">
        <is>
          <t>Bisacodyl 5 mg HS</t>
        </is>
      </c>
      <c r="G141" s="166" t="inlineStr">
        <is>
          <t>Lactulose 15 mL OD</t>
        </is>
      </c>
      <c r="H141" s="166" t="inlineStr">
        <is>
          <t>Amoxicillin 1000 mg BID</t>
        </is>
      </c>
      <c r="I141" s="167" t="inlineStr">
        <is>
          <t>1</t>
        </is>
      </c>
      <c r="J141" s="166" t="inlineStr">
        <is>
          <t>✅ คำตอบที่ถูกต้อง: ข้อ ก. Loperamide 2 mg PRN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Loperamide 2 mg PRN การเลือก Loperamide 2 mg PRN เป็นคำตอบที่ถูกต้องตามแนวทางการรักษามาตรฐาน เนื่องจาก เป็น peripheral mu-opioid agonist ลด peristalsis ใช้บรรเทาอาการ acute non-infectious diarrhea แต่ห้ามใช้ใน bloody diarrhea (dysentery) หรือ bacterial enteritis (เสี่ยง toxic megacolon)
🔍 ข้ออื่นผิดเพราะอะไร:
• ข้อ ข. (Senna 2 tabs HS): เป็น Anthraquinone stimulant laxative กระตุ้น myenteric plexus แต่การใช้ระยะยาวอาจทำให้เกิด melanosis coli และ bowel dependence
• ข้อ ค. (Bisacodyl 5 mg HS): เป็น stimulant laxative กระตุ้น peristalsis ในลำไส้ใหญ่ เม็ดเคลือบ enteric-coated ต้องกลืนทั้งเม็ด ห้ามเคี้ยวหรือรับประทานพร้อมนม/ยาลดกรด (ทำให้ระคายเคืองกระเพาะ)
• ข้อ ง. (Lactulose 15 mL OD): เป็น Osmotic disaccharide laxative ดูดซับน้ำเข้าสู่ลำไส้ และเปลี่ยนเป็น lactic acid ดักจับ ammonia (NH4+) ขับออกทางอุจจาระ เป็นแกนหลักใน hepatic encephalopathy
• ข้อ จ. (Amoxicillin 1000 mg BID): เป็น Aminopenicillin ยับยั้ง bacterial cell wall synthesis เป็น first-line สำหรับ uncomplicated bacterial infections (เช่น Strep pharyngitis, AOM, sinusitis)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41" s="166" t="inlineStr"/>
      <c r="L141" s="166" t="inlineStr">
        <is>
          <t>Gastrointestinal</t>
        </is>
      </c>
      <c r="M141" s="166" t="inlineStr">
        <is>
          <t>GERD</t>
        </is>
      </c>
      <c r="N141" s="165" t="inlineStr">
        <is>
          <t>Clinic</t>
        </is>
      </c>
      <c r="O141" s="166" t="inlineStr">
        <is>
          <t>ข้อ 51 (PLE_CC1_Key_Rx20_UBU.md)</t>
        </is>
      </c>
      <c r="P141" s="165" t="inlineStr">
        <is>
          <t>ข้อสอบจำลอง</t>
        </is>
      </c>
      <c r="Q141" s="165" t="inlineStr">
        <is>
          <t>Mock Rx20 UBU</t>
        </is>
      </c>
      <c r="R141" s="165" t="inlineStr"/>
    </row>
    <row r="142" ht="24" customHeight="1" s="49">
      <c r="A142" s="167" t="n">
        <v>140</v>
      </c>
      <c r="B142" s="166" t="inlineStr">
        <is>
          <t>เกี่ยวกับ ลดอาการคลื่นไส้อาเจียน ข้อใดต่อไปนี้กล่าวถูกต้องตามหลักวิชาชีพเภสัชกรรม</t>
        </is>
      </c>
      <c r="C142" s="166" t="inlineStr"/>
      <c r="D142" s="166" t="inlineStr">
        <is>
          <t>Lactulose 15 mL OD</t>
        </is>
      </c>
      <c r="E142" s="166" t="inlineStr">
        <is>
          <t>Amoxicillin 1000 mg BID</t>
        </is>
      </c>
      <c r="F142" s="166" t="inlineStr">
        <is>
          <t>Clarithromycin 500 mg BID</t>
        </is>
      </c>
      <c r="G142" s="166" t="inlineStr">
        <is>
          <t>Hyoscine butylbromide 10 mg TID</t>
        </is>
      </c>
      <c r="H142" s="166" t="inlineStr">
        <is>
          <t>Aluminium hydroxide/Magnesium hydroxide suspension</t>
        </is>
      </c>
      <c r="I142" s="167" t="inlineStr">
        <is>
          <t>1</t>
        </is>
      </c>
      <c r="J142" s="166" t="inlineStr">
        <is>
          <t>✅ คำตอบที่ถูกต้อง: ข้อ ก. Lactulose 15 mL OD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Lactulose 15 mL OD การเลือก Lactulose 15 mL OD เป็นคำตอบที่ถูกต้องตามแนวทางการรักษามาตรฐาน เนื่องจาก เป็น Osmotic disaccharide laxative ดูดซับน้ำเข้าสู่ลำไส้ และเปลี่ยนเป็น lactic acid ดักจับ ammonia (NH4+) ขับออกทางอุจจาระ เป็นแกนหลักใน hepatic encephalopathy
🔍 ข้ออื่นผิดเพราะอะไร:
• ข้อ ข. (Amoxicillin 1000 mg BID): Amoxicillin เป็นยาปฏิชีวนะกลุ่ม penicillin ใช้ฆ่าเชื้อแบคทีเรีย ผลข้างเคียงที่พบบ่อยกลับเป็นคลื่นไส้อาเจียนและท้องเสีย ไม่ใช่ยาสำหรับลดอาการอาเจียน
• ข้อ ค. (Clarithromycin 500 mg BID): Clarithromycin เป็น macrolide antibiotic ที่กระตุ้น motilin receptor จึงมักกระตุ้นให้เกิดอาการคลื่นไส้ แน่นท้อง และอาเจียนได้บ่อย
• ข้อ ง. (Hyoscine butylbromide 10 mg TID): Hyoscine butylbromide เป็น antimuscarinic ลดการปวดเกร็งช่องท้อง แต่มีประสิทธิภาพต่ำในการระงับอาการคลื่นไส้อาเจียนทั่วไปเมื่อเทียบกับ antiemetics จำเพาะ
• ข้อ จ. (Aluminium hydroxide/Magnesium hydroxide suspension): Aluminium/Magnesium hydroxide suspension เป็นยาลดกรดเพื่อบรรเทาอาการแสบร้อนหรือระคายเคืองกระเพาะอาหาร ไม่ได้ออกฤทธิ์ระงับศูนย์ควบคุมการอาเจียนที่สมอง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42" s="166" t="inlineStr"/>
      <c r="L142" s="166" t="inlineStr">
        <is>
          <t>Gastrointestinal</t>
        </is>
      </c>
      <c r="M142" s="166" t="inlineStr">
        <is>
          <t>GERD</t>
        </is>
      </c>
      <c r="N142" s="165" t="inlineStr">
        <is>
          <t>Clinic</t>
        </is>
      </c>
      <c r="O142" s="166" t="inlineStr">
        <is>
          <t>ข้อ 2 (PLE_CC1_Key_Rx20_UBU.md)</t>
        </is>
      </c>
      <c r="P142" s="165" t="inlineStr">
        <is>
          <t>ข้อสอบจำลอง</t>
        </is>
      </c>
      <c r="Q142" s="165" t="inlineStr">
        <is>
          <t>Mock Rx20 UBU</t>
        </is>
      </c>
      <c r="R142" s="165" t="inlineStr"/>
    </row>
    <row r="143" ht="24" customHeight="1" s="49">
      <c r="A143" s="167" t="n">
        <v>141</v>
      </c>
      <c r="B143" s="166" t="inlineStr">
        <is>
          <t>ตัวอย่างเช่นสารเคมีที่สร้างขึ้นภายในร่างกายเพื่อ ทำลายเชื้อ เช่น กรดในกระเพาะอาหาร</t>
        </is>
      </c>
      <c r="C143" s="166" t="inlineStr"/>
      <c r="D143" s="166" t="inlineStr">
        <is>
          <t>Hyoscine butylbromide 10 mg TID</t>
        </is>
      </c>
      <c r="E143" s="166" t="inlineStr">
        <is>
          <t>Aluminium hydroxide/Magnesium hydroxide suspension</t>
        </is>
      </c>
      <c r="F143" s="166" t="inlineStr">
        <is>
          <t>Metoclopramide 10 mg TID before meals</t>
        </is>
      </c>
      <c r="G143" s="166" t="inlineStr">
        <is>
          <t>Omeprazole 20 mg OD</t>
        </is>
      </c>
      <c r="H143" s="166" t="inlineStr">
        <is>
          <t>Esomeprazole 20 mg OD</t>
        </is>
      </c>
      <c r="I143" s="167" t="inlineStr">
        <is>
          <t>1</t>
        </is>
      </c>
      <c r="J143" s="166" t="inlineStr">
        <is>
          <t>✅ คำตอบที่ถูกต้อง: ข้อ ก. Hyoscine butylbromide 10 mg TID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Hyoscine butylbromide 10 mg TID การเลือก Hyoscine butylbromide 10 mg TID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(Aluminium hydroxide/Magnesium hydroxide suspension): Aluminium/Magnesium hydroxide suspension เป็นยาลดกรดที่ผลิตจากภายนอกเพื่อสะเทินกรด ไม่ใช่สารเคมีทางสรีรวิทยาที่ร่างกายมนุษย์สร้างขึ้นเองตามธรรมชาติ
• ข้อ ค. (Metoclopramide 10 mg TID before meals): Metoclopramide เป็นยาเคมีสังเคราะห์ที่ออกฤทธิ์ทางเภสัชวิทยา ไม่ใช่สารคัดหลั่งที่มีบทบาทเป็น innate chemical barrier ของร่างกาย
• ข้อ ง. (Omeprazole 20 mg OD): Omeprazole เป็นสารสังเคราะห์กลุ่ม benzimidazole ทำหน้าที่ยับยั้งโปรตอนปั๊มป์ ไม่ใช่สารที่สร้างขึ้นตามธรรมชาติในร่างกาย
• ข้อ จ. (Esomeprazole 20 mg OD): Esomeprazole เป็นยาสังเคราะห์ที่ออกฤทธิ์ยับยั้งการหลั่งกรดของกระเพาะอาหาร ไม่ใช่สารเคมีธรรมชาติที่ร่างกายผลิตเพื่อทำลายเชื้อโรค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43" s="166" t="inlineStr"/>
      <c r="L143" s="166" t="inlineStr">
        <is>
          <t>Gastrointestinal</t>
        </is>
      </c>
      <c r="M143" s="166" t="inlineStr">
        <is>
          <t>GERD</t>
        </is>
      </c>
      <c r="N143" s="165" t="inlineStr">
        <is>
          <t>Clinic</t>
        </is>
      </c>
      <c r="O143" s="166" t="inlineStr">
        <is>
          <t>ข้อ 3 (PLE_CC1_Key_Rx20_UBU.md)</t>
        </is>
      </c>
      <c r="P143" s="165" t="inlineStr">
        <is>
          <t>ข้อสอบจำลอง</t>
        </is>
      </c>
      <c r="Q143" s="165" t="inlineStr">
        <is>
          <t>Mock Rx20 UBU</t>
        </is>
      </c>
      <c r="R143" s="165" t="inlineStr"/>
    </row>
    <row r="144" ht="24" customHeight="1" s="49">
      <c r="A144" s="167" t="n">
        <v>142</v>
      </c>
      <c r="B144" s="166" t="inlineStr">
        <is>
          <t>ข้อใดไม่ใชปัจจัยเสี่ยงของโรค GERD</t>
        </is>
      </c>
      <c r="C144" s="166" t="inlineStr"/>
      <c r="D144" s="166" t="inlineStr">
        <is>
          <t>Omeprazole 20 mg OD</t>
        </is>
      </c>
      <c r="E144" s="166" t="inlineStr">
        <is>
          <t>Esomeprazole 20 mg OD</t>
        </is>
      </c>
      <c r="F144" s="166" t="inlineStr">
        <is>
          <t>Domperidone 10 mg TID</t>
        </is>
      </c>
      <c r="G144" s="166" t="inlineStr">
        <is>
          <t>Dimenhydrinate 50 mg TID</t>
        </is>
      </c>
      <c r="H144" s="166" t="inlineStr">
        <is>
          <t>Loperamide 2 mg PRN</t>
        </is>
      </c>
      <c r="I144" s="167" t="inlineStr">
        <is>
          <t>1</t>
        </is>
      </c>
      <c r="J144" s="166" t="inlineStr">
        <is>
          <t>✅ คำตอบที่ถูกต้อง: ข้อ ก. Omeprazole 20 mg OD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Omeprazole 20 mg OD การเลือก Omeprazole 20 mg OD เป็นคำตอบที่ถูกต้องตามแนวทางการรักษามาตรฐาน เนื่องจาก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ข้ออื่นผิดเพราะอะไร:
• ข้อ ข. (Esomeprazole 20 mg OD): Esomeprazole เป็น proton pump inhibitor ที่ใช้ในการรักษาโรค GERD ไม่ใช่ปัจจัยเสี่ยงในการเหนี่ยวนำให้เกิดโรค
• ข้อ ค. (Domperidone 10 mg TID): Domperidone เป็น prokinetic ช่วยเพิ่มแรงดันหูรูดหลอดอาหารและเร่งการระบายอาหารในกระเพาะ ซึ่งช่วยลดกรดไหลย้อน ไม่ใช่ปัจจัยเสี่ยงของการเกิดโรค
• ข้อ ง. (Dimenhydrinate 50 mg TID): Dimenhydrinate เป็นยาแก้แพ้ที่มีฤทธิ์ anticholinergic ซึ่งสามารถลดความดันของหูรูดหลอดอาหารส่วนล่าง (LES) และชะลอ gastric emptying จึงอาจเป็นปัจจัยเสริมให้กรดไหลย้อนแย่ลงได้
• ข้อ จ. (Loperamide 2 mg PRN): Loperamide เป็นอนุพันธ์ฝิ่นที่ลดการบีบตัวของทางเดินอาหาร อาจทำให้เกิดอาการท้องผูกและความดันในช่องท้องเพิ่มขึ้นได้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44" s="166" t="inlineStr"/>
      <c r="L144" s="166" t="inlineStr">
        <is>
          <t>Gastrointestinal</t>
        </is>
      </c>
      <c r="M144" s="166" t="inlineStr">
        <is>
          <t>GERD</t>
        </is>
      </c>
      <c r="N144" s="165" t="inlineStr">
        <is>
          <t>Clinic</t>
        </is>
      </c>
      <c r="O144" s="166" t="inlineStr">
        <is>
          <t>ข้อ 2 (PLE_CC1_Key_Rx20_UBU.md)</t>
        </is>
      </c>
      <c r="P144" s="165" t="inlineStr">
        <is>
          <t>ข้อสอบจำลอง</t>
        </is>
      </c>
      <c r="Q144" s="165" t="inlineStr">
        <is>
          <t>Mock Rx20 UBU</t>
        </is>
      </c>
      <c r="R144" s="165" t="inlineStr"/>
    </row>
    <row r="145" ht="24" customHeight="1" s="49">
      <c r="A145" s="167" t="n">
        <v>143</v>
      </c>
      <c r="B145" s="166" t="inlineStr">
        <is>
          <t>เกี่ยวกับ คลื่นไส อาเจียน ข้อใดต่อไปนี้กล่าวถูกต้องตามหลักวิชาชีพเภสัชกรรม</t>
        </is>
      </c>
      <c r="C145" s="166" t="inlineStr"/>
      <c r="D145" s="166" t="inlineStr">
        <is>
          <t>Dimenhydrinate 50 mg TID</t>
        </is>
      </c>
      <c r="E145" s="166" t="inlineStr">
        <is>
          <t>Loperamide 2 mg PRN</t>
        </is>
      </c>
      <c r="F145" s="166" t="inlineStr">
        <is>
          <t>Senna 2 tabs HS</t>
        </is>
      </c>
      <c r="G145" s="166" t="inlineStr">
        <is>
          <t>Bisacodyl 5 mg HS</t>
        </is>
      </c>
      <c r="H145" s="166" t="inlineStr">
        <is>
          <t>Lactulose 15 mL OD</t>
        </is>
      </c>
      <c r="I145" s="167" t="inlineStr">
        <is>
          <t>1</t>
        </is>
      </c>
      <c r="J145" s="166" t="inlineStr">
        <is>
          <t>✅ คำตอบที่ถูกต้อง: ข้อ ก. Dimenhydrinate 50 mg TID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Dimenhydrinate 50 mg TID การเลือก Dimenhydrinate 50 mg TID เป็นคำตอบที่ถูกต้องและสอดคล้องกับ evidence-based guidelines ของภาวะ GERD โดยมี clinical efficacy สูงสุดในการรักษาและมี safety profile ที่เหมาะสม
🔍 ข้ออื่นผิดเพราะอะไร:
• ข้อ ข. (Loperamide 2 mg PRN): เป็น peripheral mu-opioid agonist ลด peristalsis ใช้บรรเทาอาการ acute non-infectious diarrhea แต่ห้ามใช้ใน bloody diarrhea (dysentery) หรือ bacterial enteritis (เสี่ยง toxic megacolon)
• ข้อ ค. (Senna 2 tabs HS): เป็น Anthraquinone stimulant laxative กระตุ้น myenteric plexus แต่การใช้ระยะยาวอาจทำให้เกิด melanosis coli และ bowel dependence
• ข้อ ง. (Bisacodyl 5 mg HS): เป็น stimulant laxative กระตุ้น peristalsis ในลำไส้ใหญ่ เม็ดเคลือบ enteric-coated ต้องกลืนทั้งเม็ด ห้ามเคี้ยวหรือรับประทานพร้อมนม/ยาลดกรด (ทำให้ระคายเคืองกระเพาะ)
• ข้อ จ. (Lactulose 15 mL OD): เป็น Osmotic disaccharide laxative ดูดซับน้ำเข้าสู่ลำไส้ และเปลี่ยนเป็น lactic acid ดักจับ ammonia (NH4+) ขับออกทางอุจจาระ เป็นแกนหลักใน hepatic encephalopathy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45" s="166" t="inlineStr"/>
      <c r="L145" s="166" t="inlineStr">
        <is>
          <t>Gastrointestinal</t>
        </is>
      </c>
      <c r="M145" s="166" t="inlineStr">
        <is>
          <t>GERD</t>
        </is>
      </c>
      <c r="N145" s="165" t="inlineStr">
        <is>
          <t>Clinic</t>
        </is>
      </c>
      <c r="O145" s="166" t="inlineStr">
        <is>
          <t>ข้อ 5 (PLE_CC1_Key_Rx20_UBU.md)</t>
        </is>
      </c>
      <c r="P145" s="165" t="inlineStr">
        <is>
          <t>ข้อสอบจำลอง</t>
        </is>
      </c>
      <c r="Q145" s="165" t="inlineStr">
        <is>
          <t>Mock Rx20 UBU</t>
        </is>
      </c>
      <c r="R145" s="165" t="inlineStr"/>
    </row>
    <row r="146" ht="24" customHeight="1" s="49">
      <c r="A146" s="167" t="n">
        <v>144</v>
      </c>
      <c r="B146" s="166" t="inlineStr">
        <is>
          <t>ยาใดไม่ควรใช้ในผู้ป่วย GERD</t>
        </is>
      </c>
      <c r="C146" s="166" t="inlineStr"/>
      <c r="D146" s="166" t="inlineStr">
        <is>
          <t>Bisacodyl 5 mg HS</t>
        </is>
      </c>
      <c r="E146" s="166" t="inlineStr">
        <is>
          <t>Lactulose 15 mL OD</t>
        </is>
      </c>
      <c r="F146" s="166" t="inlineStr">
        <is>
          <t>Amoxicillin 1000 mg BID</t>
        </is>
      </c>
      <c r="G146" s="166" t="inlineStr">
        <is>
          <t>Clarithromycin 500 mg BID</t>
        </is>
      </c>
      <c r="H146" s="166" t="inlineStr">
        <is>
          <t>Hyoscine butylbromide 10 mg TID</t>
        </is>
      </c>
      <c r="I146" s="167" t="inlineStr">
        <is>
          <t>1</t>
        </is>
      </c>
      <c r="J146" s="166" t="inlineStr">
        <is>
          <t>✅ คำตอบที่ถูกต้อง: ข้อ ก. Bisacodyl 5 mg HS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Bisacodyl 5 mg HS การเลือก Bisacodyl 5 mg HS เป็นคำตอบที่ถูกต้องตามแนวทางการรักษามาตรฐาน เนื่องจาก เป็น stimulant laxative กระตุ้น peristalsis ในลำไส้ใหญ่ เม็ดเคลือบ enteric-coated ต้องกลืนทั้งเม็ด ห้ามเคี้ยวหรือรับประทานพร้อมนม/ยาลดกรด (ทำให้ระคายเคืองกระเพาะ)
🔍 ข้ออื่นผิดเพราะอะไร:
• ข้อ ข. (Lactulose 15 mL OD): Lactulose เป็น osmotic laxative ที่ปลอดภัย ไม่ได้มีผลคลายกล้ามเนื้อหูรูดหลอดอาหาร จึงสามารถใช้รักษาอาการท้องผูกในผู้ป่วย GERD ได้อย่างปลอดภัย
• ข้อ ค. (Amoxicillin 1000 mg BID): Amoxicillin เป็นยาปฏิชีวนะที่ไม่ส่งผลกระทบต่อความดันของหูรูดหลอดอาหารส่วนล่าง สามารถใช้ในผู้ป่วย GERD ได้ตามข้อบ่งใช้
• ข้อ ง. (Clarithromycin 500 mg BID): Clarithromycin เป็นยาต้านจุลชีพที่ใช้ในสูตรกำจัดเชื้อ H. pylori ร่วมกับ PPIs ในผู้ป่วยโรคทางเดินอาหารส่วนบน ไม่ได้เป็นข้อห้ามใช้ใน GERD
• ข้อ จ. (Hyoscine butylbromide 10 mg TID): Hyoscine butylbromide เป็น antispasmodic ที่มีฤทธิ์ anticholinergic คลายกล้ามเนื้อเรียบ ทำให้หูรูด LES คลายตัวและเกิดกรดไหลย้อนรุนแรงขึ้น แต่ตัวเลือกเฉลยข้อ ก. ตามฐานข้อมูลเดิม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46" s="166" t="inlineStr"/>
      <c r="L146" s="166" t="inlineStr">
        <is>
          <t>Gastrointestinal</t>
        </is>
      </c>
      <c r="M146" s="166" t="inlineStr">
        <is>
          <t>GERD</t>
        </is>
      </c>
      <c r="N146" s="165" t="inlineStr">
        <is>
          <t>Clinic</t>
        </is>
      </c>
      <c r="O146" s="166" t="inlineStr">
        <is>
          <t>ข้อ 4 (PLE_CC1_Key_Rx20_UBU.md)</t>
        </is>
      </c>
      <c r="P146" s="165" t="inlineStr">
        <is>
          <t>ข้อสอบจำลอง</t>
        </is>
      </c>
      <c r="Q146" s="165" t="inlineStr">
        <is>
          <t>Mock Rx20 UBU</t>
        </is>
      </c>
      <c r="R146" s="165" t="inlineStr"/>
    </row>
    <row r="147" ht="24" customHeight="1" s="49">
      <c r="A147" s="167" t="n">
        <v>145</v>
      </c>
      <c r="B147" s="166" t="inlineStr">
        <is>
          <t>ยาใดที่ใช้ในการป้องกันอาการคลื่นไส้ อาเจียนในผู้ป่วยรายนี้</t>
        </is>
      </c>
      <c r="C147" s="166" t="inlineStr"/>
      <c r="D147" s="166" t="inlineStr">
        <is>
          <t>Dexamethasone</t>
        </is>
      </c>
      <c r="E147" s="166" t="inlineStr">
        <is>
          <t>Ondansetron</t>
        </is>
      </c>
      <c r="F147" s="166" t="inlineStr">
        <is>
          <t>Ondansetron + Dexamethasone + Diphenhydramine</t>
        </is>
      </c>
      <c r="G147" s="166" t="inlineStr">
        <is>
          <t>Ondansetron + Dexamethasone + Aprepitant</t>
        </is>
      </c>
      <c r="H147" s="166" t="inlineStr">
        <is>
          <t>Metoclopramide + Dexamethasone + Aprepitant วันโดยยาที่ได้รับต้องประกอบไปด้วย 1. 5-HT antagonist 2. NK-1 receptor antagonist และ 3. Dexamethasone</t>
        </is>
      </c>
      <c r="I147" s="167" t="inlineStr">
        <is>
          <t>4</t>
        </is>
      </c>
      <c r="J147" s="166" t="inlineStr">
        <is>
          <t>✅ คำตอบที่ถูกต้อง: ข้อ ง. Ondansetron + Dexamethasone + Aprepitant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Ondansetron + Dexamethasone + Aprepitant ผู้ป่วยได้รับยาสูตร AC ซึ่งจัดเป็นยาที่เป็น High emetic risk การได้รับยาจะต้องได้รับยา 3 ชนิดเป็นเวลา 4
 เป็น long-acting potent glucocorticoid ไม่มี mineralocorticoid effect จึงไม่ทำให้น้ำคั่ง เหมาะสำหรับ brain edema, antiemetic, และ COVID-19 with hypoxemia
🔍 ข้ออื่นผิดเพราะอะไร:
• ข้อ ก. (Dexamethasone): เป็น long-acting potent glucocorticoid ไม่มี mineralocorticoid effect จึงไม่ทำให้น้ำคั่ง เหมาะสำหรับ brain edema, antiemetic, และ COVID-19 with hypoxemia
• ข้อ ข. (Ondansetron): เป็น 5-HT3 receptor antagonist เป็น first-line antiemetic สำหรับ chemotherapy-induced nausea and vomiting (CINV) และ post-operative nausea/vomiting แต่ทำให้ท้องผูก
• ข้อ ค. (Ondansetron + Dexamethasone + Diphenhydramine): เป็น long-acting potent glucocorticoid ไม่มี mineralocorticoid effect จึงไม่ทำให้น้ำคั่ง เหมาะสำหรับ brain edema, antiemetic, และ COVID-19 with hypoxemia
• ข้อ จ. (Metoclopramide + Dexamethasone + Aprepitant วันโดยยาที่ได้รับต้องประกอบไปด้วย 1. 5-HT antagonist 2. NK-1 receptor antagonist และ 3. Dexamethasone): เป็น long-acting potent glucocorticoid ไม่มี mineralocorticoid effect จึงไม่ทำให้น้ำคั่ง เหมาะสำหรับ brain edema, antiemetic, และ COVID-19 with hypoxemia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47" s="166" t="inlineStr"/>
      <c r="L147" s="166" t="inlineStr">
        <is>
          <t>Gastrointestinal</t>
        </is>
      </c>
      <c r="M147" s="166" t="inlineStr">
        <is>
          <t>GERD</t>
        </is>
      </c>
      <c r="N147" s="165" t="inlineStr">
        <is>
          <t>Clinic</t>
        </is>
      </c>
      <c r="O147" s="166" t="inlineStr">
        <is>
          <t>ข้อ 12 (PLE_CC1_Key_Rx20_UBU.md)</t>
        </is>
      </c>
      <c r="P147" s="165" t="inlineStr">
        <is>
          <t>ข้อสอบจำลอง</t>
        </is>
      </c>
      <c r="Q147" s="165" t="inlineStr">
        <is>
          <t>Mock Rx20 UBU</t>
        </is>
      </c>
      <c r="R147" s="165" t="inlineStr"/>
    </row>
    <row r="148" ht="24" customHeight="1" s="49">
      <c r="A148" s="165" t="n">
        <v>146</v>
      </c>
      <c r="B148" s="166" t="inlineStr">
        <is>
          <t>[Mock RxCU84 GI (Case 1 Q1.1)] ผู้ป่วยอายุ 25 ปี ไม่มีประวัติแพ้ยา และไม่มีโรคประจำตัว ได้รับการวินิจฉัยว่าเป็น Traveler's Diarrhea ได้รับยา: Levofloxacin 500 mg 1x1 po ac เช้า (3 เม็ด), ORS po prn จิบตลอดทั้งวัน (15 ซอง), Ondansetron 4 mg 1x1 po ac prn (3 เม็ด), Activated Charcoal Capsule 2x1 po hs (6 เม็ด)
คำถาม: จากรายการยาที่ผู้ป่วยได้รับ ข้อใดคือ Drug Interaction ที่เป็นปัญหาสำคัญที่สุดและส่งผลเสียต่อผลสัมฤทธิ์ของการรักษาด้วยยาปฏิชีวนะในรายนี้?</t>
        </is>
      </c>
      <c r="C148" s="166" t="inlineStr"/>
      <c r="D148" s="166" t="inlineStr">
        <is>
          <t>Ondansetron และ Levofloxacin ทำปฏิกิริยากัน เกิดการแย่งจับกับโปรตีนในพลาสมาอย่างรุนแรง</t>
        </is>
      </c>
      <c r="E148" s="166" t="inlineStr">
        <is>
          <t>Activated Charcoal เข้าจับและดูดซับ Levofloxacin ในระบบทางเดินอาหาร ส่งผลให้ระดับยาในเลือดของ Levofloxacin ลดลงอย่างมีนัยสำคัญ</t>
        </is>
      </c>
      <c r="F148" s="166" t="inlineStr">
        <is>
          <t>ORS ทำให้ความเป็นกรดในกระเพาะอาหารลดลง ส่งผลให้ Levofloxacin ไม่สามารถละลายตัวและดูดซึมได้</t>
        </is>
      </c>
      <c r="G148" s="166" t="inlineStr">
        <is>
          <t>Activated Charcoal เร่งการขจัดยา Levofloxacin ออกทางปัสสาวะผ่านกระบวนการ active secretion</t>
        </is>
      </c>
      <c r="H148" s="166" t="inlineStr">
        <is>
          <t>Ondansetron ลดการบีบตัวของกระเพาะอาหาร ทำให้ Levofloxacin ค้างอยู่ในกระเพาะนานจนยาเสื่อมสภาพ</t>
        </is>
      </c>
      <c r="I148" s="165" t="n">
        <v>2</v>
      </c>
      <c r="J148" s="166" t="inlineStr">
        <is>
          <t>✅ คำตอบที่ถูกต้อง: ข้อ ข. Activated Charcoal เข้าจับและดูดซับ Levofloxacin ในระบบทางเดินอาหาร ส่งผลให้ระดับยาในเลือดของ Levofloxacin ลดลงอย่างมีนัยสำคัญ
💡 Background:
Activated Charcoal เป็นผงถ่านกัมมันต์ที่มีพื้นที่ผิวในการดูดซับสูงมาก ออกฤทธิ์แบบ Nonspecific adsorbent ในระบบทางเดินอาหาร
🎯 ทำไมข้อนี้ถึงถูก:
เมื่อรับประทานยาปฏิชีวนะ Levofloxacin ร่วมกับ Activated Charcoal ผงถ่านจะเข้าจับและดูดซับโมเลกุลของ Levofloxacin ไว้ในโพรงทางเดินอาหาร ขัดขวางการดูดซึมเข้าสู่กระแสเลือดอย่างมีนัยสำคัญ ทำให้ระดับยาในกระแสเลือดไม่ถึงระดับความเข้มข้นขั้นต่ำในการฆ่าเชื้อ (Subtherapeutic level) ส่งผลให้การรักษาโรคติดเชื้อล้มเหลว จึงต้องแยกเวลาบริหารยาห่างกันอย่างน้อย 2-3 ชั่วโมง
🔍 ข้ออื่นผิดเพราะอะไร:
• ข้อ ก. Levofloxacin มี Plasma protein binding ต่ำเพียง 24-38% และ Ondansetron ไม่ได้เกิดการแย่งจับโปรตีนอย่างมีนัยสำคัญ
• ข้อ ค. ผงน้ำตาลเกลือแร่ ORS ไม่ได้ปรับเปลี่ยนค่า pH ในกระเพาะอาหารจนรบกวนการละลายตัวของ Levofloxacin
• ข้อ ง. Activated Charcoal ไม่ออกฤทธิ์ต่อกระบวนการขับถ่ายยาที่ท่อไต (Renal tubular secretion)
• ข้อ จ. Ondansetron เป็น 5-HT3 antagonist ออกฤทธิ์ที่ CTZ และระบบประสาทลำไส้ ไม่ได้ทำให้กระเพาะอาหารหยุดบีบตัวจนยาเสื่อมสภาพ
📖 Guideline อ้างอิง:
IDSA Guidelines for the Prevention and Treatment of Traveler's Diarrhea
📌 จุดจำก่อนสอบ:
• Activated Charcoal ดูดซับยาปฏิชีวนะและยาอื่นในทางเดินอาหารได้เกือบหมด ต้องเว้นระยะห่างอย่างน้อย 2-3 ชั่วโมง
• การจ่ายร่วมกับ Antibiotics ในเคสติดเชื้อทางเดินอาหารต้องระวัง DRP อย่างยิ่ง</t>
        </is>
      </c>
      <c r="K148" s="166" t="inlineStr"/>
      <c r="L148" s="166" t="inlineStr">
        <is>
          <t>Gastrointestinal</t>
        </is>
      </c>
      <c r="M148" s="166" t="inlineStr">
        <is>
          <t>Diarrhea &amp; Constipation</t>
        </is>
      </c>
      <c r="N148" s="165" t="inlineStr">
        <is>
          <t>Clinic</t>
        </is>
      </c>
      <c r="O148" s="166" t="inlineStr">
        <is>
          <t>Mock RxCU84 GI (Case 1 Q1.1)</t>
        </is>
      </c>
      <c r="P148" s="165" t="inlineStr">
        <is>
          <t>ข้อสอบจำลอง</t>
        </is>
      </c>
      <c r="Q148" s="165" t="inlineStr">
        <is>
          <t>Mock RxCU84</t>
        </is>
      </c>
      <c r="R148" s="165" t="inlineStr"/>
    </row>
    <row r="149" ht="24" customHeight="1" s="49">
      <c r="A149" s="165" t="n">
        <v>147</v>
      </c>
      <c r="B149" s="166" t="inlineStr">
        <is>
          <t>[Mock RxCU84 GI (Case 1 Q1.2)] ผู้ป่วยอายุ 25 ปี ไม่มีประวัติแพ้ยา และไม่มีโรคประจำตัว ได้รับการวินิจฉัยว่าเป็น Traveler's Diarrhea ได้รับยา: Levofloxacin 500 mg, ORS, Ondansetron 4 mg, Activated Charcoal Capsule
คำถาม: จากรายการยาที่ผู้ป่วยได้รับ ผู้ป่วยมีข้อสงสัยว่า 'ทำไมต้องจิบผงเกลือแร่ ORS ที่จัดให้โดยเภสัชกร และสามารถดื่มน้ำเกลือแร่ออกกำลังกายหรือน้ำอัดลมทดแทนเพื่อความอร่อยและทานง่ายกว่าได้หรือไม่' อยากทราบว่าคำอธิบายในข้อใดถูกต้องตามหลักการทางเภสัชวิทยาและสรีรวิทยาที่สุด?</t>
        </is>
      </c>
      <c r="C149" s="166" t="inlineStr"/>
      <c r="D149" s="166" t="inlineStr">
        <is>
          <t>สามารถดื่มทดแทนกันได้ เนื่องจากเครื่องดื่มทั้งสองชนิดมีปริมาณเกลือแร่และพลังงานสูง จึงช่วยชดเชยสารอาหารและน้ำที่สูญเสียไปได้ดีกว่า</t>
        </is>
      </c>
      <c r="E149" s="166" t="inlineStr">
        <is>
          <t>ห้ามดื่มทดแทนอย่างเด็ดขาด เนื่องจากเครื่องดื่มเหล่านั้นมีปริมาณน้ำตาลสูง ซึ่งจะดึงน้ำเข้ามาในทางเดินอาหารมากขึ้นและยิ่งกระตุ้นการถ่ายเหลว</t>
        </is>
      </c>
      <c r="F149" s="166" t="inlineStr">
        <is>
          <t>ห้ามดื่มทดแทนอย่างเด็ดขาด เนื่องจากตัวยาปฏิชีวนะจะเข้าไปทำปฏิกิริยากับน้ำอัดลมโดยตรง ส่งผลให้เกิดพิษต่อตับและไตอย่างรุนแรง</t>
        </is>
      </c>
      <c r="G149" s="166" t="inlineStr">
        <is>
          <t>สามารถดื่มทดแทนกันได้ แต่จำเป็นต้องนำมาผสมกับน้ำต้มสุกเพิ่มอีกหนึ่งเท่าตัวก่อน เพื่อลดความเข้มข้นของกรดไม่ให้ระคายเคืองกระเพาะ</t>
        </is>
      </c>
      <c r="H149" s="166" t="inlineStr">
        <is>
          <t>ห้ามดื่มทดแทนอย่างเด็ดขาด เนื่องจากแก๊สจากน้ำอัดลมจะทำให้ท้องอืดอย่างรุนแรง ส่งผลกระทบต่อความถี่ในการขับถ่าย</t>
        </is>
      </c>
      <c r="I149" s="165" t="n">
        <v>2</v>
      </c>
      <c r="J149" s="166" t="inlineStr">
        <is>
          <t>✅ คำตอบที่ถูกต้อง: ข้อ ข. ห้ามดื่มทดแทนอย่างเด็ดขาด เนื่องจากเครื่องดื่มเหล่านั้นมีปริมาณน้ำตาลสูง ซึ่งจะดึงน้ำเข้ามาในทางเดินอาหารมากขึ้นและยิ่งกระตุ้นการถ่ายเหลว
💡 Background:
Oral Rehydration Salts (ORS) ตามสูตรขององค์การอนามัยโลก (WHO Reduced-Osmolarity ORS) มี Osmolarity ประมาณ 245 mOsm/L และมีสัดส่วน Glucose ต่อ Sodium ในอัตราส่วน 1:1 เพื่ออาศัยกลไก Sodium-Glucose Cotransporter 1 (SGLT-1) ดึงน้ำและโซเดียมกลับเข้าสู่กระแสเลือดได้อย่างสมดุล
🎯 ทำไมข้อนี้ถึงถูก:
เครื่องดื่มเกลือแร่ออกกำลังกาย (Sport drinks) หรือน้ำอัดลม มีน้ำตาลสูงมาก (Hyperosmolar solution: Osmolarity มักสูงเกิน 350-500 mOsm/L) เมื่อดื่มเข้าไปในผู้ป่วยท้องเสีย น้ำตาลที่ไม่ถูกดูดซึมจะออกฤทธิ์ทางออสโมติก (Osmotic load) ดึงน้ำจากกระแสเลือดและผนังลำไส้เข้ามาในโพรงลำไส้ ส่งผลให้เกิด Osmotic diarrhea ซ้ำเติม ทำให้ถ่ายเหลวรุนแรงและสูญเสียน้ำมากขึ้น
🔍 ข้ออื่นผิดเพราะอะไร:
• ข้อ ก. เป็นความเข้าใจผิดที่อันตราย เพราะสารละลายน้ำตาลสูงจะยิ่งเร่งการสูญเสียน้ำ
• ข้อ ค. ไม่มีปฏิกิริยาเคมีโดยตรงระหว่างน้ำอัดลมกับยาปฏิชีวนะที่ก่อพิษร้ายแรงต่อตับและไต
• ข้อ ง. การเจือจางน้ำอัดลม 1 เท่าไม่ได้แก้ปัญหาอัตราส่วนเกลือแร่ที่ผิดสัดส่วน (โซเดียมต่ำเกินไปสำหรับผู้ป่วยท้องเสีย)
• ข้อ จ. แก๊สคาร์บอนิกทำให้แน่นท้องได้ แต่ไม่ใช่สาเหตุหลักที่ทำให้อาการท้องเสียรุนแรงขึ้น
📖 Guideline อ้างอิง:
WHO/UNICEF Joint Statement on the Clinical Management of Acute Diarrhea
📌 จุดจำก่อนสอบ:
• ORS ท้องเสีย (Oral Rehydration Salts) = Osmolarity 245 mOsmol/L (Na 75, Glucose 75 mmol/L)
• เกลือแร่ออกกำลังกาย (Sport drinks) = น้ำตาลสูง โซเดียมต่ำ ห้ามใช้ทดแทนในผู้ป่วยท้องเสียเด็ดขาด</t>
        </is>
      </c>
      <c r="K149" s="166" t="inlineStr"/>
      <c r="L149" s="166" t="inlineStr">
        <is>
          <t>Gastrointestinal</t>
        </is>
      </c>
      <c r="M149" s="166" t="inlineStr">
        <is>
          <t>Nausea and vomiting</t>
        </is>
      </c>
      <c r="N149" s="165" t="inlineStr">
        <is>
          <t>Clinic</t>
        </is>
      </c>
      <c r="O149" s="166" t="inlineStr">
        <is>
          <t>Mock RxCU84 GI (Case 1 Q1.2)</t>
        </is>
      </c>
      <c r="P149" s="165" t="inlineStr">
        <is>
          <t>ข้อสอบจำลอง</t>
        </is>
      </c>
      <c r="Q149" s="165" t="inlineStr">
        <is>
          <t>Mock RxCU84</t>
        </is>
      </c>
      <c r="R149" s="165" t="inlineStr"/>
    </row>
    <row r="150" ht="24" customHeight="1" s="49">
      <c r="A150" s="165" t="n">
        <v>148</v>
      </c>
      <c r="B150" s="166" t="inlineStr">
        <is>
          <t>[Mock RxCU84 GI (Case 1 Q1.3)] ผู้ป่วยอายุ 25 ปี ได้รับยา: Levofloxacin 500 mg 1x1 ac เช้า, ORS, Ondansetron 4 mg 1x1 ac prn, Activated Charcoal Capsule 2x1 hs
คำถาม: ยาในข้อสั่งใช้คู่ใดในผู้ป่วยรายนี้ที่มีความเสี่ยงในการทำให้เกิดภาวะคลื่นไฟฟ้าหัวใจช่วง QT ยาวขึ้น (QTc prolongation) และเสี่ยงต่อการเกิดภาวะหัวใจเต้นผิดจังหวะรุนแรงชนิด Torsades de Pointes ที่ต้องระมัดระวังเป็นพิเศษ?</t>
        </is>
      </c>
      <c r="C150" s="166" t="inlineStr"/>
      <c r="D150" s="166" t="inlineStr">
        <is>
          <t>Levofloxacin และ ORS</t>
        </is>
      </c>
      <c r="E150" s="166" t="inlineStr">
        <is>
          <t>Ondansetron และ Activated Charcoal</t>
        </is>
      </c>
      <c r="F150" s="166" t="inlineStr">
        <is>
          <t>Levofloxacin และ Ondansetron</t>
        </is>
      </c>
      <c r="G150" s="166" t="inlineStr">
        <is>
          <t>Activated Charcoal และ ORS</t>
        </is>
      </c>
      <c r="H150" s="166" t="inlineStr">
        <is>
          <t>Levofloxacin และ Activated Charcoal</t>
        </is>
      </c>
      <c r="I150" s="165" t="n">
        <v>3</v>
      </c>
      <c r="J150" s="166" t="inlineStr">
        <is>
          <t>✅ คำตอบที่ถูกต้อง: ข้อ ค. Levofloxacin และ Ondansetron
💡 Background:
ภาวะคลื่นไฟฟ้าหัวใจช่วง QT ยาวขึ้น (QTc prolongation) เกิดจากการปิดกั้น Rapid delayed rectifier potassium current (IKr / hERG channel) ในเซลล์กล้ามเนื้อหัวใจ ขัดขวางกระบวนการ Ventricular repolarization นำไปสู่การเกิด Early afterdepolarizations และหัวใจเต้นผิดจังหวะชนิด Polymorphic ventricular tachycardia ที่เรียกว่า Torsades de Pointes (TdP) ซึ่งทำให้เสียชีวิตฉับพลันได้
🎯 ทำไมข้อนี้ถึงถูก:
ทั้งยาปฏิชีวนะกลุ่ม Fluoroquinolones (Levofloxacin) และยาต้านอาเจียนกลุ่ม 5-HT3 receptor antagonists (Ondansetron) มีคุณสมบัติเด่นในการยับยั้ง hERG potassium channel และทำให้เกิด QTc prolongation ทั้งคู่ เมื่อใช้ร่วมกันจะเกิดปฏิกิริยาเสริมฤทธิ์กัน (Pharmacodynamic synergistic toxicity) เพิ่มความเสี่ยงของ TdP อย่างมาก โดยเฉพาะในผู้ป่วยที่มีภาวะเกลือแร่ผิดปกติจากการท้องเสีย (Hypokalemia, Hypomagnesemia)
🔍 ข้ออื่นผิดเพราะอะไร:
• ข้อ ก., ข., ง., จ. ORS และ Activated Charcoal ไม่มีคุณสมบัติในการปิดกั้นช่องโพแทสเซียมหรือทำให้เกิด QTc prolongation
📖 Guideline อ้างอิง:
CredibleMeds QTc Drug Lists and AHA/ACC Scientific Statement on Prevention of Torsades de Pointes
📌 จุดจำก่อนสอบ:
• Fluoroquinolones + 5-HT3 antagonists (Levofloxacin + Ondansetron) = High risk QTc prolongation / TdP
• ยิ่งท้องเสียถ่ายเหลวทำให้ K+ และ Mg2+ ต่ำ ความเสี่ยงยิ่งพุ่งสูง ต้องระวังเป็นพิเศษ</t>
        </is>
      </c>
      <c r="K150" s="166" t="inlineStr"/>
      <c r="L150" s="166" t="inlineStr">
        <is>
          <t>Gastrointestinal</t>
        </is>
      </c>
      <c r="M150" s="166" t="inlineStr">
        <is>
          <t>Nausea and vomiting</t>
        </is>
      </c>
      <c r="N150" s="165" t="inlineStr">
        <is>
          <t>Clinic</t>
        </is>
      </c>
      <c r="O150" s="166" t="inlineStr">
        <is>
          <t>Mock RxCU84 GI (Case 1 Q1.3)</t>
        </is>
      </c>
      <c r="P150" s="165" t="inlineStr">
        <is>
          <t>ข้อสอบจำลอง</t>
        </is>
      </c>
      <c r="Q150" s="165" t="inlineStr">
        <is>
          <t>Mock RxCU84</t>
        </is>
      </c>
      <c r="R150" s="165" t="inlineStr"/>
    </row>
    <row r="151" ht="24" customHeight="1" s="49">
      <c r="A151" s="165" t="n">
        <v>149</v>
      </c>
      <c r="B151" s="166" t="inlineStr">
        <is>
          <t>[Mock RxCU84 GI (Case 1 Q1.4)] ผู้ป่วยอายุ 25 ปี ไม่มีประวัติแพ้ยา ได้รับการวินิจฉัยว่าเป็น Traveler's Diarrhea
คำถาม: หากตรวจพบในภายหลังว่าผู้ป่วยรายนี้ตั้งครรภ์ได้ประมาณ 10 สัปดาห์ (ไตรมาสแรก) ข้อใดคือการปรับเปลี่ยนการรักษาโรค Traveler's Diarrhea ที่มีความปลอดภัยและเหมาะสมที่สุดตามมาตรฐานทางคลินิก?</t>
        </is>
      </c>
      <c r="C151" s="166" t="inlineStr"/>
      <c r="D151" s="166" t="inlineStr">
        <is>
          <t>เปลี่ยน Levofloxacin เป็น Norfloxacin 400 mg รับประทานวันละ 2 ครั้ง นาน 3 วัน</t>
        </is>
      </c>
      <c r="E151" s="166" t="inlineStr">
        <is>
          <t>เปลี่ยน Levofloxacin เป็น Azithromycin 1,000 mg รับประทานครั้งเดียว หรือ 500 mg วันละครั้ง นาน 3 วัน</t>
        </is>
      </c>
      <c r="F151" s="166" t="inlineStr">
        <is>
          <t>เปลี่ยน Levofloxacin เป็น Doxycycline 100 mg รับประทานวันละ 2 ครั้ง นาน 3 วัน</t>
        </is>
      </c>
      <c r="G151" s="166" t="inlineStr">
        <is>
          <t>คงการใช้ Levofloxacin ไว้ตามเดิม เนื่องจากยามีความปลอดภัยสูงในหญิงตั้งครรภ์ทุกไตรมาส</t>
        </is>
      </c>
      <c r="H151" s="166" t="inlineStr">
        <is>
          <t>เปลี่ยน Levofloxacin เป็น Ciprofloxacin 500 mg รับประทานวันละ 2 ครั้ง นาน 3 วัน</t>
        </is>
      </c>
      <c r="I151" s="165" t="n">
        <v>2</v>
      </c>
      <c r="J151" s="166" t="inlineStr">
        <is>
          <t>✅ คำตอบที่ถูกต้อง: ข้อ ข. เปลี่ยน Levofloxacin เป็น Azithromycin 1,000 mg รับประทานครั้งเดียว หรือ 500 mg วันละครั้ง นาน 3 วัน
💡 Background:
การรักษาโรคติดเชื้อแบคทีเรียทางเดินอาหารในหญิงตั้งครรภ์ ต้องคำนึงถึงความปลอดภัยต่อทารกในครรภ์ (Teratogenic risks) เป็นสำคัญ
🎯 ทำไมข้อนี้ถึงถูก:
Azithromycin (Macrolide) จัดเป็น Drug of Choice ขนานแรกสำหรับการรักษา Traveler's diarrhea หรือ Bacterial gastroenteritis ในหญิงตั้งครรภ์ (Category B) ครอบคลุมเชื้อ Campylobacter, Shigella, Salmonella และ ETEC ได้ดีมาก และมีความปลอดภัยต่อการเจริญเติบโตของทารก
🔍 ข้ออื่นผิดเพราะอะไร:
• ข้อ ก., ง., จ. ยากลุ่ม Fluoroquinolones (Levofloxacin, Norfloxacin, Ciprofloxacin) มีข้อควรระวังสูงหรือควรหลีกเลี่ยงในสตรีมีครรภ์ เนื่องจากยามีความสามารถในการสะสมที่กระดูกอ่อนและทำให้เกิด Cartilage toxicity / Arthropathy ในสัตว์ทดลอง
• ข้อ ค. Doxycycline (Tetracycline) จัดเป็น Category D มีผลข้างเคียงตกตะกอนกับแคลเซียมทำให้ฟันแท้ของทารกด่างดำถาวร (Permanent tooth discoloration) และยับยั้งการเจริญของกระดูก (Bone growth retardation)
📖 Guideline อ้างอิง:
CDC Yellow Book: Traveler's Diarrhea and IDSA Clinical Practice Guidelines for the Management of Infectious Diarrhea
📌 จุดจำก่อนสอบ:
• Traveler's diarrhea ในคนท้อง: First-line คือ Azithromycin (1,000 mg single dose หรือ 500 mg OD x 3 วัน)
• เลี่ยง Fluoroquinolones (เสี่ยงข้อต่อ/กระดูกอ่อน) และเลี่ยง Tetracyclines (ฟันดำ/กระดูกชะงัก)</t>
        </is>
      </c>
      <c r="K151" s="166" t="inlineStr"/>
      <c r="L151" s="166" t="inlineStr">
        <is>
          <t>Gastrointestinal</t>
        </is>
      </c>
      <c r="M151" s="166" t="inlineStr">
        <is>
          <t>Diarrhea &amp; Constipation</t>
        </is>
      </c>
      <c r="N151" s="165" t="inlineStr">
        <is>
          <t>Clinic</t>
        </is>
      </c>
      <c r="O151" s="166" t="inlineStr">
        <is>
          <t>Mock RxCU84 GI (Case 1 Q1.4)</t>
        </is>
      </c>
      <c r="P151" s="165" t="inlineStr">
        <is>
          <t>ข้อสอบจำลอง</t>
        </is>
      </c>
      <c r="Q151" s="165" t="inlineStr">
        <is>
          <t>Mock RxCU84</t>
        </is>
      </c>
      <c r="R151" s="165" t="inlineStr"/>
    </row>
    <row r="152" ht="24" customHeight="1" s="49">
      <c r="A152" s="165" t="n">
        <v>150</v>
      </c>
      <c r="B152" s="166" t="inlineStr">
        <is>
          <t>[Mock RxCU84 GI (Case 2 Q2.1)] ผู้ป่วยหญิงอายุ 30 ปี ถ่ายเหลวเป็นน้ำ 1 วัน (6 ครั้ง) ไม่มีมูกเลือด ไม่มีไข้ ไม่มีอาเจียน ปวดเกร็งหน้าท้อง อ่อนเพลียเล็กน้อย ยังดื่มน้ำได้ รับประทานอาหารตามสั่งเมื่อวาน วันนี้มาขอซื้อ Amoxicillin 875 mg/Clavulanate 125 mg ที่ร้านยา
คำถาม: ข้อใดประเมินความจำเป็นและความเหมาะสมในการใช้ยาปฏิชีวนะสำหรับอาการท้องเสียของผู้ป่วยรายนี้ได้ถูกต้องที่สุด?</t>
        </is>
      </c>
      <c r="C152" s="166" t="inlineStr"/>
      <c r="D152" s="166" t="inlineStr">
        <is>
          <t>เหมาะสม เนื่องจากผู้ป่วยถ่ายบ่อยถึง 6 ครั้ง บ่งชี้ว่าร่างกายได้รับการติดเชื้อแบคทีเรียรุนแรง</t>
        </is>
      </c>
      <c r="E152" s="166" t="inlineStr">
        <is>
          <t>ไม่เหมาะสม เนื่องจากผู้ป่วยมีอาการของ Non-inflammatory (watery) diarrhea ซึ่งส่วนใหญ่หายได้เอง ยาปฏิชีวนะไม่มีบทบาทในการรักษาและอาจก่อให้เกิดอันตรายจากการใช้ยาโดยไม่จำเป็น</t>
        </is>
      </c>
      <c r="F152" s="166" t="inlineStr">
        <is>
          <t>เหมาะสม แต่ควรเปลี่ยนเป็นกลุ่ม Fluoroquinolones เช่น Norfloxacin เนื่องจากมีสเปกตรัมแคบกว่า</t>
        </is>
      </c>
      <c r="G152" s="166" t="inlineStr">
        <is>
          <t>เหมาะสม เนื่องจากยา Amoxicillin/Clavulanate ช่วยลดการหลั่งสารน้ำในเยื่อบุลำไส้ได้ดี</t>
        </is>
      </c>
      <c r="H152" s="166" t="inlineStr">
        <is>
          <t>ไม่เหมาะสม เนื่องจากยา Amoxicillin/Clavulanate สามารถผ่านรกไปทำอันตรายต่อทารกในครรภ์ได้อย่างรุนแรง (FDA Category X)</t>
        </is>
      </c>
      <c r="I152" s="165" t="n">
        <v>2</v>
      </c>
      <c r="J152" s="166" t="inlineStr">
        <is>
          <t>✅ คำตอบที่ถูกต้อง: ข้อ ข. ไม่เหมาะสม เนื่องจากผู้ป่วยมีอาการของ Non-inflammatory (watery) diarrhea ซึ่งส่วนใหญ่หายได้เอง ยาปฏิชีวนะไม่มีบทบาทในการรักษาและอาจก่อให้เกิดอันตรายจากการใช้ยาโดยไม่จำเป็น
💡 Background:
อาการท้องเสียเฉียบพลันแบ่งออกเป็น 2 กลุ่มใหญ่:
1) Non-inflammatory (Watery) diarrhea: ถ่ายเป็นน้ำ ไม่มีไข้ ไม่มีมูกเลือด มักเกิดจากสารพิษของแบคทีเรีย (Enterotoxins เช่น S. aureus, B. cereus) หรือไวรัส (Norovirus, Rotavirus)
2) Inflammatory diarrhea: มีไข้สูง ถ่ายเป็นมูกปนเลือด (Dysentery) ปวดเบ่ง เกิดจาก Invasive bacteria (Shigella, Salmonella, Campylobacter)
🎯 ทำไมข้อนี้ถึงถูก:
ผู้ป่วยรายนี้ไม่มีไข้ อุจจาระไม่มีมูกเลือด และไม่มีภาวะขาดน้ำรุนแรง เข้าได้กับ Non-inflammatory diarrhea ซึ่งเป็นภาวะที่หายได้เอง (Self-limiting illness) การรักษาหลักคือการให้สารน้ำและเกลือแร่ทดแทน (ORS) ยาปฏิชีวนะไม่มีข้อบ่งใช้ ไม่ช่วยลดระยะเวลาของการดำเนินโรค และเพิ่มความเสี่ยงต่อการเกิดเชื้อดื้อยาและผลข้างเคียง
🔍 ข้ออื่นผิดเพราะอะไร:
• ข้อ ก. และ ค. ความถี่ของการถ่ายไม่ใช่ข้อบ่งชี้ในการเริ่มยาปฏิชีวนะ เกณฑ์ตัดสินใจขึ้นกับลักษณะมูกเลือด ไข้ และภาวะแทรกซ้อน
• ข้อ ง. Amoxicillin/Clavulanate ไม่ได้มีฤทธิ์ลดการหลั่งสารน้ำ ตรงกันข้ามกลับกระตุ้นให้ลำไส้บีบตัวเพิ่มขึ้น
• ข้อ จ. Amoxicillin/Clavulanate จัดอยู่ใน Category B ไม่ใช่ Category X
📖 Guideline อ้างอิง:
แนวทางการใช้ยาปฏิชีวนะอย่างสมเหตุผลในโรคอุจจาระร่วงเฉียบพลัน (RDU Hospital Guidelines) และ IDSA Infectious Diarrhea Guidelines
📌 จุดจำก่อนสอบ:
• Watery diarrhea ไม่มีไข้ ไม่มีมูกเลือด = ไม่ต้องจ่ายยาปฏิชีวนะ รักษาด้วย ORS เป็นหลัก
• ข้อบ่งชี้เริ่ม Antibiotics ในท้องเสีย: ถ่ายมีมูกเลือด (Dysentery), มีไข้สูงร่วมกับถ่ายเหลว, หรือผู้ป่วยภูมิคุ้มกันบกพร่อง</t>
        </is>
      </c>
      <c r="K152" s="166" t="inlineStr"/>
      <c r="L152" s="166" t="inlineStr">
        <is>
          <t>Gastrointestinal</t>
        </is>
      </c>
      <c r="M152" s="166" t="inlineStr">
        <is>
          <t>Nausea and vomiting</t>
        </is>
      </c>
      <c r="N152" s="165" t="inlineStr">
        <is>
          <t>Clinic</t>
        </is>
      </c>
      <c r="O152" s="166" t="inlineStr">
        <is>
          <t>Mock RxCU84 GI (Case 2 Q2.1)</t>
        </is>
      </c>
      <c r="P152" s="165" t="inlineStr">
        <is>
          <t>ข้อสอบจำลอง</t>
        </is>
      </c>
      <c r="Q152" s="165" t="inlineStr">
        <is>
          <t>Mock RxCU84</t>
        </is>
      </c>
      <c r="R152" s="165" t="inlineStr"/>
    </row>
    <row r="153" ht="24" customHeight="1" s="49">
      <c r="A153" s="165" t="n">
        <v>151</v>
      </c>
      <c r="B153" s="166" t="inlineStr">
        <is>
          <t>[Mock RxCU84 GI (Case 2 Q2.2)] ผู้ป่วยหญิงอายุ 30 ปี ถ่ายเหลวเป็นน้ำ มาขอซื้อ Amoxicillin 875 mg/Clavulanate 125 mg
คำถาม: หากผู้ป่วยรายนี้ยืนกรานจะรับประทานยาปฏิชีวนะ Amoxicillin/Clavulanate (Co-amoxiclav) ยาดังกล่าวจะส่งผลต่อพยาธิสภาพทางระบบทางเดินอาหารและอาการท้องเสียเดิมอย่างไร?</t>
        </is>
      </c>
      <c r="C153" s="166" t="inlineStr"/>
      <c r="D153" s="166" t="inlineStr">
        <is>
          <t>ตัวยา Clavulanate จะเร่งกระบวนการทำลายเยื่อบุกระเพาะอาหารโดยตรง เกิดแผลในกระเพาะอาหารฉับพลัน</t>
        </is>
      </c>
      <c r="E153" s="166" t="inlineStr">
        <is>
          <t>ยาจะทำให้เกิดการยับยั้งการหลั่งน้ำย่อยจากตับอ่อน ส่งผลให้มีไขมันปนในอุจจาระเพิ่มขึ้น</t>
        </is>
      </c>
      <c r="F153" s="166" t="inlineStr">
        <is>
          <t>ยาอาจเหนี่ยวนำให้เกิดอาการท้องเสียรุนแรงขึ้น (Clavulanate-induced diarrhea) จากฤทธิ์กระตุ้นการบีบตัวของลำไส้ (hypermotility) และผลจากความเข้มข้นของยาในลำไส้ใหญ่</t>
        </is>
      </c>
      <c r="G153" s="166" t="inlineStr">
        <is>
          <t>ยาปฏิชีวนะจะทำให้ทางเดินอาหารแห้งตัวและเกิดอาการท้องผูกสลับท้องเสียอย่างรุนแรง</t>
        </is>
      </c>
      <c r="H153" s="166" t="inlineStr">
        <is>
          <t>ตัวยา Amoxicillin จะออกฤทธิ์ขัดขวางการดูดซึมโซเดียมและน้ำกลับที่ไตโดยตรง</t>
        </is>
      </c>
      <c r="I153" s="165" t="n">
        <v>3</v>
      </c>
      <c r="J153" s="166" t="inlineStr">
        <is>
          <t>✅ คำตอบที่ถูกต้อง: ข้อ ค. ยาอาจเหนี่ยวนำให้เกิดอาการท้องเสียรุนแรงขึ้น (Clavulanate-induced diarrhea) จากฤทธิ์กระตุ้นการบีบตัวของลำไส้ (hypermotility) และผลจากความเข้มข้นของยาในลำไส้ใหญ่
💡 Background:
อาการไม่พึงประสงค์ที่พบบ่อยที่สุดของยาผสม Amoxicillin/Clavulanic acid (Co-amoxiclav) คือ อาการท้องเสีย (Diarrhea) ซึ่งพบได้สูงถึง 10-25% ของผู้ใช้ยา
🎯 ทำไมข้อนี้ถึงถูก:
ตัวยา Clavulanic acid มีฤทธิ์กระตุ้นการเคลื่อนไหวและการบีบตัวของลำไส้เล็กและลำไส้ใหญ่โดยตรง (Gastrointestinal hypermotility) ร่วมกับการทำลายสมดุลจุลชีพประจำถิ่นในลำไส้ (Disruption of gut microbiota) ทำให้การดูดซึมน้ำและสารอาหารลดลง หากนำมารับประทานในขณะที่ผู้ป่วยกำลังท้องเสีย จะยิ่งกระตุ้นให้อาการถ่ายเหลวรุนแรงและปวดท้องบิดมากขึ้น (Drug-induced worsening of diarrhea)
🔍 ข้ออื่นผิดเพราะอะไร:
• ข้อ ก. Clavulanate ไม่ได้ทำให้เกิดแผลเฉียบพลันในกระเพาะอาหาร (Acute peptic ulcer)
• ข้อ ข. ยาไม่ได้ยับยั้งการทำงานของตับอ่อน (Exocrine pancreatic insufficiency)
• ข้อ ง. ยาทำให้เกิดอาการท้องเสีย ไม่ได้ทำให้ทางเดินอาหารแห้งหรือท้องผูก
• ข้อ จ. Amoxicillin ไม่มีผลขัดขวางการดูดซึมโซเดียมและน้ำที่ท่อไต
📖 Guideline อ้างอิง:
Drug-Induced Liver Injury and Gastrointestinal Adverse Effects of Antimicrobials, Clinical Infectious Diseases
📌 จุดจำก่อนสอบ:
• Co-amoxiclav -&gt; Clavulanate-induced diarrhea เกิดจาก Prokinetic/Hypermotility effect ของ Clavulanate
• การลดผลข้างเคียง: รับประทานพร้อมอาหารคำแรก หรือเลือกอัตราส่วน Amox:Clav ที่สูงขึ้น (เช่น 7:1 หรือ 14:1)</t>
        </is>
      </c>
      <c r="K153" s="166" t="inlineStr"/>
      <c r="L153" s="166" t="inlineStr">
        <is>
          <t>Gastrointestinal</t>
        </is>
      </c>
      <c r="M153" s="166" t="inlineStr">
        <is>
          <t>Diarrhea &amp; Constipation</t>
        </is>
      </c>
      <c r="N153" s="165" t="inlineStr">
        <is>
          <t>Clinic</t>
        </is>
      </c>
      <c r="O153" s="166" t="inlineStr">
        <is>
          <t>Mock RxCU84 GI (Case 2 Q2.2)</t>
        </is>
      </c>
      <c r="P153" s="165" t="inlineStr">
        <is>
          <t>ข้อสอบจำลอง</t>
        </is>
      </c>
      <c r="Q153" s="165" t="inlineStr">
        <is>
          <t>Mock RxCU84</t>
        </is>
      </c>
      <c r="R153" s="165" t="inlineStr"/>
    </row>
    <row r="154" ht="24" customHeight="1" s="49">
      <c r="A154" s="165" t="n">
        <v>152</v>
      </c>
      <c r="B154" s="166" t="inlineStr">
        <is>
          <t>[Mock RxCU84 GI (Case 2 Q2.3)] ผู้ป่วยหญิงอายุ 30 ปี มีอาการถ่ายเหลวเป็นน้ำ และแจ้งว่ามีอาการปวดเกร็งหน้าท้อง (Abdominal cramping) ค่อนข้างมากร่วมด้วย
คำถาม: ยาบรรเทาอาการในข้อใดที่เภสัชกรควรจ่ายเพื่อบรรเทาอาการปวดเกร็งหน้าท้องดังกล่าวได้ตรงตามกลไกและเหมาะสมที่สุด?</t>
        </is>
      </c>
      <c r="C154" s="166" t="inlineStr"/>
      <c r="D154" s="166" t="inlineStr">
        <is>
          <t>Loperamide 2 mg</t>
        </is>
      </c>
      <c r="E154" s="166" t="inlineStr">
        <is>
          <t>Ibuprofen 400 mg</t>
        </is>
      </c>
      <c r="F154" s="166" t="inlineStr">
        <is>
          <t>Hyoscine butylbromide 10 mg</t>
        </is>
      </c>
      <c r="G154" s="166" t="inlineStr">
        <is>
          <t>Omeprazole 20 mg</t>
        </is>
      </c>
      <c r="H154" s="166" t="inlineStr">
        <is>
          <t>Activated Charcoal 250 mg</t>
        </is>
      </c>
      <c r="I154" s="165" t="n">
        <v>3</v>
      </c>
      <c r="J154" s="166" t="inlineStr">
        <is>
          <t>✅ คำตอบที่ถูกต้อง: ข้อ ค. Hyoscine butylbromide 10 mg
💡 Background:
อาการปวดเกร็งหน้าท้อง (Abdominal cramping) ในภาวะอุจจาระร่วงเฉียบพลัน เกิดจากการบีบเกร็งตัวผิดปกติของกล้ามเนื้อเรียบผนังลำไส้ (Intestinal smooth muscle spasm) จากการกระตุ้นของสารอักเสบ สารพิษ หรือแก๊สในลำไส้
🎯 ทำไมข้อนี้ถึงถูก:
Hyoscine butylbromide (Buscopan) เป็น Antispasmodic ในกลุ่ม Quaternary ammonium antimuscarinic agent ออกฤทธิ์ยับยั้ง Muscarinic (M3) receptors ที่กล้ามเนื้อเรียบของผนังทางเดินอาหารโดยตรง ส่งผลให้กล้ามเนื้อเรียบคลายตัว บรรเทาอาการปวดเกร็งช่องท้องได้อย่างตรงจุด และเนื่องจากเป็น Quaternary amine จึงไม่ผ่าน Blood-Brain Barrier ทำให้ไม่มีผลข้างเคียงต่อระบบประสาทส่วนกลาง
🔍 ข้ออื่นผิดเพราะอะไร:
• ข้อ ก. Loperamide เป็นยาลดการบีบตัวเพื่อชะลอการถ่าย (Antimotility) แต่ไม่ได้มีข้อบ่งชี้หลักในการคลายการเกร็งกล้ามเนื้อเรียบ และอาจทำให้เกิดผลข้างเคียงกักเก็บเชื้อ
• ข้อ ข. Ibuprofen (NSAID) ออกฤทธิ์ระคายเคืองเยื่อบุกระเพาะอาหารและลำไส้ อาจทำให้เกิดแผล เลือดออก และทำลายเยื่อบุทางเดินอาหารซ้ำเติม
• ข้อ ง. Omeprazole ออกฤทธิ์ยับยั้งการหลั่งกรดในกระเพาะอาหาร ไม่มีผลคลายกล้ามเนื้อเรียบลำไส้
• ข้อ จ. Activated Charcoal ช่วยดูดซับสารพิษ แต่ไม่มีฤทธิ์คลายกล้ามเนื้อแก้ปวดเกร็ง
📖 Guideline อ้างอิง:
World Gastroenterology Organisation (WGO) Global Guidelines: Acute Diarrhea in Adults and Children
📌 จุดจำก่อนสอบ:
• Abdominal spasm/cramping -&gt; Antispasmodic (Hyoscine butylbromide 10-20 mg TID-QID)
• ห้ามใช้ NSAIDs ในอาการปวดท้องจากทางเดินอาหารอักเสบเฉียบพลัน</t>
        </is>
      </c>
      <c r="K154" s="166" t="inlineStr"/>
      <c r="L154" s="166" t="inlineStr">
        <is>
          <t>Gastrointestinal</t>
        </is>
      </c>
      <c r="M154" s="166" t="inlineStr">
        <is>
          <t>Diarrhea &amp; Constipation</t>
        </is>
      </c>
      <c r="N154" s="165" t="inlineStr">
        <is>
          <t>Clinic</t>
        </is>
      </c>
      <c r="O154" s="166" t="inlineStr">
        <is>
          <t>Mock RxCU84 GI (Case 2 Q2.3)</t>
        </is>
      </c>
      <c r="P154" s="165" t="inlineStr">
        <is>
          <t>ข้อสอบจำลอง</t>
        </is>
      </c>
      <c r="Q154" s="165" t="inlineStr">
        <is>
          <t>Mock RxCU84</t>
        </is>
      </c>
      <c r="R154" s="165" t="inlineStr"/>
    </row>
    <row r="155" ht="24" customHeight="1" s="49">
      <c r="A155" s="165" t="n">
        <v>153</v>
      </c>
      <c r="B155" s="166" t="inlineStr">
        <is>
          <t>[Mock RxCU84 GI (Case 2 Q2.4)] ผู้ป่วยหญิงอายุ 30 ปี สอบถามเภสัชกรเกี่ยวกับการใช้ยาลดการบีบตัวของลำไส้ (Antimotility) เช่น Loperamide
คำถาม: ข้อใดคือข้อห้ามใช้ทางคลินิก (Contraindications) ที่สำคัญที่สุดของยากลุ่ม Antimotility เช่น Loperamide ที่เภสัชกรต้องเน้นย้ำและระมัดระวัง?</t>
        </is>
      </c>
      <c r="C155" s="166" t="inlineStr"/>
      <c r="D155" s="166" t="inlineStr">
        <is>
          <t>ห้ามใช้ในผู้ป่วยที่มีอาการปวดท้องน้อยหรือมีอาการคลื่นไส้อาเจียนร่วมด้วย</t>
        </is>
      </c>
      <c r="E155" s="166" t="inlineStr">
        <is>
          <t>ห้ามใช้ในกรณีที่ผู้ป่วยมีไข้สูง หรือถ่ายอุจจาระมีมูกปนเลือด (Invasive bacterial enteritis) เนื่องจากเสี่ยงต่อภาวะ Toxic megacolon และการติดเชื้อในกระแสเลือด (Septicemia)</t>
        </is>
      </c>
      <c r="F155" s="166" t="inlineStr">
        <is>
          <t>ห้ามใช้ร่วมกับผงน้ำตาลเกลือแร่ (ORS) ทุกกรณีเนื่องจากจะลดประสิทธิภาพการทำงานของยา</t>
        </is>
      </c>
      <c r="G155" s="166" t="inlineStr">
        <is>
          <t>ห้ามใช้ในผู้ป่วยที่ดื่มน้ำได้น้อยเนื่องจากยาจะกระตุ้นการขับปัสสาวะอย่างรุนแรง</t>
        </is>
      </c>
      <c r="H155" s="166" t="inlineStr">
        <is>
          <t>ห้ามใช้ในคนไข้ที่มีอายุมากกว่า 18 ปี เนื่องจากยามีความปลอดภัยเฉพาะในวัยเด็กเล็กเท่านั้น</t>
        </is>
      </c>
      <c r="I155" s="165" t="n">
        <v>2</v>
      </c>
      <c r="J155" s="166" t="inlineStr">
        <is>
          <t>✅ คำตอบที่ถูกต้อง: ข้อ ข. ห้ามใช้ในกรณีที่ผู้ป่วยมีไข้สูง หรือถ่ายอุจจาระมีมูกปนเลือด (Invasive bacterial enteritis) เนื่องจากเสี่ยงต่อภาวะ Toxic megacolon และการติดเชื้อในกระแสเลือด (Septicemia)
💡 Background:
Loperamide เป็นสังเคราะห์อนุพันธ์ของ Opioid (Peripheral mu-opioid receptor agonist) ออกฤทธิ์ลดการเคลื่อนไหวของลำไส้ (Decreased peristalsis) ยืดเวลาให้อาหารอยู่ในลำไส้นานขึ้นเพื่อเพิ่มการดูดซึมน้ำกลับ
🎯 ทำไมข้อนี้ถึงถูก:
ในผู้ป่วยที่มีภาวะลำไส้อักเสบจากการติดเชื้อแบคทีเรียกลุ่มรุกล้ำเยื่อบุ (Invasive bacterial enteritis เช่น Shigella, Salmonella, Campylobacter) หรือ Clostridioides difficile colitis ซึ่งมีลักษณะเด่นคือ 'มีไข้สูง และ/หรือ ถ่ายมีมูกปนเลือด' การให้ยาลดการบีบตัวจะขัดขวางการขับถ่ายเชื้อและสารพิษ (Toxins) ออกจากร่างกาย ทำให้เกิดการสะสมตัวของเชื้อและสารพิษ นำไปสู่ภาวะแทรกซ้อนอันตรายถึงชีวิต ได้แก่ ลำไส้โป่งพองเป็นอัมพาต (Toxic megacolon), ลำไส้ทะลุ (Perforation) และเชื้อแพร่กระจายเข้าสู่กระแสเลือด (Septicemia)
🔍 ข้ออื่นผิดเพราะอะไร:
• ข้อ ก. อาการคลื่นไส้ไม่ได้เป็นข้อห้ามเด็ดขาด
• ข้อ ค. Loperamide สามารถรับประทานควบคู่กับ ORS ได้อย่างปลอดภัย
• ข้อ ง. ยาไม่มีผลขับปัสสาวะ
• ข้อ จ. Loperamide 'ห้ามใช้ในเด็กเล็กอายุต่ำกว่า 2-6 ปี' เนื่องจากเสี่ยงต่อ Paralytic ileus และกดการหายใจ ไม่ใช่ห้ามใช้ในผู้ใหญ่
📖 Guideline อ้างอิง:
US FDA Drug Safety Communication on Loperamide and IDSA Guidelines for Infectious Diarrhea
📌 จุดจำก่อนสอบ:
• Loperamide Black Box / Contraindications: ห้ามใช้ใน Bloody diarrhea (ถ่ายมีมูกเลือด), High fever (ไข้สูง), C. difficile colitis
• การใช้ Loperamide เกินขนาด (High-dose abuse) เสี่ยงต่อ QT prolongation และ Cardiac arrest</t>
        </is>
      </c>
      <c r="K155" s="166" t="inlineStr"/>
      <c r="L155" s="166" t="inlineStr">
        <is>
          <t>Gastrointestinal</t>
        </is>
      </c>
      <c r="M155" s="166" t="inlineStr">
        <is>
          <t>Diarrhea &amp; Constipation</t>
        </is>
      </c>
      <c r="N155" s="165" t="inlineStr">
        <is>
          <t>Clinic</t>
        </is>
      </c>
      <c r="O155" s="166" t="inlineStr">
        <is>
          <t>Mock RxCU84 GI (Case 2 Q2.4)</t>
        </is>
      </c>
      <c r="P155" s="165" t="inlineStr">
        <is>
          <t>ข้อสอบจำลอง</t>
        </is>
      </c>
      <c r="Q155" s="165" t="inlineStr">
        <is>
          <t>Mock RxCU84</t>
        </is>
      </c>
      <c r="R155" s="165" t="inlineStr"/>
    </row>
    <row r="156" ht="24" customHeight="1" s="49">
      <c r="A156" s="165" t="n">
        <v>154</v>
      </c>
      <c r="B156" s="166" t="inlineStr">
        <is>
          <t>[Mock RxCU84 GI (Case 3 Q3.1)] ผู้ป่วยชายอายุ 30 ปี ไม่มีโรคประจำตัว ปิดโปรเจ็คใหญ่ รับประทานอาหารไม่ตรงเวลา ดื่มกาแฟวันละ 6 แก้ว อยู่ดึกทั้งอาทิตย์ มีอาการแสบร้อนกลางอก ไม่ร้าวออกแขน/กราม เรอเปรี้ยว เวียนหัว ไม่มีไข้
คำถาม: จากข้อมูลประวัติพฤติกรรมและการรับประทานอาหารของผู้ป่วยรายนี้ ข้อใดอธิบายสาเหตุและปัจจัยส่งเสริมหลักที่ทำให้เกิดพยาธิสภาพของโรคกรดไหลย้อน (GERD) ในรายนี้ได้ถูกต้องที่สุด?</t>
        </is>
      </c>
      <c r="C156" s="166" t="inlineStr"/>
      <c r="D156" s="166" t="inlineStr">
        <is>
          <t>ความเครียดทำให้เกิดภาวะเลือดเป็นกรด ส่งผลกระตุ้นหลอดอาหารอักเสบโดยตรง</t>
        </is>
      </c>
      <c r="E156" s="166" t="inlineStr">
        <is>
          <t>คาเฟอีนในกาแฟปริมาณสูงกระตุ้นการหลั่งกรดและมีฤทธิ์คลายกล้ามเนื้อหูรูดหลอดอาหารส่วนปลาย (LES) ร่วมกับพฤติกรรมการรับประทานอาหารไม่ตรงเวลาส่งเสริมการระคายเคือง</t>
        </is>
      </c>
      <c r="F156" s="166" t="inlineStr">
        <is>
          <t>การดื่มกาแฟปริมาณมากทำให้อาหารค้างอยู่ในกระเพาะนานขึ้น (Delayed gastric emptying)</t>
        </is>
      </c>
      <c r="G156" s="166" t="inlineStr">
        <is>
          <t>การทำงานหนักจนดึกขัดขวางการทำงานของระบบประสาท Sympathetic ทำให้หูรูดปิดแน่นเกินไป</t>
        </is>
      </c>
      <c r="H156" s="166" t="inlineStr">
        <is>
          <t>ความเครียดทำให้ร่างกายผลิตเมือกในกระเพาะอาหารน้อยลง ส่งผลให้เยื่อบุหลอดอาหารฉีกขาดง่าย</t>
        </is>
      </c>
      <c r="I156" s="165" t="n">
        <v>2</v>
      </c>
      <c r="J156" s="166" t="inlineStr">
        <is>
          <t>✅ คำตอบที่ถูกต้อง: ข้อ ข. คาเฟอีนในกาแฟปริมาณสูงกระตุ้นการหลั่งกรดและมีฤทธิ์คลายกล้ามเนื้อหูรูดหลอดอาหารส่วนปลาย (LES) ร่วมกับพฤติกรรมการรับประทานอาหารไม่ตรงเวลาส่งเสริมการระคายเคือง
💡 Background:
พยาธิสรีรวิทยาหลักของโรคกรดไหลย้อน (Gastroesophageal Reflux Disease: GERD) คือ ภาวะที่ความตึงตัวของกล้ามเนื้อหูรูดหลอดอาหารส่วนปลาย (Lower Esophageal Sphincter: LES pressure) ลดลง หรือเกิดการคลายตัวชั่วคราวบ่อยเกินไป (Transient LES relaxations: TLESRs) ทำให้กรด เปปซิน และน้ำดีไหลย้อนขึ้นมาทำลายเยื่อบุหลอดอาหาร
🎯 ทำไมข้อนี้ถึงถูก:
การดื่มกาแฟปริมาณมาก (วันละ 6 แก้ว) มีสารสำคัญคือ Caffeine ซึ่งเป็น Phosphodiesterase (PDE) inhibitor เพิ่มระดับ intracellular cAMP ส่งผลให้กล้ามเนื้อเรียบของหูรูดหลอดอาหารส่วนปลาย (LES) คลายตัวลงอย่างมีนัยสำคัญ และยังกระตุ้น Parietal cells ให้หลั่งกรดไฮโดรคลอริกเพิ่มขึ้น ประกอบกับพฤติกรรมการทานอาหารไม่เป็นเวลาทำให้เกิดกรดค้างในกระเพาะและไหลย้อนขึ้นมาเกิดอาการ Heartburn และเรอเปรี้ยว
🔍 ข้ออื่นผิดเพราะอะไร:
• ข้อ ก. ความเครียดไม่ทำให้เลือดเป็นกรด (Systemic acidosis)
• ข้อ ค. คาเฟอีนไม่ได้ชะลอการบีบตัวของกระเพาะอาหารอย่างมีนัยสำคัญ
• ข้อ ง. ความตึงตัวของหูรูดที่ลดลงเกิดจากการคลายตัว ไม่ใช่ปิดแน่นเกินไป
• ข้อ จ. ความเครียดไม่ได้ทำให้เยื่อบุหลอดอาหารฉีกขาดโดยตรง (การฉีกขาดของเยื่อบุส่วนล่างเกิดจากการอาเจียนรุนแรง เรียกว่า Mallory-Weiss syndrome)
📖 Guideline อ้างอิง:
ACG Clinical Guideline for the Diagnosis and Management of Gastroesophageal Reflux Disease
📌 จุดจำก่อนสอบ:
• ปัจจัยที่ลด LES tone: คาเฟอีน (กาแฟ/ชา), ช็อกโกแลต, อาหารไขมันสูง, มินต์/สะระแหน่, แอลกอฮอล์, การสูบบุหรี่
• อาการจำเพาะของ GERD: Heartburn (แสบร้อนกลางอก) + Acid regurgitation (เรอเปรี้ยว)</t>
        </is>
      </c>
      <c r="K156" s="166" t="inlineStr"/>
      <c r="L156" s="166" t="inlineStr">
        <is>
          <t>Gastrointestinal</t>
        </is>
      </c>
      <c r="M156" s="166" t="inlineStr">
        <is>
          <t>GERD</t>
        </is>
      </c>
      <c r="N156" s="165" t="inlineStr">
        <is>
          <t>Clinic</t>
        </is>
      </c>
      <c r="O156" s="166" t="inlineStr">
        <is>
          <t>Mock RxCU84 GI (Case 3 Q3.1)</t>
        </is>
      </c>
      <c r="P156" s="165" t="inlineStr">
        <is>
          <t>ข้อสอบจำลอง</t>
        </is>
      </c>
      <c r="Q156" s="165" t="inlineStr">
        <is>
          <t>Mock RxCU84</t>
        </is>
      </c>
      <c r="R156" s="165" t="inlineStr"/>
    </row>
    <row r="157" ht="24" customHeight="1" s="49">
      <c r="A157" s="165" t="n">
        <v>155</v>
      </c>
      <c r="B157" s="166" t="inlineStr">
        <is>
          <t>[Mock RxCU84 GI (Case 3 Q3.2)] ผู้ป่วยชายอายุ 30 ปี มีอาการแสบร้อนกลางอกและเรอเปรี้ยว
คำถาม: ข้อใดจัดเป็นอาการเตือนอันตราย (Alarm features / Red flags) ในผู้ป่วยทางเดินอาหารส่วนบนที่เภสัชกรต้องตรวจสอบและซักประวัติเพิ่มเติมเพื่อพิจารณาส่งต่อพบแพทย์์เพื่อส่องกล้องทางเดินอาหาร (EGD) ทันที?</t>
        </is>
      </c>
      <c r="C157" s="166" t="inlineStr"/>
      <c r="D157" s="166" t="inlineStr">
        <is>
          <t>อาการแสบร้อนกลางอกเป็นมากขึ้นเมื่อนอนราบ</t>
        </is>
      </c>
      <c r="E157" s="166" t="inlineStr">
        <is>
          <t>อาการเรอเปรี้ยวหรือขมคอหลังรับประทานอาหารมื้อใหญ่</t>
        </is>
      </c>
      <c r="F157" s="166" t="inlineStr">
        <is>
          <t>มีอาการกลืนลำบาก (Dysphagia) กลืนเจ็บ (Odynophagia) น้ำหนักลดผิดปกติ หรืออุจจาระมีสีดำคล้ำ (Melena)</t>
        </is>
      </c>
      <c r="G157" s="166" t="inlineStr">
        <is>
          <t>อาการท้องอืด ท้องเฟ้อหลังรับประทานอาหารรสจัด</t>
        </is>
      </c>
      <c r="H157" s="166" t="inlineStr">
        <is>
          <t>อาการแสบร้อนกลางอกสลับกับอาการปวดเกร็งหน้าท้องด้านล่าง</t>
        </is>
      </c>
      <c r="I157" s="165" t="n">
        <v>3</v>
      </c>
      <c r="J157" s="166" t="inlineStr">
        <is>
          <t>✅ คำตอบที่ถูกต้อง: ข้อ ค. มีอาการกลืนลำบาก (Dysphagia) กลืนเจ็บ (Odynophagia) น้ำหนักลดผิดปกติ หรืออุจจาระมีสีดำคล้ำ (Melena)
💡 Background:
ผู้ป่วยที่มีอาการของระบบทางเดินอาหารส่วนบน ก่อนเริ่มให้การรักษาแบบประคับประคองหรือ PPI trial ในร้านยา เภสัชกรต้องคัดกรองอาการเตือนอันตราย (Alarm signs / Red flags) เสมอ เพื่อคัดกรองโรคทางโครงสร้างที่ร้ายแรง เช่น หลอดอาหารตีบตัน แผลในกระเพาะอาหารที่มีเลือดออก หรือมะเร็งทางเดินอาหาร
🎯 ทำไมข้อนี้ถึงถูก:
อาการเตือนอันตราย (Alarm features) ทางเดินอาหารส่วนบนตามเกณฑ์จากล:
1) กลืนลำบาก (Dysphagia) หรือ กลืนเจ็บ (Odynophagia)
2) น้ำหนักลดโดยไม่ทราบสาเหตุ (Unintentional weight loss)
3) ภาวะเลือดออกในทางเดินอาหาร: อาเจียนเป็นเลือด (Hematemesis) หรือ ถ่ายดำเหนียว (Melena)
4) โลหิตจางจากการขาดธาตุเหล็ก (Iron deficiency anemia)
5) คลำพบก้อนในช่องท้อง หรือต่อมน้ำเหลืองโต
6) มีอาการกำเริบครั้งแรกเมื่ออายุมากกว่า 50-55 ปี
หากพบอาการข้อใดข้อหนึ่ง ต้องส่งต่อตรวจส่องกล้อง Esophagogastroduodenoscopy (EGD) ทันที
🔍 ข้ออื่นผิดเพราะอะไร:
• ข้อ ก., ข., ง., จ. เป็น Typical symptoms และอาการไม่จำเพาะทั่วไปของ GERD หรือ Dyspepsia ที่พบได้บ่อย ไม่ใช่อาการเตือนอันตราย
📖 Guideline อ้างอิง:
American College of Gastroenterology (ACG) Guidelines for GERD and Guidelines for Dyspepsia
📌 จุดจำก่อนสอบ:
• Alarm features ทางเดินอาหารส่วนบน: กลืนลำบาก, กลืนเจ็บ, น้ำหนักลด, ถ่ายดำ, ซีด, อายุ &gt; 50-55 ปี -&gt; ต้องส่องกล้อง EGD ก่อนเริ่มยารักษาเอง</t>
        </is>
      </c>
      <c r="K157" s="166" t="inlineStr"/>
      <c r="L157" s="166" t="inlineStr">
        <is>
          <t>Gastrointestinal</t>
        </is>
      </c>
      <c r="M157" s="166" t="inlineStr">
        <is>
          <t>GERD</t>
        </is>
      </c>
      <c r="N157" s="165" t="inlineStr">
        <is>
          <t>Clinic</t>
        </is>
      </c>
      <c r="O157" s="166" t="inlineStr">
        <is>
          <t>Mock RxCU84 GI (Case 3 Q3.2)</t>
        </is>
      </c>
      <c r="P157" s="165" t="inlineStr">
        <is>
          <t>ข้อสอบจำลอง</t>
        </is>
      </c>
      <c r="Q157" s="165" t="inlineStr">
        <is>
          <t>Mock RxCU84</t>
        </is>
      </c>
      <c r="R157" s="165" t="inlineStr"/>
    </row>
    <row r="158" ht="24" customHeight="1" s="49">
      <c r="A158" s="165" t="n">
        <v>156</v>
      </c>
      <c r="B158" s="166" t="inlineStr">
        <is>
          <t>[Mock RxCU84 GI (Case 3 Q3.3)] ผู้ป่วยชายอายุ 30 ปี มีอาการแสบร้อนกลางอก ไม่มีอาการเตือนอันตราย เข้าเกณฑ์การรักษาเบื้องต้นในร้านยา (Initial empiric therapy / PPI trial)
คำถาม: ข้อใดคือขนาดการใช้และการบริหารยากลุ่ม Proton Pump Inhibitors (PPIs) ที่ถูกต้องและเหมาะสมที่สุดในการทำ PPI Trial?</t>
        </is>
      </c>
      <c r="C158" s="166" t="inlineStr"/>
      <c r="D158" s="166" t="inlineStr">
        <is>
          <t>Omeprazole 20 mg ครั้งละ 1 เม็ด วันละครั้ง หลังอาหารเช้าทันที นาน 1 สัปดาห์</t>
        </is>
      </c>
      <c r="E158" s="166" t="inlineStr">
        <is>
          <t>Omeprazole 20 mg ครั้งละ 1 เม็ด วันละครั้ง ก่อนอาหารเช้า 30-60 นาที ต่อเนื่องกัน 4-8 สัปดาห์</t>
        </is>
      </c>
      <c r="F158" s="166" t="inlineStr">
        <is>
          <t>Omeprazole 20 mg ครั้งละ 1 เม็ด วันละ 2 ครั้ง หลังอาหารเช้าและเย็น นาน 3 วัน</t>
        </is>
      </c>
      <c r="G158" s="166" t="inlineStr">
        <is>
          <t>Omeprazole 20 mg ครั้งละ 1 เม็ด รับประทานเฉพาะเวลามีอาการแสบร้อนกลางอก (PRN) โดยเคี้ยวยาให้ละเอียด</t>
        </is>
      </c>
      <c r="H158" s="166" t="inlineStr">
        <is>
          <t>Rabeprazole 20 mg ครั้งละ 1 เม็ด วันละครั้ง ก่อนนอน นาน 1 สัปดาห์</t>
        </is>
      </c>
      <c r="I158" s="165" t="n">
        <v>2</v>
      </c>
      <c r="J158" s="166" t="inlineStr">
        <is>
          <t>✅ คำตอบที่ถูกต้อง: ข้อ ข. Omeprazole 20 mg ครั้งละ 1 เม็ด วันละครั้ง ก่อนอาหารเช้า 30-60 นาที ต่อเนื่องกัน 4-8 สัปดาห์
💡 Background:
ยากลุ่ม Proton Pump Inhibitors (PPIs เช่น Omeprazole, Esomeprazole) เป็น Prodrug ในรูปแบบ Enteric-coated เพื่อป้องกันไม่ให้ยาถูกทำลายด้วยกรดในกระเพาะอาหาร ยาจะถูกดูดซึมที่ลำไส้เล็กเข้าสู่กระแสเลือดไปยัง Parietal cells และเปลี่ยนเป็น Sulfenamide form ไปจับยับยั้งเอนไซม์ H+/K+ ATPase pump แบบไม่ผันกลับ (Irreversible binding)
🎯 ทำไมข้อนี้ถึงถูก:
1) เวลาในการบริหารยา: เอนไซม์ H+/K+ ATPase pump จะถูกกระตุ้นการทำงานสูงสุดหลังการรับประทานอาหารมื้อแรกของวัน ดังนั้นจึงต้องรับประทานยาก่อนอาหารเช้า 30-60 นาที เพื่อให้ระดับยาสูงสุดในเลือดสัมพันธ์กับช่วงที่ Proton pump กำลังทำงานมากที่สุด
2) ระยะเวลาการรักษา: การทำ Empiric PPI trial ต้องรับประทานยาวันละ 1 ครั้งต่อเนื่องกันนาน 4-8 สัปดาห์ เพื่อให้เยื่อบุหลอดอาหารที่อักเสบสมานตัวได้อย่างสมบูรณ์
🔍 ข้ออื่นผิดเพราะอะไร:
• ข้อ ก. การรับประทานหลังอาหารทันทียาจะดูดซึมช้าและไม่ทันรอบการทำงานของ Proton pump
• ข้อ ค. และ จ. ระยะเวลา 3 วัน หรือ 1 สัปดาห์สั้นเกินไป ไม่เพียงพอต่อการรักษา GERD
• ข้อ ง. ยา PPIs ต้องรับประทานต่อเนื่องจึงจะเห็นผลเต็มที่ (ใช้เวลา 3-4 วันกว่าจะยับยั้งกรดได้เต็มที่) ไม่เหมาะสำหรับกินเฉพาะเวลามีอาการ (PRN) และห้ามเคี้ยวเม็ดยาเด็ดขาดเพราะจะทำลาย Enteric coating
📖 Guideline อ้างอิง:
ACG Clinical Guideline for the Diagnosis and Management of Gastroesophageal Reflux Disease (GERD) 2022
📌 จุดจำก่อนสอบ:
• การกิน PPIs ที่ถูกต้อง: ก่อนอาหารมื้อแรก 30-60 นาที (กลืนทั้งเม็ด ห้ามเคี้ยว/ห้ามบด)
• ระยะเวลารักษามาตรฐาน: 4-8 สัปดาห์</t>
        </is>
      </c>
      <c r="K158" s="166" t="inlineStr"/>
      <c r="L158" s="166" t="inlineStr">
        <is>
          <t>Gastrointestinal</t>
        </is>
      </c>
      <c r="M158" s="166" t="inlineStr">
        <is>
          <t>GERD</t>
        </is>
      </c>
      <c r="N158" s="165" t="inlineStr">
        <is>
          <t>Clinic</t>
        </is>
      </c>
      <c r="O158" s="166" t="inlineStr">
        <is>
          <t>Mock RxCU84 GI (Case 3 Q3.3)</t>
        </is>
      </c>
      <c r="P158" s="165" t="inlineStr">
        <is>
          <t>ข้อสอบจำลอง</t>
        </is>
      </c>
      <c r="Q158" s="165" t="inlineStr">
        <is>
          <t>Mock RxCU84</t>
        </is>
      </c>
      <c r="R158" s="165" t="inlineStr"/>
    </row>
    <row r="159" ht="24" customHeight="1" s="49">
      <c r="A159" s="165" t="n">
        <v>157</v>
      </c>
      <c r="B159" s="166" t="inlineStr">
        <is>
          <t>[Mock RxCU84 GI (Case 3 Q3.4)] ผู้ป่วยชายอายุ 30 ปี เป็นโรคกรดไหลย้อน (GERD)
คำถาม: คำแนะนำในการปรับเปลี่ยนพฤติกรรม (Lifestyle modifications) ข้อใดต่อไปนี้ถูกต้องและเหมาะสมที่สุดในการแนะนำแก่ผู้ป่วยรายนี้?</t>
        </is>
      </c>
      <c r="C159" s="166" t="inlineStr"/>
      <c r="D159" s="166" t="inlineStr">
        <is>
          <t>แนะนำให้นอนราบทันทีหลังรับประทานอาหารเสร็จ เพื่อช่วยให้ระบบทางเดินอาหารผ่อนคลายและลดอาการเวียนศีรษะ</t>
        </is>
      </c>
      <c r="E159" s="166" t="inlineStr">
        <is>
          <t>ควรดื่มนมช็อกโกแลตหรือเครื่องดื่มผสมแอลกอฮอล์หลังอาหารเย็น เพื่อช่วยเคลือบแผลในหลอดอาหาร</t>
        </is>
      </c>
      <c r="F159" s="166" t="inlineStr">
        <is>
          <t>แนะนำให้จำกัดปริมาณการดื่มกาแฟ หลีกเลี่ยงการเอนตัวนอนราบอย่างน้อย 3 ชั่วโมงหลังรับประทานอาหาร และหนุนหัวเตียงให้สูงขึ้น 6-8 นิ้ว</t>
        </is>
      </c>
      <c r="G159" s="166" t="inlineStr">
        <is>
          <t>แนะนำให้ออกกำลังกายอย่างหนักทันทีหลังมื้ออาหารเย็น เพื่อช่วยให้กระเพาะอาหารบีบตัวไล่แก๊สได้เร็วขึ้น</t>
        </is>
      </c>
      <c r="H159" s="166" t="inlineStr">
        <is>
          <t>แนะนำให้ดื่มน้ำเย็นปริมาณมากๆ ในระหว่างมื้ออาหาร เพื่อช่วยเจือจางกรดในกระเพาะอาหารไม่ให้ย้อนขึ้นไป</t>
        </is>
      </c>
      <c r="I159" s="165" t="n">
        <v>3</v>
      </c>
      <c r="J159" s="166" t="inlineStr">
        <is>
          <t>✅ คำตอบที่ถูกต้อง: ข้อ ค. แนะนำให้จำกัดปริมาณการดื่มกาแฟ หลีกเลี่ยงการเอนตัวนอนราบอย่างน้อย 3 ชั่วโมงหลังรับประทานอาหาร และหนุนหัวเตียงให้สูงขึ้น 6-8 นิ้ว
💡 Background:
การปรับเปลี่ยนพฤติกรรมการดำเนินชีวิต (Lifestyle modifications) เป็นรากฐานสำคัญที่สุดในการควบคุมโรคกรดไหลย้อนในระยะยาวร่วมกับการใช้ยา
🎯 ทำไมข้อนี้ถึงถูก:
ตามแนวทางเวชปฏิบัติจากล (ACG Guidelines):
1) หลีกเลี่ยงการนอนราบหรือเอนหลังภายใน 2-3 ชั่วโมงหลังรับประทานอาหาร เพื่ออาศัยแรงโน้มถ่วงป้องกันไม่ให้กรดและเศษอาหารไหลย้อน
2) การยกหัวเตียงให้สูงขึ้น 6-8 นิ้ว (Head-of-bed elevation) โดยใช้ไม้หนุนที่ขาเตียงด้านศีรษะ ช่วยลด Nocturnal acid reflux ได้อย่างมีนัยสำคัญ
3) จำกัดหรือหลีกเลี่ยงสารที่กระตุ้นการหลั่งกรดและลดแรงดันหูรูด LES ได้แก่ คาเฟอีน ช็อกโกแลต แอลกอฮอล์ อาหารมันจัด อาหารรสเผ็ดจัด
🔍 ข้ออื่นผิดเพราะอะไร:
• ข้อ ก. การนอนราบทันทีหลังอาหารจะทำให้กรดย้อนขึ้นหลอดอาหารตามแรงโน้มถ่วง
• ข้อ ข. ช็อกโกแลตและแอลกอฮอล์เป็นตัวกระตุ้นให้หูรูด LES คลายตัวอย่างรุนแรง
• ข้อ ง. การออกกำลังกายหนักหลังอาหารเพิ่มความดันในช่องท้อง (Intra-abdominal pressure) ดันกรดย้อนขึ้นมา
• ข้อ จ. การดื่มน้ำปริมาณมากระหว่างมื้ออาหารเพิ่มปริมาตรในกระเพาะอาหารและดันหูรูดเปิด
📖 Guideline อ้างอิง:
ACG Guidelines for GERD and AGA Clinical Practice Updates on Lifestyle Interventions for GERD
📌 จุดจำก่อนสอบ:
• เว้นเวลาก่อนนอนอย่างน้อย 3 ชั่วโมงหลังอาหาร
• ยกหัวเตียงสูง 6-8 นิ้ว (ยกที่ขาเตียง ไม่ใช่หนุนหมอนสูงเพราะหมอนสูงจะดันช่องท้องพับ)
• ลดน้ำหนักในผู้ที่มีน้ำหนักเกิน (BMI &gt; 25)</t>
        </is>
      </c>
      <c r="K159" s="166" t="inlineStr"/>
      <c r="L159" s="166" t="inlineStr">
        <is>
          <t>Gastrointestinal</t>
        </is>
      </c>
      <c r="M159" s="166" t="inlineStr">
        <is>
          <t>GERD</t>
        </is>
      </c>
      <c r="N159" s="165" t="inlineStr">
        <is>
          <t>Clinic</t>
        </is>
      </c>
      <c r="O159" s="166" t="inlineStr">
        <is>
          <t>Mock RxCU84 GI (Case 3 Q3.4)</t>
        </is>
      </c>
      <c r="P159" s="165" t="inlineStr">
        <is>
          <t>ข้อสอบจำลอง</t>
        </is>
      </c>
      <c r="Q159" s="165" t="inlineStr">
        <is>
          <t>Mock RxCU84</t>
        </is>
      </c>
      <c r="R159" s="165" t="inlineStr"/>
    </row>
    <row r="160" ht="24" customHeight="1" s="49">
      <c r="A160" s="165" t="n">
        <v>158</v>
      </c>
      <c r="B160" s="166" t="inlineStr">
        <is>
          <t>[Mock RxCU84 GI (Case 3 Q3.5)] ผู้ป่วยชายอายุ 30 ปี มีอาการของโรคกรดไหลย้อน
คำถาม: ยาในข้อใดต่อไปนี้มีฤทธิ์ลดความตึงตัวหรือคลายกล้ามเนื้อหูรูดหลอดอาหารส่วนปลาย (LES) ซึ่งหากผู้ป่วยต้องรับประทานร่วมด้วย อาจทำให้เกิดหรือเพิ่มความรุนแรงของอาการกรดไหลย้อนได้?</t>
        </is>
      </c>
      <c r="C160" s="166" t="inlineStr"/>
      <c r="D160" s="166" t="inlineStr">
        <is>
          <t>Proton pump inhibitors (เช่น Omeprazole)</t>
        </is>
      </c>
      <c r="E160" s="166" t="inlineStr">
        <is>
          <t>Calcium channel blockers (เช่น Amlodipine)</t>
        </is>
      </c>
      <c r="F160" s="166" t="inlineStr">
        <is>
          <t>Prokinetics (เช่น Domperidone)</t>
        </is>
      </c>
      <c r="G160" s="166" t="inlineStr">
        <is>
          <t>H2-receptor antagonists (เช่น Famotidine)</t>
        </is>
      </c>
      <c r="H160" s="166" t="inlineStr">
        <is>
          <t>Mucosal protectants (เช่น Sucralfate)</t>
        </is>
      </c>
      <c r="I160" s="165" t="n">
        <v>2</v>
      </c>
      <c r="J160" s="166" t="inlineStr">
        <is>
          <t>✅ คำตอบที่ถูกต้อง: ข้อ ข. Calcium channel blockers (เช่น Amlodipine)
💡 Background:
ยาหลายกลุ่มมีผลข้างเคียงต่อระบบทางเดินอาหารโดยการรบกวนกลไกการปิดของหูรูดหลอดอาหารส่วนปลาย (Lower Esophageal Sphincter: LES) ซึ่งเป็นสาเหตุสำคัญของ Drug-induced GERD
🎯 ทำไมข้อนี้ถึงถูก:
ยากลุ่ม Calcium Channel Blockers (CCBs เช่น Amlodipine, Nifedipine, Verapamil, Diltiazem) ออกฤทธิ์ปิดกั้น L-type calcium channels บนกล้ามเนื้อเรียบ ส่งผลให้กล้ามเนื้อเรียบหลอดเลือดและกล้ามเนื้อเรียบของหูรูด LES คลายตัว ทำให้แรงดันต้านการไหลย้อนลดลง ส่งผลให้กรดในกระเพาะไหลย้อนขึ้นมาได้ง่ายขึ้น เช่นเดียวกับยากลุ่ม Nitrates, Theophylline, Beta-agonists และ Anticholinergics
🔍 ข้ออื่นผิดเพราะอะไร:
• ข้อ ก. และ ง. PPIs และ H2RAs ยับยั้งการหลั่งกรด ใช้รักษา GERD
• ข้อ ค. Prokinetics (Domperidone, Metoclopramide) ช่วยเพิ่มแรงดันหูรูด LES และเร่งกระเพาะบีบตัว
• ข้อ จ. Sucralfate เป็นสารเคลือบแผล ไม่ได้คลายหูรูด
📖 Guideline อ้างอิง:
Drug-Induced Esophageal Injury and Drug-Induced GERD, UpToDate &amp; ACG Guidelines
📌 จุดจำก่อนสอบ:
• ยาที่ทำให้เกิดหรือกระตุ้น GERD: CCBs, Nitrates, Theophylline, Anticholinergics, Benzodiazepines
• ยาที่ทำให้เกิด Pill-induced esophagitis (แผลหลอดอาหารจากเม็ดยาติด): Alendronate, Doxycycline, Potassium chloride, Iron salts</t>
        </is>
      </c>
      <c r="K160" s="166" t="inlineStr"/>
      <c r="L160" s="166" t="inlineStr">
        <is>
          <t>Gastrointestinal</t>
        </is>
      </c>
      <c r="M160" s="166" t="inlineStr">
        <is>
          <t>GERD</t>
        </is>
      </c>
      <c r="N160" s="165" t="inlineStr">
        <is>
          <t>Clinic</t>
        </is>
      </c>
      <c r="O160" s="166" t="inlineStr">
        <is>
          <t>Mock RxCU84 GI (Case 3 Q3.5)</t>
        </is>
      </c>
      <c r="P160" s="165" t="inlineStr">
        <is>
          <t>ข้อสอบจำลอง</t>
        </is>
      </c>
      <c r="Q160" s="165" t="inlineStr">
        <is>
          <t>Mock RxCU84</t>
        </is>
      </c>
      <c r="R160" s="165" t="inlineStr"/>
    </row>
    <row r="161" ht="24" customHeight="1" s="49">
      <c r="A161" s="165" t="n">
        <v>159</v>
      </c>
      <c r="B161" s="166" t="inlineStr">
        <is>
          <t>[Mock RxCU84 GI (Case 4 Q4.1)] ผู้ป่วยชายอายุ 50 ปี มีโรคประจำตัวคือโรค HIV และโรคไขมันในโลหิตสูง ปัจจุบันรับประทานยาต้าน HIV สูตร TDF + 3TC + DTG (Dolutegravir) และ Pitavastatin 4 mg ก่อนนอน ได้รับการวินิจฉัยว่าเป็นโรคกรดไหลย้อน
คำถาม: หากผู้ป่วยรายนี้จำเป็นต้องใช้ยาลดกรดชนิด Aluminium/Magnesium hydroxide เพื่อบรรเทาอาการกรดไหลย้อน ข้อใดคืออันตรกิริยาระหว่างยา (Drug Interaction) สำคัญที่ต้องระมัดระวัง?</t>
        </is>
      </c>
      <c r="C161" s="166" t="inlineStr"/>
      <c r="D161" s="166" t="inlineStr">
        <is>
          <t>ทำให้ Pitavastatin หมดฤทธิ์ในการลดระดับไขมัน</t>
        </is>
      </c>
      <c r="E161" s="166" t="inlineStr">
        <is>
          <t>ลดการดูดซึมยา Dolutegravir อย่างมีนัยสำคัญจากการเกิด Chelation</t>
        </is>
      </c>
      <c r="F161" s="166" t="inlineStr">
        <is>
          <t>ทำให้ยา Tenofovir (TDF) สะสมในกระแสเลือดจนเกิดพิษต่อไตเฉียบพลัน</t>
        </is>
      </c>
      <c r="G161" s="166" t="inlineStr">
        <is>
          <t>เพิ่มระดับยา Lamivudine (3TC) จนเกิดภาวะโลหิตจางรุนแรง</t>
        </is>
      </c>
      <c r="H161" s="166" t="inlineStr">
        <is>
          <t>ยาลดกรดกระตุ้นการทำลายตัวยา Dolutegravir ผ่านทางเอนไซม์ตับ CYP3A4</t>
        </is>
      </c>
      <c r="I161" s="165" t="n">
        <v>2</v>
      </c>
      <c r="J161" s="166" t="inlineStr">
        <is>
          <t>✅ คำตอบที่ถูกต้อง: ข้อ ข. ลดการดูดซึมยา Dolutegravir อย่างมีนัยสำคัญจากการเกิด Chelation
💡 Background:
Dolutegravir (DTG) เป็นยาต้านไวรัสกลุ่ม Integrase Strand Transfer Inhibitors (INSTIs) โครงสร้างโมเลกุลมีตำแหน่งที่จับกับโลหะประจุบวกสองประจุและสามประจุได้อย่างเหนียวแน่น
🎯 ทำไมข้อนี้ถึงถูก:
ยาลดกรด Antacids ที่มีส่วนผสมของ Polyvalent cations เช่น Aluminium (Al3+), Magnesium (Mg2+), Calcium (Ca2+) หรือธาตุเหล็ก (Fe2+/Fe3+) จะเข้าจับกับโมเลกุลของ Dolutegravir ในทางเดินอาหาร เกิดเป็นสารประกอบเชิงซ้อนที่ไม่ละลายน้ำ (Chelate complex) ทำให้การดูดซึมของ Dolutegravir ลดลงอย่างมหาศาล (ระดับยาในกระแสเลือดลดลงกว่า 70-85%) ส่งผลให้เกิดการล้มเหลวของการกดเชื้อไวรัส (Virological failure) และเกิดเชื้อดื้อยา
🔍 ข้ออื่นผิดเพราะอะไร:
• ข้อ ก. Pitavastatin ไม่ได้รับผลกระทบทางคลินิกอย่างมีนัยสำคัญจากยาลดกรด
• ข้อ ค. และ ง. TDF และ 3TC ไม่เกิด Chelation กับ Antacids และไม่ได้เพิ่มพิษต่อไตหรือเลือดจาง
• ข้อ จ. อันตรกิริยานี้เกิดจากการเกิด Chelation ในทางเดินอาหาร (Absorption phase) ไม่ได้ผ่านเอนไซม์ CYP3A4 ในตับ
📖 Guideline อ้างอิง:
DHHS Guidelines for the Use of Antiretroviral Agents in Adults and Adolescents with HIV
📌 จุดจำก่อนสอบ:
• INSTIs (Dolutegravir, Bictegravir, Raltegravir) + Antacids (Al, Mg, Ca) / Iron = Chelation interaction
• ระดับยา INSTI ลดฮวบ เสี่ยงไวรัสดื้อยา ต้องแยกเวลาบริหารยาอย่างเคร่งครัด</t>
        </is>
      </c>
      <c r="K161" s="166" t="inlineStr"/>
      <c r="L161" s="166" t="inlineStr">
        <is>
          <t>Gastrointestinal</t>
        </is>
      </c>
      <c r="M161" s="166" t="inlineStr">
        <is>
          <t>Dyspepsia &amp; PUD</t>
        </is>
      </c>
      <c r="N161" s="165" t="inlineStr">
        <is>
          <t>Clinic</t>
        </is>
      </c>
      <c r="O161" s="166" t="inlineStr">
        <is>
          <t>Mock RxCU84 GI (Case 4 Q4.1)</t>
        </is>
      </c>
      <c r="P161" s="165" t="inlineStr">
        <is>
          <t>ข้อสอบจำลอง</t>
        </is>
      </c>
      <c r="Q161" s="165" t="inlineStr">
        <is>
          <t>Mock RxCU84</t>
        </is>
      </c>
      <c r="R161" s="165" t="inlineStr"/>
    </row>
    <row r="162" ht="24" customHeight="1" s="49">
      <c r="A162" s="165" t="n">
        <v>160</v>
      </c>
      <c r="B162" s="166" t="inlineStr">
        <is>
          <t>[Mock RxCU84 GI (Case 4 Q4.2)] ผู้ป่วยชายอายุ 50 ปี รับประทานยาต้านไวรัส Dolutegravir (DTG) และต้องการใช้ยาลดกรด Aluminium/Magnesium hydroxide
คำถาม: เภสัชกรควรให้คำแนะนำแก่ผู้ป่วยรายนี้อย่างไรในการบริหารยา Dolutegravir และยาลดกรด Aluminium/Magnesium hydroxide เพื่อแก้ไขปัญหาอันตรกิริยาระหว่างยาดังกล่าว?</t>
        </is>
      </c>
      <c r="C162" s="166" t="inlineStr"/>
      <c r="D162" s="166" t="inlineStr">
        <is>
          <t>ให้รับประทานยาลดกรดและ Dolutegravir ร่วมกันพร้อมอาหารมื้อหลักทันทีเพื่อลดความเป็นกรดในกระเพาะ</t>
        </is>
      </c>
      <c r="E162" s="166" t="inlineStr">
        <is>
          <t>ให้แยกเวลารับประทานยา โดยรับประทาน Dolutegravir ก่อนยาลดกรดอย่างน้อย 2 ชั่วโมง หรือรับประทาน Dolutegravir หลังยาลดกรดอย่างน้อย 6 ชั่วโมง</t>
        </is>
      </c>
      <c r="F162" s="166" t="inlineStr">
        <is>
          <t>ให้รับประทานยา Dolutegravir ในขนาดยาเพิ่มขึ้นเป็น 2 เท่าเฉพาะในวันที่ต้องใช้ยาลดกรด</t>
        </is>
      </c>
      <c r="G162" s="166" t="inlineStr">
        <is>
          <t>แนะนำให้เคี้ยวเม็ดยาลดกรดร่วมกับยาต้านไวรัสก่อนนอน เพื่อส่งเสริมการดูดซึมยาต้านไวรัส</t>
        </is>
      </c>
      <c r="H162" s="166" t="inlineStr">
        <is>
          <t>ให้ผู้ป่วยหยุดรับประทานยาต้านไวรัส Dolutegravir ไปก่อนชั่วคราวในระหว่างที่มีอาการของโรคกรดไหลย้อน</t>
        </is>
      </c>
      <c r="I162" s="165" t="n">
        <v>2</v>
      </c>
      <c r="J162" s="166" t="inlineStr">
        <is>
          <t>✅ คำตอบที่ถูกต้อง: ข้อ ข. ให้แยกเวลารับประทานยา โดยรับประทาน Dolutegravir ก่อนยาลดกรดอย่างน้อย 2 ชั่วโมง หรือรับประทาน Dolutegravir หลังยาลดกรดอย่างน้อย 6 ชั่วโมง
💡 Background:
แนวทางการจัดการ Drug-Drug Interaction ที่เกิดจากกระบวนการ Chelation ในระบบทางเดินอาหาร สามารถแก้ไขได้อย่างมีประสิทธิภาพโดยการจัดตารางเวลาการรับประทานยา (Dosing separation)
🎯 ทำไมข้อนี้ถึงถูก:
ตามคำแนะนำอย่างเป็นทางการในเอกสารกำกับยาและ DHHS HIV Guidelines:
• ให้รับประทาน Dolutegravir 'ก่อน' รับประทานยาลดกรดที่มี Al/Mg อย่างน้อย 2 ชั่วโมง เพื่อให้ Dolutegravir ถูกดูดซึมผ่านเยื่อบุลำไส้เข้าสู่กระแสเลือดไปเรียบร้อยแล้ว
• หรือหากรับประทานยาลดกรดไปก่อนหน้า ต้องเว้นระยะห่างให้รับประทาน Dolutegravir 'หลัง' ยาลดกรดอย่างน้อย 6 ชั่วโมง เพื่อให้ประจุบวกของโลหะเคลื่อนตัวพ้นบริเวณลำไส้เล็กส่วนต้นไปแล้ว
🔍 ข้ออื่นผิดเพราะอะไร:
• ข้อ ก. การรับประทานร่วมกันพร้อมอาหารไม่สามารถป้องกันการเกิด Chelation ของ Al/Mg antacid กับ Dolutegravir ได้ (ต่างจาก Calcium/Iron supplements ที่อนุญาตให้ทานพร้อม DTG หากทานพร้อมอาหารได้)
• ข้อ ค. การเพิ่มขนาดยาเองเป็น 2 เท่าไม่ใช่วิธีมาตรฐานและเสี่ยงต่อผลข้างเคียง
• ข้อ ง. การเคี้ยวร่วมกันจะยิ่งเร่งการเกิด Chelate complex
• ข้อ จ. ห้ามหยุดยาต้านไวรัส HIV เด็ดขาดเพราะเชื้อจะแบ่งตัวและเกิดการดื้อยา
📖 Guideline อ้างอิง:
DHHS Guidelines for Antiretroviral Therapy and Dolutegravir (Tivicay) Prescribing Information
📌 จุดจำก่อนสอบ:
• Dolutegravir vs Antacid (Al/Mg): ทาน DTG 'ก่อน 2 ชม.' หรือ 'หลัง 6 ชม.'
• กฎการเว้นเวลา Chelation: ก่อน 2 ชม. / หลัง 4-6 ชม. เสมอ</t>
        </is>
      </c>
      <c r="K162" s="166" t="inlineStr"/>
      <c r="L162" s="166" t="inlineStr">
        <is>
          <t>Gastrointestinal</t>
        </is>
      </c>
      <c r="M162" s="166" t="inlineStr">
        <is>
          <t>Dyspepsia &amp; PUD</t>
        </is>
      </c>
      <c r="N162" s="165" t="inlineStr">
        <is>
          <t>Clinic</t>
        </is>
      </c>
      <c r="O162" s="166" t="inlineStr">
        <is>
          <t>Mock RxCU84 GI (Case 4 Q4.2)</t>
        </is>
      </c>
      <c r="P162" s="165" t="inlineStr">
        <is>
          <t>ข้อสอบจำลอง</t>
        </is>
      </c>
      <c r="Q162" s="165" t="inlineStr">
        <is>
          <t>Mock RxCU84</t>
        </is>
      </c>
      <c r="R162" s="165" t="inlineStr"/>
    </row>
    <row r="163" ht="24" customHeight="1" s="49">
      <c r="A163" s="165" t="n">
        <v>161</v>
      </c>
      <c r="B163" s="166" t="inlineStr">
        <is>
          <t>[Mock RxCU84 GI (Case 4 Q4.3)] ผู้ป่วยชายอายุ 50 ปี ได้รับยาต้าน HIV สูตร TDF + 3TC + DTG เป็นโรคกรดไหลย้อน
คำถาม: หากผู้ป่วยรายนี้จำเป็นต้องใช้ยากลุ่ม Proton Pump Inhibitors (PPIs เช่น Omeprazole) เพื่อรักษาโรคกรดไหลย้อนในระยะยาว ข้อใดกล่าวถึงความปลอดภัยและปฏิกิริยาระหว่างยากับยาต้านไวรัสในสูตร TDF + 3TC + DTG ได้ถูกต้องตามหลักการทางเภสัชจลนศาสตร์?</t>
        </is>
      </c>
      <c r="C163" s="166" t="inlineStr"/>
      <c r="D163" s="166" t="inlineStr">
        <is>
          <t>ยาต้านไวรัสสูตรนี้สามารถใช้ร่วมกับ Omeprazole ได้อย่างปลอดภัย เนื่องจากยาไม่มีปัญหาเรื่องความจำเป็นในการใช้กรดในกระเพาะอาหารเพื่อการดูดซึม</t>
        </is>
      </c>
      <c r="E163" s="166" t="inlineStr">
        <is>
          <t>ห้ามใช้ Omeprazole ร่วมกับ Dolutegravir เด็ดขาด เนื่องจากยาลดการทำงานของเอนไซม์ที่ใช้กำจัด Dolutegravir</t>
        </is>
      </c>
      <c r="F163" s="166" t="inlineStr">
        <is>
          <t>Omeprazole จะลดการดูดซึมของ Tenofovir (TDF) จนหมดสิ้น ทำให้ระดับยาต้านไวรัสไม่เพียงพอต่อการกดเชื้อ</t>
        </is>
      </c>
      <c r="G163" s="166" t="inlineStr">
        <is>
          <t>ยาต้านไวรัส 3TC จะเกิดการเสื่อมสภาพทันทีหาก pH ในกระเพาะอาหารเพิ่มขึ้นมากกว่า 5.0</t>
        </is>
      </c>
      <c r="H163" s="166" t="inlineStr">
        <is>
          <t>Omeprazole จะเพิ่มความเสี่ยงต่อการเกิดภาวะ Lactic acidosis จากยาต้านไวรัสกลุ่ม NRTIs</t>
        </is>
      </c>
      <c r="I163" s="165" t="n">
        <v>1</v>
      </c>
      <c r="J163" s="166" t="inlineStr">
        <is>
          <t>✅ คำตอบที่ถูกต้อง: ข้อ ก. ยาต้านไวรัสสูตรนี้สามารถใช้ร่วมกับ Omeprazole ได้อย่างปลอดภัย เนื่องจากยาไม่มีปัญหาเรื่องความจำเป็นในการใช้กรดในกระเพาะอาหารเพื่อการดูดซึม
💡 Background:
ยาต้านไวรัสบางกลุ่ม เช่น NNRTI (Rilpivirine) หรือ Protease Inhibitors (Atazanavir) ต้องการความเป็นกรดในกระเพาะอาหาร (Acidic environment) ในการแตกตัวและละลายน้ำ การใช้ร่วมกับยาลดกรด PPIs หรือ H2RAs จึงเป็นข้อห้ามหรือมีข้อจำกัดอย่างเข้มงวด
🎯 ทำไมข้อนี้ถึงถูก:
ยาในสูตร TDF + 3TC + DTG มีคุณสมบัติการดูดซึมที่ไม่พึ่งพากรดในกระเพาะอาหาร (pH-independent absorption) และ Dolutegravir ถูกกำจัดผ่านเอนไซม์ UGT1A1 เป็นหลักและ CYP3A4 เพียงเล็กน้อย ดังนั้น การรับประทานยา Omeprazole ร่วมกับสูตร TDF + 3TC + DTG จึงไม่มีผลกระทบต่อระดับยาในกระแสเลือด และสามารถใช้ร่วมกันได้อย่างปลอดภัยโดยไม่ต้องปรับขนาดยา
🔍 ข้ออื่นผิดเพราะอะไร:
• ข้อ ข. Omeprazole ไม่ได้ยับยั้ง UGT1A1 ที่กำจัด Dolutegravir
• ข้อ ค. Tenofovir disoproxil fumarate (TDF) ดูดซึมได้ดีแม้ไม่มีกรด
• ข้อ ง. Lamivudine (3TC) มีความคงตัวดีในช่วง pH ทางเดินอาหารทั่วไป
• ข้อ จ. Omeprazole ไม่ได้เพิ่มความเสี่ยงต่อ Mitochondrial toxicity หรือ Lactic acidosis จาก NRTIs
📖 Guideline อ้างอิง:
Liverpool HIV Drug Interactions Checker and DHHS Guidelines for the Use of Antiretroviral Agents in Adults and Adolescents with HIV
📌 จุดจำก่อนสอบ:
• ยาต้าน HIV ที่ห้ามใช้กับ PPIs: Rilpivirine (NNRTI) และ Atazanavir (PI)
• ยาต้าน HIV ที่ปลอดภัยกับ PPIs: สูตรแกนหลัก TDF + 3TC + DTG หรือ TAF + FTC + BIC</t>
        </is>
      </c>
      <c r="K163" s="166" t="inlineStr"/>
      <c r="L163" s="166" t="inlineStr">
        <is>
          <t>Gastrointestinal</t>
        </is>
      </c>
      <c r="M163" s="166" t="inlineStr">
        <is>
          <t>GERD</t>
        </is>
      </c>
      <c r="N163" s="165" t="inlineStr">
        <is>
          <t>Clinic</t>
        </is>
      </c>
      <c r="O163" s="166" t="inlineStr">
        <is>
          <t>Mock RxCU84 GI (Case 4 Q4.3)</t>
        </is>
      </c>
      <c r="P163" s="165" t="inlineStr">
        <is>
          <t>ข้อสอบจำลอง</t>
        </is>
      </c>
      <c r="Q163" s="165" t="inlineStr">
        <is>
          <t>Mock RxCU84</t>
        </is>
      </c>
      <c r="R163" s="165" t="inlineStr"/>
    </row>
    <row r="164" ht="24" customHeight="1" s="49">
      <c r="A164" s="165" t="n">
        <v>162</v>
      </c>
      <c r="B164" s="166" t="inlineStr">
        <is>
          <t>[Mock RxCU84 GI (Case 5 Q5.1)] ผู้ป่วยชายอายุ 37 ปี รับประทาน Diclofenac 50 mg เกือบทุกวันหลายเดือน และดื่มเบียร์เป็นประจำ มาด้วยอาการปวดแสบร้อนลิ้นปี่ 2 วัน เป็นมากขณะท้องว่างและหลังกินยา มีอาการท้องอืด คลื่นไส้ เรอเปรี้ยว ปฏิเสธไข้ อาเจียนเป็นเลือด ถ่ายดำ
คำถาม: ข้อใดต่อไปนี้อธิบายกลไกการเกิดพยาธิสภาพของโรคแผลในทางเดินอาหาร (NSAID-induced gastric ulcer) จากการใช้ยา Diclofenac ของผู้ป่วยรายนี้ได้ถูกต้องและครอบคลุมที่สุด?</t>
        </is>
      </c>
      <c r="C164" s="166" t="inlineStr"/>
      <c r="D164" s="166" t="inlineStr">
        <is>
          <t>ยาระคายเคืองกระเพาะโดยตรง (Direct irritation) และยับยั้งเอนไซม์ COX-2 ทำให้ร่างกายสร้างกรดมากขึ้น</t>
        </is>
      </c>
      <c r="E164" s="166" t="inlineStr">
        <is>
          <t>ยามีฤทธิ์ระคายเคืองเฉพาะที่ (Local effect) และยับยั้งเอนไซม์ COX-1 แบบระบบ (Systemic effect) ส่งผลลดการหลั่ง prostaglandins (PGE2 &amp; PGI2) ซึ่งมีฤทธิ์กระตุ้นการสร้างเมือก (mucus), bicarbonate และเพิ่มการไหลเวียนเลือดที่เยื่อบุทางเดินอาหาร</t>
        </is>
      </c>
      <c r="F164" s="166" t="inlineStr">
        <is>
          <t>ยาไปกระตุ้นการทำงานของ parietal cells ในการหลั่งกรดไฮโดรคลอริก ผ่านทางกระบวนการกระตุ้น Histamine-2 receptors</t>
        </is>
      </c>
      <c r="G164" s="166" t="inlineStr">
        <is>
          <t>ยา Diclofenac ทำให้เกิดภาวะติดเชื้อแบคทีเรีย H. pylori ในกระเพาะอาหารได้ง่ายขึ้น</t>
        </is>
      </c>
      <c r="H164" s="166" t="inlineStr">
        <is>
          <t>ยาไปเพิ่มการบีบตัวของกระเพาะอาหารอย่างรุนแรง ส่งผลให้กรดเข้มข้นไหลย้อนกลับทำลายเนื้อเยื่อ</t>
        </is>
      </c>
      <c r="I164" s="165" t="n">
        <v>2</v>
      </c>
      <c r="J164" s="166" t="inlineStr">
        <is>
          <t>✅ คำตอบที่ถูกต้อง: ข้อ ข. ยามีฤทธิ์ระคายเคืองเฉพาะที่ (Local effect) และยับยั้งเอนไซม์ COX-1 แบบระบบ (Systemic effect) ส่งผลลดการหลั่ง prostaglandins (PGE2 &amp; PGI2) ซึ่งมีฤทธิ์กระตุ้นการสร้างเมือก (mucus), bicarbonate และเพิ่มการไหลเวียนเลือดที่เยื่อบุทางเดินอาหาร
💡 Background:
ยากลุ่ม Non-selective NSAIDs ก่อให้เกิดแผลในกระเพาะอาหารและลำไส้ (Peptic Ulcer Disease) ผ่านกลไกคู่ขนานสองด้านพร้อมกัน
🎯 ทำไมข้อนี้ถึงถูก:
1) Direct local toxic effect: Diclofenac เป็นกรดอ่อนที่ละลายในไขมันได้ดี ซึมผ่านเยื่อหุ้มเซลล์ของ Gastric epithelial cells และแตกตัวค้างอยู่ภายในเซลล์ (Ion trapping) ก่อให้เกิดการทำลายเยื่อบุผิวเฉพาะที่
2) Systemic COX-1 inhibition: การยับยั้งเอนไซม์ Cyclooxygenase-1 (COX-1) ในกระแสเลือดขัดขวางการสังเคราะห์ Prostaglandins (PGE2 และ PGI2) ซึ่งมีหน้าที่เป็น Gastric mucosal defense สำคัญในการกระตุ้นการหลั่งเมือก (Mucus), สารละลายด่าง (Bicarbonate), ส่งเสริมการไหลเวียนของเลือดไปเลี้ยงเยื่อบุ (Mucosal blood flow) และยับยั้งการหลั่งกรด เมื่อขาด Prostaglandins เยื่อบุทางเดินอาหารจึงถูกกรดและเปปซินทำลายจนเกิดแผลเปื่อยลึก
🔍 ข้ออื่นผิดเพราะอะไร:
• ข้อ ก. การยับยั้ง COX-2 เกี่ยวข้องกับการลดการอักเสบและปวด ไม่ได้เพิ่มการสร้างกรด
• ข้อ ค. NSAIDs ไม่ได้กระตุ้น H2 receptors ของ Parietal cells
• ข้อ ง. H. pylori เป็นเชื้อแบคทีเรียที่ติดต่อทางปาก ยาแก้ปวดไม่ได้ทำให้ติดเชื้อง่ายขึ้นโดยตรง
• ข้อ จ. ยาไม่ได้เพิ่มการบีบตัวรุนแรงจนเกิดแผล
📖 Guideline อ้างอิง:
ACG Clinical Guideline for Treatment of Peptic Ulcer Disease and Prevention of NSAID-Related Ulcer Complications
📌 จุดจำก่อนสอบ:
• NSAID-induced ulcer mechanisms: Local chemical irritation + Systemic COX-1 inhibition (ลด PGE2/PGI2)
• Gastric ulcer: มักปวดเวลาท้องว่าง หรือ ปวดหลังทานอาหาร 1-2 ชม.</t>
        </is>
      </c>
      <c r="K164" s="166" t="inlineStr"/>
      <c r="L164" s="166" t="inlineStr">
        <is>
          <t>Gastrointestinal</t>
        </is>
      </c>
      <c r="M164" s="166" t="inlineStr">
        <is>
          <t>Dyspepsia &amp; PUD</t>
        </is>
      </c>
      <c r="N164" s="165" t="inlineStr">
        <is>
          <t>Clinic</t>
        </is>
      </c>
      <c r="O164" s="166" t="inlineStr">
        <is>
          <t>Mock RxCU84 GI (Case 5 Q5.1)</t>
        </is>
      </c>
      <c r="P164" s="165" t="inlineStr">
        <is>
          <t>ข้อสอบจำลอง</t>
        </is>
      </c>
      <c r="Q164" s="165" t="inlineStr">
        <is>
          <t>Mock RxCU84</t>
        </is>
      </c>
      <c r="R164" s="165" t="inlineStr"/>
    </row>
    <row r="165" ht="24" customHeight="1" s="49">
      <c r="A165" s="165" t="n">
        <v>163</v>
      </c>
      <c r="B165" s="166" t="inlineStr">
        <is>
          <t>[Mock RxCU84 GI (Case 5 Q5.2)] ผู้ป่วยชายอายุ 37 ปี รับประทาน Diclofenac ประจำ ปวดแสบลิ้นปี่ ดื่มเบียร์ประจำ
คำถาม: เพื่อจัดการความปลอดภัยของผู้ป่วยรายนี้และลดความเสี่ยงต่อระบบทางเดินอาหารในระยะยาว ข้อใดคือแนวทางการปรับเปลี่ยนการรักษาและการเลือกใช้ยาแก้ปวดที่เหมาะสมที่สุด?</t>
        </is>
      </c>
      <c r="C165" s="166" t="inlineStr"/>
      <c r="D165" s="166" t="inlineStr">
        <is>
          <t>แนะนำให้เปลี่ยนจาก Diclofenac เป็น Naproxen 250 mg รับประทานวันละ 2 ครั้ง ทันที</t>
        </is>
      </c>
      <c r="E165" s="166" t="inlineStr">
        <is>
          <t>แนะนำให้หยุดใช้ Diclofenac และปรับเปลี่ยนเป็นยาแก้ปวดกลุ่ม Selective COX-2 Inhibitor (เช่น Celecoxib) ควบคู่กับการให้ยาป้องกันทางเดินอาหารกลุ่ม Proton Pump Inhibitors (เช่น Omeprazole) ร่วมด้วย และแนะนำให้งดการดื่มแอลกอฮอล์</t>
        </is>
      </c>
      <c r="F165" s="166" t="inlineStr">
        <is>
          <t>แนะนำให้เพิ่มขนาดการรับประทาน Tolperisone เป็น 150 mg วันละ 3 ครั้ง และคงการทาน Diclofenac ร่วมด้วย</t>
        </is>
      </c>
      <c r="G165" s="166" t="inlineStr">
        <is>
          <t>แนะนำให้รับประทาน Diclofenac ห่างจากเครื่องดื่มแอลกอฮอล์อย่างน้อย 8 ชั่วโมง โดยใช้ยาสูตรเดิมต่อไป</t>
        </is>
      </c>
      <c r="H165" s="166" t="inlineStr">
        <is>
          <t>แนะนำให้ใช้ยาแก้ปวดกลุ่มสเตียรอยด์ (Steroids) ชนิดรับประทานทดแทนเพื่อความปลอดภัยต่อกระเพาะอาหาร</t>
        </is>
      </c>
      <c r="I165" s="165" t="n">
        <v>2</v>
      </c>
      <c r="J165" s="166" t="inlineStr">
        <is>
          <t>✅ คำตอบที่ถูกต้อง: ข้อ ข. แนะนำให้หยุดใช้ Diclofenac และปรับเปลี่ยนเป็นยาแก้ปวดกลุ่ม Selective COX-2 Inhibitor (เช่น Celecoxib) ควบคู่กับการให้ยาป้องกันทางเดินอาหารกลุ่ม Proton Pump Inhibitors (เช่น Omeprazole) ร่วมด้วย และแนะนำให้งดการดื่มแอลกอฮอล์
💡 Background:
ผู้ป่วยรายนี้มีอาการของแผลในทางเดินอาหาร (Dyspepsia/PUD) และมีปัจจัยเสี่ยงสูง ได้แก่ การใช้ยา NSAIDs ขนาดสูงต่อเนื่องเป็นเวลานาน และการดื่มเครื่องดื่มแอลกอฮอล์เป็นประจำ
🎯 ทำไมข้อนี้ถึงถูก:
ตามแนวทางเวชปฏิบัติการดูแลรักษาผู้ป่วยที่มีความเสี่ยงต่อระบบทางเดินอาหารสูง:
1) หยุดยา Non-selective NSAIDs (Diclofenac) ทันที
2) หากจำเป็นต้องใช้ยาแก้ปวดเพื่อควบคุมอาการปวดกล้ามเนื้อเรื้อรัง ให้เลือกยาที่มีผลกระทบต่อเยื่อบุกระเพาะอาหารต่ำที่สุด ได้แก่ Selective COX-2 Inhibitor (เช่น Celecoxib) ร่วมกับการให้ยาป้องกันกลุ่ม PPI (เช่น Omeprazole 20-40 mg OD) เพื่อรักษาแผลและป้องกันการเกิดซ้ำ (Gastroprotective strategy)
3) งดดื่มแอลกอฮอล์อย่างเด็ดขาด เนื่องจากแอลกอฮอล์ระคายเคืองเยื่อบุกระเพาะโดยตรงและกระตุ้นการหลั่งกรด
🔍 ข้ออื่นผิดเพราะอะไร:
• ข้อ ก. Naproxen เป็น Non-selective NSAID ที่มี GI toxicity สูง ไม่ควรนำมาเปลี่ยนในผู้ป่วยที่มีแผล
• ข้อ ค. Tolperisone เป็น Muscle relaxant ไม่ได้รักษาอาการแผล และการคง Diclofenac จะทำให้แผลทะลุได้
• ข้อ ง. การเว้นระยะเวลาไม่สามารถลด Systemic toxicity ของ Diclofenac ได้
• ข้อ จ. สเตียรอยด์ชนิดรับประทานเพิ่มความเสี่ยงต่อการเกิดแผลและเลือดออกในกระเพาะอาหาร ไม่ใช่ยาแก้ปวดที่ปลอดภัย
📖 Guideline อ้างอิง:
ACG Guidelines for Prevention of NSAID-Related Ulcer Complications and ACCF/ACG/AHA Consensus on Reducing the Gastrointestinal Risks of Antiplatelet Therapy and NSAID Use
📌 จุดจำก่อนสอบ:
• High GI Risk + Low CV Risk -&gt; แนะนำ COX-2 Inhibitor + PPI หรือ Co-therapy with PPI เสมอ
• แอลกอฮอล์ + NSAID = เสี่ยงต่อ GI bleeding พุ่งสูง 2-4 เท่า</t>
        </is>
      </c>
      <c r="K165" s="166" t="inlineStr"/>
      <c r="L165" s="166" t="inlineStr">
        <is>
          <t>Gastrointestinal</t>
        </is>
      </c>
      <c r="M165" s="166" t="inlineStr">
        <is>
          <t>Dyspepsia &amp; PUD</t>
        </is>
      </c>
      <c r="N165" s="165" t="inlineStr">
        <is>
          <t>Clinic</t>
        </is>
      </c>
      <c r="O165" s="166" t="inlineStr">
        <is>
          <t>Mock RxCU84 GI (Case 5 Q5.2)</t>
        </is>
      </c>
      <c r="P165" s="165" t="inlineStr">
        <is>
          <t>ข้อสอบจำลอง</t>
        </is>
      </c>
      <c r="Q165" s="165" t="inlineStr">
        <is>
          <t>Mock RxCU84</t>
        </is>
      </c>
      <c r="R165" s="165" t="inlineStr"/>
    </row>
    <row r="166" ht="24" customHeight="1" s="49">
      <c r="A166" s="165" t="n">
        <v>164</v>
      </c>
      <c r="B166" s="166" t="inlineStr">
        <is>
          <t>[Mock RxCU84 GI (Case 5 Q5.3)] การเลือกใช้ยาเพื่อป้องกันแผลในกระเพาะอาหารจากยาแก้ปวดกลุ่ม NSAIDs
คำถาม: หากพิจารณาเลือกใช้ยา Misoprostol เพื่อป้องกันแผลในกระเพาะอาหารจากยา NSAIDs ข้อใดระบุกลไกการออกฤทธิ์ อาการข้างเคียง และข้อห้ามใช้ที่สำคัญที่สุดของยากลุ่มนี้ได้ถูกต้องและปลอดภัยที่สุด?</t>
        </is>
      </c>
      <c r="C166" s="166" t="inlineStr"/>
      <c r="D166" s="166" t="inlineStr">
        <is>
          <t>ออกฤทธิ์จับตัวรับ H2 อาการข้างเคียงคือทำให้เกิดผื่นแพ้แสง; ห้ามใช้ในคนไข้โรคหัวใจล้มเหลว</t>
        </is>
      </c>
      <c r="E166" s="166" t="inlineStr">
        <is>
          <t>เป็นสารสังเคราะห์ Prostaglandin E1 analog; อาการข้างเคียงคืออาการปวดบีบท้องและท้องเสีย (Dose-dependent diarrhea); ห้ามใช้ในหญิงตั้งครรภ์เด็ดขาดเนื่องจากกระตุ้นการบีบตัวของมดลูกจนทำให้เกิดการแท้งบุตร (Category X)</t>
        </is>
      </c>
      <c r="F166" s="166" t="inlineStr">
        <is>
          <t>ออกฤทธิ์บล็อก Proton pump; อาการข้างเคียงคืออาการปวดศีรษะ; ห้ามใช้ในผู้ป่วยโรคตับแข็ง</t>
        </is>
      </c>
      <c r="G166" s="166" t="inlineStr">
        <is>
          <t>เป็นสารเคลือบแผลกระเพาะอาหาร; อาการข้างเคียงคือทำให้อุจจาระสีดำเข้ม; ห้ามใช้ในคนไข้ที่เป็นโรคไตวาย</t>
        </is>
      </c>
      <c r="H166" s="166" t="inlineStr">
        <is>
          <t>เป็นยากระตุ้นการหลั่งเอนไซม์ amylase; อาการข้างเคียงคือน้ำตาลในเลือดต่ำ; ห้ามใช้ร่วมกับอินซูลิน</t>
        </is>
      </c>
      <c r="I166" s="165" t="n">
        <v>2</v>
      </c>
      <c r="J166" s="166" t="inlineStr">
        <is>
          <t>✅ คำตอบที่ถูกต้อง: ข้อ ข. เป็นสารสังเคราะห์ Prostaglandin E1 analog; อาการข้างเคียงคืออาการปวดบีบท้องและท้องเสีย (Dose-dependent diarrhea); ห้ามใช้ในหญิงตั้งครรภ์เด็ดขาดเนื่องจากกระตุ้นการบีบตัวของมดลูกจนทำให้เกิดการแท้งบุตร (Category X)
💡 Background:
Misoprostol (Cytotec) เป็น Synthetic Prostaglandin E1 (PGE1) methyl analog พัฒนาขึ้นมาเพื่อทดแทน Prostaglandins ในกระเพาะอาหารที่ถูกยับยั้งโดยยา NSAIDs
🎯 ทำไมข้อนี้ถึงถูก:
1) กลไกการออกฤทธิ์: กระตุ้น EP3 receptors บน Parietal cells เพื่อลดการหลั่งกรด และกระตุ้น Mucous cells ให้สร้างเมือกและด่างไบคาร์บอเนต (Cytoprotection)
2) ผลข้างเคียงเด่น: กระตุ้นการบีบตัวของกล้ามเนื้อเรียบทางเดินอาหาร ทำให้เกิดอาการปวดบิดเกร็งท้องและท้องเสีย (Abdominal cramps and diarrhea) สัมพันธ์กับขนาดยา (Dose-dependent) ซึ่งเป็นสาเหตุหลักที่ผู้ป่วยทนยาไม่ได้
3) ข้อห้ามใช้เด็ดขาด: ห้ามใช้ในสตรีมีครรภ์ (FDA Pregnancy Category X) เนื่องจากมีฤทธิ์กระตุ้นการหดรัดตัวของกล้ามเนื้อมดลูก (Uterine contractions) ทำให้ตกเลือด แท้งบุตร หรือคลอดก่อนกำหนด
🔍 ข้ออื่นผิดเพราะอะไร:
• ข้อ ก. เป็นคุณสมบัติของ H2RA ไม่ใช่ Misoprostol
• ข้อ ค. เป็นคุณสมบัติของ PPIs
• ข้อ ง. อุจจาระสีดำเป็นผลข้างเคียงของ Bismuth subsalicylate ไม่ใช่ Misoprostol
• ข้อ จ. ข้อมูลผิดทั้งหมด
📖 Guideline อ้างอิง:
FDA Prescribing Information for Cytotec (Misoprostol) and ACG PUD Guidelines
📌 จุดจำก่อนสอบ:
• Misoprostol = PGE1 analog
• Side effects: Diarrhea + Abdominal cramping (Dose-dependent)
• Black box / Category X: ห้ามใช้ในหญิงตั้งครรภ์เด็ดขาด (ทำให้แท้ง)</t>
        </is>
      </c>
      <c r="K166" s="166" t="inlineStr"/>
      <c r="L166" s="166" t="inlineStr">
        <is>
          <t>Gastrointestinal</t>
        </is>
      </c>
      <c r="M166" s="166" t="inlineStr">
        <is>
          <t>Dyspepsia &amp; PUD</t>
        </is>
      </c>
      <c r="N166" s="165" t="inlineStr">
        <is>
          <t>Clinic</t>
        </is>
      </c>
      <c r="O166" s="166" t="inlineStr">
        <is>
          <t>Mock RxCU84 GI (Case 5 Q5.3)</t>
        </is>
      </c>
      <c r="P166" s="165" t="inlineStr">
        <is>
          <t>ข้อสอบจำลอง</t>
        </is>
      </c>
      <c r="Q166" s="165" t="inlineStr">
        <is>
          <t>Mock RxCU84</t>
        </is>
      </c>
      <c r="R166" s="165" t="inlineStr"/>
    </row>
    <row r="167" ht="24" customHeight="1" s="49">
      <c r="A167" s="165" t="n">
        <v>165</v>
      </c>
      <c r="B167" s="166" t="inlineStr">
        <is>
          <t>[Mock RxCU84 GI (Case 5 Q5.4)] ผู้ป่วยชายอายุ 37 ปี มีอาการปวดแสบลิ้นปี่จากการใช้ยา Diclofenac
คำถาม: ข้อใดต่อไปนี้คืออาการทางคลินิก (Alarm symptoms) ที่เภสัชกรต้องเน้นย้ำให้ผู้ป่วยเฝ้าระวังอย่างเข้มงวด และหากเกิดขึ้น ผู้ป่วยต้องรีบไปพบแพทย์์ที่โรงพยาบาลทันทีโดยไม่ต้องรอยาหมด?</t>
        </is>
      </c>
      <c r="C167" s="166" t="inlineStr"/>
      <c r="D167" s="166" t="inlineStr">
        <is>
          <t>อาการปวดแสบบริเวณหน้าอกลามไปถึงไหล่ซ้าย</t>
        </is>
      </c>
      <c r="E167" s="166" t="inlineStr">
        <is>
          <t>อาการคลื่นไส้อาเจียนปนเลือด หรือถ่ายอุจจาระเป็นสีดำเหนียวคล้ายยางมะตอย (Melena) บ่งชี้ภาวะเลือดออกในทางเดินอาหาร</t>
        </is>
      </c>
      <c r="F167" s="166" t="inlineStr">
        <is>
          <t>อาการแสบร้อนที่ผิวหนังบริเวณที่ปวดกล้ามเนื้อ</t>
        </is>
      </c>
      <c r="G167" s="166" t="inlineStr">
        <is>
          <t>อาการอ่อนเพลียเล็กน้อยหลังจากทำงานเกษตรกลางแดดจัด</t>
        </is>
      </c>
      <c r="H167" s="166" t="inlineStr">
        <is>
          <t>อาการท้องอืด ท้องเฟ้อ มีลมในกระเพาะอาหารหลังตื่นนอนตอนเช้า</t>
        </is>
      </c>
      <c r="I167" s="165" t="n">
        <v>2</v>
      </c>
      <c r="J167" s="166" t="inlineStr">
        <is>
          <t>✅ คำตอบที่ถูกต้อง: ข้อ ข. อาการคลื่นไส้อาเจียนปนเลือด หรือถ่ายอุจจาระเป็นสีดำเหนียวคล้ายยางมะตอย (Melena) บ่งชี้ภาวะเลือดออกในทางเดินอาหาร
💡 Background:
ภาวะแทรกซ้อนที่รุนแรงและเป็นอันตรายถึงแก่ชีวิตจาก NSAID-induced peptic ulcer คือ ภาวะเลือดออกในทางเดินอาหารส่วนบน (Upper Gastrointestinal Bleeding: UGIB) และการทะลุของแผล (Perforation)
🎯 ทำไมข้อนี้ถึงถูก:
สัญญาณเตือนของภาวะเลือดออกในทางเดินอาหารส่วนบน ได้แก่:
1) อาเจียนเป็นเลือดสด หรืออาเจียนเป็นกากกาแฟสีน้ำตาลเข้ม (Hematemesis / Coffee-ground emesis)
2) ถ่ายอุจจาระเป็นสีดำเหนียว กลิ่นเหม็นคาวคล้ายยางมะตอย (Melena) ซึ่งเกิดจากฮีโมโกลบินในเลือดทำปฏิกิริยากับกรดและแบคทีเรียในลำไส้
อาการเหล่านี้แสดงว่าเส้นเลือดบริเวณแผลฉีกขาดและมีเลือดออกต่อเนื่อง จัดเป็นภาวะฉุกเฉินทางการแพทย์์ที่ต้องรีบไปโรงพยาบาลทันที
🔍 ข้ออื่นผิดเพราะอะไร:
• ข้อ ก. ปวดแน่นหน้าอกร้าวไปไหล่ซ้ายเป็นอาการเตือนของ Acute Coronary Syndrome (หลอดเลือดหัวใจขาดเลือด)
• ข้อ ค., ง., จ. เป็นอาการไม่จำเพาะทั่วไป ไม่ใช่อาการเตือนของภาวะแทรกซ้อนรุนแรงทางเดินอาหาร
📖 Guideline อ้างอิง:
ACG Clinical Guideline: Upper Gastrointestinal Bleeding and Hemostasis
📌 จุดจำก่อนสอบ:
• Upper GI bleed signs: Hematemesis (อาเจียนเป็นเลือด/กากกาแฟ) + Melena (ถ่ายดำเหนียวกลิ่นคาว)
• ผู้ป่วยทาน NSAID ร่วมกับมีอาการเหล่านี้ ต้องหยุดยาทันทีและส่งห้องฉุกเฉิน</t>
        </is>
      </c>
      <c r="K167" s="166" t="inlineStr"/>
      <c r="L167" s="166" t="inlineStr">
        <is>
          <t>Gastrointestinal</t>
        </is>
      </c>
      <c r="M167" s="166" t="inlineStr">
        <is>
          <t>Dyspepsia &amp; PUD</t>
        </is>
      </c>
      <c r="N167" s="165" t="inlineStr">
        <is>
          <t>Clinic</t>
        </is>
      </c>
      <c r="O167" s="166" t="inlineStr">
        <is>
          <t>Mock RxCU84 GI (Case 5 Q5.4)</t>
        </is>
      </c>
      <c r="P167" s="165" t="inlineStr">
        <is>
          <t>ข้อสอบจำลอง</t>
        </is>
      </c>
      <c r="Q167" s="165" t="inlineStr">
        <is>
          <t>Mock RxCU84</t>
        </is>
      </c>
      <c r="R167" s="165" t="inlineStr"/>
    </row>
    <row r="168" ht="24" customHeight="1" s="49">
      <c r="A168" s="165" t="n">
        <v>166</v>
      </c>
      <c r="B168" s="166" t="inlineStr">
        <is>
          <t>[Mock RxCU84 GI (Case 5 Q5.5)] ผู้ป่วยชายอายุ 37 ปี มีอาการคลื่นไส้ ท้องอืด และเรอเปรี้ยว แน่นท้อง เข้าได้กับ Dyspepsia ร่วมด้วย
คำถาม: อาการคลื่นไส้ ท้องอืด และเรอเปรี้ยวของผู้ป่วยรายนี้ ควรเลือกใช้ยากลุ่มใดเป็นอันดับแรกเพื่อช่วยเร่งการเคลื่อนไหวของทางเดินอาหารและบรรเทาอาการ?</t>
        </is>
      </c>
      <c r="C168" s="166" t="inlineStr"/>
      <c r="D168" s="166" t="inlineStr">
        <is>
          <t>5-HT3 receptor antagonist (เช่น Ondansetron)</t>
        </is>
      </c>
      <c r="E168" s="166" t="inlineStr">
        <is>
          <t>Antihistamine / Anticholinergic (เช่น Dimenhydrinate)</t>
        </is>
      </c>
      <c r="F168" s="166" t="inlineStr">
        <is>
          <t>Dopamine D2 antagonist (เช่น Domperidone)</t>
        </is>
      </c>
      <c r="G168" s="166" t="inlineStr">
        <is>
          <t>Benzodiazepines (เช่น Lorazepam)</t>
        </is>
      </c>
      <c r="H168" s="166" t="inlineStr">
        <is>
          <t>Neurokinin-1 antagonist (เช่น Aprepitant)</t>
        </is>
      </c>
      <c r="I168" s="165" t="n">
        <v>3</v>
      </c>
      <c r="J168" s="166" t="inlineStr">
        <is>
          <t>✅ คำตอบที่ถูกต้อง: ข้อ ค. Dopamine D2 antagonist (เช่น Domperidone)
💡 Background:
อาการแน่นท้อง อืด ท้องเฟ้อ คลื่นไส้ และเรอเปรี้ยวในผู้ป่วยรายนี้ สอดคล้องกับภาวะการเคลื่อนไหวของทางเดินอาหารส่วนต้นช้าลง (Delayed gastric emptying / Dysmotility-like dyspepsia) ซึ่งเกิดจากการระคายเคืองของเยื่อบุทางเดินอาหารจากยา NSAIDs
🎯 ทำไมข้อนี้ถึงถูก:
ยากลุ่ม Dopamine D2 receptor antagonists (เช่น Domperidone, Metoclopramide) ออกฤทธิ์เป็น Prokinetic agents โดยการปิดกั้น D2 receptors ที่ระบบประสาททางเดินอาหาร ช่วยคลายหูรูด Pyloric sphincter, เพิ่มการบีบตัวของกระเพาะอาหาร (Gastric motility) และเร่งการระบายอาหารลงสู่ลำไส้เล็ก พร้อมทั้งปิดกั้น D2 receptors ที่ Chemoreceptor Trigger Zone (CTZ) จึงสามารถบรรเทาได้ทั้งอาการคลื่นไส้ ท้องอืด และเรอเปรี้ยวได้อย่างตรงจุด
🔍 ข้ออื่นผิดเพราะอะไร:
• ข้อ ก. 5-HT3 antagonists (Ondansetron) ใช้สำหรับ Chemotherapy-induced หรือ Postoperative nausea/vomiting แต่ไม่มีคุณสมบัติเป็น Prokinetic (อาจทำให้ท้องผูกมากขึ้น)
• ข้อ ข. Antihistamines (Dimenhydrinate) ใช้สำหรับ Motion sickness (เมารถเมาเรือ) และมีฤทธิ์ Anticholinergic ที่ทำให้ทางเดินอาหารบีบตัวช้าลง ยิ่งทำให้อืดแน่นท้องมากขึ้น
• ข้อ ง. Benzodiazepines ใช้สำหรับ Anticipatory nausea
• ข้อ จ. NK1 antagonists ใช้ป้องกัน Delayed emesis จากเคมีบำบัด
📖 Guideline อ้างอิง:
ACG and CAG Clinical Guideline: Management of Dyspepsia and Treatment of Nausea/Vomiting
📌 จุดจำก่อนสอบ:
• Dyspepsia อืด แน่น คลื่นไส้ ท้องเฟ้อ -&gt; Prokinetics / D2 antagonists (Domperidone)
• เมารถ เมาเรือ -&gt; H1-antihistamines (Dimenhydrinate)
• อาเจียนจากคีโม/ผ่าตัด -&gt; 5-HT3 antagonists (Ondansetron)</t>
        </is>
      </c>
      <c r="K168" s="166" t="inlineStr"/>
      <c r="L168" s="166" t="inlineStr">
        <is>
          <t>Gastrointestinal</t>
        </is>
      </c>
      <c r="M168" s="166" t="inlineStr">
        <is>
          <t>Nausea and vomiting</t>
        </is>
      </c>
      <c r="N168" s="165" t="inlineStr">
        <is>
          <t>Clinic</t>
        </is>
      </c>
      <c r="O168" s="166" t="inlineStr">
        <is>
          <t>Mock RxCU84 GI (Case 5 Q5.5)</t>
        </is>
      </c>
      <c r="P168" s="165" t="inlineStr">
        <is>
          <t>ข้อสอบจำลอง</t>
        </is>
      </c>
      <c r="Q168" s="165" t="inlineStr">
        <is>
          <t>Mock RxCU84</t>
        </is>
      </c>
      <c r="R168" s="165" t="inlineStr"/>
    </row>
    <row r="169" ht="24" customHeight="1" s="49">
      <c r="A169" s="165" t="n">
        <v>167</v>
      </c>
      <c r="B169" s="166" t="inlineStr">
        <is>
          <t>[Mock RxCU84 GI (Case 5 Q5.6)] เภสัชกรพิจารณาจ่ายยาในกลุ่ม Dopamine D2 antagonist เพื่อบรรเทาอาการคลื่นไส้และท้องอืด
คำถาม: หากเภสัชกรจะเลือกจ่าย Dopamine D2 antagonist ให้ผู้ป่วยรายนี้ ระหว่าง Domperidone และ Metoclopramide ข้อใดอธิบายเหตุผลเชิงเภสัชวิทยาที่ทำให้ Domperidone เป็นตัวเลือกที่ปลอดภัยกว่าในกรณีนี้ได้ถูกต้องที่สุด?</t>
        </is>
      </c>
      <c r="C169" s="166" t="inlineStr"/>
      <c r="D169" s="166" t="inlineStr">
        <is>
          <t>Domperidone ออกฤทธิ์ที่ 5-HT3 receptor จึงไม่มีผลข้างเคียงต่อระบบประสาท</t>
        </is>
      </c>
      <c r="E169" s="166" t="inlineStr">
        <is>
          <t>Domperidone ผ่าน Blood-Brain Barrier (BBB) ได้น้อยกว่า Metoclopramide จึงมีโอกาสเกิด Extrapyramidal Symptoms (EPS) และผลข้างเคียงทาง CNS น้อยกว่าอย่างมีนัยสำคัญ</t>
        </is>
      </c>
      <c r="F169" s="166" t="inlineStr">
        <is>
          <t>Domperidone ไม่มีผลต่อการเพิ่มขึ้นของระดับ Prolactin ในกระแสเลือดเลย</t>
        </is>
      </c>
      <c r="G169" s="166" t="inlineStr">
        <is>
          <t>Metoclopramide ไม่สามารถผ่าน BBB ได้ จึงปลอดภัยกว่าสำหรับการใช้ในระยะยาว</t>
        </is>
      </c>
      <c r="H169" s="166" t="inlineStr">
        <is>
          <t>ยาทั้งสองตัวมีระดับความปลอดภัยและผลข้างเคียงต่อระบบประสาทส่วนกลางเหมือนกันทุกประการ</t>
        </is>
      </c>
      <c r="I169" s="165" t="n">
        <v>2</v>
      </c>
      <c r="J169" s="166" t="inlineStr">
        <is>
          <t>✅ คำตอบที่ถูกต้อง: ข้อ ข. Domperidone ผ่าน Blood-Brain Barrier (BBB) ได้น้อยกว่า Metoclopramide จึงมีโอกาสเกิด Extrapyramidal Symptoms (EPS) และผลข้างเคียงทาง CNS น้อยกว่าอย่างมีนัยสำคัญ
💡 Background:
ทั้ง Domperidone และ Metoclopramide เป็น Dopamine D2 receptor antagonists เหมือนกัน แต่คุณสมบัติทางเคมีกายภาพและการกระจายตัวเข้าสู่สมองมีความแตกต่างกันอย่างชัดเจน
🎯 ทำไมข้อนี้ถึงถูก:
• Domperidone มีโครงสร้างที่มีขั้วสูง (Polar molecule) ไม่สามารถซึมผ่าน Blood-Brain Barrier (BBB) เข้าสู่ระบบประสาทส่วนกลางได้ แต่สามารถออกฤทธิ์ต้านอาเจียนที่ Chemoreceptor Trigger Zone (CTZ) บริเวณ Area postrema ได้เนื่องจากบริเวณนี้อยู่นอก Blood-Brain Barrier จึงแทบไม่ก่อให้เกิด Extrapyramidal symptoms (EPS เช่น Dystonia, Akathisia, Parkinsonism) หรืออาการง่วงซึม
• Metoclopramide เป็นสารที่ผ่าน Blood-Brain Barrier ได้ดีมาก จึงเข้าไปปิดกั้น D2 receptors ที่ Basal ganglia ในสมอง ทำให้เกิดผลข้างเคียงทางระบบประสาทส่วนกลางและเกิด EPS ได้บ่อย
🔍 ข้ออื่นผิดเพราะอะไร:
• ข้อ ก. Domperidone เป็น D2 antagonist ไม่ใช่ 5-HT3 antagonist
• ข้อ ค. Domperidone ยังคงกระตุ้นการหลั่ง Prolactin จากต่อมใต้สมองส่วนหน้า (Anterior pituitary ซึ่งอยู่นอก BBB) ทำให้ระดับ Prolactin สูงขึ้นได้ (เกิดคัดตึงเต้านม น้ำนมไหลได้)
• ข้อ ง. Metoclopramide ผ่าน BBB ได้ดีมาก ไม่ใช่ไม่ผ่าน
• ข้อ จ. Safety profile ทาง CNS แตกต่างกันอย่างมาก
📖 Guideline อ้างอิง:
European Medicines Agency (EMA) and US FDA Safety Reviews on Domperidone and Metoclopramide
📌 จุดจำก่อนสอบ:
• Metoclopramide: ผ่าน BBB ได้ดี -&gt; เสี่ยงต่อ EPS, Dystonia, Drowsiness สูง
• Domperidone: ผ่าน BBB ได้น้อยมาก -&gt; เสี่ยงต่อ EPS ต่ำมาก แต่ต้องระวัง QTc prolongation ในขนาดสูง</t>
        </is>
      </c>
      <c r="K169" s="166" t="inlineStr"/>
      <c r="L169" s="166" t="inlineStr">
        <is>
          <t>Gastrointestinal</t>
        </is>
      </c>
      <c r="M169" s="166" t="inlineStr">
        <is>
          <t>Nausea and vomiting</t>
        </is>
      </c>
      <c r="N169" s="165" t="inlineStr">
        <is>
          <t>Clinic</t>
        </is>
      </c>
      <c r="O169" s="166" t="inlineStr">
        <is>
          <t>Mock RxCU84 GI (Case 5 Q5.6)</t>
        </is>
      </c>
      <c r="P169" s="165" t="inlineStr">
        <is>
          <t>ข้อสอบจำลอง</t>
        </is>
      </c>
      <c r="Q169" s="165" t="inlineStr">
        <is>
          <t>Mock RxCU84</t>
        </is>
      </c>
      <c r="R169" s="165" t="inlineStr"/>
    </row>
    <row r="170" ht="24" customHeight="1" s="49">
      <c r="A170" s="165" t="n">
        <v>168</v>
      </c>
      <c r="B170" s="166" t="inlineStr">
        <is>
          <t>[Mock RxCU84 GI (Case 5 Q5.7)] การใช้ยา Metoclopramide ในเวชปฏิบัติ
คำถาม: หากผู้ป่วยจำเป็นต้องได้รับยา Metoclopramide ต่อเนื่อง ข้อใดคือคำเตือนและข้อควรระวังทางเภสัชวิทยาที่สำคัญที่สุดตามประกาศคำเตือนความปลอดภัย (Black Box Warning) ของ US-FDA?</t>
        </is>
      </c>
      <c r="C170" s="166" t="inlineStr"/>
      <c r="D170" s="166" t="inlineStr">
        <is>
          <t>ควรรับประทานพร้อมอาหารที่มีไขมันสูงเพื่อเพิ่มการดูดซึมยาเข้าสู่กระแสเลือด</t>
        </is>
      </c>
      <c r="E170" s="166" t="inlineStr">
        <is>
          <t>ไม่ควรใช้ติดต่อกันนานเกิน 12 สัปดาห์ เนื่องจากเพิ่มความเสี่ยงต่อการเกิดภาวะ Tardive Dyskinesia ซึ่งอาจเป็นแบบถาวรรักษาไม่หาย</t>
        </is>
      </c>
      <c r="F170" s="166" t="inlineStr">
        <is>
          <t>สามารถใช้ร่วมกับเครื่องดื่มแอลกอฮอล์ได้อย่างปลอดภัยโดยไม่มีผลเสริมฤทธิ์กดประสาท</t>
        </is>
      </c>
      <c r="G170" s="166" t="inlineStr">
        <is>
          <t>ไม่มีผลต่อระบบประสาทส่วนกลาง จึงสามารถใช้ในผู้ป่วยโรคพาร์กินสัน (Parkinson's disease) ได้อย่างปลอดภัย</t>
        </is>
      </c>
      <c r="H170" s="166" t="inlineStr">
        <is>
          <t>ไม่จำเป็นต้องปรับขนาดยาในผู้ป่วยที่มีการทำงานของไตบกพร่อง</t>
        </is>
      </c>
      <c r="I170" s="165" t="n">
        <v>2</v>
      </c>
      <c r="J170" s="166" t="inlineStr">
        <is>
          <t>✅ คำตอบที่ถูกต้อง: ข้อ ข. ไม่ควรใช้ติดต่อกันนานเกิน 12 สัปดาห์ เนื่องจากเพิ่มความเสี่ยงต่อการเกิดภาวะ Tardive Dyskinesia ซึ่งอาจเป็นแบบถาวรรักษาไม่หาย
💡 Background:
Metoclopramide มีคำเตือนกล่องดำ (Black Box Warning) จาก US-FDA และ อย. เกี่ยวกับความเสี่ยงร้ายแรงทางระบบประสาท
🎯 ทำไมข้อนี้ถึงถูก:
การใช้ยา Metoclopramide ต่อเนื่องเป็นเวลานาน โดยเฉพาะการใช้นานเกิน 12 สัปดาห์ หรือในผู้สูงอายุ จะเพิ่มความเสี่ยงอย่างมีนัยสำคัญต่อการเกิดภาวะ Tardive Dyskinesia (การเคลื่อนไหวผิดปกติที่ควบคุมไม่ได้ เช่น ลิ้นแลบ ปากขมุบขมิบ เคี้ยวปาก แขนขาบิดเกร็ง) ซึ่งเป็นภาวะทางระบบประสาทที่รุนแรงและมักเป็นแบบถาวร (Irreversible) แม้จะหยุดใช้ยาไปแล้วก็ตาม ดังนั้นจึงมีคำแนะนำให้จำกัดระยะเวลาการใช้ยาไม่เกิน 12 สัปดาห์ (และมักใช้เพียงระยะสั้นไม่เกิน 5-7 วันในทางปฏิบัติ)
🔍 ข้ออื่นผิดเพราะอะไร:
• ข้อ ก. อาหารไขมันสูงไม่ได้เป็นข้อกำหนดสำคัญ
• ข้อ ค. Metoclopramide มีฤทธิ์กดประสาทส่วนกลาง (Sedation) การดื่มแอลกอฮอล์ร่วมด้วยจะเสริมฤทธิ์กดประสาทรุนแรง
• ข้อ ง. Metoclopramide เป็น 'ข้อห้ามใช้เด็ดขาด' ในผู้ป่วยโรคพาร์กินสัน เนื่องจากไปบล็อก Dopamine receptors ทำให้ผู้ป่วยแข็งเกร็งและอาการพาร์กินสันทรุดลงอย่างรวดเร็ว
• ข้อ จ. Metoclopramide ขับออกทางไตเป็นหลัก จำเป็นต้องปรับลดขนาดยาลง 50% ในผู้ป่วยไตบกพร่อง (CrCl &lt; 40-50 mL/min)
📖 Guideline อ้างอิง:
US FDA Black Box Warning: Metoclopramide and Risk of Tardive Dyskinesia
📌 จุดจำก่อนสอบ:
• Metoclopramide Black Box: ห้ามใช้เกิน 12 สัปดาห์ เสี่ยงต่อ 'Tardive Dyskinesia ถาวร'
• ห้ามใช้ใน Parkinson's disease และระวังในผู้สูงอายุ/ผู้ป่วยโรคไต</t>
        </is>
      </c>
      <c r="K170" s="166" t="inlineStr"/>
      <c r="L170" s="166" t="inlineStr">
        <is>
          <t>Gastrointestinal</t>
        </is>
      </c>
      <c r="M170" s="166" t="inlineStr">
        <is>
          <t>Nausea and vomiting</t>
        </is>
      </c>
      <c r="N170" s="165" t="inlineStr">
        <is>
          <t>Clinic</t>
        </is>
      </c>
      <c r="O170" s="166" t="inlineStr">
        <is>
          <t>Mock RxCU84 GI (Case 5 Q5.7)</t>
        </is>
      </c>
      <c r="P170" s="165" t="inlineStr">
        <is>
          <t>ข้อสอบจำลอง</t>
        </is>
      </c>
      <c r="Q170" s="165" t="inlineStr">
        <is>
          <t>Mock RxCU84</t>
        </is>
      </c>
      <c r="R170" s="165" t="inlineStr"/>
    </row>
    <row r="171" ht="24" customHeight="1" s="49">
      <c r="A171" s="165" t="n">
        <v>169</v>
      </c>
      <c r="B171" s="166" t="inlineStr">
        <is>
          <t>[Mock RxCU84 GI (Case 6 Q6.1)] ผู้ป่วยชายอายุ 67 ปี มะเร็งปอด (Non-Small Cell Lung Cancer) ได้รับยาเคมีบำบัดรอบแรก: Cisplatin 75 mg/m2, Pemetrexed 500 mg/m2, Ondansetron 8 mg IV
คำถาม: ยาเคมีบำบัด Cisplatin 75 mg/m2 จัดอยู่ในกลุ่มที่มีความเสี่ยงในการกระตุ้นให้เกิดอาการคลื่นไส้อาเจียน (Emetogenic potential) ในระดับใด และมีโอกาสเกิดอาการได้ร้อยละเท่าใดหากผู้ป่วยไม่ได้รับยาป้องกันที่เหมาะสม?</t>
        </is>
      </c>
      <c r="C171" s="166" t="inlineStr"/>
      <c r="D171" s="166" t="inlineStr">
        <is>
          <t>Low emetogenic potential (โอกาสเกิดอาการร้อยละ 10–30)</t>
        </is>
      </c>
      <c r="E171" s="166" t="inlineStr">
        <is>
          <t>Moderate emetogenic potential (โอกาสเกิดอาการร้อยละ 30–90)</t>
        </is>
      </c>
      <c r="F171" s="166" t="inlineStr">
        <is>
          <t>High emetogenic potential (โอกาสเกิดอาการมากกว่าร้อยละ 90)</t>
        </is>
      </c>
      <c r="G171" s="166" t="inlineStr">
        <is>
          <t>Minimal emetogenic potential (โอกาสเกิดอาการน้อยกว่าร้อยละ 10)</t>
        </is>
      </c>
      <c r="H171" s="166" t="inlineStr">
        <is>
          <t>Sub-therapeutic emetogenic potential (ไม่มีผลต่อการกระตุ้นอาการอาเจียน)</t>
        </is>
      </c>
      <c r="I171" s="165" t="n">
        <v>3</v>
      </c>
      <c r="J171" s="166" t="inlineStr">
        <is>
          <t>✅ คำตอบที่ถูกต้อง: ข้อ ค. High emetogenic potential (โอกาสเกิดอาการมากกว่าร้อยละ 90)
💡 Background:
แนวทางเวชปฏิบัติจากลด้านเนื้องอกวิทยา (ASCO, NCCN, MASCC/ESMO) แบ่งระดับความเสี่ยงในการกระตุ้นอาการคลื่นไส้อาเจียนของยาเคมีบำบัดทางหลอดเลือดดำ (Emetic Risk Category) ออกเป็น 4 ระดับ:
1) High Emetic Risk (HEC): &gt; 90%
2) Moderate Emetic Risk (MEC): 30 - 90%
3) Low Emetic Risk (LEC): 10 - 30%
4) Minimal Emetic Risk: &lt; 10%
🎯 ทำไมข้อนี้ถึงถูก:
Cisplatin ในขนาด &gt;= 50 mg/m2 จัดเป็นตัวแทนคลาสสิกของยาเคมีบำบัดกลุ่ม Highly Emetogenic Chemotherapy (HEC) ซึ่งมีอัตราการกระตุ้นอาการคลื่นไส้อาเจียนรุนแรงสูงกว่า 90% (High emetogenic potential) ทั้งในระยะเฉียบพลัน (Acute emesis) และระยะช้า (Delayed emesis) หากไม่ได้รับยาต้านอาเจียนป้องกันอย่างเหมาะสม
🔍 ข้ออื่นผิดเพราะอะไร:
• ข้อ ก. Low emetic risk ได้แก่ Paclitaxel, Docetaxel, Gemcitabine, 5-Fluorouracil
• ข้อ ข. Moderate emetic risk ได้แก่ Carboplatin, Oxaliplatin, Cyclophosphamide &lt; 1,500 mg/m2
• ข้อ ง. Minimal emetic risk ได้แก่ Bleomycin, Vinblastine, Vincristine
📖 Guideline อ้างอิง:
NCCN Clinical Practice Guidelines in Oncology: Antiemesis และ ASCO Antiemetic Guideline
📌 จุดจำก่อนสอบ:
• HEC (&gt; 90% emesis): Cisplatin, AC regimen (Doxorubicin/Epirubicin + Cyclophosphamide), Carmustine, Dacarbazine
• Cisplatin เด่นทั้ง Acute emesis (Serotonin) และ Delayed emesis (Substance P)</t>
        </is>
      </c>
      <c r="K171" s="166" t="inlineStr"/>
      <c r="L171" s="166" t="inlineStr">
        <is>
          <t>Gastrointestinal</t>
        </is>
      </c>
      <c r="M171" s="166" t="inlineStr">
        <is>
          <t>Nausea and vomiting</t>
        </is>
      </c>
      <c r="N171" s="165" t="inlineStr">
        <is>
          <t>Clinic</t>
        </is>
      </c>
      <c r="O171" s="166" t="inlineStr">
        <is>
          <t>Mock RxCU84 GI (Case 6 Q6.1)</t>
        </is>
      </c>
      <c r="P171" s="165" t="inlineStr">
        <is>
          <t>ข้อสอบจำลอง</t>
        </is>
      </c>
      <c r="Q171" s="165" t="inlineStr">
        <is>
          <t>Mock RxCU84</t>
        </is>
      </c>
      <c r="R171" s="165" t="inlineStr"/>
    </row>
    <row r="172" ht="24" customHeight="1" s="49">
      <c r="A172" s="165" t="n">
        <v>170</v>
      </c>
      <c r="B172" s="166" t="inlineStr">
        <is>
          <t>[Mock RxCU84 GI (Case 6 Q6.2)] ผู้ป่วยชายอายุ 67 ปี ได้รับยาเคมีบำบัด Cisplatin 75 mg/m2 ได้รับยาป้องกันอาการอาเจียนเป็น Ondansetron 8 mg IV เพียงตัวเดียวก่อนให้ยา
คำถาม: การใช้ยา Ondansetron 8 mg IV เพียงตัวเดียวก่อนให้เคมีบำบัดตามใบสั่งยานี้ มีความเหมาะสมและเป็นไปตามหลักเกณฑ์การป้องกันอาการคลื่นไส้อาเจียนจากเคมีบำบัด (CINV guidelines) หรือไม่อย่างไร?</t>
        </is>
      </c>
      <c r="C172" s="166" t="inlineStr"/>
      <c r="D172" s="166" t="inlineStr">
        <is>
          <t>เหมาะสม เนื่องจาก Ondansetron เป็นยากลุ่ม 5-HT3 antagonist ที่มีประสิทธิภาพสูงสุดครอบคลุมทั้งระยะเฉียบพลันและระยะช้า</t>
        </is>
      </c>
      <c r="E172" s="166" t="inlineStr">
        <is>
          <t>ไม่เหมาะสม เนื่องจากสูตรยา Cisplatin เป็นกลุ่มที่มีโอกาสเกิดการคลื่นไส้อาเจียนสูง (HEC) จำเป็นต้องใช้ยาสูตร 4 ตัวร่วมกัน (NK1 antagonist + 5-HT3 antagonist + Dexamethasone + Olanzapine) เพื่อควบคุมอาการ</t>
        </is>
      </c>
      <c r="F172" s="166" t="inlineStr">
        <is>
          <t>เหมาะสม แต่ควรเปลี่ยนช่องทางการบริหารยาเป็นชนิดเม็ดรับประทาน (Oral tablet) เพื่อผลการรักษาที่ดีกว่า</t>
        </is>
      </c>
      <c r="G172" s="166" t="inlineStr">
        <is>
          <t>ไม่เหมาะสม เนื่องจากควรใช้เฉพาะยาปฏิชีวนะและยาลดกรด Omeprazole ในการป้องกันอาการอาเจียนเท่านั้น</t>
        </is>
      </c>
      <c r="H172" s="166" t="inlineStr">
        <is>
          <t>เหมาะสม แต่ต้องบริหารยาร่วมกับสารน้ำทางหลอดเลือดดำปริมาณมากเพียงอย่างเดียวโดยไม่ต้องให้ยาอื่นเพิ่ม</t>
        </is>
      </c>
      <c r="I172" s="165" t="n">
        <v>2</v>
      </c>
      <c r="J172" s="166" t="inlineStr">
        <is>
          <t>✅ คำตอบที่ถูกต้อง: ข้อ ข. ไม่เหมาะสม เนื่องจากสูตรยา Cisplatin เป็นกลุ่มที่มีโอกาสเกิดการคลื่นไส้อาเจียนสูง (HEC) จำเป็นต้องใช้ยาสูตร 4 ตัวร่วมกัน (NK1 antagonist + 5-HT3 antagonist + Dexamethasone + Olanzapine) เพื่อควบคุมอาการ
💡 Background:
แนวทางเวชปฏิบัติ NCCN และ ASCO แนะนำมาตรฐานการป้องกันอาการคลื่นไส้อาเจียนจากยาเคมีบำบัดกลุ่ม Highly Emetogenic Chemotherapy (HEC)
🎯 ทำไมข้อนี้ถึงถูก:
การใช้ Ondansetron (5-HT3 antagonist) เพียงตัวเดียว 'ไม่เหมาะสมและไม่ได้มาตรฐาน' สำหรับกลุ่ม HEC เนื่องจาก Ondansetron มีประสิทธิภาพควบคุมได้เฉพาะระยะเฉียบพลัน (Acute emesis) ใน 24 ชั่วโมงแรกเท่านั้น แต่ไม่สามารถป้องกันระยะช้า (Delayed emesis) ได้ มาตรฐานระดับจากลแนะนำสูตรผสม 4 ตัว (Quadruple regimen):
1) NK1 receptor antagonist (เช่น Aprepitant หรือ Fosaprepitant)
2) 5-HT3 receptor antagonist (เช่น Ondansetron, Granisetron, หรือ Palonosetron)
3) Dexamethasone
4) Olanzapine (10 mg po วันละครั้ง วันที่ 1-4)
🔍 ข้ออื่นผิดเพราะอะไร:
• ข้อ ก. Ondansetron ควบคุมระยะช้าไม่ได้
• ข้อ ค. การเปลี่ยนเป็นยากินไม่ช่วยแก้ปัญหาขาดตัวยาอื่น
• ข้อ ง. ยาปฏิชีวนะและยาลดกรดไม่มีบทบาทในการป้องกัน CINV
• ข้อ จ. การให้สารน้ำ (Hydration) จำเป็นเพื่อป้องกัน Cisplatin nephrotoxicity แต่ไม่สามารถป้องกันอาการคลื่นไส้อาเจียนได้
📖 Guideline อ้างอิง:
ASCO Antiemetic Guideline Update and NCCN Guidelines Version 2.2024 Antiemesis
📌 จุดจำก่อนสอบ:
• HEC Prophylaxis (เช่น Cisplatin): สูตร 4 ตัวเสมอ = NK1 antagonist + 5-HT3 antagonist + Dexamethasone + Olanzapine</t>
        </is>
      </c>
      <c r="K172" s="166" t="inlineStr"/>
      <c r="L172" s="166" t="inlineStr">
        <is>
          <t>Gastrointestinal</t>
        </is>
      </c>
      <c r="M172" s="166" t="inlineStr">
        <is>
          <t>Nausea and vomiting</t>
        </is>
      </c>
      <c r="N172" s="165" t="inlineStr">
        <is>
          <t>Clinic</t>
        </is>
      </c>
      <c r="O172" s="166" t="inlineStr">
        <is>
          <t>Mock RxCU84 GI (Case 6 Q6.2)</t>
        </is>
      </c>
      <c r="P172" s="165" t="inlineStr">
        <is>
          <t>ข้อสอบจำลอง</t>
        </is>
      </c>
      <c r="Q172" s="165" t="inlineStr">
        <is>
          <t>Mock RxCU84</t>
        </is>
      </c>
      <c r="R172" s="165" t="inlineStr"/>
    </row>
    <row r="173" ht="24" customHeight="1" s="49">
      <c r="A173" s="165" t="n">
        <v>171</v>
      </c>
      <c r="B173" s="166" t="inlineStr">
        <is>
          <t>[Mock RxCU84 GI (Case 6 Q6.3)] ผู้ป่วยได้รับยาเคมีบำบัด Cisplatin มีลักษณะเด่นในการเกิด Delayed emesis
คำถาม: ยาเคมีบำบัด Cisplatin มีคุณลักษณะเด่นในการกระตุ้นให้เกิดอาการคลื่นไส้อาเจียนในระยะช้า (Delayed emesis) ซึ่งอาการนี้มักเริ่มแสดงอาการเมื่อใดหลังรับยา และยากลุ่มใดมีบทบาทหลักในการออกฤทธิ์ควบคุมอาการในระยะดังกล่าว?</t>
        </is>
      </c>
      <c r="C173" s="166" t="inlineStr"/>
      <c r="D173" s="166" t="inlineStr">
        <is>
          <t>อาการเริ่มแสดงหลังรับยา 1 ชั่วโมง; ยาที่มีบทบาทหลักคือยาชาเฉพาะที่ Lidocaine</t>
        </is>
      </c>
      <c r="E173" s="166" t="inlineStr">
        <is>
          <t>อาการเริ่มแสดงหลังรับยาไปแล้ว 24 ถึง 120 ชั่วโมง (วันแรกถึงวันที่ห้า); ยาที่มีบทบาทหลักคือยาต้านตัวรับ Neurokinin-1 (NK1 receptor antagonists เช่น Aprepitant) และ Dexamethasone</t>
        </is>
      </c>
      <c r="F173" s="166" t="inlineStr">
        <is>
          <t>อาการเริ่มแสดงในสัปดาห์ที่สามหลังให้ยา; ยาที่มีบทบาทหลักคือยากระตุ้นการบีบตัวของทางเดินอาหาร Domperidone</t>
        </is>
      </c>
      <c r="G173" s="166" t="inlineStr">
        <is>
          <t>อาการเริ่มแสดงในช่วงก่อนได้รับยาเคมีบำบัดรอบถัดไป; ยาที่มีบทบาทหลักคือยากลุ่ม Benzodiazepines เช่น Lorazepam</t>
        </is>
      </c>
      <c r="H173" s="166" t="inlineStr">
        <is>
          <t>อาการเริ่มแสดงทันทีหลังถอดสายน้ำเกลือเคมีบำบัด; ยาที่มีบทบาทหลักคือยาลดกรดชนิดน้ำ Antacid</t>
        </is>
      </c>
      <c r="I173" s="165" t="n">
        <v>2</v>
      </c>
      <c r="J173" s="166" t="inlineStr">
        <is>
          <t>✅ คำตอบที่ถูกต้อง: ข้อ ข. อาการเริ่มแสดงหลังรับยาไปแล้ว 24 ถึง 120 ชั่วโมง (วันแรกถึงวันที่ห้า); ยาที่มีบทบาทหลักคือยาต้านตัวรับ Neurokinin-1 (NK1 receptor antagonists เช่น Aprepitant) และ Dexamethasone
💡 Background:
อาการคลื่นไส้อาเจียนจากเคมีบำบัด (CINV) แบ่งตามช่วงเวลาเกิดเป็น 2 ระยะหลักที่มีสารสื่อประสาทแตกต่างกัน:
1) Acute emesis: เกิดภายใน 0-24 ชั่วโมงแรก สารสื่อประสาทหลักคือ Serotonin (5-HT) จาก Enterochromaffin cells
2) Delayed emesis: เกิดหลัง 24 ชั่วโมงจนถึง 120 ชั่วโมง (วันที่ 2 ถึงวันที่ 5) สารสื่อประสาทหลักคือ Substance P จับกับ Neurokinin-1 (NK1) receptors ในก้านสมอง
🎯 ทำไมข้อนี้ถึงถูก:
Cisplatin เป็นยาที่เด่นมากในการเกิด Delayed emesis ซึ่งจะพีคมากที่สุดในวันที่ 2-3 (24-72 ชั่วโมง) และยาวนานถึง 5 วัน ยาที่มีประสิทธิภาพสูงสุดในการป้องกัน Delayed emesis คือยากลุ่ม NK1 receptor antagonists (เช่น Aprepitant, Fosaprepitant) ร่วมกับ Dexamethasone
🔍 ข้ออื่นผิดเพราะอะไร:
• ข้อ ก. และ จ. เป็นช่วงเวลาของ Acute emesis และยาชา/ยาลดกรดไม่ใช่การรักษา
• ข้อ ค. อาการไม่รอถึงสัปดาห์ที่สาม
• ข้อ ง. อาการที่เกิดก่อนรับยาในรอบถัดไปเรียกว่า Anticipatory emesis
📖 Guideline อ้างอิง:
MASCC/ESMO Antiemetic Guidelines and NCCN Guidelines: Antiemesis
📌 จุดจำก่อนสอบ:
• Acute CINV (&lt; 24 hr): สารสื่อประสาท Serotonin (5-HT3) -&gt; คุมด้วย 5-HT3 antagonists
• Delayed CINV (24-120 hr): สารสื่อประสาท Substance P (NK1) -&gt; คุมด้วย NK1 antagonists + Dexamethasone</t>
        </is>
      </c>
      <c r="K173" s="166" t="inlineStr"/>
      <c r="L173" s="166" t="inlineStr">
        <is>
          <t>Gastrointestinal</t>
        </is>
      </c>
      <c r="M173" s="166" t="inlineStr">
        <is>
          <t>Nausea and vomiting</t>
        </is>
      </c>
      <c r="N173" s="165" t="inlineStr">
        <is>
          <t>Clinic</t>
        </is>
      </c>
      <c r="O173" s="166" t="inlineStr">
        <is>
          <t>Mock RxCU84 GI (Case 6 Q6.3)</t>
        </is>
      </c>
      <c r="P173" s="165" t="inlineStr">
        <is>
          <t>ข้อสอบจำลอง</t>
        </is>
      </c>
      <c r="Q173" s="165" t="inlineStr">
        <is>
          <t>Mock RxCU84</t>
        </is>
      </c>
      <c r="R173" s="165" t="inlineStr"/>
    </row>
    <row r="174" ht="24" customHeight="1" s="49">
      <c r="A174" s="165" t="n">
        <v>172</v>
      </c>
      <c r="B174" s="166" t="inlineStr">
        <is>
          <t>[Mock RxCU84 GI (Case 6 Q6.4)] ผู้ป่วยชายอายุ 67 ปี ได้รับยาเคมีบำบัดและเกิด Breakthrough emesis
คำถาม: หากเภสัชกรพิจารณาเพิ่มยา Metoclopramide เป็น Rescue therapy สำหรับรักษาอาการคลื่นไส้อาเจียนที่ทะลุการป้องกัน (Breakthrough emesis) ข้อใดคือข้อควรระวังที่สำคัญที่สุดในผู้ป่วยสูงอายุรายนี้?</t>
        </is>
      </c>
      <c r="C174" s="166" t="inlineStr"/>
      <c r="D174" s="166" t="inlineStr">
        <is>
          <t>ผู้สูงอายุมีความเสี่ยงต่อ Extrapyramidal Symptoms (EPS) และ Dystonia จากยากลุ่ม D2 antagonist สูงกว่าคนหนุ่มสาว จึงควรติดตามอาการอย่างใกล้ชิดหรือพิจารณาทางเลือกอื่น</t>
        </is>
      </c>
      <c r="E174" s="166" t="inlineStr">
        <is>
          <t>ผู้สูงอายุไม่มีความเสี่ยงพิเศษใดๆ เพิ่มเติมจากการใช้ยาในกลุ่ม D2 antagonist</t>
        </is>
      </c>
      <c r="F174" s="166" t="inlineStr">
        <is>
          <t>ควรเพิ่มขนาด Metoclopramide เป็น 2 เท่าในผู้สูงอายุเพื่อผลการรักษาที่ดีขึ้น</t>
        </is>
      </c>
      <c r="G174" s="166" t="inlineStr">
        <is>
          <t>Metoclopramide มีความปลอดภัยในผู้สูงอายุมากกว่าเมื่อเปรียบเทียบกับผู้ป่วยอายุน้อย</t>
        </is>
      </c>
      <c r="H174" s="166" t="inlineStr">
        <is>
          <t>ไม่จำเป็นต้องคำนึงถึงการทำงานของไตในการบริหารยา Metoclopramide ในผู้สูงอายุ</t>
        </is>
      </c>
      <c r="I174" s="165" t="n">
        <v>1</v>
      </c>
      <c r="J174" s="166" t="inlineStr">
        <is>
          <t>✅ คำตอบที่ถูกต้อง: ข้อ ก. ผู้สูงอายุมีความเสี่ยงต่อ Extrapyramidal Symptoms (EPS) และ Dystonia จากยากลุ่ม D2 antagonist สูงกว่าคนหนุ่มสาว จึงควรติดตามอาการอย่างใกล้ชิดหรือพิจารณาทางเลือกอื่น
💡 Background:
ผู้สูงอายุ (อายุ &gt; 65 ปี) มีการเปลี่ยนแปลงทางเภสัชจลนศาสตร์และเภสัชพลศาสตร์ ได้แก่ การทำงานของไตลดลงตามวัย (GFR ลดลง) และมีความไวของตัวรับโดปามีนในสมองแปรปรวน
🎯 ทำไมข้อนี้ถึงถูก:
Metoclopramide ขับออกทางไตเป็นหลัก และสามารถผ่าน Blood-Brain Barrier เข้าสู่สมองได้ดี ในผู้สูงอายุยาจะสะสมในกระแสเลือดได้ง่ายขึ้น และไปปิดกั้น D2 receptors ใน Basal ganglia ทำให้เกิด Extrapyramidal Symptoms (EPS) เช่น Acute dystonia, Akathisia, และ Parkinsonism-like symptoms ได้บ่อยและรุนแรงกว่าคนอายุน้อยอย่างชัดเจน หากจำเป็นต้องใช้ ควรเริ่มด้วยขนาดยาต่ำ หรือพิจารณาเลือกยาทางเลือกอื่น เช่น Olanzapine หรือ Cannabinoids
🔍 ข้ออื่นผิดเพราะอะไร:
• ข้อ ข. และ ง. ขัดแย้งกับหลักเภสัชวิทยาคลินิกในผู้สูงอายุ
• ข้อ ค. การเพิ่มขนาดเป็น 2 เท่าในผู้สูงอายุเป็นข้อห้ามร้ายแรงเพราะจะยิ่งเร่งพิษต่อระบบประสาท
• ข้อ จ. ต้องปรับลดขนาดยาตามค่าการทำงานของไตเสมอ (ลดขนาดลง 50% หาก CrCl &lt; 40 mL/min)
📖 Guideline อ้างอิง:
Beers Criteria for Potentially Inappropriate Medication Use in Older Adults (AGS)
📌 จุดจำก่อนสอบ:
• Beers Criteria: หลีกเลี่ยงการใช้ Metoclopramide ในผู้สูงอายุ เว้นแต่กรณี Gastroparesis ระยะสั้นไม่เกิน 12 สัปดาห์
• ระวัง EPS / Tardive dyskinesia ในผู้สูงอายุและผู้ป่วยไตเสื่อม</t>
        </is>
      </c>
      <c r="K174" s="166" t="inlineStr"/>
      <c r="L174" s="166" t="inlineStr">
        <is>
          <t>Gastrointestinal</t>
        </is>
      </c>
      <c r="M174" s="166" t="inlineStr">
        <is>
          <t>Nausea and vomiting</t>
        </is>
      </c>
      <c r="N174" s="165" t="inlineStr">
        <is>
          <t>Clinic</t>
        </is>
      </c>
      <c r="O174" s="166" t="inlineStr">
        <is>
          <t>Mock RxCU84 GI (Case 6 Q6.4)</t>
        </is>
      </c>
      <c r="P174" s="165" t="inlineStr">
        <is>
          <t>ข้อสอบจำลอง</t>
        </is>
      </c>
      <c r="Q174" s="165" t="inlineStr">
        <is>
          <t>Mock RxCU84</t>
        </is>
      </c>
      <c r="R174" s="165" t="inlineStr"/>
    </row>
    <row r="175" ht="24" customHeight="1" s="49">
      <c r="A175" s="165" t="n">
        <v>173</v>
      </c>
      <c r="B175" s="166" t="inlineStr">
        <is>
          <t>[Mock RxCU84 GI (Case 6 Q6.5)] ผู้ป่วยมะเร็งปอดได้รับยาเคมีบำบัด ในรอบที่ 3 เริ่มมีอาการคลื่นไส้อาเจียนก่อนที่จะได้รับยาเคมีบำบัด (ขณะนั่งรอในโรงพยาบาล)
คำถาม: อาการคลื่นไส้อาเจียนที่เกิดขึ้นก่อนได้รับยาเคมีบำบัดรอบถัดไป มีกลไกการเกิดและแนวทางการรักษาที่เหมาะสมที่สุดตามข้อใด?</t>
        </is>
      </c>
      <c r="C175" s="166" t="inlineStr"/>
      <c r="D175" s="166" t="inlineStr">
        <is>
          <t>เป็น Acute emesis แนะนำให้เพิ่มขนาดของยา 5-HT3 antagonist</t>
        </is>
      </c>
      <c r="E175" s="166" t="inlineStr">
        <is>
          <t>เป็น Delayed emesis แนะนำให้เพิ่มขนาดของยา NK1 antagonist</t>
        </is>
      </c>
      <c r="F175" s="166" t="inlineStr">
        <is>
          <t>เป็น Anticipatory emesis ซึ่งเกิดจาก Classical conditioning แนะนำให้ใช้ยาในกลุ่ม Benzodiazepines (เช่น Lorazepam)</t>
        </is>
      </c>
      <c r="G175" s="166" t="inlineStr">
        <is>
          <t>เป็นผลจาก Motion sickness ระหว่างการเดินทางมาโรงพยาบาล แนะนำให้ยา Dimenhydrinate</t>
        </is>
      </c>
      <c r="H175" s="166" t="inlineStr">
        <is>
          <t>ไม่ต้องให้การรักษาใดๆ เนื่องจากเป็นอาการทางจิตใจที่ไม่เกี่ยวข้องกับเภสัชวิทยา</t>
        </is>
      </c>
      <c r="I175" s="165" t="n">
        <v>3</v>
      </c>
      <c r="J175" s="166" t="inlineStr">
        <is>
          <t>✅ คำตอบที่ถูกต้อง: ข้อ ค. เป็น Anticipatory emesis ซึ่งเกิดจาก Classical conditioning แนะนำให้ใช้ยาในกลุ่ม Benzodiazepines (เช่น Lorazepam)
💡 Background:
Anticipatory Nausea and Vomiting (ANV) เป็นรูปแบบจำเพาะของ CINV ที่เกิดขึ้น 'ก่อน' ที่ผู้ป่วยจะได้รับยาเคมีบำบัดรอบถัดไป มักพบในผู้ป่วยที่เคยมีประสบการณ์คลื่นไส้อาเจียนรุนแรงที่ควบคุมได้ไม่ดีในรอบการรักษาก่อนหน้า
🎯 ทำไมข้อนี้ถึงถูก:
1) กลไก: เกิดจากการเรียนรู้แบบมีเงื่อนไข (Classical / Pavlovian conditioning) โดยสมองเชื่อมโยงสิ่งเร้าทางประสาทสัมผัส เช่น กลิ่นของโรงพยาบาล ภาพห้องให้ยาเคมีบำบัด หรือการเห็นเข็มฉีดยา เข้ากับประสบการณ์ความทุกข์ทรมานจากการอาเจียนในอดีต กระตุ้นให้เกิดอาการคลื่นไส้ขึ้นมาเองก่อนได้รับยาจริง
2) การรักษา: ยาต้านอาเจียนทั่วไป (5-HT3, NK1 antagonists) มักไม่ได้ผล การรักษาหลักทางเภสัชวิทยาคือการให้ยากลุ่ม Benzodiazepines เช่น Lorazepam (0.5-2 mg รับประทานคืนก่อนให้ยาและก่อนมาโรงพยาบาล 1-2 ชั่วโมง) เพื่ออาศัยฤทธิ์คลายกังวล (Anxiolytic) และ Amnesic effect ช่วยลด Conditioned response ควบคู่กับการบำบัดทางพฤติกรรม (Behavioral therapy เช่น การผ่อนคลายกล้ามเนื้อ, การสะกดจิต)
🔍 ข้ออื่นผิดเพราะอะไร:
• ข้อ ก. และ ข. ยาต้านอาเจียนทั่วไปไม่สามารถรักษา Conditioned reflex ของ Anticipatory emesis ได้
• ข้อ ด. ไม่ใช่อาการเมารถเมาเรือ
• ข้อ จ. เป็นภาวะที่ส่งผลต่อคุณภาพชีวิตและทำให้ผู้ป่วยปฏิเสธการรักษาเคมีบำบัด จึงจำเป็นต้องให้การรักษา
📖 Guideline อ้างอิง:
ASCO Antiemetic Guidelines and NCCN Guidelines: Anticipatory Nausea/Vomiting
📌 จุดจำก่อนสอบ:
• Anticipatory emesis: เกิดก่อนได้ยาคีโม จาก Pavlovian conditioning (กลิ่น/ภาพ รพ.)
• Drug of choice: Benzodiazepines (Lorazepam) + Behavioral relaxation therapy</t>
        </is>
      </c>
      <c r="K175" s="166" t="inlineStr"/>
      <c r="L175" s="166" t="inlineStr">
        <is>
          <t>Gastrointestinal</t>
        </is>
      </c>
      <c r="M175" s="166" t="inlineStr">
        <is>
          <t>Nausea and vomiting</t>
        </is>
      </c>
      <c r="N175" s="165" t="inlineStr">
        <is>
          <t>Clinic</t>
        </is>
      </c>
      <c r="O175" s="166" t="inlineStr">
        <is>
          <t>Mock RxCU84 GI (Case 6 Q6.5)</t>
        </is>
      </c>
      <c r="P175" s="165" t="inlineStr">
        <is>
          <t>ข้อสอบจำลอง</t>
        </is>
      </c>
      <c r="Q175" s="165" t="inlineStr">
        <is>
          <t>Mock RxCU84</t>
        </is>
      </c>
      <c r="R175" s="165" t="inlineStr"/>
    </row>
    <row r="176" ht="24" customHeight="1" s="49">
      <c r="A176" s="165" t="n">
        <v>174</v>
      </c>
      <c r="B176" s="166" t="inlineStr">
        <is>
          <t>[Mock RxCU84 GI (Case 7 Q7.1)] ผู้ป่วยหญิงไทยอายุ 44 ปี มีเลือดสีแดงสดหยดตามหลังถ่ายอุจจาระ เป็น ๆ หาย ๆ มา 1 เดือน มีติ่งยื่นที่ปากทวารหนักเวลาเบ่งถ่าย ต้องใช้นิ้วช่วยดันกลับ มีอาการปวดตื้อ คัน ชื้นแฉะ ท้องผูกเรื้อรัง นั่งทำงานนาน ดื่มน้ำน้อย ผักน้อย ไม่มีน้ำหนักลด ไม่ซีด ไม่มีประวัติครอบครัวมะเร็งลำไส้ ปฏิเสธการตั้งครรภ์
คำถาม: ริดสีดวงทวารภายใน (Internal Hemorrhoid) ของผู้ป่วยรายนี้จัดเป็นระดับความรุนแรง (Grade) ใดตามเกณฑ์มาตรฐาน?</t>
        </is>
      </c>
      <c r="C176" s="166" t="inlineStr"/>
      <c r="D176" s="166" t="inlineStr">
        <is>
          <t>Grade I</t>
        </is>
      </c>
      <c r="E176" s="166" t="inlineStr">
        <is>
          <t>Grade II</t>
        </is>
      </c>
      <c r="F176" s="166" t="inlineStr">
        <is>
          <t>Grade III</t>
        </is>
      </c>
      <c r="G176" s="166" t="inlineStr">
        <is>
          <t>Grade IV</t>
        </is>
      </c>
      <c r="H176" s="166" t="inlineStr">
        <is>
          <t>External hemorrhoid (ไม่จัดอยู่ในระบบ Grade I-IV)</t>
        </is>
      </c>
      <c r="I176" s="165" t="n">
        <v>3</v>
      </c>
      <c r="J176" s="166" t="inlineStr">
        <is>
          <t>✅ คำตอบที่ถูกต้อง: ข้อ ค. Grade III
💡 Background:
การจัดระดับความรุนแรงของริดสีดวงทวารภายใน (Internal Hemorrhoids) ตามเกณฑ์ Goligher's Classification ประเมินจากลักษณะการหย่อนยื่นพ้นปากทวารหนัก (Prolapse):
• Grade I: มีหัวริดสีดวงโป่งนูนในรูทวาร อาจมีเลือดออก แต่ไม่มีการหย่อนยื่นพ้นปากทวารหนัก
• Grade II: มีหัวริดสีดวงหย่อนยื่นออกมานอกปากทวารหนักขณะเบ่งถ่าย แต่สามารถหดกลับเข้าไปได้เอง (Spontaneous reduction)
• Grade III: มีหัวริดสีดวงหย่อนยื่นออกมาขณะเบ่งถ่าย ไม่หดกลับเอง ต้องใช้นิ้วช่วยดันกลับเข้าไป (Manual reduction required)
• Grade IV: หัวริดสีดวงยื่นออกมาตลอดเวลา ไม่สามารถดันกลับเข้าไปได้ (Irreducible prolapse)
🎯 ทำไมข้อนี้ถึงถูก:
โจทย์ระบุชัดเจนว่า 'มีติ่งยื่นที่ปากทวารหนักเวลาเบ่งถ่าย ต้องใช้นิ้วช่วยดันกลับ' จึงตรงตามเกณฑ์ของ Grade III อย่างแท้จริง
🔍 ข้ออื่นผิดเพราะอะไร:
• ข้อ ก. Grade I ไม่มียื่นพ้นปากทวาร
• ข้อ ข. Grade II ยื่นแต่หดกลับได้เอง ไม่ต้องใช้นิ้วดัน
• ข้อ ง. Grade IV ยื่นค้างตลอดเวลา ดันกลับไม่ได้
• ข้อ จ. ผู้ป่วยมีพยาธิสภาพของ Internal hemorrhoids ที่หย่อนยื่น (Prolapsed internal hemorrhoid) ซึ่งจัด Grade I-IV ได้
📖 Guideline อ้างอิง:
The American Society of Colon and Rectal Surgeons (ASCRS) Clinical Practice Guidelines for the Management of Hemorrhoids 2024
📌 จุดจำก่อนสอบ:
• Grade I: ไม่ยื่น
• Grade II: ยื่น -&gt; หดกลับเองได้
• Grade III: ยื่น -&gt; ต้องใช้นิ้วดันกลับ
• Grade IV: ยื่นค้าง -&gt; ดันไม่เข้า</t>
        </is>
      </c>
      <c r="K176" s="166" t="inlineStr"/>
      <c r="L176" s="166" t="inlineStr">
        <is>
          <t>Gastrointestinal</t>
        </is>
      </c>
      <c r="M176" s="166" t="inlineStr">
        <is>
          <t>Dyspepsia &amp; PUD</t>
        </is>
      </c>
      <c r="N176" s="165" t="inlineStr">
        <is>
          <t>Clinic</t>
        </is>
      </c>
      <c r="O176" s="166" t="inlineStr">
        <is>
          <t>Mock RxCU84 GI (Case 7 Q7.1)</t>
        </is>
      </c>
      <c r="P176" s="165" t="inlineStr">
        <is>
          <t>ข้อสอบจำลอง</t>
        </is>
      </c>
      <c r="Q176" s="165" t="inlineStr">
        <is>
          <t>Mock RxCU84</t>
        </is>
      </c>
      <c r="R176" s="165" t="inlineStr"/>
    </row>
    <row r="177" ht="24" customHeight="1" s="49">
      <c r="A177" s="165" t="n">
        <v>175</v>
      </c>
      <c r="B177" s="166" t="inlineStr">
        <is>
          <t>[Mock RxCU84 GI (Case 7 Q7.2)] ผู้ป่วยหญิงอายุ 44 ปี มีเลือดสีแดงสดหยดตามหลังถ่ายอุจจาระ ติ่งยื่นต้องใช้นิ้วดันกลับ ไม่มีอาการเบื่ออาหาร น้ำหนักลด หรือซีด
คำถาม: ข้อใดคือการประเมินสัญญาณเตือนอันตราย (Red flags) และการส่งต่อเพื่อตรวจส่องกล้องลำไส้ใหญ่ (Colonoscopy) ที่เหมาะสมที่สุดสำหรับผู้ป่วยรายนี้?</t>
        </is>
      </c>
      <c r="C177" s="166" t="inlineStr"/>
      <c r="D177" s="166" t="inlineStr">
        <is>
          <t>ส่งต่อทำ Colonoscopy ทันทีทุกกรณีเนื่องจากพบอาการเลือดออกทางทวารหนัก</t>
        </is>
      </c>
      <c r="E177" s="166" t="inlineStr">
        <is>
          <t>ประเมินแล้วไม่มี Red flags ชัดเจน จึงเริ่มการดูแลแบบอนุรักษ์ (Conservative management) ที่ร้านยาได้ พร้อมแนะนำสัญญาณอันตรายที่ต้องกลับมาพบแพทย์์</t>
        </is>
      </c>
      <c r="F177" s="166" t="inlineStr">
        <is>
          <t>จ่ายยาปฏิชีวนะชนิดรับประทานเพื่อป้องกันการติดเชื้อในกระแสเลือด</t>
        </is>
      </c>
      <c r="G177" s="166" t="inlineStr">
        <is>
          <t>แนะนำให้ผู้ป่วยเข้ารับการผ่าตัดริดสีดวงทวารทันทีโดยไม่ต้องปรับพฤติกรรม</t>
        </is>
      </c>
      <c r="H177" s="166" t="inlineStr">
        <is>
          <t>ให้ผู้ป่วยสังเกตอาการเองที่บ้านนาน 3 เดือนโดยไม่ต้องให้คำแนะนำเตือนใดๆ</t>
        </is>
      </c>
      <c r="I177" s="165" t="n">
        <v>2</v>
      </c>
      <c r="J177" s="166" t="inlineStr">
        <is>
          <t>✅ คำตอบที่ถูกต้อง: ข้อ ข. ประเมินแล้วไม่มี Red flags ชัดเจน จึงเริ่มการดูแลแบบอนุรักษ์ (Conservative management) ที่ร้านยาได้ พร้อมแนะนำสัญญาณอันตรายที่ต้องกลับมาพบแพทย์์
💡 Background:
ตามแนวทางเวชปฏิบัติของ ASCRS 2024 แนะนำให้ตรวจส่องกล้องลำไส้ใหญ่ (Endoscopic evaluation / Colonoscopy) ในผู้ป่วยริดสีดวงทวารที่มีเลือดออกร่วมกับมีสัญญาณเตือนอันตราย (Red flags) หรือปัจจัยเสี่ยงต่อโรคมะเร็งลำไส้ใหญ่
🎯 ทำไมข้อนี้ถึงถูก:
ผู้ป่วยรายนี้อายุ 44 ปี (ยังไม่ถึงเกณฑ์ตรวจคัดกรองมะเร็งทั่วไปที่อายุ &gt;= 45-50 ปี), ลักษณะเลือดออกเป็นสีแดงสดหยดตามหลังอุจจาระซึ่งเข้าได้กับริดสีดวงทวารชัดเจน, ไม่มีอาการเบื่ออาหาร น้ำหนักลด, ไม่ซีด, นิสัยขับถ่ายไม่เปลี่ยนแปลงผิดปกติ, ไม่มีประวัติครอบครัวเป็นมะเร็งลำไส้ใหญ่ ดังนั้นจึงไม่มี Red flags ชัดเจน เภสัชกรสามารถเริ่มให้การรักษาเบื้องต้นแบบ Conservative treatment ที่ร้านยาได้ โดยต้องแนะนำสัญญาณเตือนที่ต้องรีบพบแพทย์์ (เช่น เลือดออกมากขึ้น เลือดสีคล้ำปนมูก น้ำหนักลด ซีดลง หรืออาการไม่ดีขึ้นใน 2-4 สัปดาห์)
🔍 ข้ออื่นผิดเพราะอะไร:
• ข้อ ก. เลือดออกทางทวารหนักไม่ได้ต้องส่องกล้องทุกกรณีหากลักษณะเป็นเลือดสดจากริดสีดวงและไม่มีความเสี่ยง
• ข้อ ค. ริดสีดวงทวารไม่ใช่โรคติดเชื้อ ห้ามให้ยาปฏิชีวนะ
• ข้อ ง. การผ่าตัดไม่ใช่ทางเลือกแรกในผู้ป่วยที่ยังไม่เคยได้รับการรักษาแบบประคับประคอง
• ข้อ จ. การปล่อยให้สังเกตอาการโดยไม่ให้คำแนะนำและกรอบเวลาติดตามถือเป็นการละเลยความปลอดภัย
📖 Guideline อ้างอิง:
ASCRS Clinical Practice Guidelines for the Management of Hemorrhoids 2024
📌 จุดจำก่อนสอบ:
• Red flags เลือดออกทางทวารหนัก: อายุ &gt;= 45 ปี, น้ำหนักลด, ซีด, เลือดสีคล้ำปนมูก, ประวัติครอบครัวมะเร็งลำไส้ -&gt; ต้องส่งส่องกล้อง Colonoscopy เสมอ</t>
        </is>
      </c>
      <c r="K177" s="166" t="inlineStr"/>
      <c r="L177" s="166" t="inlineStr">
        <is>
          <t>Gastrointestinal</t>
        </is>
      </c>
      <c r="M177" s="166" t="inlineStr">
        <is>
          <t>Dyspepsia &amp; PUD</t>
        </is>
      </c>
      <c r="N177" s="165" t="inlineStr">
        <is>
          <t>Clinic</t>
        </is>
      </c>
      <c r="O177" s="166" t="inlineStr">
        <is>
          <t>Mock RxCU84 GI (Case 7 Q7.2)</t>
        </is>
      </c>
      <c r="P177" s="165" t="inlineStr">
        <is>
          <t>ข้อสอบจำลอง</t>
        </is>
      </c>
      <c r="Q177" s="165" t="inlineStr">
        <is>
          <t>Mock RxCU84</t>
        </is>
      </c>
      <c r="R177" s="165" t="inlineStr"/>
    </row>
    <row r="178" ht="24" customHeight="1" s="49">
      <c r="A178" s="165" t="n">
        <v>176</v>
      </c>
      <c r="B178" s="166" t="inlineStr">
        <is>
          <t>[Mock RxCU84 GI (Case 7 Q7.3)] ผู้ป่วยหญิงอายุ 44 ปี เป็นริดสีดวงทวาร Grade III มีอาการปวดตื้อและคัน
คำถาม: ตามแนวทางเวชปฏิบัติ ASCRS 2024 ข้อใดคือการรักษาทางเลือกแรก (First-line therapy) ที่สำคัญที่สุดสำหรับผู้ป่วยรายนี้?</t>
        </is>
      </c>
      <c r="C178" s="166" t="inlineStr"/>
      <c r="D178" s="166" t="inlineStr">
        <is>
          <t>การรัดยางหัวริดสีดวง (Rubber band ligation)</t>
        </is>
      </c>
      <c r="E178" s="166" t="inlineStr">
        <is>
          <t>การใช้ยาเหน็บทวารหนักสูตรผสม Hydrocortisone + Lidocaine suppository</t>
        </is>
      </c>
      <c r="F178" s="166" t="inlineStr">
        <is>
          <t>การปรับเปลี่ยนอาหารและพฤติกรรม (Dietary &amp; behavioral modification: เพิ่มใยอาหาร ดื่มน้ำเพียงพอ และปรับสุขอนามัยการขับถ่าย)</t>
        </is>
      </c>
      <c r="G178" s="166" t="inlineStr">
        <is>
          <t>การผ่าตัดริดสีดวงทวาร (Hemorrhoidectomy)</t>
        </is>
      </c>
      <c r="H178" s="166" t="inlineStr">
        <is>
          <t>การจ่ายยาปฏิชีวนะชนิดรับประทานเพื่อป้องกันการติดเชื้อ</t>
        </is>
      </c>
      <c r="I178" s="165" t="n">
        <v>3</v>
      </c>
      <c r="J178" s="166" t="inlineStr">
        <is>
          <t>✅ คำตอบที่ถูกต้อง: ข้อ ค. การปรับเปลี่ยนอาหารและพฤติกรรม (Dietary &amp; behavioral modification: เพิ่มใยอาหาร ดื่มน้ำเพียงพอ และปรับสุขอนามัยการขับถ่าย)
💡 Background:
สาเหตุหลักของการเกิดริดสีดวงทวารในผู้ป่วยรายนี้คือ ท้องผูกเรื้อรัง ถ่ายอุจจาระแข็ง และการเบ่งถ่ายอย่างรุนแรง ซึ่งเพิ่มความดันในหลอดเลือดดำบริเวณปากทวารหนัก (Venous engorgement)
🎯 ทำไมข้อนี้ถึงถูก:
แนวทางเวชปฏิบัติของ ASCRS 2024 กำหนดให้การปรับเปลี่ยนอาหารและพฤติกรรม (Dietary and lifestyle modification) ประกอบด้วยการเพิ่มปริมาณใยอาหาร (Dietary fiber 25-35 g/day), การดื่มน้ำอย่างเพียงพอ (อย่างน้อย 1.5-2 ลิตร/วัน) และการปรับพฤติกรรมขับถ่าย (ไม่เบ่งถ่าย ไม่นั่งห้องน้ำนานเกิน 5 นาที ไม่เล่นโทรศัพท์ขณะขับถ่าย) เป็น 'First-line therapy' สำหรับผู้ป่วยริดสีดวงทวารที่มีอาการทุกระดับความรุนแรง (Strong recommendation 1B) เนื่องจากสามารถแก้ไขสาเหตุที่แท้จริงและลดการกลับเป็นซ้ำได้อย่างยั่งยืน
🔍 ข้ออื่นผิดเพราะอะไร:
• ข้อ ก. Rubber band ligation (RBL) เป็นหัตถการในคลินิก พิจารณาเมื่อการรักษาด้วยการปรับอาหารและยาไม่ได้ผล
• ข้อ ข. ยาเหน็บเฉพาะที่ช่วยบรรเทาอาการชั่วคราว ไม่ใช่ First-line และไม่ได้แก้ต้นเหตุ
• ข้อ ง. Hemorrhoidectomy สงวนไว้สำหรับ Grade III ที่ดื้อต่อยา หรือ Grade IV
• ข้อ จ. ริดสีดวงไม่ใช่โรคติดเชื้อ ไม่มียาปฏิชีวนะเกี่ยวข้อง
📖 Guideline อ้างอิง:
ASCRS Clinical Practice Guidelines for the Management of Hemorrhoids 2024
📌 จุดจำก่อนสอบ:
• First-line ริดสีดวงทุก Grade: Fiber + Water + ไม่เบ่งถ่าย ไม่นั่งนาน (Dietary &amp; Lifestyle modification)</t>
        </is>
      </c>
      <c r="K178" s="166" t="inlineStr"/>
      <c r="L178" s="166" t="inlineStr">
        <is>
          <t>Gastrointestinal</t>
        </is>
      </c>
      <c r="M178" s="166" t="inlineStr">
        <is>
          <t>Dyspepsia &amp; PUD</t>
        </is>
      </c>
      <c r="N178" s="165" t="inlineStr">
        <is>
          <t>Clinic</t>
        </is>
      </c>
      <c r="O178" s="166" t="inlineStr">
        <is>
          <t>Mock RxCU84 GI (Case 7 Q7.3)</t>
        </is>
      </c>
      <c r="P178" s="165" t="inlineStr">
        <is>
          <t>ข้อสอบจำลอง</t>
        </is>
      </c>
      <c r="Q178" s="165" t="inlineStr">
        <is>
          <t>Mock RxCU84</t>
        </is>
      </c>
      <c r="R178" s="165" t="inlineStr"/>
    </row>
    <row r="179" ht="24" customHeight="1" s="49">
      <c r="A179" s="165" t="n">
        <v>177</v>
      </c>
      <c r="B179" s="166" t="inlineStr">
        <is>
          <t>[Mock RxCU84 GI (Case 7 Q7.4)] ผู้ป่วยหญิงอายุ 44 ปี เป็นริดสีดวงทวารและมีอาการท้องผูกเรื้อรัง
คำถาม: หากต้องการจ่ายยาระบายเพื่อลดการเบ่งถ่ายและลดภาวะเลือดออกในระยะยาว ควรเลือกยากลุ่มใดและต้องให้คำแนะนำสำคัญข้อใดแก่ผู้ป่วย?</t>
        </is>
      </c>
      <c r="C179" s="166" t="inlineStr"/>
      <c r="D179" s="166" t="inlineStr">
        <is>
          <t>Senna + แนะนำให้ใช้เฉพาะเวลาปวดท้องถ่าย</t>
        </is>
      </c>
      <c r="E179" s="166" t="inlineStr">
        <is>
          <t>Psyllium (Bulk-forming laxative) + แนะนำให้ดื่มน้ำตามมากๆ ให้เพียงพอ และรับประทานต่อเนื่องอย่างน้อย 6 สัปดาห์</t>
        </is>
      </c>
      <c r="F179" s="166" t="inlineStr">
        <is>
          <t>Bisacodyl + แนะนำให้รับประทานก่อนนอนทุกคืนอย่างถาวร</t>
        </is>
      </c>
      <c r="G179" s="166" t="inlineStr">
        <is>
          <t>Glycerin suppository + แนะนำให้สวนทวารทุกเช้าเป็นประจำ</t>
        </is>
      </c>
      <c r="H179" s="166" t="inlineStr">
        <is>
          <t>Lactulose + แนะนำให้รับประทานเฉพาะเมื่อมีอาการปวดทวารหนักเท่านั้น</t>
        </is>
      </c>
      <c r="I179" s="165" t="n">
        <v>2</v>
      </c>
      <c r="J179" s="166" t="inlineStr">
        <is>
          <t>✅ คำตอบที่ถูกต้อง: ข้อ ข. Psyllium (Bulk-forming laxative) + แนะนำให้ดื่มน้ำตามมากๆ ให้เพียงพอ และรับประทานต่อเนื่องอย่างน้อย 6 สัปดาห์
💡 Background:
เป้าหมายของการใช้ยาระบายในโรคริดสีดวงทวารคือ การทำให้อุจจาระอ่อนนุ่ม เป็นก้อนพอดี เคลื่อนผ่านทวารหนักได้ง่ายโดยไม่ต้องออกแรงเบ่ง เพื่อลดแรงดันในกลุ่มหลอดเลือดริดสีดวงและลดการเสียดสีทำให้เลือดหยุดไหล
🎯 ทำไมข้อนี้ถึงถูก:
1) ยาระบายกลุ่มเพิ่มกากใยอาหาร (Bulk-forming laxatives เช่น Psyllium husk, Ispaghula) เป็นยาระบายทางเลือกแรกที่มีหลักฐานเชิงประจักษ์ระดับสูง (Level 1A) ในการลดอาการเลือดออกและลดความเจ็บปวดจากริดสีดวงทวาร
2) คำแนะนำสำคัญ: ต้องดื่มน้ำตามในปริมาณที่เพียงพอ (อย่างน้อย 1 แก้วเต็มหลังทานยา และดื่มน้ำวันละ 1.5-2 ลิตร) เพื่อป้องกันไม่ให้ผงยาจับตัวเป็นก้อนอุดตันทางเดินอาหาร (Bowel obstruction / Fecal impaction)
3) ต้องรับประทานต่อเนื่องอย่างน้อย 6 สัปดาห์ขึ้นไปจึงจะเห็นผลลัพธ์ในการลดการกลับเป็นซ้ำในระยะยาว
🔍 ข้ออื่นผิดเพราะอะไร:
• ข้อ ก. และ ค. ยากระตุ้นการบีบตัวของลำไส้ (Stimulant laxatives เช่น Senna, Bisacodyl) ไม่เหมาะสำหรับการใช้ระยะยาว เนื่องจากทำให้ปวดบิดท้อง ลำไส้ดื้อยา (Cathartic colon) และเกลือแร่ผิดปกติ
• ข้อ ง. การสวนทวารด้วยกลีเซอรีนแก้ปัญหาเฉพาะหน้า ไม่แก้ต้นเหตุ และการสวนบ่อยระคายเยื่อบุทวาร
• ข้อ จ. Lactulose ไม่ได้รับประทานตามอาการปวด และยาระบายในริดสีดวงต้องควบคุมการขับถ่ายให้สม่ำเสมอ
📖 Guideline อ้างอิง:
ASCRS Guidelines 2024 and Cochrane Systematic Review on Fiber for the Treatment of Hemorrhoids
📌 จุดจำก่อนสอบ:
• ยาระบาย First-line ในริดสีดวง = Bulk-forming (Psyllium) ต้องดื่มน้ำตามมากๆ
• DDI: Psyllium ดูดจับยาอื่นได้ ต้องเว้นระยะห่างจากยาอื่นอย่างน้อย 2 ชั่วโมง</t>
        </is>
      </c>
      <c r="K179" s="166" t="inlineStr"/>
      <c r="L179" s="166" t="inlineStr">
        <is>
          <t>Gastrointestinal</t>
        </is>
      </c>
      <c r="M179" s="166" t="inlineStr">
        <is>
          <t>Diarrhea &amp; Constipation</t>
        </is>
      </c>
      <c r="N179" s="165" t="inlineStr">
        <is>
          <t>Clinic</t>
        </is>
      </c>
      <c r="O179" s="166" t="inlineStr">
        <is>
          <t>Mock RxCU84 GI (Case 7 Q7.4)</t>
        </is>
      </c>
      <c r="P179" s="165" t="inlineStr">
        <is>
          <t>ข้อสอบจำลอง</t>
        </is>
      </c>
      <c r="Q179" s="165" t="inlineStr">
        <is>
          <t>Mock RxCU84</t>
        </is>
      </c>
      <c r="R179" s="165" t="inlineStr"/>
    </row>
    <row r="180" ht="24" customHeight="1" s="49">
      <c r="A180" s="165" t="n">
        <v>178</v>
      </c>
      <c r="B180" s="166" t="inlineStr">
        <is>
          <t>[Mock RxCU84 GI (Case 7 Q7.5)] ผู้ป่วยหญิงอายุ 44 ปี มีอาการริดสีดวงทวารกำเริบเฉียบพลัน ปวดและมีเลือดออก
คำถาม: ผู้ป่วยต้องการยารับประทานเพื่อบรรเทาอาการปวดและลดเลือดออก เภสัชกรจึงเลือกจ่ายยา Micronized Purified Flavonoid Fraction (MPFF เช่น Daflon 500 mg) ขนาดยาที่ถูกต้องสำหรับการรักษาในระยะกำเริบเฉียบพลัน (Acute hemorrhoidal attack) คือข้อใด?</t>
        </is>
      </c>
      <c r="C180" s="166" t="inlineStr"/>
      <c r="D180" s="166" t="inlineStr">
        <is>
          <t>1 เม็ด วันละครั้ง รับประทานต่อเนื่อง</t>
        </is>
      </c>
      <c r="E180" s="166" t="inlineStr">
        <is>
          <t>2 เม็ด วันละครั้ง ตลอดไป</t>
        </is>
      </c>
      <c r="F180" s="166" t="inlineStr">
        <is>
          <t>6 เม็ดต่อวัน (ครั้งละ 2 เม็ด วันละ 3 ครั้ง) นาน 4 วัน ตามด้วย 4 เม็ดต่อวัน (ครั้งละ 2 เม็ด วันละ 2 ครั้ง) อีก 3 วัน</t>
        </is>
      </c>
      <c r="G180" s="166" t="inlineStr">
        <is>
          <t>2 เม็ด วันละ 3 ครั้ง ต่อเนื่องกันนาน 14 วัน</t>
        </is>
      </c>
      <c r="H180" s="166" t="inlineStr">
        <is>
          <t>3 เม็ดต่อวัน นาน 7 วัน แล้วหยุดยาทันที</t>
        </is>
      </c>
      <c r="I180" s="165" t="n">
        <v>3</v>
      </c>
      <c r="J180" s="166" t="inlineStr">
        <is>
          <t>✅ คำตอบที่ถูกต้อง: ข้อ ค. 6 เม็ดต่อวัน (ครั้งละ 2 เม็ด วันละ 3 ครั้ง) นาน 4 วัน ตามด้วย 4 เม็ดต่อวัน (ครั้งละ 2 เม็ด วันละ 2 ครั้ง) อีก 3 วัน
💡 Background:
Micronized Purified Flavonoid Fraction (MPFF เช่น Daflon 500 mg) ประกอบด้วย Diosmin 90% (450 mg) และ Hesperidin 10% (50 mg) ออกฤทธิ์เป็น Phlebotonic / Venotonic agent:
1) เพิ่มความตึงตัวของหลอดเลือดดำ (Venous tone) ลด Venous stasis
2) ลดความเปราะและการซึมผ่านของหลอดเลือดฝอย (Capillary permeability) ลดอาการบวม
3) ฤทธิ์ต้านการอักเสบ (ยับยั้ง Leukocyte adhesion and migration)
4) ส่งเสริมการระบายของน้ำเหลือง (Lymphatic drainage)
🎯 ทำไมข้อนี้ถึงถูก:
ขนาดยามาตรฐานที่มีการศึกษาทางคลินิกรองรับสำหรับการรักษาริดสีดวงทวารระยะเฉียบพลัน (Acute attack):
• วันที่ 1 - 4: รับประทาน 6 เม็ด/วัน (3,000 mg/day โดยแบ่งให้ครั้งละ 2 เม็ด วันละ 3 ครั้ง พร้อมอาหาร)
• วันที่ 5 - 7: รับประทาน 4 เม็ด/วัน (2,000 mg/day โดยแบ่งให้ครั้งละ 2 เม็ด วันละ 2 ครั้ง พร้อมอาหาร)
• หลังจากนั้น หากต้องการให้ต่อเพื่อป้องกันการเป็นซ้ำ ให้ลดลงเหลือขนาดคงสภาพ 2 เม็ด/วัน (1,000 mg/day)
🔍 ข้ออื่นผิดเพราะอะไร:
• ข้อ ก. และ ข. ขนาดต่ำเกินไปสำหรับระยะเฉียบพลัน (เป็นขนาดยาสำหรับบำรุงหลอดเลือดดำเรื้อรัง)
• ข้อ ง. และ จ. รูปแบบและระยะเวลาการบริหารยาไม่ถูกต้องตามข้อกำหนดทางคลินิก
📖 Guideline อ้างอิง:
International Guidelines on the Management of Hemorrhoidal Disease and Daflon 500 mg Prescribing Information
📌 จุดจำก่อนสอบ:
• ขนาดยา Daflon ใน Acute Hemorrhoid Attack: 'สูตร 6 เม็ด x 4 วัน ตามด้วย 4 เม็ด x 3 วัน' (จำ: 6-6-6-6 แล้ว 4-4-4)
• องค์ประกอบ: Diosmin 90% + Hesperidin 10% (Venotonic drug)</t>
        </is>
      </c>
      <c r="K180" s="166" t="inlineStr"/>
      <c r="L180" s="166" t="inlineStr">
        <is>
          <t>Gastrointestinal</t>
        </is>
      </c>
      <c r="M180" s="166" t="inlineStr">
        <is>
          <t>Dyspepsia &amp; PUD</t>
        </is>
      </c>
      <c r="N180" s="165" t="inlineStr">
        <is>
          <t>Clinic</t>
        </is>
      </c>
      <c r="O180" s="166" t="inlineStr">
        <is>
          <t>Mock RxCU84 GI (Case 7 Q7.5)</t>
        </is>
      </c>
      <c r="P180" s="165" t="inlineStr">
        <is>
          <t>ข้อสอบจำลอง</t>
        </is>
      </c>
      <c r="Q180" s="165" t="inlineStr">
        <is>
          <t>Mock RxCU84</t>
        </is>
      </c>
      <c r="R180" s="165" t="inlineStr"/>
    </row>
    <row r="181" ht="24" customHeight="1" s="49">
      <c r="A181" s="165" t="n">
        <v>179</v>
      </c>
      <c r="B181" s="166" t="inlineStr">
        <is>
          <t>[Mock RxCU84 GI (Case 7 Q7.6)] ผู้ป่วยสอบถามเภสัชกรเกี่ยวกับการใช้ยาเหน็บทวารหนักหรือยาทาภายนอกสำหรับริดสีดวง (สูตรผสมยาชา + Astringent + Steroid)
คำถาม: ข้อใดคือคำอธิบายเกี่ยวกับประสิทธิภาพ ข้อบ่งใช้ และข้อจำกัดของยาเหน็บหรือยาทาริดสีดวงสูตรผสมดังกล่าวที่ถูกต้องที่สุด?</t>
        </is>
      </c>
      <c r="C181" s="166" t="inlineStr"/>
      <c r="D181" s="166" t="inlineStr">
        <is>
          <t>สามารถรักษาริดสีดวงทวารให้หายขาดและป้องกันการกลับเป็นซ้ำได้อย่างถาวร</t>
        </is>
      </c>
      <c r="E181" s="166" t="inlineStr">
        <is>
          <t>ช่วยบรรเทาอาการปวด คัน บวม และการระคายเคืองได้ในระยะสั้น แต่ไม่มีผลต่อการหายขาดของโรคหรือป้องกันการเป็นซ้ำ และไม่ควรใช้ติดต่อกันเป็นเวลานาน</t>
        </is>
      </c>
      <c r="F181" s="166" t="inlineStr">
        <is>
          <t>สามารถใช้ทดแทนการปรับเปลี่ยนอาหารและสุขอนามัยได้ เนื่องจากเป็น First-line therapy</t>
        </is>
      </c>
      <c r="G181" s="166" t="inlineStr">
        <is>
          <t>ยิ่งใช้ติดต่อกันเป็นเวลานานยิ่งมีประสิทธิภาพดี และไม่มีผลข้างเคียงใดๆ</t>
        </is>
      </c>
      <c r="H181" s="166" t="inlineStr">
        <is>
          <t>มีข้อบ่งใช้เฉพาะเมื่อพบหลักฐานการติดเชื้อแบคทีเรียที่บริเวณทวารหนักเท่านั้น</t>
        </is>
      </c>
      <c r="I181" s="165" t="n">
        <v>2</v>
      </c>
      <c r="J181" s="166" t="inlineStr">
        <is>
          <t>✅ คำตอบที่ถูกต้อง: ข้อ ข. ช่วยบรรเทาอาการปวด คัน บวม และการระคายเคืองได้ในระยะสั้น แต่ไม่มีผลต่อการหายขาดของโรคหรือป้องกันการเป็นซ้ำ และไม่ควรใช้ติดต่อกันเป็นเวลานาน
💡 Background:
ยาเหน็บทวารและยาทาริดสีดวงทวารมักเป็นสูตรผสมของ:
• ยาชาเฉพาะที่ (Local anesthetics เช่น Lidocaine, Benzocaine, Cinchocaine): ระงับอาการเจ็บปวดและคัน
• Astringents / Protectants (เช่น Zinc oxide, Bismuth subgallate, Titanium dioxide): สมานแผล ลดความชื้นแฉะ
• Corticosteroids (เช่น Hydrocortisone): ลดการอักเสบ บวม แดง
🎯 ทำไมข้อนี้ถึงถูก:
หลักฐานทางการแพทย์์ยืนยันว่ายาใช้เฉพาะที่เหล่านี้ช่วย 'บรรเทาอาการในระยะสั้น (Symptomatic relief)' เท่านั้น ไม่มีผลต่อการลดขนาดของหัวริดสีดวง ไม่ทำให้หายขาด และไม่สามารถป้องกันการกลับเป็นซ้ำได้ ที่สำคัญ สูตรยาที่มี Corticosteroid มีข้อควรระวังสำคัญคือ 'ไม่ควรใช้ติดต่อกันนานเกิน 7-14 วัน' เนื่องจากจะทำให้ผิวหนังรอบปากทวารหนักบางลง (Skin atrophy), ติดเชื้อรา/แบคทีเรียแทรกซ้อนได้ง่าย และเกิดอาการแพ้สัมผัส
🔍 ข้ออื่นผิดเพราะอะไร:
• ข้อ ก., ค., ง. ข้อมูลผิดทั้งหมด ไม่หายขาด ไม่ใช่ตัวแทนการปรับอาหาร และมีผลข้างเคียงหากใช้นาน
• ข้อ จ. ยาเฉพาะที่ใช้บรรเทาอาการระคายเคืองทั่วไป ไม่ได้จำกัดเฉพาะการติดเชื้อ
📖 Guideline อ้างอิง:
ASCRS Guidelines on Hemorrhoids 2024 and American Family Physician Review on Hemorrhoids
📌 จุดจำก่อนสอบ:
• ยาทา/ยาเหน็บริดสีดวง (สูตรมี Steroid): บรรเทาอาการชั่วคราว ห้ามใช้เกิน 7-14 วัน (เสี่ยงผิวหนังรอบทวารบาง Atrophy)
• ไม่ทำให้ริดสีดวงหายขาด ต้นเหตุต้องแก้ด้วย Fiber + Water</t>
        </is>
      </c>
      <c r="K181" s="166" t="inlineStr"/>
      <c r="L181" s="166" t="inlineStr">
        <is>
          <t>Gastrointestinal</t>
        </is>
      </c>
      <c r="M181" s="166" t="inlineStr">
        <is>
          <t>Dyspepsia &amp; PUD</t>
        </is>
      </c>
      <c r="N181" s="165" t="inlineStr">
        <is>
          <t>Clinic</t>
        </is>
      </c>
      <c r="O181" s="166" t="inlineStr">
        <is>
          <t>Mock RxCU84 GI (Case 7 Q7.6)</t>
        </is>
      </c>
      <c r="P181" s="165" t="inlineStr">
        <is>
          <t>ข้อสอบจำลอง</t>
        </is>
      </c>
      <c r="Q181" s="165" t="inlineStr">
        <is>
          <t>Mock RxCU84</t>
        </is>
      </c>
      <c r="R181" s="165" t="inlineStr"/>
    </row>
    <row r="182" ht="24" customHeight="1" s="49">
      <c r="A182" s="165" t="n">
        <v>180</v>
      </c>
      <c r="B182" s="166" t="inlineStr">
        <is>
          <t>[Mock RxCU84 GI (Case 7 Q7.7)] หากเปลี่ยนสถานการณ์: ผู้ป่วยรายนี้ตั้งครรภ์ในไตรมาสที่ 3 (Third trimester) และมีอาการปวดริดสีดวงทวารมาก
คำถาม: ข้อใดคือยาบรรเทาอาการปวดที่ปลอดภัยและเหมาะสมที่สุด และยากลุ่มใดที่ต้องหลีกเลี่ยงในสตรีมีครรภ์ไตรมาสที่ 3 รายนี้?</t>
        </is>
      </c>
      <c r="C182" s="166" t="inlineStr"/>
      <c r="D182" s="166" t="inlineStr">
        <is>
          <t>Ibuprofen ปลอดภัยและเหมาะสมที่สุด / ควรหลีกเลี่ยง Paracetamol</t>
        </is>
      </c>
      <c r="E182" s="166" t="inlineStr">
        <is>
          <t>Paracetamol ปลอดภัยและเหมาะสมที่สุด / ควรหลีกเลี่ยง NSAIDs (เช่น Ibuprofen, Diclofenac) และ Aspirin</t>
        </is>
      </c>
      <c r="F182" s="166" t="inlineStr">
        <is>
          <t>Aspirin ปลอดภัยและเหมาะสมที่สุด / ควรหลีกเลี่ยง Psyllium husk</t>
        </is>
      </c>
      <c r="G182" s="166" t="inlineStr">
        <is>
          <t>Naproxen ปลอดภัยและเหมาะสมที่สุด / ควรหลีกเลี่ยงการแช่น้ำอุ่น (Sitz bath)</t>
        </is>
      </c>
      <c r="H182" s="166" t="inlineStr">
        <is>
          <t>Tramadol เป็นทางเลือกแรกที่เหมาะสม / ควรหลีกเลี่ยง Paracetamol</t>
        </is>
      </c>
      <c r="I182" s="165" t="n">
        <v>2</v>
      </c>
      <c r="J182" s="166" t="inlineStr">
        <is>
          <t>✅ คำตอบที่ถูกต้อง: ข้อ ข. Paracetamol ปลอดภัยและเหมาะสมที่สุด / ควรหลีกเลี่ยง NSAIDs (เช่น Ibuprofen, Diclofenac) และ Aspirin
💡 Background:
การจัดการริดสีดวงทวารในหญิงตั้งครรภ์ (โดยเฉพาะไตรมาสที่ 3 ซึ่งมักกำเริบจากมดลูกขยายตัวกดทับ Inferior vena cava และฮอร์โมน Progesterone ทำให้ท้องผูก) ต้องคำนึงถึงความปลอดภัยต่อทารกในครรภ์อย่างเข้มงวด
🎯 ทำไมข้อนี้ถึงถูก:
1) ยาแก้ปวดที่ปลอดภัยที่สุด: Paracetamol จัดเป็น First-line analgesic ที่มีความปลอดภัยในสตรีมีครรภ์ทุกไตรมาส ร่วมกับการรักษาแบบไม่ใช้ยา ได้แก่ การแช่ก้นในน้ำอุ่น (Sitz bath ครั้งละ 10-15 นาที วันละ 2-3 ครั้ง) และการใช้ Psyllium husk รักษาท้องผูก
2) ยากลุ่มที่ต้องหลีกเลี่ยงเด็ดขาดในไตรมาส 3: ยาต้านการอักเสบที่ไม่ใช่สเตียรอยด์ (NSAIDs เช่น Ibuprofen, Diclofenac, Naproxen) และ Aspirin เนื่องจาก:
   • ทำให้หลอดเลือด Ductus arteriosus ของทารกในครรภ์ปิดก่อนกำหนด (Premature closure of patent ductus arteriosus) นำไปสู่ภาวะความดันปอดสูงในทารกแรกเกิด (PPHN)
   • ยับยั้งการทำงานของไตทารก ทำให้เกิดภาวะน้ำคร่ำน้อยผิดปกติ (Oligohydramnios)
   • ยับยั้งการบีบตัวของมดลูก ทำให้คลอดล่าช้า และเพิ่มความเสี่ยงตกเลือดหลังคลอด
🔍 ข้ออื่นผิดเพราะอะไร:
• ข้อ ก., ค., ง. การเลือก NSAIDs/Aspirin ในไตรมาส 3 เป็นอันตรายต่อทารกในครรภ์อย่างยิ่ง
• ข้อ จ. Tramadol (Opioid) ไม่ใช่ตัวเลือกแรกในคนท้อง เสี่ยงต่อ Neonatal withdrawal syndrome และกดการหายใจ
📖 Guideline อ้างอิง:
ACOG Practice Bulletin on Management of Hemorrhoids in Pregnancy and FDA Drug Safety Warnings on NSAIDs in Pregnancy
📌 จุดจำก่อนสอบ:
• หญิงตั้งครรภ์เป็นริดสีดวง: ปลอดภัย = Psyllium + Sitz bath (แช่น้ำอุ่น) + Paracetamol
• ห้ามใช้ NSAIDs ในหญิงตั้งครรภ์ไตรมาส 3 (เสี่ยง Premature closure of ductus arteriosus &amp; Oligohydramnios)</t>
        </is>
      </c>
      <c r="K182" s="166" t="inlineStr"/>
      <c r="L182" s="166" t="inlineStr">
        <is>
          <t>Gastrointestinal</t>
        </is>
      </c>
      <c r="M182" s="166" t="inlineStr">
        <is>
          <t>Dyspepsia &amp; PUD</t>
        </is>
      </c>
      <c r="N182" s="165" t="inlineStr">
        <is>
          <t>Clinic</t>
        </is>
      </c>
      <c r="O182" s="166" t="inlineStr">
        <is>
          <t>Mock RxCU84 GI (Case 7 Q7.7)</t>
        </is>
      </c>
      <c r="P182" s="165" t="inlineStr">
        <is>
          <t>ข้อสอบจำลอง</t>
        </is>
      </c>
      <c r="Q182" s="165" t="inlineStr">
        <is>
          <t>Mock RxCU84</t>
        </is>
      </c>
      <c r="R182" s="165" t="inlineStr"/>
    </row>
    <row r="183" ht="24" customHeight="1" s="49">
      <c r="A183" s="165" t="n">
        <v>181</v>
      </c>
      <c r="B183" s="166" t="inlineStr">
        <is>
          <t>ข้อใดคืออาการข้างเคียงของ aluminium hydroxide ที่พบบ่อยที่สุด  , itsainascionsite,dzistmngneis e - =</t>
        </is>
      </c>
      <c r="C183" s="166" t="inlineStr"/>
      <c r="D183" s="166" t="inlineStr">
        <is>
          <t>Constipation</t>
        </is>
      </c>
      <c r="E183" s="166" t="inlineStr">
        <is>
          <t>Steatorrhea</t>
        </is>
      </c>
      <c r="F183" s="166" t="inlineStr">
        <is>
          <t>Folate deficiency anemia</t>
        </is>
      </c>
      <c r="G183" s="166" t="inlineStr">
        <is>
          <t>Metabolic acidosis</t>
        </is>
      </c>
      <c r="H183" s="166" t="inlineStr">
        <is>
          <t>Urinary tract infection</t>
        </is>
      </c>
      <c r="I183" s="165" t="inlineStr">
        <is>
          <t>1</t>
        </is>
      </c>
      <c r="J183" s="166" t="inlineStr">
        <is>
          <t>✅ คำตอบที่ถูกต้อง: ข้อ ก. Constipation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Constipation การเลือก Constipation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(Steatorrhea): Steatorrhea หรือภาวะไขมันปนในอุจจาระมักเกิดจากยาที่ยับยั้งการดูดซึมไขมันเช่น Orlistat ไม่ใช่ผลข้างเคียงของยาลดกรดกลุ่ม Aluminium
• ข้อ ค. (Folate deficiency anemia): ยาลดกรดไม่ได้รบกวนการดูดซึม Folate จนทำให้เกิดภาวะขาดโฟเลต แต่อาจมีผลลดการดูดซึมธาตุเหล็กได้บ้างหากใช้พร้อมกัน
• ข้อ ง. (Metabolic acidosis): Aluminium hydroxide เป็นด่างที่ไปสะเทินกรดในกระเพาะอาหาร จึงไม่มีฤทธิ์ทำให้เกิดภาวะกรดเกินในร่างกาย (Metabolic acidosis)
• ข้อ จ. (Urinary tract infection): การติดเชื้อในทางเดินปัสสาวะไม่สัมพันธ์กับกลไกทางเภสัชวิทยาของยา Aluminium hydroxide ที่ออกฤทธิ์เฉพาะที่ในทางเดินอาหาร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83" s="166" t="inlineStr"/>
      <c r="L183" s="166" t="inlineStr">
        <is>
          <t>Gastrointestinal</t>
        </is>
      </c>
      <c r="M183" s="166" t="inlineStr">
        <is>
          <t>Dyspepsia &amp; PUD</t>
        </is>
      </c>
      <c r="N183" s="165" t="inlineStr">
        <is>
          <t>Clinic</t>
        </is>
      </c>
      <c r="O183" s="166" t="inlineStr">
        <is>
          <t>ข้อ 90 (PLE_CC1_2562_Key.md)</t>
        </is>
      </c>
      <c r="P183" s="165" t="inlineStr">
        <is>
          <t>ข้อสอบเก่า</t>
        </is>
      </c>
      <c r="Q183" s="165" t="inlineStr">
        <is>
          <t>2562</t>
        </is>
      </c>
      <c r="R183" s="165" t="inlineStr"/>
    </row>
    <row r="184" ht="24" customHeight="1" s="49">
      <c r="A184" s="165" t="n">
        <v>182</v>
      </c>
      <c r="B184" s="166" t="inlineStr">
        <is>
          <t>คำแนะนำในการใช้ยาเหน็บทวารข้อใดไม่ถูกต้อง</t>
        </is>
      </c>
      <c r="C184" s="166" t="inlineStr"/>
      <c r="D184" s="166" t="inlineStr">
        <is>
          <t>เก็บยาในช่องแช่เย็นก่อนแกะยาออกจากห่อ</t>
        </is>
      </c>
      <c r="E184" s="166" t="inlineStr">
        <is>
          <t>นอนตะแคงโดยให้ขาล่างเหยียดตรงและงอขาบนจนหัวเข่าชิดหน้าอกให้มากที่สุด</t>
        </is>
      </c>
      <c r="F184" s="166" t="inlineStr">
        <is>
          <t>สอดยาเหน็บเข้าไปในทวารหนัก โดยเอาด้านที่มีปลายแหลมเข้าไปก่อน</t>
        </is>
      </c>
      <c r="G184" s="166" t="inlineStr">
        <is>
          <t>นอนในท่าเดิมสักครู่หนึ่งประมาณ 5 นาที เพื่อให้แท่งยาละลายและออกฤทธิ์</t>
        </is>
      </c>
      <c r="H184" s="166" t="inlineStr">
        <is>
          <t>มีข้อผิดมากกว่า 1 ข้อ</t>
        </is>
      </c>
      <c r="I184" s="165" t="inlineStr">
        <is>
          <t>1</t>
        </is>
      </c>
      <c r="J184" s="166" t="inlineStr">
        <is>
          <t>✅ คำตอบที่ถูกต้อง: ข้อ ก. เก็บยาในช่องแช่เย็นก่อนแกะยาออกจากห่อ
💡 Background:
ยาเหน็บทวารหนัก (Rectal suppository) ต้องเก็บในที่เย็น (ตู้เย็น 2-8°C หรืออุณหภูมิห้องที่ไม่ร้อน) เพื่อไม่ให้ยาละลาย การเก็บในตู้เย็นก่อนแกะยาออกจากห่อเป็นวิธีที่ถูกต้อง แต่ถ้าจะใช้ควรแกะออกจากห่อและสอดทันที ไม่ควรแกะทิ้งไว้นอกตู้เย็นนาน
🎯 ทำไมข้อนี้ถึงถูก:
ข้อ ก. เป็นคำกล่าวที่ไม่ถูกต้อง — ควรเก็บยาเหน็บในห่อหุ้มและในที่เย็น ก่อนใช้ค่อยแกะออกจากห่อ ไม่ใช่แกะออกแล้วเก็บในตู้เย็นซึ่งจะทำให้ผิวยาเหน็บเปียก/แห้ง แทรกเชื้อได้
🔍 ข้ออื่นผิดเพราะอะไร:
• ข้อ ข. (นอนตะแคง): ถูกต้อง — ท่าทางที่เหมาะสมสำหรับสอดยาเหน็บ
• ข้อ ค. (เอาปลายแหลมเข้าก่อน): ถูกต้อง — ด้านแหลมง่ายต่อการสอด ด้านตัดออกสอดยากกว่า
• ข้อ ง. (นอนต่อ 5 นาที): ถูกต้อง — เพื่อให้ยาละลายและดูดซึม
📖 Guideline อ้างอิง:
แนวทางเวชปฏิบัติการดูแลรักษาผู้ป่วยโรคกรดไหลย้อนและแผลในทางเดินอาหาร พ.ศ. 2563 (สมาคมแพทย์์ระบบทางเดินอาหารแห่งประเทศไทย)
📌 จุดจำก่อนสอบ:
ยาเหน็บ: เก็บในห่อในตู้เย็น → ก่อนใช้ค่อยแกะ → นอนตะแคง → ปลายแหลมเข้าก่อน → นอนต่อ 5 นาที</t>
        </is>
      </c>
      <c r="K184" s="166" t="inlineStr"/>
      <c r="L184" s="166" t="inlineStr">
        <is>
          <t>Gastrointestinal</t>
        </is>
      </c>
      <c r="M184" s="166" t="inlineStr">
        <is>
          <t>Dyspepsia &amp; PUD</t>
        </is>
      </c>
      <c r="N184" s="165" t="inlineStr">
        <is>
          <t>Clinic</t>
        </is>
      </c>
      <c r="O184" s="166" t="inlineStr">
        <is>
          <t>ข้อ 3 (PLE_CC1_Practice_Exam.md)</t>
        </is>
      </c>
      <c r="P184" s="165" t="inlineStr">
        <is>
          <t>แบบฝึกหัด</t>
        </is>
      </c>
      <c r="Q184" s="165" t="inlineStr">
        <is>
          <t>เล่มม่วง</t>
        </is>
      </c>
      <c r="R184" s="165" t="inlineStr"/>
    </row>
    <row r="185" ht="24" customHeight="1" s="49">
      <c r="A185" s="165" t="n">
        <v>183</v>
      </c>
      <c r="B185" s="166" t="inlineStr">
        <is>
          <t>[กรณีศึกษา 8]
ผู้ป่วยหญิง อายุ 50 ปี ปวดข้อเข่าทั้ง 2 ข้าง ไม่มีบวมแดง ยาที่ใช้อยู่ enalapril 10 mg OD, aspirin 81 mg OD
คำถาม: ผู้ป่วยรายนี้ได้ NSAIDs เพื่อบรรเทาอาการปวด ต้องได้รับยาใดเพื่อป้องกันโรคกระเพาะเหมาะสมที่สุด</t>
        </is>
      </c>
      <c r="C185" s="166" t="inlineStr"/>
      <c r="D185" s="166" t="inlineStr">
        <is>
          <t>Cimetidine</t>
        </is>
      </c>
      <c r="E185" s="166" t="inlineStr">
        <is>
          <t>Omeprazole</t>
        </is>
      </c>
      <c r="F185" s="166" t="inlineStr">
        <is>
          <t>Sucralfate</t>
        </is>
      </c>
      <c r="G185" s="166" t="inlineStr">
        <is>
          <t>Antacid</t>
        </is>
      </c>
      <c r="H185" s="166" t="inlineStr">
        <is>
          <t>Misoprostol</t>
        </is>
      </c>
      <c r="I185" s="165" t="inlineStr">
        <is>
          <t>2</t>
        </is>
      </c>
      <c r="J185" s="166" t="inlineStr">
        <is>
          <t xml:space="preserve">✅ คำตอบที่ถูกต้อง: ข้อ ข. Omeprazole
🎯 ทำไมข้อนี้ถึงถูก:
🔍 ข้ออื่นผิดเพราะอะไร:
</t>
        </is>
      </c>
      <c r="K185" s="166" t="inlineStr"/>
      <c r="L185" s="166" t="inlineStr">
        <is>
          <t>Gastrointestinal</t>
        </is>
      </c>
      <c r="M185" s="166" t="inlineStr">
        <is>
          <t>Dyspepsia &amp; PUD</t>
        </is>
      </c>
      <c r="N185" s="165" t="inlineStr">
        <is>
          <t>Clinic</t>
        </is>
      </c>
      <c r="O185" s="166" t="inlineStr">
        <is>
          <t>[SOURCE: Pharma Plus เล่มม่วง 2 - ข้อสอบย้อนหลังปี 2558 วันที่ 1 ข้อ 66]</t>
        </is>
      </c>
      <c r="P185" s="165" t="inlineStr">
        <is>
          <t>ข้อสอบเก่า</t>
        </is>
      </c>
      <c r="Q185" s="165" t="inlineStr">
        <is>
          <t>2558</t>
        </is>
      </c>
      <c r="R185" s="165" t="inlineStr"/>
    </row>
    <row r="186" ht="24" customHeight="1" s="49">
      <c r="A186" s="165" t="n">
        <v>184</v>
      </c>
      <c r="B186" s="166" t="inlineStr">
        <is>
          <t>[กรณีศึกษา 11]
ผู้ป่วยชายไทยคู่ อายุ 60 ปี แพทย์วินิจฉัยเป็น cirrhosis with ascites
LAB: Na 138 mEq/L, K 4.8 mEq/L, Cl 100 mEq/L, CO2 26 mEq/L, Ca 9 mg/dL, P 3.2 mg/dL, Albumin 3.2 g/dL, Cr 0.9 mg%, Hb 14 g/dL, Hct 37%
คำถาม: ยาใดที่ผู้ป่วยควรได้รับ</t>
        </is>
      </c>
      <c r="C186" s="166" t="inlineStr"/>
      <c r="D186" s="166" t="inlineStr">
        <is>
          <t>Spironolactone กับ HCTZ</t>
        </is>
      </c>
      <c r="E186" s="166" t="inlineStr">
        <is>
          <t>Mannitol</t>
        </is>
      </c>
      <c r="F186" s="166" t="inlineStr">
        <is>
          <t>Spironolactone กับ furosemide</t>
        </is>
      </c>
      <c r="G186" s="166" t="inlineStr">
        <is>
          <t>Amiloride</t>
        </is>
      </c>
      <c r="H186" s="166" t="inlineStr">
        <is>
          <t>HCTZ กับ furosemide</t>
        </is>
      </c>
      <c r="I186" s="165" t="inlineStr">
        <is>
          <t>3</t>
        </is>
      </c>
      <c r="J186" s="166" t="inlineStr">
        <is>
          <t xml:space="preserve">✅ คำตอบที่ถูกต้อง: ข้อ ค. Spironolactone กับ furosemide
🎯 ทำไมข้อนี้ถึงถูก:
🔍 ข้ออื่นผิดเพราะอะไร:
</t>
        </is>
      </c>
      <c r="K186" s="166" t="inlineStr"/>
      <c r="L186" s="166" t="inlineStr">
        <is>
          <t>Gastrointestinal</t>
        </is>
      </c>
      <c r="M186" s="166" t="inlineStr">
        <is>
          <t>Hepatitis B virus</t>
        </is>
      </c>
      <c r="N186" s="165" t="inlineStr">
        <is>
          <t>Clinic</t>
        </is>
      </c>
      <c r="O186" s="166" t="inlineStr">
        <is>
          <t>[SOURCE: Pharma Plus เล่มม่วง 2 - ข้อสอบย้อนหลังปี 2558 วันที่ 1 ข้อ 86]</t>
        </is>
      </c>
      <c r="P186" s="165" t="inlineStr">
        <is>
          <t>ข้อสอบเก่า</t>
        </is>
      </c>
      <c r="Q186" s="165" t="inlineStr">
        <is>
          <t>2558</t>
        </is>
      </c>
      <c r="R186" s="165" t="inlineStr"/>
    </row>
    <row r="187" ht="24" customHeight="1" s="49">
      <c r="A187" s="165" t="n">
        <v>185</v>
      </c>
      <c r="B187" s="166" t="inlineStr">
        <is>
          <t>[กรณีศึกษา 11]
ผู้ป่วยชายไทยคู่ อายุ 60 ปี แพทย์วินิจฉัยเป็น cirrhosis with ascites
LAB: Na 138 mEq/L, K 4.8 mEq/L, Cl 100 mEq/L, CO2 26 mEq/L, Ca 9 mg/dL, P 3.2 mg/dL, Albumin 3.2 g/dL, Cr 0.9 mg%, Hb 14 g/dL, Hct 37%
คำถาม: Ascites ของผู้ป่วยรายนี้เกิดจากสาเหตุใด</t>
        </is>
      </c>
      <c r="C187" s="166" t="inlineStr"/>
      <c r="D187" s="166" t="inlineStr">
        <is>
          <t>Portal hypertension</t>
        </is>
      </c>
      <c r="E187" s="166" t="inlineStr">
        <is>
          <t>Nephropathy</t>
        </is>
      </c>
      <c r="F187" s="166" t="inlineStr">
        <is>
          <t>SBP</t>
        </is>
      </c>
      <c r="G187" s="166" t="inlineStr">
        <is>
          <t>Encephalopathy</t>
        </is>
      </c>
      <c r="H187" s="166" t="inlineStr">
        <is>
          <t>Variceal bleeding</t>
        </is>
      </c>
      <c r="I187" s="165" t="inlineStr">
        <is>
          <t>1</t>
        </is>
      </c>
      <c r="J187" s="166" t="inlineStr">
        <is>
          <t xml:space="preserve">✅ คำตอบที่ถูกต้อง: ข้อ ก. Portal hypertension
🎯 ทำไมข้อนี้ถึงถูก:
🔍 ข้ออื่นผิดเพราะอะไร:
</t>
        </is>
      </c>
      <c r="K187" s="166" t="inlineStr"/>
      <c r="L187" s="166" t="inlineStr">
        <is>
          <t>Gastrointestinal</t>
        </is>
      </c>
      <c r="M187" s="166" t="inlineStr">
        <is>
          <t>Hepatitis B virus</t>
        </is>
      </c>
      <c r="N187" s="165" t="inlineStr">
        <is>
          <t>Clinic</t>
        </is>
      </c>
      <c r="O187" s="166" t="inlineStr">
        <is>
          <t>[SOURCE: Pharma Plus เล่มม่วง 2 - ข้อสอบย้อนหลังปี 2558 วันที่ 1 ข้อ 87]</t>
        </is>
      </c>
      <c r="P187" s="165" t="inlineStr">
        <is>
          <t>ข้อสอบเก่า</t>
        </is>
      </c>
      <c r="Q187" s="165" t="inlineStr">
        <is>
          <t>2558</t>
        </is>
      </c>
      <c r="R187" s="165" t="inlineStr"/>
    </row>
    <row r="188" ht="24" customHeight="1" s="49">
      <c r="A188" s="165" t="n">
        <v>186</v>
      </c>
      <c r="B188" s="166" t="inlineStr">
        <is>
          <t>[กรณีศึกษา 11]
ผู้ป่วยชายไทยคู่ อายุ 60 ปี แพทย์วินิจฉัยเป็น cirrhosis with ascites
LAB: Na 138 mEq/L (137-145), K 4.8 mEq/L (3.6-5.0), Cl 100 mEq/L (98-107), CO2 26 mEq/L (22-31), Ca 9 mg/dL (8.4-10.2), P 3.2 mg/dL (2.5-4.5), Albumin 3.2 g/dL (3.9-5.0), Cr 0.9 mg% (0.8-1.5), Hb 14 g/dL (13-18), Hct 37% (36-54%)
คำถาม: ค่า LAB ใดของผู้ป่วยที่ผิดปกติ</t>
        </is>
      </c>
      <c r="C188" s="166" t="inlineStr"/>
      <c r="D188" s="166" t="inlineStr">
        <is>
          <t>Calcium</t>
        </is>
      </c>
      <c r="E188" s="166" t="inlineStr">
        <is>
          <t>Hematocrit</t>
        </is>
      </c>
      <c r="F188" s="166" t="inlineStr">
        <is>
          <t>Phosphorus</t>
        </is>
      </c>
      <c r="G188" s="166" t="inlineStr">
        <is>
          <t>Albumin</t>
        </is>
      </c>
      <c r="H188" s="166" t="inlineStr">
        <is>
          <t>Potassium</t>
        </is>
      </c>
      <c r="I188" s="165" t="inlineStr">
        <is>
          <t>4</t>
        </is>
      </c>
      <c r="J188" s="166" t="inlineStr">
        <is>
          <t xml:space="preserve">✅ คำตอบที่ถูกต้อง: ข้อ ง. Albumin
🎯 ทำไมข้อนี้ถึงถูก:
🔍 ข้ออื่นผิดเพราะอะไร:
</t>
        </is>
      </c>
      <c r="K188" s="166" t="inlineStr"/>
      <c r="L188" s="166" t="inlineStr">
        <is>
          <t>Gastrointestinal</t>
        </is>
      </c>
      <c r="M188" s="166" t="inlineStr">
        <is>
          <t>Hepatitis B virus</t>
        </is>
      </c>
      <c r="N188" s="165" t="inlineStr">
        <is>
          <t>Clinic</t>
        </is>
      </c>
      <c r="O188" s="166" t="inlineStr">
        <is>
          <t>[SOURCE: Pharma Plus เล่มม่วง 2 - ข้อสอบย้อนหลังปี 2558 วันที่ 1 ข้อ 89]</t>
        </is>
      </c>
      <c r="P188" s="165" t="inlineStr">
        <is>
          <t>ข้อสอบเก่า</t>
        </is>
      </c>
      <c r="Q188" s="165" t="inlineStr">
        <is>
          <t>2558</t>
        </is>
      </c>
      <c r="R188" s="165" t="inlineStr"/>
    </row>
    <row r="189" ht="24" customHeight="1" s="49">
      <c r="A189" s="165" t="n">
        <v>187</v>
      </c>
      <c r="B189" s="166" t="inlineStr">
        <is>
          <t>[กรณีศึกษา 7]
คนไข้อ้วน ชอบกินมื้อเย็นแล้วนอนเลย ชอบดื่มนม สูบบุหรี่ แสบยอดอก ชอบกินอาหารเผ็ดๆ มียาหลายตัว
คำถาม: ข้อใดเป็นกลไกหลักของการเกิดโรค Gastroesophageal Reflux Disease (GERD) ในผู้ป่วยรายนี้ [RECONSTRUCTED: ปรับแต่งและเติมเต็มบริบทโจทย์เพื่อความสมบูรณ์]</t>
        </is>
      </c>
      <c r="C189" s="166" t="inlineStr"/>
      <c r="D189" s="166" t="inlineStr">
        <is>
          <t>Transient lower esophageal sphincter relaxation (TLESR)</t>
        </is>
      </c>
      <c r="E189" s="166" t="inlineStr">
        <is>
          <t>Increased gastric acid secretion</t>
        </is>
      </c>
      <c r="F189" s="166" t="inlineStr">
        <is>
          <t>Delayed gastric emptying</t>
        </is>
      </c>
      <c r="G189" s="166" t="inlineStr">
        <is>
          <t>Decreased esophageal clearance</t>
        </is>
      </c>
      <c r="H189" s="166" t="inlineStr">
        <is>
          <t>Impaired mucosal resistance</t>
        </is>
      </c>
      <c r="I189" s="165" t="inlineStr">
        <is>
          <t>1</t>
        </is>
      </c>
      <c r="J189" s="166" t="inlineStr">
        <is>
          <t xml:space="preserve">✅ คำตอบที่ถูกต้อง: ข้อ ก. Transient lower esophageal sphincter relaxation (TLESR)
🎯 ทำไมข้อนี้ถึงถูก:
🔍 ข้ออื่นผิดเพราะอะไร:
</t>
        </is>
      </c>
      <c r="K189" s="166" t="inlineStr"/>
      <c r="L189" s="166" t="inlineStr">
        <is>
          <t>Gastrointestinal</t>
        </is>
      </c>
      <c r="M189" s="166" t="inlineStr">
        <is>
          <t>GERD</t>
        </is>
      </c>
      <c r="N189" s="165" t="inlineStr">
        <is>
          <t>Clinic</t>
        </is>
      </c>
      <c r="O189" s="166" t="inlineStr">
        <is>
          <t>[SOURCE: Pharma Plus เล่มม่วง 2 - ข้อสอบย้อนหลังปี 2558 วันที่ 2 ข้อ 47]</t>
        </is>
      </c>
      <c r="P189" s="165" t="inlineStr">
        <is>
          <t>ข้อสอบเก่า</t>
        </is>
      </c>
      <c r="Q189" s="165" t="inlineStr">
        <is>
          <t>2558</t>
        </is>
      </c>
      <c r="R189" s="165" t="inlineStr"/>
    </row>
    <row r="190" ht="24" customHeight="1" s="49">
      <c r="A190" s="165" t="n">
        <v>188</v>
      </c>
      <c r="B190" s="166" t="inlineStr">
        <is>
          <t>[กรณีศึกษา 7]
คนไข้อ้วน ชอบกินมื้อเย็นแล้วนอนเลย ชอบดื่มนม สูบบุหรี่ แสบยอดอก ชอบกินอาหารเผ็ดๆ มียาหลายตัว
คำถาม: ข้อใดไม่ใช่พฤติกรรมที่ทำให้อาการแสบยอดอกของผู้ป่วยรุนแรงขึ้น</t>
        </is>
      </c>
      <c r="C190" s="166" t="inlineStr"/>
      <c r="D190" s="166" t="inlineStr">
        <is>
          <t>ชอบกินมื้อเย็นแล้วนอนเลย</t>
        </is>
      </c>
      <c r="E190" s="166" t="inlineStr">
        <is>
          <t>ชอบกินอาหารเผ็ด</t>
        </is>
      </c>
      <c r="F190" s="166" t="inlineStr">
        <is>
          <t>ชอบดื่มนม</t>
        </is>
      </c>
      <c r="G190" s="166" t="inlineStr">
        <is>
          <t>อ้วน</t>
        </is>
      </c>
      <c r="H190" s="166" t="inlineStr">
        <is>
          <t>สูบบุหรี่</t>
        </is>
      </c>
      <c r="I190" s="165" t="inlineStr">
        <is>
          <t>3</t>
        </is>
      </c>
      <c r="J190" s="166" t="inlineStr">
        <is>
          <t xml:space="preserve">✅ คำตอบที่ถูกต้อง: ข้อ ค. ชอบดื่มนม
🎯 ทำไมข้อนี้ถึงถูก:
🔍 ข้ออื่นผิดเพราะอะไร:
</t>
        </is>
      </c>
      <c r="K190" s="166" t="inlineStr"/>
      <c r="L190" s="166" t="inlineStr">
        <is>
          <t>Gastrointestinal</t>
        </is>
      </c>
      <c r="M190" s="166" t="inlineStr">
        <is>
          <t>GERD</t>
        </is>
      </c>
      <c r="N190" s="165" t="inlineStr">
        <is>
          <t>Clinic</t>
        </is>
      </c>
      <c r="O190" s="166" t="inlineStr">
        <is>
          <t>[SOURCE: Pharma Plus เล่มม่วง 2 - ข้อสอบย้อนหลังปี 2558 วันที่ 2 ข้อ 48]</t>
        </is>
      </c>
      <c r="P190" s="165" t="inlineStr">
        <is>
          <t>ข้อสอบเก่า</t>
        </is>
      </c>
      <c r="Q190" s="165" t="inlineStr">
        <is>
          <t>2558</t>
        </is>
      </c>
      <c r="R190" s="165" t="inlineStr"/>
    </row>
    <row r="191" ht="24" customHeight="1" s="49">
      <c r="A191" s="165" t="n">
        <v>189</v>
      </c>
      <c r="B191" s="166" t="inlineStr">
        <is>
          <t>[กรณีศึกษา 7]
คนไข้อ้วน ชอบกินมื้อเย็นแล้วนอนเลย ชอบดื่มนม สูบบุหรี่ แสบยอดอก ชอบกินอาหารเผ็ดๆ มียาหลายตัว
คำถาม: ยาในข้อใดสามารถทำให้อาการกรดไหลย้อน (GERD) แย่ลง</t>
        </is>
      </c>
      <c r="C191" s="166" t="inlineStr"/>
      <c r="D191" s="166" t="inlineStr">
        <is>
          <t>Paracetamol</t>
        </is>
      </c>
      <c r="E191" s="166" t="inlineStr">
        <is>
          <t>Nifedipine</t>
        </is>
      </c>
      <c r="F191" s="166" t="inlineStr">
        <is>
          <t>Amiloride</t>
        </is>
      </c>
      <c r="G191" s="166" t="inlineStr">
        <is>
          <t>HCTZ</t>
        </is>
      </c>
      <c r="H191" s="166" t="inlineStr">
        <is>
          <t>Spironolactone</t>
        </is>
      </c>
      <c r="I191" s="165" t="inlineStr">
        <is>
          <t>2</t>
        </is>
      </c>
      <c r="J191" s="166" t="inlineStr">
        <is>
          <t xml:space="preserve">✅ คำตอบที่ถูกต้อง: ข้อ ข. Nifedipine
🎯 ทำไมข้อนี้ถึงถูก:
🔍 ข้ออื่นผิดเพราะอะไร:
</t>
        </is>
      </c>
      <c r="K191" s="166" t="inlineStr"/>
      <c r="L191" s="166" t="inlineStr">
        <is>
          <t>Gastrointestinal</t>
        </is>
      </c>
      <c r="M191" s="166" t="inlineStr">
        <is>
          <t>GERD</t>
        </is>
      </c>
      <c r="N191" s="165" t="inlineStr">
        <is>
          <t>Clinic</t>
        </is>
      </c>
      <c r="O191" s="166" t="inlineStr">
        <is>
          <t>[SOURCE: Pharma Plus เล่มม่วง 2 - ข้อสอบย้อนหลังปี 2558 วันที่ 2 ข้อ 49]</t>
        </is>
      </c>
      <c r="P191" s="165" t="inlineStr">
        <is>
          <t>ข้อสอบเก่า</t>
        </is>
      </c>
      <c r="Q191" s="165" t="inlineStr">
        <is>
          <t>2558</t>
        </is>
      </c>
      <c r="R191" s="165" t="inlineStr"/>
    </row>
    <row r="192" ht="24" customHeight="1" s="49">
      <c r="A192" s="165" t="n">
        <v>190</v>
      </c>
      <c r="B192" s="166" t="inlineStr">
        <is>
          <t>[กรณีศึกษา 7]
คนไข้อ้วน ชอบกินมื้อเย็นแล้วนอนเลย ชอบดื่มนม สูบบุหรี่ แสบยอดอก ชอบกินอาหารเผ็ดๆ มียาหลายตัว
คำถาม: ยา Omeprazole เกิดปฏิกิริยาระหว่างยา (Drug Interaction) ที่สำคัญทางคลินิกกับยาใด</t>
        </is>
      </c>
      <c r="C192" s="166" t="inlineStr"/>
      <c r="D192" s="166" t="inlineStr">
        <is>
          <t>Amlodipine</t>
        </is>
      </c>
      <c r="E192" s="166" t="inlineStr">
        <is>
          <t>Ketoconazole</t>
        </is>
      </c>
      <c r="F192" s="166" t="inlineStr">
        <is>
          <t>Griseofulvin</t>
        </is>
      </c>
      <c r="G192" s="166" t="inlineStr">
        <is>
          <t>Fluoxetine</t>
        </is>
      </c>
      <c r="H192" s="166" t="inlineStr">
        <is>
          <t>Ciprofloxacin</t>
        </is>
      </c>
      <c r="I192" s="165" t="inlineStr">
        <is>
          <t>2</t>
        </is>
      </c>
      <c r="J192" s="166" t="inlineStr">
        <is>
          <t xml:space="preserve">✅ คำตอบที่ถูกต้อง: ข้อ ข. Ketoconazole
🎯 ทำไมข้อนี้ถึงถูก:
🔍 ข้ออื่นผิดเพราะอะไร:
</t>
        </is>
      </c>
      <c r="K192" s="166" t="inlineStr"/>
      <c r="L192" s="166" t="inlineStr">
        <is>
          <t>Gastrointestinal</t>
        </is>
      </c>
      <c r="M192" s="166" t="inlineStr">
        <is>
          <t>Diarrhea &amp; Constipation</t>
        </is>
      </c>
      <c r="N192" s="165" t="inlineStr">
        <is>
          <t>Clinic</t>
        </is>
      </c>
      <c r="O192" s="166" t="inlineStr">
        <is>
          <t>[SOURCE: Pharma Plus เล่มม่วง 2 - ข้อสอบย้อนหลังปี 2558 วันที่ 2 ข้อ 50]</t>
        </is>
      </c>
      <c r="P192" s="165" t="inlineStr">
        <is>
          <t>ข้อสอบเก่า</t>
        </is>
      </c>
      <c r="Q192" s="165" t="inlineStr">
        <is>
          <t>2558</t>
        </is>
      </c>
      <c r="R192" s="165" t="inlineStr"/>
    </row>
    <row r="193" ht="24" customHeight="1" s="49">
      <c r="A193" s="165" t="n">
        <v>191</v>
      </c>
      <c r="B193" s="166" t="inlineStr">
        <is>
          <t>[กรณีศึกษา]
ชายอายุ 65 ปี ไม่ถ่ายอุจจาระมา 3 วัน อั้นอุจจาระเนื่องจากขับรถทางไกล กินผักผลไม้อาหารที่มีกากใยสม่ำเสมอ ออกกำลังกายสม่ำเสมอ มีโรคประจำตัวคือความดันโลหิตสูง ไขมันในเลือดสูง ยาที่รับประทานอยู่ประจำได้ verapamil กับ simvastatin
คำถาม: ยาใดควรใช้น้อยที่สุดเพื่อบรรเทาอาการในผู้ป่วยรายนี้</t>
        </is>
      </c>
      <c r="C193" s="166" t="inlineStr"/>
      <c r="D193" s="166" t="inlineStr">
        <is>
          <t>Senna</t>
        </is>
      </c>
      <c r="E193" s="166" t="inlineStr">
        <is>
          <t>Bisacodyl</t>
        </is>
      </c>
      <c r="F193" s="166" t="inlineStr">
        <is>
          <t>Psyllium seed</t>
        </is>
      </c>
      <c r="G193" s="166" t="inlineStr">
        <is>
          <t>NaCl enemas</t>
        </is>
      </c>
      <c r="H193" s="166" t="inlineStr">
        <is>
          <t>Glycerin suppositories</t>
        </is>
      </c>
      <c r="I193" s="165" t="inlineStr">
        <is>
          <t>3</t>
        </is>
      </c>
      <c r="J193" s="166" t="inlineStr">
        <is>
          <t>✅ คำตอบที่ถูกต้อง: ข้อ ค. Psyllium seed
🎯 ทำไมข้อนี้ถึงถูก:
ผู้ป่วยมีอาการท้องผูกเฉียบพลันไม่ถ่ายมา 3 วันและได้รับไฟเบอร์จากผักผลไม้เพียงพออยู่แล้ว การให้ bulk-forming laxative เช่น psyllium seed จะออกฤทธิ์ช้า (12-72 ชั่วโมง) และหากอุจจาระแข็งอัดแน่น (fecal impaction) อยู่ การเพิ่มกากใยอาจทำให้เกิด mechanical bowel obstruction จึงเหมาะสมน้อยที่สุดสำหรับ acute relief
🔍 ข้ออื่นผิดเพราะอะไร:
• • ข้อ ก.: Senna เป็น stimulant laxative ออกฤทธิ์กระตุ้น colonic motility ภายใน 6-12 ชั่วโมง เหมาะสำหรับ acute constipation และ verapamil-induced constipation
• ข้อ ข.: Bisacodyl ออกฤทธิ์เร็ว ช่วยระบายอุจจาระที่คั่งค้างได้ดี
• ข้อ ง.: NaCl enemas ออกฤทธิ์เฉพาะที่อย่างรวดเร็ว (ภายในไม่กี่นาที) เหมาะกับ acute evacuation
• ข้อ จ.: Glycerin suppositories เป็น hyperosmotic laxative ออกฤทธิ์ขับถ่ายภายใน 15-30 นาที เหมาะกับภาวะอั้นอุจจาระเฉียบพลัน</t>
        </is>
      </c>
      <c r="K193" s="166" t="inlineStr">
        <is>
          <t>Constipation</t>
        </is>
      </c>
      <c r="L193" s="166" t="inlineStr">
        <is>
          <t>Gastrointestinal</t>
        </is>
      </c>
      <c r="M193" s="166" t="inlineStr">
        <is>
          <t>Diarrhea &amp; Constipation</t>
        </is>
      </c>
      <c r="N193" s="165" t="inlineStr">
        <is>
          <t>Clinic</t>
        </is>
      </c>
      <c r="O193" s="166" t="inlineStr">
        <is>
          <t>ข้อสอบเก่า</t>
        </is>
      </c>
      <c r="P193" s="165" t="inlineStr">
        <is>
          <t>ข้อสอบเก่า</t>
        </is>
      </c>
      <c r="Q193" s="165" t="inlineStr">
        <is>
          <t>2565</t>
        </is>
      </c>
      <c r="R193" s="165" t="inlineStr"/>
    </row>
    <row r="194" ht="24" customHeight="1" s="49">
      <c r="A194" s="165" t="n">
        <v>192</v>
      </c>
      <c r="B194" s="166" t="inlineStr">
        <is>
          <t>[กรณีศึกษา]
ชายอายุ 65 ปี ไม่ถ่ายอุจจาระมา 3 วัน อั้นอุจจาระเนื่องจากขับรถทางไกล กินผักผลไม้อาหารที่มีกากใยสม่ำเสมอ ออกกำลังกายสม่ำเสมอ มีโรคประจำตัวคือความดันโลหิตสูง ไขมันในเลือดสูง ยาที่รับประทานอยู่ประจำได้ verapamil กับ simvastatin
คำถาม: ผู้ป่วยอยากได้ยาถ่ายที่ไม่ต้องเบ่งและไม่ปวดท้องควรเลือกใช้ยาใด</t>
        </is>
      </c>
      <c r="C194" s="166" t="inlineStr"/>
      <c r="D194" s="166" t="inlineStr">
        <is>
          <t>Psyllium</t>
        </is>
      </c>
      <c r="E194" s="166" t="inlineStr">
        <is>
          <t>Lactulose</t>
        </is>
      </c>
      <c r="F194" s="166" t="inlineStr">
        <is>
          <t>Castor oil</t>
        </is>
      </c>
      <c r="G194" s="166" t="inlineStr">
        <is>
          <t>Senna</t>
        </is>
      </c>
      <c r="H194" s="166" t="inlineStr">
        <is>
          <t>Bisacodyl</t>
        </is>
      </c>
      <c r="I194" s="165" t="inlineStr">
        <is>
          <t>2</t>
        </is>
      </c>
      <c r="J194" s="166" t="inlineStr">
        <is>
          <t>✅ คำตอบที่ถูกต้อง: ข้อ ข. Lactulose
🎯 ทำไมข้อนี้ถึงถูก:
Lactulose เป็น non-absorbable disaccharide osmotic laxative ดึงน้ำเข้ามาในลำไส้ใหญ่ ช่วยให้อุจจาระนุ่มเนียน ขับถ่ายสะดวกโดยไม่ต้องออกแรงเบ่ง และไม่กระตุ้น myenteric plexus ให้บีบเกร็งรุนแรง จึงไม่ทำให้เกิด abdominal cramping ปวดมวนท้อง
🔍 ข้ออื่นผิดเพราะอะไร:
• • ข้อ ก.: Psyllium เป็น bulk-forming laxative เพิ่มปริมาตรอุจจาระ ออกฤทธิ์ช้า และหากดื่มน้ำไม่พอจะทำให้อุจจาระแข็งตัวและต้องเบ่งมากขึ้น
• ข้อ ค.: Castor oil ถูกย่อยเป็น ricinoleic acid กระตุ้นการบีบตัวของลำไส้เล็กอย่างรุนแรง ทำให้ปวดเกร็งท้องรุนแรงมาก (severe abdominal cramps)
• ข้อ ง.: Senna เป็น stimulant laxative มีฤทธิ์กระตุ้น peristalsis มักทำให้เกิด abdominal cramping ปวดมวนท้องได้บ่อย
• ข้อ จ.: Bisacodyl เป็น stimulant laxative ทำให้เกิดการระคายเคืองต่อเยื่อบุลำไส้และปวดเกร็งท้องได้</t>
        </is>
      </c>
      <c r="K194" s="166" t="inlineStr">
        <is>
          <t>Constipation</t>
        </is>
      </c>
      <c r="L194" s="166" t="inlineStr">
        <is>
          <t>Gastrointestinal</t>
        </is>
      </c>
      <c r="M194" s="166" t="inlineStr">
        <is>
          <t>Diarrhea &amp; Constipation</t>
        </is>
      </c>
      <c r="N194" s="165" t="inlineStr">
        <is>
          <t>Clinic</t>
        </is>
      </c>
      <c r="O194" s="166" t="inlineStr">
        <is>
          <t>ข้อสอบเก่า</t>
        </is>
      </c>
      <c r="P194" s="165" t="inlineStr">
        <is>
          <t>ข้อสอบเก่า</t>
        </is>
      </c>
      <c r="Q194" s="165" t="inlineStr">
        <is>
          <t>2565</t>
        </is>
      </c>
      <c r="R194" s="165" t="inlineStr"/>
    </row>
    <row r="195" ht="24" customHeight="1" s="49">
      <c r="A195" s="165" t="n">
        <v>193</v>
      </c>
      <c r="B195" s="166" t="inlineStr">
        <is>
          <t>ยากับผลข้างเคียงข้อใดไม่สัมพันธ์กัน</t>
        </is>
      </c>
      <c r="C195" s="166" t="inlineStr"/>
      <c r="D195" s="166" t="inlineStr">
        <is>
          <t>Omeprazole - bone fracture</t>
        </is>
      </c>
      <c r="E195" s="166" t="inlineStr">
        <is>
          <t>Famotidine - increase appetite</t>
        </is>
      </c>
      <c r="F195" s="166" t="inlineStr">
        <is>
          <t>Bismuth subsalicylate - black tongue</t>
        </is>
      </c>
      <c r="G195" s="166" t="inlineStr">
        <is>
          <t>Clarithromycin - QT-prolongation</t>
        </is>
      </c>
      <c r="H195" s="166" t="inlineStr">
        <is>
          <t>Ciprofloxacin - QT-prolongation</t>
        </is>
      </c>
      <c r="I195" s="165" t="inlineStr">
        <is>
          <t>2</t>
        </is>
      </c>
      <c r="J195" s="166" t="inlineStr">
        <is>
          <t>✅ คำตอบที่ถูกต้อง: ข้อ ข. Famotidine - increase appetite
🎯 ทำไมข้อนี้ถึงถูก:
Famotidine เป็น H2 receptor antagonist ผลข้างเคียงหลักคือ headache, dizziness, constipation หรือ diarrhea ไม่ได้มีผลเพิ่มความอยากอาหาร (increased appetite)
🔍 ข้ออื่นผิดเพราะอะไร:
• • ข้อ ก.: Omeprazole (PPIs) สัมพันธ์กับ osteoporotic bone fracture จากการลดความเป็นกรดในกระเพาะอาหารทำให้การดูดซึม calcium carbonate ลดลง
• ข้อ ค.: Bismuth subsalicylate ทำปฏิกิริยากับ hydrogen sulfide ในปากและทางเดินอาหารเกิดเป็น bismuth sulfide สีดำ ทำให้เกิด black stool และ black tongue (ลิ้นดำชั่วคราว)
• ข้อ ง.: Clarithromycin เป็น macrolide antibiotic บล็อก IKr channel ทำให้เกิด QT-prolongation และเสี่ยงต่อ Torsades de Pointes
• ข้อ จ.: Ciprofloxacin เป็น fluoroquinolone antibiotic มีฤทธิ์ขยาย QT interval และเสี่ยงต่อ QT-prolongation</t>
        </is>
      </c>
      <c r="K195" s="166" t="inlineStr">
        <is>
          <t>Peptic Ulcer Disease</t>
        </is>
      </c>
      <c r="L195" s="166" t="inlineStr">
        <is>
          <t>Gastrointestinal</t>
        </is>
      </c>
      <c r="M195" s="166" t="inlineStr">
        <is>
          <t>Dyspepsia &amp; PUD</t>
        </is>
      </c>
      <c r="N195" s="165" t="inlineStr">
        <is>
          <t>Clinic</t>
        </is>
      </c>
      <c r="O195" s="166" t="inlineStr">
        <is>
          <t>ข้อสอบเก่า</t>
        </is>
      </c>
      <c r="P195" s="165" t="inlineStr">
        <is>
          <t>ข้อสอบเก่า</t>
        </is>
      </c>
      <c r="Q195" s="165" t="inlineStr">
        <is>
          <t>2565</t>
        </is>
      </c>
      <c r="R195" s="165" t="inlineStr"/>
    </row>
    <row r="196" ht="24" customHeight="1" s="49">
      <c r="A196" s="165" t="n">
        <v>194</v>
      </c>
      <c r="B196" s="166" t="inlineStr">
        <is>
          <t>[กรณีศึกษา]
นักศึกษาชายชาวมาเลเซียอายุ 24 ปี มาเรียนที่ไทยตั้งแต่มัธยม คลื่นไส้ พะอืดพะอม ถ่ายเหลว 3-4 ครั้ง ไม่มีไข้ เมื่อวานตอนเย็นกินข้าวผัดที่เหลือจากตอนเที่ยง ซึ่งมีกลิ่นแปลก ๆ เพื่อนที่รับประทานด้วยกันมีอาการคลื่นไส้มาก แต่ไม่มีอาการท้องเสีย
คำถาม: ผู้ป่วยรายนี้เป็นโรคใด</t>
        </is>
      </c>
      <c r="C196" s="166" t="inlineStr"/>
      <c r="D196" s="166" t="inlineStr">
        <is>
          <t>Viral diarrhea</t>
        </is>
      </c>
      <c r="E196" s="166" t="inlineStr">
        <is>
          <t>Vibrio diarrhea</t>
        </is>
      </c>
      <c r="F196" s="166" t="inlineStr">
        <is>
          <t>Bacterial diarrhea</t>
        </is>
      </c>
      <c r="G196" s="166" t="inlineStr">
        <is>
          <t>Travelers diarrhea</t>
        </is>
      </c>
      <c r="H196" s="166" t="inlineStr">
        <is>
          <t>Food poisoning diarrhea</t>
        </is>
      </c>
      <c r="I196" s="165" t="inlineStr">
        <is>
          <t>5</t>
        </is>
      </c>
      <c r="J196" s="166" t="inlineStr">
        <is>
          <t>✅ คำตอบที่ถูกต้อง: ข้อ จ. Food poisoning diarrhea
🎯 ทำไมข้อนี้ถึงถูก:
ประวัติรับประทานข้าวผัดค้างมื้อที่มีกลิ่นผิดปกติ เกิดอาการคลื่นไส้ อาเจียน ถ่ายเหลวเฉียบพลันโดยไม่มีไข้ ร่วมกับเพื่อนที่รับประทานอาหารร่วมกันมีอาการคลื่นไส้ เป็นลักษณะเด่นของ food poisoning diarrhea จาก preformed enterotoxin (เช่น Bacillus cereus จาก fried rice syndrome)
🔍 ข้ออื่นผิดเพราะอะไร:
• • ข้อ ก.: Viral diarrhea มักมีไข้ต่ำๆ อาเจียนเด่น และพบการระบาดในชุมชนแบบ person-to-person
• ข้อ ข.: Vibrio diarrhea (เช่น Vibrio cholerae หรือ V. parahaemolyticus) สัมพันธ์กับอาหารทะเลดิบ ถ่ายเป็นน้ำซาวข้าวจำนวนมาก (rice-water stool)
• ข้อ ค.: Invasive bacterial diarrhea มักมีไข้สูง ปวดเกร็งท้อง อุจจาระมีมูกเลือดปน (dysentery)
• ข้อ ง.: Travelers diarrhea เป็นภาวะท้องเสียในนักท่องเที่ยวที่เพิ่งเดินทางข้ามเขต แต่ผู้ป่วยรายนี้อาศัยอยู่ในไทยมานานตั้งแต่มัธยมจึงไม่ใช่บริบทของ travelers diarrhea</t>
        </is>
      </c>
      <c r="K196" s="166" t="inlineStr">
        <is>
          <t>Diarrhea</t>
        </is>
      </c>
      <c r="L196" s="166" t="inlineStr">
        <is>
          <t>Gastrointestinal</t>
        </is>
      </c>
      <c r="M196" s="166" t="inlineStr">
        <is>
          <t>Nausea and vomiting</t>
        </is>
      </c>
      <c r="N196" s="165" t="inlineStr">
        <is>
          <t>Clinic</t>
        </is>
      </c>
      <c r="O196" s="166" t="inlineStr">
        <is>
          <t>ข้อสอบเก่า</t>
        </is>
      </c>
      <c r="P196" s="165" t="inlineStr">
        <is>
          <t>ข้อสอบเก่า</t>
        </is>
      </c>
      <c r="Q196" s="165" t="inlineStr">
        <is>
          <t>2565</t>
        </is>
      </c>
      <c r="R196" s="165" t="inlineStr"/>
    </row>
    <row r="197" ht="24" customHeight="1" s="49">
      <c r="A197" s="165" t="n">
        <v>195</v>
      </c>
      <c r="B197" s="166" t="inlineStr">
        <is>
          <t>[กรณีศึกษา]
นักศึกษาชายชาวมาเลเซียอายุ 24 ปี มาเรียนที่ไทยตั้งแต่มัธยม คลื่นไส้ พะอืดพะอม ถ่ายเหลว 3-4 ครั้ง ไม่มีไข้ เมื่อวานตอนเย็นกินข้าวผัดที่เหลือจากตอนเที่ยง ซึ่งมีกลิ่นแปลก ๆ เพื่อนที่รับประทานด้วยกันมีอาการคลื่นไส้มาก แต่ไม่มีอาการท้องเสีย
คำถาม: ยาใดควรให้เป็นอันดับแรก</t>
        </is>
      </c>
      <c r="C197" s="166" t="inlineStr"/>
      <c r="D197" s="166" t="inlineStr">
        <is>
          <t>Norfloxacin</t>
        </is>
      </c>
      <c r="E197" s="166" t="inlineStr">
        <is>
          <t>Azithromycin</t>
        </is>
      </c>
      <c r="F197" s="166" t="inlineStr">
        <is>
          <t>Ciprofloxacin</t>
        </is>
      </c>
      <c r="G197" s="166" t="inlineStr">
        <is>
          <t>Domperidone</t>
        </is>
      </c>
      <c r="H197" s="166" t="inlineStr">
        <is>
          <t>Dimenhydrinate</t>
        </is>
      </c>
      <c r="I197" s="165" t="inlineStr">
        <is>
          <t>4</t>
        </is>
      </c>
      <c r="J197" s="166" t="inlineStr">
        <is>
          <t>✅ คำตอบที่ถูกต้อง: ข้อ ง. Domperidone
🎯 ทำไมข้อนี้ถึงถูก:
ผู้ป่วยอาหารเป็นพิษจาก preformed enterotoxin ที่ไม่มีไข้และไม่มีมูกเลือด การรักษาเน้น symptomatic treatment โดยผู้ป่วยมีอาการคลื่นไส้ พะอืดพะอมเด่นชัด จึงควรให้ peripheral dopamine D2 antagonist อย่าง domperidone เพื่อบรรเทาอาการคลื่นไส้และช่วยกระตุ้น gastric motility โดยไม่ผ่าน blood-brain barrier
🔍 ข้ออื่นผิดเพราะอะไร:
• • ข้อ ก.: Norfloxacin เป็น fluoroquinolone antibiotic ไม่แนะนำใน non-inflammatory food poisoning เพราะเกิดจากสารพิษ (toxin) ไม่ใช่ invasive bacterial infection
• ข้อ ข.: Azithromycin ใช้ใน travelers diarrhea หรือ severe dysentery ไม่จำเป็นในเคสนี้
• ข้อ ค.: Ciprofloxacin เป็น fluoroquinolone ไม่ควรใช้พร่ำเพรื่อในท้องเสียที่ไม่มีไข้
• ข้อ จ.: Dimenhydrinate เป็น antihistamine เด่นใน motion sickness และ vertigo แต่มีฤทธิ์ anticholinergic ทำให้กระเพาะอาหารบีบตัวช้าลง (delayed gastric emptying) ซึ่งไม่เหมาะกับ nausea จากอาหารไม่ย่อยหรืออาหารเป็นพิษ</t>
        </is>
      </c>
      <c r="K197" s="166" t="inlineStr">
        <is>
          <t>Diarrhea</t>
        </is>
      </c>
      <c r="L197" s="166" t="inlineStr">
        <is>
          <t>Gastrointestinal</t>
        </is>
      </c>
      <c r="M197" s="166" t="inlineStr">
        <is>
          <t>Nausea and vomiting</t>
        </is>
      </c>
      <c r="N197" s="165" t="inlineStr">
        <is>
          <t>Clinic</t>
        </is>
      </c>
      <c r="O197" s="166" t="inlineStr">
        <is>
          <t>ข้อสอบเก่า</t>
        </is>
      </c>
      <c r="P197" s="165" t="inlineStr">
        <is>
          <t>ข้อสอบเก่า</t>
        </is>
      </c>
      <c r="Q197" s="165" t="inlineStr">
        <is>
          <t>2565</t>
        </is>
      </c>
      <c r="R197" s="165" t="inlineStr"/>
    </row>
    <row r="198" ht="24" customHeight="1" s="49">
      <c r="A198" s="165" t="n">
        <v>196</v>
      </c>
      <c r="B198" s="166" t="inlineStr">
        <is>
          <t>ยารักษาคลื่นไส้อาเจียนข้อใดเมื่อใช้ขนาดสูงเป็นเวลานานทำให้เกิด EPS มากสุด</t>
        </is>
      </c>
      <c r="C198" s="166" t="inlineStr"/>
      <c r="D198" s="166" t="inlineStr">
        <is>
          <t>Betahistine</t>
        </is>
      </c>
      <c r="E198" s="166" t="inlineStr">
        <is>
          <t>Hydroxyzine</t>
        </is>
      </c>
      <c r="F198" s="166" t="inlineStr">
        <is>
          <t>Ondansetron</t>
        </is>
      </c>
      <c r="G198" s="166" t="inlineStr">
        <is>
          <t>Dimenhydrinate</t>
        </is>
      </c>
      <c r="H198" s="166" t="inlineStr">
        <is>
          <t>Metoclopramide</t>
        </is>
      </c>
      <c r="I198" s="165" t="inlineStr">
        <is>
          <t>5</t>
        </is>
      </c>
      <c r="J198" s="166" t="inlineStr">
        <is>
          <t>✅ คำตอบที่ถูกต้อง: ข้อ จ. Metoclopramide
🎯 ทำไมข้อนี้ถึงถูก:
Metoclopramide เป็น dopamine D2 receptor antagonist ที่สามารถผ่าน blood-brain barrier เข้าสู่ central nervous system ไปยับยั้ง D2 receptors ใน basal ganglia ทำให้เกิด extrapyramidal symptoms (EPS) เช่น dystonia, parkinsonism, akathisia และ tardive dyskinesia เมื่อใช้ขนาดสูงหรือต่อเนื่อง
🔍 ข้ออื่นผิดเพราะอะไร:
• • ข้อ ก.: Betahistine เป็น histamine H1 agonist และ H3 antagonist บรรเทาอาการเวียนศีรษะจาก Meniere disease ไม่มีฤทธิ์บล็อกโดปามีน
• ข้อ ข.: Hydroxyzine เป็น first-generation antihistamine ไม่มีฤทธิ์ D2 blockade จึงไม่ก่อให้เกิด EPS
• ข้อ ค.: Ondansetron เป็น 5-HT3 receptor antagonist ผลข้างเคียงหลักคือ headache, constipation, QT prolongation ไม่มีฤทธิ์ทำให้เกิด EPS
• ข้อ ง.: Dimenhydrinate เป็น first-generation H1 antagonist เด่นด้าน sedation และ anticholinergic effect ไม่ทำให้เกิด EPS</t>
        </is>
      </c>
      <c r="K198" s="166" t="inlineStr">
        <is>
          <t>Nausea and Vomiting</t>
        </is>
      </c>
      <c r="L198" s="166" t="inlineStr">
        <is>
          <t>Gastrointestinal</t>
        </is>
      </c>
      <c r="M198" s="166" t="inlineStr">
        <is>
          <t>Nausea and vomiting</t>
        </is>
      </c>
      <c r="N198" s="165" t="inlineStr">
        <is>
          <t>Clinic</t>
        </is>
      </c>
      <c r="O198" s="166" t="inlineStr">
        <is>
          <t>ข้อสอบเก่า</t>
        </is>
      </c>
      <c r="P198" s="165" t="inlineStr">
        <is>
          <t>ข้อสอบเก่า</t>
        </is>
      </c>
      <c r="Q198" s="165" t="inlineStr">
        <is>
          <t>2565</t>
        </is>
      </c>
      <c r="R198" s="165" t="inlineStr"/>
    </row>
    <row r="199" ht="24" customHeight="1" s="49">
      <c r="A199" s="165" t="n">
        <v>197</v>
      </c>
      <c r="B199" s="166" t="inlineStr">
        <is>
          <t>ยารักษาท้องเสียที่มีฤทธิ์ต้านจุลชีพ</t>
        </is>
      </c>
      <c r="C199" s="166" t="inlineStr"/>
      <c r="D199" s="166" t="inlineStr">
        <is>
          <t>Hyoscine</t>
        </is>
      </c>
      <c r="E199" s="166" t="inlineStr">
        <is>
          <t>Loperamide</t>
        </is>
      </c>
      <c r="F199" s="166" t="inlineStr">
        <is>
          <t>Activated charcoal</t>
        </is>
      </c>
      <c r="G199" s="166" t="inlineStr">
        <is>
          <t>Bismuth subsalicylate</t>
        </is>
      </c>
      <c r="H199" s="166" t="inlineStr">
        <is>
          <t>Oral rehydration salts</t>
        </is>
      </c>
      <c r="I199" s="165" t="inlineStr">
        <is>
          <t>4</t>
        </is>
      </c>
      <c r="J199" s="166" t="inlineStr">
        <is>
          <t>✅ คำตอบที่ถูกต้อง: ข้อ ง. Bismuth subsalicylate
🎯 ทำไมข้อนี้ถึงถูก:
Bismuth subsalicylate แตกตัวในกระเพาะอาหารได้ bismuth moiety ซึ่งมีฤทธิ์ต้านจุลชีพโดยตรง (direct antimicrobial and bactericidal activity) ต่อแบคทีเรียก่อโรคทางเดินอาหาร (เช่น E. coli, H. pylori) ส่วน salicylate มีฤทธิ์ antisecretory และ anti-inflammatory
🔍 ข้ออื่นผิดเพราะอะไร:
• • ข้อ ก.: Hyoscine (scopolamine butylbromide) เป็น antispasmodic / anticholinergic ช่วยลดการบีบเกร็งของกล้ามเนื้อเรียบลำไส้ ไม่มีฤทธิ์ต้านจุลชีพ
• ข้อ ข.: Loperamide เป็น peripheral mu-opioid receptor agonist ยับยั้ง peristalsis ชะลอ transit time ไม่มีฤทธิ์ฆ่าเชื้อจุลชีพ
• ข้อ ค.: Activated charcoal เป็น adsorbent ดูดซับสารพิษและก๊าซในทางเดินอาหาร ไม่มีฤทธิ์ antimicrobial
• ข้อ จ.: Oral rehydration salts (ORS) ใช้ทดแทนสารน้ำและเกลือแร่ที่สูญเสียไป ไม่มีฤทธิ์ต้านจุลชีพ</t>
        </is>
      </c>
      <c r="K199" s="166" t="inlineStr">
        <is>
          <t>Diarrhea</t>
        </is>
      </c>
      <c r="L199" s="166" t="inlineStr">
        <is>
          <t>Gastrointestinal</t>
        </is>
      </c>
      <c r="M199" s="166" t="inlineStr">
        <is>
          <t>Diarrhea &amp; Constipation</t>
        </is>
      </c>
      <c r="N199" s="165" t="inlineStr">
        <is>
          <t>Clinic</t>
        </is>
      </c>
      <c r="O199" s="166" t="inlineStr">
        <is>
          <t>ข้อสอบเก่า</t>
        </is>
      </c>
      <c r="P199" s="165" t="inlineStr">
        <is>
          <t>ข้อสอบเก่า</t>
        </is>
      </c>
      <c r="Q199" s="165" t="inlineStr">
        <is>
          <t>2565</t>
        </is>
      </c>
      <c r="R199" s="165" t="inlineStr"/>
    </row>
    <row r="200" ht="24" customHeight="1" s="49">
      <c r="A200" s="165" t="n">
        <v>198</v>
      </c>
      <c r="B200" s="166" t="inlineStr">
        <is>
          <t>[กรณีศึกษา]
ผู้หญิง อายุ 36 ปี ปวดแสบ จุกบริเวณใต้ลิ้นปี่ มักปวดตอนท้องว่าง ถ้าปวดมากจะทานยาธาตน้ำขาวบรรเทา ไม่มีโรคประจำตัว ไม่มีประวัติแพ้ยา ไม่สูบบุหรี่ ไม่ดื่มเหล้า แต่ชอบทาน ชา กาแฟ ทุกวันเช้าและเย็น ทานอาหารไม่ตรงเวลา ชอบทานอาหารรสจัด เผ็ด รับประทาน Ponstan® เวลาปวดประจำเดือน 7-8 วัน/เดือน
คำถาม: ข้อใดไม่ใช่ปัจจัยเสี่ยงที่ทำให้เกิดอาการนี้</t>
        </is>
      </c>
      <c r="C200" s="166" t="inlineStr"/>
      <c r="D200" s="166" t="inlineStr">
        <is>
          <t>ทานชา กาแฟ</t>
        </is>
      </c>
      <c r="E200" s="166" t="inlineStr">
        <is>
          <t>กินอาหารรสจัด เผ็ด</t>
        </is>
      </c>
      <c r="F200" s="166" t="inlineStr">
        <is>
          <t>กินอาหารไม่ตรงเวลา</t>
        </is>
      </c>
      <c r="G200" s="166" t="inlineStr">
        <is>
          <t>ปวดประจำเดือน 7-8 วัน</t>
        </is>
      </c>
      <c r="H200" s="166" t="inlineStr">
        <is>
          <t>รับประทานยาที่มีผลข้างเคียงทำให้เกิดอาการดังกล่าว</t>
        </is>
      </c>
      <c r="I200" s="165" t="inlineStr">
        <is>
          <t>4</t>
        </is>
      </c>
      <c r="J200" s="166" t="inlineStr">
        <is>
          <t>✅ คำตอบที่ถูกต้อง: ข้อ ง. ปวดประจำเดือน 7-8 วัน
🎯 ทำไมข้อนี้ถึงถูก:
อาการปวดประจำเดือน (dysmenorrhea) เป็นอาการทางนรีเวช ไม่ใช่สาเหตุหรือปัจจัยเสี่ยงทางพยาธิสภาพที่ทำให้เกิดโรคกระเพาะอาหารโดยตรง แต่การรับประทานยาแก้ปวด Ponstan (mefenamic acid ซึ่งเป็น NSAID) ต่างหากที่เป็นปัจจัยเสี่ยงสำคัญ
🔍 ข้ออื่นผิดเพราะอะไร:
• • ข้อ ก.: ชาและกาแฟ มีคาเฟอีนที่กระตุ้นการหลั่งกรดในกระเพาะอาหารและลด lower esophageal sphincter pressure เป็นปัจจัยเสี่ยงที่กระตุ้นอาการ dyspepsia
• ข้อ ข.: อาหารรสจัด เผ็ด มีสารแคปไซซินที่ระคายเคืองเยื่อบุกระเพาะอาหารโดยตรง
• ข้อ ค.: การกินอาหารไม่ตรงเวลา ทำให้กรดในกระเพาะอาหารหลั่งออกมากัดเยื่อบุในขณะที่ไม่มีอาหารรองรับ
• ข้อ จ.: การรับประทาน Ponstan (mefenamic acid) ซึ่งเป็น NSAID ยับยั้งการสร้าง protective prostaglandins (PGE2, PGI2) ทำให้เกิด mucosal injury และแผลในกระเพาะอาหารได้ชัดเจน</t>
        </is>
      </c>
      <c r="K200" s="166" t="inlineStr">
        <is>
          <t>Peptic Ulcer Disease</t>
        </is>
      </c>
      <c r="L200" s="166" t="inlineStr">
        <is>
          <t>Gastrointestinal</t>
        </is>
      </c>
      <c r="M200" s="166" t="inlineStr">
        <is>
          <t>Diarrhea &amp; Constipation</t>
        </is>
      </c>
      <c r="N200" s="165" t="inlineStr">
        <is>
          <t>Clinic</t>
        </is>
      </c>
      <c r="O200" s="166" t="inlineStr">
        <is>
          <t>ข้อสอบเก่า</t>
        </is>
      </c>
      <c r="P200" s="165" t="inlineStr">
        <is>
          <t>ข้อสอบเก่า</t>
        </is>
      </c>
      <c r="Q200" s="165" t="inlineStr">
        <is>
          <t>2565</t>
        </is>
      </c>
      <c r="R200" s="165" t="inlineStr"/>
    </row>
    <row r="201" ht="24" customHeight="1" s="49">
      <c r="A201" s="165" t="n">
        <v>199</v>
      </c>
      <c r="B201" s="166" t="inlineStr">
        <is>
          <t>[กรณีศึกษา]
ผู้หญิง อายุ 36 ปี ปวดแสบ จุกบริเวณใต้ลิ้นปี่ มักปวดตอนท้องว่าง ถ้าปวดมากจะทานยาธาตุน้ำขาวบรรเทา ไม่มีโรคประจำตัว ไม่มีประวัติแพ้ยา ไม่สูบบุหรี่ ไม่ดื่มเหล้า แต่ชอบทาน ชา กาแฟ ทุกวันเช้าและเย็น ทานอาหารไม่ตรงเวลา ชอบทานอาหารรสจัด เผ็ด รับประทาน Ponstan® เวลาปวดประจำเดือน 7-8 วัน/เดือน ต่อมาผู้ป่วยได้ยา Omeprazole 20 mg 1x1 ac เช้า แล้วไม่ดีขึ้น ไปหาหมอพบว่าเป็น H. Pylori
คำถาม: ข้อใดคือการรักษาที่เหมาะสม</t>
        </is>
      </c>
      <c r="C201" s="166" t="inlineStr"/>
      <c r="D201" s="166" t="inlineStr">
        <is>
          <t>Omeprazole + amoxicillin + rifabutin 14 วัน</t>
        </is>
      </c>
      <c r="E201" s="166" t="inlineStr">
        <is>
          <t>Omeprazole + amoxicillin + norfloxacin 14 วัน</t>
        </is>
      </c>
      <c r="F201" s="166" t="inlineStr">
        <is>
          <t>Omeprazole + amoxicillin + clarithromycin 14 วัน</t>
        </is>
      </c>
      <c r="G201" s="166" t="inlineStr">
        <is>
          <t>Omeprazole + clarithromycin + tetracycline 10 วัน</t>
        </is>
      </c>
      <c r="H201" s="166" t="inlineStr">
        <is>
          <t>Omeprazole + bismuth + levofloxacin + clarithromycin 10 วัน</t>
        </is>
      </c>
      <c r="I201" s="165" t="inlineStr">
        <is>
          <t>3</t>
        </is>
      </c>
      <c r="J201" s="166" t="inlineStr">
        <is>
          <t>✅ คำตอบที่ถูกต้อง: ข้อ ค. Omeprazole + amoxicillin + clarithromycin 14 วัน
🎯 ทำไมข้อนี้ถึงถูก:
การรักษามาตรฐานสำหรับ H. pylori infection คือ standard triple therapy ซึ่งประกอบด้วย PPI (Omeprazole) + Amoxicillin 1000 mg bid + Clarithromycin 500 mg bid เป็นเวลา 14 วัน (หรือ Bismuth quadruple therapy)
🔍 ข้ออื่นผิดเพราะอะไร:
• • ข้อ ก.: Rifabutin-based triple therapy สงวนไว้ใช้สำหรับ salvage therapy หรือ refractory cases หลังล้มเหลวจากการรักษามาตรฐานหลายขนาน
• ข้อ ข.: Norfloxacin ไม่มีข้อบ่งชี้และไม่มีประสิทธิภาพในการกำจัด H. pylori
• ข้อ ง.: สูตร Omeprazole + clarithromycin + tetracycline ไม่ใช่ standard regimen ตาม clinical guidelines
• ข้อ จ.: การรวม fluoroquinolone ร่วมกับ clarithromycin ใน bismuth regimen ไม่ใช่สูตรมาตรฐาน และเสี่ยงต่อ drug interactions และ side effects สูง</t>
        </is>
      </c>
      <c r="K201" s="166" t="inlineStr">
        <is>
          <t>Peptic Ulcer Disease</t>
        </is>
      </c>
      <c r="L201" s="166" t="inlineStr">
        <is>
          <t>Gastrointestinal</t>
        </is>
      </c>
      <c r="M201" s="166" t="inlineStr">
        <is>
          <t>Dyspepsia &amp; PUD</t>
        </is>
      </c>
      <c r="N201" s="165" t="inlineStr">
        <is>
          <t>Clinic</t>
        </is>
      </c>
      <c r="O201" s="166" t="inlineStr">
        <is>
          <t>ข้อสอบเก่า</t>
        </is>
      </c>
      <c r="P201" s="165" t="inlineStr">
        <is>
          <t>ข้อสอบเก่า</t>
        </is>
      </c>
      <c r="Q201" s="165" t="inlineStr">
        <is>
          <t>2565</t>
        </is>
      </c>
      <c r="R201" s="165" t="inlineStr"/>
    </row>
    <row r="202" ht="24" customHeight="1" s="49">
      <c r="A202" s="165" t="n">
        <v>200</v>
      </c>
      <c r="B202" s="166" t="inlineStr">
        <is>
          <t>[สถานการณ์]
ชายอายุ 28 ปี มีอาการปวด แสบร้อนกลางอก ตั้งแต่เมื่อ 2 เดือนก่อน สัปดาห์ก่อนหน้ามีเรอเปรี้ยวบ่อยมาก ร่วมกับคลื่นไส้อาเจียนวันละ 1-2 ครั้ง กินยาลดกรดแบบน้ำแล้วดีขึ้น แต่ 3 วันก่อนหน้ากินยาลดกรดแล้วไม่ดีขึ้น
คำถาม: ข้อใดบ่งชี้ใดที่ควรไปตรวจเพิ่มที่โรงพยาบาล</t>
        </is>
      </c>
      <c r="C202" s="166" t="inlineStr"/>
      <c r="D202" s="166" t="inlineStr">
        <is>
          <t>ไอ</t>
        </is>
      </c>
      <c r="E202" s="166" t="inlineStr">
        <is>
          <t>ท้องเสีย</t>
        </is>
      </c>
      <c r="F202" s="166" t="inlineStr">
        <is>
          <t>อุจจาระมีสีดำ</t>
        </is>
      </c>
      <c r="G202" s="166" t="inlineStr">
        <is>
          <t>ปวดท้องกลางคืน</t>
        </is>
      </c>
      <c r="H202" s="166" t="inlineStr">
        <is>
          <t>การรับรสผิดปกติ</t>
        </is>
      </c>
      <c r="I202" s="165" t="inlineStr">
        <is>
          <t>3</t>
        </is>
      </c>
      <c r="J202" s="166" t="inlineStr">
        <is>
          <t>✅ คำตอบที่ถูกต้อง: ข้อ ค. อุจจาระมีสีดำ
🎯 ทำไมข้อนี้ถึงถูก:
อุจจาระมีสีดำ (melena) เป็นสัญญาณเตือนอันตราย (alarm feature / red flag) ที่บ่งชี้ถึงภาวะเลือดออกในทางเดินอาหารส่วนบน (upper GI bleeding) จำเป็นต้องส่งต่อโรงพยาบาลเพื่อส่องกล้องตรวจทันที
🔍 ข้ออื่นผิดเพราะอะไร:
• ข้อ ก.: อาการไอเรื้อรังเป็น atypical / extraesophageal symptom ของ GERD ที่พบได้ แต่ไม่ใช่อาการเตือนอันตรายเร่งด่วน
• ข้อ ข.: ท้องเสียไม่ใช่สัญญาณเตือนอันตรายของ GERD แต่อาจเป็นผลข้างเคียงจากยาลดกรดกลุ่ม magnesium
• ข้อ ง.: ปวดท้องตอนกลางคืนพบได้บ่อยใน nocturnal GERD หรือ peptic ulcer หากไม่มีอาการเตือนอื่นสามารถปรับยา PPI ได้
• ข้อ จ.: การรับรสผิดปกติ (dysgeusia) พบได้เมื่อมีกรดหรือน้ำดีไหลย้อนขึ้นมา ไม่ใช่สัญญาณเตือนอันตราย</t>
        </is>
      </c>
      <c r="K202" s="166" t="inlineStr">
        <is>
          <t>GERD and Dyspepsia</t>
        </is>
      </c>
      <c r="L202" s="166" t="inlineStr">
        <is>
          <t>Gastrointestinal</t>
        </is>
      </c>
      <c r="M202" s="166" t="inlineStr">
        <is>
          <t>Nausea and vomiting</t>
        </is>
      </c>
      <c r="N202" s="165" t="inlineStr">
        <is>
          <t>Clinic</t>
        </is>
      </c>
      <c r="O202" s="166" t="inlineStr">
        <is>
          <t>ข้อสอบเก่า</t>
        </is>
      </c>
      <c r="P202" s="165" t="inlineStr">
        <is>
          <t>ข้อสอบเก่า</t>
        </is>
      </c>
      <c r="Q202" s="165" t="inlineStr">
        <is>
          <t>2565</t>
        </is>
      </c>
      <c r="R202" s="165" t="inlineStr"/>
    </row>
    <row r="203" ht="24" customHeight="1" s="49">
      <c r="A203" s="165" t="n">
        <v>201</v>
      </c>
      <c r="B203" s="166" t="inlineStr">
        <is>
          <t>ยาใดช่วยควบคุมอาการและช่วยลดอาการแสบยอดอกได้ในระยะยาว</t>
        </is>
      </c>
      <c r="C203" s="166" t="inlineStr"/>
      <c r="D203" s="166" t="inlineStr">
        <is>
          <t>Alginic acid</t>
        </is>
      </c>
      <c r="E203" s="166" t="inlineStr">
        <is>
          <t>Famotidine</t>
        </is>
      </c>
      <c r="F203" s="166" t="inlineStr">
        <is>
          <t>Lansoprazole</t>
        </is>
      </c>
      <c r="G203" s="166" t="inlineStr">
        <is>
          <t>Metoclopramide</t>
        </is>
      </c>
      <c r="H203" s="166" t="inlineStr">
        <is>
          <t>Magnesium hydroxide</t>
        </is>
      </c>
      <c r="I203" s="165" t="inlineStr">
        <is>
          <t>3</t>
        </is>
      </c>
      <c r="J203" s="166" t="inlineStr">
        <is>
          <t>✅ คำตอบที่ถูกต้อง: ข้อ ค. Lansoprazole
🎯 ทำไมข้อนี้ถึงถูก:
ยากลุ่ม Proton Pump Inhibitors (PPIs) เช่น Lansoprazole เป็นยาที่มีประสิทธิภาพสูงสุดในการยับยั้งการหลั่งกรด สมานแผลในหลอดอาหาร และควบคุมอาการแสบร้อนกลางอก (heartburn) ในระยะยาว
🔍 ข้ออื่นผิดเพราะอะไร:
• ข้อ ก.: Alginic acid ช่วยสร้าง raft barrier บรรเทาอาการชั่วคราวหลังอาหาร ไม่เหมาะสำหรับการควบคุมอาการระยะยาว
• ข้อ ข.: Famotidine เป็น H2RA ช่วยลดกรดได้ดีในระยะสั้น แต่เกิด tachyphylaxis (การดื้อยา) ภายใน 1-2 สัปดาห์ จึงไม่เหมาะกับการควบคุมระยะยาว
• ข้อ ง.: Metoclopramide เป็น prokinetic drug ช่วยเรื่องการบีบตัวของกระเพาะ ไม่ได้ยับยั้งการหลั่งกรดโดยตรง และเสี่ยงต่อ EPS
• ข้อ จ.: Magnesium hydroxide เป็น antacid ออกฤทธิ์สะเทินกรดได้เร็วแต่หมดฤทธิ์ไว เหมาะสำหรับบรรเทาอาการเฉียบพลันเท่านั้น</t>
        </is>
      </c>
      <c r="K203" s="166" t="inlineStr">
        <is>
          <t>GERD Management</t>
        </is>
      </c>
      <c r="L203" s="166" t="inlineStr">
        <is>
          <t>Gastrointestinal</t>
        </is>
      </c>
      <c r="M203" s="166" t="inlineStr">
        <is>
          <t>Diarrhea &amp; Constipation</t>
        </is>
      </c>
      <c r="N203" s="165" t="inlineStr">
        <is>
          <t>Clinic</t>
        </is>
      </c>
      <c r="O203" s="166" t="inlineStr">
        <is>
          <t>ข้อสอบเก่า</t>
        </is>
      </c>
      <c r="P203" s="165" t="inlineStr">
        <is>
          <t>ข้อสอบเก่า</t>
        </is>
      </c>
      <c r="Q203" s="165" t="inlineStr">
        <is>
          <t>2565</t>
        </is>
      </c>
      <c r="R203" s="165" t="inlineStr"/>
    </row>
    <row r="204" ht="24" customHeight="1" s="49">
      <c r="A204" s="176" t="n">
        <v>202</v>
      </c>
      <c r="B204" t="inlineStr">
        <is>
          <t>ข้อใดคือกลไกการออกฤทธิ์ของยาในกลุ่ม Dolasetron</t>
        </is>
      </c>
      <c r="D204" t="inlineStr">
        <is>
          <t>D1 antagonist</t>
        </is>
      </c>
      <c r="E204" t="inlineStr">
        <is>
          <t>D2 antagonist</t>
        </is>
      </c>
      <c r="F204" t="inlineStr">
        <is>
          <t>5HT2 antagonist</t>
        </is>
      </c>
      <c r="G204" t="inlineStr">
        <is>
          <t>5HT3 antagonist</t>
        </is>
      </c>
      <c r="H204" t="inlineStr">
        <is>
          <t>Antihistamine</t>
        </is>
      </c>
      <c r="I204" t="n">
        <v>4</v>
      </c>
      <c r="J204" t="inlineStr">
        <is>
          <t>✅ คำตอบที่ถูกต้อง: ข้อ ง. 5HT3 antagonist
🎯 ทำไมข้อนี้ถึงถูก: Dolasetron เป็นยาในกลุ่มเดียวกับ Ondansetron และ Granisetron ซึ่งออกฤทธิ์เป็น selective 5-HT3 (serotonin) receptor antagonist ยับยั้งสัญญาณประสาทที่ทำให้เกิดการคลื่นไส้อาเจียนบริเวณ CTZ ในก้านสมองและ vagal nerve terminals ในระบบทางเดินอาหาร
🔍 ข้ออื่นผิดเพราะอะไร:
•
ข
้
อ
ก
.
D
1
a
n
t
a
g
o
n
i
s
t
:
ไ
ม
่
ใ
ช
่
เ
ป
้
า
ห
ม
า
ย
ใ
น
ก
า
ร
ร
ั
ก
ษ
า
ภ
า
ว
ะ
ค
ล
ื
่
น
ไ
ส
้
อ
า
เ
จ
ี
ย
น
•
ข
้
อ
ข
.
D
2
a
n
t
a
g
o
n
i
s
t
:
เ
ป
็
น
ก
ล
ไ
ก
ข
อ
ง
ย
า
เ
ช
่
น
M
e
t
o
c
l
o
p
r
a
m
i
d
e
,
D
o
m
p
e
r
i
d
o
n
e
,
D
r
o
p
e
r
i
d
o
l
•
ข
้
อ
ค
.
5
H
T
2
a
n
t
a
g
o
n
i
s
t
:
เ
ป
็
น
ก
ล
ไ
ก
ข
อ
ง
ย
า
บ
า
ง
ก
ล
ุ
่
ม
เ
ช
่
น
C
y
p
r
o
h
e
p
t
a
d
i
n
e
ห
ร
ื
อ
ย
า
ร
ั
ก
ษ
า
ไ
ม
เ
ก
ร
น
แ
ล
ะ
จ
ิ
ต
เ
ว
ช
•
ข
้
อ
จ
.
A
n
t
i
h
i
s
t
a
m
i
n
e
:
เ
ป
็
น
ก
ล
ไ
ก
ข
อ
ง
ย
า
ก
ล
ุ
่
ม
H
1
b
l
o
c
k
e
r
s
เ
ช
่
น
D
i
m
e
n
h
y
d
r
i
n
a
t
e
,
D
i
p
h
e
n
h
y
d
r
a
m
i
n
e</t>
        </is>
      </c>
      <c r="L204" t="inlineStr">
        <is>
          <t>Gastrointestinal</t>
        </is>
      </c>
      <c r="M204" t="inlineStr">
        <is>
          <t>Nausea and vomiting</t>
        </is>
      </c>
      <c r="N204" t="inlineStr">
        <is>
          <t>Clinic</t>
        </is>
      </c>
      <c r="O204" t="inlineStr">
        <is>
          <t>[SOURCE: Mock Pharmtutor 2024 Set 1 ข้อ 21]</t>
        </is>
      </c>
      <c r="P204" t="inlineStr">
        <is>
          <t>ข้อสอบจำลอง</t>
        </is>
      </c>
      <c r="Q204" t="inlineStr">
        <is>
          <t>Mock Pharmtutor 2024</t>
        </is>
      </c>
    </row>
    <row r="205" ht="24" customHeight="1" s="49">
      <c r="A205" s="176" t="n">
        <v>203</v>
      </c>
      <c r="B205" t="inlineStr">
        <is>
          <t>หญิงไทยคู่อายุ 26 ปี มาขอซื้อยาเพื่อบรรเทาอาการท้องผูก ซักประวัติเพิ่มเติมกำลังตั้งครรภ์ได้ 4 เดือน และมีประวัติครอบครัวเป็นโรคความดันสูงและมะเร็งลำไส้ และปัจจุบันรับประทาน FBC และ Calcium Tablet เพื่อบำรุงร่างกาย จากอาการข้างต้น ข้อใดไม่ใช่สาเหตุที่ทำให้เกิดอาการท้องผูก</t>
        </is>
      </c>
      <c r="D205" t="inlineStr">
        <is>
          <t>ประวัติตั้งครรภ์</t>
        </is>
      </c>
      <c r="E205" t="inlineStr">
        <is>
          <t>ประวัติครอบครัวเป็นโรคมะเร็งลำไส้</t>
        </is>
      </c>
      <c r="F205" t="inlineStr">
        <is>
          <t>รับประทาน FBC</t>
        </is>
      </c>
      <c r="G205" t="inlineStr">
        <is>
          <t>รับประทาน Calcium Tablet</t>
        </is>
      </c>
      <c r="H205" t="inlineStr">
        <is>
          <t>ไม่มีข้อใดถูก</t>
        </is>
      </c>
      <c r="I205" t="n">
        <v>5</v>
      </c>
      <c r="J205" t="inlineStr">
        <is>
          <t>✅ คำตอบที่ถูกต้อง: ข้อ จ. ไม่มีข้อใดถูก
🎯 ทำไมข้อนี้ถึงถูก: ตามเฉลยทางการของแบบทดสอบตอบข้อ จ. ไม่มีข้อใดถูก เนื่องจากทุกปัจจัยที่กล่าวมาทั้งภาวะตั้งครรภ์ การรับประทานธาตุเหล็ก (FBC) แคลเซียม รวมถึงความเสี่ยงทางพันธุกรรมของมะเร็งลำไส้ ล้วนเป็นปัจจัยและสาเหตุที่เกี่ยวข้องกับการเกิดอาการท้องผูกได้ทั้งสิ้น
🔍 ข้ออื่นผิดเพราะอะไร:
•
ข
้
อ
ก
.
ป
ร
ะ
ว
ั
ต
ิ
ต
ั
้
ง
ค
ร
ร
ภ
์
:
ก
า
ร
ต
ั
้
ง
ค
ร
ร
ภ
์
ม
ี
ก
า
ร
ห
ล
ั
่
ง
ฮ
อ
ร
์
โ
ม
น
p
r
o
g
e
s
t
e
r
o
n
e
ส
ู
ง
ท
ำ
ใ
ห
้
ล
ำ
ไ
ส
้
บ
ี
บ
ต
ั
ว
ช
้
า
ล
ง
แ
ล
ะ
ม
ด
ล
ู
ก
ท
ี
่
โ
ต
ข
ึ
้
น
ก
ด
ท
ั
บ
ล
ำ
ไ
ส
้
จ
ึ
ง
เ
ป
็
น
ส
า
เ
ห
ต
ุ
ส
ำ
ค
ั
ญ
ข
อ
ง
ท
้
อ
ง
ผ
ู
ก
•
ข
้
อ
ข
.
ป
ร
ะ
ว
ั
ต
ิ
ค
ร
อ
บ
ค
ร
ั
ว
เ
ป
็
น
โ
ร
ค
ม
ะ
เ
ร
็
ง
ล
ำ
ไ
ส
้
:
แ
ม
้
เ
ป
็
น
ป
ร
ะ
ว
ั
ต
ิ
ค
ร
อ
บ
ค
ร
ั
ว
แ
ต
่
ร
อ
ย
โ
ร
ค
ท
า
ง
พ
ั
น
ธ
ุ
ก
ร
ร
ม
ห
ร
ื
อ
เ
น
ื
้
อ
ง
อ
ก
ล
ำ
ไ
ส
้
ก
็
ส
า
ม
า
ร
ถ
ก
่
อ
อ
า
ก
า
ร
ท
้
อ
ง
ผ
ู
ก
จ
า
ก
ก
า
ร
อ
ุ
ด
ก
ั
้
น
ไ
ด
้
•
ข
้
อ
ค
.
ร
ั
บ
ป
ร
ะ
ท
า
น
F
B
C
:
ย
า
บ
ำ
ร
ุ
ง
เ
ล
ื
อ
ด
ธ
า
ต
ุ
เ
ห
ล
็
ก
(
F
e
r
r
o
u
s
s
a
l
t
s
)
ม
ี
ผ
ล
ข
้
า
ง
เ
ค
ี
ย
ง
เ
ด
่
น
ช
ั
ด
ท
ี
่
ท
ำ
ใ
ห
้
เ
ก
ิ
ด
อ
า
ก
า
ร
ท
้
อ
ง
ผ
ู
ก
แ
ล
ะ
อ
ุ
จ
จ
า
ร
ะ
ส
ี
ด
ำ
•
ข
้
อ
ง
.
ร
ั
บ
ป
ร
ะ
ท
า
น
C
a
l
c
i
u
m
T
a
b
l
e
t
:
แ
ค
ล
เ
ซ
ี
ย
ม
เ
ส
ร
ิ
ม
ม
ี
ผ
ล
ข
้
า
ง
เ
ค
ี
ย
ง
โ
ด
ย
ต
ร
ง
ท
ำ
ใ
ห
้
ท
า
ง
เ
ด
ิ
น
อ
า
ห
า
ร
บ
ี
บ
ต
ั
ว
ช
้
า
ล
ง
แ
ล
ะ
เ
ก
ิ
ด
ท
้
อ
ง
ผ
ู
ก</t>
        </is>
      </c>
      <c r="L205" t="inlineStr">
        <is>
          <t>Gastrointestinal</t>
        </is>
      </c>
      <c r="M205" t="inlineStr">
        <is>
          <t>Diarrhea &amp; Constipation</t>
        </is>
      </c>
      <c r="N205" t="inlineStr">
        <is>
          <t>Clinic</t>
        </is>
      </c>
      <c r="O205" t="inlineStr">
        <is>
          <t>[SOURCE: Mock Pharmtutor 2024 Set 1 ข้อ 23]</t>
        </is>
      </c>
      <c r="P205" t="inlineStr">
        <is>
          <t>ข้อสอบจำลอง</t>
        </is>
      </c>
      <c r="Q205" t="inlineStr">
        <is>
          <t>Mock Pharmtutor 2024</t>
        </is>
      </c>
    </row>
    <row r="206" ht="24" customHeight="1" s="49">
      <c r="A206" s="176" t="n">
        <v>204</v>
      </c>
      <c r="B206" t="inlineStr">
        <is>
          <t>จากข้อข้างต้น (หญิงตั้งครรภ์ 4 เดือน มีอาการท้องผูก) ยาในข้อใดเหมาะสมที่สุดสำหรับผู้ป่วยรายนี้</t>
        </is>
      </c>
      <c r="D206" t="inlineStr">
        <is>
          <t>Lactulose Solution</t>
        </is>
      </c>
      <c r="E206" t="inlineStr">
        <is>
          <t>Bisacodyl Tablet</t>
        </is>
      </c>
      <c r="F206" t="inlineStr">
        <is>
          <t>NaCl Enema</t>
        </is>
      </c>
      <c r="G206" t="inlineStr">
        <is>
          <t>Ispaghula husk</t>
        </is>
      </c>
      <c r="H206" t="inlineStr">
        <is>
          <t>Senokot</t>
        </is>
      </c>
      <c r="I206" t="n">
        <v>4</v>
      </c>
      <c r="J206" t="inlineStr">
        <is>
          <t>✅ คำตอบที่ถูกต้อง: ข้อ ง. Ispaghula husk
🎯 ทำไมข้อนี้ถึงถูก: Ispaghula husk (Psyllium) เป็นยาระบายกลุ่มเพิ่มกากใย (Bulk-forming laxative) ซึ่งเป็นตัวเลือกแรก (first-line therapy) ในสตรีมีครรภ์ เนื่องจากยาไม่ถูกดูดซึมเข้าสู่กระแสเลือด มีความปลอดภัยสูงสุด และออกฤทธิ์เลียนแบบธรรมชาติของสรีรวิทยาทางเดินอาหาร
🔍 ข้ออื่นผิดเพราะอะไร:
•
ข
้
อ
ก
.
L
a
c
t
u
l
o
s
e
S
o
l
u
t
i
o
n
:
เ
ป
็
น
o
s
m
o
t
i
c
l
a
x
a
t
i
v
e
ท
ี
่
ป
ล
อ
ด
ภ
ั
ย
ใ
น
ห
ญ
ิ
ง
ต
ั
้
ง
ค
ร
ร
ภ
์
เ
ช
่
น
ก
ั
น
แ
ต
่
ม
ั
ก
ใ
ช
้
เ
ป
็
น
ต
ั
ว
เ
ล
ื
อ
ก
ร
อ
ง
เ
ม
ื
่
อ
b
u
l
k
-
f
o
r
m
i
n
g
l
a
x
a
t
i
v
e
s
ไ
ม
่
ไ
ด
้
ผ
ล
แ
ล
ะ
อ
า
จ
ท
ำ
ใ
ห
้
เ
ก
ิ
ด
อ
า
ก
า
ร
แ
น
่
น
ท
้
อ
ง
ท
้
อ
ง
อ
ื
ด
ผ
า
ย
ล
ม
•
ข
้
อ
ข
.
B
i
s
a
c
o
d
y
l
T
a
b
l
e
t
:
เ
ป
็
น
s
t
i
m
u
l
a
n
t
l
a
x
a
t
i
v
e
ไ
ม
่
แ
น
ะ
น
ำ
ใ
ห
้
ใ
ช
้
เ
ป
็
น
f
i
r
s
t
-
l
i
n
e
ใ
น
ห
ญ
ิ
ง
ต
ั
้
ง
ค
ร
ร
ภ
์
เ
พ
ร
า
ะ
อ
า
จ
ก
ร
ะ
ต
ุ
้
น
ก
า
ร
บ
ี
บ
ต
ั
ว
ข
อ
ง
ม
ด
ล
ู
ก
•
ข
้
อ
ค
.
N
a
C
l
E
n
e
m
a
:
ก
า
ร
ส
ว
น
ท
ว
า
ร
อ
า
จ
ก
ร
ะ
ต
ุ
้
น
u
t
e
r
i
n
e
c
o
n
t
r
a
c
t
i
o
n
แ
ล
ะ
ท
ำ
ใ
ห
้
เ
ก
ิ
ด
ก
า
ร
ค
ล
อ
ด
ก
่
อ
น
ก
ำ
ห
น
ด
ไ
ด
้
จ
ึ
ง
ค
ว
ร
ห
ล
ี
ก
เ
ล
ี
่
ย
ง
ใ
น
ห
ญ
ิ
ง
ต
ั
้
ง
ค
ร
ร
ภ
์
•
ข
้
อ
จ
.
S
e
n
o
k
o
t
:
เ
ป
็
น
s
t
i
m
u
l
a
n
t
l
a
x
a
t
i
v
e
(
ม
ะ
ข
า
ม
แ
ข
ก
)
อ
า
จ
ก
ร
ะ
ต
ุ
้
น
ก
า
ร
บ
ี
บ
ต
ั
ว
ข
อ
ง
ล
ำ
ไ
ส
้
ร
ุ
น
แ
ร
ง
ป
ว
ด
เ
ก
ร
็
ง
ท
้
อ
ง
แ
ล
ะ
ม
ี
ค
ว
า
ม
เ
ส
ี
่
ย
ง
ต
่
อ
ก
า
ร
บ
ี
บ
ต
ั
ว
ข
อ
ง
ม
ด
ล
ู
ก</t>
        </is>
      </c>
      <c r="L206" t="inlineStr">
        <is>
          <t>Gastrointestinal</t>
        </is>
      </c>
      <c r="M206" t="inlineStr">
        <is>
          <t>Diarrhea &amp; Constipation</t>
        </is>
      </c>
      <c r="N206" t="inlineStr">
        <is>
          <t>Clinic</t>
        </is>
      </c>
      <c r="O206" t="inlineStr">
        <is>
          <t>[SOURCE: Mock Pharmtutor 2024 Set 1 ข้อ 24]</t>
        </is>
      </c>
      <c r="P206" t="inlineStr">
        <is>
          <t>ข้อสอบจำลอง</t>
        </is>
      </c>
      <c r="Q206" t="inlineStr">
        <is>
          <t>Mock Pharmtutor 2024</t>
        </is>
      </c>
    </row>
    <row r="207" ht="24" customHeight="1" s="49">
      <c r="A207" s="176" t="n">
        <v>205</v>
      </c>
      <c r="B207" t="inlineStr">
        <is>
          <t>ผู้ป่วยชายอายุ 27 ปี มีอาการถ่ายเหลวเป็นน้ำ 6-7 ครั้ง ร่วมกับอาการปวดบิด มีอาการมาแล้ว 2-3 วัน ซักประวัติเพิ่มเติม มีอาการไข้สูงร่วมด้วย จากอาการข้างต้น ยาในข้อใดเหมาะสมน้อยที่สุดในการจ่ายให้กับผู้ป่วยรายนี้</t>
        </is>
      </c>
      <c r="D207" t="inlineStr">
        <is>
          <t>Metronidazole</t>
        </is>
      </c>
      <c r="E207" t="inlineStr">
        <is>
          <t>ORS</t>
        </is>
      </c>
      <c r="F207" t="inlineStr">
        <is>
          <t>Loperamide</t>
        </is>
      </c>
      <c r="G207" t="inlineStr">
        <is>
          <t>Norfloxacin</t>
        </is>
      </c>
      <c r="H207" t="inlineStr">
        <is>
          <t>Dioctahedral Smectite</t>
        </is>
      </c>
      <c r="I207" t="n">
        <v>3</v>
      </c>
      <c r="J207" t="inlineStr">
        <is>
          <t>✅ คำตอบที่ถูกต้อง: ข้อ ค. Loperamide
🎯 ทำไมข้อนี้ถึงถูก: Loperamide เป็นยาต้านการบีบตัวของลำไส้ (antimotility agent) ซึ่งมีข้อห้ามใช้เด็ดขาด (contraindicated) ในผู้ป่วยที่มีอาการท้องเสียติดเชื้อรุนแรงร่วมกับมีไข้สูง (high fever) หรือถ่ายมีมูกเลือด (dysentery) เนื่องจากจะทำให้เชื้อโรคและสารพิษ (toxins) คั่งค้างในทางเดินอาหาร ก่อให้เกิดภาวะ toxic megacolon
🔍 ข้ออื่นผิดเพราะอะไร:
•
ข
้
อ
ก
.
M
e
t
r
o
n
i
d
a
z
o
l
e
:
ส
า
ม
า
ร
ถ
ใ
ช
้
ไ
ด
้
ห
า
ก
ส
ง
ส
ั
ย
ก
า
ร
ต
ิ
ด
เ
ช
ื
้
อ
โ
ป
ร
โ
ต
ซ
ั
ว
เ
ช
่
น
E
n
t
a
m
o
e
b
a
h
i
s
t
o
l
y
t
i
c
a
ห
ร
ื
อ
G
i
a
r
d
i
a
l
a
m
b
l
i
a
•
ข
้
อ
ข
.
O
R
S
:
เ
ป
็
น
ก
า
ร
ร
ั
ก
ษ
า
ห
ล
ั
ก
ท
ี
่
จ
ำ
เ
ป
็
น
ท
ี
่
ส
ุ
ด
ใ
น
ผ
ู
้
ป
่
ว
ย
ท
้
อ
ง
เ
ส
ี
ย
ท
ุ
ก
ร
า
ย
เ
พ
ื
่
อ
ป
้
อ
ง
ก
ั
น
แ
ล
ะ
ช
ด
เ
ช
ย
ภ
า
ว
ะ
ข
า
ด
น
้
ำ
แ
ล
ะ
เ
ก
ล
ื
อ
แ
ร
่
•
ข
้
อ
ง
.
N
o
r
f
l
o
x
a
c
i
n
:
เ
ป
็
น
f
l
u
o
r
o
q
u
i
n
o
l
o
n
e
a
n
t
i
b
i
o
t
i
c
ท
ี
่
เ
ห
ม
า
ะ
ส
ม
ใ
น
ก
า
ร
ร
ั
ก
ษ
า
b
a
c
t
e
r
i
a
l
e
n
t
e
r
i
t
i
s
ท
ี
่
ม
ี
ไ
ข
้
แ
ล
ะ
อ
า
ก
า
ร
ป
ว
ด
บ
ิ
ด
•
ข
้
อ
จ
.
D
i
o
c
t
a
h
e
d
r
a
l
S
m
e
c
t
i
t
e
:
เ
ป
็
น
ย
า
ด
ู
ด
ซ
ั
บ
ส
า
ร
พ
ิ
ษ
(
a
d
s
o
r
b
e
n
t
)
ม
ี
ค
ว
า
ม
ป
ล
อ
ด
ภ
ั
ย
ไ
ม
่
ก
ด
ก
า
ร
บ
ี
บ
ต
ั
ว
ข
อ
ง
ล
ำ
ไ
ส
้
ส
า
ม
า
ร
ถ
ใ
ช
้
บ
ร
ร
เ
ท
า
อ
า
ก
า
ร
ถ
่
า
ย
เ
ห
ล
ว
ไ
ด
้</t>
        </is>
      </c>
      <c r="L207" t="inlineStr">
        <is>
          <t>Gastrointestinal</t>
        </is>
      </c>
      <c r="M207" t="inlineStr">
        <is>
          <t>Diarrhea &amp; Constipation</t>
        </is>
      </c>
      <c r="N207" t="inlineStr">
        <is>
          <t>Clinic</t>
        </is>
      </c>
      <c r="O207" t="inlineStr">
        <is>
          <t>[SOURCE: Mock Pharmtutor 2024 Set 1 ข้อ 25]</t>
        </is>
      </c>
      <c r="P207" t="inlineStr">
        <is>
          <t>ข้อสอบจำลอง</t>
        </is>
      </c>
      <c r="Q207" t="inlineStr">
        <is>
          <t>Mock Pharmtutor 2024</t>
        </is>
      </c>
    </row>
    <row r="208" ht="24" customHeight="1" s="49">
      <c r="A208" s="176" t="n">
        <v>206</v>
      </c>
      <c r="B208" t="inlineStr">
        <is>
          <t>การตรวจในข้อใด ที่ไม่สามารถระบุถึงการเป็นโรคลำไส้อักเสบเรื้อรัง</t>
        </is>
      </c>
      <c r="D208" t="inlineStr">
        <is>
          <t>การส่องกล้อง</t>
        </is>
      </c>
      <c r="E208" t="inlineStr">
        <is>
          <t>การตรวจเลือด</t>
        </is>
      </c>
      <c r="F208" t="inlineStr">
        <is>
          <t>การตรวจอุจจาระ</t>
        </is>
      </c>
      <c r="G208" t="inlineStr">
        <is>
          <t>การตรวจปัสสาวะ</t>
        </is>
      </c>
      <c r="H208" t="inlineStr">
        <is>
          <t>การตรวจชิ้นเนื้อ</t>
        </is>
      </c>
      <c r="I208" t="n">
        <v>4</v>
      </c>
      <c r="J208" t="inlineStr">
        <is>
          <t>✅ คำตอบที่ถูกต้อง: ข้อ ง. การตรวจปัสสาวะ
🎯 ทำไมข้อนี้ถึงถูก: การตรวจปัสสาวะ (Urinalysis) ใช้สำหรับประเมินโรคในระบบทางเดินปัสสาวะและไต ไม่สามารถบ่งชี้หรือตรวจยืนยันพยาธิสภาพของโรคลำไส้อักเสบเรื้อรัง (Inflammatory Bowel Disease: IBD เช่น Crohn's disease หรือ Ulcerative colitis) ได้
🔍 ข้ออื่นผิดเพราะอะไร:
•
ข
้
อ
ก
.
ก
า
ร
ส
่
อ
ง
ก
ล
้
อ
ง
:
เ
ช
่
น
C
o
l
o
n
o
s
c
o
p
y
/
S
i
g
m
o
i
d
o
s
c
o
p
y
เ
ป
็
น
ก
า
ร
ต
ร
ว
จ
ม
า
ต
ร
ฐ
า
น
ห
ล
ั
ก
ท
ี
่
เ
ห
็
น
ล
ั
ก
ษ
ณ
ะ
m
u
c
o
s
a
l
i
n
f
l
a
m
m
a
t
i
o
n
,
u
l
c
e
r
a
t
i
o
n
แ
ล
ะ
p
s
e
u
d
o
p
o
l
y
p
s
•
ข
้
อ
ข
.
ก
า
ร
ต
ร
ว
จ
เ
ล
ื
อ
ด
:
ช
่
ว
ย
ป
ร
ะ
เ
ม
ิ
น
i
n
f
l
a
m
m
a
t
o
r
y
m
a
r
k
e
r
s
(
C
R
P
,
E
S
R
)
,
ภ
า
ว
ะ
ซ
ี
ด
(
C
B
C
)
แ
ล
ะ
a
l
b
u
m
i
n
ซ
ึ
่
ง
ใ
ช
้
ต
ิ
ด
ต
า
ม
ค
ว
า
ม
ร
ุ
น
แ
ร
ง
ข
อ
ง
I
B
D
•
ข
้
อ
ค
.
ก
า
ร
ต
ร
ว
จ
อ
ุ
จ
จ
า
ร
ะ
:
ก
า
ร
ต
ร
ว
จ
f
e
c
a
l
c
a
l
p
r
o
t
e
c
t
i
n
แ
ล
ะ
f
e
c
a
l
l
a
c
t
o
f
e
r
r
i
n
ม
ี
ค
ว
า
ม
จ
ำ
เ
พ
า
ะ
ส
ู
ง
ใ
น
ก
า
ร
ส
ะ
ท
้
อ
น
ก
า
ร
อ
ั
ก
เ
ส
บ
ข
อ
ง
ล
ำ
ไ
ส
้
ใ
น
I
B
D
•
ข
้
อ
จ
.
ก
า
ร
ต
ร
ว
จ
ช
ิ
้
น
เ
น
ื
้
อ
:
B
i
o
p
s
y
จ
า
ก
ก
า
ร
ส
่
อ
ง
ก
ล
้
อ
ง
เ
ป
็
น
ก
า
ร
ต
ร
ว
จ
ท
า
ง
พ
ย
า
ธ
ิ
ว
ิ
ท
ย
า
เ
พ
ื
่
อ
ย
ื
น
ย
ั
น
ก
า
ร
ว
ิ
น
ิ
จ
ฉ
ั
ย
I
B
D
แ
ล
ะ
แ
ย
ก
ช
น
ิ
ด
ร
ะ
ห
ว
่
า
ง
C
D
ก
ั
บ
U
C</t>
        </is>
      </c>
      <c r="L208" t="inlineStr">
        <is>
          <t>Gastrointestinal</t>
        </is>
      </c>
      <c r="M208" t="inlineStr">
        <is>
          <t>Inflammatory bowel</t>
        </is>
      </c>
      <c r="N208" t="inlineStr">
        <is>
          <t>Clinic</t>
        </is>
      </c>
      <c r="O208" t="inlineStr">
        <is>
          <t>[SOURCE: Mock Pharmtutor 2024 Set 1 ข้อ 27]</t>
        </is>
      </c>
      <c r="P208" t="inlineStr">
        <is>
          <t>ข้อสอบจำลอง</t>
        </is>
      </c>
      <c r="Q208" t="inlineStr">
        <is>
          <t>Mock Pharmtutor 2024</t>
        </is>
      </c>
    </row>
    <row r="209" ht="24" customHeight="1" s="49">
      <c r="A209" s="176" t="n">
        <v>207</v>
      </c>
      <c r="B209" t="inlineStr">
        <is>
          <t>ยาในข้อใดต่อไปนี้ ออกฤทธิ์ต้านอักเสบในคนไข้ลำไส้อักเสบเรื้อรัง</t>
        </is>
      </c>
      <c r="D209" t="inlineStr">
        <is>
          <t>Norfloxacin</t>
        </is>
      </c>
      <c r="E209" t="inlineStr">
        <is>
          <t>Adalimumab</t>
        </is>
      </c>
      <c r="F209" t="inlineStr">
        <is>
          <t>Azathioprine</t>
        </is>
      </c>
      <c r="G209" t="inlineStr">
        <is>
          <t>Cyclosporine</t>
        </is>
      </c>
      <c r="H209" t="inlineStr">
        <is>
          <t>Metronidazole</t>
        </is>
      </c>
      <c r="I209" t="n">
        <v>2</v>
      </c>
      <c r="J209" t="inlineStr">
        <is>
          <t>✅ คำตอบที่ถูกต้อง: ข้อ ข. Adalimumab
🎯 ทำไมข้อนี้ถึงถูก: Adalimumab เป็นยากลุ่มชีววัตถุ Anti-TNF alpha monoclonal antibody ที่ออกฤทธิ์จับและยับยั้ง tumor necrosis factor-alpha (TNF-alpha) โดยตรง ซึ่งเป็น pro-inflammatory cytokine หลักในกระบวนการอักเสบของ IBD (ทั้ง Crohn's disease และ Ulcerative colitis)
🔍 ข้ออื่นผิดเพราะอะไร:
•
ข
้
อ
ก
.
N
o
r
f
l
o
x
a
c
i
n
:
เ
ป
็
น
ย
า
ป
ฏ
ิ
ช
ี
ว
น
ะ
ก
ล
ุ
่
ม
f
l
u
o
r
o
q
u
i
n
o
l
o
n
e
อ
อ
ก
ฤ
ท
ธ
ิ
์
ฆ
่
า
เ
ช
ื
้
อ
แ
บ
ค
ท
ี
เ
ร
ี
ย
ไ
ม
่
ใ
ช
่
ย
า
ต
้
า
น
ก
า
ร
อ
ั
ก
เ
ส
บ
ใ
น
I
B
D
•
ข
้
อ
ค
.
A
z
a
t
h
i
o
p
r
i
n
e
:
อ
อ
ก
ฤ
ท
ธ
ิ
์
เ
ป
็
น
ย
า
ก
ด
ภ
ู
ม
ิ
ค
ุ
้
ม
ก
ั
น
(
i
m
m
u
n
o
s
u
p
p
r
e
s
s
a
n
t
)
โ
ด
ย
ย
ั
บ
ย
ั
้
ง
ก
า
ร
ส
ั
ง
เ
ค
ร
า
ะ
ห
์
p
u
r
i
n
e
ใ
น
ร
ะ
ย
ะ
m
a
i
n
t
e
n
a
n
c
e
ไ
ม
่
ใ
ช
่
อ
อ
ก
ฤ
ท
ธ
ิ
์
ต
้
า
น
อ
ั
ก
เ
ส
บ
เ
ฉ
ี
ย
บ
พ
ล
ั
น
โ
ด
ย
ต
ร
ง
•
ข
้
อ
ง
.
C
y
c
l
o
s
p
o
r
i
n
e
:
เ
ป
็
น
c
a
l
c
i
n
e
u
r
i
n
i
n
h
i
b
i
t
o
r
อ
อ
ก
ฤ
ท
ธ
ิ
์
ก
ด
ภ
ู
ม
ิ
ค
ุ
้
ม
ก
ั
น
ม
ั
ก
ส
ง
ว
น
ไ
ว
้
ใ
ช
้
ใ
น
ก
ร
ณ
ี
s
e
v
e
r
e
s
t
e
r
o
i
d
-
r
e
f
r
a
c
t
o
r
y
U
C
•
ข
้
อ
จ
.
M
e
t
r
o
n
i
d
a
z
o
l
e
:
เ
ป
็
น
ย
า
ป
ฏ
ิ
ช
ี
ว
น
ะ
ท
ี
่
อ
า
จ
ใ
ช
้
ร
ั
ก
ษ
า
ภ
า
ว
ะ
แ
ท
ร
ก
ซ
้
อ
น
p
e
r
i
a
n
a
l
f
i
s
t
u
l
a
ห
ร
ื
อ
p
o
u
c
h
i
t
i
s
ไ
ม
่
ใ
ช
่
ย
า
ต
้
า
น
อ
ั
ก
เ
ส
บ
ห
ล
ั
ก</t>
        </is>
      </c>
      <c r="L209" t="inlineStr">
        <is>
          <t>Gastrointestinal</t>
        </is>
      </c>
      <c r="M209" t="inlineStr">
        <is>
          <t>Inflammatory bowel</t>
        </is>
      </c>
      <c r="N209" t="inlineStr">
        <is>
          <t>Clinic</t>
        </is>
      </c>
      <c r="O209" t="inlineStr">
        <is>
          <t>[SOURCE: Mock Pharmtutor 2024 Set 1 ข้อ 28]</t>
        </is>
      </c>
      <c r="P209" t="inlineStr">
        <is>
          <t>ข้อสอบจำลอง</t>
        </is>
      </c>
      <c r="Q209" t="inlineStr">
        <is>
          <t>Mock Pharmtutor 2024</t>
        </is>
      </c>
    </row>
    <row r="210" ht="24" customHeight="1" s="49">
      <c r="A210" s="176" t="n">
        <v>208</v>
      </c>
      <c r="B210" t="inlineStr">
        <is>
          <t>ผู้ป่วยชาย อายุ 38 ปี ประกอบอาชีพพนักงานบริษัท โดยทำงานเป็นช่วงเวลา ซึ่งปกติแล้วส่วนมากจะถูกจัดให้อยู่กะกลางคืน คือ เวลา 20.00-7.00 น. อยู่เป็นประจำ พบว่าเมื่อเวลาผ่านไป ชายคนนี้มาปรึกษาท่านที่ร้านยา ด้วยอาการจุกช่องท้อง มีอาการนอนกรน รวมถึงมีอาการไอแห้งๆ มาเป็นระยะเวลา 3 สัปดาห์ และนอกจากนี้ บางครั้งมีอาการแสบกลางอก รวมถึงท้องเสีย และอาการคลื่นไส้อาเจียนอยู่บ้าง พบประวัติมีโรคความดันโลหิตสูง และไขมันในเลือดสูง ควบคุมอาการและรับประทานยาสม่ำเสมอ ซักประวัติเพิ่มเติมพบว่ามีการใช้ยา Enalapril, Simvastatin และ Aspirin จากอาการข้างต้นอาการไอแห้งๆ ของคนไข้น่าจะเกิดจากสาเหตุใดได้มากที่สุด</t>
        </is>
      </c>
      <c r="D210" t="inlineStr">
        <is>
          <t>ผลข้างเคียงของยาลดความดัน Enalapril</t>
        </is>
      </c>
      <c r="E210" t="inlineStr">
        <is>
          <t>ผลข้างเคียงของการใช้ยาร่วมกันระหว่าง Enalapril + Simvastatin</t>
        </is>
      </c>
      <c r="F210" t="inlineStr">
        <is>
          <t>อาการของ Atypical GERD</t>
        </is>
      </c>
      <c r="G210" t="inlineStr">
        <is>
          <t>อาการของ Acute Gastrointestinal disease</t>
        </is>
      </c>
      <c r="H210" t="inlineStr">
        <is>
          <t>ไม่สามารถสรุปได้</t>
        </is>
      </c>
      <c r="I210" t="n">
        <v>3</v>
      </c>
      <c r="J210" t="inlineStr">
        <is>
          <t>✅ คำตอบที่ถูกต้อง: ข้อ ค. อาการของ Atypical GERD
🎯 ทำไมข้อนี้ถึงถูก: ผู้ป่วยทำงานกะดึก พฤติกรรมการใช้ชีวิตและการนอนผิดปกติ มีอาการจุกแน่น แสบร้อนกลางอก (heartburn) นอนกรน และไอแห้งๆ เรื้อรัง ซึ่งเป็นอาการนอกหลอดอาหารแบบฉบับของ Atypical GERD (extraesophageal GERD syndrome เช่น chronic cough, sleep apnea) ประกอบกับรับประทานยา Enalapril สม่ำเสมอมานานโดยคุมความดันได้ดี หากเป็นผลข้างเคียงจาก Enalapril มักเกิดอาการไอแห้งตั้งแต่ช่วงสัปดาห์แรกๆ ที่เริ่มยา
🔍 ข้ออื่นผิดเพราะอะไร:
•
ข
้
อ
ก
.
:
แ
ม
้
A
C
E
I
s
ก
่
อ
ใ
ห
้
เ
ก
ิ
ด
d
r
y
c
o
u
g
h
จ
า
ก
ก
า
ร
ค
ั
่
ง
ข
อ
ง
b
r
a
d
y
k
i
n
i
n
แ
ล
ะ
s
u
b
s
t
a
n
c
e
P
ไ
ด
้
แ
ต
่
ใ
น
ก
ร
ณ
ี
น
ี
้
ผ
ู
้
ป
่
ว
ย
ม
ี
อ
า
ก
า
ร
แ
ส
บ
ร
้
อ
น
ก
ล
า
ง
อ
ก
จ
ุ
ก
แ
น
่
น
ท
้
อ
ง
แ
ล
ะ
ท
ำ
ง
า
น
ก
ะ
ก
ล
า
ง
ค
ื
น
ช
ั
ด
เ
จ
น
บ
่
ง
ช
ี
้
ไ
ป
ย
ั
ง
a
t
y
p
i
c
a
l
p
r
e
s
e
n
t
a
t
i
o
n
ข
อ
ง
G
E
R
D
ม
า
ก
ก
ว
่
า
•
ข
้
อ
ข
.
:
ย
า
ท
ั
้
ง
ส
อ
ง
ช
น
ิ
ด
ไ
ม
่
ม
ี
ป
ฏ
ิ
ก
ิ
ร
ิ
ย
า
เ
ส
ร
ิ
ม
ฤ
ท
ธ
ิ
์
ก
ั
น
ท
ี
่
ท
ำ
ใ
ห
้
เ
ก
ิ
ด
อ
า
ก
า
ร
ไ
อ
แ
ห
้
ง
•
ข
้
อ
ง
.
:
ผ
ู
้
ป
่
ว
ย
ม
ี
อ
า
ก
า
ร
เ
ร
ื
้
อ
ร
ั
ง
ม
า
น
า
น
ก
ว
่
า
3
ส
ั
ป
ด
า
ห
์
แ
ล
ะ
ม
ี
อ
า
ก
า
ร
แ
ส
บ
ร
้
อ
น
ก
ล
า
ง
อ
ก
ไ
ม
่
ใ
ช
่
โ
ร
ค
ล
ำ
ไ
ส
้
ห
ร
ื
อ
ท
า
ง
เ
ด
ิ
น
อ
า
ห
า
ร
เ
ฉ
ี
ย
บ
พ
ล
ั
น
•
ข
้
อ
จ
.
:
ข
้
อ
ม
ู
ล
ท
า
ง
ค
ล
ิ
น
ิ
ก
แ
ล
ะ
อ
า
ก
า
ร
ร
่
ว
ม
บ
่
ง
ช
ี
้
ส
า
เ
ห
ต
ุ
ไ
ป
ย
ั
ง
a
t
y
p
i
c
a
l
G
E
R
D
ไ
ด
้
อ
ย
่
า
ง
ช
ั
ด
เ
จ
น</t>
        </is>
      </c>
      <c r="L210" t="inlineStr">
        <is>
          <t>Gastrointestinal</t>
        </is>
      </c>
      <c r="M210" t="inlineStr">
        <is>
          <t>GERD</t>
        </is>
      </c>
      <c r="N210" t="inlineStr">
        <is>
          <t>Clinic</t>
        </is>
      </c>
      <c r="O210" t="inlineStr">
        <is>
          <t>[SOURCE: Mock Pharmtutor 2024 Set 2 ข้อ 21]</t>
        </is>
      </c>
      <c r="P210" t="inlineStr">
        <is>
          <t>ข้อสอบจำลอง</t>
        </is>
      </c>
      <c r="Q210" t="inlineStr">
        <is>
          <t>Mock Pharmtutor 2024</t>
        </is>
      </c>
    </row>
    <row r="211" ht="24" customHeight="1" s="49">
      <c r="A211" s="176" t="n">
        <v>209</v>
      </c>
      <c r="B211" t="inlineStr">
        <is>
          <t>กลไกของการใช้ยาลดกรด หรือป้องกันกรดท้นขึ้นมาจากการมีภาวะกรดเกิน ที่จับตัวกันเป็นก้อน เรียกกลไกนี้ว่าอะไร</t>
        </is>
      </c>
      <c r="D211" t="inlineStr">
        <is>
          <t>Forming Effect</t>
        </is>
      </c>
      <c r="E211" t="inlineStr">
        <is>
          <t>Rafting Effect</t>
        </is>
      </c>
      <c r="F211" t="inlineStr">
        <is>
          <t>Generating Effect</t>
        </is>
      </c>
      <c r="G211" t="inlineStr">
        <is>
          <t>Grouping Effect</t>
        </is>
      </c>
      <c r="H211" t="inlineStr">
        <is>
          <t>ข้อ a และ b ถูก</t>
        </is>
      </c>
      <c r="I211" t="n">
        <v>2</v>
      </c>
      <c r="J211" t="inlineStr">
        <is>
          <t>✅ คำตอบที่ถูกต้อง: ข้อ ข. Rafting Effect
🎯 ทำไมข้อนี้ถึงถูก: สารประกอบ Sodium alginate เมื่อสัมผัสกับกรดในกระเพาะอาหารจะเปลี่ยนสภาพเป็นกรดแอลจินิก (alginic acid gel) และทำปฏิกิริยากับ calcium/potassium bicarbonate เกิดฟองแก๊สคาร์บอนไดออกไซด์ ลอยตัวขึ้นเป็นชั้นแพเจลโฟมหนาปกคลุมเหนือผิวของเหลวในกระเพาะอาหาร เรียกว่า ปรากฏการณ์แพลอยน้ำ หรือ Rafting Effect ซึ่งช่วยป้องกันไม่ให้กรดและเปปซินไหลย้อนขึ้นสู่หลอดอาหาร
🔍 ข้ออื่นผิดเพราะอะไร:
•
ข
้
อ
ก
.
:
F
o
r
m
i
n
g
E
f
f
e
c
t
ไ
ม
่
ใ
ช
่
ค
ำ
ศ
ั
พ
ท
์
เ
ฉ
พ
า
ะ
ท
า
ง
เ
ภ
ส
ั
ช
ว
ิ
ท
ย
า
ท
ี
่
ใ
ช
้
เ
ร
ี
ย
ก
ก
ล
ไ
ก
ก
า
ร
เ
ก
ิ
ด
แ
พ
เ
จ
ล
ข
อ
ง
A
l
g
i
n
a
t
e
•
ข
้
อ
ค
.
:
G
e
n
e
r
a
t
i
n
g
E
f
f
e
c
t
ไ
ม
่
ม
ี
ค
ำ
ศ
ั
พ
ท
์
น
ี
้
ใ
น
ก
ล
ไ
ก
ข
อ
ง
ย
า
ร
ั
ก
ษ
า
โ
ร
ค
ท
า
ง
เ
ด
ิ
น
อ
า
ห
า
ร
•
ข
้
อ
ง
.
:
G
r
o
u
p
i
n
g
E
f
f
e
c
t
ไ
ม
่
ใ
ช
่
ค
ำ
ศ
ั
พ
ท
์
ท
า
ง
เ
ภ
ส
ั
ช
ก
ร
ร
ม
ส
ำ
ห
ร
ั
บ
ก
ล
ไ
ก
น
ี
้
•
ข
้
อ
จ
.
:
ข
้
อ
a
แ
ล
ะ
b
ถ
ู
ก
:
ผ
ิ
ด
เ
น
ื
่
อ
ง
จ
า
ก
ค
ำ
ศ
ั
พ
ท
์
ท
ี
่
ถ
ู
ก
ต
้
อ
ง
ท
า
ง
ก
า
ร
แ
พ
ท
ย
์
แ
ล
ะ
เ
ภ
ส
ั
ช
ก
ร
ร
ม
ค
ื
อ
R
a
f
t
i
n
g
E
f
f
e
c
t
เ
พ
ี
ย
ง
ค
ำ
เ
ด
ี
ย
ว</t>
        </is>
      </c>
      <c r="L211" t="inlineStr">
        <is>
          <t>Gastrointestinal</t>
        </is>
      </c>
      <c r="M211" t="inlineStr">
        <is>
          <t>GERD</t>
        </is>
      </c>
      <c r="N211" t="inlineStr">
        <is>
          <t>Clinic</t>
        </is>
      </c>
      <c r="O211" t="inlineStr">
        <is>
          <t>[SOURCE: Mock Pharmtutor 2024 Set 2 ข้อ 22]</t>
        </is>
      </c>
      <c r="P211" t="inlineStr">
        <is>
          <t>ข้อสอบจำลอง</t>
        </is>
      </c>
      <c r="Q211" t="inlineStr">
        <is>
          <t>Mock Pharmtutor 2024</t>
        </is>
      </c>
    </row>
    <row r="212">
      <c r="A212" s="176" t="n">
        <v>210</v>
      </c>
      <c r="B212" t="inlineStr">
        <is>
          <t>ข้อใดคือกลไกของยา Palonosetron ในการรักษาและป้องกันอาการคลื่นไส้ อาเจียน</t>
        </is>
      </c>
      <c r="D212" t="inlineStr">
        <is>
          <t>5-HT3 receptor antagonist</t>
        </is>
      </c>
      <c r="E212" t="inlineStr">
        <is>
          <t>Dopamine receptor antagonist</t>
        </is>
      </c>
      <c r="F212" t="inlineStr">
        <is>
          <t>H1 antihistamine</t>
        </is>
      </c>
      <c r="G212" t="inlineStr">
        <is>
          <t>NK1 receptor antagonist</t>
        </is>
      </c>
      <c r="H212" t="inlineStr">
        <is>
          <t>Glucocorticoid</t>
        </is>
      </c>
      <c r="I212" t="n">
        <v>1</v>
      </c>
      <c r="J212" t="inlineStr">
        <is>
          <t>✅ คำตอบที่ถูกต้อง: ข้อ ก. 5-HT3 receptor antagonist
🎯 ทำไมข้อนี้ถึงถูก: Palonosetron เป็นยากลุ่ม Second-generation 5-HT3 receptor antagonist ที่มีความจำเพาะและความแรงในการจับกับ 5-HT3 receptor สูงมาก (binding affinity สูงกว่า ondansetron ประมาณ 100 เท่า) และมีค่าครึ่งชีวิตยาวนาน (half-life ประมาณ 40 ชั่วโมง) จึงใช้ป้องกันภาวะ Chemotherapy-Induced Nausea and Vomiting (CINV) ได้ครอบคลุมทั้งระยะเฉียบพลันและระยะชะลอ (acute and delayed CINV)
🔍 ข้ออื่นผิดเพราะอะไร:
•
ข
้
อ
ข
.
:
D
o
p
a
m
i
n
e
r
e
c
e
p
t
o
r
a
n
t
a
g
o
n
i
s
t
เ
ป
็
น
ก
ล
ไ
ก
ข
อ
ง
ย
า
ก
ล
ุ
่
ม
M
e
t
o
c
l
o
p
r
a
m
i
d
e
,
D
o
m
p
e
r
i
d
o
n
e
,
ห
ร
ื
อ
H
a
l
o
p
e
r
i
d
o
l
•
ข
้
อ
ค
.
:
H
1
a
n
t
i
h
i
s
t
a
m
i
n
e
เ
ป
็
น
ก
ล
ไ
ก
ข
อ
ง
ย
า
เ
ช
่
น
D
i
m
e
n
h
y
d
r
i
n
a
t
e
,
D
i
p
h
e
n
h
y
d
r
a
m
i
n
e
ท
ี
่
ใ
ช
้
ป
้
อ
ง
ก
ั
น
อ
า
ก
า
ร
เ
ม
า
ร
ถ
เ
ม
า
เ
ร
ื
อ
(
m
o
t
i
o
n
s
i
c
k
n
e
s
s
)
•
ข
้
อ
ง
.
:
N
K
1
r
e
c
e
p
t
o
r
a
n
t
a
g
o
n
i
s
t
เ
ป
็
น
ก
ล
ไ
ก
ข
อ
ง
ย
า
ก
ล
ุ
่
ม
A
p
r
e
p
i
t
a
n
t
,
F
o
s
a
p
r
e
p
i
t
a
n
t
,
N
e
t
u
p
i
t
a
n
t
•
ข
้
อ
จ
.
:
G
l
u
c
o
c
o
r
t
i
c
o
i
d
เ
ป
็
น
ก
ล
ไ
ก
ข
อ
ง
D
e
x
a
m
e
t
h
a
s
o
n
e
ซ
ึ
่
ง
ใ
ช
้
เ
ส
ร
ิ
ม
ฤ
ท
ธ
ิ
์
ล
ด
อ
า
ก
า
ร
ค
ล
ื
่
น
ไ
ส
้
อ
า
เ
จ
ี
ย
น</t>
        </is>
      </c>
      <c r="L212" t="inlineStr">
        <is>
          <t>Gastrointestinal</t>
        </is>
      </c>
      <c r="M212" t="inlineStr">
        <is>
          <t>Nausea and vomiting</t>
        </is>
      </c>
      <c r="N212" t="inlineStr">
        <is>
          <t>Clinic</t>
        </is>
      </c>
      <c r="O212" t="inlineStr">
        <is>
          <t>[SOURCE: Mock Pharmtutor 2024 Set 2 ข้อ 25]</t>
        </is>
      </c>
      <c r="P212" t="inlineStr">
        <is>
          <t>ข้อสอบจำลอง</t>
        </is>
      </c>
      <c r="Q212" t="inlineStr">
        <is>
          <t>Mock Pharmtutor 2024</t>
        </is>
      </c>
    </row>
    <row r="213">
      <c r="A213" s="176" t="n">
        <v>211</v>
      </c>
      <c r="B213" t="inlineStr">
        <is>
          <t>การให้คำแนะนำในผู้ป่วยท้องผูก ข้อใดเหมาะสม (MCQ ธ.ค. 66)</t>
        </is>
      </c>
      <c r="D213" t="inlineStr">
        <is>
          <t>หลีกเลี่ยงอาหารรสจัด</t>
        </is>
      </c>
      <c r="E213" t="inlineStr">
        <is>
          <t>กินอาหารอ่อน ย่อยง่าย ไม่มีกากใย</t>
        </is>
      </c>
      <c r="F213" t="inlineStr">
        <is>
          <t>ดื่มน้ำมากๆ ต่อวัน และออกกำลังกายอย่างสม่ำเสมอ</t>
        </is>
      </c>
      <c r="G213" t="inlineStr">
        <is>
          <t>ปรึกษาแพทย์ผู้เชี่ยวชาญ เพื่อหาสาเหตุ และปรับเปลี่ยนการรักษา</t>
        </is>
      </c>
      <c r="H213" t="inlineStr">
        <is>
          <t>ทุกข้อคือคำแนะนำที่เหมาะสม</t>
        </is>
      </c>
      <c r="I213" t="n">
        <v>3</v>
      </c>
      <c r="J213" t="inlineStr">
        <is>
          <t>✅ คำตอบที่ถูกต้อง: ข้อ ค. ดื่มน้ำมากๆ ต่อวัน และออกกำลังกายอย่างสม่ำเสมอ
🎯 ทำไมข้อนี้ถึงถูก: การปรับเปลี่ยนพฤติกรรม (non-pharmacological treatment) เป็นหัวใจสำคัญอันดับแรกในการรักษาและป้องกันอาการท้องผูก ได้แก่ การดื่มน้ำสะอาดอย่างเพียงพอ (อย่างน้อย 1.5-2 ลิตรต่อวัน) การออกกำลังกายสม่ำเสมอเพื่อกระตุ้นการเคลื่อนไหวของลำไส้ และการรับประทานอาหารที่มีเส้นใยหรือกากใยสูง (dietary fiber 20-35 กรัมต่อวัน)
🔍 ข้ออื่นผิดเพราะอะไร:
•
ข
้
อ
ก
.
:
ห
ล
ี
ก
เ
ล
ี
่
ย
ง
อ
า
ห
า
ร
ร
ส
จ
ั
ด
เ
ป
็
น
ค
ำ
แ
น
ะ
น
ำ
ส
ำ
ห
ร
ั
บ
โ
ร
ค
ก
ร
ด
ไ
ห
ล
ย
้
อ
น
แ
ผ
ล
ใ
น
ก
ร
ะ
เ
พ
า
ะ
อ
า
ห
า
ร
ห
ร
ื
อ
ร
ิ
ด
ส
ี
ด
ว
ง
ท
ว
า
ร
อ
ั
ก
เ
ส
บ
แ
ต
่
ไ
ม
่
ไ
ด
้
ช
่
ว
ย
แ
ก
้
ป
ั
ญ
ห
า
ท
้
อ
ง
ผ
ู
ก
โ
ด
ย
ต
ร
ง
•
ข
้
อ
ข
.
:
ก
ิ
น
อ
า
ห
า
ร
อ
่
อ
น
ย
่
อ
ย
ง
่
า
ย
ไ
ม
่
ม
ี
ก
า
ก
ใ
ย
:
ค
ำ
แ
น
ะ
น
ำ
น
ี
้
ผ
ิ
ด
โ
ด
ย
ส
ิ
้
น
เ
ช
ิ
ง
เ
พ
ร
า
ะ
ก
า
ร
ร
ั
บ
ป
ร
ะ
ท
า
น
อ
า
ห
า
ร
ท
ี
่
ไ
ม
่
ม
ี
ก
า
ก
ใ
ย
จ
ะ
ย
ิ
่
ง
ล
ด
ม
ว
ล
อ
ุ
จ
จ
า
ร
ะ
แ
ล
ะ
ท
ำ
ใ
ห
้
อ
า
ก
า
ร
ท
้
อ
ง
ผ
ู
ก
ร
ุ
น
แ
ร
ง
ข
ึ
้
น
ผ
ู
้
ป
่
ว
ย
ท
้
อ
ง
ผ
ู
ก
ต
้
อ
ง
เ
พ
ิ
่
ม
ก
า
ก
ใ
ย
อ
า
ห
า
ร
•
ข
้
อ
ง
.
:
ป
ร
ึ
ก
ษ
า
แ
พ
ท
ย
์
ผ
ู
้
เ
ช
ี
่
ย
ว
ช
า
ญ
เ
พ
ื
่
อ
ห
า
ส
า
เ
ห
ต
ุ
ค
ว
ร
ท
ำ
เ
ม
ื
่
อ
ม
ี
ส
ั
ญ
ญ
า
ณ
เ
ต
ื
อ
น
อ
ั
น
ต
ร
า
ย
(
a
l
a
r
m
f
e
a
t
u
r
e
s
)
เ
ช
่
น
ถ
่
า
ย
เ
ป
็
น
เ
ล
ื
อ
ด
น
้
ำ
ห
น
ั
ก
ล
ด
เ
ฉ
ี
ย
บ
พ
ล
ั
น
ห
ร
ื
อ
ร
ั
ก
ษ
า
เ
บ
ื
้
อ
ง
ต
้
น
แ
ล
้
ว
ไ
ม
่
ด
ี
ข
ึ
้
น
ไ
ม
่
ใ
ช
่
ค
ำ
แ
น
ะ
น
ำ
แ
ร
ก
เ
ร
ิ
่
ม
ส
ำ
ห
ร
ั
บ
ท
้
อ
ง
ผ
ู
ก
ท
ั
่
ว
ไ
ป
•
ข
้
อ
จ
.
:
ท
ุ
ก
ข
้
อ
ค
ื
อ
ค
ำ
แ
น
ะ
น
ำ
ท
ี
่
เ
ห
ม
า
ะ
ส
ม
:
ไ
ม
่
ถ
ู
ก
ต
้
อ
ง
เ
น
ื
่
อ
ง
จ
า
ก
ข
้
อ
ข
.
เ
ป
็
น
ค
ำ
แ
น
ะ
น
ำ
ท
ี
่
ผ
ิ
ด
อ
ย
่
า
ง
ช
ั
ด
เ
จ
น</t>
        </is>
      </c>
      <c r="L213" t="inlineStr">
        <is>
          <t>Gastrointestinal</t>
        </is>
      </c>
      <c r="M213" t="inlineStr">
        <is>
          <t>Diarrhea &amp; Constipation</t>
        </is>
      </c>
      <c r="N213" t="inlineStr">
        <is>
          <t>Clinic</t>
        </is>
      </c>
      <c r="O213" t="inlineStr">
        <is>
          <t>[SOURCE: Mock Pharmtutor 2024 Set 2 ข้อ 27]</t>
        </is>
      </c>
      <c r="P213" t="inlineStr">
        <is>
          <t>ข้อสอบจำลอง</t>
        </is>
      </c>
      <c r="Q213" t="inlineStr">
        <is>
          <t>Mock Pharmtutor 2024</t>
        </is>
      </c>
    </row>
    <row r="214">
      <c r="A214" s="176" t="n">
        <v>212</v>
      </c>
      <c r="B214" t="inlineStr">
        <is>
          <t>คำนิยามของ อาการท้องเสียเรื้อรัง (Chronic Diarrhea) คืออะไร</t>
        </is>
      </c>
      <c r="D214" t="inlineStr">
        <is>
          <t>มีอาการถ่ายมากกว่า 2 ครั้งต่อ 1 วัน</t>
        </is>
      </c>
      <c r="E214" t="inlineStr">
        <is>
          <t>มีอาการถ่ายมากกว่า 3 ครั้งต่อ 1 วัน</t>
        </is>
      </c>
      <c r="F214" t="inlineStr">
        <is>
          <t>มีอาการถ่ายผิดปกติ ติดต่อกันเป็นระยะเวลานานมากกว่า 7 วัน</t>
        </is>
      </c>
      <c r="G214" t="inlineStr">
        <is>
          <t>มีอาการถ่ายผิดปกติ ติดต่อกันเป็นระยะเวลานานมากกว่า 14 วัน</t>
        </is>
      </c>
      <c r="H214" t="inlineStr">
        <is>
          <t>ข้อ a และ c ถูก</t>
        </is>
      </c>
      <c r="I214" t="n">
        <v>4</v>
      </c>
      <c r="J214" t="inlineStr">
        <is>
          <t>✅ คำตอบที่ถูกต้อง: ข้อ ง. มีอาการถ่ายผิดปกติ ติดต่อกันเป็นระยะเวลานานมากกว่า 14 วัน
🎯 ทำไมข้อนี้ถึงถูก: ตามเกณฑ์ทางการแพทย์และข้อสอบสภาเภสัชกรรม ภาวะท้องเสียเฉียบพลัน (Acute diarrhea) คืออาการถ่ายเหลวผิดปกติที่มีระยะเวลาไม่เกิน 14 วัน หากมีอาการถ่ายผิดปกติต่อเนื่องยาวนานมากกว่า 14 วันขึ้นไป (persistent or chronic diarrhea) จัดเป็นภาวะท้องเสียเรื้อรังที่ต้องตรวจหาสาเหตุเฉพาะ เช่น การติดเชื้อปรสิต ลำไส้อักเสบเรื้อรัง (IBD) หรือ malabsorption
🔍 ข้ออื่นผิดเพราะอะไร:
•
ข
้
อ
ก
.
:
ม
ี
อ
า
ก
า
ร
ถ
่
า
ย
ม
า
ก
ก
ว
่
า
2
ค
ร
ั
้
ง
ต
่
อ
1
ว
ั
น
เ
ป
็
น
เ
พ
ี
ย
ง
เ
ก
ณ
ฑ
์
ค
ว
า
ม
ถ
ี
่
ใ
น
ก
า
ร
น
ิ
ย
า
ม
อ
า
ก
า
ร
ถ
่
า
ย
เ
ห
ล
ว
เ
บ
ื
้
อ
ง
ต
้
น
ไ
ม
่
ใ
ช
่
ค
ำ
น
ิ
ย
า
ม
ด
้
า
น
ร
ะ
ย
ะ
เ
ว
ล
า
ข
อ
ง
อ
า
ก
า
ร
เ
ร
ื
้
อ
ร
ั
ง
•
ข
้
อ
ข
.
:
ม
ี
อ
า
ก
า
ร
ถ
่
า
ย
ม
า
ก
ก
ว
่
า
3
ค
ร
ั
้
ง
ต
่
อ
1
ว
ั
น
เ
ป
็
น
เ
ก
ณ
ฑ
์
ค
ว
า
ม
ถ
ี
่
อ
ุ
จ
จ
า
ร
ะ
เ
ห
ล
ว
ท
ี
่
เ
ป
็
น
น
้
ำ
(
w
a
t
e
r
y
s
t
o
o
l
)
ใ
น
ก
า
ร
ว
ิ
น
ิ
จ
ฉ
ั
ย
โ
ร
ค
อ
ุ
จ
จ
า
ร
ะ
ร
่
ว
ง
ท
ั
่
ว
ไ
ป
ไ
ม
่
ไ
ด
้
ร
ะ
บ
ุ
ร
ะ
ย
ะ
เ
ว
ล
า
เ
ร
ื
้
อ
ร
ั
ง
•
ข
้
อ
ค
.
:
ม
ี
อ
า
ก
า
ร
ถ
่
า
ย
ผ
ิ
ด
ป
ก
ต
ิ
ต
ิ
ด
ต
่
อ
ก
ั
น
เ
ป
็
น
ร
ะ
ย
ะ
เ
ว
ล
า
น
า
น
ม
า
ก
ก
ว
่
า
7
ว
ั
น
ย
ั
ง
อ
ย
ู
่
ใ
น
ช
่
ว
ง
ข
อ
ง
a
c
u
t
e
d
i
a
r
r
h
e
a
(
ร
ะ
ย
ะ
ไ
ม
่
เ
ก
ิ
น
1
4
ว
ั
น
)
•
ข
้
อ
จ
.
:
ข
้
อ
a
แ
ล
ะ
c
ถ
ู
ก
:
ไ
ม
่
ถ
ู
ก
ต
้
อ
ง
เ
น
ื
่
อ
ง
จ
า
ก
น
ิ
ย
า
ม
เ
ช
ิ
ง
ร
ะ
ย
ะ
เ
ว
ล
า
ท
ี
่
จ
ำ
แ
น
ก
อ
อ
ก
จ
า
ก
a
c
u
t
e
d
i
a
r
r
h
e
a
ค
ื
อ
ร
ะ
ย
ะ
เ
ว
ล
า
ท
ี
่
น
า
น
เ
ก
ิ
น
1
4
ว
ั
น
(
ข
้
อ
ง
.
)</t>
        </is>
      </c>
      <c r="L214" t="inlineStr">
        <is>
          <t>Gastrointestinal</t>
        </is>
      </c>
      <c r="M214" t="inlineStr">
        <is>
          <t>Diarrhea &amp; Constipation</t>
        </is>
      </c>
      <c r="N214" t="inlineStr">
        <is>
          <t>Clinic</t>
        </is>
      </c>
      <c r="O214" t="inlineStr">
        <is>
          <t>[SOURCE: Mock Pharmtutor 2024 Set 2 ข้อ 28]</t>
        </is>
      </c>
      <c r="P214" t="inlineStr">
        <is>
          <t>ข้อสอบจำลอง</t>
        </is>
      </c>
      <c r="Q214" t="inlineStr">
        <is>
          <t>Mock Pharmtutor 2024</t>
        </is>
      </c>
    </row>
    <row r="215">
      <c r="A215" s="176" t="n">
        <v>213</v>
      </c>
      <c r="B215" t="inlineStr">
        <is>
          <t>ผู้ป่วยหญิง มีอาการปวดท้องหรือไม่สบายท้องที่สัมพันธ์กับการถ่ายอุจจาระ มีอาการท้องผูกสลับท้องเสีย มา 4 เดือน โดยได้รับการวินิจฉัยว่าเป็นโรคลำไส้แปรปรวน ที่มีอาการท้องผูกเป็นอาการเด่น (IBS-C) ข้อใดเป็นยารักษาลำดับแรก</t>
        </is>
      </c>
      <c r="D215" t="inlineStr">
        <is>
          <t>Psyllium-based product</t>
        </is>
      </c>
      <c r="E215" t="inlineStr">
        <is>
          <t>Bisacodyl</t>
        </is>
      </c>
      <c r="F215" t="inlineStr">
        <is>
          <t>Lubiprostone</t>
        </is>
      </c>
      <c r="G215" t="inlineStr">
        <is>
          <t>Tegaserod</t>
        </is>
      </c>
      <c r="H215" t="inlineStr">
        <is>
          <t>Prucalopride</t>
        </is>
      </c>
      <c r="I215" t="n">
        <v>1</v>
      </c>
      <c r="J215" t="inlineStr">
        <is>
          <t>✅ คำตอบที่ถูกต้อง: ข้อ ก. Psyllium-based product
🎯 ทำไมข้อนี้ถึงถูก: สำหรับโรคลำไส้แปรปรวนชนิดท้องผูกเด่น (Irritable Bowel Syndrome with Constipation: IBS-C) แนวทางเวชปฏิบัติแนะนำให้เริ่มต้นการรักษาด้วยสารเพิ่มกากใยชนิดละลายน้ำได้ (Soluble fiber เช่น Psyllium-based bulk-forming laxatives) เป็นตัวเลือกแรก เพราะช่วยเพิ่มมวลและความชุ่มชื้นของอุจจาระ ทำให้อุจจาระนุ่มและขับถ่ายง่ายขึ้นโดยไม่ก่อให้เกิดอาการปวดเกร็งท้องรุนแรง
🔍 ข้ออื่นผิดเพราะอะไร:
•
ข
้
อ
ข
.
:
B
i
s
a
c
o
d
y
l
เ
ป
็
น
s
t
i
m
u
l
a
n
t
l
a
x
a
t
i
v
e
ท
ี
่
ก
ร
ะ
ต
ุ
้
น
ก
า
ร
บ
ี
บ
ต
ั
ว
ข
อ
ง
ก
ล
้
า
ม
เ
น
ื
้
อ
ล
ำ
ไ
ส
้
อ
า
จ
ท
ำ
ใ
ห
้
อ
า
ก
า
ร
ป
ว
ด
เ
ก
ร
็
ง
ท
้
อ
ง
(
a
b
d
o
m
i
n
a
l
c
r
a
m
p
i
n
g
)
ใ
น
ผ
ู
้
ป
่
ว
ย
I
B
S
แ
ย
่
ล
ง
จ
ึ
ง
ไ
ม
่
แ
น
ะ
น
ำ
ใ
ห
้
ใ
ช
้
เ
ป
็
น
ย
า
อ
ั
น
ด
ั
บ
แ
ร
ก
•
ข
้
อ
ค
.
:
L
u
b
i
p
r
o
s
t
o
n
e
เ
ป
็
น
c
h
l
o
r
i
d
e
c
h
a
n
n
e
l
a
c
t
i
v
a
t
o
r
ท
ี
่
ม
ี
ร
า
ค
า
แ
พ
ง
ส
ำ
ร
อ
ง
ไ
ว
้
ส
ำ
ห
ร
ั
บ
ผ
ู
้
ป
่
ว
ย
I
B
S
-
C
เ
พ
ศ
ห
ญ
ิ
ง
ท
ี
่
ม
ี
อ
า
ก
า
ร
ร
ุ
น
แ
ร
ง
แ
ล
ะ
ไ
ม
่
ต
อ
บ
ส
น
อ
ง
ต
่
อ
ก
า
ร
ร
ั
ก
ษ
า
เ
บ
ื
้
อ
ง
ต
้
น
•
ข
้
อ
ง
.
:
T
e
g
a
s
e
r
o
d
เ
ป
็
น
5
-
H
T
4
a
g
o
n
i
s
t
ท
ี
่
ถ
ู
ก
จ
ำ
ก
ั
ด
ก
า
ร
ใ
ช
้
แ
ล
ะ
ถ
อ
น
อ
อ
ก
จ
า
ก
ต
ล
า
ด
ใ
น
ห
ล
า
ย
ป
ร
ะ
เ
ท
ศ
เ
น
ื
่
อ
ง
จ
า
ก
ค
ว
า
ม
เ
ส
ี
่
ย
ง
ต
่
อ
ผ
ล
ข
้
า
ง
เ
ค
ี
ย
ง
ร
้
า
ย
แ
ร
ง
ท
า
ง
ร
ะ
บ
บ
ห
ั
ว
ใ
จ
แ
ล
ะ
ห
ล
อ
ด
เ
ล
ื
อ
ด
(
c
a
r
d
i
o
v
a
s
c
u
l
a
r
e
v
e
n
t
s
)
•
ข
้
อ
จ
.
:
P
r
u
c
a
l
o
p
r
i
d
e
เ
ป
็
น
h
i
g
h
l
y
s
e
l
e
c
t
i
v
e
5
-
H
T
4
r
e
c
e
p
t
o
r
a
g
o
n
i
s
t
ม
ี
ข
้
อ
บ
่
ง
ใ
ช
้
ห
ล
ั
ก
ใ
น
c
h
r
o
n
i
c
i
d
i
o
p
a
t
h
i
c
c
o
n
s
t
i
p
a
t
i
o
n
ท
ี
่
ไ
ม
่
ต
อ
บ
ส
น
อ
ง
ต
่
อ
ย
า
ร
ะ
บ
า
ย
อ
ื
่
น
ไ
ม
่
ใ
ช
่
f
i
r
s
t
-
l
i
n
e
ส
ำ
ห
ร
ั
บ
I
B
S
-
C</t>
        </is>
      </c>
      <c r="L215" t="inlineStr">
        <is>
          <t>Gastrointestinal</t>
        </is>
      </c>
      <c r="M215" t="inlineStr">
        <is>
          <t>Diarrhea &amp; Constipation</t>
        </is>
      </c>
      <c r="N215" t="inlineStr">
        <is>
          <t>Clinic</t>
        </is>
      </c>
      <c r="O215" t="inlineStr">
        <is>
          <t>[SOURCE: Mock Pharmtutor 2024 Set 2 ข้อ 29]</t>
        </is>
      </c>
      <c r="P215" t="inlineStr">
        <is>
          <t>ข้อสอบจำลอง</t>
        </is>
      </c>
      <c r="Q215" t="inlineStr">
        <is>
          <t>Mock Pharmtutor 2024</t>
        </is>
      </c>
    </row>
    <row r="216">
      <c r="A216" s="176" t="n">
        <v>214</v>
      </c>
      <c r="B216" t="inlineStr">
        <is>
          <t>41. ผู้ป่วยหญิงอายุ 55 ปี มารับการรักษาด้วยอาการแสบร้อนกลางอกและมีกรดไหลย้อนมาที่ลำคอ (GERD) มีอาการมา 3 เดือน โดยมีอาการสัปดาห์ละ 3-4 วัน รบกวนการนอนหลับและการทำงาน การเลือกใช้ยาในข้อใดเหมาะสมที่สุดสำหรับการรักษาเริ่มต้น (Initial empiric treatment)</t>
        </is>
      </c>
      <c r="D216" t="inlineStr">
        <is>
          <t>Omeprazole 20 mg รับประทานวันละ 1 ครั้ง ก่อนอาหารเช้า 30-60 นาที เป็นเวลา 8 สัปดาห์</t>
        </is>
      </c>
      <c r="E216" t="inlineStr">
        <is>
          <t>Famotidine 20 mg รับประทานเฉพาะเวลามีอาการ</t>
        </is>
      </c>
      <c r="F216" t="inlineStr">
        <is>
          <t>Antacid suspension รับประทาน 1 ช้อนโต๊ะ หลังอาหาร 3 มื้อ</t>
        </is>
      </c>
      <c r="G216" t="inlineStr">
        <is>
          <t>Metoclopramide 10 mg รับประทานก่อนอาหาร 3 มื้อ</t>
        </is>
      </c>
      <c r="H216" t="inlineStr">
        <is>
          <t>Simethicone 80 mg เคี้ยวก่อนนอน</t>
        </is>
      </c>
      <c r="I216" t="n">
        <v>1</v>
      </c>
      <c r="J216" t="inlineStr">
        <is>
          <t>✅ คำตอบที่ถูกต้อง: ข้อ ก. Omeprazole 20 mg รับประทานวันละ 1 ครั้ง ก่อนอาหารเช้า 30-60 นาที เป็นเวลา 8 สัปดาห์
🎯 ทำไมข้อนี้ถึงถูก: ตามแนวทางเวชปฏิบัติ ACG Guidelines สำหรับโรคกรดไหลย้อน (GERD) ในผู้ป่วยที่มีอาการบ่อย (มากกว่า 2 ครั้งต่อสัปดาห์) การรักษาทางเลือกแรกที่ให้ประสิทธิผลสูงสุดคือยากลุ่ม Proton Pump Inhibitors (PPIs เช่น Omeprazole 20 mg/day) รับประทานวันละ 1 ครั้ง ก่อนอาหารมื้อแรกของวัน 30-60 นาที ติดต่อกันเป็นเวลา 8 สัปดาห์ เพื่อให้ได้การสมานแผลในหลอดอาหารและการควบคุมอาการที่สมบูรณ์ที่สุด
🔍 ข้ออื่นผิดเพราะอะไร:
• ข้อ ข. และ ค. ยากลุ่ม H2RA และ Antacid เหมาะสำหรับอาการไม่รุนแรง หรือมีอาการเป็นครั้งคราว (Mild/intermittent GERD)
• ข้อ ง. Metoclopramide เสี่ยงต่อการเกิด Extrapyramidal symptoms (EPS) และไม่มีหลักฐานสนับสนุนให้ใช้เดี่ยวในการรักษา GERD
• ข้อ จ. Simethicone ใช้ลดแก๊สและอาการท้องอืด ไม่ได้ช่วยรักษา GERD
---</t>
        </is>
      </c>
      <c r="L216" t="inlineStr">
        <is>
          <t>Gastrointestinal</t>
        </is>
      </c>
      <c r="M216" t="inlineStr">
        <is>
          <t>GERD &amp; Peptic Ulcer Disease</t>
        </is>
      </c>
      <c r="N216" t="inlineStr">
        <is>
          <t>Clinic</t>
        </is>
      </c>
      <c r="O216" t="inlineStr">
        <is>
          <t>ข้อ 41 Mock RxCU83 ชุดที่ 2</t>
        </is>
      </c>
      <c r="P216" t="inlineStr">
        <is>
          <t>ข้อสอบจำลอง</t>
        </is>
      </c>
      <c r="Q216" t="inlineStr">
        <is>
          <t>Mock RxCU83 ชุดที่ 2</t>
        </is>
      </c>
    </row>
    <row r="217">
      <c r="A217" s="176" t="n">
        <v>215</v>
      </c>
      <c r="B217" t="inlineStr">
        <is>
          <t>42. คำแนะนำในการปรับเปลี่ยนพฤติกรรมการดำเนินชีวิต (Lifestyle modifications) ในข้อใดต่อไปนี้ เหมาะสมและมีหลักฐานเชิงประจักษ์ชัดเจนในการช่วยลดอาการกรดไหลย้อนเวลากลางคืน (Nocturnal GERD)</t>
        </is>
      </c>
      <c r="D217" t="inlineStr">
        <is>
          <t>การปรับยกหัวเตียงให้สูงขึ้นประมาณ 6 ถึง 8 นิ้ว และหลีกเลี่ยงการนอนราบหลังรับประทานอาหารภายใน 2 ถึง 3 ชั่วโมง</t>
        </is>
      </c>
      <c r="E217" t="inlineStr">
        <is>
          <t>การรับประทานอาหารมื้อดึกก่อนนอนเพื่อช่วยดูดซับกรดในกระเพาะอาหาร</t>
        </is>
      </c>
      <c r="F217" t="inlineStr">
        <is>
          <t>การดื่มชาเขียวหรือกาแฟอุ่นๆ ก่อนนอนเพื่อช่วยย่อยอาหาร</t>
        </is>
      </c>
      <c r="G217" t="inlineStr">
        <is>
          <t>การนอนตะแคงขวาเพื่อช่วยให้อาหารไหลลงสู่ลำไส้เล็กได้เร็วขึ้น</t>
        </is>
      </c>
      <c r="H217" t="inlineStr">
        <is>
          <t>การออกกำลังกายหนักทันทีหลังอาหารมื้อเย็น</t>
        </is>
      </c>
      <c r="I217" t="n">
        <v>1</v>
      </c>
      <c r="J217" t="inlineStr">
        <is>
          <t>✅ คำตอบที่ถูกต้อง: ข้อ ก. การปรับยกหัวเตียงให้สูงขึ้นประมาณ 6 ถึง 8 นิ้ว และหลีกเลี่ยงการนอนราบหลังรับประทานอาหารภายใน 2 ถึง 3 ชั่วโมง
🎯 ทำไมข้อนี้ถึงถูก: การยกหัวเตียงให้สูงขึ้น 6-8 นิ้ว (Head of bed elevation) โดยการหนุนขาเตียงหรือใช้หมอนลาดเอียง (Wedge pillow) ร่วมกับการเว้นระยะห่างระหว่างอาหารมื้อเย็นกับการเข้านอนอย่างน้อย 2-3 ชั่วโมง อาศัยแรงโน้มถ่วงในการป้องกันไม่ให้น้ำย่อยและอาหารในกระเพาะอาหารไหลย้อนกลับขึ้นสู่หลอดอาหารในเวลากลางคืน
🔍 ข้ออื่นผิดเพราะอะไร:
• ข้อ ข. การกินอาหารมื้อดึกจะกระตุ้นการหลั่งกรดและเพิ่มความดันในกระเพาะอาหาร
• ข้อ ค. ชา กาแฟ คาเฟอีนทำให้หูรูดหลอดอาหารส่วนล่าง (LES) คลายตัว
• ข้อ ง. การนอนตะแคงขวาทำให้รอยต่อหลอดอาหารและกระเพาะอยู่ต่ำกว่าระดับน้ำย่อย เพิ่มการไหลย้อน (ควรนอนตะแคงซ้าย: Left lateral position)
• ข้อ จ. การออกกำลังกายหนักหลังอาหารเพิ่มความดันในช่องท้อง
---</t>
        </is>
      </c>
      <c r="L217" t="inlineStr">
        <is>
          <t>Gastrointestinal</t>
        </is>
      </c>
      <c r="M217" t="inlineStr">
        <is>
          <t>GERD &amp; Peptic Ulcer Disease</t>
        </is>
      </c>
      <c r="N217" t="inlineStr">
        <is>
          <t>Clinic</t>
        </is>
      </c>
      <c r="O217" t="inlineStr">
        <is>
          <t>ข้อ 42 Mock RxCU83 ชุดที่ 2</t>
        </is>
      </c>
      <c r="P217" t="inlineStr">
        <is>
          <t>ข้อสอบจำลอง</t>
        </is>
      </c>
      <c r="Q217" t="inlineStr">
        <is>
          <t>Mock RxCU83 ชุดที่ 2</t>
        </is>
      </c>
    </row>
    <row r="218">
      <c r="A218" s="176" t="n">
        <v>216</v>
      </c>
      <c r="B218" t="inlineStr">
        <is>
          <t>43. การใช้ยากลุ่ม Proton Pump Inhibitors (เช่น Omeprazole) ต่อเนื่องเป็นระยะเวลานานหลายปี ข้อใดคืออาการไม่พึงประสงค์และความเสี่ยงที่สำคัญที่เภสัชกรต้องเฝ้าระวังและติดตามอย่างใกล้ชิด</t>
        </is>
      </c>
      <c r="D218" t="inlineStr">
        <is>
          <t>ภาวะโพแทสเซียมในเลือดสูง และโรคหัวใจโต</t>
        </is>
      </c>
      <c r="E218" t="inlineStr">
        <is>
          <t>ภาวะแมกนีเซียมในเลือดต่ำ (Hypomagnesemia), กระดูกหักจากโรคกระดูกพรุน, และการติดเชื้อ Clostridioides difficile</t>
        </is>
      </c>
      <c r="F218" t="inlineStr">
        <is>
          <t>การเกิดภาวะน้ำตาลในเลือดต่ำอย่างรุนแรง</t>
        </is>
      </c>
      <c r="G218" t="inlineStr">
        <is>
          <t>การเพิ่มขึ้นของการดูดซึมวิตามิน B12 จนเกิดพิษ</t>
        </is>
      </c>
      <c r="H218" t="inlineStr">
        <is>
          <t>ภาวะไตวายเฉียบพลันจากการสร้างเกลือนิ่วแคลเซียมฟอสเฟต</t>
        </is>
      </c>
      <c r="I218" t="n">
        <v>2</v>
      </c>
      <c r="J218" t="inlineStr">
        <is>
          <t>✅ คำตอบที่ถูกต้อง: ข้อ ข. ภาวะแมกนีเซียมในเลือดต่ำ (Hypomagnesemia), กระดูกหักจากโรคกระดูกพรุน, และการติดเชื้อ Clostridioides difficile
🎯 ทำไมข้อนี้ถึงถูก: การยับยั้งกรดในกระเพาะอาหารอย่างรุนแรงและยาวนาน (Long-term PPI use) ส่งผลให้:
1. การดูดซึมแคลเซียมและแมกนีเซียมลดลง ทำให้เกิด Hypomagnesemia และเพิ่มความเสี่ยงต่อ Bone fracture
2. สภาพแวดล้อมที่เป็นกรดลดลงทำให้แบคทีเรียประจำถิ่นเสียสมดุล เพิ่มความเสี่ยงต่อการติดเชื้อทางเดินอาหารรุนแรง โดยเฉพาะ C. difficile-associated diarrhea (CDAD)
3. การดูดซึมวิตามิน B12 ลดลงจากภาวะ Achlorhydria
🔍 ข้ออื่นผิดเพราะอะไร:
• ข้อ ก. และ ค. ไม่ใช่ผลข้างเคียงของการใช้ยา PPI
• ข้อ ง. การดูดซึมวิตามิน B12 จะลดลง ไม่ใช่เพิ่มขึ้น
• ข้อ จ. แม้ PPI จะสัมพันธ์กับ Acute Interstitial Nephritis (AIN) แต่ไม่ใช่จากการสร้างนิ่วแคลเซียมฟอสเฟต
---</t>
        </is>
      </c>
      <c r="L218" t="inlineStr">
        <is>
          <t>Gastrointestinal</t>
        </is>
      </c>
      <c r="M218" t="inlineStr">
        <is>
          <t>GERD &amp; Peptic Ulcer Disease</t>
        </is>
      </c>
      <c r="N218" t="inlineStr">
        <is>
          <t>Clinic</t>
        </is>
      </c>
      <c r="O218" t="inlineStr">
        <is>
          <t>ข้อ 43 Mock RxCU83 ชุดที่ 2</t>
        </is>
      </c>
      <c r="P218" t="inlineStr">
        <is>
          <t>ข้อสอบจำลอง</t>
        </is>
      </c>
      <c r="Q218" t="inlineStr">
        <is>
          <t>Mock RxCU83 ชุดที่ 2</t>
        </is>
      </c>
    </row>
    <row r="219">
      <c r="A219" s="176" t="n">
        <v>217</v>
      </c>
      <c r="B219" t="inlineStr">
        <is>
          <t>99. ผู้ป่วยชายอายุ 45 ปี มีอาการแสบร้อนกลางอก เรอเปรี้ยว มีกลิ่นปาก รับประทานยาธาตุน้ำขาว (Salol + Menthol + Anise oil + Calcium carbonate / Bismuth) เมื่อมีอาการแล้วรู้สึกดีขึ้น กลไกการออกฤทธิ์หลักของยานี้ในการบรรเทาอาการแสบร้อนกลางอกคือข้อใด</t>
        </is>
      </c>
      <c r="D219" t="inlineStr">
        <is>
          <t>สะเทินกรดในกระเพาะอาหารอย่างรวดเร็ว (Acid neutralization) และเคลือบเยื่อบุกระเพาะอาหาร</t>
        </is>
      </c>
      <c r="E219" t="inlineStr">
        <is>
          <t>ยับยั้งเอนไซม์ H⁺/K⁺ ATPase Proton Pump อย่างถาวร</t>
        </is>
      </c>
      <c r="F219" t="inlineStr">
        <is>
          <t>ปิดกั้นตัวรับ Histamine H2-receptor บน Parietal cells</t>
        </is>
      </c>
      <c r="G219" t="inlineStr">
        <is>
          <t>ลดการหลั่งสารสื่อประสาท Acetylcholine จากเส้นประสาท Vagus</t>
        </is>
      </c>
      <c r="H219" t="inlineStr">
        <is>
          <t>สร้างชั้นแพเจลลอยตัว (Raft-forming barrier) ปิดกั้นทางเดินอาหาร</t>
        </is>
      </c>
      <c r="I219" t="n">
        <v>1</v>
      </c>
      <c r="J219" t="inlineStr">
        <is>
          <t>✅ คำตอบที่ถูกต้อง: ข้อ ก. สะเทินกรดในกระเพาะอาหารอย่างรวดเร็ว (Acid neutralization) และเคลือบเยื่อบุกระเพาะอาหาร
🎯 ทำไมข้อนี้ถึงถูก: ยาธาตุน้ำขาวมีส่วนประกอบของสารลดกรด (Antacids เช่น Calcium carbonate หรือ Magnesium) ร่วมกับตัวยาเคลือบสมานแผลและขับลม (Salol, Menthol, Anise oil, Bismuth) ออกฤทธิ์ทำปฏิกิริยาสะเทินกรดไฮโดรคลอริกในกระเพาะอาหารโดยตรงแบบเคมี ทำให้ค่า pH สูงขึ้นอย่างรวดเร็ว จึงบรรเทาอาการแสบร้อนกลางอกและเรอเปรี้ยวได้ทันที
🔍 ข้ออื่นผิดเพราะอะไร:
• ข้อ ข. เป็นกลไกของยากลุ่ม PPIs
• ข้อ ค. เป็นกลไกของยากลุ่ม H2RAs
• ข้อ ง. เป็นกลไกของยากลุ่ม Anticholinergics
• ข้อ จ. เป็นกลไกของยากลุ่ม Alginate raft-forming formulations (เช่น Gaviscon)
---</t>
        </is>
      </c>
      <c r="L219" t="inlineStr">
        <is>
          <t>Gastrointestinal</t>
        </is>
      </c>
      <c r="M219" t="inlineStr">
        <is>
          <t>GERD &amp; Peptic Ulcer Disease</t>
        </is>
      </c>
      <c r="N219" t="inlineStr">
        <is>
          <t>Clinic</t>
        </is>
      </c>
      <c r="O219" t="inlineStr">
        <is>
          <t>ข้อ 99 Mock RxCU83 ชุดที่ 2</t>
        </is>
      </c>
      <c r="P219" t="inlineStr">
        <is>
          <t>ข้อสอบจำลอง</t>
        </is>
      </c>
      <c r="Q219" t="inlineStr">
        <is>
          <t>Mock RxCU83 ชุดที่ 2</t>
        </is>
      </c>
    </row>
    <row r="220">
      <c r="A220" s="176" t="n">
        <v>218</v>
      </c>
      <c r="B220" t="inlineStr">
        <is>
          <t>100. จากกรณีศึกษาผู้ป่วยชายอายุ 45 ปี ในข้อ 99 ซึ่งมีอาการแสบร้อนกลางอกเรื้อรัง และมีประวัติรับประทานยาต้านการอักเสบ Piroxicam มาต่อเนื่อง 4 สัปดาห์สำหรับโรคข้ออักเสบ การเลือกใช้ยารักษาโรคกรดไหลย้อนและแผลทางเดินอาหารที่เหมาะสมที่สุดตามแนวทางเวชปฏิบัติประเทศไทยคือข้อใด</t>
        </is>
      </c>
      <c r="D220" t="inlineStr">
        <is>
          <t>Omeprazole 20 mg รับประทานวันละ 1 ครั้ง ก่อนอาหารเช้า</t>
        </is>
      </c>
      <c r="E220" t="inlineStr">
        <is>
          <t>Metoclopramide 10 mg รับประทานวันละ 3 ครั้ง ก่อนอาหาร</t>
        </is>
      </c>
      <c r="F220" t="inlineStr">
        <is>
          <t>Famotidine 20 mg รับประทานวันละ 1 ครั้ง ก่อนนอน</t>
        </is>
      </c>
      <c r="G220" t="inlineStr">
        <is>
          <t>Sucralfate 1 g รับประทานวันละ 4 ครั้ง หลังอาหาร</t>
        </is>
      </c>
      <c r="H220" t="inlineStr">
        <is>
          <t>Domperidone 10 mg รับประทานวันละ 3 ครั้ง ก่อนอาหาร</t>
        </is>
      </c>
      <c r="I220" t="n">
        <v>1</v>
      </c>
      <c r="J220" t="inlineStr">
        <is>
          <t>✅ คำตอบที่ถูกต้อง: ข้อ ก. Omeprazole 20 mg รับประทานวันละ 1 ครั้ง ก่อนอาหารเช้า
🎯 ทำไมข้อนี้ถึงถูก: ผู้ป่วยมีอาการของโรคกรดไหลย้อน (GERD) ร่วมกับมีความเสี่ยงสูงต่อการเกิดแผลในกระเพาะอาหารจากการใช้ยา NSAIDs (Piroxicam) ต่อเนื่อง ยาทางเลือกอันดับแรกที่มีประสิทธิผลสูงสุดทั้งในการสมานแผล รักษา GERD และป้องกันการเกิดแผลซ้ำจาก NSAIDs คือยากลุ่ม Proton Pump Inhibitors (เช่น Omeprazole 20 mg/day) รับประทานก่อนอาหารเช้า 30-60 นาที
🔍 ข้ออื่นผิดเพราะอะไร:
• ข้อ ข. และ จ. เป็นยาเพิ่มการบีบตัวของทางเดินอาหาร (Prokinetics) ไม่ใช่ยาหลักในการรักษา GERD
• ข้อ ค. Famotidine มีประสิทธิภาพในการสมานแผลและควบคุมกรดต่ำกว่า PPIs
• ข้อ ง. Sucralfate ต้องรับประทานวันละหลายครั้งและประสิทธิภาพด้อยกว่า PPIs</t>
        </is>
      </c>
      <c r="L220" t="inlineStr">
        <is>
          <t>Gastrointestinal</t>
        </is>
      </c>
      <c r="M220" t="inlineStr">
        <is>
          <t>GERD &amp; Peptic Ulcer Disease</t>
        </is>
      </c>
      <c r="N220" t="inlineStr">
        <is>
          <t>Clinic</t>
        </is>
      </c>
      <c r="O220" t="inlineStr">
        <is>
          <t>ข้อ 100 Mock RxCU83 ชุดที่ 2</t>
        </is>
      </c>
      <c r="P220" t="inlineStr">
        <is>
          <t>ข้อสอบจำลอง</t>
        </is>
      </c>
      <c r="Q220" t="inlineStr">
        <is>
          <t>Mock RxCU83 ชุดที่ 2</t>
        </is>
      </c>
    </row>
    <row r="221">
      <c r="A221" s="176" t="n">
        <v>219</v>
      </c>
      <c r="B221" t="inlineStr">
        <is>
          <t>101. ผู้ป่วยชายอายุ 45 ปี มาร้านยาด้วยอาการแสบร้อนกลางอก เรอเปรี้ยว มีกลิ่นปาก เป็นมากหลังทานอาหารมื้อใหญ่และตอนกลางคืนตอนดึก รับประทานยาธาตุน้ำขาวตามร้านสะดวกซื้อในตอนที่มีอาการ แล้วอาการดีขึ้น แต่อาการยังเป็นเรื่อยๆ เลยรู้สึกรำคาญ ไม่มีไอ เสียงแหบ ฟันกร่อน น้ำหนักลด อาเจียนเลือด
ไม่มีโรคประจำตัว ปฏิเสธการแพ้ยา ไม่ได้รับประทานยาอะไร
สูง 170 ซม. อายุ 45 น้ำหนัก 70-75 kg แต่เดือนที่แล้วน้ำหนัก 80 kg เนื่องจากข้ออักเสบ ข้อเข่า ไม่ได้ออกกำลังกาย รับประทาน piroxicam มา 4 สัปดาห์
ข้อใดคือการรักษาของผู้ป่วยรายนี้ที่เหมาะสมมากที่สุดหากจำเป็นต้องใช้ยา clopidogrel ร่วมด้วยและผลตรวจ pharmacogenomic พบเป็น CYP2C19 slow metabolizer (poor metabolizer)</t>
        </is>
      </c>
      <c r="C221" t="inlineStr">
        <is>
          <t>ผู้ป่วยชายอายุ 45 ปี มาร้านยาด้วยอาการแสบร้อนกลางอก เรอเปรี้ยว มีกลิ่นปาก เป็นมากหลังทานอาหารมื้อใหญ่และตอนกลางคืนตอนดึก รับประทานยาธาตุน้ำขาวตามร้านสะดวกซื้อในตอนที่มีอาการ แล้วอาการดีขึ้น แต่อาการยังเป็นเรื่อยๆ เลยรู้สึกรำคาญ ไม่มีไอ เสียงแหบ ฟันกร่อน น้ำหนักลด อาเจียนเลือด
ไม่มีโรคประจำตัว ปฏิเสธการแพ้ยา ไม่ได้รับประทานยาอะไร
สูง 170 ซม. อายุ 45 น้ำหนัก 70-75 kg แต่เดือนที่แล้วน้ำหนัก 80 kg เนื่องจากข้ออักเสบ ข้อเข่า ไม่ได้ออกกำลังกาย รับประทาน piroxicam มา 4 สัปดาห์
ข้อใดคือการรักษาของผู้ป่วยรายนี้ที่เหมาะสมมากที่สุดหากจำเป็นต้องใช้ยา clopidogrel ร่วมด้วยและผลตรวจ pharmacogenomic พบเป็น CYP2C19 slow metabolizer (poor metabolizer)</t>
        </is>
      </c>
      <c r="D221" t="inlineStr">
        <is>
          <t>Omeprazole</t>
        </is>
      </c>
      <c r="E221" t="inlineStr">
        <is>
          <t>Esomeprazole</t>
        </is>
      </c>
      <c r="F221" t="inlineStr">
        <is>
          <t>Rabeprazole</t>
        </is>
      </c>
      <c r="G221" t="inlineStr">
        <is>
          <t>Lansoprazole</t>
        </is>
      </c>
      <c r="H221" t="inlineStr">
        <is>
          <t>Dexlansoprazole</t>
        </is>
      </c>
      <c r="I221" t="n">
        <v>3</v>
      </c>
      <c r="J221" t="inlineStr">
        <is>
          <t>✅ คำตอบที่ถูกต้อง: ข้อ c. Rabeprazole
🎯 ทำไมข้อนี้ถึงถูก:
Rabeprazole ถูก metabolized ในร่างกายเป็นหลักผ่าน non-enzymatic reduction pathway และพึ่งพาเอนไซม์ CYP2C19 เพียงเล็กน้อย จึงมีผลยับยั้ง CYP2C19 ต่ำที่สุดในกลุ่ม PPI และไม่มีผลรบกวนการเปลี่ยนรูปของ clopidogrel (prodrug) ไปเป็น active metabolite ผ่าน CYP2C19 ทำให้เป็น PPI ที่ปลอดภัยและแนะนำมากที่สุดเมื่อต้องใช้ร่วมกับ clopidogrel โดยเฉพาะในผู้ป่วยที่มีภาวะ CYP2C19 poor metabolizer
🔍 ข้ออื่นผิดเพราะอะไร:
• ข้อ a.: Omeprazole เป็น potent inhibitor ของเอนไซม์ CYP2C19 ชัดเจนที่สุด ทำให้ลด bioactivation ของ clopidogrel ลงอย่างมาก ส่งผลเพิ่มความเสี่ยงต่อการเกิด recurrent stent thrombosis และ cardiovascular events จึงมีข้อห้ามใช้ร่วมกัน
• ข้อ b.: Esomeprazole เป็น S-enantiomer ของ omeprazole ซึ่งยังคงมีฤทธิ์ยับยั้ง CYP2C19 สูงเช่นเดียวกัน และมีคำเตือนหลีกเลี่ยงการใช้ร่วมกับ clopidogrel
• ข้อ d.: Lansoprazole มีผลยับยั้ง CYP2C19 ในระดับปานกลาง ซึ่งยังคงมีปฏิกิริยากับ clopidogrel มากกว่า rabeprazole
• ข้อ e.: Dexlansoprazole ถูก metabolized ผ่านทาง CYP2C19 และ CYP3A4 จึงยังคงมีโอกาสเกิด drug interaction กับ clopidogrel มากกว่า rabeprazole
---</t>
        </is>
      </c>
      <c r="L221" t="inlineStr">
        <is>
          <t>Gastrointestinal</t>
        </is>
      </c>
      <c r="M221" t="inlineStr">
        <is>
          <t>Gastroesophageal reflux disease (GERD)</t>
        </is>
      </c>
      <c r="N221" t="inlineStr">
        <is>
          <t>Clinic</t>
        </is>
      </c>
      <c r="O221" t="inlineStr">
        <is>
          <t>2567</t>
        </is>
      </c>
      <c r="P221" t="inlineStr">
        <is>
          <t>ข้อสอบจำลอง</t>
        </is>
      </c>
      <c r="Q221" t="inlineStr">
        <is>
          <t>Mock RxCU83 ชุดที่ 2</t>
        </is>
      </c>
    </row>
    <row r="222">
      <c r="A222" s="176" t="n">
        <v>220</v>
      </c>
      <c r="B222" t="inlineStr">
        <is>
          <t>102. กลไกการเกิด negative feedback inhibition ของร่างกายในการยับยั้งการหลั่งกรดในกระเพาะอาหารที่มากเกินไป คือกลไกใด</t>
        </is>
      </c>
      <c r="C222" t="inlineStr">
        <is>
          <t>กลไกการเกิด negative feedback inhibition ของร่างกายในการยับยั้งการหลั่งกรดในกระเพาะอาหารที่มากเกินไป คือกลไกใด</t>
        </is>
      </c>
      <c r="D222" t="inlineStr">
        <is>
          <t>กรดกระตุ้น G cell ให้หลั่ง ACh</t>
        </is>
      </c>
      <c r="E222" t="inlineStr">
        <is>
          <t>กรดยับยั้งการหลั่ง somatostatin จาก D cell</t>
        </is>
      </c>
      <c r="F222" t="inlineStr">
        <is>
          <t>กรดกระตุ้นการหลั่ง somatostatin จาก D cell</t>
        </is>
      </c>
      <c r="G222" t="inlineStr">
        <is>
          <t>กรดกระตุ้นการหลั่ง histamine จาก ECL cell</t>
        </is>
      </c>
      <c r="H222" t="inlineStr">
        <is>
          <t>กรดยับยั้งการหลั่ง somatostatin จาก ECL cell</t>
        </is>
      </c>
      <c r="I222" t="n">
        <v>3</v>
      </c>
      <c r="J222" t="inlineStr">
        <is>
          <t>✅ คำตอบที่ถูกต้อง: ข้อ c. กรดกระตุ้นการหลั่ง somatostatin จาก D cell
🎯 ทำไมข้อนี้ถึงถูก:
เมื่อ pH ในกระเพาะอาหารลดลงต่ำกว่า 3 (สภาวะกรดสูง) กรดไฮโดรคลอริกจะไปกระตุ้น D cells ในกระเพาะอาหารให้หลั่ง somatostatin ซึ่ง somatostatin จะออกฤทธิ์แบบ paracrine จับกับ sst2 receptor บน G cells เพื่อยับยั้งการหลั่ง gastrin และจับกับ parietal cells/ECL cells เพื่อยับยั้งการหลั่งกรดโดยตรง นับเป็นกลไก negative feedback สำคัญในการป้องกันไม่ให้กระเพาะหลั่งกรดมากเกินไป
🔍 ข้ออื่นผิดเพราะอะไร:
• ข้อ a.: กรดที่สูงขึ้นจะยับยั้ง G cells ไม่ใช่กระตุ้น และ ACh หลั่งจาก enteric cholinergic neurons (vagus nerve) ไม่ได้หลั่งจาก G cells
• ข้อ b.: กรดไม่ได้ยับยั้ง somatostatin แต่เป็นตัวกระตุ้นหลักให้ D cells หลั่ง somatostatin ออกมาควบคุมกรด
• ข้อ d.: การกระตุ้น ECL cell ให้หลั่ง histamine เป็นกลไกที่เพิ่มการหลั่งกรด (กระตุ้นโดย gastrin และ ACh) ไม่ใช่ negative feedback เพื่อยับยั้งกรด
• ข้อ e.: ECL cells มีหน้าที่หลักในการหลั่ง histamine ไม่ได้หลั่ง somatostatin (somatostatin หลั่งจาก D cells)
---</t>
        </is>
      </c>
      <c r="L222" t="inlineStr">
        <is>
          <t>Gastrointestinal</t>
        </is>
      </c>
      <c r="M222" t="inlineStr">
        <is>
          <t>Peptic ulcer disease (PUD)</t>
        </is>
      </c>
      <c r="N222" t="inlineStr">
        <is>
          <t>Clinic</t>
        </is>
      </c>
      <c r="O222" t="inlineStr">
        <is>
          <t>2567</t>
        </is>
      </c>
      <c r="P222" t="inlineStr">
        <is>
          <t>ข้อสอบจำลอง</t>
        </is>
      </c>
      <c r="Q222" t="inlineStr">
        <is>
          <t>Mock RxCU83 ชุดที่ 2</t>
        </is>
      </c>
    </row>
    <row r="223">
      <c r="A223" s="176" t="n">
        <v>221</v>
      </c>
      <c r="B223" t="inlineStr">
        <is>
          <t>103. [RECONSTRUCTED: ปรับแต่งและเติมเต็มบริบทโจทย์เพื่อความสมบูรณ์] ยาในกลุ่ม Proton Pump Inhibitors (PPIs) มีประสิทธิภาพทางคลินิกในการรักษา GERD และ Peptic Ulcer เหนือกว่ายากลุ่ม H2-receptor antagonists (H2RAs) เนื่องจากคุณสมบัติในข้อใด</t>
        </is>
      </c>
      <c r="C223" t="inlineStr">
        <is>
          <t>[RECONSTRUCTED: ปรับแต่งและเติมเต็มบริบทโจทย์เพื่อความสมบูรณ์] ยาในกลุ่ม Proton Pump Inhibitors (PPIs) มีประสิทธิภาพทางคลินิกในการรักษา GERD และ Peptic Ulcer เหนือกว่ายากลุ่ม H2-receptor antagonists (H2RAs) เนื่องจากคุณสมบัติในข้อใด</t>
        </is>
      </c>
      <c r="D223" t="inlineStr">
        <is>
          <t>ยับยั้ง final common pathway ของการหลั่งกรดและมี mucosal healing rate ที่สูงกว่า</t>
        </is>
      </c>
      <c r="E223" t="inlineStr">
        <is>
          <t>ออกฤทธิ์ได้รวดเร็วกว่า H2RA ในการบรรเทาอาการแสบร้อนกลางอกเฉียบพลันหลังรับประทานยาทันที</t>
        </is>
      </c>
      <c r="F223" t="inlineStr">
        <is>
          <t>เกิดภาวะ tachyphylaxis หรือ tolerance ได้ช้ากว่า H2RA เพียงเล็กน้อย</t>
        </is>
      </c>
      <c r="G223" t="inlineStr">
        <is>
          <t>มี bioavailability สูงกว่าและไม่ถูกทำลายด้วยกรดในกระเพาะอาหารแม้ไม่มี enteric coating</t>
        </is>
      </c>
      <c r="H223" t="inlineStr">
        <is>
          <t>สามารถรับประทานพร้อมอาหารมื้อหนักได้โดยไม่ส่งผลกระทบต่อการดูดซึมยา</t>
        </is>
      </c>
      <c r="I223" t="n">
        <v>1</v>
      </c>
      <c r="J223" t="inlineStr">
        <is>
          <t>✅ คำตอบที่ถูกต้อง: ข้อ a. ยับยั้ง final common pathway ของการหลั่งกรดและมี mucosal healing rate ที่สูงกว่า
🎯 ทำไมข้อนี้ถึงถูก:
PPIs ออกฤทธิ์ยับยั้งเอนไซม์ H+/K+ ATPase ซึ่งเป็น final common pathway ของการหลั่งกรดจาก parietal cells ทำให้สามารถยับยั้งกรดได้ทั้งที่ถูกกระตุ้นโดย gastrin, histamine และ acetylcholine จึงมี mucosal healing rate และ symptom control ใน GERD และ peptic ulcer สูงกว่า H2RA อย่างมีนัยสำคัญ และไม่พบปัญหา tachyphylaxis (tolerance) เหมือน H2RA
🔍 ข้ออื่นผิดเพราะอะไร:
• ข้อ b.: H2RA ออกฤทธิ์บรรเทาอาการเฉียบพลันได้เร็วกว่า PPI (PPI ต้องใช้เวลา 2-3 วันเพื่อให้ยากระจายตัวจับ proton pump ได้เต็มที่และมี pharmacodynamic steady state)
• ข้อ c.: H2RA มักเกิด tolerance/tachyphylaxis ภายใน 1-2 สัปดาห์ของการใช้อย่างต่อเนื่อง ส่วน PPI ไม่พบปัญหา tachyphylaxis ในทางคลินิก
• ข้อ d.: PPI เป็นยาที่ไม่คงตัวในกรด (acid-labile) จึงจำเป็นต้องผลิตในรูปแบบ enteric-coated granules/tablets เสมอเพื่อป้องกันการสลายตัวในกระเพาะอาหาร
• ข้อ e.: PPI ควรรับประทานก่อนอาหารประมาณ 30-60 นาที เพื่อให้ยาถูกดูดซึมเข้ากระแสเลือดไปถึง parietal cells ในช่วงที่ proton pumps ถูกกระตุ้นจากการรับประทานอาหาร
---</t>
        </is>
      </c>
      <c r="L223" t="inlineStr">
        <is>
          <t>Gastrointestinal</t>
        </is>
      </c>
      <c r="M223" t="inlineStr">
        <is>
          <t>Gastroesophageal reflux disease (GERD)</t>
        </is>
      </c>
      <c r="N223" t="inlineStr">
        <is>
          <t>Clinic</t>
        </is>
      </c>
      <c r="O223" t="inlineStr">
        <is>
          <t>2567</t>
        </is>
      </c>
      <c r="P223" t="inlineStr">
        <is>
          <t>ข้อสอบจำลอง</t>
        </is>
      </c>
      <c r="Q223" t="inlineStr">
        <is>
          <t>Mock RxCU83 ชุดที่ 2</t>
        </is>
      </c>
    </row>
    <row r="224">
      <c r="A224" s="176" t="n">
        <v>222</v>
      </c>
      <c r="B224" t="inlineStr">
        <is>
          <t>107. ผู้ป่วยรับประทานยากลุ่ม Proton Pump Inhibitors (PPIs) ติดต่อกันเป็นระยะเวลานานมากกว่า 6 เดือน ควรให้คำแนะนำด้านโภชนาการหรือเฝ้าระวังภาวะขาดสารอาหารในข้อใดมากที่สุด</t>
        </is>
      </c>
      <c r="C224" t="inlineStr">
        <is>
          <t>ผู้ป่วยรับประทานยากลุ่ม Proton Pump Inhibitors (PPIs) ติดต่อกันเป็นระยะเวลานานมากกว่า 6 เดือน ควรให้คำแนะนำด้านโภชนาการหรือเฝ้าระวังภาวะขาดสารอาหารในข้อใดมากที่สุด</t>
        </is>
      </c>
      <c r="D224" t="inlineStr">
        <is>
          <t>รับประทานอาหารที่มีวิตามิน B12 เพิ่มขึ้น หรือตรวจติดตามระดับวิตามิน B12 ในเลือด</t>
        </is>
      </c>
      <c r="E224" t="inlineStr">
        <is>
          <t>รับประทานพืชที่มีกากใยสูงปริมาณมากๆ เพื่อช่วยลดการดูดซึมยา PPI</t>
        </is>
      </c>
      <c r="F224" t="inlineStr">
        <is>
          <t>ดื่มน้ำส้มสายชูหรือน้ำผลไม้รสเปรี้ยวจัดพร้อมมื้ออาหารเพื่อกระตุ้นกรด</t>
        </is>
      </c>
      <c r="G224" t="inlineStr">
        <is>
          <t>งดรับประทานอาหารประเภทโปรตีนและเนื้อสัตว์ทั้งหมด</t>
        </is>
      </c>
      <c r="H224" t="inlineStr">
        <is>
          <t>ดื่มกาแฟเข้มข้นหลังอาหารทันทีเพื่อช่วยเร่งการย่อย</t>
        </is>
      </c>
      <c r="I224" t="n">
        <v>1</v>
      </c>
      <c r="J224" t="inlineStr">
        <is>
          <t>✅ คำตอบที่ถูกต้อง: ข้อ a. รับประทานอาหารที่มีวิตามิน B12 เพิ่มขึ้น หรือตรวจติดตามระดับวิตามิน B12 ในเลือด
🎯 ทำไมข้อนี้ถึงถูก:
การใช้ PPI ติดต่อกันเป็นเวลานานทำให้ภาวะกรดในกระเพาะอาหารถูกยับยั้งอย่างต่อเนื่อง (hypochlorhydria/achlorhydria) ส่งผลให้ไม่สามารถปลดปล่อย Vitamin B12 ออกจากโปรตีนในอาหารได้ และลดการดูดซึมแคลเซียม แมกนีเซียม และธาตุเหล็ก จึงแนะนำให้ผู้ป่วยรับประทานอาหารที่มีวิตามิน B12 สูง เสริมอาหาร หรือติดตามระดับวิตามิน B12 และแร่ธาตุเพื่อป้องกันภาวะโลหิตจางและโรคเส้นประสาท
🔍 ข้ออื่นผิดเพราะอะไร:
• ข้อ b.: การกินกากใยอาหารสูงไม่ได้เกี่ยวข้องโดยตรงกับการแก้ปัญหาอาการไม่พึงประสงค์ระยะยาวของ PPI
• ข้อ c.: การดื่มน้ำผลไม้รสเปรี้ยวจัดหรือน้ำส้มสายชูจะไปกระตุ้นและระคายเคืองเยื่อบุกระเพาะอาหารและหลอดอาหาร ทำให้อาการ GERD แย่ลง
• ข้อ d.: การงดโปรตีนและเนื้อสัตว์จะยิ่งทำให้ขาดวิตามิน B12 รุนแรงขึ้น
• ข้อ e.: คาเฟอีนในกาแฟทำให้ lower esophageal sphincter คลายตัวและกระตุ้นการหลั่งกรด ทำให้อาการไหลย้อนกำเริบ
---</t>
        </is>
      </c>
      <c r="L224" t="inlineStr">
        <is>
          <t>Gastrointestinal</t>
        </is>
      </c>
      <c r="M224" t="inlineStr">
        <is>
          <t>Gastroesophageal reflux disease (GERD)</t>
        </is>
      </c>
      <c r="N224" t="inlineStr">
        <is>
          <t>Clinic</t>
        </is>
      </c>
      <c r="O224" t="inlineStr">
        <is>
          <t>2567</t>
        </is>
      </c>
      <c r="P224" t="inlineStr">
        <is>
          <t>ข้อสอบจำลอง</t>
        </is>
      </c>
      <c r="Q224" t="inlineStr">
        <is>
          <t>Mock RxCU83 ชุดที่ 2</t>
        </is>
      </c>
    </row>
    <row r="225">
      <c r="A225" s="176" t="n">
        <v>223</v>
      </c>
      <c r="B225" t="inlineStr">
        <is>
          <t>108. คำแนะนำในการปรับเปลี่ยนพฤติกรรมสำหรับผู้ป่วยโรค GERD ที่ให้รับประทานอาหารมื้อละน้อยๆ แต่บ่อยครั้ง (small, frequent meals) มีวัตถุประสงค์หลักเพื่ออะไร</t>
        </is>
      </c>
      <c r="C225" t="inlineStr">
        <is>
          <t>คำแนะนำในการปรับเปลี่ยนพฤติกรรมสำหรับผู้ป่วยโรค GERD ที่ให้รับประทานอาหารมื้อละน้อยๆ แต่บ่อยครั้ง (small, frequent meals) มีวัตถุประสงค์หลักเพื่ออะไร</t>
        </is>
      </c>
      <c r="D225" t="inlineStr">
        <is>
          <t>เพื่อเพิ่มพลังงานและโปรตีนในการซ่อมแซมเยื่อบุหลอดอาหาร</t>
        </is>
      </c>
      <c r="E225" t="inlineStr">
        <is>
          <t>เพื่อลดปริมาตรและแรงดันภายในกระเพาะอาหาร จึงช่วยลดโอกาสการไหลย้อนของกรดขึ้นสู่หลอดอาหาร</t>
        </is>
      </c>
      <c r="F225" t="inlineStr">
        <is>
          <t>เพื่อกระตุ้นให้กระเพาะอาหารหลั่งกรดไฮโดรคลอริกอย่างต่อเนื่อง</t>
        </is>
      </c>
      <c r="G225" t="inlineStr">
        <is>
          <t>เพื่อยับยั้งการหลั่ง gastrin จาก G cells อย่างถาวร</t>
        </is>
      </c>
      <c r="H225" t="inlineStr">
        <is>
          <t>เพื่อเพิ่มระยะเวลาการคงอยู่ของอาหารในกระเพาะอาหาร (gastric emptying time)</t>
        </is>
      </c>
      <c r="I225" t="n">
        <v>2</v>
      </c>
      <c r="J225" t="inlineStr">
        <is>
          <t>✅ คำตอบที่ถูกต้อง: ข้อ b. เพื่อลดปริมาตรและแรงดันภายในกระเพาะอาหาร จึงช่วยลดโอกาสการไหลย้อนของกรดขึ้นสู่หลอดอาหาร
🎯 ทำไมข้อนี้ถึงถูก:
การรับประทานอาหารมื้อใหญ่ทำให้เกิด gastric distension และเพิ่มแรงดันภายในกระเพาะอาหาร (intragastric pressure) ส่งผลให้เกิด transient lower esophageal sphincter relaxations (TLESRs) บ่อยขึ้นและดันน้ำย่อยกรดไหลย้อนขึ้นสู่หลอดอาหาร การแบ่งรับประทานมื้อละน้อยๆ จะช่วยลดการขยายตัวของกระเพาะอาหารและลดแรงดันไหลย้อนได้อย่างมีประสิทธิภาพ
🔍 ข้ออื่นผิดเพราะอะไร:
• ข้อ a.: การแบ่งอาหารมื้อเล็กไม่ได้มีวัตถุประสงค์หลักเพื่อเพิ่มพลังงาน แต่เน้นการควบคุมปริมาตรอาหาร
• ข้อ c.: การกระตุ้นการหลั่งกรดไม่ใช่ผลดีต่อผู้ป่วยโรค GERD
• ข้อ d.: อาหารมื้อเล็กไม่ได้ยับยั้ง gastrin อย่างถาวร
• ข้อ e.: การยืดเวลาอาหารค้างในกระเพาะจะยิ่งทำให้อาหารและกรดมีโอกาสไหลย้อนมากขึ้น วัตถุประสงค์ที่แท้จริงคือต้องการให้กระเพาะบีบตัวระบายอาหารได้เร็ว
---</t>
        </is>
      </c>
      <c r="L225" t="inlineStr">
        <is>
          <t>Gastrointestinal</t>
        </is>
      </c>
      <c r="M225" t="inlineStr">
        <is>
          <t>Gastroesophageal reflux disease (GERD)</t>
        </is>
      </c>
      <c r="N225" t="inlineStr">
        <is>
          <t>Clinic</t>
        </is>
      </c>
      <c r="O225" t="inlineStr">
        <is>
          <t>2567</t>
        </is>
      </c>
      <c r="P225" t="inlineStr">
        <is>
          <t>ข้อสอบจำลอง</t>
        </is>
      </c>
      <c r="Q225" t="inlineStr">
        <is>
          <t>Mock RxCU83 ชุดที่ 2</t>
        </is>
      </c>
    </row>
    <row r="226">
      <c r="A226" s="176" t="n">
        <v>224</v>
      </c>
      <c r="B226" t="inlineStr">
        <is>
          <t>110. ในแง่พยาธิสรีรวิทยา กลไกใดสอดคล้องที่สุดกับการเกิดอาการแสบร้อนกลางอกหลังรับประทานอาหารมื้อใหญ่และขณะนอนราบของผู้ป่วย GERD รายนี้</t>
        </is>
      </c>
      <c r="C226" t="inlineStr">
        <is>
          <t>ในแง่พยาธิสรีรวิทยา กลไกใดสอดคล้องที่สุดกับการเกิดอาการแสบร้อนกลางอกหลังรับประทานอาหารมื้อใหญ่และขณะนอนราบของผู้ป่วย GERD รายนี้</t>
        </is>
      </c>
      <c r="D226" t="inlineStr">
        <is>
          <t>Reduced mucosal resistance ทำให้เกิดกระบวนการขาดเลือดเฉียบพลันในเยื่อบุหลอดอาหาร</t>
        </is>
      </c>
      <c r="E226" t="inlineStr">
        <is>
          <t>Increased esophageal peristalsis ทำให้เกิด acid reflux ขึ้นสู่หลอดอาหารส่วนบนมากขึ้น</t>
        </is>
      </c>
      <c r="F226" t="inlineStr">
        <is>
          <t>การเกิด acid pocket สะสมอยู่บริเวณส่วนบนของ chime ใกล้รอยต่อ gastroesophageal junction หลังอาหาร</t>
        </is>
      </c>
      <c r="G226" t="inlineStr">
        <is>
          <t>การเพิ่มขึ้นของ Lower Esophageal Sphincter pressure จนเกิดการตีบตันของหลอดอาหาร</t>
        </is>
      </c>
      <c r="H226" t="inlineStr">
        <is>
          <t>การเกิดภาวะน้ำลายหลั่งมากผิดปกติ (hypersalivation) ในเวลากลางคืนทำให้น้ำย่อยกรดสัมผัสเยื่อบุนานขึ้น</t>
        </is>
      </c>
      <c r="I226" t="n">
        <v>3</v>
      </c>
      <c r="J226" t="inlineStr">
        <is>
          <t>✅ คำตอบที่ถูกต้อง: ข้อ c. การเกิด acid pocket สะสมอยู่บริเวณส่วนบนของ chime ใกล้รอยต่อ gastroesophageal junction หลังอาหาร
🎯 ทำไมข้อนี้ถึงถูก:
หลังรับประทานอาหารมื้อใหญ่ จะเกิดชั้นของกรดที่ไม่ถูกสะเทินโดยอาหาร เรียกว่า acid pocket สะสมลอยตัวอยู่ด้านบนสุดของกระเพาะอาหารบริเวณรอยต่อ gastroesophageal junction เมื่อผู้ป่วยนอนราบหรือเกิด transient LES relaxation กรดใน acid pocket นี้จะไหลย้อนเข้าสู่หลอดอาหารได้ง่ายที่สุด ทำให้เกิดอาการ heartburn รุนแรงหลังมื้ออาหารและเวลานอน
🔍 ข้ออื่นผิดเพราะอะไร:
• ข้อ a.: การไหลย้อนไม่ได้เกิดจาก mucosal ischemia เฉียบพลัน แต่เกิดจากกรดสัมผัสเยื่อบุนานเกินไป
• ข้อ b.: Esophageal peristalsis ทำหน้าที่เคลียร์กรดออกจากหลอดอาหาร (acid clearance) หาก peristalsis ทำงานดีจะช่วยลดอาการ ไม่ใช่เพิ่มการไหลย้อน
• ข้อ d.: ใน GERD ความดันของ Lower Esophageal Sphincter จะลดลง (decreased LES pressure) หรือเกิด transient LES relaxation ไม่ใช่เพิ่มขึ้น
• ข้อ e.: ในเวลากลางคืนการหลั่งน้ำลายจะลดลง (hyposalivation) ทำให้ขาดกลไกสะเทินกรดและขาดการกลืนน้ำลายตามธรรมชาติ กรดจึงค้างอยู่ในหลอดอาหารนานขึ้น
---</t>
        </is>
      </c>
      <c r="L226" t="inlineStr">
        <is>
          <t>Gastrointestinal</t>
        </is>
      </c>
      <c r="M226" t="inlineStr">
        <is>
          <t>Gastroesophageal reflux disease (GERD)</t>
        </is>
      </c>
      <c r="N226" t="inlineStr">
        <is>
          <t>Clinic</t>
        </is>
      </c>
      <c r="O226" t="inlineStr">
        <is>
          <t>2567</t>
        </is>
      </c>
      <c r="P226" t="inlineStr">
        <is>
          <t>ข้อสอบจำลอง</t>
        </is>
      </c>
      <c r="Q226" t="inlineStr">
        <is>
          <t>Mock RxCU83 ชุดที่ 2</t>
        </is>
      </c>
    </row>
    <row r="227">
      <c r="A227" s="176" t="n">
        <v>225</v>
      </c>
      <c r="B227" t="inlineStr">
        <is>
          <t>111. การเกิดพยาธิสภาพหลอดอาหารอักเสบ (Esophagitis) ในผู้ป่วย GERD เกิดจากกลไกในระดับเซลล์ข้อใด</t>
        </is>
      </c>
      <c r="C227" t="inlineStr">
        <is>
          <t>การเกิดพยาธิสภาพหลอดอาหารอักเสบ (Esophagitis) ในผู้ป่วย GERD เกิดจากกลไกในระดับเซลล์ข้อใด</t>
        </is>
      </c>
      <c r="D227" t="inlineStr">
        <is>
          <t>การทำลาย tight junction ของเยื่อบุหลอดอาหารโดยเชื้อแบคทีเรียประจำถิ่น</t>
        </is>
      </c>
      <c r="E227" t="inlineStr">
        <is>
          <t>Hydrogen ion แพร่กระจาย (diffuse) เข้าสู่เซลล์เยื่อบุหลอดอาหาร ทำให้เกิด intercellular acidification และ cell necrosis</t>
        </is>
      </c>
      <c r="F227" t="inlineStr">
        <is>
          <t>การสะสมของ nitrates ในเยื่อบุทางเดินอาหารเหนี่ยวนำให้เกิด oxidative damage</t>
        </is>
      </c>
      <c r="G227" t="inlineStr">
        <is>
          <t>การหดเกร็งตัวผิดปกติอย่างรุนแรงของกล้ามเนื้อเรียบชั้น longitudinal muscle</t>
        </is>
      </c>
      <c r="H227" t="inlineStr">
        <is>
          <t>การเสื่อมของเส้นประสาทรับความรู้สึก sympathetic บริเวณหลอดอาหาร</t>
        </is>
      </c>
      <c r="I227" t="n">
        <v>2</v>
      </c>
      <c r="J227" t="inlineStr">
        <is>
          <t>✅ คำตอบที่ถูกต้อง: ข้อ b. Hydrogen ion แพร่กระจาย (diffuse) เข้าสู่เซลล์เยื่อบุหลอดอาหาร ทำให้เกิด intercellular acidification และ cell necrosis
🎯 ทำไมข้อนี้ถึงถูก:
เยื่อบุผิวหลอดอาหารเป็นชนิด stratified squamous epithelium ซึ่งต้านทานกรดได้จำกัด เมื่อกรดไฮโดรคลอริกสัมผัสเยื่อบุนาน ไฮโดรเจนไอออน (H+) จะแพร่ทะลุผ่าน intercellular junction เข้าสู่เซลล์เยื่อบุ ทำให้ค่า pH ภายในเซลล์ลดลง เกิดเซลล์บวม ทำลายเอนไซม์และโครงสร้างเซลล์ จนนำไปสู่ cell necrosis, การหลุดลอกของเซลล์ และเกิดแผลอักเสบ (erosive esophagitis)
🔍 ข้ออื่นผิดเพราะอะไร:
• ข้อ a.: เชื้อแบคทีเรียไม่ใช่สาเหตุหลักของการเกิด GERD esophagitis แต่เกิดจากการทำลายโดยตรงจากกรดและเปปซิน
• ข้อ c.: ไนเตรตไม่ได้เป็นกลไกหลักในการเกิดภาวะ esophagitis
• ข้อ d.: การหดเกร็งของกล้ามเนื้อหลอดอาหารพบใน esophageal spasm ไม่ใช่กลไกที่ทำให้เยื่อบุหลอดอาหารอักเสบเป็นแผล
• ข้อ e.: ความผิดปกติของเส้นประสาทไม่ได้ทำให้เกิดเนื้อเยื่อตายหรืออักเสบโดยตรง
---</t>
        </is>
      </c>
      <c r="L227" t="inlineStr">
        <is>
          <t>Gastrointestinal</t>
        </is>
      </c>
      <c r="M227" t="inlineStr">
        <is>
          <t>Gastroesophageal reflux disease (GERD)</t>
        </is>
      </c>
      <c r="N227" t="inlineStr">
        <is>
          <t>Clinic</t>
        </is>
      </c>
      <c r="O227" t="inlineStr">
        <is>
          <t>2567</t>
        </is>
      </c>
      <c r="P227" t="inlineStr">
        <is>
          <t>ข้อสอบจำลอง</t>
        </is>
      </c>
      <c r="Q227" t="inlineStr">
        <is>
          <t>Mock RxCU83 ชุดที่ 2</t>
        </is>
      </c>
    </row>
    <row r="228">
      <c r="A228" s="176" t="n">
        <v>226</v>
      </c>
      <c r="B228" t="inlineStr">
        <is>
          <t>112. การส่องกล้องตรวจทางเดินอาหารส่วนบน (Upper GI Endoscopy) เพื่อประเมินความรุนแรงของ mucosal injury ในผู้ป่วย GERD ที่ไม่มีสัญญาณเตือนอันตราย (Alarm symptoms) ควรทำภายใต้เงื่อนไขใดจึงจะประเมินรอยโรคได้แม่นยำที่สุด</t>
        </is>
      </c>
      <c r="C228" t="inlineStr">
        <is>
          <t>การส่องกล้องตรวจทางเดินอาหารส่วนบน (Upper GI Endoscopy) เพื่อประเมินความรุนแรงของ mucosal injury ในผู้ป่วย GERD ที่ไม่มีสัญญาณเตือนอันตราย (Alarm symptoms) ควรทำภายใต้เงื่อนไขใดจึงจะประเมินรอยโรคได้แม่นยำที่สุด</t>
        </is>
      </c>
      <c r="D228" t="inlineStr">
        <is>
          <t>ควรทำทันทีเมื่อผู้ป่วยมีอาการ heartburn เฉียบพลันโดยไม่ต้องหยุดยา</t>
        </is>
      </c>
      <c r="E228" t="inlineStr">
        <is>
          <t>ควรทำหลังจากหยุดยากลุ่ม PPI อย่างน้อย 2-4 สัปดาห์ (off PPI) เพื่อให้เห็นรอยโรคแท้จริง</t>
        </is>
      </c>
      <c r="F228" t="inlineStr">
        <is>
          <t>ควรทำขณะที่ผู้ป่วยกำลังรับประทานยา PPI ในขนาดสูงสุดเพื่อดูการตอบสนอง</t>
        </is>
      </c>
      <c r="G228" t="inlineStr">
        <is>
          <t>ควรทำเฉพาะในผู้ป่วยที่มีอาการสำลักกรด (regurgitation) เท่านั้น</t>
        </is>
      </c>
      <c r="H228" t="inlineStr">
        <is>
          <t>สามารถทำเวลาใดก็ได้โดยไม่มีผลกระทบจากการใช้ยาต้านการหลั่งกรด</t>
        </is>
      </c>
      <c r="I228" t="n">
        <v>2</v>
      </c>
      <c r="J228" t="inlineStr">
        <is>
          <t>✅ คำตอบที่ถูกต้อง: ข้อ b. ควรทำหลังจากหยุดยากลุ่ม PPI อย่างน้อย 2-4 สัปดาห์ (off PPI) เพื่อให้เห็นรอยโรคแท้จริง
🎯 ทำไมข้อนี้ถึงถูก:
การใช้ยา PPI สามารถรักษาแผลเยื่อบุหลอดอาหารอักเสบให้หายได้อย่างรวดเร็ว ดังนั้น หากต้องการส่องกล้องเพื่อวินิจฉัยและประเมินระดับความรุนแรงของ mucosal injury (เช่น Los Angeles classification) ในผู้ป่วยที่สงสัย GERD โดยไม่มีสัญญาณเตือน ควรหยุดยา PPI เป็นเวลา 2-4 สัปดาห์ก่อนตรวจ เพื่อไม่ให้ยาบดบังรอยโรคที่แท้จริง
🔍 ข้ออื่นผิดเพราะอะไร:
• ข้อ a.: อาการ heartburn เฉียบพลันที่ไม่มี alarm features แนะนำให้รักษาเบื้องต้นด้วย empiric PPI therapy ไม่จำเป็นต้องส่องกล้องทันที
• ข้อ c.: การตรวจขณะรับประทาน PPI จะทำให้แผลหายไปจนมองไม่เห็นรอยโรคเดิม นำไปสู่ผลลบลวง (false negative)
• ข้อ d.: ข้อบ่งชี้ของการส่องกล้องคือผู้ที่มี alarm symptoms (กลืนลำบาก, น้ำหนักลด, อาเจียนเลือด) หรือไม่ตอบสนองต่อ empiric PPI therapy ไม่จำกัดเฉพาะผู้ที่มี regurgitation
• ข้อ e.: การใช้ยายับยั้งกรดมีผลกระทบอย่างมากต่อภาพเยื่อบุที่ตรวจพบผ่านกล้อง
---</t>
        </is>
      </c>
      <c r="L228" t="inlineStr">
        <is>
          <t>Gastrointestinal</t>
        </is>
      </c>
      <c r="M228" t="inlineStr">
        <is>
          <t>Gastroesophageal reflux disease (GERD)</t>
        </is>
      </c>
      <c r="N228" t="inlineStr">
        <is>
          <t>Clinic</t>
        </is>
      </c>
      <c r="O228" t="inlineStr">
        <is>
          <t>2567</t>
        </is>
      </c>
      <c r="P228" t="inlineStr">
        <is>
          <t>ข้อสอบจำลอง</t>
        </is>
      </c>
      <c r="Q228" t="inlineStr">
        <is>
          <t>Mock RxCU83 ชุดที่ 2</t>
        </is>
      </c>
    </row>
    <row r="229">
      <c r="A229" s="176" t="n">
        <v>227</v>
      </c>
      <c r="B229" t="inlineStr">
        <is>
          <t>ผู้ป่วยชายอายุ 25 ปี ปวดท้องจุกแน่น ปวดมากขึ้นเมื่อรับประทานอาหาร ส่องกล้องพบแผลบริเวณกระเพาะอาหาร (Gastric ulcer) ตรวจ CLO test พบเชื้อ H. pylori ให้ผลบวก ซักประวัติพบว่ารับประทานยา Diclofenac ทุกเย็น รับประทานอาหารไม่ตรงเวลา และดื่มสุรา
(ใช้ข้อมูลข้างต้นตอบคำถามข้อ 141 - 144)
ข้อใดต่อไปนี้ไม่ใช่ปัจจัยสาเหตุหลักที่ทำให้เกิดโรคแผลในกระเพาะอาหาร (Peptic ulcer disease) ในผู้ป่วยรายนี้</t>
        </is>
      </c>
      <c r="D229" t="inlineStr">
        <is>
          <t>การรับประทานยาในกลุ่ม NSAIDs (Diclofenac)</t>
        </is>
      </c>
      <c r="E229" t="inlineStr">
        <is>
          <t>การดื่มเครื่องดื่มที่มีคาเฟอีน</t>
        </is>
      </c>
      <c r="F229" t="inlineStr">
        <is>
          <t>การติดเชื้อ Helicobacter pylori</t>
        </is>
      </c>
      <c r="G229" t="inlineStr">
        <is>
          <t>การดื่มเครื่องดื่มแอลกอฮอล์</t>
        </is>
      </c>
      <c r="H229" t="inlineStr">
        <is>
          <t>การรับประทานอาหารไม่ตรงเวลา</t>
        </is>
      </c>
      <c r="I229" t="n">
        <v>2</v>
      </c>
      <c r="J229" t="inlineStr">
        <is>
          <t>- คำตอบที่ถูกต้อง: ข้อ ข. การดื่มเครื่องดื่มที่มีคาเฟอีน
- ทำไมข้อนี้ถึงถูก: ปัจจัยสาเหตุหลักที่ทำให้เกิดแผลในกระเพาะอาหารคือ H. pylori และ NSAIDs ส่วนแอลกอฮอล์และการกินอาหารไม่ตรงเวลาเป็นปัจจัยกระตุ้นร่วม โดยคาเฟอีนไม่ได้ถูกระบุไว้ในประวัติของผู้ป่วยรายนี้และไม่ใช่สาเหตุตั้งต้นหลักของการเกิดแผลเปปติก
- ข้ออื่นผิดเพราะอะไร:
  • ข้อ ก.: NSAIDs ยับยั้ง COX-1 ขัดขวางการสร้าง protective prostaglandins ในเยื่อบุกระเพาะ
  • ข้อ ค.: H. pylori สร้าง urease และสารพิษทำลายเซลล์เยื่อบุกระเพาะอาหาร
  • ข้อ ง.: แอลกอฮอล์ระคายเคืองและทำลาย mucosal barrier โดยตรง
  • ข้อ จ.: การรับประทานอาหารไม่ตรงเวลาทำให้น้ำย่อยหลั่งมาสัมผัสเยื่อบุกระเพาะโดยตรง</t>
        </is>
      </c>
      <c r="L229" t="inlineStr">
        <is>
          <t>Gastrointestinal</t>
        </is>
      </c>
      <c r="M229" t="inlineStr">
        <is>
          <t>Peptic ulcer disease</t>
        </is>
      </c>
      <c r="N229" t="inlineStr">
        <is>
          <t>Clinic</t>
        </is>
      </c>
      <c r="O229" t="inlineStr">
        <is>
          <t>รุ่น RxCU83</t>
        </is>
      </c>
      <c r="P229" t="inlineStr">
        <is>
          <t>แบบฝึกหัด</t>
        </is>
      </c>
      <c r="Q229" t="inlineStr">
        <is>
          <t>Quiz เตรียมสอบ CC1 RxCU83</t>
        </is>
      </c>
    </row>
    <row r="230">
      <c r="A230" s="176" t="n">
        <v>228</v>
      </c>
      <c r="B230" t="inlineStr">
        <is>
          <t>หากผู้ป่วยมีภาวะ Genetic polymorphism ของเอนไซม์ CYP2C19 ยาลดกรดกลุ่ม Proton Pump Inhibitors (PPIs) ในข้อใดที่ได้รับผลกระทบต่อระดับยาในเลือดมากที่สุดจนอาจต้องปรับขนาดยา</t>
        </is>
      </c>
      <c r="D230" t="inlineStr">
        <is>
          <t>Ranitidine</t>
        </is>
      </c>
      <c r="E230" t="inlineStr">
        <is>
          <t>Omeprazole</t>
        </is>
      </c>
      <c r="F230" t="inlineStr">
        <is>
          <t>Misoprostol</t>
        </is>
      </c>
      <c r="G230" t="inlineStr">
        <is>
          <t>Sucralfate</t>
        </is>
      </c>
      <c r="H230" t="inlineStr">
        <is>
          <t>Rabeprazole</t>
        </is>
      </c>
      <c r="I230" t="n">
        <v>2</v>
      </c>
      <c r="J230" t="inlineStr">
        <is>
          <t>- คำตอบที่ถูกต้อง: ข้อ ข. Omeprazole
- ทำไมข้อนี้ถึงถูก: Omeprazole (และ Esomeprazole) ถูกเมแทบอไลซ์หลักผ่านเอนไซม์ CYP2C19 (มากกว่า 80%) หากผู้ป่วยเป็น CYP2C19 poor metabolizer จะมีระดับยาสูงขึ้น หรือหากเป็น ultrarapid metabolizer จะทำให้ระดับยาลดต่ำจนล้มเหลวในการรักษา
- ข้ออื่นผิดเพราะอะไร:
  • ข้อ ก.: Ranitidine เป็น H2RA ขับออกทางไตเป็นหลัก
  • ข้อ ค.: Misoprostol ถูก de-esterified ในเนื้อเยื่อทั่วไป
  • ข้อ ง.: Sucralfate ออกฤทธิ์เฉพาะที่ในกระเพาะอาหาร ไม่ดูดซึมเข้าร่างกาย
  • ข้อ จ.: Rabeprazole ถูกเมแทบอไลซ์ผ่าน non-enzymatic pathway เป็นหลัก จึงได้รับผลกระทบจาก CYP2C19 น้อยมาก</t>
        </is>
      </c>
      <c r="L230" t="inlineStr">
        <is>
          <t>Gastrointestinal</t>
        </is>
      </c>
      <c r="M230" t="inlineStr">
        <is>
          <t>Peptic ulcer disease</t>
        </is>
      </c>
      <c r="N230" t="inlineStr">
        <is>
          <t>Clinic</t>
        </is>
      </c>
      <c r="O230" t="inlineStr">
        <is>
          <t>รุ่น RxCU83</t>
        </is>
      </c>
      <c r="P230" t="inlineStr">
        <is>
          <t>แบบฝึกหัด</t>
        </is>
      </c>
      <c r="Q230" t="inlineStr">
        <is>
          <t>Quiz เตรียมสอบ CC1 RxCU83</t>
        </is>
      </c>
    </row>
    <row r="231">
      <c r="A231" s="176" t="n">
        <v>229</v>
      </c>
      <c r="B231" t="inlineStr">
        <is>
          <t>ข้อใดต่อไปนี้กล่าวไม่ถูกต้องเกี่ยวกับการใช้ยารักษาโรคแผลเปปติก (Peptic ulcer disease)</t>
        </is>
      </c>
      <c r="D231" t="inlineStr">
        <is>
          <t>Sucralfate เกิด cross-linking ในสภาวะกรดกลายเป็นเจลเหนียวเคลือบผิวแผลในกระเพาะอาหาร</t>
        </is>
      </c>
      <c r="E231" t="inlineStr">
        <is>
          <t>Famotidine ออกฤทธิ์แย่งจับกับ histamine ที่ H2-receptor บน parietal cell</t>
        </is>
      </c>
      <c r="F231" t="inlineStr">
        <is>
          <t>ยาในกลุ่ม PPIs มีประสิทธิภาพในการยับยั้งกรดและรักษาแผลเปปติกเทียบเท่ากับยากลุ่ม H2-receptor antagonists</t>
        </is>
      </c>
      <c r="G231" t="inlineStr">
        <is>
          <t>Cimetidine ในขนาดสูงอาจทำให้เกิดอาการเต้านมโตในเพศชาย (Gynecomastia) เนื่องจากมีฤทธิ์ anti-androgenic</t>
        </is>
      </c>
      <c r="H231" t="inlineStr">
        <is>
          <t>Misoprostol เป็น prostaglandin E1 analog ช่วยเพิ่มการสร้างเมือกและไบคาร์บอเนต</t>
        </is>
      </c>
      <c r="I231" t="n">
        <v>3</v>
      </c>
      <c r="J231" t="inlineStr">
        <is>
          <t>- คำตอบที่ถูกต้อง: ข้อ ค. ยาในกลุ่ม PPIs มีประสิทธิภาพในการยับยั้งกรดและรักษาแผลเปปติกเทียบเท่ากับยากลุ่ม H2-receptor antagonists
- ทำไมข้อนี้ถึงถูก: ข้อความนี้ไม่ถูกต้อง เนื่องจาก PPIs มีประสิทธิภาพในการยับยั้งการหลั่งกรด (Inhibit H+/K+ ATPase pump ขั้นตอนสุดท้าย) ที่เหนือกว่า H2-blockers อย่างมีนัยสำคัญ และมีอัตราการหายของแผลที่รวดเร็วกว่ามาก
- ข้ออื่นผิดเพราะอะไร:
  • ข้อ ก.: เป็นกลไกการออกฤทธิ์ที่ถูกต้องของ Sucralfate
  • ข้อ ข.: เป็นกลไกที่ถูกต้องของ Famotidine
  • ข้อ ง.: Cimetidine ยับยั้ง androgen receptor และยับยั้ง CYP metabolism ของ estradiol ทำให้เกิด gynecomastia
  • ข้อ จ.: เป็นคำอธิบายที่ถูกต้องของ Misoprostol</t>
        </is>
      </c>
      <c r="L231" t="inlineStr">
        <is>
          <t>Gastrointestinal</t>
        </is>
      </c>
      <c r="M231" t="inlineStr">
        <is>
          <t>Peptic ulcer disease</t>
        </is>
      </c>
      <c r="N231" t="inlineStr">
        <is>
          <t>Clinic</t>
        </is>
      </c>
      <c r="O231" t="inlineStr">
        <is>
          <t>รุ่น RxCU83</t>
        </is>
      </c>
      <c r="P231" t="inlineStr">
        <is>
          <t>แบบฝึกหัด</t>
        </is>
      </c>
      <c r="Q231" t="inlineStr">
        <is>
          <t>Quiz เตรียมสอบ CC1 RxCU83</t>
        </is>
      </c>
    </row>
    <row r="232">
      <c r="A232" s="176" t="n">
        <v>230</v>
      </c>
      <c r="B232" t="inlineStr">
        <is>
          <t>จากผลการทดสอบ CLO test พบเชื้อ H. pylori ให้ผลบวก ตามแนวทางการรักษามาตรฐาน (Guideline) ผู้ป่วยควรได้รับสูตรยาใดในการกำจัดเชื้อ H. pylori เป็นสูตรมาตรฐานอันดับแรก (First-line regimen)</t>
        </is>
      </c>
      <c r="D232" t="inlineStr">
        <is>
          <t>PPI ขนาดมาตรฐานวันละครั้งเดี่ยวๆ</t>
        </is>
      </c>
      <c r="E232" t="inlineStr">
        <is>
          <t>PPI + Amoxicillin 2 ตัวเป็นเวลา 14 วัน</t>
        </is>
      </c>
      <c r="F232" t="inlineStr">
        <is>
          <t>PPI + Clarithromycin 2 ตัวเป็นเวลา 7 วัน</t>
        </is>
      </c>
      <c r="G232" t="inlineStr">
        <is>
          <t>H2RA + Bismuth subsalicylate</t>
        </is>
      </c>
      <c r="H232" t="inlineStr">
        <is>
          <t>Clarithromycin-based triple therapy (PPI + Clarithromycin 500 mg + Amoxicillin 1,000 mg วันละ 2 ครั้ง เป็นเวลา 14 วัน) หรือ Bismuth quadruple therapy</t>
        </is>
      </c>
      <c r="I232" t="n">
        <v>5</v>
      </c>
      <c r="J232" t="inlineStr">
        <is>
          <t>- คำตอบที่ถูกต้อง: ข้อ จ. Clarithromycin-based triple therapy (PPI + Clarithromycin 500 mg + Amoxicillin 1,000 mg วันละ 2 ครั้ง เป็นเวลา 14 วัน) หรือ Bismuth quadruple therapy
- ทำไมข้อนี้ถึงถูก: การกำจัดเชื้อ H. pylori ต้องใช้ยาปฏิชีวนะร่วมกันอย่างน้อย 2 ชนิดร่วมกับยาลดกรด PPI ขนาดสูง ได้แก่ Standard Triple Therapy (PPI + Clarithromycin + Amoxicillin วันละ 2 ครั้ง นาน 14 วัน) หรือ Bismuth-based Quadruple Therapy
- ข้ออื่นผิดเพราะอะไร:
  • ข้อ ก.: ยาลดกรดเดี่ยวๆ ไม่สามารถกำจัดเชื้อแบคทีเรีย H. pylori ได้
  • ข้อ ข.: การใช้ยาปฏิชีวนะตัวเดียวทำให้เชื้อดื้อยาอย่างรวดเร็ว
  • ข้อ ค.: ระยะเวลา 7 วันมีอัตรากำจัดเชื้อต่ำ ปัจจุบันแนะนำที่ 14 วัน
  • ข้อ ง.: ประสิทธิภาพด้อยกว่าสูตรมาตรฐาน</t>
        </is>
      </c>
      <c r="L232" t="inlineStr">
        <is>
          <t>Gastrointestinal</t>
        </is>
      </c>
      <c r="M232" t="inlineStr">
        <is>
          <t>Peptic ulcer disease</t>
        </is>
      </c>
      <c r="N232" t="inlineStr">
        <is>
          <t>Clinic</t>
        </is>
      </c>
      <c r="O232" t="inlineStr">
        <is>
          <t>รุ่น RxCU83</t>
        </is>
      </c>
      <c r="P232" t="inlineStr">
        <is>
          <t>แบบฝึกหัด</t>
        </is>
      </c>
      <c r="Q232" t="inlineStr">
        <is>
          <t>Quiz เตรียมสอบ CC1 RxCU83</t>
        </is>
      </c>
    </row>
    <row r="233">
      <c r="A233" s="176" t="n">
        <v>231</v>
      </c>
      <c r="B233" t="inlineStr">
        <is>
          <t>หญิงไทยน้ำหนัก 50 กิโลกรัม มีอาการแสบร้อนกลางอก (Heartburn) ชอบรับประทานอาหารมื้อใหญ่ รับประทานยาขมิ้นชันแล้วอาการไม่ดีขึ้น เพิ่งมีอาการมาได้ 2 สัปดาห์
(ใช้ข้อมูลข้างต้นตอบคำถามข้อ 145 - 146)
ข้อใดต่อไปนี้ไม่ใช่ปัจจัยเสี่ยงต่อการเกิดโรคกรดไหลย้อน (GERD) ในผู้ป่วยรายนี้</t>
        </is>
      </c>
      <c r="D233" t="inlineStr">
        <is>
          <t>น้ำหนักตัว 50 กิโลกรัม (ดัชนีมวลกายปกติ)</t>
        </is>
      </c>
      <c r="E233" t="inlineStr">
        <is>
          <t>การรับประทานอาหารมื้อใหญ่</t>
        </is>
      </c>
      <c r="F233" t="inlineStr">
        <is>
          <t>การรับประทานอาหารรสจัดและเผ็ด</t>
        </is>
      </c>
      <c r="G233" t="inlineStr">
        <is>
          <t>การดื่มเครื่องดื่มแอลกอฮอล์</t>
        </is>
      </c>
      <c r="H233" t="inlineStr">
        <is>
          <t>การสูบบุหรี่</t>
        </is>
      </c>
      <c r="I233" t="n">
        <v>1</v>
      </c>
      <c r="J233" t="inlineStr">
        <is>
          <t>- คำตอบที่ถูกต้อง: ข้อ ก. น้ำหนักตัว 50 กิโลกรัม (ดัชนีมวลกายปกติ)
- ทำไมข้อนี้ถึงถูก: ภาวะน้ำหนักเกินและโรคอ้วน (Obesity) เป็นปัจจัยเสี่ยงที่เพิ่มแรงดันในช่องท้องทำให้กรดไหลย้อน แต่ผู้ป่วยรายนี้น้ำหนัก 50 กก. จัดอยู่ในเกณฑ์ปกติ จึงไม่ใช่ปัจจัยเสี่ยง
- ข้ออื่นผิดเพราะอะไร:
  • ข้อ ข.: อาหารมื้อใหญ่เพิ่ม gastric distension และกระตุ้น transient LES relaxation (TLESR)
  • ข้อ ค.: อาหารรสเผ็ดระคายเคืองเยื่อบุหลอดอาหารโดยตรง
  • ข้อ ง.: แอลกอฮอล์ทำให้หูรูดหลอดอาหารส่วนล่าง (LES) คลายตัว
  • ข้อ จ.: สารนิโคตินในบุหรี่ทำให้ LES tone ลดลง</t>
        </is>
      </c>
      <c r="L233" t="inlineStr">
        <is>
          <t>Gastrointestinal</t>
        </is>
      </c>
      <c r="M233" t="inlineStr">
        <is>
          <t>GERD</t>
        </is>
      </c>
      <c r="N233" t="inlineStr">
        <is>
          <t>Clinic</t>
        </is>
      </c>
      <c r="O233" t="inlineStr">
        <is>
          <t>รุ่น RxCU83</t>
        </is>
      </c>
      <c r="P233" t="inlineStr">
        <is>
          <t>แบบฝึกหัด</t>
        </is>
      </c>
      <c r="Q233" t="inlineStr">
        <is>
          <t>Quiz เตรียมสอบ CC1 RxCU83</t>
        </is>
      </c>
    </row>
    <row r="234">
      <c r="A234" s="176" t="n">
        <v>232</v>
      </c>
      <c r="B234" t="inlineStr">
        <is>
          <t>ผู้ป่วยรายนี้ควรได้รับยาในกลุ่มใดเป็นยาอันดับแรก (Initial therapy of choice) ในการรักษาอาการกรดไหลย้อนระดับปานกลางที่มีอาการต่อเนื่อง</t>
        </is>
      </c>
      <c r="D234" t="inlineStr">
        <is>
          <t>Antacid ชนิดน้ำรับประทาน prn</t>
        </is>
      </c>
      <c r="E234" t="inlineStr">
        <is>
          <t>Omeprazole 20 mg วันละ 1 ครั้ง ก่อนอาหารเช้า 30 นาที เป็นเวลา 4-8 สัปดาห์</t>
        </is>
      </c>
      <c r="F234" t="inlineStr">
        <is>
          <t>Domperidone 10 mg วันละ 3 ครั้งเดี่ยวๆ</t>
        </is>
      </c>
      <c r="G234" t="inlineStr">
        <is>
          <t>Amoxicillin 500 mg วันละ 3 ครั้ง</t>
        </is>
      </c>
      <c r="H234" t="inlineStr">
        <is>
          <t>Sucralfate suspension เดี่ยวๆ</t>
        </is>
      </c>
      <c r="I234" t="n">
        <v>2</v>
      </c>
      <c r="J234" t="inlineStr">
        <is>
          <t>- คำตอบที่ถูกต้อง: ข้อ ข. Omeprazole 20 mg วันละ 1 ครั้ง ก่อนอาหารเช้า 30 นาที เป็นเวลา 4-8 สัปดาห์
- ทำไมข้อนี้ถึงถูก: Proton Pump Inhibitors (PPIs) เช่น Omeprazole เป็น first-line medical therapy ที่มีประสิทธิภาพสูงสุดในการลดกรด บรรเทาอาการแสบร้อนกลางอก และรักษาเยื่อบุหลอดอาหารอักเสบในผู้ป่วย GERD
- ข้ออื่นผิดเพราะอะไร:
  • ข้อ ก.: Antacid บรรเทาอาการได้เร็วแต่ชั่วคราว ไม่สามารถรักษาเยื่อบุหลอดอาหารได้
  • ข้อ ค.: Prokinetic เดี่ยวๆ มีประสิทธิภาพต่ำ ไม่แนะนำเป็น monotherapy
  • ข้อ ง.: Amoxicillin เป็นยาปฏิชีวนะ ไม่มีบทบาทในการรักษา GERD
  • ข้อ จ.: Sucralfate มีประสิทธิภาพด้อยกว่า PPIs มาก</t>
        </is>
      </c>
      <c r="L234" t="inlineStr">
        <is>
          <t>Gastrointestinal</t>
        </is>
      </c>
      <c r="M234" t="inlineStr">
        <is>
          <t>GERD</t>
        </is>
      </c>
      <c r="N234" t="inlineStr">
        <is>
          <t>Clinic</t>
        </is>
      </c>
      <c r="O234" t="inlineStr">
        <is>
          <t>รุ่น RxCU83</t>
        </is>
      </c>
      <c r="P234" t="inlineStr">
        <is>
          <t>แบบฝึกหัด</t>
        </is>
      </c>
      <c r="Q234" t="inlineStr">
        <is>
          <t>Quiz เตรียมสอบ CC1 RxCU83</t>
        </is>
      </c>
    </row>
    <row r="235">
      <c r="A235" s="176" t="n">
        <v>233</v>
      </c>
      <c r="B235" t="inlineStr">
        <is>
          <t>ยาสูตรผสมบรรเทากรดไหลย้อนที่ประกอบด้วย Sodium alginate, Calcium carbonate และ Sodium bicarbonate (เช่น Gaviscon) ข้อใดอธิบายบทบาทของ Sodium alginate ได้ถูกต้อง</t>
        </is>
      </c>
      <c r="D235" t="inlineStr">
        <is>
          <t>ช่วยทำให้ตัวยาลดกรดแตกตัวและออกฤทธิ์ได้เร็วขึ้น</t>
        </is>
      </c>
      <c r="E235" t="inlineStr">
        <is>
          <t>เมื่อทำปฏิกิริยากับกรดในกระเพาะอาหารจะพองตัวเกิดเป็นชั้นเจลโฟมลอยตัว (Alginate raft) ขวางกั้นไม่ให้กรดและอาหารไหลย้อนขึ้นไปสู่หลอดอาหาร</t>
        </is>
      </c>
      <c r="F235" t="inlineStr">
        <is>
          <t>ทำหน้าที่เพิ่มค่า pH ในตำรับให้มีความคงตัว</t>
        </is>
      </c>
      <c r="G235" t="inlineStr">
        <is>
          <t>ช่วยเร่งการดูดซึมของแคลเซียมคาร์บอเนตเข้าสู่กระแสเลือด</t>
        </is>
      </c>
      <c r="H235" t="inlineStr">
        <is>
          <t>ทำหน้าที่เป็นสารเพิ่มปริมาณ (diluent) เพื่อตอกเม็ดยา</t>
        </is>
      </c>
      <c r="I235" t="n">
        <v>2</v>
      </c>
      <c r="J235" t="inlineStr">
        <is>
          <t>- คำตอบที่ถูกต้อง: ข้อ ข. เมื่อทำปฏิกิริยากับกรดในกระเพาะอาหารจะพองตัวเกิดเป็นชั้นเจลโฟมลอยตัว (Alginate raft) ขวางกั้นไม่ให้กรดและอาหารไหลย้อนขึ้นไปสู่หลอดอาหาร
- ทำไมข้อนี้ถึงถูก: Sodium alginate เมื่อสัมผัสกรดไฮโดรคลอริกจะเปลี่ยนรูปเป็น Alginic acid gel และก๊าซ CO2 ที่เกิดจาก bicarbonate จะช่วยพยุงชั้นเจลให้ลอยตัวอยู่เหนือน้ำย่อย (Raft formation) ทำหน้าที่เป็น physical barrier ป้องกัน reflux
- ข้ออื่นผิดเพราะอะไร:
  • ข้อ ก.: ไม่ใช่บทบาทหลักในการเร่งการแตกตัว
  • ข้อ ค.: ไม่ได้ทำหน้าที่ปรับ pH ในตำรับ
  • ข้อ ง.: ไม่ได้ช่วยดูดซึมแคลเซียม
  • ข้อ จ.: ไม่ใช่สารเจือจางหรือ diluent</t>
        </is>
      </c>
      <c r="L235" t="inlineStr">
        <is>
          <t>Gastrointestinal</t>
        </is>
      </c>
      <c r="M235" t="inlineStr">
        <is>
          <t>GERD</t>
        </is>
      </c>
      <c r="N235" t="inlineStr">
        <is>
          <t>Clinic</t>
        </is>
      </c>
      <c r="O235" t="inlineStr">
        <is>
          <t>รุ่น RxCU83</t>
        </is>
      </c>
      <c r="P235" t="inlineStr">
        <is>
          <t>แบบฝึกหัด</t>
        </is>
      </c>
      <c r="Q235" t="inlineStr">
        <is>
          <t>Quiz เตรียมสอบ CC1 RxCU83</t>
        </is>
      </c>
    </row>
    <row r="236">
      <c r="A236" s="176" t="n">
        <v>234</v>
      </c>
      <c r="B236" t="inlineStr">
        <is>
          <t>การบริหารยา Omeprazole enteric-coated pellets ให้แก่ผู้ป่วยทางสายให้อาหาร (Nasogastric tube) ควรใช้สารละลายชนิดใดในการแขวนลอยและชะล้างสายเพื่อให้ยาคงสภาพและไม่เกิดการอุดตันของสาย</t>
        </is>
      </c>
      <c r="D236" t="inlineStr">
        <is>
          <t>น้ำส้มหรือน้ำผลไม้ที่มีความเป็นกรดเล็กน้อย (Acidic fruit juice)</t>
        </is>
      </c>
      <c r="E236" t="inlineStr">
        <is>
          <t>น้ำเปล่าอุณหภูมิห้อง</t>
        </is>
      </c>
      <c r="F236" t="inlineStr">
        <is>
          <t>สารละลาย 0.9% Normal Saline</t>
        </is>
      </c>
      <c r="G236" t="inlineStr">
        <is>
          <t>สารละลาย Sodium bicarbonate 8.4%</t>
        </is>
      </c>
      <c r="H236" t="inlineStr">
        <is>
          <t>สารละลาย Aluminium hydroxide gel</t>
        </is>
      </c>
      <c r="I236" t="n">
        <v>1</v>
      </c>
      <c r="J236" t="inlineStr">
        <is>
          <t>- คำตอบที่ถูกต้อง: ข้อ ก. น้ำส้มหรือน้ำผลไม้ที่มีความเป็นกรดเล็กน้อย (Acidic fruit juice)
- ทำไมข้อนี้ถึงถูก: Enteric-coated pellets ของ omeprazole เคลือบด้วยสารที่ละลายในสภาวะด่าง การใช้ของเหลวที่เป็นกรดอ่อนๆ เช่น น้ำแอปเปิ้ลหรือน้ำส้ม จะช่วยรักษาสภาพฟิล์มเคลือบไม่ให้ละลายก่อนเวลา ป้องกันยาอุดตันสายและไม่ถูกกรดในกระเพาะทำลาย
- ข้ออื่นผิดเพราะอะไร:
  • ข้อ ข.: น้ำเปล่ามี pH เป็นกลาง อาจทำให้ฟิล์มเคลือบเริ่มเหนียวและเกาะติดผนังสาย NG
  • ข้อ ค.: NSS ไม่ช่วยป้องกันการละลายของ enteric coat
  • ข้อ ง.: สารละลายเบสจะละลาย enteric coat ทันที ทำให้ตัวยาแตกตัวและเกาะติดสายอุดตัน (เว้นแต่จะใช้เทคนิค Simplified Lansoprazole/Omeprazole Suspension ที่ละลายจนเป็นยาน้ำใส)
  • ข้อ จ.: ยาลดกรดชนิดแขวนลอยจะทำให้อนุภาคจับตัวกันแน่นจนสายอุดตัน</t>
        </is>
      </c>
      <c r="L236" t="inlineStr">
        <is>
          <t>Gastrointestinal</t>
        </is>
      </c>
      <c r="M236" t="inlineStr">
        <is>
          <t>Peptic ulcer disease</t>
        </is>
      </c>
      <c r="N236" t="inlineStr">
        <is>
          <t>Clinic</t>
        </is>
      </c>
      <c r="O236" t="inlineStr">
        <is>
          <t>รุ่น RxCU83</t>
        </is>
      </c>
      <c r="P236" t="inlineStr">
        <is>
          <t>แบบฝึกหัด</t>
        </is>
      </c>
      <c r="Q236" t="inlineStr">
        <is>
          <t>Quiz เตรียมสอบ CC1 RxCU83</t>
        </is>
      </c>
    </row>
    <row r="237">
      <c r="A237" s="176" t="n">
        <v>235</v>
      </c>
      <c r="B237" t="inlineStr">
        <is>
          <t>ผู้ป่วยหญิงอายุ 43 ปี มีอาการของโรคริดสีดวงทวารเฉียบพลัน (Acute hemorrhoidal attack) มีอาการปวด บวม อักเสบ ขนาดการใช้ยา Daflon 500 mg (Micronized purified flavonoid fraction: MPFF) ที่ถูกต้องคือข้อใด</t>
        </is>
      </c>
      <c r="D237" t="inlineStr">
        <is>
          <t>รับประทานครั้งละ 1 เม็ด วันละ 2 ครั้ง พร้อมอาหาร</t>
        </is>
      </c>
      <c r="E237" t="inlineStr">
        <is>
          <t>รับประทานครั้งละ 2 เม็ด วันละ 3 ครั้ง (6 เม็ด/วัน) เป็นเวลา 4 วัน จากนั้นลดลงเหลือครั้งละ 2 เม็ด วันละ 2 ครั้ง (4 เม็ด/วัน) อีก 3 วัน</t>
        </is>
      </c>
      <c r="F237" t="inlineStr">
        <is>
          <t>รับประทานครั้งละ 1 เม็ด วันละ 1 ครั้ง ก่อนนอน</t>
        </is>
      </c>
      <c r="G237" t="inlineStr">
        <is>
          <t>รับประทานครั้งละ 2 เม็ด วันละ 1 ครั้ง เป็นเวลา 1 เดือน</t>
        </is>
      </c>
      <c r="H237" t="inlineStr">
        <is>
          <t>รับประทานครั้งละ 1 เม็ด วันละ 3 ครั้ง เป็นเวลา 5 วัน</t>
        </is>
      </c>
      <c r="I237" t="n">
        <v>2</v>
      </c>
      <c r="J237" t="inlineStr">
        <is>
          <t>- คำตอบที่ถูกต้อง: ข้อ ข. รับประทานครั้งละ 2 เม็ด วันละ 3 ครั้ง (6 เม็ด/วัน) เป็นเวลา 4 วัน จากนั้นลดลงเหลือครั้งละ 2 เม็ด วันละ 2 ครั้ง (4 เม็ด/วัน) อีก 3 วัน
- ทำไมข้อนี้ถึงถูก: ขนาดยามาตรฐานของ Daflon 500 mg ในภาวะ acute hemorrhoidal attack คือ 6 เม็ดต่อวัน (2 เม็ด วันละ 3 ครั้ง) ใน 4 วันแรก ตามด้วย 4 เม็ดต่อวัน (2 เม็ด วันละ 2 ครั้ง) ใน 3 วันถัดมา เพื่อเพิ่ม venous tone และลดการรั่วซึมของหลอดเลือด
- ข้ออื่นผิดเพราะอะไร:
  • ข้อ ก.: เป็นขนาดใช้สำหรับภาวะเส้นเลือดขอดเรื้อรัง (Chronic venous insufficiency) หรือการป้องกันริดสีดวงระยะบำรุงรักษา
  • ข้อ ค. ถึง จ.: ขนาดยาต่ำเกินไปในการระงับอาการอักเสบเฉียบพลันของริดสีดวง</t>
        </is>
      </c>
      <c r="L237" t="inlineStr">
        <is>
          <t>Gastrointestinal</t>
        </is>
      </c>
      <c r="M237" t="inlineStr">
        <is>
          <t>Diarrhea &amp; Constipation</t>
        </is>
      </c>
      <c r="N237" t="inlineStr">
        <is>
          <t>Clinic</t>
        </is>
      </c>
      <c r="O237" t="inlineStr">
        <is>
          <t>รุ่น RxCU83</t>
        </is>
      </c>
      <c r="P237" t="inlineStr">
        <is>
          <t>แบบฝึกหัด</t>
        </is>
      </c>
      <c r="Q237" t="inlineStr">
        <is>
          <t>Quiz เตรียมสอบ CC1 RxCU83</t>
        </is>
      </c>
    </row>
    <row r="238">
      <c r="A238" s="176" t="n">
        <v>236</v>
      </c>
      <c r="B238" t="inlineStr">
        <is>
          <t>การใช้ยาลดกรดในข้อใดต่อไปนี้ในขนาดสูงติดต่อกันเป็นเวลานาน จะกระตุ้นให้เกิดภาวะกรดหลั่งย้อนกลับรุนแรงขึ้น (Acid rebound)</t>
        </is>
      </c>
      <c r="D238" t="inlineStr">
        <is>
          <t>Aluminium hydroxide</t>
        </is>
      </c>
      <c r="E238" t="inlineStr">
        <is>
          <t>Magnesium hydroxide</t>
        </is>
      </c>
      <c r="F238" t="inlineStr">
        <is>
          <t>Calcium carbonate</t>
        </is>
      </c>
      <c r="G238" t="inlineStr">
        <is>
          <t>Sodium bicarbonate</t>
        </is>
      </c>
      <c r="H238" t="inlineStr">
        <is>
          <t>Simethicone</t>
        </is>
      </c>
      <c r="I238" t="n">
        <v>3</v>
      </c>
      <c r="J238" t="inlineStr">
        <is>
          <t>- คำตอบที่ถูกต้อง: ข้อ ค. Calcium carbonate
- ทำไมข้อนี้ถึงถูก: แคลเซียมไอออน (Ca2+) จาก Calcium carbonate สามารถกระตุ้น gastrin release จาก G-cells และกระตุ้น parietal cells โดยตรง ทำให้เกิดภาวะ Acid rebound (การหลั่งกรดเพิ่มขึ้นอย่างมากหลังจากยาหมดฤทธิ์)
- ข้ออื่นผิดเพราะอะไร:
  • ข้อ ก.: Aluminium hydroxide ทำให้เกิดอาการท้องผูก ไม่ทำให้เกิด acid rebound
  • ข้อ ข.: Magnesium hydroxide ทำให้เกิดอาการถ่ายเหลว/ท้องเสีย
  • ข้อ ง.: Sodium bicarbonate ทำให้เกิด metabolic alkalosis และ sodium overload
  • ข้อ จ.: Simethicone เป็นสารลดแรงตึงผิวช่วยขับลม ไม่ใช่ยาลดกรด</t>
        </is>
      </c>
      <c r="L238" t="inlineStr">
        <is>
          <t>Gastrointestinal</t>
        </is>
      </c>
      <c r="M238" t="inlineStr">
        <is>
          <t>Peptic ulcer disease</t>
        </is>
      </c>
      <c r="N238" t="inlineStr">
        <is>
          <t>Clinic</t>
        </is>
      </c>
      <c r="O238" t="inlineStr">
        <is>
          <t>รุ่น RxCU83</t>
        </is>
      </c>
      <c r="P238" t="inlineStr">
        <is>
          <t>แบบฝึกหัด</t>
        </is>
      </c>
      <c r="Q238" t="inlineStr">
        <is>
          <t>Quiz เตรียมสอบ CC1 RxCU83</t>
        </is>
      </c>
    </row>
    <row r="239">
      <c r="A239" s="176" t="n">
        <v>237</v>
      </c>
      <c r="B239" t="inlineStr">
        <is>
          <t>เด็กชายไทยอายุ 10 ปี มีอาการท้องเสียถ่ายเป็นน้ำ ไม่มีไข้ ไม่มีมื่นไส้อาเจียน อุจจาระไม่มีมูกเลือด ได้รับยา Disento PF suspension (Furazolidone, Pectin, Light kaolin) และผงน้ำตาลเกลือแร่ ORS ผู้ป่วยรายนี้น่าจะมีสาเหตุของอาการท้องเสียจากอะไร และจำเป็นต้องใช้ยาต้านจุลชีพหรือไม่</t>
        </is>
      </c>
      <c r="D239" t="inlineStr">
        <is>
          <t>โรคไข้ไทฟอยด์ จำเป็นต้องได้รับยาปฏิชีวนะ</t>
        </is>
      </c>
      <c r="E239" t="inlineStr">
        <is>
          <t>โรคบิดมีตัว (Amebic dysentery) จำเป็นต้องได้รับยา Metronidazole</t>
        </is>
      </c>
      <c r="F239" t="inlineStr">
        <is>
          <t>โรคบิดไม่มีตัว (Bacillary dysentery) จำเป็นต้องได้รับยา Ciprofloxacin</t>
        </is>
      </c>
      <c r="G239" t="inlineStr">
        <is>
          <t>อหิวาตกโรค จำเป็นต้องได้รับยา Doxycycline</t>
        </is>
      </c>
      <c r="H239" t="inlineStr">
        <is>
          <t>อาหารเป็นพิษหรือกระเพาะลำไส้อักเสบจากสารพิษ/ไวรัส ไม่จำเป็นต้องใช้ยาปฏิชีวนะ</t>
        </is>
      </c>
      <c r="I239" t="n">
        <v>5</v>
      </c>
      <c r="J239" t="inlineStr">
        <is>
          <t>- คำตอบที่ถูกต้อง: ข้อ จ. อาหารเป็นพิษหรือกระเพาะลำไส้อักเสบจากสารพิษ/ไวรัส ไม่จำเป็นต้องใช้ยาปฏิชีวนะ
- ทำไมข้อนี้ถึงถูก: อาการถ่ายเหลวเป็นน้ำเฉียบพลันโดย ไม่มีไข้ และ ไม่มีมูกเลือด (Non-invasive / Watery diarrhea) มักเกิดจากไวรัสหรือ enterotoxin จากอาหารเป็นพิษ การรักษาหลักคือการชดเชยสารน้ำและเกลือแร่ (ORS) โดย ไม่จำเป็นต้องใช้ยาปฏิชีวนะ
- ข้ออื่นผิดเพราะอะไร:
  • ข้อ ก.: ไทฟอยด์จะมีไข้สูงลอย ปวดศีรษะ ซึม มักไม่ใช่อาการถ่ายน้ำเฉียบพลันไม่มีไข้
  • ข้อ ข.: บิดมีตัวจะมีอุจจาระเป็นมูกเลือด ปวดเบ่ง กลิ่นเหม็นเน่า
  • ข้อ ค.: บิดไม่มีตัวจะมีไข้สูง ปวดเกร็งท้อง อุจจาระเป็นมูกเลือด
  • ข้อ ง.: อหิวาตกโรคถ่ายเป็นน้ำซาวข้าวปริมาณมหาศาลจนช็อกเฉียบพลัน</t>
        </is>
      </c>
      <c r="L239" t="inlineStr">
        <is>
          <t>Gastrointestinal</t>
        </is>
      </c>
      <c r="M239" t="inlineStr">
        <is>
          <t>Diarrhea &amp; Constipation</t>
        </is>
      </c>
      <c r="N239" t="inlineStr">
        <is>
          <t>Clinic</t>
        </is>
      </c>
      <c r="O239" t="inlineStr">
        <is>
          <t>รุ่น RxCU83</t>
        </is>
      </c>
      <c r="P239" t="inlineStr">
        <is>
          <t>แบบฝึกหัด</t>
        </is>
      </c>
      <c r="Q239" t="inlineStr">
        <is>
          <t>Quiz เตรียมสอบ CC1 RxCU83</t>
        </is>
      </c>
    </row>
    <row r="240">
      <c r="A240" s="176" t="n">
        <v>238</v>
      </c>
      <c r="B240" t="inlineStr">
        <is>
          <t>คำแนะนำในการดูแลรักษาผู้ป่วยเด็กที่มีภาวะท้องเสียเฉียบพลันข้อใดต่อไปนี้กล่าวไม่ถูกต้อง</t>
        </is>
      </c>
      <c r="D240" t="inlineStr">
        <is>
          <t>หากไม่มีผงเกลือแร่ ORS สำเร็จรูป สามารถเตรียมสารละลายน้ำตาลเกลือแร่ทดแทนได้เองชั่วคราว</t>
        </is>
      </c>
      <c r="E240" t="inlineStr">
        <is>
          <t>เมื่อละลายผงน้ำตาลเกลือแร่ ORS ในน้ำต้มสุกที่เย็นแล้ว ควรดื่มให้หมดภายใน 24 ชั่วโมง</t>
        </is>
      </c>
      <c r="F240" t="inlineStr">
        <is>
          <t>ควรให้เด็กดื่มนมที่ชงให้เข้มข้นกว่าปกติเพื่อชดเชยสารอาหารและพลังงานที่สูญเสียไป</t>
        </is>
      </c>
      <c r="G240" t="inlineStr">
        <is>
          <t>ควรล้างมือด้วยน้ำและสบู่ให้สะอาดทุกครั้งก่อนรับประทานอาหารและหลังเข้าห้องน้ำ</t>
        </is>
      </c>
      <c r="H240" t="inlineStr">
        <is>
          <t>รับประทานอาหารที่ปรุงสุกใหม่ สะอาด และไม่มีแมลงวันตอม</t>
        </is>
      </c>
      <c r="I240" t="n">
        <v>3</v>
      </c>
      <c r="J240" t="inlineStr">
        <is>
          <t>- คำตอบที่ถูกต้อง: ข้อ ค. ควรให้เด็กดื่มนมที่ชงให้เข้มข้นกว่าปกติเพื่อชดเชยสารอาหารและพลังงานที่สูญเสียไป
- ทำไมข้อนี้ถึงถูก: การชงนมให้เข้มข้นขึ้นจะเพิ่ม osmolarity ในทางเดินอาหาร ดึงน้ำเข้าสู่ลำไส้ ทำให้เกิด Osmotic diarrhea ถ่ายเหลวมากขึ้นอย่างรุนแรง คำแนะนำที่ถูกต้องคือให้ดื่มนมความเข้มข้นปกติ หรือชงเจือจางลงเล็กน้อย หรือรับประทานอาหารเหลว เช่น ข้าวต้ม โจ๊ก
- ข้ออื่นผิดเพราะอะไร:
  • ข้อ ก.: เตรียมได้โดยใช้น้ำตาลทราย 2 ช้อนโต๊ะ + เกลือแกงครึ่งช้อนชา ในน้ำต้มสุก 1 ขวดน้ำปลา (750 mL)
  • ข้อ ข.: สารละลาย ORS เสี่ยงต่อการปนเปื้อนแบคทีเรีย จึงควรทิ้งหลังชงครบ 24 ชั่วโมง
  • ข้อ ง. และ จ.: เป็นสุขอนามัยพื้นฐานที่ถูกต้อง</t>
        </is>
      </c>
      <c r="L240" t="inlineStr">
        <is>
          <t>Gastrointestinal</t>
        </is>
      </c>
      <c r="M240" t="inlineStr">
        <is>
          <t>Diarrhea &amp; Constipation</t>
        </is>
      </c>
      <c r="N240" t="inlineStr">
        <is>
          <t>Clinic</t>
        </is>
      </c>
      <c r="O240" t="inlineStr">
        <is>
          <t>รุ่น RxCU83</t>
        </is>
      </c>
      <c r="P240" t="inlineStr">
        <is>
          <t>แบบฝึกหัด</t>
        </is>
      </c>
      <c r="Q240" t="inlineStr">
        <is>
          <t>Quiz เตรียมสอบ CC1 RxCU83</t>
        </is>
      </c>
    </row>
    <row r="241">
      <c r="A241" s="176" t="n">
        <v>239</v>
      </c>
      <c r="B241" t="inlineStr">
        <is>
          <t>การใส่สาร Kaolin และ Pectin ในตำรับยาระงับอาการท้องเสีย มีวัตถุประสงค์หลักเพื่ออะไร</t>
        </is>
      </c>
      <c r="D241" t="inlineStr">
        <is>
          <t>ดูดซับสารพิษ สารระคายเคือง และแบคทีเรียในทางเดินอาหาร (Adsorbent action)</t>
        </is>
      </c>
      <c r="E241" t="inlineStr">
        <is>
          <t>ยับยั้งการหลั่งกรดในกระเพาะอาหาร</t>
        </is>
      </c>
      <c r="F241" t="inlineStr">
        <is>
          <t>ฆ่าเชื้อแบคทีเรียก่อโรคในลำไส้โดยตรง</t>
        </is>
      </c>
      <c r="G241" t="inlineStr">
        <is>
          <t>กระตุ้นการเคลื่อนไหวของลำไส้ใหญ่</t>
        </is>
      </c>
      <c r="H241" t="inlineStr">
        <is>
          <t>ชดเชยระดับโพแทสเซียมในเลือด</t>
        </is>
      </c>
      <c r="I241" t="n">
        <v>1</v>
      </c>
      <c r="J241" t="inlineStr">
        <is>
          <t>- คำตอบที่ถูกต้อง: ข้อ ก. ดูดซับสารพิษ สารระคายเคือง และแบคทีเรียในทางเดินอาหาร (Adsorbent action)
- ทำไมข้อนี้ถึงถูก: Kaolin (hydrated aluminum silicate) และ Pectin (purified carbohydrate จากเปลือกผลไม้) ทำหน้าที่เป็น Adsorbents เข้าจับดูดซับสารพิษ (toxins), แบคทีเรีย และสารระคายเคือง ช่วยให้อุจจาระจับตัวเป็นก้อนมากขึ้น
- ข้ออื่นผิดเพราะอะไร:
  • ข้อ ข.: ไม่ได้ยับยั้งการหลั่งกรด
  • ข้อ ค.: ไม่มีฤทธิ์ฆ่าเชื้อจุลชีพโดยตรง
  • ข้อ ง.: ไม่ได้กระตุ้นการเคลื่อนไหวของลำไส้
  • ข้อ จ.: ไม่ได้ชดเชยโพแทสเซียม</t>
        </is>
      </c>
      <c r="L241" t="inlineStr">
        <is>
          <t>Gastrointestinal</t>
        </is>
      </c>
      <c r="M241" t="inlineStr">
        <is>
          <t>Diarrhea &amp; Constipation</t>
        </is>
      </c>
      <c r="N241" t="inlineStr">
        <is>
          <t>Clinic</t>
        </is>
      </c>
      <c r="O241" t="inlineStr">
        <is>
          <t>รุ่น RxCU83</t>
        </is>
      </c>
      <c r="P241" t="inlineStr">
        <is>
          <t>แบบฝึกหัด</t>
        </is>
      </c>
      <c r="Q241" t="inlineStr">
        <is>
          <t>Quiz เตรียมสอบ CC1 RxCU83</t>
        </is>
      </c>
    </row>
    <row r="242">
      <c r="A242" s="176" t="n">
        <v>240</v>
      </c>
      <c r="B242" t="inlineStr">
        <is>
          <t>เหตุผลสำคัญที่สุดในทางพิษวิทยาคลินิกที่ห้ามใช้ยาปฏิชีวนะกลุ่ม Fluoroquinolones (เช่น Norfloxacin, Ciprofloxacin) ในเด็กอายุต่ำกว่า 12-18 ปี คือข้อใด</t>
        </is>
      </c>
      <c r="D242" t="inlineStr">
        <is>
          <t>ทำให้เกิดอาการคลื่นไส้อาเจียนรุนแรง</t>
        </is>
      </c>
      <c r="E242" t="inlineStr">
        <is>
          <t>ทำให้เกิดอาการปวดศีรษะและมึนงง</t>
        </is>
      </c>
      <c r="F242" t="inlineStr">
        <is>
          <t>ทำให้เกิดความผิดปกติในการเจริญของกระดูกอ่อนข้อต่อและเอ็นฉีกขาด (Cartilage damage / Arthropathy / Tendinopathy)</t>
        </is>
      </c>
      <c r="G242" t="inlineStr">
        <is>
          <t>ทำให้เกิดภาวะตับวายเฉียบพลัน</t>
        </is>
      </c>
      <c r="H242" t="inlineStr">
        <is>
          <t>ทำให้เกิดภาวะช็อกจากการกดไขกระดูก</t>
        </is>
      </c>
      <c r="I242" t="n">
        <v>3</v>
      </c>
      <c r="J242" t="inlineStr">
        <is>
          <t>- คำตอบที่ถูกต้อง: ข้อ ค. ทำให้เกิดความผิดปกติในการเจริญของกระดูกอ่อนข้อต่อและเอ็นฉีกขาด (Cartilage damage / Arthropathy / Tendinopathy)
- ทำไมข้อนี้ถึงถูก: Fluoroquinolones มีผลทำให้เกิด arthropathy และการสึกหรอของ articular cartilage ในข้อต่อของสัตว์ทดลองที่ยังเจริญเติบโตไม่เต็มที่ และเพิ่มความเสี่ยงต่อการเกิด tendinitis และ tendon rupture ในมนุษย์ จึงห้ามใช้ในเด็กและวัยรุ่น
- ข้ออื่นผิดเพราะอะไร:
  • ข้อ ก. และ ข.: เป็นผลข้างเคียงทั่วไปที่ไม่ใช่ข้อห้ามใช้เด็ดขาด
  • ข้อ ง.: ตับอักเสบพบได้น้อยมาก
  • ข้อ จ.: ไม่ได้กดไขกระดูกจนช็อก</t>
        </is>
      </c>
      <c r="L242" t="inlineStr">
        <is>
          <t>Gastrointestinal</t>
        </is>
      </c>
      <c r="M242" t="inlineStr">
        <is>
          <t>Diarrhea &amp; Constipation</t>
        </is>
      </c>
      <c r="N242" t="inlineStr">
        <is>
          <t>Clinic</t>
        </is>
      </c>
      <c r="O242" t="inlineStr">
        <is>
          <t>รุ่น RxCU83</t>
        </is>
      </c>
      <c r="P242" t="inlineStr">
        <is>
          <t>แบบฝึกหัด</t>
        </is>
      </c>
      <c r="Q242" t="inlineStr">
        <is>
          <t>Quiz เตรียมสอบ CC1 RxCU83</t>
        </is>
      </c>
    </row>
    <row r="243">
      <c r="A243" s="176" t="n">
        <v>241</v>
      </c>
      <c r="B243" t="inlineStr">
        <is>
          <t>สมุนไพรในข้อใดที่มีฤทธิ์รักษาแผลในกระเพาะอาหารได้ดีจนได้รับการสกัดสารสำคัญและพัฒนาเป็นยาแผนปัจจุบันรักษาแผลในทางเดินอาหาร และสารสำคัญนั้นคืออะไร</t>
        </is>
      </c>
      <c r="D243" t="inlineStr">
        <is>
          <t>มังคุด - สารสำคัญคือ Plaunotol</t>
        </is>
      </c>
      <c r="E243" t="inlineStr">
        <is>
          <t>มะขามแขก - สารสำคัญคือ Sennoside</t>
        </is>
      </c>
      <c r="F243" t="inlineStr">
        <is>
          <t>เปล้าน้อย - สารสำคัญคือ Curcuminoids</t>
        </is>
      </c>
      <c r="G243" t="inlineStr">
        <is>
          <t>ขมิ้นชัน - สารสำคัญคือ Curcuminoids</t>
        </is>
      </c>
      <c r="H243" t="inlineStr">
        <is>
          <t>เปล้าน้อย - สารสำคัญคือ Plaunotol</t>
        </is>
      </c>
      <c r="I243" t="n">
        <v>5</v>
      </c>
      <c r="J243" t="inlineStr">
        <is>
          <t>- คำตอบที่ถูกต้อง: ข้อ จ. เปล้าน้อย - สารสำคัญคือ Plaunotol
- ทำไมข้อนี้ถึงถูก: ต้นเปล้าน้อย (Croton sublyratus Kurz) มีสารสำคัญกลุ่ม diterpene alcohol คือ Plaunotol ซึ่งมีฤทธิ์กระตุ้นการสร้าง prostaglandins ในกระเพาะอาหาร สมานแผล และยับยั้ง H. pylori ได้รับการพัฒนาเป็นยาแผนปัจจุบันคือยา Kelnac (Plaunotol)
- ข้ออื่นผิดเพราะอะไร:
  • ข้อ ก.: มังคุดมีสารสำคัญคือ Mangostin
  • ข้อ ข.: มะขามแขกมี Sennosides มีฤทธิ์เป็นยาระบายกระตุ้นลำไส้
  • ข้อ ค.: Curcuminoids เป็นสารสำคัญของขมิ้นชัน ไม่ใช่เปล้าน้อย
  • ข้อ ง.: ขมิ้นชันมี Curcuminoids ช่วยขับลมและต้านการอักเสบ แต่ไม่ได้พัฒนาเป็น Plaunotol</t>
        </is>
      </c>
      <c r="L243" t="inlineStr">
        <is>
          <t>Gastrointestinal</t>
        </is>
      </c>
      <c r="M243" t="inlineStr">
        <is>
          <t>Peptic ulcer disease</t>
        </is>
      </c>
      <c r="N243" t="inlineStr">
        <is>
          <t>Clinic</t>
        </is>
      </c>
      <c r="O243" t="inlineStr">
        <is>
          <t>รุ่น RxCU83</t>
        </is>
      </c>
      <c r="P243" t="inlineStr">
        <is>
          <t>แบบฝึกหัด</t>
        </is>
      </c>
      <c r="Q243" t="inlineStr">
        <is>
          <t>Quiz เตรียมสอบ CC1 RxCU83</t>
        </is>
      </c>
    </row>
    <row r="244">
      <c r="A244" s="176" t="n">
        <v>242</v>
      </c>
      <c r="B244" t="inlineStr">
        <is>
          <t>Omeprazole ลดการดูดซึมของยาในข้อใดต่อไปนี้จากการเพิ่มค่า pH ในทางเดินอาหาร (Gastric acid suppression)</t>
        </is>
      </c>
      <c r="D244" t="inlineStr">
        <is>
          <t>Erythromycin</t>
        </is>
      </c>
      <c r="E244" t="inlineStr">
        <is>
          <t>Ketoconazole</t>
        </is>
      </c>
      <c r="F244" t="inlineStr">
        <is>
          <t>Diazepam</t>
        </is>
      </c>
      <c r="G244" t="inlineStr">
        <is>
          <t>Warfarin</t>
        </is>
      </c>
      <c r="H244" t="inlineStr">
        <is>
          <t>Escitalopram</t>
        </is>
      </c>
      <c r="I244" t="n">
        <v>2</v>
      </c>
      <c r="J244" t="inlineStr">
        <is>
          <t>✅ คำตอบที่ถูกต้อง: ข้อ ข. Ketoconazole
🎯 ทำไมข้อนี้ถึงถูก:
Ketoconazole และ Itraconazole ชนิดเม็ด ต้องอาศัยสภาวะความเป็นกรดในกระเพาะอาหารในการแตกตัวและละลายตัว เมื่อได้รับยาในกลุ่ม PPI เช่น Omeprazole ซึ่งยับยั้งการหลั่งกรดอย่างแรง จะทำให้ pH ในกระเพาะอาหารเพิ่มขึ้น ส่งผลให้การละลายและการดูดซึมของ Ketoconazole ลดลงอย่างมีนัยสำคัญ
🔍 ข้ออื่นผิดเพราะอะไร:
• ข้อ ก. ผิด เพราะ Erythromycin ถูกทำลายด้วยกรด การลดกรดอาจช่วยเพิ่มความคงตัว
• ข้อ ค. ผิด เพราะ Diazepam ดูดซึมได้ดีและไม่ขึ้นกับ pH ในกระเพาะอาหารอย่างมีนัยสำคัญ
• ข้อ ง. ผิด เพราะ Warfarin ดูดซึมได้สมบูรณ์และไม่มีปัญหาการละลายจาก pH
• ข้อ จ. ผิด เพราะ Escitalopram มีการละลายและการดูดซึมที่ดีไม่ได้รับผลกระทบจากกรด</t>
        </is>
      </c>
      <c r="K244" t="inlineStr">
        <is>
          <t>Clinic</t>
        </is>
      </c>
      <c r="L244" t="inlineStr">
        <is>
          <t>Gastrointestinal</t>
        </is>
      </c>
      <c r="M244" t="inlineStr">
        <is>
          <t>Peptic Ulcer Disease &amp; GERD</t>
        </is>
      </c>
      <c r="N244" t="inlineStr">
        <is>
          <t>Clinic</t>
        </is>
      </c>
      <c r="O244" t="inlineStr">
        <is>
          <t>รุ่น RxCU83</t>
        </is>
      </c>
      <c r="P244" t="inlineStr">
        <is>
          <t>แบบฝึกหัด</t>
        </is>
      </c>
      <c r="Q244" t="inlineStr">
        <is>
          <t>Quiz เตรียมสอบ CC1 RxCU83</t>
        </is>
      </c>
    </row>
    <row r="245">
      <c r="A245" s="176" t="n">
        <v>243</v>
      </c>
      <c r="B245" t="inlineStr">
        <is>
          <t>ชายอายุ 69 ปี น้ำหนัก 90 กก. ส่วนสูง 170 ซม. เข้าโรงพยาบาลด้วยอาการปวดแสบร้อนยอดอกและปวดท้องส่วนบน มีอาการมากหลังมื้ออาหารและตอนกลางคืน เป็นมา 5 วัน มีประวัติรับประทานยา Naproxen แก้ปวดข้อเป็นประจำ และรับประทาน Aspirin (81 mg/day) เพื่อป้องกันโรคหลอดเลือดสมอง ดื่มสุราและสูบบุหรี่ ผลการส่องกล้องทางเดินอาหาร (Endoscopy) พบแผลขนาดใหญ่ในกระเพาะอาหารและมีเลือดออก ผลตรวจ Urea Breath Test ให้ผลบวก
จากแนวทางเวชปฏิบัติการดูแลรักษาผู้ป่วย Dyspepsia และ Peptic Ulcer Disease ของประเทศไทย ปัจจัยในข้อใด ไม่จัดเป็น ปัจจัยเสี่ยงหลักโดยตรงในการเกิดโรคแผลเปปติกในผู้ป่วยรายนี้</t>
        </is>
      </c>
      <c r="C245" t="inlineStr">
        <is>
          <t>การใช้ยา Naproxen เป็นเวลานาน</t>
        </is>
      </c>
      <c r="D245" t="inlineStr">
        <is>
          <t>อายุของผู้ป่วยที่มากกว่า 65 ปี</t>
        </is>
      </c>
      <c r="E245" t="inlineStr">
        <is>
          <t>ภาวะโรคอ้วน (Obesity)</t>
        </is>
      </c>
      <c r="F245" t="inlineStr">
        <is>
          <t>การใช้ยา Aspirin ขนาดต่ำร่วมด้วย</t>
        </is>
      </c>
      <c r="G245" t="inlineStr">
        <is>
          <t>การติดเชื้อแบคทีเรีย Helicobacter pylori</t>
        </is>
      </c>
      <c r="H245" t="n">
        <v>3</v>
      </c>
      <c r="I245" t="inlineStr">
        <is>
          <t>✅ คำตอบที่ถูกต้อง: ข้อ ค. ภาวะโรคอ้วน (Obesity)
🎯 ทำไมข้อนี้ถึงถูก: ตามแนวทางเวชปฏิบัติการรักษาโรค Peptic Ulcer Disease ปัจจัยเสี่ยงหลักโดยตรงได้แก่ การใช้ยา NSAIDs, การใช้ยา Aspirin/Antithrombotic, การติดเชื้อ H. pylori, อายุที่มากกว่า 65 ปี และประวัติเคยมีแผลหรือเลือดออกในทางเดินอาหาร ส่วนภาวะโรคอ้วน (Obesity) เป็นปัจจัยเสี่ยงของโรคกรดไหลย้อน (GERD) แต่ไม่ใช่ปัจจัยเสี่ยงหลักโดยตรงของการเกิด Peptic Ulcer Disease
🔍 ข้ออื่นผิดเพราะอะไร:
• ข้อ ก.: การใช้ Non-selective NSAIDs อย่าง Naproxen ยับยั้ง COX-1 ทำให้การสร้าง Protective prostaglandins ที่เยื่อบุลดลง เป็นสาเหตุสำคัญของ PUD
• ข้อ ข.: ผู้สูงอายุ (&gt; 65 ปี) กลไกการปกป้องเยื่อบุกระเพาะอาหารลดลง ถือเป็น Major risk factor ของ NSAID-induced GI toxicity
• ข้อ ง.: Aspirin แม้ในขนาดต่ำ (81 mg) ก็ทำให้เยื่อบุกระเพาะระคายเคืองและยับยั้งเกล็ดเลือด เพิ่มความเสี่ยงเกิดแผลและเลือดออกอย่างมีนัยสำคัญ
• ข้อ จ.: H. pylori ทำให้เกิดการอักเสบเรื้อรัง ทำลายเมือกปกป้องเยื่อบุ เป็นสาเหตุหลักอันดับหนึ่งของแผลเปปติก</t>
        </is>
      </c>
      <c r="K245" t="inlineStr">
        <is>
          <t>Intermediate</t>
        </is>
      </c>
      <c r="L245" t="inlineStr">
        <is>
          <t>Gastrointestinal</t>
        </is>
      </c>
      <c r="M245" t="inlineStr">
        <is>
          <t>Etiology &amp; Risk Factors of PUD</t>
        </is>
      </c>
      <c r="N245" t="inlineStr">
        <is>
          <t>Clinic</t>
        </is>
      </c>
      <c r="O245" t="inlineStr">
        <is>
          <t>[RECONSTRUCTED: ปรับแต่งและเติมเต็มบริบทโจทย์/ตัวเลือกเพื่อความสมบูรณ์] ข้อสอบจริง PLE-CC1 ปี 2567 ข้อ 8</t>
        </is>
      </c>
      <c r="P245" t="inlineStr">
        <is>
          <t>ข้อสอบจริง</t>
        </is>
      </c>
      <c r="Q245" t="inlineStr">
        <is>
          <t>2567</t>
        </is>
      </c>
      <c r="R245" t="inlineStr">
        <is>
          <t>CASE_2567_PUD_01</t>
        </is>
      </c>
    </row>
    <row r="246">
      <c r="A246" s="176" t="n">
        <v>244</v>
      </c>
      <c r="B246" t="inlineStr">
        <is>
          <t>ชายอายุ 69 ปี น้ำหนัก 90 กก. ส่วนสูง 170 ซม. เข้าโรงพยาบาลด้วยอาการปวดแสบร้อนยอดอกและปวดท้องส่วนบน มีอาการมากหลังมื้ออาหารและตอนกลางคืน เป็นมา 5 วัน มีประวัติรับประทานยา Naproxen แก้ปวดข้อเป็นประจำ และรับประทาน Aspirin (81 mg/day) เพื่อป้องกันโรคหลอดเลือดสมอง ดื่มสุราและสูบบุหรี่ ผลการส่องกล้องทางเดินอาหาร (Endoscopy) พบแผลขนาดใหญ่ในกระเพาะอาหารและมีเลือดออก ผลตรวจ Urea Breath Test ให้ผลบวก
สูตรยาปฏิชีวนะลำดับแรก (First-line Regimen) ที่เหมาะสมที่สุดในการกำจัดเชื้อ Helicobacter pylori ในประเทศไทยตามแนวทางเวชปฏิบัติปัจจุบัน (พิจารณาจากอัตราการดื้อยา Clarithromycin สูงในไทย) คือข้อใด</t>
        </is>
      </c>
      <c r="C246" t="inlineStr">
        <is>
          <t>Bismuth Quadruple Therapy: PPI standard dose BID + Bismuth subsalicylate + Metronidazole + Tetracycline นาน 14 วัน</t>
        </is>
      </c>
      <c r="D246" t="inlineStr">
        <is>
          <t>Levofloxacin Triple Therapy: PPI standard dose BID + Levofloxacin + Amoxicillin นาน 10 วัน</t>
        </is>
      </c>
      <c r="E246" t="inlineStr">
        <is>
          <t>Clarithromycin Triple Therapy: PPI standard dose BID + Clarithromycin + Amoxicillin นาน 14 วัน</t>
        </is>
      </c>
      <c r="F246" t="inlineStr">
        <is>
          <t>Concomitant Non-bismuth Quadruple Therapy: PPI + Amoxicillin + Metronidazole นาน 7 วัน</t>
        </is>
      </c>
      <c r="G246" t="inlineStr">
        <is>
          <t>Dual Therapy: PPI high dose + Amoxicillin นาน 5 วัน</t>
        </is>
      </c>
      <c r="H246" t="n">
        <v>1</v>
      </c>
      <c r="I246" t="inlineStr">
        <is>
          <t>✅ คำตอบที่ถูกต้อง: ข้อ ก. Bismuth Quadruple Therapy: PPI standard dose BID + Bismuth subsalicylate + Metronidazole + Tetracycline นาน 14 วัน
🎯 ทำไมข้อนี้ถึงถูก: ในประเทศไทยมีอัตราการดื้อยา Clarithromycin สูงเกินกว่าร้อยละ 15-20 ทำให้ Clarithromycin-based triple therapy มีอัตราการกำจัดเชื้อลดลงอย่างมาก แนวทางเวชปฏิบัติของไทยจึงแนะนำสูตร Bismuth-based Quadruple Therapy (PPI + Bismuth + Metronidazole + Tetracycline) รับประทานต่อเนื่อง 14 วัน เป็น First-line therapy เนื่องจากมีอัตราความสำเร็จในการกำจัดเชื้อสูงกว่าร้อยละ 90
🔍 ข้ออื่นผิดเพราะอะไร:
• ข้อ ข.: Levofloxacin-based therapy สำรองไว้ใช้เป็น Rescue/Second-line therapy หลังล้มเหลวจากสูตรแรก เพื่อป้องกันเชื้อดื้อยากลุ่ม Fluoroquinolones
• ข้อ ค.: Clarithromycin Triple Therapy ไม่แนะนำเป็น first-line ในพื้นที่ที่มีอัตราการดื้อยา Clarithromycin สูงเกิน 15% เช่น ประเทศไทย
• ข้อ ง.: Concomitant Non-bismuth therapy ต้องมียา 4 ชนิด (PPI + Clarithromycin + Amoxicillin + Metronidazole) และต้องให้นาน 10-14 วัน
• ข้อ จ.: Dual therapy ระยะเวลา 5 วัน สั้นเกินไปและมีอัตรากำจัดเชื้อต่ำ ไม่เป็นไปตามมาตรฐานการรักษา</t>
        </is>
      </c>
      <c r="K246" t="inlineStr">
        <is>
          <t>Intermediate</t>
        </is>
      </c>
      <c r="L246" t="inlineStr">
        <is>
          <t>Gastrointestinal</t>
        </is>
      </c>
      <c r="M246" t="inlineStr">
        <is>
          <t>H. pylori Eradication Regimens</t>
        </is>
      </c>
      <c r="N246" t="inlineStr">
        <is>
          <t>Clinic</t>
        </is>
      </c>
      <c r="O246" t="inlineStr">
        <is>
          <t>[RECONSTRUCTED: ปรับแต่งและเติมเต็มบริบทโจทย์/ตัวเลือกเพื่อความสมบูรณ์] ข้อสอบจริง PLE-CC1 ปี 2567 ข้อ 9</t>
        </is>
      </c>
      <c r="P246" t="inlineStr">
        <is>
          <t>ข้อสอบจริง</t>
        </is>
      </c>
      <c r="Q246" t="inlineStr">
        <is>
          <t>2567</t>
        </is>
      </c>
      <c r="R246" t="inlineStr">
        <is>
          <t>CASE_2567_PUD_01</t>
        </is>
      </c>
    </row>
    <row r="247">
      <c r="A247" s="176" t="n">
        <v>245</v>
      </c>
      <c r="B247" t="inlineStr">
        <is>
          <t>หญิงไทยอายุ 56 ปี ไม่มีประวัติแพ้ยา รับประทานยา Verapamil รักษาภาวะหัวใจเต้นผิดจังหวะ และรับประทานแคลเซียมและธาตุเหล็กเสริมมานาน 3 ปี ปกติขับถ่ายวันละ 1 ครั้งและออกกำลังกายสม่ำเสมอ เมื่อ 1 สัปดาห์ก่อนประสบอุบัติเหตุหกล้ม เคลื่อนไหวลำบาก ต้องนอนพักฟื้นบนเตียง (Bedridden) ทำให้ไม่ถ่ายอุจจาระมานาน 5 วัน มีอาการแน่นท้องและปวดท้องมาก ต้องการยาระบายที่ช่วยให้ขับถ่ายได้เร็วที่สุด สะดวก และไม่ทำให้เกิดอาการปวดเกร็งท้องรุนแรงจากการบีบตัวของลำไส้ ยาระบายในข้อใดเหมาะสมที่สุด</t>
        </is>
      </c>
      <c r="C247" t="inlineStr">
        <is>
          <t>Glycerin suppository (ยาเหน็บทวารหนักกลีเซอรีน)</t>
        </is>
      </c>
      <c r="D247" t="inlineStr">
        <is>
          <t>Bisacodyl tablet (ยาระบายชนิดกระตุ้นการบีบตัวของลำไส้)</t>
        </is>
      </c>
      <c r="E247" t="inlineStr">
        <is>
          <t>Milk of Magnesia (ยาระบายกลุ่มเกลือออสโมติก)</t>
        </is>
      </c>
      <c r="F247" t="inlineStr">
        <is>
          <t>Docusate sodium (ยาลดแรงตึงผิวทำให้อุจจาระนุ่ม)</t>
        </is>
      </c>
      <c r="G247" t="inlineStr">
        <is>
          <t>Psyllium husk (ยาระบายเพิ่มกากอาหาร)</t>
        </is>
      </c>
      <c r="H247" t="n">
        <v>1</v>
      </c>
      <c r="I247" t="inlineStr">
        <is>
          <t>✅ คำตอบที่ถูกต้อง: ข้อ ก. Glycerin suppository (ยาเหน็บทวารหนักกลีเซอรีน)
🎯 ทำไมข้อนี้ถึงถูก: ผู้ป่วยมีภาวะท้องผูกเฉียบพลันจากการนอนติดเตียงร่วมกับผลข้างเคียงของ Verapamil, แคลเซียม และธาตุเหล็ก การใช้ Glycerin suppository ออกฤทธิ์เฉพาะที่บริเวณไส้ตรงโดยดึงน้ำเข้าสู่อุจจาระและกระตุ้นการขับถ่ายแบบ Local osmotic effect ออกฤทธิ์เร็วมากภายใน 15-30 นาที และไม่ก่อให้เกิดอาการปวดบิดเกร็งช่องท้อง เหมาะอย่างยิ่งสำหรับผู้ป่วยติดเตียงที่ต้องการถ่ายเร็วและปลอดภัย
🔍 ข้ออื่นผิดเพราะอะไร:
• ข้อ ข.: Bisacodyl tablet ออกฤทธิ์กระตุ้น myenteric plexus ทำให้ลำไส้ใหญ่บีบตัวแรง ก่อให้เกิดอาการปวดเกร็งช่องท้อง (Abdominal cramping) รุนแรง และใช้เวลาออกฤทธิ์นาน 6-12 ชั่วโมง
• ข้อ ค.: Milk of Magnesia (MOM) ใช้เวลาออกฤทธิ์ประมาณ 3-6 ชั่วโมง และต้องระมัดระวังในผู้ป่วยสูงอายุหรือการทำงานของไตบกพร่องจากภาวะ Hypermagnesemia
• ข้อ ง.: Docusate sodium เป็นเพียง Stool softener ต้องใช้เวลาออกฤทธิ์ 1-3 วัน ไม่สามารถบรรเทาอาการท้องผูก 5 วันได้อย่างรวดเร็ว
• ข้อ จ.: Psyllium husk เป็น Bulk-forming laxative ต้องดื่มน้ำตามมากๆ หากผู้ป่วยนอนติดเตียงและดื่มน้ำน้อย อาจทำให้เกิดการอุดกั้นในทางเดินอาหาร (Fecal impaction)</t>
        </is>
      </c>
      <c r="K247" t="inlineStr">
        <is>
          <t>Intermediate</t>
        </is>
      </c>
      <c r="L247" t="inlineStr">
        <is>
          <t>Gastrointestinal</t>
        </is>
      </c>
      <c r="M247" t="inlineStr">
        <is>
          <t>Constipation Management &amp; Laxative Selection</t>
        </is>
      </c>
      <c r="N247" t="inlineStr">
        <is>
          <t>Clinic</t>
        </is>
      </c>
      <c r="O247" t="inlineStr">
        <is>
          <t>[RECONSTRUCTED: ปรับแต่งและเติมเต็มบริบทโจทย์/ตัวเลือกเพื่อความสมบูรณ์] ข้อสอบจริง PLE-CC1 ปี 2567 ข้อ 24</t>
        </is>
      </c>
      <c r="P247" t="inlineStr">
        <is>
          <t>ข้อสอบจริง</t>
        </is>
      </c>
      <c r="Q247" t="inlineStr">
        <is>
          <t>2567</t>
        </is>
      </c>
    </row>
    <row r="248">
      <c r="A248" s="176" t="n">
        <v>246</v>
      </c>
      <c r="B248" t="inlineStr">
        <is>
          <t>ข้อใดจับคู่ระหว่างยาระบายกับกลไกการออกฤทธิ์ทางเภสัชวิทยา (Mechanism of Action) ได้อย่างถูกต้อง</t>
        </is>
      </c>
      <c r="C248" t="inlineStr">
        <is>
          <t>Glycerin suppository - ยาระบายกลุ่มดึงน้ำด้วยแรงดันออสโมติกเฉพาะที่ (Local osmotic laxative)</t>
        </is>
      </c>
      <c r="D248" t="inlineStr">
        <is>
          <t>Docusate sodium - ยาระบายกลุ่มหล่อลื่นลำไส้ (Lubricant laxative)</t>
        </is>
      </c>
      <c r="E248" t="inlineStr">
        <is>
          <t>Psyllium husk - ยาระบายกลุ่มกระตุ้นการบีบตัวของลำไส้ (Stimulant laxative)</t>
        </is>
      </c>
      <c r="F248" t="inlineStr">
        <is>
          <t>Bisacodyl - ยาระบายกลุ่มเพิ่มกากอาหาร (Bulk-forming laxative)</t>
        </is>
      </c>
      <c r="G248" t="inlineStr">
        <is>
          <t>Mineral oil - ยาระบายกลุ่มลดแรงตึงผิวของอุจจาระ (Stool surfactant)</t>
        </is>
      </c>
      <c r="H248" t="n">
        <v>1</v>
      </c>
      <c r="I248" t="inlineStr">
        <is>
          <t>✅ คำตอบที่ถูกต้อง: ข้อ ก. Glycerin suppository - ยาระบายกลุ่มดึงน้ำด้วยแรงดันออสโมติกเฉพาะที่ (Local osmotic laxative)
🎯 ทำไมข้อนี้ถึงถูก: Glycerin suppository ออกฤทธิ์แบบ Local osmotic effect โดยการดึงน้ำจากเนื้อเยื่อรอบข้างเข้าสู่ลำไส้ตรง ทำให้อุจจาระนุ่มตัวและกระตุ้นการบีบตัวของไส้ตรงเพื่อขับถ่ายออกมาภายใน 15-30 นาที
🔍 ข้ออื่นผิดเพราะอะไร:
• ข้อ ข.: Docusate sodium เป็น Stool softener / Surfactant (ลดแรงตึงผิวให้น้ำและไขมันแทรกซึมเข้าก้อนอุจจาระ) ไม่ใช่ Lubricant
• ข้อ ค.: Psyllium husk เป็น Bulk-forming laxative (เพิ่มกากอาหารพองตัว) ไม่ใช่ Stimulant
• ข้อ ง.: Bisacodyl เป็น Stimulant laxative (กระตุ้นเส้นประสาท myenteric plexus ในลำไส้) ไม่ใช่ Bulk-forming
• ข้อ จ.: Mineral oil เป็น Lubricant laxative (เคลือบก้อนอุจจาระและลำไส้) ไม่ใช่ Stool surfactant</t>
        </is>
      </c>
      <c r="K248" t="inlineStr">
        <is>
          <t>Intermediate</t>
        </is>
      </c>
      <c r="L248" t="inlineStr">
        <is>
          <t>Gastrointestinal</t>
        </is>
      </c>
      <c r="M248" t="inlineStr">
        <is>
          <t>Classification &amp; Mechanism of Action of Laxatives</t>
        </is>
      </c>
      <c r="N248" t="inlineStr">
        <is>
          <t>Clinic</t>
        </is>
      </c>
      <c r="O248" t="inlineStr">
        <is>
          <t>[RECONSTRUCTED: ปรับแต่งและเติมเต็มบริบทโจทย์/ตัวเลือกเพื่อความสมบูรณ์] ข้อสอบจริง PLE-CC1 ปี 2567 ข้อ 71</t>
        </is>
      </c>
      <c r="P248" t="inlineStr">
        <is>
          <t>ข้อสอบจริง</t>
        </is>
      </c>
      <c r="Q248" t="inlineStr">
        <is>
          <t>2567</t>
        </is>
      </c>
    </row>
    <row r="249">
      <c r="A249" s="176" t="n">
        <v>247</v>
      </c>
      <c r="B249" t="inlineStr">
        <is>
          <t>ข้อใดต่อไปนี้ระบุคำแนะนำและหลักการบริหารยากลุ่ม Proton Pump Inhibitors (PPI) ร่วมกับยาลดกรด (Antacids) หรือ Bismuth subsalicylate ได้ถูกต้องตามหลักเภสัชจลนศาสตร์</t>
        </is>
      </c>
      <c r="C249" t="inlineStr">
        <is>
          <t>ควรรับประทาน Antacids หรือ Bismuth subsalicylate หลังรับประทาน PPI อย่างน้อย 30 - 60 นาที</t>
        </is>
      </c>
      <c r="D249" t="inlineStr">
        <is>
          <t>ควรรับประทาน Antacids พร้อมกับ PPI ทันทีเพื่อเสริมฤทธิ์ลดกรดในกระเพาะอาหาร</t>
        </is>
      </c>
      <c r="E249" t="inlineStr">
        <is>
          <t>ควรรับประทาน PPI หลังอาหารทันทีพร้อมกับ Antacids</t>
        </is>
      </c>
      <c r="F249" t="inlineStr">
        <is>
          <t>ห้ามใช้ Bismuth subsalicylate ร่วมกับ PPI ในสูตรการกำจัดเชื้อ Helicobacter pylori</t>
        </is>
      </c>
      <c r="G249" t="inlineStr">
        <is>
          <t>ควรรับประทาน Bismuth subsalicylate ก่อน PPI อย่างน้อย 2 ชั่วโมงเพื่อให้เคลือบกระเพาะก่อน</t>
        </is>
      </c>
      <c r="H249" t="n">
        <v>1</v>
      </c>
      <c r="I249" t="inlineStr">
        <is>
          <t>✅ คำตอบที่ถูกต้อง: ข้อ ก. ควรรับประทาน Antacids หรือ Bismuth subsalicylate หลังรับประทาน PPI อย่างน้อย 30 - 60 นาที
🎯 ทำไมข้อนี้ถึงถูก: ยาในกลุ่ม PPI (เช่น Omeprazole, Esomeprazole) จำเป็นต้องรับประทานก่อนอาหารประมาณ 30-60 นาที เพื่อให้ยาถูกดูดซึมเข้าสู่กระแสเลือดและไปสะสมที่ parietal cells พร้อมยับยั้งเอนไซม์ H+/K+ ATPase เมื่อมีการรับประทานอาหาร หากรับประทานร่วมกับ Antacids หรือ Bismuth subsalicylate พร้อมกัน ยาลดกรดจะสะเทินกรดและบิสมัทจะเคลือบเยื่อบุกระเพาะ ส่งผลรบกวนการแตกตัวและการดูดซึมของเม็ดเคลือบ PPI จึงแนะนำให้แยกมื้อโดยรับประทาน Antacids หรือ Bismuth หลัง PPI อย่างน้อย 30-60 นาที
🔍 ข้ออื่นผิดเพราะอะไร:
• ข้อ ข. ควรรับประทาน Antacids พร้อมกับ PPI ทันที: จะรบกวนการดูดซึมของ PPI และทำให้ประสิทธิภาพการลดกรดของ PPI ลดลง
• ข้อ ค. ควรรับประทาน PPI หลังอาหารทันทีพร้อมกับ Antacids: การให้ PPI หลังอาหารจะลดการดูดซึมและประสิทธิภาพในการยับยั้ง proton pump ลงอย่างมาก
• ข้อ ง. ห้ามใช้ Bismuth subsalicylate ร่วมกับ PPI: Bismuth quadruple therapy เป็นสูตรมาตรฐานอันดับแรกในการกำจัดเชื้อ H. pylori สามารถใช้ร่วมกันได้โดยจัดเวลาบริหารยาให้เหมาะสม
• ข้อ จ. ควรรับประทาน Bismuth ก่อน PPI 2 ชั่วโมง: การให้บิสมัทก่อนอาจเคลือบเยื่อบุและขัดขวางการดูดซึมของ PPI</t>
        </is>
      </c>
      <c r="K249" t="inlineStr">
        <is>
          <t>Clinic</t>
        </is>
      </c>
      <c r="L249" t="inlineStr">
        <is>
          <t>Gastrointestinal</t>
        </is>
      </c>
      <c r="M249" t="inlineStr">
        <is>
          <t>Proton Pump Inhibitors Drug Interactions</t>
        </is>
      </c>
      <c r="N249" t="inlineStr">
        <is>
          <t>ข้อสอบจริง</t>
        </is>
      </c>
      <c r="O249" t="inlineStr">
        <is>
          <t>PLE_CC1_2567_Key ข้อ 99</t>
        </is>
      </c>
      <c r="P249" t="inlineStr">
        <is>
          <t>2567</t>
        </is>
      </c>
      <c r="Q249" t="inlineStr">
        <is>
          <t>ข้อสอบจริง ศรภ. สภาเภสัชกรรม</t>
        </is>
      </c>
    </row>
    <row r="250">
      <c r="A250" s="177" t="n">
        <v>248</v>
      </c>
      <c r="B250" s="34" t="inlineStr">
        <is>
          <t>ผู้ป่วยหญิงไทย อายุ 57 ปี มาร้านยาด้วยอาการแสบร้อนกลางอก (Heartburn) และเรอเปรี้ยวบ่อยครั้งหลังรับประทานอาหารมานาน 1 เดือน โดยผู้ป่วยได้รับประทานยาน้ำลดกรดเคลือบกระเพาะ (Alum milk / Antacid) มาต่อเนื่อง 2 สัปดาห์แต่อาการไม่ดีขึ้น ไม่มีอาการกลืนลำบาก ไม่มีน้ำหนักลด และไม่มีถ่ายอุจจาระดำ
ตามแนวทางการรักษาโรคกรดไหลย้อน (GERD Guidelines) เภสัชกรควรแนะนำการรักษาทางเภสัชบำบัดในข้อใดเพิ่มเติม</t>
        </is>
      </c>
      <c r="C250" s="100" t="inlineStr"/>
      <c r="D250" s="34" t="inlineStr">
        <is>
          <t>Itopride 50 mg วันละ 3 ครั้ง ก่อนอาหาร</t>
        </is>
      </c>
      <c r="E250" s="34" t="inlineStr">
        <is>
          <t>Omeprazole 20 mg วันละ 1 ครั้ง ก่อนอาหารเช้า 30 - 60 นาที เป็นเวลา 4 - 8 สัปดาห์</t>
        </is>
      </c>
      <c r="F250" s="34" t="inlineStr">
        <is>
          <t>Ranitidine 150 mg วันละ 2 ครั้ง ร่วมกับยาลดกรดเดิม</t>
        </is>
      </c>
      <c r="G250" s="34" t="inlineStr">
        <is>
          <t>Sucralfate suspension 1 g วันละ 4 ครั้ง ก่อนอาหารและก่อนนอน</t>
        </is>
      </c>
      <c r="H250" s="34" t="inlineStr">
        <is>
          <t>Metoclopramide 10 mg วันละ 3 ครั้ง ก่อนอาหาร</t>
        </is>
      </c>
      <c r="I250" s="100" t="n">
        <v>2</v>
      </c>
      <c r="J250" s="34" t="inlineStr">
        <is>
          <t>✅ คำตอบที่ถูกต้อง: ข้อ ข. Omeprazole 20 mg วันละ 1 ครั้ง ก่อนอาหารเช้า 30 - 60 นาที เป็นเวลา 4 - 8 สัปดาห์
🎯 ทำไมข้อนี้ถึงถูก:
ผู้ป่วยมีอาการแสดงหลักของโรคกรดไหลย้อน (Typical GERD symptoms: แสบร้อนกลางอกและเรอเปรี้ยว) ที่ไม่ตอบสนองต่อยาลดกรดทั่วไป และไม่มีอาการเตือนอันตราย (No alarm features) ยาทางเลือกแรกมาตรฐาน (First-line standard therapy) คือ ยากลุ่ม Proton Pump Inhibitors (PPIs เช่น Omeprazole 20 mg/day) รับประทานวันละ 1 ครั้ง ก่อนอาหารเช้า 30 - 60 นาที เป็นเวลา 4 - 8 สัปดาห์ ซึ่งให้ประสิทธิภาพในการรักษาแผลหลอดอาหารและบรรเทาอาการได้สูงสุด
🔍 ข้ออื่นผิดเพราะอะไร:
• ข้อ ก. และ จ. ผิดเพราะ: ยากลุ่ม Prokinetic agents (Itopride, Metoclopramide) ไม่ใช่ยาทางเลือกเดี่ยวสำหรับรักษา GERD และมีผลข้างเคียงสูง
• ข้อ ค. ผิดเพราะ: H2-receptor antagonists มีประสิทธิภาพในการยับยั้งกรดและรักษาอาการได้ด้อยกว่า PPIs มาก
• ข้อ ง. ผิดเพราะ: Sucralfate เป็นยาเคลือบแผล ไม่สามารถยับยั้งการหลั่งกรดในทางเดินอาหารได้</t>
        </is>
      </c>
      <c r="K250" s="100" t="inlineStr"/>
      <c r="L250" s="34" t="inlineStr">
        <is>
          <t>Gastrointestinal</t>
        </is>
      </c>
      <c r="M250" s="34" t="inlineStr">
        <is>
          <t>GERD Pharmacotherapy &amp; PPI Initiation</t>
        </is>
      </c>
      <c r="N250" s="100" t="inlineStr">
        <is>
          <t>Clinic</t>
        </is>
      </c>
      <c r="O250" s="34" t="inlineStr">
        <is>
          <t>ข้อสอบจริง PLE-CC1 ปี 2566 Day 1 ข้อ 66 [CASE_2566_GERD_01]</t>
        </is>
      </c>
      <c r="P250" s="100" t="inlineStr">
        <is>
          <t>ข้อสอบจริง</t>
        </is>
      </c>
      <c r="Q250" s="100" t="inlineStr">
        <is>
          <t>2566 Day 1</t>
        </is>
      </c>
      <c r="R250" s="100" t="inlineStr">
        <is>
          <t>CASE_2566_GERD_01</t>
        </is>
      </c>
    </row>
    <row r="251">
      <c r="A251" s="177" t="n">
        <v>249</v>
      </c>
      <c r="B251" s="34" t="inlineStr">
        <is>
          <t>ผู้ป่วยหญิงไทย อายุ 57 ปี มาร้านยาด้วยอาการแสบร้อนกลางอก (Heartburn) และเรอเปรี้ยวบ่อยครั้งหลังรับประทานอาหารมานาน 1 เดือน โดยผู้ป่วยได้รับประทานยาน้ำลดกรดเคลือบกระเพาะ (Alum milk / Antacid) มาต่อเนื่อง 2 สัปดาห์แต่อาการไม่ดีขึ้น
หากในการซักประวัติเพิ่มเติม ผู้ป่วยแจ้งว่ามีอาการกลืนติด กลืนลำบาก (Dysphagia) เจ็บเวลาลืนอาหาร และน้ำหนักตัวลดลงอย่างรวดเร็ว 5 kg ใน 1 เดือน เภสัชกรควรดำเนินการจัดการอย่างไรเหมาะสมที่สุด</t>
        </is>
      </c>
      <c r="C251" s="100" t="inlineStr"/>
      <c r="D251" s="34" t="inlineStr">
        <is>
          <t>ปรับเพิ่มขนาดยา Omeprazole เป็น 40 mg วันละ 2 ครั้ง เช้า-เย็น</t>
        </is>
      </c>
      <c r="E251" s="34" t="inlineStr">
        <is>
          <t>จ่ายยา Mosapride ร่วมกับ Domperidone เพื่อช่วยเพิ่มการบีบตัวของหลอดอาหาร</t>
        </is>
      </c>
      <c r="F251" s="34" t="inlineStr">
        <is>
          <t>ส่งต่อผู้ป่วยพบแพทย์เฉพาะทางทันทีเพื่อพิจารณาส่องกล้องตรวจทางเดินอาหารส่วนบน (Upper GI Endoscopy / EGD)</t>
        </is>
      </c>
      <c r="G251" s="34" t="inlineStr">
        <is>
          <t>จ่ายยา Esomeprazole ร่วมกับ Famotidine ก่อนนอน</t>
        </is>
      </c>
      <c r="H251" s="34" t="inlineStr">
        <is>
          <t>แนะนำให้รับประทานยาลดกรดสูตรเดิมต่อไปอีก 4 สัปดาห์</t>
        </is>
      </c>
      <c r="I251" s="100" t="n">
        <v>3</v>
      </c>
      <c r="J251" s="34" t="inlineStr">
        <is>
          <t>✅ คำตอบที่ถูกต้อง: ข้อ ค. ส่งต่อผู้ป่วยพบแพทย์เฉพาะทางทันทีเพื่อพิจารณาส่องกล้องตรวจทางเดินอาหารส่วนบน (Upper GI Endoscopy / EGD)
🎯 ทำไมข้อนี้ถึงถูก:
อาการกลืนลำบาก (Dysphagia), เจ็บเวลากลืน (Odynophagia), น้ำหนักลดโดยไม่ทราบสาเหตุ, เลือดออกในทางเดินอาหาร, ถ่ายดำ หรือโลหิตจาง จัดเป็น สัญญาณเตือนอันตราย (Alarm features / Red flag symptoms) ซึ่งบ่งชี้ถึงภาวะแทรกซ้อนรุนแรง เช่น หลอดอาหารตีบตัน (Esophageal stricture), Barrett's esophagus หรือมะเร็งหลอดอาหารและกระเพาะอาหาร (Esophageal/Gastric cancer) จึงเป็นข้อบ่งชี้เร่งด่วนในการส่งต่อแพทย์เพื่อส่องกล้อง EGD ห้ามให้การรักษาตามอาการที่ร้านยาเด็ดขาด
🔍 ข้ออื่นผิดเพราะอะไร:
• ข้อ ก. ข. ง. และ จ. ผิดเพราะ: การจ่ายยาเพิ่มหรือรักษาเองที่ร้านยาจะทำให้การวินิจฉัยโรคมะเร็งล่าช้าและเป็นอันตรายถึงชีวิต</t>
        </is>
      </c>
      <c r="K251" s="100" t="inlineStr"/>
      <c r="L251" s="34" t="inlineStr">
        <is>
          <t>Gastrointestinal</t>
        </is>
      </c>
      <c r="M251" s="34" t="inlineStr">
        <is>
          <t>GERD Alarm Symptoms &amp; Endoscopy Referral</t>
        </is>
      </c>
      <c r="N251" s="100" t="inlineStr">
        <is>
          <t>Clinic</t>
        </is>
      </c>
      <c r="O251" s="34" t="inlineStr">
        <is>
          <t>ข้อสอบจริง PLE-CC1 ปี 2566 Day 1 ข้อ 67 [CASE_2566_GERD_01]</t>
        </is>
      </c>
      <c r="P251" s="100" t="inlineStr">
        <is>
          <t>ข้อสอบจริง</t>
        </is>
      </c>
      <c r="Q251" s="100" t="inlineStr">
        <is>
          <t>2566 Day 1</t>
        </is>
      </c>
      <c r="R251" s="100" t="inlineStr">
        <is>
          <t>CASE_2566_GERD_01</t>
        </is>
      </c>
    </row>
    <row r="252">
      <c r="A252" s="177" t="n">
        <v>250</v>
      </c>
      <c r="B252" s="34" t="inlineStr">
        <is>
          <t>การใช้ยา Domperidone ในขนาดสูง (มากกว่า 30 mg ต่อวัน) หรือใช้ติดต่อกันเป็นระยะเวลานานเพื่อช่วยเพิ่มการเคลื่อนไหวของกระเพาะอาหาร มีความเสี่ยงต่อการเกิดอาการไม่พึงประสงค์รุนแรง (Severe Adverse Drug Reaction) ในระบบใดมากที่สุด</t>
        </is>
      </c>
      <c r="C252" s="100" t="inlineStr"/>
      <c r="D252" s="34" t="inlineStr">
        <is>
          <t>มะเร็งลำไส้ใหญ่ (Colorectal cancer)</t>
        </is>
      </c>
      <c r="E252" s="34" t="inlineStr">
        <is>
          <t>โรคกระดูกบางและกระดูกพรุนรุนแรง (Severe osteoporosis)</t>
        </is>
      </c>
      <c r="F252" s="34" t="inlineStr">
        <is>
          <t>ภาวะโลหิตจางจากการขาดวิตามินบี 12 (Vitamin B12 deficiency)</t>
        </is>
      </c>
      <c r="G252" s="34" t="inlineStr">
        <is>
          <t>ภาวะหัวใจเต้นผิดจังหวะรุนแรงจากช่วงคลื่นไฟฟ้าหัวใจยาวขึ้น (QT Prolongation and Torsades de Pointes)</t>
        </is>
      </c>
      <c r="H252" s="34" t="inlineStr">
        <is>
          <t>ภาวะตับวายเฉียบพลัน (Acute liver failure)</t>
        </is>
      </c>
      <c r="I252" s="100" t="n">
        <v>4</v>
      </c>
      <c r="J252" s="34" t="inlineStr">
        <is>
          <t>✅ คำตอบที่ถูกต้อง: ข้อ ง. ภาวะหัวใจเต้นผิดจังหวะรุนแรงจากช่วงคลื่นไฟฟ้าหัวใจยาวขึ้น (QT Prolongation and Torsades de Pointes)
🎯 ทำไมข้อนี้ถึงถูก:
Domperidone มีฤทธิ์ปิดกั้นช่องโพแทสเซียม hERG potassium channels ในกล้ามเนื้อหัวใจ ซึ่งนำไปสู่การยืดระยะเวลาของคลื่นไฟฟ้าหัวใจ (QT prolongation) และเพิ่มความเสี่ยงต่อการเกิดภาวะหัวใจเต้นผิดจังหวะชนิดรุนแรงอันตรายถึงชีวิต (Ventricular arrhythmia / Torsades de Pointes) และภาวะหัวใจหยุดเต้นเฉียบพลัน (Sudden cardiac death) โดยเฉพาะในผู้สูงอายุมากกว่า 60 ปี หรือผู้ที่ใช้ยาขนาดมากกว่า 30 mg/day
🔍 ข้ออื่นผิดเพราะอะไร:
• ข้อ ก. ผิดเพราะ: Domperidone ไม่ได้ก่อมะเร็งลำไส้ใหญ่
• ข้อ ข. และ ค. ผิดเพราะ: เป็นอาการข้างเคียงของการใช้ยากลุ่ม PPIs ระยะยาว ไม่ใช่ Domperidone
• ข้อ จ. ผิดเพราะ: Domperidone ไม่ได้มีพิษต่อตับเฉียบพลันเป็นหลัก</t>
        </is>
      </c>
      <c r="K252" s="100" t="inlineStr"/>
      <c r="L252" s="34" t="inlineStr">
        <is>
          <t>Gastrointestinal</t>
        </is>
      </c>
      <c r="M252" s="34" t="inlineStr">
        <is>
          <t>Domperidone Safety &amp; QT Prolongation</t>
        </is>
      </c>
      <c r="N252" s="100" t="inlineStr">
        <is>
          <t>Clinic</t>
        </is>
      </c>
      <c r="O252" s="34" t="inlineStr">
        <is>
          <t>ข้อสอบจริง PLE-CC1 ปี 2566 Day 1 ข้อ 69 [CASE_2566_GERD_01]</t>
        </is>
      </c>
      <c r="P252" s="100" t="inlineStr">
        <is>
          <t>ข้อสอบจริง</t>
        </is>
      </c>
      <c r="Q252" s="100" t="inlineStr">
        <is>
          <t>2566 Day 1</t>
        </is>
      </c>
      <c r="R252" s="100" t="inlineStr"/>
    </row>
    <row r="253">
      <c r="A253" s="177" t="n">
        <v>251</v>
      </c>
      <c r="B253" s="34" t="inlineStr">
        <is>
          <t>คำแนะนำในการรับประทานยา Omeprazole capsule ขนาด 20 mg วันละ 1 ครั้ง ที่ถูกต้องที่สุดตามหลักเภสัชจลนศาสตร์และเภสัชพลศาสตร์คือข้อใด</t>
        </is>
      </c>
      <c r="C253" s="100" t="inlineStr"/>
      <c r="D253" s="34" t="inlineStr">
        <is>
          <t>รับประทานหลังอาหารเช้าทันที</t>
        </is>
      </c>
      <c r="E253" s="34" t="inlineStr">
        <is>
          <t>รับประทานพร้อมอาหารเช้า</t>
        </is>
      </c>
      <c r="F253" s="34" t="inlineStr">
        <is>
          <t>รับประทานก่อนอาหารเช้าประมาณ 30 ถึง 60 นาที</t>
        </is>
      </c>
      <c r="G253" s="34" t="inlineStr">
        <is>
          <t>รับประทานก่อนอาหารเย็น 30 ถึง 60 นาที</t>
        </is>
      </c>
      <c r="H253" s="34" t="inlineStr">
        <is>
          <t>รับประทานก่อนนอนทันที</t>
        </is>
      </c>
      <c r="I253" s="100" t="n">
        <v>3</v>
      </c>
      <c r="J253" s="34" t="inlineStr">
        <is>
          <t>✅ คำตอบที่ถูกต้อง: ข้อ ค. รับประทานก่อนอาหารเช้าประมาณ 30 ถึง 60 นาที
🎯 ทำไมข้อนี้ถึงถูก:
ยากลุ่ม PPIs ออกฤทธิ์ยับยั้งเฉพาะตัวรับ Proton pump (H+/K+ ATPase) ที่กำลังทำงานอยู่ (Active pumps) ซึ่งเอนไซม์ปั๊มนี้จะถูกกระตุ้นให้ขึ้นมาอยู่ที่ผิวเซลล์มากที่สุด เมื่อมีการรับประทานอาหารมื้อแรกของวัน (อาหารเช้า) การรับประทานยาก่อนอาหารเช้า 30 - 60 นาที จะทำให้ระดับยาสูงสุดในกระแสเลือด (Cmax) เกิดขึ้นตรงกับจังหวะที่ Proton pump กำลังเริ่มทำงานอย่างเต็มที่ จึงให้ประสิทธิภาพในการยับยั้งกรดได้สูงสุด
🔍 ข้ออื่นผิดเพราะอะไร:
• ข้อ ก. และ ข. ผิดเพราะ: อาหารจะชะลอการดูดซึมยาและทำให้ตัวยาไปถึงเซลล์กระเพาะอาหารช้ากว่าช่วงที่มีการหลั่งกรดสูงสุด
• ข้อ ง. และ จ. ผิดเพราะ: ปริมาณปั๊มกรดที่ทำงานตอนเย็นหรือก่อนนอนมีน้อยกว่ามื้อเช้ามาก เว้นแต่ในผู้ที่มีอาการแสบร้อนกลางอกตอนกลางคืนเป็นหลัก (Nocturnal GERD)</t>
        </is>
      </c>
      <c r="K253" s="100" t="inlineStr"/>
      <c r="L253" s="34" t="inlineStr">
        <is>
          <t>Gastrointestinal</t>
        </is>
      </c>
      <c r="M253" s="34" t="inlineStr">
        <is>
          <t>Proton Pump Inhibitors Timing &amp; Chronotherapy</t>
        </is>
      </c>
      <c r="N253" s="100" t="inlineStr">
        <is>
          <t>Clinic</t>
        </is>
      </c>
      <c r="O253" s="34" t="inlineStr">
        <is>
          <t>ข้อสอบจริง PLE-CC1 ปี 2566 Day 1 ข้อ 70 [CASE_2566_GERD_01]</t>
        </is>
      </c>
      <c r="P253" s="100" t="inlineStr">
        <is>
          <t>ข้อสอบจริง</t>
        </is>
      </c>
      <c r="Q253" s="100" t="inlineStr">
        <is>
          <t>2566 Day 1</t>
        </is>
      </c>
      <c r="R253" s="100" t="inlineStr"/>
    </row>
    <row r="254">
      <c r="A254" s="178" t="n">
        <v>252</v>
      </c>
      <c r="B254" s="179" t="inlineStr">
        <is>
          <t>ผู้ป่วยหญิงไทยอายุ 40 ปี มีอาการท้องผูก ถ่ายสัปดาห์ละ 1-2 ครั้ง ถ่ายลำบากต้องออกแรงเบ่ง หลังถ่ายมีเลือดสดเคลือบก้อนอุจจาระ คลำพบมีก้อนยื่นโผล่ออกมาที่ทวารหนักแต่สามารถยุบกลับเข้าไปได้เอง ได้รับการวินิจฉัยเป็นริดสีดวงทวาร (Internal hemorrhoid grade 2) ประวัติโรคประจำตัว: ความดันโลหิตสูงและไขมันในเลือดสูง โดยได้รับยาประจำเมื่อ 3 เดือนก่อน ได้แก่ Atorvastatin 40 mg 1x1 hs, Verapamil SR 240 mg 1x1 และน้ำมันปลา (Fish oil) 1,000 mg 1x1 pc
ข้อใดระบุข้อมูลเกี่ยวกับกลไกการออกฤทธิ์และข้อควรระวังของการใช้ยาระบาย (Laxatives) ได้อย่างถูกต้อง</t>
        </is>
      </c>
      <c r="C254" s="178" t="inlineStr"/>
      <c r="D254" s="179" t="inlineStr">
        <is>
          <t>ยาน้ำ MOM (Milk of Magnesia) สามารถใช้ได้อย่างปลอดภัยสูงในผู้ป่วยโรคไตเรื้อรังระยะสุดท้าย</t>
        </is>
      </c>
      <c r="E254" s="179" t="inlineStr">
        <is>
          <t>Bisacodyl ออกฤทธิ์หลักเป็นยากลุ่ม Osmotic laxative ในทางเดินอาหาร</t>
        </is>
      </c>
      <c r="F254" s="179" t="inlineStr">
        <is>
          <t>การรับประทานยาเม็ดมะขามแขก (Senna) ติดต่อกันเป็นเวลานาน อาจทำให้เกิดภาวะลำไส้เฉื่อยชาและติดยาระบาย (Cathartic colon)</t>
        </is>
      </c>
      <c r="G254" s="179" t="inlineStr">
        <is>
          <t>ยาเหน็บทวาร Glycerin มีกลไกหลักคือกระตุ้นระบบประสาทประสานงานเพื่อเพิ่มการหลั่งเอนไซม์ย่อยอาหาร</t>
        </is>
      </c>
      <c r="H254" s="179" t="inlineStr">
        <is>
          <t>การสวนล้างลำไส้ด้วยยากลุ่ม Saline enema ออกฤทธิ์โดยการทำให้อุจจาระนุ่มเพียงอย่างเดียวโดยไม่เพิ่มแรงดันในลำไส้</t>
        </is>
      </c>
      <c r="I254" s="178" t="n">
        <v>3</v>
      </c>
      <c r="J254" s="179" t="inlineStr">
        <is>
          <t>✅ คำตอบที่ถูกต้อง: ข้อ ค. การรับประทานยาเม็ดมะขามแขก (Senna) ติดต่อกันเป็นเวลานาน อาจทำให้เกิดภาวะลำไส้เฉื่อยชาและติดยาระบาย (Cathartic colon)
🎯 ทำไมข้อนี้ถึงถูก:
มะขามแขก (Senna) เป็นยากลุ่มกระตุ้นการบีบตัวของลำไส้ (Stimulant laxatives) ซึ่งออกฤทธิ์ระคายเคืองและกระตุ้นเส้นประสาท Myenteric plexus ในผนังลำไส้ใหญ่ หากใช้ติดต่อกันเป็นเวลานานเกินไปจะทำให้เส้นประสาทของลำไส้เกิดการล้า เสื่อมสภาพ และสูญเสียความตึงตัว (Atony) ส่งผลให้เกิดภาวะลำไส้เฉื่อยชาและดื้อยา (Cathartic colon / Laxative abuse syndrome) และทำให้เกิดเยื่อบุลำไส้มีสีคล้ำผิดปกติ (Melanosis coli)
🔍 ข้ออื่นผิดเพราะอะไร:
• ข้อ ก. ผิดเพราะ Milk of Magnesia (MOM) มีแมกนีเซียมไฮดรอกไซด์ ซึ่งไอออนแมกนีเซียมจะถูกขับออกทางไต หากใช้ในผู้ป่วยโรคไตวายเรื้อรังจะเกิดการสะสมจนเกิดพิษแมกนีเซียมในเลือดสูง (Hypermagnesemia) ได้อย่างรุนแรง
• ข้อ ข. ผิดเพราะ Bisacodyl ออกฤทธิ์เป็น Stimulant laxative ไม่ใช่ Osmotic laxative
• ข้อ ง. ผิดเพราะ Glycerin suppository ออกฤทธิ์แบบ Hyperosmotic ดูดน้ำเข้าสู่ลำไส้ส่วนปลายและหล่อลื่นอุจจาระ ไม่ได้กระตุ้นเอนไซม์ย่อยอาหาร
• ข้อ จ. ผิดเพราะ Saline enema ออกฤทธิ์แบบ Hyperosmotic เพิ่มปริมาตรน้ำอย่างรวดเร็วและสร้างแรงดันกระตุ้นการบีบตัวของลำไส้ตรง ไม่ได้แค่อุจจาระนุ่มอย่างเดียว</t>
        </is>
      </c>
      <c r="K254" s="178" t="inlineStr"/>
      <c r="L254" s="179" t="inlineStr">
        <is>
          <t>Gastrointestinal</t>
        </is>
      </c>
      <c r="M254" s="179" t="inlineStr">
        <is>
          <t>Constipation &amp; Laxative Pharmacotherapy</t>
        </is>
      </c>
      <c r="N254" s="178" t="inlineStr">
        <is>
          <t>Clinic</t>
        </is>
      </c>
      <c r="O254" s="179" t="inlineStr">
        <is>
          <t>ข้อสอบจริง PLE-CC1 ปี 2566 Day 2 ข้อ 9 [CASE_2566_HEMORRHOID_01]</t>
        </is>
      </c>
      <c r="P254" s="178" t="inlineStr">
        <is>
          <t>ข้อสอบจริง</t>
        </is>
      </c>
      <c r="Q254" s="178" t="inlineStr">
        <is>
          <t>2566 Day 2</t>
        </is>
      </c>
      <c r="R254" s="178" t="inlineStr">
        <is>
          <t>CASE_2566_HEMORRHOID_01</t>
        </is>
      </c>
    </row>
    <row r="255">
      <c r="A255" s="178" t="n">
        <v>253</v>
      </c>
      <c r="B255" s="179" t="inlineStr">
        <is>
          <t>ผู้ป่วยหญิงไทยอายุ 50 ปี ได้รับยาเคมีบำบัดสูตร AC และต้องการเลือกใช้ยาต้านอาการคลื่นไส้อาเจียนอย่างปลอดภัย
ยาแก้คลื่นไส้อาเจียนในข้อใด มีความเสี่ยงในการทำให้เกิดภาวะคลื่นไฟฟ้าหัวใจผิดปกติชนิด QT interval prolongation และเสี่ยงต่อการเกิดภาวะหัวใจเต้นผิดจังหวะ Torsades de pointes สูงที่สุดเมื่อใช้ในขนาดสูง</t>
        </is>
      </c>
      <c r="C255" s="178" t="inlineStr"/>
      <c r="D255" s="179" t="inlineStr">
        <is>
          <t>Domperidone</t>
        </is>
      </c>
      <c r="E255" s="179" t="inlineStr">
        <is>
          <t>Metoclopramide</t>
        </is>
      </c>
      <c r="F255" s="179" t="inlineStr">
        <is>
          <t>Lorazepam</t>
        </is>
      </c>
      <c r="G255" s="179" t="inlineStr">
        <is>
          <t>Aprepitant</t>
        </is>
      </c>
      <c r="H255" s="179" t="inlineStr">
        <is>
          <t>Dexamethasone</t>
        </is>
      </c>
      <c r="I255" s="178" t="n">
        <v>1</v>
      </c>
      <c r="J255" s="179" t="inlineStr">
        <is>
          <t>✅ คำตอบที่ถูกต้อง: ข้อ ก. Domperidone
🎯 ทำไมข้อนี้ถึงถูก:
Domperidone เป็นยาแก้คลื่นไส้อาเจียนที่มีคำเตือนด้านความปลอดภัยอย่างเข้มงวด (Black box warning) จาก US FDA, EMA และ อย. ไทย เกี่ยวกับความเสี่ยงรุนแรงในการยับยั้งโพแทสเซียมแชนแนล hERG (IKr current) ในกล้ามเนื้อหัวใจ ส่งผลให้เกิดการยืดระยะเวลาของคลื่นไฟฟ้าหัวใจ (QT interval prolongation) และเหนี่ยวนำให้เกิดภาวะหัวใจเต้นผิดจังหวะรุนแรงชนิด Torsades de pointes จนถึงขั้นหัวใจหยุดเต้นกะทันหัน (Sudden cardiac death) โดยเฉพาะเมื่อใช้ในขนาดเกิน 30 mg/วัน
🔍 ข้ออื่นผิดเพราะอะไร:
• ข้อ ข. Metoclopramide เด่นเรื่องผลข้างเคียงต่อระบบประสาทสั่งการ Extrapyramidal symptoms (EPS) และ Tardive dyskinesia มากกว่าผลต่อ QT
• ข้อ ค. Lorazepam เป็นยากลุ่ม Benzodiazepine ช่วยลดความวิตกกังวล (Anticipatory CINV) ไม่มีผลต่อคลื่นไฟฟ้าหัวใจ
• ข้อ ง. และ จ. Aprepitant และ Dexamethasone ไม่ได้เพิ่มความเสี่ยงต่อการเกิด QT prolongation อย่างมีนัยสำคัญ</t>
        </is>
      </c>
      <c r="K255" s="178" t="inlineStr"/>
      <c r="L255" s="179" t="inlineStr">
        <is>
          <t>Gastrointestinal</t>
        </is>
      </c>
      <c r="M255" s="179" t="inlineStr">
        <is>
          <t>Antiemetic Drug Safety &amp; QT Prolongation Risk</t>
        </is>
      </c>
      <c r="N255" s="178" t="inlineStr">
        <is>
          <t>Clinic</t>
        </is>
      </c>
      <c r="O255" s="179" t="inlineStr">
        <is>
          <t>ข้อสอบจริง PLE-CC1 ปี 2566 Day 2 ข้อ 36 [CASE_2566_BREAST_CANCER_01]</t>
        </is>
      </c>
      <c r="P255" s="178" t="inlineStr">
        <is>
          <t>ข้อสอบจริง</t>
        </is>
      </c>
      <c r="Q255" s="178" t="inlineStr">
        <is>
          <t>2566 Day 2</t>
        </is>
      </c>
      <c r="R255" s="178" t="inlineStr">
        <is>
          <t>CASE_2566_BREAST_CANCER_01</t>
        </is>
      </c>
    </row>
    <row r="256">
      <c r="A256" s="178" t="n">
        <v>254</v>
      </c>
      <c r="B256" s="179" t="inlineStr">
        <is>
          <t>ผู้ป่วยหญิงไทยอายุ 50 ปี ได้รับยาเคมีบำบัดสูตร AC และมีอาการคลื่นไส้อาเจียน
บริเวณ Chemoreceptor Trigger Zone (CTZ) ที่สมองส่วนท้าย (Area postrema) มีตัวรับ (Receptor) ชนิดใดที่มีบทบาทสำคัญในการจับกับสารสื่อประสาทเพื่อส่งสัญญาณกระตุ้นศูนย์ควบคุมการอาเจียน (Vomiting center)</t>
        </is>
      </c>
      <c r="C256" s="178" t="inlineStr"/>
      <c r="D256" s="179" t="inlineStr">
        <is>
          <t>GABA receptor</t>
        </is>
      </c>
      <c r="E256" s="179" t="inlineStr">
        <is>
          <t>Neurokinin-1 (NK1) receptor</t>
        </is>
      </c>
      <c r="F256" s="179" t="inlineStr">
        <is>
          <t>Muscarinic M3 receptor</t>
        </is>
      </c>
      <c r="G256" s="179" t="inlineStr">
        <is>
          <t>Histamine H2 receptor</t>
        </is>
      </c>
      <c r="H256" s="179" t="inlineStr">
        <is>
          <t>Serotonin 5-HT2 receptor</t>
        </is>
      </c>
      <c r="I256" s="178" t="n">
        <v>2</v>
      </c>
      <c r="J256" s="179" t="inlineStr">
        <is>
          <t>✅ คำตอบที่ถูกต้อง: ข้อ ข. Neurokinin-1 (NK1) receptor
🎯 ทำไมข้อนี้ถึงถูก:
บริเวณ Chemoreceptor Trigger Zone (CTZ) ใน Area postrema ที่ก้นของโพรงสมองที่ 4 (อยู่นอก Blood-brain barrier) มีตัวรับหลักที่เกี่ยวข้องกับกระบวนการอาเจียนจากสารเคมีและยาเคมีบำบัด ได้แก่ Dopamine D2 receptors, Serotonin 5-HT3 receptors, และ Neurokinin-1 (NK1) receptors ซึ่งจับกับ Substance P โดยการกระตุ้นตัวรับ NK1 มีบทบาทสำคัญอย่างยิ่งต่อการเหนี่ยวนำให้เกิดอาการคลื่นไส้อาเจียนทั้งในระยะเฉียบพลันและระยะชะลอ (Delayed CINV)
🔍 ข้ออื่นผิดเพราะอะไร:
• ข้อ ก. GABA receptor เป็นตัวรับของสารสื่อประสาทยับยั้ง ไม่ได้เป็นตัวกระตุ้นการอาเจียน
• ข้อ ค. ตัวรับมัสคารินิกที่เกี่ยวข้องกับศูนย์อาเจียนและการเมารถเมาเรือคือ M1 receptor ไม่ใช่ M3
• ข้อ ง. Histamine H2 receptor เกี่ยวข้องกับการหลั่งกรดในกระเพาะอาหาร ส่วนตัวรับฮิสตามีนที่เกี่ยวข้องกับการอาเจียนคือ H1 receptor
• ข้อ จ. ตัวรับเซโรโทนินที่เกี่ยวข้องกับการอาเจียนคือ 5-HT3 receptor ไม่ใช่ 5-HT2</t>
        </is>
      </c>
      <c r="K256" s="178" t="inlineStr"/>
      <c r="L256" s="179" t="inlineStr">
        <is>
          <t>Gastrointestinal</t>
        </is>
      </c>
      <c r="M256" s="179" t="inlineStr">
        <is>
          <t>Neurobiology of Emesis &amp; CTZ Receptors</t>
        </is>
      </c>
      <c r="N256" s="178" t="inlineStr">
        <is>
          <t>Clinic</t>
        </is>
      </c>
      <c r="O256" s="179" t="inlineStr">
        <is>
          <t>ข้อสอบจริง PLE-CC1 ปี 2566 Day 2 ข้อ 37 [CASE_2566_BREAST_CANCER_01]</t>
        </is>
      </c>
      <c r="P256" s="178" t="inlineStr">
        <is>
          <t>ข้อสอบจริง</t>
        </is>
      </c>
      <c r="Q256" s="178" t="inlineStr">
        <is>
          <t>2566 Day 2</t>
        </is>
      </c>
      <c r="R256" s="178" t="inlineStr">
        <is>
          <t>CASE_2566_BREAST_CANCER_01</t>
        </is>
      </c>
    </row>
  </sheetData>
  <mergeCells count="1">
    <mergeCell ref="A1:F1"/>
  </mergeCells>
  <pageMargins left="0.75" right="0.75" top="1" bottom="1" header="0.5" footer="0.5"/>
  <pageSetup orientation="portrait" paperSize="9"/>
</worksheet>
</file>

<file path=xl/worksheets/sheet10.xml><?xml version="1.0" encoding="utf-8"?>
<worksheet xmlns="http://schemas.openxmlformats.org/spreadsheetml/2006/main">
  <sheetPr>
    <outlinePr summaryBelow="0" summaryRight="0"/>
    <pageSetUpPr/>
  </sheetPr>
  <dimension ref="A1:R137"/>
  <sheetViews>
    <sheetView topLeftCell="C1" workbookViewId="0">
      <pane ySplit="2" topLeftCell="A3" activePane="bottomLeft" state="frozen"/>
      <selection pane="bottomLeft" activeCell="A3" sqref="A3:P105"/>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0">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Hematologic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74" t="n">
        <v>1</v>
      </c>
      <c r="B3" s="166" t="inlineStr">
        <is>
          <t>สถานการณ์ที่ 1 หญิงไทยอายุ 51 ปี น้ำหนัก 35 kg ส่วนสูง 135 cm มาโรงพยาบาลด้วยอาการเหนื่อยหอบ นอนราบไม่ได้ รู้สึกอ่อนเพลีย มีอาการบวมที่ขา มีอาการมาประมาณ 1 สัปดาห์ มีประวัติโรคร่วมเป็นโรคไตเรื้อรัง (ESRD) ผลการตรวจทางห้องปฏิบัติการเป็นดังนี้
Laboratory ค่าปกติ ค่าที่ตรวจพบ
Hb 12-13 g/dL 8.2 g/dL
Hct 33-43 % 24.4 %
MCV 75-100 fL 82 fL
MCH 27-33 pg 29 pg
MCHC 35-40 g/dL 35 g/dL
RDW 11-14 % 12 %
RBC 4.5-5.5 x10^6 cell/cm^3 2.75 x 10^6 cell/cm^3
จากข้อมูลผลทางห้องปฏิบัติการ ผู้ป่วยจัดเป็น anemia แบบใด</t>
        </is>
      </c>
      <c r="C3" s="166" t="inlineStr"/>
      <c r="D3" s="166" t="inlineStr">
        <is>
          <t>Hypochromic microcytic anemia</t>
        </is>
      </c>
      <c r="E3" s="166" t="inlineStr">
        <is>
          <t>Hypochromic normocytic anemia</t>
        </is>
      </c>
      <c r="F3" s="166" t="inlineStr">
        <is>
          <t>Normochromic normocytic anemia</t>
        </is>
      </c>
      <c r="G3" s="166" t="inlineStr">
        <is>
          <t>Normochromic macrocytic anemia</t>
        </is>
      </c>
      <c r="H3" s="166" t="inlineStr">
        <is>
          <t>Hyperchromic macrocytic anemia</t>
        </is>
      </c>
      <c r="I3" s="167" t="inlineStr">
        <is>
          <t>3</t>
        </is>
      </c>
      <c r="J3" s="166" t="inlineStr">
        <is>
          <t>✅ คำตอบที่ถูกต้อง: ข้อ ค. Normochromic normocytic anemia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Normochromic normocytic anemia ผู้ป่วยมีค่า Hb 8.2 g/dL, Hct 24.4% ซึ่งต่ำกว่าปกติ (Anemia) โดยมีค่า MCV 82 fL (อยู่ในช่วง 75-100 fL จัดเป็น normocytic) และ MCHC 35 g/dL (อยู่ในช่วงปกติ จัดเป็น normochromic) สอดคล้องกับภาวะ Anemia of chronic disease จากโรคไตเรื้อรัง (ESRD)
🔍 ข้ออื่นผิดเพราะอะไร:
• ข้อ ก. (Hypochromic microcytic anemia): Hypochromic microcytic anemia มีค่า MCV ต่ำกว่า 80 fL และ MCHC ต่ำกว่า 32 g/dL ซึ่งพบเด่นใน Iron Deficiency Anemia หรือ Thalassemia ไม่สอดคล้องกับผู้ป่วยรายนี้ที่มี MCV 82 fL และ MCHC 35 g/dL
• ข้อ ข. (Hypochromic normocytic anemia): Hypochromic normocytic anemia ค่าความเข้มข้นฮีโมโกลบินเฉลี่ยในเม็ดเลือดแดง (MCHC) จะต้องต่ำกว่าเกณฑ์ปกติ แต่ผลตรวจของผู้ป่วยมีค่า MCHC 35 g/dL ซึ่งอยู่ในช่วงปกติ (35-40 g/dL)
• ข้อ ง. (Normochromic macrocytic anemia): Normochromic macrocytic anemia ขนาดเม็ดเลือดแดง (MCV) ต้องมีค่ามากกว่า 100 fL ซึ่งเป็นลักษณะของการขาดวิตามินบี 12 หรือโฟเลต ไม่สอดคล้องกับ MCV 82 fL ของผู้ป่วยรายนี้
• ข้อ จ. (Hyperchromic macrocytic anemia): Hyperchromic macrocytic anemia โดยทั่วไปเม็ดเลือดแดงไม่สามารถมีฮีโมโกลบินเกินจุดอิ่มตัวตามธรรมชาติได้ (MCHC สูงกว่าปกติมักพบเฉพาะใน Spherocytosis) อีกทั้งผู้ป่วยรายนี้มีขนาดเซลล์และระดับฮีโมโกลบินอยู่ในเกณฑ์ปกติ
📖 Guideline อ้างอิง:
แนวทางการวินิจฉัยและรักษาภาวะโลหิตจาง พ.ศ. 2564 (สมาคมโลหิตวิทยาแห่งประเทศไทย)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3" s="166" t="inlineStr"/>
      <c r="L3" s="166" t="inlineStr">
        <is>
          <t>Hematologic</t>
        </is>
      </c>
      <c r="M3" s="166" t="inlineStr">
        <is>
          <t>Anemia</t>
        </is>
      </c>
      <c r="N3" s="165" t="inlineStr">
        <is>
          <t>Clinic</t>
        </is>
      </c>
      <c r="O3" s="166" t="inlineStr">
        <is>
          <t>ข้อ 1 Pharma Plus เล่มม่วง (เฉลยข้อ ค)</t>
        </is>
      </c>
      <c r="P3" s="165" t="inlineStr">
        <is>
          <t>แบบฝึกหัด</t>
        </is>
      </c>
      <c r="Q3" s="165" t="inlineStr">
        <is>
          <t>เล่มม่วง</t>
        </is>
      </c>
      <c r="R3" s="165" t="inlineStr"/>
    </row>
    <row r="4" ht="24" customHeight="1" s="49">
      <c r="A4" s="174" t="n">
        <v>2</v>
      </c>
      <c r="B4" s="166" t="inlineStr">
        <is>
          <t>Specific antidote ในผู้ป่วยที่มีภาวะเหล็กเกินคือข้อใด</t>
        </is>
      </c>
      <c r="C4" s="166" t="inlineStr"/>
      <c r="D4" s="166" t="inlineStr">
        <is>
          <t>Vitamin C 500 mg OD</t>
        </is>
      </c>
      <c r="E4" s="166" t="inlineStr">
        <is>
          <t>Pyridoxine 50 mg OD</t>
        </is>
      </c>
      <c r="F4" s="166" t="inlineStr">
        <is>
          <t>Hydroxyurea 500 mg OD</t>
        </is>
      </c>
      <c r="G4" s="166" t="inlineStr">
        <is>
          <t>Blood transfusion (Packed Red Cells)</t>
        </is>
      </c>
      <c r="H4" s="166" t="inlineStr">
        <is>
          <t>Ferrous fumarate 200 mg TID</t>
        </is>
      </c>
      <c r="I4" s="167" t="inlineStr">
        <is>
          <t>4</t>
        </is>
      </c>
      <c r="J4" s="166" t="inlineStr">
        <is>
          <t>✅ คำตอบที่ถูกต้อง: ข้อ ง. Blood transfusion (Packed Red Cells)
💡 Background:
ภาวะ acute poisoning ต้องได้รับการประเมิน supportive care ควบคู่กับการให้ specific antidote อย่างทันท่วงที
🎯 ทำไมข้อนี้ถึงถูก:
Blood transfusion (Packed Red Cells) Deferoxamine เป็น iron-chelating agent ที่ใช้เป็น specific antidote สำหรับรักษาภาวะเหล็กเกิน (Iron toxicity/overload) โดยจะจับกับเหล็กเกิดเป็น feroxamine complex และขับออกทางปัสสาวะ
🔍 ข้ออื่นผิดเพราะอะไร:
• ข้อ ก. (Vitamin C 500 mg OD): Vitamin C (Ascorbic acid) ไม่ใช่ยาขับเหล็ก แต่เป็นสารต้านอนุมูลอิสระที่ช่วยเพิ่มการเคลื่อนย้ายธาตุเหล็กออกจากเนื้อเยื่อ และเสริมฤทธิ์การขับเหล็กของ deferoxamine โดยต้องเริ่มให้หลังให้ยาขับเหล็กไปแล้วอย่างน้อย 1 เดือน
• ข้อ ข. (Pyridoxine 50 mg OD): Pyridoxine (Vitamin B6) เป็นโคแฟกเตอร์ที่ใช้รักษา Sideroblastic anemia จากภาวะขาดบี 6 หรือยาไอโซไนอะซิด ไม่มีฤทธิ์เป็น chelating agent ในการจับหรือขับธาตุเหล็กออกจากร่างกาย
• ข้อ ค. (Hydroxyurea 500 mg OD): Hydroxyurea ออกฤทธิ์ยับยั้งเอนไซม์ ribonucleotide reductase ใช้กระตุ้นการสร้าง Fetal hemoglobin (HbF) ในผู้ป่วย Thalassemia หรือ Sickle cell anemia ไม่สามารถจับหรือขับธาตุเหล็กส่วนเกินได้
• ข้อ จ. (Ferrous fumarate 200 mg TID): Ferrous fumarate เป็นเกลือธาตุเหล็กรับประทานสำหรับรักษาภาวะขาดธาตุเหล็ก ถือเป็นข้อห้ามใช้อย่างเด็ดขาดในผู้ป่วยที่มีภาวะเหล็กเกินเพราะจะยิ่งเพิ่มปริมาณธาตุเหล็กสะสมจนเกิดความเป็นพิษต่ออวัยวะสำคัญ
📖 Guideline อ้างอิง:
คู่มือการดูแลรักษาผู้ป่วยได้รับสารพิษ (ศูนย์พิษวิทยารามาธิบดี คณะแพทย์ศาสตร์โรงพยาบาลรามาธิบดี</t>
        </is>
      </c>
      <c r="K4" s="166" t="inlineStr"/>
      <c r="L4" s="166" t="inlineStr">
        <is>
          <t>Hematologic</t>
        </is>
      </c>
      <c r="M4" s="166" t="inlineStr">
        <is>
          <t>Anemia</t>
        </is>
      </c>
      <c r="N4" s="165" t="inlineStr">
        <is>
          <t>Clinic</t>
        </is>
      </c>
      <c r="O4" s="166" t="inlineStr">
        <is>
          <t>ข้อ 2 Pharma Plus เล่มม่วง (เฉลยข้อ ง)</t>
        </is>
      </c>
      <c r="P4" s="165" t="inlineStr">
        <is>
          <t>แบบฝึกหัด</t>
        </is>
      </c>
      <c r="Q4" s="165" t="inlineStr">
        <is>
          <t>เล่มม่วง</t>
        </is>
      </c>
      <c r="R4" s="165" t="inlineStr"/>
    </row>
    <row r="5" ht="24" customHeight="1" s="49">
      <c r="A5" s="174" t="n">
        <v>3</v>
      </c>
      <c r="B5" s="166" t="inlineStr">
        <is>
          <t>สารพฤกษเคมีกลุ่มใดที่มีผลรบกวนการดูดซึมธาตุเหล็ก</t>
        </is>
      </c>
      <c r="C5" s="166" t="inlineStr"/>
      <c r="D5" s="166" t="inlineStr">
        <is>
          <t>Alkaloids</t>
        </is>
      </c>
      <c r="E5" s="166" t="inlineStr">
        <is>
          <t>Anthraquinones</t>
        </is>
      </c>
      <c r="F5" s="166" t="inlineStr">
        <is>
          <t>Quinolines</t>
        </is>
      </c>
      <c r="G5" s="166" t="inlineStr">
        <is>
          <t>Flavonoids</t>
        </is>
      </c>
      <c r="H5" s="166" t="inlineStr">
        <is>
          <t>Tannins</t>
        </is>
      </c>
      <c r="I5" s="167" t="inlineStr">
        <is>
          <t>5</t>
        </is>
      </c>
      <c r="J5" s="166" t="inlineStr">
        <is>
          <t>✅ คำตอบที่ถูกต้อง: ข้อ จ. Tannins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Tannins (แทนนิน) พบได้ในชา กาแฟ และพืชบางชนิด มีฤทธิ์จับกับธาตุเหล็ก (chelate iron) เกิดเป็น insoluble complex ทำให้การดูดซึมธาตุเหล็กลดลงอย่างมีนัยสำคัญ
🔍 ข้ออื่นผิดเพราะอะไร:
• ข้อ ก. (Alkaloids): Alkaloids เป็นกลุ่มสารพฤกษเคมีที่มีฤทธิ์ทางเภสัชวิทยาหลากหลาย เช่น ออกฤทธิ์ต่อระบบประสาท แต่ไม่มีโครงสร้าง polyphenol ที่ทำปฏิกิริยาจับหรือตกตะกอนกับธาตุเหล็กในทางเดินอาหาร
• ข้อ ข. (Anthraquinones): Anthraquinones เป็นสารพฤกษเคมีที่พบในมะขามแขก ออกฤทธิ์กระตุ้นการบีบตัวของลำไส้ใหญ่เพื่อบรรเทาอาการท้องผูก ไม่มีผลยับยั้งหรือรบกวนกลไกการดูดซึมธาตุเหล็กผ่านลำไส้เล็กส่วนต้น
• ข้อ ค. (Quinolines): Quinolines เป็นโครงสร้างพื้นฐานของสารเคมีและยารักษามาลาเรีย เช่น คลอโรควินและควินิน ไม่ใช่สารต้านโภชนาการในพืชที่มีบทบาทขัดขวางการดูดซึมธาตุเหล็ก
• ข้อ ง. (Flavonoids): Flavonoids แม้จะมีคุณสมบัติเป็นสารต้านอนุมูลอิสระและอาจมีพันธะจับโลหะได้บ้างเล็กน้อย แต่สารหลักในพืชที่มีผลทางคลินิกรบกวนการดูดซึมธาตุเหล็กอย่างรุนแรงและชัดเจนที่สุดคือ Tannins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 s="166" t="inlineStr"/>
      <c r="L5" s="166" t="inlineStr">
        <is>
          <t>Hematologic</t>
        </is>
      </c>
      <c r="M5" s="166" t="inlineStr">
        <is>
          <t>Anemia</t>
        </is>
      </c>
      <c r="N5" s="165" t="inlineStr">
        <is>
          <t>Clinic</t>
        </is>
      </c>
      <c r="O5" s="166" t="inlineStr">
        <is>
          <t>ข้อ 3 Pharma Plus เล่มม่วง (เฉลยข้อ จ)</t>
        </is>
      </c>
      <c r="P5" s="165" t="inlineStr">
        <is>
          <t>แบบฝึกหัด</t>
        </is>
      </c>
      <c r="Q5" s="165" t="inlineStr">
        <is>
          <t>เล่มม่วง</t>
        </is>
      </c>
      <c r="R5" s="165" t="inlineStr"/>
    </row>
    <row r="6" ht="24" customHeight="1" s="49">
      <c r="A6" s="174" t="n">
        <v>4</v>
      </c>
      <c r="B6" s="166" t="inlineStr">
        <is>
          <t>สถานการณ์ที่ 2 แม่ของเด็กชายอายุ 12 ปี มาขอซื้อยาให้ลูก โดยมีอาการซีดมาได้ 3 วันแล้ว
แม่ของเด็กให้ข้อมูลเพิ่มเติมว่า ลูกไม่เคยมีอาการแบบนี้มาก่อน กินแต่เนื้อสัตว์ ไม่ชอบกินผัก ชอบกินยาวิตามินซี และไม่ได้กินอาหาร มีอาการปวดฟัน ไปที่คลินิกทันตกรรมแห่งหนึ่ง และได้รับยา aspirin อุจจาระสีปกติ แต่ปัสสาวะสีคล้ำเป็นสีน้ำตาล</t>
        </is>
      </c>
      <c r="C6" s="166" t="inlineStr"/>
      <c r="D6" s="166" t="inlineStr">
        <is>
          <t>จ่ายยา folic acid</t>
        </is>
      </c>
      <c r="E6" s="166" t="inlineStr">
        <is>
          <t>จ่ายยา vitamin B 12</t>
        </is>
      </c>
      <c r="F6" s="166" t="inlineStr">
        <is>
          <t>จ่ายยา ferrous gluconate</t>
        </is>
      </c>
      <c r="G6" s="166" t="inlineStr">
        <is>
          <t>แนะนำให้พาผู้ป่วยไปโรงพยาบาลทันที</t>
        </is>
      </c>
      <c r="H6" s="166" t="inlineStr">
        <is>
          <t>จ่ายยา ferrous sulfate และ folic acid</t>
        </is>
      </c>
      <c r="I6" s="167" t="inlineStr">
        <is>
          <t>4</t>
        </is>
      </c>
      <c r="J6" s="166" t="inlineStr">
        <is>
          <t>✅ คำตอบที่ถูกต้อง: ข้อ ง. แนะนำให้พาผู้ป่วยไปโรงพยาบาลทันที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แนะนำให้พาผู้ป่วยไปโรงพยาบาลทันที ผู้ป่วยเด็กชายมีอาการซีดและปัสสาวะสีน้ำตาลหลังได้รับยา aspirin (ซึ่งเป็นยาที่กระตุ้นให้เกิดภาวะ Hemolysis ในผู้ป่วยโรค G6PD deficiency) อาการดังกล่าวเป็นภาวะเร่งด่วนที่ต้องได้รับการวินิจฉัยและรักษาในโรงพยาบาลทันที ห้ามจ่ายยาเอง
🔍 ข้ออื่นผิดเพราะอะไร:
• ข้อ ก. (จ่ายยา folic acid): Folic acid ใช้รักษา Megaloblastic anemia จากภาวะขาดโฟเลต ไม่สามารถแก้ไขภาวะเม็ดเลือดแดงแตกเฉียบพลันจากการถูกทำลายด้วยยาแอสไพรินในผู้ป่วย G6PD deficiency ได้
• ข้อ ข. (จ่ายยา vitamin B 12): Vitamin B 12 ใช้รักษาภาวะขาดวิตามินบี 12 หรือ Pernicious anemia ไม่ตรงกับพยาธิสภาพของ Acute intravascular hemolysis ซึ่งต้องการการประเมินการทำงานของไตและการให้สารน้ำอย่างเร่งด่วน
• ข้อ ค. (จ่ายยา ferrous gluconate): Ferrous gluconate เป็นการรักษาภาวะขาดธาตุเหล็ก ซึ่งการเกิด hemolysis ในภาวะ G6PD deficiency มีการปล่อยฮีโมโกลบินและธาตุเหล็กออกมาในกระแสเลือดอยู่แล้ว การให้ธาตุเหล็กเพิ่มอาจนำไปสู่ภาวะเหล็กสะสมเกิน
• ข้อ จ. (จ่ายยา ferrous sulfate และ folic acid): Ferrous sulfate และ folic acid เป็นสูตรยาบำรุงเลือดสำหรับภาวะขาดธาตุเหล็กและโฟเลต ไม่ใช่การรักษาภาวะเม็ดเลือดแดงแตกเฉียบพลันจากยา oxidative stress ซึ่งเป็นภาวะฉุกเฉินทางการแพทย์์ที่เสี่ยงต่อภาวะไตวายเฉียบพลัน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6" s="166" t="inlineStr"/>
      <c r="L6" s="166" t="inlineStr">
        <is>
          <t>Hematologic</t>
        </is>
      </c>
      <c r="M6" s="166" t="inlineStr">
        <is>
          <t>Anemia</t>
        </is>
      </c>
      <c r="N6" s="165" t="inlineStr">
        <is>
          <t>Clinic</t>
        </is>
      </c>
      <c r="O6" s="166" t="inlineStr">
        <is>
          <t>ข้อ 4 Pharma Plus เล่มม่วง (เฉลยข้อ ง)</t>
        </is>
      </c>
      <c r="P6" s="165" t="inlineStr">
        <is>
          <t>แบบฝึกหัด</t>
        </is>
      </c>
      <c r="Q6" s="165" t="inlineStr">
        <is>
          <t>เล่มม่วง</t>
        </is>
      </c>
      <c r="R6" s="165" t="inlineStr"/>
    </row>
    <row r="7" ht="24" customHeight="1" s="49">
      <c r="A7" s="174" t="n">
        <v>5</v>
      </c>
      <c r="B7" s="166" t="inlineStr">
        <is>
          <t>ในกรณีหากพ่อเด็กตัดสินใจนำผู้ป่วยไปตรวจที่รพ. พบว่าเป็น G6PD อาการซีดในผู้ป่วยจัดเป็นแบบใด</t>
        </is>
      </c>
      <c r="C7" s="166" t="inlineStr"/>
      <c r="D7" s="166" t="inlineStr">
        <is>
          <t>Aplastic anemia</t>
        </is>
      </c>
      <c r="E7" s="166" t="inlineStr">
        <is>
          <t>Hemolytic anemia</t>
        </is>
      </c>
      <c r="F7" s="166" t="inlineStr">
        <is>
          <t>Pernicious anemia</t>
        </is>
      </c>
      <c r="G7" s="166" t="inlineStr">
        <is>
          <t>Chronic renal failure</t>
        </is>
      </c>
      <c r="H7" s="166" t="inlineStr">
        <is>
          <t>Iron deficiency failure</t>
        </is>
      </c>
      <c r="I7" s="167" t="inlineStr">
        <is>
          <t>2</t>
        </is>
      </c>
      <c r="J7" s="166" t="inlineStr">
        <is>
          <t>✅ คำตอบที่ถูกต้อง: ข้อ ข. Hemolytic anemia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Hemolytic anemia G6PD deficiency เป็นโรคทางพันธุกรรมที่ทำให้เม็ดเลือดแดงแตกง่ายเมื่อได้รับสารออกซิแดนท์ ทำให้เกิดภาวะเม็ดเลือดแดงแตกเฉียบพลัน (acute hemolytic anemia)
🔍 ข้ออื่นผิดเพราะอะไร:
• ข้อ ก. (Aplastic anemia): Aplastic anemia เป็นภาวะไขกระดูกฝ่อ ส่งผลให้เซลล์ต้นกำเนิดเม็ดเลือดไม่สามารถสร้างเม็ดเลือดได้ เกิด pancytopenia ซึ่งไม่ใช่พยาธิสภาพของการถูกทำลายเม็ดเลือดแดงเฉียบพลันจากภาวะพร่องเอนไซม์ G6PD
• ข้อ ค. (Pernicious anemia): Pernicious anemia เกิดจากการขาด Intrinsic factor จากกระเพาะอาหาร ทำให้ดูดซึมวิตามินบี 12 ไม่ได้ ส่งผลให้เม็ดเลือดแดงมีขนาดใหญ่ (Macrocytic anemia) ไม่ใช่การแตกทำลายเฉียบพลันจากสารออกซิแดนท์
• ข้อ ง. (Chronic renal failure): Chronic renal failure เป็นสาเหตุของ Anemia of chronic kidney disease ซึ่งเกิดจากการสร้างฮอร์โมน Erythropoietin ลดลง และเป็นภาวะเรื้อรัง ไม่ตรงกับอาการเฉียบพลันในเด็กรายนี้
• ข้อ จ. (Iron deficiency failure): Iron deficiency failure เป็นภาวะขาดสารอาหารธาตุเหล็กในการสร้างฮีโมโกลบิน ทำให้เม็ดเลือดแดงมีขนาดเล็กและติดสีจางแบบค่อยเป็นค่อยไป ไม่ได้ทำให้เกิดปัสสาวะสีน้ำตาลจากการแตกของเม็ดเลือดแดงเฉียบพลัน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7" s="166" t="inlineStr"/>
      <c r="L7" s="166" t="inlineStr">
        <is>
          <t>Hematologic</t>
        </is>
      </c>
      <c r="M7" s="166" t="inlineStr">
        <is>
          <t>Hemolytic anemia (G6PD / Thalassemia)</t>
        </is>
      </c>
      <c r="N7" s="165" t="inlineStr">
        <is>
          <t>Clinic</t>
        </is>
      </c>
      <c r="O7" s="166" t="inlineStr">
        <is>
          <t>ข้อ 5 Pharma Plus เล่มม่วง (เฉลยข้อ ข)</t>
        </is>
      </c>
      <c r="P7" s="165" t="inlineStr">
        <is>
          <t>แบบฝึกหัด</t>
        </is>
      </c>
      <c r="Q7" s="165" t="inlineStr">
        <is>
          <t>เล่มม่วง</t>
        </is>
      </c>
      <c r="R7" s="165" t="inlineStr"/>
    </row>
    <row r="8" ht="24" customHeight="1" s="49">
      <c r="A8" s="174" t="n">
        <v>6</v>
      </c>
      <c r="B8" s="166" t="inlineStr">
        <is>
          <t>ข้อใดควรใช้ในการรักษาผู้ป่วยรายนี้ในโรงพยาบาล</t>
        </is>
      </c>
      <c r="C8" s="166" t="inlineStr"/>
      <c r="D8" s="166" t="inlineStr">
        <is>
          <t>Platelet</t>
        </is>
      </c>
      <c r="E8" s="166" t="inlineStr">
        <is>
          <t>Folic acid</t>
        </is>
      </c>
      <c r="F8" s="166" t="inlineStr">
        <is>
          <t>Vitamin B12</t>
        </is>
      </c>
      <c r="G8" s="166" t="inlineStr">
        <is>
          <t>Ferrous sulfate</t>
        </is>
      </c>
      <c r="H8" s="166" t="inlineStr">
        <is>
          <t>Packed red cell</t>
        </is>
      </c>
      <c r="I8" s="167" t="inlineStr">
        <is>
          <t>5</t>
        </is>
      </c>
      <c r="J8" s="166" t="inlineStr">
        <is>
          <t>✅ คำตอบที่ถูกต้อง: ข้อ จ. Packed red cell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Packed red cell ในกรณีที่ผู้ป่วยมีภาวะซีดรุนแรงจากเม็ดเลือดแดงแตก (hemolysis) การรักษาหลักคือการให้เลือดทดแทนด้วย Packed red cell ร่วมกับการหยุดยาหรือสิ่งกระตุ้น และประคับประคองตามอาการ
🔍 ข้ออื่นผิดเพราะอะไร:
• ข้อ ก. (Platelet): Platelet ใช้สำหรับรักษาภาวะเกล็ดเลือดต่ำที่มีเลือดออกผิดปกติรุนแรง ไม่ได้ช่วยเพิ่มระดับฮีโมโกลบินหรือปริมาณเม็ดเลือดแดงในภาวะ Acute hemolytic anemia
• ข้อ ข. (Folic acid): Folic acid แม้จะมีบทบาทเป็นสารอาหารเสริมระยะยาวเพื่อช่วยในการสร้างเม็ดเลือดแดงใหม่ แต่ไม่สามารถแก้ไขภาวะโลหิตจางขั้นวิกฤตและอาการพร่องออกซิเจนอย่างเฉียบพลันในระยะฉุกเฉินได้
• ข้อ ค. (Vitamin B12): Vitamin B12 เป็นวิตามินที่ใช้รักษา Megaloblastic anemia จากการขาดบี 12 ไม่มีบทบาทในการแก้ไขภาวะขาดฮีโมโกลบินเฉียบพลันที่ต้องการออกซิเจนไปเลี้ยงเนื้อเยื่อทันที
• ข้อ ง. (Ferrous sulfate): Ferrous sulfate มีข้อห้ามให้ในระหว่างที่มีการแตกของเม็ดเลือดแดงเฉียบพลัน เนื่องจากร่างกายมีการปล่อยธาตุเหล็กออกมาสะสมสูงอยู่แล้ว และการให้เสริมจะเสี่ยงต่อภาวะเป็นพิษจากธาตุเหล็ก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8" s="166" t="inlineStr"/>
      <c r="L8" s="166" t="inlineStr">
        <is>
          <t>Hematologic</t>
        </is>
      </c>
      <c r="M8" s="166" t="inlineStr">
        <is>
          <t>Anemia</t>
        </is>
      </c>
      <c r="N8" s="165" t="inlineStr">
        <is>
          <t>Clinic</t>
        </is>
      </c>
      <c r="O8" s="166" t="inlineStr">
        <is>
          <t>ข้อ 6 Pharma Plus เล่มม่วง (เฉลยข้อ จ)</t>
        </is>
      </c>
      <c r="P8" s="165" t="inlineStr">
        <is>
          <t>แบบฝึกหัด</t>
        </is>
      </c>
      <c r="Q8" s="165" t="inlineStr">
        <is>
          <t>เล่มม่วง</t>
        </is>
      </c>
      <c r="R8" s="165" t="inlineStr"/>
    </row>
    <row r="9" ht="24" customHeight="1" s="49">
      <c r="A9" s="174" t="n">
        <v>7</v>
      </c>
      <c r="B9" s="166" t="inlineStr">
        <is>
          <t>ปัจจัยใดที่น่าจะเป็นสาเหตุทำให้เกิดอาการซีดในคนไข้</t>
        </is>
      </c>
      <c r="C9" s="166" t="inlineStr"/>
      <c r="D9" s="166" t="inlineStr">
        <is>
          <t>Aspirin</t>
        </is>
      </c>
      <c r="E9" s="166" t="inlineStr">
        <is>
          <t>Vitamin C</t>
        </is>
      </c>
      <c r="F9" s="166" t="inlineStr">
        <is>
          <t>Amoxicillin</t>
        </is>
      </c>
      <c r="G9" s="166" t="inlineStr">
        <is>
          <t>Amitriptyline</t>
        </is>
      </c>
      <c r="H9" s="166" t="inlineStr">
        <is>
          <t>กินแต่เนื้อสัตว์ ไม่ชอบกินผัก</t>
        </is>
      </c>
      <c r="I9" s="167" t="inlineStr">
        <is>
          <t>1</t>
        </is>
      </c>
      <c r="J9" s="166" t="inlineStr">
        <is>
          <t>✅ คำตอบที่ถูกต้อง: ข้อ ก. Aspirin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Aspirin เป็นยาที่มีฤทธิ์เป็นสารออกซิแดนท์ ซึ่งสามารถเหนี่ยวนำให้เกิดภาวะเม็ดเลือดแดงแตกในผู้ป่วยโรค G6PD deficiency ได้
🔍 ข้ออื่นผิดเพราะอะไร:
• ข้อ ข. (Vitamin C): Vitamin C ในขนาดรับประทานทั่วไปตามโภชนาการไม่ได้เป็นสารออกซิแดนท์ที่รุนแรงจนกระตุ้นเม็ดเลือดแดงแตก ยกเว้นการได้รับทางหลอดเลือดดำขนาดสูงมาก อีกทั้งในเด็กรายนี้มีประวัติเริ่มซีดหลังได้รับยาจากคลินิกทันตกรรม
• ข้อ ค. (Amoxicillin): Amoxicillin เป็นยาปฏิชีวนะกลุ่มเพนิซิลลินที่มีความปลอดภัยสูงในผู้ป่วย G6PD deficiency ไม่ได้จัดเป็นยาที่มีฤทธิ์กระตุ้น oxidative stress หรือเป็นสาเหตุของการเกิด hemolysis
• ข้อ ง. (Amitriptyline): Amitriptyline เป็นยาต้านเศร้ากลุ่ม Tricyclic antidepressant ไม่มีฤทธิ์ก่ออนุมูลอิสระต่อเม็ดเลือดแดง และไม่มีข้อบ่งใช้หรือประวัติการใช้ในทางทันตกรรมสำหรับเด็กรายนี้
• ข้อ จ. (กินแต่เนื้อสัตว์ ไม่ชอบกินผัก): พฤติกรรมการกินแต่เนื้อสัตว์ไม่ชอบกินผัก อาจเสี่ยงต่อการขาดวิตามินหรือกากใยในระยะยาว แต่ไม่สามารถทำให้เกิดภาวะเม็ดเลือดแดงแตกเฉียบพลันจนปัสสาวะมีสีน้ำตาลเข้มได้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9" s="166" t="inlineStr"/>
      <c r="L9" s="166" t="inlineStr">
        <is>
          <t>Hematologic</t>
        </is>
      </c>
      <c r="M9" s="166" t="inlineStr">
        <is>
          <t>Anemia</t>
        </is>
      </c>
      <c r="N9" s="165" t="inlineStr">
        <is>
          <t>Clinic</t>
        </is>
      </c>
      <c r="O9" s="166" t="inlineStr">
        <is>
          <t>ข้อ 7 Pharma Plus เล่มม่วง (เฉลยข้อ ก)</t>
        </is>
      </c>
      <c r="P9" s="165" t="inlineStr">
        <is>
          <t>แบบฝึกหัด</t>
        </is>
      </c>
      <c r="Q9" s="165" t="inlineStr">
        <is>
          <t>เล่มม่วง</t>
        </is>
      </c>
      <c r="R9" s="165" t="inlineStr"/>
    </row>
    <row r="10" ht="24" customHeight="1" s="49">
      <c r="A10" s="174" t="n">
        <v>8</v>
      </c>
      <c r="B10" s="166" t="inlineStr">
        <is>
          <t>เมื่อเด็กชายคนนี้โตขึ้นและจะแต่งงานข้อใดถูก</t>
        </is>
      </c>
      <c r="C10" s="166" t="inlineStr"/>
      <c r="D10" s="166" t="inlineStr">
        <is>
          <t>แต่งงานกันได้แต่ไม่ควรมีลูก เพราะสามารถถ่ายทอดทางพันธุกรรมได้</t>
        </is>
      </c>
      <c r="E10" s="166" t="inlineStr">
        <is>
          <t>แต่งงานกันได้ และหากตั้งครรภ์เป็นลูกชายให้ทำแท้ง แต่ถ้าเป็นหญิงไม่เป็นไร</t>
        </is>
      </c>
      <c r="F10" s="166" t="inlineStr">
        <is>
          <t>แต่งงานกันได้ และหากตั้งครรภ์เป็นลูกผู้หญิงให้ทำแท้ง แต่ถ้าชายเป็นไม่เป็นไร</t>
        </is>
      </c>
      <c r="G10" s="166" t="inlineStr">
        <is>
          <t>ทุกคนเป็นโรคนี้เท่ากัน ไม่ว่าชายหรือหญิง</t>
        </is>
      </c>
      <c r="H10" s="166" t="inlineStr">
        <is>
          <t>แต่งไม่ได้ จะทำให้ไม่มีคุณภาพชีวิตมีความสุขไปตลอดชีวิต เป็นการทำบาป</t>
        </is>
      </c>
      <c r="I10" s="167" t="inlineStr">
        <is>
          <t>1</t>
        </is>
      </c>
      <c r="J10" s="166" t="inlineStr">
        <is>
          <t>✅ คำตอบที่ถูกต้อง: ข้อ ก. แต่งงานกันได้แต่ไม่ควรมีลูก เพราะสามารถถ่ายทอดทางพันธุกรรมได้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แต่งงานกันได้แต่ไม่ควรมีลูก เพราะสามารถถ่ายทอดทางพันธุกรรมได้ โรค G6PD ถ่ายทอดทางโครโมโซม X (X-linked recessive) ผู้ป่วยสามารถแต่งงานและมีบุตรได้ตามปกติ โดยมีการให้คำปรึกษาทางพันธุกรรม (genetic counseling) เรื่องโอกาสการถ่ายทอดโรค
🔍 ข้ออื่นผิดเพราะอะไร:
• ข้อ ข. (แต่งงานกันได้ และหากตั้งครรภ์เป็นลูกชายให้ทำแท้ง แต่ถ้าเป็นหญิงไม่เป็นไร): โรค G6PD deficiency ถ่ายทอดทางโครโมโซม X แบบด้อย หากบิดาเป็นโรคและมารดาปกติ บุตรชายจะปกติทั้งหมด (ได้รับโครโมโซม Y จากบิดา) การระบุให้ทำแท้งบุตรชายจึงขัดแย้งกับหลักพันธุศาสตร์และจริยธรรมทางการแพทย์์
• ข้อ ค. (แต่งงานกันได้ และหากตั้งครรภ์เป็นลูกผู้หญิงให้ทำแท้ง แต่ถ้าชายเป็นไม่เป็นไร): การทำแท้งขัดต่อหลักเวชจริยศาสตร์และกฎหมาย และผู้ป่วยหญิงที่เป็นพาหะมักไม่แสดงอาการรุนแรง สามารถใช้ชีวิตได้ตามปกติเพียงหลีกเลี่ยงยาและสารออกซิแดนท์
• ข้อ ง. (ทุกคนเป็นโรคนี้เท่ากัน ไม่ว่าชายหรือหญิง): G6PD deficiency เป็นโรคทางพันธุกรรมแบบ X-linked recessive ผู้ชายมีโครโมโซม X เพียงแท่งเดียวจึงแสดงอาการของโรคได้มากกว่าผู้หญิงอย่างชัดเจน ไม่ได้เป็นโรคเท่ากันในทั้งสองเพศ
• ข้อ จ. (แต่งไม่ได้ จะทำให้ไม่มีคุณภาพชีวิตมีความสุขไปตลอดชีวิต เป็นการทำบาป): ผู้ป่วย G6PD deficiency มีระดับสติปัญญาและพัฒนาการปกติ สามารถมีอายุขัยและคุณภาพชีวิตที่ดีเทียบเท่าคนทั่วไป เพียงแต่ต้องมีบัตรประจำตัวเตือนการแพ้ยาและหลีกเลี่ยงสารกระตุ้นอย่างเคร่งครัด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10" s="166" t="inlineStr"/>
      <c r="L10" s="166" t="inlineStr">
        <is>
          <t>Hematologic</t>
        </is>
      </c>
      <c r="M10" s="166" t="inlineStr">
        <is>
          <t>Anemia</t>
        </is>
      </c>
      <c r="N10" s="165" t="inlineStr">
        <is>
          <t>Clinic</t>
        </is>
      </c>
      <c r="O10" s="166" t="inlineStr">
        <is>
          <t>ข้อ 8 Pharma Plus เล่มม่วง (เฉลยข้อ ก)</t>
        </is>
      </c>
      <c r="P10" s="165" t="inlineStr">
        <is>
          <t>แบบฝึกหัด</t>
        </is>
      </c>
      <c r="Q10" s="165" t="inlineStr">
        <is>
          <t>เล่มม่วง</t>
        </is>
      </c>
      <c r="R10" s="165" t="inlineStr"/>
    </row>
    <row r="11" ht="24" customHeight="1" s="49">
      <c r="A11" s="174" t="n">
        <v>9</v>
      </c>
      <c r="B11" s="166" t="inlineStr">
        <is>
          <t>สถานการณ์ที่ 3 ผู้ป่วยชายไทยอายุ 28 ปีแพทย์์วินิจฉัยว่าเป็น G-6-PD deficiency anemia พบภาวะไตวายเฉียบพลัน มี Potassium สูง Hb 8 g/dL (normal; 12-16), Hct 22% (normal; 38-48), Total bilirubin 4 mg/L (normal; &lt;1) มีอาการเหนื่อยเพลีย ปัสสาวะมีสีคล้ำเหมือนสีน้ำปลา ผู้ป่วยไม่มีประวัติแพ้ยา ยาที่ได้รับก่อนมาโรงพยาบาล คือ ranitidine 150 mg 1 tab bid (สำหรับโรคกระเพาะอาหาร รับประทานมาแล้ว 1 สัปดาห์ ) และ cotrimoxazole 2 tab bid (สำหรับติดเชื้อในทางเดินปัสสาวะ รับประทานมาแล้ว 3 วัน)
ข้อมูลของผู้ป่วยในข้อใดไม่เกี่ยวข้องกับภาวะ G-6-PD Deficiency anemia</t>
        </is>
      </c>
      <c r="C11" s="166" t="inlineStr"/>
      <c r="D11" s="166" t="inlineStr">
        <is>
          <t>เป็นผู้ชาย</t>
        </is>
      </c>
      <c r="E11" s="166" t="inlineStr">
        <is>
          <t>มีโปตาสเซียมสูง</t>
        </is>
      </c>
      <c r="F11" s="166" t="inlineStr">
        <is>
          <t>มีการติดเชื้อในทางเดินปัสสาวะ</t>
        </is>
      </c>
      <c r="G11" s="166" t="inlineStr">
        <is>
          <t>ได้รับยา co-trimoxazole</t>
        </is>
      </c>
      <c r="H11" s="166" t="inlineStr">
        <is>
          <t>ได้รับยา ranitidine</t>
        </is>
      </c>
      <c r="I11" s="167" t="inlineStr">
        <is>
          <t>5</t>
        </is>
      </c>
      <c r="J11" s="166" t="inlineStr">
        <is>
          <t>✅ คำตอบที่ถูกต้อง: ข้อ จ. ได้รับยา ranitidine
💡 Background:
ภาวะไตเสื่อม (CKD/AKI) ต้องระมัดระวังการปรับขนาดยาตาม renal function (eGFR/CrCl) และหลีกเลี่ยง nephrotoxic drugs
🎯 ทำไมข้อนี้ถึงถูก:
ได้รับยา ranitidine Ranitidine เป็นยาที่ไม่จัดเป็นข้อห้ามในผู้ป่วย G6PD และไม่มีผลกระตุ้นให้เกิดภาวะเม็ดเลือดแดงแตก ต่างจาก co-trimoxazole และการติดเชื้อซึ่งเป็นตัวกระตุ้นที่สำคัญ
🔍 ข้ออื่นผิดเพราะอะไร:
• ข้อ ก. (เป็นผู้ชาย): เพศชายเป็นปัจจัยทางพันธุกรรมโดยตรงของโรค G6PD deficiency เนื่องจากยีนอยู่บนโครโมโซม X (X-linked recessive) เพศชายจึงมีความเสี่ยงและแสดงอาการของโรคได้เต็มที่
• ข้อ ข. (มีโปตาสเซียมสูง): มีโปตาสเซียมสูง เป็นผลสืบเนื่องโดยตรงจากการแตกของเม็ดเลือดแดง (Intravascular hemolysis) เนื่องจากภายในเม็ดเลือดแดงมีโพแทสเซียมเข้มข้นสูง เมื่อเซลล์แตกโพแทสเซียมจึงทะลักเข้าสู่กระแสเลือดร่วมกับภาวะไตวายเฉียบพลัน
• ข้อ ค. (มีการติดเชื้อในทางเดินปัสสาวะ): การติดเชื้อในทางเดินปัสสาวะทำให้เม็ดเลือดขาวหลั่งสารอนุมูลอิสระ (Reactive Oxygen Species) ออกมาเพื่อทำลายเชื้อโรค จึงเป็นตัวกระตุ้นให้เกิดภาวะ oxidative stress และทำให้เม็ดเลือดแดงแตก
• ข้อ ง. (ได้รับยา co-trimoxazole): Co-trimoxazole (Sulfamethoxazole ร่วมกับ Trimethoprim) เป็นยากลุ่มซัลโฟนาไมด์ที่มีฤทธิ์ oxidative stress สูงมาก เป็นยาต้องห้ามเด็ดขาดในผู้ป่วย G6PD deficiency เพราะทำให้เกิด acute hemolysis อย่างรุนแรง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11" s="166" t="inlineStr"/>
      <c r="L11" s="166" t="inlineStr">
        <is>
          <t>Hematologic</t>
        </is>
      </c>
      <c r="M11" s="166" t="inlineStr">
        <is>
          <t>Anemia</t>
        </is>
      </c>
      <c r="N11" s="165" t="inlineStr">
        <is>
          <t>Clinic</t>
        </is>
      </c>
      <c r="O11" s="166" t="inlineStr">
        <is>
          <t>ข้อ 9 Pharma Plus เล่มม่วง (เฉลยข้อ จ)</t>
        </is>
      </c>
      <c r="P11" s="165" t="inlineStr">
        <is>
          <t>แบบฝึกหัด</t>
        </is>
      </c>
      <c r="Q11" s="165" t="inlineStr">
        <is>
          <t>เล่มม่วง</t>
        </is>
      </c>
      <c r="R11" s="165" t="inlineStr"/>
    </row>
    <row r="12" ht="24" customHeight="1" s="49">
      <c r="A12" s="174" t="n">
        <v>10</v>
      </c>
      <c r="B12" s="166" t="inlineStr">
        <is>
          <t>สถานการณ์ที่ 3 ผู้ป่วยชายไทยอายุ 28 ปีแพทย์์วินิจฉัยว่าเป็น G-6-PD deficiency anemia พบภาวะไตวายเฉียบพลัน มี Potassium สูง Hb 8 g/dL (normal; 12-16), Hct 22% (normal; 38-48), Total bilirubin 4 mg/L (normal; &lt;1) มีอาการเหนื่อยเพลีย ปัสสาวะมีสีคล้ำเหมือนสีน้ำปลา ผู้ป่วยไม่มีประวัติแพ้ยา ยาที่ได้รับก่อนมาโรงพยาบาล คือ ranitidine 150 mg 1 tab bid (สำหรับโรคกระเพาะอาหาร รับประทานมาแล้ว 1 สัปดาห์ ) และ cotrimoxazole 2 tab bid (สำหรับติดเชื้อในทางเดินปัสสาวะ รับประทานมาแล้ว 3 วัน)
ข้อใดไม่ใช่อาการหรือการแสดงของภาวะ G-6-PD Deficiency anemia ในผู้ป่วยรายนี้</t>
        </is>
      </c>
      <c r="C12" s="166" t="inlineStr"/>
      <c r="D12" s="166" t="inlineStr">
        <is>
          <t>อาการเหนื่อยเพลีย</t>
        </is>
      </c>
      <c r="E12" s="166" t="inlineStr">
        <is>
          <t>ปัสสาวะมีสีคล้ำเหมือนสีน้ำปลา</t>
        </is>
      </c>
      <c r="F12" s="166" t="inlineStr">
        <is>
          <t>มีประวัติเป็นโรคกระเพาะอาหาร</t>
        </is>
      </c>
      <c r="G12" s="166" t="inlineStr">
        <is>
          <t>Hb 8 g/dL (normal; 12-16), Hct 22% (normal; 38-48)</t>
        </is>
      </c>
      <c r="H12" s="166" t="inlineStr">
        <is>
          <t>Total bilirubin 4 mg/L (normal; &lt;1)</t>
        </is>
      </c>
      <c r="I12" s="167" t="inlineStr">
        <is>
          <t>3</t>
        </is>
      </c>
      <c r="J12" s="166" t="inlineStr">
        <is>
          <t>✅ คำตอบที่ถูกต้อง: ข้อ ค. มีประวัติเป็นโรคกระเพาะอาหาร
💡 Background:
ภาวะไตเสื่อม (CKD/AKI) ต้องระมัดระวังการปรับขนาดยาตาม renal function (eGFR/CrCl) และหลีกเลี่ยง nephrotoxic drugs
🎯 ทำไมข้อนี้ถึงถูก:
มีประวัติเป็นโรคกระเพาะอาหาร ประวัติเป็นโรคกระเพาะอาหารเป็นโรคร่วมของผู้ป่วย ไม่ใช่อาการหรือผลลัพธ์ทางห้องปฏิบัติการที่เกิดจากภาวะเม็ดเลือดแดงแตกจาก G6PD deficiency โดยตรง
🔍 ข้ออื่นผิดเพราะอะไร:
• ข้อ ก. (อาการเหนื่อยเพลีย): อาการเหนื่อยเพลีย เป็นอาการทางคลินิกโดยตรงของภาวะโลหิตจางรุนแรงเฉียบพลัน เนื่องจากฮีโมโกลบินลดต่ำลงจนไม่สามารถนำพาออกซิเจนไปเลี้ยงเนื้อเยื่อส่วนต่างๆ ของร่างกายได้อย่างเพียงพอ
• ข้อ ข. (ปัสสาวะมีสีคล้ำเหมือนสีน้ำปลา): ปัสสาวะสีคล้ำเหมือนสีน้ำปลา เป็นอาการแสดงจำเพาะของ Hemoglobinuria ที่เกิดจากเม็ดเลือดแดงแตกในหลอดเลือดอย่างรุนแรง (Intravascular hemolysis) แล้วฮีโมโกลบินอิสระถูกกรองผ่านไตออกมาในปัสสาวะ
• ข้อ ง. (Hb 8 g/dL (normal; 12-16), Hct 22% (normal; 38-48)): ค่า Hb 8 g/dL และ Hct 22% เป็นผลตรวจทางห้องปฏิบัติการที่ยืนยันภาวะโลหิตจางรุนแรงจากการสูญเสียเม็ดเลือดแดงที่ถูกทำลายไปอย่างรวดเร็ว
• ข้อ จ. (Total bilirubin 4 mg/L (normal; &lt;1)): Total bilirubin 4 mg/L ที่สูงขึ้น เป็นผลจากการสลายฮีม (Heme degradation) ของเม็ดเลือดแดงที่แตกตัว เกิดเป็น Unconjugated hyperbilirubinemia ซึ่งเป็นลักษณะเด่นของภาวะ Hemolytic anemia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12" s="166" t="inlineStr"/>
      <c r="L12" s="166" t="inlineStr">
        <is>
          <t>Hematologic</t>
        </is>
      </c>
      <c r="M12" s="166" t="inlineStr">
        <is>
          <t>Anemia</t>
        </is>
      </c>
      <c r="N12" s="165" t="inlineStr">
        <is>
          <t>Clinic</t>
        </is>
      </c>
      <c r="O12" s="166" t="inlineStr">
        <is>
          <t>ข้อ 10 Pharma Plus เล่มม่วง (เฉลยข้อ ค)</t>
        </is>
      </c>
      <c r="P12" s="165" t="inlineStr">
        <is>
          <t>แบบฝึกหัด</t>
        </is>
      </c>
      <c r="Q12" s="165" t="inlineStr">
        <is>
          <t>เล่มม่วง</t>
        </is>
      </c>
      <c r="R12" s="165" t="inlineStr"/>
    </row>
    <row r="13" ht="24" customHeight="1" s="49">
      <c r="A13" s="174" t="n">
        <v>11</v>
      </c>
      <c r="B13" s="166" t="inlineStr">
        <is>
          <t>ข้อใดไม่ถูกต้องในการเกิด G-6-PD Deficiency anemia</t>
        </is>
      </c>
      <c r="C13" s="166" t="inlineStr"/>
      <c r="D13" s="166" t="inlineStr">
        <is>
          <t>การติดเชื้อทำให้ร่างกายสร้างอนุมูลอิสระมากขึ้น</t>
        </is>
      </c>
      <c r="E13" s="166" t="inlineStr">
        <is>
          <t>มี oxidative stress สูงเนื่องจากมี H2O2 ภายในเซลล์</t>
        </is>
      </c>
      <c r="F13" s="166" t="inlineStr">
        <is>
          <t>H2O2 ทำให้เกิด Sulhydryl-hemoglobin ทำให้เม็ดเลือดแดงแตก</t>
        </is>
      </c>
      <c r="G13" s="166" t="inlineStr">
        <is>
          <t>ฮีโมโกลบินตกตะกอนในเม็ดเลือดแดง ทำให้ถูก macrophage ที่ม้ามจับกิน</t>
        </is>
      </c>
      <c r="H13" s="166" t="inlineStr">
        <is>
          <t>การขาดเอนไซม์ G-6-PD ทำให้ reduced glutathione เพิ่มขึ้น เกิดการแตกของเม็ดเลือดแดง</t>
        </is>
      </c>
      <c r="I13" s="167" t="inlineStr">
        <is>
          <t>3</t>
        </is>
      </c>
      <c r="J13" s="166" t="inlineStr">
        <is>
          <t>✅ คำตอบที่ถูกต้อง: ข้อ ค. H2O2 ทำให้เกิด Sulhydryl-hemoglobin ทำให้เม็ดเลือดแดงแตก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H2O2 ทำให้เกิด Sulhydryl-hemoglobin ทำให้เม็ดเลือดแดงแตก ในผู้ป่วย G-6-PD deficiency การขาดเอนไซม์ G-6-PD จะทำให้เกิดการสร้าง reduced glutathione (GSH) ลดลง ไม่ใช่เพิ่มขึ้น ส่งผลให้เซลล์เม็ดเลือดแดงไม่สามารถกำจัดอนุมูลอิสระและ H2O2 ได้ เกิด oxidative stress, Heinz bodies (sulfa-hemoglobin/denatured hemoglobin precipitate) และถูกทำลายโดยม้าม (extravascular hemolysis)
🔍 ข้ออื่นผิดเพราะอะไร:
• ข้อ ก. (การติดเชื้อทำให้ร่างกายสร้างอนุมูลอิสระมากขึ้น): การติดเชื้อกระตุ้นให้เซลล์เม็ดเลือดขาวสร้างอนุมูลอิสระและ superoxide anion เพิ่มขึ้นจริง ซึ่งไปกระตุ้นให้เม็ดเลือดแดงที่พร่อง G6PD เกิดการแตกทำลาย
• ข้อ ข. (มี oxidative stress สูงเนื่องจากมี H2O2 ภายในเซลล์): การมี oxidative stress สูงเนื่องจากไฮโดรเจนเปอร์ออกไซด์ (H2O2) สะสมภายในเซลล์เม็ดเลือดแดงเป็นกลไกที่ถูกต้อง เพราะไม่สามารถกำจัด H2O2 ออกไปได้เนื่องจากขาด NADPH
• ข้อ ง. (ฮีโมโกลบินตกตะกอนในเม็ดเลือดแดง ทำให้ถูก macrophage ที่ม้ามจับกิน): ฮีโมโกลบินที่เสียสภาพจะตกตะกอนเกาะติดผนังเซลล์เกิดเป็น Heinz bodies ทำให้เม็ดเลือดแดงเสียความยืดหยุ่นและถูกดักจับกินโดย macrophage ในม้ามกลายเป็น Bite cells ซึ่งเป็นกลไกที่ถูกต้อง
• ข้อ จ. (การขาดเอนไซม์ G-6-PD ทำให้ reduced glutathione เพิ่มขึ้น เกิดการแตกของเม็ดเลือดแดง): แม้ตัวข้อความจะมีความคลาดเคลื่อนของคำว่า reduced glutathione แต่ในข้อสอบข้อนี้ ข้อ ค. ระบุถึง Sulhydryl-hemoglobin ซึ่งผิดหลักชีวเคมีอย่างชัดเจน เพราะ oxidative stress จะออกซิไดซ์หมู่ sulfhydryl กลายเป็น disulfide bonds ไม่ใช่การรวมตัวเกิดเป็นสารดังกล่าว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13" s="166" t="inlineStr"/>
      <c r="L13" s="166" t="inlineStr">
        <is>
          <t>Hematologic</t>
        </is>
      </c>
      <c r="M13" s="166" t="inlineStr">
        <is>
          <t>Anemia</t>
        </is>
      </c>
      <c r="N13" s="165" t="inlineStr">
        <is>
          <t>Clinic</t>
        </is>
      </c>
      <c r="O13" s="166" t="inlineStr">
        <is>
          <t>ข้อ 11 Pharma Plus เล่มม่วง (เฉลยข้อ ค)</t>
        </is>
      </c>
      <c r="P13" s="165" t="inlineStr">
        <is>
          <t>แบบฝึกหัด</t>
        </is>
      </c>
      <c r="Q13" s="165" t="inlineStr">
        <is>
          <t>เล่มม่วง</t>
        </is>
      </c>
      <c r="R13" s="165" t="inlineStr"/>
    </row>
    <row r="14" ht="24" customHeight="1" s="49">
      <c r="A14" s="174" t="n">
        <v>12</v>
      </c>
      <c r="B14" s="166" t="inlineStr">
        <is>
          <t>ยาในข้อใดทำให้เกิดภาวะเม็ดเลือดแดงแตกเฉียบพลันในผู้ป่วย G-6-PD deficiency anemia</t>
        </is>
      </c>
      <c r="C14" s="166" t="inlineStr"/>
      <c r="D14" s="166" t="inlineStr">
        <is>
          <t>Heparin</t>
        </is>
      </c>
      <c r="E14" s="166" t="inlineStr">
        <is>
          <t>Primaquine</t>
        </is>
      </c>
      <c r="F14" s="166" t="inlineStr">
        <is>
          <t>Cloxacillin</t>
        </is>
      </c>
      <c r="G14" s="166" t="inlineStr">
        <is>
          <t>Warfarin</t>
        </is>
      </c>
      <c r="H14" s="166" t="inlineStr">
        <is>
          <t>Penicillin</t>
        </is>
      </c>
      <c r="I14" s="167" t="inlineStr">
        <is>
          <t>2</t>
        </is>
      </c>
      <c r="J14" s="166" t="inlineStr">
        <is>
          <t>✅ คำตอบที่ถูกต้อง: ข้อ ข. Primaquine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Primaquine เป็นยาต้านมาลาเรียที่มีฤทธิ์ oxidative สูง ซึ่งเป็นข้อห้ามเด็ดขาดหรือต้องระวังอย่างมากในผู้ป่วย G-6-PD deficiency เนื่องจากจะเหนี่ยวนำให้เกิดภาวะเม็ดเลือดแดงแตกเฉียบพลัน (acute hemolytic anemia)
🔍 ข้ออื่นผิดเพราะอะไร:
• ข้อ ก. (Heparin): Heparin เป็นยาต้านการแข็งตัวของเลือดที่ออกฤทธิ์เสริมการทำงานของ Antithrombin III ไม่มีฤทธิ์ oxidative stress จึงปลอดภัยและไม่ทำให้เม็ดเลือดแดงแตกในผู้ป่วย G6PD deficiency
• ข้อ ค. (Cloxacillin): Cloxacillin เป็นยาปฏิชีวนะกลุ่ม Isoxazolyl penicillin ที่ใช้ฆ่าเชื้อ Staph aureus ไม่จัดเป็นสารออกซิแดนท์และปลอดภัยต่อผู้ป่วยที่มีภาวะพร่องเอนไซม์ G6PD
• ข้อ ง. (Warfarin): Warfarin เป็นยาต้านการแข็งตัวของเลือดที่ออกฤทธิ์ยับยั้งเอนไซม์ VKORC1 ไม่ได้สร้างอนุมูลอิสระในเม็ดเลือดแดง จึงไม่ก่อให้เกิดภาวะเม็ดเลือดแดงแตกเฉียบพลัน
• ข้อ จ. (Penicillin): Penicillin เป็นยาปฏิชีวนะกลุ่มบีตา-แลคแทมทั่วไปที่มีความปลอดภัยสูง ไม่ได้เหนี่ยวนำให้เกิด oxidative stress ในผู้ป่วย G6PD deficiency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14" s="166" t="inlineStr"/>
      <c r="L14" s="166" t="inlineStr">
        <is>
          <t>Hematologic</t>
        </is>
      </c>
      <c r="M14" s="166" t="inlineStr">
        <is>
          <t>Anemia</t>
        </is>
      </c>
      <c r="N14" s="165" t="inlineStr">
        <is>
          <t>Clinic</t>
        </is>
      </c>
      <c r="O14" s="166" t="inlineStr">
        <is>
          <t>ข้อ 12 Pharma Plus เล่มม่วง (เฉลยข้อ ข)</t>
        </is>
      </c>
      <c r="P14" s="165" t="inlineStr">
        <is>
          <t>แบบฝึกหัด</t>
        </is>
      </c>
      <c r="Q14" s="165" t="inlineStr">
        <is>
          <t>เล่มม่วง</t>
        </is>
      </c>
      <c r="R14" s="165" t="inlineStr"/>
    </row>
    <row r="15" ht="24" customHeight="1" s="49">
      <c r="A15" s="174" t="n">
        <v>13</v>
      </c>
      <c r="B15" s="166" t="inlineStr">
        <is>
          <t>การรักษาภาวะ acute anemia ในข้อใดเหมาะสมกับผู้ป่วยรายนี้</t>
        </is>
      </c>
      <c r="C15" s="166" t="inlineStr"/>
      <c r="D15" s="166" t="inlineStr">
        <is>
          <t>ให้เลือด</t>
        </is>
      </c>
      <c r="E15" s="166" t="inlineStr">
        <is>
          <t>Ferrous sulfate</t>
        </is>
      </c>
      <c r="F15" s="166" t="inlineStr">
        <is>
          <t>Ferrous sulfate ร่วมกับ Folic acid</t>
        </is>
      </c>
      <c r="G15" s="166" t="inlineStr">
        <is>
          <t>Vitamin B12</t>
        </is>
      </c>
      <c r="H15" s="166" t="inlineStr">
        <is>
          <t>Erythropoietin</t>
        </is>
      </c>
      <c r="I15" s="167" t="inlineStr">
        <is>
          <t>1</t>
        </is>
      </c>
      <c r="J15" s="166" t="inlineStr">
        <is>
          <t>✅ คำตอบที่ถูกต้อง: ข้อ ก. ให้เลือด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ให้เลือด ในภาวะ acute anemia ที่มีอาการรุนแรงหรือมีภาวะวิกฤต การรักษาเร่งด่วนที่เหมาะสมที่สุดคือการให้เลือด (blood transfusion) เพื่อเพิ่มปริมาณฮีโมโกลบินอย่างรวดเร็ว ส่วนธาตุเหล็กหรือวิตามินใช้สำหรับการรักษาแบบประคับประคองหรือภาวะขาดสารอาหารในระยะยาว
🔍 ข้ออื่นผิดเพราะอะไร:
• ข้อ ข. (Ferrous sulfate): Ferrous sulfate ใช้รักษาภาวะขาดธาตุเหล็ก ไม่สามารถชดเชยการสูญเสียเม็ดเลือดแดงอย่างรวดเร็วในภาวะวิกฤตได้ และมีข้อห้ามใช้ในภาวะ hemolysis เฉียบพลันเนื่องจากอาจเพิ่มระดับธาตุเหล็กอิสระจนเป็นพิษ
• ข้อ ค. (Ferrous sulfate ร่วมกับ Folic acid): Ferrous sulfate ร่วมกับ Folic acid มีการให้ธาตุเหล็กซึ่งเป็นข้อห้ามในภาวะเม็ดเลือดแดงแตกเฉียบพลัน และการให้โฟเลตเพียงอย่างเดียวไม่สามารถพยุงระบบไหลเวียนโลหิตในภาวะฉุกเฉินได้ทันท่วงที
• ข้อ ง. (Vitamin B12): Vitamin B12 มีข้อบ่งใช้เฉพาะในการรักษา Megaloblastic anemia จากภาวะขาดวิตามินบี 12 ไม่มีบทบาทในการแก้ไขภาวะพร่องออกซิเจนเฉียบพลันจากภาวะเม็ดเลือดแดงแตก
• ข้อ จ. (Erythropoietin): Erythropoietin ใช้เวลาหลายวันถึงสัปดาห์ในการกระตุ้นไขกระดูกสร้างเม็ดเลือดแดง และผู้ป่วยรายนี้มีไขกระดูกที่ตอบสนองสร้างเม็ดเลือดชดเชยได้เองอยู่แล้ว จึงไม่มีข้อบ่งใช้ในภาวะเฉียบพลัน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15" s="166" t="inlineStr"/>
      <c r="L15" s="166" t="inlineStr">
        <is>
          <t>Hematologic</t>
        </is>
      </c>
      <c r="M15" s="166" t="inlineStr">
        <is>
          <t>Anemia</t>
        </is>
      </c>
      <c r="N15" s="165" t="inlineStr">
        <is>
          <t>Clinic</t>
        </is>
      </c>
      <c r="O15" s="166" t="inlineStr">
        <is>
          <t>ข้อ 13 Pharma Plus เล่มม่วง (เฉลยข้อ ก)</t>
        </is>
      </c>
      <c r="P15" s="165" t="inlineStr">
        <is>
          <t>แบบฝึกหัด</t>
        </is>
      </c>
      <c r="Q15" s="165" t="inlineStr">
        <is>
          <t>เล่มม่วง</t>
        </is>
      </c>
      <c r="R15" s="165" t="inlineStr"/>
    </row>
    <row r="16" ht="24" customHeight="1" s="49">
      <c r="A16" s="174" t="n">
        <v>14</v>
      </c>
      <c r="B16" s="166" t="inlineStr">
        <is>
          <t>ข้อใดผิดเกี่ยวกับการให้คำแนะนำที่ควรให้แก่ผู้ป่วยรายนี้</t>
        </is>
      </c>
      <c r="C16" s="166" t="inlineStr"/>
      <c r="D16" s="166" t="inlineStr">
        <is>
          <t>หลีกเลี่ยงการใช้ยาที่ทำให้เกิดเม็ดเลือดแดงแตก</t>
        </is>
      </c>
      <c r="E16" s="166" t="inlineStr">
        <is>
          <t>การติดเชื้อทำให้เม็ดเลือดแดงแตกได้</t>
        </is>
      </c>
      <c r="F16" s="166" t="inlineStr">
        <is>
          <t>ให้สังเกตอาการเม็ดเลือดแดงแตก ถ้าเกิดอีกให้รีบมาพบแพทย์์</t>
        </is>
      </c>
      <c r="G16" s="166" t="inlineStr">
        <is>
          <t>หยุดใช้ยา ranitidine เพราะเป็นสาเหตุเม็ดเลือดแดงแตก</t>
        </is>
      </c>
      <c r="H16" s="166" t="inlineStr">
        <is>
          <t>รับประทานอาหารที่มีธาตุเหล็กเพื่อเสริมสร้างเม็ดเลือด</t>
        </is>
      </c>
      <c r="I16" s="167" t="inlineStr">
        <is>
          <t>4</t>
        </is>
      </c>
      <c r="J16" s="166" t="inlineStr">
        <is>
          <t>✅ คำตอบที่ถูกต้อง: ข้อ ง. หยุดใช้ยา ranitidine เพราะเป็นสาเหตุเม็ดเลือดแดงแตก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หยุดใช้ยา ranitidine เพราะเป็นสาเหตุเม็ดเลือดแดงแตก Ranitidine ไม่ได้เป็นสาเหตุหลักที่ทำให้เกิดเม็ดเลือดแดงแตกในผู้ป่วย G-6-PD deficiency ดังนั้นการระบุว่าให้หยุดยา ranitidine เพราะเป็นสาเหตุจึงไม่ถูกต้อง คำแนะนำที่ถูกต้องคือหลีกเลี่ยงยาที่มีฤทธิ์ oxidative สูง ระวังการติดเชื้อ และสังเกตอาการเหลือง ปัสสาวะเข้ม
🔍 ข้ออื่นผิดเพราะอะไร:
• ข้อ ก. (หลีกเลี่ยงการใช้ยาที่ทำให้เกิดเม็ดเลือดแดงแตก): การหลีกเลี่ยงยาที่มีฤทธิ์ออกซิแดนท์ เช่น ซัลโฟนาไมด์ ดัปโซน และพรีมาควิน เป็นคำแนะนำที่ถูกต้องและจำเป็นที่สุดเพื่อป้องกันการเกิดเม็ดเลือดแดงแตกซ้ำ
• ข้อ ข. (การติดเชื้อทำให้เม็ดเลือดแดงแตกได้): การติดเชื้อเป็นปัจจัยกระตุ้นสำคัญที่ทำให้เกิดอนุมูลอิสระในร่างกาย จึงเป็นคำแนะนำที่ถูกต้องที่ผู้ป่วยควรระวังและรีบรักษาเมื่อมีอาการติดเชื้อ
• ข้อ ค. (ให้สังเกตอาการเม็ดเลือดแดงแตก ถ้าเกิดอีกให้รีบมาพบแพทย์์): การให้ผู้ป่วยสังเกตอาการเตือน เช่น อ่อนเพลีย ตัวเหลืองตาเหลือง หรือปัสสาวะสีเข้ม เป็นคำแนะนำมาตรฐานที่ถูกต้องเพื่อให้มาพบแพทย์์ได้ทันท่วงที
• ข้อ จ. (รับประทานอาหารที่มีธาตุเหล็กเพื่อเสริมสร้างเม็ดเลือด): การรับประทานอาหารที่มีประโยชน์ช่วยส่งเสริมสุขภาพ แต่ Ranitidine ไม่ใช่สาเหตุของเม็ดเลือดแดงแตก การห้ามใช้ ranitidine ในข้อ ง. จึงเป็นข้อความที่ผิดและเป็นคำตอบของโจทย์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16" s="166" t="inlineStr"/>
      <c r="L16" s="166" t="inlineStr">
        <is>
          <t>Hematologic</t>
        </is>
      </c>
      <c r="M16" s="166" t="inlineStr">
        <is>
          <t>Anemia</t>
        </is>
      </c>
      <c r="N16" s="165" t="inlineStr">
        <is>
          <t>Clinic</t>
        </is>
      </c>
      <c r="O16" s="166" t="inlineStr">
        <is>
          <t>ข้อ 14 Pharma Plus เล่มม่วง (เฉลยข้อ ง)</t>
        </is>
      </c>
      <c r="P16" s="165" t="inlineStr">
        <is>
          <t>แบบฝึกหัด</t>
        </is>
      </c>
      <c r="Q16" s="165" t="inlineStr">
        <is>
          <t>เล่มม่วง</t>
        </is>
      </c>
      <c r="R16" s="165" t="inlineStr"/>
    </row>
    <row r="17" ht="24" customHeight="1" s="49">
      <c r="A17" s="174" t="n">
        <v>15</v>
      </c>
      <c r="B17" s="166" t="inlineStr">
        <is>
          <t>ความเป็นพิษต่อระบบเลือดแบบใดที่ไม่มีสาเหตุจาก drug induce</t>
        </is>
      </c>
      <c r="C17" s="166" t="inlineStr"/>
      <c r="D17" s="166" t="inlineStr">
        <is>
          <t>Autoimmune-induced hemolysis</t>
        </is>
      </c>
      <c r="E17" s="166" t="inlineStr">
        <is>
          <t>Bone marrow suppression</t>
        </is>
      </c>
      <c r="F17" s="166" t="inlineStr">
        <is>
          <t>Methemoglobinemia</t>
        </is>
      </c>
      <c r="G17" s="166" t="inlineStr">
        <is>
          <t>Sickle cell anemia</t>
        </is>
      </c>
      <c r="H17" s="166" t="inlineStr">
        <is>
          <t>Hemolytic anemia</t>
        </is>
      </c>
      <c r="I17" s="167" t="inlineStr">
        <is>
          <t>4</t>
        </is>
      </c>
      <c r="J17" s="166" t="inlineStr">
        <is>
          <t>✅ คำตอบที่ถูกต้อง: ข้อ ง. Sickle cell anemia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Sickle cell anemia เป็นโรคพันธุศาสตร์ (inherited hemoglobinopathy) ที่เกิดจากความผิดปกติของโครงสร้างยีนฮีโมโกลบิน (Hb S mutation) ตั้งแต่กำเนิด ไม่ได้มีสาเหตุหลักจากการเหนี่ยวนำด้วยยา (drug-induced) เหมือนโรคอื่นๆ ในตัวเลือกซึ่งอาจเกิดจากยากระตุ้นได้
🔍 ข้ออื่นผิดเพราะอะไร:
• ข้อ ก. (Autoimmune-induced hemolysis): Autoimmune-induced hemolysis สามารถเกิดจากการเหนี่ยวนำของยาได้ (Drug-induced immune hemolytic anemia) เช่น ยากลุ่ม Cephalosporins, Penicillins, Methyldopa หรือ NSAIDs
• ข้อ ข. (Bone marrow suppression): Bone marrow suppression สามารถเกิดจากยาเคมีบำบัด ยาปฏิชีวนะกลุ่ม Chloramphenicol หรือยาต้านไทรอยด์ ซึ่งออกฤทธิ์กดการสร้างเซลล์ต้นกำเนิดเม็ดเลือดในไขกระดูก
• ข้อ ค. (Methemoglobinemia): Methemoglobinemia เกิดจากการเหนี่ยวนำของยาที่มีฤทธิ์ออกซิไดซ์ฮีโมโกลบิน เช่น Dapsone, Benzocaine, Lidocaine หรือ Prilocaine ทำให้เฟอร์รัสกลายเป็นเฟอร์ริก
• ข้อ จ. (Hemolytic anemia): Hemolytic anemia สามารถถูกชักนำด้วยยาได้หลายชนิด โดยเฉพาะยาที่มีฤทธิ์ oxidative stress ในผู้ป่วย G6PD deficiency หรือผ่านกลไกภูมิคุ้มกัน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17" s="166" t="inlineStr"/>
      <c r="L17" s="166" t="inlineStr">
        <is>
          <t>Hematologic</t>
        </is>
      </c>
      <c r="M17" s="166" t="inlineStr">
        <is>
          <t>Anemia</t>
        </is>
      </c>
      <c r="N17" s="165" t="inlineStr">
        <is>
          <t>Clinic</t>
        </is>
      </c>
      <c r="O17" s="166" t="inlineStr">
        <is>
          <t>ข้อ 15 Pharma Plus เล่มม่วง (เฉลยข้อ ง)</t>
        </is>
      </c>
      <c r="P17" s="165" t="inlineStr">
        <is>
          <t>แบบฝึกหัด</t>
        </is>
      </c>
      <c r="Q17" s="165" t="inlineStr">
        <is>
          <t>เล่มม่วง</t>
        </is>
      </c>
      <c r="R17" s="165" t="inlineStr"/>
    </row>
    <row r="18" ht="24" customHeight="1" s="49">
      <c r="A18" s="174" t="n">
        <v>16</v>
      </c>
      <c r="B18" s="166" t="inlineStr">
        <is>
          <t>ผู้ป่วยหญิงตั้งครรภ์ อายุ 25 ปี ได้รับการวินิจฉัยว่ามีภาวะโลหิตจางจากการขาดธาตุเหล็ก (Iron Deficiency Anemia) แพทย์ได้สั่งจ่ายยาเสริมธาตุเหล็ก Ferrous sulfate ชนิดเม็ดรับประทาน และผู้ป่วยมีประวัติครอบครัวและตนเองมีภาวะพร่องเอนไซม์ G6PD (G6PD deficiency)
ยาต่อไปนี้ตัวใดทำให้อุจจาระเป็นสีดำ</t>
        </is>
      </c>
      <c r="C18" s="166" t="inlineStr"/>
      <c r="D18" s="166" t="inlineStr">
        <is>
          <t>Folic acid</t>
        </is>
      </c>
      <c r="E18" s="166" t="inlineStr">
        <is>
          <t>Vitamin B12</t>
        </is>
      </c>
      <c r="F18" s="166" t="inlineStr">
        <is>
          <t>Dapsone</t>
        </is>
      </c>
      <c r="G18" s="166" t="inlineStr">
        <is>
          <t>Erythropoietin</t>
        </is>
      </c>
      <c r="H18" s="166" t="inlineStr">
        <is>
          <t>Ferrous sulfate</t>
        </is>
      </c>
      <c r="I18" s="167" t="inlineStr">
        <is>
          <t>5</t>
        </is>
      </c>
      <c r="J18" s="166" t="inlineStr">
        <is>
          <t>✅ คำตอบที่ถูกต้อง: ข้อ จ. Ferrous sulfate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Ferrous sulfate (เกลือธาตุเหล็กรับประทาน) มักทำให้เกิด ADR คืออุจจาระมีสีดำ (dark/black stools) ซึ่งเป็น ภาวะปกติที่ไม่เป็นอันตราย เกิดจากธาตุเหล็กส่วนเกินทำปฏิกิริยากับซัลไฟด์ในทางเดินอาหาร
🔍 ข้ออื่นผิดเพราะอะไร:
• ข้อ ก. (Folic acid): Folic acid เป็นวิตามินที่ละลายในน้ำ เมื่อรับประทานไม่ทำปฏิกิริยากับสารในทางเดินอาหาร และไม่ทำให้สีของอุจจาระเปลี่ยนแปลงเป็นสีดำ
• ข้อ ข. (Vitamin B12): Vitamin B12 ไม่ส่งผลต่อสีของอุจจาระ การขับออกส่วนใหญ่ไม่ทำให้เกิดสารประกอบสีเข้มตกค้างในลำไส้ใหญ่
• ข้อ ค. (Dapsone): Dapsone อาจทำให้เกิดผลข้างเคียงต่อระบบเลือด เช่น เมทฮีโมโกลบินีเมีย หรือเม็ดเลือดแดงแตก แต่ไม่ทำให้อุจจาระเปลี่ยนเป็นสีดำ
• ข้อ ง. (Erythropoietin): Erythropoietin เป็นฮอร์โมนโปรตีนที่ให้โดยการฉีดใต้ผิวหนังหรือเข้าหลอดเลือดดำ จึงไม่มีผลต่อทางเดินอาหารและไม่ทำให้อุจจาระเปลี่ยนเป็นสีดำ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18" s="166" t="inlineStr"/>
      <c r="L18" s="166" t="inlineStr">
        <is>
          <t>Hematologic</t>
        </is>
      </c>
      <c r="M18" s="166" t="inlineStr">
        <is>
          <t>Anemia</t>
        </is>
      </c>
      <c r="N18" s="165" t="inlineStr">
        <is>
          <t>Clinic</t>
        </is>
      </c>
      <c r="O18" s="166" t="inlineStr">
        <is>
          <t>ข้อ 16 Pharma Plus เล่มม่วง (เฉลยข้อ จ)</t>
        </is>
      </c>
      <c r="P18" s="165" t="inlineStr">
        <is>
          <t>แบบฝึกหัด</t>
        </is>
      </c>
      <c r="Q18" s="165" t="inlineStr">
        <is>
          <t>เล่มม่วง</t>
        </is>
      </c>
      <c r="R18" s="165" t="inlineStr">
        <is>
          <t>CASE_P2_HEMA_ANEMIA_01</t>
        </is>
      </c>
    </row>
    <row r="19" ht="24" customHeight="1" s="49">
      <c r="A19" s="174" t="n">
        <v>17</v>
      </c>
      <c r="B19" s="166" t="inlineStr">
        <is>
          <t>ผู้ป่วยหญิงตั้งครรภ์ อายุ 25 ปี ได้รับการวินิจฉัยว่ามีภาวะโลหิตจางจากการขาดธาตุเหล็ก (Iron Deficiency Anemia) แพทย์ได้สั่งจ่ายยาเสริมธาตุเหล็ก Ferrous sulfate ชนิดเม็ดรับประทาน และผู้ป่วยมีประวัติครอบครัวและตนเองมีภาวะพร่องเอนไซม์ G6PD (G6PD deficiency)
จากข้อมูลข้างต้น ท่านต้องแนะนำการรับประทานยา Ferrous sulfate ให้แก่ผู้ป่วยอย่างไร</t>
        </is>
      </c>
      <c r="C19" s="166" t="inlineStr"/>
      <c r="D19" s="166" t="inlineStr">
        <is>
          <t>ควรรับประทานร่วมกับนม เพื่อเพิ่มการดูดซึมของ ferrous</t>
        </is>
      </c>
      <c r="E19" s="166" t="inlineStr">
        <is>
          <t>ควรรับประทานขณะท้องว่างจะดีที่สุด เพื่อลดอาการคลื่นไส้ อาเจียนจากยา ferrous</t>
        </is>
      </c>
      <c r="F19" s="166" t="inlineStr">
        <is>
          <t>Ferrous มีผลรบกวนการดูดซึมของ ofloxacin จึงต้องกินยา ferrous sulfate ก่อนหรือหลังกินยา ofloxacin 2 ชั่วโมง</t>
        </is>
      </c>
      <c r="G19" s="166" t="inlineStr">
        <is>
          <t>อาการข้างเคียงที่สำคัญ คือ ท้องเสีย คลื่นไส้ อาเจียน ferrous stone</t>
        </is>
      </c>
      <c r="H19" s="166" t="inlineStr">
        <is>
          <t>สามารถทานยา ferrous sulfate ร่วมกับ tetracycline เพื่อเพิ่มการดูดซึม ferrous</t>
        </is>
      </c>
      <c r="I19" s="167" t="inlineStr">
        <is>
          <t>3</t>
        </is>
      </c>
      <c r="J19" s="166" t="inlineStr">
        <is>
          <t>✅ คำตอบที่ถูกต้อง: ข้อ ค. Ferrous มีผลรบกวนการดูดซึมของ ofloxacin จึงต้องกินยา ferrous sulfate ก่อนหรือหลังกินยา ofloxacin 2 ชั่วโมง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Ferrous มีผลรบกวนการดูดซึมของ ofloxacin จึงต้องกินยา ferrous sulfate ก่อนหรือหลังกินยา ofloxacin 2 ชั่วโมง ยาธาตุเหล็ก (Ferrous sulfate) แนะนำให้รับประทานขณะท้องว่าง (ก่อนอาหาร 1 ชั่วโมง หรือหลังอาหาร 2 ชั่วโมง) เพื่อการดูดซึมที่ดีที่สุด แต่อาจเกิดอาการระคายเคืองทางเดินอาหารได้ หากมีปัญหาอาจทานพร้อมอาหารได้แต่การดูดซึมจะลดลง นอกจากนี้ ferrous มีประจุบวก สามารถเกิด chelation complex กับยาปฏิชีวนะกลุ่ม fluoroquinolones (เช่น ofloxacin) และ tetracyclines ทำให้การดูดซึมของยาทั้งสองลดลง จึงต้องเว้นระยะเวลาห่างกันอย่างน้อย 2 ชั่วโมง (มักแนะนำกินยากลุ่มเหล็กก่อน 2 ชม. หรือหลัง 2-4 ชม.)
🔍 ข้ออื่นผิดเพราะอะไร:
• ข้อ ก. (ควรรับประทานร่วมกับนม เพื่อเพิ่มการดูดซึมของ ferrous): การรับประทานธาตุเหล็กร่วมกับนมจะทำให้แคลเซียมในนมแย่งจับกับธาตุเหล็ก ส่งผลให้การดูดซึมธาตุเหล็กลดลง จึงควรหลีกเลี่ยงการรับประทานร่วมกัน
• ข้อ ข. (ควรรับประทานขณะท้องว่างจะดีที่สุด เพื่อลดอาการคลื่นไส้ อาเจียนจากยา ferrous): การรับประทานธาตุเหล็กตอนท้องว่างจะช่วยเพิ่มการดูดซึมให้ดีที่สุด แต่จะเพิ่มอาการระคายเคืองกระเพาะอาหาร คลื่นไส้ และอาเจียนมากขึ้น ไม่ใช่ช่วยลดอาการคลื่นไส้
• ข้อ ง. (อาการข้างเคียงที่สำคัญ คือ ท้องเสีย คลื่นไส้ อาเจียน ferrous stone): ผลข้างเคียงสำคัญของธาตุเหล็กคืออาการท้องผูก (Constipation) มากกว่าท้องเสีย และธาตุเหล็กไม่ได้ทำให้เกิด ferrous stone ในระบบทางเดินปัสสาวะ
• ข้อ จ. (สามารถทานยา ferrous sulfate ร่วมกับ tetracycline เพื่อเพิ่มการดูดซึม ferrous): Tetracycline จะทำปฏิกิริยา Chelation กับ Ferrous sulfate เกิดเป็นสารเชิงซ้อนที่ไม่ละลายน้ำ ทำให้การดูดซึมของทั้งธาตุเหล็กและยาปฏิชีวนะลดลงอย่างมาก จึงห้ามรับประทานร่วมกัน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19" s="166" t="inlineStr"/>
      <c r="L19" s="166" t="inlineStr">
        <is>
          <t>Hematologic</t>
        </is>
      </c>
      <c r="M19" s="166" t="inlineStr">
        <is>
          <t>Anemia</t>
        </is>
      </c>
      <c r="N19" s="165" t="inlineStr">
        <is>
          <t>Clinic</t>
        </is>
      </c>
      <c r="O19" s="166" t="inlineStr">
        <is>
          <t>ข้อ 17 Pharma Plus เล่มม่วง (เฉลยข้อ ค)</t>
        </is>
      </c>
      <c r="P19" s="165" t="inlineStr">
        <is>
          <t>แบบฝึกหัด</t>
        </is>
      </c>
      <c r="Q19" s="165" t="inlineStr">
        <is>
          <t>เล่มม่วง</t>
        </is>
      </c>
      <c r="R19" s="165" t="inlineStr">
        <is>
          <t>CASE_P2_HEMA_ANEMIA_01</t>
        </is>
      </c>
    </row>
    <row r="20" ht="24" customHeight="1" s="49">
      <c r="A20" s="174" t="n">
        <v>18</v>
      </c>
      <c r="B20" s="166" t="inlineStr">
        <is>
          <t>ผู้ป่วยหญิงตั้งครรภ์ อายุ 25 ปี ได้รับการวินิจฉัยว่ามีภาวะโลหิตจางจากการขาดธาตุเหล็ก (Iron Deficiency Anemia) แพทย์ได้สั่งจ่ายยาเสริมธาตุเหล็ก Ferrous sulfate ชนิดเม็ดรับประทาน และผู้ป่วยมีประวัติครอบครัวและตนเองมีภาวะพร่องเอนไซม์ G6PD (G6PD deficiency)
จากข้อมูลข้างต้น ท่านควรแนะนำให้ผู้ป่วยเลี่ยงการใช้ยาในข้อใด เพื่อป้องกันการเกิด hemolytic anemia</t>
        </is>
      </c>
      <c r="C20" s="166" t="inlineStr"/>
      <c r="D20" s="166" t="inlineStr">
        <is>
          <t>Primaquine, Erythromycin</t>
        </is>
      </c>
      <c r="E20" s="166" t="inlineStr">
        <is>
          <t>Dapsone, Vitamin A</t>
        </is>
      </c>
      <c r="F20" s="166" t="inlineStr">
        <is>
          <t>Sulfasalazine, Erythromycin</t>
        </is>
      </c>
      <c r="G20" s="166" t="inlineStr">
        <is>
          <t>Dapsone, Penicillamine</t>
        </is>
      </c>
      <c r="H20" s="166" t="inlineStr">
        <is>
          <t>Sulfasalazine, Tetracycline</t>
        </is>
      </c>
      <c r="I20" s="167" t="inlineStr">
        <is>
          <t>4</t>
        </is>
      </c>
      <c r="J20" s="166" t="inlineStr">
        <is>
          <t>✅ คำตอบที่ถูกต้อง: ข้อ ง. Dapsone, Penicillamine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Dapsone, Penicillamine ในผู้ป่วย G6PD Deficiency เม็ดเลือดแดงขาดเอนไซม์ในการต้าน oxidative stress จึงต้องหลีกเลี่ยงยาและสารเคมีที่มีฤทธิ์ oxidative สูง ซึ่งตัวเลือกที่ถูกต้องคือกลุ่มยาที่ต้องห้าม ได้แก่ Antimalarials (เช่น Primaquine), Sulfonamides/Sulfones (เช่น Dapsone, Sulfasalazine) เพื่อป้องกันภาวะเม็ดเลือดแดงแตกเฉียบพลัน (acute hemolytic anemia)
🔍 ข้ออื่นผิดเพราะอะไร:
• ข้อ ก. (Primaquine, Erythromycin): Erythromycin เป็นยาปฏิชีวนะกลุ่ม macrolide ที่มีความปลอดภัย ไม่ได้จัดเป็นยาที่มีฤทธิ์ oxidative stress ที่ก่อให้เกิดเม็ดเลือดแดงแตกในผู้ป่วย G6PD deficiency
• ข้อ ข. (Dapsone, Vitamin A): Vitamin A ในขนาดบำรุงตามปกติไม่มีฤทธิ์เป็นตัวกระตุ้นการแตกของเม็ดเลือดแดง และไม่จัดเป็นสารต้องห้ามในภาวะ G6PD deficiency
• ข้อ ค. (Sulfasalazine, Erythromycin): Erythromycin ปลอดภัยต่อผู้ป่วย G6PD deficiency และ Sulfasalazine ต้องระวังแต่การจับคู่กับ Erythromycin ไม่ใช่คู่ยาต้องห้ามทั้งหมดในตัวเลือก
• ข้อ จ. (Sulfasalazine, Tetracycline): Tetracycline ไม่ได้จัดอยู่ในกลุ่มยาที่มีความเสี่ยงสูงต่อการกระตุ้นให้เกิดเม็ดเลือดแดงแตกเฉียบพลันในภาวะ G6PD deficiency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20" s="166" t="inlineStr"/>
      <c r="L20" s="166" t="inlineStr">
        <is>
          <t>Hematologic</t>
        </is>
      </c>
      <c r="M20" s="166" t="inlineStr">
        <is>
          <t>Hemolytic anemia (G6PD / Thalassemia)</t>
        </is>
      </c>
      <c r="N20" s="165" t="inlineStr">
        <is>
          <t>Clinic</t>
        </is>
      </c>
      <c r="O20" s="166" t="inlineStr">
        <is>
          <t>ข้อ 18 Pharma Plus เล่มม่วง (เฉลยข้อ ง)</t>
        </is>
      </c>
      <c r="P20" s="165" t="inlineStr">
        <is>
          <t>แบบฝึกหัด</t>
        </is>
      </c>
      <c r="Q20" s="165" t="inlineStr">
        <is>
          <t>เล่มม่วง</t>
        </is>
      </c>
      <c r="R20" s="165" t="inlineStr">
        <is>
          <t>CASE_P2_HEMA_ANEMIA_01</t>
        </is>
      </c>
    </row>
    <row r="21" ht="24" customHeight="1" s="49">
      <c r="A21" s="174" t="n">
        <v>19</v>
      </c>
      <c r="B21" s="166" t="inlineStr">
        <is>
          <t>สถานการณ์ที่ 4 ผู้ป่วยชายอายุ 18 ปี มีลักษณะซีด ผู้ป่วยบอกว่าเคยไปพบแพทย์์ที่โรงพยาบาล ได้รับการวินิจฉัยจากแพทย์์ว่าเป็นโรคธาลัสซีเมียและได้รับการรักษามาเป็นเวลาหลายปีแล้ว มาขอคำแนะนำเพิ่มเติมบางประการจากเภสัชกร
อาการใดของผู้ป่วยธาลัสซีเมียที่อาจพบในผู้ป่วยรายนี้</t>
        </is>
      </c>
      <c r="C21" s="166" t="inlineStr"/>
      <c r="D21" s="166" t="inlineStr">
        <is>
          <t>Iron deficiency</t>
        </is>
      </c>
      <c r="E21" s="166" t="inlineStr">
        <is>
          <t>Uremia</t>
        </is>
      </c>
      <c r="F21" s="166" t="inlineStr">
        <is>
          <t>Liver steatosis</t>
        </is>
      </c>
      <c r="G21" s="166" t="inlineStr">
        <is>
          <t>Peripheral neuropathy</t>
        </is>
      </c>
      <c r="H21" s="166" t="inlineStr">
        <is>
          <t>Enlarged spleen</t>
        </is>
      </c>
      <c r="I21" s="167" t="inlineStr">
        <is>
          <t>5</t>
        </is>
      </c>
      <c r="J21" s="166" t="inlineStr">
        <is>
          <t>✅ คำตอบที่ถูกต้อง: ข้อ จ. Enlarged spleen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Enlarged spleen ผู้ป่วยธาลัสซีเมียเรื้อรังมักมีการทำลายเม็ดเลือดแดงที่ผิดปกติและมีภาวะเม็ดเลือดแดงแตก (hemolysis) รวมถึงการได้รับเลือดบ่อยครั้ง ส่งผลให้เกิดภาวะธาตุเหล็กเกิน (iron overload) และมักพบม้ามโต (Splenomegaly) จากการที่ม้ามทำหน้าที่กำจัดเม็ดเลือดแดงที่ผิดปกติออก
🔍 ข้ออื่นผิดเพราะอะไร:
• ข้อ ก. (Iron deficiency): Iron deficiency เป็นภาวะขาดธาตุเหล็ก ซึ่งตรงข้ามกับผู้ป่วยธาลัสซีเมียที่มีการแตกของเม็ดเลือดแดงเรื้อรังและได้รับการเติมเลือดซ้ำๆ ทำให้มีภาวะเหล็กสะสมเกิน (Iron overload)
• ข้อ ข. (Uremia): Uremia เป็นภาวะของเสียคั่งจากไตวายเรื้อรัง ไม่ใช่อาการแสดงหรือภาวะแทรกซ้อนหลักโดยตรงที่เกิดจากพยาธิสภาพของโรคธาลัสซีเมีย
• ข้อ ค. (Liver steatosis): Liver steatosis (ภาวะไขมันพอกตับ) ไม่ใช่ลักษณะพยาธิสภาพหลักของธาลัสซีเมีย ซึ่งความผิดปกติที่ตับมักเกิดจากการสะสมธาตุเหล็กจนเกิด Fibrosis หรือ Cirrhosis (Hemosiderosis)
• ข้อ ง. (Peripheral neuropathy): Peripheral neuropathy เป็นภาวะเส้นประสาทส่วนปลายเสื่อม มักพบในการขาดวิตามินบี 12 หรือโรคเบาหวาน ไม่ใช่อาการแสดงจำเพาะของโรคธาลัสซีเมีย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21" s="166" t="inlineStr"/>
      <c r="L21" s="166" t="inlineStr">
        <is>
          <t>Hematologic</t>
        </is>
      </c>
      <c r="M21" s="166" t="inlineStr">
        <is>
          <t>Hemolytic anemia (G6PD / Thalassemia)</t>
        </is>
      </c>
      <c r="N21" s="165" t="inlineStr">
        <is>
          <t>Clinic</t>
        </is>
      </c>
      <c r="O21" s="166" t="inlineStr">
        <is>
          <t>ข้อ 19 Pharma Plus เล่มม่วง (เฉลยข้อ จ)</t>
        </is>
      </c>
      <c r="P21" s="165" t="inlineStr">
        <is>
          <t>แบบฝึกหัด</t>
        </is>
      </c>
      <c r="Q21" s="165" t="inlineStr">
        <is>
          <t>เล่มม่วง</t>
        </is>
      </c>
      <c r="R21" s="165" t="inlineStr"/>
    </row>
    <row r="22" ht="24" customHeight="1" s="49">
      <c r="A22" s="174" t="n">
        <v>20</v>
      </c>
      <c r="B22" s="166" t="inlineStr">
        <is>
          <t>โรคธาลัสซีเมียจัดเป็นโรคโลหิตจางประเภทหนึ่ง ข้อใดจัดเป็นลักษณะเด่นของโรคธาลัสซีเมียที่แตกต่างจากโรคโลหิตจางอื่น ๆ ทั่วไป</t>
        </is>
      </c>
      <c r="C22" s="166" t="inlineStr"/>
      <c r="D22" s="166" t="inlineStr">
        <is>
          <t>ธาลัสซีเมียเป็นโรคพันธุกรรม ที่เกิดจากเม็ดเลือดแดงถูกทำลายได้ง่ายเนื่องจากการขาดเอนไซม์บางชนิด</t>
        </is>
      </c>
      <c r="E22" s="166" t="inlineStr">
        <is>
          <t>ธาลัสซีเมียเป็นโรคพันธุกรรม ที่มีระดับเหล็กในเลือดสูงเนื่องจากการแตกของเม็ดเลือดแดง</t>
        </is>
      </c>
      <c r="F22" s="166" t="inlineStr">
        <is>
          <t>ธาลัสซีเมียเป็นโรคพันธุกรรมที่เม็ดเลือดแดงมีโครงสร้างผิดปกติคล้ายรูปเสี้ยวพระจันทร์ ทำให้แตกง่าย</t>
        </is>
      </c>
      <c r="G22" s="166" t="inlineStr">
        <is>
          <t>ธาลัสซีเมียเป็นโรคที่เกิดจากความผิดปกติของระบบภูมิคุ้มกันที่เม็ดเลือดแดงถูกทำลายได้ง่าย</t>
        </is>
      </c>
      <c r="H22" s="166" t="inlineStr">
        <is>
          <t>ธาลัสซีเมียเป็นโรคโลหิตจาง ที่เกิดจากการขาดวิตามินที่ช่วยในการคงสภาพของเม็ดเลือดแดง</t>
        </is>
      </c>
      <c r="I22" s="167" t="inlineStr">
        <is>
          <t>2</t>
        </is>
      </c>
      <c r="J22" s="166" t="inlineStr">
        <is>
          <t>✅ คำตอบที่ถูกต้อง: ข้อ ข. ธาลัสซีเมียเป็นโรคพันธุกรรม ที่มีระดับเหล็กในเลือดสูงเนื่องจากการแตกของเม็ดเลือดแดง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ธาลัสซีเมียเป็นโรคพันธุกรรม ที่มีระดับเหล็กในเลือดสูงเนื่องจากการแตกของเม็ดเลือดแดง ธาลัสซีเมียเป็นโรคโลหิตจางทางพันธุกรรมที่เกิดจากความผิดปกติในการสังเคราะห์สายโกลบิน ทำให้เม็ดเลือดแดงมีความผิดปกติ เปราะ และแตกง่าย (Ineffective erythropoiesis และ hemolysis) ส่งผลให้เกิดการสะสมของธาตุเหล็กในร่างกาย (Iron overload) ในขณะที่ข้อ 1 คือลักษณะของ G6PD deficiency และข้อ 3 คือ Sickle cell anemia
🔍 ข้ออื่นผิดเพราะอะไร:
• ข้อ ก. (ธาลัสซีเมียเป็นโรคพันธุกรรม ที่เกิดจากเม็ดเลือดแดงถูกทำลายได้ง่ายเนื่องจากการขาดเอนไซม์บางชนิด): โรคโลหิตจางที่เกิดจากการขาดเอนไซม์ของเม็ดเลือดแดงคือ G6PD deficiency ไม่ใช่ Thalassemia ซึ่งเกิดจากความผิดปกติทางพันธุกรรมในการสังเคราะห์สายโกลบิน
• ข้อ ค. (ธาลัสซีเมียเป็นโรคพันธุกรรมที่เม็ดเลือดแดงมีโครงสร้างผิดปกติคล้ายรูปเสี้ยวพระจันทร์ ทำให้แตกง่าย): เม็ดเลือดแดงรูปเสี้ยวพระจันทร์เป็นลักษณะเด่นจำเพาะของโรค Sickle Cell Anemia ซึ่งเกิดจากการกลายพันธุ์จุดเดี่ยวของยีนบีตาโกลบิน ไม่ใช่โรคธาลัสซีเมีย
• ข้อ ง. (ธาลัสซีเมียเป็นโรคที่เกิดจากความผิดปกติของระบบภูมิคุ้มกันที่เม็ดเลือดแดงถูกทำลายได้ง่าย): โรคโลหิตจางที่เกิดจากภูมิคุ้มกันทำลายเม็ดเลือดแดงคือ Autoimmune Hemolytic Anemia (AIHA) ไม่ใช่โรคทางพันธุกรรมแบบธาลัสซีเมีย
• ข้อ จ. (ธาลัสซีเมียเป็นโรคโลหิตจาง ที่เกิดจากการขาดวิตามินที่ช่วยในการคงสภาพของเม็ดเลือดแดง): โรคโลหิตจางที่เกิดจากการขาดวิตามินช่วยสร้างเม็ดเลือดแดงคือ Megaloblastic anemia จากการขาดวิตามินบี 12 หรือกรดโฟลิก ไม่ใช่โรคธาลัสซีเมีย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22" s="166" t="inlineStr"/>
      <c r="L22" s="166" t="inlineStr">
        <is>
          <t>Hematologic</t>
        </is>
      </c>
      <c r="M22" s="166" t="inlineStr">
        <is>
          <t>Hemolytic anemia (G6PD / Thalassemia)</t>
        </is>
      </c>
      <c r="N22" s="165" t="inlineStr">
        <is>
          <t>Clinic</t>
        </is>
      </c>
      <c r="O22" s="166" t="inlineStr">
        <is>
          <t>ข้อ 20 Pharma Plus เล่มม่วง (เฉลยข้อ ข)</t>
        </is>
      </c>
      <c r="P22" s="165" t="inlineStr">
        <is>
          <t>แบบฝึกหัด</t>
        </is>
      </c>
      <c r="Q22" s="165" t="inlineStr">
        <is>
          <t>เล่มม่วง</t>
        </is>
      </c>
      <c r="R22" s="165" t="inlineStr"/>
    </row>
    <row r="23" ht="24" customHeight="1" s="49">
      <c r="A23" s="174" t="n">
        <v>21</v>
      </c>
      <c r="B23" s="166" t="inlineStr">
        <is>
          <t>สถานการณ์ที่ 5 ผู้ป่วยเล่าว่าญาติเห็นว่าตนมีอาการซีดเนื่องจากโลหิตจาง จึงซื้อยาบำรุงเลือด Hemovit™ มาให้รับประทานและผู้ป่วยเกิดความสงสัยว่าจะสามารถรับประทานได้หรือไม่
ในฐานะเภสัชท่านจะให้คำแนะนำแก่ผู้ป่วยอย่างไร</t>
        </is>
      </c>
      <c r="C23" s="166" t="inlineStr"/>
      <c r="D23" s="166" t="inlineStr">
        <is>
          <t>[NEED_REVIEW]</t>
        </is>
      </c>
      <c r="E23" s="166" t="inlineStr">
        <is>
          <t>สามารถรับประทานได้ เนื่องจากมีวิตามินและสารอาหารที่สำคัญที่ช่วยบำรุงโลหิตลดอาการโลหิตจาง</t>
        </is>
      </c>
      <c r="F23" s="166" t="inlineStr">
        <is>
          <t>สามารถรับประทานได้เฉพาะเมื่อผู้ป่วยกำลังอยู่ในระหว่างการรักษาโรคธาลัสซีเมียจากแพทย์์</t>
        </is>
      </c>
      <c r="G23" s="166" t="inlineStr">
        <is>
          <t>ไม่ควรรับประทาน เนื่องจากมีส่วนผสมของธาตุเหล็ก</t>
        </is>
      </c>
      <c r="H23" s="166" t="inlineStr">
        <is>
          <t>ไม่ควรรับประทาน เนื่องจากมีส่วนประกอบที่เกิด drug interaction กับยาที่ใช้รักษาประจำ</t>
        </is>
      </c>
      <c r="I23" s="167" t="inlineStr">
        <is>
          <t>4</t>
        </is>
      </c>
      <c r="J23" s="166" t="inlineStr">
        <is>
          <t>✅ คำตอบที่ถูกต้อง: ข้อ ง. ไม่ควรรับประทาน เนื่องจากมีส่วนผสมของธาตุเหล็ก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ไม่ควรรับประทาน เนื่องจากมีส่วนผสมของธาตุเหล็ก ผู้ป่วยธาลัสซีเมีย (โดยเฉพาะชนิดที่ยังไม่ต้องรับเลือด หรือ transfusion-independent) มักมีภาวะดูดซึมธาตุเหล็กในทางเดินอาหารเพิ่มขึ้นอยู่แล้ว และมักมีภาวะธาตุเหล็กเกินในร่างกาย การซื้อยาบำรุงเลือดทั่วไป (เช่น Hemovit ซึ่งมักมีธาตุเหล็กเป็นส่วนประกอบ) มาทานเองจึงเป็นข้อห้ามเด็ดขาด เนื่องจากจะยิ่งเร่งให้เกิดภาวะธาตุเหล็กเกินเร็วขึ้นและเป็นพิษต่ออวัยวะต่าง ๆ
🔍 ข้ออื่นผิดเพราะอะไร:
• ข้อ ก. (สามารถรับประทานได้ เนื่องจากเป็นยาสามัญประจำบ้าน จึงมีความปลอดภัยสูง): แม้ยาสามัญประจำบ้านจะหาซื้อง่าย แต่มีส่วนประกอบของธาตุเหล็กซึ่งเป็นอันตรายอย่างยิ่งต่อผู้ป่วยธาลัสซีเมีย จึงไม่สามารถนำมาใช้เป็นเกณฑ์ความปลอดภัยในผู้ป่วยกลุ่มนี้ได้
• ข้อ ข. (สามารถรับประทานได้ เนื่องจากมีวิตามินและสารอาหารที่สำคัญที่ช่วยบำรุงโลหิตลดอาการโลหิตจาง): แม้จะมีวิตามินรวม แต่สูตรบำรุงเลือดดังกล่าวมีธาตุเหล็กเป็นส่วนประกอบหลัก ซึ่งจะไปเพิ่มการสะสมธาตุเหล็กในหัวใจและตับจนเกิดภาวะแทรกซ้อนรุนแรง
• ข้อ ค. (สามารถรับประทานได้เฉพาะเมื่อผู้ป่วยกำลังอยู่ในระหว่างการรักษาโรคธาลัสซีเมียจากแพทย์์): ในระหว่างการรักษาโรคธาลัสซีเมีย ผู้ป่วยต้องได้รับการควบคุมระดับธาตุเหล็กอย่างเคร่งครัด การรับประทานยาบำรุงเลือดที่มีธาตุเหล็กผสมอยู่จะยิ่งต้านผลการรักษาและเพิ่มความเสี่ยงต่อชีวิต
• ข้อ จ. (ไม่ควรรับประทาน เนื่องจากมีส่วนประกอบที่เกิด drug interaction กับยาที่ใช้รักษาประจำ): สาเหตุหลักที่ห้ามใช้ไม่ใช่เพราะเกิดปฏิกิริยาระหว่างยา (Drug interaction) แต่เป็นเพราะตัวยาธาตุเหล็กเองเป็นพิษโดยตรงต่อภาวะเหล็กเกินในร่างกายผู้ป่วยธาลัสซีเมีย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23" s="166" t="inlineStr"/>
      <c r="L23" s="166" t="inlineStr">
        <is>
          <t>Hematologic</t>
        </is>
      </c>
      <c r="M23" s="166" t="inlineStr">
        <is>
          <t>Anemia</t>
        </is>
      </c>
      <c r="N23" s="165" t="inlineStr">
        <is>
          <t>Clinic</t>
        </is>
      </c>
      <c r="O23" s="166" t="inlineStr">
        <is>
          <t>ข้อ 21 Pharma Plus เล่มม่วง (เฉลยข้อ ง)</t>
        </is>
      </c>
      <c r="P23" s="165" t="inlineStr">
        <is>
          <t>แบบฝึกหัด</t>
        </is>
      </c>
      <c r="Q23" s="165" t="inlineStr">
        <is>
          <t>เล่มม่วง</t>
        </is>
      </c>
      <c r="R23" s="165" t="inlineStr"/>
    </row>
    <row r="24" ht="24" customHeight="1" s="49">
      <c r="A24" s="174" t="n">
        <v>22</v>
      </c>
      <c r="B24" s="166" t="inlineStr">
        <is>
          <t>เภสัชกรแนะนำให้ผู้ป่วยระมัดระวังการใช้ยาตัวใดเป็นพิเศษ</t>
        </is>
      </c>
      <c r="C24" s="166" t="inlineStr"/>
      <c r="D24" s="166" t="inlineStr">
        <is>
          <t>FBC</t>
        </is>
      </c>
      <c r="E24" s="166" t="inlineStr">
        <is>
          <t>Aminoglycosides</t>
        </is>
      </c>
      <c r="F24" s="166" t="inlineStr">
        <is>
          <t>Paracetamol</t>
        </is>
      </c>
      <c r="G24" s="166" t="inlineStr">
        <is>
          <t>Vitamin C</t>
        </is>
      </c>
      <c r="H24" s="166" t="inlineStr">
        <is>
          <t>Calcium supplements</t>
        </is>
      </c>
      <c r="I24" s="167" t="inlineStr">
        <is>
          <t>1</t>
        </is>
      </c>
      <c r="J24" s="166" t="inlineStr">
        <is>
          <t>✅ คำตอบที่ถูกต้อง: ข้อ ก. FBC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FBC ในผู้ป่วยธาลัสซีเมีย นอกจากจะต้องหลีกเลี่ยงธาตุเหล็กแล้ว ยังต้องระมัดระวังการใช้ Vitamin C ขนาดสูง เนื่องจากวิตามินซีจะช่วยเพิ่มการดูดซึมธาตุเหล็กในทางเดินอาหาร และอาจเพิ่มการปลดปล่อยธาตุเหล็กสะสมไปทำลายอวัยวะต่างๆ (เช่น หัวใจ ตับ) มากยิ่งขึ้น
🔍 ข้ออื่นผิดเพราะอะไร:
• ข้อ ข. (Aminoglycosides): Aminoglycosides เป็นยาปฏิชีวนะที่มีพิษต่อไตและหู แต่ไม่มีปฏิกิริยาหรือผลเสียที่จำเพาะเจาะจงกับพยาธิสภาพของโรคธาลัสซีเมียเมื่อเทียบกับวิตามินซีขนาดสูงหรือธาตุเหล็ก
• ข้อ ค. (Paracetamol): Paracetamol เป็นยาแก้ปวดลดไข้ที่ปลอดภัยในผู้ป่วยธาลัสซีเมียหากใช้ในขนาดการรักษาปกติ และไม่รบกวนสมดุลธาตุเหล็กในร่างกาย
• ข้อ ง. (Vitamin C): Vitamin C ในขนาดต่ำสามารถช่วยเสริมการทำงานของยาขับเหล็ก deferoxamine ได้ แต่ข้อ ก. FBC เป็นยาบำรุงเลือดสูตรธาตุเหล็กเข้มข้นที่เป็นข้อห้ามหลักเด็ดขาด
• ข้อ จ. (Calcium supplements): Calcium supplements ไม่ได้เพิ่มการสะสมธาตุเหล็ก และในทางกลับกันผู้ป่วยธาลัสซีเมียมักมีความเสี่ยงต่อภาวะกระดูกพรุนจึงอาจมีความจำเป็นต้องได้รับแคลเซียมเสริมอย่างเหมาะสม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24" s="166" t="inlineStr"/>
      <c r="L24" s="166" t="inlineStr">
        <is>
          <t>Hematologic</t>
        </is>
      </c>
      <c r="M24" s="166" t="inlineStr">
        <is>
          <t>Anemia</t>
        </is>
      </c>
      <c r="N24" s="165" t="inlineStr">
        <is>
          <t>Clinic</t>
        </is>
      </c>
      <c r="O24" s="166" t="inlineStr">
        <is>
          <t>ข้อ 22 Pharma Plus เล่มม่วง (เฉลยข้อ ก)</t>
        </is>
      </c>
      <c r="P24" s="165" t="inlineStr">
        <is>
          <t>แบบฝึกหัด</t>
        </is>
      </c>
      <c r="Q24" s="165" t="inlineStr">
        <is>
          <t>เล่มม่วง</t>
        </is>
      </c>
      <c r="R24" s="165" t="inlineStr"/>
    </row>
    <row r="25" ht="24" customHeight="1" s="49">
      <c r="A25" s="174" t="n">
        <v>23</v>
      </c>
      <c r="B25" s="166" t="inlineStr">
        <is>
          <t>ข้อแนะนำสำหรับวิธีการรักษาโรคธาลัสซีเมีย นอกเหนือจากการใช้ยารับประทาน</t>
        </is>
      </c>
      <c r="C25" s="166" t="inlineStr"/>
      <c r="D25" s="166" t="inlineStr">
        <is>
          <t>ผู้ป่วยไม่ควรได้รับเลือดอย่างเด็ดขาด เนื่องจากมีโอกาสเกิด agglutination ของเม็ดเลือดแดงสูงกว่าปกติ</t>
        </is>
      </c>
      <c r="E25" s="166" t="inlineStr">
        <is>
          <t>ผู้ป่วยไม่ควรได้รับเลือดอย่างเด็ดขาด เนื่องจากมีความเสี่ยงต่อการติดเชื้อ</t>
        </is>
      </c>
      <c r="F25" s="166" t="inlineStr">
        <is>
          <t>ผู้ป่วยควรได้รับเลือด เพื่อช่วยเพิ่มปริมาณเม็ดเลือดแดง</t>
        </is>
      </c>
      <c r="G25" s="166" t="inlineStr">
        <is>
          <t>ผู้ป่วยควรออกกำลังกายสม่ำเสมอ เพื่อช่วยเพิ่มการสร้างเม็ดเลือดแดง</t>
        </is>
      </c>
      <c r="H25" s="166" t="inlineStr">
        <is>
          <t>ผู้ป่วยควรได้รับ erythropoietin เพื่อเร่งการสร้างเม็ดเลือดแดง</t>
        </is>
      </c>
      <c r="I25" s="167" t="inlineStr">
        <is>
          <t>3</t>
        </is>
      </c>
      <c r="J25" s="166" t="inlineStr">
        <is>
          <t>✅ คำตอบที่ถูกต้อง: ข้อ ค. ผู้ป่วยควรได้รับเลือด เพื่อช่วยเพิ่มปริมาณเม็ดเลือดแดง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ผู้ป่วยควรได้รับเลือด เพื่อช่วยเพิ่มปริมาณเม็ดเลือดแดง ผู้ป่วยธาลัสซีเมียที่มีอาการรุนแรงจำเป็นต้องได้รับเลือด (blood transfusion) เพื่อเพิ่มระดับฮีโมโกลบินและลดภาวะแทรกซ้อนจากการสร้างเม็ดเลือดแดงที่ผิดปกติ แม้จะมีความเสี่ยงเรื่อง iron overload แต่การงดรับเลือดอย่างเด็ดขาดไม่ใช่วิธีที่ถูกต้องตามแนวทางการรักษา
🔍 ข้ออื่นผิดเพราะอะไร:
• ข้อ ก. (ผู้ป่วยไม่ควรได้รับเลือดอย่างเด็ดขาด เนื่องจากมีโอกาสเกิด agglutination ของเม็ดเลือดแดงสูงกว่าปกติ): การให้เลือดในผู้ป่วยธาลัสซีเมียเป็นหนึ่งในการรักษาหลักที่จำเป็น โดยใช้ Leukocyte-poor packed red cells เพื่อลดความเสี่ยงต่อปฏิกิริยา agglutination หรือการแพ้สารก่อภูมิต้านทาน
• ข้อ ข. (ผู้ป่วยไม่ควรได้รับเลือดอย่างเด็ดขาด เนื่องจากมีความเสี่ยงต่อการติดเชื้อ): แม้การให้เลือดจะมีความเสี่ยงต่อการติดเชื้อทางกระแสเลือดได้บ้าง แต่การคัดกรองเลือดในปัจจุบันได้มาตรฐานสูง และประโยชน์ในการช่วยชีวิตและยับยั้งการสร้างเม็ดเลือดที่ผิดปกติมีความสำคัญยิ่งกว่า
• ข้อ ง. (ผู้ป่วยควรออกกำลังกายสม่ำเสมอ เพื่อช่วยเพิ่มการสร้างเม็ดเลือดแดง): การออกกำลังกายไม่สามารถกระตุ้นให้ไขกระดูกของผู้ป่วยธาลัสซีเมียสังเคราะห์สายโกลบินที่ปกติได้ และการออกกำลังกายหักโหมอาจทำให้ผู้ป่วยที่มีภาวะซีดเกิดหัวใจล้มเหลวได้ง่าย
• ข้อ จ. (ผู้ป่วยควรได้รับ erythropoietin เพื่อเร่งการสร้างเม็ดเลือดแดง): Erythropoietin มีระดับในเลือดสูงมากอยู่แล้วตามธรรมชาติในผู้ป่วยธาลัสซีเมียเพื่อพยายามชดเชยภาวะซีด การให้เพิ่มจะไม่ช่วยรักษาและอาจกระตุ้นให้ไขกระดูกขยายตัวจนกระดูกใบหน้าผิดรูปมากขึ้น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25" s="166" t="inlineStr"/>
      <c r="L25" s="166" t="inlineStr">
        <is>
          <t>Hematologic</t>
        </is>
      </c>
      <c r="M25" s="166" t="inlineStr">
        <is>
          <t>Hemolytic anemia (G6PD / Thalassemia)</t>
        </is>
      </c>
      <c r="N25" s="165" t="inlineStr">
        <is>
          <t>Clinic</t>
        </is>
      </c>
      <c r="O25" s="166" t="inlineStr">
        <is>
          <t>ข้อ 23 Pharma Plus เล่มม่วง (เฉลยข้อ ค)</t>
        </is>
      </c>
      <c r="P25" s="165" t="inlineStr">
        <is>
          <t>แบบฝึกหัด</t>
        </is>
      </c>
      <c r="Q25" s="165" t="inlineStr">
        <is>
          <t>เล่มม่วง</t>
        </is>
      </c>
      <c r="R25" s="165" t="inlineStr"/>
    </row>
    <row r="26" ht="24" customHeight="1" s="49">
      <c r="A26" s="174" t="n">
        <v>24</v>
      </c>
      <c r="B26" s="166" t="inlineStr">
        <is>
          <t>สถานการณ์ที่ 6 ผู้ป่วย CKD with IDA with DM with HTN อายุ 60 ปี หนัก 60 กิโลกรัม Scr = 2.5 mg/dl
ภาวะ Anemia ในผู้ป่วยรายนี้ ควรแก้ไขอย่างไร</t>
        </is>
      </c>
      <c r="C26" s="166" t="inlineStr"/>
      <c r="D26" s="166" t="inlineStr">
        <is>
          <t>EPO</t>
        </is>
      </c>
      <c r="E26" s="166" t="inlineStr">
        <is>
          <t>Fresh Frozen Plasma</t>
        </is>
      </c>
      <c r="F26" s="166" t="inlineStr">
        <is>
          <t>Platelet concentrates</t>
        </is>
      </c>
      <c r="G26" s="166" t="inlineStr">
        <is>
          <t>Whole blood</t>
        </is>
      </c>
      <c r="H26" s="166" t="inlineStr">
        <is>
          <t>Leukocyte poor blood</t>
        </is>
      </c>
      <c r="I26" s="167" t="inlineStr">
        <is>
          <t>1</t>
        </is>
      </c>
      <c r="J26" s="166" t="inlineStr">
        <is>
          <t>✅ คำตอบที่ถูกต้อง: ข้อ ก. EPO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EPO ผู้ป่วย CKD ที่มีภาวะโลหิตจางจากการขาดฮอร์โมน Erythropoietin (EPO) ร่วมกับภาวะขาดธาตุเหล็ก (IDA) ควรได้รับการรักษาด้วย Erythropoietin-stimulating agents (ESAs) ร่วมกับการให้ธาตุเหล็กทดแทนตามความเหมาะสม
🔍 ข้ออื่นผิดเพราะอะไร:
• ข้อ ข. (Fresh Frozen Plasma): Fresh Frozen Plasma (FFP) มีส่วนประกอบหลักเป็นน้ำและโปรตีนการแข็งตัวของเลือด ใช้รักษาภาวะขาด Coagulation factors ไม่ได้มีเม็ดเลือดแดงสำหรับแก้ไขภาวะโลหิตจาง
• ข้อ ค. (Platelet concentrates): Platelet concentrates ใช้สำหรับรักษาภาวะเกล็ดเลือดต่ำที่มีภาวะเลือดออกผิดปกติ ไม่ได้ช่วยเพิ่มระดับฮีโมโกลบินหรือปริมาณเม็ดเลือดแดงในการนำพาออกซิเจน
• ข้อ ง. (Whole blood): Whole blood มีปริมาตรพลาสมาสูงมาก เสี่ยงต่อการเกิดภาวะสารน้ำเกิน (Volume overload) และหัวใจล้มเหลวเฉียบพลันในผู้ป่วยไตวายเรื้อรัง จึงไม่แนะนำให้ใช้
• ข้อ จ. (Leukocyte poor blood): Leukocyte poor blood (LPRC) ใช้เมื่อมีภาวะซีดรุนแรงวิกฤต แต่ในผู้ป่วย CKD การรักษาภาวะโลหิตจางระยะยาวต้องใช้ Erythropoiesis-stimulating agents (EPO) เพื่อกระตุ้นการสร้างเม็ดเลือดตามธรรมชาติ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26" s="166" t="inlineStr"/>
      <c r="L26" s="166" t="inlineStr">
        <is>
          <t>Hematologic</t>
        </is>
      </c>
      <c r="M26" s="166" t="inlineStr">
        <is>
          <t>Anemia</t>
        </is>
      </c>
      <c r="N26" s="165" t="inlineStr">
        <is>
          <t>Clinic</t>
        </is>
      </c>
      <c r="O26" s="166" t="inlineStr">
        <is>
          <t>ข้อ 24 Pharma Plus เล่มม่วง (เฉลยข้อ ก)</t>
        </is>
      </c>
      <c r="P26" s="165" t="inlineStr">
        <is>
          <t>แบบฝึกหัด</t>
        </is>
      </c>
      <c r="Q26" s="165" t="inlineStr">
        <is>
          <t>เล่มม่วง</t>
        </is>
      </c>
      <c r="R26" s="165" t="inlineStr"/>
    </row>
    <row r="27" ht="24" customHeight="1" s="49">
      <c r="A27" s="174" t="n">
        <v>25</v>
      </c>
      <c r="B27" s="166" t="inlineStr">
        <is>
          <t>สถานการณ์ที่ 7 ผู้ป่วยหญิง อายุ 41 ปี ตรวจเลือดแล้วพบว่า มี Hb = 9 mg/dl, Hct = 30%, ลักษณะเม็ดเลือดติดสีจางขนาดเล็ก
ผู้ป่วยรายนี้ ป่วยเป็นโรคใด</t>
        </is>
      </c>
      <c r="C27" s="166" t="inlineStr"/>
      <c r="D27" s="166" t="inlineStr">
        <is>
          <t>Folate deficiency anemia</t>
        </is>
      </c>
      <c r="E27" s="166" t="inlineStr">
        <is>
          <t>Thalassemia</t>
        </is>
      </c>
      <c r="F27" s="166" t="inlineStr">
        <is>
          <t>Vitamin B6 deficiency anemia</t>
        </is>
      </c>
      <c r="G27" s="166" t="inlineStr">
        <is>
          <t>Vitamin B12 deficiency anemia</t>
        </is>
      </c>
      <c r="H27" s="166" t="inlineStr">
        <is>
          <t>Iron deficiency anemia</t>
        </is>
      </c>
      <c r="I27" s="167" t="inlineStr">
        <is>
          <t>5</t>
        </is>
      </c>
      <c r="J27" s="166" t="inlineStr">
        <is>
          <t>✅ คำตอบที่ถูกต้อง: ข้อ จ. Iron deficiency anemia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Iron deficiency anemia ลักษณะเม็ดเลือดแดงขนาดเล็กและติดสีจาง (Microcytic hypochromic anemia) ร่วมกับค่า Hb และ Hct ที่ต่ำ มักบ่งถึงภาวะขาดธาตุเหล็ก (Iron deficiency anemia) หรือโรคธาลัสซีเมีย ซึ่งต้องพิจารณาผลตรวจทางห้องปฏิบัติการเพิ่มเติม เช่น ferritin ประกอบ
🔍 ข้ออื่นผิดเพราะอะไร:
• ข้อ ก. (Folate deficiency anemia): Folate deficiency anemia เป็นการขาดกรดโฟลิกที่ทำให้การสังเคราะห์ดีเอ็นเอของเม็ดเลือดแดงชะงัก เซลล์จึงมีขนาดโตกว่าปกติ (Macrocytic normochromic anemia, MCV มากกว่า 100 fL)
• ข้อ ข. (Thalassemia): Thalassemia แม้จะทำให้เกิดเม็ดเลือดแดงขนาดเล็กติดสีจางได้เช่นกัน แต่เป็นโรคพันธุกรรมที่มีมาแต่กำเนิด และในข้อสอบนี้เมื่อระบุอาการซีดในหญิงวัยเจริญพันธุ์ คำตอบจำเพาะที่พบบ่อยที่สุดและตรงกับตัวเลือกข้อถัดไปคือ IDA
• ข้อ ค. (Vitamin B6 deficiency anemia): Vitamin B6 deficiency anemia พบน้อยมากในทางคลินิก มักเกิดจากการใช้ยาไอโซไนอะซิด และทำให้เกิด Sideroblastic anemia ที่มีวงแหวนธาตุเหล็กสะสมในเซลล์ต้นกำเนิด
• ข้อ ง. (Vitamin B12 deficiency anemia): Vitamin B12 deficiency anemia จัดเป็นภาวะโลหิตจางชนิดเม็ดเลือดแดงขนาดใหญ่ (Macrocytic anemia) ร่วมกับมักพบภาวะทางระบบประสาท ไม่ใช่เซลล์ขนาดเล็กติดสีจาง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27" s="166" t="inlineStr"/>
      <c r="L27" s="166" t="inlineStr">
        <is>
          <t>Hematologic</t>
        </is>
      </c>
      <c r="M27" s="166" t="inlineStr">
        <is>
          <t>Anemia</t>
        </is>
      </c>
      <c r="N27" s="165" t="inlineStr">
        <is>
          <t>Clinic</t>
        </is>
      </c>
      <c r="O27" s="166" t="inlineStr">
        <is>
          <t>ข้อ 25 Pharma Plus เล่มม่วง (เฉลยข้อ จ)</t>
        </is>
      </c>
      <c r="P27" s="165" t="inlineStr">
        <is>
          <t>แบบฝึกหัด</t>
        </is>
      </c>
      <c r="Q27" s="165" t="inlineStr">
        <is>
          <t>เล่มม่วง</t>
        </is>
      </c>
      <c r="R27" s="165" t="inlineStr"/>
    </row>
    <row r="28" ht="24" customHeight="1" s="49">
      <c r="A28" s="174" t="n">
        <v>26</v>
      </c>
      <c r="B28" s="166" t="inlineStr">
        <is>
          <t>ผู้ป่วยรายนี้ ควรได้รับยาใด</t>
        </is>
      </c>
      <c r="C28" s="166" t="inlineStr"/>
      <c r="D28" s="166" t="inlineStr">
        <is>
          <t>Ferrous sulfate</t>
        </is>
      </c>
      <c r="E28" s="166" t="inlineStr">
        <is>
          <t>Folic acid</t>
        </is>
      </c>
      <c r="F28" s="166" t="inlineStr">
        <is>
          <t>Cobalamine</t>
        </is>
      </c>
      <c r="G28" s="166" t="inlineStr">
        <is>
          <t>Pyridoxine</t>
        </is>
      </c>
      <c r="H28" s="166" t="inlineStr">
        <is>
          <t>Deferoxamine</t>
        </is>
      </c>
      <c r="I28" s="167" t="inlineStr">
        <is>
          <t>1</t>
        </is>
      </c>
      <c r="J28" s="166" t="inlineStr">
        <is>
          <t>✅ คำตอบที่ถูกต้อง: ข้อ ก. Ferrous sulfate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Ferrous sulfate จากผลตรวจที่เข้าได้กับภาวะขาดธาตุเหล็ก (Iron deficiency anemia) การรักษาหลักคือการให้ธาตุเหล็กรับประทาน เช่น Ferrous sulfate
🔍 ข้ออื่นผิดเพราะอะไร:
• ข้อ ข. (Folic acid): Folic acid ใช้รักษา Megaloblastic anemia จากการขาดโฟเลต ไม่มีผลต่อการสังเคราะห์ฮีมหรือเพิ่มระดับธาตุเหล็กในการรักษา Iron deficiency anemia
• ข้อ ค. (Cobalamine): Cobalamine (Vitamin B12) ใช้รักษาภาวะขาดวิตามินบี 12 ไม่สามารถใช้รักษาภาวะขาดธาตุเหล็กได้เนื่องจากเป็นคนละพยาธิสภาพของสารตั้งต้นในการสร้างเม็ดเลือด
• ข้อ ง. (Pyridoxine): Pyridoxine (Vitamin B6) ใช้รักษา Sideroblastic anemia หรือป้องกันพิษต่อระบบประสาทจากยาไอโซไนอะซิด ไม่มีบทบาทในการเสริมธาตุเหล็กสำหรับสร้างฮีโมโกลบิน
• ข้อ จ. (Deferoxamine): Deferoxamine เป็นยาขับธาตุเหล็กสำหรับรักษาภาวะเหล็กเกิน มีข้อห้ามใช้อย่างเด็ดขาดในผู้ป่วยโลหิตจางจากการขาดธาตุเหล็ก เพราะจะยิ่งขับเหล็กออกจากร่างกายจนอาการรุนแรงขึ้น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28" s="166" t="inlineStr"/>
      <c r="L28" s="166" t="inlineStr">
        <is>
          <t>Hematologic</t>
        </is>
      </c>
      <c r="M28" s="166" t="inlineStr">
        <is>
          <t>Anemia</t>
        </is>
      </c>
      <c r="N28" s="165" t="inlineStr">
        <is>
          <t>Clinic</t>
        </is>
      </c>
      <c r="O28" s="166" t="inlineStr">
        <is>
          <t>ข้อ 26 Pharma Plus เล่มม่วง (เฉลยข้อ ก)</t>
        </is>
      </c>
      <c r="P28" s="165" t="inlineStr">
        <is>
          <t>แบบฝึกหัด</t>
        </is>
      </c>
      <c r="Q28" s="165" t="inlineStr">
        <is>
          <t>เล่มม่วง</t>
        </is>
      </c>
      <c r="R28" s="165" t="inlineStr"/>
    </row>
    <row r="29" ht="24" customHeight="1" s="49">
      <c r="A29" s="174" t="n">
        <v>27</v>
      </c>
      <c r="B29" s="166" t="inlineStr">
        <is>
          <t>โรคใดต่อไปนี้ ห้ามใช้ยาเสริมธาตุเหล็กโดยเด็ดขาด</t>
        </is>
      </c>
      <c r="C29" s="166" t="inlineStr"/>
      <c r="D29" s="166" t="inlineStr">
        <is>
          <t>Folate deficiency anemia</t>
        </is>
      </c>
      <c r="E29" s="166" t="inlineStr">
        <is>
          <t>Thalassemia</t>
        </is>
      </c>
      <c r="F29" s="166" t="inlineStr">
        <is>
          <t>Osteoporosis</t>
        </is>
      </c>
      <c r="G29" s="166" t="inlineStr">
        <is>
          <t>Peptic ulcer</t>
        </is>
      </c>
      <c r="H29" s="166" t="inlineStr">
        <is>
          <t>Iron deficiency anemia</t>
        </is>
      </c>
      <c r="I29" s="167" t="inlineStr">
        <is>
          <t>2</t>
        </is>
      </c>
      <c r="J29" s="166" t="inlineStr">
        <is>
          <t>✅ คำตอบที่ถูกต้อง: ข้อ ข. Thalassemia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Thalassemia ผู้ป่วยธาลัสซีเมีย (ยกเว้นกลุ่มที่ขาดธาตุเหล็กจริงๆ ซึ่งพบได้น้อยและต้องวินิจฉัยอย่างละเอียด) มักมีภาวะสะสมของเหล็กเกินในร่างกายอยู่แล้ว (Iron overload) การให้ธาตุเหล็กเสริมจึงมีข้อห้ามหรือต้องระวังอย่างมากเนื่องจากอาจเป็นพิษต่ออวัยวะต่างๆ
🔍 ข้ออื่นผิดเพราะอะไร:
• ข้อ ก. (Folate deficiency anemia): Folate deficiency anemia ไม่ได้มีภาวะเหล็กเกิน การให้ธาตุเหล็กเสริมหากจำเป็นไม่ได้เป็นข้อห้ามเด็ดขาด แม้การรักษาหลักจะเป็นการให้กรดโฟลิกก็ตาม
• ข้อ ค. (Osteoporosis): Osteoporosis เป็นโรคกระดูกพรุนที่ต้องการแคลเซียมและวิตามินดี ไม่ได้มีข้อห้ามในการใช้ธาตุเหล็กหากผู้ป่วยมีภาวะขาดธาตุเหล็กร่วมด้วย
• ข้อ ง. (Peptic ulcer): Peptic ulcer โรคแผลในทางเดินอาหารอาจระคายเคืองจากการรับประทานธาตุเหล็ก จึงควรระวังหรือให้พร้อมอาหาร แต่ไม่ได้เป็นข้อห้ามเด็ดขาดเหมือนในผู้ป่วยธาลัสซีเมีย
• ข้อ จ. (Iron deficiency anemia): Iron deficiency anemia เป็นข้อบ่งใช้หลักของการให้ธาตุเหล็กเสริม ไม่ใช่ข้อห้ามใช้แต่อย่างใด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29" s="166" t="inlineStr"/>
      <c r="L29" s="166" t="inlineStr">
        <is>
          <t>Hematologic</t>
        </is>
      </c>
      <c r="M29" s="166" t="inlineStr">
        <is>
          <t>Anemia</t>
        </is>
      </c>
      <c r="N29" s="165" t="inlineStr">
        <is>
          <t>Clinic</t>
        </is>
      </c>
      <c r="O29" s="166" t="inlineStr">
        <is>
          <t>ข้อ 27 Pharma Plus เล่มม่วง (เฉลยข้อ ข)</t>
        </is>
      </c>
      <c r="P29" s="165" t="inlineStr">
        <is>
          <t>แบบฝึกหัด</t>
        </is>
      </c>
      <c r="Q29" s="165" t="inlineStr">
        <is>
          <t>เล่มม่วง</t>
        </is>
      </c>
      <c r="R29" s="165" t="inlineStr"/>
    </row>
    <row r="30" ht="24" customHeight="1" s="49">
      <c r="A30" s="174" t="n">
        <v>28</v>
      </c>
      <c r="B30" s="166" t="inlineStr">
        <is>
          <t>ข้อใดไม่ใช่ผลข้างเคียงหลักจากการใช้ยาเสริมธาตุเหล็ก</t>
        </is>
      </c>
      <c r="C30" s="166" t="inlineStr"/>
      <c r="D30" s="166" t="inlineStr">
        <is>
          <t>อุจจาระดำ</t>
        </is>
      </c>
      <c r="E30" s="166" t="inlineStr">
        <is>
          <t>ท้องเสีย</t>
        </is>
      </c>
      <c r="F30" s="166" t="inlineStr">
        <is>
          <t>ท้องผูก</t>
        </is>
      </c>
      <c r="G30" s="166" t="inlineStr">
        <is>
          <t>คลื่นไส้ อาเจียน</t>
        </is>
      </c>
      <c r="H30" s="166" t="inlineStr">
        <is>
          <t>ตับอักเสบ</t>
        </is>
      </c>
      <c r="I30" s="167" t="inlineStr">
        <is>
          <t>5</t>
        </is>
      </c>
      <c r="J30" s="166" t="inlineStr">
        <is>
          <t>✅ คำตอบที่ถูกต้อง: ข้อ จ. ตับอักเสบ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ตับอักเสบ ผลข้างเคียงที่พบบ่อยจากการรับประทานยาเสริมธาตุเหล็ก ได้แก่ อุจจาระดำ ท้องผูก คลื่นไส้ อาเจียน และระคายเคืองทางเดินอาหาร ส่วนตับอักเสบไม่ใช่ผลข้างเคียงหลักจากการใช้ยาในขนาดปกติ
🔍 ข้ออื่นผิดเพราะอะไร:
• ข้อ ก. (อุจจาระดำ): อุจจาระมีสีดำเป็นผลข้างเคียงที่พบบ่อยที่สุดของยาเสริมธาตุเหล็ก เกิดจากธาตุเหล็กที่ไม่ถูกดูดซึมทำปฏิกิริยากับไฮโดรเจนซัลไฟด์ในลำไส้ใหญ่กลายเป็นสารประกอบไอรอนซัลไฟด์
• ข้อ ข. (ท้องเสีย): ท้องเสียเป็นผลข้างเคียงทางระบบทางเดินอาหารที่พบได้จากการระคายเคืองของเยื่อบุลำไส้ต่อเกลือธาตุเหล็ก
• ข้อ ค. (ท้องผูก): ท้องผูกเป็นผลข้างเคียงหลักที่พบบ่อยมากจากการรับประทานธาตุเหล็ก เนื่องจากธาตุเหล็กไปจับกับสารคัดหลั่งในลำไส้และลดการเคลื่อนไหวของลำไส้
• ข้อ ง. (คลื่นไส้ อาเจียน): คลื่นไส้ อาเจียน เป็นอาการไม่พึงประสงค์หลักจากการระคายเคืองกระเพาะอาหารโดยตรงของเกลือธาตุเหล็ก ซึ่งสัมพันธ์กับขนาดยาที่รับประทาน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0" s="166" t="inlineStr"/>
      <c r="L30" s="166" t="inlineStr">
        <is>
          <t>Hematologic</t>
        </is>
      </c>
      <c r="M30" s="166" t="inlineStr">
        <is>
          <t>Anemia</t>
        </is>
      </c>
      <c r="N30" s="165" t="inlineStr">
        <is>
          <t>Clinic</t>
        </is>
      </c>
      <c r="O30" s="166" t="inlineStr">
        <is>
          <t>ข้อ 28 Pharma Plus เล่มม่วง (เฉลยข้อ จ)</t>
        </is>
      </c>
      <c r="P30" s="165" t="inlineStr">
        <is>
          <t>แบบฝึกหัด</t>
        </is>
      </c>
      <c r="Q30" s="165" t="inlineStr">
        <is>
          <t>เล่มม่วง</t>
        </is>
      </c>
      <c r="R30" s="165" t="inlineStr"/>
    </row>
    <row r="31" ht="24" customHeight="1" s="49">
      <c r="A31" s="174" t="n">
        <v>29</v>
      </c>
      <c r="B31" s="166" t="inlineStr">
        <is>
          <t>ข้อใดต่อไปนี้ เพิ่มการดูดซึมธาตุเหล็ก</t>
        </is>
      </c>
      <c r="C31" s="166" t="inlineStr"/>
      <c r="D31" s="166" t="inlineStr">
        <is>
          <t>Tetracycline</t>
        </is>
      </c>
      <c r="E31" s="166" t="inlineStr">
        <is>
          <t>Folic acid</t>
        </is>
      </c>
      <c r="F31" s="166" t="inlineStr">
        <is>
          <t>Vitamin B12</t>
        </is>
      </c>
      <c r="G31" s="166" t="inlineStr">
        <is>
          <t>Vitamin C</t>
        </is>
      </c>
      <c r="H31" s="166" t="inlineStr">
        <is>
          <t>Omeprazole</t>
        </is>
      </c>
      <c r="I31" s="167" t="inlineStr">
        <is>
          <t>4</t>
        </is>
      </c>
      <c r="J31" s="166" t="inlineStr">
        <is>
          <t>✅ คำตอบที่ถูกต้อง: ข้อ ง. Vitamin C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Vitamin C (Ascorbic acid) ช่วยเพิ่มการดูดซึมธาตุเหล็กโดยเปลี่ยน ferric iron (Fe3+) ให้เป็น ferrous iron (Fe2+) ซึ่งดูดซึมได้ดีกว่าในลำไส้เล็กส่วนต้น ส่วนยากลุ่ม Tetracycline และ Omeprazole จะลดการดูดซึมธาตุเหล็ก
🔍 ข้ออื่นผิดเพราะอะไร:
• ข้อ ก. (Tetracycline): Tetracycline ทำปฏิกิริยา Chelation กับไอออนธาตุเหล็กในทางเดินอาหาร เกิดเป็นสารเชิงซ้อนที่ไม่ละลายน้ำ ทำให้การดูดซึมของทั้งสองยาลดลงอย่างมาก
• ข้อ ข. (Folic acid): Folic acid เป็นวิตามินบำรุงการแบ่งเซลล์เม็ดเลือด แต่ไม่มีฤทธิ์เป็นตัวรีดิวซ์หรือเปลี่ยนประจุของธาตุเหล็ก จึงไม่ได้ช่วยเพิ่มการดูดซึมธาตุเหล็กในลำไส้
• ข้อ ค. (Vitamin B12): Vitamin B12 อาศัยกลไกการดูดซึมผ่าน Intrinsic factor ในลำไส้เล็กส่วนปลาย (Ileum) ไม่มีผลต่อการกระตุ้นหรือเพิ่มการดูดซึมธาตุเหล็กในลำไส้เล็กส่วนต้น
• ข้อ ง. (Vitamin C): Omeprazole เป็นยายับยั้งการหลั่งกรดในกระเพาะอาหาร ทำให้ความเป็นกรดลดลง ส่งผลให้การแตกตัวและการดูดซึมของเกลือธาตุเหล็กลดลงอย่างชัดเจน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1" s="166" t="inlineStr"/>
      <c r="L31" s="166" t="inlineStr">
        <is>
          <t>Hematologic</t>
        </is>
      </c>
      <c r="M31" s="166" t="inlineStr">
        <is>
          <t>Anemia</t>
        </is>
      </c>
      <c r="N31" s="165" t="inlineStr">
        <is>
          <t>Clinic</t>
        </is>
      </c>
      <c r="O31" s="166" t="inlineStr">
        <is>
          <t>ข้อ 29 Pharma Plus เล่มม่วง (เฉลยข้อ ง)</t>
        </is>
      </c>
      <c r="P31" s="165" t="inlineStr">
        <is>
          <t>แบบฝึกหัด</t>
        </is>
      </c>
      <c r="Q31" s="165" t="inlineStr">
        <is>
          <t>เล่มม่วง</t>
        </is>
      </c>
      <c r="R31" s="165" t="inlineStr"/>
    </row>
    <row r="32" ht="24" customHeight="1" s="49">
      <c r="A32" s="174" t="n">
        <v>30</v>
      </c>
      <c r="B32" s="166" t="inlineStr">
        <is>
          <t>ยาเพิ่มธาตุเหล็กในข้อต่อไปนี้ มีปริมาณเหล็กมากที่สุด</t>
        </is>
      </c>
      <c r="C32" s="166" t="inlineStr"/>
      <c r="D32" s="166" t="inlineStr">
        <is>
          <t>Ferrous fumarate</t>
        </is>
      </c>
      <c r="E32" s="166" t="inlineStr">
        <is>
          <t>Ferrous gluconate</t>
        </is>
      </c>
      <c r="F32" s="166" t="inlineStr">
        <is>
          <t>Ferrous citrate</t>
        </is>
      </c>
      <c r="G32" s="166" t="inlineStr">
        <is>
          <t>Ferrous sulfate. 7H2O</t>
        </is>
      </c>
      <c r="H32" s="166" t="inlineStr">
        <is>
          <t>Anhydrous ferrous sulfate</t>
        </is>
      </c>
      <c r="I32" s="167" t="inlineStr">
        <is>
          <t>1</t>
        </is>
      </c>
      <c r="J32" s="166" t="inlineStr">
        <is>
          <t>✅ คำตอบที่ถูกต้อง: ข้อ ก. Ferrous fumarate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Ferrous fumarate มีปริมาณธาตุเหล็กที่เป็นองค์ประกอบ (elemental iron) สูงที่สุดประมาณ 33% รองลงมาคือ Anhydrous ferrous sulfate (ประมาณ 30%), Ferrous sulfate 7H2O (ประมาณ 20%) และ Ferrous gluconate (ประมาณ 12%) ตามลำดับ
🔍 ข้ออื่นผิดเพราะอะไร:
• ข้อ ข. (Ferrous gluconate): Ferrous gluconate มีปริมาณธาตุเหล็กที่เป็นองค์ประกอบ (elemental iron) เพียงประมาณร้อยละ 12 ซึ่งน้อยกว่าธาตุเหล็กในรูปฟูมาเรตอย่างมาก
• ข้อ ค. (Ferrous citrate): Ferrous citrate มีปริมาณธาตุเหล็กที่เป็นองค์ประกอบประมาณร้อยละ 19-20 ซึ่งน้อยกว่า Ferrous fumarate
• ข้อ ง. (Ferrous sulfate. 7H2O): Ferrous sulfate 7H2O ในรูปผลึกไฮเดรต มีปริมาณ elemental iron ประมาณร้อยละ 20 ซึ่งต่ำกว่า Ferrous fumarate อย่างชัดเจน
• ข้อ จ. (Anhydrous ferrous sulfate): Anhydrous ferrous sulfate มีปริมาณ elemental iron ประมาณร้อยละ 30 ซึ่งยังคงน้อยกว่า Ferrous fumarate ที่มีสูงถึงร้อยละ 33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2" s="166" t="inlineStr"/>
      <c r="L32" s="166" t="inlineStr">
        <is>
          <t>Hematologic</t>
        </is>
      </c>
      <c r="M32" s="166" t="inlineStr">
        <is>
          <t>Anemia</t>
        </is>
      </c>
      <c r="N32" s="165" t="inlineStr">
        <is>
          <t>Clinic</t>
        </is>
      </c>
      <c r="O32" s="166" t="inlineStr">
        <is>
          <t>ข้อ 30 Pharma Plus เล่มม่วง (เฉลยข้อ ก)</t>
        </is>
      </c>
      <c r="P32" s="165" t="inlineStr">
        <is>
          <t>แบบฝึกหัด</t>
        </is>
      </c>
      <c r="Q32" s="165" t="inlineStr">
        <is>
          <t>เล่มม่วง</t>
        </is>
      </c>
      <c r="R32" s="165" t="inlineStr"/>
    </row>
    <row r="33" ht="24" customHeight="1" s="49">
      <c r="A33" s="174" t="n">
        <v>31</v>
      </c>
      <c r="B33" s="166" t="inlineStr">
        <is>
          <t>ผู้ป่วยชายอายุ 35 ปี มีประวัติเป็น BPH มาประมาณ 10 ปี ได้รับการวินิจฉัยว่าเป็นทางเดินปัสสาวะอักเสบ ได้รับยา cotrimoxazole 2 x 2 7 วัน หลังจากทานยาไป 4 วัน ผู้ป่วยกลับมาพบแพทย์์ก่อนกำหนด เนื่องจากรู้สึกอ่อนเพลียมาก ปัสสาวะมีสีเข้ม ผลการตรวจเลือดพบ Hb 9%, Hct 32.0, WBC 8,700 cells/mm3, Platelet 150,000 cells/mm3, total bilirubin 3.8 mg/dL, direct bilirubin 0.7 mg/dL
หากส่องกล้องจุลทรรศน์ดูลักษณะเม็ดเลือดแดงของผู้ป่วยรายนี้ จะมีลักษณะอย่างไร</t>
        </is>
      </c>
      <c r="C33" s="166" t="inlineStr"/>
      <c r="D33" s="166" t="inlineStr">
        <is>
          <t>ติดสีจางกว่าปกติ</t>
        </is>
      </c>
      <c r="E33" s="166" t="inlineStr">
        <is>
          <t>ติดสีเข้มกว่าปกติ</t>
        </is>
      </c>
      <c r="F33" s="166" t="inlineStr">
        <is>
          <t>มีลักษณะโตกว่าปกติ</t>
        </is>
      </c>
      <c r="G33" s="166" t="inlineStr">
        <is>
          <t>รูปร่างบิดเบี้ยวไม่แน่นอน</t>
        </is>
      </c>
      <c r="H33" s="166" t="inlineStr">
        <is>
          <t>พบเศษของเม็ดเลือดแดงที่แตก</t>
        </is>
      </c>
      <c r="I33" s="167" t="inlineStr">
        <is>
          <t>5</t>
        </is>
      </c>
      <c r="J33" s="166" t="inlineStr">
        <is>
          <t>✅ คำตอบที่ถูกต้อง: ข้อ จ. พบเศษของเม็ดเลือดแดงที่แตก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พบเศษของเม็ดเลือดแดงที่แตก ผู้ป่วยน่าจะมีภาวะ G6PD deficiency และเกิด acute hemolysis จากยา cotrimoxazole ลักษณะเด่นในเลือดจะพบ Bite cells และ Heinz bodies (เศษของเม็ดเลือดแดงที่แตก/ความผิดปกติของฮีโมโกลบินที่ถูกทำลาย)
🔍 ข้ออื่นผิดเพราะอะไร:
• ข้อ ก. (ติดสีจางกว่าปกติ): เซลล์เม็ดเลือดแดงติดสีจาง (Hypochromic) เป็นลักษณะของ Iron deficiency anemia หรือ Thalassemia ไม่ใช่ลักษณะเด่นของการเกิด Acute hemolytic anemia จากยา
• ข้อ ข. (ติดสีเข้มกว่าปกติ): เซลล์เม็ดเลือดแดงติดสีเข้มกว่าปกติ (Hyperchromic) พบน้อยมาก มักพบเฉพาะใน Spherocytosis ที่สูญเสียพื้นที่ผิวของเซลล์ ไม่ใช่ลักษณะจำเพาะของภาวะ G6PD deficiency
• ข้อ ค. (มีลักษณะโตกว่าปกติ): เซลล์เม็ดเลือดแดงขนาดโตกว่าปกติ (Macrocytic) เป็นลักษณะของการขาดวิตามินบี 12 หรือกรดโฟลิก ไม่ใช่ลักษณะของเม็ดเลือดแดงที่ถูกทำลายด้วย oxidative stress
• ข้อ ง. (รูปร่างบิดเบี้ยวไม่แน่นอน): รูปร่างบิดเบี้ยวไม่แน่นอน (Poikilocytosis) พบได้ในโรคเลือดเรื้อรังหลายชนิด แต่ในภาวะ Acute hemolysis จาก G6PD deficiency สิ่งตรวจพบที่สำคัญและจำเพาะที่สุดคือเศษเม็ดเลือดแดงแตก (Schistocytes/Bite cells)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3" s="166" t="inlineStr"/>
      <c r="L33" s="166" t="inlineStr">
        <is>
          <t>Hematologic</t>
        </is>
      </c>
      <c r="M33" s="166" t="inlineStr">
        <is>
          <t>Anemia</t>
        </is>
      </c>
      <c r="N33" s="165" t="inlineStr">
        <is>
          <t>Clinic</t>
        </is>
      </c>
      <c r="O33" s="166" t="inlineStr">
        <is>
          <t>ข้อ 31 Pharma Plus เล่มม่วง (เฉลยข้อ จ)</t>
        </is>
      </c>
      <c r="P33" s="165" t="inlineStr">
        <is>
          <t>แบบฝึกหัด</t>
        </is>
      </c>
      <c r="Q33" s="165" t="inlineStr">
        <is>
          <t>เล่มม่วง</t>
        </is>
      </c>
      <c r="R33" s="165" t="inlineStr"/>
    </row>
    <row r="34" ht="24" customHeight="1" s="49">
      <c r="A34" s="174" t="n">
        <v>32</v>
      </c>
      <c r="B34" s="166" t="inlineStr">
        <is>
          <t>G6PD มีบทบาทต่อเม็ดเลือดแดงอย่างไร</t>
        </is>
      </c>
      <c r="C34" s="166" t="inlineStr"/>
      <c r="D34" s="166" t="inlineStr">
        <is>
          <t>เปลี่ยนกลูโคสเป็นพลังงาน</t>
        </is>
      </c>
      <c r="E34" s="166" t="inlineStr">
        <is>
          <t>ป้องกันการเปลี่ยน Hgb เป็น methemoglobin</t>
        </is>
      </c>
      <c r="F34" s="166" t="inlineStr">
        <is>
          <t>คงสภาพของโครงสร้าง globin</t>
        </is>
      </c>
      <c r="G34" s="166" t="inlineStr">
        <is>
          <t>ทำให้ globin จับกับ tetraglobin</t>
        </is>
      </c>
      <c r="H34" s="166" t="inlineStr">
        <is>
          <t>ทำให้ ferrous จับกับ Hgb ได้</t>
        </is>
      </c>
      <c r="I34" s="167" t="inlineStr">
        <is>
          <t>1</t>
        </is>
      </c>
      <c r="J34" s="166" t="inlineStr">
        <is>
          <t>✅ คำตอบที่ถูกต้อง: ข้อ ก. เปลี่ยนกลูโคสเป็นพลังงาน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เปลี่ยนกลูโคสเป็นพลังงาน เอนไซม์ G6PD ในเม็ดเลือดแดงทำหน้าที่สร้าง NADPH ซึ่งจำเป็นต่อการรักษาระดับ Reduced glutathione (GSH) เพื่อป้องกันเม็ดเลือดแดงจาก oxidative stress และป้องกันการเกิด methemoglobin
🔍 ข้ออื่นผิดเพราะอะไร:
• ข้อ ข. (ป้องกันการเปลี่ยน Hgb เป็น methemoglobin): การป้องกันการเปลี่ยนฮีโมโกลบินเป็นเมทฮีโมโกลบินเป็นหน้าที่ของเอนไซม์ Methemoglobin reductase (NADH-dependent) โดยตรง แม้ NADPH จะมีส่วนทางอ้อม แต่บทบาทหลักของ G6PD ในวิถีชีวเคมีคือการออกซิไดซ์กลูโคส-6-ฟอสเฟต
• ข้อ ค. (คงสภาพของโครงสร้าง globin): การคงสภาพโครงสร้างของสายโกลบินไม่ได้เป็นหน้าที่ของเอนไซม์ G6PD โดยตรง แต่เป็นผลทางอ้อมจากการมี Reduced glutathione ปกป้องหมู่ซัลฟ์ไฮดริล
• ข้อ ง. (ทำให้ globin จับกับ tetraglobin): การประกอบสายโกลบินเป็น Tetramer เกิดขึ้นเองตามธรรมชาติในกระบวนการสังเคราะห์โปรตีนฮีโมโกลบินในไขกระดูก ไม่ได้ถูกควบคุมโดยเอนไซม์ G6PD
• ข้อ จ. (ทำให้ ferrous จับกับ Hgb ได้): การจับระหว่างเฟอร์รัสไอออนกับวงแหวนพอร์ไฟรินถูกเร่งโดยเอนไซม์ Ferrochelatase ในไมโทคอนเดรีย ไม่ได้เกี่ยวข้องกับการทำงานของเอนไซม์ G6PD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4" s="166" t="inlineStr"/>
      <c r="L34" s="166" t="inlineStr">
        <is>
          <t>Hematologic</t>
        </is>
      </c>
      <c r="M34" s="166" t="inlineStr">
        <is>
          <t>Hemolytic anemia (G6PD / Thalassemia)</t>
        </is>
      </c>
      <c r="N34" s="165" t="inlineStr">
        <is>
          <t>Clinic</t>
        </is>
      </c>
      <c r="O34" s="166" t="inlineStr">
        <is>
          <t>ข้อ 32 Pharma Plus เล่มม่วง (เฉลยข้อ ก)</t>
        </is>
      </c>
      <c r="P34" s="165" t="inlineStr">
        <is>
          <t>แบบฝึกหัด</t>
        </is>
      </c>
      <c r="Q34" s="165" t="inlineStr">
        <is>
          <t>เล่มม่วง</t>
        </is>
      </c>
      <c r="R34" s="165" t="inlineStr"/>
    </row>
    <row r="35" ht="24" customHeight="1" s="49">
      <c r="A35" s="174" t="n">
        <v>33</v>
      </c>
      <c r="B35" s="166" t="inlineStr">
        <is>
          <t>ผู้ป่วยหญิงไทยคู่ อายุ 25 ปี ตั้งครรภ์ 4 เดือน มีอาการซีด เหนื่อยอ่อนเพลีย เวียนศีรษะ มีประวัติเป็นโรคริดสีดวงและโรคกระเพาะอาหาร ไม่มีประวัติแพยา ผลการตรวจ LAB ดังนี้ Hb 10 mg/dl Hct 32% serum ferritin 10 TIBG 400 MCV 60 fl
ข้อใดไม่เกี่ยวกับการเกิดภาวะโลหิตจางในครั้งนี้</t>
        </is>
      </c>
      <c r="C35" s="166" t="inlineStr"/>
      <c r="D35" s="166" t="inlineStr">
        <is>
          <t>ตั้งครรภ์</t>
        </is>
      </c>
      <c r="E35" s="166" t="inlineStr">
        <is>
          <t>ขาดสารอาหาร</t>
        </is>
      </c>
      <c r="F35" s="166" t="inlineStr">
        <is>
          <t>โรคริชสีดวง</t>
        </is>
      </c>
      <c r="G35" s="166" t="inlineStr">
        <is>
          <t>โรคกระเพาะอาหาร</t>
        </is>
      </c>
      <c r="H35" s="166" t="inlineStr">
        <is>
          <t>กรรมพันธุ์</t>
        </is>
      </c>
      <c r="I35" s="167" t="inlineStr">
        <is>
          <t>5</t>
        </is>
      </c>
      <c r="J35" s="166" t="inlineStr">
        <is>
          <t>✅ คำตอบที่ถูกต้อง: ข้อ จ. กรรมพันธุ์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กรรมพันธุ์ จากผล Lab (Hb ต่ำ, MCV ต่ำมาก
🔍 ข้ออื่นผิดเพราะอะไร:
• ข้อ ก. (ตั้งครรภ์): การตั้งครรภ์ทำให้เกิดภาวะ Dilutional anemia จากปริมาตรพลาสมาที่เพิ่มขึ้น และทารกในครรภ์ต้องการธาตุเหล็กไปใช้เจริญเติบโต จึงเป็นสาเหตุสำคัญที่ทำให้เกิดโลหิตจางจากการขาดธาตุเหล็กได้
• ข้อ ข. (ขาดสารอาหาร): การขาดสารอาหารทำให้ได้รับธาตุเหล็ก โฟเลต หรือวิตามินที่จำเป็นต่อการสร้างเม็ดเลือดแดงไม่เพียงพอ จึงเป็นสาเหตุโดยตรงของการเกิดภาวะโลหิตจาง
• ข้อ ค. (โรคริชสีดวง): โรคริดสีดวงทวารทำให้มีภาวะเลือดออกเรื้อรังทางเดินอาหารส่วนล่าง ส่งผลให้เกิดการสูญเสียธาตุเหล็กสะสมอย่างต่อเนื่องจนเกิดภาวะขาดธาตุเหล็กได้
• ข้อ ง. (โรคกระเพาะอาหาร): โรคกระเพาะอาหารมักทำให้เกิดแผลและเลือดออกเรื้อรังในทางเดินอาหารส่วนบน และอาจมีผลให้การหลั่งกรดลดลงจนขัดขวางการดูดซึมธาตุเหล็ก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5" s="166" t="inlineStr"/>
      <c r="L35" s="166" t="inlineStr">
        <is>
          <t>Hematologic</t>
        </is>
      </c>
      <c r="M35" s="166" t="inlineStr">
        <is>
          <t>Anemia</t>
        </is>
      </c>
      <c r="N35" s="165" t="inlineStr">
        <is>
          <t>Clinic</t>
        </is>
      </c>
      <c r="O35" s="166" t="inlineStr">
        <is>
          <t>ข้อ 33 Pharma Plus เล่มม่วง (เฉลยข้อ จ)</t>
        </is>
      </c>
      <c r="P35" s="165" t="inlineStr">
        <is>
          <t>แบบฝึกหัด</t>
        </is>
      </c>
      <c r="Q35" s="165" t="inlineStr">
        <is>
          <t>เล่มม่วง</t>
        </is>
      </c>
      <c r="R35" s="165" t="inlineStr"/>
    </row>
    <row r="36" ht="24" customHeight="1" s="49">
      <c r="A36" s="174" t="n">
        <v>34</v>
      </c>
      <c r="B36" s="166" t="inlineStr">
        <is>
          <t>ลักษณะของเม็ดเลือดเป็นอย่างไร</t>
        </is>
      </c>
      <c r="C36" s="166" t="inlineStr"/>
      <c r="D36" s="166" t="inlineStr">
        <is>
          <t>เม็ดเลือดแดงติดสีเข้มและมีขนาดเล็ก</t>
        </is>
      </c>
      <c r="E36" s="166" t="inlineStr">
        <is>
          <t>เม็ดเลือดแดงติดสีจางและมีขนาดเล็ก</t>
        </is>
      </c>
      <c r="F36" s="166" t="inlineStr">
        <is>
          <t>เม็ดเลือดแดงติดสีจางและมีขนาดใหญ่</t>
        </is>
      </c>
      <c r="G36" s="166" t="inlineStr">
        <is>
          <t>เม็ดเลือดแดงติดสีเข้มและมีขนาดใหญ่</t>
        </is>
      </c>
      <c r="H36" s="166" t="inlineStr">
        <is>
          <t>เม็ดเลือดแดงติดสีเข้มและมีขนาดปกติ</t>
        </is>
      </c>
      <c r="I36" s="167" t="inlineStr">
        <is>
          <t>2</t>
        </is>
      </c>
      <c r="J36" s="166" t="inlineStr">
        <is>
          <t>✅ คำตอบที่ถูกต้อง: ข้อ ข. เม็ดเลือดแดงติดสีจางและมีขนาดเล็ก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เม็ดเลือดแดงติดสีจางและมีขนาดเล็ก ภาวะขาดธาตุเหล็ก (Iron deficiency anemia) จะทำให้การสร้างฮีโมโกลบินลดลง ส่งผลให้เม็ดเลือดแดงมีขนาดเล็ก (Microcytic, MCV
🔍 ข้ออื่นผิดเพราะอะไร:
• ข้อ ก. (เม็ดเลือดแดงติดสีเข้มและมีขนาดเล็ก): ภาวะขาดธาตุเหล็กทำให้การสังเคราะห์ฮีโมโกลบินลดลง เม็ดเลือดแดงจึงต้องติดสีจาง (Hypochromic) ไม่ใช่ติดสีเข้ม (Hyperchromic)
• ข้อ ค. (เม็ดเลือดแดงติดสีจางและมีขนาดใหญ่): เม็ดเลือดแดงขนาดใหญ่และติดสีจางมักเป็นลักษณะของ Megaloblastic anemia จากการขาดวิตามินบี 12 หรือโฟเลต แต่ผู้ป่วยรายนี้มีค่า MCV 60 fL ซึ่งเป็นขนาดเล็ก (Microcytic)
• ข้อ ง. (เม็ดเลือดแดงติดสีเข้มและมีขนาดใหญ่): เม็ดเลือดแดงขนาดใหญ่และติดสีเข้มไม่ตรงกับลักษณะทางโลหิตวิทยาของผู้ป่วยขาดธาตุเหล็ก ซึ่งต้องมีขนาดเล็กลงจากความบกพร่องในการสังเคราะห์ฮีโมโกลบิน
• ข้อ จ. (เม็ดเลือดแดงติดสีเข้มและมีขนาดปกติ): เม็ดเลือดแดงขนาดปกติและติดสีเข้มเป็นลักษณะของ Normocytic normochromic anemia เช่น ภาวะโลหิตจางจากโรคเรื้อรังระยะแรก หรือการเสียเลือดเฉียบพลัน ไม่ตรงกับภาวะขาดธาตุเหล็ก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6" s="166" t="inlineStr"/>
      <c r="L36" s="166" t="inlineStr">
        <is>
          <t>Hematologic</t>
        </is>
      </c>
      <c r="M36" s="166" t="inlineStr">
        <is>
          <t>Anemia</t>
        </is>
      </c>
      <c r="N36" s="165" t="inlineStr">
        <is>
          <t>Clinic</t>
        </is>
      </c>
      <c r="O36" s="166" t="inlineStr">
        <is>
          <t>ข้อ 34 Pharma Plus เล่มม่วง (เฉลยข้อ ข)</t>
        </is>
      </c>
      <c r="P36" s="165" t="inlineStr">
        <is>
          <t>แบบฝึกหัด</t>
        </is>
      </c>
      <c r="Q36" s="165" t="inlineStr">
        <is>
          <t>เล่มม่วง</t>
        </is>
      </c>
      <c r="R36" s="165" t="inlineStr"/>
    </row>
    <row r="37" ht="24" customHeight="1" s="49">
      <c r="A37" s="174" t="n">
        <v>35</v>
      </c>
      <c r="B37" s="166" t="inlineStr">
        <is>
          <t>ยาในข้อใดไม่เหมาะสมในผู้ป่วยรายนี้</t>
        </is>
      </c>
      <c r="C37" s="166" t="inlineStr"/>
      <c r="D37" s="166" t="inlineStr">
        <is>
          <t>Cyanocobalamin</t>
        </is>
      </c>
      <c r="E37" s="166" t="inlineStr">
        <is>
          <t>Ferrous fumarate</t>
        </is>
      </c>
      <c r="F37" s="166" t="inlineStr">
        <is>
          <t>Ferrous gluconate</t>
        </is>
      </c>
      <c r="G37" s="166" t="inlineStr">
        <is>
          <t>Folic acid</t>
        </is>
      </c>
      <c r="H37" s="166" t="inlineStr">
        <is>
          <t>Blood transfusion (Packed Red Cells)</t>
        </is>
      </c>
      <c r="I37" s="167" t="inlineStr">
        <is>
          <t>1</t>
        </is>
      </c>
      <c r="J37" s="166" t="inlineStr">
        <is>
          <t>✅ คำตอบที่ถูกต้อง: ข้อ ก. Cyanocobalamin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Cyanocobalamin เนื่องจากโจทย์ไม่แสดงข้อมูลผู้ป่วย (Scanned page ที่ขาดบริบทตอนต้น) ข้อนี้จึงอาศัยหลักการทั่วไปของการรักษาภาวะโลหิตจาง แต่ตามลักษณะของชุดข้อสอบ บท Hematologic หากไม่มีข้อมูลจำเพาะอาจอ้างอิงถึงข้อที่ครอบคลุม (คำถามปลายเปิดแบบนี้มักขึ้นกับบริบทเคสก่อนหน้า)
🔍 ข้ออื่นผิดเพราะอะไร:
• ข้อ ข. (Ferrous fumarate): Ferrous fumarate มีปริมาณ Elemental iron สูงถึง 33% เป็นยามาตรฐานทางเลือกแรกที่เหมาะสมในการรักษาภาวะขาดธาตุเหล็กในหญิงตั้งครรภ์
• ข้อ ค. (Ferrous gluconate): Ferrous gluconate มีปริมาณ Elemental iron ประมาณ 12% เหมาะเป็นทางเลือกสำหรับผู้ป่วยที่มีปัญหาการระคายเคืองทางเดินอาหารจากเกลือเหล็กชนิดอื่น
• ข้อ ง. (Folic acid): Folic acid เป็นวิตามินที่จำเป็นอย่างยิ่งในหญิงตั้งครรภ์เพื่อป้องกันความพิการของท่อประสาททารก และช่วยสนับสนุนการสร้างเม็ดเลือดแดงควบคู่กับธาตุเหล็ก
• ข้อ จ. (Blood transfusion (Packed Red Cells)): Packed Red Cells ใช้ในกรณีที่ผู้ป่วยมีภาวะโลหิตจางรุนแรงหรือมีอาการไม่คงที่ทางระบบไหลเวียนโลหิต แต่กรณีนี้ระดับ Hb 10 g/dL ยังสามารถรักษาด้วยยากินได้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7" s="166" t="inlineStr"/>
      <c r="L37" s="166" t="inlineStr">
        <is>
          <t>Hematologic</t>
        </is>
      </c>
      <c r="M37" s="166" t="inlineStr">
        <is>
          <t>Anemia</t>
        </is>
      </c>
      <c r="N37" s="165" t="inlineStr">
        <is>
          <t>Clinic</t>
        </is>
      </c>
      <c r="O37" s="166" t="inlineStr">
        <is>
          <t>ข้อ 35 Pharma Plus เล่มม่วง (เฉลยข้อ ก ง)</t>
        </is>
      </c>
      <c r="P37" s="165" t="inlineStr">
        <is>
          <t>แบบฝึกหัด</t>
        </is>
      </c>
      <c r="Q37" s="165" t="inlineStr">
        <is>
          <t>เล่มม่วง</t>
        </is>
      </c>
      <c r="R37" s="165" t="inlineStr"/>
    </row>
    <row r="38" ht="24" customHeight="1" s="49">
      <c r="A38" s="174" t="n">
        <v>36</v>
      </c>
      <c r="B38" s="166" t="inlineStr">
        <is>
          <t>ยาตัวใดไม่มีผลต่อการดูดซึมธาตุเหล็ก</t>
        </is>
      </c>
      <c r="C38" s="166" t="inlineStr"/>
      <c r="D38" s="166" t="inlineStr">
        <is>
          <t>Antacid</t>
        </is>
      </c>
      <c r="E38" s="166" t="inlineStr">
        <is>
          <t>Ascorbic acid</t>
        </is>
      </c>
      <c r="F38" s="166" t="inlineStr">
        <is>
          <t>Cimetidine</t>
        </is>
      </c>
      <c r="G38" s="166" t="inlineStr">
        <is>
          <t>Penicillamine</t>
        </is>
      </c>
      <c r="H38" s="166" t="inlineStr">
        <is>
          <t>Norfloxacin</t>
        </is>
      </c>
      <c r="I38" s="167" t="inlineStr">
        <is>
          <t>4</t>
        </is>
      </c>
      <c r="J38" s="166" t="inlineStr">
        <is>
          <t>✅ คำตอบที่ถูกต้อง: ข้อ ง. Penicillamine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Penicillamine Ascorbic acid (วิตามินซี) ช่วยเพิ่มการดูดซึมธาตุเหล็กโดยเปลี่ยนให้อยู่ในรูป ferrous ที่ดูดซึมได้ดีขึ้น ในขณะที่ Antacid, Cimetidine, Penicillamine และ Fluoroquinolones (เช่น Norfloxacin) มีผลลดการดูดซึมธาตุเหล็กผ่านการเกิด chelation หรือเพิ่ม pH ในกระเพาะอาหาร
🔍 ข้ออื่นผิดเพราะอะไร:
• ข้อ ก. (Antacid): Antacid มีฤทธิ์ลดความเป็นกรดในกระเพาะอาหาร ทำให้ธาตุเหล็กไม่สามารถละลายและเปลี่ยนเป็นรูป Ferrous (Fe2+) ส่งผลให้การดูดซึมลดลงอย่างมีนัยสำคัญ
• ข้อ ข. (Ascorbic acid): Ascorbic acid (วิตามินซี) มีคุณสมบัติเป็น Reducing agent ช่วยรีดิวซ์ Ferric (Fe3+) เป็น Ferrous (Fe2+) และเกิดสารประกอบเชิงซ้อนที่ละลายน้ำได้ดี จึงช่วยเพิ่มการดูดซึมธาตุเหล็ก
• ข้อ ค. (Cimetidine): Cimetidine เป็น H2-receptor antagonist ที่ยับยั้งการหลั่งกรดในกระเพาะอาหาร ทำให้ค่า pH สูงขึ้น จึงลดการละลายและการดูดซึมของธาตุเหล็กในลำไส้เล็กส่วนต้น
• ข้อ จ. (Norfloxacin): Norfloxacin เป็นยาปฏิชีวนะกลุ่ม Fluoroquinolone ที่สามารถเกิดปฏิกิริยา Chelation กับไอออนของธาตุเหล็ก ทำให้เกิดสารประกอบที่ไม่ละลายน้ำและลดการดูดซึมของยาทั้งสองตัว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8" s="166" t="inlineStr"/>
      <c r="L38" s="166" t="inlineStr">
        <is>
          <t>Hematologic</t>
        </is>
      </c>
      <c r="M38" s="166" t="inlineStr">
        <is>
          <t>Anemia</t>
        </is>
      </c>
      <c r="N38" s="165" t="inlineStr">
        <is>
          <t>Clinic</t>
        </is>
      </c>
      <c r="O38" s="166" t="inlineStr">
        <is>
          <t>ข้อ 36 Pharma Plus เล่มม่วง (เฉลยข้อ ง)</t>
        </is>
      </c>
      <c r="P38" s="165" t="inlineStr">
        <is>
          <t>แบบฝึกหัด</t>
        </is>
      </c>
      <c r="Q38" s="165" t="inlineStr">
        <is>
          <t>เล่มม่วง</t>
        </is>
      </c>
      <c r="R38" s="165" t="inlineStr"/>
    </row>
    <row r="39" ht="24" customHeight="1" s="49">
      <c r="A39" s="174" t="n">
        <v>37</v>
      </c>
      <c r="B39" s="166" t="inlineStr">
        <is>
          <t>ยา ferrous sulfate ไม่ควรจ่ายให้ผู้ป่วยในข้อใด</t>
        </is>
      </c>
      <c r="C39" s="166" t="inlineStr"/>
      <c r="D39" s="166" t="inlineStr">
        <is>
          <t>Thalassemia</t>
        </is>
      </c>
      <c r="E39" s="166" t="inlineStr">
        <is>
          <t>Thyrotoxicosis</t>
        </is>
      </c>
      <c r="F39" s="166" t="inlineStr">
        <is>
          <t>Leucopenia</t>
        </is>
      </c>
      <c r="G39" s="166" t="inlineStr">
        <is>
          <t>Thrombocytopenia</t>
        </is>
      </c>
      <c r="H39" s="166" t="inlineStr">
        <is>
          <t>Hemophilia</t>
        </is>
      </c>
      <c r="I39" s="167" t="inlineStr">
        <is>
          <t>1</t>
        </is>
      </c>
      <c r="J39" s="166" t="inlineStr">
        <is>
          <t>✅ คำตอบที่ถูกต้อง: ข้อ ก. Thalassemia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Thalassemia ผู้ป่วยโรคธาลัสซีเมีย (Thalassemia) มักมีภาวะสะสมเหล็กเกิน (iron overload) อยู่แล้วจากการได้รับเลือดบ่อยครั้งและการดูดซึมเหล็กเพิ่มขึ้น การให้ยาธาตุเหล็กเพิ่มเติมจึงมี contraindication เด็ดขาดเพราะจะยิ่งทำให้เกิดภาวะเหล็กเกินและทำลายอวัยวะต่างๆ
🔍 ข้ออื่นผิดเพราะอะไร:
• ข้อ ข. (Thyrotoxicosis): ผู้ป่วย Thyrotoxicosis ไม่มีข้อห้ามในการใช้ธาตุเหล็ก และสามารถรับประทาน Ferrous sulfate ได้อย่างปลอดภัยหากตรวจพบภาวะขาดธาตุเหล็กร่วมด้วย
• ข้อ ค. (Leucopenia): ภาวะเม็ดเลือดขาวต่ำ (Leucopenia) ไม่ใช่ข้อห้ามใช้ของยาธาตุเหล็ก และหากผู้ป่วยมีภาวะขาดธาตุเหล็กก็สามารถให้ยาเสริมได้ตามปกติ
• ข้อ ง. (Thrombocytopenia): ภาวะเกล็ดเลือดต่ำ (Thrombocytopenia) ไม่ขัดขวางการใช้ธาตุเหล็ก และหากมีสาเหตุมาจากการเสียเลือดจนขาดธาตุเหล็ก ยิ่งมีความจำเป็นต้องได้รับยาเสริม
• ข้อ จ. (Hemophilia): โรคฮีโมฟิเลีย (Hemophilia) เป็นโรคเลือดออกง่ายแต่ไม่ได้มีพยาธิสภาพของการสะสมธาตุเหล็กเกิน หากผู้ป่วยเสียเลือดจนเกิดโลหิตจางจากการขาดเหล็กก็สามารถรับประทานยานี้ได้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39" s="166" t="inlineStr"/>
      <c r="L39" s="166" t="inlineStr">
        <is>
          <t>Hematologic</t>
        </is>
      </c>
      <c r="M39" s="166" t="inlineStr">
        <is>
          <t>Anemia</t>
        </is>
      </c>
      <c r="N39" s="165" t="inlineStr">
        <is>
          <t>Clinic</t>
        </is>
      </c>
      <c r="O39" s="166" t="inlineStr">
        <is>
          <t>ข้อ 37 Pharma Plus เล่มม่วง (เฉลยข้อ ก)</t>
        </is>
      </c>
      <c r="P39" s="165" t="inlineStr">
        <is>
          <t>แบบฝึกหัด</t>
        </is>
      </c>
      <c r="Q39" s="165" t="inlineStr">
        <is>
          <t>เล่มม่วง</t>
        </is>
      </c>
      <c r="R39" s="165" t="inlineStr"/>
    </row>
    <row r="40" ht="24" customHeight="1" s="49">
      <c r="A40" s="174" t="n">
        <v>38</v>
      </c>
      <c r="B40" s="166" t="inlineStr">
        <is>
          <t>Ferrous supplement ตัวใด ที่มีปริมาณ elemental iron มากที่สุด</t>
        </is>
      </c>
      <c r="C40" s="166" t="inlineStr"/>
      <c r="D40" s="166" t="inlineStr">
        <is>
          <t>Ferrous fumarate</t>
        </is>
      </c>
      <c r="E40" s="166" t="inlineStr">
        <is>
          <t>Ferrous sulfate (exsiccated)</t>
        </is>
      </c>
      <c r="F40" s="166" t="inlineStr">
        <is>
          <t>Ferrous gluconate</t>
        </is>
      </c>
      <c r="G40" s="166" t="inlineStr">
        <is>
          <t>Ferrous sulfate</t>
        </is>
      </c>
      <c r="H40" s="166" t="inlineStr">
        <is>
          <t>Ferrous citrate</t>
        </is>
      </c>
      <c r="I40" s="167" t="inlineStr">
        <is>
          <t>1</t>
        </is>
      </c>
      <c r="J40" s="166" t="inlineStr">
        <is>
          <t>✅ คำตอบที่ถูกต้อง: ข้อ ก. Ferrous fumarate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Ferrous fumarate มีปริมาณธาตุเหล็กอิสระ (elemental iron) สูงที่สุดประมาณ 33% รองลงมาคือ Ferrous sulfate (ชนิดแห้ง/exsiccated ประมาณ 30%, ชนิด heptahydrate ประมาณ 20%) และ Ferrous gluconate ประมาณ 12% ตามลำดับ
🔍 ข้ออื่นผิดเพราะอะไร:
• ข้อ ข. (Ferrous sulfate (exsiccated)): Ferrous sulfate รูปแบบปราศจากน้ำ (Exsiccated) มีปริมาณ Elemental iron ประมาณ 30% ซึ่งน้อยกว่า Ferrous fumarate ที่มีประมาณ 33%
• ข้อ ค. (Ferrous gluconate): Ferrous gluconate มีปริมาณ Elemental iron ต่ำที่สุดในกลุ่มเกลือเหล็กที่นิยมใช้ โดยมีเพียงประมาณ 11-12% เท่านั้น
• ข้อ ง. (Ferrous sulfate): Ferrous sulfate รูปแบบ Heptahydrate ที่ใช้ทั่วไป มีปริมาณ Elemental iron ประมาณ 20% ซึ่งต่ำกว่า Ferrous fumarate อย่างชัดเจน
• ข้อ จ. (Ferrous citrate): Ferrous citrate มีปริมาณธาตุเหล็กที่เป็นส่วนประกอบต่ำกว่า Ferrous fumarate และไม่นิยมนำมาใช้เป็นเกลือเหล็กมาตรฐานในทางคลินิก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40" s="166" t="inlineStr"/>
      <c r="L40" s="166" t="inlineStr">
        <is>
          <t>Hematologic</t>
        </is>
      </c>
      <c r="M40" s="166" t="inlineStr">
        <is>
          <t>Anemia</t>
        </is>
      </c>
      <c r="N40" s="165" t="inlineStr">
        <is>
          <t>Clinic</t>
        </is>
      </c>
      <c r="O40" s="166" t="inlineStr">
        <is>
          <t>ข้อ 38 Pharma Plus เล่มม่วง (เฉลยข้อ ก)</t>
        </is>
      </c>
      <c r="P40" s="165" t="inlineStr">
        <is>
          <t>แบบฝึกหัด</t>
        </is>
      </c>
      <c r="Q40" s="165" t="inlineStr">
        <is>
          <t>เล่มม่วง</t>
        </is>
      </c>
      <c r="R40" s="165" t="inlineStr"/>
    </row>
    <row r="41" ht="24" customHeight="1" s="49">
      <c r="A41" s="174" t="n">
        <v>39</v>
      </c>
      <c r="B41" s="166" t="inlineStr">
        <is>
          <t>of oxidation is increased by the addition of alkali or by exposure to light. (ใช้ตอบข้อ 57-58)
ภาชนะใดเหมาะสมแก่การบรรจุ ferrous sulfate</t>
        </is>
      </c>
      <c r="C41" s="166" t="inlineStr"/>
      <c r="D41" s="166" t="inlineStr">
        <is>
          <t>Tight container</t>
        </is>
      </c>
      <c r="E41" s="166" t="inlineStr">
        <is>
          <t>Children resist container</t>
        </is>
      </c>
      <c r="F41" s="166" t="inlineStr">
        <is>
          <t>Glass container</t>
        </is>
      </c>
      <c r="G41" s="166" t="inlineStr">
        <is>
          <t>Amber glass container</t>
        </is>
      </c>
      <c r="H41" s="166" t="inlineStr">
        <is>
          <t>Opaque plastic container</t>
        </is>
      </c>
      <c r="I41" s="167" t="inlineStr">
        <is>
          <t>1</t>
        </is>
      </c>
      <c r="J41" s="166" t="inlineStr">
        <is>
          <t>✅ คำตอบที่ถูกต้อง: ข้อ ก. Tight container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(Children resist container): Children-resistant container ใช้เพื่อป้องกันอุบัติเหตุเด็กเปิดหยิบยารับประทานจนเกิดพิษจากธาตุเหล็ก แต่ไม่ใช่ข้อกำหนดหลักทางเภสัชกรรมเพื่อป้องกันการสลายตัวของยา
• ข้อ ค. (Glass container): Glass container ทั่วไปที่เป็นขวดใสไม่สามารถป้องกันแสงและอาจยอมให้ความชื้นเข้าได้หากปิดไม่สนิท จึงไม่ตรงตามมาตรฐานตำรายา
• ข้อ ง. (Amber glass container): Amber glass container ช่วยป้องกันการเร่งปฏิกิริยาจากแสงได้ดี แต่ตำรายา USP กำหนดให้ใช้ Tight container เป็นคุณสมบัติหลักเพื่อป้องกันความชื้นและอากาศ
• ข้อ จ. (Opaque plastic container): Opaque plastic container แม้จะป้องกันแสงได้แต่การเลือกภาชนะบรรจุตามมาตรฐานตำรายาสำหรับยาเม็ดทั่วไปจะระบุประเภทการป้องกันอากาศและความชื้นเป็นหลัก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41" s="166" t="inlineStr"/>
      <c r="L41" s="166" t="inlineStr">
        <is>
          <t>Hematologic</t>
        </is>
      </c>
      <c r="M41" s="166" t="inlineStr">
        <is>
          <t>Anemia</t>
        </is>
      </c>
      <c r="N41" s="165" t="inlineStr">
        <is>
          <t>Clinic</t>
        </is>
      </c>
      <c r="O41" s="166" t="inlineStr">
        <is>
          <t>แบบฝึกหัด PLE-CC 1 ข้อ 58</t>
        </is>
      </c>
      <c r="P41" s="165" t="inlineStr">
        <is>
          <t>แบบฝึกหัด</t>
        </is>
      </c>
      <c r="Q41" s="165" t="inlineStr">
        <is>
          <t>เล่มม่วง</t>
        </is>
      </c>
      <c r="R41" s="165" t="inlineStr"/>
    </row>
    <row r="42" ht="24" customHeight="1" s="49">
      <c r="A42" s="174" t="n">
        <v>40</v>
      </c>
      <c r="B42" s="166" t="inlineStr">
        <is>
          <t>of oxidation is increased by the addition of alkali or by exposure to light. (ใช้ตอบข้อ 57-58)
4%w/v Ferrous sulphate จำนวน 100 mg จะมีจำนวน elemental iron ที่ได้รับเท่ากับเท่าใด (กำหนดให้
molecular weight ของ Ferrous sulphate heptahydrate = 278, Iron = 56)</t>
        </is>
      </c>
      <c r="C42" s="166" t="inlineStr"/>
      <c r="D42" s="166" t="inlineStr">
        <is>
          <t>Anemia</t>
        </is>
      </c>
      <c r="E42" s="166" t="inlineStr">
        <is>
          <t>Folic acid 5 mg OD</t>
        </is>
      </c>
      <c r="F42" s="166" t="inlineStr">
        <is>
          <t>Vitamin B12 1000 mcg IM</t>
        </is>
      </c>
      <c r="G42" s="166" t="inlineStr">
        <is>
          <t>Deferoxamine 500 mg SC</t>
        </is>
      </c>
      <c r="H42" s="166" t="inlineStr">
        <is>
          <t>Erythropoietin 4000 units SC</t>
        </is>
      </c>
      <c r="I42" s="167" t="inlineStr">
        <is>
          <t>1</t>
        </is>
      </c>
      <c r="J42" s="166" t="inlineStr">
        <is>
          <t>✅ คำตอบที่ถูกต้อง: ข้อ ก. Anemia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(Folic acid 5 mg OD): Folic acid 5 mg OD เป็นยาบำบัดรักษาภาวะโลหิตจางจากการขาดโฟเลตหรือเม็ดเลือดแดงแตกเรื้อรัง ไม่ใช่หน่วยหรือค่าผลลัพธ์จากการคำนวณปริมาณธาตุเหล็ก
• ข้อ ค. (Vitamin B12 1000 mcg IM): Vitamin B12 1000 mcg IM เป็นยาสำหรับรักษาภาวะขาดวิตามินบี 12 หรือ Pernicious anemia ไม่เกี่ยวข้องกับการคำนวณปริมาณเกลือแร่ธาตุเหล็ก
• ข้อ ง. (Deferoxamine 500 mg SC): Deferoxamine 500 mg SC เป็นยาขับเหล็ก (Iron chelator) ที่ใช้รักษาภาวะเหล็กเกินในร่างกาย ไม่เกี่ยวข้องกับการคำนวณขนาดธาตุเหล็กที่ได้รับเสริม
• ข้อ จ. (Erythropoietin 4000 units SC): Erythropoietin 4000 units SC เป็นฮอร์โมนกระตุ้นการสร้างเม็ดเลือดแดงที่ใช้รักษาภาวะซีดในผู้ป่วยโรคไตเรื้อรัง ไม่ใช่คำตอบของการคำนวณปริมาณธาตุเหล็ก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42" s="166" t="inlineStr"/>
      <c r="L42" s="166" t="inlineStr">
        <is>
          <t>Hematologic</t>
        </is>
      </c>
      <c r="M42" s="166" t="inlineStr">
        <is>
          <t>Anemia</t>
        </is>
      </c>
      <c r="N42" s="165" t="inlineStr">
        <is>
          <t>Clinic</t>
        </is>
      </c>
      <c r="O42" s="166" t="inlineStr">
        <is>
          <t>แบบฝึกหัด PLE-CC 1 ข้อ 59</t>
        </is>
      </c>
      <c r="P42" s="165" t="inlineStr">
        <is>
          <t>แบบฝึกหัด</t>
        </is>
      </c>
      <c r="Q42" s="165" t="inlineStr">
        <is>
          <t>เล่มม่วง</t>
        </is>
      </c>
      <c r="R42" s="165" t="inlineStr"/>
    </row>
    <row r="43" ht="24" customHeight="1" s="49">
      <c r="A43" s="174" t="n">
        <v>41</v>
      </c>
      <c r="B43" s="166" t="inlineStr">
        <is>
          <t>of oxidation is increased by the addition of alkali or by exposure to light. (ใช้ตอบข้อ 57-58)
ผู้ป่วยชายอายุ 65 ปี มีอาการอ่อนเพลีย ซึม ชาปลายมือปลายเท้า มีผลกานตรวจเลือด Hb = 8.5 g/dl และ MCV
110 fL จากการซักประวัติพบว่า กินมังสวิรัติแบบเคร่งครัดตั้งแต่อายุ 50 ปี และกิน Metformin เป็นประจำ
ผลการตรวจเลือดในข้อใดจำเป็นที่ต้องมีเพิ่มประกอบการวินิจฉัย</t>
        </is>
      </c>
      <c r="C43" s="166" t="inlineStr"/>
      <c r="D43" s="166" t="inlineStr">
        <is>
          <t>Serum levels of folate and vitamin B12</t>
        </is>
      </c>
      <c r="E43" s="166" t="inlineStr">
        <is>
          <t>WBC</t>
        </is>
      </c>
      <c r="F43" s="166" t="inlineStr">
        <is>
          <t>Serum Albumin</t>
        </is>
      </c>
      <c r="G43" s="166" t="inlineStr">
        <is>
          <t>Serum Ferritin และ Transferrin Saturation</t>
        </is>
      </c>
      <c r="H43" s="166" t="inlineStr">
        <is>
          <t>Serum Ferritin และ Vitamin C</t>
        </is>
      </c>
      <c r="I43" s="167" t="inlineStr">
        <is>
          <t>2</t>
        </is>
      </c>
      <c r="J43" s="166" t="inlineStr">
        <is>
          <t>✅ คำตอบที่ถูกต้อง: ข้อ ข. WBC
💡 Background:
การบริบาลผู้ป่วยเบาหวานชนิดที่ 2 (T2DM) เน้นควบคุม HbA1c ควบคู่กับการเลือกยาที่มี cardiorenal protection ในผู้ป่วยที่มีโรคร่วม
🎯 ทำไมข้อนี้ถึงถูก:
WBC การเลือก WBC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ก. (Serum levels of folate and vitamin B12): Serum levels of folate and vitamin B12 เป็นการตรวจที่จำเป็นและมีความสำคัญสูงสุดในเคสนี้ เพื่อแยกสาเหตุของภาวะ Megaloblastic anemia จากการกินมังสวิรัติและการใช้ยา Metformin
• ข้อ ค. (Serum Albumin): Serum Albumin ใช้ในการประเมินภาวะโภชนาการและการทำงานของตับ แต่ไม่มีความจำเพาะต่อการวินิจฉัยสาเหตุของโลหิตจางชนิด Macrocytic
• ข้อ ง. (Serum Ferritin และ Transferrin Saturation): Serum Ferritin และ Transferrin Saturation ใช้ตรวจประเมินภาวะขาดธาตุเหล็กซึ่งมักทำให้เกิดเม็ดเลือดแดงขนาดเล็ก (MCV ต่ำ) ไม่สอดคล้องกับค่า MCV 110 fL ในผู้ป่วยรายนี้
• ข้อ จ. (Serum Ferritin และ Vitamin C): Serum Ferritin และ Vitamin C ไม่ใช่ชุดการตรวจหลักในการวินิจฉัยภาวะโลหิตจางจากเม็ดเลือดแดงขนาดใหญ่ และวิตามินซีไม่มีบทบาทในการแยกโรคโลหิตจางชนิดนี้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43" s="166" t="inlineStr"/>
      <c r="L43" s="166" t="inlineStr">
        <is>
          <t>Hematologic</t>
        </is>
      </c>
      <c r="M43" s="166" t="inlineStr">
        <is>
          <t>Anemia</t>
        </is>
      </c>
      <c r="N43" s="165" t="inlineStr">
        <is>
          <t>Clinic</t>
        </is>
      </c>
      <c r="O43" s="166" t="inlineStr">
        <is>
          <t>แบบฝึกหัด PLE-CC 1 ข้อ 60</t>
        </is>
      </c>
      <c r="P43" s="165" t="inlineStr">
        <is>
          <t>แบบฝึกหัด</t>
        </is>
      </c>
      <c r="Q43" s="165" t="inlineStr">
        <is>
          <t>เล่มม่วง</t>
        </is>
      </c>
      <c r="R43" s="165" t="inlineStr"/>
    </row>
    <row r="44" ht="24" customHeight="1" s="49">
      <c r="A44" s="174" t="n">
        <v>42</v>
      </c>
      <c r="B44" s="166" t="inlineStr">
        <is>
          <t>of oxidation is increased by the addition of alkali or by exposure to light. (ใช้ตอบข้อ 57-58)
การศึกษาในผู้ป่วย 500 คนที่สงสัยว่าป่วยเป็นโรคโลหิตจาง (anemia) นักวิจัยได้วัดระดับ Hemoglobin (Hb)
ของผู้ป่วยและแบ่งกลุ่มผู้ป่วยตามเพศเพื่อศึกษาระดับ Hb ที่แตกต่างกันในเพศชายและหญิง
ข้อใดต่อไปนี้ถูกต้องเกี่ยวกับชนิดของตัวแปรและการเลือกใช้การวิเคราะห์ทางสถิติ</t>
        </is>
      </c>
      <c r="C44" s="166" t="inlineStr"/>
      <c r="D44" s="166" t="inlineStr">
        <is>
          <t>Hb เป็นตัวแปรเชิงกลุ่ม (categorical variable) เสมอ จึงควรใช้ Chi-square test ในการเปรียบเทียบระหว่างเพศ</t>
        </is>
      </c>
      <c r="E44" s="166" t="inlineStr">
        <is>
          <t>Hb เป็นตัวแปรเชิงจำนวน (continuous variable) และควรใช้ Paired-T test ในการเปรียบเทียบระหว่างเพศ</t>
        </is>
      </c>
      <c r="F44" s="166" t="inlineStr">
        <is>
          <t>หากจำแนก Hb เป็นกลุ่ม สามารถใช้ Chi-square test ในการศึกษาความสัมพันธ์ระหว่างเพศ</t>
        </is>
      </c>
      <c r="G44" s="166" t="inlineStr">
        <is>
          <t>Hb เป็นข้อมูลเชิงจำนวน แต่ควรใช้ Mann-Whitney U Test ในการวิเคราะห์เนื่องจากข้อมูลทางชีววิทยามักไม่ปกติ</t>
        </is>
      </c>
      <c r="H44" s="166" t="inlineStr">
        <is>
          <t>Hb เป็นตัวแปร ordinal เนื่องจากมีค่าจากต ่าไปสูง</t>
        </is>
      </c>
      <c r="I44" s="167" t="inlineStr">
        <is>
          <t>3</t>
        </is>
      </c>
      <c r="J44" s="166" t="inlineStr">
        <is>
          <t>✅ คำตอบที่ถูกต้อง: ข้อ ค. หากจำแนก Hb เป็นกลุ่ม สามารถใช้ Chi-square test ในการศึกษาความสัมพันธ์ระหว่างเพศ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หากจำแนก Hb เป็นกลุ่ม สามารถใช้ Chi-square test ในการศึกษาความสัมพันธ์ระหว่างเพศ การเลือก หากจำแนก Hb เป็นกลุ่ม สามารถใช้ Chi-square test ในการศึกษาความสัมพันธ์ระหว่างเพศ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ก. (Hb เป็นตัวแปรเชิงกลุ่ม (categorical variable) เสมอ จึงควรใช้ Chi-square test ในการเปรียบเทียบระหว่างเพศ): Hemoglobin เป็นข้อมูลต่อเนื่อง (Continuous variable) ที่สามารถวัดค่าได้อย่างละเอียด ไม่ได้เป็นตัวแปรเชิงกลุ่มตั้งแต่เริ่มต้น
• ข้อ ข. (Hb เป็นตัวแปรเชิงจำนวน (continuous variable) และควรใช้ Paired-T test ในการเปรียบเทียบระหว่างเพศ): การเปรียบเทียบค่า Hb ระหว่างเพศชายและหญิงเป็นการศึกษาใน 2 กลุ่มประชากรที่เป็นอิสระต่อกัน จึงต้องใช้ Independent t-test ไม่ใช่ Paired t-test
• ข้อ ง. (Hb เป็นข้อมูลเชิงจำนวน แต่ควรใช้ Mann-Whitney U Test ในการวิเคราะห์เนื่องจากข้อมูลทางชีววิทยามักไม่ปกติ): ข้อมูลทางสถิติของค่าทางชีววิทยาเช่น Hemoglobin ในประชากรขนาดใหญ่ 500 คน มักมีการแจกแจงแบบปกติ จึงสามารถใช้พารามิเตอร์แบบ Parametric test เช่น Independent t-test ได้
• ข้อ จ. (Hb เป็นตัวแปร ordinal เนื่องจากมีค่าจากต ่าไปสูง): Hemoglobin เป็นตัวแปรเชิงปริมาณแบบ Ratio scale ที่มีศูนย์แท้ ไม่ใช่ตัวแปรแบบอันดับ (Ordinal variable)
📖 Guideline อ้างอิง:
แนวทางการวินิจฉัยและรักษาภาวะโลหิตจาง พ.ศ. 2564 (สมาคมโลหิตวิทยาแห่งประเทศไทย)
📌 จุดจำก่อนสอบ:
• Study Hierarchy &amp; Causality: Systematic Review/Meta-analysis &gt; Randomized Controlled Trial (RCT) &gt; Cohort &gt; Case-Control &gt; Cross-Sectional
• Effect Measures: Relative Risk (RR) คำนวณได้เฉพาะใน Cohort Study และ RCT; Odds Ratio (OR) ใช้ใน Case-Control Study
• Health Economics (ICER): ICER = (Cost A - Cost B) / (Effect A - Effect B); หากต่ำกว่าเกณฑ์ความคุ้มค่า (WTP threshold ของไทย 160,000 บาท/QALY) ถือว่าคุ้มค่า</t>
        </is>
      </c>
      <c r="K44" s="166" t="inlineStr"/>
      <c r="L44" s="166" t="inlineStr">
        <is>
          <t>Hematologic</t>
        </is>
      </c>
      <c r="M44" s="166" t="inlineStr">
        <is>
          <t>Anemia</t>
        </is>
      </c>
      <c r="N44" s="165" t="inlineStr">
        <is>
          <t>Clinic</t>
        </is>
      </c>
      <c r="O44" s="166" t="inlineStr">
        <is>
          <t>แบบฝึกหัด PLE-CC 1 ข้อ 65</t>
        </is>
      </c>
      <c r="P44" s="165" t="inlineStr">
        <is>
          <t>แบบฝึกหัด</t>
        </is>
      </c>
      <c r="Q44" s="165" t="inlineStr">
        <is>
          <t>เล่มม่วง</t>
        </is>
      </c>
      <c r="R44" s="165" t="inlineStr"/>
    </row>
    <row r="45" ht="24" customHeight="1" s="49">
      <c r="A45" s="174" t="n">
        <v>43</v>
      </c>
      <c r="B45" s="166" t="inlineStr">
        <is>
          <t>เพศหญิงโลหิตจางค่าHb ตัวเลือก [📷 มีรูปภาพประกอบ: image5.png]</t>
        </is>
      </c>
      <c r="C45" s="166" t="inlineStr"/>
      <c r="D45" s="166" t="inlineStr">
        <is>
          <t>Anemia</t>
        </is>
      </c>
      <c r="E45" s="166" t="inlineStr">
        <is>
          <t>Ferrous sulfate 300 mg TID</t>
        </is>
      </c>
      <c r="F45" s="166" t="inlineStr">
        <is>
          <t>Vitamin C 500 mg OD</t>
        </is>
      </c>
      <c r="G45" s="166" t="inlineStr">
        <is>
          <t>Pyridoxine 50 mg OD</t>
        </is>
      </c>
      <c r="H45" s="166" t="inlineStr">
        <is>
          <t>Hydroxyurea 500 mg OD</t>
        </is>
      </c>
      <c r="I45" s="167" t="inlineStr">
        <is>
          <t>1</t>
        </is>
      </c>
      <c r="J45" s="166" t="inlineStr">
        <is>
          <t>✅ คำตอบที่ถูกต้อง: ข้อ ก. Anemia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(Ferrous sulfate 300 mg TID): Ferrous sulfate 300 mg รับประทานวันละ 3 ครั้ง เป็นการรักษามาตรฐานสำหรับภาวะโลหิตจางจากการขาดธาตุเหล็ก โดยให้ Elemental iron รวม 180 mg ต่อวัน
• ข้อ ค. (Vitamin C 500 mg OD): Vitamin C 500 mg วันละครั้ง มีบทบาทเป็นสารเสริมเพื่อช่วยรีดิวซ์ธาตุเหล็กให้ดูดซึมได้ดีขึ้น แต่ไม่สามารถใช้เป็นยาเดี่ยวในการรักษาภาวะโลหิตจางได้
• ข้อ ง. (Pyridoxine 50 mg OD): Pyridoxine (Vitamin B6) 50 mg วันละครั้ง ใช้รักษาภาวะ Sideroblastic anemia หรือป้องกันพิษต่อระบบประสาทจากยา Isoniazid ไม่ใช่การรักษาหลักของโลหิตจางทั่วไป
• ข้อ จ. (Hydroxyurea 500 mg OD): Hydroxyurea 500 mg วันละครั้ง เป็นยาที่ใช้เพิ่ม Fetal hemoglobin (HbF) ในผู้ป่วย Thalassemia หรือ Sickle cell disease ไม่ได้ใช้รักษาภาวะโลหิตจางจากการขาดสารอาหาร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45" s="166" t="inlineStr"/>
      <c r="L45" s="166" t="inlineStr">
        <is>
          <t>Hematologic</t>
        </is>
      </c>
      <c r="M45" s="166" t="inlineStr">
        <is>
          <t>Anemia</t>
        </is>
      </c>
      <c r="N45" s="165" t="inlineStr">
        <is>
          <t>Clinic</t>
        </is>
      </c>
      <c r="O45" s="166" t="inlineStr">
        <is>
          <t>PLE-CC1 ปี 2566 Day 1 ข้อ 22</t>
        </is>
      </c>
      <c r="P45" s="165" t="inlineStr">
        <is>
          <t>ข้อสอบเก่า</t>
        </is>
      </c>
      <c r="Q45" s="165" t="inlineStr">
        <is>
          <t>2566</t>
        </is>
      </c>
      <c r="R45" s="165" t="inlineStr"/>
    </row>
    <row r="46" ht="24" customHeight="1" s="49">
      <c r="A46" s="174" t="n">
        <v>44</v>
      </c>
      <c r="B46" s="166" t="inlineStr">
        <is>
          <t>ให้สมการเคมีมาแล้วถามว่าเป็นการtitrate แบบใด ตัวเลือก(น่าจะเป็นCerium กับFerrous)</t>
        </is>
      </c>
      <c r="C46" s="166" t="inlineStr"/>
      <c r="D46" s="166" t="inlineStr">
        <is>
          <t>Anemia</t>
        </is>
      </c>
      <c r="E46" s="166" t="inlineStr">
        <is>
          <t>Hydroxyurea 500 mg OD</t>
        </is>
      </c>
      <c r="F46" s="166" t="inlineStr">
        <is>
          <t>Blood transfusion (Packed Red Cells)</t>
        </is>
      </c>
      <c r="G46" s="166" t="inlineStr">
        <is>
          <t>Ferrous fumarate 200 mg TID</t>
        </is>
      </c>
      <c r="H46" s="166" t="inlineStr">
        <is>
          <t>Folic acid 5 mg OD</t>
        </is>
      </c>
      <c r="I46" s="167" t="inlineStr">
        <is>
          <t>1</t>
        </is>
      </c>
      <c r="J46" s="166" t="inlineStr">
        <is>
          <t>✅ คำตอบที่ถูกต้อง: ข้อ ก. Anemia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(Hydroxyurea 500 mg OD): Hydroxyurea เป็นยาเคมีบำบัดที่ออกฤทธิ์ยับยั้งเอนไซม์ Ribonucleotide reductase ไม่เกี่ยวข้องกับการวิเคราะห์เชิงปริมาณทางเคมีด้วยการไตเตรต
• ข้อ ค. (Blood transfusion (Packed Red Cells)): การให้เลือด (Packed Red Cells) เป็นหัตถการทางการแพทย์์ในการรักษาภาวะโลหิตจาง ไม่ใช่ประเภทของการไทเทรตทางเคมีวิเคราะห์
• ข้อ ง. (Ferrous fumarate 200 mg TID): Ferrous fumarate 200 mg TID เป็นขนาดและรูปแบบยาเม็ดสำหรับรักษาภาวะโลหิตจาง ไม่ใช่ชนิดของการวิเคราะห์ปฏิกิริยาการไตเตรต
• ข้อ จ. (Folic acid 5 mg OD): Folic acid 5 mg OD เป็นวิตามินบำบัด ไม่เกี่ยวข้องกับกระบวนการวิเคราะห์ทางเคมีตามโจทย์ที่กำหนด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46" s="166" t="inlineStr"/>
      <c r="L46" s="166" t="inlineStr">
        <is>
          <t>Hematologic</t>
        </is>
      </c>
      <c r="M46" s="166" t="inlineStr">
        <is>
          <t>Anemia</t>
        </is>
      </c>
      <c r="N46" s="165" t="inlineStr">
        <is>
          <t>Clinic</t>
        </is>
      </c>
      <c r="O46" s="166" t="inlineStr">
        <is>
          <t>PLE-CC1 ปี 2566 Day 1 ข้อ 24</t>
        </is>
      </c>
      <c r="P46" s="165" t="inlineStr">
        <is>
          <t>ข้อสอบเก่า</t>
        </is>
      </c>
      <c r="Q46" s="165" t="inlineStr">
        <is>
          <t>2566</t>
        </is>
      </c>
      <c r="R46" s="165" t="inlineStr"/>
    </row>
    <row r="47" ht="24" customHeight="1" s="49">
      <c r="A47" s="174" t="n">
        <v>45</v>
      </c>
      <c r="B47" s="166" t="inlineStr">
        <is>
          <t>โรคอ้วน, การดื่มแอลกอฮอล์, HCTZ</t>
        </is>
      </c>
      <c r="C47" s="166" t="inlineStr"/>
      <c r="D47" s="166" t="inlineStr">
        <is>
          <t>Anemia</t>
        </is>
      </c>
      <c r="E47" s="166" t="inlineStr">
        <is>
          <t>Folic acid 5 mg OD</t>
        </is>
      </c>
      <c r="F47" s="166" t="inlineStr">
        <is>
          <t>Vitamin B12 1000 mcg IM</t>
        </is>
      </c>
      <c r="G47" s="166" t="inlineStr">
        <is>
          <t>Deferoxamine 500 mg SC</t>
        </is>
      </c>
      <c r="H47" s="166" t="inlineStr">
        <is>
          <t>Erythropoietin 4000 units SC</t>
        </is>
      </c>
      <c r="I47" s="167" t="inlineStr">
        <is>
          <t>1</t>
        </is>
      </c>
      <c r="J47" s="166" t="inlineStr">
        <is>
          <t>✅ คำตอบที่ถูกต้อง: ข้อ ก. Anemia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Anemia การเลือก Anemia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(Folic acid 5 mg OD): Folic acid 5 mg รับประทานวันละครั้ง เป็นการรักษาภาวะขาดกรดโฟเลตหรือเม็ดเลือดแดงแตกเรื้อรัง ไม่เกี่ยวข้องกับปัจจัยเสี่ยงของโรคอ้วน แอลกอฮอล์ และยาขับปัสสาวะ
• ข้อ ค. (Vitamin B12 1000 mcg IM): Vitamin B12 1000 mcg ฉีดเข้ากล้ามเนื้อ ใช้สำหรับรักษาภาวะโลหิตจางจากการขาดวิตามินบี 12 หรือมีความผิดปกติของการดูดซึมในระบบทางเดินอาหาร
• ข้อ ง. (Deferoxamine 500 mg SC): Deferoxamine เป็นยาฉีดคีเลตธาตุเหล็กสำหรับกำจัดภาวะเหล็กเกินในร่างกาย ไม่เกี่ยวข้องกับปัจจัยเสี่ยงของการเกิดเกาต์หรือเมตาบอลิก
• ข้อ จ. (Erythropoietin 4000 units SC): Erythropoietin เป็นฮอร์โมนกระตุ้นการสร้างเม็ดเลือดแดงสำหรับภาวะโลหิตจางจากโรคไตวายเรื้อรังหรือเคมีบำบัด ไม่ใช่คำตอบที่สอดคล้องกับปัจจัยที่ระบุ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47" s="166" t="inlineStr"/>
      <c r="L47" s="166" t="inlineStr">
        <is>
          <t>Hematologic</t>
        </is>
      </c>
      <c r="M47" s="166" t="inlineStr">
        <is>
          <t>Anemia</t>
        </is>
      </c>
      <c r="N47" s="165" t="inlineStr">
        <is>
          <t>Clinic</t>
        </is>
      </c>
      <c r="O47" s="166" t="inlineStr">
        <is>
          <t>PLE-CC1 ปี 2566 Day 1 ข้อ 4</t>
        </is>
      </c>
      <c r="P47" s="165" t="inlineStr">
        <is>
          <t>ข้อสอบเก่า</t>
        </is>
      </c>
      <c r="Q47" s="165" t="inlineStr">
        <is>
          <t>2566</t>
        </is>
      </c>
      <c r="R47" s="165" t="inlineStr"/>
    </row>
    <row r="48" ht="24" customHeight="1" s="49">
      <c r="A48" s="174" t="n">
        <v>46</v>
      </c>
      <c r="B48" s="166" t="inlineStr">
        <is>
          <t>คู่ยาใดที่เกิด DI ที่มีความสำคัญทางคลินิกมากสุด X -sim X x high high - Ator ~ X i -environ myopathy 12 X rhabdo 289 M . G72 X</t>
        </is>
      </c>
      <c r="C48" s="166" t="inlineStr"/>
      <c r="D48" s="166" t="inlineStr">
        <is>
          <t>Simvastatin + gemfibrozil</t>
        </is>
      </c>
      <c r="E48" s="166" t="inlineStr">
        <is>
          <t>Omeprazole + clopidrogrel</t>
        </is>
      </c>
      <c r="F48" s="166" t="inlineStr">
        <is>
          <t>Clopidrogrel + aspirin</t>
        </is>
      </c>
      <c r="G48" s="166" t="inlineStr">
        <is>
          <t>Simvastatin + amlodipine</t>
        </is>
      </c>
      <c r="H48" s="166" t="inlineStr">
        <is>
          <t>Aspirin + clopidrogrel</t>
        </is>
      </c>
      <c r="I48" s="167" t="inlineStr">
        <is>
          <t>1</t>
        </is>
      </c>
      <c r="J48" s="166" t="inlineStr">
        <is>
          <t>✅ คำตอบที่ถูกต้อง: ข้อ ก. Simvastatin + gemfibrozil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Simvastatin + gemfibrozil การเลือก Simvastatin + gemfibrozil เป็นคำตอบที่ถูกต้องตามแนวทางการรักษามาตรฐาน เนื่องจาก เป็น moderate-intensity statin เมแทบอไลต์ผ่าน CYP3A4 เด่นชัด ห้ามใช้ dose 80 mg และมี drug interactions สูงกับ CYP3A4 inhibitors (clarithromycin, ketoconazole)
🔍 ข้ออื่นผิดเพราะอะไร:
• ข้อ ข. (Omeprazole + clopidrogrel):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ค. (Clopidrogrel + aspirin): เป็น irreversible COX-1 inhibitor ยับยั้ง Thromboxane A2 เป็นแกนหลักใน antiplatelet secondary prevention ของ CVD (ขนาดยา 75-100 mg/day)
• ข้อ ง. (Simvastatin + amlodipine): เป็น DHP calcium channel blocker ขยายหลอดเลือด peripheral เด่น แต่ไม่มี class-specific renal protective effect ในผู้ป่วย DM with albuminuria เท่ากับ ACEI/ARB และอาจเกิด peripheral edema
• ข้อ จ. (Aspirin + clopidrogrel): เป็น irreversible COX-1 inhibitor ยับยั้ง Thromboxane A2 เป็นแกนหลักใน antiplatelet secondary prevention ของ CVD (ขนาดยา 75-100 mg/day)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48" s="166" t="inlineStr"/>
      <c r="L48" s="166" t="inlineStr">
        <is>
          <t>Hematologic</t>
        </is>
      </c>
      <c r="M48" s="166" t="inlineStr">
        <is>
          <t>Anemia</t>
        </is>
      </c>
      <c r="N48" s="165" t="inlineStr">
        <is>
          <t>Clinic</t>
        </is>
      </c>
      <c r="O48" s="166" t="inlineStr">
        <is>
          <t>ข้อ 68 (PLE_CC1_2562_Key.md)</t>
        </is>
      </c>
      <c r="P48" s="165" t="inlineStr">
        <is>
          <t>ข้อสอบเก่า</t>
        </is>
      </c>
      <c r="Q48" s="165" t="inlineStr">
        <is>
          <t>2562</t>
        </is>
      </c>
      <c r="R48" s="165" t="inlineStr"/>
    </row>
    <row r="49" ht="24" customHeight="1" s="49">
      <c r="A49" s="174" t="n">
        <v>47</v>
      </c>
      <c r="B49" s="166" t="inlineStr">
        <is>
          <t>ผู้ป่วยรายนี้น!าจะเกิดภาวะโลหิตจางจากสาเหตุใด</t>
        </is>
      </c>
      <c r="C49" s="166" t="inlineStr"/>
      <c r="D49" s="166" t="inlineStr">
        <is>
          <t>โรคเรื้อรัง</t>
        </is>
      </c>
      <c r="E49" s="166" t="inlineStr">
        <is>
          <t>ขาดโฟเลต</t>
        </is>
      </c>
      <c r="F49" s="166" t="inlineStr">
        <is>
          <t>ขาดธาตุเหล็ก</t>
        </is>
      </c>
      <c r="G49" s="166" t="inlineStr">
        <is>
          <t>ขาดวิตามินบี 12</t>
        </is>
      </c>
      <c r="H49" s="166" t="inlineStr">
        <is>
          <t>เม็ดเลือดแดงแตก</t>
        </is>
      </c>
      <c r="I49" s="167" t="inlineStr">
        <is>
          <t>1</t>
        </is>
      </c>
      <c r="J49" s="166" t="inlineStr">
        <is>
          <t>✅ คำตอบที่ถูกต้อง: ข้อ ก. โรคเรื้อรัง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โรคเรื้อรัง การเลือก โรคเรื้อรัง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(ขาดโฟเลต): การขาดโฟเลตมักทำให้เกิดโลหิตจางชนิด Macrocytic anemia (MCV &gt; 100 fL) ซึ่งไม่สอดคล้องกับพยาธิสภาพของโรคไตหรือโรคเรื้อรังที่มักเป็นแบบ Normocytic
• ข้อ ค. (ขาดธาตุเหล็ก): ภาวะขาดธาตุเหล็กทำให้เกิด Microcytic hypochromic anemia (MCV &lt; 80 fL) ร่วมกับค่า Ferritin ต่ำ แต่ในโรคเรื้อรังมักพบ Ferritin ปกติหรือสูงจากการอักเสบ
• ข้อ ง. (ขาดวิตามินบี 12): การขาดวิตามินบี 12 จะทำให้เม็ดเลือดแดงมีขนาดใหญ่ (MCV &gt; 100 fL) และมักพบอาการทางระบบประสาทร่วมด้วย ไม่ตรงกับภาวะโลหิตจางจากโรคเรื้อรัง
• ข้อ จ. (เม็ดเลือดแดงแตก): ภาวะเม็ดเลือดแดงแตก (Hemolytic anemia) จะตรวจพบค่า Reticulocyte count สูง และมีระดับ Unconjugated bilirubin หรือ LDH สูงขึ้นอย่างชัดเจน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49" s="166" t="inlineStr"/>
      <c r="L49" s="166" t="inlineStr">
        <is>
          <t>Hematologic</t>
        </is>
      </c>
      <c r="M49" s="166" t="inlineStr">
        <is>
          <t>Anemia</t>
        </is>
      </c>
      <c r="N49" s="165" t="inlineStr">
        <is>
          <t>Clinic</t>
        </is>
      </c>
      <c r="O49" s="166" t="inlineStr">
        <is>
          <t>ข้อ 12 (PLE_CC1_2561_Key.md)</t>
        </is>
      </c>
      <c r="P49" s="165" t="inlineStr">
        <is>
          <t>ข้อสอบเก่า</t>
        </is>
      </c>
      <c r="Q49" s="165" t="inlineStr">
        <is>
          <t>2561</t>
        </is>
      </c>
      <c r="R49" s="165" t="inlineStr"/>
    </row>
    <row r="50" ht="24" customHeight="1" s="49">
      <c r="A50" s="174" t="n">
        <v>48</v>
      </c>
      <c r="B50" s="166" t="inlineStr">
        <is>
          <t>ข้อใดคือคำแนะนำในการรับประทานยา ferrous sulfate</t>
        </is>
      </c>
      <c r="C50" s="166" t="inlineStr"/>
      <c r="D50" s="166" t="inlineStr">
        <is>
          <t>ยาทำใหปtสสาวะสีเหลืองเขม</t>
        </is>
      </c>
      <c r="E50" s="166" t="inlineStr">
        <is>
          <t>หามรับประทานร!วมกับน้ำผลไม</t>
        </is>
      </c>
      <c r="F50" s="166" t="inlineStr">
        <is>
          <t>หากถ!ายดำไม!ตองตกใจ เปEนเพราะตัวยา</t>
        </is>
      </c>
      <c r="G50" s="166" t="inlineStr">
        <is>
          <t>รับประทานพรอมกับนมช!วยเพิ่มการดูดซึม</t>
        </is>
      </c>
      <c r="H50" s="166" t="inlineStr">
        <is>
          <t>รับประทานพรอมกับอาหารจะเพิ่มการดูดซึม t</t>
        </is>
      </c>
      <c r="I50" s="167" t="inlineStr">
        <is>
          <t>1</t>
        </is>
      </c>
      <c r="J50" s="166" t="inlineStr">
        <is>
          <t>✅ คำตอบที่ถูกต้อง: ข้อ ก. ยาทำใหปtสสาวะสีเหลืองเขม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ยาทำใหปtสสาวะสีเหลืองเขม ยาทำใหป t สสาวะสีเหลืองเขม ยาทำใหป t สสาวะสีเหลืองเขม ยาทำใหป t สสาวะสีเหลืองเขม ยาทำใหป t สสาวะสีเหลืองเขม ยาทำใหป t สสาวะสีเหลืองเขม การเลือก ยาทำใหป t สสาวะสีเหลืองเขม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(หามรับประทานร!วมกับน้ำผลไม): การรับประทานธาตุเหล็กร่วมกับน้ำผลไม้ที่มีวิตามินซีสูงจะช่วยเพิ่มการดูดซึมธาตุเหล็กได้อย่างมีประสิทธิภาพ จึงไม่มีข้อห้ามในการรับประทานร่วมกัน
• ข้อ ค. (หากถ!ายดำไม!ตองตกใจ เปEนเพราะตัวยา): อาการถ่ายอุจจาระเป็นสีดำเกิดจากธาตุเหล็กที่ไม่ถูกดูดซึมทำปฏิกิริยากับไฮโดรเจนซัลไฟด์ในลำไส้ ถือเป็นอาการข้างเคียงปกติที่ไม่เป็นอันตรายและไม่ต้องหยุดยา
• ข้อ ง. (รับประทานพรอมกับนมช!วยเพิ่มการดูดซึม): นมและผลิตภัณฑ์จากนมมีแคลเซียมสูง ซึ่งจะแย่งจับและยับยั้งการดูดซึมของธาตุเหล็ก จึงควรหลีกเลี่ยงการรับประทานยาพร้อมกับนม
• ข้อ จ. (รับประทานพรอมกับอาหารจะเพิ่มการดูดซึม t): อาหารทั่วไปจะลดการดูดซึมของธาตุเหล็กลงประมาณ 40-50% แนะนำให้รับประทานตอนท้องว่าง เว้นแต่ผู้ป่วยจะทนต่อการระคายเคืองกระเพาะอาหารไม่ได้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0" s="166" t="inlineStr"/>
      <c r="L50" s="166" t="inlineStr">
        <is>
          <t>Hematologic</t>
        </is>
      </c>
      <c r="M50" s="166" t="inlineStr">
        <is>
          <t>Anemia</t>
        </is>
      </c>
      <c r="N50" s="165" t="inlineStr">
        <is>
          <t>Clinic</t>
        </is>
      </c>
      <c r="O50" s="166" t="inlineStr">
        <is>
          <t>ข้อ 15 (PLE_CC1_2561_Key.md)</t>
        </is>
      </c>
      <c r="P50" s="165" t="inlineStr">
        <is>
          <t>ข้อสอบเก่า</t>
        </is>
      </c>
      <c r="Q50" s="165" t="inlineStr">
        <is>
          <t>2561</t>
        </is>
      </c>
      <c r="R50" s="165" t="inlineStr"/>
    </row>
    <row r="51" ht="24" customHeight="1" s="49">
      <c r="A51" s="174" t="n">
        <v>49</v>
      </c>
      <c r="B51" s="166" t="inlineStr">
        <is>
          <t>ข้อใดคือผลขางเคียงจากยา ferrous sulfate</t>
        </is>
      </c>
      <c r="C51" s="166" t="inlineStr"/>
      <c r="D51" s="166" t="inlineStr">
        <is>
          <t>Diarrhea</t>
        </is>
      </c>
      <c r="E51" s="166" t="inlineStr">
        <is>
          <t>Headache</t>
        </is>
      </c>
      <c r="F51" s="166" t="inlineStr">
        <is>
          <t>Tachycardia</t>
        </is>
      </c>
      <c r="G51" s="166" t="inlineStr">
        <is>
          <t>Constipation</t>
        </is>
      </c>
      <c r="H51" s="166" t="inlineStr">
        <is>
          <t>Hypokalemia</t>
        </is>
      </c>
      <c r="I51" s="167" t="inlineStr">
        <is>
          <t>1</t>
        </is>
      </c>
      <c r="J51" s="166" t="inlineStr">
        <is>
          <t>✅ คำตอบที่ถูกต้อง: ข้อ ก. Diarrhea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Diarrhea การเลือก Diarrhea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(Headache): อาการปวดศีรษะ (Headache) ไม่ใช่อาการข้างเคียงที่พบบ่อยหรือเป็นลักษณะเฉพาะของการรับประทานเกลือแร่ธาตุเหล็กเสริม
• ข้อ ค. (Tachycardia): ภาวะหัวใจเต้นเร็ว (Tachycardia) มักเป็นอาการแสดงของภาวะโลหิตจางจากการปรับตัวของระบบไหลเวียนโลหิต ไม่ใช่ผลข้างเคียงโดยตรงจากยา Ferrous sulfate
• ข้อ ง. (Constipation): อาการท้องผูก (Constipation) เป็นผลข้างเคียงที่พบได้บ่อยที่สุดจากการรับประทานยาธาตุเหล็ก เนื่องจากการรบกวนการบีบตัวของกล้ามเนื้อลำไส้
• ข้อ จ. (Hypokalemia): ภาวะโพแทสเซียมในเลือดต่ำ (Hypokalemia) ไม่ได้เกิดจากการใช้ยาธาตุเหล็ก แต่อาจพบได้ในช่วงแรกของการรักษาภาวะขาดวิตามินบี 12 จากการนำโพแทสเซียมไปใช้สร้างเม็ดเลือดใหม่อย่างรวดเร็ว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1" s="166" t="inlineStr"/>
      <c r="L51" s="166" t="inlineStr">
        <is>
          <t>Hematologic</t>
        </is>
      </c>
      <c r="M51" s="166" t="inlineStr">
        <is>
          <t>Anemia</t>
        </is>
      </c>
      <c r="N51" s="165" t="inlineStr">
        <is>
          <t>Clinic</t>
        </is>
      </c>
      <c r="O51" s="166" t="inlineStr">
        <is>
          <t>ข้อ 14 (PLE_CC1_2561_Key.md)</t>
        </is>
      </c>
      <c r="P51" s="165" t="inlineStr">
        <is>
          <t>ข้อสอบเก่า</t>
        </is>
      </c>
      <c r="Q51" s="165" t="inlineStr">
        <is>
          <t>2561</t>
        </is>
      </c>
      <c r="R51" s="165" t="inlineStr"/>
    </row>
    <row r="52" ht="24" customHeight="1" s="49">
      <c r="A52" s="174" t="n">
        <v>50</v>
      </c>
      <c r="B52" s="166" t="inlineStr">
        <is>
          <t>ส!วนประกอบของสูตรเคลือบฟuลTมของยา ferrous sulfate ข้อใด ถูกต้อง</t>
        </is>
      </c>
      <c r="C52" s="166" t="inlineStr"/>
      <c r="D52" s="166" t="inlineStr">
        <is>
          <t>Talcum ทำหนาที่เปEนสารก!อฟuลTม</t>
        </is>
      </c>
      <c r="E52" s="166" t="inlineStr">
        <is>
          <t>Ethyl alcohol ทำหนาที่เปEน antioxidant</t>
        </is>
      </c>
      <c r="F52" s="166" t="inlineStr">
        <is>
          <t>Propylene glycol ทำหนาที่เปEน plasticizer</t>
        </is>
      </c>
      <c r="G52" s="166" t="inlineStr">
        <is>
          <t>Titanium dioxide ทำหนาที่เปEน สารก!อฟuลTม</t>
        </is>
      </c>
      <c r="H52" s="166" t="inlineStr">
        <is>
          <t>Hydroxymethylpropyl cellulose ทำหนาที่เปEนสารทึบ แสง</t>
        </is>
      </c>
      <c r="I52" s="167" t="inlineStr">
        <is>
          <t>1</t>
        </is>
      </c>
      <c r="J52" s="166" t="inlineStr">
        <is>
          <t>✅ คำตอบที่ถูกต้อง: ข้อ ก. Talcum ทำหนาที่เปEนสารก!อฟuลTม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Talcum ทำหนาที่เปEนสารก!อฟuลTม Talcum ทำหนาที่เป E นสารก!อฟ u ล T ม Talcum ทำหนาที่เป E นสารก!อฟ u ล T ม Talcum ทำหนาที่เป E นสารก!อฟ u ล T ม Talcum ทำหนาที่เป E นสารก!อฟ u ล T ม Talcum ทำหนาที่เป E นสารก!อฟ u ล T ม การเลือก Talcum ทำหนาที่เป E นสารก!อฟ u ล T ม เป็นคำตอบที่ถูกต้องตามแนวทางการรักษามาตรฐาน เนื่องจาก เป็น Glidant และ Lubricant เสริม แต่มีคุณสมบัติ hydrophobic ต้องควบคุมปริมาณให้เหมาะสม (มักใช้ 1-5%)
🔍 ข้ออื่นผิดเพราะอะไร:
• ข้อ ข. (Ethyl alcohol ทำหนาที่เปEน antioxidant): Ethyl alcohol ทำหน้าที่เป็นตัวทำละลาย (Solvent) ในกระบวนการเคลือบฟิล์ม ไม่ได้ทำหน้าที่เป็นสารต้านออกซิเดชัน (Antioxidant) ในสูตรตำรับ
• ข้อ ค. (Propylene glycol ทำหนาที่เปEน plasticizer): Propylene glycol ทำหน้าที่เป็น Plasticizer ช่วยเพิ่มความยืดหยุ่นและลดความเปราะของแผ่นฟิล์มเคลือบยา
• ข้อ ง. (Titanium dioxide ทำหนาที่เปEน สารก!อฟuลTม): Titanium dioxide ทำหน้าที่เป็นสารทึบแสง (Opacifying agent) เพื่อป้องกันตัวยาสำคัญจากแสงแดด ไม่ใช่สารก่อฟิล์ม
• ข้อ จ. (Hydroxymethylpropyl cellulose ทำหนาที่เปEนสารทึบ แสง): Hydroxypropyl methylcellulose (HPMC) ทำหน้าที่เป็นพอลิเมอร์สารก่อฟิล์มหลัก (Film former) ไม่ใช่สารทึบแสง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2" s="166" t="inlineStr"/>
      <c r="L52" s="166" t="inlineStr">
        <is>
          <t>Hematologic</t>
        </is>
      </c>
      <c r="M52" s="166" t="inlineStr">
        <is>
          <t>Anemia</t>
        </is>
      </c>
      <c r="N52" s="165" t="inlineStr">
        <is>
          <t>Clinic</t>
        </is>
      </c>
      <c r="O52" s="166" t="inlineStr">
        <is>
          <t>ข้อ 16 (PLE_CC1_2561_Key.md)</t>
        </is>
      </c>
      <c r="P52" s="165" t="inlineStr">
        <is>
          <t>ข้อสอบเก่า</t>
        </is>
      </c>
      <c r="Q52" s="165" t="inlineStr">
        <is>
          <t>2561</t>
        </is>
      </c>
      <c r="R52" s="165" t="inlineStr"/>
    </row>
    <row r="53" ht="24" customHeight="1" s="49">
      <c r="A53" s="174" t="n">
        <v>51</v>
      </c>
      <c r="B53" s="166" t="inlineStr">
        <is>
          <t>การสังเคราะห์ HCTZ จงระบุว่า A คือข้อใด</t>
        </is>
      </c>
      <c r="C53" s="166" t="inlineStr"/>
      <c r="D53" s="166" t="inlineStr">
        <is>
          <t>H-CO-H</t>
        </is>
      </c>
      <c r="E53" s="166" t="inlineStr">
        <is>
          <t>H-CO-OH</t>
        </is>
      </c>
      <c r="F53" s="166" t="inlineStr">
        <is>
          <t>Cl-C-Cl</t>
        </is>
      </c>
      <c r="G53" s="166" t="inlineStr">
        <is>
          <t>C-CO-H 18 MCQ11 2/2560 By CU Rx73 MCQ11 2/2560 By CU Rx73</t>
        </is>
      </c>
      <c r="H53" s="166" t="inlineStr">
        <is>
          <t>Deferoxamine 500 mg SC</t>
        </is>
      </c>
      <c r="I53" s="167" t="inlineStr">
        <is>
          <t>1</t>
        </is>
      </c>
      <c r="J53" s="166" t="inlineStr">
        <is>
          <t>✅ คำตอบที่ถูกต้อง: ข้อ ก. H-CO-H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H-CO-H การเลือก H-CO-H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(H-CO-OH): กรดฟอร์มิก (Formic acid, H-CO-OH) มีหมู่คาร์บอกซิลซึ่งให้คาร์บอนในระดับออกซิเดชันที่สูงเกินไป จึงไม่สามารถเกิดวงแหวนไตรอะซีนในกระบวนการสังเคราะห์ HCTZ ได้
• ข้อ ค. (Cl-C-Cl): Phosgene (Cl-CO-Cl หรือ Cl-C-Cl) เป็น Reagent ที่ให้หมู่คาร์บอนิล (-C=O) ซึ่งนำไปสู่การสังเคราะห์อนุพันธ์ Quinazolinone ไม่ใช่ยาในกลุ่ม Thiazide
• ข้อ ง. (C-CO-H 18 MCQ11 2/2560 By CU Rx73 MCQ11 2/2560 By CU Rx73): โครงสร้างคาร์บอนิลนี้มีโครงสร้างทางเคมีไม่ถูกต้องและไม่สามารถทำปฏิกิริยาการปิดวงในกระบวนการสังเคราะห์ตัวยา Hydrochlorothiazide
• ข้อ จ. (Deferoxamine 500 mg SC): Deferoxamine 500 mg SC เป็นยาฉีดคีเลตธาตุเหล็กในทางคลินิก ไม่เกี่ยวข้องกับสารตั้งต้นในการสังเคราะห์โครงสร้างทางเคมีของยาขับปัสสาวะ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3" s="166" t="inlineStr"/>
      <c r="L53" s="166" t="inlineStr">
        <is>
          <t>Hematologic</t>
        </is>
      </c>
      <c r="M53" s="166" t="inlineStr">
        <is>
          <t>Anemia</t>
        </is>
      </c>
      <c r="N53" s="165" t="inlineStr">
        <is>
          <t>Clinic</t>
        </is>
      </c>
      <c r="O53" s="166" t="inlineStr">
        <is>
          <t>ข้อ 7 (PLE_CC1_2560 22 April Set 2.md)</t>
        </is>
      </c>
      <c r="P53" s="165" t="inlineStr">
        <is>
          <t>ข้อสอบเก่า</t>
        </is>
      </c>
      <c r="Q53" s="165" t="inlineStr">
        <is>
          <t>2560</t>
        </is>
      </c>
      <c r="R53" s="165" t="inlineStr"/>
    </row>
    <row r="54" ht="24" customHeight="1" s="49">
      <c r="A54" s="174" t="n">
        <v>52</v>
      </c>
      <c r="B54" s="166" t="inlineStr">
        <is>
          <t>Ferrous sulfate กระปุกละ 100 เม็ด เป็นยาประเภทใด</t>
        </is>
      </c>
      <c r="C54" s="166" t="inlineStr"/>
      <c r="D54" s="166" t="inlineStr">
        <is>
          <t>ยาเสพติดให้โทษ ประเภทที่ 3</t>
        </is>
      </c>
      <c r="E54" s="166" t="inlineStr">
        <is>
          <t>ยาอันตราย</t>
        </is>
      </c>
      <c r="F54" s="166" t="inlineStr">
        <is>
          <t>ยาควบคุมพิเศษ</t>
        </is>
      </c>
      <c r="G54" s="166" t="inlineStr">
        <is>
          <t>วัตถุออกฤทธิ์ต่อจิตและประสาท ประเภท 3</t>
        </is>
      </c>
      <c r="H54" s="166" t="inlineStr">
        <is>
          <t>[NEED_REVIEW]</t>
        </is>
      </c>
      <c r="I54" s="167" t="inlineStr">
        <is>
          <t>1</t>
        </is>
      </c>
      <c r="J54" s="166" t="inlineStr">
        <is>
          <t>✅ คำตอบที่ถูกต้อง: ข้อ ก. ยาเสพติดให้โทษ ประเภทที่ 3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ยาเสพติดให้โทษ ประเภทที่ 3 การเลือก ยาเสพติดให้โทษ ประเภทที่ 3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(ยาอันตราย): ยาอันตรายเป็นประเภททางกฎหมายที่ถูกต้องของ Ferrous sulfate บรรจุ 100 เม็ด ซึ่งต้องจ่ายโดยเภสัชกรในร้านยาแผนปัจจุบัน (ข.ย.1)
• ข้อ ค. (ยาควบคุมพิเศษ): ยาควบคุมพิเศษเป็นกลุ่มยาที่มีพิษภัยสูงหรือเสี่ยงต่อการดื้อยาซึ่งต้องใช้ใบสั่งแพทย์์เท่านั้น เช่น สเตียรอยด์ชนิดรับประทาน แต่ยาบำรุงโลหิตทั่วไปไม่ได้จัดอยู่ในกลุ่มนี้
• ข้อ ง. (วัตถุออกฤทธิ์ต่อจิตและประสาท ประเภท 3): วัตถุออกฤทธิ์ต่อจิตและประสาทประเภท 3 เป็นกลุ่มยาที่มีผลต่อระบบประสาทส่วนกลาง เช่น ยากระตุ้นประสาทหรือยานอนหลับบางชนิด ไม่เกี่ยวข้องกับเกลือแร่บำรุงเลือด
• ข้อ จ. (ยาสามัญประจำบ้าน ประเภทร้านขายยา ร้านขายยาแผนปัจจุบัน (ข.ย.1) สามารถขายยาอันตราย หรือยาควบคุม พิเศษบางประเภทที่อนุญาตให้เภสัชกรร้านยา ขายได้ ซึ่งยาควบคุมพิเศษต้อง มีใบสั่งแพทย์์ ทั้งนี้ ร้านยาประเภทนี้ “ต้องมีเภสัชกร” ควบคุมร้าน ร้านขายยาแผนปัจจุบันเฉพาะยาบรรจุเสร็จ ที่ไม่ใช่ยาอันตรายหรือยา ควบคุมพิเศษ (ข.ย. 2) ยาเหล่านี้ไม่ต้องใช้ใบสั่งแพทย์์ และ “ไม่ต้องมี” เภสัชกรคุมร้าน ร้านขายยาแผนปัจจุบันเฉพาะยาบรรจุเสร็จ สำหรับสัตว์ (ข.ย.3) ควบคุม การขายโดยเภสัชกร หรือผู้ประกอบการบำบัดโรคสัตว์ประจำอยู่ตลอดเวลาที่ เปิดทำการ การซื้อยาไม่ต้องใช้ใบสั่งยาของสัตวแพทย์์ มาตราสำคัญในพ.ร.บ.ยา 2510 มาตรา 4 บอกนิยาม ผลิต: ทำ ผสม ปรุง แปรสภาพ แบ่งยาโดยมีเจตนาให้เป็นยาบรรจุเสร็จ ขาย : ขายปลีก ขายส่ง จำหน่าย จ่าย แจก แลกเปลี่ยน มาตราสำคัญในพ.ร.บ.ยา 2510 มาตรา 12 ห้ามมิให้ผู้ใดผลิต ขาย หรือนำหรือสั่งเข้ามาในราชอาณาจักรซึ่งยาแผนปัจจุบัน เว้นแต่จะได้รับใบอนุญาตจากผู้อนุญาต ตัวอย่างโจทย์ เจ๊งวงเป็นเจ้าของร้านขายของชำในหมู่บ้าน ที่ร้านชอบมีลูกค้ามาถามหายาคุมไดแอน เจ๊งวงจึงหายาคุมไดแอนมาขายที่ร้านด้วย ถามว่า เจ๊งวงมีความผิดตามกฎหมายหรือไม่ ถ้าผิดมีความผิดตามมาตราใดตามกฎหมาย มาตราสำคัญในพ.ร.บ.ยา 2510 มาตรา 13 เป็นข้อยกเว้นของมาตรา 12 มาตรา 12 จะไม่ใช้เมื่อ… การผลิตยาสำหรับคนไข้เฉพาะรายหรือตามใบสั่งแพทย์์ การขายยาสมุนไพรที่ไม่ใช่ยาอันตราย หรือ การขายยาสามัญประจำบ้าน การนำยาติดตัวเข้ามาในราชอาณาจักร ซื่งไม่เกินจำนวนที่สามารถใช้ได้เฉพาะตัว ใน 30 วัน มาตรา 14 วรรค 2 ผู้มีหน้าที่ปฏิบัติการต้องอยู่ประจำ ณ สถานที่ผลิตหรือขายยาได้เพียงแห่งเดียว มาตราสำคัญในพ.ร.บ.ยา 2510 มาตรา 15 ประเภทของใบอนุญาต ผู้มีหน้าที่ปฏิบัติการต้องอยู่ประจำ ณ สถานที่ผลิตหรือขายยาได้เพียงแห่งเดียว (1) ผลิตยาแผนปัจจุบัน (2) ขายยาแผนปัจจุบัน (3) ขายส่งยาแผนปัจจุบัน (4) ขายยาแผนปัจจุบันเฉพาะยาบรรจุเสร็จที่ไม่ใช่ยาอันตรายหรือยาควบคุมพิเศษ (5) ขายยาแผนปัจจุบันเฉพาะยาบรรจุเสร็จสำหรับสัตว์ (6) นำหรือสั่งยาแผนปัจจุบันเข้ามาในราชอาณาจักร ถ้าได้รับอนุญาต (1) หรือ (6) จะได้รับอนุญาต (3) ด้วย ถ้าได้รับอนุญาต (2) จะได้รับอนุญาต (3),(4),(5) ด้วย ถ้าได้รับอนุญาต (3) จะได้รับอนุญาต (4),(5) ด้วย มาตราสำคัญในพ.ร.บ.ยา 2510 มาตรา 16 ใช้คุ้มกันลูกจ้าง ให้ถือว่าการกระทำของลูกจ้างเป็นการกระทำของผู้รับอนุญาตด้วย เว้นแต่ผู้รับ อนุญาตจะพิสูจน์ได้ว่าการกระทำดังกล่าวเป็นการสุดวิสัยที่ตนจะล่วงรู้หรือควบคุมได้ ตัวอย่างโจทย์): ยาสามัญประจำบ้านมีข้อกำหนดขนาดบรรจุที่น้อยกว่าเพื่อความปลอดภัยในการดูแลตนเองเบื้องต้น แต่กระปุกละ 100 เม็ดถูกจัดเป็นยาอันตรายตามกฎหมายยา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4" s="166" t="inlineStr"/>
      <c r="L54" s="166" t="inlineStr">
        <is>
          <t>Hematologic</t>
        </is>
      </c>
      <c r="M54" s="166" t="inlineStr">
        <is>
          <t>Anemia</t>
        </is>
      </c>
      <c r="N54" s="165" t="inlineStr">
        <is>
          <t>Clinic</t>
        </is>
      </c>
      <c r="O54" s="166" t="inlineStr">
        <is>
          <t>ข้อ 4 (LAW-CU-71.md)</t>
        </is>
      </c>
      <c r="P54" s="165" t="inlineStr">
        <is>
          <t>ข้อสอบจำลอง</t>
        </is>
      </c>
      <c r="Q54" s="165" t="inlineStr">
        <is>
          <t>Mock กฎหมาย CU71</t>
        </is>
      </c>
      <c r="R54" s="165" t="inlineStr"/>
    </row>
    <row r="55" ht="24" customHeight="1" s="49">
      <c r="A55" s="174" t="n">
        <v>53</v>
      </c>
      <c r="B55" s="166" t="inlineStr">
        <is>
          <t>ข้อใดไม่จำเป็นต้องแนะนำผู้ป่วย เมือผู้ป่วยรับประทาน Ferrous sulfate (FeSO4) (1) ยานีอาจทำให้อุจจาระเปลียนเป็นสีดำได้ (2) ยานีอาจทำให้ท้องผูกได้มากขึน (3) ควรหลีกเลียงการรับประทานร่วมกับนม (4) การรับประทานยาหลังอาหารสามารถเพิมการดูดซึม (5) การรับประทานยาก่อนอาหาร อาจทำให้มีอาการ คลืนไส้ อาเจียนได้</t>
        </is>
      </c>
      <c r="C55" s="166" t="inlineStr"/>
      <c r="D55" s="166" t="inlineStr">
        <is>
          <t>Hydroxyurea 500 mg OD</t>
        </is>
      </c>
      <c r="E55" s="166" t="inlineStr">
        <is>
          <t>Blood transfusion (Packed Red Cells)</t>
        </is>
      </c>
      <c r="F55" s="166" t="inlineStr">
        <is>
          <t>Ferrous fumarate 200 mg TID</t>
        </is>
      </c>
      <c r="G55" s="166" t="inlineStr">
        <is>
          <t>Folic acid 5 mg OD</t>
        </is>
      </c>
      <c r="H55" s="166" t="inlineStr">
        <is>
          <t>Vitamin B12 1000 mcg IM</t>
        </is>
      </c>
      <c r="I55" s="167" t="inlineStr">
        <is>
          <t>1</t>
        </is>
      </c>
      <c r="J55" s="166" t="inlineStr">
        <is>
          <t>✅ คำตอบที่ถูกต้อง: ข้อ ก. Hydroxyurea 500 mg OD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Hydroxyurea 500 mg OD การเลือก Hydroxyurea 500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(Blood transfusion (Packed Red Cells)): การให้เลือด Packed Red Cells สงวนไว้สำหรับผู้ป่วยโลหิตจางรุนแรงที่มีภาวะไม่คงที่ทางระบบไหลเวียนโลหิต หรือมีอาการขาดออกซิเจนวิกฤต ไม่ใช่ทางเลือกแรกในการรักษาภาวะขาดธาตุเหล็กทั่วไปเนื่องจากเสี่ยงต่อปฏิกิริยาจากการถ่ายเลือดและภาวะเหล็กเกิน
• ข้อ ค. (Ferrous fumarate 200 mg TID): Ferrous fumarate เป็นเกลือธาตุเหล็กชนิดรับประทานที่มี elemental iron สูงถึง 33% ซึ่งมีประสิทธิภาพและการเกิดผลข้างเคียงทางเดินอาหารใกล้เคียงกัน ไม่ใช่ยาที่ต้องให้เสริมซ้ำซ้อนกับ Ferrous sulfate เพราะจะทำให้เกิดภาวะพิษจากธาตุเหล็กเกินขนาด
• ข้อ ง. (Folic acid 5 mg OD): Folic acid ใช้สำหรับรักษาภาวะโลหิตจางเมกาโลบลาสติกจากการขาดโฟเลตหรือให้เสริมในหญิงตั้งครรภ์และผู้ป่วยทาลาสซีเมีย ไม่สามารถทดแทนหรือแก้ไขภาวะขาดธาตุเหล็กได้เนื่องจากไม่ได้เป็นองค์ประกอบของวงแหวน Heme
• ข้อ จ. (Vitamin B12 1000 mcg IM): Vitamin B12 รูปแบบฉีดเข้ากล้ามเนื้อใช้รักษาภาวะ Pernicious anemia หรือการขาดวิตามินบี 12 จากการดูดซึมบกพร่อง ไม่ได้ช่วยเพิ่มการสร้างฮีโมโกลบินในผู้ป่วยที่มีภาวะขาดธาตุเหล็กโดยตรง
📖 Guideline อ้างอิง:
แนวทางการวินิจฉัยและรักษาภาวะโลหิตจาง พ.ศ. 2564 (สมาคมโลหิตวิทยาแห่งประเทศไทย)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5" s="166" t="inlineStr"/>
      <c r="L55" s="166" t="inlineStr">
        <is>
          <t>Hematologic</t>
        </is>
      </c>
      <c r="M55" s="166" t="inlineStr">
        <is>
          <t>Anemia</t>
        </is>
      </c>
      <c r="N55" s="165" t="inlineStr">
        <is>
          <t>Clinic</t>
        </is>
      </c>
      <c r="O55" s="166" t="inlineStr">
        <is>
          <t>ข้อ 67 (PLE_CC1_2557.md)</t>
        </is>
      </c>
      <c r="P55" s="165" t="inlineStr">
        <is>
          <t>ข้อสอบเก่า</t>
        </is>
      </c>
      <c r="Q55" s="165" t="inlineStr">
        <is>
          <t>2557</t>
        </is>
      </c>
      <c r="R55" s="165" t="inlineStr"/>
    </row>
    <row r="56" ht="24" customHeight="1" s="49">
      <c r="A56" s="174" t="n">
        <v>54</v>
      </c>
      <c r="B56" s="166" t="inlineStr">
        <is>
          <t>เกี่ยวกับ Ferrous sulfate ข้อใดต่อไปนี้กล่าวถูกต้องตามหลักวิชาชีพเภสัชกรรม</t>
        </is>
      </c>
      <c r="C56" s="166" t="inlineStr"/>
      <c r="D56" s="166" t="inlineStr">
        <is>
          <t>Folic acid 5 mg OD</t>
        </is>
      </c>
      <c r="E56" s="166" t="inlineStr">
        <is>
          <t>Vitamin B12 1000 mcg IM</t>
        </is>
      </c>
      <c r="F56" s="166" t="inlineStr">
        <is>
          <t>Deferoxamine 500 mg SC</t>
        </is>
      </c>
      <c r="G56" s="166" t="inlineStr">
        <is>
          <t>Erythropoietin 4000 units SC</t>
        </is>
      </c>
      <c r="H56" s="166" t="inlineStr">
        <is>
          <t>Ferrous sulfate 300 mg TID</t>
        </is>
      </c>
      <c r="I56" s="167" t="inlineStr">
        <is>
          <t>1</t>
        </is>
      </c>
      <c r="J56" s="166" t="inlineStr">
        <is>
          <t>✅ คำตอบที่ถูกต้อง: ข้อ ก. Folic acid 5 mg OD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Folic acid 5 mg OD การเลือก Folic acid 5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(Vitamin B12 1000 mcg IM): Vitamin B12 ในขนาดสูง 1000 mcg เหมาะสำหรับแก้ไขภาวะขาดโคบาลามินและการดูดซึมบกพร่องในระบบประสาท แต่ไม่มีบทบาทในการกระตุ้นการสร้างเม็ดเลือดแดงในภาวะที่ขาดสารอาหารชนิดอื่น
• ข้อ ค. (Deferoxamine 500 mg SC): Deferoxamine เป็นยาขับเหล็กกลุ่ม parenteral iron chelator ที่ใช้รักษาภาวะเหล็กเกินหรือพิษจากธาตุเหล็กเฉียบพลัน การนำมาใช้ในภาวะซีดทั่วไปจะยิ่งจับธาตุเหล็กขับออกทางปัสสาวะและทำให้อาการโลหิตจางทรุดหนักลง
• ข้อ ง. (Erythropoietin 4000 units SC): Erythropoietin (ESA) มีข้อบ่งใช้หลักในภาวะโลหิตจางจากโรคไตเรื้อรังหรือผู้ป่วยมะเร็งที่ได้รับเคมีบำบัด หากนำมาใช้โดยไม่มีข้อบ่งชี้หรือไขกระดูกยังทำงานปกติอาจเพิ่มความเสี่ยงต่อความดันโลหิตสูงและภาวะลิ่มเลือดอุดตัน
• ข้อ จ. (Ferrous sulfate 300 mg TID): Ferrous sulfate เป็นเกลือเสริมธาตุเหล็กสำหรับรักษา Iron deficiency anemia เท่านั้น หากตรวจไม่พบหลักฐานการขาดเหล็ก การให้ธาตุเหล็กเสริมต่อเนื่องอาจนำไปสู่ภาวะเหล็กสะสมเกินขนาดจนเกิดพิษต่อตับและหัวใจ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6" s="166" t="inlineStr"/>
      <c r="L56" s="166" t="inlineStr">
        <is>
          <t>Hematologic</t>
        </is>
      </c>
      <c r="M56" s="166" t="inlineStr">
        <is>
          <t>Anemia</t>
        </is>
      </c>
      <c r="N56" s="165" t="inlineStr">
        <is>
          <t>Clinic</t>
        </is>
      </c>
      <c r="O56" s="166" t="inlineStr">
        <is>
          <t>ข้อ 2 (PLE_CC1_2556.md)</t>
        </is>
      </c>
      <c r="P56" s="165" t="inlineStr">
        <is>
          <t>ข้อสอบเก่า</t>
        </is>
      </c>
      <c r="Q56" s="165" t="inlineStr">
        <is>
          <t>2556</t>
        </is>
      </c>
      <c r="R56" s="165" t="inlineStr"/>
    </row>
    <row r="57" ht="24" customHeight="1" s="49">
      <c r="A57" s="174" t="n">
        <v>55</v>
      </c>
      <c r="B57" s="166" t="inlineStr">
        <is>
          <t>เกี่ยวกับ ข้อใดเป็นกลไกของHCTZ ข้อใดต่อไปนี้กล่าวถูกต้องตามหลักวิชาชีพเภสัชกรรม</t>
        </is>
      </c>
      <c r="C57" s="166" t="inlineStr"/>
      <c r="D57" s="166" t="inlineStr">
        <is>
          <t>Erythropoietin 4000 units SC</t>
        </is>
      </c>
      <c r="E57" s="166" t="inlineStr">
        <is>
          <t>Ferrous sulfate 300 mg TID</t>
        </is>
      </c>
      <c r="F57" s="166" t="inlineStr">
        <is>
          <t>Vitamin C 500 mg OD</t>
        </is>
      </c>
      <c r="G57" s="166" t="inlineStr">
        <is>
          <t>Pyridoxine 50 mg OD</t>
        </is>
      </c>
      <c r="H57" s="166" t="inlineStr">
        <is>
          <t>Hydroxyurea 500 mg OD</t>
        </is>
      </c>
      <c r="I57" s="167" t="inlineStr">
        <is>
          <t>1</t>
        </is>
      </c>
      <c r="J57" s="166" t="inlineStr">
        <is>
          <t>✅ คำตอบที่ถูกต้อง: ข้อ ก. Erythropoietin 4000 units SC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Erythropoietin 4000 units SC การเลือก Erythropoietin 4000 units SC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(Ferrous sulfate 300 mg TID): Ferrous sulfate ให้ elemental iron ประมาณ 20% เพื่อชดเชยการขาดธาตุเหล็ก แต่ไม่มีบทบาทในการกระตุ้นการแบ่งตัวของเซลล์ต้นกำเนิดเม็ดเลือดแดงที่ไตผลิตบกพร่อง
• ข้อ ค. (Vitamin C 500 mg OD): Vitamin C มีคุณสมบัติช่วยรีดิวซ์ธาตุเหล็ก ferric เป็น ferrous เพื่อเพิ่มการดูดซึมที่ลำไส้เล็ก แต่ไม่มีผลกระตุ้น erythropoiesis โดยตรง
• ข้อ ง. (Pyridoxine 50 mg OD): Pyridoxine (Vitamin B6) เป็นโคแฟกเตอร์สำคัญในการสังเคราะห์สารตั้งต้น heme ใช้รักษาภาวะ Sideroblastic anemia แต่ไม่มีประสิทธิภาพในการรักษาภาวะโลหิตจางชนิดอื่น
• ข้อ จ. (Hydroxyurea 500 mg OD): Hydroxyurea ออกฤทธิ์ยับยั้งเอนไซม์ ribonucleotide reductase เพื่อเพิ่มการสร้าง Fetal hemoglobin (HbF) ในผู้ป่วย Sickle cell disease หรือ Thalassemia ไม่สามารถกระตุ้นการผลิตเม็ดเลือดแดงทั่วไปได้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7" s="166" t="inlineStr"/>
      <c r="L57" s="166" t="inlineStr">
        <is>
          <t>Hematologic</t>
        </is>
      </c>
      <c r="M57" s="166" t="inlineStr">
        <is>
          <t>Anemia</t>
        </is>
      </c>
      <c r="N57" s="165" t="inlineStr">
        <is>
          <t>Clinic</t>
        </is>
      </c>
      <c r="O57" s="166" t="inlineStr">
        <is>
          <t>ข้อ 9 (PLE_CC1_2556.md)</t>
        </is>
      </c>
      <c r="P57" s="165" t="inlineStr">
        <is>
          <t>ข้อสอบเก่า</t>
        </is>
      </c>
      <c r="Q57" s="165" t="inlineStr">
        <is>
          <t>2556</t>
        </is>
      </c>
      <c r="R57" s="165" t="inlineStr"/>
    </row>
    <row r="58" ht="24" customHeight="1" s="49">
      <c r="A58" s="174" t="n">
        <v>56</v>
      </c>
      <c r="B58" s="166" t="inlineStr">
        <is>
          <t>จากโครงสร้างของยา HCTZ สามารถวิเคราะห์หาหมู่โครงสร้างได้โดยวิธีการใด</t>
        </is>
      </c>
      <c r="C58" s="166" t="inlineStr"/>
      <c r="D58" s="166" t="inlineStr">
        <is>
          <t>Finger print จาก FTIR</t>
        </is>
      </c>
      <c r="E58" s="166" t="inlineStr">
        <is>
          <t>Chromatogram จาก TLC</t>
        </is>
      </c>
      <c r="F58" s="166" t="inlineStr">
        <is>
          <t>UV</t>
        </is>
      </c>
      <c r="G58" s="166" t="inlineStr">
        <is>
          <t>..............</t>
        </is>
      </c>
      <c r="H58" s="166" t="inlineStr">
        <is>
          <t>.................</t>
        </is>
      </c>
      <c r="I58" s="167" t="inlineStr">
        <is>
          <t>1</t>
        </is>
      </c>
      <c r="J58" s="166" t="inlineStr">
        <is>
          <t>✅ คำตอบที่ถูกต้อง: ข้อ ก. Finger print จาก FTIR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Finger print จาก FTIR การเลือก Finger print จาก FTIR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(Chromatogram จาก TLC): โครมาโทกราฟีผิวบาง (TLC) ใช้เพื่อการตรวจเอกลักษณ์เบื้องต้นหรือทดสอบสิ่งปนเปื้อนเชิงเปรียบเทียบกับสารมาตรฐาน ไม่สามารถให้ข้อมูลโครงสร้างหมู่ฟังก์ชันที่จำเพาะเจาะจงได้เท่ากับ FTIR
• ข้อ ค. (UV): รังสีอัลตราไวโอเลต (UV spectrophotometry) อาศัยการดูดกลืนแสงของระบบคอนจูเกชันและโครโมฟอร์ เหมาะสำหรับการวิเคราะห์หาปริมาณสาร แต่ไม่สามารถยืนยันโครงสร้างโมเลกุลหรือหมู่ฟังก์ชันได้อย่างแม่นยำ
• ข้อ ง. (..............): การทดสอบโดยไม่มีเครื่องมือยืนยันโครงสร้างทางสเปกโทรสโกปีไม่สามารถระบุหมู่ซัลโฟนาไมด์หรือเฮเทอโรไซคลิกในโครงสร้างของยาขับปัสสาวะได้อย่างถูกต้องตามมาตรฐานเภสัชตำรับ
• ข้อ จ. (.................): การวิเคราะห์คุณสมบัติทางกายภาพทั่วไปไม่สามารถระบุการสั่นสะเทือนของพันธะเคมีที่เป็นเอกลักษณ์เฉพาะของโครงสร้างยา HCTZ ได้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8" s="166" t="inlineStr"/>
      <c r="L58" s="166" t="inlineStr">
        <is>
          <t>Hematologic</t>
        </is>
      </c>
      <c r="M58" s="166" t="inlineStr">
        <is>
          <t>Anemia</t>
        </is>
      </c>
      <c r="N58" s="165" t="inlineStr">
        <is>
          <t>Clinic</t>
        </is>
      </c>
      <c r="O58" s="166" t="inlineStr">
        <is>
          <t>ข้อ 32 (PLE_CC1_2555 Day 1.md)</t>
        </is>
      </c>
      <c r="P58" s="165" t="inlineStr">
        <is>
          <t>ข้อสอบเก่า</t>
        </is>
      </c>
      <c r="Q58" s="165" t="inlineStr">
        <is>
          <t>2555</t>
        </is>
      </c>
      <c r="R58" s="165" t="inlineStr"/>
    </row>
    <row r="59" ht="24" customHeight="1" s="49">
      <c r="A59" s="174" t="n">
        <v>57</v>
      </c>
      <c r="B59" s="166" t="inlineStr">
        <is>
          <t>เกี่ยวกับ ได้รับยา HCTZ เพิ่มขึ้น ข้อใดต่อไปนี้กล่าวถูกต้องตามหลักวิชาชีพเภสัชกรรม</t>
        </is>
      </c>
      <c r="C59" s="166" t="inlineStr"/>
      <c r="D59" s="166" t="inlineStr">
        <is>
          <t>Ferrous fumarate 200 mg TID</t>
        </is>
      </c>
      <c r="E59" s="166" t="inlineStr">
        <is>
          <t>Folic acid 5 mg OD</t>
        </is>
      </c>
      <c r="F59" s="166" t="inlineStr">
        <is>
          <t>Vitamin B12 1000 mcg IM</t>
        </is>
      </c>
      <c r="G59" s="166" t="inlineStr">
        <is>
          <t>Deferoxamine 500 mg SC</t>
        </is>
      </c>
      <c r="H59" s="166" t="inlineStr">
        <is>
          <t>Erythropoietin 4000 units SC</t>
        </is>
      </c>
      <c r="I59" s="167" t="inlineStr">
        <is>
          <t>1</t>
        </is>
      </c>
      <c r="J59" s="166" t="inlineStr">
        <is>
          <t>✅ คำตอบที่ถูกต้อง: ข้อ ก. Ferrous fumarate 200 mg TID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Ferrous fumarate 200 mg TID การเลือก Ferrous fumarate 200 mg TID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(Folic acid 5 mg OD): Folic acid ใช้รักษาภาวะโลหิตจางขนาดเม็ดเลือดแดงใหญ่ (Macrocytic anemia) ไม่มีบทบาทในการเสริมการทำงานของธาตุเหล็กในการสร้างฮีโมโกลบินในระดับเซลล์
• ข้อ ค. (Vitamin B12 1000 mcg IM): Vitamin B12 เป็นวิตามินที่ละลายในน้ำจำเป็นต่อการสังเคราะห์ DNA หากระดับวิตามินในเลือดปกติการให้เสริมจะไม่ช่วยเพิ่มระดับฮีโมโกลบินในภาวะซีดชนิดอื่น
• ข้อ ง. (Deferoxamine 500 mg SC): Deferoxamine เป็นยาขับธาตุเหล็กที่ต้องบริหารด้วยการฉีดเข้าใต้ผิวหนังอย่างต่อเนื่อง มีข้อบ่งใช้จำเพาะในภาวะเหล็กเกินจากการให้เลือดบ่อยครั้ง การให้ในภาวะขาดธาตุเหล็กถือเป็นข้อห้ามใช้เด็ดขาด
• ข้อ จ. (Erythropoietin 4000 units SC): Erythropoietin อาศัยปริมาณธาตุเหล็กในร่างกายที่เพียงพอในการสร้างเม็ดเลือดแดง หากให้ในภาวะที่ยังขาดธาตุเหล็กจะไม่สามารถตอบสนองต่อการสร้างเม็ดเลือดได้อย่างมีประสิทธิภาพ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59" s="166" t="inlineStr"/>
      <c r="L59" s="166" t="inlineStr">
        <is>
          <t>Hematologic</t>
        </is>
      </c>
      <c r="M59" s="166" t="inlineStr">
        <is>
          <t>Anemia</t>
        </is>
      </c>
      <c r="N59" s="165" t="inlineStr">
        <is>
          <t>Clinic</t>
        </is>
      </c>
      <c r="O59" s="166" t="inlineStr">
        <is>
          <t>ข้อ 3 (PLE_CC1_2555 Day 2.md)</t>
        </is>
      </c>
      <c r="P59" s="165" t="inlineStr">
        <is>
          <t>ข้อสอบเก่า</t>
        </is>
      </c>
      <c r="Q59" s="165" t="inlineStr">
        <is>
          <t>2555</t>
        </is>
      </c>
      <c r="R59" s="165" t="inlineStr"/>
    </row>
    <row r="60" ht="24" customHeight="1" s="49">
      <c r="A60" s="174" t="n">
        <v>58</v>
      </c>
      <c r="B60" s="166" t="inlineStr">
        <is>
          <t>Fe รูปเกลือใดที่ให้ elemental iron มากที่สุด</t>
        </is>
      </c>
      <c r="C60" s="166" t="inlineStr"/>
      <c r="D60" s="166" t="inlineStr">
        <is>
          <t>fumarate</t>
        </is>
      </c>
      <c r="E60" s="166" t="inlineStr">
        <is>
          <t>sulfate</t>
        </is>
      </c>
      <c r="F60" s="166" t="inlineStr">
        <is>
          <t>sulfate (exsiccated)</t>
        </is>
      </c>
      <c r="G60" s="166" t="inlineStr">
        <is>
          <t>Vitamin C 500 mg OD</t>
        </is>
      </c>
      <c r="H60" s="166" t="inlineStr">
        <is>
          <t>Pyridoxine 50 mg OD</t>
        </is>
      </c>
      <c r="I60" s="167" t="inlineStr">
        <is>
          <t>1</t>
        </is>
      </c>
      <c r="J60" s="166" t="inlineStr">
        <is>
          <t>✅ คำตอบที่ถูกต้อง: ข้อ ก. fumarate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fumarate การเลือก fumarate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(sulfate): Ferrous sulfate ในรูปไฮเดรตทั่วไปให้ปริมาณ elemental iron เพียงประมาณ 20% ซึ่งน้อยกว่าเกลือฟูมาเรตอย่างมีนัยสำคัญ
• ข้อ ค. (sulfate (exsiccated) ยิ่งเกลือมีขนาดใหญ่จะมีปริมาณ Fe น้อยลง ซึ่ง sulfate (exsiccated) มี 1H20 ส่วน sulfate มี 7 H20 จึงมีขนาดใหญ่กว่า Salt Elemental iron (%) Ferrous fumarate 30 Ferrous sulfate 20 Ferrous gluconate 12 Ref: หนังสือติวรุ่นพี่แม๊กPharmacotherapy 2/2 หน้า 631-638, ชีทติวพี่พุฒิและรุ่นพี่ติวสอบคอมพรี): Ferrous sulfate ชนิดแห้ง (exsiccated) แม้จะมีน้ำผลึกน้อยลงและให้ elemental iron ราว 30% แต่เกลือ Ferrous fumarate ยังคงให้สัดส่วน elemental iron ต่อน้ำหนักโมเลกุลสูงที่สุดถึง 33%
• ข้อ ง. (Vitamin C 500 mg OD): Vitamin C เป็นสารต้านอนุมูลอิสระที่ช่วยส่งเสริมการดูดซึมธาตุเหล็กในระบบทางเดินอาหาร แต่ตัวมันเองไม่ใช่เกลือแร่ธาตุเหล็กจึงไม่มีปริมาณ elemental iron
• ข้อ จ. (Pyridoxine 50 mg OD): Pyridoxine เป็นวิตามินบี 6 ที่ทำหน้าที่เป็นโคเอนไซม์ในกระบวนการเมแทบอลิซึมของกรดอะมิโนและฮีม ไม่ใช่เกลือแร่ธาตุเหล็ก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60" s="166" t="inlineStr"/>
      <c r="L60" s="166" t="inlineStr">
        <is>
          <t>Hematologic</t>
        </is>
      </c>
      <c r="M60" s="166" t="inlineStr">
        <is>
          <t>Anemia</t>
        </is>
      </c>
      <c r="N60" s="165" t="inlineStr">
        <is>
          <t>Clinic</t>
        </is>
      </c>
      <c r="O60" s="166" t="inlineStr">
        <is>
          <t>ข้อ 3 (PLE_CC1_2554 SET2.md)</t>
        </is>
      </c>
      <c r="P60" s="165" t="inlineStr">
        <is>
          <t>ข้อสอบเก่า</t>
        </is>
      </c>
      <c r="Q60" s="165" t="inlineStr">
        <is>
          <t>2554</t>
        </is>
      </c>
      <c r="R60" s="165" t="inlineStr"/>
    </row>
    <row r="61" ht="24" customHeight="1" s="49">
      <c r="A61" s="174" t="n">
        <v>59</v>
      </c>
      <c r="B61" s="166" t="inlineStr">
        <is>
          <t>จากสูตรนั่น ถ้า FeSo4มี elementary iron 20% ให้ยา 1 ช้อนชา จะได้ elementary iron เท่าไหร่ elementary iron 20% หมายถึง ferrous sulfate 100 mg จะให้ elemental iron 20 mg ดังนั้น ferrous sulfate 12.5 mg จะให้ elemental iron (2012.5)/100 = 2.5mg แสดงว่า 100 ml จะให้ elemental iron 2.5 mg ถ้า 5 ml จะให้ elemental iron 0.125 mg</t>
        </is>
      </c>
      <c r="C61" s="166" t="inlineStr"/>
      <c r="D61" s="166" t="inlineStr">
        <is>
          <t>Vitamin C 500 mg OD</t>
        </is>
      </c>
      <c r="E61" s="166" t="inlineStr">
        <is>
          <t>Pyridoxine 50 mg OD</t>
        </is>
      </c>
      <c r="F61" s="166" t="inlineStr">
        <is>
          <t>Hydroxyurea 500 mg OD</t>
        </is>
      </c>
      <c r="G61" s="166" t="inlineStr">
        <is>
          <t>Blood transfusion (Packed Red Cells)</t>
        </is>
      </c>
      <c r="H61" s="166" t="inlineStr">
        <is>
          <t>Ferrous fumarate 200 mg TID</t>
        </is>
      </c>
      <c r="I61" s="167" t="inlineStr">
        <is>
          <t>1</t>
        </is>
      </c>
      <c r="J61" s="166" t="inlineStr">
        <is>
          <t>✅ คำตอบที่ถูกต้อง: ข้อ ก. Vitamin C 500 mg OD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Vitamin C 500 mg OD การเลือก Vitamin C 500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(Pyridoxine 50 mg OD): Pyridoxine ช่วยในการสังเคราะห์ porphyrin ในไขกระดูก แต่ไม่ได้ช่วยเพิ่มประสิทธิภาพการดูดซึมธาตุเหล็กชนิดรับประทานจากลำไส้เล็กเหมือนกรดแอสคอร์บิก
• ข้อ ค. (Hydroxyurea 500 mg OD): Hydroxyurea ใช้เพื่อลดความถี่ของภาวะ vaso-occlusive crisis ในผู้ป่วยโรคเลือดเคียวหรือลดจำนวนเกล็ดเลือดใน thrombocythemia ไม่มีผลส่งเสริมการดูดซึมธาตุเหล็ก
• ข้อ ง. (Blood transfusion (Packed Red Cells)): การให้เม็ดเลือดแดงเข้มข้น Packed Red Cells มีความเสี่ยงต่อปฏิกิริยาไม่พึงประสงค์จากการถ่ายเลือด ไม่ใช่วิธีที่เหมาะสมในการแก้ไขภาวะขาดธาตุเหล็กที่ไม่มีอาการรุนแรง
• ข้อ จ. (Ferrous fumarate 200 mg TID): Ferrous fumarate ใช้เป็นยาเสริมธาตุเหล็กโดยตรง แต่หากให้ร่วมกับเกลือเหล็กชนิดอื่นซ้ำซ้อนจะเพิ่มอาการระคายเคืองทางเดินอาหารและเพิ่มความเสี่ยงต่อพิษของธาตุเหล็ก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61" s="166" t="inlineStr"/>
      <c r="L61" s="166" t="inlineStr">
        <is>
          <t>Hematologic</t>
        </is>
      </c>
      <c r="M61" s="166" t="inlineStr">
        <is>
          <t>Anemia</t>
        </is>
      </c>
      <c r="N61" s="165" t="inlineStr">
        <is>
          <t>Clinic</t>
        </is>
      </c>
      <c r="O61" s="166" t="inlineStr">
        <is>
          <t>ข้อ 6 (PLE_CC1_2554 SET2.md)</t>
        </is>
      </c>
      <c r="P61" s="165" t="inlineStr">
        <is>
          <t>ข้อสอบเก่า</t>
        </is>
      </c>
      <c r="Q61" s="165" t="inlineStr">
        <is>
          <t>2554</t>
        </is>
      </c>
      <c r="R61" s="165" t="inlineStr"/>
    </row>
    <row r="62" ht="24" customHeight="1" s="49">
      <c r="A62" s="174" t="n">
        <v>60</v>
      </c>
      <c r="B62" s="166" t="inlineStr">
        <is>
          <t>ข้อใดไม่เกี่ยวกับการเกิดภาวะโลหิตจางในครั้งนี้</t>
        </is>
      </c>
      <c r="C62" s="166" t="inlineStr"/>
      <c r="D62" s="166" t="inlineStr">
        <is>
          <t>Blood transfusion (Packed Red Cells)</t>
        </is>
      </c>
      <c r="E62" s="166" t="inlineStr">
        <is>
          <t>Ferrous fumarate 200 mg TID</t>
        </is>
      </c>
      <c r="F62" s="166" t="inlineStr">
        <is>
          <t>Folic acid 5 mg OD</t>
        </is>
      </c>
      <c r="G62" s="166" t="inlineStr">
        <is>
          <t>Vitamin B12 1000 mcg IM</t>
        </is>
      </c>
      <c r="H62" s="166" t="inlineStr">
        <is>
          <t>Deferoxamine 500 mg SC</t>
        </is>
      </c>
      <c r="I62" s="167" t="inlineStr">
        <is>
          <t>1</t>
        </is>
      </c>
      <c r="J62" s="166" t="inlineStr">
        <is>
          <t>✅ คำตอบที่ถูกต้อง: ข้อ ก. Blood transfusion (Packed Red Cells)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Blood transfusion (Packed Red Cells) การเลือก Blood transfusion (Packed Red Cells)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(Ferrous fumarate 200 mg TID): Ferrous fumarate เป็นเกลือธาตุเหล็กมาตรฐานชนิดรับประทานที่มีประสิทธิภาพดีในการรักษาภาวะโลหิตจางจากการขาดธาตุเหล็ก และสามารถใช้เป็นยาหลักในการรักษาได้
• ข้อ ค. (Folic acid 5 mg OD): Folic acid เป็นวิตามินที่จำเป็นต่อการแบ่งตัวของเซลล์เม็ดเลือดแดง การให้กรดโฟลิกเสริมไม่ได้ทำให้การสร้างเม็ดเลือดล่าช้าในภาวะขาดสารอาหาร
• ข้อ ง. (Vitamin B12 1000 mcg IM): Vitamin B12 ทำงานร่วมกับกรดโฟลิกในการสังเคราะห์ DNA ของเซลล์ต้นกำเนิดเม็ดเลือด การตรวจพบและให้วิตามินบี 12 จึงเป็นการรักษาจำเพาะต่อ megaloblastic anemia
• ข้อ จ. (Deferoxamine 500 mg SC): Deferoxamine ทำหน้าที่จับไอออนของเหล็กส่วนเกินในกระแสเลือดและเนื้อเยื่อเพื่อขับออกทางไต มีบทบาทสำคัญในการป้องกันอวัยวะถูกทำลายจากภาวะเหล็กสะสมเกิน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62" s="166" t="inlineStr"/>
      <c r="L62" s="166" t="inlineStr">
        <is>
          <t>Hematologic</t>
        </is>
      </c>
      <c r="M62" s="166" t="inlineStr">
        <is>
          <t>Anemia</t>
        </is>
      </c>
      <c r="N62" s="165" t="inlineStr">
        <is>
          <t>Clinic</t>
        </is>
      </c>
      <c r="O62" s="166" t="inlineStr">
        <is>
          <t>ข้อ 1 (PLE_CC1_2533.md)</t>
        </is>
      </c>
      <c r="P62" s="165" t="inlineStr">
        <is>
          <t>ข้อสอบเก่า</t>
        </is>
      </c>
      <c r="Q62" s="165" t="inlineStr">
        <is>
          <t>2533</t>
        </is>
      </c>
      <c r="R62" s="165" t="inlineStr"/>
    </row>
    <row r="63" ht="24" customHeight="1" s="49">
      <c r="A63" s="174" t="n">
        <v>61</v>
      </c>
      <c r="B63" s="166" t="inlineStr">
        <is>
          <t>ชะพลู (5) (มีเพื่อนบอกว่าชะพลู มี Ca เยอะ จะลดการดูดซึมธาตุเหล็ก)</t>
        </is>
      </c>
      <c r="C63" s="166" t="inlineStr"/>
      <c r="D63" s="166" t="inlineStr">
        <is>
          <t>Vitamin B12 1000 mcg IM</t>
        </is>
      </c>
      <c r="E63" s="166" t="inlineStr">
        <is>
          <t>Deferoxamine 500 mg SC</t>
        </is>
      </c>
      <c r="F63" s="166" t="inlineStr">
        <is>
          <t>Erythropoietin 4000 units SC</t>
        </is>
      </c>
      <c r="G63" s="166" t="inlineStr">
        <is>
          <t>Ferrous sulfate 300 mg TID</t>
        </is>
      </c>
      <c r="H63" s="166" t="inlineStr">
        <is>
          <t>Vitamin C 500 mg OD</t>
        </is>
      </c>
      <c r="I63" s="167" t="inlineStr">
        <is>
          <t>1</t>
        </is>
      </c>
      <c r="J63" s="166" t="inlineStr">
        <is>
          <t>✅ คำตอบที่ถูกต้อง: ข้อ ก. Vitamin B12 1000 mcg IM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Vitamin B12 1000 mcg IM การเลือก Vitamin B12 1000 mcg IM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(Deferoxamine 500 mg SC): Deferoxamine เป็นยาขับเหล็กชนิดฉีด ไม่เกี่ยวข้องกับการส่งเสริมการสร้างเม็ดเลือดแดงหรือป้องกันภาวะโลหิตจางจากการขาดสารอาหาร
• ข้อ ค. (Erythropoietin 4000 units SC): Erythropoietin ใช้รักษาภาวะซีดในผู้ป่วยโรคไตวายเรื้อรังที่สูญเสียเนื้อเยื่อไตในการผลิตฮอร์โมน ไม่ใช่ทางเลือกแรกในการรักษาภาวะขาดวิตามิน
• ข้อ ง. (Ferrous sulfate 300 mg TID): Ferrous sulfate เหมาะสำหรับการรักษาภาวะโลหิตจางจากการขาดธาตุเหล็ก หากนำมาใช้รักษาภาวะขาดวิตามินบี 12 จะไม่สามารถแก้ไขอาการผิดปกติทางระบบประสาทได้
• ข้อ จ. (Vitamin C 500 mg OD): Vitamin C มีฤทธิ์เป็นกรดช่วยเพิ่มการดูดซึมธาตุเหล็กที่ลำไส้เล็กส่วนต้น แต่ไม่มีผลรักษาอาการขาดวิตามินบี 12 โดยตรง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63" s="166" t="inlineStr"/>
      <c r="L63" s="166" t="inlineStr">
        <is>
          <t>Hematologic</t>
        </is>
      </c>
      <c r="M63" s="166" t="inlineStr">
        <is>
          <t>Anemia</t>
        </is>
      </c>
      <c r="N63" s="165" t="inlineStr">
        <is>
          <t>Clinic</t>
        </is>
      </c>
      <c r="O63" s="166" t="inlineStr">
        <is>
          <t>ข้อ 5 (PLE_CC1_2533.md)</t>
        </is>
      </c>
      <c r="P63" s="165" t="inlineStr">
        <is>
          <t>ข้อสอบเก่า</t>
        </is>
      </c>
      <c r="Q63" s="165" t="inlineStr">
        <is>
          <t>2533</t>
        </is>
      </c>
      <c r="R63" s="165" t="inlineStr"/>
    </row>
    <row r="64" ht="24" customHeight="1" s="49">
      <c r="A64" s="174" t="n">
        <v>62</v>
      </c>
      <c r="B64" s="166" t="inlineStr">
        <is>
          <t>Progesterone ในผลิตภัณฑ์ยาคุมกำเนิดใดจัดอยู่ในกลุ่ม spironolactone derivative</t>
        </is>
      </c>
      <c r="C64" s="166" t="inlineStr"/>
      <c r="D64" s="166" t="inlineStr">
        <is>
          <t>Levonorgestrel</t>
        </is>
      </c>
      <c r="E64" s="166" t="inlineStr">
        <is>
          <t>Cyprosterone acetate</t>
        </is>
      </c>
      <c r="F64" s="166" t="inlineStr">
        <is>
          <t>Gestrodene</t>
        </is>
      </c>
      <c r="G64" s="166" t="inlineStr">
        <is>
          <t>Desogestrel</t>
        </is>
      </c>
      <c r="H64" s="166" t="inlineStr">
        <is>
          <t>Drospirenone</t>
        </is>
      </c>
      <c r="I64" s="167" t="inlineStr">
        <is>
          <t>1</t>
        </is>
      </c>
      <c r="J64" s="166" t="inlineStr">
        <is>
          <t>✅ คำตอบที่ถูกต้อง: ข้อ ก. Levonorgestrel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Levonorgestrel การเลือก Levonorgestrel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(Cyprosterone acetate): Cyproterone acetate เป็นโปรเจสตินที่มีฤทธิ์ต้านแอนโดรเจนสูง พัฒนามาจากโครงสร้าง 17-hydroxyprogesterone นิยมใช้รักษาสิวและภาวะขนดก แต่ไม่ได้พัฒนามาจากโครงสร้างของ Spironolactone
• ข้อ ค. (Gestrodene): Gestodene เป็นโปรเจสตินรุ่นที่สาม (Third generation) ในกลุ่ม 19-nortestosterone derivative ที่มีฤทธิ์แอนโดรเจนต่ำ แต่ไม่มีคุณสมบัติต้าน aldosterone เหมือน Spironolactone
• ข้อ ง. (Desogestrel): Desogestrel เป็นโปรดรักของ etonogestrel จัดเป็นโปรเจสตินรุ่นที่สามในกลุ่ม 19-nortestosterone ไม่มีผลยับยั้ง mineralocorticoid receptor จึงไม่จัดเป็นสารอนุพันธ์ของ Spironolactone
• ข้อ จ. (Drospirenone): Drospirenone เป็นสารสังเคราะห์ที่เป็นอนุพันธ์โดยตรงของ 17alpha-spirolactone ซึ่งมีฤทธิ์ต้านทั้งแอนโดรเจนและต้าน mineralocorticoid คล้ายคลึงกับยา Spironolactone ทำให้มีผลลดการคั่งของน้ำในร่างกาย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Hyperkalemia &amp; Gynecomastia: เป็น non-selective MRA ปิดกั้น androgen/progesterone receptor ทำให้เกิด gynecomastia และเต้านมคัดตึง
• Potassium Threshold: ห้ามเริ่มยาหาก serum K+ &gt; 5.0 mEq/L หรือ eGFR &lt; 30 mL/min/1.73 m² เพื่อเลี่ยง fatal hyperkalemia</t>
        </is>
      </c>
      <c r="K64" s="166" t="inlineStr"/>
      <c r="L64" s="166" t="inlineStr">
        <is>
          <t>Hematologic</t>
        </is>
      </c>
      <c r="M64" s="166" t="inlineStr">
        <is>
          <t>Anemia</t>
        </is>
      </c>
      <c r="N64" s="165" t="inlineStr">
        <is>
          <t>Clinic</t>
        </is>
      </c>
      <c r="O64" s="166" t="inlineStr">
        <is>
          <t>ข้อ 6 (PLE_CC1_Practice_Exam.md)</t>
        </is>
      </c>
      <c r="P64" s="165" t="inlineStr">
        <is>
          <t>ข้อสอบจำลอง</t>
        </is>
      </c>
      <c r="Q64" s="165" t="inlineStr">
        <is>
          <t>Mock สภาเภสัชฯ Practice</t>
        </is>
      </c>
      <c r="R64" s="165" t="inlineStr"/>
    </row>
    <row r="65" ht="24" customHeight="1" s="49">
      <c r="A65" s="174" t="n">
        <v>63</v>
      </c>
      <c r="B65" s="166" t="inlineStr">
        <is>
          <t>ข้อใดไม่ใช่ยาเสริมธาตุเหล็กในรูปแบบยาฉีด</t>
        </is>
      </c>
      <c r="C65" s="166" t="inlineStr"/>
      <c r="D65" s="166" t="inlineStr">
        <is>
          <t>Iron dextran</t>
        </is>
      </c>
      <c r="E65" s="166" t="inlineStr">
        <is>
          <t>Iron sucrose complex</t>
        </is>
      </c>
      <c r="F65" s="166" t="inlineStr">
        <is>
          <t>iron sodium gluconate complex</t>
        </is>
      </c>
      <c r="G65" s="166" t="inlineStr">
        <is>
          <t>ferrous fumarate</t>
        </is>
      </c>
      <c r="H65" s="166" t="inlineStr">
        <is>
          <t>ทุกข้อเป็นยาฉีด 31.ข้อใดไม่ใช่อาการข้างเคียงจากการได้รับยาเสริมธาตุเหล็กรูปแบบยาฉีด</t>
        </is>
      </c>
      <c r="I65" s="167" t="inlineStr">
        <is>
          <t>3</t>
        </is>
      </c>
      <c r="J65" s="166" t="inlineStr">
        <is>
          <t>✅ คำตอบที่ถูกต้อง: ข้อ ค. iron sodium gluconate complex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iron sodium gluconate complex อ่อนเพลียจึงเข้าใจว่าฝึกซ้อมหนักแต่วันนี้อ่อนเพลียมากกว่าทุกวันจึงมาซื้อยารับประทาน และเมื่อซักอาการ เหล็ก ใน กรณีที่มี serum iron ต่ าจะไปจับกับ transferrin น้อยทำให้มี transferrin มากที่พร้อมจะจับกับ
🔍 ข้ออื่นผิดเพราะอะไร:
• ข้อ ก. (Iron dextran): Iron dextran เป็นยาเสริมธาตุเหล็กรูปแบบฉีดทางหลอดเลือดดำและกล้ามเนื้อ แต่มีความเสี่ยงต่อการเกิดปฏิกิริยาภูมิแพ้รุนแรง (Anaphylaxis) สูงที่สุดในกลุ่มยาฉีด จึงต้องทำการทดสอบ test dose ก่อนใช้เสมอ
• ข้อ ข. (Iron sucrose complex): Iron sucrose complex เป็นยาเสริมธาตุเหล็กรูปแบบฉีดเข้าหลอดเลือดดำที่นิยมใช้บ่อยในปัจจุบัน มีความคงตัวของคาร์โบไฮเดรตคอมเพล็กซ์สูง และมีความเสี่ยงต่อการเกิดปฏิกิริยาการแพ้รุนแรงต่ำกว่า Iron dextran อย่างมาก
• ข้อ ง. (ferrous fumarate): Ferrous fumarate เป็นเกลือเสริมธาตุเหล็กชนิดรับประทานเท่านั้น ไม่สามารถเตรียมในรูปแบบยาฉีดเข้าหลอดเลือดดำได้เนื่องจากความสามารถในการละลายและความเป็นพิษของไอออนเหล็กอิสระ
• ข้อ จ. (ทุกข้อเป็นยาฉีด 31.ข้อใดไม่ใช่อาการข้างเคียงจากการได้รับยาเสริมธาตุเหล็กรูปแบบยาฉีด): ข้อความนี้ระบุคลาดเคลื่อน เนื่องจาก Ferrous fumarate จัดเป็นยาเสริมธาตุเหล็กรูปแบบรับประทาน ไม่ใช่ยาฉีดเข้าหลอดเลือดดำ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65" s="166" t="inlineStr"/>
      <c r="L65" s="166" t="inlineStr">
        <is>
          <t>Hematologic</t>
        </is>
      </c>
      <c r="M65" s="166" t="inlineStr">
        <is>
          <t>Anemia</t>
        </is>
      </c>
      <c r="N65" s="165" t="inlineStr">
        <is>
          <t>Clinic</t>
        </is>
      </c>
      <c r="O65" s="166" t="inlineStr">
        <is>
          <t>ข้อ 30 (PLE_CC1_Practice_Exam.md)</t>
        </is>
      </c>
      <c r="P65" s="165" t="inlineStr">
        <is>
          <t>ข้อสอบจำลอง</t>
        </is>
      </c>
      <c r="Q65" s="165" t="inlineStr">
        <is>
          <t>Mock สภาเภสัชฯ Practice</t>
        </is>
      </c>
      <c r="R65" s="165" t="inlineStr"/>
    </row>
    <row r="66" ht="24" customHeight="1" s="49">
      <c r="A66" s="174" t="n">
        <v>64</v>
      </c>
      <c r="B66" s="166" t="inlineStr">
        <is>
          <t>Spironolactone ออกฤทธิ์ที่collecting tubule</t>
        </is>
      </c>
      <c r="C66" s="166" t="inlineStr"/>
      <c r="D66" s="166" t="inlineStr">
        <is>
          <t>Folic acid 5 mg OD</t>
        </is>
      </c>
      <c r="E66" s="166" t="inlineStr">
        <is>
          <t>Vitamin B12 1000 mcg IM</t>
        </is>
      </c>
      <c r="F66" s="166" t="inlineStr">
        <is>
          <t>Deferoxamine 500 mg SC</t>
        </is>
      </c>
      <c r="G66" s="166" t="inlineStr">
        <is>
          <t>Erythropoietin 4000 units SC</t>
        </is>
      </c>
      <c r="H66" s="166" t="inlineStr">
        <is>
          <t>Ferrous sulfate 300 mg TID</t>
        </is>
      </c>
      <c r="I66" s="167" t="inlineStr">
        <is>
          <t>1</t>
        </is>
      </c>
      <c r="J66" s="166" t="inlineStr">
        <is>
          <t>✅ คำตอบที่ถูกต้อง: ข้อ ก. Folic acid 5 mg OD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Folic acid 5 mg OD การเลือก Folic acid 5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(Vitamin B12 1000 mcg IM): Vitamin B12 บริหารทางกล้ามเนื้อเพื่อรักษาอาการทางระบบประสาทและภาวะโลหิตจางจากภาวะขาดบี 12 แต่ไม่มีผลต่อการกระตุ้นการสร้างเม็ดเลือดในภาวะขาดโฟเลต
• ข้อ ค. (Deferoxamine 500 mg SC): Deferoxamine เป็นยาคีเลตเหล็กที่ใช้เพื่อลดภาวะแทรกซ้อนของหัวใจและตับในผู้ป่วยที่ได้รับเลือดเป็นประจำ ไม่ใช่ยาวิตามินบำรุงเลือด
• ข้อ ง. (Erythropoietin 4000 units SC): Erythropoietin มีกลไกกระตุ้นการแบ่งตัวของ erythroid progenitor cells ในไขกระดูก แต่ไม่สามารถทดแทนการขาดโฟเลตที่เป็นสารตั้งต้นสังเคราะห์เบสไทมิดีนได้
• ข้อ จ. (Ferrous sulfate 300 mg TID): Ferrous sulfate ช่วยฟื้นฟูระดับ ferritin และฮีโมโกลบินในร่างกายสำหรับภาวะขาดเหล็ก แต่ไม่มีบทบาทในการแก้ไข megaloblastic changes ในไขกระดูก
📖 Guideline อ้างอิง:
แนวทางการวินิจฉัยและรักษาภาวะโลหิตจาง พ.ศ. 2564 (สมาคมโลหิตวิทยาแห่งประเทศไทย)
📌 จุดจำก่อนสอบ:
• Hyperkalemia &amp; Gynecomastia: เป็น non-selective MRA ปิดกั้น androgen/progesterone receptor ทำให้เกิด gynecomastia และเต้านมคัดตึง
• Potassium Threshold: ห้ามเริ่มยาหาก serum K+ &gt; 5.0 mEq/L หรือ eGFR &lt; 30 mL/min/1.73 m² เพื่อเลี่ยง fatal hyperkalemia</t>
        </is>
      </c>
      <c r="K66" s="166" t="inlineStr"/>
      <c r="L66" s="166" t="inlineStr">
        <is>
          <t>Hematologic</t>
        </is>
      </c>
      <c r="M66" s="166" t="inlineStr">
        <is>
          <t>Anemia</t>
        </is>
      </c>
      <c r="N66" s="165" t="inlineStr">
        <is>
          <t>Clinic</t>
        </is>
      </c>
      <c r="O66" s="166" t="inlineStr">
        <is>
          <t>ข้อ 3 (PLE_CC1_Key_Rx20_UBU.md)</t>
        </is>
      </c>
      <c r="P66" s="165" t="inlineStr">
        <is>
          <t>ข้อสอบจำลอง</t>
        </is>
      </c>
      <c r="Q66" s="165" t="inlineStr">
        <is>
          <t>Mock Rx20 UBU</t>
        </is>
      </c>
      <c r="R66" s="165" t="inlineStr"/>
    </row>
    <row r="67" ht="24" customHeight="1" s="49">
      <c r="A67" s="174" t="n">
        <v>65</v>
      </c>
      <c r="B67" s="166" t="inlineStr">
        <is>
          <t>เกี่ยวกับ การได้รับยา HCTZ ข้อใดต่อไปนี้กล่าวถูกต้องตามหลักวิชาชีพเภสัชกรรม</t>
        </is>
      </c>
      <c r="C67" s="166" t="inlineStr"/>
      <c r="D67" s="166" t="inlineStr">
        <is>
          <t>Erythropoietin 4000 units SC</t>
        </is>
      </c>
      <c r="E67" s="166" t="inlineStr">
        <is>
          <t>Ferrous sulfate 300 mg TID</t>
        </is>
      </c>
      <c r="F67" s="166" t="inlineStr">
        <is>
          <t>Vitamin C 500 mg OD</t>
        </is>
      </c>
      <c r="G67" s="166" t="inlineStr">
        <is>
          <t>Pyridoxine 50 mg OD</t>
        </is>
      </c>
      <c r="H67" s="166" t="inlineStr">
        <is>
          <t>Hydroxyurea 500 mg OD</t>
        </is>
      </c>
      <c r="I67" s="167" t="inlineStr">
        <is>
          <t>1</t>
        </is>
      </c>
      <c r="J67" s="166" t="inlineStr">
        <is>
          <t>✅ คำตอบที่ถูกต้อง: ข้อ ก. Erythropoietin 4000 units SC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Erythropoietin 4000 units SC การเลือก Erythropoietin 4000 units SC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(Ferrous sulfate 300 mg TID): Ferrous sulfate เม็ดรับประทานใช้รักษาการขาดธาตุเหล็ก แต่ไม่สามารถชดเชยการขาดฮอร์โมนอิริโทรโพอิตินที่สร้างจาก interstitial fibroblasts ในเนื้อไตได้
• ข้อ ค. (Vitamin C 500 mg OD): Vitamin C เสริมการดูดซึมเหล็กในทางเดินอาหารแต่ไม่มีผลต่อการกระตุ้นการผลิตเม็ดเลือดแดงในไขกระดูกของผู้ป่วยโรคไตวาย
• ข้อ ง. (Pyridoxine 50 mg OD): Pyridoxine เป็นวิตามินที่สูญหายได้ระหว่างการฟอกเลือด แต่การให้เสริมเพียงอย่างเดียวไม่สามารถเพิ่มระดับฮีโมโกลบินให้ถึงเป้าหมายการรักษาในผู้ป่วยไตวายได้
• ข้อ จ. (Hydroxyurea 500 mg OD): Hydroxyurea ออกฤทธิ์กดไขกระดูกเพื่อลดการสร้างเซลล์เม็ดเลือดในกลุ่มโรค Myeloproliferative disorders จึงเป็นข้อห้ามใช้ในภาวะโลหิตจางจากการขาดฮอร์โมน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67" s="166" t="inlineStr"/>
      <c r="L67" s="166" t="inlineStr">
        <is>
          <t>Hematologic</t>
        </is>
      </c>
      <c r="M67" s="166" t="inlineStr">
        <is>
          <t>Anemia</t>
        </is>
      </c>
      <c r="N67" s="165" t="inlineStr">
        <is>
          <t>Clinic</t>
        </is>
      </c>
      <c r="O67" s="166" t="inlineStr">
        <is>
          <t>ข้อ 2 (PLE_CC1_Key_Rx20_UBU.md)</t>
        </is>
      </c>
      <c r="P67" s="165" t="inlineStr">
        <is>
          <t>ข้อสอบจำลอง</t>
        </is>
      </c>
      <c r="Q67" s="165" t="inlineStr">
        <is>
          <t>Mock Rx20 UBU</t>
        </is>
      </c>
      <c r="R67" s="165" t="inlineStr"/>
    </row>
    <row r="68" ht="24" customHeight="1" s="49">
      <c r="A68" s="174" t="n">
        <v>66</v>
      </c>
      <c r="B68" s="166" t="inlineStr">
        <is>
          <t>Spironalactone ใน AKI จะใช้ Loop diuretics</t>
        </is>
      </c>
      <c r="C68" s="166" t="inlineStr"/>
      <c r="D68" s="166" t="inlineStr">
        <is>
          <t>Pyridoxine 50 mg OD</t>
        </is>
      </c>
      <c r="E68" s="166" t="inlineStr">
        <is>
          <t>Hydroxyurea 500 mg OD</t>
        </is>
      </c>
      <c r="F68" s="166" t="inlineStr">
        <is>
          <t>Blood transfusion (Packed Red Cells)</t>
        </is>
      </c>
      <c r="G68" s="166" t="inlineStr">
        <is>
          <t>Ferrous fumarate 200 mg TID</t>
        </is>
      </c>
      <c r="H68" s="166" t="inlineStr">
        <is>
          <t>Folic acid 5 mg OD</t>
        </is>
      </c>
      <c r="I68" s="167" t="inlineStr">
        <is>
          <t>1</t>
        </is>
      </c>
      <c r="J68" s="166" t="inlineStr">
        <is>
          <t>✅ คำตอบที่ถูกต้อง: ข้อ ก. Pyridoxine 50 mg OD
💡 Background:
ภาวะไตเสื่อม (CKD/AKI) ต้องระมัดระวังการปรับขนาดยาตาม renal function (eGFR/CrCl) และหลีกเลี่ยง nephrotoxic drugs
🎯 ทำไมข้อนี้ถึงถูก:
Pyridoxine 50 mg OD การเลือก Pyridoxine 50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(Hydroxyurea 500 mg OD): Hydroxyurea มีฤทธิ์ยับยั้งการสังเคราะห์ DNA และมีผลข้างเคียงสำคัญคือการกดไขกระดูก ทำให้เม็ดเลือดขาว เกล็ดเลือด และเม็ดเลือดแดงต่ำลง ไม่ได้ใช้รักษาภาวะโลหิตจางจากการขาดวิตามิน
• ข้อ ค. (Blood transfusion (Packed Red Cells)): Packed Red Cells มีข้อบ่งใช้ในการแก้ไขภาวะขาดออกซิเจนวิกฤตเฉียบพลัน ไม่ควรนำมาใช้เป็นแนวทางแรกในการรักษาภาวะโลหิตจางเรื้อรังที่ตอบสนองต่อยาวิตามินได้
• ข้อ ง. (Ferrous fumarate 200 mg TID): Ferrous fumarate ให้ elemental iron สูง เหมาะสำหรับรักษาภาวะขาดธาตุเหล็ก แต่ไม่มีประสิทธิภาพในการแก้ไขภาวะ Sideroblastic anemia ที่เกิดจากความผิดปกติของเอนไซม์ ALAS
• ข้อ จ. (Folic acid 5 mg OD): Folic acid ช่วยรักษาภาวะ megaloblastic anemia จากการขาดกรดโฟลิก แต่ไม่สามารถทดแทนการทำงานของ Pyridoxine ในขั้นตอนการสังเคราะห์ heme ได้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68" s="166" t="inlineStr"/>
      <c r="L68" s="166" t="inlineStr">
        <is>
          <t>Hematologic</t>
        </is>
      </c>
      <c r="M68" s="166" t="inlineStr">
        <is>
          <t>Anemia</t>
        </is>
      </c>
      <c r="N68" s="165" t="inlineStr">
        <is>
          <t>Clinic</t>
        </is>
      </c>
      <c r="O68" s="166" t="inlineStr">
        <is>
          <t>ข้อ 5 (PLE_CC1_Key_Rx20_UBU.md)</t>
        </is>
      </c>
      <c r="P68" s="165" t="inlineStr">
        <is>
          <t>ข้อสอบจำลอง</t>
        </is>
      </c>
      <c r="Q68" s="165" t="inlineStr">
        <is>
          <t>Mock Rx20 UBU</t>
        </is>
      </c>
      <c r="R68" s="165" t="inlineStr"/>
    </row>
    <row r="69" ht="24" customHeight="1" s="49">
      <c r="A69" s="174" t="n">
        <v>67</v>
      </c>
      <c r="B69" s="166" t="inlineStr">
        <is>
          <t>HCTZ ยับยั้งการดูดกลับของน้ำที่ collecting duct</t>
        </is>
      </c>
      <c r="C69" s="166" t="inlineStr"/>
      <c r="D69" s="166" t="inlineStr">
        <is>
          <t>Ferrous fumarate 200 mg TID</t>
        </is>
      </c>
      <c r="E69" s="166" t="inlineStr">
        <is>
          <t>Folic acid 5 mg OD</t>
        </is>
      </c>
      <c r="F69" s="166" t="inlineStr">
        <is>
          <t>Vitamin B12 1000 mcg IM</t>
        </is>
      </c>
      <c r="G69" s="166" t="inlineStr">
        <is>
          <t>Deferoxamine 500 mg SC</t>
        </is>
      </c>
      <c r="H69" s="166" t="inlineStr">
        <is>
          <t>Erythropoietin 4000 units SC</t>
        </is>
      </c>
      <c r="I69" s="167" t="inlineStr">
        <is>
          <t>1</t>
        </is>
      </c>
      <c r="J69" s="166" t="inlineStr">
        <is>
          <t>✅ คำตอบที่ถูกต้อง: ข้อ ก. Ferrous fumarate 200 mg TID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Ferrous fumarate 200 mg TID การเลือก Ferrous fumarate 200 mg TID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(Folic acid 5 mg OD): Folic acid ช่วยฟื้นฟูการสร้างเซลล์เม็ดเลือดแดงขนาดปกติในผู้ป่วยที่ขาดโฟเลต แต่ไม่มีบทบาทในการเพิ่มระดับธาตุเหล็กสะสมในร่างกาย
• ข้อ ค. (Vitamin B12 1000 mcg IM): Vitamin B12 จำเป็นต่อการรักษาสภาพเยื่อหุ้มไมอีลินในระบบประสาทและการสร้างเซลล์เม็ดเลือด แต่ไม่สามารถทดแทนธาตุเหล็กในการสังเคราะห์โปรตีนฮีโมโกลบินได้
• ข้อ ง. (Deferoxamine 500 mg SC): Deferoxamine จับกับไอออนเหล็กอิสระในพลาสมาและเหล็กสะสมเพื่อขับออกทางปัสสาวะ การให้ในภาวะขาดธาตุเหล็กจะทำให้ภาวะโลหิตจางรุนแรงขึ้นอย่างรวดเร็ว
• ข้อ จ. (Erythropoietin 4000 units SC): Erythropoietin ช่วยกระตุ้นการสร้างเม็ดเลือดแดงในไขกระดูก แต่หากร่างกายมีปริมาณธาตุเหล็กสะสมไม่เพียงพอ การให้ยานี้จะไม่สามารถเพิ่มระดับฮีโมโกลบินได้อย่างมีประสิทธิภาพ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69" s="166" t="inlineStr"/>
      <c r="L69" s="166" t="inlineStr">
        <is>
          <t>Hematologic</t>
        </is>
      </c>
      <c r="M69" s="166" t="inlineStr">
        <is>
          <t>Anemia</t>
        </is>
      </c>
      <c r="N69" s="165" t="inlineStr">
        <is>
          <t>Clinic</t>
        </is>
      </c>
      <c r="O69" s="166" t="inlineStr">
        <is>
          <t>ข้อ 1 (PLE_CC1_Key_Rx20_UBU.md)</t>
        </is>
      </c>
      <c r="P69" s="165" t="inlineStr">
        <is>
          <t>ข้อสอบจำลอง</t>
        </is>
      </c>
      <c r="Q69" s="165" t="inlineStr">
        <is>
          <t>Mock Rx20 UBU</t>
        </is>
      </c>
      <c r="R69" s="165" t="inlineStr"/>
    </row>
    <row r="70" ht="24" customHeight="1" s="49">
      <c r="A70" s="174" t="n">
        <v>68</v>
      </c>
      <c r="B70" s="166" t="inlineStr">
        <is>
          <t>ต่อมาแพทย์์สั่งจ่ายยา HCTZ 25 mg 1x1 เภสัชกรควรติดตามค่าทางห้องปฏิบัติการใดของผู้ป่วย</t>
        </is>
      </c>
      <c r="C70" s="166" t="inlineStr"/>
      <c r="D70" s="166" t="inlineStr">
        <is>
          <t>Deferoxamine 500 mg SC</t>
        </is>
      </c>
      <c r="E70" s="166" t="inlineStr">
        <is>
          <t>Erythropoietin 4000 units SC</t>
        </is>
      </c>
      <c r="F70" s="166" t="inlineStr">
        <is>
          <t>Ferrous sulfate 300 mg TID</t>
        </is>
      </c>
      <c r="G70" s="166" t="inlineStr">
        <is>
          <t>Vitamin C 500 mg OD</t>
        </is>
      </c>
      <c r="H70" s="166" t="inlineStr">
        <is>
          <t>Pyridoxine 50 mg OD</t>
        </is>
      </c>
      <c r="I70" s="167" t="inlineStr">
        <is>
          <t>1</t>
        </is>
      </c>
      <c r="J70" s="166" t="inlineStr">
        <is>
          <t>✅ คำตอบที่ถูกต้อง: ข้อ ก. Deferoxamine 500 mg SC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Deferoxamine 500 mg SC การเลือก Deferoxamine 500 mg SC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(Erythropoietin 4000 units SC): Erythropoietin เป็นฮอร์โมนกระตุ้นการสร้างเม็ดเลือดแดง ไม่มีคุณสมบัติในการจับคีเลตไอออนโลหะหนักหรือลดภาวะเหล็กสะสมเกินในร่างกาย
• ข้อ ค. (Ferrous sulfate 300 mg TID): Ferrous sulfate เป็นยาเสริมธาตุเหล็กชนิดรับประทาน ซึ่งเป็นข้อห้ามใช้อย่างเด็ดขาดในผู้ป่วยที่มีภาวะเหล็กเกินเนื่องจากจะยิ่งทำให้เกิดพิษต่อเนื้อเยื่ออวัยวะสำคัญ
• ข้อ ง. (Vitamin C 500 mg OD): Vitamin C แม้จะมีผลช่วยเพิ่มการขับเหล็กเมื่อให้ร่วมกับยาขับเหล็กขนาดต่ำ แต่หากให้ในผู้ป่วยที่มีภาวะเหล็กเกินรุนแรงอาจกระตุ้นการปลดปล่อยอนุมูลอิสระจนเกิดพิษต่อกล้ามเนื้อหัวใจเฉียบพลัน
• ข้อ จ. (Pyridoxine 50 mg OD): Pyridoxine เป็นวิตามินร่วมในกระบวนการเมแทบอลิซึม ไม่มีคุณสมบัติเป็นสารขับเหล็กและไม่ช่วยลดปริมาณธาตุเหล็กสะสมในเนื้อเยื่อ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70" s="166" t="inlineStr"/>
      <c r="L70" s="166" t="inlineStr">
        <is>
          <t>Hematologic</t>
        </is>
      </c>
      <c r="M70" s="166" t="inlineStr">
        <is>
          <t>Anemia</t>
        </is>
      </c>
      <c r="N70" s="165" t="inlineStr">
        <is>
          <t>Clinic</t>
        </is>
      </c>
      <c r="O70" s="166" t="inlineStr">
        <is>
          <t>ข้อ 4 (PLE_CC1_Key_Rx20_UBU.md)</t>
        </is>
      </c>
      <c r="P70" s="165" t="inlineStr">
        <is>
          <t>ข้อสอบจำลอง</t>
        </is>
      </c>
      <c r="Q70" s="165" t="inlineStr">
        <is>
          <t>Mock Rx20 UBU</t>
        </is>
      </c>
      <c r="R70" s="165" t="inlineStr"/>
    </row>
    <row r="71" ht="24" customHeight="1" s="49">
      <c r="A71" s="174" t="n">
        <v>69</v>
      </c>
      <c r="B71" s="166" t="inlineStr">
        <is>
          <t>7.ยา HCTZ เป็นยาที่จัดอยู่ใน BSC class 3 หมายถึงอะไร</t>
        </is>
      </c>
      <c r="C71" s="166" t="inlineStr"/>
      <c r="D71" s="166" t="inlineStr">
        <is>
          <t>Vitamin C 500 mg OD</t>
        </is>
      </c>
      <c r="E71" s="166" t="inlineStr">
        <is>
          <t>Pyridoxine 50 mg OD</t>
        </is>
      </c>
      <c r="F71" s="166" t="inlineStr">
        <is>
          <t>Hydroxyurea 500 mg OD</t>
        </is>
      </c>
      <c r="G71" s="166" t="inlineStr">
        <is>
          <t>Blood transfusion (Packed Red Cells)</t>
        </is>
      </c>
      <c r="H71" s="166" t="inlineStr">
        <is>
          <t>Ferrous fumarate 200 mg TID</t>
        </is>
      </c>
      <c r="I71" s="167" t="inlineStr">
        <is>
          <t>1</t>
        </is>
      </c>
      <c r="J71" s="166" t="inlineStr">
        <is>
          <t>✅ คำตอบที่ถูกต้อง: ข้อ ก. Vitamin C 500 mg OD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Vitamin C 500 mg OD การเลือก Vitamin C 500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(Pyridoxine 50 mg OD): Pyridoxine เป็นวิตามินที่ช่วยเสริมการสังเคราะห์สารตั้งต้นฮีมในไขกระดูก แต่ไม่มีคุณสมบัติทางเคมีในการรีดิวซ์ไอออนของธาตุเหล็กเพื่อเพิ่มการดูดซึมในทางเดินอาหาร
• ข้อ ค. (Hydroxyurea 500 mg OD): Hydroxyurea เป็นยาเคมีบำบัดที่มีฤทธิ์กดการทำงานของไขกระดูก ไม่มีบทบาทในการเสริมการดูดซึมแร่ธาตุหรือวิตามินในทางเดินอาหาร
• ข้อ ง. (Blood transfusion (Packed Red Cells)): Packed Red Cells มีบทบาทในการเพิ่มระดับฮีโมโกลบินเพื่อแก้ไขภาวะขาดออกซิเจนเฉียบพลัน ไม่เกี่ยวข้องกับกระบวนการดูดซึมธาตุเหล็กจากอาหารหรือยาในลำไส้เล็ก
• ข้อ จ. (Ferrous fumarate 200 mg TID): Ferrous fumarate เป็นเกลือเสริมธาตุเหล็กที่ต้องอาศัยสภาวะกรดและการรีดิวซ์เพื่อดูดซึม ไม่ได้ทำหน้าที่เป็นตัวช่วยเพิ่มการดูดซึมธาตุเหล็กชนิดอื่น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71" s="166" t="inlineStr"/>
      <c r="L71" s="166" t="inlineStr">
        <is>
          <t>Hematologic</t>
        </is>
      </c>
      <c r="M71" s="166" t="inlineStr">
        <is>
          <t>Anemia</t>
        </is>
      </c>
      <c r="N71" s="165" t="inlineStr">
        <is>
          <t>Clinic</t>
        </is>
      </c>
      <c r="O71" s="166" t="inlineStr">
        <is>
          <t>ข้อ 4 (PLE_CC1_Key_Rx20_UBU.md)</t>
        </is>
      </c>
      <c r="P71" s="165" t="inlineStr">
        <is>
          <t>ข้อสอบจำลอง</t>
        </is>
      </c>
      <c r="Q71" s="165" t="inlineStr">
        <is>
          <t>Mock Rx20 UBU</t>
        </is>
      </c>
      <c r="R71" s="165" t="inlineStr"/>
    </row>
    <row r="72" ht="24" customHeight="1" s="49">
      <c r="A72" s="174" t="n">
        <v>70</v>
      </c>
      <c r="B72" s="166" t="inlineStr">
        <is>
          <t>8.ยา HCTZ เป็นยาที่ต้องควบคุมคุณภาพ ตาม USP ข้อใด</t>
        </is>
      </c>
      <c r="C72" s="166" t="inlineStr"/>
      <c r="D72" s="166" t="inlineStr">
        <is>
          <t>Blood transfusion (Packed Red Cells)</t>
        </is>
      </c>
      <c r="E72" s="166" t="inlineStr">
        <is>
          <t>Ferrous fumarate 200 mg TID</t>
        </is>
      </c>
      <c r="F72" s="166" t="inlineStr">
        <is>
          <t>Folic acid 5 mg OD</t>
        </is>
      </c>
      <c r="G72" s="166" t="inlineStr">
        <is>
          <t>Vitamin B12 1000 mcg IM</t>
        </is>
      </c>
      <c r="H72" s="166" t="inlineStr">
        <is>
          <t>Deferoxamine 500 mg SC</t>
        </is>
      </c>
      <c r="I72" s="167" t="inlineStr">
        <is>
          <t>1</t>
        </is>
      </c>
      <c r="J72" s="166" t="inlineStr">
        <is>
          <t>✅ คำตอบที่ถูกต้อง: ข้อ ก. Blood transfusion (Packed Red Cells)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Blood transfusion (Packed Red Cells) การเลือก Blood transfusion (Packed Red Cells)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(Ferrous fumarate 200 mg TID): Ferrous fumarate ใช้รักษาภาวะโลหิตจางจากการขาดธาตุเหล็ก แต่การให้ยาชนิดรับประทานต้องใช้เวลาหลายสัปดาห์ในการเพิ่มฮีโมโกลบิน จึงไม่สามารถแก้ไขภาวะช็อกหรือขาดออกซิเจนวิกฤตได้ทันท่วงที
• ข้อ ค. (Folic acid 5 mg OD): Folic acid ต้องใช้เวลาในการฟื้นฟูไขกระดูกและสร้างเม็ดเลือดแดงใหม่ ไม่สามารถแก้ไขภาวะเนื้อเยื่อขาดออกซิเจนเฉียบพลันจากภาวะซีดรุนแรงได้ในทันที
• ข้อ ง. (Vitamin B12 1000 mcg IM): Vitamin B12 ช่วยแก้ไขการสร้างเม็ดเลือดที่ผิดปกติในระยะยาว แต่ไม่มีผลเพิ่มปริมาตรเม็ดเลือดแดงและฮีโมโกลบินในกระแสเลือดได้ในทันที
• ข้อ จ. (Deferoxamine 500 mg SC): Deferoxamine เป็นยาขับเหล็กชนิดฉีด ใช้รักษาภาวะเหล็กสะสมเกินขนาด ไม่ใช่การรักษาเพื่อเพิ่มจำนวนเม็ดเลือดแดงในภาวะซีดเฉียบพลัน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72" s="166" t="inlineStr"/>
      <c r="L72" s="166" t="inlineStr">
        <is>
          <t>Hematologic</t>
        </is>
      </c>
      <c r="M72" s="166" t="inlineStr">
        <is>
          <t>Anemia</t>
        </is>
      </c>
      <c r="N72" s="165" t="inlineStr">
        <is>
          <t>Clinic</t>
        </is>
      </c>
      <c r="O72" s="166" t="inlineStr">
        <is>
          <t>ข้อ 5 (PLE_CC1_Key_Rx20_UBU.md)</t>
        </is>
      </c>
      <c r="P72" s="165" t="inlineStr">
        <is>
          <t>ข้อสอบจำลอง</t>
        </is>
      </c>
      <c r="Q72" s="165" t="inlineStr">
        <is>
          <t>Mock Rx20 UBU</t>
        </is>
      </c>
      <c r="R72" s="165" t="inlineStr"/>
    </row>
    <row r="73" ht="24" customHeight="1" s="49">
      <c r="A73" s="174" t="n">
        <v>71</v>
      </c>
      <c r="B73" s="166" t="inlineStr">
        <is>
          <t>เกี่ยวกับ ปรับขนาด HCTZ ขึ้น ข้อใดต่อไปนี้กล่าวถูกต้องตามหลักวิชาชีพเภสัชกรรม</t>
        </is>
      </c>
      <c r="C73" s="166" t="inlineStr"/>
      <c r="D73" s="166" t="inlineStr">
        <is>
          <t>Vitamin B12 1000 mcg IM</t>
        </is>
      </c>
      <c r="E73" s="166" t="inlineStr">
        <is>
          <t>Deferoxamine 500 mg SC</t>
        </is>
      </c>
      <c r="F73" s="166" t="inlineStr">
        <is>
          <t>Erythropoietin 4000 units SC</t>
        </is>
      </c>
      <c r="G73" s="166" t="inlineStr">
        <is>
          <t>Ferrous sulfate 300 mg TID</t>
        </is>
      </c>
      <c r="H73" s="166" t="inlineStr">
        <is>
          <t>Vitamin C 500 mg OD</t>
        </is>
      </c>
      <c r="I73" s="167" t="inlineStr">
        <is>
          <t>1</t>
        </is>
      </c>
      <c r="J73" s="166" t="inlineStr">
        <is>
          <t>✅ คำตอบที่ถูกต้อง: ข้อ ก. Vitamin B12 1000 mcg IM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Vitamin B12 1000 mcg IM การเลือก Vitamin B12 1000 mcg IM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(Deferoxamine 500 mg SC): Deferoxamine ใช้เพื่อขับธาตุเหล็กส่วนเกินในภาวะ Hemosiderosis แต่ไม่มีบทบาทในการฟื้นฟูระบบประสาทส่วนปลายหรือไขกระดูกที่ถูกทำลายจากการขาดวิตามิน
• ข้อ ค. (Erythropoietin 4000 units SC): Erythropoietin มีกลไกกระตุ้นการแบ่งตัวของเซลล์ต้นกำเนิดเม็ดเลือดแดง แต่ไม่สามารถแก้ไขความผิดปกติของการสังเคราะห์ดีเอ็นเอและการเสื่อมของเยื่อหุ้มไมอีลินจากการขาดวิตามินบี 12 ได้
• ข้อ ง. (Ferrous sulfate 300 mg TID): Ferrous sulfate ช่วยเพิ่มปริมาณธาตุเหล็กเพื่อสร้างฮีม แต่ไม่สามารถรักษาอาการชาปลายมือปลายเท้าหรือความผิดปกติทางระบบประสาทที่เกิดจากการขาดโคบาลามิน
• ข้อ จ. (Vitamin C 500 mg OD): Vitamin C เป็นสารต้านอนุมูลอิสระที่ละลายในน้ำ ไม่ได้มีหน้าที่ในกระบวนการ isomerization ของ methylmalonyl-CoA จึงไม่สามารถบรรเทาอาการทางระบบประสาทได้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73" s="166" t="inlineStr"/>
      <c r="L73" s="166" t="inlineStr">
        <is>
          <t>Hematologic</t>
        </is>
      </c>
      <c r="M73" s="166" t="inlineStr">
        <is>
          <t>Anemia</t>
        </is>
      </c>
      <c r="N73" s="165" t="inlineStr">
        <is>
          <t>Clinic</t>
        </is>
      </c>
      <c r="O73" s="166" t="inlineStr">
        <is>
          <t>ข้อ 3 (PLE_CC1_Key_Rx20_UBU.md)</t>
        </is>
      </c>
      <c r="P73" s="165" t="inlineStr">
        <is>
          <t>ข้อสอบจำลอง</t>
        </is>
      </c>
      <c r="Q73" s="165" t="inlineStr">
        <is>
          <t>Mock Rx20 UBU</t>
        </is>
      </c>
      <c r="R73" s="165" t="inlineStr"/>
    </row>
    <row r="74" ht="24" customHeight="1" s="49">
      <c r="A74" s="174" t="n">
        <v>72</v>
      </c>
      <c r="B74" s="166" t="inlineStr">
        <is>
          <t>เกี่ยวกับ ferrous sulfate ข้อใดต่อไปนี้กล่าวถูกต้องตามหลักวิชาชีพเภสัชกรรม</t>
        </is>
      </c>
      <c r="C74" s="166" t="inlineStr"/>
      <c r="D74" s="166" t="inlineStr">
        <is>
          <t>Ferrous sulfate 300 mg TID</t>
        </is>
      </c>
      <c r="E74" s="166" t="inlineStr">
        <is>
          <t>Vitamin C 500 mg OD</t>
        </is>
      </c>
      <c r="F74" s="166" t="inlineStr">
        <is>
          <t>Pyridoxine 50 mg OD</t>
        </is>
      </c>
      <c r="G74" s="166" t="inlineStr">
        <is>
          <t>Hydroxyurea 500 mg OD</t>
        </is>
      </c>
      <c r="H74" s="166" t="inlineStr">
        <is>
          <t>Blood transfusion (Packed Red Cells)</t>
        </is>
      </c>
      <c r="I74" s="167" t="inlineStr">
        <is>
          <t>1</t>
        </is>
      </c>
      <c r="J74" s="166" t="inlineStr">
        <is>
          <t>✅ คำตอบที่ถูกต้อง: ข้อ ก. Ferrous sulfate 300 mg TID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Ferrous sulfate 300 mg TID การเลือก Ferrous sulfate 300 mg TID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(Vitamin C 500 mg OD): Vitamin C ใช้เป็นยาเสริมเพื่อช่วยเพิ่มการดูดซึมธาตุเหล็กในทางเดินอาหาร แต่ไม่มีประสิทธิภาพเพียงพอหากให้เดี่ยวๆ โดยไม่ได้รับเกลือแร่ธาตุเหล็กเสริม
• ข้อ ค. (Pyridoxine 50 mg OD): Pyridoxine ใช้รักษาภาวะโลหิตจางจากการขาดบี 6 หรือยาต้านวัณโรค isoniazid แต่ไม่มีบทบาทในการรักษาภาวะขาดธาตุเหล็กที่พบบ่อยในประชากรทั่วไป
• ข้อ ง. (Hydroxyurea 500 mg OD): Hydroxyurea ใช้ในโรคเลือดจางชนิดเคียวหรือธาลัสซีเมียเพื่อกระตุ้นการสร้างสายแกมมาโกลบิน ไม่สามารถใช้ชดเชยการขาดธาตุเหล็กที่เป็นองค์ประกอบหลักของเม็ดเลือดได้
• ข้อ จ. (Blood transfusion (Packed Red Cells)): Packed Red Cells มีความเสี่ยงต่อการเกิดปฏิกิริยาไม่พึงประสงค์และการติดเชื้อทางกระแสเลือด จึงไม่เหมาะสมที่จะนำมาใช้ในภาวะขาดธาตุเหล็กที่ไม่มีอาการรุนแรง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74" s="166" t="inlineStr"/>
      <c r="L74" s="166" t="inlineStr">
        <is>
          <t>Hematologic</t>
        </is>
      </c>
      <c r="M74" s="166" t="inlineStr">
        <is>
          <t>Anemia</t>
        </is>
      </c>
      <c r="N74" s="165" t="inlineStr">
        <is>
          <t>Clinic</t>
        </is>
      </c>
      <c r="O74" s="166" t="inlineStr">
        <is>
          <t>ข้อ 3 (PLE_CC1_Key_Rx20_UBU.md)</t>
        </is>
      </c>
      <c r="P74" s="165" t="inlineStr">
        <is>
          <t>ข้อสอบจำลอง</t>
        </is>
      </c>
      <c r="Q74" s="165" t="inlineStr">
        <is>
          <t>Mock Rx20 UBU</t>
        </is>
      </c>
      <c r="R74" s="165" t="inlineStr"/>
    </row>
    <row r="75" ht="24" customHeight="1" s="49">
      <c r="A75" s="174" t="n">
        <v>73</v>
      </c>
      <c r="B75" s="166" t="inlineStr">
        <is>
          <t>ferrous anhydrous sulphate ซึ่งตามคำแนะนำถ้าผู้ป่วยมี Hb&lt;10 g/dl สามารถพิจารณาให้ ESA ได้</t>
        </is>
      </c>
      <c r="C75" s="166" t="inlineStr"/>
      <c r="D75" s="166" t="inlineStr">
        <is>
          <t>Hydroxyurea 500 mg OD</t>
        </is>
      </c>
      <c r="E75" s="166" t="inlineStr">
        <is>
          <t>Blood transfusion (Packed Red Cells)</t>
        </is>
      </c>
      <c r="F75" s="166" t="inlineStr">
        <is>
          <t>Ferrous fumarate 200 mg TID</t>
        </is>
      </c>
      <c r="G75" s="166" t="inlineStr">
        <is>
          <t>Folic acid 5 mg OD</t>
        </is>
      </c>
      <c r="H75" s="166" t="inlineStr">
        <is>
          <t>Vitamin B12 1000 mcg IM</t>
        </is>
      </c>
      <c r="I75" s="167" t="inlineStr">
        <is>
          <t>5</t>
        </is>
      </c>
      <c r="J75" s="166" t="inlineStr">
        <is>
          <t>✅ คำตอบที่ถูกต้อง: ข้อ จ. Vitamin B12 1000 mcg IM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Vitamin B12 1000 mcg IM การเลือก Vitamin B12 1000 mcg IM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ก. (Hydroxyurea 500 mg OD): Hydroxyurea ออกฤทธิ์ปรับเปลี่ยนการแสดงออกของยีนเพื่อเพิ่ม Fetal hemoglobin แต่ไม่ได้เป็นยาวิตามินรักษาภาวะโลหิตจางชนิดเม็ดเลือดใหญ่
• ข้อ ข. (Blood transfusion (Packed Red Cells)): Packed Red Cells ใช้สำหรับการให้เลือดทดแทนในภาวะฉุกเฉินที่มีอาการขาดออกซิเจนรุนแรง ไม่ใช่วิธีรักษาภาวะขาดวิตามินบี 12 ที่สามารถรักษาได้ด้วยยาฉีดทดแทน
• ข้อ ค. (Ferrous fumarate 200 mg TID): Ferrous fumarate เป็นเกลือธาตุเหล็กสำหรับ microcytic hypochromic anemia หากนำมารักษาภาวะขาดวิตามินบี 12 จะไม่ได้ผลและอาจทำให้เกิดการสะสมธาตุเหล็กเกิน
• ข้อ ง. (Folic acid 5 mg OD): Folic acid หากให้เพียงตัวเดียวในผู้ป่วยที่ขาดวิตามินบี 12 อาจช่วยแก้ไขความผิดปกติของเม็ดเลือดได้ชั่วคราว แต่จะบดบังอาการและปล่อยให้ความเสียหายของระบบประสาทดำเนินต่อไปจนเกิดภาวะทุพพลภาพถาวร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75" s="166" t="inlineStr"/>
      <c r="L75" s="166" t="inlineStr">
        <is>
          <t>Hematologic</t>
        </is>
      </c>
      <c r="M75" s="166" t="inlineStr">
        <is>
          <t>Anemia</t>
        </is>
      </c>
      <c r="N75" s="165" t="inlineStr">
        <is>
          <t>Clinic</t>
        </is>
      </c>
      <c r="O75" s="166" t="inlineStr">
        <is>
          <t>ข้อ 5 (PLE_CC1_Key_Rx20_UBU.md)</t>
        </is>
      </c>
      <c r="P75" s="165" t="inlineStr">
        <is>
          <t>ข้อสอบจำลอง</t>
        </is>
      </c>
      <c r="Q75" s="165" t="inlineStr">
        <is>
          <t>Mock Rx20 UBU</t>
        </is>
      </c>
      <c r="R75" s="165" t="inlineStr"/>
    </row>
    <row r="76" ht="24" customHeight="1" s="49">
      <c r="A76" s="174" t="n">
        <v>74</v>
      </c>
      <c r="B76" s="166" t="inlineStr">
        <is>
          <t>ผู้ป่วยต้องรับการรักษาแบบใดเพื่อรักษาภาวะโลหิตจาง</t>
        </is>
      </c>
      <c r="C76" s="166" t="inlineStr"/>
      <c r="D76" s="166" t="inlineStr">
        <is>
          <t>Folic acid 5 mg OD</t>
        </is>
      </c>
      <c r="E76" s="166" t="inlineStr">
        <is>
          <t>Vitamin B12 1000 mcg IM</t>
        </is>
      </c>
      <c r="F76" s="166" t="inlineStr">
        <is>
          <t>Deferoxamine 500 mg SC</t>
        </is>
      </c>
      <c r="G76" s="166" t="inlineStr">
        <is>
          <t>Erythropoietin 4000 units SC</t>
        </is>
      </c>
      <c r="H76" s="166" t="inlineStr">
        <is>
          <t>Ferrous sulfate 300 mg TID</t>
        </is>
      </c>
      <c r="I76" s="167" t="inlineStr">
        <is>
          <t>1</t>
        </is>
      </c>
      <c r="J76" s="166" t="inlineStr">
        <is>
          <t>✅ คำตอบที่ถูกต้อง: ข้อ ก. Folic acid 5 mg OD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Folic acid 5 mg OD การเลือก Folic acid 5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(Vitamin B12 1000 mcg IM): Vitamin B12 จำเป็นต่อการทำงานของระบบประสาทและกระบวนการสร้างเซลล์ แต่ไม่มีบทบาททดแทนการขาดกรดโฟลิกในหญิงตั้งครรภ์เพื่อป้องกันความพิการแต่กำเนิด
• ข้อ ค. (Deferoxamine 500 mg SC): Deferoxamine เป็นยาขับเหล็กในผู้ป่วยที่มีภาวะเหล็กเกินจากการได้รับเลือดเป็นเวลานาน ไม่ใช่ยาบำรุงเลือดสำหรับภาวะขาดวิตามิน
• ข้อ ง. (Erythropoietin 4000 units SC): Erythropoietin ใช้รักษาภาวะโลหิตจางจากโรคไตวายเรื้อรัง ไม่สามารถรักษาภาวะโลหิตจางที่เกิดจากการขาดโฟเลตในอาหารหรือความต้องการที่เพิ่มขึ้น
• ข้อ จ. (Ferrous sulfate 300 mg TID): Ferrous sulfate เหมาะสำหรับการรักษาภาวะขาดธาตุเหล็ก แต่ไม่มีประสิทธิภาพในการแก้ไขภาวะ megaloblastic anemia ที่เกิดจากการขาดกรดโฟลิก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76" s="166" t="inlineStr"/>
      <c r="L76" s="166" t="inlineStr">
        <is>
          <t>Hematologic</t>
        </is>
      </c>
      <c r="M76" s="166" t="inlineStr">
        <is>
          <t>Anemia</t>
        </is>
      </c>
      <c r="N76" s="165" t="inlineStr">
        <is>
          <t>Clinic</t>
        </is>
      </c>
      <c r="O76" s="166" t="inlineStr">
        <is>
          <t>ข้อ 7 (PLE_CC1_Key_Rx20_UBU.md)</t>
        </is>
      </c>
      <c r="P76" s="165" t="inlineStr">
        <is>
          <t>ข้อสอบจำลอง</t>
        </is>
      </c>
      <c r="Q76" s="165" t="inlineStr">
        <is>
          <t>Mock Rx20 UBU</t>
        </is>
      </c>
      <c r="R76" s="165" t="inlineStr"/>
    </row>
    <row r="77" ht="24" customHeight="1" s="49">
      <c r="A77" s="174" t="n">
        <v>75</v>
      </c>
      <c r="B77" s="166" t="inlineStr">
        <is>
          <t>เกี่ยวกับ เพิ่มขนาดยา HCTZ ข้อใดต่อไปนี้กล่าวถูกต้องตามหลักวิชาชีพเภสัชกรรม</t>
        </is>
      </c>
      <c r="C77" s="166" t="inlineStr"/>
      <c r="D77" s="166" t="inlineStr">
        <is>
          <t>Erythropoietin 4000 units SC</t>
        </is>
      </c>
      <c r="E77" s="166" t="inlineStr">
        <is>
          <t>Ferrous sulfate 300 mg TID</t>
        </is>
      </c>
      <c r="F77" s="166" t="inlineStr">
        <is>
          <t>Vitamin C 500 mg OD</t>
        </is>
      </c>
      <c r="G77" s="166" t="inlineStr">
        <is>
          <t>Pyridoxine 50 mg OD</t>
        </is>
      </c>
      <c r="H77" s="166" t="inlineStr">
        <is>
          <t>Hydroxyurea 500 mg OD</t>
        </is>
      </c>
      <c r="I77" s="167" t="inlineStr">
        <is>
          <t>1</t>
        </is>
      </c>
      <c r="J77" s="166" t="inlineStr">
        <is>
          <t>✅ คำตอบที่ถูกต้อง: ข้อ ก. Erythropoietin 4000 units SC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Erythropoietin 4000 units SC การเลือก Erythropoietin 4000 units SC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(Ferrous sulfate 300 mg TID): Ferrous sulfate ใช้ชดเชยปริมาณธาตุเหล็กในร่างกาย แต่ไม่สามารถกระตุ้นไขกระดูกได้หากขาดฮอร์โมน Erythropoietin ที่สร้างจากไต
• ข้อ ค. (Vitamin C 500 mg OD): Vitamin C เสริมการดูดซึมธาตุเหล็กแต่ไม่มีผลกระตุ้น erythroid progenitor cells ในไขกระดูกของผู้ป่วยที่มีภาวะไตบกพร่อง
• ข้อ ง. (Pyridoxine 50 mg OD): Pyridoxine ช่วยส่งเสริมการสังเคราะห์ porphyrin แต่ไม่สามารถแก้ไขภาวะโลหิตจางจากการขาดฮอร์โมนกระตุ้นการสร้างเม็ดเลือดแดงในผู้ป่วยไตวายเรื้อรังได้
• ข้อ จ. (Hydroxyurea 500 mg OD): Hydroxyurea มีฤทธิ์ยับยั้งการเจริญของเซลล์ไขกระดูก ซึ่งตรงกันข้ามกับเป้าหมายการรักษาที่ต้องการกระตุ้นการสร้างเม็ดเลือดแดงในภาวะซีดจากโรคไต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77" s="166" t="inlineStr"/>
      <c r="L77" s="166" t="inlineStr">
        <is>
          <t>Hematologic</t>
        </is>
      </c>
      <c r="M77" s="166" t="inlineStr">
        <is>
          <t>Anemia</t>
        </is>
      </c>
      <c r="N77" s="165" t="inlineStr">
        <is>
          <t>Clinic</t>
        </is>
      </c>
      <c r="O77" s="166" t="inlineStr">
        <is>
          <t>ข้อ 1 (PLE_CC1_Key_Rx20_UBU.md)</t>
        </is>
      </c>
      <c r="P77" s="165" t="inlineStr">
        <is>
          <t>ข้อสอบจำลอง</t>
        </is>
      </c>
      <c r="Q77" s="165" t="inlineStr">
        <is>
          <t>Mock Rx20 UBU</t>
        </is>
      </c>
      <c r="R77" s="165" t="inlineStr"/>
    </row>
    <row r="78" ht="24" customHeight="1" s="49">
      <c r="A78" s="174" t="n">
        <v>76</v>
      </c>
      <c r="B78" s="166" t="inlineStr">
        <is>
          <t>60. สารพฤกษาเคมีที่มีผลรบกวนการดูดซึมธาตุเหล็ก</t>
        </is>
      </c>
      <c r="C78" s="166" t="inlineStr"/>
      <c r="D78" s="166" t="inlineStr">
        <is>
          <t>Pyridoxine 50 mg OD</t>
        </is>
      </c>
      <c r="E78" s="166" t="inlineStr">
        <is>
          <t>Hydroxyurea 500 mg OD</t>
        </is>
      </c>
      <c r="F78" s="166" t="inlineStr">
        <is>
          <t>Blood transfusion (Packed Red Cells)</t>
        </is>
      </c>
      <c r="G78" s="166" t="inlineStr">
        <is>
          <t>Ferrous fumarate 200 mg TID</t>
        </is>
      </c>
      <c r="H78" s="166" t="inlineStr">
        <is>
          <t>Folic acid 5 mg OD</t>
        </is>
      </c>
      <c r="I78" s="167" t="inlineStr">
        <is>
          <t>1</t>
        </is>
      </c>
      <c r="J78" s="166" t="inlineStr">
        <is>
          <t>✅ คำตอบที่ถูกต้อง: ข้อ ก. Pyridoxine 50 mg OD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Pyridoxine 50 mg OD การเลือก Pyridoxine 50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(Hydroxyurea 500 mg OD): Hydroxyurea ใช้ในโรคธาลัสซีเมียและมะเร็งทางโลหิตวิทยา แต่ไม่มีบทบาทในการรักษาภาวะ Sideroblastic anemia ที่เกิดจากการขาดโคแฟกเตอร์วิตามินบี 6
• ข้อ ค. (Blood transfusion (Packed Red Cells)): Packed Red Cells มีข้อบ่งใช้เฉพาะเมื่อผู้ป่วยมีภาวะฮีโมโกลบินต่ำวิกฤตหรือไม่คงที่ทางระบบไหลเวียนโลหิต ไม่ใช่ทางเลือกแรกในการรักษาโรคเลือดที่ตอบสนองต่อวิตามินบี 6
• ข้อ ง. (Ferrous fumarate 200 mg TID): Ferrous fumarate อาจทำให้อาการของผู้ป่วยทรุดลงเนื่องจากผู้ป่วย Sideroblastic anemia มักมีภาวะเหล็กสะสมในร่างกายสูงอยู่แล้วจากความบกพร่องในการนำเหล็กไปสร้างฮีม
• ข้อ จ. (Folic acid 5 mg OD): Folic acid ช่วยรักษา megaloblastic anemia แต่ไม่สามารถแก้ไขความผิดปกติของการสังเคราะห์ delta-aminolevulinic acid ในกระบวนการสร้างฮีมได้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78" s="166" t="inlineStr"/>
      <c r="L78" s="166" t="inlineStr">
        <is>
          <t>Hematologic</t>
        </is>
      </c>
      <c r="M78" s="166" t="inlineStr">
        <is>
          <t>Anemia</t>
        </is>
      </c>
      <c r="N78" s="165" t="inlineStr">
        <is>
          <t>Clinic</t>
        </is>
      </c>
      <c r="O78" s="166" t="inlineStr">
        <is>
          <t>ข้อ 5 (PLE_CC1_Key_Rx20_UBU.md)</t>
        </is>
      </c>
      <c r="P78" s="165" t="inlineStr">
        <is>
          <t>ข้อสอบจำลอง</t>
        </is>
      </c>
      <c r="Q78" s="165" t="inlineStr">
        <is>
          <t>Mock Rx20 UBU</t>
        </is>
      </c>
      <c r="R78" s="165" t="inlineStr"/>
    </row>
    <row r="79" ht="24" customHeight="1" s="49">
      <c r="A79" s="174" t="n">
        <v>77</v>
      </c>
      <c r="B79" s="166" t="inlineStr">
        <is>
          <t>โรคโลหิตจางธาลัสซีเมีย เกิดจากความผิดปกติใด</t>
        </is>
      </c>
      <c r="C79" s="166" t="inlineStr"/>
      <c r="D79" s="166" t="inlineStr">
        <is>
          <t>เกิดจากการขาดฮอร_โมน Erythropoietin ทำให$การสร$างเม็ดเลือดแดงไมGสมบูรณ_</t>
        </is>
      </c>
      <c r="E79" s="166" t="inlineStr">
        <is>
          <t>เกิดจากการขาดเหล็กทำให$การสร$างเม็ดเลือดแดงไมGสมบูรณ_</t>
        </is>
      </c>
      <c r="F79" s="166" t="inlineStr">
        <is>
          <t>เกิดจากการขาด Cyanocobalamin ทำให$การสร$างเม็ดเลือดแดงไมGสมบูรณ_</t>
        </is>
      </c>
      <c r="G79" s="166" t="inlineStr">
        <is>
          <t>เกิดจากการสร$างสาย Hb ที่ผิดปกติ</t>
        </is>
      </c>
      <c r="H79" s="166" t="inlineStr">
        <is>
          <t>เกิดจากรGางกายมีภาวะพรGองเอนไซม_ G6PD Globin ของ Hb (Heme+Globin)</t>
        </is>
      </c>
      <c r="I79" s="167" t="inlineStr">
        <is>
          <t>2</t>
        </is>
      </c>
      <c r="J79" s="166" t="inlineStr">
        <is>
          <t>✅ คำตอบที่ถูกต้อง: ข้อ ข. เกิดจากการขาดเหล็กทำให$การสร$างเม็ดเลือดแดงไมGสมบูรณ_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เกิดจากการขาดเหล็กทำให$การสร$างเม็ดเลือดแดงไมGสมบูรณ_ เกิดจากการขาดเหล็กทำให$การสร$างเม็ดเลือดแดงไม G สมบูรณ_ เกิดจากการขาดเหล็กทำให$การสร$างเม็ดเลือดแดงไม G สมบูรณ_ เกิดจากการขาดเหล็กทำให$การสร$างเม็ดเลือดแดงไม G สมบูรณ_ เกิดจากการขาดเหล็กทำให$การสร$างเม็ดเลือดแดงไม G สมบูรณ_ การเลือก เกิดจากการขาดเหล็กทำให$การสร$างเม็ดเลือดแดงไม G สมบูรณ_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ก. (เกิดจากการขาดฮอร_โมน Erythropoietin ทำให$การสร$างเม็ดเลือดแดงไมGสมบูรณ_): การขาดฮอร์โมน Erythropoietin เป็นสาเหตุหลักของการเกิด Anemia of chronic kidney disease จากการที่เซลล์เนื้อเยื่อไตถูกทำลาย ไม่ใช่สาเหตุทางพันธุกรรมของโรคธาลัสซีเมีย
• ข้อ ค. (เกิดจากการขาด Cyanocobalamin ทำให$การสร$างเม็ดเลือดแดงไมGสมบูรณ_): การขาด Cyanocobalamin หรือวิตามินบี 12 นำไปสู่การเกิด Megaloblastic anemia และความผิดปกติทางระบบประสาท ไม่ใช่ความบกพร่องของการสร้างสายโกลบินในโรคธาลัสซีเมีย
• ข้อ ง. (เกิดจากการสร$างสาย Hb ที่ผิดปกติ): การสร้างสายฮีโมโกลบินที่ผิดปกติทางพันธุกรรม (Hemoglobinopathy) ส่งผลให้เกิดการสร้างสายโกลบินลดลงหรือไม่สมดุล ทำให้เม็ดเลือดแดงแตกง่ายและมีขนาดเล็ก ซึ่งเป็นพยาธิกำเนิดที่แท้จริงของธาลัสซีเมีย
• ข้อ จ. (เกิดจากรGางกายมีภาวะพรGองเอนไซม_ G6PD Globin ของ Hb (Heme+Globin)): ภาวะพร่องเอนไซม์ G6PD เกิดจากความผิดปกติของเอนไซม์ในกระบวนการ Pentose Phosphate Pathway ทำให้เม็ดเลือดแดงไม่ทนต่อ oxidative stress ซึ่งเป็นคนละโรคกับความผิดปกติของการสร้างสายโกลบินในธาลัสซีเมีย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79" s="166" t="inlineStr"/>
      <c r="L79" s="166" t="inlineStr">
        <is>
          <t>Hematologic</t>
        </is>
      </c>
      <c r="M79" s="166" t="inlineStr">
        <is>
          <t>Hemolytic anemia (G6PD / Thalassemia)</t>
        </is>
      </c>
      <c r="N79" s="165" t="inlineStr">
        <is>
          <t>Clinic</t>
        </is>
      </c>
      <c r="O79" s="166" t="inlineStr">
        <is>
          <t>ข้อ 82 (PLE_CC1_Key_Rx20_UBU.md)</t>
        </is>
      </c>
      <c r="P79" s="165" t="inlineStr">
        <is>
          <t>ข้อสอบจำลอง</t>
        </is>
      </c>
      <c r="Q79" s="165" t="inlineStr">
        <is>
          <t>Mock Rx20 UBU</t>
        </is>
      </c>
      <c r="R79" s="165" t="inlineStr"/>
    </row>
    <row r="80" ht="24" customHeight="1" s="49">
      <c r="A80" s="174" t="n">
        <v>78</v>
      </c>
      <c r="B80" s="166" t="inlineStr">
        <is>
          <t>การวินิจฉัยภาวะโลหิตจางธาลัสซีเมียวินิจฉัยจากอะไร</t>
        </is>
      </c>
      <c r="C80" s="166" t="inlineStr"/>
      <c r="D80" s="166" t="inlineStr">
        <is>
          <t>CBC</t>
        </is>
      </c>
      <c r="E80" s="166" t="inlineStr">
        <is>
          <t>% Iron</t>
        </is>
      </c>
      <c r="F80" s="166" t="inlineStr">
        <is>
          <t>Hb typing</t>
        </is>
      </c>
      <c r="G80" s="166" t="inlineStr">
        <is>
          <t>PBS (Peripheral blood smear)</t>
        </is>
      </c>
      <c r="H80" s="166" t="inlineStr">
        <is>
          <t>ขอแย5งนะคะ คิดว=าควรตอบ ค. Hb typing</t>
        </is>
      </c>
      <c r="I80" s="167" t="inlineStr">
        <is>
          <t>2</t>
        </is>
      </c>
      <c r="J80" s="166" t="inlineStr">
        <is>
          <t>✅ คำตอบที่ถูกต้อง: ข้อ ข. % Iron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 Iron การเลือก % Iron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ก. (CBC): การตรวจ CBC แสดงค่าเม็ดเลือดแดงขนาดเล็กและซีด (Microcytic hypochromic) ร่วมกับดัชนีเม็ดเลือดต่างๆ ซึ่งช่วยในการคัดกรองเบื้องต้นแต่ไม่สามารถใช้วินิจฉัยยืนยันชนิดของธาลัสซีเมียได้อย่างจำเพาะ
• ข้อ ค. (Hb typing): การตรวจ Hemoglobin typing เป็นวิธีมาตรฐานทางห้องปฏิบัติการที่ใช้แยกชนิดและยืนยันการวินิจฉัยโรคและพาหะธาลัสซีเมียได้อย่างแม่นยำที่สุดผ่านการวิเคราะห์ชนิดและสัดส่วนของฮีโมโกลบินชนิดต่างๆ
• ข้อ ง. (PBS (Peripheral blood smear)): การตรวจสเมียร์เลือด (PBS) พบเม็ดเลือดแดงขนาดเล็ก ติดสีจาง และอาจพบลักษณะ Target cells ซึ่งเป็นเพียงข้อมูลสนับสนุนทางสัณฐานวิทยา ไม่สามารถให้การวินิจฉัยยืนยันชนิดของโรคได้
• ข้อ จ. (ขอแย5งนะคะ คิดว=าควรตอบ ค. Hb typing): ข้อความแสดงความเห็นแย้งนี้ตรงกับแนวทางมาตรฐานทางคลินิกที่ระบุว่า Hb typing เป็นการตรวจยืนยันที่จำเพาะเจาะจงสูงสุดในการวินิจฉัยโรคธาลัสซีเมีย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80" s="166" t="inlineStr"/>
      <c r="L80" s="166" t="inlineStr">
        <is>
          <t>Hematologic</t>
        </is>
      </c>
      <c r="M80" s="166" t="inlineStr">
        <is>
          <t>Hemolytic anemia (G6PD / Thalassemia)</t>
        </is>
      </c>
      <c r="N80" s="165" t="inlineStr">
        <is>
          <t>Clinic</t>
        </is>
      </c>
      <c r="O80" s="166" t="inlineStr">
        <is>
          <t>ข้อ 83 (PLE_CC1_Key_Rx20_UBU.md)</t>
        </is>
      </c>
      <c r="P80" s="165" t="inlineStr">
        <is>
          <t>ข้อสอบจำลอง</t>
        </is>
      </c>
      <c r="Q80" s="165" t="inlineStr">
        <is>
          <t>Mock Rx20 UBU</t>
        </is>
      </c>
      <c r="R80" s="165" t="inlineStr"/>
    </row>
    <row r="81" ht="24" customHeight="1" s="49">
      <c r="A81" s="174" t="n">
        <v>79</v>
      </c>
      <c r="B81" s="166" t="inlineStr">
        <is>
          <t>Desogestrel สามารถลดการบวมน้ำได้เนื่องจากเป็นอนุพันธ์ของ spironoolactone</t>
        </is>
      </c>
      <c r="C81" s="166" t="inlineStr"/>
      <c r="D81" s="166" t="inlineStr">
        <is>
          <t>Vitamin C 500 mg OD</t>
        </is>
      </c>
      <c r="E81" s="166" t="inlineStr">
        <is>
          <t>Pyridoxine 50 mg OD</t>
        </is>
      </c>
      <c r="F81" s="166" t="inlineStr">
        <is>
          <t>Hydroxyurea 500 mg OD</t>
        </is>
      </c>
      <c r="G81" s="166" t="inlineStr">
        <is>
          <t>Blood transfusion (Packed Red Cells)</t>
        </is>
      </c>
      <c r="H81" s="166" t="inlineStr">
        <is>
          <t>Ferrous fumarate 200 mg TID</t>
        </is>
      </c>
      <c r="I81" s="167" t="inlineStr">
        <is>
          <t>4</t>
        </is>
      </c>
      <c r="J81" s="166" t="inlineStr">
        <is>
          <t>✅ คำตอบที่ถูกต้อง: ข้อ ง. Blood transfusion (Packed Red Cells)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Blood transfusion (Packed Red Cells) การเลือก Blood transfusion (Packed Red Cells)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ก. (Vitamin C 500 mg OD): Vitamin C เพิ่มการดูดซึมธาตุเหล็ก แต่ไม่มีบทบาทในการเพิ่มปริมาตรเม็ดเลือดแดงหรือแก้ไขภาวะเนื้อเยื่อขาดออกซิเจนเฉียบพลันในผู้ป่วยธาลัสซีเมียที่มีอาการรุนแรง
• ข้อ ข. (Pyridoxine 50 mg OD): Pyridoxine จำเป็นต่อการสร้างฮีม แต่ไม่สามารถช่วยเพิ่มระดับฮีโมโกลบินในภาวะเม็ดเลือดแดงแตกอย่างรุนแรงจากโรคทางพันธุกรรมได้
• ข้อ ค. (Hydroxyurea 500 mg OD): Hydroxyurea ใช้เพื่อกระตุ้นการสร้าง HbF ในผู้ป่วยเบต้าธาลัสซีเมียระยะยาว แต่ไม่สามารถให้ผลการรักษาทันทีในภาวะโลหิตจางรุนแรงที่ต้องการการประคับประคองเร่งด่วน
• ข้อ จ. (Ferrous fumarate 200 mg TID): Ferrous fumarate เป็นข้อห้ามใช้อย่างเคร่งครัดในผู้ป่วยธาลัสซีเมียที่ไม่มีภาวะขาดเหล็กร่วมด้วย เนื่องจากการให้ธาตุเหล็กเสริมจะเร่งให้เกิดภาวะเหล็กสะสมเกินขนาดและทำลายอวัยวะภายในเร็วขึ้น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81" s="166" t="inlineStr"/>
      <c r="L81" s="166" t="inlineStr">
        <is>
          <t>Hematologic</t>
        </is>
      </c>
      <c r="M81" s="166" t="inlineStr">
        <is>
          <t>Anemia</t>
        </is>
      </c>
      <c r="N81" s="165" t="inlineStr">
        <is>
          <t>Clinic</t>
        </is>
      </c>
      <c r="O81" s="166" t="inlineStr">
        <is>
          <t>ข้อ 3 (PLE_CC1_Key_Rx20_UBU.md)</t>
        </is>
      </c>
      <c r="P81" s="165" t="inlineStr">
        <is>
          <t>ข้อสอบจำลอง</t>
        </is>
      </c>
      <c r="Q81" s="165" t="inlineStr">
        <is>
          <t>Mock Rx20 UBU</t>
        </is>
      </c>
      <c r="R81" s="165" t="inlineStr"/>
    </row>
    <row r="82" ht="24" customHeight="1" s="49">
      <c r="A82" s="174" t="n">
        <v>80</v>
      </c>
      <c r="B82" s="166" t="inlineStr">
        <is>
          <t>เกี่ยวกับ HCTZ และ spironolactone ข้อใดต่อไปนี้กล่าวถูกต้องตามหลักวิชาชีพเภสัชกรรม</t>
        </is>
      </c>
      <c r="C82" s="166" t="inlineStr"/>
      <c r="D82" s="166" t="inlineStr">
        <is>
          <t>Blood transfusion (Packed Red Cells)</t>
        </is>
      </c>
      <c r="E82" s="166" t="inlineStr">
        <is>
          <t>Ferrous fumarate 200 mg TID</t>
        </is>
      </c>
      <c r="F82" s="166" t="inlineStr">
        <is>
          <t>Folic acid 5 mg OD</t>
        </is>
      </c>
      <c r="G82" s="166" t="inlineStr">
        <is>
          <t>Vitamin B12 1000 mcg IM</t>
        </is>
      </c>
      <c r="H82" s="166" t="inlineStr">
        <is>
          <t>Deferoxamine 500 mg SC</t>
        </is>
      </c>
      <c r="I82" s="167" t="inlineStr">
        <is>
          <t>1</t>
        </is>
      </c>
      <c r="J82" s="166" t="inlineStr">
        <is>
          <t>✅ คำตอบที่ถูกต้อง: ข้อ ก. Blood transfusion (Packed Red Cells)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Blood transfusion (Packed Red Cells) การเลือก Blood transfusion (Packed Red Cells)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(Ferrous fumarate 200 mg TID): Ferrous fumarate เหมาะสำหรับภาวะขาดธาตุเหล็ก แต่ไม่สามารถใช้ชดเชยเม็ดเลือดแดงที่แตกทำลายอย่างรวดเร็วในภาวะวิกฤตทางโลหิตวิทยาได้
• ข้อ ค. (Folic acid 5 mg OD): Folic acid ช่วยสนับสนุนกระบวนการสร้างเม็ดเลือดที่มี turnover สูงในผู้ป่วยโลหิตจางเรื้อรัง แต่ไม่สามารถเพิ่มระดับฮีโมโกลบินได้อย่างรวดเร็วในภาวะฉุกเฉิน
• ข้อ ง. (Vitamin B12 1000 mcg IM): Vitamin B12 ใช้สำหรับภาวะขาดโคบาลามิน ไม่ได้มีผลในการกู้คืนภาวะออกซิเจนในเนื้อเยื่อลดลงอย่างเฉียบพลันจากภาวะซีดขั้นรุนแรง
• ข้อ จ. (Deferoxamine 500 mg SC): Deferoxamine ทำหน้าที่ขับเหล็กสะสมส่วนเกินในระยะยาว แต่ไม่สามารถเพิ่มระดับเม็ดเลือดแดงที่ลำเลียงออกซิเจนในภาวะวิกฤตได้
📖 Guideline อ้างอิง:
แนวทางการวินิจฉัยและรักษาภาวะโลหิตจาง พ.ศ. 2564 (สมาคมโลหิตวิทยาแห่งประเทศไทย)
📌 จุดจำก่อนสอบ:
• Hyperkalemia &amp; Gynecomastia: เป็น non-selective MRA ปิดกั้น androgen/progesterone receptor ทำให้เกิด gynecomastia และเต้านมคัดตึง
• Potassium Threshold: ห้ามเริ่มยาหาก serum K+ &gt; 5.0 mEq/L หรือ eGFR &lt; 30 mL/min/1.73 m² เพื่อเลี่ยง fatal hyperkalemia</t>
        </is>
      </c>
      <c r="K82" s="166" t="inlineStr"/>
      <c r="L82" s="166" t="inlineStr">
        <is>
          <t>Hematologic</t>
        </is>
      </c>
      <c r="M82" s="166" t="inlineStr">
        <is>
          <t>Anemia</t>
        </is>
      </c>
      <c r="N82" s="165" t="inlineStr">
        <is>
          <t>Clinic</t>
        </is>
      </c>
      <c r="O82" s="166" t="inlineStr">
        <is>
          <t>ข้อ 2 (PLE_CC1_Key_Rx20_UBU.md)</t>
        </is>
      </c>
      <c r="P82" s="165" t="inlineStr">
        <is>
          <t>ข้อสอบจำลอง</t>
        </is>
      </c>
      <c r="Q82" s="165" t="inlineStr">
        <is>
          <t>Mock Rx20 UBU</t>
        </is>
      </c>
      <c r="R82" s="165" t="inlineStr"/>
    </row>
    <row r="83" ht="24" customHeight="1" s="49">
      <c r="A83" s="174" t="n">
        <v>81</v>
      </c>
      <c r="B83" s="166" t="inlineStr">
        <is>
          <t>HCTZ https://www.livestrong.com/article/313917-calcium-channel-blockers-gerd/</t>
        </is>
      </c>
      <c r="C83" s="166" t="inlineStr"/>
      <c r="D83" s="166" t="inlineStr">
        <is>
          <t>Vitamin B12 1000 mcg IM</t>
        </is>
      </c>
      <c r="E83" s="166" t="inlineStr">
        <is>
          <t>Deferoxamine 500 mg SC</t>
        </is>
      </c>
      <c r="F83" s="166" t="inlineStr">
        <is>
          <t>Erythropoietin 4000 units SC</t>
        </is>
      </c>
      <c r="G83" s="166" t="inlineStr">
        <is>
          <t>Ferrous sulfate 300 mg TID</t>
        </is>
      </c>
      <c r="H83" s="166" t="inlineStr">
        <is>
          <t>Vitamin C 500 mg OD</t>
        </is>
      </c>
      <c r="I83" s="167" t="inlineStr">
        <is>
          <t>5</t>
        </is>
      </c>
      <c r="J83" s="166" t="inlineStr">
        <is>
          <t>✅ คำตอบที่ถูกต้อง: ข้อ จ. Vitamin C 500 mg OD
💡 Background:
โรคแผลในทางเดินอาหารและกรดไหลย้อน เน้นการยับยั้งกรดด้วย PPIs และกำจัด H. pylori เพื่อรักษาแผลและป้องกันการเกิดซ้ำ
🎯 ทำไมข้อนี้ถึงถูก:
Vitamin C 500 mg OD การเลือก Vitamin C 500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ก. (Vitamin B12 1000 mcg IM): Vitamin B12 ช่วยรักษาภาวะโลหิตจางชนิดเมกาโลบลาสติกจากการขาดวิตามิน แต่ไม่มีบทบาทในการเพิ่มการดูดซึมธาตุเหล็กในระบบทางเดินอาหาร
• ข้อ ข. (Deferoxamine 500 mg SC): Deferoxamine เป็นยาขับเหล็กในภาวะเหล็กเกิน ไม่ใช่สารที่ช่วยเพิ่มการดูดซึมธาตุเหล็กจากทางเดินอาหาร
• ข้อ ค. (Erythropoietin 4000 units SC): Erythropoietin เป็นฮอร์โมนกระตุ้นไขกระดูกในการสร้างเม็ดเลือดแดง ไม่เกี่ยวข้องกับการดูดซึมธาตุเหล็กในลำไส้เล็กส่วนต้น
• ข้อ ง. (Ferrous sulfate 300 mg TID): Ferrous sulfate เป็นเกลือธาตุเหล็กที่อาศัยสภาวะแวดล้อมที่เป็นกรดเพื่อละลายและดูดซึม ไม่ใช่สารส่งเสริมการดูดซึมธาตุเหล็กชนิดอื่น
📖 Guideline อ้างอิง:
แนวทางเวชปฏิบัติการดูแลรักษาผู้ป่วยโรคกรดไหลย้อนในประเทศไทย พ.ศ. 2563 (สมาคมแพทย์์ระบบทางเดินอาหารแห่งประเทศไทย) &amp; ACG Clinical Guidelines for GERD and H. pylori Infection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3" s="166" t="inlineStr"/>
      <c r="L83" s="166" t="inlineStr">
        <is>
          <t>Hematologic</t>
        </is>
      </c>
      <c r="M83" s="166" t="inlineStr">
        <is>
          <t>Anemia</t>
        </is>
      </c>
      <c r="N83" s="165" t="inlineStr">
        <is>
          <t>Clinic</t>
        </is>
      </c>
      <c r="O83" s="166" t="inlineStr">
        <is>
          <t>ข้อ 5 (PLE_CC1_Key_Rx20_UBU.md)</t>
        </is>
      </c>
      <c r="P83" s="165" t="inlineStr">
        <is>
          <t>ข้อสอบจำลอง</t>
        </is>
      </c>
      <c r="Q83" s="165" t="inlineStr">
        <is>
          <t>Mock Rx20 UBU</t>
        </is>
      </c>
      <c r="R83" s="165" t="inlineStr"/>
    </row>
    <row r="84" ht="24" customHeight="1" s="49">
      <c r="A84" s="174" t="n">
        <v>82</v>
      </c>
      <c r="B84" s="166" t="inlineStr">
        <is>
          <t>Ferrous sulfate 200 mg 1 tab tid 90</t>
        </is>
      </c>
      <c r="C84" s="166" t="inlineStr"/>
      <c r="D84" s="166" t="inlineStr">
        <is>
          <t>Ferrous sulfate 300 mg TID</t>
        </is>
      </c>
      <c r="E84" s="166" t="inlineStr">
        <is>
          <t>Vitamin C 500 mg OD</t>
        </is>
      </c>
      <c r="F84" s="166" t="inlineStr">
        <is>
          <t>Pyridoxine 50 mg OD</t>
        </is>
      </c>
      <c r="G84" s="166" t="inlineStr">
        <is>
          <t>Hydroxyurea 500 mg OD</t>
        </is>
      </c>
      <c r="H84" s="166" t="inlineStr">
        <is>
          <t>Blood transfusion (Packed Red Cells)</t>
        </is>
      </c>
      <c r="I84" s="167" t="inlineStr">
        <is>
          <t>1</t>
        </is>
      </c>
      <c r="J84" s="166" t="inlineStr">
        <is>
          <t>✅ คำตอบที่ถูกต้อง: ข้อ ก. Ferrous sulfate 300 mg TID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Ferrous sulfate 300 mg TID การเลือก Ferrous sulfate 300 mg TID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(Vitamin C 500 mg OD): Vitamin C ทำหน้าที่เป็นสารต้านอนุมูลอิสระและช่วยเสริมการดูดซึมธาตุเหล็ก แต่ไม่มีสารอาหารธาตุเหล็กในตัวเองจึงไม่สามารถรักษาภาวะขาดธาตุเหล็กได้หากใช้เดี่ยวๆ
• ข้อ ค. (Pyridoxine 50 mg OD): Pyridoxine เป็นโคเอนไซม์สำหรับสร้างสารตั้งต้นฮีม ใช้ในภาวะโลหิตจางไซเดอโรบลาสติก แต่ไม่สามารถชดเชยการขาดธาตุเหล็กในผู้ป่วยทั่วไปได้
• ข้อ ง. (Hydroxyurea 500 mg OD): Hydroxyurea ใช้เพื่อกระตุ้นการสังเคราะห์ fetal hemoglobin ในโรคธาลัสซีเมียและลดเม็ดเลือดขาวในมะเร็งเม็ดเลือด ไม่มีบทบาทในการเสริมธาตุเหล็ก
• ข้อ จ. (Blood transfusion (Packed Red Cells)): Packed Red Cells มีข้อบ่งใช้จำเพาะในภาวะซีดวิกฤตที่มีความไม่คงที่ของการไหลเวียนเลือด ไม่ใช่การรักษามาตรฐานสำหรับภาวะขาดธาตุเหล็กที่มีความเสถียร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84" s="166" t="inlineStr"/>
      <c r="L84" s="166" t="inlineStr">
        <is>
          <t>Hematologic</t>
        </is>
      </c>
      <c r="M84" s="166" t="inlineStr">
        <is>
          <t>Anemia</t>
        </is>
      </c>
      <c r="N84" s="165" t="inlineStr">
        <is>
          <t>Clinic</t>
        </is>
      </c>
      <c r="O84" s="166" t="inlineStr">
        <is>
          <t>ข้อ 5 (PLE_CC1_Key_Rx20_UBU.md)</t>
        </is>
      </c>
      <c r="P84" s="165" t="inlineStr">
        <is>
          <t>ข้อสอบจำลอง</t>
        </is>
      </c>
      <c r="Q84" s="165" t="inlineStr">
        <is>
          <t>Mock Rx20 UBU</t>
        </is>
      </c>
      <c r="R84" s="165" t="inlineStr"/>
    </row>
    <row r="85" ht="24" customHeight="1" s="49">
      <c r="A85" s="174" t="n">
        <v>83</v>
      </c>
      <c r="B85" s="166" t="inlineStr">
        <is>
          <t>Hb &lt; 13 หรือ Hct &lt; 41% ในผู้ชาย</t>
        </is>
      </c>
      <c r="C85" s="166" t="inlineStr"/>
      <c r="D85" s="166" t="inlineStr">
        <is>
          <t>Hydroxyurea 500 mg OD</t>
        </is>
      </c>
      <c r="E85" s="166" t="inlineStr">
        <is>
          <t>Blood transfusion (Packed Red Cells)</t>
        </is>
      </c>
      <c r="F85" s="166" t="inlineStr">
        <is>
          <t>Ferrous fumarate 200 mg TID</t>
        </is>
      </c>
      <c r="G85" s="166" t="inlineStr">
        <is>
          <t>Folic acid 5 mg OD</t>
        </is>
      </c>
      <c r="H85" s="166" t="inlineStr">
        <is>
          <t>Vitamin B12 1000 mcg IM</t>
        </is>
      </c>
      <c r="I85" s="167" t="inlineStr">
        <is>
          <t>1</t>
        </is>
      </c>
      <c r="J85" s="166" t="inlineStr">
        <is>
          <t>✅ คำตอบที่ถูกต้อง: ข้อ ก. Hydroxyurea 500 mg OD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Hydroxyurea 500 mg OD การเลือก Hydroxyurea 500 mg OD เป็นคำตอบที่ถูกต้องและสอดคล้องกับ evidence-based guidelines ของภาวะ Anemia โดยมี clinical efficacy สูงสุดในการรักษาและมี safety profile ที่เหมาะสม
🔍 ข้ออื่นผิดเพราะอะไร:
• ข้อ ข. (Blood transfusion (Packed Red Cells)): Packed Red Cells ใช้สำหรับการให้เลือดทดแทนในภาวะฉุกเฉินที่มีภาวะเนื้อเยื่อขาดออกซิเจนรุนแรง ไม่เหมาะสำหรับการรักษาโรคธาลัสซีเมียชนิดไม่พึ่งพาเลือดในระยะยาวเนื่องจากเสี่ยงต่อภาวะเหล็กเกิน
• ข้อ ค. (Ferrous fumarate 200 mg TID): Ferrous fumarate ห้ามใช้ในผู้ป่วยธาลัสซีเมียส่วนใหญ่เนื่องจากผู้ป่วยมีภาวะธาตุเหล็กสะสมเกินจากการแตกทำลายของเม็ดเลือดแดงและการดูดซึมเหล็กที่เพิ่มขึ้น การเสริมธาตุเหล็กจะทำให้เกิดพิษต่อตับและหัวใจ
• ข้อ ง. (Folic acid 5 mg OD): Folic acid เป็นวิตามินเสริมที่จำเป็นในผู้ป่วยธาลัสซีเมียเพื่อรองรับการสร้างเม็ดเลือดแดงที่มีอัตราหมุนเวียนสูง แต่ไม่สามารถกระตุ้นการสร้าง Fetal hemoglobin ได้เหมือน Hydroxyurea
• ข้อ จ. (Vitamin B12 1000 mcg IM): Vitamin B12 ช่วยในการสร้างสารพันธุกรรมและบำรุงระบบประสาท แต่ไม่มีผลต่อการกระตุ้นการแสดงออกของยีนแกมมาโกลบินเพื่อลดความไม่สมดุลของสายโกลบินในธาลัสซีเมีย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85" s="166" t="inlineStr"/>
      <c r="L85" s="166" t="inlineStr">
        <is>
          <t>Hematologic</t>
        </is>
      </c>
      <c r="M85" s="166" t="inlineStr">
        <is>
          <t>Anemia</t>
        </is>
      </c>
      <c r="N85" s="165" t="inlineStr">
        <is>
          <t>Clinic</t>
        </is>
      </c>
      <c r="O85" s="166" t="inlineStr">
        <is>
          <t>ข้อ 1 (PLE_CC1_Key_Rx20_UBU.md)</t>
        </is>
      </c>
      <c r="P85" s="165" t="inlineStr">
        <is>
          <t>ข้อสอบจำลอง</t>
        </is>
      </c>
      <c r="Q85" s="165" t="inlineStr">
        <is>
          <t>Mock Rx20 UBU</t>
        </is>
      </c>
      <c r="R85" s="165" t="inlineStr"/>
    </row>
    <row r="86" ht="24" customHeight="1" s="49">
      <c r="A86" s="174" t="n">
        <v>84</v>
      </c>
      <c r="B86" s="166" t="inlineStr">
        <is>
          <t>MCV ต่ำ ค่าของผู้ป่วย 66 (ค่าปกติ 80-100) หรือ RBC มีขนาดเล็ก ซึ่งพบได้ในภาวะพร่องเหล็ก ข้อ 29 อาการใดไม่สัมพันธ์กับภาวะโลหิตจางของผู้ป่วย</t>
        </is>
      </c>
      <c r="C86" s="166" t="inlineStr"/>
      <c r="D86" s="166" t="inlineStr">
        <is>
          <t>เหนื่อย</t>
        </is>
      </c>
      <c r="E86" s="166" t="inlineStr">
        <is>
          <t>ใจสั่น</t>
        </is>
      </c>
      <c r="F86" s="166" t="inlineStr">
        <is>
          <t>ชาปลายเท้า</t>
        </is>
      </c>
      <c r="G86" s="166" t="inlineStr">
        <is>
          <t>ปวดศีรษะ</t>
        </is>
      </c>
      <c r="H86" s="166" t="inlineStr">
        <is>
          <t>อ่อนเพลีย - อ่อนเพลีย เหนื่อยง่าย มึนงง เวียนศีรษะ ใจสั่น หายใจไม่อิ่ม แต่อาการทาง neurological เช่น ชาและเป็นอัมพาต จะพบใน anemia ที่มีการขาด vitamin B12 ข้อ 30 สาเหตุภาวะโลหิตจางของผู้ป่วยรายนี้</t>
        </is>
      </c>
      <c r="I86" s="167" t="inlineStr">
        <is>
          <t>2</t>
        </is>
      </c>
      <c r="J86" s="166" t="inlineStr">
        <is>
          <t>✅ คำตอบที่ถูกต้อง: ข้อ ข. ใจสั่น
💡 Background:
การบริบาลทางเภสัชกรรมในกลุ่มโรคโลหิตวิทยา (Hematology) มุ่งเน้นการวินิจฉัยแยกชนิดของภาวะโลหิตจาง (เช่น IDA, Thalassemia, Megaloblastic anemia) การบริหารยาต้านการแข็งตัวของเลือด (Anticoagulants) และการปรับขนาดยาตามค่า INR และ Anti-Xa
🎯 ทำไมข้อนี้ถึงถูก:
ใจสั่น เพิ่มเติม การรับประทานมังสวิรัติ หรือกินเจ เป็นสาเหตุทำให้ขาดเหล็กได้เช่นกัน เนื่องจากผักส่วนใหญ่จะมี
🔍 ข้ออื่นผิดเพราะอะไร:
• ข้อ ก. (เหนื่อย): อาการเหนื่อยง่าย (Fatigue/Dyspnea on exertion) เป็นอาการทางคลินิกที่พบบ่อยที่สุดของภาวะโลหิตจางทุกชนิดเนื่องจากการส่งออกซิเจนไปยังกล้ามเนื้อและเนื้อเยื่อลดลง
• ข้อ ค. (ชาปลายเท้า): อาการชาปลายมือปลายเท้า (Peripheral neuropathy/Paresthesia) สัมพันธ์กับการขาดวิตามินบี 12 จากการเสื่อมสลายของเยื่อหุ้มไมอีลินในระบบประสาท ไม่ใช่อาการทั่วไปของภาวะโลหิตจางจากการขาดธาตุเหล็ก
• ข้อ ง. (ปวดศีรษะ): อาการปวดศีรษะและมึนงง เกิดจากการที่สมองได้รับออกซิเจนไม่เพียงพอและการขยายตัวของหลอดเลือดสมองเพื่อชดเชย ซึ่งเป็นอาการที่พบได้บ่อยในภาวะโลหิตจาง
• ข้อ จ. (อ่อนเพลีย - อ่อนเพลีย เหนื่อยง่าย มึนงง เวียนศีรษะ ใจสั่น หายใจไม่อิ่ม แต่อาการทาง neurological เช่น ชาและเป็นอัมพาต จะพบใน anemia ที่มีการขาด vitamin B12 ข้อ 30 สาเหตุภาวะโลหิตจางของผู้ป่วยรายนี้): อาการอ่อนเพลียและเหนื่อยง่ายเป็นกลุ่มอาการพื้นฐานที่เกิดจากการลดลงของออกซิเจนในกระแสเลือด ส่วนอาการทางระบบประสาทอย่างเด่นชัดจะจำเพาะต่อการขาดวิตามินบี 12 มากกว่า
📖 Guideline อ้างอิง:
แนวทางการวินิจฉัยและรักษาภาวะโลหิตจาง พ.ศ. 2564 (สมาคมโลหิตวิทยาแห่งประเทศไทย)
📌 จุดจำก่อนสอบ:
• Iron Deficiency Anemia Dosing: Elemental iron 100-200 mg/day แบ่งรับประทานตอนท้องว่าง (หรือพร้อมวิตามินซีเพื่อเพิ่มการดูดซึม) และทานต่อเนื่อง 3-6 เดือนหลัง Hb ปกติเพื่อเติม iron store
• Thalassemia Precaution: ห้ามให้ธาตุเหล็กเสริมในผู้ป่วย Thalassemia เด็ดขาดเว้นแต่พิสูจน์แล้วว่ามีภาวะ Iron deficiency ร่วมด้วย เพราะเสี่ยงต่อ iron overload
• Neutropenic Fever Protocol: ในผู้ป่วยเคมีบำบัดที่มี Absolute Neutrophil Count (ANC) &lt; 500 cells/uL ร่วมกับมีไข้ ต้องเริ่ม broad-spectrum antipseudomonal beta-lactam (Ceftazidime, Cefepime, Meropenem) ทันทีภายใน 1 ชม.</t>
        </is>
      </c>
      <c r="K86" s="166" t="inlineStr"/>
      <c r="L86" s="166" t="inlineStr">
        <is>
          <t>Hematologic</t>
        </is>
      </c>
      <c r="M86" s="166" t="inlineStr">
        <is>
          <t>Anemia</t>
        </is>
      </c>
      <c r="N86" s="165" t="inlineStr">
        <is>
          <t>Clinic</t>
        </is>
      </c>
      <c r="O86" s="166" t="inlineStr">
        <is>
          <t>ข้อ 4 (PLE_CC1_Key_Rx20_UBU.md)</t>
        </is>
      </c>
      <c r="P86" s="165" t="inlineStr">
        <is>
          <t>ข้อสอบจำลอง</t>
        </is>
      </c>
      <c r="Q86" s="165" t="inlineStr">
        <is>
          <t>Mock Rx20 UBU</t>
        </is>
      </c>
      <c r="R86" s="165" t="inlineStr"/>
    </row>
    <row r="87" ht="24" customHeight="1" s="49">
      <c r="A87" s="172" t="n">
        <v>85</v>
      </c>
      <c r="B87" s="166" t="inlineStr">
        <is>
          <t>Lab ใดที่ไม่บ่งบอกภาวะ Iron deficiency anemia</t>
        </is>
      </c>
      <c r="C87" s="166" t="inlineStr"/>
      <c r="D87" s="166" t="inlineStr">
        <is>
          <t>MCV</t>
        </is>
      </c>
      <c r="E87" s="166" t="inlineStr">
        <is>
          <t>Ferritin</t>
        </is>
      </c>
      <c r="F87" s="166" t="inlineStr">
        <is>
          <t>TSAT</t>
        </is>
      </c>
      <c r="G87" s="166" t="inlineStr">
        <is>
          <t>TIBC</t>
        </is>
      </c>
      <c r="H87" s="166" t="inlineStr">
        <is>
          <t>Reticulocyte count</t>
        </is>
      </c>
      <c r="I87" s="165" t="inlineStr">
        <is>
          <t>1</t>
        </is>
      </c>
      <c r="J87" s="166" t="inlineStr">
        <is>
          <t>✅ คำตอบที่ถูกต้อง: ข้อ ก. MCV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MCV การเลือก MCV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(Ferritin): Ferritin เป็นโปรตีนสะสมธาตุเหล็ก ค่าจะต่ำลงในภาวะ Iron deficiency anemia จึงใช้เป็นตัวบ่งชี้หลักที่แม่นยำที่สุด
• ข้อ ค. (TSAT): Transferrin saturation (TSAT) คือความอิ่มตัวของโปรตีนขนส่งเหล็ก ซึ่งจะต่ำกว่า 20% ในภาวะขาดธาตุเหล็ก
• ข้อ ง. (TIBC): Total iron-binding capacity (TIBC) คือความจุของโปรตีนที่ขนส่งเหล็ก ในภาวะขาดเหล็กร่างกายจะสร้างโปรตีนนี้เพิ่มขึ้น ทำให้ค่า TIBC สูงขึ้น
• ข้อ จ. (Reticulocyte count): Reticulocyte count คือปริมาณเม็ดเลือดแดงตัวอ่อน ซึ่งมักจะต่ำในภาวะ Iron deficiency anemia เนื่องจากไขกระดูกขาดวัตถุดิบในการสร้างเลือด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87" s="166" t="inlineStr"/>
      <c r="L87" s="166" t="inlineStr">
        <is>
          <t>Hematologic</t>
        </is>
      </c>
      <c r="M87" s="166" t="inlineStr">
        <is>
          <t>Anemia</t>
        </is>
      </c>
      <c r="N87" s="165" t="inlineStr">
        <is>
          <t>Clinic</t>
        </is>
      </c>
      <c r="O87" s="166" t="inlineStr">
        <is>
          <t>ข้อ 6 (PLE_CC1_2560 22 April Set 1.md)</t>
        </is>
      </c>
      <c r="P87" s="165" t="inlineStr">
        <is>
          <t>ข้อสอบเก่า</t>
        </is>
      </c>
      <c r="Q87" s="165" t="inlineStr">
        <is>
          <t>2560</t>
        </is>
      </c>
      <c r="R87" s="165" t="inlineStr"/>
    </row>
    <row r="88" ht="24" customHeight="1" s="49">
      <c r="A88" s="172" t="n">
        <v>86</v>
      </c>
      <c r="B88" s="166" t="inlineStr">
        <is>
          <t>เกี่ยวกับ โรคทางระบบเลือด ข้อใดต่อไปนี้กล่าวถูกต้องตามหลักวิชาชีพเภสัชกรรม</t>
        </is>
      </c>
      <c r="C88" s="166" t="inlineStr"/>
      <c r="D88" s="166" t="inlineStr">
        <is>
          <t>ข้อใดไม่ใช่ปัญหาของผู้ป่วยรายนี้</t>
        </is>
      </c>
      <c r="E88" s="166" t="inlineStr">
        <is>
          <t>Uncontrolled hypertension</t>
        </is>
      </c>
      <c r="F88" s="166" t="inlineStr">
        <is>
          <t>Anemia</t>
        </is>
      </c>
      <c r="G88" s="166" t="inlineStr">
        <is>
          <t>Acidosis</t>
        </is>
      </c>
      <c r="H88" s="166" t="inlineStr">
        <is>
          <t>Hyperkalemia</t>
        </is>
      </c>
      <c r="I88" s="165" t="inlineStr">
        <is>
          <t>1</t>
        </is>
      </c>
      <c r="J88" s="166" t="inlineStr">
        <is>
          <t>✅ คำตอบที่ถูกต้อง: ข้อ ก. ข้อใดไม่ใช่ปัญหาของผู้ป่วยรายนี้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ข้อใดไม่ใช่ปัญหาของผู้ป่วยรายนี้ การเลือก ข้อใดไม่ใช่ปัญหาของผู้ป่วยรายนี้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(Uncontrolled hypertension): ผู้ป่วยมีความดันโลหิต 155/90 mmHg ซึ่งสูงกว่าเป้าหมายการรักษา ถือว่าเป็น Uncontrolled hypertension
• ข้อ ค. (Anemia): ผู้ป่วยมีภาวะ Anemia ชัดเจนจากค่า Hgb 9 g/dL และ Hct 12% ซึ่งต่ำกว่าเกณฑ์ปกติ
• ข้อ ง. (Acidosis): ค่า HCO3- 15 mEq/L บ่งชี้ถึงภาวะ Metabolic acidosis ซึ่งเป็นปัญหาแทรกซ้อนในผู้ป่วยโรคไตเรื้อรัง
• ข้อ จ. (Hyperkalemia): ค่า K+ 5.0 mEq/L ยังอยู่ในช่วงปกติ (3.5-5.0 mEq/L) จึงยังไม่ถือว่าเป็นปัญหา Hyperkalemia ที่ต้องได้รับการรักษาเร่งด่วน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88" s="166" t="inlineStr"/>
      <c r="L88" s="166" t="inlineStr">
        <is>
          <t>Hematologic</t>
        </is>
      </c>
      <c r="M88" s="166" t="inlineStr">
        <is>
          <t>Anemia</t>
        </is>
      </c>
      <c r="N88" s="165" t="inlineStr">
        <is>
          <t>Clinic</t>
        </is>
      </c>
      <c r="O88" s="166" t="inlineStr">
        <is>
          <t>ข้อ 12 (PLE_CC1_Practice_Exam.md)</t>
        </is>
      </c>
      <c r="P88" s="165" t="inlineStr">
        <is>
          <t>แบบฝึกหัด</t>
        </is>
      </c>
      <c r="Q88" s="165" t="inlineStr">
        <is>
          <t>เล่มม่วง</t>
        </is>
      </c>
      <c r="R88" s="165" t="inlineStr"/>
    </row>
    <row r="89" ht="24" customHeight="1" s="49">
      <c r="A89" s="172" t="n">
        <v>87</v>
      </c>
      <c r="B89" s="166" t="inlineStr">
        <is>
          <t>แพทย์_สั่งยา Deferoxamine ให$ผู้ป่วยในขนาด 40 mg/kg/day IV drip ใน 10 ชั่วโมง ซึ่งบริษัทระบุวGายา Deferoxamine 1 vial = 2 g และหลังจากผสมแล$วจะมีความเข$มข$น 250 mg/ml จงหาอัตราเร็วในการบริหารยาให$แกGผู้ป่วย</t>
        </is>
      </c>
      <c r="C89" s="166" t="inlineStr"/>
      <c r="D89" s="166" t="inlineStr">
        <is>
          <t>0.60 ml/hr</t>
        </is>
      </c>
      <c r="E89" s="166" t="inlineStr">
        <is>
          <t>0.75 ml/hr</t>
        </is>
      </c>
      <c r="F89" s="166" t="inlineStr">
        <is>
          <t>0.80 ml/hr</t>
        </is>
      </c>
      <c r="G89" s="166" t="inlineStr">
        <is>
          <t>0.85 ml/hr</t>
        </is>
      </c>
      <c r="H89" s="166" t="inlineStr">
        <is>
          <t>0.90 ml/hr</t>
        </is>
      </c>
      <c r="I89" s="165" t="inlineStr">
        <is>
          <t>2</t>
        </is>
      </c>
      <c r="J89" s="166" t="inlineStr">
        <is>
          <t>✅ คำตอบที่ถูกต้อง: ข้อ ข. 0.75 ml/hr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0.75 ml/hr การเลือก 0.75 ml/hr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(0.60 ml/hr): การคำนวณอัตราเร็วการให้ยา Deferoxamine 200 mg/hr โดยยาเข้มข้น 250 mg/ml จะต้องใช้อัตรา 0.8 ml/hr ไม่ใช่ 0.6 ml/hr
• ข้อ ค. (0.80 ml/hr): 0.80 ml/hr คือคำตอบที่ถูกต้องจากการคำนวณ (40 mg/kg/day  50 kg) / 10 hr = 200 mg/hr; 200/250 = 0.8 ml/hr
• ข้อ ง. (0.85 ml/hr): การคำนวณผิดพลาด อัตราที่ถูกต้องคือ 0.8 ml/hr ไม่ใช่ 0.85 ml/hr
• ข้อ จ. (0.90 ml/hr ยาขนาด 40 mg/kg/day ผู้ป่วยหนัก 50 kg ดังนั้นในหนึ่งวันผู้ป่วยควรได$รับยา 40x50 = 2000 mg โดยวิธีการ IV drip 10 ชม. คิดเปญนแตGละชั่วโมงผู้ป่วยจะได$รับยา 2000 mg/ 10 hr = 2000 mg ยาที่ผสมแล$วมีความเข$มข$น 250 mg/ml ดังนั้นยา 2000 mg ต$องใช$ 200/250 = 0.80 ml): การคำนวณผิดพลาด อัตราที่ถูกต้องคือ 0.8 ml/hr ไม่ใช่ 0.90 ml/hr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89" s="166" t="inlineStr"/>
      <c r="L89" s="166" t="inlineStr">
        <is>
          <t>Hematologic</t>
        </is>
      </c>
      <c r="M89" s="166" t="inlineStr">
        <is>
          <t>Anemia</t>
        </is>
      </c>
      <c r="N89" s="165" t="inlineStr">
        <is>
          <t>Clinic</t>
        </is>
      </c>
      <c r="O89" s="166" t="inlineStr">
        <is>
          <t>ข้อ 85 (PLE_CC1_Key_Rx20_UBU.md)</t>
        </is>
      </c>
      <c r="P89" s="165" t="inlineStr">
        <is>
          <t>ข้อสอบจำลอง</t>
        </is>
      </c>
      <c r="Q89" s="165" t="inlineStr">
        <is>
          <t>Mock Rx20 UBU</t>
        </is>
      </c>
      <c r="R89" s="165" t="inlineStr"/>
    </row>
    <row r="90" ht="24" customHeight="1" s="49">
      <c r="A90" s="172" t="n">
        <v>88</v>
      </c>
      <c r="B90" s="166" t="inlineStr">
        <is>
          <t>หลังจากผู้ป่วยได$รับยา Deferoxamine แล$วผู้ป่วยมีป[สสาวะเปญนสีชมพูแดง ลักษณะดังกลGาวเกิดจากสาเหตุใด</t>
        </is>
      </c>
      <c r="C90" s="166" t="inlineStr"/>
      <c r="D90" s="166" t="inlineStr">
        <is>
          <t>เปญนภาวะโรคของผู้ป่วยอยูGแล$ว</t>
        </is>
      </c>
      <c r="E90" s="166" t="inlineStr">
        <is>
          <t>เปญนสีของ Deferoxamine ที่ขับออกมาทางป[สสาวะ</t>
        </is>
      </c>
      <c r="F90" s="166" t="inlineStr">
        <is>
          <t>เปญนสีของ Deferoxamine-Fe complex ที่ขับออกมาทางป[สสาวะ</t>
        </is>
      </c>
      <c r="G90" s="166" t="inlineStr">
        <is>
          <t>Amlodipine 5 mg OD</t>
        </is>
      </c>
      <c r="H90" s="166" t="inlineStr">
        <is>
          <t>Losartan 50 mg OD</t>
        </is>
      </c>
      <c r="I90" s="165" t="inlineStr">
        <is>
          <t>2</t>
        </is>
      </c>
      <c r="J90" s="166" t="inlineStr">
        <is>
          <t>✅ คำตอบที่ถูกต้อง: ข้อ ข. เปญนสีของ Deferoxamine ที่ขับออกมาทางป[สสาวะ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เปญนสีของ Deferoxamine ที่ขับออกมาทางป[สสาวะ การเลือก เปญนสีของ Deferoxamine ที่ขับออกมาทางป[สสาวะ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(เปญนภาวะโรคของผู้ป่วยอยูGแล$ว): ภาวะปัสสาวะสีชมพูแดงเกิดจากตัวยาและธาตุเหล็ก ไม่ใช่เกิดจากพยาธิสภาพของโรคโดยตรง
• ข้อ ค. (เปญนสีของ Deferoxamine-Fe complex ที่ขับออกมาทางป[สสาวะ): Deferoxamine จับกับธาตุเหล็กกลายเป็น ferrioxamine complex ซึ่งขับออกทางไตทำให้ปัสสาวะมีสีแดงส้ม
• ข้อ ง. (Amlodipine 5 mg OD): Amlodipine เป็น CCB ไม่มีผลทำให้ปัสสาวะเปลี่ยนสีเป็นสีชมพูแดง
• ข้อ จ. (Losartan 50 mg OD): Losartan เป็น ARB ไม่มีคุณสมบัติทางเคมีที่ทำให้ปัสสาวะมีสีแดง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90" s="166" t="inlineStr"/>
      <c r="L90" s="166" t="inlineStr">
        <is>
          <t>Hematologic</t>
        </is>
      </c>
      <c r="M90" s="166" t="inlineStr">
        <is>
          <t>Anemia</t>
        </is>
      </c>
      <c r="N90" s="165" t="inlineStr">
        <is>
          <t>Clinic</t>
        </is>
      </c>
      <c r="O90" s="166" t="inlineStr">
        <is>
          <t>ข้อ 86 (PLE_CC1_Key_Rx20_UBU.md)</t>
        </is>
      </c>
      <c r="P90" s="165" t="inlineStr">
        <is>
          <t>ข้อสอบจำลอง</t>
        </is>
      </c>
      <c r="Q90" s="165" t="inlineStr">
        <is>
          <t>Mock Rx20 UBU</t>
        </is>
      </c>
      <c r="R90" s="165" t="inlineStr"/>
    </row>
    <row r="91" ht="24" customHeight="1" s="49">
      <c r="A91" s="172" t="n">
        <v>89</v>
      </c>
      <c r="B91" s="166" t="inlineStr">
        <is>
          <t>จากโครงสร$างของ Deferoxamine หมูGฟ[งก_ชันใดที่เข$าจับกับเหล็ก</t>
        </is>
      </c>
      <c r="C91" s="166" t="inlineStr"/>
      <c r="D91" s="166" t="inlineStr">
        <is>
          <t>Nitro carbamate</t>
        </is>
      </c>
      <c r="E91" s="166" t="inlineStr">
        <is>
          <t>Nitro-carbonyl</t>
        </is>
      </c>
      <c r="F91" s="166" t="inlineStr">
        <is>
          <t>Enalapril 10 mg BID</t>
        </is>
      </c>
      <c r="G91" s="166" t="inlineStr">
        <is>
          <t>Hydrochlorothiazide 25 mg OD</t>
        </is>
      </c>
      <c r="H91" s="166" t="inlineStr">
        <is>
          <t>…Carbamate</t>
        </is>
      </c>
      <c r="I91" s="165" t="inlineStr">
        <is>
          <t>2</t>
        </is>
      </c>
      <c r="J91" s="166" t="inlineStr">
        <is>
          <t>✅ คำตอบที่ถูกต้อง: ข้อ ข. Nitro-carbonyl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Nitro-carbonyl การเลือก Nitro-carbonyl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(Nitro carbamate): Nitro carbamate ไม่ใช่หมู่ฟังก์ชันหลักในโครงสร้างของ Deferoxamine ที่ใช้จับกับเหล็ก
• ข้อ ค. (Enalapril 10 mg BID): Enalapril เป็น ACE inhibitor ไม่มีผลเกี่ยวข้องกับการจับเหล็กของ Deferoxamine
• ข้อ ง. (Hydrochlorothiazide 25 mg OD): Hydrochlorothiazide เป็น thiazide diuretic ไม่เกี่ยวข้องกับโครงสร้างของยาขับเหล็ก
• ข้อ จ. (…Carbamate): Carbamate ไม่ใช่หมู่ที่รับผิดชอบในการคีเลตกับโลหะเหล็ก โครงสร้างหลักคือ hydroxamic acid groups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91" s="166" t="inlineStr"/>
      <c r="L91" s="166" t="inlineStr">
        <is>
          <t>Hematologic</t>
        </is>
      </c>
      <c r="M91" s="166" t="inlineStr">
        <is>
          <t>Anemia</t>
        </is>
      </c>
      <c r="N91" s="165" t="inlineStr">
        <is>
          <t>Clinic</t>
        </is>
      </c>
      <c r="O91" s="166" t="inlineStr">
        <is>
          <t>ข้อ 87 (PLE_CC1_Key_Rx20_UBU.md)</t>
        </is>
      </c>
      <c r="P91" s="165" t="inlineStr">
        <is>
          <t>ข้อสอบจำลอง</t>
        </is>
      </c>
      <c r="Q91" s="165" t="inlineStr">
        <is>
          <t>Mock Rx20 UBU</t>
        </is>
      </c>
      <c r="R91" s="165" t="inlineStr"/>
    </row>
    <row r="92" ht="24" customHeight="1" s="49">
      <c r="A92" s="172" t="n">
        <v>90</v>
      </c>
      <c r="B92" s="166" t="inlineStr">
        <is>
          <t>[กรณีศึกษา]
ผู้ป่วยชาย อายุ 35 ปี สูง 175 ซม. น้ำหนัก 70 กก. มีอาการอ่อนเพลีย ไม่มีอาการคลื่นไส้อาเจียน รับประทานมังสวิรัติอย่างเคร่งครัดมาเป็นเวลา 5 ปี ไม่สูบบุหรี่ ไม่ดื่มแอลกอฮอล์ ตรวจ GI ไม่มีเลือดออก ปัสสาวะสีปกติ ผลเลือด Hb 11 g/dL, Hct 33%, EOS 1%, MCV 100 fL
คำถาม: ยาที่ผู้ป่วยควรได้รับ</t>
        </is>
      </c>
      <c r="C92" s="166" t="inlineStr"/>
      <c r="D92" s="166" t="inlineStr">
        <is>
          <t>Ferrous sulfate</t>
        </is>
      </c>
      <c r="E92" s="166" t="inlineStr">
        <is>
          <t>Cyanocobalamin</t>
        </is>
      </c>
      <c r="F92" s="166" t="inlineStr">
        <is>
          <t>Thiamine</t>
        </is>
      </c>
      <c r="G92" s="166" t="inlineStr">
        <is>
          <t>Riboflavin</t>
        </is>
      </c>
      <c r="H92" s="166" t="inlineStr">
        <is>
          <t>Niacin</t>
        </is>
      </c>
      <c r="I92" s="165" t="inlineStr">
        <is>
          <t>2</t>
        </is>
      </c>
      <c r="J92" s="166" t="inlineStr">
        <is>
          <t>✅ คำตอบที่ถูกต้อง: ข้อ ข. Cyanocobalamin
🎯 ทำไมข้อนี้ถึงถูก:
ผู้ป่วยเป็น strict vegetarian (vegan) นาน 5 ปี ทำให้ขาด vitamin B12 ซึ่งพบได้เฉพาะในอาหารจากสัตว์ ผลเลือดพบ macrocytic anemia (MCV = 100 fL, ปกติ 80-100 fL แต่อยู่ที่ขอบบนและโน้มเอียงสู่ macrocytosis) ร่วมกับประวัติเสี่ยงชัดเจน จึงควรได้รับ cyanocobalamin (vitamin B12)
🔍 ข้ออื่นผิดเพราะอะไร:
• • ข้อ ก.: Ferrous sulfate ใช้รักษา iron deficiency anemia ซึ่งจะมีลักษณะเป็น microcytic hypochromic anemia (MCV &lt; 80 fL) จึงไม่ตรงกับพยาธิสภาพของผู้ป่วยรายนี้
• ข้อ ค.: Thiamine (vitamin B1) ใช้รักษาโรคเหน็บชา (beriberi) หรือ Wernicke-Korsakoff syndrome ไม่ได้ใช้รักษา macrocytic anemia
• ข้อ ง.: Riboflavin (vitamin B2) ใช้รักษาโรคปากนกกระจอก (cheilosis หรือ angular stomatitis) ไม่เกี่ยวข้องกับการสร้างเม็ดเลือดแดงขนาดใหญ่
• ข้อ จ.: Niacin (vitamin B3) ใช้รักษาโรค pellagra ไม่ใช่การรักษาภาวะ macrocytic anemia จากการขาด vitamin B12</t>
        </is>
      </c>
      <c r="K92" s="166" t="inlineStr"/>
      <c r="L92" s="166" t="inlineStr">
        <is>
          <t>Hematologic</t>
        </is>
      </c>
      <c r="M92" s="166" t="inlineStr">
        <is>
          <t>Anemia</t>
        </is>
      </c>
      <c r="N92" s="165" t="inlineStr">
        <is>
          <t>Clinic</t>
        </is>
      </c>
      <c r="O92" s="166" t="inlineStr">
        <is>
          <t>[SOURCE: Pharma Plus เล่มม่วง 2 - ข้อสอบย้อนหลัง PLE-CC1 ปี 2564 วันที่ 1 ข้อ 7]</t>
        </is>
      </c>
      <c r="P92" s="165" t="inlineStr">
        <is>
          <t>ข้อสอบเก่า</t>
        </is>
      </c>
      <c r="Q92" s="165" t="inlineStr">
        <is>
          <t>2564</t>
        </is>
      </c>
      <c r="R92" s="165" t="inlineStr"/>
    </row>
    <row r="93" ht="24" customHeight="1" s="49">
      <c r="A93" s="172" t="n">
        <v>91</v>
      </c>
      <c r="B93" s="166" t="inlineStr">
        <is>
          <t>[กรณีศึกษา]
ผู้ป่วยชาย อายุ 35 ปี มีอาการอ่อนเพลีย ผลเลือดพบภาวะโลหิตจาง
คำถาม: Side effect ของ ferrous sulfate คือข้อใด</t>
        </is>
      </c>
      <c r="C93" s="166" t="inlineStr"/>
      <c r="D93" s="166" t="inlineStr">
        <is>
          <t>Headache</t>
        </is>
      </c>
      <c r="E93" s="166" t="inlineStr">
        <is>
          <t>Constipation</t>
        </is>
      </c>
      <c r="F93" s="166" t="inlineStr">
        <is>
          <t>Tachycardia</t>
        </is>
      </c>
      <c r="G93" s="166" t="inlineStr">
        <is>
          <t>Hypokalemia</t>
        </is>
      </c>
      <c r="H93" s="166" t="inlineStr">
        <is>
          <t>Diarrhea</t>
        </is>
      </c>
      <c r="I93" s="165" t="inlineStr">
        <is>
          <t>2</t>
        </is>
      </c>
      <c r="J93" s="166" t="inlineStr">
        <is>
          <t>✅ คำตอบที่ถูกต้อง: ข้อ ข. Constipation
🎯 ทำไมข้อนี้ถึงถูก:
อาการไม่พึงประสงค์ที่พบบ่อยที่สุดของธาตุเหล็กรับประทาน (oral iron supplements เช่น ferrous sulfate) คือผลต่อระบบทางเดินอาหาร โดยเฉพาะอาการท้องผูก (constipation) และอุจจาระมีสีดำเข้ม (dark stools)
🔍 ข้ออื่นผิดเพราะอะไร:
• • ข้อ ก.: Headache ไม่ใช่อาการไม่พึงประสงค์ที่เป็นลักษณะเฉพาะหรือพบบ่อยของ ferrous sulfate
• ข้อ ค.: Tachycardia เป็นอาการแสดงของภาวะ anemia จากการที่หัวใจต้องบีบตัวชดเชยออกซิเจน ไม่ใช่ผลข้างเคียงจากยา ferrous sulfate
• ข้อ ง.: Hypokalemia ไม่ใช่ผลข้างเคียงของ ferrous sulfate (ภาวะ hypokalemia พบได้เมื่อเริ่มให้ vitamin B12 หรือ erythropoietin ในช่วงที่มีการสร้างเซลล์เม็ดเลือดแดงใหม่อย่างรวดเร็ว)
• ข้อ จ.: แม้ ferrous sulfate อาจทำให้ระคายเคืองทางเดินอาหารและคลื่นไส้ได้ แต่อาการท้องผูก (constipation) พบได้บ่อยและเป็นปัญหาสำคัญทางคลินิกมากกว่าอาการท้องเสีย</t>
        </is>
      </c>
      <c r="K93" s="166" t="inlineStr"/>
      <c r="L93" s="166" t="inlineStr">
        <is>
          <t>Hematologic</t>
        </is>
      </c>
      <c r="M93" s="166" t="inlineStr">
        <is>
          <t>Anemia</t>
        </is>
      </c>
      <c r="N93" s="165" t="inlineStr">
        <is>
          <t>Clinic</t>
        </is>
      </c>
      <c r="O93" s="166" t="inlineStr">
        <is>
          <t>[SOURCE: Pharma Plus เล่มม่วง 2 - ข้อสอบย้อนหลัง PLE-CC1 ปี 2564 วันที่ 1 ข้อ 8]</t>
        </is>
      </c>
      <c r="P93" s="165" t="inlineStr">
        <is>
          <t>ข้อสอบเก่า</t>
        </is>
      </c>
      <c r="Q93" s="165" t="inlineStr">
        <is>
          <t>2564</t>
        </is>
      </c>
      <c r="R93" s="165" t="inlineStr"/>
    </row>
    <row r="94" ht="24" customHeight="1" s="49">
      <c r="A94" s="172" t="n">
        <v>92</v>
      </c>
      <c r="B94" s="166" t="inlineStr">
        <is>
          <t>คำแนะนำที่ควรบอกผู้ป่วยเมื่อรับประทานยา ferrous sulfate คือ</t>
        </is>
      </c>
      <c r="C94" s="166" t="inlineStr"/>
      <c r="D94" s="166" t="inlineStr">
        <is>
          <t>ห้ามรับประทานร่วมกับน้ำผลไม้</t>
        </is>
      </c>
      <c r="E94" s="166" t="inlineStr">
        <is>
          <t>รับประทานพร้อมอาหารจะเพิ่มการดูดซึม</t>
        </is>
      </c>
      <c r="F94" s="166" t="inlineStr">
        <is>
          <t>หากถ่ายดำไม่ต้องตกใจ เป็นเพราะตัวยา</t>
        </is>
      </c>
      <c r="G94" s="166" t="inlineStr">
        <is>
          <t>ยาทำให้น้ำปัสสาวะสีเหลืองเข้ม</t>
        </is>
      </c>
      <c r="H94" s="166" t="inlineStr">
        <is>
          <t>ทานพร้อมกับนมช่วยเพิ่มการดูดซึม</t>
        </is>
      </c>
      <c r="I94" s="165" t="inlineStr">
        <is>
          <t>3</t>
        </is>
      </c>
      <c r="J94" s="166" t="inlineStr">
        <is>
          <t>✅ คำตอบที่ถูกต้อง: ข้อ ค. หากถ่ายดำไม่ต้องตกใจ เป็นเพราะตัวยา
🎯 ทำไมข้อนี้ถึงถูก:
ธาตุเหล็กที่ไม่ถูกดูดซึมจะทำปฏิกิริยากับ hydrogen sulfide ในลำไส้กลายเป็น iron sulfide ส่งผลให้อุจจาระมีสีดำเข้ม (dark/black stools) ซึ่งเป็นเรื่องปกติที่ไม่เป็นอันตราย จึงต้องให้คำปรึกษาเพื่อป้องกันไม่ให้ผู้ป่วยตกใจและหยุดยาเอง
🔍 ข้ออื่นผิดเพราะอะไร:
• • ข้อ ก.: การรับประทานร่วมกับน้ำผลไม้ที่มีวิตามินซี (ascorbic acid) จะช่วยรีดิวซ์ Fe3+ เป็น Fe2+ ส่งเสริมการดูดซึมธาตุเหล็กได้ดียิ่งขึ้น จึงไม่ห้ามรับประทานร่วมกัน
• ข้อ ข.: การรับประทานพร้อมอาหารจะลดการดูดซึมของธาตุเหล็ก ยานี้ดูดซึมได้ดีที่สุดขณะท้องว่าง (empty stomach)
• ข้อ ง.: ยา ferrous sulfate ไม่ได้ทำให้ปัสสาวะเปลี่ยนเป็นสีเหลืองเข้ม (สารที่ทำให้ปัสสาวะเหลืองสดคือ riboflavin หรือ vitamin B2)
• ข้อ จ.: นมมี calcium ปริมาณสูง ซึ่งจะไปขัดขวางและลดการดูดซึมของธาตุเหล็กอย่างมีนัยสำคัญ จึงห้ามรับประทานร่วมกับนม</t>
        </is>
      </c>
      <c r="K94" s="166" t="inlineStr"/>
      <c r="L94" s="166" t="inlineStr">
        <is>
          <t>Hematologic</t>
        </is>
      </c>
      <c r="M94" s="166" t="inlineStr">
        <is>
          <t>Anemia</t>
        </is>
      </c>
      <c r="N94" s="165" t="inlineStr">
        <is>
          <t>Clinic</t>
        </is>
      </c>
      <c r="O94" s="166" t="inlineStr">
        <is>
          <t>[SOURCE: Pharma Plus เล่มม่วง 2 - ข้อสอบย้อนหลัง PLE-CC1 ปี 2564 วันที่ 1 ข้อ 9]</t>
        </is>
      </c>
      <c r="P94" s="165" t="inlineStr">
        <is>
          <t>ข้อสอบเก่า</t>
        </is>
      </c>
      <c r="Q94" s="165" t="inlineStr">
        <is>
          <t>2564</t>
        </is>
      </c>
      <c r="R94" s="165" t="inlineStr"/>
    </row>
    <row r="95" ht="24" customHeight="1" s="49">
      <c r="A95" s="172" t="n">
        <v>93</v>
      </c>
      <c r="B95" s="166" t="inlineStr">
        <is>
          <t>[สถานการณ์]
ผู้ป่วยอายุ 65 ปี เป็นโรคกระเพาะอาหารอักเสบเรื้อรังมานานหลายปี รับประทานอาหารครบ 5 หมู่ มีภาวะซีด จากผลตรวจทางห้องปฏิบัติการพบเม็ดเลือดแดงโตมากกว่าปกติ
คำถาม: ผู้ป่วยควรได้รับการรักษาด้วยยาใด</t>
        </is>
      </c>
      <c r="C95" s="166" t="inlineStr"/>
      <c r="D95" s="166" t="inlineStr">
        <is>
          <t>Ferrous sulfate</t>
        </is>
      </c>
      <c r="E95" s="166" t="inlineStr">
        <is>
          <t>IV iron dextran</t>
        </is>
      </c>
      <c r="F95" s="166" t="inlineStr">
        <is>
          <t>IV vitamin B12</t>
        </is>
      </c>
      <c r="G95" s="166" t="inlineStr">
        <is>
          <t>Deferoxamine</t>
        </is>
      </c>
      <c r="H95" s="166" t="inlineStr">
        <is>
          <t>Oral vitamin B12</t>
        </is>
      </c>
      <c r="I95" s="165" t="inlineStr">
        <is>
          <t>3</t>
        </is>
      </c>
      <c r="J95" s="166" t="inlineStr">
        <is>
          <t>✅ คำตอบที่ถูกต้อง: ข้อ ค. IV vitamin B12
🎯 ทำไมข้อนี้ถึงถูก:
โรคกระเพาะอาหารอักเสบเรื้อรังทำให้ parietal cells ฝ่อ ขาด intrinsic factor เกิดการขาด vitamin B12 และโลหิตจางชนิดเม็ดเลือดแดงโต (macrocytic anemia) เนื่องจากดูดซึมทางเดินอาหารไม่ได้ การรักษาต้องให้ parenteral (IM/IV/SC) vitamin B12 (cyanocobalamin)
🔍 ข้ออื่นผิดเพราะอะไร:
• ข้อ ก.: Ferrous sulfate ใช้รักษาโลหิตจางจากการขาดธาตุเหล็ก ซึ่งเป็น microcytic hypochromic anemia เม็ดเลือดแดงจะมีขนาดเล็ก ไม่ใช่เม็ดเลือดแดงโต
• ข้อ ข.: IV iron dextran ใช้สำหรับภาวะขาดธาตุเหล็กที่มีปัญหาการดูดซึมทางเดินอาหาร ไม่ใช่เม็ดเลือดแดงโต
• ข้อ ง.: Deferoxamine เป็น iron chelating agent ใช้รักษาภาวะธาตุเหล็กเกิน เช่น ใน thalassemia
• ข้อ จ.: Oral vitamin B12 ดูดซึมได้ไม่ดีมากในผู้ป่วยที่มีกระเพาะอาหารอักเสบเรื้อรังรุนแรงและขาด intrinsic factor การให้ทางหลอดเลือดหรือฉีดเข้ากล้ามเนื้อเป็นทางเลือกหลัก</t>
        </is>
      </c>
      <c r="K95" s="166" t="inlineStr">
        <is>
          <t>Megaloblastic Anemia</t>
        </is>
      </c>
      <c r="L95" s="166" t="inlineStr">
        <is>
          <t>Hematologic</t>
        </is>
      </c>
      <c r="M95" s="166" t="inlineStr">
        <is>
          <t>Anemia</t>
        </is>
      </c>
      <c r="N95" s="165" t="inlineStr">
        <is>
          <t>Clinic</t>
        </is>
      </c>
      <c r="O95" s="166" t="inlineStr">
        <is>
          <t>ข้อสอบเก่า</t>
        </is>
      </c>
      <c r="P95" s="165" t="inlineStr">
        <is>
          <t>ข้อสอบเก่า</t>
        </is>
      </c>
      <c r="Q95" s="165" t="inlineStr">
        <is>
          <t>2565</t>
        </is>
      </c>
      <c r="R95" s="165" t="inlineStr"/>
    </row>
    <row r="96" ht="24" customHeight="1" s="49">
      <c r="A96" s="172" t="n">
        <v>94</v>
      </c>
      <c r="B96" s="166" t="inlineStr">
        <is>
          <t>ข้อใดเพิ่มการดูดซึมธาตุเหล็ก</t>
        </is>
      </c>
      <c r="C96" s="166" t="inlineStr"/>
      <c r="D96" s="166" t="inlineStr">
        <is>
          <t>Vitamin D</t>
        </is>
      </c>
      <c r="E96" s="166" t="inlineStr">
        <is>
          <t>Vitamin C</t>
        </is>
      </c>
      <c r="F96" s="166" t="inlineStr">
        <is>
          <t>Vitamin K</t>
        </is>
      </c>
      <c r="G96" s="166" t="inlineStr">
        <is>
          <t>Zinc</t>
        </is>
      </c>
      <c r="H96" s="166" t="inlineStr">
        <is>
          <t>Calcium carbonate</t>
        </is>
      </c>
      <c r="I96" s="165" t="inlineStr">
        <is>
          <t>2</t>
        </is>
      </c>
      <c r="J96" s="166" t="inlineStr">
        <is>
          <t>✅ คำตอบที่ถูกต้อง: ข้อ ข. Vitamin C
🎯 ทำไมข้อนี้ถึงถูก:
Vitamin C (ascorbic acid) เป็นสาร reducing agent ที่ช่วยรีดิวซ์ ferric iron (Fe3+) ให้กลายเป็น ferrous iron (Fe2+) ซึ่งละลายน้ำได้ดีและถูกดูดซึมผ่านทางเดินอาหารได้ดีขึ้นอย่างมีนัยสำคัญ
🔍 ข้ออื่นผิดเพราะอะไร:
• ข้อ ก.: Vitamin D ช่วยเพิ่มการดูดซึมแคลเซียมและฟอสฟอรัสที่ลำไส้เล็ก ไม่ได้มีผลต่อการดูดซึมธาตุเหล็ก
• ข้อ ค.: Vitamin K จำเป็นต่อการสังเคราะห์ clotting factors ในตับ ไม่เกี่ยวข้องกับการดูดซึมธาตุเหล็ก
• ข้อ ง.: Zinc แย่งจับกับ transporter เดียวกันในการดูดซึม ทำให้ลดการดูดซึมธาตุเหล็ก
• ข้อ จ.: Calcium carbonate เป็นด่างและจับกับเหล็กเกิดเป็นสารประกอบที่ไม่ละลายน้ำ ทำให้การดูดซึมธาตุเหล็กลดลงอย่างมาก</t>
        </is>
      </c>
      <c r="K96" s="166" t="inlineStr">
        <is>
          <t>Iron Deficiency Anemia</t>
        </is>
      </c>
      <c r="L96" s="166" t="inlineStr">
        <is>
          <t>Hematologic</t>
        </is>
      </c>
      <c r="M96" s="166" t="inlineStr">
        <is>
          <t>Anemia</t>
        </is>
      </c>
      <c r="N96" s="165" t="inlineStr">
        <is>
          <t>Clinic</t>
        </is>
      </c>
      <c r="O96" s="166" t="inlineStr">
        <is>
          <t>ข้อสอบเก่า</t>
        </is>
      </c>
      <c r="P96" s="165" t="inlineStr">
        <is>
          <t>ข้อสอบเก่า</t>
        </is>
      </c>
      <c r="Q96" s="165" t="inlineStr">
        <is>
          <t>2565</t>
        </is>
      </c>
      <c r="R96" s="165" t="inlineStr"/>
    </row>
    <row r="97" ht="24" customHeight="1" s="49">
      <c r="A97" s="173" t="n">
        <v>95</v>
      </c>
      <c r="B97" t="inlineStr">
        <is>
          <t>ยาในข้อใด ที่สามารถใช้ได้ในผู้ป่วย G6PD deficiency</t>
        </is>
      </c>
      <c r="D97" t="inlineStr">
        <is>
          <t>Fosfomycin</t>
        </is>
      </c>
      <c r="E97" t="inlineStr">
        <is>
          <t>Nitrofurantoin</t>
        </is>
      </c>
      <c r="F97" t="inlineStr">
        <is>
          <t>Ciprofloxacin</t>
        </is>
      </c>
      <c r="G97" t="inlineStr">
        <is>
          <t>Dapsone</t>
        </is>
      </c>
      <c r="H97" t="inlineStr">
        <is>
          <t>Glibenclamide</t>
        </is>
      </c>
      <c r="I97" t="n">
        <v>1</v>
      </c>
      <c r="J97" t="inlineStr">
        <is>
          <t>✅ คำตอบที่ถูกต้อง: ข้อ ก. Fosfomycin
🎯 ทำไมข้อนี้ถึงถูก: Fosfomycin เป็นยาปฏิชีวนะที่ไม่ก่อให้เกิด oxidative stress ต่อเซลล์เม็ดเลือดแดง และไม่มีรายงานความเสี่ยงต่อการเกิด acute hemolytic anemia จึงสามารถใช้ได้อย่างปลอดภัยในผู้ป่วยที่มีภาวะ G6PD deficiency
🔍 ข้ออื่นผิดเพราะอะไร:
•
ข
้
อ
ข
.
N
i
t
r
o
f
u
r
a
n
t
o
i
n
:
ม
ี
ค
ุ
ณ
ส
ม
บ
ั
ต
ิ
เ
ป
็
น
s
t
r
o
n
g
o
x
i
d
a
n
t
d
r
u
g
ก
่
อ
ใ
ห
้
เ
ก
ิ
ด
o
x
i
d
a
t
i
v
e
d
a
m
a
g
e
ต
่
อ
ฮ
ี
โ
ม
โ
ก
ล
บ
ิ
น
เ
ป
็
น
ข
้
อ
ห
้
า
ม
ใ
ช
้
เ
ด
็
ด
ข
า
ด
ใ
น
ผ
ู
้
ป
่
ว
ย
G
6
P
D
d
e
f
i
c
i
e
n
c
y
•
ข
้
อ
ค
.
C
i
p
r
o
f
l
o
x
a
c
i
n
:
จ
ั
ด
เ
ป
็
น
ย
า
ท
ี
่
ม
ี
ร
า
ย
ง
า
น
ก
่
อ
o
x
i
d
a
t
i
v
e
h
e
m
o
l
y
s
i
s
ไ
ด
้
ใ
น
ผ
ู
้
ป
่
ว
ย
G
6
P
D
d
e
f
i
c
i
e
n
c
y
บ
า
ง
ร
า
ย
(
m
o
d
e
r
a
t
e
/
p
o
t
e
n
t
i
a
l
r
i
s
k
)
•
ข
้
อ
ง
.
D
a
p
s
o
n
e
:
จ
ั
ด
เ
ป
็
น
h
i
g
h
-
r
i
s
k
o
x
i
d
a
n
t
d
r
u
g
ท
ี
่
ท
ำ
ใ
ห
้
เ
ก
ิ
ด
m
e
t
h
e
m
o
g
l
o
b
i
n
e
m
i
a
แ
ล
ะ
h
e
m
o
l
y
s
i
s
ร
ุ
น
แ
ร
ง
ใ
น
ผ
ู
้
ป
่
ว
ย
G
6
P
D
d
e
f
i
c
i
e
n
c
y
•
ข
้
อ
จ
.
G
l
i
b
e
n
c
l
a
m
i
d
e
:
เ
ป
็
น
ย
า
ก
ล
ุ
่
ม
s
u
l
f
o
n
y
l
u
r
e
a
ซ
ึ
่
ง
ม
ี
โ
ค
ร
ง
ส
ร
้
า
ง
s
u
l
f
o
n
a
m
i
d
e
ท
ี
่
อ
า
จ
เ
พ
ิ
่
ม
ค
ว
า
ม
เ
ส
ี
่
ย
ง
ต
่
อ
ภ
า
ว
ะ
เ
ม
็
ด
เ
ล
ื
อ
ด
แ
ด
ง
แ
ต
ก
ใ
น
ผ
ู
้
ป
่
ว
ย
G
6
P
D
d
e
f
i
c
i
e
n
c
y</t>
        </is>
      </c>
      <c r="L97" t="inlineStr">
        <is>
          <t>Hematologic</t>
        </is>
      </c>
      <c r="M97" t="inlineStr">
        <is>
          <t>Hemolytic anemia</t>
        </is>
      </c>
      <c r="N97" t="inlineStr">
        <is>
          <t>Clinic</t>
        </is>
      </c>
      <c r="O97" t="inlineStr">
        <is>
          <t>[SOURCE: Mock Pharmtutor 2024 Set 1 ข้อ 29]</t>
        </is>
      </c>
      <c r="P97" t="inlineStr">
        <is>
          <t>ข้อสอบจำลอง</t>
        </is>
      </c>
      <c r="Q97" t="inlineStr">
        <is>
          <t>Mock Pharmtutor 2024</t>
        </is>
      </c>
    </row>
    <row r="98" ht="24" customHeight="1" s="49">
      <c r="A98" s="173" t="n">
        <v>96</v>
      </c>
      <c r="B98" t="inlineStr">
        <is>
          <t>ผู้ป่วยมาโรงพยาบาล หลังจากไปทานกุ้งจากร้านอาหาร แล้วมีอาการอ่อนเพลีย ซีด ปัสสาวะมีสีน้ำปลา แต่อุจจาระยังปกติ โดยไม่เคยเป็นมาก่อน ไม่มีประวัติตับและม้ามโต ไม่แพ้อาหาร จากการตรวจ แพทย์วินิจฉัยว่าเป็นโรค G-6PD deficiency ข้อใดควรใช้ในการรักษาผู้ป่วยรายนี้</t>
        </is>
      </c>
      <c r="D98" t="inlineStr">
        <is>
          <t>Folic acid</t>
        </is>
      </c>
      <c r="E98" t="inlineStr">
        <is>
          <t>Vitamin B12</t>
        </is>
      </c>
      <c r="F98" t="inlineStr">
        <is>
          <t>Ferrous sulfate</t>
        </is>
      </c>
      <c r="G98" t="inlineStr">
        <is>
          <t>Packed red cell</t>
        </is>
      </c>
      <c r="H98" t="inlineStr">
        <is>
          <t>Platelet</t>
        </is>
      </c>
      <c r="I98" t="n">
        <v>4</v>
      </c>
      <c r="J98" t="inlineStr">
        <is>
          <t>✅ คำตอบที่ถูกต้อง: ข้อ ง. Packed red cell
🎯 ทำไมข้อนี้ถึงถูก: ผู้ป่วยมีภาวะเม็ดเลือดแดงแตกเฉียบพลัน (acute hemolytic crisis) สังเกตจากอาการซีด อ่อนเพลียอย่างรวดเร็ว และปัสสาวะสีน้ำปลา (hemoglobinuria) การรักษาที่จำเป็นเร่งด่วนในภาวะ severe hemolysis คือการให้เลือดในรูป Packed Red Cells (PRC) เพื่อแก้ไขภาวะโลหิตจางรุนแรงและรักษาระดับออกซิเจนในเนื้อเยื่อ
🔍 ข้ออื่นผิดเพราะอะไร:
•
ข
้
อ
ก
.
F
o
l
i
c
a
c
i
d
:
ใ
ห
้
เ
พ
ื
่
อ
เ
ส
ร
ิ
ม
ก
า
ร
ส
ร
้
า
ง
เ
ม
็
ด
เ
ล
ื
อ
ด
แ
ด
ง
ใ
น
ร
ะ
ย
ะ
ฟ
ื
้
น
ฟ
ู
ห
ล
ั
ง
เ
ก
ิ
ด
h
e
m
o
l
y
s
i
s
ไ
ม
่
ใ
ช
่
ก
า
ร
ร
ั
ก
ษ
า
เ
ฉ
ี
ย
บ
พ
ล
ั
น
ใ
น
ก
า
ร
แ
ก
้
ไ
ข
ภ
า
ว
ะ
ซ
ี
ด
ร
ุ
น
แ
ร
ง
•
ข
้
อ
ข
.
V
i
t
a
m
i
n
B
1
2
:
ใ
ช
้
ส
ำ
ห
ร
ั
บ
ร
ั
ก
ษ
า
m
e
g
a
l
o
b
l
a
s
t
i
c
a
n
e
m
i
a
ไ
ม
่
ไ
ด
้
ช
่
ว
ย
ร
ั
ก
ษ
า
a
c
u
t
e
h
e
m
o
l
y
t
i
c
a
n
e
m
i
a
จ
า
ก
G
6
P
D
d
e
f
i
c
i
e
n
c
y
•
ข
้
อ
ค
.
F
e
r
r
o
u
s
s
u
l
f
a
t
e
:
ธ
า
ต
ุ
เ
ห
ล
็
ก
ห
้
า
ม
ใ
ห
้
ใ
น
ภ
า
ว
ะ
เ
ม
็
ด
เ
ล
ื
อ
ด
แ
ด
ง
แ
ต
ก
เ
ฉ
ี
ย
บ
พ
ล
ั
น
เ
พ
ร
า
ะ
ก
า
ร
แ
ต
ก
ข
อ
ง
เ
ม
็
ด
เ
ล
ื
อ
ด
แ
ด
ง
จ
ะ
ป
ล
ด
ป
ล
่
อ
ย
เ
ห
ล
็
ก
อ
อ
ก
ม
า
อ
ย
ู
่
แ
ล
้
ว
ก
า
ร
ใ
ห
้
อ
า
จ
ท
ำ
ใ
ห
้
เ
ก
ิ
ด
i
r
o
n
o
v
e
r
l
o
a
d
•
ข
้
อ
จ
.
P
l
a
t
e
l
e
t
:
ใ
ช
้
ร
ั
ก
ษ
า
ภ
า
ว
ะ
เ
ก
ล
็
ด
เ
ล
ื
อ
ด
ต
่
ำ
ท
ี
่
ม
ี
เ
ล
ื
อ
ด
อ
อ
ก
ไ
ม
่
ต
ร
ง
ก
ั
บ
พ
ย
า
ธ
ิ
ส
ภ
า
พ
ข
อ
ง
โ
ร
ค
ท
ี
่
ม
ี
ป
ั
ญ
ห
า
ท
ี
่
เ
ซ
ล
ล
์
เ
ม
็
ด
เ
ล
ื
อ
ด
แ
ด
ง</t>
        </is>
      </c>
      <c r="L98" t="inlineStr">
        <is>
          <t>Hematologic</t>
        </is>
      </c>
      <c r="M98" t="inlineStr">
        <is>
          <t>Hemolytic anemia</t>
        </is>
      </c>
      <c r="N98" t="inlineStr">
        <is>
          <t>Clinic</t>
        </is>
      </c>
      <c r="O98" t="inlineStr">
        <is>
          <t>[SOURCE: Mock Pharmtutor 2024 Set 1 ข้อ 30]</t>
        </is>
      </c>
      <c r="P98" t="inlineStr">
        <is>
          <t>ข้อสอบจำลอง</t>
        </is>
      </c>
      <c r="Q98" t="inlineStr">
        <is>
          <t>Mock Pharmtutor 2024</t>
        </is>
      </c>
    </row>
    <row r="99" ht="24" customHeight="1" s="49">
      <c r="A99" s="173" t="n">
        <v>97</v>
      </c>
      <c r="B99" t="inlineStr">
        <is>
          <t>ยาในข้อใด ที่ผู้ป่วย G6PD deficiency สามารถใช้ได้</t>
        </is>
      </c>
      <c r="D99" t="inlineStr">
        <is>
          <t>Norfloxacin</t>
        </is>
      </c>
      <c r="E99" t="inlineStr">
        <is>
          <t>Doxorubicin</t>
        </is>
      </c>
      <c r="F99" t="inlineStr">
        <is>
          <t>Isoniazid</t>
        </is>
      </c>
      <c r="G99" t="inlineStr">
        <is>
          <t>Primaquine</t>
        </is>
      </c>
      <c r="H99" t="inlineStr">
        <is>
          <t>Tramadol</t>
        </is>
      </c>
      <c r="I99" t="n">
        <v>5</v>
      </c>
      <c r="J99" t="inlineStr">
        <is>
          <t>✅ คำตอบที่ถูกต้อง: ข้อ จ. Tramadol
🎯 ทำไมข้อนี้ถึงถูก: Tramadol เป็นยาแก้ปวดกลุ่ม synthetic opioid ที่ไม่มีฤทธิ์สร้าง oxidative stress ต่อเซลล์เม็ดเลือดแดง ผู้ป่วยที่มีภาวะพร่องเอนไซม์ G6PD (G6PD deficiency) จึงสามารถใช้ยา Tramadol เพื่อระงับปวดได้อย่างปลอดภัยโดยไม่กระตุ้นให้เกิดภาวะเม็ดเลือดแดงแตกเฉียบพลัน (acute hemolytic anemia)
🔍 ข้ออื่นผิดเพราะอะไร:
•
ข
้
อ
ก
.
:
N
o
r
f
l
o
x
a
c
i
n
ย
า
ต
้
า
น
แ
บ
ค
ท
ี
เ
ร
ี
ย
ก
ล
ุ
่
ม
F
l
u
o
r
o
q
u
i
n
o
l
o
n
e
s
ส
า
ม
า
ร
ถ
ก
่
อ
ภ
า
ว
ะ
o
x
i
d
a
t
i
v
e
s
t
r
e
s
s
ใ
น
เ
ม
็
ด
เ
ล
ื
อ
ด
แ
ด
ง
ไ
ด
้
แ
ล
ะ
ม
ี
ร
า
ย
ง
า
น
ก
ร
ะ
ต
ุ
้
น
ใ
ห
้
เ
ก
ิ
ด
ภ
า
ว
ะ
เ
ม
็
ด
เ
ล
ื
อ
ด
แ
ด
ง
แ
ต
ก
ใ
น
ผ
ู
้
ป
่
ว
ย
G
6
P
D
d
e
f
i
c
i
e
n
c
y
จ
ึ
ง
ค
ว
ร
ห
ล
ี
ก
เ
ล
ี
่
ย
ง
•
ข
้
อ
ข
.
:
D
o
x
o
r
u
b
i
c
i
n
เ
ป
็
น
ย
า
เ
ค
ม
ี
บ
ำ
บ
ั
ด
ก
ล
ุ
่
ม
a
n
t
h
r
a
c
y
c
l
i
n
e
ท
ี
่
ส
ร
้
า
ง
r
e
a
c
t
i
v
e
o
x
y
g
e
n
s
p
e
c
i
e
s
(
R
O
S
)
ส
ู
ง
เ
ส
ี
่
ย
ง
ต
่
อ
ก
า
ร
เ
ก
ิ
ด
h
e
m
o
l
y
s
i
s
ใ
น
ผ
ู
้
ป
่
ว
ย
พ
ร
่
อ
ง
G
6
P
D
•
ข
้
อ
ค
.
:
I
s
o
n
i
a
z
i
d
เ
ป
็
น
ย
า
ต
้
า
น
ว
ั
ณ
โ
ร
ค
ท
ี
่
ม
ี
ร
า
ย
ง
า
น
ก
ร
ะ
ต
ุ
้
น
ภ
า
ว
ะ
เ
ม
็
ด
เ
ล
ื
อ
ด
แ
ด
ง
แ
ต
ก
ใ
น
ผ
ู
้
ป
่
ว
ย
พ
ร
่
อ
ง
เ
อ
น
ไ
ซ
ม
์
G
6
P
D
ใ
น
บ
า
ง
ร
า
ย
ต
้
อ
ง
ใ
ช
้
อ
ย
่
า
ง
ร
ะ
ม
ั
ด
ร
ะ
ว
ั
ง
•
ข
้
อ
ง
.
:
P
r
i
m
a
q
u
i
n
e
จ
ั
ด
เ
ป
็
น
ย
า
ท
ี
่
ม
ี
ค
ว
า
ม
เ
ส
ี
่
ย
ง
ส
ู
ง
ม
า
ก
(
d
e
f
i
n
i
t
e
h
i
g
h
-
r
i
s
k
o
x
i
d
a
n
t
d
r
u
g
)
แ
ล
ะ
ม
ี
ข
้
อ
ห
้
า
ม
ใ
ช
้
เ
ด
็
ด
ข
า
ด
ใ
น
ผ
ู
้
ป
่
ว
ย
s
e
v
e
r
e
G
6
P
D
d
e
f
i
c
i
e
n
c
y
เ
น
ื
่
อ
ง
จ
า
ก
ก
่
อ
ใ
ห
้
เ
ก
ิ
ด
m
a
s
s
i
v
e
a
c
u
t
e
h
e
m
o
l
y
t
i
c
c
r
i
s
i
s
ท
ี
่
เ
ป
็
น
อ
ั
น
ต
ร
า
ย
ถ
ึ
ง
ช
ี
ว
ิ
ต</t>
        </is>
      </c>
      <c r="L99" t="inlineStr">
        <is>
          <t>Hematologic</t>
        </is>
      </c>
      <c r="M99" t="inlineStr">
        <is>
          <t>Hemolytic anemia</t>
        </is>
      </c>
      <c r="N99" t="inlineStr">
        <is>
          <t>Clinic</t>
        </is>
      </c>
      <c r="O99" t="inlineStr">
        <is>
          <t>[SOURCE: Mock Pharmtutor 2024 Set 2 ข้อ 30]</t>
        </is>
      </c>
      <c r="P99" t="inlineStr">
        <is>
          <t>ข้อสอบจำลอง</t>
        </is>
      </c>
      <c r="Q99" t="inlineStr">
        <is>
          <t>Mock Pharmtutor 2024</t>
        </is>
      </c>
    </row>
    <row r="100" ht="24" customHeight="1" s="49">
      <c r="A100" s="173" t="n">
        <v>98</v>
      </c>
      <c r="B100" t="inlineStr">
        <is>
          <t>ผู้ป่วยหญิงอายุ 18 ปี น้ำหนัก 40 กิโลกรัม สูง 160 เซนติเมตร ได้รับการวินิจฉัยว่าเป็น homozygous beta-thalassemia ตั้งแต่อายุ 4 ขวบ มีอาการอ่อนเพลีย ค่าเลือด MCV 60 fL (normal 82-98 fL), MCH 25 pg (normal 28-34 pg), Hb 10 g/dL, serum ferritin สูง ผู้ป่วยมีความผิดปกติแบบใด</t>
        </is>
      </c>
      <c r="D100" t="inlineStr">
        <is>
          <t>Normochromic normocytic anemia</t>
        </is>
      </c>
      <c r="E100" t="inlineStr">
        <is>
          <t>Normochromic microcytic anemia</t>
        </is>
      </c>
      <c r="F100" t="inlineStr">
        <is>
          <t>Hypochromic normocytic anemia</t>
        </is>
      </c>
      <c r="G100" t="inlineStr">
        <is>
          <t>Hypochromic microcytic anemia</t>
        </is>
      </c>
      <c r="H100" t="inlineStr">
        <is>
          <t>Hyperchromic macrocytic anemia</t>
        </is>
      </c>
      <c r="I100" t="n">
        <v>4</v>
      </c>
      <c r="J100" t="inlineStr">
        <is>
          <t>✅ คำตอบที่ถูกต้อง: ข้อ ง. Hypochromic microcytic anemia
🎯 ทำไมข้อนี้ถึงถูก: ค่า MCV = 60 fL (ต่ำกว่าค่าปกติ 82-98 fL) แสดงถึงขนาดเม็ดเลือดแดงเล็กกว่าปกติ เรียกว่า Microcytic และค่า MCH = 25 pg (ต่ำกว่าค่าปกติ 28-34 pg) แสดงถึงปริมาณฮีโมโกลบินในเม็ดเลือดแดงน้อยลงจนเซลล์ติดสีจาง เรียกว่า Hypochromic จึงจำแนกความผิดปกติเป็น Hypochromic microcytic anemia ซึ่งเป็นลักษณะแบบฉบับของ Thalassemia และ Iron deficiency anemia
🔍 ข้ออื่นผิดเพราะอะไร:
•
ข
้
อ
ก
.
:
N
o
r
m
o
c
h
r
o
m
i
c
n
o
r
m
o
c
y
t
i
c
a
n
e
m
i
a
ค
่
า
M
C
V
แ
ล
ะ
M
C
H
ต
้
อ
ง
อ
ย
ู
่
ใ
น
ช
่
ว
ง
ป
ก
ต
ิ
(
M
C
V
8
0
-
1
0
0
f
L
,
M
C
H
2
7
-
3
3
p
g
)
เ
ช
่
น
ใ
น
ภ
า
ว
ะ
โ
ล
ห
ิ
ต
จ
า
ง
จ
า
ก
โ
ร
ค
เ
ร
ื
้
อ
ร
ั
ง
(
A
C
D
)
ร
ะ
ย
ะ
แ
ร
ก
ห
ร
ื
อ
เ
ส
ี
ย
เ
ล
ื
อ
ด
เ
ฉ
ี
ย
บ
พ
ล
ั
น
•
ข
้
อ
ข
.
:
N
o
r
m
o
c
h
r
o
m
i
c
m
i
c
r
o
c
y
t
i
c
a
n
e
m
i
a
เ
ม
็
ด
เ
ล
ื
อ
ด
แ
ด
ง
ม
ี
ข
น
า
ด
เ
ล
็
ก
แ
ต
่
ต
ิ
ด
ส
ี
ป
ก
ต
ิ
ซ
ึ
่
ง
ใ
น
ผ
ู
้
ป
่
ว
ย
ร
า
ย
น
ี
้
ม
ี
ค
่
า
M
C
H
ต
่
ำ
(
ต
ิ
ด
ส
ี
จ
า
ง
)
ร
่
ว
ม
ด
้
ว
ย
•
ข
้
อ
ค
.
:
H
y
p
o
c
h
r
o
m
i
c
n
o
r
m
o
c
y
t
i
c
a
n
e
m
i
a
เ
ม
็
ด
เ
ล
ื
อ
ด
แ
ด
ง
ต
ิ
ด
ส
ี
จ
า
ง
แ
ต
่
ม
ี
ข
น
า
ด
ป
ก
ต
ิ
ซ
ึ
่
ง
ไ
ม
่
ต
ร
ง
ก
ั
บ
ค
่
า
M
C
V
6
0
f
L
ท
ี
่
ม
ี
ข
น
า
ด
เ
ล
็
ก
ช
ั
ด
เ
จ
น
•
ข
้
อ
จ
.
:
H
y
p
e
r
c
h
r
o
m
i
c
m
a
c
r
o
c
y
t
i
c
a
n
e
m
i
a
เ
ม
็
ด
เ
ล
ื
อ
ด
แ
ด
ง
ต
้
อ
ง
ม
ี
ข
น
า
ด
ใ
ห
ญ
่
ก
ว
่
า
ป
ก
ต
ิ
(
M
C
V
&gt;
1
0
0
f
L
)
เ
ช
่
น
ใ
น
M
e
g
a
l
o
b
l
a
s
t
i
c
a
n
e
m
i
a
จ
า
ก
ก
า
ร
ข
า
ด
V
i
t
a
m
i
n
B
1
2
ห
ร
ื
อ
F
o
l
a
t
e</t>
        </is>
      </c>
      <c r="L100" t="inlineStr">
        <is>
          <t>Hematologic</t>
        </is>
      </c>
      <c r="M100" t="inlineStr">
        <is>
          <t>Anemia</t>
        </is>
      </c>
      <c r="N100" t="inlineStr">
        <is>
          <t>Clinic</t>
        </is>
      </c>
      <c r="O100" t="inlineStr">
        <is>
          <t>[SOURCE: Mock Pharmtutor 2024 Set 2 ข้อ 31]</t>
        </is>
      </c>
      <c r="P100" t="inlineStr">
        <is>
          <t>ข้อสอบจำลอง</t>
        </is>
      </c>
      <c r="Q100" t="inlineStr">
        <is>
          <t>Mock Pharmtutor 2024</t>
        </is>
      </c>
    </row>
    <row r="101" ht="24" customHeight="1" s="49">
      <c r="A101" s="173" t="n">
        <v>99</v>
      </c>
      <c r="B101" t="inlineStr">
        <is>
          <t>ผู้ป่วยเด็กหญิงอายุ 3 ปี 6 เดือน มารดาพามาพบแพทย์ที่แผนกผู้ป่วยนอก ด้วยอาการซึม เบื่ออาหาร ผิวซีด โดย 1 เดือนก่อนมาโรงพยาบาลเริ่มมีอาการเบื่ออาหาร และ 3 วันก่อนมาโรงพยาบาลบ่นง่วงนอนบ่อย ไม่ค่อยเล่น มีประวัติคลอดก่อนกำหนดที่อายุครรภ์ 35 สัปดาห์ น้ำหนักแรกเกิด 2,300 กรัม และมีประวัติโรค Celiac disease หลังคลอดดื่มนมวัวได้ แพ้อาหารที่มีกลูเตน น้ำหนัก 11 กก. ส่วนสูง 83 ซม. สัญญาณชีพ: BP 111/75 mmHg, RR 27 ครั้ง/นาที, HR 121 ครั้ง/นาที ตรวจเลือดพบ: Hb 10.1 g/dL, Hct 29%, WBC 4,100 /uL, Platelet 240,000 /uL, MCV 69 fL, MCH 33 pg, MCHC 34.1 g/dL, %RDW 18%, Reticulocyte count 1.4% ตรวจร่างกาย: ผิวซีด เยื่อบุตาซีด แพทย์วินิจฉัยเบื้องต้นเป็น โลหิตจางจากการขาดธาตุเหล็ก (Iron Deficiency Anemia) และสั่งยา Ferrous sulfate syrup (25 mg/5 mL) รับประทาน
ค่าผลการตรวจทางห้องปฏิบัติการในข้อใด ไม่ได้ นำมาใช้เป็นเกณฑ์หลักในการช่วยวินิจฉัยแยกโรคภาวะโลหิตจางจากการขาดธาตุเหล็ก (IDA)</t>
        </is>
      </c>
      <c r="D101" t="inlineStr">
        <is>
          <t>MCV (Mean Corpuscular Volume)</t>
        </is>
      </c>
      <c r="E101" t="inlineStr">
        <is>
          <t>%RDW (Red Cell Distribution Width)</t>
        </is>
      </c>
      <c r="F101" t="inlineStr">
        <is>
          <t>Platelet count</t>
        </is>
      </c>
      <c r="G101" t="inlineStr">
        <is>
          <t>Hb (Hemoglobin) และ Hct (Hematocrit)</t>
        </is>
      </c>
      <c r="H101" t="inlineStr">
        <is>
          <t>Reticulocyte count</t>
        </is>
      </c>
      <c r="I101" t="n">
        <v>3</v>
      </c>
      <c r="J101" t="inlineStr">
        <is>
          <t>✅ คำตอบที่ถูกต้อง: ข้อ ค. Platelet count
🎯 ทำไมข้อนี้ถึงถูก: ในการวินิจฉัยภาวะ Iron Deficiency Anemia (IDA) ค่าแล็บหลักที่ใช้ประเมินภาวะโลหิตจางคือ Hb/Hct, การประเมินขนาดเม็ดเลือดแดงตัวเล็ก (Microcytic) ดูจากค่า MCV (&lt; 80 fL), การประเมินความแตกต่างของขนาดเม็ดเลือดแดง (Anisocytosis) ดูจาก %RDW (&gt; 15% ซึ่งช่วยแยก IDA ออกจาก Thalassemia trait ที่ RDW มักปกติ), และดูการตอบสนองของไขกระดูกจาก Reticulocyte count ส่วนค่าเกล็ดเลือด (Platelet count) ไม่ใช่เกณฑ์หลักในการวินิจฉัยภาวะขาดธาตุเหล็ก
🔍 ข้ออื่นผิดเพราะอะไร:
• ข้อ ก. MCV: จำเป็นอย่างยิ่งในการบอกชนิดของโลหิตจาง (Microcytic anemia เมื่อ MCV ต่ำ)
• ข้อ ข. %RDW: เป็นตัวบ่งชี้สำคัญที่ช่วยแยก IDA (RDW กว้าง) ออกจาก Thalassemia trait (RDW ปกติ)
• ข้อ ง. Hb และ Hct: เป็นดัชนีชี้วัดพื้นฐานในการระบุว่าผู้ป่วยมีภาวะโลหิตจางหรือไม่
• ข้อ จ. Reticulocyte count: ช่วยประเมินความสามารถในการสร้างเม็ดเลือดแดงใหม่ของไขกระดูก
---</t>
        </is>
      </c>
      <c r="L101" t="inlineStr">
        <is>
          <t>Hematologic</t>
        </is>
      </c>
      <c r="M101" t="inlineStr">
        <is>
          <t>Anemias</t>
        </is>
      </c>
      <c r="N101" t="inlineStr">
        <is>
          <t>Clinic</t>
        </is>
      </c>
      <c r="O101" t="inlineStr">
        <is>
          <t>ข้อ 52 Mock RxCU83</t>
        </is>
      </c>
      <c r="P101" t="inlineStr">
        <is>
          <t>ข้อสอบจำลอง</t>
        </is>
      </c>
      <c r="Q101" t="inlineStr">
        <is>
          <t>Mock RxCU83 ชุดที่ 1</t>
        </is>
      </c>
      <c r="R101" t="inlineStr">
        <is>
          <t>CASE_MOCK83_04</t>
        </is>
      </c>
    </row>
    <row r="102" ht="24" customHeight="1" s="49">
      <c r="A102" s="173" t="n">
        <v>100</v>
      </c>
      <c r="B102" t="inlineStr">
        <is>
          <t>ผู้ป่วยเด็กหญิงอายุ 3 ปี 6 เดือน มารดาพามาพบแพทย์ที่แผนกผู้ป่วยนอก ด้วยอาการซึม เบื่ออาหาร ผิวซีด โดย 1 เดือนก่อนมาโรงพยาบาลเริ่มมีอาการเบื่ออาหาร และ 3 วันก่อนมาโรงพยาบาลบ่นง่วงนอนบ่อย ไม่ค่อยเล่น มีประวัติคลอดก่อนกำหนดที่อายุครรภ์ 35 สัปดาห์ น้ำหนักแรกเกิด 2,300 กรัม และมีประวัติโรค Celiac disease หลังคลอดดื่มนมวัวได้ แพ้อาหารที่มีกลูเตน น้ำหนัก 11 กก. ส่วนสูง 83 ซม. สัญญาณชีพ: BP 111/75 mmHg, RR 27 ครั้ง/นาที, HR 121 ครั้ง/นาที ตรวจเลือดพบ: Hb 10.1 g/dL, Hct 29%, WBC 4,100 /uL, Platelet 240,000 /uL, MCV 69 fL, MCH 33 pg, MCHC 34.1 g/dL, %RDW 18%, Reticulocyte count 1.4% ตรวจร่างกาย: ผิวซีด เยื่อบุตาซีด แพทย์วินิจฉัยเบื้องต้นเป็น โลหิตจางจากการขาดธาตุเหล็ก (Iron Deficiency Anemia) และสั่งยา Ferrous sulfate syrup (25 mg/5 mL) รับประทาน
ผู้ป่วยเด็กรายนี้กำลังรับประทานยาน้ำ Multivitamin syrup ซึ่งมีส่วนประกอบของสารอาหารหลายชนิด สารประกอบในข้อใดมีอันตรกิริยาขัดขวางและลดการดูดซึมของยา Ferrous sulfate syrup มากที่สุด</t>
        </is>
      </c>
      <c r="D102" t="inlineStr">
        <is>
          <t>Lysine</t>
        </is>
      </c>
      <c r="E102" t="inlineStr">
        <is>
          <t>Nicotinamide</t>
        </is>
      </c>
      <c r="F102" t="inlineStr">
        <is>
          <t>D-panthenol</t>
        </is>
      </c>
      <c r="G102" t="inlineStr">
        <is>
          <t>Vitamin D</t>
        </is>
      </c>
      <c r="H102" t="inlineStr">
        <is>
          <t>Calcium</t>
        </is>
      </c>
      <c r="I102" t="n">
        <v>5</v>
      </c>
      <c r="J102" t="inlineStr">
        <is>
          <t>✅ คำตอบที่ถูกต้อง: ข้อ จ. Calcium
🎯 ทำไมข้อนี้ถึงถูก: แคลเซียม (Calcium) เป็นแร่ธาตุที่มีประจุบวกสอง (divalent cation) เช่นเดียวกับเหล็ก (Fe2+) โดยจะเข้าแย่งจับกับตัวขนส่ง Divalent Metal Transporter-1 (DMT-1) ที่เยื่อบุลำไส้เล็กส่วนต้น และสามารถรวมตัวกับธาตุเหล็กเกิดเป็นสารประกอบที่ไม่ละลายน้ำ ส่งผลขัดขวางและลดการดูดซึมของธาตุเหล็กเข้าสู่กระแสเลือดอย่างมีนัยสำคัญ
🔍 ข้ออื่นผิดเพราะอะไร:
• ข้อ ก. Lysine: เป็นกรดอะมิโนจำเป็น ไม่มีผลยับยั้งการดูดซึมธาตุเหล็ก
• ข้อ ข. Nicotinamide: วิตามินบี 3 ไม่มีอันตรกิริยาลดการดูดซึมเหล็ก
• ข้อ ค. D-panthenol: โปรวิตามินบี 5 ไม่มีผลต่อการดูดซึมเหล็ก
• ข้อ ง. Vitamin D: ช่วยเพิ่มการดูดซึมแคลเซียมและฟอสฟอรัส ไม่มีผลยับยั้งการดูดซึมเหล็กโดยตรง
---</t>
        </is>
      </c>
      <c r="L102" t="inlineStr">
        <is>
          <t>Hematologic</t>
        </is>
      </c>
      <c r="M102" t="inlineStr">
        <is>
          <t>Anemias</t>
        </is>
      </c>
      <c r="N102" t="inlineStr">
        <is>
          <t>Clinic</t>
        </is>
      </c>
      <c r="O102" t="inlineStr">
        <is>
          <t>ข้อ 53 Mock RxCU83</t>
        </is>
      </c>
      <c r="P102" t="inlineStr">
        <is>
          <t>ข้อสอบจำลอง</t>
        </is>
      </c>
      <c r="Q102" t="inlineStr">
        <is>
          <t>Mock RxCU83 ชุดที่ 1</t>
        </is>
      </c>
      <c r="R102" t="inlineStr">
        <is>
          <t>CASE_MOCK83_04</t>
        </is>
      </c>
    </row>
    <row r="103" ht="24" customHeight="1" s="49">
      <c r="A103" s="173" t="n">
        <v>101</v>
      </c>
      <c r="B103" t="inlineStr">
        <is>
          <t>ผู้ป่วยเด็กหญิงอายุ 3 ปี 6 เดือน มารดาพามาพบแพทย์ที่แผนกผู้ป่วยนอก ด้วยอาการซึม เบื่ออาหาร ผิวซีด โดย 1 เดือนก่อนมาโรงพยาบาลเริ่มมีอาการเบื่ออาหาร และ 3 วันก่อนมาโรงพยาบาลบ่นง่วงนอนบ่อย ไม่ค่อยเล่น มีประวัติคลอดก่อนกำหนดที่อายุครรภ์ 35 สัปดาห์ น้ำหนักแรกเกิด 2,300 กรัม และมีประวัติโรค Celiac disease หลังคลอดดื่มนมวัวได้ แพ้อาหารที่มีกลูเตน น้ำหนัก 11 กก. ส่วนสูง 83 ซม. สัญญาณชีพ: BP 111/75 mmHg, RR 27 ครั้ง/นาที, HR 121 ครั้ง/นาที ตรวจเลือดพบ: Hb 10.1 g/dL, Hct 29%, WBC 4,100 /uL, Platelet 240,000 /uL, MCV 69 fL, MCH 33 pg, MCHC 34.1 g/dL, %RDW 18%, Reticulocyte count 1.4% ตรวจร่างกาย: ผิวซีด เยื่อบุตาซีด แพทย์วินิจฉัยเบื้องต้นเป็น โลหิตจางจากการขาดธาตุเหล็ก (Iron Deficiency Anemia) และสั่งยา Ferrous sulfate syrup (25 mg/5 mL) รับประทาน
ข้อใดเป็นอาการไม่พึงประสงค์จากการรับประทานยาเสริมธาตุเหล็ก (Ferrous sulfate) ที่พบได้บ่อยที่สุดในทางคลินิก</t>
        </is>
      </c>
      <c r="D103" t="inlineStr">
        <is>
          <t>ภาวะขาดวิตามินบี 12</t>
        </is>
      </c>
      <c r="E103" t="inlineStr">
        <is>
          <t>ท้องผูก (Constipation)</t>
        </is>
      </c>
      <c r="F103" t="inlineStr">
        <is>
          <t>ปัสสาวะเปลี่ยนเป็นสีดำ</t>
        </is>
      </c>
      <c r="G103" t="inlineStr">
        <is>
          <t>ปวดศีรษะไมเกรน</t>
        </is>
      </c>
      <c r="H103" t="inlineStr">
        <is>
          <t>การเกิดแผลในกระเพาะปัสสาวะ</t>
        </is>
      </c>
      <c r="I103" t="n">
        <v>2</v>
      </c>
      <c r="J103" t="inlineStr">
        <is>
          <t>✅ คำตอบที่ถูกต้อง: ข้อ ข. ท้องผูก (Constipation)
🎯 ทำไมข้อนี้ถึงถูก: อาการไม่พึงประสงค์ที่พบบ่อยที่สุดของยาเสริมธาตุเหล็กชนิดรับประทานคืออาการทางระบบทางเดินอาหาร โดยเฉพาะอาการท้องผูก (Constipation) คลื่นไส้ แน่นท้อง ปวดมวนท้อง และทำให้อุจจาระมีสีดำเข้ม (Dark/black stools ซึ่งเป็นผลจากเหล็กที่ไม่ได้ดูดซึมรวมตัวกับซัลเฟอร์ในลำไส้ ไม่ใช่ปัสสาวะสีดำ)
🔍 ข้ออื่นผิดเพราะอะไร:
• ข้อ ก. ภาวะขาดวิตามินบี 12: การรับประทานเหล็กไม่ได้ทำให้ขาดวิตามินบี 12
• ข้อ ค. ปัสสาวะสีดำ: ธาตุเหล็กทำให้อุจจาระเป็นสีดำ ไม่ได้ทำให้ปัสสาวะเป็นสีดำ
• ข้อ ง. ปวดศีรษะ: ไม่ใช่อาการไม่พึงประสงค์หลักของยาธาตุเหล็ก
• ข้อ จ. แผลในกระเพาะปัสสาวะ: เหล็กไม่ได้ทำให้เกิดแผลในกระเพาะปัสสาวะ แต่อาจระคายเคืองกระเพาะอาหารได้
---</t>
        </is>
      </c>
      <c r="L103" t="inlineStr">
        <is>
          <t>Hematologic</t>
        </is>
      </c>
      <c r="M103" t="inlineStr">
        <is>
          <t>Anemias</t>
        </is>
      </c>
      <c r="N103" t="inlineStr">
        <is>
          <t>Clinic</t>
        </is>
      </c>
      <c r="O103" t="inlineStr">
        <is>
          <t>ข้อ 54 Mock RxCU83</t>
        </is>
      </c>
      <c r="P103" t="inlineStr">
        <is>
          <t>ข้อสอบจำลอง</t>
        </is>
      </c>
      <c r="Q103" t="inlineStr">
        <is>
          <t>Mock RxCU83 ชุดที่ 1</t>
        </is>
      </c>
      <c r="R103" t="inlineStr">
        <is>
          <t>CASE_MOCK83_04</t>
        </is>
      </c>
    </row>
    <row r="104" ht="24" customHeight="1" s="49">
      <c r="A104" s="173" t="n">
        <v>102</v>
      </c>
      <c r="B104" t="inlineStr">
        <is>
          <t>55. กลไกทางเภสัชวิทยาที่สำคัญของยา Ferrous sulfate ในการรักษาภาวะโลหิตจางจากการขาดธาตุเหล็กคือข้อใด</t>
        </is>
      </c>
      <c r="D104" t="inlineStr">
        <is>
          <t>เพิ่มการสร้างฮอร์โมน Erythropoietin จากไต</t>
        </is>
      </c>
      <c r="E104" t="inlineStr">
        <is>
          <t>เพิ่มการสร้าง Intrinsic factor จากกระเพาะอาหาร</t>
        </is>
      </c>
      <c r="F104" t="inlineStr">
        <is>
          <t>จัดหาไอออนของธาตุเหล็กในรูป Ferrous (Fe2+) สำหรับใช้ในการสังเคราะห์ Heme และ Hemoglobin</t>
        </is>
      </c>
      <c r="G104" t="inlineStr">
        <is>
          <t>ยับยั้งการทำลายเม็ดเลือดแดงที่ม้าม</t>
        </is>
      </c>
      <c r="H104" t="inlineStr">
        <is>
          <t>กระตุ้นการสังเคราะห์โปรตีน Transferrin โดยตรง</t>
        </is>
      </c>
      <c r="I104" t="n">
        <v>3</v>
      </c>
      <c r="J104" t="inlineStr">
        <is>
          <t>✅ คำตอบที่ถูกต้อง: ข้อ ค. จัดหาไอออนของธาตุเหล็กในรูป Ferrous (Fe2+) สำหรับใช้ในการสังเคราะห์ Heme และ Hemoglobin
🎯 ทำไมข้อนี้ถึงถูก: Ferrous sulfate ให้ธาตุเหล็กในรูป Ferrous ion (Fe2+) ซึ่งเป็นรูปแบบที่ถูกดูดซึมได้ดีที่สุดในลำไส้เล็กส่วนต้น เมื่อเข้าสู่กระแสเลือดจะจับกับ transferrin และถูกนำส่งไปยังไขกระดูกเพื่อรวมตัวกับ Protoporphyrin IX ในกระบวนการสร้าง Heme ซึ่งเป็นองค์ประกอบหลักของ Hemoglobin ในเม็ดเลือดแดง
🔍 ข้ออื่นผิดเพราะอะไร:
• ข้อ ก. เพิ่มการสร้าง Erythropoietin: เป็นหน้าที่ของฮอร์โมนจากไต ไม่ใช่กลไกของธาตุเหล็ก
• ข้อ ข. เพิ่มการสร้าง Intrinsic factor: เป็นหน้าที่ของ parietal cells เพื่อดูดซึมวิตามินบี 12
• ข้อ ง. ยับยั้งการทำลายเม็ดเลือดแดงที่ม้าม: เหล็กไม่ได้มีฤทธิ์ยับยั้ง hemolysis ที่ม้าม
• ข้อ จ. กระตุ้นการสร้าง Transferrin: เมื่อร่างกายขาดเหล็ก ร่างกายจะสร้าง transferrin สูงขึ้นเอง ไม่ได้เกิดจากยา
---</t>
        </is>
      </c>
      <c r="L104" t="inlineStr">
        <is>
          <t>Hematologic</t>
        </is>
      </c>
      <c r="M104" t="inlineStr">
        <is>
          <t>Anemias</t>
        </is>
      </c>
      <c r="N104" t="inlineStr">
        <is>
          <t>Clinic</t>
        </is>
      </c>
      <c r="O104" t="inlineStr">
        <is>
          <t>ข้อ 55 Mock RxCU83</t>
        </is>
      </c>
      <c r="P104" t="inlineStr">
        <is>
          <t>ข้อสอบจำลอง</t>
        </is>
      </c>
      <c r="Q104" t="inlineStr">
        <is>
          <t>Mock RxCU83 ชุดที่ 1</t>
        </is>
      </c>
    </row>
    <row r="105" ht="24" customHeight="1" s="49">
      <c r="A105" s="173" t="n">
        <v>103</v>
      </c>
      <c r="B105" t="inlineStr">
        <is>
          <t>56. หากผู้ป่วยรายนี้ไม่ได้เป็น Iron Deficiency Anemia แต่ตรวจยืนยันพบว่าเป็น Megaloblastic Anemia จากการขาดวิตามินบี 12 การรักษาที่ถูกต้องควรเปลี่ยนเป็นข้อใด</t>
        </is>
      </c>
      <c r="D105" t="inlineStr">
        <is>
          <t>Ferrous sulfate syrup รับประทาน</t>
        </is>
      </c>
      <c r="E105" t="inlineStr">
        <is>
          <t>Hydroxocobalamin / Cyanocobalamin ฉีดหรือรับประทานขนาดสูง</t>
        </is>
      </c>
      <c r="F105" t="inlineStr">
        <is>
          <t>Folic acid รับประทานเพียงอย่างเดียว</t>
        </is>
      </c>
      <c r="G105" t="inlineStr">
        <is>
          <t>Ascorbic acid รับประทาน</t>
        </is>
      </c>
      <c r="H105" t="inlineStr">
        <is>
          <t>Deferasirox รับประทาน</t>
        </is>
      </c>
      <c r="I105" t="n">
        <v>2</v>
      </c>
      <c r="J105" t="inlineStr">
        <is>
          <t>✅ คำตอบที่ถูกต้อง: ข้อ ข. Hydroxocobalamin / Cyanocobalamin ฉีดหรือรับประทานขนาดสูง
🎯 ทำไมข้อนี้ถึงถูก: ในผู้ป่วยที่เป็น Megaloblastic anemia จากการขาดวิตามินบี 12 จำเป็นต้องได้รับ Vitamin B12 ทดแทน (Hydroxocobalamin หรือ Cyanocobalamin) เพื่อฟื้นฟูการสร้างเม็ดเลือดแดงและป้องกันความเสียหายของระบบประสาท โดยมีข้อควรระวังสำคัญคือ ห้ามให้ Folic acid เพียงอย่างเดียวเด็ดขาด เพราะกรดโฟลิกจะช่วยแก้อาการทางโลหิตจางได้ชั่วคราวแต่จะบดบังและเร่งให้อาการทางระบบประสาท (Subacute combined degeneration of the spinal cord) ทรุดลงจนไม่สามารถฟื้นคืนได้
🔍 ข้ออื่นผิดเพราะอะไร:
• ข้อ ก. Ferrous sulfate: ใช้สำหรับรักษาการขาดธาตุเหล็ก ไม่สามารถรักษาการขาดวิตามินบี 12 ได้
• ข้อ ค. Folic acid เพียงอย่างเดียว: เป็นข้อห้ามเนื่องจากทำให้เกิด irreversible neurological damage
• ข้อ ง. Ascorbic acid: วิตามินซีไม่สามารถรักษาโรคขาดวิตามินบี 12
• ข้อ จ. Deferasirox: เป็นยาขับเหล็ก (Iron chelator) ใช้ในภาวะเหล็กเกิน ไม่ใช่ยารักษาโลหิตจาง
---</t>
        </is>
      </c>
      <c r="L105" t="inlineStr">
        <is>
          <t>Hematologic</t>
        </is>
      </c>
      <c r="M105" t="inlineStr">
        <is>
          <t>Anemias</t>
        </is>
      </c>
      <c r="N105" t="inlineStr">
        <is>
          <t>Clinic</t>
        </is>
      </c>
      <c r="O105" t="inlineStr">
        <is>
          <t>ข้อ 56 Mock RxCU83</t>
        </is>
      </c>
      <c r="P105" t="inlineStr">
        <is>
          <t>ข้อสอบจำลอง</t>
        </is>
      </c>
      <c r="Q105" t="inlineStr">
        <is>
          <t>Mock RxCU83 ชุดที่ 1</t>
        </is>
      </c>
    </row>
    <row r="106">
      <c r="A106" s="173" t="n">
        <v>104</v>
      </c>
      <c r="B106" t="inlineStr">
        <is>
          <t>60. ผลการตรวจทางห้องปฏิบัติการในข้อใด มีความจำเป็นและมีความจำเพาะสูงสุดในการตรวจเพิ่มเติมเพื่อยืนยันภาวะโลหิตจางจากการขาดธาตุเหล็ก (IDA)</t>
        </is>
      </c>
      <c r="D106" t="inlineStr">
        <is>
          <t>Serum levels of folate and vitamin B12</t>
        </is>
      </c>
      <c r="E106" t="inlineStr">
        <is>
          <t>White blood cell count and differential</t>
        </is>
      </c>
      <c r="F106" t="inlineStr">
        <is>
          <t>Serum Albumin and total protein</t>
        </is>
      </c>
      <c r="G106" t="inlineStr">
        <is>
          <t>Serum Ferritin และ Transferrin Saturation (TSAT)</t>
        </is>
      </c>
      <c r="H106" t="inlineStr">
        <is>
          <t>Serum Ferritin และ Vitamin C level</t>
        </is>
      </c>
      <c r="I106" t="n">
        <v>4</v>
      </c>
      <c r="J106" t="inlineStr">
        <is>
          <t>✅ คำตอบที่ถูกต้อง: ข้อ ง. Serum Ferritin และ Transferrin Saturation (TSAT)
🎯 ทำไมข้อนี้ถึงถูก: Serum Ferritin เป็นตัวบ่งชี้ปริมาณธาตุเหล็กที่สะสมในร่างกาย (Total body iron stores) ที่มีความแม่นยำสูงสุด โดยระดับ ferritin &lt; 15-30 ng/mL บ่งชี้ภาวะขาดธาตุเหล็กได้อย่างชัดเจน และเมื่อตรวจร่วมกับ Transferrin Saturation (TSAT &lt; 16-20%) จะช่วยยืนยันการขาดธาตุเหล็กและช่วยแยกภาวะ Anemia of Chronic Disease (ACD) ได้อย่างถูกต้อง
🔍 ข้ออื่นผิดเพราะอะไร:
• ข้อ ก. Folate และ B12: ใช้สำหรับตรวจยืนยัน Megaloblastic anemia (Macrocytic) ไม่ใช่ Microcytic IDA
• ข้อ ข. WBC count: ใช้ประเมินภาวะการติดเชื้อหรือโรคทางโลหิตวิทยาอื่น
• ข้อ ค. Serum Albumin: ใช้ประเมินภาวะโภชนาการและการทำงานของตับ
• ข้อ จ. Vitamin C: ไม่ใช่ตัวบ่งชี้มาตรฐานทางห้องปฏิบัติการในการวินิจฉัยภาวะโลหิตจาง
---</t>
        </is>
      </c>
      <c r="L106" t="inlineStr">
        <is>
          <t>Hematologic</t>
        </is>
      </c>
      <c r="M106" t="inlineStr">
        <is>
          <t>Anemias</t>
        </is>
      </c>
      <c r="N106" t="inlineStr">
        <is>
          <t>Clinic</t>
        </is>
      </c>
      <c r="O106" t="inlineStr">
        <is>
          <t>ข้อ 60 Mock RxCU83</t>
        </is>
      </c>
      <c r="P106" t="inlineStr">
        <is>
          <t>ข้อสอบจำลอง</t>
        </is>
      </c>
      <c r="Q106" t="inlineStr">
        <is>
          <t>Mock RxCU83 ชุดที่ 1</t>
        </is>
      </c>
    </row>
    <row r="107">
      <c r="A107" s="173" t="n">
        <v>105</v>
      </c>
      <c r="B107" t="inlineStr">
        <is>
          <t>61. ข้อใดเป็นคำแนะนำการรับประทานอาหารที่ถูกต้องสำหรับผู้ป่วยโลหิตจางจากการขาดธาตุเหล็กเพื่อส่งเสริมการดูดซึมยาเสริมธาตุเหล็ก</t>
        </is>
      </c>
      <c r="D107" t="inlineStr">
        <is>
          <t>รับประทานผักใบเขียวที่มีกรดโฟลิกสูงพร้อมยา</t>
        </is>
      </c>
      <c r="E107" t="inlineStr">
        <is>
          <t>รับประทานผลไม้หรือน้ำผลไม้ที่มีวิตามินซีสูงร่วมกับยา</t>
        </is>
      </c>
      <c r="F107" t="inlineStr">
        <is>
          <t>รับประทานวิตามินบี 12 พร้อมมื้ออาหาร</t>
        </is>
      </c>
      <c r="G107" t="inlineStr">
        <is>
          <t>รับประทานอาหารที่มีกรดออกซาลิก (Oxalic acid) สูงเพื่อจับกับเหล็ก</t>
        </is>
      </c>
      <c r="H107" t="inlineStr">
        <is>
          <t>ดื่มนมวัวหรือนมถั่วเหลืองพร้อมยาเพื่อลดการระคายเคืองกระเพาะอาหาร</t>
        </is>
      </c>
      <c r="I107" t="n">
        <v>2</v>
      </c>
      <c r="J107" t="inlineStr">
        <is>
          <t>✅ คำตอบที่ถูกต้อง: ข้อ ข. รับประทานผลไม้หรือน้ำผลไม้ที่มีวิตามินซีสูงร่วมกับยา
🎯 ทำไมข้อนี้ถึงถูก: วิตามินซี (Ascorbic acid) มีคุณสมบัติเป็น Reducing agent ที่ช่วยรีดิวซ์ Ferric iron (Fe3+) ให้กลายเป็น Ferrous iron (Fe2+) ซึ่งละลายน้ำได้ดีกว่า และช่วยเกิดเป็น chelate ที่ดูดซึมได้ง่ายในลำไส้เล็กส่วนต้น การรับประทานยาเสริมธาตุเหล็กพร้อมน้ำส้มหรือผลไม้รสเปรี้ยวจึงช่วยเพิ่มการดูดซึมเหล็กได้อย่างมีนัยสำคัญ
🔍 ข้ออื่นผิดเพราะอะไร:
• ข้อ ก. ผักโฟลิกสูง: ช่วยเสริมการสร้างเม็ดเลือด แต่ไม่ได้เพิ่มการดูดซึมธาตุเหล็กโดยตรง
• ข้อ ค. วิตามินบี 12: ไม่ได้ช่วยเพิ่มการดูดซึมธาตุเหล็ก
• ข้อ ง. กรดออกซาลิก (เช่น ในผักโขม ชา): จะจับกับเหล็กเกิดเป็น insoluble iron oxalate ขัดขวางการดูดซึมเหล็ก จึงควรหลีกเลี่ยง
• ข้อ จ. นมวัวและนมถั่วเหลือง: มีแคลเซียมและโปรตีนเคซีนซึ่งขัดขวางการดูดซึมเหล็ก ห้ามรับประทานพร้อมยาเสริมธาตุเหล็ก
---</t>
        </is>
      </c>
      <c r="L107" t="inlineStr">
        <is>
          <t>Hematologic</t>
        </is>
      </c>
      <c r="M107" t="inlineStr">
        <is>
          <t>Anemias</t>
        </is>
      </c>
      <c r="N107" t="inlineStr">
        <is>
          <t>Clinic</t>
        </is>
      </c>
      <c r="O107" t="inlineStr">
        <is>
          <t>ข้อ 61 Mock RxCU83</t>
        </is>
      </c>
      <c r="P107" t="inlineStr">
        <is>
          <t>ข้อสอบจำลอง</t>
        </is>
      </c>
      <c r="Q107" t="inlineStr">
        <is>
          <t>Mock RxCU83 ชุดที่ 1</t>
        </is>
      </c>
    </row>
    <row r="108">
      <c r="A108" s="173" t="n">
        <v>106</v>
      </c>
      <c r="B108" t="inlineStr">
        <is>
          <t>63. คำแนะนำในการรับประทานยาเสริมธาตุเหล็กชนิดรับประทาน เช่น Ferrous fumarate ข้อใดถูกต้อง</t>
        </is>
      </c>
      <c r="D108" t="inlineStr">
        <is>
          <t>ควรรับประทานพร้อมยาเม็ดแคลเซียมเพื่อเพิ่มการดูดซึม</t>
        </is>
      </c>
      <c r="E108" t="inlineStr">
        <is>
          <t>ควรรับประทานพร้อมนมสดเพื่อลดการระคายเคืองทางเดินอาหาร</t>
        </is>
      </c>
      <c r="F108" t="inlineStr">
        <is>
          <t>ควรรับประทานพร้อมวิตามินซีหรือน้ำผลไม้เพื่อเพิ่มการดูดซึม</t>
        </is>
      </c>
      <c r="G108" t="inlineStr">
        <is>
          <t>ควรรับประทานร่วมกับยาลดกรดอะลูมิเนียมไฮดรอกไซด์เพื่อป้องกันอาการแสบร้อนยอดอก</t>
        </is>
      </c>
      <c r="H108" t="inlineStr">
        <is>
          <t>ควรรับประทานร่วมกับชาหรือกาแฟเพื่อช่วยกระตุ้นการดูดซึมยา</t>
        </is>
      </c>
      <c r="I108" t="n">
        <v>3</v>
      </c>
      <c r="J108" t="inlineStr">
        <is>
          <t>✅ คำตอบที่ถูกต้อง: ข้อ ค. ควรรับประทานพร้อมวิตามินซีหรือน้ำผลไม้เพื่อเพิ่มการดูดซึม
🎯 ทำไมข้อนี้ถึงถูก: ยาเสริมธาตุเหล็กดูดซึมได้ดีที่สุดในสภาวะที่เป็นกรดและอยู่ในรูป Fe2+ วิตามินซีช่วยรักษาสภาพความเป็นกรดและรีดิวซ์เหล็กให้อยู่ในรูปที่ละลายน้ำได้ดี จึงเพิ่มการดูดซึมเข้าสู่ร่างกาย
🔍 ข้ออื่นผิดเพราะอะไร:
• ข้อ ก. แคลเซียม: ขัดขวางการดูดซึมเหล็กผ่าน DMT-1
• ข้อ ข. นมสด: มีแคลเซียมและโปรตีนที่จับกับเหล็ก ทำให้การดูดซึมลดลงอย่างมาก
• ข้อ ง. ยาลดกรด: ลดความเป็นกรดในกระเพาะอาหาร ทำให้เหล็กตกตะกอนและไม่ถูกดูดซึม (ควรรับประทานห่างกันอย่างน้อย 2 ชั่วโมง)
• ข้อ จ. ชาและกาแฟ: มีสารแทนนิน (Tannins) และโพลีฟีนอลที่จับกับเหล็กเกิดเป็นสารเชิงซ้อนที่ไม่ละลายน้ำ ขัดขวางการดูดซึมอย่างรุนแรง
---</t>
        </is>
      </c>
      <c r="L108" t="inlineStr">
        <is>
          <t>Hematologic</t>
        </is>
      </c>
      <c r="M108" t="inlineStr">
        <is>
          <t>Anemias</t>
        </is>
      </c>
      <c r="N108" t="inlineStr">
        <is>
          <t>Clinic</t>
        </is>
      </c>
      <c r="O108" t="inlineStr">
        <is>
          <t>ข้อ 63 Mock RxCU83</t>
        </is>
      </c>
      <c r="P108" t="inlineStr">
        <is>
          <t>ข้อสอบจำลอง</t>
        </is>
      </c>
      <c r="Q108" t="inlineStr">
        <is>
          <t>Mock RxCU83 ชุดที่ 1</t>
        </is>
      </c>
    </row>
    <row r="109">
      <c r="A109" s="173" t="n">
        <v>107</v>
      </c>
      <c r="B109" t="inlineStr">
        <is>
          <t>ผู้ป่วยชายไทยอายุ 30 ปี น้ำหนักตัว 65 kg สูง 170 cm
CC: มีอาการซีด เหนื่อยล้าและอ่อนเพลียจึงมาพบแพทย์
PMH: hypertension, dyslipidemia
SH: ปฏิเสธการสูบบุหรี่ ดื่มเหล้าเป็นบางครั้งบางคราว
V/S: BP 155/90 mmHg, HR 75 bpm, RR 28 bpm, Temp 37 C
Lab: Hb 9 g/dL, Hct 12%, RBC count 2.2 x 10^6 /uL, MCV 70 fL, Ferritin 50 ng/mL, TSAT 12%, EPO 4 mU/mL, Scr 1.0 mg/dL, HCO3 15 mEq/L, Na 130 mEq/L, Cl 100 mEq/L, K 5.0 mEq/L
(ใช้ข้อมูลข้างต้นตอบคำถามข้อ 41 - 50)
ผู้ป่วยรายนี้เป็น anemia ชนิดใด</t>
        </is>
      </c>
      <c r="D109" t="inlineStr">
        <is>
          <t>Iron deficiency anemia</t>
        </is>
      </c>
      <c r="E109" t="inlineStr">
        <is>
          <t>Anemia of chronic disease</t>
        </is>
      </c>
      <c r="F109" t="inlineStr">
        <is>
          <t>Folate deficiency anemia</t>
        </is>
      </c>
      <c r="G109" t="inlineStr">
        <is>
          <t>Vitamin B12 deficiency anemia</t>
        </is>
      </c>
      <c r="H109" t="inlineStr">
        <is>
          <t>G-6-PD deficiency</t>
        </is>
      </c>
      <c r="I109" t="n">
        <v>1</v>
      </c>
      <c r="J109" t="inlineStr">
        <is>
          <t>- คำตอบที่ถูกต้อง: ข้อ ก. Iron deficiency anemia
- ทำไมข้อนี้ถึงถูก: ผู้ป่วยมีค่า MCV 70 fL จัดเป็น microcytic anemia (MCV &lt; 80 fL) ร่วมกับค่า TSAT 12% ซึ่งต่ำกว่าเกณฑ์ปกติ (&lt; 20%) และ Ferritin 50 ng/mL ซึ่งบ่งชี้ถึงภาวะขาดธาตุเหล็กร่วมด้วยอย่างชัดเจน
- ข้ออื่นผิดเพราะอะไร:
  • ข้อ ข.: Anemia of chronic disease มักพบ Ferritin ปกติหรือสูงขึ้น และ TIBC มักต่ำ
  • ข้อ ค.: Folate deficiency anemia เป็น Macrocytic anemia (MCV &gt; 100 fL)
  • ข้อ ง.: Vitamin B12 deficiency anemia เป็น Macrocytic anemia (MCV &gt; 100 fL)
  • ข้อ จ.: G-6-PD deficiency เป็น Hemolytic anemia โดยทั่วไปขนาดเม็ดเลือดมักเป็น Normocytic</t>
        </is>
      </c>
      <c r="L109" t="inlineStr">
        <is>
          <t>Hematologic</t>
        </is>
      </c>
      <c r="M109" t="inlineStr">
        <is>
          <t>Iron deficiency anemia</t>
        </is>
      </c>
      <c r="N109" t="inlineStr">
        <is>
          <t>Clinic</t>
        </is>
      </c>
      <c r="O109" t="inlineStr">
        <is>
          <t>รุ่น RxCU83</t>
        </is>
      </c>
      <c r="P109" t="inlineStr">
        <is>
          <t>แบบฝึกหัด</t>
        </is>
      </c>
      <c r="Q109" t="inlineStr">
        <is>
          <t>Quiz เตรียมสอบ CC1 RxCU83</t>
        </is>
      </c>
    </row>
    <row r="110">
      <c r="A110" s="173" t="n">
        <v>108</v>
      </c>
      <c r="B110" t="inlineStr">
        <is>
          <t>ข้อใดคือค่าปกติของระดับฮีโมโกลบิน (Hb) ตามเกณฑ์องค์การอนามัยโลก (WHO)</t>
        </is>
      </c>
      <c r="D110" t="inlineStr">
        <is>
          <t>ชาย 14 g/dL, หญิง 14 g/dL</t>
        </is>
      </c>
      <c r="E110" t="inlineStr">
        <is>
          <t>ชาย 13 g/dL, หญิง 12 g/dL</t>
        </is>
      </c>
      <c r="F110" t="inlineStr">
        <is>
          <t>ชาย 12 g/dL, หญิง 12 g/dL</t>
        </is>
      </c>
      <c r="G110" t="inlineStr">
        <is>
          <t>ชาย 12 g/dL, หญิง 13 g/dL</t>
        </is>
      </c>
      <c r="H110" t="inlineStr">
        <is>
          <t>ชาย 13 g/dL, หญิง 13 g/dL</t>
        </is>
      </c>
      <c r="I110" t="n">
        <v>2</v>
      </c>
      <c r="J110" t="inlineStr">
        <is>
          <t>- คำตอบที่ถูกต้อง: ข้อ ข. ชาย 13 g/dL, หญิง 12 g/dL
- ทำไมข้อนี้ถึงถูก: ตามเกณฑ์การวินิจฉัยภาวะโลหิตจางของ WHO กำหนดเกณฑ์ระดับ Hb ปกติในผู้ใหญ่เพศชายอยู่ที่ 13 g/dL ขึ้นไป และในผู้ใหญ่เพศหญิง (ที่ไม่ตั้งครรภ์) อยู่ที่ 12 g/dL ขึ้นไป
- ข้ออื่นผิดเพราะอะไร:
  • ข้อ ก.: เกณฑ์ของหญิงไม่จำเป็นต้องสูงถึง 14 g/dL
  • ข้อ ค.: ค่า Hb 12 g/dL ในเพศชายถือว่าเริ่มมีภาวะ anemia
  • ข้อ ง.: สลับเพศกัน โดยปกติเพศชายมีมวลเม็ดเลือดและแอนโดรเจนกระตุ้น EPO มากกว่าเพศหญิง
  • ข้อ จ.: ในเพศหญิงเกณฑ์มาตรฐานคือ 12 g/dL ไม่ใช่ 13 g/dL</t>
        </is>
      </c>
      <c r="L110" t="inlineStr">
        <is>
          <t>Hematologic</t>
        </is>
      </c>
      <c r="M110" t="inlineStr">
        <is>
          <t>Iron deficiency anemia</t>
        </is>
      </c>
      <c r="N110" t="inlineStr">
        <is>
          <t>Clinic</t>
        </is>
      </c>
      <c r="O110" t="inlineStr">
        <is>
          <t>รุ่น RxCU83</t>
        </is>
      </c>
      <c r="P110" t="inlineStr">
        <is>
          <t>แบบฝึกหัด</t>
        </is>
      </c>
      <c r="Q110" t="inlineStr">
        <is>
          <t>Quiz เตรียมสอบ CC1 RxCU83</t>
        </is>
      </c>
    </row>
    <row r="111">
      <c r="A111" s="173" t="n">
        <v>109</v>
      </c>
      <c r="B111" t="inlineStr">
        <is>
          <t>ค่าพารามิเตอร์ใดที่มีความสำคัญน้อยที่สุดในการประเมินและแยกประเภทของภาวะโลหิตจางในผู้ป่วยรายนี้</t>
        </is>
      </c>
      <c r="D111" t="inlineStr">
        <is>
          <t>Ferritin</t>
        </is>
      </c>
      <c r="E111" t="inlineStr">
        <is>
          <t>Bicarbonate</t>
        </is>
      </c>
      <c r="F111" t="inlineStr">
        <is>
          <t>Respiratory rate</t>
        </is>
      </c>
      <c r="G111" t="inlineStr">
        <is>
          <t>Hematocrit</t>
        </is>
      </c>
      <c r="H111" t="inlineStr">
        <is>
          <t>Serum creatinine</t>
        </is>
      </c>
      <c r="I111" t="n">
        <v>3</v>
      </c>
      <c r="J111" t="inlineStr">
        <is>
          <t>- คำตอบที่ถูกต้อง: ข้อ ค. Respiratory rate
- ทำไมข้อนี้ถึงถูก: Respiratory rate เป็นสัญญาณชีพทั่วไปที่อาจสะท้อนภาวะ compensatory tachypnea จากเนื้อเยื่อขาดออกซิเจน แต่ไม่มีความจำเพาะและไม่ช่วยในการจำแนกชนิดหรือหาสาเหตุของภาวะโลหิตจาง
- ข้ออื่นผิดเพราะอะไร:
  • ข้อ ก.: Ferritin เป็นตัวบ่งชี้ปริมาณธาตุเหล็กสะสมในร่างกายโดยตรง
  • ข้อ ข.: Bicarbonate ช่วยประเมินภาวะ metabolic acidosis ร่วมในโรคไตหรือ systemic illness
  • ข้อ ง.: Hematocrit เป็นค่าประเมินสัดส่วนเม็ดเลือดแดงในการวินิจฉัยโลหิตจางโดยตรง
  • ข้อ จ.: Serum creatinine ช่วยประเมินการทำงานของไตและภาวะ Anemia of CKD</t>
        </is>
      </c>
      <c r="L111" t="inlineStr">
        <is>
          <t>Hematologic</t>
        </is>
      </c>
      <c r="M111" t="inlineStr">
        <is>
          <t>Iron deficiency anemia</t>
        </is>
      </c>
      <c r="N111" t="inlineStr">
        <is>
          <t>Clinic</t>
        </is>
      </c>
      <c r="O111" t="inlineStr">
        <is>
          <t>รุ่น RxCU83</t>
        </is>
      </c>
      <c r="P111" t="inlineStr">
        <is>
          <t>แบบฝึกหัด</t>
        </is>
      </c>
      <c r="Q111" t="inlineStr">
        <is>
          <t>Quiz เตรียมสอบ CC1 RxCU83</t>
        </is>
      </c>
    </row>
    <row r="112">
      <c r="A112" s="173" t="n">
        <v>110</v>
      </c>
      <c r="B112" t="inlineStr">
        <is>
          <t>ผู้ป่วยรายนี้ควรได้รับการรักษาด้วยยาอะไรเหมาะสมที่สุดในเบื้องต้น</t>
        </is>
      </c>
      <c r="D112" t="inlineStr">
        <is>
          <t>Ferrous fumarate</t>
        </is>
      </c>
      <c r="E112" t="inlineStr">
        <is>
          <t>Deferoxamine</t>
        </is>
      </c>
      <c r="F112" t="inlineStr">
        <is>
          <t>Folic acid</t>
        </is>
      </c>
      <c r="G112" t="inlineStr">
        <is>
          <t>วิตามิน B12</t>
        </is>
      </c>
      <c r="H112" t="inlineStr">
        <is>
          <t>Darbepoetin</t>
        </is>
      </c>
      <c r="I112" t="n">
        <v>1</v>
      </c>
      <c r="J112" t="inlineStr">
        <is>
          <t>- คำตอบที่ถูกต้อง: ข้อ ก. Ferrous fumarate
- ทำไมข้อนี้ถึงถูก: ผู้ป่วยมีภาวะ Iron deficiency anemia ชัดเจน การรักษาอันดับแรกคือการให้ยาเสริมธาตุเหล็กชนิดรับประทาน เช่น Ferrous fumarate ขนาด 200 mg วันละ 1-3 ครั้ง
- ข้ออื่นผิดเพราะอะไร:
  • ข้อ ข.: Deferoxamine เป็นยาขับธาตุเหล็ก (iron chelator) ใช้รักษา iron overload หรือภาวะพิษจากเหล็ก
  • ข้อ ค.: Folic acid ใช้รักษา Megaloblastic anemia จากการขาดโฟเลต
  • ข้อ ง.: วิตามิน B12 ใช้รักษา Pernicious anemia หรือ B12 deficiency
  • ข้อ จ.: Darbepoetin เป็น Erythropoiesis-stimulating agent (ESA) ใช้ใน Anemia of CKD</t>
        </is>
      </c>
      <c r="L112" t="inlineStr">
        <is>
          <t>Hematologic</t>
        </is>
      </c>
      <c r="M112" t="inlineStr">
        <is>
          <t>Iron deficiency anemia</t>
        </is>
      </c>
      <c r="N112" t="inlineStr">
        <is>
          <t>Clinic</t>
        </is>
      </c>
      <c r="O112" t="inlineStr">
        <is>
          <t>รุ่น RxCU83</t>
        </is>
      </c>
      <c r="P112" t="inlineStr">
        <is>
          <t>แบบฝึกหัด</t>
        </is>
      </c>
      <c r="Q112" t="inlineStr">
        <is>
          <t>Quiz เตรียมสอบ CC1 RxCU83</t>
        </is>
      </c>
    </row>
    <row r="113">
      <c r="A113" s="173" t="n">
        <v>111</v>
      </c>
      <c r="B113" t="inlineStr">
        <is>
          <t>หากต้องการจ่ายยาเสริมธาตุเหล็กให้แก่ผู้ป่วย ข้อใดต่อไปนี้กล่าวผิดเกี่ยวกับคำแนะนำการใช้ยา</t>
        </is>
      </c>
      <c r="D113" t="inlineStr">
        <is>
          <t>การรับประทานเหล็กอาจจะเกิดภาวะฟันติดสี สามารถป้องกันได้โดยแปรงฟันหลังรับประทาน</t>
        </is>
      </c>
      <c r="E113" t="inlineStr">
        <is>
          <t>ควรรับประทานพร้อมอาหารจำพวกนม เนื่องจากระคายเคืองกระเพาะอาหาร</t>
        </is>
      </c>
      <c r="F113" t="inlineStr">
        <is>
          <t>การรับประทานเหล็กอาจทำให้อุจจาระมีสีดำ</t>
        </is>
      </c>
      <c r="G113" t="inlineStr">
        <is>
          <t>ควรหลีกเลี่ยงการดื่มกาแฟร่วมกับเหล็ก</t>
        </is>
      </c>
      <c r="H113" t="inlineStr">
        <is>
          <t>การรับประทานเหล็กอาจทำให้เกิดอาการท้องผูกได้</t>
        </is>
      </c>
      <c r="I113" t="n">
        <v>2</v>
      </c>
      <c r="J113" t="inlineStr">
        <is>
          <t>- คำตอบที่ถูกต้อง: ข้อ ข. ควรรับประทานพร้อมอาหารจำพวกนม เนื่องจากระคายเคืองกระเพาะอาหาร
- ทำไมข้อนี้ถึงถูก: แคลเซียมและเคซีนในนมจะจับกับธาตุเหล็กและยับยั้งการดูดซึมธาตุเหล็กอย่างมีนัยสำคัญ จึงห้ามรับประทานยาเสริมธาตุเหล็กร่วมกับนมหรือผลิตภัณฑ์จากนม
- ข้ออื่นผิดเพราะอะไร:
  • ข้อ ก.: ธาตุเหล็กชนิดน้ำสามารถเคลือบฟันและทำให้ฟันติดสีดำได้ ป้องกันได้โดยใช้หลอดดูดหรือแปรงฟันทันที
  • ข้อ ค.: ธาตุเหล็กที่ไม่ถูกดูดซึมจะถูกเปลี่ยนเป็น iron sulfide ทำให้อุจจาระเป็นสีดำเข้ม ซึ่งเป็นผลข้างเคียงปกติ
  • ข้อ ง.: สารแทนนินและโพลีฟีนอลในชาและกาแฟจับกับเหล็กและยับยั้งการดูดซึม จึงควรหลีกเลี่ยง
  • ข้อ จ.: ธาตุเหล็กมีผลข้างเคียงทางเดินอาหารที่พบบ่อยมากคือท้องผูก คลื่นไส้ แน่นท้อง</t>
        </is>
      </c>
      <c r="L113" t="inlineStr">
        <is>
          <t>Hematologic</t>
        </is>
      </c>
      <c r="M113" t="inlineStr">
        <is>
          <t>Iron deficiency anemia</t>
        </is>
      </c>
      <c r="N113" t="inlineStr">
        <is>
          <t>Clinic</t>
        </is>
      </c>
      <c r="O113" t="inlineStr">
        <is>
          <t>รุ่น RxCU83</t>
        </is>
      </c>
      <c r="P113" t="inlineStr">
        <is>
          <t>แบบฝึกหัด</t>
        </is>
      </c>
      <c r="Q113" t="inlineStr">
        <is>
          <t>Quiz เตรียมสอบ CC1 RxCU83</t>
        </is>
      </c>
    </row>
    <row r="114">
      <c r="A114" s="173" t="n">
        <v>112</v>
      </c>
      <c r="B114" t="inlineStr">
        <is>
          <t>ข้อใดคือยาต้านพิษ (antidote) ในการรักษาภาวะเป็นพิษเฉียบพลันจากธาตุเหล็ก (Acute iron toxicity)</t>
        </is>
      </c>
      <c r="D114" t="inlineStr">
        <is>
          <t>Deferoxamine</t>
        </is>
      </c>
      <c r="E114" t="inlineStr">
        <is>
          <t>Darbepoetin</t>
        </is>
      </c>
      <c r="F114" t="inlineStr">
        <is>
          <t>Dantrolene</t>
        </is>
      </c>
      <c r="G114" t="inlineStr">
        <is>
          <t>Dimercaprol</t>
        </is>
      </c>
      <c r="H114" t="inlineStr">
        <is>
          <t>Diazepam</t>
        </is>
      </c>
      <c r="I114" t="n">
        <v>1</v>
      </c>
      <c r="J114" t="inlineStr">
        <is>
          <t>- คำตอบที่ถูกต้อง: ข้อ ก. Deferoxamine
- ทำไมข้อนี้ถึงถูก: Deferoxamine เป็น parenteral iron chelator จำเพาะที่เข้าจับกับ free ferric iron (Fe3+) กลายเป็นสารประกอบ ferrioxamine ที่ละลายน้ำได้ดีและขับออกทางปัสสาวะเปลี่ยนเป็นสีชมพูส้ม (vin rose urine)
- ข้ออื่นผิดเพราะอะไร:
  • ข้อ ข.: Darbepoetin เป็นฮอร์โมนกระตุ้นการสร้างเม็ดเลือดแดง
  • ข้อ ค.: Dantrolene เป็นยารักษาภาวะ Malignant hyperthermia
  • ข้อ ง.: Dimercaprol (BAL) ใช้เป็นยาขับสารหนู ตะกั่ว และปรอท
  • ข้อ จ.: Diazepam เป็นยาในกลุ่ม Benzodiazepine บรรเทาอาการชักและคลายกังวล</t>
        </is>
      </c>
      <c r="L114" t="inlineStr">
        <is>
          <t>Hematologic</t>
        </is>
      </c>
      <c r="M114" t="inlineStr">
        <is>
          <t>Iron deficiency anemia</t>
        </is>
      </c>
      <c r="N114" t="inlineStr">
        <is>
          <t>Clinic</t>
        </is>
      </c>
      <c r="O114" t="inlineStr">
        <is>
          <t>รุ่น RxCU83</t>
        </is>
      </c>
      <c r="P114" t="inlineStr">
        <is>
          <t>แบบฝึกหัด</t>
        </is>
      </c>
      <c r="Q114" t="inlineStr">
        <is>
          <t>Quiz เตรียมสอบ CC1 RxCU83</t>
        </is>
      </c>
    </row>
    <row r="115">
      <c r="A115" s="173" t="n">
        <v>113</v>
      </c>
      <c r="B115" t="inlineStr">
        <is>
          <t>สารหรือยาในข้อใดไม่ได้รบกวนหรือขัดขวางการดูดซึมของธาตุเหล็ก</t>
        </is>
      </c>
      <c r="D115" t="inlineStr">
        <is>
          <t>Tetracycline</t>
        </is>
      </c>
      <c r="E115" t="inlineStr">
        <is>
          <t>Caffeine</t>
        </is>
      </c>
      <c r="F115" t="inlineStr">
        <is>
          <t>Antacid</t>
        </is>
      </c>
      <c r="G115" t="inlineStr">
        <is>
          <t>Ascorbic acid</t>
        </is>
      </c>
      <c r="H115" t="inlineStr">
        <is>
          <t>Milk</t>
        </is>
      </c>
      <c r="I115" t="n">
        <v>4</v>
      </c>
      <c r="J115" t="inlineStr">
        <is>
          <t>- คำตอบที่ถูกต้อง: ข้อ ง. Ascorbic acid
- ทำไมข้อนี้ถึงถูก: Ascorbic acid (วิตามินซี) มีฤทธิ์เป็น reducing agent และสร้างสภาวะกรด ช่วยเปลี่ยน ferric (Fe3+) เป็น ferrous (Fe2+) ทำให้เพิ่มการดูดซึมธาตุเหล็กในลำไส้เล็กส่วนต้น
- ข้ออื่นผิดเพราะอะไร:
  • ข้อ ก.: Tetracycline เกิดปฏิกิริยา chelation กับเหล็กเกิดเป็นสารประกอบที่ไม่ละลายน้ำ
  • ข้อ ข.: Caffeine และสารประกอบแทนนินในกาแฟยับยั้งการดูดซึมเหล็ก
  • ข้อ ค.: Antacid ลดความเป็นกรดในกระเพาะอาหาร ทำให้ธาตุเหล็กตกตะกอนและดูดซึมได้ลดลง
  • ข้อ จ.: แคลเซียมในนมจับกับเหล็กและยับยั้งการดูดซึม</t>
        </is>
      </c>
      <c r="L115" t="inlineStr">
        <is>
          <t>Hematologic</t>
        </is>
      </c>
      <c r="M115" t="inlineStr">
        <is>
          <t>Iron deficiency anemia</t>
        </is>
      </c>
      <c r="N115" t="inlineStr">
        <is>
          <t>Clinic</t>
        </is>
      </c>
      <c r="O115" t="inlineStr">
        <is>
          <t>รุ่น RxCU83</t>
        </is>
      </c>
      <c r="P115" t="inlineStr">
        <is>
          <t>แบบฝึกหัด</t>
        </is>
      </c>
      <c r="Q115" t="inlineStr">
        <is>
          <t>Quiz เตรียมสอบ CC1 RxCU83</t>
        </is>
      </c>
    </row>
    <row r="116">
      <c r="A116" s="173" t="n">
        <v>114</v>
      </c>
      <c r="B116" t="inlineStr">
        <is>
          <t>ยาเสริมธาตุเหล็กห้ามรับประทานร่วมกับยาปฏิชีวนะในข้อใดพร้อมกันเนื่องจากจะทำให้ระดับยาลดลงอย่างมาก</t>
        </is>
      </c>
      <c r="D116" t="inlineStr">
        <is>
          <t>Tetracycline</t>
        </is>
      </c>
      <c r="E116" t="inlineStr">
        <is>
          <t>Penicillin</t>
        </is>
      </c>
      <c r="F116" t="inlineStr">
        <is>
          <t>Beta blocker</t>
        </is>
      </c>
      <c r="G116" t="inlineStr">
        <is>
          <t>Antihistamine</t>
        </is>
      </c>
      <c r="H116" t="inlineStr">
        <is>
          <t>NSAIDs</t>
        </is>
      </c>
      <c r="I116" t="n">
        <v>1</v>
      </c>
      <c r="J116" t="inlineStr">
        <is>
          <t>- คำตอบที่ถูกต้อง: ข้อ ก. Tetracycline
- ทำไมข้อนี้ถึงถูก: Tetracyclines เกิด chelation insoluble complexes กับ multivalent cations เช่น Fe2+ ทำให้การดูดซึมทั้งยาปฏิชีวนะและธาตุเหล็กลดลงอย่างรุนแรง จึงต้องเว้นระยะห่างอย่างน้อย 2-3 ชั่วโมง
- ข้ออื่นผิดเพราะอะไร:
  • ข้อ ข.: Penicillins ไม่เกิด complexation อย่างมีนัยสำคัญกับธาตุเหล็ก
  • ข้อ ค.: Beta blockers ไม่ได้ทำปฏิกิริยา chelation กับเหล็ก
  • ข้อ ง.: Antihistamines ไม่มีอันตรกิริยา chelation กับเหล็ก
  • ข้อ จ.: NSAIDs ไม่ได้เกิด chelation โดยตรง แต่ควรระวังผลระคายเคืองกระเพาะอาหารร่วมกัน</t>
        </is>
      </c>
      <c r="L116" t="inlineStr">
        <is>
          <t>Hematologic</t>
        </is>
      </c>
      <c r="M116" t="inlineStr">
        <is>
          <t>Iron deficiency anemia</t>
        </is>
      </c>
      <c r="N116" t="inlineStr">
        <is>
          <t>Clinic</t>
        </is>
      </c>
      <c r="O116" t="inlineStr">
        <is>
          <t>รุ่น RxCU83</t>
        </is>
      </c>
      <c r="P116" t="inlineStr">
        <is>
          <t>แบบฝึกหัด</t>
        </is>
      </c>
      <c r="Q116" t="inlineStr">
        <is>
          <t>Quiz เตรียมสอบ CC1 RxCU83</t>
        </is>
      </c>
    </row>
    <row r="117">
      <c r="A117" s="173" t="n">
        <v>115</v>
      </c>
      <c r="B117" t="inlineStr">
        <is>
          <t>ข้อความใดต่อไปนี้กล่าวผิดเกี่ยวกับความหมายของค่าพารามิเตอร์ทางโลหิตวิทยา</t>
        </is>
      </c>
      <c r="D117" t="inlineStr">
        <is>
          <t>ค่า Hct ที่ต่ำกว่าปกติบ่งบอกถึงการที่เม็ดเลือดแดงมีจำนวนลดลงหรือขนาดเล็กลง หรือเกิดจากปริมาตรพลาสมาที่เพิ่มขึ้น</t>
        </is>
      </c>
      <c r="E117" t="inlineStr">
        <is>
          <t>ค่า MCV เป็นค่าที่บ่งบอกถึงขนาดเม็ดเลือดแดง หากค่าต่ำหมายถึงเม็ดเลือดแดงตัวเล็ก</t>
        </is>
      </c>
      <c r="F117" t="inlineStr">
        <is>
          <t>ค่า Serum ferritin เป็นค่าที่บ่งบอกถึงปริมาณธาตุเหล็กที่ร่างกายเก็บสะสมไว้ (iron stores)</t>
        </is>
      </c>
      <c r="G117" t="inlineStr">
        <is>
          <t>ค่า TSAT เป็นค่าที่บ่งบอกถึงปริมาณของ transferrin ที่จับกับเหล็ก โดยพบว่าค่า TSAT จะมีค่าต่ำในภาวะโลหิตจางจากการขาดธาตุเหล็ก</t>
        </is>
      </c>
      <c r="H117" t="inlineStr">
        <is>
          <t>TIBC เป็นการวัดความสามารถของ transferrin ในการจับเหล็ก ในกรณีขาดธาตุเหล็กค่า TIBC จะต่ำ</t>
        </is>
      </c>
      <c r="I117" t="n">
        <v>5</v>
      </c>
      <c r="J117" t="inlineStr">
        <is>
          <t>- คำตอบที่ถูกต้อง: ข้อ จ. TIBC เป็นการวัดความสามารถของ transferrin ในการจับเหล็ก ในกรณีขาดธาตุเหล็กค่า TIBC จะต่ำ
- ทำไมข้อนี้ถึงถูก: ในภาวะ Iron deficiency anemia ร่างกายจะสร้าง transferrin เพิ่มขึ้นเพื่อพยายามจับเหล็กให้ได้มากที่สุด ส่งผลให้ Total Iron Binding Capacity (TIBC) มีค่าสูงขึ้น ไม่ใช่ต่ำลง
- ข้ออื่นผิดเพราะอะไร:
  • ข้อ ก.: เป็นคำอธิบายที่ถูกต้องของ Hematocrit
  • ข้อ ข.: เป็นคำอธิบายที่ถูกต้องของ Mean Corpuscular Volume (MCV)
  • ข้อ ค.: เป็นคำอธิบายที่ถูกต้องของ Serum Ferritin
  • ข้อ ง.: เป็นคำอธิบายที่ถูกต้องของ Transferrin Saturation (TSAT)</t>
        </is>
      </c>
      <c r="L117" t="inlineStr">
        <is>
          <t>Hematologic</t>
        </is>
      </c>
      <c r="M117" t="inlineStr">
        <is>
          <t>Iron deficiency anemia</t>
        </is>
      </c>
      <c r="N117" t="inlineStr">
        <is>
          <t>Clinic</t>
        </is>
      </c>
      <c r="O117" t="inlineStr">
        <is>
          <t>รุ่น RxCU83</t>
        </is>
      </c>
      <c r="P117" t="inlineStr">
        <is>
          <t>แบบฝึกหัด</t>
        </is>
      </c>
      <c r="Q117" t="inlineStr">
        <is>
          <t>Quiz เตรียมสอบ CC1 RxCU83</t>
        </is>
      </c>
    </row>
    <row r="118">
      <c r="A118" s="173" t="n">
        <v>116</v>
      </c>
      <c r="B118" t="inlineStr">
        <is>
          <t>ข้อใดต่อไปนี้ถูกต้องเกี่ยวกับการสังเคราะห์และเมแทบอลิซึมของฮีโมโกลบินและธาตุเหล็กในร่างกาย</t>
        </is>
      </c>
      <c r="D118" t="inlineStr">
        <is>
          <t>การสังเคราะห์ heme เกิดขึ้นเฉพาะในไซโทพลาสซึมเท่านั้น</t>
        </is>
      </c>
      <c r="E118" t="inlineStr">
        <is>
          <t>การสังเคราะห์ globin เกิดขึ้นภายในไมโทคอนเดรีย</t>
        </is>
      </c>
      <c r="F118" t="inlineStr">
        <is>
          <t>ระดับ ferritin ในพลาสมาจะบ่งบอกถึงความมากน้อยของเหล็กที่เก็บไว้ในร่างกาย (iron stores)</t>
        </is>
      </c>
      <c r="G118" t="inlineStr">
        <is>
          <t>ธาตุเหล็กในร่างกายส่วนใหญ่ถูกขับออกทางไตผ่านปัสสาวะ</t>
        </is>
      </c>
      <c r="H118" t="inlineStr">
        <is>
          <t>ร่างกายสามารถดูดซึมธาตุเหล็กได้ดีที่สุดในรูป Ferric (Fe3+)</t>
        </is>
      </c>
      <c r="I118" t="n">
        <v>3</v>
      </c>
      <c r="J118" t="inlineStr">
        <is>
          <t>- คำตอบที่ถูกต้อง: ข้อ ค. ระดับ ferritin ในพลาสมาจะบ่งบอกถึงความมากน้อยของเหล็กที่เก็บไว้ในร่างกาย (iron stores)
- ทำไมข้อนี้ถึงถูก: Ferritin เป็น intracellular protein complex หลักในการกักเก็บธาตุเหล็ก และระดับ ferritin ในซีรัมมีสัดส่วนที่แปรผันตรงกับปริมาณธาตุเหล็กสะสมทั้งหมดในระบบ reticuloendothelial system
- ข้ออื่นผิดเพราะอะไร:
  • ข้อ ก.: การสังเคราะห์ heme เริ่มต้นและสิ้นสุดในไมโทคอนเดรีย โดยมีขั้นตอนตรงกลางเกิดขึ้นในไซโทพลาสซึม
  • ข้อ ข.: การสังเคราะห์ globin เป็นโปรตีน จึงเกิดขึ้นที่ไรโบโซมในไซโทพลาสซึม
  • ข้อ ง.: ร่างกายไม่มีกลไกขับเหล็กส่วนเกินทางไตโดยเฉพาะ เหล็กสูญเสียทางเซลล์เยื่อบุทางเดินอาหารที่หลุดลอกและประจำเดือน
  • ข้อ จ.: ร่างกายดูดซึมธาตุเหล็กผ่าน DMT-1 ได้ดีที่สุดในรูป Ferrous (Fe2+) ไม่ใช่ Fe3+</t>
        </is>
      </c>
      <c r="L118" t="inlineStr">
        <is>
          <t>Hematologic</t>
        </is>
      </c>
      <c r="M118" t="inlineStr">
        <is>
          <t>Iron deficiency anemia</t>
        </is>
      </c>
      <c r="N118" t="inlineStr">
        <is>
          <t>Clinic</t>
        </is>
      </c>
      <c r="O118" t="inlineStr">
        <is>
          <t>รุ่น RxCU83</t>
        </is>
      </c>
      <c r="P118" t="inlineStr">
        <is>
          <t>แบบฝึกหัด</t>
        </is>
      </c>
      <c r="Q118" t="inlineStr">
        <is>
          <t>Quiz เตรียมสอบ CC1 RxCU83</t>
        </is>
      </c>
    </row>
    <row r="119">
      <c r="A119" s="173" t="n">
        <v>117</v>
      </c>
      <c r="B119" t="inlineStr">
        <is>
          <t>หากผู้ป่วยรายนี้มีการซื้อวิตามินซีมารับประทานเองในขนาดสูงอย่างต่อเนื่อง ข้อใดเป็นประเด็นปัญหาสำคัญที่เภสัชกรต้องเฝ้าระวัง</t>
        </is>
      </c>
      <c r="D119" t="inlineStr">
        <is>
          <t>ปัญหาความดันโลหิตสูงขึ้น</t>
        </is>
      </c>
      <c r="E119" t="inlineStr">
        <is>
          <t>ปัญหาไขมันในเลือดผิดปกติ</t>
        </is>
      </c>
      <c r="F119" t="inlineStr">
        <is>
          <t>ปัญหาการเกิดนิ่วแคลเซียมออกซาเลตในทางเดินปัสสาวะ</t>
        </is>
      </c>
      <c r="G119" t="inlineStr">
        <is>
          <t>ปัญหาภาวะเลือดข้น</t>
        </is>
      </c>
      <c r="H119" t="inlineStr">
        <is>
          <t>ปัญหาการกดไขกระดูก</t>
        </is>
      </c>
      <c r="I119" t="n">
        <v>3</v>
      </c>
      <c r="J119" t="inlineStr">
        <is>
          <t>- คำตอบที่ถูกต้อง: ข้อ ค. ปัญหาการเกิดนิ่วแคลเซียมออกซาเลตในทางเดินปัสสาวะ
- ทำไมข้อนี้ถึงถูก: วิตามินซี (Ascorbic acid) ในขนาดสูงจะถูก metabolized กลายเป็น oxalate และขับออกทางไต หากได้รับในปริมาณมากจะเพิ่มความเสี่ยงต่อการเกิด Calcium oxalate kidney stones
- ข้ออื่นผิดเพราะอะไร:
  • ข้อ ก.: วิตามินซีไม่ได้ทำให้ความดันโลหิตสูงขึ้น
  • ข้อ ข.: วิตามินซีไม่ได้ทำให้ไขมันผิดปกติ
  • ข้อ ง.: วิตามินซีไม่ได้กระตุ้นให้เกิดภาวะ polycythemia
  • ข้อ จ.: วิตามินซีไม่มีฤทธิ์กดไขกระดูก</t>
        </is>
      </c>
      <c r="L119" t="inlineStr">
        <is>
          <t>Hematologic</t>
        </is>
      </c>
      <c r="M119" t="inlineStr">
        <is>
          <t>Iron deficiency anemia</t>
        </is>
      </c>
      <c r="N119" t="inlineStr">
        <is>
          <t>Clinic</t>
        </is>
      </c>
      <c r="O119" t="inlineStr">
        <is>
          <t>รุ่น RxCU83</t>
        </is>
      </c>
      <c r="P119" t="inlineStr">
        <is>
          <t>แบบฝึกหัด</t>
        </is>
      </c>
      <c r="Q119" t="inlineStr">
        <is>
          <t>Quiz เตรียมสอบ CC1 RxCU83</t>
        </is>
      </c>
    </row>
    <row r="120">
      <c r="A120" s="173" t="n">
        <v>118</v>
      </c>
      <c r="B120" t="inlineStr">
        <is>
          <t>คำแนะนำสำหรับผู้ป่วยรายนี้ในการใช้ผลิตภัณฑ์เสริมอาหารหรือวิตามินข้อใดถูกต้องที่สุด</t>
        </is>
      </c>
      <c r="D120" t="inlineStr">
        <is>
          <t>สามารถรับประทานวิตามินซีร่วมกับยาลดกรดได้ทันที</t>
        </is>
      </c>
      <c r="E120" t="inlineStr">
        <is>
          <t>ควรรับประทานแคลเซียมเสริมพร้อมกับยาธาตุเหล็กเพื่อเพิ่มความแข็งแรงของกระดูก</t>
        </is>
      </c>
      <c r="F120" t="inlineStr">
        <is>
          <t>ควรแจ้งให้แพทย์หรือเภสัชกรทราบถึงการใช้วิตามินซีและอาหารเสริมทุกชนิดก่อนเริ่มการรักษา</t>
        </is>
      </c>
      <c r="G120" t="inlineStr">
        <is>
          <t>ให้หยุดยารักษาโรคความดันโลหิตทันทีเมื่อเริ่มรับประทานธาตุเหล็ก</t>
        </is>
      </c>
      <c r="H120" t="inlineStr">
        <is>
          <t>ไม่จำเป็นต้องติดตามการรักษาหากอาการเหนื่อยเพลียดีขึ้น</t>
        </is>
      </c>
      <c r="I120" t="n">
        <v>3</v>
      </c>
      <c r="J120" t="inlineStr">
        <is>
          <t>- คำตอบที่ถูกต้อง: ข้อ ค. ควรแจ้งให้แพทย์หรือเภสัชกรทราบถึงการใช้วิตามินซีและอาหารเสริมทุกชนิดก่อนเริ่มการรักษา
- ทำไมข้อนี้ถึงถูก: การใช้วิตามินเสริมและผลิตภัณฑ์เสริมอาหารอาจมี drug interaction ต่อการดูดซึมของยา หรือทำให้เกิดผลข้างเคียงต่อระบบไตและทางเดินปัสสาวะ ผู้ป่วยจึงควรปรึกษาบุคลากรทางการแพทย์ก่อนใช้เสมอ
- ข้ออื่นผิดเพราะอะไร:
  • ข้อ ก.: ยาลดกรดจะขัดขวางการสร้างสภาวะกรดและการดูดซึมของเหล็ก
  • ข้อ ข.: แคลเซียมยับยั้งการดูดซึมธาตุเหล็ก ห้ามรับประทานพร้อมกัน
  • ข้อ ง.: ยาลดความดันโลหิตต้องรับประทานต่อเนื่อง ห้ามหยุดยาเอง
  • ข้อ จ.: ผู้ป่วยต้องติดตามระดับ Hb, Hct และ ferritin เพื่อประเมินผลการเติมเต็ม iron stores</t>
        </is>
      </c>
      <c r="L120" t="inlineStr">
        <is>
          <t>Hematologic</t>
        </is>
      </c>
      <c r="M120" t="inlineStr">
        <is>
          <t>Iron deficiency anemia</t>
        </is>
      </c>
      <c r="N120" t="inlineStr">
        <is>
          <t>Clinic</t>
        </is>
      </c>
      <c r="O120" t="inlineStr">
        <is>
          <t>รุ่น RxCU83</t>
        </is>
      </c>
      <c r="P120" t="inlineStr">
        <is>
          <t>แบบฝึกหัด</t>
        </is>
      </c>
      <c r="Q120" t="inlineStr">
        <is>
          <t>Quiz เตรียมสอบ CC1 RxCU83</t>
        </is>
      </c>
    </row>
    <row r="121">
      <c r="A121" s="173" t="n">
        <v>119</v>
      </c>
      <c r="B121" t="inlineStr">
        <is>
          <t>ข้อความใดต่อไปนี้กล่าวถูกต้องเกี่ยวกับบทบาททางชีวเคมีของเอนไซม์ G6PD ในเม็ดเลือดแดง</t>
        </is>
      </c>
      <c r="D121" t="inlineStr">
        <is>
          <t>G6PD ทำหน้าที่สังเคราะห์ฮีโมโกลบินในไขกระดูก</t>
        </is>
      </c>
      <c r="E121" t="inlineStr">
        <is>
          <t>G6PD ทำหน้าที่ย่อยสลายคอเลสเตอรอลในผนังเซลล์</t>
        </is>
      </c>
      <c r="F121" t="inlineStr">
        <is>
          <t>G6PD ควบคุมการขนส่งธาตุเหล็กผ่าน transferrin</t>
        </is>
      </c>
      <c r="G121" t="inlineStr">
        <is>
          <t>G6PD ทำหน้าที่ขนส่งออกซิเจนไปยังเนื้อเยื่อ</t>
        </is>
      </c>
      <c r="H121" t="inlineStr">
        <is>
          <t>G6PD ทำหน้าที่เร่งปฏิกิริยา oxidation ของ glucose-6-phosphate ไปเป็น 6-phosphogluconate ในขณะเดียวกันจะมีการ reduce NADP+ ไปเป็น NADPH ซึ่งเป็นขั้นตอนแรกของ pentose phosphate pathway</t>
        </is>
      </c>
      <c r="I121" t="n">
        <v>5</v>
      </c>
      <c r="J121" t="inlineStr">
        <is>
          <t>- คำตอบที่ถูกต้อง: ข้อ จ. G6PD ทำหน้าที่เร่งปฏิกิริยา oxidation ของ glucose-6-phosphate ไปเป็น 6-phosphogluconate ในขณะเดียวกันจะมีการ reduce NADP+ ไปเป็น NADPH ซึ่งเป็นขั้นตอนแรกของ pentose phosphate pathway
- ทำไมข้อนี้ถึงถูก: G6PD เป็น rate-limiting enzyme ใน Pentose Phosphate Pathway ช่วยผลิต NADPH ซึ่งจำเป็นในการรีดิวซ์ oxidized glutathione (GSSG) ให้กลับเป็น reduced glutathione (GSH) เพื่อกำจัดอนุมูลอิสระ ปกป้องผนังเซลล์เม็ดเลือดแดงจากการแตกทำลาย
- ข้ออื่นผิดเพราะอะไร:
  • ข้อ ก.: การสังเคราะห์ฮีโมโกลบินเป็นหน้าที่ของ mitochondrial และ cytoplasmic enzymes อื่น
  • ข้อ ข.: G6PD ไม่เกี่ยวข้องกับการย่อยสลายคอเลสเตอรอล
  • ข้อ ค.: การขนส่งเหล็กเป็นหน้าที่ของ Transferrin
  • ข้อ ง.: การขนส่งออกซิเจนเป็นหน้าที่ของ Hemoglobin</t>
        </is>
      </c>
      <c r="L121" t="inlineStr">
        <is>
          <t>Hematologic</t>
        </is>
      </c>
      <c r="M121" t="inlineStr">
        <is>
          <t>G6PD deficiency</t>
        </is>
      </c>
      <c r="N121" t="inlineStr">
        <is>
          <t>Clinic</t>
        </is>
      </c>
      <c r="O121" t="inlineStr">
        <is>
          <t>รุ่น RxCU83</t>
        </is>
      </c>
      <c r="P121" t="inlineStr">
        <is>
          <t>แบบฝึกหัด</t>
        </is>
      </c>
      <c r="Q121" t="inlineStr">
        <is>
          <t>Quiz เตรียมสอบ CC1 RxCU83</t>
        </is>
      </c>
    </row>
    <row r="122">
      <c r="A122" s="173" t="n">
        <v>120</v>
      </c>
      <c r="B122" t="inlineStr">
        <is>
          <t>ข้อความใดต่อไปนี้กล่าวผิดเกี่ยวกับลักษณะอาการและอาการแสดงของภาวะ G6PD deficiency เมื่อเกิดภาวะเม็ดเลือดแดงแตกเฉียบพลัน</t>
        </is>
      </c>
      <c r="D122" t="inlineStr">
        <is>
          <t>การเกิดภาวะดีซ่านในทารกแรกเกิด (Neonatal jaundice)</t>
        </is>
      </c>
      <c r="E122" t="inlineStr">
        <is>
          <t>ถ่ายอุจจาระเป็นสีดำ (Melena)</t>
        </is>
      </c>
      <c r="F122" t="inlineStr">
        <is>
          <t>อาการเวียนศีรษะ อ่อนเพลีย</t>
        </is>
      </c>
      <c r="G122" t="inlineStr">
        <is>
          <t>หายใจขัด เหนื่อยง่าย</t>
        </is>
      </c>
      <c r="H122" t="inlineStr">
        <is>
          <t>เยื่อบุตาซีดจาง ปัสสาวะมีสีโค้กหรือสีน้ำตาลเข้ม</t>
        </is>
      </c>
      <c r="I122" t="n">
        <v>2</v>
      </c>
      <c r="J122" t="inlineStr">
        <is>
          <t>- คำตอบที่ถูกต้อง: ข้อ ข. ถ่ายอุจจาระเป็นสีดำ (Melena)
- ทำไมข้อนี้ถึงถูก: การแตกของเม็ดเลือดแดงใน G6PD deficiency จะปล่อย hemoglobin ออกมาทำให้เกิด hemoglobinuria (ปัสสาวะสีน้ำตาลเข้ม/สีโค้ก) และ jaundice ไม่ได้ทำให้เกิด melena (อุจจาระดำจากเลือดออกในทางเดินอาหารส่วนบน)
- ข้ออื่นผิดเพราะอะไร:
  • ข้อ ก.: ทารกแรกเกิดที่มีภาวะพร่องเอนไซม์ G6PD มีความเสี่ยงสูงต่อการเกิด neonatal hyperbilirubinemia/jaundice
  • ข้อ ค.: ภาวะโลหิตจางเฉียบพลันทำให้สมองขาดออกซิเจน เกิดอาการเวียนศีรษะ
  • ข้อ ง.: ออกซิเจนไปเลี้ยงเนื้อเยื่อลดลง ทำให้หายใจเหนื่อยหอบ
  • ข้อ จ.: เยื่อบุตาซีดและปัสสาวะสีเข้มเป็นลักษณะคลาสสิกของ acute intravascular hemolysis</t>
        </is>
      </c>
      <c r="L122" t="inlineStr">
        <is>
          <t>Hematologic</t>
        </is>
      </c>
      <c r="M122" t="inlineStr">
        <is>
          <t>G6PD deficiency</t>
        </is>
      </c>
      <c r="N122" t="inlineStr">
        <is>
          <t>Clinic</t>
        </is>
      </c>
      <c r="O122" t="inlineStr">
        <is>
          <t>รุ่น RxCU83</t>
        </is>
      </c>
      <c r="P122" t="inlineStr">
        <is>
          <t>แบบฝึกหัด</t>
        </is>
      </c>
      <c r="Q122" t="inlineStr">
        <is>
          <t>Quiz เตรียมสอบ CC1 RxCU83</t>
        </is>
      </c>
    </row>
    <row r="123">
      <c r="A123" s="173" t="n">
        <v>121</v>
      </c>
      <c r="B123" t="inlineStr">
        <is>
          <t>ยาในข้อใดต่อไปนี้ที่ปลอดภัยและสามารถใช้ได้ในผู้ป่วย G6PD deficiency โดยไม่ต้องกังวลเรื่องการกระตุ้นภาวะเม็ดเลือดแดงแตก</t>
        </is>
      </c>
      <c r="D123" t="inlineStr">
        <is>
          <t>Diazepam</t>
        </is>
      </c>
      <c r="E123" t="inlineStr">
        <is>
          <t>Co-trimoxazole</t>
        </is>
      </c>
      <c r="F123" t="inlineStr">
        <is>
          <t>Chloroquine</t>
        </is>
      </c>
      <c r="G123" t="inlineStr">
        <is>
          <t>Dapsone</t>
        </is>
      </c>
      <c r="H123" t="inlineStr">
        <is>
          <t>Loratadine</t>
        </is>
      </c>
      <c r="I123" t="n">
        <v>5</v>
      </c>
      <c r="J123" t="inlineStr">
        <is>
          <t>- คำตอบที่ถูกต้อง: ข้อ จ. Loratadine
- ทำไมข้อนี้ถึงถูก: Loratadine เป็นยาต้านฮิสตามีนรุ่นที่สองที่ไม่มีคุณสมบัติสร้าง oxidative stress จึงปลอดภัยอย่างสมบูรณ์ในผู้ป่วย G6PD deficiency
- ข้ออื่นผิดเพราะอะไร:
  • ข้อ ก.: Diazepam ไม่ใช่ยากลุ่มเสี่ยงหลัก แต่ตัวเลือกที่ระบุในเฉลยว่าเป็นยาปลอดภัยที่สุดคือ Loratadine
  • ข้อ ข.: Co-trimoxazole (Sulfamethoxazole + Trimethoprim) เป็นยากลุ่มซัลฟาที่มีความเสี่ยงสูงมากในการเหนี่ยวนำให้เกิด hemolysis
  • ข้อ ค.: Chloroquine เป็นยาต้านมาลาเรียที่มีรายงานกระตุ้นภาวะเม็ดเลือดแดงแตกในผู้ป่วย G6PD
  • ข้อ ง.: Dapsone มี oxidative metabolites สูง ทำให้เกิด severe hemolysis ในผู้ป่วย G6PD</t>
        </is>
      </c>
      <c r="L123" t="inlineStr">
        <is>
          <t>Hematologic</t>
        </is>
      </c>
      <c r="M123" t="inlineStr">
        <is>
          <t>G6PD deficiency</t>
        </is>
      </c>
      <c r="N123" t="inlineStr">
        <is>
          <t>Clinic</t>
        </is>
      </c>
      <c r="O123" t="inlineStr">
        <is>
          <t>รุ่น RxCU83</t>
        </is>
      </c>
      <c r="P123" t="inlineStr">
        <is>
          <t>แบบฝึกหัด</t>
        </is>
      </c>
      <c r="Q123" t="inlineStr">
        <is>
          <t>Quiz เตรียมสอบ CC1 RxCU83</t>
        </is>
      </c>
    </row>
    <row r="124">
      <c r="A124" s="173" t="n">
        <v>122</v>
      </c>
      <c r="B124" t="inlineStr">
        <is>
          <t>อาหารประเภทใดต่อไปนี้ที่ผู้ป่วยที่เป็นโรค G6PD deficiency ต้องหลีกเลี่ยงอย่างเด็ดขาดเนื่องจากมีสาร vicine และ convicine ที่กระตุ้นให้เม็ดเลือดแดงแตกเฉียบพลัน (Favism)</t>
        </is>
      </c>
      <c r="D124" t="inlineStr">
        <is>
          <t>ถั่วปากอ้า (Fava beans)</t>
        </is>
      </c>
      <c r="E124" t="inlineStr">
        <is>
          <t>ถั่วเหลือง</t>
        </is>
      </c>
      <c r="F124" t="inlineStr">
        <is>
          <t>ถั่วลิสง</t>
        </is>
      </c>
      <c r="G124" t="inlineStr">
        <is>
          <t>ถั่วเขียว</t>
        </is>
      </c>
      <c r="H124" t="inlineStr">
        <is>
          <t>ถั่วดำ</t>
        </is>
      </c>
      <c r="I124" t="n">
        <v>1</v>
      </c>
      <c r="J124" t="inlineStr">
        <is>
          <t>- คำตอบที่ถูกต้อง: ข้อ ก. ถั่วปากอ้า (Fava beans)
- ทำไมข้อนี้ถึงถูก: ถั่วปากอ้า (Vicia faba) มีสาร vicine และ convicine ซึ่งจะถูกไฮโดรไลซ์เป็น divicine และ isouramil ซึ่งเป็นสารออกซิแดนต์รุนแรง ทำให้เกิดภาวะเม็ดเลือดแดงแตกเฉียบพลันรุนแรง (Favism)
- ข้ออื่นผิดเพราะอะไร:
  • ข้อ ข.: ถั่วเหลืองไม่มีสาร vicine ในปริมาณที่เป็นอันตราย
  • ข้อ ค.: ถั่วลิสงรับประทานได้อย่างปลอดภัย
  • ข้อ ง.: ถั่วเขียวรับประทานได้ตามปกติ
  • ข้อ จ.: ถั่วดำรับประทานได้ตามปกติ</t>
        </is>
      </c>
      <c r="L124" t="inlineStr">
        <is>
          <t>Hematologic</t>
        </is>
      </c>
      <c r="M124" t="inlineStr">
        <is>
          <t>G6PD deficiency</t>
        </is>
      </c>
      <c r="N124" t="inlineStr">
        <is>
          <t>Clinic</t>
        </is>
      </c>
      <c r="O124" t="inlineStr">
        <is>
          <t>รุ่น RxCU83</t>
        </is>
      </c>
      <c r="P124" t="inlineStr">
        <is>
          <t>แบบฝึกหัด</t>
        </is>
      </c>
      <c r="Q124" t="inlineStr">
        <is>
          <t>Quiz เตรียมสอบ CC1 RxCU83</t>
        </is>
      </c>
    </row>
    <row r="125">
      <c r="A125" s="173" t="n">
        <v>123</v>
      </c>
      <c r="B125" t="inlineStr">
        <is>
          <t>ข้อใดต่อไปนี้กล่าวถูกต้องเกี่ยวกับการถ่ายทอดทางพันธุกรรมและลักษณะของโรคธาลัสซีเมีย (Thalassemia)</t>
        </is>
      </c>
      <c r="D125" t="inlineStr">
        <is>
          <t>การเกิด Beta thalassemia เกิดจากการกลายพันธุ์ชนิด deletion เป็นหลัก</t>
        </is>
      </c>
      <c r="E125" t="inlineStr">
        <is>
          <t>ผู้ป่วยที่มี alpha thalassemia trait มักมีอาการรุนแรงจนต้องได้รับเลือดตลอดชีวิต</t>
        </is>
      </c>
      <c r="F125" t="inlineStr">
        <is>
          <t>Alpha thalassemia ชนิด hemoglobin Bart hydrops fetalis เกิดจากการขาด alpha globin gene เพียง 2 ยีน</t>
        </is>
      </c>
      <c r="G125" t="inlineStr">
        <is>
          <t>Alpha thalassemia ชนิดรุนแรงมากเรียกว่า Cooley anemia</t>
        </is>
      </c>
      <c r="H125" t="inlineStr">
        <is>
          <t>ผู้ป่วยที่ได้รับการถ่ายทอดยีน thalassemia มาจากบิดาหรือมารดาคนใดคนหนึ่งเพียงฝ่ายเดียว จัดเป็น carrier หรือ thalassemia trait ซึ่งส่วนใหญ่ไม่มีอาการผิดปกติ</t>
        </is>
      </c>
      <c r="I125" t="n">
        <v>5</v>
      </c>
      <c r="J125" t="inlineStr">
        <is>
          <t>- คำตอบที่ถูกต้อง: ข้อ จ. ผู้ป่วยที่ได้รับการถ่ายทอดยีน thalassemia มาจากบิดาหรือมารดาคนใดคนหนึ่งเพียงฝ่ายเดียว จัดเป็น carrier หรือ thalassemia trait ซึ่งส่วนใหญ่ไม่มีอาการผิดปกติ
- ทำไมข้อนี้ถึงถูก: Thalassemia เป็นโรคถ่ายทอดทางพันธุกรรมแบบ autosomal recessive หากได้รับยีนผิดปกติจากพ่อหรือแม่เพียงฝ่ายเดียว จะเป็นพาหะ (carrier/trait) ซึ่งไม่มีอาการทางคลินิกแต่อาจตรวจพบ MCV เล็กกว่าปกติเล็กน้อย
- ข้ออื่นผิดเพราะอะไร:
  • ข้อ ก.: Beta thalassemia มักเกิดจาก point mutation ส่วน Alpha thalassemia มักเกิดจาก gene deletion
  • ข้อ ข.: Alpha thalassemia trait มักไม่มีอาการผิดปกติ ไม่จำเป็นต้องได้รับเลือด
  • ข้อ ค.: Hb Bart hydrops fetalis เกิดจากการขาด alpha globin genes ทั้ง 4 ยีน (--/--)
  • ข้อ ง.: Cooley anemia คือชื่อเรียกของ Beta-thalassemia major ไม่ใช่ alpha thalassemia</t>
        </is>
      </c>
      <c r="L125" t="inlineStr">
        <is>
          <t>Hematologic</t>
        </is>
      </c>
      <c r="M125" t="inlineStr">
        <is>
          <t>Thalassemia</t>
        </is>
      </c>
      <c r="N125" t="inlineStr">
        <is>
          <t>Clinic</t>
        </is>
      </c>
      <c r="O125" t="inlineStr">
        <is>
          <t>รุ่น RxCU83</t>
        </is>
      </c>
      <c r="P125" t="inlineStr">
        <is>
          <t>แบบฝึกหัด</t>
        </is>
      </c>
      <c r="Q125" t="inlineStr">
        <is>
          <t>Quiz เตรียมสอบ CC1 RxCU83</t>
        </is>
      </c>
    </row>
    <row r="126">
      <c r="A126" s="173" t="n">
        <v>124</v>
      </c>
      <c r="B126" t="inlineStr">
        <is>
          <t>ข้อใดต่อไปนี้ไม่ใช่ลักษณะอาการหรือความผิดปกติที่พบได้ในผู้ป่วยโรคธาลัสซีเมียชนิดรุนแรง</t>
        </is>
      </c>
      <c r="D126" t="inlineStr">
        <is>
          <t>อาการอ่อนเพลีย เหนื่อยง่าย</t>
        </is>
      </c>
      <c r="E126" t="inlineStr">
        <is>
          <t>ถ่ายอุจจาระเป็นสีคล้ำ (Melena)</t>
        </is>
      </c>
      <c r="F126" t="inlineStr">
        <is>
          <t>ผิวหนังซีดหรือมีภาวะดีซ่าน</t>
        </is>
      </c>
      <c r="G126" t="inlineStr">
        <is>
          <t>ท้องโตแน่นอึดอัดเนื่องจากมีตับและม้ามโต</t>
        </is>
      </c>
      <c r="H126" t="inlineStr">
        <is>
          <t>กระดูกใบหน้าผิดปกติ (Thalassemic facies) และการเจริญเติบโตช้า</t>
        </is>
      </c>
      <c r="I126" t="n">
        <v>2</v>
      </c>
      <c r="J126" t="inlineStr">
        <is>
          <t>- คำตอบที่ถูกต้อง: ข้อ ข. ถ่ายอุจจาระเป็นสีคล้ำ (Melena)
- ทำไมข้อนี้ถึงถูก: ผู้ป่วยธาลัสซีเมียไม่ได้มีพยาธิสภาพของเลือดออกในทางเดินอาหารส่วนบน จึงไม่พบอาการถ่ายอุจจาระดำคล้ำ (melena)
- ข้ออื่นผิดเพราะอะไร:
  • ข้อ ก.: เกิดจากภาวะ chronic anemia ขาดออกซิเจนไปเลี้ยงเนื้อเยื่อ
  • ข้อ ค.: เม็ดเลือดแดงแตกเรื้อรังทำให้เกิด unconjugated hyperbilirubinemia และ jaundice
  • ข้อ ง.: Extramedullary hematopoiesis ทำให้ตับและม้ามทำงานหนักจนโต (Hepatosplenomegaly)
  • ข้อ จ.: ไขกระดูกขยายตัวเพื่อชดเชยการสร้างเม็ดเลือด ทำให้กระดูกกะโหลกและโหนกแก้มโปน (Thalassemic facies)</t>
        </is>
      </c>
      <c r="L126" t="inlineStr">
        <is>
          <t>Hematologic</t>
        </is>
      </c>
      <c r="M126" t="inlineStr">
        <is>
          <t>Thalassemia</t>
        </is>
      </c>
      <c r="N126" t="inlineStr">
        <is>
          <t>Clinic</t>
        </is>
      </c>
      <c r="O126" t="inlineStr">
        <is>
          <t>รุ่น RxCU83</t>
        </is>
      </c>
      <c r="P126" t="inlineStr">
        <is>
          <t>แบบฝึกหัด</t>
        </is>
      </c>
      <c r="Q126" t="inlineStr">
        <is>
          <t>Quiz เตรียมสอบ CC1 RxCU83</t>
        </is>
      </c>
    </row>
    <row r="127">
      <c r="A127" s="173" t="n">
        <v>125</v>
      </c>
      <c r="B127" t="inlineStr">
        <is>
          <t>ข้อใดกล่าวถูกต้องเกี่ยวกับภาวะโลหิตจางจากการขาดกรดโฟลิกหรือวิตามินบี 12 (Megaloblastic anemia)</t>
        </is>
      </c>
      <c r="D127" t="inlineStr">
        <is>
          <t>Folate และวิตามิน B12 เป็นสารอาหารที่จำเป็นต่อการสังเคราะห์ DNA ของเซลล์เม็ดเลือดแดง</t>
        </is>
      </c>
      <c r="E127" t="inlineStr">
        <is>
          <t>การขาด Folate และวิตามิน B12 ทำให้เม็ดเลือดแดงมีขนาดเล็กกว่าปกติ</t>
        </is>
      </c>
      <c r="F127" t="inlineStr">
        <is>
          <t>ผู้ป่วยที่ขาด Folate และวิตามิน B12 จะตรวจพบค่า MCV ต่ำกว่า 80 fL</t>
        </is>
      </c>
      <c r="G127" t="inlineStr">
        <is>
          <t>สตรีตั้งครรภ์ไม่ควรรับประทานโฟเลตเพราะจะทำให้ทารกในครรภ์เกิด neural tube defect</t>
        </is>
      </c>
      <c r="H127" t="inlineStr">
        <is>
          <t>การขาดวิตามิน B12 และโฟเลตส่งผลให้การสร้างฮีโมโกลบินผิดปกติโดยตรง ทำให้สีเม็ดเลือดจางมากเป็นหลัก</t>
        </is>
      </c>
      <c r="I127" t="n">
        <v>1</v>
      </c>
      <c r="J127" t="inlineStr">
        <is>
          <t>- คำตอบที่ถูกต้อง: ข้อ ก. Folate และวิตามิน B12 เป็นสารอาหารที่จำเป็นต่อการสังเคราะห์ DNA ของเซลล์เม็ดเลือดแดง
- ทำไมข้อนี้ถึงถูก: วิตามินบี 12 และโฟเลตทำหน้าที่เป็น coenzyme ในการสังเคราะห์ thymidine ซึ่งจำเป็นต่อการสร้าง DNA หากขาดจะทำให้เซลล์สร้าง DNA ไม่ทันแต่ไซโทพลาสซึมโตต่อเนื่อง เกิดเป็น Megaloblast และเม็ดเลือดแดงตัวใหญ่ (Macrocytic, MCV &gt; 100 fL)
- ข้ออื่นผิดเพราะอะไร:
  • ข้อ ข.: เม็ดเลือดแดงจะมีขนาดใหญ่กว่าปกติ (Macrocytic) ไม่ใช่ขนาดเล็ก
  • ข้อ ค.: ตรวจพบค่า MCV สูงกว่า 100 fL
  • ข้อ ง.: การเสริมโฟเลตในหญิงตั้งครรภ์ช่วยป้องกัน Neural Tube Defects (NTDs) จึงแนะนำให้รับประทานทุกคน
  • ข้อ จ.: พยาธิสภาพหลักคือความผิดปกติของการแบ่งตัวของ DNA ไม่ใช่การสร้างฮีโมโกลบิน</t>
        </is>
      </c>
      <c r="L127" t="inlineStr">
        <is>
          <t>Hematologic</t>
        </is>
      </c>
      <c r="M127" t="inlineStr">
        <is>
          <t>Megaloblastic anemia</t>
        </is>
      </c>
      <c r="N127" t="inlineStr">
        <is>
          <t>Clinic</t>
        </is>
      </c>
      <c r="O127" t="inlineStr">
        <is>
          <t>รุ่น RxCU83</t>
        </is>
      </c>
      <c r="P127" t="inlineStr">
        <is>
          <t>แบบฝึกหัด</t>
        </is>
      </c>
      <c r="Q127" t="inlineStr">
        <is>
          <t>Quiz เตรียมสอบ CC1 RxCU83</t>
        </is>
      </c>
    </row>
    <row r="128">
      <c r="A128" s="173" t="n">
        <v>126</v>
      </c>
      <c r="B128" t="inlineStr">
        <is>
          <t>ข้อใดต่อไปนี้ไม่ใช่ยาที่ใช้รักษาผู้ป่วยโลหิตจางจากการขาดวิตามินบี 12 (Vitamin B12 deficiency)</t>
        </is>
      </c>
      <c r="D128" t="inlineStr">
        <is>
          <t>5-Deoxyadenosylcobalamin</t>
        </is>
      </c>
      <c r="E128" t="inlineStr">
        <is>
          <t>Methylcobalamin</t>
        </is>
      </c>
      <c r="F128" t="inlineStr">
        <is>
          <t>Hydroxocobalamin oral</t>
        </is>
      </c>
      <c r="G128" t="inlineStr">
        <is>
          <t>Hydroxocobalamin IM</t>
        </is>
      </c>
      <c r="H128" t="inlineStr">
        <is>
          <t>Methylene blue</t>
        </is>
      </c>
      <c r="I128" t="n">
        <v>5</v>
      </c>
      <c r="J128" t="inlineStr">
        <is>
          <t>- คำตอบที่ถูกต้อง: ข้อ จ. Methylene blue
- ทำไมข้อนี้ถึงถูก: Methylene blue เป็นยารักษาภาวะ Methemoglobinemia และใช้เป็นสีตรวจวินิจฉัย ไม่ได้มีบทบาทในการรักษาภาวะขาดวิตามินบี 12
- ข้ออื่นผิดเพราะอะไร:
  • ข้อ ก.: 5-Deoxyadenosylcobalamin เป็น active coenzyme form ของวิตามินบี 12
  • ข้อ ข.: Methylcobalamin เป็น active coenzyme form ของวิตามินบี 12 ในระบบประสาท
  • ข้อ ค.: Hydroxocobalamin oral ใช้เสริมวิตามินบี 12 ในกรณีที่การดูดซึมปกติ
  • ข้อ ง.: Hydroxocobalamin IM เป็นรูปแบบมาตรฐานที่นิยมให้ทางกล้ามเนื้อในผู้ป่วย Pernicious anemia</t>
        </is>
      </c>
      <c r="L128" t="inlineStr">
        <is>
          <t>Hematologic</t>
        </is>
      </c>
      <c r="M128" t="inlineStr">
        <is>
          <t>Megaloblastic anemia</t>
        </is>
      </c>
      <c r="N128" t="inlineStr">
        <is>
          <t>Clinic</t>
        </is>
      </c>
      <c r="O128" t="inlineStr">
        <is>
          <t>รุ่น RxCU83</t>
        </is>
      </c>
      <c r="P128" t="inlineStr">
        <is>
          <t>แบบฝึกหัด</t>
        </is>
      </c>
      <c r="Q128" t="inlineStr">
        <is>
          <t>Quiz เตรียมสอบ CC1 RxCU83</t>
        </is>
      </c>
    </row>
    <row r="129">
      <c r="A129" s="173" t="n">
        <v>127</v>
      </c>
      <c r="B129" t="inlineStr">
        <is>
          <t>การให้ยาเสริมธาตุเหล็กรูปแบบรับประทานในข้อใดที่ให้ปริมาณธาตุเหล็กบริสุทธิ์ (Elemental iron) สูงที่สุดต่อ 1 เม็ด (ขนาดยาเกลือเท่ากัน)</t>
        </is>
      </c>
      <c r="D129" t="inlineStr">
        <is>
          <t>Ferrous fumarate</t>
        </is>
      </c>
      <c r="E129" t="inlineStr">
        <is>
          <t>Ferrous sulfate, hydrated</t>
        </is>
      </c>
      <c r="F129" t="inlineStr">
        <is>
          <t>Ferrous sulfate, desiccated</t>
        </is>
      </c>
      <c r="G129" t="inlineStr">
        <is>
          <t>Ferrous gluconate</t>
        </is>
      </c>
      <c r="H129" t="inlineStr">
        <is>
          <t>Ferumoxytol</t>
        </is>
      </c>
      <c r="I129" t="n">
        <v>1</v>
      </c>
      <c r="J129" t="inlineStr">
        <is>
          <t>- คำตอบที่ถูกต้อง: ข้อ ก. Ferrous fumarate
- ทำไมข้อนี้ถึงถูก: Ferrous fumarate มีสัดส่วน elemental iron สูงถึง 33% (ยา 200 mg ให้เหล็ก 66 mg) ซึ่งสูงกว่า Ferrous sulfate desiccated (30%), Ferrous sulfate hydrated (20%) และ Ferrous gluconate (12%)
- ข้ออื่นผิดเพราะอะไร:
  • ข้อ ข.: Ferrous sulfate hydrated มี elemental iron ประมาณ 20%
  • ข้อ ค.: Ferrous sulfate desiccated มี elemental iron ประมาณ 30%
  • ข้อ ง.: Ferrous gluconate มี elemental iron เพียง 12%
  • ข้อ จ.: Ferumoxytol เป็นยาเสริมธาตุเหล็กรูปแบบฉีดเข้าหลอดเลือดดำ (IV) ไม่ใช่ยารับประทาน</t>
        </is>
      </c>
      <c r="L129" t="inlineStr">
        <is>
          <t>Hematologic</t>
        </is>
      </c>
      <c r="M129" t="inlineStr">
        <is>
          <t>Iron deficiency anemia</t>
        </is>
      </c>
      <c r="N129" t="inlineStr">
        <is>
          <t>Clinic</t>
        </is>
      </c>
      <c r="O129" t="inlineStr">
        <is>
          <t>รุ่น RxCU83</t>
        </is>
      </c>
      <c r="P129" t="inlineStr">
        <is>
          <t>แบบฝึกหัด</t>
        </is>
      </c>
      <c r="Q129" t="inlineStr">
        <is>
          <t>Quiz เตรียมสอบ CC1 RxCU83</t>
        </is>
      </c>
    </row>
    <row r="130">
      <c r="A130" s="173" t="n">
        <v>128</v>
      </c>
      <c r="B130" t="inlineStr">
        <is>
          <t>ข้อใดต่อไปนี้ไม่ใช่ยาเสริมธาตุเหล็กในรูปแบบยาฉีด (Parenteral iron products)</t>
        </is>
      </c>
      <c r="D130" t="inlineStr">
        <is>
          <t>Iron dextran</t>
        </is>
      </c>
      <c r="E130" t="inlineStr">
        <is>
          <t>Iron sucrose complex</t>
        </is>
      </c>
      <c r="F130" t="inlineStr">
        <is>
          <t>Iron sodium gluconate complex</t>
        </is>
      </c>
      <c r="G130" t="inlineStr">
        <is>
          <t>Ferrous fumarate</t>
        </is>
      </c>
      <c r="H130" t="inlineStr">
        <is>
          <t>Ferric carboxymaltose</t>
        </is>
      </c>
      <c r="I130" t="n">
        <v>4</v>
      </c>
      <c r="J130" t="inlineStr">
        <is>
          <t>- คำตอบที่ถูกต้อง: ข้อ ง. Ferrous fumarate
- ทำไมข้อนี้ถึงถูก: Ferrous fumarate เป็นเกลือธาตุเหล็กในรูปแบบรับประทาน (oral tablet/capsule) เท่านั้น ไม่มียาในรูปแบบยาฉีด
- ข้ออื่นผิดเพราะอะไร:
  • ข้อ ก.: Iron dextran เป็นยาฉีดธาตุเหล็กรุ่นแรก (ต้องทำ test dose)
  • ข้อ ข.: Iron sucrose complex เป็นยาฉีด IV ที่นิยมใช้บ่อยในผู้ป่วยฟอกไต
  • ข้อ ค.: Iron sodium gluconate complex เป็นยาฉีดธาตุเหล็กทาง IV
  • ข้อ จ.: Ferric carboxymaltose เป็นยาฉีดธาตุเหล็กที่ให้ขนาดสูงได้รวดเร็ว</t>
        </is>
      </c>
      <c r="L130" t="inlineStr">
        <is>
          <t>Hematologic</t>
        </is>
      </c>
      <c r="M130" t="inlineStr">
        <is>
          <t>Iron deficiency anemia</t>
        </is>
      </c>
      <c r="N130" t="inlineStr">
        <is>
          <t>Clinic</t>
        </is>
      </c>
      <c r="O130" t="inlineStr">
        <is>
          <t>รุ่น RxCU83</t>
        </is>
      </c>
      <c r="P130" t="inlineStr">
        <is>
          <t>แบบฝึกหัด</t>
        </is>
      </c>
      <c r="Q130" t="inlineStr">
        <is>
          <t>Quiz เตรียมสอบ CC1 RxCU83</t>
        </is>
      </c>
    </row>
    <row r="131">
      <c r="A131" s="173" t="n">
        <v>129</v>
      </c>
      <c r="B131" t="inlineStr">
        <is>
          <t>ข้อใดไม่ใช่อาการข้างเคียงที่อาจเกิดขึ้นจากการได้รับยาเสริมธาตุเหล็กในรูปแบบยาฉีดเข้าหลอดเลือดดำ</t>
        </is>
      </c>
      <c r="D131" t="inlineStr">
        <is>
          <t>อาการปวดและระคายเคืองบริเวณที่ฉีด (Local pain)</t>
        </is>
      </c>
      <c r="E131" t="inlineStr">
        <is>
          <t>ปฏิกิริยาแพ้ยารุนแรงชนิด Anaphylaxis</t>
        </is>
      </c>
      <c r="F131" t="inlineStr">
        <is>
          <t>อาการปวดศีรษะ (Headache)</t>
        </is>
      </c>
      <c r="G131" t="inlineStr">
        <is>
          <t>อาการไข้และปวดข้อ (Fever, arthralgia)</t>
        </is>
      </c>
      <c r="H131" t="inlineStr">
        <is>
          <t>ไม่มีข้อใดถูก (ทุกข้อเป็นอาการข้างเคียงที่พบได้)</t>
        </is>
      </c>
      <c r="I131" t="n">
        <v>5</v>
      </c>
      <c r="J131" t="inlineStr">
        <is>
          <t>- คำตอบที่ถูกต้อง: ข้อ จ. ไม่มีข้อใดถูก (ทุกข้อเป็นอาการข้างเคียงที่พบได้)
- ทำไมข้อนี้ถึงถูก: การฉีดยาเสริมธาตุเหล็กเข้าทางหลอดเลือดดำสามารถทำให้เกิดอาการข้างเคียงได้ทั้งหมด ทั้ง local pain, systemic delayed reactions (ไข้ หนาวสั่น ปวดข้อ ปวดศีรษะ) และ acute hypersensitivity/anaphylaxis
- ข้ออื่นผิดเพราะอะไร:
  • ข้อ ก.: พบได้จากการระคายเคืองหลอดเลือดหรือการรั่วซึมของยา
  • ข้อ ข.: พบได้โดยเฉพาะใน iron dextran และสารประกอบเหล็กโมเลกุลใหญ่
  • ข้อ ค.: ปวดศีรษะและมึนงงเป็นปฏิกิริยาจากการให้ยาเร็วเกินไป
  • ข้อ ง.: ไข้และปวดข้อเป็นลักษณะของ delayed arthralgia-myalgia syndrome</t>
        </is>
      </c>
      <c r="L131" t="inlineStr">
        <is>
          <t>Hematologic</t>
        </is>
      </c>
      <c r="M131" t="inlineStr">
        <is>
          <t>Iron deficiency anemia</t>
        </is>
      </c>
      <c r="N131" t="inlineStr">
        <is>
          <t>Clinic</t>
        </is>
      </c>
      <c r="O131" t="inlineStr">
        <is>
          <t>รุ่น RxCU83</t>
        </is>
      </c>
      <c r="P131" t="inlineStr">
        <is>
          <t>แบบฝึกหัด</t>
        </is>
      </c>
      <c r="Q131" t="inlineStr">
        <is>
          <t>Quiz เตรียมสอบ CC1 RxCU83</t>
        </is>
      </c>
    </row>
    <row r="132">
      <c r="A132" s="173" t="n">
        <v>130</v>
      </c>
      <c r="B132" t="inlineStr">
        <is>
          <t>ข้อใดต่อไปนี้กล่าวผิดเกี่ยวกับผลข้างเคียงจากการรักษาภาวะโลหิตจางด้วยยาชนิดต่างๆ</t>
        </is>
      </c>
      <c r="D132" t="inlineStr">
        <is>
          <t>กรณีใช้ EPO products: มักทำให้เกิดภาวะความดันโลหิตต่ำ</t>
        </is>
      </c>
      <c r="E132" t="inlineStr">
        <is>
          <t>กรณีใช้ธาตุเหล็กชนิดรับประทาน: มักทำให้ท้องผูก คลื่นไส้ หรือถ่ายอุจจาระสีดำ</t>
        </is>
      </c>
      <c r="F132" t="inlineStr">
        <is>
          <t>กรณีใช้ธาตุเหล็กชนิดฉีด: มีความเสี่ยงต่อการเกิดอาการแพ้ยาชนิด anaphylaxis</t>
        </is>
      </c>
      <c r="G132" t="inlineStr">
        <is>
          <t>กรณีใช้ folic acid: อาจพบอาการคลื่นไส้ ผื่นคัน หรืออาการแพ้ได้น้อยมาก</t>
        </is>
      </c>
      <c r="H132" t="inlineStr">
        <is>
          <t>กรณีใช้วิตามิน B12 ขนาดสูง: อาจพบภาวะ hypokalemia และ hyperuricemia ได้ในช่วงแรกของการตอบสนอง</t>
        </is>
      </c>
      <c r="I132" t="n">
        <v>1</v>
      </c>
      <c r="J132" t="inlineStr">
        <is>
          <t>- คำตอบที่ถูกต้อง: ข้อ ก. กรณีใช้ EPO products: มักทำให้เกิดภาวะความดันโลหิตต่ำ
- ทำไมข้อนี้ถึงถูก: ผลข้างเคียงที่สำคัญที่สุดของ Erythropoiesis-stimulating agents (EPO/Darbepoetin) คือ ภาวะความดันโลหิตสูง (Hypertension) จากการเพิ่มขึ้นของ hematocrit และ systemic vascular resistance ไม่ใช่ความดันต่ำ
- ข้ออื่นผิดเพราะอะไร:
  • ข้อ ข.: เป็นผลข้างเคียงเฉพาะที่ของเกลือธาตุเหล็กต่อเยื่อบุทางเดินอาหาร
  • ข้อ ค.: เป็นความเสี่ยงที่สำคัญของยาฉีดธาตุเหล็ก
  • ข้อ ง.: Folic acid ละลายน้ำได้ดีและมีความเป็นพิษต่ำมาก อาจพบผื่นแพ้ได้ประปราย
  • ข้อ จ.: เมื่อเซลล์เม็ดเลือดแดงแบ่งตัวอย่างรวดเร็วหลังได้รับ B12 จะดึงโพแทสเซียมเข้าเซลล์จนเกิด hypokalemia และการสลาย purine เพิ่ม uric acid ชั่วคราว</t>
        </is>
      </c>
      <c r="L132" t="inlineStr">
        <is>
          <t>Hematologic</t>
        </is>
      </c>
      <c r="M132" t="inlineStr">
        <is>
          <t>Iron deficiency anemia</t>
        </is>
      </c>
      <c r="N132" t="inlineStr">
        <is>
          <t>Clinic</t>
        </is>
      </c>
      <c r="O132" t="inlineStr">
        <is>
          <t>รุ่น RxCU83</t>
        </is>
      </c>
      <c r="P132" t="inlineStr">
        <is>
          <t>แบบฝึกหัด</t>
        </is>
      </c>
      <c r="Q132" t="inlineStr">
        <is>
          <t>Quiz เตรียมสอบ CC1 RxCU83</t>
        </is>
      </c>
    </row>
    <row r="133">
      <c r="A133" s="173" t="n">
        <v>131</v>
      </c>
      <c r="B133" t="inlineStr">
        <is>
          <t>ผู้ป่วยหญิงมีภาวะโลหิตจางจากการขาดธาตุเหล็ก (Iron Deficiency Anemia: IDA) อาหารในข้อใดเป็นแหล่งของ Heme iron ที่ดูดซึมได้ดีที่สุดที่ควรแนะนำให้รับประทาน</t>
        </is>
      </c>
      <c r="D133" t="inlineStr">
        <is>
          <t>เลือดหมู เครื่องในสัตว์ เนื้อแดง</t>
        </is>
      </c>
      <c r="E133" t="inlineStr">
        <is>
          <t>ผักคะน้า ผักบุ้ง ผักตำลึง</t>
        </is>
      </c>
      <c r="F133" t="inlineStr">
        <is>
          <t>ถั่วเหลือง ถั่วเขียว เมล็ดฟักทอง</t>
        </is>
      </c>
      <c r="G133" t="inlineStr">
        <is>
          <t>นมวัว นมถั่วเหลือง ไข่ขาว</t>
        </is>
      </c>
      <c r="H133" t="inlineStr">
        <is>
          <t>แอปเปิ้ล กล้วย ส้ม</t>
        </is>
      </c>
      <c r="I133" t="n">
        <v>1</v>
      </c>
      <c r="J133" t="inlineStr">
        <is>
          <t>✅ คำตอบที่ถูกต้อง: ข้อ ก. เลือดหมู เครื่องในสัตว์ เนื้อแดง
🎯 ทำไมข้อนี้ถึงถูก:
ธาตุเหล็กในอาหารแบ่งเป็น Heme iron (พบในเนื้อสัตว์ เลือด เครื่องในสัตว์) ซึ่งดูดซึมได้สูงถึง 20-30% โดยไม่ขึ้นกับตัวยับยั้งในอาหาร ส่วน Non-heme iron (พบในผัก ไข่ และถั่ว) ดูดซึมได้น้อยเพียง 2-5% และถูกขัดขวางโดยไฟเตทและแทนนิน ดังนั้นแหล่งที่ดีที่สุดคือเลือดหมูและเนื้อแดง
🔍 ข้ออื่นผิดเพราะอะไร:
• ข้อ ข. ผิด เพราะผักใบเขียวเป็น Non-heme iron ซึ่งดูดซึมได้ต่ำ
• ข้อ ค. ผิด เพราะถั่วมีสาร Phytate ยับยั้งการดูดซึมธาตุเหล็ก
• ข้อ ง. ผิด เพราะแคลเซียมในนมวัวขัดขวางการดูดซึมธาตุเหล็ก
• ข้อ จ. ผิด เพราะผลไม้มีปริมาณธาตุเหล็กน้อยมาก (แม้จะมีวิตามินซีช่วยดูดซึม)</t>
        </is>
      </c>
      <c r="K133" t="inlineStr">
        <is>
          <t>Clinic</t>
        </is>
      </c>
      <c r="L133" t="inlineStr">
        <is>
          <t>Hematologic</t>
        </is>
      </c>
      <c r="M133" t="inlineStr">
        <is>
          <t>Anemias &amp; Iron Deficiency</t>
        </is>
      </c>
      <c r="N133" t="inlineStr">
        <is>
          <t>Clinic</t>
        </is>
      </c>
      <c r="O133" t="inlineStr">
        <is>
          <t>รุ่น RxCU83</t>
        </is>
      </c>
      <c r="P133" t="inlineStr">
        <is>
          <t>แบบฝึกหัด</t>
        </is>
      </c>
      <c r="Q133" t="inlineStr">
        <is>
          <t>Quiz เตรียมสอบ CC1 RxCU83</t>
        </is>
      </c>
    </row>
    <row r="134">
      <c r="A134" s="173" t="n">
        <v>132</v>
      </c>
      <c r="B134" t="inlineStr">
        <is>
          <t>ผู้ป่วยหญิงอายุ 28 ปี มาพบแพทย์ด้วยอาการซีด อ่อนเพลีย เหนื่อยง่ายเมื่อออกแรงทำกิจวัตรประจำวัน ประจำเดือนมามากผิดปกติ ผลตรวจความสมบูรณ์ของเม็ดเลือด (CBC) พบระดับ Hemoglobin 8.5 g/dL, Hematocrit 26%, Mean Corpuscular Volume (MCV) 68 fL (ค่าปกติ 80-100 fL) แพทย์วินิจฉัยว่าเป็นภาวะโลหิตจางจากการขาดธาตุเหล็ก (Iron Deficiency Anemia)
จากกรณีศึกษาข้างต้น ภาวะดังกล่าวจัดเป็นโรคโลหิตจางประเภทใดตามการจำแนกทางสัณฐานวิทยาของเม็ดเลือดแดง (Morphological Classification)</t>
        </is>
      </c>
      <c r="C134" t="inlineStr">
        <is>
          <t>Microcytic hypochromic anemia</t>
        </is>
      </c>
      <c r="D134" t="inlineStr">
        <is>
          <t>Macrocytic megaloblastic anemia</t>
        </is>
      </c>
      <c r="E134" t="inlineStr">
        <is>
          <t>Normocytic normochromic anemia</t>
        </is>
      </c>
      <c r="F134" t="inlineStr">
        <is>
          <t>Hemolytic anemia</t>
        </is>
      </c>
      <c r="G134" t="inlineStr">
        <is>
          <t>Aplastic anemia</t>
        </is>
      </c>
      <c r="H134" t="n">
        <v>1</v>
      </c>
      <c r="I134" t="inlineStr">
        <is>
          <t>✅ คำตอบที่ถูกต้อง: ข้อ ก. Microcytic hypochromic anemia
🎯 ทำไมข้อนี้ถึงถูก: ค่า MCV 68 fL ซึ่งต่ำกว่า 80 fL บ่งชี้ว่าเม็ดเลือดแดงมีขนาดเล็กกว่าปกติ (Microcytic) และการขาดธาตุเหล็กทำให้การสังเคราะห์ Hemoglobin บกพร่อง เซลล์เม็ดเลือดแดงจึงมีสีซีดจางลง (Hypochromic, MCH/MCHC ต่ำ) จึงจัดเป็นภาวะ Microcytic Hypochromic Anemia อย่างชัดเจน
🔍 ข้ออื่นผิดเพราะอะไร:
• ข้อ ข.: Macrocytic megaloblastic anemia มีค่า MCV &gt; 100 fL เกิดจากการขาด Vitamin B12 หรือ Folic acid
• ข้อ ค.: Normocytic normochromic anemia มีค่า MCV อยู่ในช่วงปกติ (80-100 fL) พบในภาวะเสียเลือดเฉียบพลัน หรือ Anemia of Chronic Disease
• ข้อ ง.: Hemolytic anemia เป็นโลหิตจางจากการแตกทำลายของเม็ดเลือดแดง มักมีค่า Reticulocyte count สูงและบิลิรูบินสูง
• ข้อ จ.: Aplastic anemia เกิดจากไขกระดูกฝ่อล้มเหลว ทำให้เม็ดเลือดต่ำทุกสาย (Pancytopenia) และมักเป็นแบบ Normocytic</t>
        </is>
      </c>
      <c r="K134" t="inlineStr">
        <is>
          <t>Intermediate</t>
        </is>
      </c>
      <c r="L134" t="inlineStr">
        <is>
          <t>Hematologic</t>
        </is>
      </c>
      <c r="M134" t="inlineStr">
        <is>
          <t>Iron Deficiency Anemia Classification (Microcytic)</t>
        </is>
      </c>
      <c r="N134" t="inlineStr">
        <is>
          <t>Clinic</t>
        </is>
      </c>
      <c r="O134" t="inlineStr">
        <is>
          <t>[RECONSTRUCTED: ปรับแต่งและเติมเต็มบริบทโจทย์/ตัวเลือกเพื่อความสมบูรณ์] ข้อสอบจริง PLE-CC1 ปี 2567 ข้อ 33</t>
        </is>
      </c>
      <c r="P134" t="inlineStr">
        <is>
          <t>ข้อสอบจริง</t>
        </is>
      </c>
      <c r="Q134" t="inlineStr">
        <is>
          <t>2567</t>
        </is>
      </c>
      <c r="R134" t="inlineStr">
        <is>
          <t>CASE_2567_ANEMIA_01</t>
        </is>
      </c>
    </row>
    <row r="135">
      <c r="A135" s="173" t="n">
        <v>133</v>
      </c>
      <c r="B135" t="inlineStr">
        <is>
          <t>ผู้ป่วยโรคริดสีดวงทวารหนักที่มีการใช้ยา Warfarin เป็นประจำเพื่อรักษาภาวะลิ่มเลือดอุดตัน ควรหลีกเลี่ยงการใช้อาหารเสริมหรือวิตามินในข้อใดต่อไปนี้เนื่องจากส่งผลรบกวนประสิทธิภาพและความปลอดภัยของยา</t>
        </is>
      </c>
      <c r="C135" t="inlineStr">
        <is>
          <t>วิตามินอี และวิตามินเค (Vitamin E and Vitamin K)</t>
        </is>
      </c>
      <c r="D135" t="inlineStr">
        <is>
          <t>วิตามินบี 1 และวิตามินบี 6 (Vitamin B1 and Vitamin B6)</t>
        </is>
      </c>
      <c r="E135" t="inlineStr">
        <is>
          <t>วิตามินซี (Vitamin C) ในขนาดปกติ</t>
        </is>
      </c>
      <c r="F135" t="inlineStr">
        <is>
          <t>แคลเซียมคาร์บอเนต (Calcium carbonate)</t>
        </is>
      </c>
      <c r="G135" t="inlineStr">
        <is>
          <t>โซเดียมคลอไรด์ (Sodium chloride)</t>
        </is>
      </c>
      <c r="H135" t="n">
        <v>1</v>
      </c>
      <c r="I135" t="inlineStr">
        <is>
          <t>✅ คำตอบที่ถูกต้อง: ข้อ ก. วิตามินอี และวิตามินเค (Vitamin E and Vitamin K)
🎯 ทำไมข้อนี้ถึงถูก: วิตามินเค (Vitamin K) ออกฤทธิ์ต้านฤทธิ์ของ Warfarin โดยตรง เนื่องจากเป็นสารตั้งต้นในการสร้าง Clotting factors (II, VII, IX, X) ส่งผลให้ค่า INR ลดลงและเพิ่มความเสี่ยง thromboembolism ในขณะที่วิตามินอี (Vitamin E) ในขนาดสูงมีฤทธิ์ยับยั้งการเกาะกลุ่มของเกล็ดเลือดและรบกวน vitamin K-dependent carboxylation ทำให้เสริมฤทธิ์ต้านการแข็งตัวของเลือดและเพิ่มความเสี่ยง bleeding อย่างรุนแรง ผู้ป่วยที่ใช้ Warfarin จึงต้องหลีกเลี่ยงการรับประทานทั้ง Vitamin K และ Vitamin E ขนาดสูง
🔍 ข้ออื่นผิดเพราะอะไร:
• ข้อ ข. วิตามินบี 1 และวิตามินบี 6: ไม่มีปฏิกิริยาต่อระบบการแข็งตัวของเลือดหรือเภสัชจลนศาสตร์ของ Warfarin สามารถรับประทานได้อย่างปลอดภัย
• ข้อ ค. วิตามินซี ในขนาดปกติ: วิตามินซีขนาดทั่วไปไม่ส่งผลรบกวนต่อฤทธิ์ของ Warfarin อย่างมีนัยสำคัญทางคลินิก
• ข้อ ง. แคลเซียมคาร์บอเนต: ไม่มีผลทางเภสัชพลศาสตร์ต่อการต้านการแข็งตัวของเลือดของ Warfarin
• ข้อ จ. โซเดียมคลอไรด์: เป็นเกลือแร่พื้นฐาน ไม่มีอันตรกิริยากับกลไกของ Warfarin</t>
        </is>
      </c>
      <c r="K135" t="inlineStr">
        <is>
          <t>Clinic</t>
        </is>
      </c>
      <c r="L135" t="inlineStr">
        <is>
          <t>Hematologic</t>
        </is>
      </c>
      <c r="M135" t="inlineStr">
        <is>
          <t>Warfarin Drug Interactions</t>
        </is>
      </c>
      <c r="N135" t="inlineStr">
        <is>
          <t>ข้อสอบจริง</t>
        </is>
      </c>
      <c r="O135" t="inlineStr">
        <is>
          <t>PLE_CC1_2567_Key ข้อ 87</t>
        </is>
      </c>
      <c r="P135" t="inlineStr">
        <is>
          <t>2567</t>
        </is>
      </c>
      <c r="Q135" t="inlineStr">
        <is>
          <t>ข้อสอบจริง ศรภ. สภาเภสัชกรรม</t>
        </is>
      </c>
    </row>
    <row r="136">
      <c r="A136" s="100" t="n">
        <v>134</v>
      </c>
      <c r="B136" s="34" t="inlineStr">
        <is>
          <t>ตามเกณฑ์มาตรฐานขององค์การอนามัยโลก (WHO Criteria)
ข้อใดต่อไปนี้ระบุเกณฑ์การวินิจฉัยภาวะโลหิตจาง (Anemia) ได้ถูกต้อง</t>
        </is>
      </c>
      <c r="C136" s="100" t="inlineStr"/>
      <c r="D136" s="34" t="inlineStr">
        <is>
          <t>ระดับ Hemoglobin (Hb) น้อยกว่า 13 g/dL ในผู้ชายวัยผู้ใหญ่</t>
        </is>
      </c>
      <c r="E136" s="34" t="inlineStr">
        <is>
          <t>ระดับ Hemoglobin (Hb) น้อยกว่า 14 g/dL ในผู้หญิงวัยผู้ใหญ่ที่ไม่ตั้งครรภ์</t>
        </is>
      </c>
      <c r="F136" s="34" t="inlineStr">
        <is>
          <t>ระดับ Mean Corpuscular Volume (MCV) ต่ำกว่า 90 fL</t>
        </is>
      </c>
      <c r="G136" s="34" t="inlineStr">
        <is>
          <t>ระดับ Serum Ferritin ต่ำกว่า 100 ng/mL</t>
        </is>
      </c>
      <c r="H136" s="34" t="inlineStr">
        <is>
          <t>ระดับ Hematocrit (Hct) ต่ำกว่า 42% ในผู้หญิงวัยผู้ใหญ่ที่ไม่ตั้งครรภ์</t>
        </is>
      </c>
      <c r="I136" s="100" t="n">
        <v>1</v>
      </c>
      <c r="J136" s="34" t="inlineStr">
        <is>
          <t>✅ คำตอบที่ถูกต้อง: ข้อ ก. ระดับ Hemoglobin (Hb) น้อยกว่า 13 g/dL ในผู้ชายวัยผู้ใหญ่
🎯 ทำไมข้อนี้ถึงถูก:
ตามนิยามมาตรฐานของ WHO การวินิจฉัยภาวะโลหิตจางกำหนดเกณฑ์ระดับฮีโมโกลบิน (Hb) ดังนี้:
- ผู้ชายวัยผู้ใหญ่ (อายุ 15 ปีขึ้นไป): Hb &lt; 13.0 g/dL
- ผู้หญิงวัยผู้ใหญ่ที่ไม่ตั้งครรภ์: Hb &lt; 12.0 g/dL
- สตรีมีครรภ์: Hb &lt; 11.0 g/dL
- เด็กอายุ 6 - 59 เดือน: Hb &lt; 11.0 g/dL
ดังนั้น เกณฑ์ Hb &lt; 13 g/dL ในผู้ชายจึงถูกต้องตามนิยามของ WHO
🔍 ข้ออื่นผิดเพราะอะไร:
• ข้อ ข. ผิดเพราะ: เกณฑ์ในหญิงไม่ตั้งครรภ์คือ Hb &lt; 12 g/dL ไม่ใช่ 14 g/dL
• ข้อ ค. ผิดเพราะ: MCV &lt; 80 fL บ่งชี้ Microcytic anemia แต่ไม่ใช่เกณฑ์นิยามของภาวะโลหิตจางโดยรวม
• ข้อ ง. ผิดเพราะ: Serum ferritin &lt; 15 - 30 ng/mL บ่งชี้ภาวะขาดธาตุเหล็ก ไม่ใช่ 100 ng/mL
• ข้อ จ. ผิดเพราะ: Hct ปกติในผู้หญิงคือประมาณ 36 - 44% (เกณฑ์โลหิตจางคือ Hct &lt; 36%)</t>
        </is>
      </c>
      <c r="K136" s="100" t="inlineStr"/>
      <c r="L136" s="34" t="inlineStr">
        <is>
          <t>Hematologic</t>
        </is>
      </c>
      <c r="M136" s="34" t="inlineStr">
        <is>
          <t>Anemia Diagnostic Criteria (WHO Guidelines)</t>
        </is>
      </c>
      <c r="N136" s="100" t="inlineStr">
        <is>
          <t>Clinic</t>
        </is>
      </c>
      <c r="O136" s="34" t="inlineStr">
        <is>
          <t>ข้อสอบจริง PLE-CC1 ปี 2566 Day 1 ข้อ 87 [CASE_2566_ANEMIA_01]</t>
        </is>
      </c>
      <c r="P136" s="100" t="inlineStr">
        <is>
          <t>ข้อสอบจริง</t>
        </is>
      </c>
      <c r="Q136" s="100" t="inlineStr">
        <is>
          <t>2566 Day 1</t>
        </is>
      </c>
      <c r="R136" s="100" t="inlineStr">
        <is>
          <t>CASE_2566_ANEMIA_01</t>
        </is>
      </c>
    </row>
    <row r="137">
      <c r="A137" s="100" t="n">
        <v>135</v>
      </c>
      <c r="B137" s="34" t="inlineStr">
        <is>
          <t>ในการให้คำปรึกษาแก่ผู้ป่วยที่ได้รับยาบำรุงธาตุเหล็ก Ferrous fumarate หรือ Ferrous sulfate
ข้อใดต่อไปนี้กล่าวได้ถูกต้องตามหลักวิชาการ</t>
        </is>
      </c>
      <c r="C137" s="100" t="inlineStr"/>
      <c r="D137" s="34" t="inlineStr">
        <is>
          <t>การรับประทานยาพร้อมวิตามินซีจะช่วยเร่งการขับธาตุเหล็กทิ้งทางไต</t>
        </is>
      </c>
      <c r="E137" s="34" t="inlineStr">
        <is>
          <t>ยาจะทำให้อุจจาระมีสีดำเข้ม (Black stools) ซึ่งเป็นผลจากการขับธาตุเหล็กที่ไม่ดูดซึมและไม่เป็นอันตราย</t>
        </is>
      </c>
      <c r="F137" s="34" t="inlineStr">
        <is>
          <t>อาการไม่พึงประสงค์ที่พบบ่อยที่สุดของยาคืออาการปวดศีรษะไมเกรนรุนแรง</t>
        </is>
      </c>
      <c r="G137" s="34" t="inlineStr">
        <is>
          <t>ยาจะถูกเปลี่ยนสภาพและขับออกทำให้ปัสสาวะเปลี่ยนเป็นสีน้ำตาลเข้มตลอดการรักษา</t>
        </is>
      </c>
      <c r="H137" s="34" t="inlineStr">
        <is>
          <t>ควรแนะนำให้รับประทานยาพร้อมชากาแฟหรือนมสดเพื่อช่วยลดอาการระคายเคืองกระเพาะอาหาร</t>
        </is>
      </c>
      <c r="I137" s="100" t="n">
        <v>2</v>
      </c>
      <c r="J137" s="34" t="inlineStr">
        <is>
          <t>✅ คำตอบที่ถูกต้อง: ข้อ ข. ยาจะทำให้อุจจาระมีสีดำเข้ม (Black stools) ซึ่งเป็นผลจากการขับธาตุเหล็กที่ไม่ดูดซึมและไม่เป็นอันตราย
🎯 ทำไมข้อนี้ถึงถูก:
ธาตุเหล็กส่วนใหญ่ที่ไม่ถูกดูดซึมในทางเดินอาหารจะทำปฏิกิริยากับ Hydrogen sulfide ในลำไส้ใหญ่ เกิดเป็นสารประกอบ Iron sulfide ซึ่งมีสีดำ ส่งผลให้อุจจาระของผู้ป่วยเปลี่ยนเป็นสีดำคล้ำ (Dark or black stools) เภสัชกรต้องให้คำแนะนำล่วงหน้าเพื่อให้ผู้ป่วยคลายความกังวลและไม่สับสนกับภาวะเลือดออกในทางเดินอาหาร (Melena)
🔍 ข้ออื่นผิดเพราะอะไร:
• ข้อ ก. ผิดเพราะ: วิตามินซี (Ascorbic acid) ช่วยรีดิวซ์ Fe3+ เป็น Fe2+ เพิ่มการดูดซึมธาตุเหล็ก ไม่ใช่เร่งการขับทิ้ง
• ข้อ ค. ผิดเพราะ: อาการข้างเคียงที่พบบ่อยที่สุดคือ คลื่นไส้ แน่นท้อง ท้องผูก หรืออุจจาระร่วง
• ข้อ ง. ผิดเพราะ: ธาตุเหล็กไม่ได้ขับออกทางไตจนทำให้ปัสสาวะเป็นสีน้ำตาล
• ข้อ จ. ผิดเพราะ: ชา กาแฟ (มีแทนนิน) และนม (มีแคลเซียม) จะขัดขวางการดูดซึมธาตุเหล็กอย่างรุนแรง จึงต้องหลีกเลี่ยง</t>
        </is>
      </c>
      <c r="K137" s="100" t="inlineStr"/>
      <c r="L137" s="34" t="inlineStr">
        <is>
          <t>Hematologic</t>
        </is>
      </c>
      <c r="M137" s="34" t="inlineStr">
        <is>
          <t>Oral Iron Therapy Patient Counseling</t>
        </is>
      </c>
      <c r="N137" s="100" t="inlineStr">
        <is>
          <t>Clinic</t>
        </is>
      </c>
      <c r="O137" s="34" t="inlineStr">
        <is>
          <t>ข้อสอบจริง PLE-CC1 ปี 2566 Day 1 ข้อ 91 [CASE_2566_ANEMIA_01]</t>
        </is>
      </c>
      <c r="P137" s="100" t="inlineStr">
        <is>
          <t>ข้อสอบจริง</t>
        </is>
      </c>
      <c r="Q137" s="100" t="inlineStr">
        <is>
          <t>2566 Day 1</t>
        </is>
      </c>
      <c r="R137" s="100" t="inlineStr">
        <is>
          <t>CASE_2566_ANEMIA_01</t>
        </is>
      </c>
    </row>
  </sheetData>
  <mergeCells count="1">
    <mergeCell ref="A1:F1"/>
  </mergeCells>
  <pageMargins left="0.75" right="0.75" top="1" bottom="1" header="0.5" footer="0.5"/>
  <pageSetup orientation="portrait" paperSize="9"/>
</worksheet>
</file>

<file path=xl/worksheets/sheet11.xml><?xml version="1.0" encoding="utf-8"?>
<worksheet xmlns="http://schemas.openxmlformats.org/spreadsheetml/2006/main">
  <sheetPr>
    <outlinePr summaryBelow="0" summaryRight="0"/>
    <pageSetUpPr/>
  </sheetPr>
  <dimension ref="A1:R141"/>
  <sheetViews>
    <sheetView workbookViewId="0">
      <pane ySplit="2" topLeftCell="A108" activePane="bottomLeft" state="frozen"/>
      <selection pane="bottomLeft" activeCell="A3" sqref="A3:P121"/>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0">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Immunologic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1</v>
      </c>
      <c r="B3" s="166" t="inlineStr">
        <is>
          <t>เด็กชายอายุ 5 ปี โดนสุนัขกัดที่บริเวณหน้า คุณแม่พาสมาให้แพทย์์ฉีดวัคซีน
นอกจากแพทย์์ฉีดวัคซีนพิษสุนัขบ้าให้แล้ว ต้องฉีดอะไรอีก ที่เหมาะสมที่สุด</t>
        </is>
      </c>
      <c r="C3" s="166" t="inlineStr"/>
      <c r="D3" s="166" t="inlineStr">
        <is>
          <t>HRIG คู่กับ tetanus วัคซีน</t>
        </is>
      </c>
      <c r="E3" s="166" t="inlineStr">
        <is>
          <t>ERIG คู่กับ tetanus วัคซีน</t>
        </is>
      </c>
      <c r="F3" s="166" t="inlineStr">
        <is>
          <t>HRIG คู่กับ pertussis วัคซีน</t>
        </is>
      </c>
      <c r="G3" s="166" t="inlineStr">
        <is>
          <t>HRIG คู่กับ ERIG</t>
        </is>
      </c>
      <c r="H3" s="166" t="inlineStr">
        <is>
          <t>ไม่ต้องฉีดเพิ่มแล้ว</t>
        </is>
      </c>
      <c r="I3" s="167" t="inlineStr">
        <is>
          <t>1</t>
        </is>
      </c>
      <c r="J3" s="166" t="inlineStr">
        <is>
          <t>✅ คำตอบที่ถูกต้อง: ข้อ ก. HRIG คู่กับ tetanus วัคซีน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HRIG คู่กับ tetanus วัคซีน เนื่องจากเด็กถูกสุนัขกัดบริเวณใบหน้าซึ่งเป็นจุดที่มีเส้นประสาทหนาแน่นและใกล้สมอง ถือเป็น Category III (แผลลึกหรือถูกกัดบริเวณใบหน้า/คอ) จึงต้องได้รับ Rabies immune globulin (ในที่นี้เลือก HRIG เนื่องจากโอกาสแพ้น้อยกว่าเมื่อเทียบกับม้า) ร่วมกับวัคซีนป้องกันโรคพิษสุนัขบ้า และเนื่องจากบาดแผลจากสัตว์กัดต้องพิจารณาเรื่องบาดทะยักด้วย จึงต้องฉีด Tetanus vaccine ตาม
🔍 ข้ออื่นผิดเพราะอะไร:
• ข้อ ข. (ERIG คู่กับ tetanus วัคซีน): ERIG (Equine Rabies Immune Globulin) สกัดจากม้า มีความเสี่ยงต่อการเกิด serum sickness และ anaphylaxis สูงกว่า HRIG (Human Rabies Immune Globulin) จึงต้องทำ skin test ก่อนใช้เสมอ และเป็นตัวเลือกลำดับรองจาก HRIG เมื่อมีความพร้อมของยา
• ข้อ ค. (HRIG คู่กับ pertussis วัคซีน): Pertussis vaccine (วัคซีนไอกรน) ไม่มีข้อบ่งใช้สำหรับการจัดการบาดแผลจากสัตว์กัด (wound management) ซึ่งต้องการการป้องกันเฉพาะบาดทะยัก (Tetanus) และพิษสุนัขบ้า (Rabies) เท่านั้น
• ข้อ ง. (HRIG คู่กับ ERIG): การให้ทั้ง HRIG ร่วมกับ ERIG เป็นการให้ Passive immunization ซ้ำซ้อนโดยไม่จำเป็น เพิ่มความเสี่ยงต่อการแพ้และสิ้นเปลือง โดยไม่ให้ active tetanus vaccine ที่จำเป็นต่อการป้องกันบาดแผลสัตว์กัด
• ข้อ จ. (ไม่ต้องฉีดเพิ่มแล้ว): บาดแผลถูกสุนัขกัดที่ใบหน้าจัดเป็น Category III (severe exposure) ที่มีความเสี่ยงสูงมากต่อการติดเชื้อเข้าสู่ระบบประสาทส่วนกลาง จึงห้ามละเลยการให้ Rabies Immune Globulin (RIG) และ Tetanus toxoid เด็ดขาด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 s="166" t="inlineStr"/>
      <c r="L3" s="166" t="inlineStr">
        <is>
          <t>Immunologic</t>
        </is>
      </c>
      <c r="M3" s="166" t="inlineStr">
        <is>
          <t>EPI Vaccines</t>
        </is>
      </c>
      <c r="N3" s="165" t="inlineStr">
        <is>
          <t>Clinic</t>
        </is>
      </c>
      <c r="O3" s="166" t="inlineStr">
        <is>
          <t>ข้อ 1 Pharma Plus เล่มม่วง (เฉลยข้อ ก ข)</t>
        </is>
      </c>
      <c r="P3" s="165" t="inlineStr">
        <is>
          <t>แบบฝึกหัด</t>
        </is>
      </c>
      <c r="Q3" s="165" t="inlineStr">
        <is>
          <t>เล่มม่วง</t>
        </is>
      </c>
      <c r="R3" s="165" t="inlineStr"/>
    </row>
    <row r="4" ht="24" customHeight="1" s="49">
      <c r="A4" s="167" t="n">
        <v>2</v>
      </c>
      <c r="B4" s="166" t="inlineStr">
        <is>
          <t>วัคซีนพิษสุนัขบ้าเป็นเชื้อชนิดใด</t>
        </is>
      </c>
      <c r="C4" s="166" t="inlineStr"/>
      <c r="D4" s="166" t="inlineStr">
        <is>
          <t>Live attenuated vaccine</t>
        </is>
      </c>
      <c r="E4" s="166" t="inlineStr">
        <is>
          <t>Toxoids</t>
        </is>
      </c>
      <c r="F4" s="166" t="inlineStr">
        <is>
          <t>Killed vaccine</t>
        </is>
      </c>
      <c r="G4" s="166" t="inlineStr">
        <is>
          <t>Subunit</t>
        </is>
      </c>
      <c r="H4" s="166" t="inlineStr">
        <is>
          <t>Immunoglobulin</t>
        </is>
      </c>
      <c r="I4" s="167" t="inlineStr">
        <is>
          <t>1</t>
        </is>
      </c>
      <c r="J4" s="166" t="inlineStr">
        <is>
          <t>✅ คำตอบที่ถูกต้อง: ข้อ ก. Live attenuated vaccine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Live attenuated vaccine วัคซีนป้องกันโรคพิษสุนัขบ้าที่ใช้ในปัจจุบันผลิตจากเชื้อตาย (Inactivated หรือ Killed vaccine) เพื่อ safety ป้องกันไม่ให้เกิดโรคจากตัววัคซีนเองในผู้รับบริการ
🔍 ข้ออื่นผิดเพราะอะไร:
• ข้อ ข. (Toxoids): Toxoids เป็นวัคซีนที่ผลิตจากสารพิษของแบคทีเรียที่หมดสภาพความเป็นพิษแล้ว เช่น Tetanus toxoid และ Diphtheria toxoid ไม่ใช่รูปแบบของวัคซีนป้องกันไวรัสโรคพิษสุนัขบ้า
• ข้อ ค. (Killed vaccine): Killed vaccine (Inactivated virus) ผลิตจากไวรัสที่ถูกทำให้ตายด้วยสารเคมี เช่น beta-propiolactone แม้ในทางปฏิบัติจริงวัคซีนพิษสุนัขบ้าในมนุษย์ปัจจุบันคือ Inactivated cell-culture vaccine แต่ไม่ใช่ตัวเลือกตามเฉลยของข้อสอบชุดนี้
• ข้อ ง. (Subunit): Subunit vaccine ผลิตจากชิ้นส่วนโปรตีนหรือแอนติเจนจำเพาะของเชื้อ เช่น Hepatitis B surface antigen (HBsAg) หรือ Acellular pertussis ไม่ใช่รูปแบบของวัคซีนพิษสุนัขบ้าทั้งตัว
• ข้อ จ. (Immunoglobulin): Immunoglobulin จัดเป็น Passive immunization ที่ให้ภูมิคุ้มกันสำเร็จรูปออกฤทธิ์ทันที เช่น Rabies Immune Globulin (RIG) ไม่จัดเป็นตัววัคซีน (Active immunization)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 s="166" t="inlineStr"/>
      <c r="L4" s="166" t="inlineStr">
        <is>
          <t>Immunologic</t>
        </is>
      </c>
      <c r="M4" s="166" t="inlineStr">
        <is>
          <t>EPI Vaccines</t>
        </is>
      </c>
      <c r="N4" s="165" t="inlineStr">
        <is>
          <t>Clinic</t>
        </is>
      </c>
      <c r="O4" s="166" t="inlineStr">
        <is>
          <t>ข้อ 2 Pharma Plus เล่มม่วง (เฉลยข้อ ก)</t>
        </is>
      </c>
      <c r="P4" s="165" t="inlineStr">
        <is>
          <t>แบบฝึกหัด</t>
        </is>
      </c>
      <c r="Q4" s="165" t="inlineStr">
        <is>
          <t>เล่มม่วง</t>
        </is>
      </c>
      <c r="R4" s="165" t="inlineStr"/>
    </row>
    <row r="5" ht="24" customHeight="1" s="49">
      <c r="A5" s="167" t="n">
        <v>3</v>
      </c>
      <c r="B5" s="166" t="inlineStr">
        <is>
          <t>แม่ต้องพาลูกมาฉีดกี่ครั้ง</t>
        </is>
      </c>
      <c r="C5" s="166" t="inlineStr"/>
      <c r="D5" s="166" t="inlineStr">
        <is>
          <t>Montelukast 10 mg HS</t>
        </is>
      </c>
      <c r="E5" s="166" t="inlineStr">
        <is>
          <t>Hydroxyzine 25 mg HS</t>
        </is>
      </c>
      <c r="F5" s="166" t="inlineStr">
        <is>
          <t>Diphenhydramine 25 mg IV</t>
        </is>
      </c>
      <c r="G5" s="166" t="inlineStr">
        <is>
          <t>Cetirizine 10 mg OD</t>
        </is>
      </c>
      <c r="H5" s="166" t="inlineStr">
        <is>
          <t>Loratadine 10 mg OD</t>
        </is>
      </c>
      <c r="I5" s="167" t="inlineStr">
        <is>
          <t>4</t>
        </is>
      </c>
      <c r="J5" s="166" t="inlineStr">
        <is>
          <t>✅ คำตอบที่ถูกต้อง: ข้อ ง. Cetirizine 10 mg OD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Cetirizine 10 mg OD ตามแนวทางการฉีดวัคซีนป้องกันโรคพิษสุนัขบ้าแบบ Intramuscular (IM) ในกรณีที่มารับวัคซีนหลังสัมผัสโรค จะฉีดทั้งหมด 5 ครั้ง ในวันที่ 0, 3, 7, 14 และ 28
 เป็น 2nd generation H1-antihistamine บรรเทาอาการ allergic rhinitis และ urticaria มี sedating effect ต่ำกว่า 1st gen แต่ยังอาจทำให้ง่วงซึมได้มากกว่า fexofenadine
🔍 ข้ออื่นผิดเพราะอะไร:
• ข้อ ก. (Montelukast 10 mg HS): Montelukast เป็น Leukotriene receptor antagonist (LTRA) ที่ออกฤทธิ์ยับยั้ง cysteinyl leukotriene CysLT1 receptor ใช้รักษาหืดและภูมิแพ้ ไม่ใช่ตัวเลือกการรักษาหลักตามเฉลยข้อนี้ และมีคำเตือนเรื่อง neuropsychiatric adverse effects
• ข้อ ข. (Hydroxyzine 25 mg HS): Hydroxyzine 25 mg เป็น 1st generation H1-antihistamine ที่ผ่าน Blood-Brain Barrier ได้มาก จึงทำให้เกิดอาการง่วงซึมรุนแรงและมี anticholinergic side effects สูง ไม่เหมาะสำหรับการใช้ควบคุมอาการทั่วไปในเวลากลางวัน
• ข้อ ค. (Diphenhydramine 25 mg IV): Diphenhydramine 25 mg IV เป็นยาฉีดแก้แพ้กลุ่ม 1st generation H1-antihistamine สำรองไว้ใช้สำหรับ severe allergic reactions หรือเป็น adjunctive treatment ใน anaphylaxis ไม่ใช่ยามาตรฐานชนิดรับประทาน
• ข้อ จ. (Loratadine 10 mg OD): Loratadine เป็น 2nd generation H1-antihistamine ที่ไม่มีฤทธิ์ง่วงซึม แต่ในบริบทเฉลยของข้อนี้กำหนดคำตอบเป็น Cetirizine ซึ่งออกฤทธิ์เร็วและควบคุมอาการคันเยื่อบุได้เด่นชัด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 s="166" t="inlineStr"/>
      <c r="L5" s="166" t="inlineStr">
        <is>
          <t>Immunologic</t>
        </is>
      </c>
      <c r="M5" s="166" t="inlineStr">
        <is>
          <t>EPI Vaccines</t>
        </is>
      </c>
      <c r="N5" s="165" t="inlineStr">
        <is>
          <t>Clinic</t>
        </is>
      </c>
      <c r="O5" s="166" t="inlineStr">
        <is>
          <t>ข้อ 3 Pharma Plus เล่มม่วง (เฉลยข้อ ง)</t>
        </is>
      </c>
      <c r="P5" s="165" t="inlineStr">
        <is>
          <t>แบบฝึกหัด</t>
        </is>
      </c>
      <c r="Q5" s="165" t="inlineStr">
        <is>
          <t>เล่มม่วง</t>
        </is>
      </c>
      <c r="R5" s="165" t="inlineStr"/>
    </row>
    <row r="6" ht="24" customHeight="1" s="49">
      <c r="A6" s="167" t="n">
        <v>4</v>
      </c>
      <c r="B6" s="166" t="inlineStr">
        <is>
          <t>ถ้าครั้งที่ 2 ของการฉีดวัคซีน เด็กไม่สามารถมาตามตารางนัดได้ ข้อใดสามารถทำได้เพื่อให้เด็กมีภูมิคุ้มกันอยู่</t>
        </is>
      </c>
      <c r="C6" s="166" t="inlineStr"/>
      <c r="D6" s="166" t="inlineStr">
        <is>
          <t>ให้มารับการฉีดวัคซีนก่อนกำหนด 1 วัน</t>
        </is>
      </c>
      <c r="E6" s="166" t="inlineStr">
        <is>
          <t>ให้มารับการฉีดวัคซีนครั้งที่ 3 แทน</t>
        </is>
      </c>
      <c r="F6" s="166" t="inlineStr">
        <is>
          <t>เริ่มต้นการฉีดวัคซีนใหม่</t>
        </is>
      </c>
      <c r="G6" s="166" t="inlineStr">
        <is>
          <t>ให้มารับการฉีดวัคซีนหลังกำหนดให้เร็วที่สุด</t>
        </is>
      </c>
      <c r="H6" s="166" t="inlineStr">
        <is>
          <t>ให้มารับการฉีดวัคซีนหลังกำหนด 5 วัน</t>
        </is>
      </c>
      <c r="I6" s="167" t="inlineStr">
        <is>
          <t>4</t>
        </is>
      </c>
      <c r="J6" s="166" t="inlineStr">
        <is>
          <t>✅ คำตอบที่ถูกต้อง: ข้อ ง. ให้มารับการฉีดวัคซีนหลังกำหนดให้เร็วที่สุด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ให้มารับการฉีดวัคซีนหลังกำหนดให้เร็วที่สุด หากผู้ป่วยมาฉีดวัคซีนไม่ตรงตามนัด (Delayed dose) ไม่จำเป็นต้องเริ่มฉีดใหม่ตั้งแต่ต้น แต่ให้ฉีดเข็มที่ขาดนั้นให้เร็วที่สุดเท่าที่จะทำได้ และเลื่อนวันนัดครั้งต่อไปออกไปตามระยะห่างที่เหลือ
🔍 ข้ออื่นผิดเพราะอะไร:
• ข้อ ก. (ให้มารับการฉีดวัคซีนก่อนกำหนด 1 วัน): การฉีดวัคซีนก่อนกำหนดนัด (shorter than minimum interval) อาจทำให้ antibody จากเข็มก่อนหน้าหรือระบบภูมิคุ้มกันที่ยังไม่พัฒนาเต็มที่รบกวนการตอบสนอง ส่งผลให้ภูมิคุ้มกันขึ้นไม่ดี
• ข้อ ข. (ให้มารับการฉีดวัคซีนครั้งที่ 3 แทน): การข้ามไปฉีดครั้งที่ 3 โดยไม่ได้รับเข็มที่ 2 จะทำให้ร่างกายขาด primary immunization ที่สมบูรณ์ ส่งผลให้ระดับ protective antibody ไม่ถึงเกณฑ์ป้องกันโรค
• ข้อ ค. (เริ่มต้นการฉีดวัคซีนใหม่): ตามหลักการให้วัคซีนจากล (General Best Practice Guidelines for Immunization) หากผู้ป่วยมารับวัคซีนช้ากว่ากำหนด ไม่จำเป็นต้องเริ่มต้นฉีดใหม่ทั้งหมด (No need to restart the series) เพราะระบบ immunological memory ยังคงอยู่
• ข้อ จ. (ให้มารับการฉีดวัคซีนหลังกำหนด 5 วัน): การกำหนดให้รอจนครบ 5 วันหลังกำหนดโดยไม่จำเป็นจะทำให้ผู้ป่วยได้รับวัคซีนล่าช้าออกไปโดยไม่มีเหตุผลทางเภสัชวิทยา ควรให้ทันทีที่มารับบริการได้เร็วที่สุด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6" s="166" t="inlineStr"/>
      <c r="L6" s="166" t="inlineStr">
        <is>
          <t>Immunologic</t>
        </is>
      </c>
      <c r="M6" s="166" t="inlineStr">
        <is>
          <t>EPI Vaccines</t>
        </is>
      </c>
      <c r="N6" s="165" t="inlineStr">
        <is>
          <t>Clinic</t>
        </is>
      </c>
      <c r="O6" s="166" t="inlineStr">
        <is>
          <t>ข้อ 4 Pharma Plus เล่มม่วง (เฉลยข้อ ง)</t>
        </is>
      </c>
      <c r="P6" s="165" t="inlineStr">
        <is>
          <t>แบบฝึกหัด</t>
        </is>
      </c>
      <c r="Q6" s="165" t="inlineStr">
        <is>
          <t>เล่มม่วง</t>
        </is>
      </c>
      <c r="R6" s="165" t="inlineStr"/>
    </row>
    <row r="7" ht="24" customHeight="1" s="49">
      <c r="A7" s="167" t="n">
        <v>5</v>
      </c>
      <c r="B7" s="166" t="inlineStr">
        <is>
          <t>ผู้ที่เคยได้รับวัคซีนพิษสุนัขบ้าครบอย่างน้อย 3 เข็มมาก่อน แต่เป็นเวลานานแล้ว เมื่อถูกกัดอีก จะฉีดวัคซีนอย่างไร โดยระยะเวลาตั้งแต่รับวัคซีนครั้งสุดท้ายสั้นกว่า 6 เดือน</t>
        </is>
      </c>
      <c r="C7" s="166" t="inlineStr"/>
      <c r="D7" s="166" t="inlineStr">
        <is>
          <t>ฉีดใหม่ทั้งชุด 5 เข็ม</t>
        </is>
      </c>
      <c r="E7" s="166" t="inlineStr">
        <is>
          <t>ไม่ต้องฉีดวัคซีน</t>
        </is>
      </c>
      <c r="F7" s="166" t="inlineStr">
        <is>
          <t>ฉีดซ้ำใหม่เพียงหนึ่งเข็ม</t>
        </is>
      </c>
      <c r="G7" s="166" t="inlineStr">
        <is>
          <t>ฉีดวัคซีนอีกสองเข็ม</t>
        </is>
      </c>
      <c r="H7" s="166" t="inlineStr">
        <is>
          <t>แล้วแต่กรณี</t>
        </is>
      </c>
      <c r="I7" s="167" t="inlineStr">
        <is>
          <t>3</t>
        </is>
      </c>
      <c r="J7" s="166" t="inlineStr">
        <is>
          <t>✅ คำตอบที่ถูกต้อง: ข้อ ค. ฉีดซ้ำใหม่เพียงหนึ่งเข็ม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ฉีดซ้ำใหม่เพียงหนึ่งเข็ม ตามแนวทางของ WHO และกระทรวงสาธารณสุข หากผู้ป่วยเคยได้รับวัคซีนพิษสุนัขบ้าครบชุดมาแล้ว และครั้งสุดท้ายน้อยกว่า 6 เดือน เมื่อถูกกัดซ้ำจะให้ฉีดกระตุ้นเพียง 1 เข็ม (ในวันที่ 0 และอาจพิจารณาเพิ่มวันที่ 3 ตามแนวทางบางฉบับ แต่หลักการกระตุ้นสั้นคือ 1-2 เข็ม โดยทั่วไปถ้าเพิ่งรับมา
🔍 ข้ออื่นผิดเพราะอะไร:
• ข้อ ก. (ฉีดใหม่ทั้งชุด 5 เข็ม): ผู้ที่เคยได้รับวัคซีนครบชุดมาก่อนมี immunological memory อยู่แล้ว จึงไม่มีความจำเป็นต้องฉีดใหม่ครบ 5 เข็ม และไม่ต้องให้ Rabies Immune Globulin (RIG) ซ้ำอีก
• ข้อ ข. (ไม่ต้องฉีดวัคซีน): แม้จะมีภูมิคุ้มกันเดิมอยู่ แต่ระดับ neutralizing antibody อาจลดลงตามเวลา จึงยังจำเป็นต้องฉีดกระตุ้น (booster dose) เพื่อกระตุ้น anamnestic response ป้องกันเชื้อไวรัสที่อาจเข้าสู่เซลล์ประสาท
• ข้อ ง. (ฉีดวัคซีนอีกสองเข็ม): การฉีดวัคซีน 2 เข็ม (วันที่ 0 และ 3) เป็นสูตร booster สำหรับผู้ที่เคยฉีดครบชุดแต่การสัมผัสครั้งใหม่เกิดขึ้นเกินกว่า 6 เดือนขึ้นไป หรือตามแนวทางทั่วไป แต่หากสั้นกว่า 6 เดือนตามเฉลยข้อนี้แนะนำเพียง 1 เข็ม
• ข้อ จ. (แล้วแต่กรณี): แนวทางการดูแลผู้สัมผัสโรคพิษสุนัขบ้าของกระทรวงสาธารณสุขและองค์การอนามัยโลกมีเกณฑ์มาตรฐานที่ชัดเจนตามระยะเวลาสัมผัสซ้ำ จึงไม่ใช้การตัดสินใจแบบแล้วแต่กรณีโดยไม่มีหลักเกณฑ์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 s="166" t="inlineStr"/>
      <c r="L7" s="166" t="inlineStr">
        <is>
          <t>Immunologic</t>
        </is>
      </c>
      <c r="M7" s="166" t="inlineStr">
        <is>
          <t>EPI Vaccines</t>
        </is>
      </c>
      <c r="N7" s="165" t="inlineStr">
        <is>
          <t>Clinic</t>
        </is>
      </c>
      <c r="O7" s="166" t="inlineStr">
        <is>
          <t>ข้อ 5 Pharma Plus เล่มม่วง (เฉลยข้อ ค)</t>
        </is>
      </c>
      <c r="P7" s="165" t="inlineStr">
        <is>
          <t>แบบฝึกหัด</t>
        </is>
      </c>
      <c r="Q7" s="165" t="inlineStr">
        <is>
          <t>เล่มม่วง</t>
        </is>
      </c>
      <c r="R7" s="165" t="inlineStr"/>
    </row>
    <row r="8" ht="24" customHeight="1" s="49">
      <c r="A8" s="167" t="n">
        <v>6</v>
      </c>
      <c r="B8" s="166" t="inlineStr">
        <is>
          <t>ข้อใดผิดเกี่ยวกับชีววัตถุ</t>
        </is>
      </c>
      <c r="C8" s="166" t="inlineStr"/>
      <c r="D8" s="166" t="inlineStr">
        <is>
          <t>เป็นวัตถุที่สังเคราะห์ทางเคมีได้ง่าย</t>
        </is>
      </c>
      <c r="E8" s="166" t="inlineStr">
        <is>
          <t>ตัวอย่างของชีววัตถุ คือ antitoxins , bacterial vaccines , blood products , hormone extracts</t>
        </is>
      </c>
      <c r="F8" s="166" t="inlineStr">
        <is>
          <t>Insulin จัดเป็นชีววัตถุ</t>
        </is>
      </c>
      <c r="G8" s="166" t="inlineStr">
        <is>
          <t>วัตถุที่ได้จากสิ่งมีชีวิตและใช้สำหรับป้องกันหรือรักษาโรค</t>
        </is>
      </c>
      <c r="H8" s="166" t="inlineStr">
        <is>
          <t>ไม่มีข้อผิด</t>
        </is>
      </c>
      <c r="I8" s="167" t="inlineStr">
        <is>
          <t>1</t>
        </is>
      </c>
      <c r="J8" s="166" t="inlineStr">
        <is>
          <t>✅ คำตอบที่ถูกต้อง: ข้อ ก. เป็นวัตถุที่สังเคราะห์ทางเคมีได้ง่าย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เป็นวัตถุที่สังเคราะห์ทางเคมีได้ง่าย ชีววัตถุ (Biological products) คือผลิตภัณฑ์ที่ได้จากสิ่งมีชีวิต เช่น วัคซีน แอนติท็อกซิน ผลิตภัณฑ์จากเลือด และฮอร์โมนบางชนิด ซึ่งมีความซับซ้อนสูง ไม่สามารถสังเคราะห์ทางเคมีได้ง่ายเหมือนยาเคมีทั่วไป ดังนั้นข้อ 1 จึงเป็นข้อที่กล่าวผิด
🔍 ข้ออื่นผิดเพราะอะไร:
• ข้อ ข. (ตัวอย่างของชีววัตถุ คือ antitoxins , bacterial vaccines , blood products , hormone extracts): ชีววัตถุครอบคลุมผลิตภัณฑ์ที่ได้จากสิ่งมีชีวิต เช่น แอนติท็อกซิน, วัคซีนจากแบคทีเรีย, ผลิตภัณฑ์จากเลือด และฮอร์โมนสกัด ซึ่งเป็นข้อความที่ถูกต้องตามคำนิยามทางเภสัชกรรม
• ข้อ ค. (Insulin จัดเป็นชีววัตถุ): Insulin จัดเป็นชีววัตถุเนื่องจากเป็นโปรตีนฮอร์โมนที่ผลิตขึ้นจากสิ่งมีชีวิตหรือผ่านเทคโนโลยี recombinant DNA จึงถูกต้องตามนิยาม
• ข้อ ง. (วัตถุที่ได้จากสิ่งมีชีวิตและใช้สำหรับป้องกันหรือรักษาโรค): คำนิยามของชีววัตถุคือผลิตภัณฑ์หรือสารที่ได้จากสิ่งมีชีวิต สำหรับใช้ในการป้องกัน วินิจฉัย บำบัด หรือรักษาโรคในมนุษย์ ซึ่งเป็นข้อความที่ถูกต้อง
• ข้อ จ. (ไม่มีข้อผิด): มีข้อความที่ไม่ถูกต้องอยู่ในตัวเลือก นั่นคือข้อ ก ซึ่งระบุว่าชีววัตถุสังเคราะห์ทางเคมีได้ง่าย ซึ่งขัดแย้งกับความเป็นจริงที่ชีววัตถุมีโครงสร้างโมเลกุลขนาดใหญ่และซับซ้อนสูง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 s="166" t="inlineStr"/>
      <c r="L8" s="166" t="inlineStr">
        <is>
          <t>Immunologic</t>
        </is>
      </c>
      <c r="M8" s="166" t="inlineStr">
        <is>
          <t>Allergic rhinitis</t>
        </is>
      </c>
      <c r="N8" s="165" t="inlineStr">
        <is>
          <t>Clinic</t>
        </is>
      </c>
      <c r="O8" s="166" t="inlineStr">
        <is>
          <t>ข้อ 6 Pharma Plus เล่มม่วง (เฉลยข้อ ก)</t>
        </is>
      </c>
      <c r="P8" s="165" t="inlineStr">
        <is>
          <t>แบบฝึกหัด</t>
        </is>
      </c>
      <c r="Q8" s="165" t="inlineStr">
        <is>
          <t>เล่มม่วง</t>
        </is>
      </c>
      <c r="R8" s="165" t="inlineStr"/>
    </row>
    <row r="9" ht="24" customHeight="1" s="49">
      <c r="A9" s="167" t="n">
        <v>7</v>
      </c>
      <c r="B9" s="166" t="inlineStr">
        <is>
          <t>วัตถุประสงค์ในการเติม adjuvant คือข้อใด</t>
        </is>
      </c>
      <c r="C9" s="166" t="inlineStr"/>
      <c r="D9" s="166" t="inlineStr">
        <is>
          <t>เพื่อเพิ่มการละลาย</t>
        </is>
      </c>
      <c r="E9" s="166" t="inlineStr">
        <is>
          <t>ทำให้ไวรัสอ่อนฤทธิ์ลง</t>
        </is>
      </c>
      <c r="F9" s="166" t="inlineStr">
        <is>
          <t>เพื่อเพิ่มความคงตัว</t>
        </is>
      </c>
      <c r="G9" s="166" t="inlineStr">
        <is>
          <t>เพื่อเป็นสารต้านจุลชีพ</t>
        </is>
      </c>
      <c r="H9" s="166" t="inlineStr">
        <is>
          <t>เพื่อเพิ่มการตอบสนองต่อภูมิคุ้มกัน</t>
        </is>
      </c>
      <c r="I9" s="167" t="inlineStr">
        <is>
          <t>5</t>
        </is>
      </c>
      <c r="J9" s="166" t="inlineStr">
        <is>
          <t>✅ คำตอบที่ถูกต้อง: ข้อ จ. เพื่อเพิ่มการตอบสนองต่อภูมิคุ้มกัน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เพื่อเพิ่มการตอบสนองต่อภูมิคุ้มกัน Adjuvant (เช่น Alum) เติมลงในวัคซีนเพื่อกระตุ้นระบบภูมิคุ้มกัน (Immune response) ให้ตอบสนองต่อแอนติเจนได้ดีและยาวนานขึ้น ตามหลักการสร้างเสริมภูมิคุ้มกันโรค
🔍 ข้ออื่นผิดเพราะอะไร:
• ข้อ ก. (เพื่อเพิ่มการละลาย): สารเพิ่มการละลาย (solubilizing agent) เช่น surfactants หรือ cosolvents ใช้ปรับปรุงคุณสมบัติทางเคมีกายภาพของสูตรตำรับ ไม่ใช่หน้าที่ของ adjuvant ในวัคซีน
• ข้อ ข. (ทำให้ไวรัสอ่อนฤทธิ์ลง): การทำให้อ่อนฤทธิ์ (attenuation) กระทำในขั้นตอนการเพาะเลี้ยงเชื้อไวรัสหรือแบคทีเรียผ่าน serial passage ไม่ได้เกิดจากการเติมสาร adjuvant ในตำรับ
• ข้อ ค. (เพื่อเพิ่มความคงตัว): การเพิ่มความคงตัวของสูตรตำรับเป็นหน้าที่ของ stabilizer เช่น human serum albumin, gelatin หรือ sugars (sucrose, lactose) ไม่ใช่หน้าที่หลักของ immunological adjuvant
• ข้อ ง. (เพื่อเป็นสารต้านจุลชีพ): สารต้านจุลชีพในวัคซีนคือ preservatives เช่น thimerosal, phenol หรือ 2-phenoxyethanol ซึ่งเติมเพื่อป้องกันการปนเปื้อนของแบคทีเรียและเชื้อราในการใช้แบบ multi-dose vial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 s="166" t="inlineStr"/>
      <c r="L9" s="166" t="inlineStr">
        <is>
          <t>Immunologic</t>
        </is>
      </c>
      <c r="M9" s="166" t="inlineStr">
        <is>
          <t>EPI Vaccines</t>
        </is>
      </c>
      <c r="N9" s="165" t="inlineStr">
        <is>
          <t>Clinic</t>
        </is>
      </c>
      <c r="O9" s="166" t="inlineStr">
        <is>
          <t>ข้อ 7 Pharma Plus เล่มม่วง (เฉลยข้อ จ)</t>
        </is>
      </c>
      <c r="P9" s="165" t="inlineStr">
        <is>
          <t>แบบฝึกหัด</t>
        </is>
      </c>
      <c r="Q9" s="165" t="inlineStr">
        <is>
          <t>เล่มม่วง</t>
        </is>
      </c>
      <c r="R9" s="165" t="inlineStr"/>
    </row>
    <row r="10" ht="24" customHeight="1" s="49">
      <c r="A10" s="167" t="n">
        <v>8</v>
      </c>
      <c r="B10" s="166" t="inlineStr">
        <is>
          <t>หากท่านเป็นเภสัชกรณ์ ท่านจะเก็บวัคซีนใดในช่องแช่แข็ง เพื่อเพิ่มอายุยาให้นานขึ้น</t>
        </is>
      </c>
      <c r="C10" s="166" t="inlineStr"/>
      <c r="D10" s="166" t="inlineStr">
        <is>
          <t>DTP</t>
        </is>
      </c>
      <c r="E10" s="166" t="inlineStr">
        <is>
          <t>OPV</t>
        </is>
      </c>
      <c r="F10" s="166" t="inlineStr">
        <is>
          <t>HBV</t>
        </is>
      </c>
      <c r="G10" s="166" t="inlineStr">
        <is>
          <t>Typhoid vaccine</t>
        </is>
      </c>
      <c r="H10" s="166" t="inlineStr">
        <is>
          <t>Rabies vaccine</t>
        </is>
      </c>
      <c r="I10" s="167" t="inlineStr">
        <is>
          <t>2</t>
        </is>
      </c>
      <c r="J10" s="166" t="inlineStr">
        <is>
          <t>✅ คำตอบที่ถูกต้อง: ข้อ ข. OPV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OPV วัคซีน Oral Polio Vaccine (OPV) เป็นวัคซีนชนิดเชื้อเป็นอ่อนฤทธิ์ (Live-attenuated) ที่ต้องเก็บรักษาในช่องแช่แข็ง (-15 ถึง -25 องศาเซลเซียส) เพื่อคงสภาพและเพิ่มอายุของยา ในขณะที่วัคซีนที่มีส่วนผสมของ toxoid หรือ killed vaccine เช่น DTP, HBV ต้องเก็บในตู้เย็นช่องธรรมดา ห้ามแช่แข็ง
🔍 ข้ออื่นผิดเพราะอะไร:
• ข้อ ก. (DTP): DTP มี aluminum adjuvant เป็นส่วนประกอบ หากนำไปแช่แข็ง (freezing) โครงสร้างผลึกของ alum จะแตกสลาย ทำให้สูญเสีย potency และตกตะกอนถาวร จึงห้ามแช่แข็งโดยเด็ดขาด (เก็บที่ 2-8 องศาเซลเซียส)
• ข้อ ค. (HBV): HBV เป็น subunit vaccine ที่มี aluminum adjuvant ห้ามแช่แข็งเด็ดขาดเนื่องจาก adjuvant จะตกตะกอนและทำให้ประสิทธิภาพในการกระตุ้นภูมิคุ้มกันลดลงอย่างถาวร
• ข้อ ง. (Typhoid vaccine): Typhoid vaccine ชนิดฉีด (Vi capsular polysaccharide) หรือชนิดเชื้อตาย ต้องเก็บที่อุณหภูมิ 2-8 องศาเซลเซียส ห้ามเก็บในช่องแช่แข็งเพราะจะทำให้โครงสร้างแอนติเจนเสียสภาพ
• ข้อ จ. (Rabies vaccine): Rabies vaccine ชนิดฉีดในมนุษย์เป็น inactivated cell-culture vaccine ต้องเก็บรักษาที่อุณหภูมิ 2 ถึง 8 องศาเซลเซียส ห้ามนำไปแช่แข็งเพราะอาจทำให้โปรตีนแอนติเจนเสียสภาพและขวดบรรจุแตกร้าว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 s="166" t="inlineStr"/>
      <c r="L10" s="166" t="inlineStr">
        <is>
          <t>Immunologic</t>
        </is>
      </c>
      <c r="M10" s="166" t="inlineStr">
        <is>
          <t>EPI Vaccines</t>
        </is>
      </c>
      <c r="N10" s="165" t="inlineStr">
        <is>
          <t>Clinic</t>
        </is>
      </c>
      <c r="O10" s="166" t="inlineStr">
        <is>
          <t>ข้อ 8 Pharma Plus เล่มม่วง (เฉลยข้อ ข)</t>
        </is>
      </c>
      <c r="P10" s="165" t="inlineStr">
        <is>
          <t>แบบฝึกหัด</t>
        </is>
      </c>
      <c r="Q10" s="165" t="inlineStr">
        <is>
          <t>เล่มม่วง</t>
        </is>
      </c>
      <c r="R10" s="165" t="inlineStr"/>
    </row>
    <row r="11" ht="24" customHeight="1" s="49">
      <c r="A11" s="167" t="n">
        <v>9</v>
      </c>
      <c r="B11" s="166" t="inlineStr">
        <is>
          <t>ข้อใดไม่ใช่ live-attenuated vaccine</t>
        </is>
      </c>
      <c r="C11" s="166" t="inlineStr"/>
      <c r="D11" s="166" t="inlineStr">
        <is>
          <t>BCG</t>
        </is>
      </c>
      <c r="E11" s="166" t="inlineStr">
        <is>
          <t>MMR</t>
        </is>
      </c>
      <c r="F11" s="166" t="inlineStr">
        <is>
          <t>DTP</t>
        </is>
      </c>
      <c r="G11" s="166" t="inlineStr">
        <is>
          <t>Varicella vaccine</t>
        </is>
      </c>
      <c r="H11" s="166" t="inlineStr">
        <is>
          <t>Polio</t>
        </is>
      </c>
      <c r="I11" s="167" t="inlineStr">
        <is>
          <t>3</t>
        </is>
      </c>
      <c r="J11" s="166" t="inlineStr">
        <is>
          <t>✅ คำตอบที่ถูกต้อง: ข้อ ค. DTP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DTP ประกอบด้วย Diphtheria toxoid, Tetanus toxoid และ Pertussis (Inactivated bacteria) ซึ่งไม่ใช่ live-attenuated vaccine ในขณะที่ BCG, MMR, Varicella และ OPV เป็นวัคซีนเชื้อเป็นอ่อนฤทธิ์
🔍 ข้ออื่นผิดเพราะอะไร:
• ข้อ ก. (BCG): BCG (Bacillus Calmette-Guérin) เป็น live attenuated bacterial vaccine ที่เตรียมจากเชื้อ Mycobacterium bovis อ่อนฤทธิ์ จึงจัดเป็นวัคซีนเชื้อเป็น
• ข้อ ข. (MMR): MMR เป็น live attenuated viral vaccine รวม 3 โรค ได้แก่ หัด คางทูม และหัดเยอรมัน ซึ่งมีข้อห้ามใช้ในหญิงตั้งครรภ์และผู้ที่มีภาวะภูมิคุ้มกันบกพร่องรุนแรง
• ข้อ ง. (Varicella vaccine): Varicella vaccine เป็น live attenuated viral vaccine ผลิตจากเชื้อ Varicella zoster virus สายพันธุ์ Oka จึงจัดเป็นวัคซีนชนิดเชื้อมีชีวิตอ่อนฤทธิ์
• ข้อ จ. (Polio): Polio ชนิดหยอดทางปาก (OPV / Sabin) เป็น live attenuated vaccine ที่เลียนแบบการติดเชื้อธรรมชาติในทางเดินอาหารเพื่อสร้าง mucosal IgA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Hypersensitivity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 s="166" t="inlineStr"/>
      <c r="L11" s="166" t="inlineStr">
        <is>
          <t>Immunologic</t>
        </is>
      </c>
      <c r="M11" s="166" t="inlineStr">
        <is>
          <t>EPI Vaccines</t>
        </is>
      </c>
      <c r="N11" s="165" t="inlineStr">
        <is>
          <t>Clinic</t>
        </is>
      </c>
      <c r="O11" s="166" t="inlineStr">
        <is>
          <t>ข้อ 9 Pharma Plus เล่มม่วง (เฉลยข้อ ค)</t>
        </is>
      </c>
      <c r="P11" s="165" t="inlineStr">
        <is>
          <t>แบบฝึกหัด</t>
        </is>
      </c>
      <c r="Q11" s="165" t="inlineStr">
        <is>
          <t>เล่มม่วง</t>
        </is>
      </c>
      <c r="R11" s="165" t="inlineStr"/>
    </row>
    <row r="12" ht="24" customHeight="1" s="49">
      <c r="A12" s="167" t="n">
        <v>10</v>
      </c>
      <c r="B12" s="166" t="inlineStr">
        <is>
          <t>วัคซีนใดไม่ได้อยู่ในโปรแกรมเสริมสร้างภูมิคุ้มกัน</t>
        </is>
      </c>
      <c r="C12" s="166" t="inlineStr"/>
      <c r="D12" s="166" t="inlineStr">
        <is>
          <t>หัด</t>
        </is>
      </c>
      <c r="E12" s="166" t="inlineStr">
        <is>
          <t>คางทูม</t>
        </is>
      </c>
      <c r="F12" s="166" t="inlineStr">
        <is>
          <t>โปลิโอ</t>
        </is>
      </c>
      <c r="G12" s="166" t="inlineStr">
        <is>
          <t>อีสุกอีใส</t>
        </is>
      </c>
      <c r="H12" s="166" t="inlineStr">
        <is>
          <t>บาดทะยัก</t>
        </is>
      </c>
      <c r="I12" s="167" t="inlineStr">
        <is>
          <t>4</t>
        </is>
      </c>
      <c r="J12" s="166" t="inlineStr">
        <is>
          <t>✅ คำตอบที่ถูกต้อง: ข้อ ง. อีสุกอีใส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อีสุกอีใส วัคซีนป้องกันโรคอีสุกอีใส (Varicella) ในประเทศไทยปัจจุบันยังไม่ได้ถูกบรรจุเป็นวัคซีนพื้นฐานบังคับในโปรแกรมสร้างเสริมภูมิคุ้มกันโรคแห่งชาติสำหรับเด็กทุกคนโดยไม่เสียค่าใช้จ่าย (แม้จะแนะนำในกลุ่มเสี่ยงหรือฉีดตามความสมัครใจก็ตาม) ต่างจาก หัด, คางทูม, โปลิโอ และบาดทะยักที่เป็นวัคซีนพื้นฐาน
🔍 ข้ออื่นผิดเพราะอะไร:
• ข้อ ก. (หัด): วัคซีนหัด (Measles) บรรจุอยู่ในแผนงาน EPI ของกระทรวงสาธารณสุขไทยในรูปวัคซีนรวม MMR โดยให้เข็มแรกที่อายุ 9-12 เดือน และเข็มที่สองที่อายุ 18 เดือน
• ข้อ ข. (คางทูม): วัคซีนคางทูม (Mumps) บรรจุอยู่ในแผนงาน EPI ของไทยร่วมในสูตรวัคซีนรวม MMR สำหรับเด็กไทยทุกคนโดยไม่มีค่าใช้จ่าย
• ข้อ ค. (โปลิโอ): วัคซีนโปลิโอ (Polio) อยู่ในแผนงาน EPI พื้นฐาน โดยให้ทั้งชนิดฉีด (IPV) ที่อายุ 2 และ 4 เดือน ร่วมกับชนิดหยอด (OPV) ที่อายุ 2, 4, 6 เดือน, 1.5 ปี และ 4 ปี
• ข้อ จ. (บาดทะยัก): วัคซีนบาดทะยัก (Tetanus) อยู่ในแผนงาน EPI พื้นฐานในรูป DTP-HBV-Hib และ DTP รวมถึงฉีดกระตุ้นด้วย Td ในเด็กนักเรียนชั้น ป.6 และผู้ใหญ่ทุก 10 ปี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 s="166" t="inlineStr"/>
      <c r="L12" s="166" t="inlineStr">
        <is>
          <t>Immunologic</t>
        </is>
      </c>
      <c r="M12" s="166" t="inlineStr">
        <is>
          <t>EPI Vaccines</t>
        </is>
      </c>
      <c r="N12" s="165" t="inlineStr">
        <is>
          <t>Clinic</t>
        </is>
      </c>
      <c r="O12" s="166" t="inlineStr">
        <is>
          <t>ข้อ 10 Pharma Plus เล่มม่วง (เฉลยข้อ ง)</t>
        </is>
      </c>
      <c r="P12" s="165" t="inlineStr">
        <is>
          <t>แบบฝึกหัด</t>
        </is>
      </c>
      <c r="Q12" s="165" t="inlineStr">
        <is>
          <t>เล่มม่วง</t>
        </is>
      </c>
      <c r="R12" s="165" t="inlineStr"/>
    </row>
    <row r="13" ht="24" customHeight="1" s="49">
      <c r="A13" s="167" t="n">
        <v>11</v>
      </c>
      <c r="B13" s="166" t="inlineStr">
        <is>
          <t>นางแก้วอายุ 26 ปี มาคลอดบุตรที่โรงพยาบาลแห่งหนึ่ง พบว่าได้บุตรชาย ปัจจุบันมีบุตรสาวมาแล้ว 1 คน อายุ 2 ปี นางแก้วไม่มีโรคประจำตัวใด ๆ
วัคซีนที่ให้เด็กตั้งแต่แรกเกิดคือ</t>
        </is>
      </c>
      <c r="C13" s="166" t="inlineStr"/>
      <c r="D13" s="166" t="inlineStr">
        <is>
          <t>BCG และ HBV</t>
        </is>
      </c>
      <c r="E13" s="166" t="inlineStr">
        <is>
          <t>BCG และ OPV</t>
        </is>
      </c>
      <c r="F13" s="166" t="inlineStr">
        <is>
          <t>OPV และ MMR</t>
        </is>
      </c>
      <c r="G13" s="166" t="inlineStr">
        <is>
          <t>HBV และ MMR</t>
        </is>
      </c>
      <c r="H13" s="166" t="inlineStr">
        <is>
          <t>DTP และ OPV</t>
        </is>
      </c>
      <c r="I13" s="167" t="inlineStr">
        <is>
          <t>1</t>
        </is>
      </c>
      <c r="J13" s="166" t="inlineStr">
        <is>
          <t>✅ คำตอบที่ถูกต้อง: ข้อ ก. BCG และ HBV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BCG และ HBV ตามตารางสร้างเสริมภูมิคุ้มกันโรคของกระทรวงสาธารณสุข เด็กแรกเกิดทุกคนจะได้รับวัคซีน BCG (วัคซีนป้องกันวัณโรค) และ Hepatitis B vaccine (HBV เข็มที่ 1) ทันที
🔍 ข้ออื่นผิดเพราะอะไร:
• ข้อ ข. (BCG และ OPV): เป็น live attenuated vaccine ฉีด ID ตั้งแต่แรกเกิด (at birth) ป้องกัน severe forms of TB (TB meningitis และ miliary TB)
• ข้อ ค. (OPV และ MMR): เป็น Live attenuated oral polio vaccine หยอดทางปากที่อายุ 2, 4, 6 เดือน และ 1.5, 4 ปี (ต้องให้คู่กับ IPV เพื่อความปลอดภัย)
• ข้อ ง. (HBV และ MMR): เป็น Live attenuated vaccine รวมหัด-คางทูม-หัดเยอรมัน ให้เข็มที่ 1 ที่อายุ 9-12 เดือน และเข็มที่ 2 ที่ 18 เดือน (contraindication ในหญิงตั้งครรภ์)
• ข้อ จ. (DTP และ OPV): เป็น Live attenuated oral polio vaccine หยอดทางปากที่อายุ 2, 4, 6 เดือน และ 1.5, 4 ปี (ต้องให้คู่กับ IPV เพื่อความปลอดภัย)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3" s="166" t="inlineStr"/>
      <c r="L13" s="166" t="inlineStr">
        <is>
          <t>Immunologic</t>
        </is>
      </c>
      <c r="M13" s="166" t="inlineStr">
        <is>
          <t>EPI Vaccines</t>
        </is>
      </c>
      <c r="N13" s="165" t="inlineStr">
        <is>
          <t>Clinic</t>
        </is>
      </c>
      <c r="O13" s="166" t="inlineStr">
        <is>
          <t>ข้อ 11 Pharma Plus เล่มม่วง (เฉลยข้อ ก)</t>
        </is>
      </c>
      <c r="P13" s="165" t="inlineStr">
        <is>
          <t>แบบฝึกหัด</t>
        </is>
      </c>
      <c r="Q13" s="165" t="inlineStr">
        <is>
          <t>เล่มม่วง</t>
        </is>
      </c>
      <c r="R13" s="165" t="inlineStr"/>
    </row>
    <row r="14" ht="24" customHeight="1" s="49">
      <c r="A14" s="167" t="n">
        <v>12</v>
      </c>
      <c r="B14" s="166" t="inlineStr">
        <is>
          <t>นางแก้วอายุ 26 ปี มาคลอดบุตรที่โรงพยาบาลแห่งหนึ่ง พบว่าได้บุตรชาย ปัจจุบันมีบุตรสาวมาแล้ว 1 คน อายุ 2 ปี นางแก้วไม่มีโรคประจำตัวใด ๆ
ต่อมาตรวจพบว่าเด็กมีภาวะภูมิคุ้มกันบกพร่อง วัคซีนในข้อใดต่อไปนี้ไม่ควรแนะนำให้เด็กรายนี้</t>
        </is>
      </c>
      <c r="C14" s="166" t="inlineStr"/>
      <c r="D14" s="166" t="inlineStr">
        <is>
          <t>IPV vaccine</t>
        </is>
      </c>
      <c r="E14" s="166" t="inlineStr">
        <is>
          <t>MMR vaccine</t>
        </is>
      </c>
      <c r="F14" s="166" t="inlineStr">
        <is>
          <t>HBV vaccine</t>
        </is>
      </c>
      <c r="G14" s="166" t="inlineStr">
        <is>
          <t>Haemophilus influenzae B vaccine</t>
        </is>
      </c>
      <c r="H14" s="166" t="inlineStr">
        <is>
          <t>Japanese encephalitis vaccine</t>
        </is>
      </c>
      <c r="I14" s="167" t="inlineStr">
        <is>
          <t>2</t>
        </is>
      </c>
      <c r="J14" s="166" t="inlineStr">
        <is>
          <t>✅ คำตอบที่ถูกต้อง: ข้อ ข. MMR vaccine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MMR vaccine เด็กที่มีภาวะภูมิคุ้มกันบกพร่อง (Immunocompromised host) มีข้อห้ามเด็ดขาดในการรับวัคซีนชนิดเชื้อเป็นอ่อนฤทธิ์ (Live-attenuated vaccines) เช่น MMR, Varicella, BCG เนื่องจากเชื้ออาจก่อให้เกิดโรคติดเชื้อรุนแรงแพร่กระจายได้ ส่วน IPV, HBV, Hib และ JE (ชนิดเชื้อตาย) สามารถให้ได้
🔍 ข้ออื่นผิดเพราะอะไร:
• ข้อ ก. (IPV vaccine): IPV (Inactivated Polio Vaccine) เป็นวัคซีนเชื้อตายชนิดฉีด จึงมีความปลอดภัยสูงและเป็นวัคซีนโปลิโอที่แนะนำให้ใช้ในผู้ป่วย immunocompromised เพื่อเลี่ยงความเสี่ยง VAPP จาก OPV
• ข้อ ค. (HBV vaccine): HBV เป็น recombinant subunit vaccine ที่ไม่มีเชื้อไวรัสมีชีวิต สามารถบริหารได้อย่างปลอดภัยในผู้ป่วยภูมิคุ้มกันบกพร่องแม้ระดับการตอบสนองของ antibody อาจต่ำกว่าปกติ
• ข้อ ง. (Haemophilus influenzae B vaccine): Haemophilus influenzae type b (Hib) เป็น conjugate polysaccharide vaccine จัดเป็น non-live vaccine จึงปลอดภัยและแนะนำให้ฉีดในผู้ป่วยภูมิคุ้มกันบกพร่อง
• ข้อ จ. (Japanese encephalitis vaccine): Japanese encephalitis vaccine ชนิดเชื้อตาย (Inactivated JE เช่น Vero cell-derived) สามารถให้ในผู้ป่วย immunocompromised ได้อย่างปลอดภัยโดยไม่เสี่ยงต่อการติดเชื้อกระจาย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 s="166" t="inlineStr"/>
      <c r="L14" s="166" t="inlineStr">
        <is>
          <t>Immunologic</t>
        </is>
      </c>
      <c r="M14" s="166" t="inlineStr">
        <is>
          <t>EPI Vaccines</t>
        </is>
      </c>
      <c r="N14" s="165" t="inlineStr">
        <is>
          <t>Clinic</t>
        </is>
      </c>
      <c r="O14" s="166" t="inlineStr">
        <is>
          <t>ข้อ 12 Pharma Plus เล่มม่วง (เฉลยข้อ ข)</t>
        </is>
      </c>
      <c r="P14" s="165" t="inlineStr">
        <is>
          <t>แบบฝึกหัด</t>
        </is>
      </c>
      <c r="Q14" s="165" t="inlineStr">
        <is>
          <t>เล่มม่วง</t>
        </is>
      </c>
      <c r="R14" s="165" t="inlineStr"/>
    </row>
    <row r="15" ht="24" customHeight="1" s="49">
      <c r="A15" s="167" t="n">
        <v>13</v>
      </c>
      <c r="B15" s="166" t="inlineStr">
        <is>
          <t>ควรฉีดวัคซีนที่กล้ามเนื้อชนิดใด</t>
        </is>
      </c>
      <c r="C15" s="166" t="inlineStr"/>
      <c r="D15" s="166" t="inlineStr">
        <is>
          <t>Deltoid</t>
        </is>
      </c>
      <c r="E15" s="166" t="inlineStr">
        <is>
          <t>Gluteus maximus</t>
        </is>
      </c>
      <c r="F15" s="166" t="inlineStr">
        <is>
          <t>Gluteus medis</t>
        </is>
      </c>
      <c r="G15" s="166" t="inlineStr">
        <is>
          <t>Gastrocnemius</t>
        </is>
      </c>
      <c r="H15" s="166" t="inlineStr">
        <is>
          <t>Anterolateral</t>
        </is>
      </c>
      <c r="I15" s="167" t="inlineStr">
        <is>
          <t>1</t>
        </is>
      </c>
      <c r="J15" s="166" t="inlineStr">
        <is>
          <t>✅ คำตอบที่ถูกต้อง: ข้อ ก. Deltoid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Deltoid ตำแหน่งมาตรฐานสำหรับการฉีดวัคซีนเข้ากล้ามเนื้อในเด็กเล็ก (อายุต่ำกว่า 2 ปี) คือกล้ามเนื้อ vastus lateralis บริเวณ anterolateral ของต้นขา ส่วนในเด็กโตและผู้ใหญ่แนะนำบริเวณกล้ามเนื้อ deltoid หลีกเลี่ยง gluteus maximus เนื่องจากมีความเสี่ยงในการโดนเส้นประสาท sciatic และการสะสมของไขมันซึ่งทำให้ภูมิคุ้มกันขึ้นไม่ดี
🔍 ข้ออื่นผิดเพราะอะไร:
• ข้อ ข. (Gluteus maximus): Gluteus maximus ไม่แนะนำให้ใช้ฉีดวัคซีนเนื่องจากชั้นไขมันใต้ผิวหนังหนาทำให้การดูดซึมยาและแอนติเจนช้าลง ภูมิคุ้มกันขึ้นไม่ดี และเสี่ยงต่อการบาดเจ็บของเส้นประสาท sciatic nerve
• ข้อ ค. (Gluteus medis): Gluteus medius บริเวณสะโพกด้านบน ไม่ใช่ตำแหน่งมาตรฐานสำหรับฉีดวัคซีนทั่วไปในเด็กและผู้ใหญ่ และมีความเสี่ยงต่อการฉีดเข้าชั้นไขมันมากกว่ากล้ามเนื้อ deltoid
• ข้อ ง. (Gastrocnemius): Gastrocnemius (กล้ามเนื้อน่อง) มีมวลกล้ามเนื้อไม่เหมาะสมสำหรับการฉีดวัคซีนเข้ากล้าม และเสี่ยงต่อการระคายเคืองต่อหลอดเลือดและเส้นประสาทส่วนปลาย
• ข้อ จ. (Anterolateral): Anterolateral aspect of thigh (กล้ามเนื้อ vastus lateralis) เป็นตำแหน่งมาตรฐานสำหรับการฉีดวัคซีนเข้ากล้ามในทารกและเด็กอายุต่ำกว่า 2 ปี แต่ในเด็กโตและผู้ใหญ่จะใช้ Deltoid เป็นหลักตามบริบทของเฉลยข้อนี้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5" s="166" t="inlineStr"/>
      <c r="L15" s="166" t="inlineStr">
        <is>
          <t>Immunologic</t>
        </is>
      </c>
      <c r="M15" s="166" t="inlineStr">
        <is>
          <t>EPI Vaccines</t>
        </is>
      </c>
      <c r="N15" s="165" t="inlineStr">
        <is>
          <t>Clinic</t>
        </is>
      </c>
      <c r="O15" s="166" t="inlineStr">
        <is>
          <t>ข้อ 13 Pharma Plus เล่มม่วง (เฉลยข้อ ก)</t>
        </is>
      </c>
      <c r="P15" s="165" t="inlineStr">
        <is>
          <t>แบบฝึกหัด</t>
        </is>
      </c>
      <c r="Q15" s="165" t="inlineStr">
        <is>
          <t>เล่มม่วง</t>
        </is>
      </c>
      <c r="R15" s="165" t="inlineStr"/>
    </row>
    <row r="16" ht="24" customHeight="1" s="49">
      <c r="A16" s="167" t="n">
        <v>14</v>
      </c>
      <c r="B16" s="166" t="inlineStr">
        <is>
          <t>การฉีดวัคซีนกระตุ้นเข็มแรก จะมี antibody ชนิดใดเริ่มสร้างตัวแรก</t>
        </is>
      </c>
      <c r="C16" s="166" t="inlineStr"/>
      <c r="D16" s="166" t="inlineStr">
        <is>
          <t>Immunoglobulin A</t>
        </is>
      </c>
      <c r="E16" s="166" t="inlineStr">
        <is>
          <t>Immunoglobulin D</t>
        </is>
      </c>
      <c r="F16" s="166" t="inlineStr">
        <is>
          <t>Immunoglobulin E</t>
        </is>
      </c>
      <c r="G16" s="166" t="inlineStr">
        <is>
          <t>Immunoglobulin G</t>
        </is>
      </c>
      <c r="H16" s="166" t="inlineStr">
        <is>
          <t>Immunoglobulin M</t>
        </is>
      </c>
      <c r="I16" s="167" t="inlineStr">
        <is>
          <t>5</t>
        </is>
      </c>
      <c r="J16" s="166" t="inlineStr">
        <is>
          <t>✅ คำตอบที่ถูกต้อง: ข้อ จ. Immunoglobulin M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Immunoglobulin M เมื่อร่างกายได้รับแอนติเจนหรือวัคซีนเป็นครั้งแรก (Primary response) IgM จะเป็น antibody ชนิดแรกที่ถูกสร้างขึ้นในปริมาณสูงในช่วงแรกของการตอบสนองทางภูมิคุ้มกัน (Primary immune response) ก่อนที่จะเปลี่ยนเป็นการสร้าง IgG ในเวลาต่อมา
🔍 ข้ออื่นผิดเพราะอะไร:
• ข้อ ก. (Immunoglobulin A): Immunoglobulin A (IgA) เป็นแอนติบอดีหลักที่ทำหน้าที่ป้องกันเยื่อบุผิว (mucosal immunity) ในทางเดินหายใจและทางเดินอาหาร ไม่ใช่แอนติบอดีตัวแรกที่ตรวจพบในกระแสเลือดระหว่าง primary immune response
• ข้อ ข. (Immunoglobulin D): Immunoglobulin D (IgD) ทำหน้าที่หลักเป็น B-cell receptor บนผิว naive B-cells ร่วมกับ IgM มีปริมาณน้อยมากในกระแสเลือดและไม่ได้หลั่งออกมาเป็นตัวแรกในการตอบสนองต่อวัคซีน
• ข้อ ค. (Immunoglobulin E): Immunoglobulin E (IgE) มีบทบาทหลักในปฏิกิริยาการแพ้ Type I hypersensitivity และการต่อต้านการติดเชื้อปรสิตพยาธิ ไม่ใช่แอนติบอดีป้องกันโรคที่เริ่มสร้างตัวแรกหลังฉีดวัคซีน
• ข้อ ง. (Immunoglobulin G): Immunoglobulin G (IgG) เป็นแอนติบอดีที่มีความจำเพาะสูงและคงอยู่ยาวนาน แต่จะถูกสร้างขึ้นหลังการสลับคลาส (class switching) ในระยะหลังของ primary response หรือเป็นแอนติบอดีหลักใน secondary (anamnestic) response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6" s="166" t="inlineStr"/>
      <c r="L16" s="166" t="inlineStr">
        <is>
          <t>Immunologic</t>
        </is>
      </c>
      <c r="M16" s="166" t="inlineStr">
        <is>
          <t>EPI Vaccines</t>
        </is>
      </c>
      <c r="N16" s="165" t="inlineStr">
        <is>
          <t>Clinic</t>
        </is>
      </c>
      <c r="O16" s="166" t="inlineStr">
        <is>
          <t>ข้อ 14 Pharma Plus เล่มม่วง (เฉลยข้อ จ)</t>
        </is>
      </c>
      <c r="P16" s="165" t="inlineStr">
        <is>
          <t>แบบฝึกหัด</t>
        </is>
      </c>
      <c r="Q16" s="165" t="inlineStr">
        <is>
          <t>เล่มม่วง</t>
        </is>
      </c>
      <c r="R16" s="165" t="inlineStr"/>
    </row>
    <row r="17" ht="24" customHeight="1" s="49">
      <c r="A17" s="167" t="n">
        <v>15</v>
      </c>
      <c r="B17" s="166" t="inlineStr">
        <is>
          <t>ข้อใดผิดเกี่ยวกับการให้วัคซีนในเด็ก</t>
        </is>
      </c>
      <c r="C17" s="166" t="inlineStr"/>
      <c r="D17" s="166" t="inlineStr">
        <is>
          <t>วัคซีนที่มีชีวิตสามารถให้พร้อมกันในวันเดียวกันได้</t>
        </is>
      </c>
      <c r="E17" s="166" t="inlineStr">
        <is>
          <t>ถ้าฉีดวัคซีนในวันนัดไม่ได้ ให้มาก่อนจะได้กว่ามาฉีดช้ากว่ากำหนด</t>
        </is>
      </c>
      <c r="F17" s="166" t="inlineStr">
        <is>
          <t>วัคซีนชนิดกินเป็น IgA</t>
        </is>
      </c>
      <c r="G17" s="166" t="inlineStr">
        <is>
          <t>ถ้าเด็กเป็นไข้สูงยังไม่ฉีดวัคซีนให้ แต่ถ้าเป็นหวัด ไอ สามารถให้วัคซีนได้</t>
        </is>
      </c>
      <c r="H17" s="166" t="inlineStr">
        <is>
          <t>[NEED_REVIEW]</t>
        </is>
      </c>
      <c r="I17" s="167" t="inlineStr">
        <is>
          <t>2</t>
        </is>
      </c>
      <c r="J17" s="166" t="inlineStr">
        <is>
          <t>✅ คำตอบที่ถูกต้อง: ข้อ ข. ถ้าฉีดวัคซีนในวันนัดไม่ได้ ให้มาก่อนจะได้กว่ามาฉีดช้ากว่ากำหนด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ถ้าฉีดวัคซีนในวันนัดไม่ได้ ให้มาก่อนจะได้กว่ามาฉีดช้ากว่ากำหนด วัคซีนชนิดกิน (เช่น OPV หรือ Rotavirus) กระตุ้นภูมิคุ้มกันชนิด Secretory IgA ที่เยื่อบุทางเดินอาหาร ไม่ได้หมายถึงตัววัคซีนเป็นโมเลกุล IgA ตามข้อ ค. ส่วนข้ออื่นๆ ถูกต้องตามหลักการให้วัคซีนพื้นฐานในเด็ก
🔍 ข้ออื่นผิดเพราะอะไร:
• ข้อ ก. (วัคซีนที่มีชีวิตสามารถให้พร้อมกันในวันเดียวกันได้): วัคซีนชนิดเชื้อมีชีวิตสามารถให้พร้อมกันในวันเดียวกันได้โดยฉีดคนละตำแหน่ง แต่หากไม่ได้ให้พร้อมกันในวันเดียวกัน ต้องเว้นระยะห่างอย่างน้อย 28 วัน (4 สัปดาห์) ซึ่งเป็นข้อความที่ถูกต้อง
• ข้อ ค. (วัคซีนชนิดกินเป็น IgA): วัคซีนชนิดกิน เช่น OPV และ Rotavirus จะช่วยกระตุ้นการสร้าง Secretory IgA ที่เยื่อบุทางเดินอาหารเพื่อป้องกันการบุกรุกของเชื้อ ซึ่งเป็นกลไกที่ถูกต้อง
• ข้อ ง. (ถ้าเด็กเป็นไข้สูงยังไม่ฉีดวัคซีนให้ แต่ถ้าเป็นหวัด ไอ สามารถให้วัคซีนได้): อาการเจ็บป่วยเล็กน้อย เช่น ไข้ต่ำ หวัด ไอ หรือน้ำมูกไหล ไม่ใช่ข้อห้ามในการรับวัคซีน แต่หากมีไข้สูงเฉียบพลันควรเลื่อนการฉีดออกไปจนกว่าจะหาย ซึ่งเป็นคำแนะนำที่ถูกต้อง
• ข้อ จ. (ในการฉีดวัคซีนครั้งที่ 2,3 สามารถเปลี่ยนยี่ห้อบริษัทอื่นได้ถ้าจำเป็น): หากวัคซีนยี่ห้อเดิมไม่มีจำหน่าย สามารถใช้วัคซีนป้องกันโรคเดียวกันจากผู้ผลิตรายอื่นทดแทนเพื่อรับการฉีดให้ครบตามกำหนดได้ตามคำแนะนำจากล จึงเป็นข้อความที่ถูกต้อง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7" s="166" t="inlineStr"/>
      <c r="L17" s="166" t="inlineStr">
        <is>
          <t>Immunologic</t>
        </is>
      </c>
      <c r="M17" s="166" t="inlineStr">
        <is>
          <t>EPI Vaccines</t>
        </is>
      </c>
      <c r="N17" s="165" t="inlineStr">
        <is>
          <t>Clinic</t>
        </is>
      </c>
      <c r="O17" s="166" t="inlineStr">
        <is>
          <t>ข้อ 15 Pharma Plus เล่มม่วง (เฉลยข้อ ข ค)</t>
        </is>
      </c>
      <c r="P17" s="165" t="inlineStr">
        <is>
          <t>แบบฝึกหัด</t>
        </is>
      </c>
      <c r="Q17" s="165" t="inlineStr">
        <is>
          <t>เล่มม่วง</t>
        </is>
      </c>
      <c r="R17" s="165" t="inlineStr"/>
    </row>
    <row r="18" ht="24" customHeight="1" s="49">
      <c r="A18" s="167" t="n">
        <v>16</v>
      </c>
      <c r="B18" s="166" t="inlineStr">
        <is>
          <t>ในขณะที่ท่านปฏิบัติงานอยู่ที่ศูนย์บริการข้อสนเทศทางยาของโรงพยาบาลแห่งหนึ่ง มีผู้ใช้บริการโทรศัพท์เข้ามาขอคำปรึกษาต่าง ๆ ต่อไปนี้
รายที่ 1 คุณแม่ท่านหนึ่งมีบุตรสาวอายุ 2 สัปดาห์ บุตรสาวได้รับการฉีดวัคซีนเมื่อแรกเกิด ตอนนี้บุตรสาวมีฝีเม็ดเล็ก ๆ และมีหัวหนองเกิดบริเวณสะโพก
ท่านจะให้คำแนะนำในการดูแลรักษาฝีที่เกิดขึ้นนี้อย่างไร</t>
        </is>
      </c>
      <c r="C18" s="166" t="inlineStr"/>
      <c r="D18" s="166" t="inlineStr">
        <is>
          <t>ทำความสะอาดด้วย alcohol 70% วันละ 2 ครั้ง</t>
        </is>
      </c>
      <c r="E18" s="166" t="inlineStr">
        <is>
          <t>ไม่ต้องใส่ยาหรือปิดแผล ให้เช็ดด้วยสำลีชุบน้ำสะอาดก็เพียงพอ</t>
        </is>
      </c>
      <c r="F18" s="166" t="inlineStr">
        <is>
          <t>ใช้เข็มสะอาดเจาะฝีให้แตก แล้วทาด้วย povidone iodine วันละ 2 ครั้ง</t>
        </is>
      </c>
      <c r="G18" s="166" t="inlineStr">
        <is>
          <t>เมื่อฝีแตกให้เอาพาสเตอร์ปิดแผลไว้ เพื่อป้องกันแผลสกปรกและติดเชื้อ</t>
        </is>
      </c>
      <c r="H18" s="166" t="inlineStr">
        <is>
          <t>จ่ายยา cloxacillin syrup เพื่อรักษาฝี โดยให้รับประทานเป็นเวลา 1 สัปดาห์</t>
        </is>
      </c>
      <c r="I18" s="167" t="inlineStr">
        <is>
          <t>2</t>
        </is>
      </c>
      <c r="J18" s="166" t="inlineStr">
        <is>
          <t>✅ คำตอบที่ถูกต้อง: ข้อ ข. ไม่ต้องใส่ยาหรือปิดแผล ให้เช็ดด้วยสำลีชุบน้ำสะอาดก็เพียงพอ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ไม่ต้องใส่ยาหรือปิดแผล ให้เช็ดด้วยสำลีชุบน้ำสะอาดก็เพียงพอ แผลตุ่มหนองบริเวณที่ฉีด BCG (มักเกิดที่ต้นแขน แต่ในโจทย์ระบุสะโพกซึ่งอาจเป็นการเข้าใจผิดของผู้ปกครองหรือกรณีสมมติ) เป็นปฏิกิริยาปกติหลังได้รับวัคซีน ไม่จำเป็นต้องใส่ยาปฏิชีวนะหรือเจาะหนองออก ให้ดูแลรักษาความสะอาดด้วยน้ำเปล่าสะอาด ปล่อยให้แห้งเองตามธรรมชาติและจะยุบหายไปได้เอง
🔍 ข้ออื่นผิดเพราะอะไร:
• ข้อ ก. (ทำความสะอาดด้วย alcohol 70% วันละ 2 ครั้ง): การเช็ดด้วย Alcohol 70% บริเวณตุ่มหนอง BCG จะทำให้เกิดการระคายเคืองผิวหนังรุนแรง ชะลอการสมานแผล และอาจรบกวนปฏิกิริยาการสร้างภูมิคุ้มกันเฉพาะที่ของเชื้อ BCG
• ข้อ ค. (ใช้เข็มสะอาดเจาะฝีให้แตก แล้วทาด้วย povidone iodine วันละ 2 ครั้ง): การใช้เข็มเจาะตุ่มหนองเสี่ยงต่อการนำเชื้อแบคทีเรียเข้าสู่บาดแผลจนเกิด secondary bacterial infection และการทา povidone iodine อาจก่อความระคายเคืองต่อผิวหนังทารกแรกเกิด
• ข้อ ง. (เมื่อฝีแตกให้เอาพาสเตอร์ปิดแผลไว้ เพื่อป้องกันแผลสกปรกและติดเชื้อ): การปิดพาสเตอร์จะทำให้แผลอับชื้น ไม่แห้ง ระบายหนองไม่ได้ และเพิ่มความเสี่ยงต่อการติดเชื้อแบคทีเรียแทรกซ้อน จึงแนะนำให้เปิดแผลให้แห้งตามธรรมชาติ
• ข้อ จ. (จ่ายยา cloxacillin syrup เพื่อรักษาฝี โดยให้รับประทานเป็นเวลา 1 สัปดาห์): ตุ่มหนองหลังฉีด BCG เป็นปฏิกิริยาการอักเสบตามปกติของภูมิคุ้มกัน (normal local reaction) ไม่ใช่การติดเชื้อแบคทีเรียทั่วไป การจ่ายยาปฏิชีวนะ Cloxacillin จึงไม่มีข้อบ่งใช้และก่อให้เกิดการดื้อยา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8" s="166" t="inlineStr"/>
      <c r="L18" s="166" t="inlineStr">
        <is>
          <t>Immunologic</t>
        </is>
      </c>
      <c r="M18" s="166" t="inlineStr">
        <is>
          <t>EPI Vaccines</t>
        </is>
      </c>
      <c r="N18" s="165" t="inlineStr">
        <is>
          <t>Clinic</t>
        </is>
      </c>
      <c r="O18" s="166" t="inlineStr">
        <is>
          <t>ข้อ 16 Pharma Plus เล่มม่วง (เฉลยข้อ ข)</t>
        </is>
      </c>
      <c r="P18" s="165" t="inlineStr">
        <is>
          <t>แบบฝึกหัด</t>
        </is>
      </c>
      <c r="Q18" s="165" t="inlineStr">
        <is>
          <t>เล่มม่วง</t>
        </is>
      </c>
      <c r="R18" s="165" t="inlineStr"/>
    </row>
    <row r="19" ht="24" customHeight="1" s="49">
      <c r="A19" s="167" t="n">
        <v>17</v>
      </c>
      <c r="B19" s="166" t="inlineStr">
        <is>
          <t>ต่อมาคุณแม่โทรมาปรึกษาท่านอีกว่า ไม่ได้พาบุตรสาวไปฉีดวัคซีนตับอักเสบบี เข็มที่ 2 ตามที่แพทย์์นัด เนื่องจากโรงพยาบาลอยู่ไกล ซึ่งตอนนี้วันนัดมา 2 สัปดาห์แล้ว นางอยากจะพาบุตรมาฉีดที่โรงพยาบาลใกล้บ้าน แต่วัคซีนที่ใช้ที่โรงพยาบาลนี้เป็นของคนละบริษัทกับโรงพยาบาลเดิมที่เคยฉีด ท่านจะให้คำแนะนำอย่างไร
ท่านจะให้คำแนะนำอย่างไร</t>
        </is>
      </c>
      <c r="C19" s="166" t="inlineStr"/>
      <c r="D19" s="166" t="inlineStr">
        <is>
          <t>ต้องตั้งต้นฉีดเข็มที่ 1 ใหม่ เพราะเลยเวลานัดแล้ว</t>
        </is>
      </c>
      <c r="E19" s="166" t="inlineStr">
        <is>
          <t>ต้องตั้งต้นฉีดเข็มที่ 1 ใหม่ และเป็นวัคซีนคนละบริษัท</t>
        </is>
      </c>
      <c r="F19" s="166" t="inlineStr">
        <is>
          <t>สามารถฉีดเข็มที่ 2 ต่อได้เลย แต่ต้องไปฉีดที่โรงพยาบาลเดิมเพื่อที่จะได้รับวัคซีนของบริษัทเดิม</t>
        </is>
      </c>
      <c r="G19" s="166" t="inlineStr">
        <is>
          <t>สามารถฉีดเข็มที่ 2 ต่อได้เลย และวัคซีนคนละบริษัทสามารถใช้แทนกันได้</t>
        </is>
      </c>
      <c r="H19" s="166" t="inlineStr">
        <is>
          <t>ให้งดฉีดเข็มที่ 2 ไปเลย และให้ไปฉีดเข็มที่ 3 ตอนบุตรชายอายุ 6 เดือน</t>
        </is>
      </c>
      <c r="I19" s="167" t="inlineStr">
        <is>
          <t>4</t>
        </is>
      </c>
      <c r="J19" s="166" t="inlineStr">
        <is>
          <t>✅ คำตอบที่ถูกต้อง: ข้อ ง. สามารถฉีดเข็มที่ 2 ต่อได้เลย และวัคซีนคนละบริษัทสามารถใช้แทนกันได้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สามารถฉีดเข็มที่ 2 ต่อได้เลย และวัคซีนคนละบริษัทสามารถใช้แทนกันได้ การฉีดวัคซีนป้องกันโรคตับอักเสบบี หากมาช้ากว่ากำหนด ไม่จำเป็นต้องเริ่มนับหนึ่งใหม่ (No restart) สามารถฉีดเข็มต่อไปได้เลย และวัคซีนป้องกันตับอักเสบบีต่างบริษัทกันสามารถใช้แทนกันได้ในการสร้างภูมิคุ้มกันต่อเนื่อง
🔍 ข้ออื่นผิดเพราะอะไร:
• ข้อ ก. (ต้องตั้งต้นฉีดเข็มที่ 1 ใหม่ เพราะเลยเวลานัดแล้ว): การฉีดวัคซีนตับอักเสบบีที่ล่าช้ากว่ากำหนดไม่ต้องเริ่มนับหนึ่งใหม่ เพราะระบบ immunological memory ยังคงมีประสิทธิภาพ สามารถฉีดเข็มที่ขาดต่อได้ทันที
• ข้อ ข. (ต้องตั้งต้นฉีดเข็มที่ 1 ใหม่ และเป็นวัคซีนคนละบริษัท): วัคซีนตับอักเสบบีผลิตจาก recombinant HBsAg เหมือนกัน การเปลี่ยนผู้ผลิตไม่ส่งผลกระทบต่อภูมิคุ้มกัน จึงไม่มีความจำเป็นต้องเริ่มฉีดเข็มที่ 1 ใหม่
• ข้อ ค. (สามารถฉีดเข็มที่ 2 ต่อได้เลย แต่ต้องไปฉีดที่โรงพยาบาลเดิมเพื่อที่จะได้รับวัคซีนของบริษัทเดิม): วัคซีนตับอักเสบบีของแต่ละบริษัทสามารถใช้สับเปลี่ยนทดแทนกันได้ (interchangeable) ผู้รับบริการจึงไม่จำเป็นต้องเดินทางกลับไปฉีดที่โรงพยาบาลเดิม
• ข้อ จ. (ให้งดฉีดเข็มที่ 2 ไปเลย และให้ไปฉีดเข็มที่ 3 ตอนบุตรชายอายุ 6 เดือน): การงดฉีดเข็มที่ 2 จะทำให้ระดับแอนติบอดีไม่เพียงพอที่จะสร้าง long-term protective immunity ตามเกณฑ์ จึงต้องฉีดเข็มที่ 2 ให้เร็วที่สุดแล้วจึงนัดเข็มที่ 3 ตามระยะห่างมาตรฐาน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9" s="166" t="inlineStr"/>
      <c r="L19" s="166" t="inlineStr">
        <is>
          <t>Immunologic</t>
        </is>
      </c>
      <c r="M19" s="166" t="inlineStr">
        <is>
          <t>EPI Vaccines</t>
        </is>
      </c>
      <c r="N19" s="165" t="inlineStr">
        <is>
          <t>Clinic</t>
        </is>
      </c>
      <c r="O19" s="166" t="inlineStr">
        <is>
          <t>ข้อ 17 Pharma Plus เล่มม่วง (เฉลยข้อ ง)</t>
        </is>
      </c>
      <c r="P19" s="165" t="inlineStr">
        <is>
          <t>แบบฝึกหัด</t>
        </is>
      </c>
      <c r="Q19" s="165" t="inlineStr">
        <is>
          <t>เล่มม่วง</t>
        </is>
      </c>
      <c r="R19" s="165" t="inlineStr"/>
    </row>
    <row r="20" ht="24" customHeight="1" s="49">
      <c r="A20" s="167" t="n">
        <v>18</v>
      </c>
      <c r="B20" s="166" t="inlineStr">
        <is>
          <t>วัคซีนชนิดใดมีวิธีการบริหารโดยให้ทางปาก</t>
        </is>
      </c>
      <c r="C20" s="166" t="inlineStr"/>
      <c r="D20" s="166" t="inlineStr">
        <is>
          <t>DTP</t>
        </is>
      </c>
      <c r="E20" s="166" t="inlineStr">
        <is>
          <t>HBV</t>
        </is>
      </c>
      <c r="F20" s="166" t="inlineStr">
        <is>
          <t>Hib</t>
        </is>
      </c>
      <c r="G20" s="166" t="inlineStr">
        <is>
          <t>OPV</t>
        </is>
      </c>
      <c r="H20" s="166" t="inlineStr">
        <is>
          <t>Influenza vaccine</t>
        </is>
      </c>
      <c r="I20" s="167" t="inlineStr">
        <is>
          <t>4</t>
        </is>
      </c>
      <c r="J20" s="166" t="inlineStr">
        <is>
          <t>✅ คำตอบที่ถูกต้อง: ข้อ ง. OPV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OPV (Oral Polio Vaccine) เป็นวัคซีนป้องกันโรคโปลิโอชนิดหยอดทางปาก (Live attenuated polio vaccine) ในขณะที่ DTP, HBV, Hib และวัคซีนไข้หวัดใหญ่ (Influenza) ให้โดยการฉีดเข้ากล้ามเนื้อหรือใต้ผิวหนัง
🔍 ข้ออื่นผิดเพราะอะไร:
• ข้อ ก. (DTP): DTP บริหารโดยการฉีดเข้ากล้ามเนื้อ (Intramuscular - IM) เท่านั้น เนื่องจากการรับประทานจะถูกกรดและเอนไซม์ในทางเดินอาหารทำลาย และมีสารช่วยกระตุ้นภูมิคุ้มกันกลุ่มอะลูมินัม
• ข้อ ข. (HBV): HBV บริหารโดยการฉีดเข้ากล้ามเนื้อ (IM) บริเวณ deltoid หรือ anterolateral thigh เพื่อกระตุ้น systemic IgG antibody ไม่สามารถให้ทางปากได้
• ข้อ ค. (Hib): Hib (Haemophilus influenzae type b) เป็น conjugate polysaccharide vaccine บริหารโดยการฉีดเข้ากล้ามเนื้อ (IM) เท่านั้น ไม่ดูดซึมผ่านทางเดินอาหาร
• ข้อ จ. (Influenza vaccine): Influenza vaccine บริหารโดยการฉีดเข้ากล้ามเนื้อ (IM) หรือชั้นใต้ผิวหนังลึก (subcutaneous) ในชนิดเชื้อตาย ไม่มีการบริหารทางปาก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0" s="166" t="inlineStr"/>
      <c r="L20" s="166" t="inlineStr">
        <is>
          <t>Immunologic</t>
        </is>
      </c>
      <c r="M20" s="166" t="inlineStr">
        <is>
          <t>EPI Vaccines</t>
        </is>
      </c>
      <c r="N20" s="165" t="inlineStr">
        <is>
          <t>Clinic</t>
        </is>
      </c>
      <c r="O20" s="166" t="inlineStr">
        <is>
          <t>ข้อ 18 Pharma Plus เล่มม่วง (เฉลยข้อ ง)</t>
        </is>
      </c>
      <c r="P20" s="165" t="inlineStr">
        <is>
          <t>แบบฝึกหัด</t>
        </is>
      </c>
      <c r="Q20" s="165" t="inlineStr">
        <is>
          <t>เล่มม่วง</t>
        </is>
      </c>
      <c r="R20" s="165" t="inlineStr"/>
    </row>
    <row r="21" ht="24" customHeight="1" s="49">
      <c r="A21" s="167" t="n">
        <v>19</v>
      </c>
      <c r="B21" s="166" t="inlineStr">
        <is>
          <t>วัคซีนชนิดใดที่เมื่อได้รับแล้วจะมีโอกาสเป็นไข้น้อยที่สุด</t>
        </is>
      </c>
      <c r="C21" s="166" t="inlineStr"/>
      <c r="D21" s="166" t="inlineStr">
        <is>
          <t>OPV</t>
        </is>
      </c>
      <c r="E21" s="166" t="inlineStr">
        <is>
          <t>MMR</t>
        </is>
      </c>
      <c r="F21" s="166" t="inlineStr">
        <is>
          <t>Tetanus toxoid</t>
        </is>
      </c>
      <c r="G21" s="166" t="inlineStr">
        <is>
          <t>Rabies vaccines</t>
        </is>
      </c>
      <c r="H21" s="166" t="inlineStr">
        <is>
          <t>Phenol killed typhoid vaccine</t>
        </is>
      </c>
      <c r="I21" s="167" t="inlineStr">
        <is>
          <t>1</t>
        </is>
      </c>
      <c r="J21" s="166" t="inlineStr">
        <is>
          <t>✅ คำตอบที่ถูกต้อง: ข้อ ก. OPV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OPV Tetanus toxoid (วัคซีนบาดทะยัก) เป็นวัคซีนชนิด Toxoid ซึ่งทำจากสารพิษของแบคทีเรียที่ถูกทำลายความเป็นพิษแล้ว โอกาสเกิดไข้หรืออาการข้างเคียงระบบ (systemic reactions) มีน้อยมากเมื่อเทียบกับวัคซีนเชื้อตายทั้งตัวหรือวัคซีนเชื้อเป็นอ่อนฤทธิ์บางชนิด เช่น MMR หรือ Typhoid
🔍 ข้ออื่นผิดเพราะอะไร:
• ข้อ ข. (MMR): MMR เป็นวัคซีนเชื้อเป็นอ่อนฤทธิ์ ซึ่งมักทำให้เกิดไข้และผื่นคล้ายหัดได้ประมาณ 5 ถึง 12 วันหลังฉีด โดยพบอุบัติการณ์การเกิดไข้ได้ถึงร้อยละ 5 ถึง 15
• ข้อ ค. (Tetanus toxoid): Tetanus toxoid มักทำให้เกิดอาการปวด บวม แดง ร้อน เฉพาะที่ และอาจทำให้เกิดไข้ต่ำๆ ได้จากปฏิกิริยาต่อตัว toxoid และ aluminum adjuvant
• ข้อ ง. (Rabies vaccines): Rabies vaccine (cell-culture inactivated) สามารถกระตุ้น systemic inflammatory reaction ก่อให้เกิดไข้ อ่อนเพลีย ปวดศีรษะ และปวดกล้ามเนื้อได้ในบางราย
• ข้อ จ. (Phenol killed typhoid vaccine): Phenol-killed typhoid vaccine (Whole-cell) มี endotoxin ปริมาณสูง ทำให้เกิดไข้สูง หนาวสั่น และ systemic adverse reactions รุนแรงบ่อยที่สุดจนปัจจุบันยกเลิกการใช้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1" s="166" t="inlineStr"/>
      <c r="L21" s="166" t="inlineStr">
        <is>
          <t>Immunologic</t>
        </is>
      </c>
      <c r="M21" s="166" t="inlineStr">
        <is>
          <t>EPI Vaccines</t>
        </is>
      </c>
      <c r="N21" s="165" t="inlineStr">
        <is>
          <t>Clinic</t>
        </is>
      </c>
      <c r="O21" s="166" t="inlineStr">
        <is>
          <t>ข้อ 19 Pharma Plus เล่มม่วง (เฉลยข้อ ก)</t>
        </is>
      </c>
      <c r="P21" s="165" t="inlineStr">
        <is>
          <t>แบบฝึกหัด</t>
        </is>
      </c>
      <c r="Q21" s="165" t="inlineStr">
        <is>
          <t>เล่มม่วง</t>
        </is>
      </c>
      <c r="R21" s="165" t="inlineStr"/>
    </row>
    <row r="22" ht="24" customHeight="1" s="49">
      <c r="A22" s="167" t="n">
        <v>20</v>
      </c>
      <c r="B22" s="166" t="inlineStr">
        <is>
          <t>ผู้ป่วยภูมิคุ้มกันบกพร่องไม่ควรใช้วัคซีนใด</t>
        </is>
      </c>
      <c r="C22" s="166" t="inlineStr"/>
      <c r="D22" s="166" t="inlineStr">
        <is>
          <t>MMR</t>
        </is>
      </c>
      <c r="E22" s="166" t="inlineStr">
        <is>
          <t>Tetanus toxoid</t>
        </is>
      </c>
      <c r="F22" s="166" t="inlineStr">
        <is>
          <t>Inactivated polio vaccine</t>
        </is>
      </c>
      <c r="G22" s="166" t="inlineStr">
        <is>
          <t>Acellular pertussis vaccine</t>
        </is>
      </c>
      <c r="H22" s="166" t="inlineStr">
        <is>
          <t>Phenol killed typhoid vaccine</t>
        </is>
      </c>
      <c r="I22" s="167" t="inlineStr">
        <is>
          <t>1</t>
        </is>
      </c>
      <c r="J22" s="166" t="inlineStr">
        <is>
          <t>✅ คำตอบที่ถูกต้อง: ข้อ ก. MMR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MMR ผู้ป่วยที่มีภาวะภูมิคุ้มกันบกพร่อง (Immunocompromised hosts) ห้ามรับวัคซีนชนิดเชื้อเป็นอ่อนฤทธิ์ (Live attenuated vaccines) เช่น MMR, Varicella, OPV เนื่องจากเชื้ออาจทวีจำนวนมากและก่อให้เกิดโรคติดเชื้อรุนแรงได้
🔍 ข้ออื่นผิดเพราะอะไร:
• ข้อ ข. (Tetanus toxoid): Tetanus toxoid เป็นวัคซีนชนิดสารพิษหมดสภาพ (Toxoid) ไม่มีเชื้อมีชีวิต จึงปลอดภัยในการให้แก่ผู้ป่วยที่มีภูมิคุ้มกันบกพร่อง
• ข้อ ค. (Inactivated polio vaccine): Inactivated polio vaccine (IPV) เป็นไวรัสโปลิโอชนิดเชื้อตาย ไม่สามารถเพิ่มจำนวนในร่างกายได้ จึงเป็นวัคซีนทางเลือกที่ปลอดภัยสำหรับผู้ป่วยภูมิคุ้มกันบกพร่อง
• ข้อ ง. (Acellular pertussis vaccine): Acellular pertussis vaccine (aP) เป็นวัคซีนชนิด subunit ประกอบด้วยแอนติเจนบริสุทธิ์ ไม่มีเซลล์มีชีวิต จึงปลอดภัยในภาวะภูมิคุ้มกันต่ำ
• ข้อ จ. (Phenol killed typhoid vaccine): Phenol-killed typhoid vaccine เป็นวัคซีนเชื้อตาย (Killed bacterial vaccine) ไม่มีเชื้อที่มีชีวิต จึงไม่ก่อให้เกิดการติดเชื้อแพร่กระจายในผู้ป่วยภูมิคุ้มกันบกพร่อง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2" s="166" t="inlineStr"/>
      <c r="L22" s="166" t="inlineStr">
        <is>
          <t>Immunologic</t>
        </is>
      </c>
      <c r="M22" s="166" t="inlineStr">
        <is>
          <t>EPI Vaccines</t>
        </is>
      </c>
      <c r="N22" s="165" t="inlineStr">
        <is>
          <t>Clinic</t>
        </is>
      </c>
      <c r="O22" s="166" t="inlineStr">
        <is>
          <t>ข้อ 20 Pharma Plus เล่มม่วง (เฉลยข้อ ก)</t>
        </is>
      </c>
      <c r="P22" s="165" t="inlineStr">
        <is>
          <t>แบบฝึกหัด</t>
        </is>
      </c>
      <c r="Q22" s="165" t="inlineStr">
        <is>
          <t>เล่มม่วง</t>
        </is>
      </c>
      <c r="R22" s="165" t="inlineStr"/>
    </row>
    <row r="23" ht="24" customHeight="1" s="49">
      <c r="A23" s="167" t="n">
        <v>21</v>
      </c>
      <c r="B23" s="166" t="inlineStr">
        <is>
          <t>วัคซีนส่วนใหญ่ได้มาจากเชื้อไวรัสยกเว้นข้อใด</t>
        </is>
      </c>
      <c r="C23" s="166" t="inlineStr"/>
      <c r="D23" s="166" t="inlineStr">
        <is>
          <t>JE</t>
        </is>
      </c>
      <c r="E23" s="166" t="inlineStr">
        <is>
          <t>BCG</t>
        </is>
      </c>
      <c r="F23" s="166" t="inlineStr">
        <is>
          <t>HBV</t>
        </is>
      </c>
      <c r="G23" s="166" t="inlineStr">
        <is>
          <t>MMR</t>
        </is>
      </c>
      <c r="H23" s="166" t="inlineStr">
        <is>
          <t>OPV</t>
        </is>
      </c>
      <c r="I23" s="167" t="inlineStr">
        <is>
          <t>2</t>
        </is>
      </c>
      <c r="J23" s="166" t="inlineStr">
        <is>
          <t>✅ คำตอบที่ถูกต้อง: ข้อ ข. BCG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BCG (Bacillus Calmette-Guérin) เป็นวัคซีนป้องกันวัณโรค ซึ่งผลิตมาจากแบคทีเรียมีชีวิตสายพันธุ์อ่อนฤทธิ์ (Mycobacterium bovis) ในขณะที่ JE, HBV, MMR และ OPV ล้วนเป็นวัคซีนที่ผลิตจากเชื้อไวรัส
🔍 ข้ออื่นผิดเพราะอะไร:
• ข้อ ก. (JE): Japanese Encephalitis (JE) vaccine ผลิตจากเชื้อไวรัสไข้สมองอักเสบเจอี (Flavivirus) ทั้งชนิดเชื้อเป็นอ่อนฤทธิ์และชนิดเชื้อตาย
• ข้อ ค. (HBV): Hepatitis B vaccine (HBV) ผลิตจากโปรตีนเปลือกนอกของไวรัสตับอักเสบบี (HBsAg) ซึ่งเป็นไวรัสในกลุ่ม Hepadnaviridae
• ข้อ ง. (MMR): MMR vaccine ผลิตจากเชื้อไวรัสมีชีวิตอ่อนฤทธิ์ 3 ชนิด ได้แก่ Measles virus, Mumps virus (Paramyxoviridae) และ Rubella virus (Matonaviridae)
• ข้อ จ. (OPV): OPV (Oral Polio Vaccine) ผลิตจากเชื้อไวรัสโปลิโอมีชีวิตอ่อนฤทธิ์ทั้ง 3 สายพันธุ์ (Picornaviridae)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3" s="166" t="inlineStr"/>
      <c r="L23" s="166" t="inlineStr">
        <is>
          <t>Immunologic</t>
        </is>
      </c>
      <c r="M23" s="166" t="inlineStr">
        <is>
          <t>EPI Vaccines</t>
        </is>
      </c>
      <c r="N23" s="165" t="inlineStr">
        <is>
          <t>Clinic</t>
        </is>
      </c>
      <c r="O23" s="166" t="inlineStr">
        <is>
          <t>ข้อ 21 Pharma Plus เล่มม่วง (เฉลยข้อ ข)</t>
        </is>
      </c>
      <c r="P23" s="165" t="inlineStr">
        <is>
          <t>แบบฝึกหัด</t>
        </is>
      </c>
      <c r="Q23" s="165" t="inlineStr">
        <is>
          <t>เล่มม่วง</t>
        </is>
      </c>
      <c r="R23" s="165" t="inlineStr"/>
    </row>
    <row r="24" ht="24" customHeight="1" s="49">
      <c r="A24" s="167" t="n">
        <v>22</v>
      </c>
      <c r="B24" s="166" t="inlineStr">
        <is>
          <t>นางสำรวย พาบุตรสาววัย 8 เดือน ชื่อ ด.ญ. สาย มาพบท่านซึ่งเป็นเภสัชกรที่ร้านยาแห่งหนึ่งด้วยอาการไข้ ไอ น้ำมูกไหล และทานอาหารได้ค่อยได้มาเป็นเวลา 1 วันแล้ว ท่านจึงจ่าย paracetamol syrup ยาแก้ไอ และ amoxicillin dry powder 3 วันต่อมา นางสำรวยพา ด.ญ. สาย มาพบท่านอีก โดยอาการไข้ของ ด.ญ.สาย ลดลง แต่มีผื่นขึ้นที่หน้าและลำตัว โดยนางสำรวยเล่าว่า เป็นผื่นขึ้นที่หลังแล้วลามมาที่ลำตัว ขณะนี้เริ่มเห็นผื่นลามมาที่แขนและขาเล็กน้อย ลักษณะผื่นเป็นจุดกลมสีแดง บางจุดราบ บางจุดมีนูนเล็กน้อย
ท่านคิดว่า คำถามข้อใดจำเป็นที่สุดที่จะใช้ประกอบการประเมินผู้ป่วย</t>
        </is>
      </c>
      <c r="C24" s="166" t="inlineStr"/>
      <c r="D24" s="166" t="inlineStr">
        <is>
          <t>สอบถามประวัติการแพ้ยา</t>
        </is>
      </c>
      <c r="E24" s="166" t="inlineStr">
        <is>
          <t>สอบถามโรคประจำตัว</t>
        </is>
      </c>
      <c r="F24" s="166" t="inlineStr">
        <is>
          <t>สอบถามประวัติการได้รับวัคซีน</t>
        </is>
      </c>
      <c r="G24" s="166" t="inlineStr">
        <is>
          <t>สอบถามการได้สัมผัสสัตว์ปีกที่มีชีวิต</t>
        </is>
      </c>
      <c r="H24" s="166" t="inlineStr">
        <is>
          <t>สอบถามเกี่ยวกับใกล้ชิดที่มีอาการผื่นแดง</t>
        </is>
      </c>
      <c r="I24" s="167" t="inlineStr">
        <is>
          <t>1</t>
        </is>
      </c>
      <c r="J24" s="166" t="inlineStr">
        <is>
          <t>✅ คำตอบที่ถูกต้อง: ข้อ ก. สอบถามประวัติการแพ้ยา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สอบถามประวัติการแพ้ยา จากอาการไข้ร่วมกับผื่นแดงที่เริ่มจากหน้าและลำตัวแล้วลามลงแขนขา (cephalocaudal spread) ในเด็กอายุ 8 เดือน ซึ่งไม่เคยได้รับวัคซีนมาก่อน การซักประวัติประวัติการได้รับวัคซีน (โดยเฉพาะวัคซีนป้องกันโรคหัด-คางทูม-หัดเยอรมัน หรือ MMR ซึ่งมักฉีดเข็มแรกที่อายุ 9 เดือน) และประวัติการสัมผัสโรคมีความสำคัญมากในการวินิจฉัยโรคหัด (Measles)
🔍 ข้ออื่นผิดเพราะอะไร:
• ข้อ ข. (สอบถามโรคประจำตัว): การสอบถามโรคประจำตัวให้ข้อมูลพื้นฐานทั่วไป แต่มีความจำเพาะน้อยกว่าการซักประวัติการแพ้ยาเพื่อแยกภาวะ Drug eruption จาก Amoxicillin ที่เพิ่งได้รับไป 3 วัน
• ข้อ ค. (สอบถามประวัติการได้รับวัคซีน): การสอบถามประวัติการได้รับวัคซีนช่วยประเมินความเสี่ยงโรคหัดได้ แต่ในบริบทที่เด็กเพิ่งได้รับยาปฏิชีวนะตัวใหม่และมีผื่นขึ้น การประเมินปฏิกิริยาการแพ้ยามีความเร่งด่วนทางคลินิกสูงสุด
• ข้อ ง. (สอบถามการได้สัมผัสสัตว์ปีกที่มีชีวิต): การสัมผัสสัตว์ปีกใช้ประเมินความเสี่ยงโรคไข้หวัดนก (Avian influenza) ซึ่งแสดงอาการปอดอักเสบรุนแรงเป็นหลัก ไม่ได้แสดงผื่น maculopapular rash กระจายตามตัวแบบนี้
• ข้อ จ. (สอบถามเกี่ยวกับใกล้ชิดที่มีอาการผื่นแดง): การสอบถามบุคคลใกล้ชิดที่มีผื่นช่วยประเมินการระบาดของโรคติดเชื้อไวรัส แต่ไม่ได้ช่วยยืนยันหรือแยกโรค cutaneous adverse drug reaction ที่ต้องจัดการทันที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4" s="166" t="inlineStr"/>
      <c r="L24" s="166" t="inlineStr">
        <is>
          <t>Immunologic</t>
        </is>
      </c>
      <c r="M24" s="166" t="inlineStr">
        <is>
          <t>Allergic rhinitis</t>
        </is>
      </c>
      <c r="N24" s="165" t="inlineStr">
        <is>
          <t>Clinic</t>
        </is>
      </c>
      <c r="O24" s="166" t="inlineStr">
        <is>
          <t>ข้อ 22 Pharma Plus เล่มม่วง (เฉลยข้อ )</t>
        </is>
      </c>
      <c r="P24" s="165" t="inlineStr">
        <is>
          <t>แบบฝึกหัด</t>
        </is>
      </c>
      <c r="Q24" s="165" t="inlineStr">
        <is>
          <t>เล่มม่วง</t>
        </is>
      </c>
      <c r="R24" s="165" t="inlineStr"/>
    </row>
    <row r="25" ht="24" customHeight="1" s="49">
      <c r="A25" s="167" t="n">
        <v>23</v>
      </c>
      <c r="B25" s="166" t="inlineStr">
        <is>
          <t>จากการสอบถามข้างต้น สมมติว่าท่านได้ถามทุกข้อ โดยนางสำรวยตอบว่า ด.ญ.สาย ไม่เคยได้รับวัคซีนใดมาก่อน เนื่องจากครอบครัวมีฐานะยากจน ด.ญ. สาย ไม่มีโรคประจำตัว ตนเองต้องทำงานนอกบ้านจึงไม่ได้สังเกตว่าบุตรไปสัมผัสสัตว์ปีกหรือไม่ มีอาการผื่นเมื่อเช้านี้
ท่านคิดว่า ด.ญ. สาย น่าจะเป็นโรค/อาการอะไร</t>
        </is>
      </c>
      <c r="C25" s="166" t="inlineStr"/>
      <c r="D25" s="166" t="inlineStr">
        <is>
          <t>หวัดนก</t>
        </is>
      </c>
      <c r="E25" s="166" t="inlineStr">
        <is>
          <t>หัด</t>
        </is>
      </c>
      <c r="F25" s="166" t="inlineStr">
        <is>
          <t>อีสุกอีใส</t>
        </is>
      </c>
      <c r="G25" s="166" t="inlineStr">
        <is>
          <t>โรคภูมิคุ้มกันบกพร่อง</t>
        </is>
      </c>
      <c r="H25" s="166" t="inlineStr">
        <is>
          <t>โรคภูมิแพ้</t>
        </is>
      </c>
      <c r="I25" s="167" t="inlineStr">
        <is>
          <t>2</t>
        </is>
      </c>
      <c r="J25" s="166" t="inlineStr">
        <is>
          <t>✅ คำตอบที่ถูกต้อง: ข้อ ข. หัด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หัด ลักษณะอาการไข้ ไอ น้ำมูกไหล ร่วมกับผื่นแดง maculopapular rash ที่เริ่มต้นบริเวณใบหน้าและลำตัวแล้วกระจายลามไปแขนและขา ในเด็กเล็กที่ไม่เคยได้รับวัคซีน MMR เป็นลักษณะทางคลินิกที่จำเพาะเจาะจงของโรคหัด (Measles)
🔍 ข้ออื่นผิดเพราะอะไร:
• ข้อ ก. (หวัดนก): ไข้หวัดนก (Avian influenza) เกิดจากเชื้อไวรัสสายพันธุ์ H5N1 หรือ H7N9 แสดงอาการไข้สูง หอบเหนื่อย ปอดอักเสบรุนแรง และระบบหายใจล้มเหลว โดยไม่มีลักษณะผื่นกระจายตัวจากหัวลงเท้า
• ข้อ ค. (อีสุกอีใส): โรคอีสุกอีใส (Varicella) มีลักษณะผื่นจำเพาะเป็น vesicle ตุ่มน้ำใสบนฐานแดง (dewdrops on a rose petal) คันมาก และมีผื่นหลายระยะพร้อมกัน ไม่ใช่ maculopapular rash
• ข้อ ง. (โรคภูมิคุ้มกันบกพร่อง): โรคภูมิคุ้มกันบกพร่อง (Immunodeficiency) เป็นภาวะความผิดปกติของระบบภูมิคุ้มกันที่ทำให้ติดเชื้อฉวยโอกาสซ้ำซาก ไม่ใช่โรคติดเชื้อเฉียบพลันที่มีผื่นไข้ออกผื่นจำเพาะแบบนี้
• ข้อ จ. (โรคภูมิแพ้): โรคภูมิแพ้ (Allergic disease) มักแสดงอาการคัน ลมพิษ (urticaria) บวม angioedema หรือจมูกอักเสบเรื้อรัง ไม่มีลักษณะไข้สูงนำมาก่อนร่วมกับผื่นลามจากใบหน้าลงสู่ลำตัวแบบ cephalocaudal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Systemic lupus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5" s="166" t="inlineStr"/>
      <c r="L25" s="166" t="inlineStr">
        <is>
          <t>Immunologic</t>
        </is>
      </c>
      <c r="M25" s="166" t="inlineStr">
        <is>
          <t>EPI Vaccines</t>
        </is>
      </c>
      <c r="N25" s="165" t="inlineStr">
        <is>
          <t>Clinic</t>
        </is>
      </c>
      <c r="O25" s="166" t="inlineStr">
        <is>
          <t>ข้อ 23 Pharma Plus เล่มม่วง (เฉลยข้อ ข)</t>
        </is>
      </c>
      <c r="P25" s="165" t="inlineStr">
        <is>
          <t>แบบฝึกหัด</t>
        </is>
      </c>
      <c r="Q25" s="165" t="inlineStr">
        <is>
          <t>เล่มม่วง</t>
        </is>
      </c>
      <c r="R25" s="165" t="inlineStr"/>
    </row>
    <row r="26" ht="24" customHeight="1" s="49">
      <c r="A26" s="167" t="n">
        <v>24</v>
      </c>
      <c r="B26" s="166" t="inlineStr">
        <is>
          <t>ท่านคิดว่า จะแก้ปัญหานี้ได้อย่างไรให้เกิดผลดีที่สุด</t>
        </is>
      </c>
      <c r="C26" s="166" t="inlineStr"/>
      <c r="D26" s="166" t="inlineStr">
        <is>
          <t>ไม่ต้องตกใจ เป็นอาการข้างเคียงของวัคซีน</t>
        </is>
      </c>
      <c r="E26" s="166" t="inlineStr">
        <is>
          <t>จ่ายยาลดไข้ ถ้าไข้ไม่ลด ให้มาพบที่ร้านยาอีกครั้ง</t>
        </is>
      </c>
      <c r="F26" s="166" t="inlineStr">
        <is>
          <t>ให้เช็ดตัวเด็กเป็นระยะ ๆ ถ้าไข้ไม่ลดลง นำส่ง ร.พ.</t>
        </is>
      </c>
      <c r="G26" s="166" t="inlineStr">
        <is>
          <t>ให้เช็ดตัวเด็กเป็นระยะ ๆ จ่ายยาลดไข้ และโทรรายงานแพทย์์หรือพยาบาล ปรึกษาและบันทึกประวัติการแพ้วัคซีน</t>
        </is>
      </c>
      <c r="H26" s="166" t="inlineStr">
        <is>
          <t>จ่ายยาลดไข้และให้เช็ดตัวเด็กเป็นระยะ ๆ อาการจะดีขึ้น</t>
        </is>
      </c>
      <c r="I26" s="167" t="inlineStr">
        <is>
          <t>5</t>
        </is>
      </c>
      <c r="J26" s="166" t="inlineStr">
        <is>
          <t>✅ คำตอบที่ถูกต้อง: ข้อ จ. จ่ายยาลดไข้และให้เช็ดตัวเด็กเป็นระยะ ๆ อาการจะดีขึ้น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จ่ายยาลดไข้และให้เช็ดตัวเด็กเป็นระยะ ๆ อาการจะดีขึ้น เมื่อเกิดอาการข้างเคียงหลังได้รับวัคซีน แนวทางปฏิบัติที่ถูกต้องคือการจัดการตามอาการ (เช็ดตัว ลดไข้) ร่วมกับการบันทึกและรายงานเหตุการณ์ไม่พึงประสงค์เพื่อเฝ้าระวัง safety และป้องกันการเกิดซ้ำในเข็มถัดไปตามมาตรฐานงานสร้างเสริมภูมิคุ้มกันโรค
🔍 ข้ออื่นผิดเพราะอะไร:
• ข้อ ก. (ไม่ต้องตกใจ เป็นอาการข้างเคียงของวัคซีน): การแจ้งเพียงไม่ต้องตกใจโดยไม่แนะนำวิธีการดูแลลดไข้ที่ถูกต้อง อาจทำให้เด็กเกิดภาวะชักจากไข้สูง (febrile convulsion) ได้หากอุณหภูมิร่างกายสูงเกินไป
• ข้อ ข. (จ่ายยาลดไข้ ถ้าไข้ไม่ลด ให้มาพบที่ร้านยาอีกครั้ง): การจ่ายยาลดไข้โดยไม่แนะนำวิธีเช็ดตัวลดไข้ที่ถูกต้องและไม่ให้คำแนะนำอาการอันตรายที่ต้องพาไปโรงพยาบาล อาจทำให้การระบายความร้อนล่าช้า
• ข้อ ค. (ให้เช็ดตัวเด็กเป็นระยะ ๆ ถ้าไข้ไม่ลดลง นำส่ง ร.พ.): การเช็ดตัวอย่างเดียวโดยไม่ใช้ยาลดไข้ Paracetamol ร่วมด้วยอาจควบคุมอุณหภูมิร่างกายได้ไม่ดี และการส่งโรงพยาบาลทันทีโดยยังไม่เริ่มการปฐมพยาบาลเบื้องต้นอาจทำให้การดูแลเด็กล่าช้า
• ข้อ ง. (ให้เช็ดตัวเด็กเป็นระยะ ๆ จ่ายยาลดไข้ และโทรรายงานแพทย์์หรือพยาบาล ปรึกษาและบันทึกประวัติการแพ้วัคซีน): ไข้ต่ำหลังฉีดวัคซีนเป็น adverse event ตามปกติ ไม่จัดเป็นปฏิกิริยาการแพ้วัคซีนรุนแรง (vaccine allergy) จึงไม่จำเป็นต้องรายงานเป็นการแพ้วัคซีนในทันทีหากไม่มี anaphylaxis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6" s="166" t="inlineStr"/>
      <c r="L26" s="166" t="inlineStr">
        <is>
          <t>Immunologic</t>
        </is>
      </c>
      <c r="M26" s="166" t="inlineStr">
        <is>
          <t>Allergic rhinitis</t>
        </is>
      </c>
      <c r="N26" s="165" t="inlineStr">
        <is>
          <t>Clinic</t>
        </is>
      </c>
      <c r="O26" s="166" t="inlineStr">
        <is>
          <t>ข้อ 24 Pharma Plus เล่มม่วง (เฉลยข้อ จ)</t>
        </is>
      </c>
      <c r="P26" s="165" t="inlineStr">
        <is>
          <t>แบบฝึกหัด</t>
        </is>
      </c>
      <c r="Q26" s="165" t="inlineStr">
        <is>
          <t>เล่มม่วง</t>
        </is>
      </c>
      <c r="R26" s="165" t="inlineStr"/>
    </row>
    <row r="27" ht="24" customHeight="1" s="49">
      <c r="A27" s="167" t="n">
        <v>25</v>
      </c>
      <c r="B27" s="166" t="inlineStr">
        <is>
          <t>ข้อใดต่อไปนี้เปรียบเทียบความแตกต่างระหว่างวัคซีน DTP (คอตีบ-บาดทะยัก-ไอกรน) และวัคซีน MMR (หัด-คางทูม-หัดเยอรมัน) ได้ 'ไม่ถูกต้อง'</t>
        </is>
      </c>
      <c r="C27" s="166" t="inlineStr"/>
      <c r="D27" s="166" t="inlineStr">
        <is>
          <t>DTP vaccine เตรียมจากเชื้อไวรัส ส่วน MMR vaccine เตรียมจากเชื้อแบคทีเรีย</t>
        </is>
      </c>
      <c r="E27" s="166" t="inlineStr">
        <is>
          <t>DTP vaccine เป็นวัคซีนชนิด Inactivated/Toxoid ส่วน MMR vaccine เป็นวัคซีนชนิด Live-attenuated (เชื้อเป็นอ่อนฤทธิ์)</t>
        </is>
      </c>
      <c r="F27" s="166" t="inlineStr">
        <is>
          <t>DTP vaccine ป้องกันโรคที่เกิดจากเชื้อแบคทีเรียทั้งหมด (Corynebacterium diphtheriae, Clostridium tetani, Bordetella pertussis)</t>
        </is>
      </c>
      <c r="G27" s="166" t="inlineStr">
        <is>
          <t>MMR vaccine มีข้อห้ามใช้เด็ดขาดในหญิงตั้งครรภ์และผู้ที่มีภาวะภูมิคุ้มกันบกพร่องรุนแรงเนื่องจากเป็นเชื้อมีชีวิต</t>
        </is>
      </c>
      <c r="H27" s="166" t="inlineStr">
        <is>
          <t>DTP vaccine ฉีดเข้ากล้ามเนื้อ (IM) ส่วน MMR vaccine ฉีดเข้าใต้ผิวหนัง (SC)</t>
        </is>
      </c>
      <c r="I27" s="167" t="n">
        <v>1</v>
      </c>
      <c r="J27" s="166" t="inlineStr">
        <is>
          <t>✅ คำตอบที่ถูกต้อง: ข้อ ก. DTP vaccine เตรียมจากเชื้อไวรัส ส่วน MMR vaccine เตรียมจากเชื้อแบคทีเรีย
💡 Background:
- DTP (Diphtheria-Tetanus-Pertussis) เป็นวัคซีนป้องกันโรคติดเชื้อแบคทีเรีย 3 ชนิด: คอตีบ (Diphtheria toxoid), บาดทะยัก (Tetanus toxoid) และไอกรน (Inactivated whole-cell หรือ Acellular pertussis component)
- MMR (Measles-Mumps-Rubella) เป็นวัคซีนรวมป้องกันโรคติดเชื้อไวรัส 3 ชนิด (หัด, คางทูม, หัดเยอรมัน) ชนิดเชื้อเป็นอ่อนฤทธิ์ (Live attenuated viral vaccine)
🎯 ทำไมข้อนี้ถึงถูก:
ตัวเลือก ก. กล่าวสลับกันโดยสิ้นเชิง เพราะ DTP เตรียมจากเชื้อแบคทีเรีย (Bacteria) ไม่ใช่ไวรัส และ MMR เตรียมจากเชื้อไวรัส (Virus) ไม่ใช่แบคทีเรีย จึงเป็นข้อความที่ไม่ถูกต้องอย่างชัดเจน
🔍 ข้ออื่นผิดเพราะอะไร:
- ข้อ ข: ถูกต้อง DTP เป็น Inactivated vaccine / Toxoid ขณะที่ MMR เป็น Live-attenuated virus vaccine
- ข้อ ค: ถูกต้อง โรคคอตีบ บาดทะยัก ไอกรน ล้วนเกิดจากเชื้อแบคทีเรีย C. diphtheriae, C. tetani, B. pertussis ตามลำดับ
- ข้อ ง: ถูกต้อง MMR เป็นวัคซีนเชื้อเป็น ห้ามใช้ในสตรีมีครรภ์และผู้ป่วยภูมิคุ้มกันบกพร่องรุนแรงเด็ดขาด
- ข้อ จ: ถูกต้อง DTP ฉีดเข้ากล้ามเนื้อ (Intramuscular - IM) ส่วน MMR ฉีดเข้าชั้นใต้ผิวหนัง (Subcutaneous - SC)
📖 Guideline อ้างอิง:
ตารางการให้วัคซีนในเด็กไทย แนะนำโดย สมาคมโรคติดเชื้อในเด็กแห่งประเทศไทย (PIDST 2566), CDC Pink Book: Vaccine-Preventable Diseases
📌 จุดจำก่อนสอบ:
DTP = แบคทีเรีย, Inactivated/Toxoid, ฉีด IM / MMR = ไวรัส, Live-attenuated, ฉีด SC, ห้ามใช้ในคนท้อง</t>
        </is>
      </c>
      <c r="K27" s="166" t="inlineStr"/>
      <c r="L27" s="166" t="inlineStr">
        <is>
          <t>Immunologic</t>
        </is>
      </c>
      <c r="M27" s="166" t="inlineStr">
        <is>
          <t>EPI Vaccines</t>
        </is>
      </c>
      <c r="N27" s="165" t="inlineStr">
        <is>
          <t>Clinic</t>
        </is>
      </c>
      <c r="O27" s="166" t="inlineStr">
        <is>
          <t>ข้อ 25 Pharma Plus เล่มม่วง (เฉลยข้อ ก ข)</t>
        </is>
      </c>
      <c r="P27" s="165" t="inlineStr">
        <is>
          <t>แบบฝึกหัด</t>
        </is>
      </c>
      <c r="Q27" s="165" t="inlineStr">
        <is>
          <t>เล่มม่วง</t>
        </is>
      </c>
      <c r="R27" s="165" t="inlineStr"/>
    </row>
    <row r="28" ht="24" customHeight="1" s="49">
      <c r="A28" s="167" t="n">
        <v>26</v>
      </c>
      <c r="B28" s="166" t="inlineStr">
        <is>
          <t>ในโปรแกรมสร้างภูมิคุ้มกัน วัคซีนบางประเภทเป็น live-attenuated vaccine มีข้อดีกว่าวัคซีนประเภทอื่นอย่างไร</t>
        </is>
      </c>
      <c r="C28" s="166" t="inlineStr"/>
      <c r="D28" s="166" t="inlineStr">
        <is>
          <t>ปลอดภัยมากกว่า</t>
        </is>
      </c>
      <c r="E28" s="166" t="inlineStr">
        <is>
          <t>กระตุ้นภูมิคุ้มกันระยะยาว</t>
        </is>
      </c>
      <c r="F28" s="166" t="inlineStr">
        <is>
          <t>อาการข้างเคียงน้อยกว่า</t>
        </is>
      </c>
      <c r="G28" s="166" t="inlineStr">
        <is>
          <t>เป็นภูมิคุ้มกันสำเร็จรูป คือภูมิคุ้มกันทันที</t>
        </is>
      </c>
      <c r="H28" s="166" t="inlineStr">
        <is>
          <t>กระตุ้นภูมิคุ้มกันเร็วกว่า</t>
        </is>
      </c>
      <c r="I28" s="167" t="inlineStr">
        <is>
          <t>2</t>
        </is>
      </c>
      <c r="J28" s="166" t="inlineStr">
        <is>
          <t>✅ คำตอบที่ถูกต้อง: ข้อ ข. กระตุ้นภูมิคุ้มกันระยะยาว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กระตุ้นภูมิคุ้มกันระยะยาว Live-attenuated vaccines (วัคซีนเชื้อเป็นอ่อนฤทธิ์) เลียนแบบการติดเชื้อธรรมชาติได้ดี ทำให้กระตุ้นระบบภูมิคุ้มกันทั้งแบบ Cellular (Cell-mediated) และ Humoral immunity ได้ยาวนานและมี efficacy สูงโดยมักไม่ต้องให้กระตุ้นบ่อยเท่าวัคซีนเชื้อตาย
🔍 ข้ออื่นผิดเพราะอะไร:
• ข้อ ก. (ปลอดภัยมากกว่า): วัคซีนเชื้อเป็นอ่อนฤทธิ์มีความปลอดภัยน้อยกว่าวัคซีนเชื้อตาย เนื่องจากมีความเสี่ยงต่อการกลายพันธุ์กลับเป็นสายพันธุ์ก่อโรค (reversion to virulence) และห้ามใช้ใน immunocompromised hosts
• ข้อ ค. (อาการข้างเคียงน้อยกว่า): วัคซีนเชื้อเป็นมักก่อให้เกิดอาการข้างเคียงคล้ายการติดเชื้อแบบอ่อนๆ ได้มากกว่าวัคซีนเชื้อตายหรือ subunit เช่น ไข้หรือผื่นหลังฉีด MMR
• ข้อ ง. (เป็นภูมิคุ้มกันสำเร็จรูป คือภูมิคุ้มกันทันที): ภูมิคุ้มกันสำเร็จรูป (passive immunity) ได้จากการให้ Immunoglobulin หรือส่งผ่านรกจากแม่สู่ลูก ส่วนวัคซีนเชื้อเป็นเป็นการกระตุ้น Active immunity ซึ่งร่างกายต้องใช้เวลาในการสร้างภูมิคุ้มกัน
• ข้อ จ. (กระตุ้นภูมิคุ้มกันเร็วกว่า): วัคซีนเชื้อเป็นต้องใช้เวลาในการจำลองตัวเองและกระตุ้นการตอบสนองของระบบภูมิคุ้มกันประมาณ 1 ถึง 2 สัปดาห์ จึงไม่ได้กระตุ้นภูมิคุ้มกันได้เร็วกว่าวัคซีนกลุ่มอื่นอย่างมีนัยสำคัญ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Hypersensitivity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8" s="166" t="inlineStr"/>
      <c r="L28" s="166" t="inlineStr">
        <is>
          <t>Immunologic</t>
        </is>
      </c>
      <c r="M28" s="166" t="inlineStr">
        <is>
          <t>EPI Vaccines</t>
        </is>
      </c>
      <c r="N28" s="165" t="inlineStr">
        <is>
          <t>Clinic</t>
        </is>
      </c>
      <c r="O28" s="166" t="inlineStr">
        <is>
          <t>ข้อ 26 Pharma Plus เล่มม่วง (เฉลยข้อ ข)</t>
        </is>
      </c>
      <c r="P28" s="165" t="inlineStr">
        <is>
          <t>แบบฝึกหัด</t>
        </is>
      </c>
      <c r="Q28" s="165" t="inlineStr">
        <is>
          <t>เล่มม่วง</t>
        </is>
      </c>
      <c r="R28" s="165" t="inlineStr"/>
    </row>
    <row r="29" ht="24" customHeight="1" s="49">
      <c r="A29" s="167" t="n">
        <v>27</v>
      </c>
      <c r="B29" s="166" t="inlineStr">
        <is>
          <t>ในโปรแกรมสร้างภูมิคุ้มกันไม่ครอบคลุมวัคซีนป้องกันโรคใด</t>
        </is>
      </c>
      <c r="C29" s="166" t="inlineStr"/>
      <c r="D29" s="166" t="inlineStr">
        <is>
          <t>หัด</t>
        </is>
      </c>
      <c r="E29" s="166" t="inlineStr">
        <is>
          <t>โปลิโอ</t>
        </is>
      </c>
      <c r="F29" s="166" t="inlineStr">
        <is>
          <t>อีสุกอีใส</t>
        </is>
      </c>
      <c r="G29" s="166" t="inlineStr">
        <is>
          <t>บาดทะยัก</t>
        </is>
      </c>
      <c r="H29" s="166" t="inlineStr">
        <is>
          <t>คางทูม</t>
        </is>
      </c>
      <c r="I29" s="167" t="inlineStr">
        <is>
          <t>3</t>
        </is>
      </c>
      <c r="J29" s="166" t="inlineStr">
        <is>
          <t>✅ คำตอบที่ถูกต้อง: ข้อ ค. อีสุกอีใส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อีสุกอีใส วัคซีนป้องกันโรคอีสุกอีใส (Varicella vaccine) ในประเทศไทยปัจจุบันยังจัดเป็นวัคซีนเสริม (Optional vaccine) ไม่ได้อยู่ในโปรแกรมสร้างภูมิคุ้มกันโรคพื้นฐานแห่งชาติ (NIP) สำหรับเด็กทุกคนในอดีต (หรือในโรงพยาบาลรัฐทั่วไปตามเกณฑ์พื้นฐานเดิม)
🔍 ข้ออื่นผิดเพราะอะไร:
• ข้อ ก. (หัด): วัคซีนหัด (Measles) บรรจุอยู่ในโปรแกรมสร้างเสริมภูมิคุ้มกันโรค (EPI) ของกระทรวงสาธารณสุขไทยในรูป MMR ฉีดที่อายุ 9-12 เดือน และ 18 เดือน
• ข้อ ข. (โปลิโอ): วัคซีนโปลิโอ (Polio) บรรจุอยู่ในโปรแกรม EPI พื้นฐานของไทย มีการบริหารทั้งชนิดฉีด (IPV) และชนิดหยอด (OPV) ให้แก่เด็กไทยทุกคน
• ข้อ ง. (บาดทะยัก): วัคซีนบาดทะยัก (Tetanus) บรรจุอยู่ในโปรแกรม EPI พื้นฐาน ในรูปแบบวัคซีนรวม DTP-HBV-Hib และ DTP รวมถึงการกระตุ้นด้วย Td
• ข้อ จ. (คางทูม): วัคซีนคางทูม (Mumps) บรรจุอยู่ในโปรแกรม EPI พื้นฐานของไทยร่วมกับหัดและหัดเยอรมันในรูปวัคซีนรวม MMR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Evidence-Based Selection: ยึดหลักแนวทางเวชปฏิบัติมาตรฐานของภาวะ EPI Vaccines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9" s="166" t="inlineStr"/>
      <c r="L29" s="166" t="inlineStr">
        <is>
          <t>Immunologic</t>
        </is>
      </c>
      <c r="M29" s="166" t="inlineStr">
        <is>
          <t>EPI Vaccines</t>
        </is>
      </c>
      <c r="N29" s="165" t="inlineStr">
        <is>
          <t>Clinic</t>
        </is>
      </c>
      <c r="O29" s="166" t="inlineStr">
        <is>
          <t>ข้อ 27 Pharma Plus เล่มม่วง (เฉลยข้อ ค)</t>
        </is>
      </c>
      <c r="P29" s="165" t="inlineStr">
        <is>
          <t>แบบฝึกหัด</t>
        </is>
      </c>
      <c r="Q29" s="165" t="inlineStr">
        <is>
          <t>เล่มม่วง</t>
        </is>
      </c>
      <c r="R29" s="165" t="inlineStr"/>
    </row>
    <row r="30" ht="24" customHeight="1" s="49">
      <c r="A30" s="167" t="n">
        <v>28</v>
      </c>
      <c r="B30" s="166" t="inlineStr">
        <is>
          <t>ต่อมา ด.ญ. สายเข้าสู่วัย 4 ขวบ วันหนึ่งนางสำรวยได้พาไปหาเภสัชกรเพราะมีตุ่มน้ำใส และมีอาการไข้ร่วมด้วย หาก ด.ญ. สายเป็นโรคอีสุกอีใส ด.ญ. สายไม่ควรได้รับ</t>
        </is>
      </c>
      <c r="C30" s="166" t="inlineStr"/>
      <c r="D30" s="166" t="inlineStr">
        <is>
          <t>Chlorphenamine maleate tablet</t>
        </is>
      </c>
      <c r="E30" s="166" t="inlineStr">
        <is>
          <t>Hydroxyzine HCl tablet</t>
        </is>
      </c>
      <c r="F30" s="166" t="inlineStr">
        <is>
          <t>Neomycin/bacitracin ointment</t>
        </is>
      </c>
      <c r="G30" s="166" t="inlineStr">
        <is>
          <t>Calamine lotion</t>
        </is>
      </c>
      <c r="H30" s="166" t="inlineStr">
        <is>
          <t>Prednisolone cream</t>
        </is>
      </c>
      <c r="I30" s="167" t="inlineStr">
        <is>
          <t>5</t>
        </is>
      </c>
      <c r="J30" s="166" t="inlineStr">
        <is>
          <t>✅ คำตอบที่ถูกต้อง: ข้อ จ. Prednisolone cream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Prednisolone cream ในผู้ป่วยโรคอีสุกอีใส (Varicella) ห้ามใช้ยาสเตียรอยด์ (เช่น Prednisolone) ทั้งชนิดทาและรับประทาน เนื่องจากจะทำให้ภูมิคุ้มกันต่ำลงและอาจส่งผลให้โรคมีความรุนแรงกระจายทั่วร่างกายหรือเกิดภาวะแทรกซ้อนที่รุนแรงได้
🔍 ข้ออื่นผิดเพราะอะไร:
• ข้อ ก. (Chlorphenamine maleate tablet): Chlorpheniramine maleate เป็น 1st generation H1-antihistamine สามารถใช้บรรเทาอาการคันในเด็กที่เป็นโรคอีสุกอีใสได้อย่างปลอดภัยเพื่อลดการเกา
• ข้อ ข. (Hydroxyzine HCl tablet): Hydroxyzine HCl เป็นยากลุ่ม H1-antihistamine ที่มีฤทธิ์ระงับอาการคันและ sedative effect สามารถใช้ช่วยให้เด็กนอนหลับและลดการเกาแผลอีสุกอีใสได้
• ข้อ ค. (Neomycin/bacitracin ointment): Neomycin/bacitracin ointment เป็นยาปฏิชีวนะชนิดทาภายนอก ใช้ทาป้องกันหรือรักษาการติดเชื้อแบคทีเรียแทรกซ้อน (secondary bacterial infection) ที่ตุ่มแผลที่แตกได้
• ข้อ ง. (Calamine lotion): Calamine lotion มีคุณสมบัติ cooling effect และ antipruritic ช่วยบรรเทาอาการคันและสมานแผลตุ่มน้ำใสของโรคอีสุกอีใสได้อย่างปลอดภัย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30" s="166" t="inlineStr"/>
      <c r="L30" s="166" t="inlineStr">
        <is>
          <t>Immunologic</t>
        </is>
      </c>
      <c r="M30" s="166" t="inlineStr">
        <is>
          <t>Allergic rhinitis</t>
        </is>
      </c>
      <c r="N30" s="165" t="inlineStr">
        <is>
          <t>Clinic</t>
        </is>
      </c>
      <c r="O30" s="166" t="inlineStr">
        <is>
          <t>ข้อ 28 Pharma Plus เล่มม่วง (เฉลยข้อ จ)</t>
        </is>
      </c>
      <c r="P30" s="165" t="inlineStr">
        <is>
          <t>แบบฝึกหัด</t>
        </is>
      </c>
      <c r="Q30" s="165" t="inlineStr">
        <is>
          <t>เล่มม่วง</t>
        </is>
      </c>
      <c r="R30" s="165" t="inlineStr"/>
    </row>
    <row r="31" ht="24" customHeight="1" s="49">
      <c r="A31" s="167" t="n">
        <v>29</v>
      </c>
      <c r="B31" s="166" t="inlineStr">
        <is>
          <t>สถานการณ์ที่ 5 หญิงอายุ 22 ปี มาที่ร้านยาเนื่องจากผื่นขึ้นบริเวณใบหน้าหลังจากไปว่ายน้ำที่ชายหาดพัทยา ผู้ป่วยใช้ยา ทาแก้ผื่นซึ่งมีอยู่ที่บ้านมา 2 วัน แต่อาการยังไม่ดีขึ้นจึงมาขอคำปรึกษาจากเภสัชกร จากการสัมภาษณ์พบว่านอกจาก อาการดังกล่าวแล้ว ผู้ป่วยมีอาการข้อติด และปวดบวมบริเวณข้อมือ อ่อนเพลีย และมีไข้ ในฐานะเภสัชกรท่านได้พิจารณา แล้วคาดว่าน่าจะเป็น Systemic Lupus Erythematosus (SLE) ซึ่งเป็นโรคซึ่งควรส่งต่อ จึงแนะนำและส่งต่อผู้ป่วยไปยัง โรงพยาบาล
ข้อมูลซึ่งเภสัชกรร้านยาควรถามเพื่อให้คำแนะนำอาจเป็นตัวกระตุ้นการเกิด SLE ยกเว้นข้อใด</t>
        </is>
      </c>
      <c r="C31" s="166" t="inlineStr"/>
      <c r="D31" s="166" t="inlineStr">
        <is>
          <t>ประวัติการสูบบุหรี่เพราะสาร hydrazine ในบุหรี่กระตุ้นอาการ Lupus ได้</t>
        </is>
      </c>
      <c r="E31" s="166" t="inlineStr">
        <is>
          <t>การใช้ sunscreen SPF 15 ขึ้นไปก่อนออกแดด</t>
        </is>
      </c>
      <c r="F31" s="166" t="inlineStr">
        <is>
          <t>ประวัติความเจ็บป่วยด้วยโรคติดเชื้อในอดีต</t>
        </is>
      </c>
      <c r="G31" s="166" t="inlineStr">
        <is>
          <t>ประวัติการใช้ยาเพราะยาบางตัว เช่น hydralazine chlorpropamide หรือยาในกลุ่ม anticonvulsant สามารถกระตุ้นการเกิด lupus ได้</t>
        </is>
      </c>
      <c r="H31" s="166" t="inlineStr">
        <is>
          <t>ประวัติการได้รับเลือดในอดีต</t>
        </is>
      </c>
      <c r="I31" s="167" t="inlineStr">
        <is>
          <t>5</t>
        </is>
      </c>
      <c r="J31" s="166" t="inlineStr">
        <is>
          <t>✅ คำตอบที่ถูกต้อง: ข้อ จ. ประวัติการได้รับเลือดในอดีต
💡 Background: โรคแพ้ภูมิตัวเอง Systemic Lupus Erythematosus (SLE) เป็นโรคภูมิต้านตนเองที่มีความผิดปกติหลายระบบ
🎯 ทำไมข้อนี้ถึงถูก:
ข้อ จ. (ประวัติการได้รับเลือดในอดีต) เป็นคำตอบที่ถูกต้องและสอดคล้องกับหลักวิชาการและแนวทางเวชปฏิบัติในการรักษา
🔍 ข้ออื่นผิดเพราะอะไร:
- ข้อ ก. ผื่นลมพิษเฉียบพลัน (Acute urticaria): เป็นผื่นนูนคัน ยุบได้เองภายใน 24 ชั่วโมง เกิดจาก IgE-mediated ไม่จำเพาะต่อ SLE
- ข้อ ข. ผื่น Psoriasis: เป็นปื้นแดงหนามีขุยสีเงิน มักพบที่ศอก เข่า หนังศีรษะ
- ข้อ ค. ผื่น Contact dermatitis: เกิดเฉพาะบริเวณที่สัมผัสสารก่อภูมิแพ้หรือระคายเคือง
- ข้อ จ. ผื่น Seborrheic dermatitis: เป็นผื่นแดงมันมีขุยสีเหลือง มักเกิดที่ร่องแก้ม คิ้ว และไรผม
📖 Guideline อ้างอิง: แนวทางเวชปฏิบัติการดูแลรักษาผู้ป่วยโรคลูปัส (Systemic Lupus Erythematosus) ในประเทศไทย พ.ศ. 2562 (สมาคมรูมาติสซั่มแห่งประเทศไทย)
📌 จุดจำก่อนสอบ: Malar rash (Butterfly rash) ใน SLE เป็นผื่นแดงข้ามสันจมูกและโหนกแก้ม แต่เว้น Nasolabial fold เสมอ</t>
        </is>
      </c>
      <c r="K31" s="166" t="inlineStr"/>
      <c r="L31" s="166" t="inlineStr">
        <is>
          <t>Immunologic</t>
        </is>
      </c>
      <c r="M31" s="166" t="inlineStr">
        <is>
          <t>Systemic lupus</t>
        </is>
      </c>
      <c r="N31" s="165" t="inlineStr">
        <is>
          <t>Clinic</t>
        </is>
      </c>
      <c r="O31" s="166" t="inlineStr">
        <is>
          <t>ข้อ 29 Pharma Plus เล่มม่วง (เฉลยข้อ จ)</t>
        </is>
      </c>
      <c r="P31" s="165" t="inlineStr">
        <is>
          <t>แบบฝึกหัด</t>
        </is>
      </c>
      <c r="Q31" s="165" t="inlineStr">
        <is>
          <t>เล่มม่วง</t>
        </is>
      </c>
      <c r="R31" s="165" t="inlineStr"/>
    </row>
    <row r="32" ht="24" customHeight="1" s="49">
      <c r="A32" s="167" t="n">
        <v>30</v>
      </c>
      <c r="B32" s="166" t="inlineStr">
        <is>
          <t>ต่อมาผู้ป่วยได้รับการวินิจฉัยว่าเป็น SLE จากแพทย์์ที่โรงพยาบาลและได้รับยา hydroxychloroquine 200 mg
ผู้ป่วยรายนี้ควรได้รับการตรวจในข้อใดก่อนได้รับยา</t>
        </is>
      </c>
      <c r="C32" s="166" t="inlineStr"/>
      <c r="D32" s="166" t="inlineStr">
        <is>
          <t>Ocular examination</t>
        </is>
      </c>
      <c r="E32" s="166" t="inlineStr">
        <is>
          <t>Chest x-ray</t>
        </is>
      </c>
      <c r="F32" s="166" t="inlineStr">
        <is>
          <t>Liver function test</t>
        </is>
      </c>
      <c r="G32" s="166" t="inlineStr">
        <is>
          <t>Urinalysis</t>
        </is>
      </c>
      <c r="H32" s="166" t="inlineStr">
        <is>
          <t>EKG</t>
        </is>
      </c>
      <c r="I32" s="167" t="inlineStr">
        <is>
          <t>1</t>
        </is>
      </c>
      <c r="J32" s="166" t="inlineStr">
        <is>
          <t>✅ คำตอบที่ถูกต้อง: ข้อ ก. Ocular examination
💡 Background: การรักษาพื้นฐานในผู้ป่วยโรคลูปัส (SLE) ทุกรายที่ไม่มีข้อห้ามใช้
🎯 ทำไมข้อนี้ถึงถูก:
ข้อ ก. (Ocular examination) เป็นคำตอบที่ถูกต้องและสอดคล้องกับหลักวิชาการและแนวทางเวชปฏิบัติในการรักษา
🔍 ข้ออื่นผิดเพราะอะไร:
- ข้อ ก. Methotrexate: ใช้เป็นยาลำดับรองในรายที่มีอาการเด่นทางข้อหรือผิวหนัง แต่ไม่ใช่ยาหลักอันดับแรกสำหรับผู้ป่วย SLE ทุกราย
- ข้อ ค. Cyclophosphamide: สงวนไว้สำหรับรายที่มีอวัยวะสำคัญถูกทำลายรุนแรง เช่น Severe Lupus Nephritis หรือ CNS Lupus
- ข้อ ง. Paracetamol เดี่ยวๆ: รักษาได้เพียงอาการปวด ไม่ได้ปรับเปลี่ยนการดำเนินโรคของ SLE
- ข้อ จ. Allopurinol: เป็นยาลดกรดยูริกในโรคเกาต์ ไม่มีบทบาทในการรักษา SLE
📖 Guideline อ้างอิง: EULAR recommendations for the management of systemic lupus erythematosus (2023 update)
📌 จุดจำก่อนสอบ: ผู้ป่วย SLE ทุกรายควรได้รับ Hydroxychloroquine (HCQ) เว้นแต่มีข้อห้ามใช้ เพื่อป้องกัน Flares และลดอัตราการเสียชีวิต</t>
        </is>
      </c>
      <c r="K32" s="166" t="inlineStr"/>
      <c r="L32" s="166" t="inlineStr">
        <is>
          <t>Immunologic</t>
        </is>
      </c>
      <c r="M32" s="166" t="inlineStr">
        <is>
          <t>Systemic lupus</t>
        </is>
      </c>
      <c r="N32" s="165" t="inlineStr">
        <is>
          <t>Clinic</t>
        </is>
      </c>
      <c r="O32" s="166" t="inlineStr">
        <is>
          <t>ข้อ 30 Pharma Plus เล่มม่วง (เฉลยข้อ ก)</t>
        </is>
      </c>
      <c r="P32" s="165" t="inlineStr">
        <is>
          <t>แบบฝึกหัด</t>
        </is>
      </c>
      <c r="Q32" s="165" t="inlineStr">
        <is>
          <t>เล่มม่วง</t>
        </is>
      </c>
      <c r="R32" s="165" t="inlineStr"/>
    </row>
    <row r="33" ht="24" customHeight="1" s="49">
      <c r="A33" s="167" t="n">
        <v>31</v>
      </c>
      <c r="B33" s="166" t="inlineStr">
        <is>
          <t>หากผู้ป่วยอาการไม่ดีขึ้น แพทย์์เปลี่ยนเป็นยา steroid และ cytotoxic drug สอบถามประวัติผู้ป่วยพบว่าผู้ป่วยติด เชื้อTB และเคยได้รับยา isoniazid, rifampicin, pyrazinamide, ethambutol ยาในข้อใดที่สามารถกระตุ้น SLE ได้</t>
        </is>
      </c>
      <c r="C33" s="166" t="inlineStr"/>
      <c r="D33" s="166" t="inlineStr">
        <is>
          <t>Ioniazid</t>
        </is>
      </c>
      <c r="E33" s="166" t="inlineStr">
        <is>
          <t>Rifampicin</t>
        </is>
      </c>
      <c r="F33" s="166" t="inlineStr">
        <is>
          <t>Pyrazinamide</t>
        </is>
      </c>
      <c r="G33" s="166" t="inlineStr">
        <is>
          <t>Ethambutol</t>
        </is>
      </c>
      <c r="H33" s="166" t="inlineStr">
        <is>
          <t>Pyrazinamide ร่วมกับ ethambutol</t>
        </is>
      </c>
      <c r="I33" s="167" t="inlineStr">
        <is>
          <t>1</t>
        </is>
      </c>
      <c r="J33" s="166" t="inlineStr">
        <is>
          <t>✅ คำตอบที่ถูกต้อง: ข้อ ก. Ioniazid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Ioniazid เป็นยา 1 ในกลุ่มหลัก (ร่วมกับ Hydralazine และ Procainamide) ที่มีความสัมพันธ์สูงและเป็นที่ยอมรับในการเหนี่ยวนำให้เกิด Drug-induced lupus erythematosus (DILE)
🔍 ข้ออื่นผิดเพราะอะไร:
• ข้อ ข. (Rifampicin): เป็น Anti-TB agent ยับยั้ง bacterial RNA polymerase ทำให้น้ำคัดหลั่งเปลี่ยนเป็นสีส้มแดง และเป็น strong CYP3A4 inducer ทำให้ระดับยาอื่น (ยาคุม, warfarin, ARV) ลดลงอย่างมาก
• ข้อ ค. (Pyrazinamide): เป็น Anti-TB agent ที่มี sterilizing effect สูงใน macrophage เสี่ยงต่อ hyperuricemia (ปวดข้อเก๊าท์) และ severe hepatotoxicity สูงสุดในกลุ่มยาวัณโรค
• ข้อ ง. (Ethambutol): เป็น Anti-TB agent ยับยั้ง arabinosyl transferase มี ADR เด่นคือ optic neuritis (มองเห็นสีเขียว-แดงผิดปกติ ตาพร่า) ขับออกทางไตจึงต้องปรับ dose ใน CKD
• ข้อ จ. (Pyrazinamide ร่วมกับ ethambutol): เป็น Anti-TB agent ที่มี sterilizing effect สูงใน macrophage เสี่ยงต่อ hyperuricemia (ปวดข้อเก๊าท์) และ severe hepatotoxicity สูงสุดในกลุ่มยาวัณโรค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Pyridoxine (B6) Co-prescription: ต้องให้ Vitamin B6 (Pyridoxine 50-100 mg/day) ร่วมด้วยในหญิงตั้งครรภ์, ผู้ติดเชื้อ HIV, เบาหวาน, ดื่มสุรา หรือไตวาย เพื่อป้องกัน peripheral neuropathy
• Hepatotoxicity Monitoring: ติดตามอาการเบื่ออาหาร คลื่นไส้ ตาเหลือง ตัวเหลือง หาก ALT/AST &gt; 5 เท่า (ไม่มีอาการ) หรือ &gt; 3 เท่า (มีอาการ) ต้องหยุดยาทันที</t>
        </is>
      </c>
      <c r="K33" s="166" t="inlineStr"/>
      <c r="L33" s="166" t="inlineStr">
        <is>
          <t>Immunologic</t>
        </is>
      </c>
      <c r="M33" s="166" t="inlineStr">
        <is>
          <t>Systemic lupus</t>
        </is>
      </c>
      <c r="N33" s="165" t="inlineStr">
        <is>
          <t>Clinic</t>
        </is>
      </c>
      <c r="O33" s="166" t="inlineStr">
        <is>
          <t>ข้อ 31 Pharma Plus เล่มม่วง (เฉลยข้อ ก)</t>
        </is>
      </c>
      <c r="P33" s="165" t="inlineStr">
        <is>
          <t>แบบฝึกหัด</t>
        </is>
      </c>
      <c r="Q33" s="165" t="inlineStr">
        <is>
          <t>เล่มม่วง</t>
        </is>
      </c>
      <c r="R33" s="165" t="inlineStr"/>
    </row>
    <row r="34" ht="24" customHeight="1" s="49">
      <c r="A34" s="167" t="n">
        <v>32</v>
      </c>
      <c r="B34" s="166" t="inlineStr">
        <is>
          <t>แพทย์์สั่งจ่าย prednisolone แต่โรงพยาบาลมียา dexamethasone เท่านั้นในฐานะเภสัชกรทำอย่างไร</t>
        </is>
      </c>
      <c r="C34" s="166" t="inlineStr"/>
      <c r="D34" s="166" t="inlineStr">
        <is>
          <t>ให้ยา dexamethasone แทนได้เพราะยาทั้งสองตัวเป็น steroid ประเภท short acting steroid เหมือนกัน</t>
        </is>
      </c>
      <c r="E34" s="166" t="inlineStr">
        <is>
          <t>ให้ยา dexamethasone แทนได้เพราะยาทั้งสองตัวเป็น steroid ประเภท long acting steroid เหมือนกัน</t>
        </is>
      </c>
      <c r="F34" s="166" t="inlineStr">
        <is>
          <t>ต้องคำนวณ equivalent dose ของยาทั้งสองตัวก่อนทำการเปลี่ยนยาเนื่องจากยาทั้งสองตัวมี potency ต่างกัน</t>
        </is>
      </c>
      <c r="G34" s="166" t="inlineStr">
        <is>
          <t>ไม่สามารถให้ยาแทนกันได้เพราะ prednisolone เป็น glucocorticoid แต่ dexamethasone เป็น mineralocorticoid</t>
        </is>
      </c>
      <c r="H34" s="166" t="inlineStr">
        <is>
          <t>ไม่สามารถให้ยาแทนกันได้และควรแจ้งให้แพทย์์ทราบ</t>
        </is>
      </c>
      <c r="I34" s="167" t="inlineStr">
        <is>
          <t>3</t>
        </is>
      </c>
      <c r="J34" s="166" t="inlineStr">
        <is>
          <t>✅ คำตอบที่ถูกต้อง: ข้อ ค. ยาเม็ด Dexamethasone 0.5 mg จำนวน 3 เม็ด วันละ 1 ครั้ง
💡 Background: การเทียบเคียงขนาดยาคอร์ติโคสเตียรอยด์ (Glucocorticoid equivalent dose) เมื่อเกิดปัญหายาขาดคราว
🎯 ทำไมข้อนี้ถึงถูก: เทียบความแรงของสเตียรอยด์: Prednisolone 5 mg มีความแรงต้านการอักเสบเทียบเท่ากับ Dexamethasone 0.75 mg ดังนั้นหากต้องการขนาดยาเทียบเท่า Prednisolone 10 mg จะต้องใช้ Dexamethasone = 1.5 mg ซึ่งเท่ากับยาเม็ด Dexamethasone 0.5 mg จำนวน 3 เม็ด
🔍 ข้ออื่นผิดเพราะอะไร:
- ข้อ ก. Dexamethasone 0.5 mg 1 เม็ด: ได้ขนาดเพียง 0.5 mg (เทียบเท่า Prednisolone เพียง 3.3 mg) ซึ่งขนาดยาต่ำเกินไป
- ข้อ ข. Hydrocortisone 10 mg: Hydrocortisone 20 mg เทียบเท่า Prednisolone 5 mg ดังนั้น 10 mg จะเทียบเท่าเพียง 2.5 mg ขนาดยาต่ำไปมาก
- ข้อ ง. Dexamethasone 4 mg 1 เม็ด: ขนาดยาสูงเกินไปมาก (เทียบเท่า Prednisolone ถึงเกือบ 27 mg)
- ข้อ จ. Methylprednisolone 16 mg: Methylprednisolone 4 mg เทียบเท่า Prednisolone 5 mg ดังนั้น 16 mg จะเทียบเท่ากับ 20 mg ซึ่งสูงเกินไปเท่าตัว
📖 Guideline อ้างอิง: Goodman &amp; Gilman's: The Pharmacological Basis of Therapeutics (14th Edition)
📌 จุดจำก่อนสอบ: อัตราส่วนความแรงสเตียรอยด์: Hydrocortisone 20 mg = Prednisolone 5 mg = Methylprednisolone 4 mg = Triamcinolone 4 mg = Dexamethasone 0.75 mg</t>
        </is>
      </c>
      <c r="K34" s="166" t="inlineStr"/>
      <c r="L34" s="166" t="inlineStr">
        <is>
          <t>Immunologic</t>
        </is>
      </c>
      <c r="M34" s="166" t="inlineStr">
        <is>
          <t>Systemic lupus</t>
        </is>
      </c>
      <c r="N34" s="165" t="inlineStr">
        <is>
          <t>Clinic</t>
        </is>
      </c>
      <c r="O34" s="166" t="inlineStr">
        <is>
          <t>ข้อ 32 Pharma Plus เล่มม่วง (เฉลยข้อ ค)</t>
        </is>
      </c>
      <c r="P34" s="165" t="inlineStr">
        <is>
          <t>แบบฝึกหัด</t>
        </is>
      </c>
      <c r="Q34" s="165" t="inlineStr">
        <is>
          <t>เล่มม่วง</t>
        </is>
      </c>
      <c r="R34" s="165" t="inlineStr"/>
    </row>
    <row r="35" ht="24" customHeight="1" s="49">
      <c r="A35" s="167" t="n">
        <v>33</v>
      </c>
      <c r="B35" s="166" t="inlineStr">
        <is>
          <t>ยากดภูมิคุ้มกัน (immunosuppression) มีประโยชน์กับภาวะยกเว้น</t>
        </is>
      </c>
      <c r="C35" s="166" t="inlineStr"/>
      <c r="D35" s="166" t="inlineStr">
        <is>
          <t>การเปลี่ยนถ่ายอวัยวะ</t>
        </is>
      </c>
      <c r="E35" s="166" t="inlineStr">
        <is>
          <t>Rh hemolytic disease ในเด็กแรกเกิด</t>
        </is>
      </c>
      <c r="F35" s="166" t="inlineStr">
        <is>
          <t>Rheumatoid arthritis</t>
        </is>
      </c>
      <c r="G35" s="166" t="inlineStr">
        <is>
          <t>มะเร็ง</t>
        </is>
      </c>
      <c r="H35" s="166" t="inlineStr">
        <is>
          <t>SLE</t>
        </is>
      </c>
      <c r="I35" s="167" t="inlineStr">
        <is>
          <t>2</t>
        </is>
      </c>
      <c r="J35" s="166" t="inlineStr">
        <is>
          <t>✅ คำตอบที่ถูกต้อง: ข้อ ข. Rh hemolytic disease ในเด็กแรกเกิด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Rh hemolytic disease ในเด็กแรกเกิด Rh hemolytic disease เกิดจากแอนติบอดี้ของแม่ทำลายเม็ดเลือดแดงของทารก ป้องกันได้ด้วยการให้ Anti-D immune globulin (RhIG) เพื่อป้องกันการสร้างแอนติบอดี้ ไม่ได้รักษาด้วยยากดภูมิคุ้มกันทั่วไปในแม่หรือเด็ก ส่วนการเปลี่ยนถ่ายอวัยวะ, Rheumatoid arthritis, มะเร็ง และ SLE ล้วนมีข้อบ่งใช้สำหรับยากดภูมิคุ้มกัน
🔍 ข้ออื่นผิดเพราะอะไร:
• ข้อ ก. (การเปลี่ยนถ่ายอวัยวะ): ยากดภูมิคุ้มกัน (เช่น Tacrolimus, Cyclosporine, Mycophenolate) มีบทบาทสำคัญในการป้องกันและรักษาภาวะปฏิเสธอวัยวะปลูกถ่าย (allograft rejection)
• ข้อ ค. (Rheumatoid arthritis): Rheumatoid arthritis เป็นโรคข้ออักเสบภูมิต้านตนเองเรื้อรังที่ต้องใช้ยากดภูมิคุ้มกันกลุ่ม Conventional synthetic DMARDs (เช่น Methotrexate) และ Biologics ในการควบคุมโรค
• ข้อ ง. (มะเร็ง): เคมีบำบัดและยากดภูมิคุ้มกันบางชนิดใช้ในการรักษาโรคมะเร็ง โดยเฉพาะมะเร็งเม็ดเลือดขาวและต่อมน้ำเหลือง (Hematologic malignancies)
• ข้อ จ. (SLE): SLE (Systemic Lupus Erythematosus) มีพยาธิกำเนิดจากการสร้าง autoantibodies ทำลายอวัยวะตนเอง จึงต้องใช้ยากดภูมิคุ้มกันในการควบคุมโรคและป้องกันอวัยวะล้มเหลว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5" s="166" t="inlineStr"/>
      <c r="L35" s="166" t="inlineStr">
        <is>
          <t>Immunologic</t>
        </is>
      </c>
      <c r="M35" s="166" t="inlineStr">
        <is>
          <t>Allergic rhinitis</t>
        </is>
      </c>
      <c r="N35" s="165" t="inlineStr">
        <is>
          <t>Clinic</t>
        </is>
      </c>
      <c r="O35" s="166" t="inlineStr">
        <is>
          <t>ข้อ 33 Pharma Plus เล่มม่วง (เฉลยข้อ ข)</t>
        </is>
      </c>
      <c r="P35" s="165" t="inlineStr">
        <is>
          <t>แบบฝึกหัด</t>
        </is>
      </c>
      <c r="Q35" s="165" t="inlineStr">
        <is>
          <t>เล่มม่วง</t>
        </is>
      </c>
      <c r="R35" s="165" t="inlineStr"/>
    </row>
    <row r="36" ht="24" customHeight="1" s="49">
      <c r="A36" s="167" t="n">
        <v>34</v>
      </c>
      <c r="B36" s="166" t="inlineStr">
        <is>
          <t>ผู้ป่วยหญิงอายุ 30 ปี เป็นโรค SLE แพทย์์ให้ยา ibuprofen 600 mg qid และ prednisolone 20 mg tid 3 สัปดาห์ ปัจจุบันอาการดีขึ้นมาก แพทย์์ได้ให้ prednisolone 60 mg/d ควรจะให้ยาอย่างไร
ควรจะให้ยาอย่างไร</t>
        </is>
      </c>
      <c r="C36" s="166" t="inlineStr"/>
      <c r="D36" s="166" t="inlineStr">
        <is>
          <t>ให้ยาขนาด 24 ชม. ทุกวัน วันละครั้ง</t>
        </is>
      </c>
      <c r="E36" s="166" t="inlineStr">
        <is>
          <t>ให้ยาขนาด 24 ชม. แบ่งให้ 2 ครั้ง ทุกวัน</t>
        </is>
      </c>
      <c r="F36" s="166" t="inlineStr">
        <is>
          <t>ให้ยาขนาด 24 ชม. วันเว้นวัน วันละครั้ง</t>
        </is>
      </c>
      <c r="G36" s="166" t="inlineStr">
        <is>
          <t>ให้ยาขนาด 48 ชม. วันเว้นวัน วันละครั้ง</t>
        </is>
      </c>
      <c r="H36" s="166" t="inlineStr">
        <is>
          <t>ให้ยาขนาด 48 ชม. วันเว้นวัน แบ่งให้ 2 ครั้ง</t>
        </is>
      </c>
      <c r="I36" s="167" t="inlineStr">
        <is>
          <t>1</t>
        </is>
      </c>
      <c r="J36" s="166" t="inlineStr">
        <is>
          <t>✅ คำตอบที่ถูกต้อง: ข้อ ก. ให้ยาขนาด 24 ชม. ทุกวัน วันละครั้ง
💡 Background: ความปลอดภัยและการติดตามอาการไม่พึงประสงค์ระยะยาวจากการใช้ยา Hydroxychloroquine (HCQ)
🎯 ทำไมข้อนี้ถึงถูก:
ข้อ ก. (ให้ยาขนาด 24 ชม. ทุกวัน วันละครั้ง) เป็นคำตอบที่ถูกต้องและสอดคล้องกับหลักวิชาการและแนวทางเวชปฏิบัติในการรักษา
🔍 ข้ออื่นผิดเพราะอะไร:
- ข้อ ก. ตรวจระดับ Serum Uric acid: ไม่เกี่ยวข้องกับพิษของ Hydroxychloroquine
- ข้อ ข. ตรวจคัดกรองมะเร็งปากมดลูก: ไม่ใช่การตรวจติดตามจำเพาะของ HCQ
- ข้อ ค. ตรวจระดับเอนไซม์กล้ามเนื้อหัวใจ Troponin-T: แม้จะมีรายงาน Cardiomyopathy แต่น้อยมาก ไม่ใช่การตรวจคัดกรองประจำปีตามเกณฑ์มาตรฐาน
- ข้อ จ. ตรวจความหนาแน่นมวลกระดูกทุก 3 เดือน: ระยะเวลาถี่เกินไปและไม่ได้เป็นผลโดยตรงจาก HCQ (เป็นผลจากสเตียรอยด์)
📖 Guideline อ้างอิง: Recommendations on Screening for Chloroquine and Hydroxychloroquine Retinopathy (American Academy of Ophthalmology, AAO 2016 Revision)
📌 จุดจำก่อนสอบ: Hydroxychloroquine (HCQ) ต้องตรวจคัดกรอง Retinopathy (จอประสาทตา) เพื่อป้องกัน Bull's eye maculopathy</t>
        </is>
      </c>
      <c r="K36" s="166" t="inlineStr"/>
      <c r="L36" s="166" t="inlineStr">
        <is>
          <t>Immunologic</t>
        </is>
      </c>
      <c r="M36" s="166" t="inlineStr">
        <is>
          <t>Systemic lupus</t>
        </is>
      </c>
      <c r="N36" s="165" t="inlineStr">
        <is>
          <t>Clinic</t>
        </is>
      </c>
      <c r="O36" s="166" t="inlineStr">
        <is>
          <t>ข้อ 34 Pharma Plus เล่มม่วง (เฉลยข้อ )</t>
        </is>
      </c>
      <c r="P36" s="165" t="inlineStr">
        <is>
          <t>แบบฝึกหัด</t>
        </is>
      </c>
      <c r="Q36" s="165" t="inlineStr">
        <is>
          <t>เล่มม่วง</t>
        </is>
      </c>
      <c r="R36" s="165" t="inlineStr"/>
    </row>
    <row r="37" ht="24" customHeight="1" s="49">
      <c r="A37" s="167" t="n">
        <v>35</v>
      </c>
      <c r="B37" s="166" t="inlineStr">
        <is>
          <t>การให้ prednisolone ให้ผู้ป่วย SLE เพื่ออะไร</t>
        </is>
      </c>
      <c r="C37" s="166" t="inlineStr"/>
      <c r="D37" s="166" t="inlineStr">
        <is>
          <t>ลดปฏิกิริยา antibody immune complex</t>
        </is>
      </c>
      <c r="E37" s="166" t="inlineStr">
        <is>
          <t>ลดการทำลายของ LE cell</t>
        </is>
      </c>
      <c r="F37" s="166" t="inlineStr">
        <is>
          <t>ยับยั้งการจับ antigen กับ antibody</t>
        </is>
      </c>
      <c r="G37" s="166" t="inlineStr">
        <is>
          <t>ลดการสร้าง antibody</t>
        </is>
      </c>
      <c r="H37" s="166" t="inlineStr">
        <is>
          <t>ยับยั้ง histamine กับ bradykinin</t>
        </is>
      </c>
      <c r="I37" s="167" t="inlineStr">
        <is>
          <t>4</t>
        </is>
      </c>
      <c r="J37" s="166" t="inlineStr">
        <is>
          <t>✅ คำตอบที่ถูกต้อง: ข้อ ง. ลดการสร้าง antibody
💡 Background: บทบาทของยาสเตียรอยด์ชนิดรับประทานในการรักษาโรคลูปัส (SLE)
🎯 ทำไมข้อนี้ถึงถูก:
ข้อ ง. (ลดการสร้าง antibody) เป็นคำตอบที่ถูกต้องและสอดคล้องกับหลักวิชาการและแนวทางเวชปฏิบัติในการรักษา
🔍 ข้ออื่นผิดเพราะอะไร:
- ข้อ ก. รักษาให้หายขาดจากโรค: SLE เป็นโรคเรื้อรังที่ไม่สามารถรักษาให้หายขาดได้
- ข้อ ค. ป้องกันการเกิดเบาหวาน: สเตียรอยด์ทำให้เกิดภาวะดื้อต่ออินซูลินและเพิ่มระดับน้ำตาลในเลือด (Hyperglycemia)
- ข้อ ง. เพิ่มมวลกระดูก: สเตียรอยด์เร่งการสลายกระดูกและลดการสร้างกระดูก ทำให้เกิด Osteoporosis
- ข้อ จ. ลดความดันโลหิต: สเตียรอยด์ทำให้เกิดการคั่งของโซเดียมและน้ำ ส่งผลให้ความดันโลหิตสูงขึ้น
📖 Guideline อ้างอิง: แนวทางเวชปฏิบัติการดูแลรักษาผู้ป่วยโรคลูปัสในประเทศไทย พ.ศ. 2562
📌 จุดจำก่อนสอบ: สเตียรอยด์ใน SLE ใช้ควบคุมการอักเสบเฉียบพลัน (Induction) จากนั้นต้อง Tapering ลงเสมอเพื่อหลีกเลี่ยง ADRs ระยะยาว</t>
        </is>
      </c>
      <c r="K37" s="166" t="inlineStr"/>
      <c r="L37" s="166" t="inlineStr">
        <is>
          <t>Immunologic</t>
        </is>
      </c>
      <c r="M37" s="166" t="inlineStr">
        <is>
          <t>Systemic lupus</t>
        </is>
      </c>
      <c r="N37" s="165" t="inlineStr">
        <is>
          <t>Clinic</t>
        </is>
      </c>
      <c r="O37" s="166" t="inlineStr">
        <is>
          <t>ข้อ 35 Pharma Plus เล่มม่วง (เฉลยข้อ ง)</t>
        </is>
      </c>
      <c r="P37" s="165" t="inlineStr">
        <is>
          <t>แบบฝึกหัด</t>
        </is>
      </c>
      <c r="Q37" s="165" t="inlineStr">
        <is>
          <t>เล่มม่วง</t>
        </is>
      </c>
      <c r="R37" s="165" t="inlineStr"/>
    </row>
    <row r="38" ht="24" customHeight="1" s="49">
      <c r="A38" s="167" t="n">
        <v>36</v>
      </c>
      <c r="B38" s="166" t="inlineStr">
        <is>
          <t>ยากดภูมิคุ้มกัน (immunosuppressive) สามารถนำมาใช้ประโยชน์ในด้านใด</t>
        </is>
      </c>
      <c r="C38" s="166" t="inlineStr"/>
      <c r="D38" s="166" t="inlineStr">
        <is>
          <t>AIDs</t>
        </is>
      </c>
      <c r="E38" s="166" t="inlineStr">
        <is>
          <t>COPD</t>
        </is>
      </c>
      <c r="F38" s="166" t="inlineStr">
        <is>
          <t>TB</t>
        </is>
      </c>
      <c r="G38" s="166" t="inlineStr">
        <is>
          <t>Leprosy</t>
        </is>
      </c>
      <c r="H38" s="166" t="inlineStr">
        <is>
          <t>Organ tissue transplantation</t>
        </is>
      </c>
      <c r="I38" s="167" t="inlineStr">
        <is>
          <t>5</t>
        </is>
      </c>
      <c r="J38" s="166" t="inlineStr">
        <is>
          <t>✅ คำตอบที่ถูกต้อง: ข้อ จ. Organ tissue transplantation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Organ tissue transplantation ยากดภูมิคุ้มกันใช้หลักๆ ในการป้องกันการปฏิเสธเนื้อเยื่อและอวัยวะปลูกถ่าย (organ tissue transplantation) รวมถึงโรคแพภูมิตัวเอง (autoimmune diseases) แต่ไม่ใช้ในโรคติดเชื้อเช่น AIDS, TB, Leprosy
🔍 ข้ออื่นผิดเพราะอะไร:
• ข้อ ก. (AIDs): AIDS เป็นภาวะภูมิคุ้มกันบกพร่องจากการติดเชื้อ HIV การใช้ยากดภูมิคุ้มกันจะยิ่งทำลายเซลล์ CD4+ T-lymphocytes ทำให้ผู้ป่วยเสี่ยงต่อการติดเชื้อฉวยโอกาสรุนแรงถึงแก่ชีวิต
• ข้อ ข. (COPD): COPD เป็นโรคหลอดลมอุดกั้นเรื้อรังที่รักษาด้วย Bronchodilators (LABA, LAMA) และ Inhaled corticosteroids ในบางราย ไม่ใช้ systemic immunosuppressive drugs
• ข้อ ค. (TB): TB (Tuberculosis) เป็นโรคติดเชื้อแบคทีเรีย Mycobacterium tuberculosis ซึ่งยากดภูมิคุ้มกันเป็นข้อห้ามเนื่องจากจะทำให้เชื้อวัณโรคกำเริบและแพร่กระจายทั่วร่างกาย
• ข้อ ง. (Leprosy): Leprosy (โรคเรื้อน) เกิดจากเชื้อ Mycobacterium leprae การใช้ยากดภูมิคุ้มกันเป็นข้อห้ามเพราะทำให้แบคทีเรียเพิ่มจำนวนอย่างรวดเร็ว (ยกเว้นการใช้สเตียรอยด์ระยะสั้นควบคุม severe lepra reaction)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8" s="166" t="inlineStr"/>
      <c r="L38" s="166" t="inlineStr">
        <is>
          <t>Immunologic</t>
        </is>
      </c>
      <c r="M38" s="166" t="inlineStr">
        <is>
          <t>Allergic rhinitis</t>
        </is>
      </c>
      <c r="N38" s="165" t="inlineStr">
        <is>
          <t>Clinic</t>
        </is>
      </c>
      <c r="O38" s="166" t="inlineStr">
        <is>
          <t>ข้อ 36 Pharma Plus เล่มม่วง (เฉลยข้อ จ)</t>
        </is>
      </c>
      <c r="P38" s="165" t="inlineStr">
        <is>
          <t>แบบฝึกหัด</t>
        </is>
      </c>
      <c r="Q38" s="165" t="inlineStr">
        <is>
          <t>เล่มม่วง</t>
        </is>
      </c>
      <c r="R38" s="165" t="inlineStr"/>
    </row>
    <row r="39" ht="24" customHeight="1" s="49">
      <c r="A39" s="167" t="n">
        <v>37</v>
      </c>
      <c r="B39" s="166" t="inlineStr">
        <is>
          <t>Cyclosporine ยากดภูมิคุ้มกันข้อใดถูกต้อง</t>
        </is>
      </c>
      <c r="C39" s="166" t="inlineStr"/>
      <c r="D39" s="166" t="inlineStr">
        <is>
          <t>ออกฤทธิ์กดการทำงานของ B-cell อย่างเฉพาะเจาะจง</t>
        </is>
      </c>
      <c r="E39" s="166" t="inlineStr">
        <is>
          <t>ค่าของ pharmacokinetic profile สม่ำเสมอในผู้ป่วยทุกราย</t>
        </is>
      </c>
      <c r="F39" s="166" t="inlineStr">
        <is>
          <t>มีฤทธิ์ต่อตับและไตน้อย</t>
        </is>
      </c>
      <c r="G39" s="166" t="inlineStr">
        <is>
          <t>ประสิทธิภาพในการปลูกถ่ายอวัยวะ</t>
        </is>
      </c>
      <c r="H39" s="166" t="inlineStr">
        <is>
          <t>ถูกทุกข้อ</t>
        </is>
      </c>
      <c r="I39" s="167" t="inlineStr">
        <is>
          <t>4</t>
        </is>
      </c>
      <c r="J39" s="166" t="inlineStr">
        <is>
          <t>✅ คำตอบที่ถูกต้อง: ข้อ ง. ประสิทธิภาพในการปลูกถ่ายอวัยวะ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ประสิทธิภาพในการปลูกถ่ายอวัยวะ efficacy ในการปลูกถ่ายอวัยวะ efficacy ในการปลูกถ่ายอวัยวะ efficacy ในการปลูกถ่ายอวัยวะ efficacy ในการปลูกถ่ายอวัยวะ efficacy ในการปลูกถ่ายอวัยวะ Cyclosporine เป็น calcineurin inhibitor ที่มี efficacy สูงในการป้องกันการปฏิเสธการปลูกถ่ายอวัยวะ แต่มีพิษต่อไต (nephrotoxicity) และตับสูง รวมถึงมีความแปรปรวนทางเภสัชจネตศาสตร์สูงในผู้ป่วยแต่ละราย
🔍 ข้ออื่นผิดเพราะอะไร:
• ข้อ ก. (ออกฤทธิ์กดการทำงานของ B-cell อย่างเฉพาะเจาะจง): Cyclosporine เป็น Calcineurin inhibitor ที่ออกฤทธิ์ยับยั้งการกระตุ้นของ T-cell โดยเฉพาะ helper T-lymphocytes ผ่านการยับยั้งการถอดรหัส Interleukin-2 (IL-2) ไม่ได้กด B-cell โดยตรง
• ข้อ ข. (ค่าของ pharmacokinetic profile สม่ำเสมอในผู้ป่วยทุกราย): Cyclosporine มี pharmacokinetic profile ที่แปรปรวนสูงมากระหว่างบุคคล ทั้งการดูดซึมและ metabolism ผ่าน CYP3A4 และ P-glycoprotein จึงจำเป็นต้องทำ Therapeutic Drug Monitoring (TDM)
• ข้อ ค. (มีฤทธิ์ต่อตับและไตน้อย): Cyclosporine มีความเป็นพิษต่อไตสูงมาก (Nephrotoxicity) ผ่านกลไก afferent arteriolar vasoconstriction และอาจก่อให้เกิด hepatotoxicity ได้ จึงต้องติดตามระดับยาและการทำงานของไตอย่างใกล้ชิด
• ข้อ จ. (ถูกทุกข้อ): ตัวเลือก ก, ข และ ค ล้วนเป็นข้อความที่ผิดในทางเภสัชวิทยาและเภสัชจลนศาสตร์ จึงไม่สามารถเลือกตอบว่าถูกทุกข้อได้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9" s="166" t="inlineStr"/>
      <c r="L39" s="166" t="inlineStr">
        <is>
          <t>Immunologic</t>
        </is>
      </c>
      <c r="M39" s="166" t="inlineStr">
        <is>
          <t>Allergic rhinitis</t>
        </is>
      </c>
      <c r="N39" s="165" t="inlineStr">
        <is>
          <t>Clinic</t>
        </is>
      </c>
      <c r="O39" s="166" t="inlineStr">
        <is>
          <t>ข้อ 37 Pharma Plus เล่มม่วง (เฉลยข้อ ง)</t>
        </is>
      </c>
      <c r="P39" s="165" t="inlineStr">
        <is>
          <t>แบบฝึกหัด</t>
        </is>
      </c>
      <c r="Q39" s="165" t="inlineStr">
        <is>
          <t>เล่มม่วง</t>
        </is>
      </c>
      <c r="R39" s="165" t="inlineStr"/>
    </row>
    <row r="40" ht="24" customHeight="1" s="49">
      <c r="A40" s="167" t="n">
        <v>38</v>
      </c>
      <c r="B40" s="166" t="inlineStr">
        <is>
          <t>ข้อใดเป็นผลข้างเคียงของ corticosteroid ยกเว้น</t>
        </is>
      </c>
      <c r="C40" s="166" t="inlineStr"/>
      <c r="D40" s="166" t="inlineStr">
        <is>
          <t>Suppression of pituitary-adrenaline</t>
        </is>
      </c>
      <c r="E40" s="166" t="inlineStr">
        <is>
          <t>Increase susceptibility to infection</t>
        </is>
      </c>
      <c r="F40" s="166" t="inlineStr">
        <is>
          <t>Peptic ulceration</t>
        </is>
      </c>
      <c r="G40" s="166" t="inlineStr">
        <is>
          <t>Muscle hypertrophy</t>
        </is>
      </c>
      <c r="H40" s="166" t="inlineStr">
        <is>
          <t>Physiological disturbances</t>
        </is>
      </c>
      <c r="I40" s="167" t="inlineStr">
        <is>
          <t>4</t>
        </is>
      </c>
      <c r="J40" s="166" t="inlineStr">
        <is>
          <t>✅ คำตอบที่ถูกต้อง: ข้อ ง. Muscle hypertrophy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Muscle hypertrophy Corticosteroids ทำให้เกิดกล้ามเนื้อฝ่อลีบ (muscle atrophy/wasting) ไม่ใช่กล้ามเนื้อโต (muscle hypertrophy) ส่วนอาการอื่นๆ เช่น การกดแกน HPA, เพิ่มความเสี่ยงต่อการติดเชื้อ, แผลในทางเดินอาหาร และความผิดทางจิตประสาทเป็นผลข้างเคียงที่พบได้
🔍 ข้ออื่นผิดเพราะอะไร:
• ข้อ ก. (Suppression of pituitary-adrenaline): Suppression of hypothalamic-pituitary-adrenal (HPA) axis เป็นผลข้างเคียงสำคัญจากการได้รับ exogenous corticosteroid ขนาดสูงต่อเนื่อง ทำให้ต่อมหมวกไตฝ่อและเสี่ยงต่อ acute adrenal insufficiency หากหยุดยากะทันหัน
• ข้อ ข. (Increase susceptibility to infection): Increase susceptibility to infection เกิดจากฤทธิ์กดภูมิคุ้มกันทั้ง cell-mediated และ humoral immunity ทำให้ติดเชื้อแบคทีเรีย ไวรัส และเชื้อราฉวยโอกาสได้ง่าย
• ข้อ ค. (Peptic ulceration): Peptic ulceration เกิดจากการยับยั้งการสังเคราะห์ mucosal prostaglandins ที่ช่วยปกป้องเยื่อบุกระเพาะอาหาร โดยเฉพาะเมื่อใช้ร่วมกับยาในกลุ่ม NSAIDs
• ข้อ จ. (Physiological disturbances): Physiological disturbances เช่น อาการทางจิตประสาท (steroid psychosis), นอนไม่หลับ, อารมณ์แปรปรวน, ภาวะน้ำตาลในเลือดสูง (hyperglycemia) และความดันโลหิตสูง เป็นผลข้างเคียงที่พบบ่อย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40" s="166" t="inlineStr"/>
      <c r="L40" s="166" t="inlineStr">
        <is>
          <t>Immunologic</t>
        </is>
      </c>
      <c r="M40" s="166" t="inlineStr">
        <is>
          <t>Allergic rhinitis</t>
        </is>
      </c>
      <c r="N40" s="165" t="inlineStr">
        <is>
          <t>Clinic</t>
        </is>
      </c>
      <c r="O40" s="166" t="inlineStr">
        <is>
          <t>ข้อ 38 Pharma Plus เล่มม่วง (เฉลยข้อ ง)</t>
        </is>
      </c>
      <c r="P40" s="165" t="inlineStr">
        <is>
          <t>แบบฝึกหัด</t>
        </is>
      </c>
      <c r="Q40" s="165" t="inlineStr">
        <is>
          <t>เล่มม่วง</t>
        </is>
      </c>
      <c r="R40" s="165" t="inlineStr"/>
    </row>
    <row r="41" ht="24" customHeight="1" s="49">
      <c r="A41" s="167" t="n">
        <v>39</v>
      </c>
      <c r="B41" s="166" t="inlineStr">
        <is>
          <t>หญิงไทย อายุ 35 ปี อ่อนเพลีย ไข้สูง 40 องศา มีน้ำมูก แพทย์์วินิจฉัยเป็น SLE ข้อใดไม่ใช่สาเหตุที่ทำให้เกิดโรค
ข้อใดไม่ใช่สาเหตุที่ทำให้เกิดโรค</t>
        </is>
      </c>
      <c r="C41" s="166" t="inlineStr"/>
      <c r="D41" s="166" t="inlineStr">
        <is>
          <t>มีน้ำมูก</t>
        </is>
      </c>
      <c r="E41" s="166" t="inlineStr">
        <is>
          <t>ปวดข้อ</t>
        </is>
      </c>
      <c r="F41" s="166" t="inlineStr">
        <is>
          <t>มีไข้</t>
        </is>
      </c>
      <c r="G41" s="166" t="inlineStr">
        <is>
          <t>น้ำหนักลด</t>
        </is>
      </c>
      <c r="H41" s="166" t="inlineStr">
        <is>
          <t>ผีเสื้อที่หน้า</t>
        </is>
      </c>
      <c r="I41" s="167" t="inlineStr">
        <is>
          <t>1</t>
        </is>
      </c>
      <c r="J41" s="166" t="inlineStr">
        <is>
          <t>✅ คำตอบที่ถูกต้อง: ข้อ ก. มีน้ำมูก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มีน้ำมูก อาการของ SLE ได้แก่ ไข้, ปวดข้อ, ผื่นรูปผีเสื้อที่ใบหน้า (malar rash) และน้ำหนักลด ส่วน 'มีน้ำมูก' เป็นอาการของโรคติดเชื้อทางเดินหายใจส่วนบนหรือภูมิแพ้ทั่วไป ไม่ใช่ลักษณะอาการจำเพาะของ SLE
🔍 ข้ออื่นผิดเพราะอะไร:
• ข้อ ข. (ปวดข้อ): ปวดข้อ (Arthralgia) หรือข้ออักเสบแบบ symmetrical non-erosive arthritis เป็นอาการทางคลินิกที่พบบ่อยที่สุดอย่างหนึ่งในเกณฑ์การวินิจฉัยโรค SLE (พบได้มากกว่า 80-90%)
• ข้อ ค. (มีไข้): มีไข้ (Fever) เป็นอาการแสดงตามระบบ (constitutional symptom) ที่บ่งบอกถึงภาวะ systemic inflammation หรือ active disease flare ในผู้ป่วย SLE
• ข้อ ง. (น้ำหนักลด): น้ำหนักลด (Weight loss) และอ่อนเพลียเรื้อรัง (fatigue) เป็น constitutional symptoms สำคัญที่เกิดจากการหลั่ง inflammatory cytokines ต่อเนื่องในผู้ป่วย SLE
• ข้อ จ. (ผีเสื้อที่หน้า): ผื่นรูปผีเสื้อที่ใบหน้า (Malar rash / Butterfly rash) เป็นลักษณะเฉพาะที่สำคัญทางคลินิก (pathognomonic sign) ของ SLE ซึ่งพาดผ่านสันจมูกและโหนกแก้มโดยเว้นร่องแก้ม (nasolabial fold)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1" s="166" t="inlineStr"/>
      <c r="L41" s="166" t="inlineStr">
        <is>
          <t>Immunologic</t>
        </is>
      </c>
      <c r="M41" s="166" t="inlineStr">
        <is>
          <t>Allergic rhinitis</t>
        </is>
      </c>
      <c r="N41" s="165" t="inlineStr">
        <is>
          <t>Clinic</t>
        </is>
      </c>
      <c r="O41" s="166" t="inlineStr">
        <is>
          <t>ข้อ 39 Pharma Plus เล่มม่วง (เฉลยข้อ ก)</t>
        </is>
      </c>
      <c r="P41" s="165" t="inlineStr">
        <is>
          <t>แบบฝึกหัด</t>
        </is>
      </c>
      <c r="Q41" s="165" t="inlineStr">
        <is>
          <t>เล่มม่วง</t>
        </is>
      </c>
      <c r="R41" s="165" t="inlineStr"/>
    </row>
    <row r="42" ht="24" customHeight="1" s="49">
      <c r="A42" s="167" t="n">
        <v>40</v>
      </c>
      <c r="B42" s="166" t="inlineStr">
        <is>
          <t>ถ้าต้องการใช้ยารักษาโรคในกรณีเฉียบพลันใช้ยา</t>
        </is>
      </c>
      <c r="C42" s="166" t="inlineStr"/>
      <c r="D42" s="166" t="inlineStr">
        <is>
          <t>Indomethacin</t>
        </is>
      </c>
      <c r="E42" s="166" t="inlineStr">
        <is>
          <t>Ibuprofen</t>
        </is>
      </c>
      <c r="F42" s="166" t="inlineStr">
        <is>
          <t>Diclofenac or Piroxicam</t>
        </is>
      </c>
      <c r="G42" s="166" t="inlineStr">
        <is>
          <t>Aspirin</t>
        </is>
      </c>
      <c r="H42" s="166" t="inlineStr">
        <is>
          <t>Methylprednisolone</t>
        </is>
      </c>
      <c r="I42" s="167" t="inlineStr">
        <is>
          <t>5</t>
        </is>
      </c>
      <c r="J42" s="166" t="inlineStr">
        <is>
          <t>✅ คำตอบที่ถูกต้อง: ข้อ จ. Methylprednisolone
💡 Background: ภาวะแพ้รุนแรงเฉียบพลัน Anaphylaxis เป็นภาวะฉุกเฉินทางการแพทย์์ที่คุกคามต่อชีวิต
🎯 ทำไมข้อนี้ถึงถูก:
ข้อ จ. (Methylprednisolone) เป็นคำตอบที่ถูกต้องและสอดคล้องกับหลักวิชาการและแนวทางเวชปฏิบัติในการรักษา
🔍 ข้ออื่นผิดเพราะอะไร:
- ข้อ ข. Chlorpheniramine ฉีดเข้าหลอดเลือดดำ: ออกฤทธิ์ช้า ไม่สามารถลดการบวมของทางเดินหายใจหรือแก้ไขภาวะช็อกได้ เป็นเพียงยาเสริม (Second-line)
- ข้อ ค. Dexamethasone ฉีดเข้ากล้ามเนื้อ: สเตียรอยด์เริ่มออกฤทธิ์ช้า (ใช้เวลา 4-6 ชั่วโมง) ไม่ช่วยชีวิตในระยะวิกฤตเฉียบพลัน
- ข้อ ง. Salbutamol พ่นสูดเพียงอย่างเดียว: ขยายหลอดลมได้แต่ไม่ช่วยแก้ไขภาวะความดันโลหิตตกและ laryngeal edema
- ข้อ จ. Dopamine infusion: ให้เฉพาะในรายที่เกิด Refractory anaphylactic shock หลังได้รับ Adrenaline และสารน้ำอย่างเพียงพอแล้ว
📖 Guideline อ้างอิง: แนวทางเวชปฏิบัติการดูแลรักษาภาวะแพ้รุนแรง (Anaphylaxis) ในประเทศไทย พ.ศ. 2564 (สมาคมโรคภูมิแพ้ โรคหืด และวิทยาภูมิคุ้มกันแห่งประเทศไทย)
📌 จุดจำก่อนสอบ: First-line ใน Anaphylaxis คือ Adrenaline 1:1,000 (1 mg/mL) ขนาด 0.01 mg/kg (ผู้ใหญ่ 0.3-0.5 mg) ฉีด IM ที่ต้นขาด้านข้างทันที</t>
        </is>
      </c>
      <c r="K42" s="166" t="inlineStr"/>
      <c r="L42" s="166" t="inlineStr">
        <is>
          <t>Immunologic</t>
        </is>
      </c>
      <c r="M42" s="166" t="inlineStr">
        <is>
          <t>Systemic lupus</t>
        </is>
      </c>
      <c r="N42" s="165" t="inlineStr">
        <is>
          <t>Clinic</t>
        </is>
      </c>
      <c r="O42" s="166" t="inlineStr">
        <is>
          <t>ข้อ 40 Pharma Plus เล่มม่วง (เฉลยข้อ จ)</t>
        </is>
      </c>
      <c r="P42" s="165" t="inlineStr">
        <is>
          <t>แบบฝึกหัด</t>
        </is>
      </c>
      <c r="Q42" s="165" t="inlineStr">
        <is>
          <t>เล่มม่วง</t>
        </is>
      </c>
      <c r="R42" s="165" t="inlineStr"/>
    </row>
    <row r="43" ht="24" customHeight="1" s="49">
      <c r="A43" s="167" t="n">
        <v>41</v>
      </c>
      <c r="B43" s="166" t="inlineStr">
        <is>
          <t>ผู้ป่วยชายอายุ 26 ปี มีอาการคัดจมูก จาม น ้ามูกไหล มีอาการคันจมูกคันตาเป็นบางครั้ง ไม่มีไข้
หายใจไม่มีเสียงวี๊ด หายใจไม่หอบเหนื่อย มีอาการสัปดาห์ละ 4-5 ครั้ง ต่อกันมานานหลายเดือน
ทำให้รู้สึกนอนหลับไม่สนิท ไม่มีสมาธิทำงาน ต้องรับประทาน CPM 1 เม็ด ก่อนนอนทุกคืน และใช้ยาพ่นจมูก
Oxymetazoline เมื่อมีอาการคัดจมูก ไม่มีแพ้ยา ไม่มีโรคประจำตัว ข้อใดเป็นการประเมินในผู้ป่วยรายนี้</t>
        </is>
      </c>
      <c r="C43" s="166" t="inlineStr"/>
      <c r="D43" s="166" t="inlineStr">
        <is>
          <t>Allergic rhinitis-mild intermittent</t>
        </is>
      </c>
      <c r="E43" s="166" t="inlineStr">
        <is>
          <t>Allergic rhinitis-mod-severe intermittent</t>
        </is>
      </c>
      <c r="F43" s="166" t="inlineStr">
        <is>
          <t>Allergic rhinitis-mod-severe persistent</t>
        </is>
      </c>
      <c r="G43" s="166" t="inlineStr">
        <is>
          <t>Allergic Asthma-mild persistent</t>
        </is>
      </c>
      <c r="H43" s="166" t="inlineStr">
        <is>
          <t>Allergic asthma-mod-severe intermittent</t>
        </is>
      </c>
      <c r="I43" s="167" t="inlineStr">
        <is>
          <t>1</t>
        </is>
      </c>
      <c r="J43" s="166" t="inlineStr">
        <is>
          <t>✅ คำตอบที่ถูกต้อง: ข้อ ก. Allergic rhinitis-mild intermittent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rhinitis-mild intermittent การเลือก Allergic rhinitis-mild intermittent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(Allergic rhinitis-mod-severe intermittent): ตามเกณฑ์ ARIA classification หากมีอาการมากกว่า 4 วันต่อสัปดาห์ และนานกว่า 4 สัปดาห์ติดต่อกัน จะจัดอยู่ในกลุ่ม persistent ไม่ใช่ intermittent
• ข้อ ค. (Allergic rhinitis-mod-severe persistent): แม้ผู้ป่วยรายนี้จะมีอาการเข้าเกณฑ์ Moderate-Severe Persistent AR ตามเกณฑ์ ARIA จากล (เนื่องจากมีอาการ &gt;4 วัน/สัปดาห์, นาน &gt;4 สัปดาห์ และรบกวนการนอน/การทำงาน) แต่เฉลยของข้อสอบชุดนี้ระบุคำตอบเป็นข้อ ก
• ข้อ ง. (Allergic Asthma-mild persistent): ผู้ป่วยไม่มีประวัติหายใจมีเสียงหวีด (wheezing) แน่นหน้าอก หรือหอบเหนื่อย จึงไม่มีข้อบ่งชี้ทางคลินิกของโรคหืด (Allergic asthma)
• ข้อ จ. (Allergic asthma-mod-severe intermittent): ผู้ป่วยไม่มีอาการแสดงทางระบบทางเดินหายใจส่วนล่างของ Allergic asthma และความถี่ของอาการต่อเนื่องหลายเดือนไม่จัดเป็น intermittent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3" s="166" t="inlineStr"/>
      <c r="L43" s="166" t="inlineStr">
        <is>
          <t>Immunologic</t>
        </is>
      </c>
      <c r="M43" s="166" t="inlineStr">
        <is>
          <t>Allergic rhinitis</t>
        </is>
      </c>
      <c r="N43" s="165" t="inlineStr">
        <is>
          <t>Clinic</t>
        </is>
      </c>
      <c r="O43" s="166" t="inlineStr">
        <is>
          <t>แบบฝึกหัด PLE-CC 1 ข้อ 41</t>
        </is>
      </c>
      <c r="P43" s="165" t="inlineStr">
        <is>
          <t>แบบฝึกหัด</t>
        </is>
      </c>
      <c r="Q43" s="165" t="inlineStr">
        <is>
          <t>เล่มม่วง</t>
        </is>
      </c>
      <c r="R43" s="165" t="inlineStr"/>
    </row>
    <row r="44" ht="24" customHeight="1" s="49">
      <c r="A44" s="167" t="n">
        <v>42</v>
      </c>
      <c r="B44" s="166" t="inlineStr">
        <is>
          <t>ควรให้ยาอะไรตามการรักษาอาการภูมิแพ้กำเริบในประเทศไทย พ.ศ.2565</t>
        </is>
      </c>
      <c r="C44" s="166" t="inlineStr"/>
      <c r="D44" s="166" t="inlineStr">
        <is>
          <t>CPM 4 mg ตามเดิม</t>
        </is>
      </c>
      <c r="E44" s="166" t="inlineStr">
        <is>
          <t>หยุด CPM และใช้ Fexofenadine 180 mg 1 เม็ดก่อน เมื่อมีอาการ</t>
        </is>
      </c>
      <c r="F44" s="166" t="inlineStr">
        <is>
          <t>Fexo 180 mg 1 เม็ดก่อนนอน ต่อเนื่อง 2 สัปดาห์</t>
        </is>
      </c>
      <c r="G44" s="166" t="inlineStr">
        <is>
          <t>Montelukast 10 mg วันละ 1 เม็ด ประเมินอีกครั้ง 2 สัปดาห์</t>
        </is>
      </c>
      <c r="H44" s="166" t="inlineStr">
        <is>
          <t>Mometasone พ่นจมูกเช้า-เย็น ประเมินอีกครั้ง 2 สัปดาห๋"</t>
        </is>
      </c>
      <c r="I44" s="167" t="inlineStr">
        <is>
          <t>3</t>
        </is>
      </c>
      <c r="J44" s="166" t="inlineStr">
        <is>
          <t>✅ คำตอบที่ถูกต้อง: ข้อ ค. Fexo 180 mg 1 เม็ดก่อนนอน ต่อเนื่อง 2 สัปดาห์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Fexo 180 mg 1 เม็ดก่อนนอน ต่อเนื่อง 2 สัปดาห์ การเลือก Fexo 180 mg 1 เม็ดก่อนนอน ต่อเนื่อง 2 สัปดาห์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ก. (CPM 4 mg ตามเดิม): Chlorpheniramine (CPM) เป็น 1st generation H1-antihistamine ที่ทำให้ง่วงซึมรบกวนการทำงานและสมาธิ และมี anticholinergic side effects แนวทางเวชปฏิบัติปัจจุบันจึงแนะนำให้ใช้ 2nd generation H1-antihistamines เป็นตัวเลือกแรก
• ข้อ ข. (หยุด CPM และใช้ Fexofenadine 180 mg 1 เม็ดก่อน เมื่อมีอาการ): การใช้ Fexofenadine เฉพาะเมื่อมีอาการ (prn) ไม่เพียงพอในการควบคุมอาการภูมิแพ้ที่มีความถี่สม่ำเสมอต่อเนื่องหลายสัปดาห์ ซึ่งจำเป็นต้องใช้ยาต่อเนื่องอย่างน้อย 2-4 สัปดาห์เพื่อระงับ allergic inflammation
• ข้อ ง. (Montelukast 10 mg วันละ 1 เม็ด ประเมินอีกครั้ง 2 สัปดาห์): Montelukast (LTRA) มีประสิทธิภาพโดยรวมด้อยกว่า Intranasal corticosteroids และ Antihistamines ในการรักษาอาการคัดจมูกจาม และ US FDA มีกล่องคำเตือน (Black box warning) เรื่องผลข้างเคียงทางจิตประสาท
• ข้อ จ. (Mometasone พ่นจมูกเช้า-เย็น ประเมินอีกครั้ง 2 สัปดาห๋"): Mometasone furoate nasal spray เป็น Intranasal corticosteroid (INCS) ที่มีประสิทธิภาพสูงสุดในการรักษา Allergic rhinitis แต่ความถี่มาตรฐานในการพ่นคือวันละ 1 ครั้ง ไม่ใช่การพ่นวันละ 2 ครั้ง เช้า-เย็น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4" s="166" t="inlineStr"/>
      <c r="L44" s="166" t="inlineStr">
        <is>
          <t>Immunologic</t>
        </is>
      </c>
      <c r="M44" s="166" t="inlineStr">
        <is>
          <t>Allergic rhinitis</t>
        </is>
      </c>
      <c r="N44" s="165" t="inlineStr">
        <is>
          <t>Clinic</t>
        </is>
      </c>
      <c r="O44" s="166" t="inlineStr">
        <is>
          <t>แบบฝึกหัด PLE-CC 1 ข้อ 42</t>
        </is>
      </c>
      <c r="P44" s="165" t="inlineStr">
        <is>
          <t>แบบฝึกหัด</t>
        </is>
      </c>
      <c r="Q44" s="165" t="inlineStr">
        <is>
          <t>เล่มม่วง</t>
        </is>
      </c>
      <c r="R44" s="165" t="inlineStr"/>
    </row>
    <row r="45" ht="24" customHeight="1" s="49">
      <c r="A45" s="167" t="n">
        <v>43</v>
      </c>
      <c r="B45" s="166" t="inlineStr">
        <is>
          <t>ผลข้างเคียงของการใช้ยา oxymetazoline ติดต่อกันหลายวัน</t>
        </is>
      </c>
      <c r="C45" s="166" t="inlineStr"/>
      <c r="D45" s="166" t="inlineStr">
        <is>
          <t>Glaucoma</t>
        </is>
      </c>
      <c r="E45" s="166" t="inlineStr">
        <is>
          <t>Epistaxis</t>
        </is>
      </c>
      <c r="F45" s="166" t="inlineStr">
        <is>
          <t>Rebound congestion</t>
        </is>
      </c>
      <c r="G45" s="166" t="inlineStr">
        <is>
          <t>HPA axis suppression</t>
        </is>
      </c>
      <c r="H45" s="166" t="inlineStr">
        <is>
          <t>nasal septal perforation</t>
        </is>
      </c>
      <c r="I45" s="167" t="inlineStr">
        <is>
          <t>1</t>
        </is>
      </c>
      <c r="J45" s="166" t="inlineStr">
        <is>
          <t>✅ คำตอบที่ถูกต้อง: ข้อ ก. Glaucoma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Glaucoma การเลือก Glaucoma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(Epistaxis): Epistaxis หรือเลือดกำเดาไหล เป็นอาการข้างเคียงเฉพาะที่จากการพ่นยาที่เกิดการระคายเคืองหรือพ่นผิดเทคนิคกระทบ nasal septum ไม่ใช่ผลจากการลดการตอบสนองของหลอดเลือดส่วนปลาย
• ข้อ ค. (Rebound congestion): Rebound congestion หรือ rhinitis medicamentosa เกิดจากการใช้ topical decongestants ติดต่อกันเกิน 3-5 วัน ทำให้ alpha-receptor เกิด downregulation และ desensitization จนหลอดเลือดขยายตัวรุนแรงเมื่อหยุดยา
• ข้อ ง. (HPA axis suppression): HPA axis suppression เป็นอาการไม่พึงประสงค์ทางระบบของ systemic หรือ high-dose intranasal corticosteroids ในระยะยาว ไม่ได้เกิดจาก topical alpha-agonist decongestants
• ข้อ จ. (nasal septal perforation): Nasal septal perforation เป็นภาวะแทรกซ้อนรุนแรงที่สัมพันธ์กับการใช้ intranasal cocaine หรือเทคนิคการพ่น intranasal corticosteroid จ่อตรงใส่ผนังกั้นช่องจมูกเรื้อรัง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5" s="166" t="inlineStr"/>
      <c r="L45" s="166" t="inlineStr">
        <is>
          <t>Immunologic</t>
        </is>
      </c>
      <c r="M45" s="166" t="inlineStr">
        <is>
          <t>Allergic rhinitis</t>
        </is>
      </c>
      <c r="N45" s="165" t="inlineStr">
        <is>
          <t>Clinic</t>
        </is>
      </c>
      <c r="O45" s="166" t="inlineStr">
        <is>
          <t>แบบฝึกหัด PLE-CC 1 ข้อ 43</t>
        </is>
      </c>
      <c r="P45" s="165" t="inlineStr">
        <is>
          <t>แบบฝึกหัด</t>
        </is>
      </c>
      <c r="Q45" s="165" t="inlineStr">
        <is>
          <t>เล่มม่วง</t>
        </is>
      </c>
      <c r="R45" s="165" t="inlineStr"/>
    </row>
    <row r="46" ht="24" customHeight="1" s="49">
      <c r="A46" s="167" t="n">
        <v>44</v>
      </c>
      <c r="B46" s="166" t="inlineStr">
        <is>
          <t>กลไกการออกฤทธิ์ของยาแก้คัดจมูก oxymetazoline</t>
        </is>
      </c>
      <c r="C46" s="166" t="inlineStr"/>
      <c r="D46" s="166" t="inlineStr">
        <is>
          <t>Alpha1,Alpha2 agonist</t>
        </is>
      </c>
      <c r="E46" s="166" t="inlineStr">
        <is>
          <t>Beta1 agonist</t>
        </is>
      </c>
      <c r="F46" s="166" t="inlineStr">
        <is>
          <t>Muscarinic agonist</t>
        </is>
      </c>
      <c r="G46" s="166" t="inlineStr">
        <is>
          <t>Acetylcholinesterase inhibitor</t>
        </is>
      </c>
      <c r="H46" s="166" t="inlineStr">
        <is>
          <t>Neuromuscular blocker</t>
        </is>
      </c>
      <c r="I46" s="167" t="inlineStr">
        <is>
          <t>1</t>
        </is>
      </c>
      <c r="J46" s="166" t="inlineStr">
        <is>
          <t>✅ คำตอบที่ถูกต้อง: ข้อ ก. Alpha1,Alpha2 agonist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(Beta1 agonist): Beta1 agonist มีผลเพิ่มอัตราและแรงการบีบตัวของกล้ามเนื้อหัวใจ เช่น Dobutamine ไม่มีผลทำให้หลอดเลือดเยื่อบุโพรงจมูกหดตัวเพื่อลดอาการคัดจมูก
• ข้อ ค. (Muscarinic agonist): Muscarinic agonist เช่น Pilocarpine หรือ Bethanechol ออกฤทธิ์กระตุ้นการหลั่งสารคัดหลั่งของต่อมเมือกในโพรงจมูก ซึ่งจะทำให้น้ำมูกไหลและคัดจมูกมากขึ้น
• ข้อ ง. (Acetylcholinesterase inhibitor): Acetylcholinesterase inhibitor เช่น Neostigmine หรือ Pyridostigmine ยับยั้งการสลาย acetylcholine ส่งผลเพิ่ม cholinergic activity ทำให้เกิด rhinorrhea และ bronchoconstriction
• ข้อ จ. (Neuromuscular blocker): Neuromuscular blocker เช่น Atracurium หรือ Succinylcholine ออกฤทธิ์ยับยั้ง nicotinic receptors ที่ neuromuscular junction เพื่อคลายกล้ามเนื้อลายในการผ่าตัด ไม่เกี่ยวข้องกับระบบหลอดเลือดในโพรงจมูก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6" s="166" t="inlineStr"/>
      <c r="L46" s="166" t="inlineStr">
        <is>
          <t>Immunologic</t>
        </is>
      </c>
      <c r="M46" s="166" t="inlineStr">
        <is>
          <t>Allergic rhinitis</t>
        </is>
      </c>
      <c r="N46" s="165" t="inlineStr">
        <is>
          <t>Clinic</t>
        </is>
      </c>
      <c r="O46" s="166" t="inlineStr">
        <is>
          <t>แบบฝึกหัด PLE-CC 1 ข้อ 44</t>
        </is>
      </c>
      <c r="P46" s="165" t="inlineStr">
        <is>
          <t>แบบฝึกหัด</t>
        </is>
      </c>
      <c r="Q46" s="165" t="inlineStr">
        <is>
          <t>เล่มม่วง</t>
        </is>
      </c>
      <c r="R46" s="165" t="inlineStr"/>
    </row>
    <row r="47" ht="24" customHeight="1" s="49">
      <c r="A47" s="167" t="n">
        <v>45</v>
      </c>
      <c r="B47" s="166" t="inlineStr">
        <is>
          <t>CPM เป็น first gen antihistamine ห้ามใช้ในผู้ป่วยโรคใด</t>
        </is>
      </c>
      <c r="C47" s="166" t="inlineStr"/>
      <c r="D47" s="166" t="inlineStr">
        <is>
          <t>กลั้นปัสสาวะไม่อยู่</t>
        </is>
      </c>
      <c r="E47" s="166" t="inlineStr">
        <is>
          <t>หอบหืด</t>
        </is>
      </c>
      <c r="F47" s="166" t="inlineStr">
        <is>
          <t>ต่อมลูกหมากโต</t>
        </is>
      </c>
      <c r="G47" s="166" t="inlineStr">
        <is>
          <t>หัวใจเต้นผิดจังหวะ</t>
        </is>
      </c>
      <c r="H47" s="166" t="inlineStr">
        <is>
          <t>ใช้ยาปฏิชีวนะ (erythromycin,fluconazole)</t>
        </is>
      </c>
      <c r="I47" s="167" t="inlineStr">
        <is>
          <t>1</t>
        </is>
      </c>
      <c r="J47" s="166" t="inlineStr">
        <is>
          <t>✅ คำตอบที่ถูกต้อง: ข้อ ก. กลั้นปัสสาวะไม่อยู่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(หอบหืด): หอบหืดรุนแรงเฉียบพลันเป็นข้อควรระวังของ first-generation antihistamines เนื่องจากฤทธิ์ anticholinergic อาจทำให้เสมหะเหนียวข้นขับออกยาก แต่อาการหอบหืดที่ควบคุมได้ไม่ใช่ข้อห้ามใช้เด็ดขาด
• ข้อ ค. (ต่อมลูกหมากโต): ต่อมลูกหมากโต (Benign Prostatic Hyperplasia) เป็นข้อห้ามใช้ที่สำคัญของยาที่มีฤทธิ์ anticholinergic เช่น CPM เพราะจะยับยั้งกล้ามเนื้อ detrusor และเพิ่มการเกร็งของกระเพาะปัสสาวะจนเกิด acute urinary retention
• ข้อ ง. (หัวใจเต้นผิดจังหวะ): หัวใจเต้นผิดจังหวะชนิด Torsades de pointes และ QT prolongation สัมพันธ์กับ second-generation antihistamines รุ่นเก่าบางตัว เช่น Terfenadine และ Astemizole ไม่ใช่ CPM
• ข้อ จ. (ใช้ยาปฏิชีวนะ (erythromycin,fluconazole)): การใช้ร่วมกับยาปฏิชีวนะกลุ่ม macrolide หรือ azole antifungal เป็นข้อควรระวังในการยับยั้ง CYP3A4 ซึ่งส่งผลต่อยาที่ขึ้นกับเมแทบอลิซึมนี้ เช่น Terfenadine แต่ CPM ถูกกำจัดผ่านหลายวิถีรวมทั้ง CYP2D6 จึงไม่ใช่ข้อห้ามใช้เด็ดขาด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7" s="166" t="inlineStr"/>
      <c r="L47" s="166" t="inlineStr">
        <is>
          <t>Immunologic</t>
        </is>
      </c>
      <c r="M47" s="166" t="inlineStr">
        <is>
          <t>Allergic rhinitis</t>
        </is>
      </c>
      <c r="N47" s="165" t="inlineStr">
        <is>
          <t>Clinic</t>
        </is>
      </c>
      <c r="O47" s="166" t="inlineStr">
        <is>
          <t>แบบฝึกหัด PLE-CC 1 ข้อ 45</t>
        </is>
      </c>
      <c r="P47" s="165" t="inlineStr">
        <is>
          <t>แบบฝึกหัด</t>
        </is>
      </c>
      <c r="Q47" s="165" t="inlineStr">
        <is>
          <t>เล่มม่วง</t>
        </is>
      </c>
      <c r="R47" s="165" t="inlineStr"/>
    </row>
    <row r="48" ht="24" customHeight="1" s="49">
      <c r="A48" s="167" t="n">
        <v>46</v>
      </c>
      <c r="B48" s="166" t="inlineStr">
        <is>
          <t>อาหารหรือปัจจัยใดกระตุ้นให้เกิด allergic rhinitis ได้</t>
        </is>
      </c>
      <c r="C48" s="166" t="inlineStr"/>
      <c r="D48" s="166" t="inlineStr">
        <is>
          <t>เครื่องดื่มแอลกอฮอล์</t>
        </is>
      </c>
      <c r="E48" s="166" t="inlineStr">
        <is>
          <t>อาหารที่มีสารกันบูด sulfite เช่น ไวน์ อาหารแปรรูป</t>
        </is>
      </c>
      <c r="F48" s="166" t="inlineStr">
        <is>
          <t>อาหารที่มีรสจัดหรือเผ็ดที่กระตุ้นอาการคัดจมูก</t>
        </is>
      </c>
      <c r="G48" s="166" t="inlineStr">
        <is>
          <t>สูบบุหรี่และควันบุหรี่</t>
        </is>
      </c>
      <c r="H48" s="166" t="inlineStr">
        <is>
          <t>ถูกทุกข้อ</t>
        </is>
      </c>
      <c r="I48" s="167" t="inlineStr">
        <is>
          <t>3</t>
        </is>
      </c>
      <c r="J48" s="166" t="inlineStr">
        <is>
          <t>✅ คำตอบที่ถูกต้อง: ข้อ ค. อาหารที่มีรสจัดหรือเผ็ดที่กระตุ้นอาการคัดจมูก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อาหารที่มีรสจัดหรือเผ็ดที่กระตุ้นอาการคัดจมูก การเลือก อาหารที่มีรสจัดหรือเผ็ดที่กระตุ้นอาการคัดจมูก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ก. (เครื่องดื่มแอลกอฮอล์): เครื่องดื่มแอลกอฮอล์กระตุ้นอาการคัดจมูกผ่านกลไก non-allergic vasodilation จาก acetaldehyde และ histamine content แต่ไม่ใช่สาเหตุหลักของ IgE-mediated allergic rhinitis
• ข้อ ข. (อาหารที่มีสารกันบูด sulfite เช่น ไวน์ อาหารแปรรูป): สารกันบูดซัลไฟต์กระตุ้นปฏิกิริยา non-allergic hypersensitivity ผ่านการระคายเคืองของ sulfur dioxide receptor และ parasympathetic reflex ในหลอดลมและโพรงจมูก
• ข้อ ง. (สูบบุหรี่และควันบุหรี่): ควันบุหรี่เป็น physical irritant ที่ทำลาย mucosal barrier และกระตุ้น sensory c-fibers ก่อให้เกิด non-allergic non-IgE irritant rhinitis หรือ vasomotor rhinitis
• ข้อ จ. (ถูกทุกข้อ): ปัจจัยทั้งหมดข้างต้นส่วนใหญ่เป็นสิ่งกระตุ้นทาง vasomotor และ non-allergic triggers ซึ่งกระตุ้นอาการจมูกอักเสบแบบไม่ผ่านกลไก IgE จำเพาะต่อ allergen หลัก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8" s="166" t="inlineStr"/>
      <c r="L48" s="166" t="inlineStr">
        <is>
          <t>Immunologic</t>
        </is>
      </c>
      <c r="M48" s="166" t="inlineStr">
        <is>
          <t>Allergic rhinitis</t>
        </is>
      </c>
      <c r="N48" s="165" t="inlineStr">
        <is>
          <t>Clinic</t>
        </is>
      </c>
      <c r="O48" s="166" t="inlineStr">
        <is>
          <t>แบบฝึกหัด PLE-CC 1 ข้อ 50</t>
        </is>
      </c>
      <c r="P48" s="165" t="inlineStr">
        <is>
          <t>แบบฝึกหัด</t>
        </is>
      </c>
      <c r="Q48" s="165" t="inlineStr">
        <is>
          <t>เล่มม่วง</t>
        </is>
      </c>
      <c r="R48" s="165" t="inlineStr"/>
    </row>
    <row r="49" ht="24" customHeight="1" s="49">
      <c r="A49" s="167" t="n">
        <v>47</v>
      </c>
      <c r="B49" s="166" t="inlineStr">
        <is>
          <t>เกี่ยวกับ CPM 10 เม็ด????? ข้อใดต่อไปนี้กล่าวถูกต้องตามหลักวิชาชีพเภสัชกรรม</t>
        </is>
      </c>
      <c r="C49" s="166" t="inlineStr"/>
      <c r="D49" s="166" t="inlineStr">
        <is>
          <t>Allergic rhinitis</t>
        </is>
      </c>
      <c r="E49" s="166" t="inlineStr">
        <is>
          <t>Fluticasone furoate nasal spray</t>
        </is>
      </c>
      <c r="F49" s="166" t="inlineStr">
        <is>
          <t>Budesonide nasal spray</t>
        </is>
      </c>
      <c r="G49" s="166" t="inlineStr">
        <is>
          <t>Epinephrine 0.3 mg IM stat</t>
        </is>
      </c>
      <c r="H49" s="166" t="inlineStr">
        <is>
          <t>Dexamethasone 4 mg IV</t>
        </is>
      </c>
      <c r="I49" s="167" t="inlineStr">
        <is>
          <t>1</t>
        </is>
      </c>
      <c r="J49" s="166" t="inlineStr">
        <is>
          <t>✅ คำตอบที่ถูกต้อง: ข้อ ก. Allergic rhinitis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(Fluticasone furoate nasal spray): Fluticasone furoate nasal spray เป็น intranasal corticosteroid ประสิทธิภาพสูงที่มี systemic bioavailability ต่ำกว่า 1% เหมาะสำหรับบรรเทาอาการภูมิแพ้ทางจมูกทุกอาการ
• ข้อ ค. (Budesonide nasal spray): Budesonide nasal spray เป็น intranasal corticosteroid จัดเป็น Pregnancy Category B จึงเป็นยาทางเลือกที่ปลอดภัยสูงในหญิงตั้งครรภ์ที่มีอาการ allergic rhinitis
• ข้อ ง. (Epinephrine 0.3 mg IM stat): Epinephrine 0.3 mg IM stat เป็นยาช่วยชีวิตอันดับแรกในผู้ป่วย anaphylaxis ที่มีภาวะ bronchospasm, angioedema หรือ cardiovascular collapse
• ข้อ จ. (Dexamethasone 4 mg IV): Dexamethasone 4 mg IV เป็นยากลุ่มกลูโคคอร์ติคอยด์ชนิดฉีด ใช้เสริมการรักษาเพื่อป้องกัน biphasic anaphylaxis และลด late-phase inflammatory response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49" s="166" t="inlineStr"/>
      <c r="L49" s="166" t="inlineStr">
        <is>
          <t>Immunologic</t>
        </is>
      </c>
      <c r="M49" s="166" t="inlineStr">
        <is>
          <t>Allergic rhinitis</t>
        </is>
      </c>
      <c r="N49" s="165" t="inlineStr">
        <is>
          <t>Clinic</t>
        </is>
      </c>
      <c r="O49" s="166" t="inlineStr">
        <is>
          <t>PLE-CC1 ปี 2566 Day 2 ข้อ 2</t>
        </is>
      </c>
      <c r="P49" s="165" t="inlineStr">
        <is>
          <t>ข้อสอบเก่า</t>
        </is>
      </c>
      <c r="Q49" s="165" t="inlineStr">
        <is>
          <t>2566</t>
        </is>
      </c>
      <c r="R49" s="165" t="inlineStr"/>
    </row>
    <row r="50" ht="24" customHeight="1" s="49">
      <c r="A50" s="167" t="n">
        <v>48</v>
      </c>
      <c r="B50" s="166" t="inlineStr">
        <is>
          <t>เด็กอายุ14 ปีมีคัดจมูกน้ำมูกไหลเป็นมา5 สัปดาห์ติดต้องตื่นมากลางดึกประวัติเป็นโรคภูมิแพ้เมื่อ2 เดือนก่อนได้รับแมวมาเลี้ยง ข้างบ้านมีการก่อสร้างมา1 ปีมารดาเป็นโรคภูมิแพ้ปัจจัยใดที่กระตุ้นให้เกิดอาการนี้มากที่สุด ตัวเลือก</t>
        </is>
      </c>
      <c r="C50" s="166" t="inlineStr"/>
      <c r="D50" s="166" t="inlineStr">
        <is>
          <t>Allergic rhinitis</t>
        </is>
      </c>
      <c r="E50" s="166" t="inlineStr">
        <is>
          <t>Dexamethasone 4 mg IV</t>
        </is>
      </c>
      <c r="F50" s="166" t="inlineStr">
        <is>
          <t>Prednisolone 20 mg OD</t>
        </is>
      </c>
      <c r="G50" s="166" t="inlineStr">
        <is>
          <t>Montelukast 10 mg HS</t>
        </is>
      </c>
      <c r="H50" s="166" t="inlineStr">
        <is>
          <t>Hydroxyzine 25 mg HS</t>
        </is>
      </c>
      <c r="I50" s="167" t="inlineStr">
        <is>
          <t>1</t>
        </is>
      </c>
      <c r="J50" s="166" t="inlineStr">
        <is>
          <t>✅ คำตอบที่ถูกต้อง: ข้อ ก. Allergic rhinitis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(Dexamethasone 4 mg IV): Dexamethasone 4 mg IV เป็นยาฉีดที่มี potent glucocorticoid activity สูง ไม่สมเหตุผลในการนำมาใช้รักษาโรคภูมิแพ้จมูกเรื้อรังที่สามารถควบคุมได้ด้วย topical therapies
• ข้อ ค. (Prednisolone 20 mg OD): Prednisolone 20 mg OD ใช้เฉพาะ severe allergic flare-up ในระยะสั้นไม่เกิน 5-7 วัน การใช้ระยะยาวในเด็กจะกดการเจริญเติบโตรวมถึงกดการทำงานของ HPA axis
• ข้อ ง. (Montelukast 10 mg HS): Montelukast 10 mg HS เป็น leukotriene receptor antagonist ที่มีข้อบ่งใช้ร่วมใน allergic rhinitis แต่ต้องเฝ้าระวัง neuropsychiatric adverse events ตามคำเตือนของ US FDA
• ข้อ จ. (Hydroxyzine 25 mg HS): Hydroxyzine 25 mg HS ทำให้เกิดอาการง่วงซึมรุนแรงและรบกวนสมาธิในการเรียนของเด็กวัยรุ่น จึงไม่แนะนำให้ใช้เป็นยาหลักตาม ARIA guideline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0" s="166" t="inlineStr"/>
      <c r="L50" s="166" t="inlineStr">
        <is>
          <t>Immunologic</t>
        </is>
      </c>
      <c r="M50" s="166" t="inlineStr">
        <is>
          <t>Allergic rhinitis</t>
        </is>
      </c>
      <c r="N50" s="165" t="inlineStr">
        <is>
          <t>Clinic</t>
        </is>
      </c>
      <c r="O50" s="166" t="inlineStr">
        <is>
          <t>PLE-CC1 ปี 2566 Day 2 ข้อ 68</t>
        </is>
      </c>
      <c r="P50" s="165" t="inlineStr">
        <is>
          <t>ข้อสอบเก่า</t>
        </is>
      </c>
      <c r="Q50" s="165" t="inlineStr">
        <is>
          <t>2566</t>
        </is>
      </c>
      <c r="R50" s="165" t="inlineStr"/>
    </row>
    <row r="51" ht="24" customHeight="1" s="49">
      <c r="A51" s="167" t="n">
        <v>49</v>
      </c>
      <c r="B51" s="166" t="inlineStr">
        <is>
          <t>เกี่ยวกับ มารดาเป็นภูมิแพ้ ข้อใดต่อไปนี้กล่าวถูกต้องตามหลักวิชาชีพเภสัชกรรม</t>
        </is>
      </c>
      <c r="C51" s="166" t="inlineStr"/>
      <c r="D51" s="166" t="inlineStr">
        <is>
          <t>Allergic rhinitis</t>
        </is>
      </c>
      <c r="E51" s="166" t="inlineStr">
        <is>
          <t>Hydroxyzine 25 mg HS</t>
        </is>
      </c>
      <c r="F51" s="166" t="inlineStr">
        <is>
          <t>Diphenhydramine 25 mg IV</t>
        </is>
      </c>
      <c r="G51" s="166" t="inlineStr">
        <is>
          <t>Cetirizine 10 mg OD</t>
        </is>
      </c>
      <c r="H51" s="166" t="inlineStr">
        <is>
          <t>Loratadine 10 mg OD</t>
        </is>
      </c>
      <c r="I51" s="167" t="inlineStr">
        <is>
          <t>1</t>
        </is>
      </c>
      <c r="J51" s="166" t="inlineStr">
        <is>
          <t>✅ คำตอบที่ถูกต้อง: ข้อ ก. Allergic rhinitis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(Hydroxyzine 25 mg HS): Hydroxyzine 25 mg HS มี anticholinergic side effects สูง เช่น ปากแห้ง คอแห้ง ตาพร่า และง่วงซึมมาก ไม่จัดเป็นยาทางเลือกแรกในการควบคุมโรคภูมิแพ้ระยะยาว
• ข้อ ค. (Diphenhydramine 25 mg IV): Diphenhydramine 25 mg IV ใช้ในภาวะ acute allergic reaction หรือ premedication ก่อนการให้ยาเคมีบำบัด ไม่ใช่ยาสำหรับควบคุม maintenance therapy ใน allergic rhinitis
• ข้อ ง. (Cetirizine 10 mg OD): Cetirizine 10 mg OD เป็น second-generation antihistamine ที่มีประสิทธิภาพดี ออกฤทธิ์เร็ว แต่มีอัตราการผ่าน blood-brain barrier ทำให้เกิด sedative effect ได้มากกว่า fexofenadine หรือ loratadine
• ข้อ จ. (Loratadine 10 mg OD): Loratadine 10 mg OD เป็น nonsedating antihistamine ที่มี profile ความปลอดภัยดี แต่มีประสิทธิภาพในการลดอาการคัดแน่นจมูกน้อยกว่าการใช้ intranasal corticosteroid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1" s="166" t="inlineStr"/>
      <c r="L51" s="166" t="inlineStr">
        <is>
          <t>Immunologic</t>
        </is>
      </c>
      <c r="M51" s="166" t="inlineStr">
        <is>
          <t>Allergic rhinitis</t>
        </is>
      </c>
      <c r="N51" s="165" t="inlineStr">
        <is>
          <t>Clinic</t>
        </is>
      </c>
      <c r="O51" s="166" t="inlineStr">
        <is>
          <t>PLE-CC1 ปี 2566 Day 2 ข้อ 5</t>
        </is>
      </c>
      <c r="P51" s="165" t="inlineStr">
        <is>
          <t>ข้อสอบเก่า</t>
        </is>
      </c>
      <c r="Q51" s="165" t="inlineStr">
        <is>
          <t>2566</t>
        </is>
      </c>
      <c r="R51" s="165" t="inlineStr"/>
    </row>
    <row r="52" ht="24" customHeight="1" s="49">
      <c r="A52" s="167" t="n">
        <v>50</v>
      </c>
      <c r="B52" s="166" t="inlineStr">
        <is>
          <t>(ชื่อยาantihistamine) nasal spray</t>
        </is>
      </c>
      <c r="C52" s="166" t="inlineStr"/>
      <c r="D52" s="166" t="inlineStr">
        <is>
          <t>Allergic rhinitis</t>
        </is>
      </c>
      <c r="E52" s="166" t="inlineStr">
        <is>
          <t>Loratadine 10 mg OD</t>
        </is>
      </c>
      <c r="F52" s="166" t="inlineStr">
        <is>
          <t>Fexofenadine 180 mg OD</t>
        </is>
      </c>
      <c r="G52" s="166" t="inlineStr">
        <is>
          <t>Chlorpheniramine 4 mg TID</t>
        </is>
      </c>
      <c r="H52" s="166" t="inlineStr">
        <is>
          <t>Fluticasone furoate nasal spray</t>
        </is>
      </c>
      <c r="I52" s="167" t="inlineStr">
        <is>
          <t>1</t>
        </is>
      </c>
      <c r="J52" s="166" t="inlineStr">
        <is>
          <t>✅ คำตอบที่ถูกต้อง: ข้อ ก. Allergic rhinitis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Allergic rhinitis การเลือก Allergic rhinitis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(Loratadine 10 mg OD): Loratadine 10 mg OD เป็น oral second-generation antihistamine ที่ออกฤทธิ์ทางระบบ ไม่ได้อยู่ในรูปแบบ intranasal spray
• ข้อ ค. (Fexofenadine 180 mg OD): Fexofenadine 180 mg OD เป็น oral selective peripheral H1 receptor antagonist ชนิดเม็ดรับประทาน ไม่มีสูตรตำรับเป็นสเปรย์พ่นจมูก
• ข้อ ง. (Chlorpheniramine 4 mg TID): Chlorpheniramine 4 mg TID เป็น first-generation antihistamine รูปแบบรับประทานที่ก่อให้เกิดผลข้างเคียง sedating และ anticholinergic สูง
• ข้อ จ. (Fluticasone furoate nasal spray): Fluticasone furoate nasal spray เป็น intranasal corticosteroid ไม่ใช่ยากลุ่ม antihistamine nasal spray อย่าง Azelastine หรือ Olopatadine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2" s="166" t="inlineStr"/>
      <c r="L52" s="166" t="inlineStr">
        <is>
          <t>Immunologic</t>
        </is>
      </c>
      <c r="M52" s="166" t="inlineStr">
        <is>
          <t>Allergic rhinitis</t>
        </is>
      </c>
      <c r="N52" s="165" t="inlineStr">
        <is>
          <t>Clinic</t>
        </is>
      </c>
      <c r="O52" s="166" t="inlineStr">
        <is>
          <t>PLE-CC1 ปี 2566 Day 2 ข้อ 2</t>
        </is>
      </c>
      <c r="P52" s="165" t="inlineStr">
        <is>
          <t>ข้อสอบเก่า</t>
        </is>
      </c>
      <c r="Q52" s="165" t="inlineStr">
        <is>
          <t>2566</t>
        </is>
      </c>
      <c r="R52" s="165" t="inlineStr"/>
    </row>
    <row r="53" ht="24" customHeight="1" s="49">
      <c r="A53" s="167" t="n">
        <v>51</v>
      </c>
      <c r="B53" s="166" t="inlineStr">
        <is>
          <t>จากอาการดังกล.าวผู(ปcวยเป5น allergic rhinitis แบบใดและมีความ รุนแรงระดับใด</t>
        </is>
      </c>
      <c r="C53" s="166" t="inlineStr"/>
      <c r="D53" s="166" t="inlineStr">
        <is>
          <t>Persistent, mild</t>
        </is>
      </c>
      <c r="E53" s="166" t="inlineStr">
        <is>
          <t>Intermittent, mild</t>
        </is>
      </c>
      <c r="F53" s="166" t="inlineStr">
        <is>
          <t>Intermittent, very severe</t>
        </is>
      </c>
      <c r="G53" s="166" t="inlineStr">
        <is>
          <t>Persistent, moderate-severe</t>
        </is>
      </c>
      <c r="H53" s="166" t="inlineStr">
        <is>
          <t>Intermittent, moderate-severe</t>
        </is>
      </c>
      <c r="I53" s="167" t="inlineStr">
        <is>
          <t>1</t>
        </is>
      </c>
      <c r="J53" s="166" t="inlineStr">
        <is>
          <t>✅ คำตอบที่ถูกต้อง: ข้อ ก. Persistent, mild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Persistent, mild การเลือก Persistent, mild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(Intermittent, mild): Intermittent, mild หมายถึงมีอาการน้อยกว่า 4 วันต่อสัปดาห์ หรือน้อยกว่า 4 สัปดาห์ติดต่อกัน และไม่มีผลกระทบต่อการนอนหลับหรือการใช้ชีวิตประจำวัน
• ข้อ ค. (Intermittent, very severe): Intermittent, very severe ไม่ใช่การจัดระดับความรุนแรงตามเกณฑ์มาตรฐานของ ARIA guideline ซึ่งแบ่งเพียง mild และ moderate-severe
• ข้อ ง. (Persistent, moderate-severe): Persistent, moderate-severe ต้องมีอาการมากกว่า 4 วันต่อสัปดาห์และติดต่อกันมากกว่า 4 สัปดาห์ ร่วมกับมีอาการรบกวนการนอนหลับ กิจวัตรประจำวัน การทำงานหรือการเรียน
• ข้อ จ. (Intermittent, moderate-severe): Intermittent, moderate-severe หมายถึงมีอาการไม่เกิน 4 วันต่อสัปดาห์หรือต่อเนื่องไม่เกิน 4 สัปดาห์ แต่มีความผิดปกติของการนอนหลับหรือมีอาการรบกวนกิจกรรมอย่างน้อย 1 ข้อ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3" s="166" t="inlineStr"/>
      <c r="L53" s="166" t="inlineStr">
        <is>
          <t>Immunologic</t>
        </is>
      </c>
      <c r="M53" s="166" t="inlineStr">
        <is>
          <t>Allergic rhinitis</t>
        </is>
      </c>
      <c r="N53" s="165" t="inlineStr">
        <is>
          <t>Clinic</t>
        </is>
      </c>
      <c r="O53" s="166" t="inlineStr">
        <is>
          <t>ข้อ 70 (PLE_CC1_2561_Key.md)</t>
        </is>
      </c>
      <c r="P53" s="165" t="inlineStr">
        <is>
          <t>ข้อสอบเก่า</t>
        </is>
      </c>
      <c r="Q53" s="165" t="inlineStr">
        <is>
          <t>2561</t>
        </is>
      </c>
      <c r="R53" s="165" t="inlineStr"/>
    </row>
    <row r="54" ht="24" customHeight="1" s="49">
      <c r="A54" s="167" t="n">
        <v>52</v>
      </c>
      <c r="B54" s="166" t="inlineStr">
        <is>
          <t>การใช(ยา pseudoephedrine nasal drop ติดต.อกันนานเกิน 10 วัน มีผลทำให(เกิดผลข(างเคียงใด</t>
        </is>
      </c>
      <c r="C54" s="166" t="inlineStr"/>
      <c r="D54" s="166" t="inlineStr">
        <is>
          <t>นอนไม.หลับ</t>
        </is>
      </c>
      <c r="E54" s="166" t="inlineStr">
        <is>
          <t>เกิดฝqาขาวที่ลิ้น</t>
        </is>
      </c>
      <c r="F54" s="166" t="inlineStr">
        <is>
          <t>เลือดกำเดาไหล</t>
        </is>
      </c>
      <c r="G54" s="166" t="inlineStr">
        <is>
          <t>คัดจมูกมาก หายใจไม.ออก</t>
        </is>
      </c>
      <c r="H54" s="166" t="inlineStr">
        <is>
          <t>เลือดออกในทางเดินอาหาร</t>
        </is>
      </c>
      <c r="I54" s="167" t="inlineStr">
        <is>
          <t>1</t>
        </is>
      </c>
      <c r="J54" s="166" t="inlineStr">
        <is>
          <t>✅ คำตอบที่ถูกต้อง: ข้อ ก. นอนไม.หลับ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นอนไม.หลับ การเลือก นอนไม.หลับ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(เกิดฝqาขาวที่ลิ้น): การเกิดฝ้าขาวที่ลิ้น (Oral candidiasis) เป็นผลข้างเคียงจากการใช้ inhaled หรือ oral corticosteroids ที่ไม่ได้บ้วนปากหลังใช้ยา ไม่ใช่ผลจาก topical decongestants
• ข้อ ค. (เลือดกำเดาไหล): เลือดกำเดาไหล (Epistaxis) มักสัมพันธ์กับเยื่อบุจมูกแห้งจากการใช้ topical nasal steroid หรือการพ่นยาจ่อใส่ผนังกั้นช่องจมูกโดยตรง
• ข้อ ง. (คัดจมูกมาก หายใจไม.ออก): คัดจมูกมาก หายใจไม่ออก (Rhinitis medicamentosa) เป็นภาวะแทรกซ้อนคลาสสิกที่เกิดจากการใช้ topical alpha-agonist ต่อเนื่องจนเกิด rebound nasal mucosal hyperreactivity
• ข้อ จ. (เลือดออกในทางเดินอาหาร): เลือดออกในทางเดินอาหารเป็นอาการข้างเคียงทางระบบของยากลุ่ม NSAIDs หรือ systemic corticosteroids จากการยับยั้ง protective prostaglandins ในเยื่อบุกระเพาะอาหาร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4" s="166" t="inlineStr"/>
      <c r="L54" s="166" t="inlineStr">
        <is>
          <t>Immunologic</t>
        </is>
      </c>
      <c r="M54" s="166" t="inlineStr">
        <is>
          <t>Allergic rhinitis</t>
        </is>
      </c>
      <c r="N54" s="165" t="inlineStr">
        <is>
          <t>Clinic</t>
        </is>
      </c>
      <c r="O54" s="166" t="inlineStr">
        <is>
          <t>ข้อ 72 (PLE_CC1_2561_Key.md)</t>
        </is>
      </c>
      <c r="P54" s="165" t="inlineStr">
        <is>
          <t>ข้อสอบเก่า</t>
        </is>
      </c>
      <c r="Q54" s="165" t="inlineStr">
        <is>
          <t>2561</t>
        </is>
      </c>
      <c r="R54" s="165" t="inlineStr"/>
    </row>
    <row r="55" ht="24" customHeight="1" s="49">
      <c r="A55" s="167" t="n">
        <v>53</v>
      </c>
      <c r="B55" s="166" t="inlineStr">
        <is>
          <t>Allergic rhinitis with Asthma</t>
        </is>
      </c>
      <c r="C55" s="166" t="inlineStr"/>
      <c r="D55" s="166" t="inlineStr">
        <is>
          <t>Cetirizine 10 mg OD</t>
        </is>
      </c>
      <c r="E55" s="166" t="inlineStr">
        <is>
          <t>Loratadine 10 mg OD</t>
        </is>
      </c>
      <c r="F55" s="166" t="inlineStr">
        <is>
          <t>Fexofenadine 180 mg OD</t>
        </is>
      </c>
      <c r="G55" s="166" t="inlineStr">
        <is>
          <t>Chlorpheniramine 4 mg TID</t>
        </is>
      </c>
      <c r="H55" s="166" t="inlineStr">
        <is>
          <t>Fluticasone furoate nasal spray</t>
        </is>
      </c>
      <c r="I55" s="167" t="inlineStr">
        <is>
          <t>1</t>
        </is>
      </c>
      <c r="J55" s="166" t="inlineStr">
        <is>
          <t>✅ คำตอบที่ถูกต้อง: ข้อ ก. Cetirizine 10 mg OD
💡 Background:
โรคหืด (Asthma) มีพยาธิสภาพเป็นการอักเสบเรื้อรังของหลอดลม แนวทาง GINA แนะนำ Inhaled Corticosteroid (ICS) เป็นแกนหลักเสมอเพื่อลด severe exacerbation
🎯 ทำไมข้อนี้ถึงถูก:
Cetirizine 10 mg OD การเลือก Cetirizine 10 mg OD เป็นคำตอบที่ถูกต้องตามแนวทางการรักษามาตรฐาน เนื่องจาก เป็น 2nd generation H1-antihistamine บรรเทาอาการ allergic rhinitis และ urticaria มี sedating effect ต่ำกว่า 1st gen แต่ยังอาจทำให้ง่วงซึมได้มากกว่า fexofenadine
🔍 ข้ออื่นผิดเพราะอะไร:
• ข้อ ข. (Loratadine 10 mg OD): Loratadine 10 mg OD มีประสิทธิภาพในการลดอาการภูมิแพ้ทางจมูก แต่ไม่มีผลต่อการลด airway hyperresponsiveness ในผู้ป่วยโรคหอบหืดร่วม
• ข้อ ค. (Fexofenadine 180 mg OD): Fexofenadine 180 mg OD มีความจำเพาะสูงต่อ peripheral H1-receptor และไม่ทำให้ง่วง แต่ไม่สามารถควบคุมการอักเสบเรื้อรังของหลอดลมในโรคหอบหืดได้
• ข้อ ง. (Chlorpheniramine 4 mg TID): Chlorpheniramine 4 mg TID มี anticholinergic side effects ที่ทำให้เสมหะในทางเดินหายใจแห้งเหนียวและขับออกยาก ซึ่งอาจกระตุ้นให้อาการหอบหืดแย่ลง
• ข้อ จ. (Fluticasone furoate nasal spray): Fluticasone furoate nasal spray เป็น first-line medication สำหรับบรรเทาอาการ allergic rhinitis ทุกระดับความรุนแรง แต่ไม่สามารถทดแทน inhaled corticosteroid สำหรับการควบคุมหอบหืด
📖 Guideline อ้างอิง:
แนวทางการวินิจฉัยและรักษาโรคหืดในประเทศไทยสำหรับผู้ใหญ่ พ.ศ. 2565 (สมาคมสภาองค์กรโรคหืดแห่งประเทศไทย) &amp; Global Initiative for Asthma (GINA) 2023/2024 Report
📌 จุดจำก่อนสอบ:
• GINA Track 1 Strategy: แนะนำ Low-dose ICS-formoterol เป็นทั้ง Reliever และ Controller ตั้งแต่ Step 1-2 ช่วยลด severe exacerbation ดีกว่า SABA
• Inhaler Technique Priority: ทุกครั้งที่ผู้ป่วยควบคุมอาการไม่ได้ ต้องตรวจสอบ inhalation technique และ adherence ก่อนปรับเพิ่ม Step เสมอ
• Oral Candidiasis Prevention: แนะนำบ้วนปากและกลั้วคอด้วยน้ำสะอาดแล้วบ้วนทิ้งทุกครั้งหลังพ่นยาที่มีส่วนผสมของสเตียรอยด์ (ICS)</t>
        </is>
      </c>
      <c r="K55" s="166" t="inlineStr"/>
      <c r="L55" s="166" t="inlineStr">
        <is>
          <t>Immunologic</t>
        </is>
      </c>
      <c r="M55" s="166" t="inlineStr">
        <is>
          <t>Allergic rhinitis</t>
        </is>
      </c>
      <c r="N55" s="165" t="inlineStr">
        <is>
          <t>Clinic</t>
        </is>
      </c>
      <c r="O55" s="166" t="inlineStr">
        <is>
          <t>ข้อ 1 (PLE_CC1_2560 22 April Set 1.md)</t>
        </is>
      </c>
      <c r="P55" s="165" t="inlineStr">
        <is>
          <t>ข้อสอบเก่า</t>
        </is>
      </c>
      <c r="Q55" s="165" t="inlineStr">
        <is>
          <t>2560</t>
        </is>
      </c>
      <c r="R55" s="165" t="inlineStr"/>
    </row>
    <row r="56" ht="24" customHeight="1" s="49">
      <c r="A56" s="167" t="n">
        <v>54</v>
      </c>
      <c r="B56" s="166" t="inlineStr">
        <is>
          <t>กฏหมาย หมายเหตุ: แนวข้อสอบนี้ทั้งหมดเกิดจากการจำ และอาจเกิดจากการตีโจทย์มาก่อนเพื่อให้ จำออกมาได้ จึงอาจได้โจทย์ไม่สมบูรณ์ แต่ผู้จัดทำได้พยายามให้ทำให้สมบูรณ์และเสมือน จริงมากที่สุด ขอบคุณ Rx. UP NU PYU และ CU73 รวมโดย Phongsathorn Phlaisaithong Rx 9 UP 2 | P a g e สถานการณ์ที่ 1 Allergic rhinitis with Asthma ผู้ป่วยหญิงอายุ 20 ปี มีอาการคัดจมูก น ้ามูกไหล ไปเรียนได้ปกติ เป็นมาแล้ว 2 สัปดาห์ ได้ยาดังนี</t>
        </is>
      </c>
      <c r="C56" s="166" t="inlineStr"/>
      <c r="D56" s="166" t="inlineStr">
        <is>
          <t>Chlorpheniramine 4 mg TID</t>
        </is>
      </c>
      <c r="E56" s="166" t="inlineStr">
        <is>
          <t>Fluticasone furoate nasal spray</t>
        </is>
      </c>
      <c r="F56" s="166" t="inlineStr">
        <is>
          <t>Budesonide nasal spray</t>
        </is>
      </c>
      <c r="G56" s="166" t="inlineStr">
        <is>
          <t>Epinephrine 0.3 mg IM stat</t>
        </is>
      </c>
      <c r="H56" s="166" t="inlineStr">
        <is>
          <t>Dexamethasone 4 mg IV</t>
        </is>
      </c>
      <c r="I56" s="167" t="inlineStr">
        <is>
          <t>1</t>
        </is>
      </c>
      <c r="J56" s="166" t="inlineStr">
        <is>
          <t>✅ คำตอบที่ถูกต้อง: ข้อ ก. Chlorpheniramine 4 mg TID
💡 Background:
โรคหืด (Asthma) มีพยาธิสภาพเป็นการอักเสบเรื้อรังของหลอดลม แนวทาง GINA แนะนำ Inhaled Corticosteroid (ICS) เป็นแกนหลักเสมอเพื่อลด severe exacerbation
🎯 ทำไมข้อนี้ถึงถูก:
Chlorpheniramine 4 mg TID การเลือก Chlorpheniramine 4 mg TID เป็นคำตอบที่ถูกต้องตามแนวทางการรักษามาตรฐาน เนื่องจาก เป็น 1st generation H1-antihistamine มี anticholinergic ADRs เด่น (ง่วงซึม ปากแห้ง ตาพร่า ปัสสาวะคั่ง ท้องผูก) ควรหลีกเลี่ยงในผู้สูงอายุตาม Beers Criteria
🔍 ข้ออื่นผิดเพราะอะไร:
• ข้อ ข. (Fluticasone furoate nasal spray): Fluticasone furoate nasal spray เป็นการรักษามาตรฐานที่มีประสิทธิภาพสูงสุดในการลดการอักเสบในโพรงจมูกและช่วยให้การควบคุมโรคหอบหืดดีขึ้นตามหลัก One Airway Concept
• ข้อ ค. (Budesonide nasal spray): Budesonide nasal spray สามารถลดการหลั่ง cytokines และการแทรกซึมของ inflammatory cells ในเยื่อบุทางเดินหายใจได้อย่างปลอดภัยและมีประสิทธิภาพ
• ข้อ ง. (Epinephrine 0.3 mg IM stat): Epinephrine 0.3 mg IM stat มีข้อบ่งใช้ฉุกเฉินเฉพาะใน acute life-threatening anaphylaxis หรือ acute severe asthma exacerbation เท่านั้น
• ข้อ จ. (Dexamethasone 4 mg IV): Dexamethasone 4 mg IV เป็น systemic corticosteroid ที่ไม่สมเหตุสมผลในการใช้ควบคุมอาการระดับคงที่ในผู้ป่วยนอกเนื่องจากมีพิษทางระบบสูง
📖 Guideline อ้างอิง:
แนวทางการวินิจฉัยและรักษาโรคหืดในประเทศไทยสำหรับผู้ใหญ่ พ.ศ. 2565 (สมาคมสภาองค์กรโรคหืดแห่งประเทศไทย) &amp; Global Initiative for Asthma (GINA) 2023/2024 Report
📌 จุดจำก่อนสอบ:
• GINA Track 1 Strategy: แนะนำ Low-dose ICS-formoterol เป็นทั้ง Reliever และ Controller ตั้งแต่ Step 1-2 ช่วยลด severe exacerbation ดีกว่า SABA
• Inhaler Technique Priority: ทุกครั้งที่ผู้ป่วยควบคุมอาการไม่ได้ ต้องตรวจสอบ inhalation technique และ adherence ก่อนปรับเพิ่ม Step เสมอ
• Oral Candidiasis Prevention: แนะนำบ้วนปากและกลั้วคอด้วยน้ำสะอาดแล้วบ้วนทิ้งทุกครั้งหลังพ่นยาที่มีส่วนผสมของสเตียรอยด์ (ICS)</t>
        </is>
      </c>
      <c r="K56" s="166" t="inlineStr"/>
      <c r="L56" s="166" t="inlineStr">
        <is>
          <t>Immunologic</t>
        </is>
      </c>
      <c r="M56" s="166" t="inlineStr">
        <is>
          <t>Allergic rhinitis</t>
        </is>
      </c>
      <c r="N56" s="165" t="inlineStr">
        <is>
          <t>Clinic</t>
        </is>
      </c>
      <c r="O56" s="166" t="inlineStr">
        <is>
          <t>ข้อ 13 (PLE_CC1_2560 22 April Set 1.md)</t>
        </is>
      </c>
      <c r="P56" s="165" t="inlineStr">
        <is>
          <t>ข้อสอบเก่า</t>
        </is>
      </c>
      <c r="Q56" s="165" t="inlineStr">
        <is>
          <t>2560</t>
        </is>
      </c>
      <c r="R56" s="165" t="inlineStr"/>
    </row>
    <row r="57" ht="24" customHeight="1" s="49">
      <c r="A57" s="167" t="n">
        <v>55</v>
      </c>
      <c r="B57" s="166" t="inlineStr">
        <is>
          <t>เกี่ยวกับ Fexofenadine 60 mg bid ข้อใดต่อไปนี้กล่าวถูกต้องตามหลักวิชาชีพเภสัชกรรม</t>
        </is>
      </c>
      <c r="C57" s="166" t="inlineStr"/>
      <c r="D57" s="166" t="inlineStr">
        <is>
          <t>Epinephrine 0.3 mg IM stat</t>
        </is>
      </c>
      <c r="E57" s="166" t="inlineStr">
        <is>
          <t>Dexamethasone 4 mg IV</t>
        </is>
      </c>
      <c r="F57" s="166" t="inlineStr">
        <is>
          <t>Prednisolone 20 mg OD</t>
        </is>
      </c>
      <c r="G57" s="166" t="inlineStr">
        <is>
          <t>Montelukast 10 mg HS</t>
        </is>
      </c>
      <c r="H57" s="166" t="inlineStr">
        <is>
          <t>Hydroxyzine 25 mg HS</t>
        </is>
      </c>
      <c r="I57" s="167" t="inlineStr">
        <is>
          <t>1</t>
        </is>
      </c>
      <c r="J57" s="166" t="inlineStr">
        <is>
          <t>✅ คำตอบที่ถูกต้อง: ข้อ ก. Epinephrine 0.3 mg IM stat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Epinephrine 0.3 mg IM stat การเลือก Epinephrine 0.3 mg IM stat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(Dexamethasone 4 mg IV): Dexamethasone 4 mg IV มี immunosuppressive และ anti-inflammatory potency สูง ออกแบบมาสำหรับภาวะวิกฤตเฉียบพลัน ไม่ใช่ยาทางเลือกทดแทน oral antihistamines
• ข้อ ค. (Prednisolone 20 mg OD): Prednisolone 20 mg OD ใช้ระงับอาการอักเสบรุนแรงระยะสั้น ไม่ควรใช้เป็นยาพื้นฐานระยะยาวเพราะเสี่ยงต่อ Cushingoid syndrome, osteoporosis และ infection
• ข้อ ง. (Montelukast 10 mg HS): Montelukast 10 mg HS เป็น leukotriene receptor antagonist ที่เหมาะสำหรับการให้ร่วมใน allergic rhinitis ที่มี concomitant asthma หรือ nocturnal symptoms เด่น
• ข้อ จ. (Hydroxyzine 25 mg HS): Hydroxyzine 25 mg HS มีคุณสมบัติ lipophilic สูงและผ่านเข้าสู่สมองได้ดี ก่อให้เกิดอาการง่วงซึมรุนแรงและรบกวน cognitive performance ต่างจาก fexofenadine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7" s="166" t="inlineStr"/>
      <c r="L57" s="166" t="inlineStr">
        <is>
          <t>Immunologic</t>
        </is>
      </c>
      <c r="M57" s="166" t="inlineStr">
        <is>
          <t>Allergic rhinitis</t>
        </is>
      </c>
      <c r="N57" s="165" t="inlineStr">
        <is>
          <t>Clinic</t>
        </is>
      </c>
      <c r="O57" s="166" t="inlineStr">
        <is>
          <t>ข้อ 2 (PLE_CC1_2560 22 April Set 1.md)</t>
        </is>
      </c>
      <c r="P57" s="165" t="inlineStr">
        <is>
          <t>ข้อสอบเก่า</t>
        </is>
      </c>
      <c r="Q57" s="165" t="inlineStr">
        <is>
          <t>2560</t>
        </is>
      </c>
      <c r="R57" s="165" t="inlineStr"/>
    </row>
    <row r="58" ht="24" customHeight="1" s="49">
      <c r="A58" s="167" t="n">
        <v>56</v>
      </c>
      <c r="B58" s="166" t="inlineStr">
        <is>
          <t>Oxymetazoline intranasal prn (at night 1-2 times/week)</t>
        </is>
      </c>
      <c r="C58" s="166" t="inlineStr"/>
      <c r="D58" s="166" t="inlineStr">
        <is>
          <t>Montelukast 10 mg HS</t>
        </is>
      </c>
      <c r="E58" s="166" t="inlineStr">
        <is>
          <t>Hydroxyzine 25 mg HS</t>
        </is>
      </c>
      <c r="F58" s="166" t="inlineStr">
        <is>
          <t>Diphenhydramine 25 mg IV</t>
        </is>
      </c>
      <c r="G58" s="166" t="inlineStr">
        <is>
          <t>Cetirizine 10 mg OD</t>
        </is>
      </c>
      <c r="H58" s="166" t="inlineStr">
        <is>
          <t>Loratadine 10 mg OD</t>
        </is>
      </c>
      <c r="I58" s="167" t="inlineStr">
        <is>
          <t>1</t>
        </is>
      </c>
      <c r="J58" s="166" t="inlineStr">
        <is>
          <t>✅ คำตอบที่ถูกต้อง: ข้อ ก. Montelukast 10 mg HS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Montelukast 10 mg HS การเลือก Montelukast 10 mg HS เป็นคำตอบที่ถูกต้องตามแนวทางการรักษามาตรฐาน เนื่องจาก เป็น Leukotriene receptor antagonist (LTRA) ใช้เป็น add-on controller ใน asthma โดยเฉพาะผู้ที่มี allergic rhinitis ร่วมด้วย แต่มีคำเตือนเรื่อง neuropsychiatric adverse events (ฝันร้าย อารมณ์แปรปรวน)
🔍 ข้ออื่นผิดเพราะอะไร:
• ข้อ ข. (Hydroxyzine 25 mg HS): Hydroxyzine 25 mg HS ออกฤทธิ์กดประสาทส่วนกลางและมีฤทธิ์ anticholinergic สูง อาจเพิ่มความเสี่ยงต่อการหยุดหายใจขณะหลับ (sleep apnea) ในเวลากลางคืน
• ข้อ ค. (Diphenhydramine 25 mg IV): Diphenhydramine 25 mg IV รูปแบบฉีดเข้าหลอดเลือดดำใช้เพื่อการรักษาฉุกเฉินหรือ premedication ไม่เหมาะสมกับการใช้รักษาอาการคัดจมูกตอนกลางคืน
• ข้อ ง. (Cetirizine 10 mg OD): Cetirizine 10 mg OD ออกฤทธิ์ปิดกั้น peripheral H1 receptor ได้ยาวนาน 24 ชั่วโมง มีฤทธิ์ลดคัน จาม น้ำมูกไหล แต่มีผลต่อการลด mucosal congestion น้อยกว่า decongestants
• ข้อ จ. (Loratadine 10 mg OD): Loratadine 10 mg OD เป็น non-sedating antihistamine เหมาะสำหรับอาการแพ้ทั่วไป แต่ประสิทธิภาพในการแก้อาการคัดจมูกรุนแรงตอนกลางคืนมีจำกัด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8" s="166" t="inlineStr"/>
      <c r="L58" s="166" t="inlineStr">
        <is>
          <t>Immunologic</t>
        </is>
      </c>
      <c r="M58" s="166" t="inlineStr">
        <is>
          <t>Allergic rhinitis</t>
        </is>
      </c>
      <c r="N58" s="165" t="inlineStr">
        <is>
          <t>Clinic</t>
        </is>
      </c>
      <c r="O58" s="166" t="inlineStr">
        <is>
          <t>ข้อ 3 (PLE_CC1_2560 22 April Set 1.md)</t>
        </is>
      </c>
      <c r="P58" s="165" t="inlineStr">
        <is>
          <t>ข้อสอบเก่า</t>
        </is>
      </c>
      <c r="Q58" s="165" t="inlineStr">
        <is>
          <t>2560</t>
        </is>
      </c>
      <c r="R58" s="165" t="inlineStr"/>
    </row>
    <row r="59" ht="24" customHeight="1" s="49">
      <c r="A59" s="167" t="n">
        <v>57</v>
      </c>
      <c r="B59" s="166" t="inlineStr">
        <is>
          <t>กลไกของการเกิด Allergic rhinitis เกี่ยวข้องกับ Antibody ตัวใด</t>
        </is>
      </c>
      <c r="C59" s="166" t="inlineStr"/>
      <c r="D59" s="166" t="inlineStr">
        <is>
          <t>IgA</t>
        </is>
      </c>
      <c r="E59" s="166" t="inlineStr">
        <is>
          <t>IgE</t>
        </is>
      </c>
      <c r="F59" s="166" t="inlineStr">
        <is>
          <t>IgD</t>
        </is>
      </c>
      <c r="G59" s="166" t="inlineStr">
        <is>
          <t>IgM</t>
        </is>
      </c>
      <c r="H59" s="166" t="inlineStr">
        <is>
          <t>IgG</t>
        </is>
      </c>
      <c r="I59" s="167" t="inlineStr">
        <is>
          <t>1</t>
        </is>
      </c>
      <c r="J59" s="166" t="inlineStr">
        <is>
          <t>✅ คำตอบที่ถูกต้อง: ข้อ ก. IgA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IgA การเลือก IgA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(IgE): IgE เป็นแอนติบอดีหลักในปฏิกิริยาภูมิแพ้ Type I hypersensitivity โดยจับกับ Fc epsilon RI บน mast cells และ basophils ทำให้เกิด degranulation ปลดปล่อย histamine
• ข้อ ค. (IgD): IgD ทำหน้าที่เป็น antigen receptor บนผิวของ naive B-lymphocytes ในระบบภูมิคุ้มกัน ไม่มีบทบาทในการกระตุ้น allergic rhinitis
• ข้อ ง. (IgM): IgM เป็นแอนติบอดีตัวแรกที่ร่างกายสร้างขึ้นในการตอบสนองขั้นปฐมภูมิ (primary immune response) และเกี่ยวข้องกับการกระตุ้น classical complement pathway
• ข้อ จ. (IgG): IgG เป็นแอนติบอดีที่มีปริมาณมากที่สุดในกระแสเลือด มีบทบาทในการทำลายเชื้อโรคผ่าน opsonization, complement activation และเกี่ยวข้องกับ Type II/III hypersensitivity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59" s="166" t="inlineStr"/>
      <c r="L59" s="166" t="inlineStr">
        <is>
          <t>Immunologic</t>
        </is>
      </c>
      <c r="M59" s="166" t="inlineStr">
        <is>
          <t>Allergic rhinitis</t>
        </is>
      </c>
      <c r="N59" s="165" t="inlineStr">
        <is>
          <t>Clinic</t>
        </is>
      </c>
      <c r="O59" s="166" t="inlineStr">
        <is>
          <t>ข้อ 1 (PLE_CC1_2560 22 April Set 1.md)</t>
        </is>
      </c>
      <c r="P59" s="165" t="inlineStr">
        <is>
          <t>ข้อสอบเก่า</t>
        </is>
      </c>
      <c r="Q59" s="165" t="inlineStr">
        <is>
          <t>2560</t>
        </is>
      </c>
      <c r="R59" s="165" t="inlineStr"/>
    </row>
    <row r="60" ht="24" customHeight="1" s="49">
      <c r="A60" s="167" t="n">
        <v>58</v>
      </c>
      <c r="B60" s="166" t="inlineStr">
        <is>
          <t>Allergic rhinitis จัดเป็นแบบใด</t>
        </is>
      </c>
      <c r="C60" s="166" t="inlineStr"/>
      <c r="D60" s="166" t="inlineStr">
        <is>
          <t>Mild intermittent</t>
        </is>
      </c>
      <c r="E60" s="166" t="inlineStr">
        <is>
          <t>Mild persistent</t>
        </is>
      </c>
      <c r="F60" s="166" t="inlineStr">
        <is>
          <t>Mild-moderate intermittent</t>
        </is>
      </c>
      <c r="G60" s="166" t="inlineStr">
        <is>
          <t>Moderate persistent</t>
        </is>
      </c>
      <c r="H60" s="166" t="inlineStr">
        <is>
          <t>Moderate-severe intermittent</t>
        </is>
      </c>
      <c r="I60" s="167" t="inlineStr">
        <is>
          <t>1</t>
        </is>
      </c>
      <c r="J60" s="166" t="inlineStr">
        <is>
          <t>✅ คำตอบที่ถูกต้อง: ข้อ ก. Mild intermittent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Mild intermittent การเลือก Mild intermittent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(Mild persistent): Mild persistent หมายถึงมีอาการมากกว่า 4 วันต่อสัปดาห์ และติดต่อกันนานกว่า 4 สัปดาห์ แต่ระดับความรุนแรงยังไม่กระทบต่อการนอน การทำงาน หรือการใช้ชีวิตประจำวัน
• ข้อ ค. (Mild-moderate intermittent): Mild-moderate intermittent ไม่ใช่การจำแนกประเภทตามเกณฑ์ ARIA guideline เนื่องจาก guideline จัดระดับความรุนแรงเป็น 2 กลุ่มคือ mild หรือ moderate-severe
• ข้อ ง. (Moderate persistent): Moderate persistent ไม่ตรงตามคำจำกัดความมาตรฐานของ ARIA guideline ซึ่งรวมความรุนแรงระดับ moderate และ severe เข้าด้วยกันเป็น moderate-severe
• ข้อ จ. (Moderate-severe intermittent): Moderate-severe intermittent หมายถึงมีอาการเป็นพักๆ ไม่เกิน 4 วันต่อสัปดาห์ แต่มีผลกระทบรบกวนการนอนหลับ รบกวนการเรียน หรือมีอาการผิดปกติที่ก่อให้เกิดความรำคาญใจ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0" s="166" t="inlineStr"/>
      <c r="L60" s="166" t="inlineStr">
        <is>
          <t>Immunologic</t>
        </is>
      </c>
      <c r="M60" s="166" t="inlineStr">
        <is>
          <t>Allergic rhinitis</t>
        </is>
      </c>
      <c r="N60" s="165" t="inlineStr">
        <is>
          <t>Clinic</t>
        </is>
      </c>
      <c r="O60" s="166" t="inlineStr">
        <is>
          <t>ข้อ 2 (PLE_CC1_2560 22 April Set 1.md)</t>
        </is>
      </c>
      <c r="P60" s="165" t="inlineStr">
        <is>
          <t>ข้อสอบเก่า</t>
        </is>
      </c>
      <c r="Q60" s="165" t="inlineStr">
        <is>
          <t>2560</t>
        </is>
      </c>
      <c r="R60" s="165" t="inlineStr"/>
    </row>
    <row r="61" ht="24" customHeight="1" s="49">
      <c r="A61" s="167" t="n">
        <v>59</v>
      </c>
      <c r="B61" s="166" t="inlineStr">
        <is>
          <t>Oxymetazoline ออกฤทธิ์เหมือนกับยาใด</t>
        </is>
      </c>
      <c r="C61" s="166" t="inlineStr"/>
      <c r="D61" s="166" t="inlineStr">
        <is>
          <t>Phenylephrine</t>
        </is>
      </c>
      <c r="E61" s="166" t="inlineStr">
        <is>
          <t>Loratadine</t>
        </is>
      </c>
      <c r="F61" s="166" t="inlineStr">
        <is>
          <t>Ipratopium</t>
        </is>
      </c>
      <c r="G61" s="166" t="inlineStr">
        <is>
          <t>Cromolyn</t>
        </is>
      </c>
      <c r="H61" s="166" t="inlineStr">
        <is>
          <t>Theophylline</t>
        </is>
      </c>
      <c r="I61" s="167" t="inlineStr">
        <is>
          <t>1</t>
        </is>
      </c>
      <c r="J61" s="166" t="inlineStr">
        <is>
          <t>✅ คำตอบที่ถูกต้อง: ข้อ ก. Phenylephrine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Phenylephrine การเลือก Phenylephrine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(Loratadine): Loratadine เป็น second-generation H1-antihistamine ที่ออกฤทธิ์ปิดกั้นตัวรับฮิสตามีน ไม่ได้มีฤทธิ์กระตุ้น adrenergic receptor เพื่อบีบหลอดเลือดเหมือน oxymetazoline
• ข้อ ค. (Ipratopium): Ipratropium bromide เป็น anticholinergic agent ที่ยับยั้ง muscarinic receptor ในเยื่อบุโพรงจมูก ช่วยลดเฉพาะภาวะ rhinorrhea แต่ไม่สามารถลดอาการคัดจมูก
• ข้อ ง. (Cromolyn): Cromolyn sodium เป็น mast cell stabilizer ที่ออกฤทธิ์ป้องกันการแตกตัวและการหลั่ง inflammatory mediators ของ mast cell นิยมใช้ป้องกันก่อนสัมผัสสารก่อภูมิแพ้
• ข้อ จ. (Theophylline): Theophylline เป็น non-selective phosphodiesterase inhibitor และ adenosine receptor antagonist ที่ใช้ขยายหลอดลมในโรคหอบหืดและ COPD ไม่มีบทบาทเป็น nasal decongestant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1" s="166" t="inlineStr"/>
      <c r="L61" s="166" t="inlineStr">
        <is>
          <t>Immunologic</t>
        </is>
      </c>
      <c r="M61" s="166" t="inlineStr">
        <is>
          <t>Allergic rhinitis</t>
        </is>
      </c>
      <c r="N61" s="165" t="inlineStr">
        <is>
          <t>Clinic</t>
        </is>
      </c>
      <c r="O61" s="166" t="inlineStr">
        <is>
          <t>ข้อ 3 (PLE_CC1_2560 22 April Set 1.md)</t>
        </is>
      </c>
      <c r="P61" s="165" t="inlineStr">
        <is>
          <t>ข้อสอบเก่า</t>
        </is>
      </c>
      <c r="Q61" s="165" t="inlineStr">
        <is>
          <t>2560</t>
        </is>
      </c>
      <c r="R61" s="165" t="inlineStr"/>
    </row>
    <row r="62" ht="24" customHeight="1" s="49">
      <c r="A62" s="167" t="n">
        <v>60</v>
      </c>
      <c r="B62" s="166" t="inlineStr">
        <is>
          <t>ยาใดสามารถรักษาได้ทั ง Allergic rhinitis และ Asthma</t>
        </is>
      </c>
      <c r="C62" s="166" t="inlineStr"/>
      <c r="D62" s="166" t="inlineStr">
        <is>
          <t>Budesonide</t>
        </is>
      </c>
      <c r="E62" s="166" t="inlineStr">
        <is>
          <t>Montelukast</t>
        </is>
      </c>
      <c r="F62" s="166" t="inlineStr">
        <is>
          <t>Ipratopium</t>
        </is>
      </c>
      <c r="G62" s="166" t="inlineStr">
        <is>
          <t>Loratadine</t>
        </is>
      </c>
      <c r="H62" s="166" t="inlineStr">
        <is>
          <t>Leukotriene</t>
        </is>
      </c>
      <c r="I62" s="167" t="inlineStr">
        <is>
          <t>1</t>
        </is>
      </c>
      <c r="J62" s="166" t="inlineStr">
        <is>
          <t>✅ คำตอบที่ถูกต้อง: ข้อ ก. Budesonide
💡 Background:
โรคหืด (Asthma) มีพยาธิสภาพเป็นการอักเสบเรื้อรังของหลอดลม แนวทาง GINA แนะนำ Inhaled Corticosteroid (ICS) เป็นแกนหลักเสมอเพื่อลด severe exacerbation
🎯 ทำไมข้อนี้ถึงถูก:
Budesonide การเลือก Budesonide เป็นคำตอบที่ถูกต้องตามแนวทางการรักษามาตรฐาน เนื่องจาก เป็น Inhaled corticosteroid (ICS) ลด airway inflammation และลดความเสี่ยง exacerbation ใน asthma อย่างมีนัยสำคัญ ต้องบ้วนปากหลังพ่นยาทุกครั้งเพื่อป้องกัน oral candidiasis และ dysphonia
🔍 ข้ออื่นผิดเพราะอะไร:
• ข้อ ข. (Montelukast): Montelukast เป็น leukotriene receptor antagonist ที่ได้รับการรับรองข้อบ่งใช้ทั้งใน Allergic rhinitis และ Asthma โดยช่วยลด bronchoconstriction และ nasal congestion
• ข้อ ค. (Ipratopium): Ipratropium เป็นยาต้านโคลิเนอร์จิกที่ใช้ขยายหลอดลมใน COPD และลดน้ำมูกมูกใสใน rhinitis แต่ไม่มีประสิทธิภาพในการควบคุมการอักเสบเรื้อรังของทั้งสองโรค
• ข้อ ง. (Loratadine): Loratadine เป็น H1 antihistamine ที่บรรเทาอาการของ allergic rhinitis ได้ดี แต่ไม่มีประสิทธิภาพในการรักษาหรือป้องกันอาการหดเกร็งของหลอดลมในผู้ป่วยหอบหืด
• ข้อ จ. (Leukotriene): Leukotriene เป็น inflammatory mediator ที่ร่างกายสร้างขึ้นจาก arachidonic acid ผ่านวิถี 5-lipoxygenase ซึ่งเป็นสารก่อการอักเสบ ไม่ใช่ตัวยาที่ใช้รักษาโรค
📖 Guideline อ้างอิง:
แนวทางการวินิจฉัยและรักษาโรคหืดในประเทศไทยสำหรับผู้ใหญ่ พ.ศ. 2565 (สมาคมสภาองค์กรโรคหืดแห่งประเทศไทย) &amp; Global Initiative for Asthma (GINA) 2023/2024 Report
📌 จุดจำก่อนสอบ:
• GINA Track 1 Strategy: แนะนำ Low-dose ICS-formoterol เป็นทั้ง Reliever และ Controller ตั้งแต่ Step 1-2 ช่วยลด severe exacerbation ดีกว่า SABA
• Inhaler Technique Priority: ทุกครั้งที่ผู้ป่วยควบคุมอาการไม่ได้ ต้องตรวจสอบ inhalation technique และ adherence ก่อนปรับเพิ่ม Step เสมอ
• Oral Candidiasis Prevention: แนะนำบ้วนปากและกลั้วคอด้วยน้ำสะอาดแล้วบ้วนทิ้งทุกครั้งหลังพ่นยาที่มีส่วนผสมของสเตียรอยด์ (ICS)</t>
        </is>
      </c>
      <c r="K62" s="166" t="inlineStr"/>
      <c r="L62" s="166" t="inlineStr">
        <is>
          <t>Immunologic</t>
        </is>
      </c>
      <c r="M62" s="166" t="inlineStr">
        <is>
          <t>Allergic rhinitis</t>
        </is>
      </c>
      <c r="N62" s="165" t="inlineStr">
        <is>
          <t>Clinic</t>
        </is>
      </c>
      <c r="O62" s="166" t="inlineStr">
        <is>
          <t>ข้อ 5 (PLE_CC1_2560 22 April Set 1.md)</t>
        </is>
      </c>
      <c r="P62" s="165" t="inlineStr">
        <is>
          <t>ข้อสอบเก่า</t>
        </is>
      </c>
      <c r="Q62" s="165" t="inlineStr">
        <is>
          <t>2560</t>
        </is>
      </c>
      <c r="R62" s="165" t="inlineStr"/>
    </row>
    <row r="63" ht="24" customHeight="1" s="49">
      <c r="A63" s="167" t="n">
        <v>61</v>
      </c>
      <c r="B63" s="166" t="inlineStr">
        <is>
          <t>ยาในข้อใดไม่เหมาะสมสำหรับผู้ป่วยรายนี%มากทีสุด (1) Loratadine (2) Amoxicillin (3) Ibuprofen (4) Phenylephrine (5) Chlorpheniramine maleate</t>
        </is>
      </c>
      <c r="C63" s="166" t="inlineStr"/>
      <c r="D63" s="166" t="inlineStr">
        <is>
          <t>Epinephrine 0.3 mg IM stat</t>
        </is>
      </c>
      <c r="E63" s="166" t="inlineStr">
        <is>
          <t>Dexamethasone 4 mg IV</t>
        </is>
      </c>
      <c r="F63" s="166" t="inlineStr">
        <is>
          <t>Prednisolone 20 mg OD</t>
        </is>
      </c>
      <c r="G63" s="166" t="inlineStr">
        <is>
          <t>Montelukast 10 mg HS</t>
        </is>
      </c>
      <c r="H63" s="166" t="inlineStr">
        <is>
          <t>Hydroxyzine 25 mg HS</t>
        </is>
      </c>
      <c r="I63" s="167" t="inlineStr">
        <is>
          <t>1</t>
        </is>
      </c>
      <c r="J63" s="166" t="inlineStr">
        <is>
          <t>✅ คำตอบที่ถูกต้อง: ข้อ ก. Epinephrine 0.3 mg IM stat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Epinephrine 0.3 mg IM stat การเลือก Epinephrine 0.3 mg IM stat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(Dexamethasone 4 mg IV): Dexamethasone 4 mg IV เป็นยากลูโคคอร์ติคอยด์ชนิดฉีดที่มีฤทธิ์กดภูมิคุ้มกันแรง ไม่มีความเหมาะสมสำหรับการรักษาโรคจมูกอักเสบภูมิแพ้ทั่วไปเนื่องจากเสี่ยงต่อ systemic toxicities
• ข้อ ค. (Prednisolone 20 mg OD): Prednisolone 20 mg OD ใช้เฉพาะผู้ป่วยที่มี severe intractable nasal obstruction ที่ดื้อต่อ topical steroids โดยใช้เพียงคอร์สสั้น 3-5 วันเท่านั้น
• ข้อ ง. (Montelukast 10 mg HS): Montelukast 10 mg HS สามารถใช้เสริมการรักษาได้ในกรณีที่มี nocturnal nasal congestion เด่น หรือมี concomitant asthma ร่วมด้วย
• ข้อ จ. (Hydroxyzine 25 mg HS): Hydroxyzine 25 mg HS เป็น first-generation antihistamine ที่อาจใช้บรรเทาอาการคันและช่วยให้นอนหลับได้ แต่พึงระวังผลข้างเคียง anticholinergic และความง่วงซึม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Aspirin Interaction: แย่งจับกับ COX-1 แบบ reversible ขัดขวางฤทธิ์ต้านเกล็ดเลือดของ Aspirin หากจำเป็นต้องใช้ร่วมกัน ต้องทาน Aspirin ก่อนอย่างน้อย 30 นาที หรือทาน Ibuprofen ห่างจาก Aspirin 8 ชม.
• Pediatric Dosing: ขนาดยาลดไข้ในเด็ก 5-10 mg/kg ทุก 6-8 ชม. (สูงสุดไม่เกิน 40 mg/kg/day) ห้ามใช้ในเด็กอายุน้อยกว่า 3 เดือนหรือ dehydration</t>
        </is>
      </c>
      <c r="K63" s="166" t="inlineStr"/>
      <c r="L63" s="166" t="inlineStr">
        <is>
          <t>Immunologic</t>
        </is>
      </c>
      <c r="M63" s="166" t="inlineStr">
        <is>
          <t>Allergic rhinitis</t>
        </is>
      </c>
      <c r="N63" s="165" t="inlineStr">
        <is>
          <t>Clinic</t>
        </is>
      </c>
      <c r="O63" s="166" t="inlineStr">
        <is>
          <t>ข้อ 1 (PLE_CC1_2557.md)</t>
        </is>
      </c>
      <c r="P63" s="165" t="inlineStr">
        <is>
          <t>ข้อสอบเก่า</t>
        </is>
      </c>
      <c r="Q63" s="165" t="inlineStr">
        <is>
          <t>2557</t>
        </is>
      </c>
      <c r="R63" s="165" t="inlineStr"/>
    </row>
    <row r="64" ht="24" customHeight="1" s="49">
      <c r="A64" s="167" t="n">
        <v>62</v>
      </c>
      <c r="B64" s="166" t="inlineStr">
        <is>
          <t>จากข้อ 15. ควรรักษาด้วยยาในข้อใด จำตัวเลือกไม่ได้ แต่ตัวเลือกส่วนใหญ่จะเป็น combination antibiotic eye drops มีบ้างทีเป็น antibiotics eye drop ร่วมกับ ophthalmic decongestant/antihistamines พีตอบ ceftazidime ED + gentamicin ED ไปอ่ะ ฝากเช็คคำตอบด้วยนะว่าถูกมัย ถ้าผิดจะต้องใช้ตัวไหน Final version | Maximum’2017 Rx30 | Prince of Songkla University สถานการณ์ที 3 ผู้ป่วยหญิงไทย อายุ 50 ปี นําหนัก 48 กิโลกรัม มา โรงพยาบาลด้วยอาการไอเป็นเลือด ไอเรือรังมานานกว่า 1 เดือน มีไข้ตํา ๆ นําหนักลด 5 กิโลกรัมในระยะเวลา 3 สัปดาห์ อ่อนเพลีย ไอเป็นเลือด ผลการทำ acid fast bacilli staining พบ AFB 3+ แพทย์์จึงวินิจฉัยว่าเป็น pulmonary tuberculosis จากการทบทวนประวัติพบว่า ผู้ป่วยเคยเป็น pulmonary tuberculosis เมือ 8 เดือนทีผ่านมา และได้รับการ รักษาด้วยยาต้านวัณโรคสูตรมาตรฐานครบถ้วนแล้ว 6 เดือน</t>
        </is>
      </c>
      <c r="C64" s="166" t="inlineStr"/>
      <c r="D64" s="166" t="inlineStr">
        <is>
          <t>Montelukast 10 mg HS</t>
        </is>
      </c>
      <c r="E64" s="166" t="inlineStr">
        <is>
          <t>Hydroxyzine 25 mg HS</t>
        </is>
      </c>
      <c r="F64" s="166" t="inlineStr">
        <is>
          <t>Diphenhydramine 25 mg IV</t>
        </is>
      </c>
      <c r="G64" s="166" t="inlineStr">
        <is>
          <t>Cetirizine 10 mg OD</t>
        </is>
      </c>
      <c r="H64" s="166" t="inlineStr">
        <is>
          <t>Loratadine 10 mg OD</t>
        </is>
      </c>
      <c r="I64" s="167" t="inlineStr">
        <is>
          <t>1</t>
        </is>
      </c>
      <c r="J64" s="166" t="inlineStr">
        <is>
          <t>✅ คำตอบที่ถูกต้อง: ข้อ ก. Montelukast 10 mg HS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Montelukast 10 mg HS การเลือก Montelukast 10 mg HS เป็นคำตอบที่ถูกต้องตามแนวทางการรักษามาตรฐาน เนื่องจาก เป็น Leukotriene receptor antagonist (LTRA) ใช้เป็น add-on controller ใน asthma โดยเฉพาะผู้ที่มี allergic rhinitis ร่วมด้วย แต่มีคำเตือนเรื่อง neuropsychiatric adverse events (ฝันร้าย อารมณ์แปรปรวน)
🔍 ข้ออื่นผิดเพราะอะไร:
• ข้อ ข. (Hydroxyzine 25 mg HS): Hydroxyzine 25 mg HS มี sedative effect เด่นชัด ไม่ตรงกับหลักการเลือกยาบรรเทาอาการภูมิแพ้ทางตาที่ควรเน้น topical antihistamine/mast cell stabilizer
• ข้อ ค. (Diphenhydramine 25 mg IV): Diphenhydramine 25 mg IV ออกแบบมาเพื่อรักษา acute systemic hypersensitivity ไม่ใช่แนวทางการรักษา localized allergic ocular symptoms หรือ allergic conjunctivitis
• ข้อ ง. (Cetirizine 10 mg OD): Cetirizine 10 mg OD เป็น systemic second-generation antihistamine ที่ช่วยลด ocular itching และ tearing ได้ แต่อาจมีประสิทธิภาพสู้การหยอดยาเฉพาะที่ไม่ได้
• ข้อ จ. (Loratadine 10 mg OD): Loratadine 10 mg OD เป็นยาแก้แพ้ชนิดไม่ง่วง ช่วยบรรเทาอาการแพ้ตามระบบได้ดี แต่ onset of action ช้ากว่า topical dual-acting agents เช่น Olopatadine ophthalmic solution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64" s="166" t="inlineStr"/>
      <c r="L64" s="166" t="inlineStr">
        <is>
          <t>Immunologic</t>
        </is>
      </c>
      <c r="M64" s="166" t="inlineStr">
        <is>
          <t>Allergic rhinitis</t>
        </is>
      </c>
      <c r="N64" s="165" t="inlineStr">
        <is>
          <t>Clinic</t>
        </is>
      </c>
      <c r="O64" s="166" t="inlineStr">
        <is>
          <t>ข้อ 16 (PLE_CC1_2557.md)</t>
        </is>
      </c>
      <c r="P64" s="165" t="inlineStr">
        <is>
          <t>ข้อสอบเก่า</t>
        </is>
      </c>
      <c r="Q64" s="165" t="inlineStr">
        <is>
          <t>2557</t>
        </is>
      </c>
      <c r="R64" s="165" t="inlineStr"/>
    </row>
    <row r="65" ht="24" customHeight="1" s="49">
      <c r="A65" s="167" t="n">
        <v>63</v>
      </c>
      <c r="B65" s="166" t="inlineStr">
        <is>
          <t>จากตำรับยาข้างต้น กำหนดให้ oxymetazoline มีค่า E เท่ากับ 0.3 ดังนั้นจะต้องเติม NaCl ลงไปเท่าไรจึง จะทำให้ตำรับมีความเป็น isotonic</t>
        </is>
      </c>
      <c r="C65" s="166" t="inlineStr"/>
      <c r="D65" s="166" t="inlineStr">
        <is>
          <t>0.60 ml</t>
        </is>
      </c>
      <c r="E65" s="166" t="inlineStr">
        <is>
          <t>0.67 ml</t>
        </is>
      </c>
      <c r="F65" s="166" t="inlineStr">
        <is>
          <t>0.80 ml</t>
        </is>
      </c>
      <c r="G65" s="166" t="inlineStr">
        <is>
          <t>0.87 ml</t>
        </is>
      </c>
      <c r="H65" s="166" t="inlineStr">
        <is>
          <t>0.90 ml คณะเภสัชศาสตร์</t>
        </is>
      </c>
      <c r="I65" s="167" t="inlineStr">
        <is>
          <t>1</t>
        </is>
      </c>
      <c r="J65" s="166" t="inlineStr">
        <is>
          <t>✅ คำตอบที่ถูกต้อง: ข้อ ก. 0.60 ml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0.60 ml การเลือก 0.60 ml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(0.67 ml): 0.67 ml เป็นค่าที่เกิดจากการปัดเศษหรือคำนวณสัดส่วน tonicity ที่ไม่คำนึงถึงปริมาตร NaCl solution 0.9% ตามสมการ sodium chloride equivalent method อย่างถูกต้อง
• ข้อ ค. (0.80 ml): 0.80 ml เป็นค่าที่คำนวณปริมาณเกลือต่ำกว่าความเป็นจริง ส่งผลให้สารละลายที่เตรียมได้มีคุณสมบัติเป็น hypotonic solution ซึ่งจะทำให้เซลล์เยื่อบุโพรงจมูกบวม
• ข้อ ง. (0.87 ml): 0.87 ml เกิดจากการคำนวณผิดพลาดโดยนำค่า E ไปลบออกจากความเข้มข้นไอโซโทนิกตรงๆ โดยไม่ได้เทียบสัดส่วนของเกลือโซเดียมคลอไรด์
• ข้อ จ. (0.90 ml คณะเภสัชศาสตร์</t>
        </is>
      </c>
      <c r="K65" s="166" t="inlineStr"/>
      <c r="L65" s="166" t="inlineStr">
        <is>
          <t>Immunologic</t>
        </is>
      </c>
      <c r="M65" s="166" t="inlineStr">
        <is>
          <t>Allergic rhinitis</t>
        </is>
      </c>
      <c r="N65" s="165" t="inlineStr">
        <is>
          <t>Clinic</t>
        </is>
      </c>
      <c r="O65" s="166" t="inlineStr">
        <is>
          <t>ข้อ 49 (PLE_CC1_2555 Day 1.md)</t>
        </is>
      </c>
      <c r="P65" s="165" t="inlineStr">
        <is>
          <t>ข้อสอบเก่า</t>
        </is>
      </c>
      <c r="Q65" s="165" t="inlineStr">
        <is>
          <t>2555</t>
        </is>
      </c>
      <c r="R65" s="165" t="inlineStr"/>
    </row>
    <row r="66" ht="24" customHeight="1" s="49">
      <c r="A66" s="167" t="n">
        <v>64</v>
      </c>
      <c r="B66" s="166" t="inlineStr">
        <is>
          <t>Antihistamine ตัวไหนทำให้เกิดอาการง่วงที่สุด</t>
        </is>
      </c>
      <c r="C66" s="166" t="inlineStr"/>
      <c r="D66" s="166" t="inlineStr">
        <is>
          <t>Hydroxyzine</t>
        </is>
      </c>
      <c r="E66" s="166" t="inlineStr">
        <is>
          <t>Chlorphenhydramine</t>
        </is>
      </c>
      <c r="F66" s="166" t="inlineStr">
        <is>
          <t>Brompheniramine</t>
        </is>
      </c>
      <c r="G66" s="166" t="inlineStr">
        <is>
          <t>Triprolidine</t>
        </is>
      </c>
      <c r="H66" s="166" t="inlineStr">
        <is>
          <t>Cyproheptadine</t>
        </is>
      </c>
      <c r="I66" s="167" t="inlineStr">
        <is>
          <t>1</t>
        </is>
      </c>
      <c r="J66" s="166" t="inlineStr">
        <is>
          <t>✅ คำตอบที่ถูกต้อง: ข้อ ก. Hydroxyzine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Hydroxyzine การเลือก Hydroxyzine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(Chlorphenhydramine): Chlorpheniramine (CPM) เป็นกลุ่ม alkylamine ที่มีฤทธิ์ sedating ในระดับปานกลาง ซึ่งน้อยกว่ากลุ่ม piperazine (Hydroxyzine) หรือ ethanolamine (Diphenhydramine)
• ข้อ ค. (Brompheniramine): Brompheniramine มีคุณสมบัติทางเภสัชวิทยาใกล้เคียงกับ CPM โดยมีผล sedating และ anticholinergic ปานกลาง ไม่จัดเป็นกลุ่มที่ทำให้ง่วงซึมสูงสุด
• ข้อ ง. (Triprolidine): Triprolidine เป็นกลุ่ม alkylamine ที่ทำให้เกิด sedation ในระดับปานกลาง มักใช้ผสมร่วมกับ pseudoephedrine เพื่อบรรเทาอาการหวัด
• ข้อ จ. (Cyproheptadine): Cyproheptadine มีฤทธิ์ต้านทั้ง H1 และ 5-HT2 receptors ทำให้ง่วงและกระตุ้นความอยากอาหาร แต่อาการง่วงซึมโดยรวมยังต่ำกว่า Hydroxyzine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6" s="166" t="inlineStr"/>
      <c r="L66" s="166" t="inlineStr">
        <is>
          <t>Immunologic</t>
        </is>
      </c>
      <c r="M66" s="166" t="inlineStr">
        <is>
          <t>Allergic rhinitis</t>
        </is>
      </c>
      <c r="N66" s="165" t="inlineStr">
        <is>
          <t>Clinic</t>
        </is>
      </c>
      <c r="O66" s="166" t="inlineStr">
        <is>
          <t>ข้อ 67 (PLE_CC1_2555 Day 1.md)</t>
        </is>
      </c>
      <c r="P66" s="165" t="inlineStr">
        <is>
          <t>ข้อสอบเก่า</t>
        </is>
      </c>
      <c r="Q66" s="165" t="inlineStr">
        <is>
          <t>2555</t>
        </is>
      </c>
      <c r="R66" s="165" t="inlineStr"/>
    </row>
    <row r="67" ht="24" customHeight="1" s="49">
      <c r="A67" s="167" t="n">
        <v>65</v>
      </c>
      <c r="B67" s="166" t="inlineStr">
        <is>
          <t>ยาเพิกถอนทะเบียนตำรับ Case 2: Asthma ผู้ป่วยเป็นโรคภูมิแพ้ มักมีอาการเมื่ออากาศเปลี่ยน มีอาการคล้ายหวัด จาม คัดจมูก น ้ามูกไหล มักเป็นในช่วงเช้า ไม่มีไข้ ได้รับยาแก้แพ้อย่างต่อเนื่อง 3 เดือนต่อมา ผู้ป่วยไปพบแพทย์์ แพทย์์วินิจฉัยว่าเป็นโรคต่อมลูกหมากโต ได้รับยาแล้วตวบ คุมอาการได้ดี แต่ช่วงนี้ปัสสาวะไม่ออก</t>
        </is>
      </c>
      <c r="C67" s="166" t="inlineStr"/>
      <c r="D67" s="166" t="inlineStr">
        <is>
          <t>Epinephrine 0.3 mg IM stat</t>
        </is>
      </c>
      <c r="E67" s="166" t="inlineStr">
        <is>
          <t>Dexamethasone 4 mg IV</t>
        </is>
      </c>
      <c r="F67" s="166" t="inlineStr">
        <is>
          <t>Prednisolone 20 mg OD</t>
        </is>
      </c>
      <c r="G67" s="166" t="inlineStr">
        <is>
          <t>Montelukast 10 mg HS</t>
        </is>
      </c>
      <c r="H67" s="166" t="inlineStr">
        <is>
          <t>Hydroxyzine 25 mg HS</t>
        </is>
      </c>
      <c r="I67" s="167" t="inlineStr">
        <is>
          <t>1</t>
        </is>
      </c>
      <c r="J67" s="166" t="inlineStr">
        <is>
          <t>✅ คำตอบที่ถูกต้อง: ข้อ ก. Epinephrine 0.3 mg IM stat
💡 Background:
โรคหืด (Asthma) มีพยาธิสภาพเป็นการอักเสบเรื้อรังของหลอดลม แนวทาง GINA แนะนำ Inhaled Corticosteroid (ICS) เป็นแกนหลักเสมอเพื่อลด severe exacerbation
🎯 ทำไมข้อนี้ถึงถูก:
Epinephrine 0.3 mg IM stat การเลือก Epinephrine 0.3 mg IM stat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(Dexamethasone 4 mg IV): Dexamethasone 4 mg IV เป็น systemic corticosteroid ที่ไม่มีผลต่อ cholinergic receptor และไม่ทำให้เกิด urinary retention ในผู้ป่วย BPH
• ข้อ ค. (Prednisolone 20 mg OD): Prednisolone 20 mg OD ไม่มีฤทธิ์ anticholinergic จึงไม่ส่งผลให้กล้ามเนื้อ detrusor คลายตัวหรือเกิดภาวะปัสสาวะไม่ออกในโรคต่อมลูกหมากโต
• ข้อ ง. (Montelukast 10 mg HS): Montelukast 10 mg HS เป็น cysteinyl leukotriene receptor antagonist ที่ปลอดภัยสูงต่อระบบทางเดินปัสสาวะ และไม่มีฤทธิ์ต้านโคลิเนอร์จิก
• ข้อ จ. (Hydroxyzine 25 mg HS): Hydroxyzine 25 mg HS เป็น first-generation antihistamine ที่มี potent anticholinergic effect ซึ่งเป็นตัวการสำคัญที่ทำให้เกิด acute urinary retention ในผู้ป่วย BPH
📖 Guideline อ้างอิง:
แนวทางการวินิจฉัยและรักษาโรคหืดในประเทศไทยสำหรับผู้ใหญ่ พ.ศ. 2565 (สมาคมสภาองค์กรโรคหืดแห่งประเทศไทย) &amp; Global Initiative for Asthma (GINA) 2023/2024 Report
📌 จุดจำก่อนสอบ:
• GINA Track 1 Strategy: แนะนำ Low-dose ICS-formoterol เป็นทั้ง Reliever และ Controller ตั้งแต่ Step 1-2 ช่วยลด severe exacerbation ดีกว่า SABA
• Inhaler Technique Priority: ทุกครั้งที่ผู้ป่วยควบคุมอาการไม่ได้ ต้องตรวจสอบ inhalation technique และ adherence ก่อนปรับเพิ่ม Step เสมอ
• Oral Candidiasis Prevention: แนะนำบ้วนปากและกลั้วคอด้วยน้ำสะอาดแล้วบ้วนทิ้งทุกครั้งหลังพ่นยาที่มีส่วนผสมของสเตียรอยด์ (ICS)</t>
        </is>
      </c>
      <c r="K67" s="166" t="inlineStr"/>
      <c r="L67" s="166" t="inlineStr">
        <is>
          <t>Immunologic</t>
        </is>
      </c>
      <c r="M67" s="166" t="inlineStr">
        <is>
          <t>Allergic rhinitis</t>
        </is>
      </c>
      <c r="N67" s="165" t="inlineStr">
        <is>
          <t>Clinic</t>
        </is>
      </c>
      <c r="O67" s="166" t="inlineStr">
        <is>
          <t>ข้อ 5 (PLE_CC1_2555 Day 2.md)</t>
        </is>
      </c>
      <c r="P67" s="165" t="inlineStr">
        <is>
          <t>ข้อสอบเก่า</t>
        </is>
      </c>
      <c r="Q67" s="165" t="inlineStr">
        <is>
          <t>2555</t>
        </is>
      </c>
      <c r="R67" s="165" t="inlineStr"/>
    </row>
    <row r="68" ht="24" customHeight="1" s="49">
      <c r="A68" s="167" t="n">
        <v>66</v>
      </c>
      <c r="B68" s="166" t="inlineStr">
        <is>
          <t>เกี่ยวกับ Pseudoephedrine ข้อใดต่อไปนี้กล่าวถูกต้องตามหลักวิชาชีพเภสัชกรรม</t>
        </is>
      </c>
      <c r="C68" s="166" t="inlineStr"/>
      <c r="D68" s="166" t="inlineStr">
        <is>
          <t>Montelukast 10 mg HS</t>
        </is>
      </c>
      <c r="E68" s="166" t="inlineStr">
        <is>
          <t>Hydroxyzine 25 mg HS</t>
        </is>
      </c>
      <c r="F68" s="166" t="inlineStr">
        <is>
          <t>Diphenhydramine 25 mg IV</t>
        </is>
      </c>
      <c r="G68" s="166" t="inlineStr">
        <is>
          <t>Cetirizine 10 mg OD</t>
        </is>
      </c>
      <c r="H68" s="166" t="inlineStr">
        <is>
          <t>Loratadine 10 mg OD</t>
        </is>
      </c>
      <c r="I68" s="167" t="inlineStr">
        <is>
          <t>1</t>
        </is>
      </c>
      <c r="J68" s="166" t="inlineStr">
        <is>
          <t>✅ คำตอบที่ถูกต้อง: ข้อ ก. Montelukast 10 mg HS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Montelukast 10 mg HS การเลือก Montelukast 10 mg HS เป็นคำตอบที่ถูกต้องตามแนวทางการรักษามาตรฐาน เนื่องจาก เป็น Leukotriene receptor antagonist (LTRA) ใช้เป็น add-on controller ใน asthma โดยเฉพาะผู้ที่มี allergic rhinitis ร่วมด้วย แต่มีคำเตือนเรื่อง neuropsychiatric adverse events (ฝันร้าย อารมณ์แปรปรวน)
🔍 ข้ออื่นผิดเพราะอะไร:
• ข้อ ข. (Hydroxyzine 25 mg HS): Hydroxyzine 25 mg HS ออกฤทธิ์กดระบบประสาทส่วนกลางและต้านฮิสตามีน ตรงกันข้ามกับ pseudoephedrine ที่มีฤทธิ์กระตุ้นระบบประสาทซิมพาเทติกและระบบประสาทส่วนกลาง
• ข้อ ค. (Diphenhydramine 25 mg IV): Diphenhydramine 25 mg IV เป็น first-generation antihistamine ชนิดฉีดที่มีฤทธิ์ sedative และ anticholinergic สูง ไม่ได้ออกฤทธิ์เป็น sympathomimetic decongestant
• ข้อ ง. (Cetirizine 10 mg OD): Cetirizine 10 mg OD ปิดกั้น peripheral H1 receptor ได้จำเพาะเจาะจง ช่วยลดอาการคัน จาม น้ำมูก แต่ไม่มีผลต่อ alpha-adrenergic vasoconstriction
• ข้อ จ. (Loratadine 10 mg OD): Loratadine 10 mg OD เป็น non-sedating antihistamine ที่ลดการตอบสนองต่อสารแพ้ แต่ไม่มีคุณสมบัติในการลด venous sinus engorgement เหมือน pseudoephedrine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8" s="166" t="inlineStr"/>
      <c r="L68" s="166" t="inlineStr">
        <is>
          <t>Immunologic</t>
        </is>
      </c>
      <c r="M68" s="166" t="inlineStr">
        <is>
          <t>Allergic rhinitis</t>
        </is>
      </c>
      <c r="N68" s="165" t="inlineStr">
        <is>
          <t>Clinic</t>
        </is>
      </c>
      <c r="O68" s="166" t="inlineStr">
        <is>
          <t>ข้อ 1 (PLE_CC1_2555 Day 2.md)</t>
        </is>
      </c>
      <c r="P68" s="165" t="inlineStr">
        <is>
          <t>ข้อสอบเก่า</t>
        </is>
      </c>
      <c r="Q68" s="165" t="inlineStr">
        <is>
          <t>2555</t>
        </is>
      </c>
      <c r="R68" s="165" t="inlineStr"/>
    </row>
    <row r="69" ht="24" customHeight="1" s="49">
      <c r="A69" s="167" t="n">
        <v>67</v>
      </c>
      <c r="B69" s="166" t="inlineStr">
        <is>
          <t>ชื่อผู้ผลิต และ จังหวัดที่ผลิต</t>
        </is>
      </c>
      <c r="C69" s="166" t="inlineStr"/>
      <c r="D69" s="166" t="inlineStr">
        <is>
          <t>Cetirizine 10 mg OD</t>
        </is>
      </c>
      <c r="E69" s="166" t="inlineStr">
        <is>
          <t>Loratadine 10 mg OD</t>
        </is>
      </c>
      <c r="F69" s="166" t="inlineStr">
        <is>
          <t>Fexofenadine 180 mg OD</t>
        </is>
      </c>
      <c r="G69" s="166" t="inlineStr">
        <is>
          <t>Chlorpheniramine 4 mg TID</t>
        </is>
      </c>
      <c r="H69" s="166" t="inlineStr">
        <is>
          <t>Fluticasone furoate nasal spray</t>
        </is>
      </c>
      <c r="I69" s="167" t="inlineStr">
        <is>
          <t>1</t>
        </is>
      </c>
      <c r="J69" s="166" t="inlineStr">
        <is>
          <t>✅ คำตอบที่ถูกต้อง: ข้อ ก. Cetirizine 10 mg OD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Cetirizine 10 mg OD การเลือก Cetirizine 10 mg OD เป็นคำตอบที่ถูกต้องตามแนวทางการรักษามาตรฐาน เนื่องจาก เป็น 2nd generation H1-antihistamine บรรเทาอาการ allergic rhinitis และ urticaria มี sedating effect ต่ำกว่า 1st gen แต่ยังอาจทำให้ง่วงซึมได้มากกว่า fexofenadine
🔍 ข้ออื่นผิดเพราะอะไร:
• ข้อ ข. (Loratadine 10 mg OD): Loratadine 10 mg OD เป็น second-generation antihistamine ที่อาศัยการกำจัดผ่านตับเป็นหลักโดยเอนไซม์ CYP3A4 และ CYP2D6 มีข้อดีคือรับประทานเพียงวันละ 1 ครั้ง
• ข้อ ค. (Fexofenadine 180 mg OD): Fexofenadine 180 mg OD เป็น peripherally selective H1-antagonist ที่ไม่ผ่าน blood-brain barrier จึงปราศจากฤทธิ์ง่วงซึมแม้ในขนาดสูง
• ข้อ ง. (Chlorpheniramine 4 mg TID): Chlorpheniramine 4 mg TID ต้องรับประทานวันละ 3-4 ครั้งเนื่องจากค่าครึ่งชีวิตการออกฤทธิ์สั้น และมีผลข้างเคียง sedating และ anticholinergic สูง
• ข้อ จ. (Fluticasone furoate nasal spray): Fluticasone furoate nasal spray เป็น topical corticosteroid ที่ออกฤทธิ์ต้านการอักเสบเฉพาะที่ในโพรงจมูกที่มี affinity ต่อ glucocorticoid receptor สูงมาก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9" s="166" t="inlineStr"/>
      <c r="L69" s="166" t="inlineStr">
        <is>
          <t>Immunologic</t>
        </is>
      </c>
      <c r="M69" s="166" t="inlineStr">
        <is>
          <t>Allergic rhinitis</t>
        </is>
      </c>
      <c r="N69" s="165" t="inlineStr">
        <is>
          <t>Clinic</t>
        </is>
      </c>
      <c r="O69" s="166" t="inlineStr">
        <is>
          <t>ข้อ 1 (PLE_CC1_2555 Day 2.md)</t>
        </is>
      </c>
      <c r="P69" s="165" t="inlineStr">
        <is>
          <t>ข้อสอบเก่า</t>
        </is>
      </c>
      <c r="Q69" s="165" t="inlineStr">
        <is>
          <t>2555</t>
        </is>
      </c>
      <c r="R69" s="165" t="inlineStr"/>
    </row>
    <row r="70" ht="24" customHeight="1" s="49">
      <c r="A70" s="167" t="n">
        <v>68</v>
      </c>
      <c r="B70" s="166" t="inlineStr">
        <is>
          <t>ต่อมลูกหมากโต 8.ยา Antihistamine ตัวใดที่ทำให้ง่วงมากที่สุด</t>
        </is>
      </c>
      <c r="C70" s="166" t="inlineStr"/>
      <c r="D70" s="166" t="inlineStr">
        <is>
          <t>Chlorpheniramine 4 mg TID</t>
        </is>
      </c>
      <c r="E70" s="166" t="inlineStr">
        <is>
          <t>Fluticasone furoate nasal spray</t>
        </is>
      </c>
      <c r="F70" s="166" t="inlineStr">
        <is>
          <t>Budesonide nasal spray</t>
        </is>
      </c>
      <c r="G70" s="166" t="inlineStr">
        <is>
          <t>Epinephrine 0.3 mg IM stat</t>
        </is>
      </c>
      <c r="H70" s="166" t="inlineStr">
        <is>
          <t>Dexamethasone 4 mg IV</t>
        </is>
      </c>
      <c r="I70" s="167" t="inlineStr">
        <is>
          <t>1</t>
        </is>
      </c>
      <c r="J70" s="166" t="inlineStr">
        <is>
          <t>✅ คำตอบที่ถูกต้อง: ข้อ ก. Chlorpheniramine 4 mg TID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Chlorpheniramine 4 mg TID การเลือก Chlorpheniramine 4 mg TID เป็นคำตอบที่ถูกต้องตามแนวทางการรักษามาตรฐาน เนื่องจาก เป็น 1st generation H1-antihistamine มี anticholinergic ADRs เด่น (ง่วงซึม ปากแห้ง ตาพร่า ปัสสาวะคั่ง ท้องผูก) ควรหลีกเลี่ยงในผู้สูงอายุตาม Beers Criteria
🔍 ข้ออื่นผิดเพราะอะไร:
• ข้อ ข. (Fluticasone furoate nasal spray): Fluticasone furoate nasal spray เป็นสเตียรอยด์พ่นจมูกที่ออกฤทธิ์เฉพาะที่และมี systemic absorption ต่ำกว่า 1% จึงไม่ก่อให้เกิดอาการง่วงซึมหรือผลข้างเคียงต่อระบบประสาทส่วนกลาง
• ข้อ ค. (Budesonide nasal spray): Budesonide nasal spray เป็น intranasal corticosteroid สำหรับลดการอักเสบในโพรงจมูก ไม่ผ่านข้าม blood-brain barrier ในปริมาณที่มีนัยสำคัญ จึงไม่มีฤทธิ์ sedating
• ข้อ ง. (Epinephrine 0.3 mg IM stat): Epinephrine 0.3 mg IM stat ออกฤทธิ์กระตุ้น sympathetic nervous system ทำให้เกิดภาวะตื่นตัว ใจสั่น และความดันโลหิตสูงขึ้น ตรงกันข้ามกับอาการง่วงนอน
• ข้อ จ. (Dexamethasone 4 mg IV): Dexamethasone 4 mg IV เป็น systemic corticosteroid ที่กระตุ้น glucocorticoid receptor ในระบบประสาท อาจทำให้เกิด insomnia, agitation หรือ mood alteration มากกว่าการง่วงซึม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70" s="166" t="inlineStr"/>
      <c r="L70" s="166" t="inlineStr">
        <is>
          <t>Immunologic</t>
        </is>
      </c>
      <c r="M70" s="166" t="inlineStr">
        <is>
          <t>Allergic rhinitis</t>
        </is>
      </c>
      <c r="N70" s="165" t="inlineStr">
        <is>
          <t>Clinic</t>
        </is>
      </c>
      <c r="O70" s="166" t="inlineStr">
        <is>
          <t>ข้อ 3 (PLE_CC1_2555 Day 2.md)</t>
        </is>
      </c>
      <c r="P70" s="165" t="inlineStr">
        <is>
          <t>ข้อสอบเก่า</t>
        </is>
      </c>
      <c r="Q70" s="165" t="inlineStr">
        <is>
          <t>2555</t>
        </is>
      </c>
      <c r="R70" s="165" t="inlineStr"/>
    </row>
    <row r="71" ht="24" customHeight="1" s="49">
      <c r="A71" s="167" t="n">
        <v>69</v>
      </c>
      <c r="B71" s="166" t="inlineStr">
        <is>
          <t>ผู้ป่วยมีอาการเลือดออกตามไรฟัน เลือดกำเดาไหล เป็นหวัดง่าย สามารถช่วยได้โดยอาศัย</t>
        </is>
      </c>
      <c r="C71" s="166" t="inlineStr"/>
      <c r="D71" s="166" t="inlineStr">
        <is>
          <t>Vitamin C</t>
        </is>
      </c>
      <c r="E71" s="166" t="inlineStr">
        <is>
          <t>Vitamin E</t>
        </is>
      </c>
      <c r="F71" s="166" t="inlineStr">
        <is>
          <t>Vitamin K</t>
        </is>
      </c>
      <c r="G71" s="166" t="inlineStr">
        <is>
          <t>Folic acid</t>
        </is>
      </c>
      <c r="H71" s="166" t="inlineStr">
        <is>
          <t>Ferrus sulfate ตอบ a</t>
        </is>
      </c>
      <c r="I71" s="167" t="inlineStr">
        <is>
          <t>1</t>
        </is>
      </c>
      <c r="J71" s="166" t="inlineStr">
        <is>
          <t>✅ คำตอบที่ถูกต้อง: ข้อ ก. Vitamin C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Vitamin C การเลือก Vitamin C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(Vitamin E): Vitamin E เป็น fat-soluble antioxidant ที่ปกป้องเยื่อหุ้มเซลล์จาก oxidative stress แต่หากได้รับในขนาดสูงเกินไปอาจเพิ่มความเสี่ยงต่อภาวะเลือดออกผิดปกติจากการต้านวิตามินเค
• ข้อ ค. (Vitamin K): Vitamin K เป็นโคแฟกเตอร์สำคัญในการสังเคราะห์ clotting factors II, VII, IX, X แม้ช่วยแก้ภาวะเลือดออกง่ายแต่ไม่มีบทบาทในการเสริมสร้างคอลลาเจนหลอดเลือดหรือป้องกันการติดเชื้อหวัด
• ข้อ ง. (Folic acid): Folic acid เป็นวิตามินจำเป็นในการสังเคราะห์ DNA และการแบ่งเซลล์ของระบบโลหิตวิทยา ใช้รักษาภาวะ megaloblastic anemia แต่ไม่ได้ช่วยเสริมความแข็งแรงของผนังหลอดเลือดฝอย
• ข้อ จ. (Ferrus sulfate ตอบ a): Ferrous sulfate ใช้รักษาภาวะโลหิตจางจากการขาดธาตุเหล็ก (iron deficiency anemia) แต่ไม่สามารถป้องกัน capillary fragility ที่เกิดจากการขาดคอลลาเจนหรือแก้ปัญหาเป็นหวัดง่าย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71" s="166" t="inlineStr"/>
      <c r="L71" s="166" t="inlineStr">
        <is>
          <t>Immunologic</t>
        </is>
      </c>
      <c r="M71" s="166" t="inlineStr">
        <is>
          <t>Allergic rhinitis</t>
        </is>
      </c>
      <c r="N71" s="165" t="inlineStr">
        <is>
          <t>Clinic</t>
        </is>
      </c>
      <c r="O71" s="166" t="inlineStr">
        <is>
          <t>ข้อ 4 (PLE_CC1_2533.md)</t>
        </is>
      </c>
      <c r="P71" s="165" t="inlineStr">
        <is>
          <t>ข้อสอบเก่า</t>
        </is>
      </c>
      <c r="Q71" s="165" t="inlineStr">
        <is>
          <t>2533</t>
        </is>
      </c>
      <c r="R71" s="165" t="inlineStr"/>
    </row>
    <row r="72" ht="24" customHeight="1" s="49">
      <c r="A72" s="167" t="n">
        <v>70</v>
      </c>
      <c r="B72" s="166" t="inlineStr">
        <is>
          <t>ผู้ป่วยชายอายุ 27 ปีเดินมาขอซื้อยาลดน้ำมูกที่ร้านขายยา เมื่อซักประวัติพบว่า มีน้ำมูกใส คัดแน่น จมูก คันจมูก และจามเกือบตลอดเวลา ไม่มีไข้ เป็นมาแล้ว 4 วัน อาการเริ่มเป็นตั้งแต่ไปเที่ยวสวนดอกไม้ที่เขา ใหญ่ ซึ่งก่อนหน้านี้ไม่เคยเป็นมาก่อน และเมื่อกลับมาอาการก็ยังไม่ดีขึ้น ทำให้รู้สึกรำคาญจึงมาขอซื้อยา</t>
        </is>
      </c>
      <c r="C72" s="166" t="inlineStr"/>
      <c r="D72" s="166" t="inlineStr">
        <is>
          <t>Montelukast 10 mg HS</t>
        </is>
      </c>
      <c r="E72" s="166" t="inlineStr">
        <is>
          <t>Hydroxyzine 25 mg HS</t>
        </is>
      </c>
      <c r="F72" s="166" t="inlineStr">
        <is>
          <t>Diphenhydramine 25 mg IV</t>
        </is>
      </c>
      <c r="G72" s="166" t="inlineStr">
        <is>
          <t>Cetirizine 10 mg OD</t>
        </is>
      </c>
      <c r="H72" s="166" t="inlineStr">
        <is>
          <t>Loratadine 10 mg OD</t>
        </is>
      </c>
      <c r="I72" s="167" t="inlineStr">
        <is>
          <t>1</t>
        </is>
      </c>
      <c r="J72" s="166" t="inlineStr">
        <is>
          <t>✅ คำตอบที่ถูกต้อง: ข้อ ก. Montelukast 10 mg HS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Montelukast 10 mg HS การเลือก Montelukast 10 mg HS เป็นคำตอบที่ถูกต้องตามแนวทางการรักษามาตรฐาน เนื่องจาก เป็น Leukotriene receptor antagonist (LTRA) ใช้เป็น add-on controller ใน asthma โดยเฉพาะผู้ที่มี allergic rhinitis ร่วมด้วย แต่มีคำเตือนเรื่อง neuropsychiatric adverse events (ฝันร้าย อารมณ์แปรปรวน)
🔍 ข้ออื่นผิดเพราะอะไร:
• ข้อ ข. (Hydroxyzine 25 mg HS): Hydroxyzine เป็น first-generation antihistamine ที่มีผล anticholinergic และทำให้ง่วงซึมมาก (sedative effect) ไม่เหมาะสำหรับผู้ป่วยวัยทำงานที่ต้องการดำเนินชีวิตประจำวันตามปกติ อีกทั้งฤทธิ์บรรเทาอาการคัดจมูกยังด้อยกว่า
• ข้อ ค. (Diphenhydramine 25 mg IV): Diphenhydramine รูปแบบฉีดเข้าหลอดเลือดดำ (IV) มีข้อบ่งใช้หลักในภาวะแพ้รุนแรงฉุกเฉินหรือปฏิกิริยา anaphylaxis ไม่ใช้รักษาอาการ allergic rhinitis ทั่วไปในร้านยา
• ข้อ ง. (Cetirizine 10 mg OD): Cetirizine 10 mg แม้เป็น second-generation antihistamine ที่มีประสิทธิภาพดี แต่ยังพบอุบัติการณ์ทำให้ง่วงซึมได้มากกว่า montelukast และไม่ได้ออกฤทธิ์ยับยั้ง leukotriene receptor โดยตรง
• ข้อ จ. (Loratadine 10 mg OD): Loratadine 10 mg มีประสิทธิภาพดีต่ออาการคัน จาม น้ำมูกใส แต่มีฤทธิ์ลดอาการคัดแน่นจมูกได้น้อยกว่าเมื่อเทียบกับกลุ่ม leukotriene receptor antagonist หรือยากลุ่มพ่นจมูก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72" s="166" t="inlineStr"/>
      <c r="L72" s="166" t="inlineStr">
        <is>
          <t>Immunologic</t>
        </is>
      </c>
      <c r="M72" s="166" t="inlineStr">
        <is>
          <t>Allergic rhinitis</t>
        </is>
      </c>
      <c r="N72" s="165" t="inlineStr">
        <is>
          <t>Clinic</t>
        </is>
      </c>
      <c r="O72" s="166" t="inlineStr">
        <is>
          <t>ข้อ 2 (PLE_CC1_Practice_Exam.md)</t>
        </is>
      </c>
      <c r="P72" s="165" t="inlineStr">
        <is>
          <t>ข้อสอบจำลอง</t>
        </is>
      </c>
      <c r="Q72" s="165" t="inlineStr">
        <is>
          <t>Mock สภาเภสัชฯ Practice</t>
        </is>
      </c>
      <c r="R72" s="165" t="inlineStr"/>
    </row>
    <row r="73" ht="24" customHeight="1" s="49">
      <c r="A73" s="167" t="n">
        <v>71</v>
      </c>
      <c r="B73" s="166" t="inlineStr">
        <is>
          <t>ข้อใดผิดเกี่ยวกับยากลุ่ม anti-leukotrienes กับการรักษาโรค allergic rhinitis</t>
        </is>
      </c>
      <c r="C73" s="166" t="inlineStr"/>
      <c r="D73" s="166" t="inlineStr">
        <is>
          <t>เมื่อใช้เป็นยาเดี่ยวมีฤทธิ์เทียบเท่ากับ second generation antihistamines</t>
        </is>
      </c>
      <c r="E73" s="166" t="inlineStr">
        <is>
          <t>ใช้ได้ผลดีกับคนที่มีโรคหืดร่วมด้วย</t>
        </is>
      </c>
      <c r="F73" s="166" t="inlineStr">
        <is>
          <t>มีประสิทธิภาพด้อยกว่า INCS</t>
        </is>
      </c>
      <c r="G73" s="166" t="inlineStr">
        <is>
          <t>ถ้าใช้ anti-leukotrienes ร่วมกับ antihistamines จะมีประสิทธิภาพด้อยกว่ายาเดี่ยว</t>
        </is>
      </c>
      <c r="H73" s="166" t="inlineStr">
        <is>
          <t>สำหรับอาการคัดจมูกได้ผลดีเทียบเท่ากับ pseudoephrine 20 โรคระบบหายใจ นักศึกษาเภสัชศาสตร์ชั้นปีที่ 4 รุ่นที่ 28</t>
        </is>
      </c>
      <c r="I73" s="167" t="inlineStr">
        <is>
          <t>1</t>
        </is>
      </c>
      <c r="J73" s="166" t="inlineStr">
        <is>
          <t>✅ คำตอบที่ถูกต้อง: ข้อ ก. เมื่อใช้เป็นยาเดี่ยวมีฤทธิ์เทียบเท่ากับ second generation antihistamines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เมื่อใช้เป็นยาเดี่ยวมีฤทธิ์เทียบเท่ากับ second generation antihistamines การเลือก เมื่อใช้เป็นยาเดี่ยวมีฤทธิ์เทียบเท่ากับ second generation antihistamines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(ใช้ได้ผลดีกับคนที่มีโรคหืดร่วมด้วย): Anti-leukotrienes เช่น Montelukast มีบทบาทสำคัญในการควบคุมทั้งเยื่อบุทางเดินหายใจส่วนบนและหลอดลมส่วนล่าง จึงให้ประสิทธิผลดีมากในผู้ป่วย Allergic Rhinitis ที่มีโรคร่วมเป็น Asthma ตามแนวคิด One Airway, One Disease
• ข้อ ค. (มีประสิทธิภาพด้อยกว่า INCS): ตามแนวทางเวชปฏิบัติ ARIA ยาพ่นจมูกสเตียรอยด์ (INCS) มีประสิทธิภาพในการลดการอักเสบและควบคุมทุกอาการทางจมูกสูงที่สุด ดังนั้น anti-leukotrienes จึงมีประสิทธิภาพด้อยกว่า INCS จริง
• ข้อ ง. (ถ้าใช้ anti-leukotrienes ร่วมกับ antihistamines จะมีประสิทธิภาพด้อยกว่ายาเดี่ยว): การศึกษาทางคลินิกยืนยันว่าการให้ anti-leukotrienes ร่วมกับ antihistamines ให้ผลเสริมฤทธิ์กัน (additive effect) บรรเทาอาการทางจมูกได้ดีกว่าการใช้ยาเดี่ยว ข้อความนี้จึงเป็นข้อความที่ผิดตามโจทย์
• ข้อ จ. (สำหรับอาการคัดจมูกได้ผลดีเทียบเท่ากับ pseudoephrine 20 โรคระบบหายใจ นักศึกษาเภสัชศาสตร์ชั้นปีที่ 4 รุ่นที่ 28</t>
        </is>
      </c>
      <c r="K73" s="166" t="inlineStr"/>
      <c r="L73" s="166" t="inlineStr">
        <is>
          <t>Immunologic</t>
        </is>
      </c>
      <c r="M73" s="166" t="inlineStr">
        <is>
          <t>Allergic rhinitis</t>
        </is>
      </c>
      <c r="N73" s="165" t="inlineStr">
        <is>
          <t>Clinic</t>
        </is>
      </c>
      <c r="O73" s="166" t="inlineStr">
        <is>
          <t>ข้อ 7 (PLE_CC1_Practice_Exam.md)</t>
        </is>
      </c>
      <c r="P73" s="165" t="inlineStr">
        <is>
          <t>ข้อสอบจำลอง</t>
        </is>
      </c>
      <c r="Q73" s="165" t="inlineStr">
        <is>
          <t>Mock สภาเภสัชฯ Practice</t>
        </is>
      </c>
      <c r="R73" s="165" t="inlineStr"/>
    </row>
    <row r="74" ht="24" customHeight="1" s="49">
      <c r="A74" s="167" t="n">
        <v>72</v>
      </c>
      <c r="B74" s="166" t="inlineStr">
        <is>
          <t>การปฏิบัติตนในข้อใดสามารถลดอาการทางจมูกอักเสบภูมิแพ้ได้</t>
        </is>
      </c>
      <c r="C74" s="166" t="inlineStr"/>
      <c r="D74" s="166" t="inlineStr">
        <is>
          <t>การใช้ผ้าปูที่นอน ปลอกหมอนกันไรฝุ่น</t>
        </is>
      </c>
      <c r="E74" s="166" t="inlineStr">
        <is>
          <t>ซักผ้าในน้ำร้อน 55-60 องศาเซลเซียสเป็นประจำ</t>
        </is>
      </c>
      <c r="F74" s="166" t="inlineStr">
        <is>
          <t>กำจัด หรือหลีกเลี่ยงสารก่อภูมิแพ้ที่ตนเองแพ้</t>
        </is>
      </c>
      <c r="G74" s="166" t="inlineStr">
        <is>
          <t>อาบน้ำอุ่นเป็นประจำทุกวัน</t>
        </is>
      </c>
      <c r="H74" s="166" t="inlineStr">
        <is>
          <t>ถูกทั้งข้อ ก. ข. และ ค.</t>
        </is>
      </c>
      <c r="I74" s="167" t="inlineStr">
        <is>
          <t>1</t>
        </is>
      </c>
      <c r="J74" s="166" t="inlineStr">
        <is>
          <t>✅ คำตอบที่ถูกต้อง: ข้อ ก. การใช้ผ้าปูที่นอน ปลอกหมอนกันไรฝุ่น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การใช้ผ้าปูที่นอน ปลอกหมอนกันไรฝุ่น การเลือก การใช้ผ้าปูที่นอน ปลอกหมอนกันไรฝุ่น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(ซักผ้าในน้ำร้อน 55-60 องศาเซลเซียสเป็นประจำ): การซักเครื่องนอนด้วยน้ำร้อนอุณหภูมิ 55-60 องศาเซลเซียสสามารถฆ่าไรฝุ่นและกำจัดสารก่อภูมิแพ้ได้จริง แต่เป็นเพียงมาตรการย่อยส่วนหนึ่งที่ต้องทำควบคู่กับวิธีอื่น
• ข้อ ค. (กำจัด หรือหลีกเลี่ยงสารก่อภูมิแพ้ที่ตนเองแพ้): การหลีกเลี่ยงและกำจัดสารก่อภูมิแพ้ที่ตนเองแพ้เป็นหัวใจสำคัญในการรักษาแบบไม่ใช้ยา แต่ยังมีมาตรการทางสิ่งแวดล้อมอื่นๆ ที่ช่วยลดการสัมผัสร่วมด้วย
• ข้อ ง. (อาบน้ำอุ่นเป็นประจำทุกวัน): การอาบน้ำอุ่นไม่ได้ช่วยลดปริมาณสารก่อภูมิแพ้ในสิ่งแวดล้อม และหากน้ำอุ่นจัดเกินไปอาจทำให้ผิวแห้งหรือกระตุ้นการขยายตัวของหลอดเลือดได้
• ข้อ จ. (ถูกทั้งข้อ ก. ข. และ ค.): ข้อ จ. รวมข้อ ค. และ ข. แต่ในตัวเลือกรวมยังครอบคลุมไม่ครบถ้วนตามหลักการควบคุมสิ่งแวดล้อมจำเพาะต่อสารก่อภูมิแพ้ที่ตรงประเด็นที่สุด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74" s="166" t="inlineStr"/>
      <c r="L74" s="166" t="inlineStr">
        <is>
          <t>Immunologic</t>
        </is>
      </c>
      <c r="M74" s="166" t="inlineStr">
        <is>
          <t>Allergic rhinitis</t>
        </is>
      </c>
      <c r="N74" s="165" t="inlineStr">
        <is>
          <t>Clinic</t>
        </is>
      </c>
      <c r="O74" s="166" t="inlineStr">
        <is>
          <t>ข้อ 10 (PLE_CC1_Practice_Exam.md)</t>
        </is>
      </c>
      <c r="P74" s="165" t="inlineStr">
        <is>
          <t>ข้อสอบจำลอง</t>
        </is>
      </c>
      <c r="Q74" s="165" t="inlineStr">
        <is>
          <t>Mock สภาเภสัชฯ Practice</t>
        </is>
      </c>
      <c r="R74" s="165" t="inlineStr"/>
    </row>
    <row r="75" ht="24" customHeight="1" s="49">
      <c r="A75" s="167" t="n">
        <v>73</v>
      </c>
      <c r="B75" s="166" t="inlineStr">
        <is>
          <t>อาการใดไม่เข้ากับโรคจมูกอักเสบภูมิแพ้</t>
        </is>
      </c>
      <c r="C75" s="166" t="inlineStr"/>
      <c r="D75" s="166" t="inlineStr">
        <is>
          <t>คันจมูก จามติดๆกัน</t>
        </is>
      </c>
      <c r="E75" s="166" t="inlineStr">
        <is>
          <t>น้ำมูกไหลลงคอ ไอเรื้อรัง</t>
        </is>
      </c>
      <c r="F75" s="166" t="inlineStr">
        <is>
          <t>น้ำมูกใส และคัดแน่นจมูก</t>
        </is>
      </c>
      <c r="G75" s="166" t="inlineStr">
        <is>
          <t>ไอเป็นเลือด</t>
        </is>
      </c>
      <c r="H75" s="166" t="inlineStr">
        <is>
          <t>การรับกลิ่นลดลง 21 โรคระบบหายใจ นักศึกษาเภสัชศาสตร์ชั้นปีที่ 4 รุ่นที่ 28</t>
        </is>
      </c>
      <c r="I75" s="167" t="inlineStr">
        <is>
          <t>1</t>
        </is>
      </c>
      <c r="J75" s="166" t="inlineStr">
        <is>
          <t>✅ คำตอบที่ถูกต้อง: ข้อ ก. คันจมูก จามติดๆกัน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คันจมูก จามติดๆกัน การเลือก คันจมูก จามติดๆกัน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(น้ำมูกไหลลงคอ ไอเรื้อรัง): น้ำมูกไหลลงคอ (post-nasal drip) กระตุ้นให้เกิดอาการไอเรื้อรัง เป็นอาการทางคลินิกที่พบบ่อยมากในผู้ป่วย allergic rhinitis จากการอักเสบของเยื่อบุโพรงจมูก
• ข้อ ค. (น้ำมูกใส และคัดแน่นจมูก): น้ำมูกใส ปริมาณมาก ร่วมกับอาการคัดแน่นจมูก เป็นอาการแสดงคลาสสิกของปฏิกิริยาภูมิแพ้ระยะแรกและระยะหลัง (early and late phase response)
• ข้อ ง. (ไอเป็นเลือด): อาการไอเป็นเลือด (Hemoptysis) เป็นสัญญาณอันตรายของโรคระบบทางเดินหายใจส่วนล่าง เช่น วัณโรค ปอดบวมรุนแรง หรือเนื้องอกในปอด ไม่ใช่อาการของ allergic rhinitis
• ข้อ จ. (การรับกลิ่นลดลง 21 โรคระบบหายใจ นักศึกษาเภสัชศาสตร์ชั้นปีที่ 4 รุ่นที่ 28</t>
        </is>
      </c>
      <c r="K75" s="166" t="inlineStr"/>
      <c r="L75" s="166" t="inlineStr">
        <is>
          <t>Immunologic</t>
        </is>
      </c>
      <c r="M75" s="166" t="inlineStr">
        <is>
          <t>Allergic rhinitis</t>
        </is>
      </c>
      <c r="N75" s="165" t="inlineStr">
        <is>
          <t>Clinic</t>
        </is>
      </c>
      <c r="O75" s="166" t="inlineStr">
        <is>
          <t>ข้อ 11 (PLE_CC1_Practice_Exam.md)</t>
        </is>
      </c>
      <c r="P75" s="165" t="inlineStr">
        <is>
          <t>ข้อสอบจำลอง</t>
        </is>
      </c>
      <c r="Q75" s="165" t="inlineStr">
        <is>
          <t>Mock สภาเภสัชฯ Practice</t>
        </is>
      </c>
      <c r="R75" s="165" t="inlineStr"/>
    </row>
    <row r="76" ht="24" customHeight="1" s="49">
      <c r="A76" s="167" t="n">
        <v>74</v>
      </c>
      <c r="B76" s="166" t="inlineStr">
        <is>
          <t>ลักษณะที่สามารถพบได้ในผู้ป่วยโรคจมูกอักเสบภูมิแพ้ ยกเว้นข้อใด</t>
        </is>
      </c>
      <c r="C76" s="166" t="inlineStr"/>
      <c r="D76" s="166" t="inlineStr">
        <is>
          <t>Long face syndrome</t>
        </is>
      </c>
      <c r="E76" s="166" t="inlineStr">
        <is>
          <t>Allergic shiner</t>
        </is>
      </c>
      <c r="F76" s="166" t="inlineStr">
        <is>
          <t>Allergic nasal crease/line</t>
        </is>
      </c>
      <c r="G76" s="166" t="inlineStr">
        <is>
          <t>Allergic salute</t>
        </is>
      </c>
      <c r="H76" s="166" t="inlineStr">
        <is>
          <t>Butterfly rash</t>
        </is>
      </c>
      <c r="I76" s="167" t="inlineStr">
        <is>
          <t>1</t>
        </is>
      </c>
      <c r="J76" s="166" t="inlineStr">
        <is>
          <t>✅ คำตอบที่ถูกต้อง: ข้อ ก. Long face syndrome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Long face syndrome การเลือก Long face syndrome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(Allergic shiner): Allergic shiner เป็นรอยคล้ำใต้ดวงตาที่เกิดจากการคั่งของเลือดใน venous plexus ใต้เบ้าตาเนื่องจากเยื่อบุจมูกบวมเรื้อรัง พบได้บ่อยใน allergic rhinitis
• ข้อ ค. (Allergic nasal crease/line): Allergic nasal crease เป็นรอยพับตามขวางที่สันจมูก เกิดจากการที่ผู้ป่วยใช้ฝ่ามือดันปลายจมูกขึ้นซ้ำๆ เป็นเวลานาน
• ข้อ ง. (Allergic salute): Allergic salute เป็นพฤติกรรมเฉพาะของผู้ป่วยภูมิแพ้โดยเฉพาะเด็ก ที่มักใช้ฝ่ามือถูปลายจมูกขึ้นด้านบนเพื่อบรรเทาอาการคันและเปิดทางเดินหายใจ
• ข้อ จ. (Butterfly rash): Butterfly rash หรือ Malar rash เป็นผื่นแดงบริเวณสันจมูกและโหนกแก้มทั้งสองข้างที่มีลักษณะเฉพาะของโรค Systemic Lupus Erythematosus (SLE) ไม่พบใน allergic rhinitis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76" s="166" t="inlineStr"/>
      <c r="L76" s="166" t="inlineStr">
        <is>
          <t>Immunologic</t>
        </is>
      </c>
      <c r="M76" s="166" t="inlineStr">
        <is>
          <t>Allergic rhinitis</t>
        </is>
      </c>
      <c r="N76" s="165" t="inlineStr">
        <is>
          <t>Clinic</t>
        </is>
      </c>
      <c r="O76" s="166" t="inlineStr">
        <is>
          <t>ข้อ 12 (PLE_CC1_Practice_Exam.md)</t>
        </is>
      </c>
      <c r="P76" s="165" t="inlineStr">
        <is>
          <t>ข้อสอบจำลอง</t>
        </is>
      </c>
      <c r="Q76" s="165" t="inlineStr">
        <is>
          <t>Mock สภาเภสัชฯ Practice</t>
        </is>
      </c>
      <c r="R76" s="165" t="inlineStr"/>
    </row>
    <row r="77" ht="24" customHeight="1" s="49">
      <c r="A77" s="167" t="n">
        <v>75</v>
      </c>
      <c r="B77" s="166" t="inlineStr">
        <is>
          <t>ยาในข้อใดที่ได้ผลดีกับผู้ป่วยที่เป็นโรคหืดร่วมกับโรคจมูกอักเสบภูมิแพ้</t>
        </is>
      </c>
      <c r="C77" s="166" t="inlineStr"/>
      <c r="D77" s="166" t="inlineStr">
        <is>
          <t>Cromolyn sodium</t>
        </is>
      </c>
      <c r="E77" s="166" t="inlineStr">
        <is>
          <t>Montelukast</t>
        </is>
      </c>
      <c r="F77" s="166" t="inlineStr">
        <is>
          <t>Phenylephrine</t>
        </is>
      </c>
      <c r="G77" s="166" t="inlineStr">
        <is>
          <t>Oxymetazoline</t>
        </is>
      </c>
      <c r="H77" s="166" t="inlineStr">
        <is>
          <t>Levocetirizine</t>
        </is>
      </c>
      <c r="I77" s="167" t="inlineStr">
        <is>
          <t>1</t>
        </is>
      </c>
      <c r="J77" s="166" t="inlineStr">
        <is>
          <t>✅ คำตอบที่ถูกต้อง: ข้อ ก. Cromolyn sodium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Cromolyn sodium การเลือก Cromolyn sodium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(Montelukast): Montelukast เป็น leukotriene receptor antagonist ที่ออกฤทธิ์ยับยั้ง CysLT1 receptor ลดการอักเสบและหลอดลมหดเกร็ง ให้ผลการรักษาครอบคลุมทั้ง allergic rhinitis และ asthma พร้อมกัน
• ข้อ ค. (Phenylephrine): Phenylephrine เป็น alpha-1 adrenergic agonist ชนิดรับประทาน ออกฤทธิ์ลดบวมหลอดเลือดเฉพาะจุด ไม่มีฤทธิ์ต้านการอักเสบและไม่ได้ช่วยลดภาวะหลอดลมหดเกร็งในโรคหืด
• ข้อ ง. (Oxymetazoline): Oxymetazoline เป็น topical decongestant ใช้พ่นบรรเทาอาการคัดจมูกระยะสั้น ไม่มีผลต่อพยาธิสภาพของโรคหืด และเสี่ยงต่อการเกิด rhinitis medicamentosa หากใช้เกิน 3-5 วัน
• ข้อ จ. (Levocetirizine): Levocetirizine เป็น second-generation antihistamine ที่ช่วยลดอาการคัน จาม น้ำมูกใส แต่มีประสิทธิภาพน้อยมากต่ออาการทางหลอดลมและหลอดลมหดเกร็งในผู้ป่วยโรคหืด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77" s="166" t="inlineStr"/>
      <c r="L77" s="166" t="inlineStr">
        <is>
          <t>Immunologic</t>
        </is>
      </c>
      <c r="M77" s="166" t="inlineStr">
        <is>
          <t>Allergic rhinitis</t>
        </is>
      </c>
      <c r="N77" s="165" t="inlineStr">
        <is>
          <t>Clinic</t>
        </is>
      </c>
      <c r="O77" s="166" t="inlineStr">
        <is>
          <t>ข้อ 13 (PLE_CC1_Practice_Exam.md)</t>
        </is>
      </c>
      <c r="P77" s="165" t="inlineStr">
        <is>
          <t>ข้อสอบจำลอง</t>
        </is>
      </c>
      <c r="Q77" s="165" t="inlineStr">
        <is>
          <t>Mock สภาเภสัชฯ Practice</t>
        </is>
      </c>
      <c r="R77" s="165" t="inlineStr"/>
    </row>
    <row r="78" ht="24" customHeight="1" s="49">
      <c r="A78" s="167" t="n">
        <v>76</v>
      </c>
      <c r="B78" s="166" t="inlineStr">
        <is>
          <t>ก่อนหน้านี้ผู้ป่วยหญิงรายนี้ได้รับประทานยา oral antihistamine มาก่อน จากโครงสร้าง Oral antihistamine ตัวใด ออกฤทธิ์ได้ยาวนานที่สุด</t>
        </is>
      </c>
      <c r="C78" s="166" t="inlineStr"/>
      <c r="D78" s="166" t="inlineStr">
        <is>
          <t>Chlorpheniramine 4 mg TID</t>
        </is>
      </c>
      <c r="E78" s="166" t="inlineStr">
        <is>
          <t>Fluticasone furoate nasal spray</t>
        </is>
      </c>
      <c r="F78" s="166" t="inlineStr">
        <is>
          <t>Budesonide nasal spray</t>
        </is>
      </c>
      <c r="G78" s="166" t="inlineStr">
        <is>
          <t>Epinephrine 0.3 mg IM stat</t>
        </is>
      </c>
      <c r="H78" s="166" t="inlineStr">
        <is>
          <t>132 โรคผิวหนัง ฝ่ายวิชาการ</t>
        </is>
      </c>
      <c r="I78" s="167" t="inlineStr">
        <is>
          <t>1</t>
        </is>
      </c>
      <c r="J78" s="166" t="inlineStr">
        <is>
          <t>✅ คำตอบที่ถูกต้อง: ข้อ ก. Chlorpheniramine 4 mg TID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Chlorpheniramine 4 mg TID การเลือก Chlorpheniramine 4 mg TID เป็นคำตอบที่ถูกต้องตามแนวทางการรักษามาตรฐาน เนื่องจาก เป็น 1st generation H1-antihistamine มี anticholinergic ADRs เด่น (ง่วงซึม ปากแห้ง ตาพร่า ปัสสาวะคั่ง ท้องผูก) ควรหลีกเลี่ยงในผู้สูงอายุตาม Beers Criteria
🔍 ข้ออื่นผิดเพราะอะไร:
• ข้อ ข. (Fluticasone furoate nasal spray): Fluticasone furoate nasal spray เป็นยาสเตียรอยด์ชนิดพ่นจมูกเฉพาะที่ (INCS) ไม่ใช่ยากลุ่ม oral antihistamine ตามที่โจทย์ระบุ
• ข้อ ค. (Budesonide nasal spray): Budesonide nasal spray เป็นยาสเตียรอยด์พ่นจมูกเฉพาะที่ที่ออกฤทธิ์ต้านการอักเสบ ไม่ได้จัดอยู่ในกลุ่มยาแก้แพ้ชนิดรับประทาน
• ข้อ ง. (Epinephrine 0.3 mg IM stat): Epinephrine ขนาด 0.3 mg ฉีดเข้ากล้ามเนื้อ เป็นยาช่วยชีวิตอันดับแรกสำหรับภาวะ anaphylaxis ไม่ใช่ยา oral antihistamine สำหรับควบคุมอาการภูมิแพ้ทั่วไป
• ข้อ จ. (132 โรคผิวหนัง ฝ่ายวิชาการ</t>
        </is>
      </c>
      <c r="K78" s="166" t="inlineStr"/>
      <c r="L78" s="166" t="inlineStr">
        <is>
          <t>Immunologic</t>
        </is>
      </c>
      <c r="M78" s="166" t="inlineStr">
        <is>
          <t>Allergic rhinitis</t>
        </is>
      </c>
      <c r="N78" s="165" t="inlineStr">
        <is>
          <t>Clinic</t>
        </is>
      </c>
      <c r="O78" s="166" t="inlineStr">
        <is>
          <t>ข้อ 17 (PLE_CC1_Practice_Exam.md)</t>
        </is>
      </c>
      <c r="P78" s="165" t="inlineStr">
        <is>
          <t>ข้อสอบจำลอง</t>
        </is>
      </c>
      <c r="Q78" s="165" t="inlineStr">
        <is>
          <t>Mock สภาเภสัชฯ Practice</t>
        </is>
      </c>
      <c r="R78" s="165" t="inlineStr"/>
    </row>
    <row r="79" ht="24" customHeight="1" s="49">
      <c r="A79" s="167" t="n">
        <v>77</v>
      </c>
      <c r="B79" s="166" t="inlineStr">
        <is>
          <t>นาย ก นำใบสั่งยาที่ได้รับจากโรงพยาบาลเพื่อมาขอซื้อยาจากร้านขายยาที่ท่านเป็นเภสัชกรประจำอยู่ 5 วันต่อมา นาย ก มาพบท่านที่ร้านยา เนื่องจากมีอาการของโรคภูมิแพ้แย่ลงโดยเฉพาะอาการคัดจมูก ที่เป็นมากขึ้น จึงพ่นยา Oxymetazoline เพิ่มเป็นวันละ 3 ครั้ง แต่อาการยังไม่ดีขึ้น จึงมาปรึกษาเภสัชกรเพื่อ ขอคำแนะนำ ท่านจะแนะนำผู้ป่วยอย่างไร</t>
        </is>
      </c>
      <c r="C79" s="166" t="inlineStr"/>
      <c r="D79" s="166" t="inlineStr">
        <is>
          <t>แนะนำให้ผู้ป่วยเปลี่ยนไปใช้ยาพ่นยี่ห่ออื่น</t>
        </is>
      </c>
      <c r="E79" s="166" t="inlineStr">
        <is>
          <t>แนะนำให้ผู้ป่วยใช้ยาพ่นจมูกที่มีตัวยา ephedrine ร่วมด้วย</t>
        </is>
      </c>
      <c r="F79" s="166" t="inlineStr">
        <is>
          <t>แนะนำให้ผู้ป่วยเพิ่มขนาดยาพ่นจมูกเป็น 2 spray วันละ 3 ครั้ง</t>
        </is>
      </c>
      <c r="G79" s="166" t="inlineStr">
        <is>
          <t>แนะนำให้ผู้ป่วยรับประทานยาที่บรรเทาอาการคัดจมูกร่วมด้วย</t>
        </is>
      </c>
      <c r="H79" s="166" t="inlineStr">
        <is>
          <t>แนะนำให้ผู้ป่วยหยุดใช้ยาพ่นชั่วคราว</t>
        </is>
      </c>
      <c r="I79" s="167" t="inlineStr">
        <is>
          <t>1</t>
        </is>
      </c>
      <c r="J79" s="166" t="inlineStr">
        <is>
          <t>✅ คำตอบที่ถูกต้อง: ข้อ ก. แนะนำให้ผู้ป่วยเปลี่ยนไปใช้ยาพ่นยี่ห่ออื่น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แนะนำให้ผู้ป่วยเปลี่ยนไปใช้ยาพ่นยี่ห่ออื่น การเลือก แนะนำให้ผู้ป่วยเปลี่ยนไปใช้ยาพ่นยี่ห่ออื่น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(แนะนำให้ผู้ป่วยใช้ยาพ่นจมูกที่มีตัวยา ephedrine ร่วมด้วย): Ephedrine เป็น sympathomimetic amine ที่ออกฤทธิ์หดหลอดเลือดเช่นกัน การใช้เพิ่มร่วมกับ oxymetazoline ยิ่งเพิ่มความเสี่ยงต่อการบาดเจ็บของเยื่อบุและการดื้อยา
• ข้อ ค. (แนะนำให้ผู้ป่วยเพิ่มขนาดยาพ่นจมูกเป็น 2 spray วันละ 3 ครั้ง): การเพิ่มขนาดยาพ่น oxymetazoline ในผู้ป่วยที่เกิดภาวะเยื่อบุจมูกอักเสบจากยาจะยิ่งทำให้หลอดเลือดขยายตัวสะท้อนกลับ (rebound congestion) รุนแรงขึ้น
• ข้อ ง. (แนะนำให้ผู้ป่วยรับประทานยาที่บรรเทาอาการคัดจมูกร่วมด้วย): การเพิ่มยารับประทานบรรเทาอาการคัดจมูกอาจช่วยเสริมได้ชั่วคราว แต่ไม่สามารถแก้ต้นเหตุของภาวะเยื่อบุจมูกอักเสบเรื้อรังที่เกิดจาก topical decongestant ได้
• ข้อ จ. (แนะนำให้ผู้ป่วยหยุดใช้ยาพ่นชั่วคราว): การหยุดใช้ยาพ่น oxymetazoline ทันทีหรือค่อยๆ ลดลง ร่วมกับการให้ intranasal corticosteroid เป็นแนวทางการรักษาหลักเพื่อฟื้นฟูเยื่อบุจมูกจากภาวะ rhinitis medicamentosa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79" s="166" t="inlineStr"/>
      <c r="L79" s="166" t="inlineStr">
        <is>
          <t>Immunologic</t>
        </is>
      </c>
      <c r="M79" s="166" t="inlineStr">
        <is>
          <t>Allergic rhinitis</t>
        </is>
      </c>
      <c r="N79" s="165" t="inlineStr">
        <is>
          <t>Clinic</t>
        </is>
      </c>
      <c r="O79" s="166" t="inlineStr">
        <is>
          <t>ข้อ 31 (PLE_CC1_Practice_Exam.md)</t>
        </is>
      </c>
      <c r="P79" s="165" t="inlineStr">
        <is>
          <t>ข้อสอบจำลอง</t>
        </is>
      </c>
      <c r="Q79" s="165" t="inlineStr">
        <is>
          <t>Mock สภาเภสัชฯ Practice</t>
        </is>
      </c>
      <c r="R79" s="165" t="inlineStr"/>
    </row>
    <row r="80" ht="24" customHeight="1" s="49">
      <c r="A80" s="167" t="n">
        <v>78</v>
      </c>
      <c r="B80" s="166" t="inlineStr">
        <is>
          <t>สถานการณ์ที่ 1 หญิงไทย อายุ 32 ปี มาขอซื้อยาให้ลูกชาย อายุ 3 ปี 6 เดือน น้ำหนัก 15 กิโลกรัม มี อาการไอ มีเสมหะ มีน้ำมูกไหลเล็กน้อย ไม่มีไข้ (วัดอุณหภูมิร่างกายแล้วได้ 36.5 องศาเซลเซียส) เป็นมานาน 1-2 วัน ไม่มีโรคประจำตัว ไม่แพ้ยา ก่อนหน้าที่จะเป็นหวัดนั้นเนื่องจากมีอากาศเปลี่ยนแปลง รับประทาน อาหารได้ปกติ งอแงเล็กน้อย โรงพยาบาลคณะเภสัชศาสตร์ ใบสัÉงยา คลินิกโรคตา หู คอ จมูก นาย ก อายุ 28 ปี Rx Beclomethasone nasal spray 1 puff OD Cetirizine 1 tab OD Iliadin nasal spray (oxymetazoline 0.05%) 1 puff OD ผู้ป่วยรายนี้จำเป็นต้องได้รับการรักษาด้วยยาหรือไม่ และหากควรได้รับ ต้องได้รับการรักษาด้วยยา อะไร และมี dosage regimen เท่าไหร่จึงจะเหมาะสม</t>
        </is>
      </c>
      <c r="C80" s="166" t="inlineStr"/>
      <c r="D80" s="166" t="inlineStr">
        <is>
          <t>ไม่จำเป็น เนื่องจากผู้ป่วยยังอายุน้อย ควรหลีกเลี่ยงการรักษาด้วยยา แนะนำให้พักผ่อนให้เพียงพอ ดื่มน้ำอุ่น รักษาร่างกายให้อบอุ่นเท่านั้น 160 โรคตา หู จมูก คอ นิสิตเภสัชชั้นปีที่4 รุ่นที่15 ร่วมกับ ฝ่ายวิชาการและวิชาชีพ สโมสรนิสิตคณะเภสัชศาสตร์</t>
        </is>
      </c>
      <c r="E80" s="166" t="inlineStr">
        <is>
          <t>ควรได้รับ เนื่องจากโรคที่ผู้ป่วยเป็นคือ Acute pharyngitis จึงควรได้รับยาปฏิชีวนะคือ Amoxicillin dry syrup (125 mg/5 ml) ปริมาณ 30 ml/day นาน 10 วัน</t>
        </is>
      </c>
      <c r="F80" s="166" t="inlineStr">
        <is>
          <t>ควรได้รับ เนื่องจากโรคที่ผู้ป่วยเป็นคือ Acute bacterial rhinosinusitis จึงควรได้รับยาปฏิชีวนะ คือ Amoxicillin dry syrup (125 mg/5 ml) ปริมาณ 48 ml/day นาน 10 วัน</t>
        </is>
      </c>
      <c r="G80" s="166" t="inlineStr">
        <is>
          <t>ควรได้รับ เนื่องจากโรคที่ผู้ป่วยเป็นคือ common cold จึงควรได้รับยา Carbocysteine (100 mg/5 ml) ปริมาณ 15 ml/day</t>
        </is>
      </c>
      <c r="H80" s="166" t="inlineStr">
        <is>
          <t>ควรได้รับ เนื่องจากโรคที่ผู้ป่วยเป็นคือ common cold จึงควรได้รับยา Carbocysteine (100 mg/5 ml) ปริมาณ 15 ml/day และยา Cetirizine (1 mg/ml) ปริมาณ 4 ml/day</t>
        </is>
      </c>
      <c r="I80" s="167" t="inlineStr">
        <is>
          <t>1</t>
        </is>
      </c>
      <c r="J80" s="166" t="inlineStr">
        <is>
          <t>✅ คำตอบที่ถูกต้อง: ข้อ 1
💡 Background: การตอบสนองทางระบบภูมิคุ้มกันต่อสารก่อภูมิแพ้หรือสิ่งแปลกปลอมในร่างกาย
🎯 ทำไมข้อนี้ถึงถูก: ✅ คำตอบที่ถูกต้อง: ข้อ ก. ไม่จำเป็น เนื่องจากผู้ป่วยยังอายุน้อย ควรหลีกเลี่ยงการรักษาด้วยยา แนะนำให้พักผ่อนให้เพียงพอ ดื่มน้ำอุ่น รักษาร่างกายให้อบอุ่นเท่านั้น 160 โรคตา หู จมูก คอ นิสิตเภสัชชั้นปีที่4 รุ่นที่15 ร่วมกับ ฝ่ายวิชาการและวิชาชีพ สโมสรนิสิตคณะเภสัชศาสตร์
🔍 ข้ออื่นผิดเพราะอะไร:
- ข้ออื่นๆ: ไม่ตรงตามหลักการตอบสนองทางภูมิคุ้มกันวิทยาและพยาธิสรีรวิทยาของโรค
📖 Guideline อ้างอิง: Allergic Rhinitis and its Impact on Asthma (ARIA) Guidelines 2020
📌 จุดจำก่อนสอบ: ประเมินอาการและกลไกของแอนติเจนร่วมกับแอนติบอดีในการวินิจฉัย</t>
        </is>
      </c>
      <c r="K80" s="166" t="inlineStr"/>
      <c r="L80" s="166" t="inlineStr">
        <is>
          <t>Immunologic</t>
        </is>
      </c>
      <c r="M80" s="166" t="inlineStr">
        <is>
          <t>Allergic rhinitis</t>
        </is>
      </c>
      <c r="N80" s="165" t="inlineStr">
        <is>
          <t>Clinic</t>
        </is>
      </c>
      <c r="O80" s="166" t="inlineStr">
        <is>
          <t>ข้อ 32 (PLE_CC1_Practice_Exam.md)</t>
        </is>
      </c>
      <c r="P80" s="165" t="inlineStr">
        <is>
          <t>ข้อสอบจำลอง</t>
        </is>
      </c>
      <c r="Q80" s="165" t="inlineStr">
        <is>
          <t>Mock สภาเภสัชฯ Practice</t>
        </is>
      </c>
      <c r="R80" s="165" t="inlineStr"/>
    </row>
    <row r="81" ht="24" customHeight="1" s="49">
      <c r="A81" s="167" t="n">
        <v>79</v>
      </c>
      <c r="B81" s="166" t="inlineStr">
        <is>
          <t>ทุกโครงสร้างยาออกฤทธิ์แบบ non-sedative antihistamine ข้อใดต่อไปนี้ถูกต้อง</t>
        </is>
      </c>
      <c r="C81" s="166" t="inlineStr"/>
      <c r="D81" s="166" t="inlineStr">
        <is>
          <t>เฉพาะ ข้อความ 1</t>
        </is>
      </c>
      <c r="E81" s="166" t="inlineStr">
        <is>
          <t>เฉพาะข้อความ 2</t>
        </is>
      </c>
      <c r="F81" s="166" t="inlineStr">
        <is>
          <t>ข้อความ 1 และ 2</t>
        </is>
      </c>
      <c r="G81" s="166" t="inlineStr">
        <is>
          <t>ข้อความ 1 และ 3</t>
        </is>
      </c>
      <c r="H81" s="166" t="inlineStr">
        <is>
          <t>ถูกทั้ง 1 2 และ 3</t>
        </is>
      </c>
      <c r="I81" s="167" t="inlineStr">
        <is>
          <t>1</t>
        </is>
      </c>
      <c r="J81" s="166" t="inlineStr">
        <is>
          <t>✅ คำตอบที่ถูกต้อง: ข้อ ก. เฉพาะ ข้อความ 1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เฉพาะ ข้อความ 1 การเลือก เฉพาะ ข้อความ 1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(เฉพาะข้อความ 2): ข้อความที่ 2 เพียงข้อความเดียวไม่ถูกต้อง เนื่องจากคุณสมบัติทางเคมีของ non-sedative antihistamines ครอบคลุมถึงโครงสร้าง carboxylate หรือ zwitterion ที่จำกัดการผ่าน blood-brain barrier ด้วย
• ข้อ ค. (ข้อความ 1 และ 2): ข้อความที่ 1 และ 2 ยังไม่ครอบคลุมโครงสร้างทั้งหมดของยากลุ่ม non-sedating ซึ่งประกอบด้วยสารอนุพันธ์หลายกลุ่มเคมีที่มีคุณสมบัติทางเภสัชเคมีต่างกัน
• ข้อ ง. (ข้อความ 1 และ 3): ข้อความที่ 3 อาจมีข้อมูลเกี่ยวกับเภสัชจลนศาสตร์ที่ไม่ตรงกับเกณฑ์การแบ่งคุณสมบัติการผ่านเข้าสู่ระบบประสาทส่วนกลางของ antihistamine ยุคที่สอง
• ข้อ จ. (ถูกทั้ง 1 2 และ 3): มีบางข้อความในตัวเลือกที่มีรายละเอียดโครงสร้างทางเคมีไม่ถูกต้องทั้งหมดตามหลักการสังเคราะห์โมเลกุล non-sedative H1-antagonists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1" s="166" t="inlineStr"/>
      <c r="L81" s="166" t="inlineStr">
        <is>
          <t>Immunologic</t>
        </is>
      </c>
      <c r="M81" s="166" t="inlineStr">
        <is>
          <t>Allergic rhinitis</t>
        </is>
      </c>
      <c r="N81" s="165" t="inlineStr">
        <is>
          <t>Clinic</t>
        </is>
      </c>
      <c r="O81" s="166" t="inlineStr">
        <is>
          <t>ข้อ 3 (PLE_CC1_Practice_Exam.md)</t>
        </is>
      </c>
      <c r="P81" s="165" t="inlineStr">
        <is>
          <t>ข้อสอบจำลอง</t>
        </is>
      </c>
      <c r="Q81" s="165" t="inlineStr">
        <is>
          <t>Mock สภาเภสัชฯ Practice</t>
        </is>
      </c>
      <c r="R81" s="165" t="inlineStr"/>
    </row>
    <row r="82" ht="24" customHeight="1" s="49">
      <c r="A82" s="167" t="n">
        <v>80</v>
      </c>
      <c r="B82" s="166" t="inlineStr">
        <is>
          <t>หญิงอายุ 60 ปี เพิ่งเกษียรอายุราชการ มาโรงพยาบาลด้วยอาการ น้ำมูกใส จามรุนแรง คันจมูกมากมา 2 วัน หลังจากนำสุนัขเข้ามาเลี้ยงในห้องนอน แพทย์์วินิจฉัย ว่าเป็น allergic rhinitis ยาในข้อใดเหมาะสมที่สุด สำหรับผู้ป่วยรายนี้</t>
        </is>
      </c>
      <c r="C82" s="166" t="inlineStr"/>
      <c r="D82" s="166" t="inlineStr">
        <is>
          <t>Fluticasone furoate</t>
        </is>
      </c>
      <c r="E82" s="166" t="inlineStr">
        <is>
          <t>Loratadine</t>
        </is>
      </c>
      <c r="F82" s="166" t="inlineStr">
        <is>
          <t>montelukast</t>
        </is>
      </c>
      <c r="G82" s="166" t="inlineStr">
        <is>
          <t>Phenylephrine</t>
        </is>
      </c>
      <c r="H82" s="166" t="inlineStr">
        <is>
          <t>0.025% oxymetazoline</t>
        </is>
      </c>
      <c r="I82" s="167" t="inlineStr">
        <is>
          <t>1</t>
        </is>
      </c>
      <c r="J82" s="166" t="inlineStr">
        <is>
          <t>✅ คำตอบที่ถูกต้อง: ข้อ ก. Fluticasone furoate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Fluticasone furoate การเลือก Fluticasone furoate เป็นคำตอบที่ถูกต้องตามแนวทางการรักษามาตรฐาน เนื่องจาก เป็น potent ICS มี high topical potency และ systemic bioavailability ต่ำ ใช้เป็น maintenance anti-inflammatory controller ใน moderate-to-severe asthma และ COPD with high eosinophils
🔍 ข้ออื่นผิดเพราะอะไร:
• ข้อ ข. (Loratadine): Loratadine เป็น second-generation antihistamine ที่ดีในการลดอาการคัน จาม แต่มักควบคุมอาการคัดจมูกรุนแรงที่เกิดเฉียบพลันจากการสัมผัสสารก่อภูมิแพ้ปริมาณมากได้ช้ากว่า INCS
• ข้อ ค. (montelukast): Montelukast มีประสิทธิภาพปานกลางในการรักษา allergic rhinitis และการออกฤทธิ์ควบคุมอาการรุนแรงเฉียบพลันยังด้อยกว่ายาสเตียรอยด์พ่นจมูกเฉพาะที่
• ข้อ ง. (Phenylephrine): Phenylephrine ชนิดรับประทานมี oral bioavailability ต่ำมากเนื่องจากถูกทำลายที่ผนังลำไส้และตับ จึงมีประสิทธิภาพในการลดบวมเยื่อบุจมูกจำกัดมาก
• ข้อ จ. (0.025% oxymetazoline): Oxymetazoline 0.025% แม้ลดอาการคัดจมูกได้เร็ว แต่ไม่สามารถยับยั้งกระบวนการอักเสบจากภูมิแพ้ ไม่ลดอาการคัน จาม และห้ามใช้เกิน 3-5 วันเนื่องจากเสี่ยงต่อ rebound congestion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2" s="166" t="inlineStr"/>
      <c r="L82" s="166" t="inlineStr">
        <is>
          <t>Immunologic</t>
        </is>
      </c>
      <c r="M82" s="166" t="inlineStr">
        <is>
          <t>Allergic rhinitis</t>
        </is>
      </c>
      <c r="N82" s="165" t="inlineStr">
        <is>
          <t>Clinic</t>
        </is>
      </c>
      <c r="O82" s="166" t="inlineStr">
        <is>
          <t>ข้อ 30 (PLE_CC1_Practice_Exam.md)</t>
        </is>
      </c>
      <c r="P82" s="165" t="inlineStr">
        <is>
          <t>ข้อสอบจำลอง</t>
        </is>
      </c>
      <c r="Q82" s="165" t="inlineStr">
        <is>
          <t>Mock สภาเภสัชฯ Practice</t>
        </is>
      </c>
      <c r="R82" s="165" t="inlineStr"/>
    </row>
    <row r="83" ht="24" customHeight="1" s="49">
      <c r="A83" s="167" t="n">
        <v>81</v>
      </c>
      <c r="B83" s="166" t="inlineStr">
        <is>
          <t>พันธะ disulfide กับ NAPQI (toxic metabolite ของ paracetamol) โดยดูได้จากโครงสร้างเคมี ดังนี้ ทำให้ สามารถขับออกทางไตได้ จึงใช้เป็น antidote พ N-acetyl-L-cysteine 245 โรคระบบภูมิคุ้มกัน นักศึกษาเภสัชศาสตร์ชั้นปีที่ 4 รุ่นที่ 22</t>
        </is>
      </c>
      <c r="C83" s="166" t="inlineStr"/>
      <c r="D83" s="166" t="inlineStr">
        <is>
          <t>Epinephrine 0.3 mg IM stat</t>
        </is>
      </c>
      <c r="E83" s="166" t="inlineStr">
        <is>
          <t>Dexamethasone 4 mg IV</t>
        </is>
      </c>
      <c r="F83" s="166" t="inlineStr">
        <is>
          <t>Prednisolone 20 mg OD</t>
        </is>
      </c>
      <c r="G83" s="166" t="inlineStr">
        <is>
          <t>Montelukast 10 mg HS</t>
        </is>
      </c>
      <c r="H83" s="166" t="inlineStr">
        <is>
          <t>Hydroxyzine 25 mg HS</t>
        </is>
      </c>
      <c r="I83" s="167" t="inlineStr">
        <is>
          <t>2</t>
        </is>
      </c>
      <c r="J83" s="166" t="inlineStr">
        <is>
          <t>✅ คำตอบที่ถูกต้อง: ข้อ ข. Dexamethasone 4 mg IV
💡 Background:
ภาวะ acute poisoning ต้องได้รับการประเมิน supportive care ควบคู่กับการให้ specific antidote อย่างทันท่วงที
🎯 ทำไมข้อนี้ถึงถูก:
Dexamethasone 4 mg IV การเลือก Dexamethasone 4 mg IV เป็นคำตอบที่ถูกต้องตามแนวทางการรักษามาตรฐาน เนื่องจาก เป็น long-acting potent glucocorticoid ไม่มี mineralocorticoid effect จึงไม่ทำให้น้ำคั่ง เหมาะสำหรับ brain edema, antiemetic, และ COVID-19 with hypoxemia
🔍 ข้ออื่นผิดเพราะอะไร:
• ข้อ ก. (Epinephrine 0.3 mg IM stat): Epinephrine 0.3 mg IM stat เป็นยาช่วยชีวิตอันดับหนึ่งสำหรับภาวะ Anaphylaxis ที่มีสัญญาณชีพไม่คงที่หรือทางเดินหายใจอุดกั้น แต่ไม่ได้ใช้เป็นยาเดี่ยวสำหรับลดการอักเสบต่อเนื่องระยะยาว
• ข้อ ค. (Prednisolone 20 mg OD): Prednisolone 20 mg OD เป็น systemic corticosteroid ชนิดรับประทาน การออกฤทธิ์ช้ากว่ารูปแบบฉีดเข้าหลอดเลือดดำในภาวะฉุกเฉินที่ต้องการผลต้านการอักเสบอย่างรวดเร็ว
• ข้อ ง. (Montelukast 10 mg HS): Montelukast เป็นยากลุ่ม leukotriene receptor antagonist ใช้สำหรับการควบคุมโรคภูมิแพ้และหืดระยะยาว ไม่มีบทบาทในการรักษาภาวะ acute severe hypersensitivity
• ข้อ จ. (Hydroxyzine 25 mg HS): Hydroxyzine 25 mg HS เป็น first-generation antihistamine ที่มีฤทธิ์กดประสาทส่วนกลางสูง ไม่สามารถควบคุมการอักเสบในระบบภูมิคุ้มกันรุนแรงได้อย่างทันท่วงที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83" s="166" t="inlineStr"/>
      <c r="L83" s="166" t="inlineStr">
        <is>
          <t>Immunologic</t>
        </is>
      </c>
      <c r="M83" s="166" t="inlineStr">
        <is>
          <t>Allergic rhinitis</t>
        </is>
      </c>
      <c r="N83" s="165" t="inlineStr">
        <is>
          <t>Clinic</t>
        </is>
      </c>
      <c r="O83" s="166" t="inlineStr">
        <is>
          <t>ข้อ 22 (PLE_CC1_Practice_Exam.md)</t>
        </is>
      </c>
      <c r="P83" s="165" t="inlineStr">
        <is>
          <t>ข้อสอบจำลอง</t>
        </is>
      </c>
      <c r="Q83" s="165" t="inlineStr">
        <is>
          <t>Mock สภาเภสัชฯ Practice</t>
        </is>
      </c>
      <c r="R83" s="165" t="inlineStr"/>
    </row>
    <row r="84" ht="24" customHeight="1" s="49">
      <c r="A84" s="167" t="n">
        <v>82</v>
      </c>
      <c r="B84" s="166" t="inlineStr">
        <is>
          <t>Non sedative H1 antagonists ประกอบด้วย กลุ่ม zwitterions derivatives กลุ่ม benzimidazole derivatives กลุ่ม tricyclic derivative 247 โรคระบบภูมิคุ้มกัน นักศึกษาเภสัชศาสตร์ชั้นปีที่ 4 รุ่นที่ 22</t>
        </is>
      </c>
      <c r="C84" s="166" t="inlineStr"/>
      <c r="D84" s="166" t="inlineStr">
        <is>
          <t>Montelukast 10 mg HS</t>
        </is>
      </c>
      <c r="E84" s="166" t="inlineStr">
        <is>
          <t>Hydroxyzine 25 mg HS</t>
        </is>
      </c>
      <c r="F84" s="166" t="inlineStr">
        <is>
          <t>Diphenhydramine 25 mg IV</t>
        </is>
      </c>
      <c r="G84" s="166" t="inlineStr">
        <is>
          <t>Cetirizine 10 mg OD</t>
        </is>
      </c>
      <c r="H84" s="166" t="inlineStr">
        <is>
          <t>Loratadine 10 mg OD</t>
        </is>
      </c>
      <c r="I84" s="167" t="inlineStr">
        <is>
          <t>2</t>
        </is>
      </c>
      <c r="J84" s="166" t="inlineStr">
        <is>
          <t>✅ คำตอบที่ถูกต้อง: ข้อ ข. Hydroxyzine 25 mg HS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Hydroxyzine 25 mg HS การเลือก Hydroxyzine 25 mg HS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ก. (Montelukast 10 mg HS): Montelukast เป็น leukotriene receptor antagonist ไม่ได้ออกฤทธิ์ที่ histamine H1 receptor จึงไม่ใช่ยาในกลุ่ม non-sedative H1 antihistamine
• ข้อ ค. (Diphenhydramine 25 mg IV): Diphenhydramine รูปแบบฉีดเข้าหลอดเลือดดำเป็น first-generation antihistamine กลุ่ม aminoalkyl ether ที่ผ่านเข้าสู่สมองได้สูงมาก ทำให้เกิดอาการง่วงซึมรุนแรง
• ข้อ ง. (Cetirizine 10 mg OD): Cetirizine 10 mg OD เป็น second-generation antihistamine ที่แม้จะง่วงน้อยกว่ายุคแรก แต่ยังมีรายงานการง่วงซึมได้ประมาณร้อยละ 10-14 ซึ่งมากกว่ายากลุ่ม fexofenadine
• ข้อ จ. (Loratadine 10 mg OD): Loratadine 10 mg OD มี lipophilicity ปานกลางและถูก metabolize ผ่านตับเป็น desloratadine แม้จะไม่ง่วง แต่ในกรณีต้องการลดการผ่านเข้าสมองอย่างเด็ดขาด โครงสร้าง zwitterion ของ cetirizine จะมีลักษณะประจุจำเพาะกว่า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GI Sparing &amp; Sulfa Allergy: มี GI safety สูงกว่า non-selective NSAIDs แต่มีโครงสร้าง sulfonamide จึงห้ามใช้ในผู้ที่แพ้ sulfa รุนแรง
• Cardiovascular Precaution: ห้ามใช้ในผู้ป่วย post-CABG surgery และควรเลี่ยงในผู้ที่มี high cardiovascular risk</t>
        </is>
      </c>
      <c r="K84" s="166" t="inlineStr"/>
      <c r="L84" s="166" t="inlineStr">
        <is>
          <t>Immunologic</t>
        </is>
      </c>
      <c r="M84" s="166" t="inlineStr">
        <is>
          <t>Allergic rhinitis</t>
        </is>
      </c>
      <c r="N84" s="165" t="inlineStr">
        <is>
          <t>Clinic</t>
        </is>
      </c>
      <c r="O84" s="166" t="inlineStr">
        <is>
          <t>ข้อ 2 (PLE_CC1_Practice_Exam.md)</t>
        </is>
      </c>
      <c r="P84" s="165" t="inlineStr">
        <is>
          <t>ข้อสอบจำลอง</t>
        </is>
      </c>
      <c r="Q84" s="165" t="inlineStr">
        <is>
          <t>Mock สภาเภสัชฯ Practice</t>
        </is>
      </c>
      <c r="R84" s="165" t="inlineStr"/>
    </row>
    <row r="85" ht="24" customHeight="1" s="49">
      <c r="A85" s="167" t="n">
        <v>83</v>
      </c>
      <c r="B85" s="166" t="inlineStr">
        <is>
          <t>จากอาการของผู้ป่วยเป็นอาการของโรค Allergic rhinitis ซึ่งมีปัจจัยที่กระตุ้นอาการคือฝุ่นจากการ สร้างถนน มีอาการน้อยกว่า 4 ครั้งต่อสัปดาห์ จัดเป็น intermittent AR และความรุนแรงของโรคอยู่ในระดับ รุนแรงน้อย เนื่องจากไม่ได้รบกวนคุณภาพชีวิต ดังนั้นยาที่ควรให้แก่ผู้ป่วยรายนี้คือ oral antihistamine ซึ่งจะ เลือก Antihistamine generation 2 หรือ 3 เนื่องจากผู้ป่วยอยู่ในช่วงสอบไม่ต้องการรับประทานยาที่ทำให้ ง่วง ในข้อนี้เลือกจ่าย คือ Fexofenidine ซึ่งยาไม่ผ่าน BBB จึงไม่ทำให้ง่วงนอน</t>
        </is>
      </c>
      <c r="C85" s="166" t="inlineStr"/>
      <c r="D85" s="166" t="inlineStr">
        <is>
          <t>Dimenhydrinateเป็นanti histamineมีข้อบ่งใช้ใน motion sickness</t>
        </is>
      </c>
      <c r="E85" s="166" t="inlineStr">
        <is>
          <t>Chlorpeniramine สามารถเลือกใช้ได้ แต่มีผลทำให้ง่วง ดังนั้นจึงไม่ควรเลือกใช้ในกรณีนี้ 249 โรคระบบภูมิคุ้มกัน นักศึกษาเภสัชศาสตร์ชั้นปีที่ 4 รุ่นที่ 22</t>
        </is>
      </c>
      <c r="F85" s="166" t="inlineStr">
        <is>
          <t>Intranasal Budesonide จะใช้ในรายที่มีอาการคัดจมูกมาก ซึ่งผู้ป่วยรายนี้ไม่มีอาการรุนแรงมาก และ อาการไม่ได้รบกวนคุณภาพชีวิต</t>
        </is>
      </c>
      <c r="G85" s="166" t="inlineStr">
        <is>
          <t>terfenadine เป็นยากลุ่ม antihistamine ที่ถูกเพิกถอนทะเบียนตำรับยาเนื่องจากมีอาการไม่พึงประสงค์ที่ เรียกว่า torsade de pointes อ้างอิง: https://basicmedicalkey.com/autacoid-drugs-2/ 250 โรคระบบภูมิคุ้มกัน นักศึกษาเภสัชศาสตร์ชั้นปีที่ 4 รุ่นที่ 22</t>
        </is>
      </c>
      <c r="H85" s="166" t="inlineStr">
        <is>
          <t>Fluticasone furoate nasal spray</t>
        </is>
      </c>
      <c r="I85" s="167" t="inlineStr">
        <is>
          <t>5</t>
        </is>
      </c>
      <c r="J85" s="166" t="inlineStr">
        <is>
          <t>✅ คำตอบที่ถูกต้อง: ข้อ จ. Fluticasone furoate nasal spray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Fluticasone furoate nasal spray การเลือก Fluticasone furoate nasal spray เป็นคำตอบที่ถูกต้องตามแนวทางการรักษามาตรฐาน เนื่องจาก เป็น potent ICS มี high topical potency และ systemic bioavailability ต่ำ ใช้เป็น maintenance anti-inflammatory controller ใน moderate-to-severe asthma และ COPD with high eosinophils
🔍 ข้ออื่นผิดเพราะอะไร:
• ข้อ ก. (Dimenhydrinateเป็นanti histamineมีข้อบ่งใช้ใน motion sickness): Dimenhydrinate เป็นเกลือ chlorotheophylline ของ diphenhydramine ออกฤทธิ์ยับยั้ง H1 และ muscarinic receptor เด่นชัด จึงใช้สำหรับ motion sickness แต่ทำให้ง่วงซึมมากจนรบกวนการสอบ
• ข้อ ข. (Chlorpeniramine สามารถเลือกใช้ได้ แต่มีผลทำให้ง่วง ดังนั้นจึงไม่ควรเลือกใช้ในกรณีนี้ 249 โรคระบบภูมิคุ้มกัน นักศึกษาเภสัชศาสตร์ชั้นปีที่ 4 รุ่นที่ 22</t>
        </is>
      </c>
      <c r="K85" s="166" t="inlineStr"/>
      <c r="L85" s="166" t="inlineStr">
        <is>
          <t>Immunologic</t>
        </is>
      </c>
      <c r="M85" s="166" t="inlineStr">
        <is>
          <t>Allergic rhinitis</t>
        </is>
      </c>
      <c r="N85" s="165" t="inlineStr">
        <is>
          <t>Clinic</t>
        </is>
      </c>
      <c r="O85" s="166" t="inlineStr">
        <is>
          <t>ข้อ 26 (PLE_CC1_Practice_Exam.md)</t>
        </is>
      </c>
      <c r="P85" s="165" t="inlineStr">
        <is>
          <t>ข้อสอบจำลอง</t>
        </is>
      </c>
      <c r="Q85" s="165" t="inlineStr">
        <is>
          <t>Mock สภาเภสัชฯ Practice</t>
        </is>
      </c>
      <c r="R85" s="165" t="inlineStr"/>
    </row>
    <row r="86" ht="24" customHeight="1" s="49">
      <c r="A86" s="167" t="n">
        <v>84</v>
      </c>
      <c r="B86" s="166" t="inlineStr">
        <is>
          <t>เนื่องจากผู้ป่วยเป็น Allergic Rhinitis และมีอาการน้ำมูกไหล คันและคัดจมูก จามบ่อยๆ แต่มี อาการประมาณ 2 ครั้งต่อสัปดาห์ ซึ่งจัดเป็น Intermittent AR และเนื่องจากอาการไม่มีผลรบกวนคุณภาพ ชีวิติของผู้ป่วย จึงอยู่ในระดับ Mild และผู้ป่วยควรได้รับยา Oral antihistamine แต่เนื่องจากผู้ป่วยมีโรค ร่วมคือต้อหิน ซึ่งไม่ควรใช้ยาที่มีฤทธิ์ Anticholinergic ดังนั้นยาที่สามารถใช้ได้คือ Fexofenadine เพราะ เป็นยา Antihistamine generation 2 ที่ไม่มีฤทธิ์ Anticholinergic ส่วนยาในข้ออื่นๆเป็นยา Antihistamine generation 1 ซึ่งมีทั้งฤทธิ์ Antihistamine และ Anticholinergic</t>
        </is>
      </c>
      <c r="C86" s="166" t="inlineStr"/>
      <c r="D86" s="166" t="inlineStr">
        <is>
          <t>Chlorpheniramine 4 mg TID</t>
        </is>
      </c>
      <c r="E86" s="166" t="inlineStr">
        <is>
          <t>Fluticasone furoate nasal spray</t>
        </is>
      </c>
      <c r="F86" s="166" t="inlineStr">
        <is>
          <t>Budesonide nasal spray</t>
        </is>
      </c>
      <c r="G86" s="166" t="inlineStr">
        <is>
          <t>Epinephrine 0.3 mg IM stat</t>
        </is>
      </c>
      <c r="H86" s="166" t="inlineStr">
        <is>
          <t>Dexamethasone 4 mg IV</t>
        </is>
      </c>
      <c r="I86" s="167" t="inlineStr">
        <is>
          <t>2</t>
        </is>
      </c>
      <c r="J86" s="166" t="inlineStr">
        <is>
          <t>✅ คำตอบที่ถูกต้อง: ข้อ ข. Fluticasone furoate nasal spray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Fluticasone furoate nasal spray การเลือก Fluticasone furoate nasal spray เป็นคำตอบที่ถูกต้องตามแนวทางการรักษามาตรฐาน เนื่องจาก เป็น potent ICS มี high topical potency และ systemic bioavailability ต่ำ ใช้เป็น maintenance anti-inflammatory controller ใน moderate-to-severe asthma และ COPD with high eosinophils
🔍 ข้ออื่นผิดเพราะอะไร:
• ข้อ ก. (Chlorpheniramine 4 mg TID): Chlorpheniramine มีฤทธิ์ anticholinergic สูง ทำให้เกิดการขยายของม่านตา (mydriasis) ขัดขวางการระบาย aqueous humor ส่งผลให้ความดันในลูกตาสูงขึ้น จึงเป็นข้อห้ามใช้ในผู้ป่วยต้อหินมุมปิด
• ข้อ ค. (Budesonide nasal spray): Budesonide nasal spray เป็นยาสเตียรอยด์พ่นจมูก แม้ผลต่อความดันลูกตาจะน้อยมากเมื่อเทียบกับยาสเตียรอยด์ชนิดรับประทาน แต่การเลือก oral antihistamine ที่ปลอดภัยเป็นทางเลือกที่สะดวกสำหรับ mild intermittent
• ข้อ ง. (Epinephrine 0.3 mg IM stat): Epinephrine 0.3 mg IM stat มีข้อบ่งใช้เฉพาะในภาวะแพ้รุนแรงเฉียบพลัน anaphylaxis การนำมาใช้ใน allergic rhinitis จะทำให้เกิด tachycardia ความดันโลหิตพุ่งสูง และกระตุ้นความดันลูกตาสูงขึ้น
• ข้อ จ. (Dexamethasone 4 mg IV): Dexamethasone 4 mg IV เป็นยาฉีดสเตียรอยด์ที่มีฤทธิ์กดภูมิคุ้มกันและต้านการอักเสบระดับ systemic สูงเกินความจำเป็นสำหรับโรคภูมิแพ้จมูกระดับเล็กน้อย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6" s="166" t="inlineStr"/>
      <c r="L86" s="166" t="inlineStr">
        <is>
          <t>Immunologic</t>
        </is>
      </c>
      <c r="M86" s="166" t="inlineStr">
        <is>
          <t>Allergic rhinitis</t>
        </is>
      </c>
      <c r="N86" s="165" t="inlineStr">
        <is>
          <t>Clinic</t>
        </is>
      </c>
      <c r="O86" s="166" t="inlineStr">
        <is>
          <t>ข้อ 27 (PLE_CC1_Practice_Exam.md)</t>
        </is>
      </c>
      <c r="P86" s="165" t="inlineStr">
        <is>
          <t>ข้อสอบจำลอง</t>
        </is>
      </c>
      <c r="Q86" s="165" t="inlineStr">
        <is>
          <t>Mock สภาเภสัชฯ Practice</t>
        </is>
      </c>
      <c r="R86" s="165" t="inlineStr"/>
    </row>
    <row r="87" ht="24" customHeight="1" s="49">
      <c r="A87" s="167" t="n">
        <v>85</v>
      </c>
      <c r="B87" s="166" t="inlineStr">
        <is>
          <t>จ่ายยา Fluticasone furaote spray เนื่องจากอาการแสดงของผู้ป่วยคือ น้ำมูกไหล จาม มีรอยคล้ำ ใต้ตา คัดจมูกมาก แต่มีอาการเป็นเวลา 2 วัน ซึ่งจัดว่าเป็น intermittent AR(มีอาการน้อยกว่า 4ครั้ง/สัปดาห์) และจากข้อมูลพบว่าอาการที่เกิดขึ้นรบกวนคุณภาพชีวิต (รบกวนการนอนหลับ) ซึ่งความรุนแรงจัดอยู่ระดับ severeดังนั้นยาที่ผู้ป่วยควรจะได้รับคือ Intranasal corticosteroid(INS) ซึ่งไม่พบว่ามีการกดการเจริญเติบโต ของเด็กเมื่อใช้นาน 1-3 ปี สรุป ผู้ป่วยมีอาการแสดงของ allergic rhinitis ที่รุนแรง แต่ยังเป็นลักษณะเป็น intermittent ดังนั้น ยาที่ผู้ป่วยควรได้รับคือ INS</t>
        </is>
      </c>
      <c r="C87" s="166" t="inlineStr"/>
      <c r="D87" s="166" t="inlineStr">
        <is>
          <t>Epinephrine 0.3 mg IM stat</t>
        </is>
      </c>
      <c r="E87" s="166" t="inlineStr">
        <is>
          <t>Dexamethasone 4 mg IV</t>
        </is>
      </c>
      <c r="F87" s="166" t="inlineStr">
        <is>
          <t>Prednisolone 20 mg OD</t>
        </is>
      </c>
      <c r="G87" s="166" t="inlineStr">
        <is>
          <t>Montelukast 10 mg HS</t>
        </is>
      </c>
      <c r="H87" s="166" t="inlineStr">
        <is>
          <t>Hydroxyzine 25 mg HS</t>
        </is>
      </c>
      <c r="I87" s="167" t="inlineStr">
        <is>
          <t>2</t>
        </is>
      </c>
      <c r="J87" s="166" t="inlineStr">
        <is>
          <t>✅ คำตอบที่ถูกต้อง: ข้อ ข. Dexamethasone 4 mg IV
💡 Background:
การรักษาโรคติดเชื้อแบคทีเรีย (Allergic rhinitis) ต้องเลือก antibiotic ที่ครอบคลุม likely pathogens และมี PK/PD profile เหมาะสมกับตำแหน่งการติดเชื้อ
🎯 ทำไมข้อนี้ถึงถูก:
Dexamethasone 4 mg IV การเลือก Dexamethasone 4 mg IV เป็นคำตอบที่ถูกต้องตามแนวทางการรักษามาตรฐาน เนื่องจาก เป็น long-acting potent glucocorticoid ไม่มี mineralocorticoid effect จึงไม่ทำให้น้ำคั่ง เหมาะสำหรับ brain edema, antiemetic, และ COVID-19 with hypoxemia
🔍 ข้ออื่นผิดเพราะอะไร:
• ข้อ ก. (Epinephrine 0.3 mg IM stat): Epinephrine 0.3 mg IM stat เป็นยาช่วยชีวิตสำหรับภาวะ anaphylaxis ไม่มีข้อบ่งใช้ในการรักษา allergic rhinitis ทั่วไป และอาจก่อให้เกิดผลข้างเคียงต่อระบบหัวใจและหลอดเลือดอย่างรุนแรง
• ข้อ ค. (Prednisolone 20 mg OD): Prednisolone 20 mg OD แม้จะช่วยลดการอักเสบได้ดี แต่การใช้ systemic corticosteroid ในเด็กมีความเสี่ยงสูงต่อการกดการเจริญเติบโต (growth suppression) ภาวะกระดูกบาง และกดภูมิคุ้มกัน
• ข้อ ง. (Montelukast 10 mg HS): Montelukast 10 mg HS มีประสิทธิภาพในการลดอาการคัดจมูกและรอยคล้ำใต้ตาได้น้อยกว่า intranasal corticosteroids อย่างชัดเจนในผู้ป่วยกลุ่ม moderate-to-severe allergic rhinitis
• ข้อ จ. (Hydroxyzine 25 mg HS): Hydroxyzine 25 mg HS ทำให้ง่วงซึมมากและรบกวนโครงสร้างการนอนหลับ (sleep architecture) แม้ผู้ป่วยจะมีอาการนอนไม่หลับ แต่การแก้ที่ต้นเหตุด้วย INCS เพื่อเปิดทางเดินหายใจจะช่วยให้นอนหลับได้ดีกว่า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87" s="166" t="inlineStr"/>
      <c r="L87" s="166" t="inlineStr">
        <is>
          <t>Immunologic</t>
        </is>
      </c>
      <c r="M87" s="166" t="inlineStr">
        <is>
          <t>Allergic rhinitis</t>
        </is>
      </c>
      <c r="N87" s="165" t="inlineStr">
        <is>
          <t>Clinic</t>
        </is>
      </c>
      <c r="O87" s="166" t="inlineStr">
        <is>
          <t>ข้อ 28 (PLE_CC1_Practice_Exam.md)</t>
        </is>
      </c>
      <c r="P87" s="165" t="inlineStr">
        <is>
          <t>ข้อสอบจำลอง</t>
        </is>
      </c>
      <c r="Q87" s="165" t="inlineStr">
        <is>
          <t>Mock สภาเภสัชฯ Practice</t>
        </is>
      </c>
      <c r="R87" s="165" t="inlineStr"/>
    </row>
    <row r="88" ht="24" customHeight="1" s="49">
      <c r="A88" s="167" t="n">
        <v>86</v>
      </c>
      <c r="B88" s="166" t="inlineStr">
        <is>
          <t>เป็นยาที่เหมาะสมที่สุดสำหรับผู้ป่วยรายนี้ จากอาการของผู้ป่วยที่มี น้ำมูกใส จามรุนแรง คันจมูก หลังจากนำ สุนัขเข้ามาเลี้ยงในห้องนอน ทำให้ทราบว่าผู้ป่วยเป็น allergic rhinitis และผู้ป่วยเพิ่งเป็นมาระยะเวลานาน 2 วัน จึงถือว่าเป็น intermittent(น้อยกว่า 4ครั้ง/สัปดาห์) ประกอบกับผู้ป่วยเป็นผู้เกษียรอายุราชการ อาศ ยอยู่ บ้านไม่ได้ทำงาน อาการป่วยจึงไม่ได้มีผลต่อคุณภาพชีวิตมากนัก จึงเลือกให้ Oral antihistamine คือ Loratadine</t>
        </is>
      </c>
      <c r="C88" s="166" t="inlineStr"/>
      <c r="D88" s="166" t="inlineStr">
        <is>
          <t>Montelukast 10 mg HS</t>
        </is>
      </c>
      <c r="E88" s="166" t="inlineStr">
        <is>
          <t>Hydroxyzine 25 mg HS</t>
        </is>
      </c>
      <c r="F88" s="166" t="inlineStr">
        <is>
          <t>Diphenhydramine 25 mg IV</t>
        </is>
      </c>
      <c r="G88" s="166" t="inlineStr">
        <is>
          <t>Cetirizine 10 mg OD</t>
        </is>
      </c>
      <c r="H88" s="166" t="inlineStr">
        <is>
          <t>Loratadine 10 mg OD</t>
        </is>
      </c>
      <c r="I88" s="167" t="inlineStr">
        <is>
          <t>2</t>
        </is>
      </c>
      <c r="J88" s="166" t="inlineStr">
        <is>
          <t>✅ คำตอบที่ถูกต้อง: ข้อ ข. Hydroxyzine 25 mg HS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Hydroxyzine 25 mg HS การเลือก Hydroxyzine 25 mg HS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ก. (Montelukast 10 mg HS): Montelukast 10 mg HS เป็นยารับประทานกลุ่ม anti-leukotriene ซึ่งมักใช้เป็นยาเสริมในผู้ป่วยที่มีอาการหอบหืดร่วมด้วย ประสิทธิภาพต่ออาการคันและจามยังเป็นรอง antihistamine
• ข้อ ค. (Diphenhydramine 25 mg IV): Diphenhydramine 25 mg IV เป็นยาฉีดสำหรับภาวะแพ้รุนแรงเฉียบพลันหรือใช้ก่อนการให้ยาเคมีบำบัด ไม่มีความจำเป็นในการรักษา allergic rhinitis แบบผู้ป่วยนอก
• ข้อ ง. (Cetirizine 10 mg OD): Cetirizine 10 mg OD มีประสิทธิภาพในการระงับอาการแพ้ได้ดีมาก แต่อาจก่อให้เกิดอาการง่วงซึมได้มากกว่า Loratadine ในผู้สูงอายุ
• ข้อ จ. (Loratadine 10 mg OD): Loratadine 10 mg OD เป็น second-generation antihistamine ที่ไม่ผ่าน blood-brain barrier แทบไม่ทำให้ง่วงนอน เหมาะสมอย่างยิ่งสำหรับผู้ป่วยสูงอายุที่ไม่ต้องการผลข้างเคียง anticholinergic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8" s="166" t="inlineStr"/>
      <c r="L88" s="166" t="inlineStr">
        <is>
          <t>Immunologic</t>
        </is>
      </c>
      <c r="M88" s="166" t="inlineStr">
        <is>
          <t>Allergic rhinitis</t>
        </is>
      </c>
      <c r="N88" s="165" t="inlineStr">
        <is>
          <t>Clinic</t>
        </is>
      </c>
      <c r="O88" s="166" t="inlineStr">
        <is>
          <t>ข้อ 30 (PLE_CC1_Practice_Exam.md)</t>
        </is>
      </c>
      <c r="P88" s="165" t="inlineStr">
        <is>
          <t>ข้อสอบจำลอง</t>
        </is>
      </c>
      <c r="Q88" s="165" t="inlineStr">
        <is>
          <t>Mock สภาเภสัชฯ Practice</t>
        </is>
      </c>
      <c r="R88" s="165" t="inlineStr"/>
    </row>
    <row r="89" ht="24" customHeight="1" s="49">
      <c r="A89" s="167" t="n">
        <v>87</v>
      </c>
      <c r="B89" s="166" t="inlineStr">
        <is>
          <t>นายวิบูลย์จะขายยาแผนปัจจุบัน ที่จังหวัดนนทบุรี จึงได้มายื่นขอใบอนุญาตที่สำนักงานคณะกรรมการ อาหารและยา เพื่อให้เลขาธิการสำนักงานคณะกรรมการอาหารและยาเป็นผู้อนุญาต ให้วินิจฉัยว่านายวิบูลย์ ปฏิบัติถูกต้องหรือไม่</t>
        </is>
      </c>
      <c r="C89" s="166" t="inlineStr"/>
      <c r="D89" s="166" t="inlineStr">
        <is>
          <t>ถูกต้อง เพราะเลขาธิการสำนักงานคณะกรรมการอาหาร และยาเป็นผู้อนุญาตสำหรับการออกทุก ชนิดทั่วราชอาณาจักร</t>
        </is>
      </c>
      <c r="E89" s="166" t="inlineStr">
        <is>
          <t>ถูกต้อง เพราะการอนุญาตสำหรับการขายยาผู้อนุญาตอาจเป็นเลขาธิการ หรือผู้ว่าราชการจังหวัดก็ ได้</t>
        </is>
      </c>
      <c r="F89" s="166" t="inlineStr">
        <is>
          <t>ไม่ถูกต้อง เพราะผู้อนุญาตสำหรับการขายยาในต่างจังหวัดต้องเป็นผู้ว่าราชการจังหวัดที่อยู่ในเขต จังหวัดนั้น</t>
        </is>
      </c>
      <c r="G89" s="166" t="inlineStr">
        <is>
          <t>ไม่ถูกต้อง เพราะผู้อนุญาตสำหรับการขายยาคือ ปลัดกระทรวงสาธารณสุขไม่ใช่เลขาธิการ สำนักงานคณะกรรมการอาหารและยา</t>
        </is>
      </c>
      <c r="H89" s="166" t="inlineStr">
        <is>
          <t>ไม่สามารถตัดสินใจได้จากข้อมูลที่ให้มา</t>
        </is>
      </c>
      <c r="I89" s="167" t="inlineStr">
        <is>
          <t>1</t>
        </is>
      </c>
      <c r="J89" s="166" t="inlineStr">
        <is>
          <t>✅ คำตอบที่ถูกต้อง: ข้อ ก. ถูกต้อง เพราะเลขาธิการสำนักงานคณะกรรมการอาหาร และยาเป็นผู้อนุญาตสำหรับการออกทุก ชนิดทั่วราชอาณาจักร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ถูกต้อง เพราะเลขาธิการสำนักงานคณะกรรมการอาหาร และยาเป็นผู้อนุญาตสำหรับการออกทุก ชนิดทั่วราชอาณาจักร การเลือก ถูกต้อง เพราะเลขาธิการสำนักงานคณะกรรมการอาหาร และยาเป็นผู้อนุญาตสำหรับการออกทุก ชนิดทั่วราชอาณาจักร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(ถูกต้อง เพราะการอนุญาตสำหรับการขายยาผู้อนุญาตอาจเป็นเลขาธิการ หรือผู้ว่าราชการจังหวัดก็ ได้): ตามพระราชบัญญัติยา พ.ศ. 2510 ผู้อนุญาตในเขตจังหวัดอื่นนอกจากกรุงเทพมหานครคือนายแพทย์์สาธารณสุขจังหวัดที่ได้รับมอบหมาย ไม่ใช่เลขาธิการ อย. หรือผู้ว่าราชการจังหวัดโดยตรง
• ข้อ ค. (ไม่ถูกต้อง เพราะผู้อนุญาตสำหรับการขายยาในต่างจังหวัดต้องเป็นผู้ว่าราชการจังหวัดที่อยู่ในเขต จังหวัดนั้น): อำนาจการพิจารณาอนุญาตเปิดร้านขายยาแผนปัจจุบันในต่างจังหวัดถูกกระจายอำนาจไปยังนายแพทย์์สาธารณสุขจังหวัด (สสจ.) ปฏิบัติราชการแทน ไม่ใช่ผู้ว่าราชการจังหวัดโดยตรง
• ข้อ ง. (ไม่ถูกต้อง เพราะผู้อนุญาตสำหรับการขายยาคือ ปลัดกระทรวงสาธารณสุขไม่ใช่เลขาธิการ สำนักงานคณะกรรมการอาหารและยา): ปลัดกระทรวงสาธารณสุขเป็นผู้บังคับบัญชาสูงสุดของกระทรวง แต่มิใช่ผู้อนุญาตตามนิยามในพระราชบัญญัติยา พ.ศ. 2510
• ข้อ จ. (ไม่สามารถตัดสินใจได้จากข้อมูลที่ให้มา): ข้อมูลที่โจทย์ระบุมีความชัดเจนเพียงพอในการวินิจฉัยตามบทบัญญัติแห่งกฎหมายยาว่าด้วยเขตอำนาจหน้าที่ของผู้อนุญาต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9" s="166" t="inlineStr"/>
      <c r="L89" s="166" t="inlineStr">
        <is>
          <t>Immunologic</t>
        </is>
      </c>
      <c r="M89" s="166" t="inlineStr">
        <is>
          <t>Allergic rhinitis</t>
        </is>
      </c>
      <c r="N89" s="165" t="inlineStr">
        <is>
          <t>Clinic</t>
        </is>
      </c>
      <c r="O89" s="166" t="inlineStr">
        <is>
          <t>ข้อ 11 (PLE_CC1_Practice_Exam.md)</t>
        </is>
      </c>
      <c r="P89" s="165" t="inlineStr">
        <is>
          <t>ข้อสอบจำลอง</t>
        </is>
      </c>
      <c r="Q89" s="165" t="inlineStr">
        <is>
          <t>Mock สภาเภสัชฯ Practice</t>
        </is>
      </c>
      <c r="R89" s="165" t="inlineStr"/>
    </row>
    <row r="90" ht="24" customHeight="1" s="49">
      <c r="A90" s="167" t="n">
        <v>88</v>
      </c>
      <c r="B90" s="166" t="inlineStr">
        <is>
          <t>ผู้ป่วยมาร้านยาเพื่อขอซื้อยา Pseudoephedrine ขนาด 60 มิลลิกรัม เภสัชกรบอกยานี้ไม่มีขาย อยาก ทราบว่าทำไมยานี้จึงไม่มีจำหน่ายในร้านยา</t>
        </is>
      </c>
      <c r="C90" s="166" t="inlineStr"/>
      <c r="D90" s="166" t="inlineStr">
        <is>
          <t>เนื่องจากเป็นยาอันตราย</t>
        </is>
      </c>
      <c r="E90" s="166" t="inlineStr">
        <is>
          <t>เนื่องจากเป็นยาควบคุมพิเศษ</t>
        </is>
      </c>
      <c r="F90" s="166" t="inlineStr">
        <is>
          <t>เนื่องจากเป็นยาเสพติดให้โทษ ประเภทที่ 2</t>
        </is>
      </c>
      <c r="G90" s="166" t="inlineStr">
        <is>
          <t>เนื่องจากเป็นวัตถุออกฤทธิ์ต่อจิตและประสาท ประเภทที่ 2</t>
        </is>
      </c>
      <c r="H90" s="166" t="inlineStr">
        <is>
          <t>เนื่องจากไม่มียานี้จำหน่ายในประเทศไทย</t>
        </is>
      </c>
      <c r="I90" s="167" t="inlineStr">
        <is>
          <t>1</t>
        </is>
      </c>
      <c r="J90" s="166" t="inlineStr">
        <is>
          <t>✅ คำตอบที่ถูกต้อง: ข้อ ก. เนื่องจากเป็นยาอันตราย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เนื่องจากเป็นยาอันตราย การเลือก เนื่องจากเป็นยาอันตราย เป็นคำตอบที่ถูกต้องตามแนวทางการรักษามาตรฐาน เนื่องจาก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ข. (เนื่องจากเป็นยาควบคุมพิเศษ): ยาควบคุมพิเศษเป็นประเภทตาม พ.ร.บ. ยา ซึ่งต้องสั่งจ่ายโดยแพทย์์ แต่ Pseudoephedrine สูตรเดี่ยวถูกยกระดับการควบคุมให้พ้นจาก พ.ร.บ. ยา ไปเป็นวัตถุออกฤทธิ์ต่อจิตและประสาท
• ข้อ ค. (เนื่องจากเป็นยาเสพติดให้โทษ ประเภทที่ 2): ยาเสพติดให้โทษประเภทที่ 2 หมายถึงยาเสพติดให้โทษที่มีประโยชน์ทางการแพทย์์ เช่น Morphine, Pethidine, Fentanyl ซึ่งไม่ใช่ประเภททางกฎหมายของ Pseudoephedrine
• ข้อ ง. (เนื่องจากเป็นวัตถุออกฤทธิ์ต่อจิตและประสาท ประเภทที่ 2): กระทรวงสาธารณสุขได้ประกาศยกระดับ Pseudoephedrine เดี่ยวเป็นวัตถุออกฤทธิ์ต่อจิตและประสาทประเภทที่ 2 ห้ามจำหน่ายในร้านขายยาแผนปัจจุบันเพื่อป้องกันการนำไปสังเคราะห์ Methamphetamine
• ข้อ จ. (เนื่องจากไม่มียานี้จำหน่ายในประเทศไทย): Pseudoephedrine ยังมีใช้อย่างถูกต้องตามกฎหมายในสถานพยาบาลและโรงพยาบาลที่ได้รับใบอนุญาต จึงไม่ใช่ยาที่ไม่มีการจำหน่ายในประเทศไทย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90" s="166" t="inlineStr"/>
      <c r="L90" s="166" t="inlineStr">
        <is>
          <t>Immunologic</t>
        </is>
      </c>
      <c r="M90" s="166" t="inlineStr">
        <is>
          <t>Allergic rhinitis</t>
        </is>
      </c>
      <c r="N90" s="165" t="inlineStr">
        <is>
          <t>Clinic</t>
        </is>
      </c>
      <c r="O90" s="166" t="inlineStr">
        <is>
          <t>ข้อ 27 (PLE_CC1_Practice_Exam.md)</t>
        </is>
      </c>
      <c r="P90" s="165" t="inlineStr">
        <is>
          <t>ข้อสอบจำลอง</t>
        </is>
      </c>
      <c r="Q90" s="165" t="inlineStr">
        <is>
          <t>Mock สภาเภสัชฯ Practice</t>
        </is>
      </c>
      <c r="R90" s="165" t="inlineStr"/>
    </row>
    <row r="91" ht="24" customHeight="1" s="49">
      <c r="A91" s="167" t="n">
        <v>89</v>
      </c>
      <c r="B91" s="166" t="inlineStr">
        <is>
          <t>Oral antihistamine ลดน้ำมูก + คัดจมูก</t>
        </is>
      </c>
      <c r="C91" s="166" t="inlineStr"/>
      <c r="D91" s="166" t="inlineStr">
        <is>
          <t>Epinephrine 0.3 mg IM stat</t>
        </is>
      </c>
      <c r="E91" s="166" t="inlineStr">
        <is>
          <t>Dexamethasone 4 mg IV</t>
        </is>
      </c>
      <c r="F91" s="166" t="inlineStr">
        <is>
          <t>Prednisolone 20 mg OD</t>
        </is>
      </c>
      <c r="G91" s="166" t="inlineStr">
        <is>
          <t>Montelukast 10 mg HS</t>
        </is>
      </c>
      <c r="H91" s="166" t="inlineStr">
        <is>
          <t>Hydroxyzine 25 mg HS</t>
        </is>
      </c>
      <c r="I91" s="167" t="inlineStr">
        <is>
          <t>1</t>
        </is>
      </c>
      <c r="J91" s="166" t="inlineStr">
        <is>
          <t>✅ คำตอบที่ถูกต้อง: ข้อ ก. Epinephrine 0.3 mg IM stat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Epinephrine 0.3 mg IM stat การเลือก Epinephrine 0.3 mg IM stat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(Dexamethasone 4 mg IV): Dexamethasone 4 mg IV เป็นยากลุ่มกลูโคคอร์ติคอยด์ชนิดฉีด ใช้สำหรับลดการอักเสบขั้นรุนแรง ไม่ใช่ยากลุ่ม oral antihistamine สำหรับลดน้ำมูกและอาการคัดจมูก
• ข้อ ค. (Prednisolone 20 mg OD): Prednisolone 20 mg OD เป็น oral corticosteroid ที่มีฤทธิ์ต้านการอักเสบทั่วร่างกาย ไม่ได้ออกฤทธิ์ยับยั้ง H1 receptor โดยตรง และไม่ควรใช้เป็นยาแรกเริ่มสำหรับลดน้ำมูกทั่วไป
• ข้อ ง. (Montelukast 10 mg HS): Montelukast 10 mg HS เป็น cysteinyl leukotriene receptor antagonist แม้ช่วยลดอาการคัดจมูกได้ดี แต่ไม่ได้จัดอยู่ในกลุ่มยา oral antihistamine
• ข้อ จ. (Hydroxyzine 25 mg HS): Hydroxyzine 25 mg HS แม้เป็น oral antihistamine แต่เป็นกลุ่ม first-generation ที่มีผลข้างเคียงง่วงซึมสูงมากและมีฤทธิ์ anticholinergic เด่น จึงไม่ใช่ตัวเลือกแรกสำหรับการลดน้ำมูกในเวลากลางวัน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91" s="166" t="inlineStr"/>
      <c r="L91" s="166" t="inlineStr">
        <is>
          <t>Immunologic</t>
        </is>
      </c>
      <c r="M91" s="166" t="inlineStr">
        <is>
          <t>Allergic rhinitis</t>
        </is>
      </c>
      <c r="N91" s="165" t="inlineStr">
        <is>
          <t>Clinic</t>
        </is>
      </c>
      <c r="O91" s="166" t="inlineStr">
        <is>
          <t>ข้อ 2 (PLE_CC1_Key_Rx20_UBU.md)</t>
        </is>
      </c>
      <c r="P91" s="165" t="inlineStr">
        <is>
          <t>ข้อสอบจำลอง</t>
        </is>
      </c>
      <c r="Q91" s="165" t="inlineStr">
        <is>
          <t>Mock Rx20 UBU</t>
        </is>
      </c>
      <c r="R91" s="165" t="inlineStr"/>
    </row>
    <row r="92" ht="24" customHeight="1" s="49">
      <c r="A92" s="167" t="n">
        <v>90</v>
      </c>
      <c r="B92" s="166" t="inlineStr">
        <is>
          <t>ยาเพิกถอนทะเบียนตำรับ เรื่องที่ 2 Asthma ผู้ป่วยเป็นโรคภูมิแพ้ มักมีอาการเมื่ออากาศเปลี่ยน มีอาการคล้ายหวัด จาม คัดจมูก น้ำมูกไหล มักเป็นในช่วงเช้า ไม่มีไข้ ได้รับยาแก้แพ้อย่างต่อเนื่อง 3 เดือนต่อมา ผู้ป่วยไปพบแพทย์์ แพทย์์วินิจฉัยว่าเป็นโรคต่อมลูกหมากโต ได้รับยาแล้วควบคุมอาการได้ดี แต่ช่วงนี้ปัสสาวะไม่ออก</t>
        </is>
      </c>
      <c r="C92" s="166" t="inlineStr"/>
      <c r="D92" s="166" t="inlineStr">
        <is>
          <t>Montelukast 10 mg HS</t>
        </is>
      </c>
      <c r="E92" s="166" t="inlineStr">
        <is>
          <t>Hydroxyzine 25 mg HS</t>
        </is>
      </c>
      <c r="F92" s="166" t="inlineStr">
        <is>
          <t>Diphenhydramine 25 mg IV</t>
        </is>
      </c>
      <c r="G92" s="166" t="inlineStr">
        <is>
          <t>Cetirizine 10 mg OD</t>
        </is>
      </c>
      <c r="H92" s="166" t="inlineStr">
        <is>
          <t>Loratadine 10 mg OD</t>
        </is>
      </c>
      <c r="I92" s="167" t="inlineStr">
        <is>
          <t>4</t>
        </is>
      </c>
      <c r="J92" s="166" t="inlineStr">
        <is>
          <t>✅ คำตอบที่ถูกต้อง: ข้อ ง. Cetirizine 10 mg OD
💡 Background:
โรคหืด (Asthma) มีพยาธิสภาพเป็นการอักเสบเรื้อรังของหลอดลม แนวทาง GINA แนะนำ Inhaled Corticosteroid (ICS) เป็นแกนหลักเสมอเพื่อลด severe exacerbation
🎯 ทำไมข้อนี้ถึงถูก:
Cetirizine 10 mg OD การเลือก Cetirizine 10 mg OD เป็นคำตอบที่ถูกต้องตามแนวทางการรักษามาตรฐาน เนื่องจาก เป็น 2nd generation H1-antihistamine บรรเทาอาการ allergic rhinitis และ urticaria มี sedating effect ต่ำกว่า 1st gen แต่ยังอาจทำให้ง่วงซึมได้มากกว่า fexofenadine
🔍 ข้ออื่นผิดเพราะอะไร:
• ข้อ ก. (Montelukast 10 mg HS): Montelukast 10 mg HS ไม่ได้ออกฤทธิ์ยับยั้ง cholinergic muscarinic receptor จึงไม่ทำให้กล้ามเนื้อกระเพาะปัสสาวะคลายตัวผิดปกติ และไม่ทำให้เกิดอาการปัสสาวะคั่ง
• ข้อ ข. (Hydroxyzine 25 mg HS): Hydroxyzine 25 mg HS มีฤทธิ์ anticholinergic เด่นชัดมาก ส่งผลให้กล้ามเนื้อ detrusor ของกระเพาะปัสสาวะคลายตัวและหูรูดหดเกร็ง ทำให้ผู้ป่วย BPH เกิดอาการปัสสาวะไม่ออก (acute urinary retention)
• ข้อ ค. (Diphenhydramine 25 mg IV): Diphenhydramine 25 mg IV เป็น first-generation antihistamine ที่มีฤทธิ์ anticholinergic สูงมากเช่นกัน ซึ่งเป็นสาเหตุสำคัญของการเกิดปัสสาวะไม่ออกในผู้ป่วยโรคต่อมลูกหมากโต
• ข้อ จ. (Loratadine 10 mg OD): Loratadine 10 mg OD เป็น second-generation antihistamine ที่ไม่มีฤทธิ์ anticholinergic ที่ขนาดยารักษา จึงไม่เป็นสาเหตุที่ทำให้ผู้ป่วยโรคต่อมลูกหมากโตเกิดอาการปัสสาวะคั่ง
📖 Guideline อ้างอิง:
แนวทางการวินิจฉัยและรักษาโรคหืดในประเทศไทยสำหรับผู้ใหญ่ พ.ศ. 2565 (สมาคมสภาองค์กรโรคหืดแห่งประเทศไทย) &amp; Global Initiative for Asthma (GINA) 2023/2024 Report
📌 จุดจำก่อนสอบ:
• GINA Track 1 Strategy: แนะนำ Low-dose ICS-formoterol เป็นทั้ง Reliever และ Controller ตั้งแต่ Step 1-2 ช่วยลด severe exacerbation ดีกว่า SABA
• Inhaler Technique Priority: ทุกครั้งที่ผู้ป่วยควบคุมอาการไม่ได้ ต้องตรวจสอบ inhalation technique และ adherence ก่อนปรับเพิ่ม Step เสมอ
• Oral Candidiasis Prevention: แนะนำบ้วนปากและกลั้วคอด้วยน้ำสะอาดแล้วบ้วนทิ้งทุกครั้งหลังพ่นยาที่มีส่วนผสมของสเตียรอยด์ (ICS)</t>
        </is>
      </c>
      <c r="K92" s="166" t="inlineStr"/>
      <c r="L92" s="166" t="inlineStr">
        <is>
          <t>Immunologic</t>
        </is>
      </c>
      <c r="M92" s="166" t="inlineStr">
        <is>
          <t>Allergic rhinitis</t>
        </is>
      </c>
      <c r="N92" s="165" t="inlineStr">
        <is>
          <t>Clinic</t>
        </is>
      </c>
      <c r="O92" s="166" t="inlineStr">
        <is>
          <t>ข้อ 5 (PLE_CC1_Key_Rx20_UBU.md)</t>
        </is>
      </c>
      <c r="P92" s="165" t="inlineStr">
        <is>
          <t>ข้อสอบจำลอง</t>
        </is>
      </c>
      <c r="Q92" s="165" t="inlineStr">
        <is>
          <t>Mock Rx20 UBU</t>
        </is>
      </c>
      <c r="R92" s="165" t="inlineStr"/>
    </row>
    <row r="93" ht="24" customHeight="1" s="49">
      <c r="A93" s="167" t="n">
        <v>91</v>
      </c>
      <c r="B93" s="166" t="inlineStr">
        <is>
          <t>... การใช้ยาหดหลอดเลือดชนิดทีใช้พ่นจมูกต่อเนืองกันนานกว่าสัปดาห์ อาจทำให้เกิดภาวะเยือบุจมูกอักเสบจากยา (rhinitis medicamentosa) ได้ จึงไม่แนะนำให้ผู้ป่วยใช้ยาหดหลอดเลือดชนิดทีใช้พ่นจมูกนีนานเกินไป ยาหดหลอดเลือดชนิดทีใช้พ่น หรือหยอดจมูกแบ่งออกได้เป็ น กลุ่ม คือ 1. Imidazoline derivatives ยาในกลุ่มนี ได้แก่ oxymetazoline, xylometazoline, tetrahydrozoline และ naphazoline เป็นต้น 2. Beta phenylethylamine derivatives ยาในกลุ่มนี ได้แก่ ephedrine, phenylephrine เป็นต้น</t>
        </is>
      </c>
      <c r="C93" s="166" t="inlineStr"/>
      <c r="D93" s="166" t="inlineStr">
        <is>
          <t>Cetirizine 10 mg OD</t>
        </is>
      </c>
      <c r="E93" s="166" t="inlineStr">
        <is>
          <t>Loratadine 10 mg OD</t>
        </is>
      </c>
      <c r="F93" s="166" t="inlineStr">
        <is>
          <t>Fexofenadine 180 mg OD</t>
        </is>
      </c>
      <c r="G93" s="166" t="inlineStr">
        <is>
          <t>Chlorpheniramine 4 mg TID</t>
        </is>
      </c>
      <c r="H93" s="166" t="inlineStr">
        <is>
          <t>Fluticasone furoate nasal spray</t>
        </is>
      </c>
      <c r="I93" s="167" t="inlineStr">
        <is>
          <t>3</t>
        </is>
      </c>
      <c r="J93" s="166" t="inlineStr">
        <is>
          <t>✅ คำตอบที่ถูกต้อง: ข้อ ค. Fexofenadine 180 mg OD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Fexofenadine 180 mg OD การเลือก Fexofenadine 180 mg OD เป็นคำตอบที่ถูกต้องตามแนวทางการรักษามาตรฐาน เนื่องจาก เป็น 2nd generation non-sedating H1-antihistamine ไม่ผ่าน blood-brain barrier จึงแทบไม่มีฤทธิ์ง่วงซึม หลีกเลี่ยงการรับประทานพร้อมน้ำผลไม้รสเปรี้ยว (grapefruit, orange juice)
🔍 ข้ออื่นผิดเพราะอะไร:
• ข้อ ก. (Cetirizine 10 mg OD): Cetirizine 10 mg OD มีความปลอดภัยต่อระบบหัวใจและไม่ทำให้เกิด rhinitis medicamentosa แต่ไม่ใช่ยาตัวเดียวในกลุ่ม second-generation ที่เลือกใช้
• ข้อ ข. (Loratadine 10 mg OD): Loratadine 10 mg OD เป็น nonsedating antihistamine ที่ปลอดภัย แต่มีกลไกยับยั้ง H1 receptor ทั่วไป ไม่ได้เกี่ยวข้องโดยตรงกับการฟื้นฟูเยื่อบุจมูกจากการติดยาพ่นหดหลอดเลือด
• ข้อ ง. (Chlorpheniramine 4 mg TID): Chlorpheniramine 4 mg TID มีฤทธิ์ anticholinergic ทำให้เยื่อบุจมูกแห้งระคายเคืองมากขึ้น และอาจทำให้ผู้ป่วยง่วงซึมจนรบกวนสมาธิในการทำงาน
• ข้อ จ. (Fluticasone furoate nasal spray): Fluticasone furoate nasal spray เป็น intranasal corticosteroid ซึ่งเป็นยาหลักที่ใช้ในการรักษา rhinitis medicamentosa เพื่อลดการอักเสบและช่วยถอนยาพ่นหดหลอดเลือด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93" s="166" t="inlineStr"/>
      <c r="L93" s="166" t="inlineStr">
        <is>
          <t>Immunologic</t>
        </is>
      </c>
      <c r="M93" s="166" t="inlineStr">
        <is>
          <t>Allergic rhinitis</t>
        </is>
      </c>
      <c r="N93" s="165" t="inlineStr">
        <is>
          <t>Clinic</t>
        </is>
      </c>
      <c r="O93" s="166" t="inlineStr">
        <is>
          <t>ข้อ 5 (PLE_CC1_Key_Rx20_UBU.md)</t>
        </is>
      </c>
      <c r="P93" s="165" t="inlineStr">
        <is>
          <t>ข้อสอบจำลอง</t>
        </is>
      </c>
      <c r="Q93" s="165" t="inlineStr">
        <is>
          <t>Mock Rx20 UBU</t>
        </is>
      </c>
      <c r="R93" s="165" t="inlineStr"/>
    </row>
    <row r="94" ht="24" customHeight="1" s="49">
      <c r="A94" s="167" t="n">
        <v>92</v>
      </c>
      <c r="B94" s="166" t="inlineStr">
        <is>
          <t>ยา Antihistamine ตัวใดที่ทำให้ง่วงมากที่สุด</t>
        </is>
      </c>
      <c r="C94" s="166" t="inlineStr"/>
      <c r="D94" s="166" t="inlineStr">
        <is>
          <t>Chlorpheniramine 4 mg TID</t>
        </is>
      </c>
      <c r="E94" s="166" t="inlineStr">
        <is>
          <t>Fluticasone furoate nasal spray</t>
        </is>
      </c>
      <c r="F94" s="166" t="inlineStr">
        <is>
          <t>Budesonide nasal spray</t>
        </is>
      </c>
      <c r="G94" s="166" t="inlineStr">
        <is>
          <t>Epinephrine 0.3 mg IM stat</t>
        </is>
      </c>
      <c r="H94" s="166" t="inlineStr">
        <is>
          <t>Dexamethasone 4 mg IV</t>
        </is>
      </c>
      <c r="I94" s="167" t="inlineStr">
        <is>
          <t>1</t>
        </is>
      </c>
      <c r="J94" s="166" t="inlineStr">
        <is>
          <t>✅ คำตอบที่ถูกต้อง: ข้อ ก. Chlorpheniramine 4 mg TID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Chlorpheniramine 4 mg TID การเลือก Chlorpheniramine 4 mg TID เป็นคำตอบที่ถูกต้องตามแนวทางการรักษามาตรฐาน เนื่องจาก เป็น 1st generation H1-antihistamine มี anticholinergic ADRs เด่น (ง่วงซึม ปากแห้ง ตาพร่า ปัสสาวะคั่ง ท้องผูก) ควรหลีกเลี่ยงในผู้สูงอายุตาม Beers Criteria
🔍 ข้ออื่นผิดเพราะอะไร:
• ข้อ ข. (Fluticasone furoate nasal spray): Fluticasone furoate nasal spray เป็นยาสเตียรอยด์พ่นจมูกเฉพาะที่ ออกฤทธิ์ต้านการอักเสบโดยแทบไม่มี systemic absorption จึงไม่ทำให้เกิดอาการง่วงนอน
• ข้อ ค. (Budesonide nasal spray): Budesonide nasal spray เป็นยาสเตียรอยด์พ่นจมูกเฉพาะที่ มีความปลอดภัยสูงและไม่ส่งผลต่อระดับสารสื่อประสาทในสมอง จึงไม่ทำให้เกิดอาการง่วงซึม
• ข้อ ง. (Epinephrine 0.3 mg IM stat): Epinephrine 0.3 mg IM stat ออกฤทธิ์กระตุ้นระบบประสาท sympathetic ผ่าน adrenergic receptors ทำให้เกิดอาการตื่นตัว หัวใจเต้นเร็ว ใจสั่น ตรงข้ามกับอาการง่วงนอน
• ข้อ จ. (Dexamethasone 4 mg IV): Dexamethasone 4 mg IV เป็น systemic corticosteroid ที่อาจกระตุ้นระบบประสาทส่วนกลางทำให้นอนไม่หลับ (insomnia) หรืออารมณ์แปรปรวน แต่ไม่ทำให้ง่วงซึม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94" s="166" t="inlineStr"/>
      <c r="L94" s="166" t="inlineStr">
        <is>
          <t>Immunologic</t>
        </is>
      </c>
      <c r="M94" s="166" t="inlineStr">
        <is>
          <t>Allergic rhinitis</t>
        </is>
      </c>
      <c r="N94" s="165" t="inlineStr">
        <is>
          <t>Clinic</t>
        </is>
      </c>
      <c r="O94" s="166" t="inlineStr">
        <is>
          <t>ข้อ 8 (PLE_CC1_Key_Rx20_UBU.md)</t>
        </is>
      </c>
      <c r="P94" s="165" t="inlineStr">
        <is>
          <t>ข้อสอบจำลอง</t>
        </is>
      </c>
      <c r="Q94" s="165" t="inlineStr">
        <is>
          <t>Mock Rx20 UBU</t>
        </is>
      </c>
      <c r="R94" s="165" t="inlineStr"/>
    </row>
    <row r="95" ht="24" customHeight="1" s="49">
      <c r="A95" s="167" t="n">
        <v>93</v>
      </c>
      <c r="B95" s="166" t="inlineStr">
        <is>
          <t>ใช้ยาเดิมต่อไป แต่ให้ antihistamine และ paracetamol</t>
        </is>
      </c>
      <c r="C95" s="166" t="inlineStr"/>
      <c r="D95" s="166" t="inlineStr">
        <is>
          <t>Epinephrine 0.3 mg IM stat</t>
        </is>
      </c>
      <c r="E95" s="166" t="inlineStr">
        <is>
          <t>Dexamethasone 4 mg IV</t>
        </is>
      </c>
      <c r="F95" s="166" t="inlineStr">
        <is>
          <t>Prednisolone 20 mg OD</t>
        </is>
      </c>
      <c r="G95" s="166" t="inlineStr">
        <is>
          <t>Montelukast 10 mg HS</t>
        </is>
      </c>
      <c r="H95" s="166" t="inlineStr">
        <is>
          <t>Hydroxyzine 25 mg HS</t>
        </is>
      </c>
      <c r="I95" s="167" t="inlineStr">
        <is>
          <t>1</t>
        </is>
      </c>
      <c r="J95" s="166" t="inlineStr">
        <is>
          <t>✅ คำตอบที่ถูกต้อง: ข้อ ก. Epinephrine 0.3 mg IM stat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Epinephrine 0.3 mg IM stat การเลือก Epinephrine 0.3 mg IM stat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(Dexamethasone 4 mg IV): Dexamethasone 4 mg IV เป็นสเตียรอยด์ชนิดฉีดที่ใช้ในกรณีแพ้รุนแรงหรือมีภาวะ airway edema ไม่มีความจำเป็นในการรักษาอาการไม่พึงประสงค์เล็กน้อยจากการให้ยา
• ข้อ ค. (Prednisolone 20 mg OD): Prednisolone 20 mg OD เป็น oral corticosteroid ที่ไม่จำเป็นสำหรับการบรรเทาอาการปวดศีรษะหรือไข้ต่ำๆ จากการให้ยา ซึ่งตอบสนองได้ดีต่อ paracetamol และ antihistamine
• ข้อ ง. (Montelukast 10 mg HS): Montelukast 10 mg HS ออกฤทธิ์จำเพาะต่อ leukotriene receptor ในทางเดินหายใจ ไม่มีบทบาทในการป้องกันหรือบรรเทาอาการข้างเคียงทางระบบทั่วไป
• ข้อ จ. (Hydroxyzine 25 mg HS): Hydroxyzine 25 mg HS มีผลข้างเคียงง่วงนอนมาก การให้ยาแก้แพ้รุ่นที่สองร่วมกับพาราเซตามอลจะช่วยให้ผู้ป่วยทำกิจกรรมประจำวันได้ดีกว่า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95" s="166" t="inlineStr"/>
      <c r="L95" s="166" t="inlineStr">
        <is>
          <t>Immunologic</t>
        </is>
      </c>
      <c r="M95" s="166" t="inlineStr">
        <is>
          <t>Allergic rhinitis</t>
        </is>
      </c>
      <c r="N95" s="165" t="inlineStr">
        <is>
          <t>Clinic</t>
        </is>
      </c>
      <c r="O95" s="166" t="inlineStr">
        <is>
          <t>ข้อ 1 (PLE_CC1_Key_Rx20_UBU.md)</t>
        </is>
      </c>
      <c r="P95" s="165" t="inlineStr">
        <is>
          <t>ข้อสอบจำลอง</t>
        </is>
      </c>
      <c r="Q95" s="165" t="inlineStr">
        <is>
          <t>Mock Rx20 UBU</t>
        </is>
      </c>
      <c r="R95" s="165" t="inlineStr"/>
    </row>
    <row r="96" ht="24" customHeight="1" s="49">
      <c r="A96" s="167" t="n">
        <v>94</v>
      </c>
      <c r="B96" s="166" t="inlineStr">
        <is>
          <t>Loratadine (minor) ระดับ lora ลดลง</t>
        </is>
      </c>
      <c r="C96" s="166" t="inlineStr"/>
      <c r="D96" s="166" t="inlineStr">
        <is>
          <t>Montelukast 10 mg HS</t>
        </is>
      </c>
      <c r="E96" s="166" t="inlineStr">
        <is>
          <t>Hydroxyzine 25 mg HS</t>
        </is>
      </c>
      <c r="F96" s="166" t="inlineStr">
        <is>
          <t>Diphenhydramine 25 mg IV</t>
        </is>
      </c>
      <c r="G96" s="166" t="inlineStr">
        <is>
          <t>Cetirizine 10 mg OD</t>
        </is>
      </c>
      <c r="H96" s="166" t="inlineStr">
        <is>
          <t>Loratadine 10 mg OD</t>
        </is>
      </c>
      <c r="I96" s="167" t="inlineStr">
        <is>
          <t>1</t>
        </is>
      </c>
      <c r="J96" s="166" t="inlineStr">
        <is>
          <t>✅ คำตอบที่ถูกต้อง: ข้อ ก. Montelukast 10 mg HS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Montelukast 10 mg HS การเลือก Montelukast 10 mg HS เป็นคำตอบที่ถูกต้องตามแนวทางการรักษามาตรฐาน เนื่องจาก เป็น Leukotriene receptor antagonist (LTRA) ใช้เป็น add-on controller ใน asthma โดยเฉพาะผู้ที่มี allergic rhinitis ร่วมด้วย แต่มีคำเตือนเรื่อง neuropsychiatric adverse events (ฝันร้าย อารมณ์แปรปรวน)
🔍 ข้ออื่นผิดเพราะอะไร:
• ข้อ ข. (Hydroxyzine 25 mg HS): Hydroxyzine ถูก metabolize ผ่านเอนไซม์ alcohol dehydrogenase เป็นหลัก การเกิด drug interaction ผ่าน CYP3A4 จึงมีผลน้อยกว่ายาแก้แพ้กลุ่มอื่น
• ข้อ ค. (Diphenhydramine 25 mg IV): Diphenhydramine ถูกกำจัดผ่าน CYP2D6 เป็นหลัก การเปลี่ยนแปลงของเอนไซม์ CYP3A4 จึงไม่ส่งผลต่อระดับยาอย่างมีนัยสำคัญทางคลินิก
• ข้อ ง. (Cetirizine 10 mg OD): Cetirizine ถูกขับออกทางไตในรูปเดิมมากกว่าร้อยละ 70 โดยแทบไม่ผ่านการเปลี่ยนแปลงทางตับ จึงไม่ได้รับผลกระทบจากการเหนี่ยวนำหรือยับยั้งเอนไซม์ CYP450
• ข้อ จ. (Loratadine 10 mg OD): Loratadine ถูก metabolize ผ่านเอนไซม์ CYP3A4 และ CYP2D6 เป็นหลัก หากได้รับยาร่วมที่มีฤทธิ์เหนี่ยวนำเอนไซม์ (CYP inducer) จะทำให้ระดับยา Loratadine ในเลือดลดลงอย่างมีนัยสำคัญ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96" s="166" t="inlineStr"/>
      <c r="L96" s="166" t="inlineStr">
        <is>
          <t>Immunologic</t>
        </is>
      </c>
      <c r="M96" s="166" t="inlineStr">
        <is>
          <t>Allergic rhinitis</t>
        </is>
      </c>
      <c r="N96" s="165" t="inlineStr">
        <is>
          <t>Clinic</t>
        </is>
      </c>
      <c r="O96" s="166" t="inlineStr">
        <is>
          <t>ข้อ 3 (PLE_CC1_Key_Rx20_UBU.md)</t>
        </is>
      </c>
      <c r="P96" s="165" t="inlineStr">
        <is>
          <t>ข้อสอบจำลอง</t>
        </is>
      </c>
      <c r="Q96" s="165" t="inlineStr">
        <is>
          <t>Mock Rx20 UBU</t>
        </is>
      </c>
      <c r="R96" s="165" t="inlineStr"/>
    </row>
    <row r="97" ht="24" customHeight="1" s="49">
      <c r="A97" s="167" t="n">
        <v>95</v>
      </c>
      <c r="B97" s="166" t="inlineStr">
        <is>
          <t>ไม่เหมาะสม เพราะ ควรใช้ยา Loratadine จะได้ผลดีกว่า</t>
        </is>
      </c>
      <c r="C97" s="166" t="inlineStr"/>
      <c r="D97" s="166" t="inlineStr">
        <is>
          <t>Cetirizine 10 mg OD</t>
        </is>
      </c>
      <c r="E97" s="166" t="inlineStr">
        <is>
          <t>Loratadine 10 mg OD</t>
        </is>
      </c>
      <c r="F97" s="166" t="inlineStr">
        <is>
          <t>Fexofenadine 180 mg OD</t>
        </is>
      </c>
      <c r="G97" s="166" t="inlineStr">
        <is>
          <t>Chlorpheniramine 4 mg TID</t>
        </is>
      </c>
      <c r="H97" s="166" t="inlineStr">
        <is>
          <t>Fluticasone furoate nasal spray</t>
        </is>
      </c>
      <c r="I97" s="167" t="inlineStr">
        <is>
          <t>1</t>
        </is>
      </c>
      <c r="J97" s="166" t="inlineStr">
        <is>
          <t>✅ คำตอบที่ถูกต้อง: ข้อ ก. Cetirizine 10 mg OD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Cetirizine 10 mg OD การเลือก Cetirizine 10 mg OD เป็นคำตอบที่ถูกต้องตามแนวทางการรักษามาตรฐาน เนื่องจาก เป็น 2nd generation H1-antihistamine บรรเทาอาการ allergic rhinitis และ urticaria มี sedating effect ต่ำกว่า 1st gen แต่ยังอาจทำให้ง่วงซึมได้มากกว่า fexofenadine
🔍 ข้ออื่นผิดเพราะอะไร:
• ข้อ ข. (Loratadine 10 mg OD): Loratadine 10 mg OD มีข้อดีเรื่องไม่ง่วงนอน แต่การเปรียบเทียบประสิทธิผลพบว่า Cetirizine อาจมี onset of action ที่เร็วกว่าและควบคุมอาการคันจามได้ครอบคลุมไม่ด้อยกว่ากัน
• ข้อ ค. (Fexofenadine 180 mg OD): Fexofenadine 180 mg OD เป็นตัวเลือกที่ดีมากในผู้ป่วยที่ไม่ต้องการอาการง่วงนอนเลย แต่การระบุว่าต้องเปลี่ยนเป็น Loratadine จึงอาจไม่ถูกต้องหากพิจารณาตามภาพรวมการรักษา
• ข้อ ง. (Chlorpheniramine 4 mg TID): Chlorpheniramine 4 mg TID มีระยะเวลาการออกฤทธิ์สั้น ต้องรับประทานวันละ 3-4 ครั้ง และมีอาการง่วงนอนมาก จึงมี compliance ด้อยกว่ายาที่รับประทานวันละครั้ง
• ข้อ จ. (Fluticasone furoate nasal spray): Fluticasone furoate nasal spray เป็นยาที่มีประสิทธิภาพสูงสุดในการควบคุมอาการทางจมูกทั้งหมด แต่ผู้ป่วยบางรายอาจปฏิเสธรูปแบบการพ่นจมูกและเลือกใช้ยากินเป็นหลัก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97" s="166" t="inlineStr"/>
      <c r="L97" s="166" t="inlineStr">
        <is>
          <t>Immunologic</t>
        </is>
      </c>
      <c r="M97" s="166" t="inlineStr">
        <is>
          <t>Allergic rhinitis</t>
        </is>
      </c>
      <c r="N97" s="165" t="inlineStr">
        <is>
          <t>Clinic</t>
        </is>
      </c>
      <c r="O97" s="166" t="inlineStr">
        <is>
          <t>ข้อ 4 (PLE_CC1_Key_Rx20_UBU.md)</t>
        </is>
      </c>
      <c r="P97" s="165" t="inlineStr">
        <is>
          <t>ข้อสอบจำลอง</t>
        </is>
      </c>
      <c r="Q97" s="165" t="inlineStr">
        <is>
          <t>Mock Rx20 UBU</t>
        </is>
      </c>
      <c r="R97" s="165" t="inlineStr"/>
    </row>
    <row r="98" ht="24" customHeight="1" s="49">
      <c r="A98" s="167" t="n">
        <v>96</v>
      </c>
      <c r="B98" s="166" t="inlineStr">
        <is>
          <t>ไม่เหมาะสม เพราะ ไม่ควรใช้ First generation antihistamine และ Decongestant ในผู้สูงอายุ</t>
        </is>
      </c>
      <c r="C98" s="166" t="inlineStr"/>
      <c r="D98" s="166" t="inlineStr">
        <is>
          <t>Chlorpheniramine 4 mg TID</t>
        </is>
      </c>
      <c r="E98" s="166" t="inlineStr">
        <is>
          <t>Fluticasone furoate nasal spray</t>
        </is>
      </c>
      <c r="F98" s="166" t="inlineStr">
        <is>
          <t>Budesonide nasal spray</t>
        </is>
      </c>
      <c r="G98" s="166" t="inlineStr">
        <is>
          <t>Epinephrine 0.3 mg IM stat</t>
        </is>
      </c>
      <c r="H98" s="166" t="inlineStr">
        <is>
          <t>Dexamethasone 4 mg IV</t>
        </is>
      </c>
      <c r="I98" s="167" t="inlineStr">
        <is>
          <t>1</t>
        </is>
      </c>
      <c r="J98" s="166" t="inlineStr">
        <is>
          <t>✅ คำตอบที่ถูกต้อง: ข้อ ก. Chlorpheniramine 4 mg TID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Chlorpheniramine 4 mg TID การเลือก Chlorpheniramine 4 mg TID เป็นคำตอบที่ถูกต้องตามแนวทางการรักษามาตรฐาน เนื่องจาก เป็น 1st generation H1-antihistamine มี anticholinergic ADRs เด่น (ง่วงซึม ปากแห้ง ตาพร่า ปัสสาวะคั่ง ท้องผูก) ควรหลีกเลี่ยงในผู้สูงอายุตาม Beers Criteria
🔍 ข้ออื่นผิดเพราะอะไร:
• ข้อ ข. (Fluticasone furoate nasal spray): Fluticasone furoate nasal spray เป็นยาที่มีความปลอดภัยสูงมากในผู้สูงอายุเนื่องจากมี systemic bioavailability ต่ำกว่าร้อยละ 1 จึงเป็นยาแนะนำทางเลือกแรก
• ข้อ ค. (Budesonide nasal spray): Budesonide nasal spray มีความปลอดภัยในการใช้กับผู้สูงอายุ ไม่ส่งผลต่อการกดการทำงานของหัวใจหรือทำให้สับสนเหมือนยากลุ่ม first-generation antihistamine
• ข้อ ง. (Epinephrine 0.3 mg IM stat): Epinephrine 0.3 mg IM stat เป็นยาช่วยชีวิตสำหรับ anaphylaxis แต่มีข้อควรระวังสูงในผู้สูงอายุที่มีโรคหัวใจขาดเลือดหรือความดันโลหิตสูง
• ข้อ จ. (Dexamethasone 4 mg IV): Dexamethasone 4 mg IV มีความเสี่ยงต่อการเกิดภาวะความดันโลหิตสูง น้ำตาลในเลือดสูง และกระดูกพรุนในผู้สูงอายุ จึงไม่แนะนำให้ใช้รักษาอาการภูมิแพ้ทั่วไป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98" s="166" t="inlineStr"/>
      <c r="L98" s="166" t="inlineStr">
        <is>
          <t>Immunologic</t>
        </is>
      </c>
      <c r="M98" s="166" t="inlineStr">
        <is>
          <t>Allergic rhinitis</t>
        </is>
      </c>
      <c r="N98" s="165" t="inlineStr">
        <is>
          <t>Clinic</t>
        </is>
      </c>
      <c r="O98" s="166" t="inlineStr">
        <is>
          <t>ข้อ 5 (PLE_CC1_Key_Rx20_UBU.md)</t>
        </is>
      </c>
      <c r="P98" s="165" t="inlineStr">
        <is>
          <t>ข้อสอบจำลอง</t>
        </is>
      </c>
      <c r="Q98" s="165" t="inlineStr">
        <is>
          <t>Mock Rx20 UBU</t>
        </is>
      </c>
      <c r="R98" s="165" t="inlineStr"/>
    </row>
    <row r="99" ht="24" customHeight="1" s="49">
      <c r="A99" s="167" t="n">
        <v>97</v>
      </c>
      <c r="B99" s="166" t="inlineStr">
        <is>
          <t>– สถานการณ) 7 ผู้ป่วยชาย อายุ 40 ป3 น้ำหนัก 60 กิโลกรัม โรคประจำตัวคือ Allergic rhinitis และ CKD stage 4 มีอาการ ไข$ เจ็บคอ มีเสมหะ ไมGไอ มีน้ำมูก เปญนมาสามวัน วันนี้มาร$านยา เภสัชกรสGองคอพบจุดหนองที่คอด$านซ$าย จGายยาคือ Amoxicillin 1x3 Ibuprofen 1x3 pc Chlorpheniramine (4) 1x3 pc prn</t>
        </is>
      </c>
      <c r="C99" s="166" t="inlineStr"/>
      <c r="D99" s="166" t="inlineStr">
        <is>
          <t>Epinephrine 0.3 mg IM stat</t>
        </is>
      </c>
      <c r="E99" s="166" t="inlineStr">
        <is>
          <t>Dexamethasone 4 mg IV</t>
        </is>
      </c>
      <c r="F99" s="166" t="inlineStr">
        <is>
          <t>Prednisolone 20 mg OD</t>
        </is>
      </c>
      <c r="G99" s="166" t="inlineStr">
        <is>
          <t>Montelukast 10 mg HS</t>
        </is>
      </c>
      <c r="H99" s="166" t="inlineStr">
        <is>
          <t>Hydroxyzine 25 mg HS</t>
        </is>
      </c>
      <c r="I99" s="167" t="inlineStr">
        <is>
          <t>1</t>
        </is>
      </c>
      <c r="J99" s="166" t="inlineStr">
        <is>
          <t>✅ คำตอบที่ถูกต้อง: ข้อ ก. Epinephrine 0.3 mg IM stat
💡 Background:
ภาวะไตเสื่อม (CKD/AKI) ต้องระมัดระวังการปรับขนาดยาตาม renal function (eGFR/CrCl) และหลีกเลี่ยง nephrotoxic drugs
🎯 ทำไมข้อนี้ถึงถูก:
Epinephrine 0.3 mg IM stat การเลือก Epinephrine 0.3 mg IM stat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(Dexamethasone 4 mg IV): Dexamethasone 4 mg IV เป็น systemic corticosteroid ที่ไม่มีข้อบ่งใช้ในภาวะคอหอยอักเสบจากเชื้อแบคทีเรีย และอาจกดภูมิคุ้มกันทำให้การติดเชื้อลุกลาม
• ข้อ ค. (Prednisolone 20 mg OD): Prednisolone 20 mg OD ไม่ใช่ยาปฏิชีวนะ จึงไม่สามารถกำจัดเชื้อ Group A Streptococcus ที่ทำให้เกิดจุดหนองที่ต่อมทอนซิลได้
• ข้อ ง. (Montelukast 10 mg HS): Montelukast 10 mg HS เป็นยารักษาภูมิแพ้และโรคหืด ไม่มีฤทธิ์ต้านจุลชีพและไม่มีบทบาทในการรักษา bacterial tonsillopharyngitis
• ข้อ จ. (Hydroxyzine 25 mg HS): Hydroxyzine 25 mg HS แม้ช่วยลดน้ำมูกได้แต่มีผลข้างเคียงง่วงนอนสูง และการใช้ยาแก้แพ้ไม่ได้ช่วยรักษาการติดเชื้อแบคทีเรียที่เป็นสาเหตุหลักของโรค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Aspirin Interaction: แย่งจับกับ COX-1 แบบ reversible ขัดขวางฤทธิ์ต้านเกล็ดเลือดของ Aspirin หากจำเป็นต้องใช้ร่วมกัน ต้องทาน Aspirin ก่อนอย่างน้อย 30 นาที หรือทาน Ibuprofen ห่างจาก Aspirin 8 ชม.
• Pediatric Dosing: ขนาดยาลดไข้ในเด็ก 5-10 mg/kg ทุก 6-8 ชม. (สูงสุดไม่เกิน 40 mg/kg/day) ห้ามใช้ในเด็กอายุน้อยกว่า 3 เดือนหรือ dehydration</t>
        </is>
      </c>
      <c r="K99" s="166" t="inlineStr"/>
      <c r="L99" s="166" t="inlineStr">
        <is>
          <t>Immunologic</t>
        </is>
      </c>
      <c r="M99" s="166" t="inlineStr">
        <is>
          <t>Allergic rhinitis</t>
        </is>
      </c>
      <c r="N99" s="165" t="inlineStr">
        <is>
          <t>Clinic</t>
        </is>
      </c>
      <c r="O99" s="166" t="inlineStr">
        <is>
          <t>ข้อ 60 (PLE_CC1_Key_Rx20_UBU.md)</t>
        </is>
      </c>
      <c r="P99" s="165" t="inlineStr">
        <is>
          <t>ข้อสอบจำลอง</t>
        </is>
      </c>
      <c r="Q99" s="165" t="inlineStr">
        <is>
          <t>Mock Rx20 UBU</t>
        </is>
      </c>
      <c r="R99" s="165" t="inlineStr"/>
    </row>
    <row r="100" ht="24" customHeight="1" s="49">
      <c r="A100" s="167" t="n">
        <v>98</v>
      </c>
      <c r="B100" s="166" t="inlineStr">
        <is>
          <t>เกี่ยวกับ Antihistamine eye drops ข้อใดต่อไปนี้กล่าวถูกต้องตามหลักวิชาชีพเภสัชกรรม</t>
        </is>
      </c>
      <c r="C100" s="166" t="inlineStr"/>
      <c r="D100" s="166" t="inlineStr">
        <is>
          <t>Montelukast 10 mg HS</t>
        </is>
      </c>
      <c r="E100" s="166" t="inlineStr">
        <is>
          <t>Hydroxyzine 25 mg HS</t>
        </is>
      </c>
      <c r="F100" s="166" t="inlineStr">
        <is>
          <t>Diphenhydramine 25 mg IV</t>
        </is>
      </c>
      <c r="G100" s="166" t="inlineStr">
        <is>
          <t>Cetirizine 10 mg OD</t>
        </is>
      </c>
      <c r="H100" s="166" t="inlineStr">
        <is>
          <t>Loratadine 10 mg OD</t>
        </is>
      </c>
      <c r="I100" s="167" t="inlineStr">
        <is>
          <t>1</t>
        </is>
      </c>
      <c r="J100" s="166" t="inlineStr">
        <is>
          <t>✅ คำตอบที่ถูกต้อง: ข้อ ก. Montelukast 10 mg HS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Montelukast 10 mg HS การเลือก Montelukast 10 mg HS เป็นคำตอบที่ถูกต้องตามแนวทางการรักษามาตรฐาน เนื่องจาก เป็น Leukotriene receptor antagonist (LTRA) ใช้เป็น add-on controller ใน asthma โดยเฉพาะผู้ที่มี allergic rhinitis ร่วมด้วย แต่มีคำเตือนเรื่อง neuropsychiatric adverse events (ฝันร้าย อารมณ์แปรปรวน)
🔍 ข้ออื่นผิดเพราะอะไร:
• ข้อ ข. (Hydroxyzine 25 mg HS): Hydroxyzine เป็นยาแก้แพ้ชนิดรับประทาน ไม่มียาในรูปแบบยาหยอดตา และหากใช้ในปริมาณสูงอาจทำให้เกิดอาการตาแห้งจากผล anticholinergic
• ข้อ ค. (Diphenhydramine 25 mg IV): Diphenhydramine รูปแบบยาฉีดหรือยากินมีผลข้างเคียงทำให้ตาพร่ามัวและปากแห้งตาแห้ง ไม่เหมาะสำหรับการบรรเทาอาการคันตาเฉพาะที่
• ข้อ ง. (Cetirizine 10 mg OD): Cetirizine ชนิดรับประทานช่วยบรรเทาอาการทางตาได้ในระดับปานกลาง แต่การใช้ยาหยอดตาเฉพาะที่กลุ่ม antihistamine/mast cell stabilizer จะออกฤทธิ์ได้ตรงจุดและเร็วกว่า
• ข้อ จ. (Loratadine 10 mg OD): Loratadine ชนิดรับประทานควบคุมอาการแพ้ที่เยื่อบุตาได้ช้ากว่ายาหยอดตาเฉพาะที่ และไม่มีประสิทธิภาพลดอาการคันตาแบบเฉียบพลันได้รวดเร็วเท่ารูปแบบหยอด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0" s="166" t="inlineStr"/>
      <c r="L100" s="166" t="inlineStr">
        <is>
          <t>Immunologic</t>
        </is>
      </c>
      <c r="M100" s="166" t="inlineStr">
        <is>
          <t>Allergic rhinitis</t>
        </is>
      </c>
      <c r="N100" s="165" t="inlineStr">
        <is>
          <t>Clinic</t>
        </is>
      </c>
      <c r="O100" s="166" t="inlineStr">
        <is>
          <t>ข้อ 3 (PLE_CC1_Key_Rx20_UBU.md)</t>
        </is>
      </c>
      <c r="P100" s="165" t="inlineStr">
        <is>
          <t>ข้อสอบจำลอง</t>
        </is>
      </c>
      <c r="Q100" s="165" t="inlineStr">
        <is>
          <t>Mock Rx20 UBU</t>
        </is>
      </c>
      <c r="R100" s="165" t="inlineStr"/>
    </row>
    <row r="101" ht="24" customHeight="1" s="49">
      <c r="A101" s="167" t="n">
        <v>99</v>
      </c>
      <c r="B101" s="166" t="inlineStr">
        <is>
          <t>Fexofenadine 60 mg 1 tab bid</t>
        </is>
      </c>
      <c r="C101" s="166" t="inlineStr"/>
      <c r="D101" s="166" t="inlineStr">
        <is>
          <t>Cetirizine 10 mg OD</t>
        </is>
      </c>
      <c r="E101" s="166" t="inlineStr">
        <is>
          <t>Loratadine 10 mg OD</t>
        </is>
      </c>
      <c r="F101" s="166" t="inlineStr">
        <is>
          <t>Fexofenadine 180 mg OD</t>
        </is>
      </c>
      <c r="G101" s="166" t="inlineStr">
        <is>
          <t>Chlorpheniramine 4 mg TID</t>
        </is>
      </c>
      <c r="H101" s="166" t="inlineStr">
        <is>
          <t>Fluticasone furoate nasal spray</t>
        </is>
      </c>
      <c r="I101" s="167" t="inlineStr">
        <is>
          <t>1</t>
        </is>
      </c>
      <c r="J101" s="166" t="inlineStr">
        <is>
          <t>✅ คำตอบที่ถูกต้อง: ข้อ ก. Cetirizine 10 mg OD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Cetirizine 10 mg OD การเลือก Cetirizine 10 mg OD เป็นคำตอบที่ถูกต้องตามแนวทางการรักษามาตรฐาน เนื่องจาก เป็น 2nd generation H1-antihistamine บรรเทาอาการ allergic rhinitis และ urticaria มี sedating effect ต่ำกว่า 1st gen แต่ยังอาจทำให้ง่วงซึมได้มากกว่า fexofenadine
🔍 ข้ออื่นผิดเพราะอะไร:
• ข้อ ข. (Loratadine 10 mg OD): Loratadine รับประทานเพียงวันละ 1 ครั้ง (10 mg OD) เนื่องจากมี prolonged receptor binding และ active metabolite ที่มีค่าครึ่งชีวิตยาว จึงไม่ต้องให้ยาวันละ 2 ครั้ง
• ข้อ ค. (Fexofenadine 180 mg OD): Fexofenadine 180 mg รูปแบบมาตรฐานกำหนดให้รับประทานวันละ 1 ครั้ง ไม่จำเป็นต้องแบ่งให้วันละ 2 ครั้งเหมือนขนาด 60 mg
• ข้อ ง. (Chlorpheniramine 4 mg TID): Chlorpheniramine มีค่าครึ่งชีวิตประมาณ 14-25 ชั่วโมง แต่ระยะเวลาการออกฤทธิ์ทางคลินิกสั้นจึงต้องให้ทุก 6-8 ชั่วโมง (TID หรือ QID) การให้วันละ 2 ครั้งอาจควบคุมอาการได้ไม่ต่อเนื่อง
• ข้อ จ. (Fluticasone furoate nasal spray): Fluticasone furoate nasal spray เป็นยาพ่นจมูกที่ให้การออกฤทธิ์ควบคุมการอักเสบได้ต่อเนื่องตลอด 24 ชั่วโมงจากการพ่นเพียงวันละ 1 ครั้ง ไม่ต้องบริหารยาวันละหลายรอบ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1" s="166" t="inlineStr"/>
      <c r="L101" s="166" t="inlineStr">
        <is>
          <t>Immunologic</t>
        </is>
      </c>
      <c r="M101" s="166" t="inlineStr">
        <is>
          <t>Allergic rhinitis</t>
        </is>
      </c>
      <c r="N101" s="165" t="inlineStr">
        <is>
          <t>Clinic</t>
        </is>
      </c>
      <c r="O101" s="166" t="inlineStr">
        <is>
          <t>ข้อ 2 (PLE_CC1_Key_Rx20_UBU.md)</t>
        </is>
      </c>
      <c r="P101" s="165" t="inlineStr">
        <is>
          <t>ข้อสอบจำลอง</t>
        </is>
      </c>
      <c r="Q101" s="165" t="inlineStr">
        <is>
          <t>Mock Rx20 UBU</t>
        </is>
      </c>
      <c r="R101" s="165" t="inlineStr"/>
    </row>
    <row r="102" ht="24" customHeight="1" s="49">
      <c r="A102" s="167" t="n">
        <v>100</v>
      </c>
      <c r="B102" s="166" t="inlineStr">
        <is>
          <t>Oxymetazoline intranasal 0.5 mg/ml 1 puff prn (at night 1-2 times/week)</t>
        </is>
      </c>
      <c r="C102" s="166" t="inlineStr"/>
      <c r="D102" s="166" t="inlineStr">
        <is>
          <t>Chlorpheniramine 4 mg TID</t>
        </is>
      </c>
      <c r="E102" s="166" t="inlineStr">
        <is>
          <t>Fluticasone furoate nasal spray</t>
        </is>
      </c>
      <c r="F102" s="166" t="inlineStr">
        <is>
          <t>Budesonide nasal spray</t>
        </is>
      </c>
      <c r="G102" s="166" t="inlineStr">
        <is>
          <t>Epinephrine 0.3 mg IM stat</t>
        </is>
      </c>
      <c r="H102" s="166" t="inlineStr">
        <is>
          <t>Dexamethasone 4 mg IV</t>
        </is>
      </c>
      <c r="I102" s="167" t="inlineStr">
        <is>
          <t>1</t>
        </is>
      </c>
      <c r="J102" s="166" t="inlineStr">
        <is>
          <t>✅ คำตอบที่ถูกต้อง: ข้อ ก. Chlorpheniramine 4 mg TID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Chlorpheniramine 4 mg TID การเลือก Chlorpheniramine 4 mg TID เป็นคำตอบที่ถูกต้องตามแนวทางการรักษามาตรฐาน เนื่องจาก เป็น 1st generation H1-antihistamine มี anticholinergic ADRs เด่น (ง่วงซึม ปากแห้ง ตาพร่า ปัสสาวะคั่ง ท้องผูก) ควรหลีกเลี่ยงในผู้สูงอายุตาม Beers Criteria
🔍 ข้ออื่นผิดเพราะอะไร:
• ข้อ ข. (Fluticasone furoate nasal spray): Fluticasone furoate nasal spray เป็นยาสเตียรอยด์พ่นจมูกที่ต้องใช้ต่อเนื่องสม่ำเสมอทุกวันเพื่อให้ได้ผลการรักษาเต็มที่ ไม่ควรใช้แบบตามอาการ (PRN)
• ข้อ ค. (Budesonide nasal spray): Budesonide nasal spray เป็นยาควบคุมการอักเสบที่ต้องการการบริหารยาเป็นประจำทุกวันอย่างต่อเนื่องเพื่อป้องกันการกำเริบของอาการภูมิแพ้ทางจมูก
• ข้อ ง. (Epinephrine 0.3 mg IM stat): Epinephrine 0.3 mg IM stat มีไว้สำหรับฉีดกู้ชีพในภาวะฉุกเฉิน anaphylaxis เท่านั้น ห้ามนำมาบริหารแบบใช้บ่อยเป็นประจำตามอาการ
• ข้อ จ. (Dexamethasone 4 mg IV): Dexamethasone 4 mg IV เป็นยาฉีดในโรงพยาบาลสำหรับภาวะวิกฤต ไม่สามารถจ่ายให้ผู้ป่วยนำกลับไปบริหารเองตามอาการที่บ้านได้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2" s="166" t="inlineStr"/>
      <c r="L102" s="166" t="inlineStr">
        <is>
          <t>Immunologic</t>
        </is>
      </c>
      <c r="M102" s="166" t="inlineStr">
        <is>
          <t>Allergic rhinitis</t>
        </is>
      </c>
      <c r="N102" s="165" t="inlineStr">
        <is>
          <t>Clinic</t>
        </is>
      </c>
      <c r="O102" s="166" t="inlineStr">
        <is>
          <t>ข้อ 3 (PLE_CC1_Key_Rx20_UBU.md)</t>
        </is>
      </c>
      <c r="P102" s="165" t="inlineStr">
        <is>
          <t>ข้อสอบจำลอง</t>
        </is>
      </c>
      <c r="Q102" s="165" t="inlineStr">
        <is>
          <t>Mock Rx20 UBU</t>
        </is>
      </c>
      <c r="R102" s="165" t="inlineStr"/>
    </row>
    <row r="103" ht="24" customHeight="1" s="49">
      <c r="A103" s="167" t="n">
        <v>101</v>
      </c>
      <c r="B103" s="166" t="inlineStr">
        <is>
          <t>Pseudoephedrine 60 mg/triprolidine 2.5 mg 1 tab bid pc</t>
        </is>
      </c>
      <c r="C103" s="166" t="inlineStr"/>
      <c r="D103" s="166" t="inlineStr">
        <is>
          <t>Epinephrine 0.3 mg IM stat</t>
        </is>
      </c>
      <c r="E103" s="166" t="inlineStr">
        <is>
          <t>Dexamethasone 4 mg IV</t>
        </is>
      </c>
      <c r="F103" s="166" t="inlineStr">
        <is>
          <t>Prednisolone 20 mg OD</t>
        </is>
      </c>
      <c r="G103" s="166" t="inlineStr">
        <is>
          <t>Montelukast 10 mg HS</t>
        </is>
      </c>
      <c r="H103" s="166" t="inlineStr">
        <is>
          <t>Hydroxyzine 25 mg HS</t>
        </is>
      </c>
      <c r="I103" s="167" t="inlineStr">
        <is>
          <t>1</t>
        </is>
      </c>
      <c r="J103" s="166" t="inlineStr">
        <is>
          <t>✅ คำตอบที่ถูกต้อง: ข้อ ก. Epinephrine 0.3 mg IM stat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Epinephrine 0.3 mg IM stat การเลือก Epinephrine 0.3 mg IM stat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(Dexamethasone 4 mg IV): Dexamethasone 4 mg IV ไม่ใช่สูตรผสมของยาลดน้ำมูกและยาหดหลอดเลือด และการใช้สเตียรอยด์ฉีดอย่างพร่ำเพรื่อทำให้เกิดภาวะแทรกซ้อนทางต่อมหมวกไต
• ข้อ ค. (Prednisolone 20 mg OD): Prednisolone 20 mg OD มีผลข้างเคียงทำให้บวมน้ำ ระคายเคืองกระเพาะอาหาร และเพิ่มระดับน้ำตาลในเลือด ไม่ใช่ยาแก้แพ้ผสมยาลดอาการคัดจมูก
• ข้อ ง. (Montelukast 10 mg HS): Montelukast 10 mg HS ออกฤทธิ์จำเพาะต่อ leukotriene receptor ไม่ได้ประกอบด้วยสารที่มีฤทธิ์ sympathomimetic หรือ antihistamine ยุคแรก
• ข้อ จ. (Hydroxyzine 25 mg HS): Hydroxyzine 25 mg HS เป็นยาเดี่ยวกลุ่ม first-generation antihistamine ไม่มีส่วนผสมของสารลดอาการคัดจมูก pseudoephedrine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3" s="166" t="inlineStr"/>
      <c r="L103" s="166" t="inlineStr">
        <is>
          <t>Immunologic</t>
        </is>
      </c>
      <c r="M103" s="166" t="inlineStr">
        <is>
          <t>Allergic rhinitis</t>
        </is>
      </c>
      <c r="N103" s="165" t="inlineStr">
        <is>
          <t>Clinic</t>
        </is>
      </c>
      <c r="O103" s="166" t="inlineStr">
        <is>
          <t>ข้อ 4 (PLE_CC1_Key_Rx20_UBU.md)</t>
        </is>
      </c>
      <c r="P103" s="165" t="inlineStr">
        <is>
          <t>ข้อสอบจำลอง</t>
        </is>
      </c>
      <c r="Q103" s="165" t="inlineStr">
        <is>
          <t>Mock Rx20 UBU</t>
        </is>
      </c>
      <c r="R103" s="165" t="inlineStr"/>
    </row>
    <row r="104" ht="24" customHeight="1" s="49">
      <c r="A104" s="167" t="n">
        <v>102</v>
      </c>
      <c r="B104" s="166" t="inlineStr">
        <is>
          <t>Allergic rhinitis ของผู้ป่วยรายนี้มีความรุนแรงระดับใด</t>
        </is>
      </c>
      <c r="C104" s="166" t="inlineStr"/>
      <c r="D104" s="166" t="inlineStr">
        <is>
          <t>Mild intermittent</t>
        </is>
      </c>
      <c r="E104" s="166" t="inlineStr">
        <is>
          <t>Mild persistent</t>
        </is>
      </c>
      <c r="F104" s="166" t="inlineStr">
        <is>
          <t>Mild-moderate persistent</t>
        </is>
      </c>
      <c r="G104" s="166" t="inlineStr">
        <is>
          <t>Moderate-severe persistent</t>
        </is>
      </c>
      <c r="H104" s="166" t="inlineStr">
        <is>
          <t>Moderate-severe intermittent และผู้ป่วยเพิ่งมีอาการมา 2 สัปดาห์ ดังแสดงในแผนภูมิด้านล่างนี้</t>
        </is>
      </c>
      <c r="I104" s="167" t="inlineStr">
        <is>
          <t>1</t>
        </is>
      </c>
      <c r="J104" s="166" t="inlineStr">
        <is>
          <t>✅ คำตอบที่ถูกต้อง: ข้อ ก. Mild intermittent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Mild intermittent การเลือก Mild intermittent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(Mild persistent): Persistent AR ตามเกณฑ์ ARIA หมายถึงมีอาการมากกว่า 4 วันต่อสัปดาห์ และติดต่อกันนานกว่า 4 สัปดาห์ ซึ่งไม่สอดคล้องกับผู้ป่วยที่มีอาการเป็นพักๆ น้อยกว่า 4 วันต่อสัปดาห์
• ข้อ ค. (Mild-moderate persistent): Mild-moderate persistent มีระยะเวลาของอาการนานติดต่อกันเกินเกณฑ์ intermittent และมีระดับความรุนแรงที่รบกวนชีวิตประจำวันมากกว่า
• ข้อ ง. (Moderate-severe persistent): Moderate-severe persistent ต้องมีอาการต่อเนื่องเกิน 4 วันต่อสัปดาห์และเกิน 4 สัปดาห์ ร่วมกับมีอาการรบกวนการนอนหลับหรือการทำงานอย่างชัดเจน
• ข้อ จ. (Moderate-severe intermittent และผู้ป่วยเพิ่งมีอาการมา 2 สัปดาห์ ดังแสดงในแผนภูมิด้านล่างนี้): Moderate-severe intermittent มีความรุนแรงของอาการที่รบกวนคุณภาพชีวิต การทำงาน หรือการนอนหลับ ซึ่งขัดแย้งกับผู้ป่วยกลุ่ม mild ที่ยังใช้ชีวิตได้ตามปกติ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4" s="166" t="inlineStr"/>
      <c r="L104" s="166" t="inlineStr">
        <is>
          <t>Immunologic</t>
        </is>
      </c>
      <c r="M104" s="166" t="inlineStr">
        <is>
          <t>Allergic rhinitis</t>
        </is>
      </c>
      <c r="N104" s="165" t="inlineStr">
        <is>
          <t>Clinic</t>
        </is>
      </c>
      <c r="O104" s="166" t="inlineStr">
        <is>
          <t>ข้อ 2 (PLE_CC1_Key_Rx20_UBU.md)</t>
        </is>
      </c>
      <c r="P104" s="165" t="inlineStr">
        <is>
          <t>ข้อสอบจำลอง</t>
        </is>
      </c>
      <c r="Q104" s="165" t="inlineStr">
        <is>
          <t>Mock Rx20 UBU</t>
        </is>
      </c>
      <c r="R104" s="165" t="inlineStr"/>
    </row>
    <row r="105" ht="24" customHeight="1" s="49">
      <c r="A105" s="167" t="n">
        <v>103</v>
      </c>
      <c r="B105" s="166" t="inlineStr">
        <is>
          <t>Fexofenadine มีการ metabolism ได้ metabolite ดังภาพ ซึ่งเกิดขึ้นจากปฏิกิริยาใด</t>
        </is>
      </c>
      <c r="C105" s="166" t="inlineStr"/>
      <c r="D105" s="166" t="inlineStr">
        <is>
          <t>Deamination</t>
        </is>
      </c>
      <c r="E105" s="166" t="inlineStr">
        <is>
          <t>Dealkylation</t>
        </is>
      </c>
      <c r="F105" s="166" t="inlineStr">
        <is>
          <t>Deacetylation</t>
        </is>
      </c>
      <c r="G105" s="166" t="inlineStr">
        <is>
          <t>Decarboxylation</t>
        </is>
      </c>
      <c r="H105" s="166" t="inlineStr">
        <is>
          <t>Dehydrogenation</t>
        </is>
      </c>
      <c r="I105" s="167" t="inlineStr">
        <is>
          <t>2</t>
        </is>
      </c>
      <c r="J105" s="166" t="inlineStr">
        <is>
          <t>✅ คำตอบที่ถูกต้อง: ข้อ ข. Dealkylation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Dealkylation การเลือก Dealkylation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ก. (Deamination): Deamination เป็นปฏิกิริยาการตัดหมู่อะมิโนออกจากโมเลกุล ซึ่งไม่ใช่กลไกการเปลี่ยน fexofenadine หรือ terfenadine ในกระบวนการเมแทบอลิซึมของอนุพันธ์นี้
• ข้อ ค. (Deacetylation): Deacetylation เป็นปฏิกิริยาการกำจัดหมู่อะเซทิลออกจากโมเลกุล ซึ่งโครงสร้างของ fexofenadine ไม่มีพันธะเอสเทอร์หรือเอไมด์ของอะซิเตตให้เกิดปฏิกิริยานี้
• ข้อ ง. (Decarboxylation): Decarboxylation เป็นการตัดหมู่คาร์บอกซิลิกออกให้กลายเป็นคาร์บอนไดออกไซด์ แต่สารเมแทบอไลต์ของ fexofenadine ยังคงรักษาหมู่คาร์บอกซิลิกที่สำคัญไว้
• ข้อ จ. (Dehydrogenation): Dehydrogenation เป็นปฏิกิริยาการดึงไฮโดรเจนออกเพื่อสร้างพันธะคู่ ซึ่งไม่ตรงกับการเปลี่ยนแปลงโครงสร้างของสายแอลคิลในเมแทบอไลต์ที่กำหนด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5" s="166" t="inlineStr"/>
      <c r="L105" s="166" t="inlineStr">
        <is>
          <t>Immunologic</t>
        </is>
      </c>
      <c r="M105" s="166" t="inlineStr">
        <is>
          <t>Allergic rhinitis</t>
        </is>
      </c>
      <c r="N105" s="165" t="inlineStr">
        <is>
          <t>Clinic</t>
        </is>
      </c>
      <c r="O105" s="166" t="inlineStr">
        <is>
          <t>ข้อ 7 (PLE_CC1_Key_Rx20_UBU.md)</t>
        </is>
      </c>
      <c r="P105" s="165" t="inlineStr">
        <is>
          <t>ข้อสอบจำลอง</t>
        </is>
      </c>
      <c r="Q105" s="165" t="inlineStr">
        <is>
          <t>Mock Rx20 UBU</t>
        </is>
      </c>
      <c r="R105" s="165" t="inlineStr"/>
    </row>
    <row r="106" ht="24" customHeight="1" s="49">
      <c r="A106" s="167" t="n">
        <v>104</v>
      </c>
      <c r="B106" s="166" t="inlineStr">
        <is>
          <t>ข้อใดมีผลต่อความสม่ำเสมอของยา fexofenadine</t>
        </is>
      </c>
      <c r="C106" s="166" t="inlineStr"/>
      <c r="D106" s="166" t="inlineStr">
        <is>
          <t>มุมทรงตัว</t>
        </is>
      </c>
      <c r="E106" s="166" t="inlineStr">
        <is>
          <t>ความพรุนของผงยา</t>
        </is>
      </c>
      <c r="F106" s="166" t="inlineStr">
        <is>
          <t>การทำเป็นแกรนูล</t>
        </is>
      </c>
      <c r="G106" s="166" t="inlineStr">
        <is>
          <t>ความสามารถในการตอกอัด</t>
        </is>
      </c>
      <c r="H106" s="166" t="inlineStr">
        <is>
          <t>การใส่สาร glidant ลงไปในตำรับ</t>
        </is>
      </c>
      <c r="I106" s="167" t="inlineStr">
        <is>
          <t>1</t>
        </is>
      </c>
      <c r="J106" s="166" t="inlineStr">
        <is>
          <t>✅ คำตอบที่ถูกต้อง: ข้อ ก. มุมทรงตัว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มุมทรงตัว การเลือก มุมทรงตัว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(ความพรุนของผงยา): ความพรุนของผงยา (Powder porosity) ส่งผลต่อคุณสมบัติการดูดซับของเหลวและการแตกกระจายตัวของเม็ดยา แต่มีผลทางอ้อมต่อความสม่ำเสมอของน้ำหนักเมื่อเทียบกับการไหล
• ข้อ ค. (การทำเป็นแกรนูล): การทำเป็นแกรนูล (Granulation) เป็นกระบวนการแปรรูปผงยาเพื่อปรับปรุงคุณสมบัติการไหล แต่มิใช่ตัวชี้วัดคุณสมบัติทางกายภาพโดยตรงในการประเมินความสม่ำเสมอของน้ำหนัก
• ข้อ ง. (ความสามารถในการตอกอัด): ความสามารถในการตอกอัด (Compressibility) มีผลต่อความแข็งและการแตกตัวของเม็ดยา แต่ไม่ใช่ปัจจัยหลักที่ควบคุมการไหลสม่ำเสมอลงสู่ห้องตอกยา
• ข้อ จ. (การใส่สาร glidant ลงไปในตำรับ): การใส่สาร glidant เป็นขั้นตอนการแก้ไขสูตรตำรับเพื่อช่วยลดแรงเสียดทานระหว่างอนุภาค แต่ไม่ใช่ค่าดัชนีทางฟิสิกส์ที่ใช้วัดความสามารถในการไหลของแกรนูล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6" s="166" t="inlineStr"/>
      <c r="L106" s="166" t="inlineStr">
        <is>
          <t>Immunologic</t>
        </is>
      </c>
      <c r="M106" s="166" t="inlineStr">
        <is>
          <t>Allergic rhinitis</t>
        </is>
      </c>
      <c r="N106" s="165" t="inlineStr">
        <is>
          <t>Clinic</t>
        </is>
      </c>
      <c r="O106" s="166" t="inlineStr">
        <is>
          <t>ข้อ 8 (PLE_CC1_Key_Rx20_UBU.md)</t>
        </is>
      </c>
      <c r="P106" s="165" t="inlineStr">
        <is>
          <t>ข้อสอบจำลอง</t>
        </is>
      </c>
      <c r="Q106" s="165" t="inlineStr">
        <is>
          <t>Mock Rx20 UBU</t>
        </is>
      </c>
      <c r="R106" s="165" t="inlineStr"/>
    </row>
    <row r="107" ht="24" customHeight="1" s="49">
      <c r="A107" s="167" t="n">
        <v>105</v>
      </c>
      <c r="B107" s="166" t="inlineStr">
        <is>
          <t>จากรูป โครงสร้างหรือคุณสมบัติใดของ cetirizine ที่ทำให้กินยานี้แล้วไม่ง่วง</t>
        </is>
      </c>
      <c r="C107" s="166" t="inlineStr"/>
      <c r="D107" s="166" t="inlineStr">
        <is>
          <t>Acid property</t>
        </is>
      </c>
      <c r="E107" s="166" t="inlineStr">
        <is>
          <t>Basic property</t>
        </is>
      </c>
      <c r="F107" s="166" t="inlineStr">
        <is>
          <t>Amphoteric property</t>
        </is>
      </c>
      <c r="G107" s="166" t="inlineStr">
        <is>
          <t>Aromatic ring</t>
        </is>
      </c>
      <c r="H107" s="166" t="inlineStr">
        <is>
          <t>Electron withdrawing และทำให้ผ่าน BBB น้อยจึงทำให้ส่งผลต่อ CNS side น้อย</t>
        </is>
      </c>
      <c r="I107" s="167" t="inlineStr">
        <is>
          <t>1</t>
        </is>
      </c>
      <c r="J107" s="166" t="inlineStr">
        <is>
          <t>✅ คำตอบที่ถูกต้อง: ข้อ ก. Acid property
💡 Background:
การบริบาลทางเภสัชกรรมในกลุ่มโรคระบบภูมิคุ้มกัน (Immunology &amp; Allergy) มุ่งเน้นการจัดการภาวะ Anaphylaxis โรคภูมิแพ้ (Allergic rhinitis/Urticaria) และโรคแพ้ภูมิตัวเอง (Autoimmune diseases) ตามแนวทาง ARIA และ EULAR/ACR Guidelines
🎯 ทำไมข้อนี้ถึงถูก:
Acid property การเลือก Acid property เป็นคำตอบที่ถูกต้องและสอดคล้องกับ evidence-based guidelines ของภาวะ Allergic rhinitis โดยมี clinical efficacy สูงสุดในการรักษาและมี safety profile ที่เหมาะสม
🔍 ข้ออื่นผิดเพราะอะไร:
• ข้อ ข. (Basic property): Basic property เกิดจากหมู่อะมิโน tertiary amine ในวง piperazine ซึ่งเป็นคุณสมบัติที่มีอยู่ใน first-generation antihistamines เช่นกัน จึงไม่ใช่ปัจจัยที่ทำให้ cetirizine ไม่ง่วง
• ข้อ ค. (Amphoteric property): Amphoteric property เป็นคุณสมบัติของสารที่ทำหน้าที่ได้ทั้งกรดและเบส แต่ปัจจัยหลักที่ทำให้โมเลกุลไม่ผ่าน blood-brain barrier คือการแตกตัวเป็นประจุลบของหมู่กรดคาร์บอกซิลิกที่สภาวะสรีรวิทยา
• ข้อ ง. (Aromatic ring): Aromatic ring เป็นโครงสร้างที่มีอยู่ใน antihistamines เกือบทุกกลุ่มเพื่อใช้จับกับ hydrophobic pocket ของ H1 receptor จึงไม่เกี่ยวข้องกับการลดผลข้างเคียงง่วงซึม
• ข้อ จ. (Electron withdrawing และทำให้ผ่าน BBB น้อยจึงทำให้ส่งผลต่อ CNS side น้อย): หมู่แทนที่ดึงอิเล็กตรอน (Electron withdrawing group) เช่น คลอรีนที่วงเบนซีน มีหน้าที่เพิ่ม affinity ในการจับกับ receptor แต่ไม่ได้เป็นตัวการหลักที่สกัดกั้นการผ่านเข้าสู่สมองเท่ากับหมู่ carboxylate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7" s="166" t="inlineStr"/>
      <c r="L107" s="166" t="inlineStr">
        <is>
          <t>Immunologic</t>
        </is>
      </c>
      <c r="M107" s="166" t="inlineStr">
        <is>
          <t>Allergic rhinitis</t>
        </is>
      </c>
      <c r="N107" s="165" t="inlineStr">
        <is>
          <t>Clinic</t>
        </is>
      </c>
      <c r="O107" s="166" t="inlineStr">
        <is>
          <t>ข้อ 106 (PLE_CC1_Key_Rx20_UBU.md)</t>
        </is>
      </c>
      <c r="P107" s="165" t="inlineStr">
        <is>
          <t>ข้อสอบจำลอง</t>
        </is>
      </c>
      <c r="Q107" s="165" t="inlineStr">
        <is>
          <t>Mock Rx20 UBU</t>
        </is>
      </c>
      <c r="R107" s="165" t="inlineStr"/>
    </row>
    <row r="108" ht="24" customHeight="1" s="49">
      <c r="A108" s="165" t="n">
        <v>106</v>
      </c>
      <c r="B108" s="166" t="inlineStr">
        <is>
          <t>ค่าผลปฏิบัติการใด มี Specificity สูงที่สุดสำหรับโรค Systemic lupus erythematosus</t>
        </is>
      </c>
      <c r="C108" s="166" t="inlineStr"/>
      <c r="D108" s="166" t="inlineStr">
        <is>
          <t>ANA</t>
        </is>
      </c>
      <c r="E108" s="166" t="inlineStr">
        <is>
          <t>Anti-dsDNA</t>
        </is>
      </c>
      <c r="F108" s="166" t="inlineStr">
        <is>
          <t>Lupus anticoagulant</t>
        </is>
      </c>
      <c r="G108" s="166" t="inlineStr">
        <is>
          <t>ES</t>
        </is>
      </c>
      <c r="H108" s="166" t="inlineStr">
        <is>
          <t>Proteinuria คำอธิบาย</t>
        </is>
      </c>
      <c r="I108" s="165" t="inlineStr">
        <is>
          <t>2</t>
        </is>
      </c>
      <c r="J108" s="166" t="inlineStr">
        <is>
          <t>✅ คำตอบที่ถูกต้อง: ข้อ ข. Anti-dsDNA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Anti-dsDNA การเลือก Anti-dsDNA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(ANA): ANA มี Sensitivity สูงมากสำหรับ SLE แต่มีความจำเพาะ (Specificity) ต่ำ พบได้ในโรคภูมิคุ้มกันทำลายตัวเองอื่น ๆ
• ข้อ ค. (Lupus anticoagulant): Lupus anticoagulant พบได้ใน antiphospholipid syndrome แต่ความจำเพาะต่อโรค SLE ไม่สูงเท่า Anti-dsDNA
• ข้อ ง. (ES): ESR เป็นเพียงตัวบ่งชี้การอักเสบในร่างกายแบบไม่จำเพาะเจาะจง ไม่สามารถใช้วินิจฉัย SLE ได้
• ข้อ จ. (Proteinuria คำอธิบาย): Proteinuria เป็นอาการแสดงทางคลินิกที่บ่งบอกว่าอาจมี Lupus nephritis แต่มีความจำเพาะต่ำ เพราะพบได้ในโรคไตจากสาเหตุอื่น ๆ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08" s="166" t="inlineStr"/>
      <c r="L108" s="166" t="inlineStr">
        <is>
          <t>Immunologic</t>
        </is>
      </c>
      <c r="M108" s="166" t="inlineStr">
        <is>
          <t>Systemic lupus</t>
        </is>
      </c>
      <c r="N108" s="165" t="inlineStr">
        <is>
          <t>Clinic</t>
        </is>
      </c>
      <c r="O108" s="166" t="inlineStr">
        <is>
          <t>ข้อ 92 (PLE_CC1_Key_Rx20_UBU.md)</t>
        </is>
      </c>
      <c r="P108" s="165" t="inlineStr">
        <is>
          <t>ข้อสอบจำลอง</t>
        </is>
      </c>
      <c r="Q108" s="165" t="inlineStr">
        <is>
          <t>Mock Rx20 UBU</t>
        </is>
      </c>
      <c r="R108" s="165" t="inlineStr"/>
    </row>
    <row r="109" ht="24" customHeight="1" s="49">
      <c r="A109" s="165" t="n">
        <v>107</v>
      </c>
      <c r="B109" s="166" t="inlineStr">
        <is>
          <t>[กรณีศึกษา 4]
ผู้ป่วยหญิงไทยคู่มาโรงพยาบาลด้วยอาการผิวหนังลอกไหม้ มีแผลในปาก โรคประจำตัวเป็นความดัน เบาหวาน ไขมันในเลือดสูง และ เกาต์ แพทย์วินิจฉัยเป็น Toxic Epidermal Necrolysis จากการซักประวัติพบว่า 3 วันก่อนมาโรงบาล มีไข้ เจ็บคอ เริ่มมีผื่นแดงขึ้น จึงรับประทาน paracetamol 1 สัปดาห์ก่อน รับประทาน allopurinol
คำถาม: อาการแพ้ยาที่เกิดขึ้นเป็น type ใด</t>
        </is>
      </c>
      <c r="C109" s="166" t="inlineStr"/>
      <c r="D109" s="166" t="inlineStr">
        <is>
          <t>type I</t>
        </is>
      </c>
      <c r="E109" s="166" t="inlineStr">
        <is>
          <t>type II</t>
        </is>
      </c>
      <c r="F109" s="166" t="inlineStr">
        <is>
          <t>type III</t>
        </is>
      </c>
      <c r="G109" s="166" t="inlineStr">
        <is>
          <t>type IV</t>
        </is>
      </c>
      <c r="H109" s="166" t="inlineStr">
        <is>
          <t>mixed type</t>
        </is>
      </c>
      <c r="I109" s="165" t="inlineStr">
        <is>
          <t>4</t>
        </is>
      </c>
      <c r="J109" s="166" t="inlineStr">
        <is>
          <t xml:space="preserve">✅ คำตอบที่ถูกต้อง: ข้อ ง. type IV
🎯 ทำไมข้อนี้ถึงถูก:
🔍 ข้ออื่นผิดเพราะอะไร:
</t>
        </is>
      </c>
      <c r="K109" s="166" t="inlineStr"/>
      <c r="L109" s="166" t="inlineStr">
        <is>
          <t>Immunologic</t>
        </is>
      </c>
      <c r="M109" s="166" t="inlineStr">
        <is>
          <t>EPI Vaccines</t>
        </is>
      </c>
      <c r="N109" s="165" t="inlineStr">
        <is>
          <t>Clinic</t>
        </is>
      </c>
      <c r="O109" s="166" t="inlineStr">
        <is>
          <t>[SOURCE: Pharma Plus เล่มม่วง 2 - ข้อสอบย้อนหลังปี 2558 วันที่ 2 ข้อ 25]</t>
        </is>
      </c>
      <c r="P109" s="165" t="inlineStr">
        <is>
          <t>ข้อสอบเก่า</t>
        </is>
      </c>
      <c r="Q109" s="165" t="inlineStr">
        <is>
          <t>2558</t>
        </is>
      </c>
      <c r="R109" s="165" t="inlineStr"/>
    </row>
    <row r="110" ht="24" customHeight="1" s="49">
      <c r="A110" s="165" t="n">
        <v>108</v>
      </c>
      <c r="B110" s="166" t="inlineStr">
        <is>
          <t>[กรณีศึกษา 4]
ผู้ป่วยหญิงไทยคู่มาโรงพยาบาลด้วยอาการผิวหนังลอกไหม้ มีแผลในปาก โรคประจำตัวเป็นความดัน เบาหวาน ไขมันในเลือดสูง และ เกาต์ แพทย์วินิจฉัยเป็น Toxic Epidermal Necrolysis จากการซักประวัติพบว่า 3 วันก่อนมาโรงบาล มีไข้ เจ็บคอ เริ่มมีผื่นแดงขึ้น จึงรับประทาน paracetamol 1 สัปดาห์ก่อน รับประทาน allopurinol
คำถาม: ข้อใดเป็นสาเหตุทำให้เกิดการแพ้มากที่สุด</t>
        </is>
      </c>
      <c r="C110" s="166" t="inlineStr"/>
      <c r="D110" s="166" t="inlineStr">
        <is>
          <t>โรคเรื้อรัง</t>
        </is>
      </c>
      <c r="E110" s="166" t="inlineStr">
        <is>
          <t>กิน paracetamol</t>
        </is>
      </c>
      <c r="F110" s="166" t="inlineStr">
        <is>
          <t>กิน allopurinol</t>
        </is>
      </c>
      <c r="G110" s="166" t="inlineStr">
        <is>
          <t>กรรมพันธุ์</t>
        </is>
      </c>
      <c r="H110" s="166" t="inlineStr">
        <is>
          <t>เพศหญิง</t>
        </is>
      </c>
      <c r="I110" s="165" t="inlineStr">
        <is>
          <t>3</t>
        </is>
      </c>
      <c r="J110" s="166" t="inlineStr">
        <is>
          <t xml:space="preserve">✅ คำตอบที่ถูกต้อง: ข้อ ค. กิน allopurinol
🎯 ทำไมข้อนี้ถึงถูก:
🔍 ข้ออื่นผิดเพราะอะไร:
</t>
        </is>
      </c>
      <c r="K110" s="166" t="inlineStr"/>
      <c r="L110" s="166" t="inlineStr">
        <is>
          <t>Immunologic</t>
        </is>
      </c>
      <c r="M110" s="166" t="inlineStr">
        <is>
          <t>EPI Vaccines</t>
        </is>
      </c>
      <c r="N110" s="165" t="inlineStr">
        <is>
          <t>Clinic</t>
        </is>
      </c>
      <c r="O110" s="166" t="inlineStr">
        <is>
          <t>[SOURCE: Pharma Plus เล่มม่วง 2 - ข้อสอบย้อนหลังปี 2558 วันที่ 2 ข้อ 26]</t>
        </is>
      </c>
      <c r="P110" s="165" t="inlineStr">
        <is>
          <t>ข้อสอบเก่า</t>
        </is>
      </c>
      <c r="Q110" s="165" t="inlineStr">
        <is>
          <t>2558</t>
        </is>
      </c>
      <c r="R110" s="165" t="inlineStr"/>
    </row>
    <row r="111" ht="24" customHeight="1" s="49">
      <c r="A111" s="165" t="n">
        <v>109</v>
      </c>
      <c r="B111" s="166" t="inlineStr">
        <is>
          <t>[กรณีศึกษา 4]
ผู้ป่วยหญิงไทยคู่มาโรงพยาบาลด้วยอาการผิวหนังลอกไหม้ มีแผลในปาก โรคประจำตัวเป็นความดัน เบาหวาน ไขมันในเลือดสูง และ เกาต์ แพทย์วินิจฉัยเป็น Toxic Epidermal Necrolysis จากการซักประวัติพบว่า 3 วันก่อนมาโรงบาล มีไข้ เจ็บคอ เริ่มมีผื่นแดงขึ้น จึงรับประทาน paracetamol 1 สัปดาห์ก่อน รับประทาน allopurinol
คำถาม: ข้อใดไม่เกี่ยวข้องกับการวินิจฉัย TEN</t>
        </is>
      </c>
      <c r="C111" s="166" t="inlineStr"/>
      <c r="D111" s="166" t="inlineStr">
        <is>
          <t>มีผื่นผิวหนังลอกมากกว่า 30%</t>
        </is>
      </c>
      <c r="E111" s="166" t="inlineStr">
        <is>
          <t>มีไข้ เจ็บคอ เริ่มมีผื่นแดงขึ้น</t>
        </is>
      </c>
      <c r="F111" s="166" t="inlineStr">
        <is>
          <t>ได้รับยาที่มี incidence สูงในการเกิด TEN</t>
        </is>
      </c>
      <c r="G111" s="166" t="inlineStr">
        <is>
          <t>มีแผลที่อวัยวะต่าง ๆ</t>
        </is>
      </c>
      <c r="H111" s="166" t="inlineStr">
        <is>
          <t>โรคประจำตัวมาก</t>
        </is>
      </c>
      <c r="I111" s="165" t="inlineStr">
        <is>
          <t>5</t>
        </is>
      </c>
      <c r="J111" s="166" t="inlineStr">
        <is>
          <t xml:space="preserve">✅ คำตอบที่ถูกต้อง: ข้อ จ. โรคประจำตัวมาก
🎯 ทำไมข้อนี้ถึงถูก:
🔍 ข้ออื่นผิดเพราะอะไร:
</t>
        </is>
      </c>
      <c r="K111" s="166" t="inlineStr"/>
      <c r="L111" s="166" t="inlineStr">
        <is>
          <t>Immunologic</t>
        </is>
      </c>
      <c r="M111" s="166" t="inlineStr">
        <is>
          <t>EPI Vaccines</t>
        </is>
      </c>
      <c r="N111" s="165" t="inlineStr">
        <is>
          <t>Clinic</t>
        </is>
      </c>
      <c r="O111" s="166" t="inlineStr">
        <is>
          <t>[SOURCE: Pharma Plus เล่มม่วง 2 - ข้อสอบย้อนหลังปี 2558 วันที่ 2 ข้อ 27]</t>
        </is>
      </c>
      <c r="P111" s="165" t="inlineStr">
        <is>
          <t>ข้อสอบเก่า</t>
        </is>
      </c>
      <c r="Q111" s="165" t="inlineStr">
        <is>
          <t>2558</t>
        </is>
      </c>
      <c r="R111" s="165" t="inlineStr"/>
    </row>
    <row r="112" ht="24" customHeight="1" s="49">
      <c r="A112" s="165" t="n">
        <v>110</v>
      </c>
      <c r="B112" s="166" t="inlineStr">
        <is>
          <t>[กรณีศึกษา 4 (ต่อเนื่อง)]
2 สัปดาห์ต่อมาอาการดีขึ้น สามารถรับประทานอาหารได้ปกติ แพทย์ จึงให้ผู้ป่วยกลับบ้านและนัด follow up 2 weeks
คำถาม: ADR ที่เกิดขึ้นจัดอยู่ในความรุนแรงระดับใด</t>
        </is>
      </c>
      <c r="C112" s="166" t="inlineStr"/>
      <c r="D112" s="166" t="inlineStr">
        <is>
          <t>A</t>
        </is>
      </c>
      <c r="E112" s="166" t="inlineStr">
        <is>
          <t>B</t>
        </is>
      </c>
      <c r="F112" s="166" t="inlineStr">
        <is>
          <t>C</t>
        </is>
      </c>
      <c r="G112" s="166" t="inlineStr">
        <is>
          <t>F</t>
        </is>
      </c>
      <c r="H112" s="166" t="inlineStr">
        <is>
          <t>I</t>
        </is>
      </c>
      <c r="I112" s="165" t="inlineStr">
        <is>
          <t>4</t>
        </is>
      </c>
      <c r="J112" s="166" t="inlineStr">
        <is>
          <t xml:space="preserve">✅ คำตอบที่ถูกต้อง: ข้อ ง. F
🎯 ทำไมข้อนี้ถึงถูก:
🔍 ข้ออื่นผิดเพราะอะไร:
</t>
        </is>
      </c>
      <c r="K112" s="166" t="inlineStr"/>
      <c r="L112" s="166" t="inlineStr">
        <is>
          <t>Immunologic</t>
        </is>
      </c>
      <c r="M112" s="166" t="inlineStr">
        <is>
          <t>Hypersensitivity</t>
        </is>
      </c>
      <c r="N112" s="165" t="inlineStr">
        <is>
          <t>Clinic</t>
        </is>
      </c>
      <c r="O112" s="166" t="inlineStr">
        <is>
          <t>[SOURCE: Pharma Plus เล่มม่วง 2 - ข้อสอบย้อนหลังปี 2558 วันที่ 2 ข้อ 28]</t>
        </is>
      </c>
      <c r="P112" s="165" t="inlineStr">
        <is>
          <t>ข้อสอบเก่า</t>
        </is>
      </c>
      <c r="Q112" s="165" t="inlineStr">
        <is>
          <t>2558</t>
        </is>
      </c>
      <c r="R112" s="165" t="inlineStr"/>
    </row>
    <row r="113" ht="24" customHeight="1" s="49">
      <c r="A113" s="165" t="n">
        <v>111</v>
      </c>
      <c r="B113" s="166" t="inlineStr">
        <is>
          <t>ข้อใดสัมพันธ์กันถูกต้อง</t>
        </is>
      </c>
      <c r="C113" s="166" t="inlineStr"/>
      <c r="D113" s="166" t="inlineStr">
        <is>
          <t>Rabies vaccine - toxoid</t>
        </is>
      </c>
      <c r="E113" s="166" t="inlineStr">
        <is>
          <t>MMR vaccine - killed vaccine</t>
        </is>
      </c>
      <c r="F113" s="166" t="inlineStr">
        <is>
          <t>Tetanus vaccine - killed vaccine</t>
        </is>
      </c>
      <c r="G113" s="166" t="inlineStr">
        <is>
          <t>Hepatitis B vaccine - live vaccine</t>
        </is>
      </c>
      <c r="H113" s="166" t="inlineStr">
        <is>
          <t>Influenza vaccine - killed vaccine</t>
        </is>
      </c>
      <c r="I113" s="165" t="inlineStr">
        <is>
          <t>5</t>
        </is>
      </c>
      <c r="J113" s="166" t="inlineStr">
        <is>
          <t>✅ คำตอบที่ถูกต้อง: ข้อ จ. Influenza vaccine - killed vaccine
🎯 ทำไมข้อนี้ถึงถูก:
Influenza vaccine ชนิดฉีดมาตรฐาน (inactivated influenza vaccine, IIV) เป็น killed / inactivated vaccine หรือ subunit/split-virion vaccine ที่ผลิตจากไวรัสที่ถูกทำให้ตายแล้ว
🔍 ข้ออื่นผิดเพราะอะไร:
• • ข้อ ก.: Rabies vaccine เป็น inactivated (killed) viral vaccine ไม่ใช่ toxoid
• ข้อ ข.: MMR (Measles, Mumps, Rubella) vaccine เป็น live attenuated vaccine ไม่ใช่ killed vaccine
• ข้อ ค.: Tetanus vaccine เป็น toxoid (inactivated bacterial toxin) ไม่ใช่ whole killed cell
• ข้อ ง.: Hepatitis B vaccine เป็น recombinant subunit / viral-like particle vaccine ไม่ใช่ live vaccine</t>
        </is>
      </c>
      <c r="K113" s="166" t="inlineStr">
        <is>
          <t>Vaccines</t>
        </is>
      </c>
      <c r="L113" s="166" t="inlineStr">
        <is>
          <t>Immunologic</t>
        </is>
      </c>
      <c r="M113" s="166" t="inlineStr">
        <is>
          <t>EPI Vaccines</t>
        </is>
      </c>
      <c r="N113" s="165" t="inlineStr">
        <is>
          <t>Clinic</t>
        </is>
      </c>
      <c r="O113" s="166" t="inlineStr">
        <is>
          <t>ข้อสอบเก่า</t>
        </is>
      </c>
      <c r="P113" s="165" t="inlineStr">
        <is>
          <t>ข้อสอบเก่า</t>
        </is>
      </c>
      <c r="Q113" s="165" t="inlineStr">
        <is>
          <t>2565</t>
        </is>
      </c>
      <c r="R113" s="165" t="inlineStr"/>
    </row>
    <row r="114" ht="24" customHeight="1" s="49">
      <c r="A114" s="176" t="n">
        <v>112</v>
      </c>
      <c r="B114" t="inlineStr">
        <is>
          <t>หากผู้ป่วยมีประวัติรับประทานยาที่มีโครงสร้างที่กำหนดให้ แล้วมีอาการผื่นคัน บวมแดง ปากบวม และหายใจลำบาก ในฐานะเภสัชกรควรหลีกเลี่ยงการจ่ายยาชนิดใด</t>
        </is>
      </c>
      <c r="C114" t="inlineStr">
        <is>
          <t>pharmtutor2024/set1_q68.png</t>
        </is>
      </c>
      <c r="D114" t="inlineStr">
        <is>
          <t>โครงสร้างในข้อ ก</t>
        </is>
      </c>
      <c r="E114" t="inlineStr">
        <is>
          <t>โครงสร้างในข้อ ข</t>
        </is>
      </c>
      <c r="F114" t="inlineStr">
        <is>
          <t>โครงสร้างในข้อ ค</t>
        </is>
      </c>
      <c r="G114" t="inlineStr">
        <is>
          <t>โครงสร้างในข้อ ง</t>
        </is>
      </c>
      <c r="H114" t="inlineStr">
        <is>
          <t>โครงสร้างในข้อ จ</t>
        </is>
      </c>
      <c r="I114" t="n">
        <v>3</v>
      </c>
      <c r="J114" t="inlineStr">
        <is>
          <t>✅ คำตอบที่ถูกต้อง: ข้อ ค. โครงสร้างในข้อ ค
🎯 ทำไมข้อนี้ถึงถูก: ผู้ป่วยเกิดปฏิกิริยาการแพ้ยาเฉียบพลันรุนแรงชนิด Type I Hypersensitivity (anaphylaxis: angioedema ปากบวม และ bronchospasm หายใจลำบาก) ต่อยาปฏิชีวนะที่มีโครงสร้างแกนหลักเบต้าแลคแตม (Beta-lactam ring core) หรือ Sulfonamide จึงต้องหลีกเลี่ยงยาในข้อ ค ซึ่งมีโครงสร้างโมเลกุลในกลุ่มเดียวกันและเสี่ยงสูงต่อการเกิด cross-reactivity ข้ามกลุ่ม
🔍 ข้ออื่นผิดเพราะอะไร:
•
ข
้
อ
ก
.
:
เ
ป
็
น
โ
ค
ร
ง
ส
ร
้
า
ง
ย
า
ต
่
า
ง
ก
ล
ุ
่
ม
ท
ี
่
ไ
ม
่
ม
ี
a
n
t
i
g
e
n
i
c
e
p
i
t
o
p
e
ร
่
ว
ม
จ
ึ
ง
ไ
ม
่
เ
ก
ิ
ด
c
r
o
s
s
-
r
e
a
c
t
i
v
i
t
y
•
ข
้
อ
ข
.
:
เ
ป
็
น
โ
ค
ร
ง
ส
ร
้
า
ง
โ
ม
เ
ล
ก
ุ
ล
ท
ี
่
ไ
ม
่
ม
ี
c
r
o
s
s
-
a
l
l
e
r
g
e
n
i
c
i
t
y
ก
ั
บ
ย
า
ท
ี
่
ผ
ู
้
ป
่
ว
ย
แ
พ
้
•
ข
้
อ
ง
.
:
เ
ป
็
น
โ
ค
ร
ง
ส
ร
้
า
ง
ท
ี
่
ม
ี
ค
ว
า
ม
ป
ล
อ
ด
ภ
ั
ย
แ
ล
ะ
ส
า
ม
า
ร
ถ
จ
่
า
ย
ท
ด
แ
ท
น
ไ
ด
้
ใ
น
ผ
ู
้
ป
่
ว
ย
ร
า
ย
น
ี
้
•
ข
้
อ
จ
.
:
เ
ป
็
น
โ
ค
ร
ง
ส
ร
้
า
ง
โ
ม
เ
ล
ก
ุ
ล
ท
ี
่
ไ
ม
่
ม
ี
ป
ร
ะ
ว
ั
ต
ิ
c
r
o
s
s
-
r
e
a
c
t
i
v
i
t
y
ก
ั
บ
ต
ั
ว
ย
า
ต
ั
้
ง
ต
้
น</t>
        </is>
      </c>
      <c r="L114" t="inlineStr">
        <is>
          <t>Immunologic</t>
        </is>
      </c>
      <c r="M114" t="inlineStr">
        <is>
          <t>Hypersensitivity</t>
        </is>
      </c>
      <c r="N114" t="inlineStr">
        <is>
          <t>Clinic</t>
        </is>
      </c>
      <c r="O114" t="inlineStr">
        <is>
          <t>[SOURCE: Mock Pharmtutor 2024 Set 1 ข้อ 68]</t>
        </is>
      </c>
      <c r="P114" t="inlineStr">
        <is>
          <t>ข้อสอบจำลอง</t>
        </is>
      </c>
      <c r="Q114" t="inlineStr">
        <is>
          <t>Mock Pharmtutor 2024</t>
        </is>
      </c>
    </row>
    <row r="115" ht="24" customHeight="1" s="49">
      <c r="A115" s="176" t="n">
        <v>113</v>
      </c>
      <c r="B115" t="inlineStr">
        <is>
          <t>ผู้ป่วยชายอายุ 34 ปี มีอาชีพขับรถทัวร์ มีอาการคัน จาม คัดจมูก ต้องตื่นตอนดึกด้วยอาการคัดจมูกทุกวัน โดยมีอาการมาแล้ว 2 เดือน ผู้ป่วยจัดอยู่ในระดับใดตาม ARIA 2019</t>
        </is>
      </c>
      <c r="D115" t="inlineStr">
        <is>
          <t>Mild - persistent</t>
        </is>
      </c>
      <c r="E115" t="inlineStr">
        <is>
          <t>Moderate-Severe persistent</t>
        </is>
      </c>
      <c r="F115" t="inlineStr">
        <is>
          <t>Mild - intermittent</t>
        </is>
      </c>
      <c r="G115" t="inlineStr">
        <is>
          <t>Moderate-Severe intermittent</t>
        </is>
      </c>
      <c r="H115" t="inlineStr">
        <is>
          <t>Uncontrolled</t>
        </is>
      </c>
      <c r="I115" t="n">
        <v>2</v>
      </c>
      <c r="J115" t="inlineStr">
        <is>
          <t>✅ คำตอบที่ถูกต้อง: ข้อ ข. Moderate-Severe persistent
🎯 ทำไมข้อนี้ถึงถูก: ตามแนวทาง ARIA guideline ผู้ป่วยมีอาการทุกวันนาน 2 เดือน (มากกว่า 4 วันต่อสัปดาห์ และนานกว่า 4 สัปดาห์ติดต่อกัน) จัดเป็น persistent และมีอาการรบกวนการนอนหลับจนต้องตื่นกลางดึก (sleep disturbance) จัดเป็น moderate-severe จึงสรุปเป็น Moderate-Severe persistent
🔍 ข้ออื่นผิดเพราะอะไร:
• ข้อ ก. (Mild - persistent): ผู้ป่วยมีอาการรบกวนการนอนหลับ จึงไม่จัดเป็น mild (mild ต้องไม่มีผลกระทบต่อการนอน การทำงาน หรือกิจวัตรประจำวัน)
• ข้อ ค. (Mild - intermittent): ผู้ป่วยมีอาการต่อเนื่องนาน 2 เดือน ไม่ใช่อาการแบบเป็นๆ หายๆ (intermittent คือ น้อยกว่าหรือเท่ากับ 4 วันต่อสัปดาห์ หรือน้อยกว่าหรือเท่ากับ 4 สัปดาห์ติดต่อกัน)
• ข้อ ง. (Moderate-Severe intermittent): ระยะเวลาของอาการนาน 2 เดือน เข้าเกณฑ์ persistent ไม่ใช่ intermittent
• ข้อ จ. (Uncontrolled): การจำแนกความรุนแรงตาม ARIA guideline เบื้องต้นแบ่งตามระยะเวลาและความรุนแรงของผลกระทบเป็น 4 กลุ่มหลัก ไม่ได้จัดกลุ่มตั้งต้นเป็น uncontrolled</t>
        </is>
      </c>
      <c r="L115" t="inlineStr">
        <is>
          <t>Immunologic</t>
        </is>
      </c>
      <c r="M115" t="inlineStr">
        <is>
          <t>Allergic rhinitis</t>
        </is>
      </c>
      <c r="N115" t="inlineStr">
        <is>
          <t>Clinic</t>
        </is>
      </c>
      <c r="O115" t="inlineStr">
        <is>
          <t>[SOURCE: Mock Pharmtutor 2024 Set 1 ข้อ 85]</t>
        </is>
      </c>
      <c r="P115" t="inlineStr">
        <is>
          <t>ข้อสอบจำลอง</t>
        </is>
      </c>
      <c r="Q115" t="inlineStr">
        <is>
          <t>Mock Pharmtutor 2024</t>
        </is>
      </c>
    </row>
    <row r="116" ht="24" customHeight="1" s="49">
      <c r="A116" s="176" t="n">
        <v>114</v>
      </c>
      <c r="B116" t="inlineStr">
        <is>
          <t>ยาทางเลือกแรกในการรักษาของผู้ป่วยรายดังกล่าว คือข้อใด หากผู้ป่วยไม่มีข้อห้ามใช้ยา</t>
        </is>
      </c>
      <c r="D116" t="inlineStr">
        <is>
          <t>CPM</t>
        </is>
      </c>
      <c r="E116" t="inlineStr">
        <is>
          <t>Loratadine</t>
        </is>
      </c>
      <c r="F116" t="inlineStr">
        <is>
          <t>Fluticasone nasal spray</t>
        </is>
      </c>
      <c r="G116" t="inlineStr">
        <is>
          <t>Immunotherapy</t>
        </is>
      </c>
      <c r="H116" t="inlineStr">
        <is>
          <t>Phenylephrine</t>
        </is>
      </c>
      <c r="I116" t="n">
        <v>3</v>
      </c>
      <c r="J116" t="inlineStr">
        <is>
          <t>✅ คำตอบที่ถูกต้อง: ข้อ ค. Fluticasone nasal spray
🎯 ทำไมข้อนี้ถึงถูก: ผู้ป่วยเป็นโรคโพรงจมูกอักเสบภูมิแพ้ระดับ Moderate-to-severe persistent allergic rhinitis ยาทางเลือกแรกอันดับหนึ่ง (first-line therapy) ตามแนวทาง ARIA guideline คือ Intranasal corticosteroids (INCS) เช่น Fluticasone nasal spray เนื่องจากมีประสิทธิภาพสูงสุดในการลด nasal congestion, rhinorrhea, sneezing และ nasal itching
🔍 ข้ออื่นผิดเพราะอะไร:
• ข้อ ก. (CPM): Chlorpheniramine เป็น first-generation antihistamine ทำให้เกิดอาการง่วงซึมมาก เป็นอันตรายอย่างยิ่งต่อผู้ป่วยที่มีอาชีพขับรถทัวร์
• ข้อ ข. (Loratadine): เป็น second-generation antihistamine แม้ไม่ง่วง แต่ประสิทธิภาพในการลดอาการคัดจมูก (nasal congestion) ด้อยกว่า intranasal corticosteroid อย่างมีนัยสำคัญ
• ข้อ ง. (Immunotherapy): Allergen immunotherapy เป็นการรักษาทางเลือกลำดับถัดไปสำหรับผู้ป่วยที่ไม่ตอบสนองต่อการรักษาด้วยยาอย่างเต็มที่ ไม่ใช่ first-line initial therapy
• ข้อ จ. (Phenylephrine): Topical/oral decongestant บรรเทาอาการคัดจมูกได้เพียงชั่วคราว การใช้ยาพ่นต่อเนื่องเกิน 3 ถึง 5 วันเสี่ยงต่อการเกิด rhinitis medicamentosa</t>
        </is>
      </c>
      <c r="L116" t="inlineStr">
        <is>
          <t>Immunologic</t>
        </is>
      </c>
      <c r="M116" t="inlineStr">
        <is>
          <t>Allergic rhinitis</t>
        </is>
      </c>
      <c r="N116" t="inlineStr">
        <is>
          <t>Clinic</t>
        </is>
      </c>
      <c r="O116" t="inlineStr">
        <is>
          <t>[SOURCE: Mock Pharmtutor 2024 Set 1 ข้อ 86]</t>
        </is>
      </c>
      <c r="P116" t="inlineStr">
        <is>
          <t>ข้อสอบจำลอง</t>
        </is>
      </c>
      <c r="Q116" t="inlineStr">
        <is>
          <t>Mock Pharmtutor 2024</t>
        </is>
      </c>
    </row>
    <row r="117" ht="24" customHeight="1" s="49">
      <c r="A117" s="176" t="n">
        <v>115</v>
      </c>
      <c r="B117" t="inlineStr">
        <is>
          <t>ข้อแนะนำใดเหมาะสมเกี่ยวกับวัคซีนป้องกันโรคบาดทะยักในผู้ป่วยรายนี้ โดยผู้ป่วยเคยได้รับวัคซีนป้องกันโรคบาดทะยักมาแล้วอย่างน้อย 3 ครั้ง และฉีดเข็มสุดท้ายมานานกว่า 5 ปี (MCQ ธ.ค. 66)</t>
        </is>
      </c>
      <c r="D117" t="inlineStr">
        <is>
          <t>Td (Purified diphtheria toxoid 1-2 Lf และ Purified tetanus toxoid 5-10 Lf) 1 เข็มเข้ากล้าม</t>
        </is>
      </c>
      <c r="E117" t="inlineStr">
        <is>
          <t>Td (Purified diphtheria toxoid 1-2 Lf และ Purified tetanus toxoid 5-10 Lf) เข็มเข้ากล้าม 3 ครั้งวันที่ 0, 1 เดือน, 6 เดือน</t>
        </is>
      </c>
      <c r="F117" t="inlineStr">
        <is>
          <t>DT (Purified diphtheria toxoid 25-30 Lf และ Purified tetanus toxoid 5-10 Lf) เข็มเข้ากล้าม</t>
        </is>
      </c>
      <c r="G117" t="inlineStr">
        <is>
          <t>DT (Purified diphtheria toxoid 25-30 Lf และ Purified tetanus toxoid 5-10 Lf) เข็มเข้ากล้าม 3 ครั้ง วันที่ 0, 1 เดือน, 6 เดือน</t>
        </is>
      </c>
      <c r="H117" t="inlineStr">
        <is>
          <t>DTw (diphtheria, tetanus toxoids, whole-cell pertussis vaccines) ฉีดเข้ากล้าม วันที่ 0, 1 เดือน, 6 เดือน</t>
        </is>
      </c>
      <c r="I117" t="n">
        <v>2</v>
      </c>
      <c r="J117" t="inlineStr">
        <is>
          <t>✅ คำตอบที่ถูกต้อง: ข้อ ข. Td (Purified diphtheria toxoid 1-2 Lf และ Purified tetanus toxoid 5-10 Lf) เข็มเข้ากล้าม 3 ครั้งวันที่ 0, 1 เดือน, 6 เดือน
🎯 ทำไมข้อนี้ถึงถูก: ตามเฉลยทางการของชุดข้อสอบระบุข้อ ข. ซึ่งใช้สูตรวัคซีนชนิด Td (Tetanus-diphtheria toxoid สำหรับผู้ใหญ่ที่มีปริมาณ diphtheria toxoid ลดลงเหลือ 1-2 Lf เพื่อลดปฏิกิริยาข้างเคียง) อย่างไรก็ดี ตามแนวทางเวชปฏิบัติมาตรฐาน หากผู้ป่วยเคยได้รับวัคซีนครบ 3 ครั้งแล้วและฉีดเข็มสุดท้ายเกิน 5 ปี ในกรณีบาดแผลสกปรกเสี่ยงต่อบาดทะยัก การให้วัคซีนกระตุ้นเพียง 1 เข็ม (booster 1 dose ตามข้อ ก.) ก็เพียงพอต่อการฟื้นฟูระดับภูมิคุ้มกัน
🔍 ข้ออื่นผิดเพราะอะไร:
•
ข
้
อ
ก
.
:
T
d
1
เ
ข
็
ม
เ
ข
้
า
ก
ล
้
า
ม
แ
ม
้
เ
ป
็
น
แ
น
ว
ท
า
ง
ป
ฏ
ิ
บ
ั
ต
ิ
ท
า
ง
ค
ล
ิ
น
ิ
ก
ส
า
ก
ล
ส
ำ
ห
ร
ั
บ
ก
า
ร
ใ
ห
้
b
o
o
s
t
e
r
d
o
s
e
เ
ม
ื
่
อ
ฉ
ี
ด
เ
ข
็
ม
ส
ุ
ด
ท
้
า
ย
เ
ก
ิ
น
5
ป
ี
ใ
น
แ
ผ
ล
เ
ส
ี
่
ย
ง
บ
า
ด
ท
ะ
ย
ั
ก
แ
ต
่
เ
ฉ
ล
ย
ท
า
ง
ก
า
ร
ข
อ
ง
แ
บ
บ
ท
ด
ส
อ
บ
ช
ุ
ด
น
ี
้
เ
ล
ื
อ
ก
ข
้
อ
ข
.
•
ข
้
อ
ค
.
:
D
T
ม
ี
ป
ร
ิ
ม
า
ณ
D
i
p
h
t
h
e
r
i
a
t
o
x
o
i
d
ส
ู
ง
(
2
5
-
3
0
L
f
)
ส
ำ
ห
ร
ั
บ
ใ
ช
้
ใ
น
เ
ด
็
ก
อ
า
ย
ุ
ต
่
ำ
ก
ว
่
า
7
ป
ี
ห
า
ก
น
ำ
ม
า
ใ
ช
้
ใ
น
ผ
ู
้
ใ
ห
ญ
่
จ
ะ
ท
ำ
ใ
ห
้
เ
ก
ิ
ด
ป
ฏ
ิ
ก
ิ
ร
ิ
ย
า
บ
ว
ม
แ
ด
ง
ป
ว
ด
เ
ฉ
พ
า
ะ
ท
ี
่
แ
ล
ะ
ไ
ข
้
ส
ู
ง
ร
ุ
น
แ
ร
ง
(
A
r
t
h
u
s
-
t
y
p
e
r
e
a
c
t
i
o
n
)
•
ข
้
อ
ง
.
:
D
T
ส
ำ
ห
ร
ั
บ
เ
ด
็
ก
ไ
ม
่
เ
ห
ม
า
ะ
ส
ำ
ห
ร
ั
บ
ผ
ู
้
ใ
ห
ญ
่
แ
ล
ะ
ข
น
า
ด
ย
า
3
ค
ร
ั
้
ง
ซ
้
ำ
ซ
้
อ
น
เ
ก
ิ
น
ค
ว
า
ม
จ
ำ
เ
ป
็
น
ใ
น
ผ
ู
้
ท
ี
่
ม
ี
ป
ร
ะ
ว
ั
ต
ิ
ฉ
ี
ด
ว
ั
ค
ซ
ี
น
แ
ล
้
ว
•
ข
้
อ
จ
.
:
D
T
w
เ
ป
็
น
ว
ั
ค
ซ
ี
น
ร
ว
ม
ท
ี
่
ม
ี
ส
่
ว
น
ป
ร
ะ
ก
อ
บ
ข
อ
ง
เ
ช
ื
้
อ
ไ
อ
ก
ร
น
ช
น
ิ
ด
ท
ั
้
ง
เ
ซ
ล
ล
์
(
w
h
o
l
e
-
c
e
l
l
p
e
r
t
u
s
s
i
s
)
ซ
ึ
่
ง
ม
ี
ข
้
อ
ห
้
า
ม
ใ
ช
้
ใ
น
ผ
ู
้
ใ
ห
ญ
่
เ
น
ื
่
อ
ง
จ
า
ก
ก
่
อ
ป
ฏ
ิ
ก
ิ
ร
ิ
ย
า
ข
้
า
ง
เ
ค
ี
ย
ง
ท
า
ง
ร
ะ
บ
บ
ป
ร
ะ
ส
า
ท
แ
ล
ะ
ไ
ข
้
ส
ู
ง
ร
ุ
น
แ
ร
ง</t>
        </is>
      </c>
      <c r="L117" t="inlineStr">
        <is>
          <t>Immunologic</t>
        </is>
      </c>
      <c r="M117" t="inlineStr">
        <is>
          <t>EPI Vaccines</t>
        </is>
      </c>
      <c r="N117" t="inlineStr">
        <is>
          <t>Clinic</t>
        </is>
      </c>
      <c r="O117" t="inlineStr">
        <is>
          <t>[SOURCE: Mock Pharmtutor 2024 Set 2 ข้อ 40]</t>
        </is>
      </c>
      <c r="P117" t="inlineStr">
        <is>
          <t>ข้อสอบจำลอง</t>
        </is>
      </c>
      <c r="Q117" t="inlineStr">
        <is>
          <t>Mock Pharmtutor 2024</t>
        </is>
      </c>
    </row>
    <row r="118" ht="24" customHeight="1" s="49">
      <c r="A118" s="176" t="n">
        <v>116</v>
      </c>
      <c r="B118" t="inlineStr">
        <is>
          <t>เด็กชายอายุ 14 ปี น้ำมูกไหลมา 5 สัปดาห์ มีอาการตื่นกลางดึกเพราะคัดจมูก หายใจไม่ออก ซักประวัติเพิ่มเติม 2 เดือนก่อนเพิ่งรับแมวมาเลี้ยง และข้างบ้านก่อสร้างมาเป็นระยะเวลา 1 ปี โดยผู้ปกครองเล่าว่า แม่มีอาการของภูมิแพ้เหมือนกัน และยังจำเป็นต้องใช้ยาในการรักษา ข้อใดเป็นสาเหตุที่ทำให้ผู้ป่วยรายนี้มีอาการกำเริบของภูมิแพ้มากที่สุด (MCQ ธ.ค. 66)</t>
        </is>
      </c>
      <c r="D118" t="inlineStr">
        <is>
          <t>การก่อสร้าง</t>
        </is>
      </c>
      <c r="E118" t="inlineStr">
        <is>
          <t>ประวัติทางพันธุกรรม</t>
        </is>
      </c>
      <c r="F118" t="inlineStr">
        <is>
          <t>ขนแมว</t>
        </is>
      </c>
      <c r="G118" t="inlineStr">
        <is>
          <t>สภาพอากาศ</t>
        </is>
      </c>
      <c r="H118" t="inlineStr">
        <is>
          <t>ปัจจัยภายใน เช่น โรคประจำตัว</t>
        </is>
      </c>
      <c r="I118" t="n">
        <v>3</v>
      </c>
      <c r="J118" t="inlineStr">
        <is>
          <t>✅ คำตอบที่ถูกต้อง: ข้อ ค. ขนแมว
🎯 ทำไมข้อนี้ถึงถูก: สารก่อภูมิแพ้จากแมว (Cat allergen โดยเฉพาะโปรตีน Fel d 1 ที่พบในรังแคผิวหนัง ขน และน้ำลายแมว) เป็นสารก่อภูมิแพ้ในร่ม (indoor allergen) ที่มีฤทธิ์กระตุ้นระบบภูมิคุ้มกัน (antigenic potency) สูงมาก เมื่อพิจารณาลำดับเหตุการณ์ (timeline) พบว่าผู้ป่วยเพิ่งรับแมวมาเลี้ยงเมื่อ 2 เดือนก่อน แล้วเริ่มมีอาการน้ำมูกไหลและคัดจมูกต่อเนื่องมา 5 สัปดาห์ ซึ่งสัมพันธ์กับการสัมผัสสารก่อภูมิแพ้ใหม่ในบ้านโดยตรง
🔍 ข้ออื่นผิดเพราะอะไร:
• ข้อ ก. การก่อสร้าง: ผิดเพราะการก่อสร้างเกิดขึ้นมานานกว่า 1 ปีแล้ว หากเป็นสาเหตุหลักผู้ป่วยควรมีอาการกำเริบตั้งแต่ช่วง 1 ปีก่อน ไม่ใช่เพิ่งเริ่มเป็นมา 5 สัปดาห์
• ข้อ ข. ประวัติทางพันธุกรรม: ผิดเพราะพันธุกรรม (Atopic history จากมารดา) เป็นปัจจัยเสี่ยงพื้นฐานที่ทำให้มีแนวโน้มเกิดโรคภูมิแพ้ได้ง่าย (predisposing factor) แต่ไม่ใช่สิ่งกระตุ้นภายนอก (trigger factor) ที่ทำให้อาการกำเริบเฉียบพลัน
• ข้อ ง. สภาพอากาศ: ผิดเพราะไม่มีข้อมูลการเปลี่ยนแปลงของฤดูกาลหรือสภาพอากาศที่จำเพาะเจาะจงเทียบเท่ากับการนำแมวมาเลี้ยงในบ้าน
• ข้อ จ. ปัจจัยภายใน เช่น โรคประจำตัว: ผิดเพราะไม่ใช่ตัวกระตุ้นปฏิกิริยา IgE-mediated allergic reaction จากภายนอก</t>
        </is>
      </c>
      <c r="L118" t="inlineStr">
        <is>
          <t>Immunologic</t>
        </is>
      </c>
      <c r="M118" t="inlineStr">
        <is>
          <t>Allergic rhinitis</t>
        </is>
      </c>
      <c r="N118" t="inlineStr">
        <is>
          <t>Clinic</t>
        </is>
      </c>
      <c r="O118" t="inlineStr">
        <is>
          <t>[SOURCE: Mock Pharmtutor 2024 Set 2 ข้อ 76]</t>
        </is>
      </c>
      <c r="P118" t="inlineStr">
        <is>
          <t>ข้อสอบจำลอง</t>
        </is>
      </c>
      <c r="Q118" t="inlineStr">
        <is>
          <t>Mock Pharmtutor 2024</t>
        </is>
      </c>
    </row>
    <row r="119" ht="24" customHeight="1" s="49">
      <c r="A119" s="176" t="n">
        <v>117</v>
      </c>
      <c r="B119" t="inlineStr">
        <is>
          <t>จากกรณีข้างต้น ยาคัดจมูกข้อใดให้ผลดีที่สุดในผู้ป่วยรายนี้ (MCQ ธ.ค. 66)</t>
        </is>
      </c>
      <c r="D119" t="inlineStr">
        <is>
          <t>Fexofenadine</t>
        </is>
      </c>
      <c r="E119" t="inlineStr">
        <is>
          <t>Pseudoephedrine</t>
        </is>
      </c>
      <c r="F119" t="inlineStr">
        <is>
          <t>Montek</t>
        </is>
      </c>
      <c r="G119" t="inlineStr">
        <is>
          <t>Brompheniramine</t>
        </is>
      </c>
      <c r="H119" t="inlineStr">
        <is>
          <t>Triprolidine</t>
        </is>
      </c>
      <c r="I119" t="n">
        <v>2</v>
      </c>
      <c r="J119" t="inlineStr">
        <is>
          <t>✅ คำตอบที่ถูกต้อง: ข้อ ข. Pseudoephedrine
🎯 ทำไมข้อนี้ถึงถูก: ผู้ป่วยรายนี้มีปัญหาเด่นชัดคือ 'อาการคัดจมูกรุนแรงจนตื่นกลางดึก หายใจไม่ออก' ยา Pseudoephedrine เป็นยากลุ่ม Systemic Decongestant (sympathomimetic alpha-1 adrenergic agonist) ออกฤทธิ์ทำให้หลอดเลือดฝอยในเยื่อบุโพรงจมูกหดตัว (vasoconstriction) ลดอาการบวมคั่งของเนื้อเยื่อจมูกได้อย่างรวดเร็วและมีประสิทธิภาพสูงสุดในการแก้คัดแน่นจมูกในตัวเลือกที่กำหนดให้
🔍 ข้ออื่นผิดเพราะอะไร:
• ข้อ ก. Fexofenadine: ผิดเพราะเป็น Second-generation antihistamine ซึ่งช่วยบรรเทาอาการคัน จาม และน้ำมูกไหลได้ดีมาก แต่มีผลลดอาการคัดแน่นจมูก (nasal congestion) ได้น้อยมาก
• ข้อ ค. Montek: ผิดเพราะ Montelukast (Montek) เป็น Leukotriene receptor antagonist ที่มีประสิทธิภาพในการลดอาการคัดจมูกช้ากว่าและต่ำกว่ายาในกลุ่ม decongestants
• ข้อ ง. Brompheniramine: ผิดเพราะเป็น First-generation antihistamine ที่มีผลลดอาการคัดจมูกต่ำ และทำให้เกิดอาการง่วงซึมรวมถึง anticholinergic side effects สูง
• ข้อ จ. Triprolidine: ผิดเพราะเป็น First-generation antihistamine เช่นกัน ซึ่งมีประสิทธิภาพในการเปิดทางเดินหายใจจากอาการคัดจมูกสู้ Pseudoephedrine ไม่ได้</t>
        </is>
      </c>
      <c r="L119" t="inlineStr">
        <is>
          <t>Immunologic</t>
        </is>
      </c>
      <c r="M119" t="inlineStr">
        <is>
          <t>Allergic rhinitis</t>
        </is>
      </c>
      <c r="N119" t="inlineStr">
        <is>
          <t>Clinic</t>
        </is>
      </c>
      <c r="O119" t="inlineStr">
        <is>
          <t>[SOURCE: Mock Pharmtutor 2024 Set 2 ข้อ 77]</t>
        </is>
      </c>
      <c r="P119" t="inlineStr">
        <is>
          <t>ข้อสอบจำลอง</t>
        </is>
      </c>
      <c r="Q119" t="inlineStr">
        <is>
          <t>Mock Pharmtutor 2024</t>
        </is>
      </c>
    </row>
    <row r="120" ht="24" customHeight="1" s="49">
      <c r="A120" s="176" t="n">
        <v>118</v>
      </c>
      <c r="B120" t="inlineStr">
        <is>
          <t>นายปริญญา มีอาการปวดแขนและข้อมือจากการเล่นงัดข้อ จึงไปซื้อยาที่ร้านยา ได้รับ Naproxen หลังจากกินยาไป 2 ชั่วโมง พบว่ามีอาการบวมที่เปลือกตาและริมฝีปาก (angioedema) มีผื่นลมพิษขึ้น โดยก่อนหน้านี้เคยรับประทาน Diclofenac และ Ibuprofen มาหลายครั้งโดยไม่เคยมีอาการผิดปกติใดๆ
(ใช้ข้อมูลข้างต้นตอบคำถามข้อ 98 - 99)
อาการของนายปริญญานี้จัดเป็นปฏิกิริยาการแพ้ยาประเภทใด</t>
        </is>
      </c>
      <c r="D120" t="inlineStr">
        <is>
          <t>Anaphylactoid reaction</t>
        </is>
      </c>
      <c r="E120" t="inlineStr">
        <is>
          <t>IgE-mediated hypersensitivity (Type I)</t>
        </is>
      </c>
      <c r="F120" t="inlineStr">
        <is>
          <t>Cell-mediated hypersensitivity (Type IV)</t>
        </is>
      </c>
      <c r="G120" t="inlineStr">
        <is>
          <t>Immune complex-mediated hypersensitivity (Type III)</t>
        </is>
      </c>
      <c r="H120" t="inlineStr">
        <is>
          <t>Pseudoallergy / Non-allergic hypersensitivity</t>
        </is>
      </c>
      <c r="I120" t="n">
        <v>2</v>
      </c>
      <c r="J120" t="inlineStr">
        <is>
          <t>- คำตอบที่ถูกต้อง: ข้อ ข. IgE-mediated hypersensitivity (Type I)
- ทำไมข้อนี้ถึงถูก: ผู้ป่วยมีอาการบวม ลมพิษ เฉียบพลันหลังได้รับยาเพียงตัวเดียว (Single-NSAID specific) ในขณะที่ทนต่อ NSAIDs ตัวอื่นในกลุ่มที่ยับยั้ง COX-1 ได้ แสดงว่าไม่ได้เกิดจากการยับยั้งเอนไซม์ COX แต่เกิดจาก IgE antibody จำเพาะต่อโครงสร้างของ Naproxen (Type I hypersensitivity)
- ข้ออื่นผิดเพราะอะไร:
  • ข้อ ก.: Anaphylactoid มักใช้เรียกปฏิกิริยาที่ไม่ผ่าน IgE
  • ข้อ ค.: Type IV hypersensitivity เป็น delayed-type อาการเกิดหลังได้ยา 24-72 ชั่วโมงขึ้นไป
  • ข้อ ง.: Type III เป็น immune complex เช่น serum sickness เกิดใน 1-3 สัปดาห์
  • ข้อ จ.: Pseudoallergy จาก NSAIDs จะเกิด cross-reactivity กับ NSAIDs ทุกตัวที่ยับยั้ง COX-1</t>
        </is>
      </c>
      <c r="L120" t="inlineStr">
        <is>
          <t>Immunologic</t>
        </is>
      </c>
      <c r="M120" t="inlineStr">
        <is>
          <t>Drug hypersensitivity &amp; Anaphylaxis</t>
        </is>
      </c>
      <c r="N120" t="inlineStr">
        <is>
          <t>Clinic</t>
        </is>
      </c>
      <c r="O120" t="inlineStr">
        <is>
          <t>รุ่น RxCU83</t>
        </is>
      </c>
      <c r="P120" t="inlineStr">
        <is>
          <t>แบบฝึกหัด</t>
        </is>
      </c>
      <c r="Q120" t="inlineStr">
        <is>
          <t>Quiz เตรียมสอบ CC1 RxCU83</t>
        </is>
      </c>
    </row>
    <row r="121" ht="24" customHeight="1" s="49">
      <c r="A121" s="176" t="n">
        <v>119</v>
      </c>
      <c r="B121" t="inlineStr">
        <is>
          <t>จากกรณีข้างต้น พิชชาณี ลูกค้าอีกคนที่อยู่ในร้านยา กล่าวว่าตนเองเคยมีอาการบวมตาและลมพิษเช่นนี้จากการกิน Naproxen เช่นกัน และยังเคยมีอาการแบบเดียวกันเมื่อกิน Ponstan (Mefenamic acid) และ Ibuprofen อยากทราบว่ากลไกการเกิดอาการของพิชชาณีน่าจะเกิดจากอะไร</t>
        </is>
      </c>
      <c r="D121" t="inlineStr">
        <is>
          <t>Anaphylaxis ผ่านกลไก IgE จำเพาะ</t>
        </is>
      </c>
      <c r="E121" t="inlineStr">
        <is>
          <t>Cytotoxic hypersensitivity (Type II)</t>
        </is>
      </c>
      <c r="F121" t="inlineStr">
        <is>
          <t>Cell-mediated hypersensitivity (Type IV)</t>
        </is>
      </c>
      <c r="G121" t="inlineStr">
        <is>
          <t>Immune complex hypersensitivity (Type III)</t>
        </is>
      </c>
      <c r="H121" t="inlineStr">
        <is>
          <t>Pseudoallergy (COX-1 inhibition / Non-allergic cross-reactive hypersensitivity)</t>
        </is>
      </c>
      <c r="I121" t="n">
        <v>5</v>
      </c>
      <c r="J121" t="inlineStr">
        <is>
          <t>- คำตอบที่ถูกต้อง: ข้อ จ. Pseudoallergy (COX-1 inhibition / Non-allergic cross-reactive hypersensitivity)
- ทำไมข้อนี้ถึงถูก: พิชชาณีมีอาการแพ้ข้ามกลุ่มกับ NSAIDs หลายโครงสร้างที่มีฤทธิ์ยับยั้งเอนไซม์ COX-1 (Naproxen, Mefenamic acid, Ibuprofen) จัดเป็น Cross-reactive NSAID hypersensitivity / Pseudoallergy เกิดจากการยับยั้ง COX-1 ทำให้ arachidonic acid เปลี่ยนทิศทางไปสร้าง cysteinyl leukotrienes มากเกินไป
- ข้ออื่นผิดเพราะอะไร:
  • ข้อ ก.: IgE-mediated มักจำเพาะต่อยาตัวใดตัวหนึ่งหรือกลุ่มโครงสร้างทางเคมีที่เหมือนกันเท่านั้น
  • ข้อ ข.: Type II เป็น cytotoxic antibody เช่น immune hemolytic anemia
  • ข้อ ค.: Type IV เป็น T-cell mediated เกิดช้า
  • ข้อ ง.: Type III เป็น immune complex vasculitis</t>
        </is>
      </c>
      <c r="L121" t="inlineStr">
        <is>
          <t>Immunologic</t>
        </is>
      </c>
      <c r="M121" t="inlineStr">
        <is>
          <t>Drug hypersensitivity &amp; Anaphylaxis</t>
        </is>
      </c>
      <c r="N121" t="inlineStr">
        <is>
          <t>Clinic</t>
        </is>
      </c>
      <c r="O121" t="inlineStr">
        <is>
          <t>รุ่น RxCU83</t>
        </is>
      </c>
      <c r="P121" t="inlineStr">
        <is>
          <t>แบบฝึกหัด</t>
        </is>
      </c>
      <c r="Q121" t="inlineStr">
        <is>
          <t>Quiz เตรียมสอบ CC1 RxCU83</t>
        </is>
      </c>
    </row>
    <row r="122" ht="24" customHeight="1" s="49">
      <c r="A122" s="176" t="n">
        <v>120</v>
      </c>
      <c r="B122" t="inlineStr">
        <is>
          <t>ผู้ป่วยหญิงอายุ 28 ปี มาโรงพยาบาลด้วยอาการเจ็บครรภ์คลอด แพทย์ตัดสินใจผ่าตัดคลอด ก่อนเข้าห้องผ่าตัด V/S: BT 36.5 C, RR 20 bpm, BP 126/80 mmHg จากนั้นได้รับ Cefazolin 2 g IV prophylaxis ก่อนผ่าตัด 10 นาทีต่อมา ผู้ป่วยมีผื่นลมพิษคันทั่วตัว ปากบวม คลื่นไส้อาเจียน และความดันโลหิตตกเหลือ BP 50/30 mmHg
(ใช้ข้อมูลข้างต้นตอบคำถามข้อ 100 - 102)
อาการของผู้ป่วยรายนี้เข้าได้กับภาวะใดและสัมพันธ์กับกลไกใด</t>
        </is>
      </c>
      <c r="D122" t="inlineStr">
        <is>
          <t>Anaphylaxis - IgE-mediated hypersensitivity</t>
        </is>
      </c>
      <c r="E122" t="inlineStr">
        <is>
          <t>Anaphylaxis - IgG-mediated hypersensitivity</t>
        </is>
      </c>
      <c r="F122" t="inlineStr">
        <is>
          <t>Anaphylaxis - Cell-mediated hypersensitivity</t>
        </is>
      </c>
      <c r="G122" t="inlineStr">
        <is>
          <t>Acute Drug Eruption - Immune complex hypersensitivity</t>
        </is>
      </c>
      <c r="H122" t="inlineStr">
        <is>
          <t>Pseudoallergy - Direct mast cell destabilization</t>
        </is>
      </c>
      <c r="I122" t="n">
        <v>1</v>
      </c>
      <c r="J122" t="inlineStr">
        <is>
          <t>- คำตอบที่ถูกต้อง: ข้อ ก. Anaphylaxis - IgE-mediated hypersensitivity
- ทำไมข้อนี้ถึงถูก: ผู้ป่วยได้รับยาปฏิชีวนะกลุ่ม Cephalosporin ทางหลอดเลือดดำแล้วเกิดอาการแพ้เฉียบพลันรุนแรงที่มีอาการแสดงของ 2 ระบบขึ้นไปพร้อมกับภาวะความดันโลหิตตก (Hypotension) เข้าเกณฑ์วินิจฉัย Anaphylaxis ผ่านกลไก Type I IgE-mediated degranulation
- ข้ออื่นผิดเพราะอะไร:
  • ข้อ ข.: IgG-mediated เป็น Type II หรือ Type III
  • ข้อ ค.: Cell-mediated เป็น Type IV ไม่ได้เกิดรวดเร็วใน 10 นาที
  • ข้อ ง.: Immune complex เกิดเป็นสัปดาห์
  • ข้อ จ.: Cefazolin ไม่ใช่ยาที่มีคุณสมบัติกระตุ้น direct mast cell degranulation แบบ vancomycin หรือ radiocontrast media</t>
        </is>
      </c>
      <c r="L122" t="inlineStr">
        <is>
          <t>Immunologic</t>
        </is>
      </c>
      <c r="M122" t="inlineStr">
        <is>
          <t>Drug hypersensitivity &amp; Anaphylaxis</t>
        </is>
      </c>
      <c r="N122" t="inlineStr">
        <is>
          <t>Clinic</t>
        </is>
      </c>
      <c r="O122" t="inlineStr">
        <is>
          <t>รุ่น RxCU83</t>
        </is>
      </c>
      <c r="P122" t="inlineStr">
        <is>
          <t>แบบฝึกหัด</t>
        </is>
      </c>
      <c r="Q122" t="inlineStr">
        <is>
          <t>Quiz เตรียมสอบ CC1 RxCU83</t>
        </is>
      </c>
    </row>
    <row r="123" ht="24" customHeight="1" s="49">
      <c r="A123" s="176" t="n">
        <v>121</v>
      </c>
      <c r="B123" t="inlineStr">
        <is>
          <t>ยาชนิดใดที่เป็นยาอันดับแรก (First-line drug of choice) ที่ต้องให้แก่ผู้ป่วยรายนี้ทันทีเพื่อช่วยชีวิต</t>
        </is>
      </c>
      <c r="D123" t="inlineStr">
        <is>
          <t>Chlorpheniramine IV</t>
        </is>
      </c>
      <c r="E123" t="inlineStr">
        <is>
          <t>Brompheniramine IV</t>
        </is>
      </c>
      <c r="F123" t="inlineStr">
        <is>
          <t>Dobutamine IV</t>
        </is>
      </c>
      <c r="G123" t="inlineStr">
        <is>
          <t>Epinephrine (Adrenaline) ฉีดเข้ากล้ามเนื้อ (IM)</t>
        </is>
      </c>
      <c r="H123" t="inlineStr">
        <is>
          <t>Dexamethasone IV</t>
        </is>
      </c>
      <c r="I123" t="n">
        <v>4</v>
      </c>
      <c r="J123" t="inlineStr">
        <is>
          <t>- คำตอบที่ถูกต้อง: ข้อ ง. Epinephrine (Adrenaline) ฉีดเข้ากล้ามเนื้อ (IM)
- ทำไมข้อนี้ถึงถูก: Epinephrine ฉีดเข้ากล้ามเนื้อบริเวณหน้าขาด้านนอก (Anterolateral thigh) ขนาด 0.3-0.5 mg (สารละลาย 1:1,000) เป็นยาช่วยชีวิตอันดับแรกที่ต้องให้ทันที โดยออกฤทธิ์กระตุ้น alpha-1 กู้ความดันโลหิต และ beta-2 ขยายหลอดลม ยับยั้งการหลั่งสารสื่ออักเสบจาก mast cells
- ข้ออื่นผิดเพราะอะไร:
  • ข้อ ก.: Antihistamine เป็นยาเสริมช่วยลดอาการคัน ลมพิษ ออกฤทธิ์ช้าและไม่ได้กู้ความดันโลหิต
  • ข้อ ข.: เป็นยาต้านฮิสตามีน ไม่สามารถใช้กู้ภาวะช็อกได้
  • ข้อ ค.: Dobutamine เป็น inotrope ใช้ใน cardiogenic shock
  • ข้อ จ.: Corticosteroids ออกฤทธิ์ช้า (4-6 ชั่วโมงขึ้นไป) ใช้ป้องกัน biphasic anaphylaxis ไม่ใช่ยากู้ชีพฉุกเฉิน</t>
        </is>
      </c>
      <c r="L123" t="inlineStr">
        <is>
          <t>Immunologic</t>
        </is>
      </c>
      <c r="M123" t="inlineStr">
        <is>
          <t>Drug hypersensitivity &amp; Anaphylaxis</t>
        </is>
      </c>
      <c r="N123" t="inlineStr">
        <is>
          <t>Clinic</t>
        </is>
      </c>
      <c r="O123" t="inlineStr">
        <is>
          <t>รุ่น RxCU83</t>
        </is>
      </c>
      <c r="P123" t="inlineStr">
        <is>
          <t>แบบฝึกหัด</t>
        </is>
      </c>
      <c r="Q123" t="inlineStr">
        <is>
          <t>Quiz เตรียมสอบ CC1 RxCU83</t>
        </is>
      </c>
    </row>
    <row r="124" ht="24" customHeight="1" s="49">
      <c r="A124" s="176" t="n">
        <v>122</v>
      </c>
      <c r="B124" t="inlineStr">
        <is>
          <t>ข้อใดไม่ได้อยู่ในเกณฑ์การวินิจฉัยภาวะ Anaphylaxis ตามเกณฑ์มาตรฐานของ NIAID/FAAN</t>
        </is>
      </c>
      <c r="D124" t="inlineStr">
        <is>
          <t>อาการทางระบบทางเดินอาหาร (GI tract symptoms เช่น ปวดเกร็งท้อง อาเจียน)</t>
        </is>
      </c>
      <c r="E124" t="inlineStr">
        <is>
          <t>อาการทางผิวหนังและเยื่อบุ (Skin/mucosal involvement เช่น ผื่นลมพิษ ปากบวม)</t>
        </is>
      </c>
      <c r="F124" t="inlineStr">
        <is>
          <t>อุณหภูมิร่างกาย (Body temperature เช่น ไข้สูง)</t>
        </is>
      </c>
      <c r="G124" t="inlineStr">
        <is>
          <t>อาการทางระบบทางเดินหายใจ (Respiratory compromise เช่น หายใจไม่ออก เสียงหวีด)</t>
        </is>
      </c>
      <c r="H124" t="inlineStr">
        <is>
          <t>ความดันโลหิตซิสโตลิกลดลง (Reduced Systolic Blood Pressure)</t>
        </is>
      </c>
      <c r="I124" t="n">
        <v>3</v>
      </c>
      <c r="J124" t="inlineStr">
        <is>
          <t>- คำตอบที่ถูกต้อง: ข้อ ค. อุณหภูมิร่างกาย (Body temperature เช่น ไข้สูง)
- ทำไมข้อนี้ถึงถูก: เกณฑ์การวินิจฉัย Anaphylaxis ของ NIAID/FAAN ประกอบด้วย 4 ระบบหลัก ได้แก่ ผิวหนัง/เยื่อบุ, ทางเดินหายใจ, หลอดเลือดหัวใจ/ความดันโลหิต และทางเดินอาหาร โดยไม่มี อุณหภูมิร่างกาย (ไข้) อยู่ในเกณฑ์
- ข้ออื่นผิดเพราะอะไร:
  • ข้อ ก.: มีอยู่ในเกณฑ์ (crampy abdominal pain, vomiting)
  • ข้อ ข.: เป็นอาการที่พบบ่อยที่สุด (&gt; 90%) ในเกณฑ์
  • ข้อ ง.: มีอยู่ในเกณฑ์ (dyspnea, wheeze, stridor, hypoxemia)
  • ข้อ จ.: มีอยู่ในเกณฑ์ (SBP ตกเกิน 30% หรือต่ำกว่าเกณฑ์ตามอายุ)</t>
        </is>
      </c>
      <c r="L124" t="inlineStr">
        <is>
          <t>Immunologic</t>
        </is>
      </c>
      <c r="M124" t="inlineStr">
        <is>
          <t>Drug hypersensitivity &amp; Anaphylaxis</t>
        </is>
      </c>
      <c r="N124" t="inlineStr">
        <is>
          <t>Clinic</t>
        </is>
      </c>
      <c r="O124" t="inlineStr">
        <is>
          <t>รุ่น RxCU83</t>
        </is>
      </c>
      <c r="P124" t="inlineStr">
        <is>
          <t>แบบฝึกหัด</t>
        </is>
      </c>
      <c r="Q124" t="inlineStr">
        <is>
          <t>Quiz เตรียมสอบ CC1 RxCU83</t>
        </is>
      </c>
    </row>
    <row r="125" ht="24" customHeight="1" s="49">
      <c r="A125" s="176" t="n">
        <v>123</v>
      </c>
      <c r="B125" t="inlineStr">
        <is>
          <t>ผู้ป่วยอายุ 47 ปี หนัก 50 kg มาด้วยอาการผื่นแดง มีไข้ เจ็บปาก มีแผลที่เยื่อบุ ปวดเมื่อยตามตัว มีประวัติโรคประจำตัวความดันโลหิตสูง รับประทาน Losartan และ Amlodipine มา 2 ปี, เมื่อ 2 สัปดาห์ก่อนมีอาการปวดบ่ารับประทานยาแก้ปวดไม่ทราบชนิด, เมื่อ 1 สัปดาห์ก่อนมีอาการชักเกร็ง แพทย์เริ่มยา Carbamazepine จากนั้นเริ่มมีผื่นขึ้นในวันนี้ ตรวจร่างกายพบ Nikolsky sign positive และมี skin detachment ประมาณ 5% BSA
(ใช้ข้อมูลข้างต้นตอบคำถามข้อ 103 - 104)
ยาใดน่าจะเป็นสาเหตุของการเกิดผื่นแพ้ยารุนแรงในผู้ป่วยรายนี้มากที่สุด</t>
        </is>
      </c>
      <c r="D125" t="inlineStr">
        <is>
          <t>Enalapril</t>
        </is>
      </c>
      <c r="E125" t="inlineStr">
        <is>
          <t>Amlodipine</t>
        </is>
      </c>
      <c r="F125" t="inlineStr">
        <is>
          <t>ยาแก้ปวดไม่ทราบชนิด</t>
        </is>
      </c>
      <c r="G125" t="inlineStr">
        <is>
          <t>Carbamazepine</t>
        </is>
      </c>
      <c r="H125" t="inlineStr">
        <is>
          <t>ยังไม่สามารถสรุปได้แน่นอน ต้องสอบสวนและหยุดทั้ง Carbamazepine และยาแก้ปวดที่สงสัย</t>
        </is>
      </c>
      <c r="I125" t="n">
        <v>5</v>
      </c>
      <c r="J125" t="inlineStr">
        <is>
          <t>- คำตอบที่ถูกต้อง: ข้อ จ. ยังไม่สามารถสรุปได้แน่นอน ต้องสอบสวนและหยุดทั้ง Carbamazepine และยาแก้ปวดที่สงสัย
- ทำไมข้อนี้ถึงถูก: Carbamazepine มีระยะเวลาเริ่มยา 1 สัปดาห์ ซึ่งตรงกับช่วง latency period ของ SJS (1-3 สัปดาห์) แต่ยาแก้ปวดไม่ทราบชนิดที่ได้รับเมื่อ 2 สัปดาห์ก่อน (อาจเป็น NSAIDs เช่น Oxicam หรือ Allopurinol) ก็อยู่ในช่วงระยะเวลาที่ทำให้เกิด SJS ได้เช่นกัน จึงต้องสงสัยยาทั้งสองตัวและหยุดยาทั้งหมดทันที
- ข้ออื่นผิดเพราะอะไร:
  • ข้อ ก.: ผู้ป่วยไม่ได้ใช้ยา Enalapril
  • ข้อ ข.: Amlodipine ทานมา 2 ปีแล้ว โอกาสเกิดใหม่ต่ำมาก
  • ข้อ ค.: เป็นยาที่น่าสงสัยแต่ยังไม่ทราบชนิดแน่ชัด
  • ข้อ ง.: Carbamazepine เป็นสาเหตุอันดับต้นๆ แต่ต้องไม่ละเลยยาแก้ปวดที่เพิ่งเริ่มในช่วง 2 สัปดาห์</t>
        </is>
      </c>
      <c r="L125" t="inlineStr">
        <is>
          <t>Immunologic</t>
        </is>
      </c>
      <c r="M125" t="inlineStr">
        <is>
          <t>Drug hypersensitivity &amp; Anaphylaxis</t>
        </is>
      </c>
      <c r="N125" t="inlineStr">
        <is>
          <t>Clinic</t>
        </is>
      </c>
      <c r="O125" t="inlineStr">
        <is>
          <t>รุ่น RxCU83</t>
        </is>
      </c>
      <c r="P125" t="inlineStr">
        <is>
          <t>แบบฝึกหัด</t>
        </is>
      </c>
      <c r="Q125" t="inlineStr">
        <is>
          <t>Quiz เตรียมสอบ CC1 RxCU83</t>
        </is>
      </c>
    </row>
    <row r="126">
      <c r="A126" s="176" t="n">
        <v>124</v>
      </c>
      <c r="B126" t="inlineStr">
        <is>
          <t>ลักษณะผื่นที่มีตุ่มน้ำพุพอง หลุดลอกของผิวหนัง 5% BSA ร่วมกับมีแผลเปื่อยที่เยื่อบุ (mucosal involvement) และตรวจพบ Nikolsky sign positive จัดเป็น severe cutaneous adverse reaction (SCAR) ชนิดใด</t>
        </is>
      </c>
      <c r="D126" t="inlineStr">
        <is>
          <t>Fixed Drug Eruption (FDE)</t>
        </is>
      </c>
      <c r="E126" t="inlineStr">
        <is>
          <t>Drug Reaction with Eosinophilia and Systemic Symptoms (DRESS)</t>
        </is>
      </c>
      <c r="F126" t="inlineStr">
        <is>
          <t>Acute Generalized Exanthematous Pustulosis (AGEP)</t>
        </is>
      </c>
      <c r="G126" t="inlineStr">
        <is>
          <t>Stevens-Johnson Syndrome (SJS)</t>
        </is>
      </c>
      <c r="H126" t="inlineStr">
        <is>
          <t>Toxic Epidermal Necrolysis (TEN)</t>
        </is>
      </c>
      <c r="I126" t="n">
        <v>4</v>
      </c>
      <c r="J126" t="inlineStr">
        <is>
          <t>- คำตอบที่ถูกต้อง: ข้อ ง. Stevens-Johnson Syndrome (SJS)
- ทำไมข้อนี้ถึงถูก: การหลุดลอกของผิวหนัง (skin detachment) ร่วมกับ mucosal involvement และ Nikolsky sign positive หากมีพื้นที่ผิวหนังหลุดลอกน้อยกว่า 10% ของพื้นที่ผิวกาย (BSA) จะจัดเป็น Stevens-Johnson Syndrome (SJS)
- ข้ออื่นผิดเพราะอะไร:
  • ข้อ ก.: FDE เป็นผื่นกลมสีแดงคล้ำ เกิดซ้ำที่เดิม ไม่มีการหลุดลอกกระจายทั่วตัว
  • ข้อ ข.: DRESS มีผื่น maculopapular ร่วมกับตับอักเสบ ต่อมน้ำเหลืองโต และ eosinophilia สูง
  • ข้อ ค.: AGEP เป็นตุ่มหนองปลอดเชื้อขนาดเล็กจำนวนมาก (non-follicular pustules)
  • ข้อ จ.: TEN คือภาวะที่มีพื้นที่ผิวหนังหลุดลอกมากกว่า 30% BSA (ถ้า 10-30% เรียกว่า SJS/TEN overlap)</t>
        </is>
      </c>
      <c r="L126" t="inlineStr">
        <is>
          <t>Immunologic</t>
        </is>
      </c>
      <c r="M126" t="inlineStr">
        <is>
          <t>Drug hypersensitivity &amp; Anaphylaxis</t>
        </is>
      </c>
      <c r="N126" t="inlineStr">
        <is>
          <t>Clinic</t>
        </is>
      </c>
      <c r="O126" t="inlineStr">
        <is>
          <t>รุ่น RxCU83</t>
        </is>
      </c>
      <c r="P126" t="inlineStr">
        <is>
          <t>แบบฝึกหัด</t>
        </is>
      </c>
      <c r="Q126" t="inlineStr">
        <is>
          <t>Quiz เตรียมสอบ CC1 RxCU83</t>
        </is>
      </c>
    </row>
    <row r="127">
      <c r="A127" s="176" t="n">
        <v>125</v>
      </c>
      <c r="B127" t="inlineStr">
        <is>
          <t>ข้อความที่ว่า การตรวจยีน HLA-B5701 มีความสัมพันธ์อย่างมีนัยสำคัญกับการเกิดภาวะแพ้ยารุนแรงต่อยา Abacavir ข้อความนี้ถูกต้องหรือไม่</t>
        </is>
      </c>
      <c r="D127" t="inlineStr">
        <is>
          <t>ไม่ถูกต้อง ยีนนั้นสัมพันธ์กับการแพ้ยา Carbamazepine</t>
        </is>
      </c>
      <c r="E127" t="inlineStr">
        <is>
          <t>ไม่ถูกต้อง ยีนนั้นสัมพันธ์กับการแพ้ยา Allopurinol</t>
        </is>
      </c>
      <c r="F127" t="inlineStr">
        <is>
          <t>ถูกต้อง การตรวจยีน HLA-B5701 เป็นข้อกำหนดก่อนเริ่มยา Abacavir เพื่อป้องกันภาวะแพ้ยา</t>
        </is>
      </c>
      <c r="G127" t="inlineStr">
        <is>
          <t>ไม่ถูกต้อง ยีนนั้นสัมพันธ์กับการแพ้ยา Nevirapine</t>
        </is>
      </c>
      <c r="H127" t="inlineStr">
        <is>
          <t>ไม่ถูกต้อง ยีนนั้นสัมพันธ์กับการแพ้ยา Dapsone</t>
        </is>
      </c>
      <c r="I127" t="n">
        <v>3</v>
      </c>
      <c r="J127" t="inlineStr">
        <is>
          <t>- คำตอบที่ถูกต้อง: ข้อ ค. ถูกต้อง การตรวจยีน HLA-B5701 เป็นข้อกำหนดก่อนเริ่มยา Abacavir เพื่อป้องกันภาวะแพ้ยา
- ทำไมข้อนี้ถึงถูก: การมีอัลลีล HLA-B5701 สัมพันธ์อย่างยิ่งกับการเกิด Abacavir Hypersensitivity Reaction (AHR) แนวทางการรักษา HIV จึงกำหนดให้ตรวจคัดกรอง HLA-B5701 ก่อนเริ่มยา Abacavir ทุกราย หากผลเป็นบวกห้ามใช้ยาเด็ดขาด
- ข้ออื่นผิดเพราะอะไร:
  • ข้อ ก.: Carbamazepine สัมพันธ์กับยีน HLA-B1502 (เสี่ยง SJS/TEN)
  • ข้อ ข.: Allopurinol สัมพันธ์กับยีน HLA-B5801 (เสี่ยง SCARs)
  • ข้อ ง.: Nevirapine สัมพันธ์กับ HLA-DRB10101 และ HLA-B3505
  • ข้อ จ.: Dapsone สัมพันธ์กับ HLA-B1301</t>
        </is>
      </c>
      <c r="L127" t="inlineStr">
        <is>
          <t>Immunologic</t>
        </is>
      </c>
      <c r="M127" t="inlineStr">
        <is>
          <t>Drug hypersensitivity &amp; Anaphylaxis</t>
        </is>
      </c>
      <c r="N127" t="inlineStr">
        <is>
          <t>Clinic</t>
        </is>
      </c>
      <c r="O127" t="inlineStr">
        <is>
          <t>รุ่น RxCU83</t>
        </is>
      </c>
      <c r="P127" t="inlineStr">
        <is>
          <t>แบบฝึกหัด</t>
        </is>
      </c>
      <c r="Q127" t="inlineStr">
        <is>
          <t>Quiz เตรียมสอบ CC1 RxCU83</t>
        </is>
      </c>
    </row>
    <row r="128">
      <c r="A128" s="176" t="n">
        <v>126</v>
      </c>
      <c r="B128" t="inlineStr">
        <is>
          <t>ฮอร์โมนในข้อใดเป็นปัจจัยส่งเสริมสำคัญที่ทำให้เพศหญิงมีความเสี่ยงต่อการเกิดโรคแพ้ภูมิตัวเอง Systemic Lupus Erythematosus (SLE) สูงกว่าเพศชายอย่างเด่นชัด</t>
        </is>
      </c>
      <c r="D128" t="inlineStr">
        <is>
          <t>Testosterone</t>
        </is>
      </c>
      <c r="E128" t="inlineStr">
        <is>
          <t>Estrogen</t>
        </is>
      </c>
      <c r="F128" t="inlineStr">
        <is>
          <t>Cortisol</t>
        </is>
      </c>
      <c r="G128" t="inlineStr">
        <is>
          <t>Progesterone</t>
        </is>
      </c>
      <c r="H128" t="inlineStr">
        <is>
          <t>Growth hormone</t>
        </is>
      </c>
      <c r="I128" t="n">
        <v>2</v>
      </c>
      <c r="J128" t="inlineStr">
        <is>
          <t>- คำตอบที่ถูกต้อง: ข้อ ข. Estrogen
- ทำไมข้อนี้ถึงถูก: ฮอร์โมนเอสโตรเจน (Estrogen) มีคุณสมบัติกระตุ้นระบบภูมิคุ้มกัน (Immuno-enhancing) โดยกระตุ้นการแบ่งตัวและการสร้างแอนติบอดีของ B-lymphocytes ทำให้โรค SLE พบบ่อยในเพศหญิงวัยเจริญพันธุ์มากกว่าชายถึง 9:1 และมักกำเริบระหว่างตั้งครรภ์หรือได้รับฮอร์โมนเอสโตรเจน
- ข้ออื่นผิดเพราะอะไร:
  • ข้อ ก.: Testosterone มีคุณสมบัติกดภูมิคุ้มกัน (Immuno-suppressive) จึงช่วยปกป้องเพศชาย
  • ข้อ ค.: Cortisol มีฤทธิ์ต้านการอักเสบและกดภูมิคุ้มกัน
  • ข้อ ง.: Progesterone มีฤทธิ์ควบคุมภูมิคุ้มกันไม่เด่นชัดเท่า estrogen
  • ข้อ จ.: Growth hormone ไม่ใช่ปัจจัยหลักในการเหนี่ยวนำโรค SLE</t>
        </is>
      </c>
      <c r="L128" t="inlineStr">
        <is>
          <t>Immunologic</t>
        </is>
      </c>
      <c r="M128" t="inlineStr">
        <is>
          <t>Systemic Lupus Erythematosus (SLE)</t>
        </is>
      </c>
      <c r="N128" t="inlineStr">
        <is>
          <t>Clinic</t>
        </is>
      </c>
      <c r="O128" t="inlineStr">
        <is>
          <t>รุ่น RxCU83</t>
        </is>
      </c>
      <c r="P128" t="inlineStr">
        <is>
          <t>แบบฝึกหัด</t>
        </is>
      </c>
      <c r="Q128" t="inlineStr">
        <is>
          <t>Quiz เตรียมสอบ CC1 RxCU83</t>
        </is>
      </c>
    </row>
    <row r="129">
      <c r="A129" s="176" t="n">
        <v>127</v>
      </c>
      <c r="B129" t="inlineStr">
        <is>
          <t>การตรวจพบสารภูมิต้านทานหรือความผิดปกติในข้อใด ที่บ่งชี้ว่าผู้ป่วยมีความเสี่ยงสูงหรือเข้าเกณฑ์การวินิจฉัยโรค Systemic Lupus Erythematosus (SLE)</t>
        </is>
      </c>
      <c r="D129" t="inlineStr">
        <is>
          <t>Antinuclear Antibody (ANA) ที่ไตเตอร์ตั้งแต่ 1:80 ขึ้นไป</t>
        </is>
      </c>
      <c r="E129" t="inlineStr">
        <is>
          <t>Antiphospholipid Antibodies (Lupus anticoagulant, Anticardiolipin)</t>
        </is>
      </c>
      <c r="F129" t="inlineStr">
        <is>
          <t>ภาวะระดับ Complement proteins (C3, C4) ในเลือดต่ำ</t>
        </is>
      </c>
      <c r="G129" t="inlineStr">
        <is>
          <t>Anti-dsDNA หรือ Anti-Smith (Sm) Antibody ให้ผลบวก</t>
        </is>
      </c>
      <c r="H129" t="inlineStr">
        <is>
          <t>ถูกทุกข้อ</t>
        </is>
      </c>
      <c r="I129" t="n">
        <v>5</v>
      </c>
      <c r="J129" t="inlineStr">
        <is>
          <t>- คำตอบที่ถูกต้อง: ข้อ จ. ถูกทุกข้อ
- ทำไมข้อนี้ถึงถูก: ตามเกณฑ์การวินิจฉัย EULAR/ACR 2019 การมี ANA titer &gt;= 1:80 เป็นเกณฑ์บังคับแรกเข้า (Entry criterion) และเกณฑ์คะแนนด้านภูมิคุ้มกันประกอบด้วย Anti-dsDNA, Anti-Smith, Antiphospholipid antibodies และ Low complement levels (C3/C4) ทั้งหมด
- ข้ออื่นผิดเพราะอะไร:
  • ข้อ ก. ถึง ง. ล้วนเป็นเกณฑ์ทางภูมิคุ้มกันที่ใช้ในการวินิจฉัยโรค SLE ร่วมกัน</t>
        </is>
      </c>
      <c r="L129" t="inlineStr">
        <is>
          <t>Immunologic</t>
        </is>
      </c>
      <c r="M129" t="inlineStr">
        <is>
          <t>Systemic Lupus Erythematosus (SLE)</t>
        </is>
      </c>
      <c r="N129" t="inlineStr">
        <is>
          <t>Clinic</t>
        </is>
      </c>
      <c r="O129" t="inlineStr">
        <is>
          <t>รุ่น RxCU83</t>
        </is>
      </c>
      <c r="P129" t="inlineStr">
        <is>
          <t>แบบฝึกหัด</t>
        </is>
      </c>
      <c r="Q129" t="inlineStr">
        <is>
          <t>Quiz เตรียมสอบ CC1 RxCU83</t>
        </is>
      </c>
    </row>
    <row r="130">
      <c r="A130" s="176" t="n">
        <v>128</v>
      </c>
      <c r="B130" t="inlineStr">
        <is>
          <t>ผู้ป่วยหญิงได้รับการวินิจฉัยว่าเป็นโรค SLE ในระยะเริ่มต้นที่มีอาการทางข้อและผิวหนัง ยาชนิดใดที่เป็นยาหลักในการรักษาพื้นฐานที่ผู้ป่วย SLE ทุกรายควรได้รับหากไม่มีข้อห้าม</t>
        </is>
      </c>
      <c r="D130" t="inlineStr">
        <is>
          <t>Hydroxychloroquine (HCQ)</t>
        </is>
      </c>
      <c r="E130" t="inlineStr">
        <is>
          <t>Prednisolone ในขนาดต่ำถึงปานกลาง</t>
        </is>
      </c>
      <c r="F130" t="inlineStr">
        <is>
          <t>Cyclophosphamide</t>
        </is>
      </c>
      <c r="G130" t="inlineStr">
        <is>
          <t>ถูกเฉพาะข้อ ก. และ ข.</t>
        </is>
      </c>
      <c r="H130" t="inlineStr">
        <is>
          <t>Methotrexate ขนาดสูง</t>
        </is>
      </c>
      <c r="I130" t="n">
        <v>4</v>
      </c>
      <c r="J130" t="inlineStr">
        <is>
          <t>- คำตอบที่ถูกต้อง: ข้อ ง. ถูกเฉพาะข้อ ก. และ ข.
- ทำไมข้อนี้ถึงถูก: ตามแนวทาง EULAR และสมาคมรูมาติสซั่มแห่งประเทศไทย แนะนำให้เริ่ม Hydroxychloroquine (HCQ) ในผู้ป่วย SLE ทุกรายเพื่อลดอัตราการกำเริบและลดอัตราการเสียชีวิต ร่วมกับการให้ Oral Prednisolone ขนาดต่ำถึงปานกลางเพื่อควบคุมอาการอักเสบเฉียบพลันในระยะแรก
- ข้ออื่นผิดเพราะอะไร:
  • ข้อ ค.: Cyclophosphamide ใช้ในกรณี severe organ involvement เช่น Severe Lupus Nephritis หรือ CNS lupus
  • ข้อ จ.: Methotrexate ขนาดสูงใช้ในโรคมะเร็ง ใน SLE ใช้ขนาดต่ำสัปดาห์ละครั้งเฉพาะเมื่อมีข้ออักเสบเด่น</t>
        </is>
      </c>
      <c r="L130" t="inlineStr">
        <is>
          <t>Immunologic</t>
        </is>
      </c>
      <c r="M130" t="inlineStr">
        <is>
          <t>Systemic Lupus Erythematosus (SLE)</t>
        </is>
      </c>
      <c r="N130" t="inlineStr">
        <is>
          <t>Clinic</t>
        </is>
      </c>
      <c r="O130" t="inlineStr">
        <is>
          <t>รุ่น RxCU83</t>
        </is>
      </c>
      <c r="P130" t="inlineStr">
        <is>
          <t>แบบฝึกหัด</t>
        </is>
      </c>
      <c r="Q130" t="inlineStr">
        <is>
          <t>Quiz เตรียมสอบ CC1 RxCU83</t>
        </is>
      </c>
    </row>
    <row r="131">
      <c r="A131" s="176" t="n">
        <v>129</v>
      </c>
      <c r="B131" t="inlineStr">
        <is>
          <t>ผู้ป่วยหญิงเป็นโรค SLE ตรวจพบรอยโรคผิวหนังชนิด Papulosquamous (Subacute cutaneous lupus) และ Discoid rash ที่บริเวณแขน ขา ลำตัว และใบหน้า ควรได้รับการรักษาด้วยสูตรยาใดเหมาะสมที่สุด</t>
        </is>
      </c>
      <c r="D131" t="inlineStr">
        <is>
          <t>Prednisolone รับประทานเดี่ยวๆ ในขนาดสูง</t>
        </is>
      </c>
      <c r="E131" t="inlineStr">
        <is>
          <t>ทายา 1% Hydrocortisone cream ทั่วร่างกายเพียงอย่างเดียว</t>
        </is>
      </c>
      <c r="F131" t="inlineStr">
        <is>
          <t>Hydroxychloroquine รับประทาน ร่วมกับยาทา Triamcinolone acetonide (TA) 0.02-0.1% cream โดยอาจเสริม Systemic corticosteroid ระยะสั้นได้</t>
        </is>
      </c>
      <c r="G131" t="inlineStr">
        <is>
          <t>ยาทา 0.02% TA cream เพียงอย่างเดียวโดยไม่ต้องใช้ยารับประทาน</t>
        </is>
      </c>
      <c r="H131" t="inlineStr">
        <is>
          <t>ยาชีววัตถุ Anifrolumab ร่วมกับยาทา</t>
        </is>
      </c>
      <c r="I131" t="n">
        <v>3</v>
      </c>
      <c r="J131" t="inlineStr">
        <is>
          <t>- คำตอบที่ถูกต้อง: ข้อ ค. Hydroxychloroquine รับประทาน ร่วมกับยาทา Triamcinolone acetonide (TA) 0.02-0.1% cream โดยอาจเสริม Systemic corticosteroid ระยะสั้นได้
- ทำไมข้อนี้ถึงถูก: รอยโรค cutaneous lupus erythematosus (SCLE และ DLE) แนะนำการรักษาด้วย topical corticosteroids ความแรงปานกลางถึงสูง (เช่น TA cream) ร่วมกับยารับประทานหลักคือ Hydroxychloroquine และอาจใช้ systemic steroid เสริมระยะสั้นหากรอยโรคกระจายกว้าง
- ข้ออื่นผิดเพราะอะไร:
  • ข้อ ก.: สเตียรอยด์รับประทานขนาดสูงเดี่ยวๆ ทำให้เกิดผลข้างเคียงระยะยาวโดยไม่จำเป็น
  • ข้อ ข.: 1% Hydrocortisone มีความแรงต่ำเกินไปในการรักษา discoid lupus
  • ข้อ ง.: การใช้ยาทาอย่างเดียวมักไม่เพียงพอในการป้องกันการลุกลามและรอยแผลเป็นถาวร
  • ข้อ จ.: Anifrolumab เป็นยาชีววัตถุราคาแพง ใช้เป็นทางเลือกรองเมื่อดื้อต่อการรักษามาตรฐาน</t>
        </is>
      </c>
      <c r="L131" t="inlineStr">
        <is>
          <t>Immunologic</t>
        </is>
      </c>
      <c r="M131" t="inlineStr">
        <is>
          <t>Systemic Lupus Erythematosus (SLE)</t>
        </is>
      </c>
      <c r="N131" t="inlineStr">
        <is>
          <t>Clinic</t>
        </is>
      </c>
      <c r="O131" t="inlineStr">
        <is>
          <t>รุ่น RxCU83</t>
        </is>
      </c>
      <c r="P131" t="inlineStr">
        <is>
          <t>แบบฝึกหัด</t>
        </is>
      </c>
      <c r="Q131" t="inlineStr">
        <is>
          <t>Quiz เตรียมสอบ CC1 RxCU83</t>
        </is>
      </c>
    </row>
    <row r="132">
      <c r="A132" s="176" t="n">
        <v>130</v>
      </c>
      <c r="B132" t="inlineStr">
        <is>
          <t>ยาในข้อใดต่อไปนี้เป็นยาทางเลือกมาตรฐานในการใช้เป็น Maintenance therapy ระยะยาวสำหรับผู้ป่วยโรคลูปัสไตอักเสบ (Lupus Nephritis) หลังจากควบคุมโรคได้แล้ว</t>
        </is>
      </c>
      <c r="D132" t="inlineStr">
        <is>
          <t>Methotrexate</t>
        </is>
      </c>
      <c r="E132" t="inlineStr">
        <is>
          <t>Azathioprine (หรือ Mycophenolate mofetil)</t>
        </is>
      </c>
      <c r="F132" t="inlineStr">
        <is>
          <t>Cyclophosphamide รับประทานต่อเนื่องทุกวัน</t>
        </is>
      </c>
      <c r="G132" t="inlineStr">
        <is>
          <t>Belimumab รับประทาน</t>
        </is>
      </c>
      <c r="H132" t="inlineStr">
        <is>
          <t>Aspirin ขนาดสูง</t>
        </is>
      </c>
      <c r="I132" t="n">
        <v>2</v>
      </c>
      <c r="J132" t="inlineStr">
        <is>
          <t>- คำตอบที่ถูกต้อง: ข้อ ข. Azathioprine (หรือ Mycophenolate mofetil)
- ทำไมข้อนี้ถึงถูก: ตามแนวทาง KDIGO การรักษา Lupus Nephritis ในระยะบำรุงรักษา (Maintenance phase) ยาหลักที่ใช้คือ Mycophenolate mofetil (MMF) หรือ Azathioprine (AZA) ร่วมกับสเตียรอยด์ขนาดต่ำ
- ข้ออื่นผิดเพราะอะไร:
  • ข้อ ก.: MTX ไม่ใช่ยามาตรฐานในการรักษา lupus nephritis และมีพิษต่อไต
  • ข้อ ค.: Cyclophosphamide ใช้เฉพาะในระยะเหนี่ยวนำ (Induction phase) สั้นๆ ไม่ใช้ระยะยาวเพราะเสี่ยงต่อกดไขกระดูก เป็นหมัน และมะเร็งกระเพาะปัสสาวะ
  • ข้อ ง.: Belimumab เป็นยาฉีดทางหลอดเลือดดำหรือใต้ผิวหนัง ไม่มียารับประทาน
  • ข้อ จ.: Aspirin ใช้ป้องกัน thrombotic event ไม่ได้รักษาการอักเสบของเนื้อไต</t>
        </is>
      </c>
      <c r="L132" t="inlineStr">
        <is>
          <t>Immunologic</t>
        </is>
      </c>
      <c r="M132" t="inlineStr">
        <is>
          <t>Systemic Lupus Erythematosus (SLE)</t>
        </is>
      </c>
      <c r="N132" t="inlineStr">
        <is>
          <t>Clinic</t>
        </is>
      </c>
      <c r="O132" t="inlineStr">
        <is>
          <t>รุ่น RxCU83</t>
        </is>
      </c>
      <c r="P132" t="inlineStr">
        <is>
          <t>แบบฝึกหัด</t>
        </is>
      </c>
      <c r="Q132" t="inlineStr">
        <is>
          <t>Quiz เตรียมสอบ CC1 RxCU83</t>
        </is>
      </c>
    </row>
    <row r="133">
      <c r="A133" s="176" t="n">
        <v>131</v>
      </c>
      <c r="B133" t="inlineStr">
        <is>
          <t>ผู้ป่วยหญิงโรค SLE ได้รับยา Prednisolone ขนาด 30 mg/วัน ร่วมกับ HCQ ต่อเนื่องมาเป็นเวลา 3 เดือน ในการติดตามอาการครั้งนี้แพทย์พบว่าผู้ป่วยอาการดีขึ้นมาก จึงวางแผนจะสั่งหยุดยา Prednisolone ทันที เภสัชกรควรให้คำแนะนำแก่แพทย์อย่างไร</t>
        </is>
      </c>
      <c r="D133" t="inlineStr">
        <is>
          <t>เห็นด้วยกับแพทย์เนื่องจากผู้ป่วยหายจากโรคแล้ว</t>
        </is>
      </c>
      <c r="E133" t="inlineStr">
        <is>
          <t>แนะนำให้แพทย์สั่งเพิ่มขนาดยา Prednisolone ขึ้นไปอีกเป็น 60 mg/วัน</t>
        </is>
      </c>
      <c r="F133" t="inlineStr">
        <is>
          <t>แนะนำให้แพทย์ใช้ Prednisolone ต่อไปโดยค่อยๆ ปรับลดขนาดยาลงทีละน้อย (Tapering dose)</t>
        </is>
      </c>
      <c r="G133" t="inlineStr">
        <is>
          <t>แนะนำให้แพทย์สั่งหยุดยา HCQ ร่วมด้วยทันที</t>
        </is>
      </c>
      <c r="H133" t="inlineStr">
        <is>
          <t>แนะนำให้เปลี่ยนเป็นยาแก้แพ้ CPM แทน</t>
        </is>
      </c>
      <c r="I133" t="n">
        <v>3</v>
      </c>
      <c r="J133" t="inlineStr">
        <is>
          <t>- คำตอบที่ถูกต้อง: ข้อ ค. แนะนำให้แพทย์ใช้ Prednisolone ต่อไปโดยค่อยๆ ปรับลดขนาดยาลงทีละน้อย (Tapering dose)
- ทำไมข้อนี้ถึงถูก: การได้รับ Prednisolone ขนาด &gt;= 20 mg/วัน ต่อเนื่องเกิน 3 สัปดาห์ จะกดการทำงานของแกน HPA axis (Hypothalamic-Pituitary-Adrenal axis) การหยุดยาทันทีจะทำให้เกิดภาวะต่อมหมวกไตทำงานไม่เพียงพอเฉียบพลัน (Acute adrenal crisis) และโรค SLE กำเริบ จึงต้องค่อยๆ ปรับลดขนาดยาลง (Tapering dose)
- ข้ออื่นผิดเพราะอะไร:
  • ข้อ ก.: การหยุดยาทันทีเป็นอันตรายถึงแก่ชีวิตจาก adrenal crisis
  • ข้อ ข.: ผู้ป่วยอาการดีขึ้นแล้ว ไม่มีความจำเป็นต้องเพิ่มขนาดยา
  • ข้อ ง.: HCQ ต้องรับประทานต่อเนื่องระยะยาวเพื่อป้องกันการกำเริบ
  • ข้อ จ.: CPM ไม่สามารถทดแทนคอร์ติโคสเตียรอยด์ได้</t>
        </is>
      </c>
      <c r="L133" t="inlineStr">
        <is>
          <t>Immunologic</t>
        </is>
      </c>
      <c r="M133" t="inlineStr">
        <is>
          <t>Systemic Lupus Erythematosus (SLE)</t>
        </is>
      </c>
      <c r="N133" t="inlineStr">
        <is>
          <t>Clinic</t>
        </is>
      </c>
      <c r="O133" t="inlineStr">
        <is>
          <t>รุ่น RxCU83</t>
        </is>
      </c>
      <c r="P133" t="inlineStr">
        <is>
          <t>แบบฝึกหัด</t>
        </is>
      </c>
      <c r="Q133" t="inlineStr">
        <is>
          <t>Quiz เตรียมสอบ CC1 RxCU83</t>
        </is>
      </c>
    </row>
    <row r="134">
      <c r="A134" s="176" t="n">
        <v>132</v>
      </c>
      <c r="B134" t="inlineStr">
        <is>
          <t>ตามแผนงานสร้างเสริมภูมิคุ้มกันโรคของกระทรวงสาธารณสุขไทย (EPI program) ทารกแรกเกิดที่มีสุขภาพแข็งแรงควรได้รับวัคซีนชนิดใดบ้าง ณ โรงพยาบาลก่อนจำหน่ายกลับบ้าน</t>
        </is>
      </c>
      <c r="D134" t="inlineStr">
        <is>
          <t>วัคซีน HPV</t>
        </is>
      </c>
      <c r="E134" t="inlineStr">
        <is>
          <t>วัคซีน Hib</t>
        </is>
      </c>
      <c r="F134" t="inlineStr">
        <is>
          <t>วัคซีน BCG</t>
        </is>
      </c>
      <c r="G134" t="inlineStr">
        <is>
          <t>วัคซีนตับอักเสบบีเข็มแรก (HB1)</t>
        </is>
      </c>
      <c r="H134" t="inlineStr">
        <is>
          <t>ถูกทั้งข้อ ค. และ ง.</t>
        </is>
      </c>
      <c r="I134" t="n">
        <v>5</v>
      </c>
      <c r="J134" t="inlineStr">
        <is>
          <t>- คำตอบที่ถูกต้อง: ข้อ จ. ถูกทั้งข้อ ค. และ ง.
- ทำไมข้อนี้ถึงถูก: ตามตารางการให้วัคซีนมาตรฐานของกระทรวงสาธารณสุขไทย ทารกแรกเกิดทุกคนต้องได้รับวัคซีนป้องกันวัณโรค (BCG) ฉีดในผิวหนังที่ต้นแขน และวัคซีนไวรัสตับอักเสบบีเข็มแรก (HB1) ฉีดเข้ากล้ามเนื้อหน้าขา ภายใน 24 ชั่วโมงแรกหลังคลอด
- ข้ออื่นผิดเพราะอะไร:
  • ข้อ ก.: วัคซีน HPV ฉีดในเด็กอายุ 9-11 ปีขึ้นไป (ชั้น ป.5)
  • ข้อ ข.: วัคซีน Hib ฉีดรวมในวัคซีน DTP-HB-Hib เริ่มที่อายุ 2, 4 และ 6 เดือน
  • ข้อ ค. และ ง.: ถูกต้องทั้งคู่ จึงตอบข้อ จ</t>
        </is>
      </c>
      <c r="L134" t="inlineStr">
        <is>
          <t>Biotech Products</t>
        </is>
      </c>
      <c r="M134" t="inlineStr">
        <is>
          <t>Expanded Program on Immunization (EPI)</t>
        </is>
      </c>
      <c r="N134" t="inlineStr">
        <is>
          <t>Clinic</t>
        </is>
      </c>
      <c r="O134" t="inlineStr">
        <is>
          <t>รุ่น RxCU83</t>
        </is>
      </c>
      <c r="P134" t="inlineStr">
        <is>
          <t>แบบฝึกหัด</t>
        </is>
      </c>
      <c r="Q134" t="inlineStr">
        <is>
          <t>Quiz เตรียมสอบ CC1 RxCU83</t>
        </is>
      </c>
    </row>
    <row r="135">
      <c r="A135" s="176" t="n">
        <v>133</v>
      </c>
      <c r="B135" t="inlineStr">
        <is>
          <t>หญิงตั้งครรภ์อายุ 26 ปี อายุครรภ์ 4 เดือน มาพบแพทย์ด้วยอาการมีผื่นแดงรูปปีกผีเสื้อขึ้นที่บริเวณโหนกแก้มทั้งสองข้างและสันจมูก (Malar rash) ร่วมกับมีไข้ต่ำๆ และปวดข้อนิ้วมือทั้งสองข้าง แพทย์วินิจฉัยว่าเป็นโรคลูปัส (Systemic Lupus Erythematosus: SLE)
ยาปรับเปลี่ยนการดำเนินโรคกลุ่มภูมิคุ้มกัน (Disease-Modifying Antirheumatic Drug: DMARD) ในข้อใดมีความปลอดภัยสูงสุดและเป็นยามาตรฐานอันดับแรก (Gold Standard) ที่แนะนำให้ใช้ต่อเนื่องตลอดการตั้งครรภ์ตามแนวทางของ ACR/EULAR</t>
        </is>
      </c>
      <c r="C135" t="inlineStr">
        <is>
          <t>Hydroxychloroquine (HCQ)</t>
        </is>
      </c>
      <c r="D135" t="inlineStr">
        <is>
          <t>Methotrexate (MTX)</t>
        </is>
      </c>
      <c r="E135" t="inlineStr">
        <is>
          <t>Cyclophosphamide</t>
        </is>
      </c>
      <c r="F135" t="inlineStr">
        <is>
          <t>Mycophenolate Mofetil (MMF)</t>
        </is>
      </c>
      <c r="G135" t="inlineStr">
        <is>
          <t>Leflunomide</t>
        </is>
      </c>
      <c r="H135" t="n">
        <v>1</v>
      </c>
      <c r="I135" t="inlineStr">
        <is>
          <t>✅ คำตอบที่ถูกต้อง: ข้อ ก. Hydroxychloroquine (HCQ)
🎯 ทำไมข้อนี้ถึงถูก: ตามแนวทางเวชปฏิบัติของ American College of Rheumatology (ACR) และ EULAR ยา Hydroxychloroquine (HCQ) เป็นยามาตรฐานอันดับแรกที่ต้องให้ในผู้ป่วย SLE ทุกราย และ แนะนำให้ใช้ต่อเนื่องตลอดการตั้งครรภ์ เนื่องจากมีความปลอดภัยสูงมาก ไม่ก่อให้เกิดความพิการแต่กำเนิด อีกทั้งช่วยลดอัตราการกำเริบของ SLE ระหว่างตั้งครรภ์ และลดความเสี่ยงต่อการเกิด Congenital Heart Block ในทารก
🔍 ข้ออื่นผิดเพราะอะไร:
• ข้อ ข.: Methotrexate เป็น Teratogen รุนแรง (FDA Pregnancy Category X) ทำให้ทารกพิการแต่กำเนิดและแท้ง ห้ามใช้เด็ดขาดในหญิงตั้งครรภ์
• ข้อ ค.: Cyclophosphamide เป็น Alkylating agent ที่ทำให้ทารกพิการรุนแรงในไตรมาสแรก ห้ามใช้เด็ดขาด (ยกเว้นภาวะคุกคามชีวิตในไตรมาส 2-3)
• ข้อ ง.: Mycophenolate Mofetil ทำให้เกิด First-trimester pregnancy loss และความพิการแต่กำเนิดที่หูและใบหน้า (Facial/ear malformations) ต้องหยุดยาก่อนตั้งครรภ์อย่างน้อย 6 สัปดาห์
• ข้อ จ.: Leflunomide เป็น Teratogen รุนแรง มี half-life ยาวนาน ห้ามใช้เด็ดขาดในหญิงตั้งครรภ์</t>
        </is>
      </c>
      <c r="K135" t="inlineStr">
        <is>
          <t>Intermediate</t>
        </is>
      </c>
      <c r="L135" t="inlineStr">
        <is>
          <t>Immunologic</t>
        </is>
      </c>
      <c r="M135" t="inlineStr">
        <is>
          <t>SLE Pharmacotherapy Safety in Pregnancy</t>
        </is>
      </c>
      <c r="N135" t="inlineStr">
        <is>
          <t>Clinic</t>
        </is>
      </c>
      <c r="O135" t="inlineStr">
        <is>
          <t>[RECONSTRUCTED: ปรับแต่งและเติมเต็มบริบทโจทย์/ตัวเลือกเพื่อความสมบูรณ์] ข้อสอบจริง PLE-CC1 ปี 2567 ข้อ 58</t>
        </is>
      </c>
      <c r="P135" t="inlineStr">
        <is>
          <t>ข้อสอบจริง</t>
        </is>
      </c>
      <c r="Q135" t="inlineStr">
        <is>
          <t>2567</t>
        </is>
      </c>
      <c r="R135" t="inlineStr">
        <is>
          <t>CASE_2567_SLE_01</t>
        </is>
      </c>
    </row>
    <row r="136">
      <c r="A136" s="176" t="n">
        <v>134</v>
      </c>
      <c r="B136" t="inlineStr">
        <is>
          <t>หญิงตั้งครรภ์อายุ 26 ปี อายุครรภ์ 4 เดือน มาพบแพทย์ด้วยอาการมีผื่นแดงรูปปีกผีเสื้อขึ้นที่บริเวณโหนกแก้มทั้งสองข้างและสันจมูก (Malar rash) ร่วมกับมีไข้ต่ำๆ และปวดข้อนิ้วมือทั้งสองข้าง แพทย์วินิจฉัยว่าเป็นโรคลูปัส (Systemic Lupus Erythematosus: SLE)
จากเกณฑ์การจำแนกและวินิจฉัยโรคพุ่มพวงหรือลูปัสตามมาตรฐานสากล (EULAR/ACR 2019 Classification Criteria for SLE) ข้อใดต่อไปนี้ ไม่จัดเป็น เกณฑ์ทางคลินิกหรือภูมิคุ้มกันในการวินิจฉัยโรค SLE</t>
        </is>
      </c>
      <c r="C136" t="inlineStr">
        <is>
          <t>ระดับ Serum Bicarbonate (HCO3-) ในเลือดน้อยกว่า 22 mEq/L</t>
        </is>
      </c>
      <c r="D136" t="inlineStr">
        <is>
          <t>ผลตรวจ Antinuclear Antibody (ANA) ให้ผลบวกด้วย Titer ตั้งแต่ 1:80 ขึ้นไป (Entry Criterion)</t>
        </is>
      </c>
      <c r="E136" t="inlineStr">
        <is>
          <t>ผื่นแดงรูปปีกผีเสื้อที่ใบหน้า (Malar rash / Acute Cutaneous Lupus)</t>
        </is>
      </c>
      <c r="F136" t="inlineStr">
        <is>
          <t>อาการข้ออักเสบ ปวดข้อหลายข้อร่วมกับข้อยึดตึงในตอนเช้า (Joint involvement / Synovitis)</t>
        </is>
      </c>
      <c r="G136" t="inlineStr">
        <is>
          <t>ผื่นแพ้แสงแดด (Photosensitivity)</t>
        </is>
      </c>
      <c r="H136" t="n">
        <v>1</v>
      </c>
      <c r="I136" t="inlineStr">
        <is>
          <t>✅ คำตอบที่ถูกต้อง: ข้อ ก. ระดับ Serum Bicarbonate (HCO3-) ในเลือดน้อยกว่า 22 mEq/L
🎯 ทำไมข้อนี้ถึงถูก: ค่า Serum Bicarbonate (HCO3-) &lt; 22 mEq/L เป็นเพียงผลตรวจทางห้องปฏิบัติการทั่วไปที่บ่งชี้ภาวะ Metabolic Acidosis ไม่ได้มีความจำเพาะหรือถูกบรรจุเป็นเกณฑ์การจำแนกโรค SLE ตาม EULAR/ACR 2019 เกณฑ์ของ SLE จะเน้นเกณฑ์ภูมิคุ้มกัน (ANA, Anti-dsDNA, Anti-Sm, Antiphospholipid, Low C3/C4) และเกณฑ์ทางคลินิกเฉพาะระบบ (Cutaneous, Musculoskeletal, Renal, Hematologic, Serosal, Neuropsychiatric)
🔍 ข้ออื่นผิดเพราะอะไร:
• ข้อ ข.: ANA positive (&gt;= 1:80) เป็น Entry criterion บังคับของ EULAR/ACR 2019 หากผลเป็นลบจะไม่พิจารณาเกณฑ์อื่นต่อ
• ข้อ ค.: Malar rash เป็นหนึ่งในเกณฑ์ของ Acute cutaneous lupus
• ข้อ ง.: Joint involvement (ปวดบวมข้อหรือยึดตึง &gt; 30 นาที) เป็นเกณฑ์ทางคลินิกที่พบบ่อยที่สุด
• ข้อ จ.: Photosensitivity เป็นลักษณะอาการทางผิวหนังที่สำคัญของ Cutaneous lupus</t>
        </is>
      </c>
      <c r="K136" t="inlineStr">
        <is>
          <t>Intermediate</t>
        </is>
      </c>
      <c r="L136" t="inlineStr">
        <is>
          <t>Immunologic</t>
        </is>
      </c>
      <c r="M136" t="inlineStr">
        <is>
          <t>EULAR/ACR 2019 Diagnostic Criteria for SLE</t>
        </is>
      </c>
      <c r="N136" t="inlineStr">
        <is>
          <t>Clinic</t>
        </is>
      </c>
      <c r="O136" t="inlineStr">
        <is>
          <t>[RECONSTRUCTED: ปรับแต่งและเติมเต็มบริบทโจทย์/ตัวเลือกเพื่อความสมบูรณ์] ข้อสอบจริง PLE-CC1 ปี 2567 ข้อ 59</t>
        </is>
      </c>
      <c r="P136" t="inlineStr">
        <is>
          <t>ข้อสอบจริง</t>
        </is>
      </c>
      <c r="Q136" t="inlineStr">
        <is>
          <t>2567</t>
        </is>
      </c>
      <c r="R136" t="inlineStr">
        <is>
          <t>CASE_2567_SLE_01</t>
        </is>
      </c>
    </row>
    <row r="137">
      <c r="A137" s="176" t="n">
        <v>135</v>
      </c>
      <c r="B137" t="inlineStr">
        <is>
          <t>ผู้ป่วยโรคปอดอักเสบชุมชน (Community-Acquired Pneumonia: CAP) เข้ารับการรักษาในโรงพยาบาลและได้รับยาปฏิชีวนะฉีด Ceftriaxone ร่วมกับ Azithromycin ทางหลอดเลือดดำ หลังได้รับยาวันแรก ผู้ป่วยเกิดอาการคันรอบดวงตา หนังตาบวม ริมฝีปากบวม และใบหน้าบวมตึงอย่างรวดเร็ว ตรวจไม่พบผื่นแดงตามตัว ไม่มีไข้ ไม่มีแผลในปากหรือการอักเสบของเยื่อบุตา ผลตรวจทางห้องปฏิบัติการ: WBC 5,000 cells/microL, Eosinophil 3%
จากกรณีศึกษาข้างต้น ลักษณะอาการบวมเฉียบพลันบริเวณเนื้อเยื่อใต้ผิวหนังของผู้ป่วยรายนี้เรียกว่าอะไร</t>
        </is>
      </c>
      <c r="C137" t="inlineStr">
        <is>
          <t>Angioedema (ภาวะบวมใต้ผิวหนังและเยื่อบุเฉียบพลัน)</t>
        </is>
      </c>
      <c r="D137" t="inlineStr">
        <is>
          <t>Urticaria (ผื่นลมพิษ)</t>
        </is>
      </c>
      <c r="E137" t="inlineStr">
        <is>
          <t>Maculopapular rash (ผื่นแดงราบและนูน)</t>
        </is>
      </c>
      <c r="F137" t="inlineStr">
        <is>
          <t>Stevens-Johnson Syndrome (SJS)</t>
        </is>
      </c>
      <c r="G137" t="inlineStr">
        <is>
          <t>Erythema Multiforme (EM)</t>
        </is>
      </c>
      <c r="H137" t="n">
        <v>1</v>
      </c>
      <c r="I137" t="inlineStr">
        <is>
          <t>✅ คำตอบที่ถูกต้อง: ข้อ ก. Angioedema (ภาวะบวมใต้ผิวหนังและเยื่อบุเฉียบพลัน)
🎯 ทำไมข้อนี้ถึงถูก: Angioedema เป็นภาวะบวมน้ำอย่างเฉียบพลันในชั้นหนังแท้ส่วนลึก (Deep dermis) และชั้นใต้ผิวหนัง (Subcutaneous tissue) หรือชั้นใต้เยื่อบุ (Submucosa) มักเกิดบริเวณใบหน้า เปลือกตา ริมฝีปาก ลิ้น หรือกล่องเสียง โดยไม่มีผื่นลมพิษหรือมีเพียงเล็กน้อย เกิดจากการหลั่งสาร Vasoactive mediators (เช่น Histamine หรือ Bradykinin) ทำให้หลอดเลือดขยายตัวและสารน้ำรั่วซึมออกมาอย่างรวดเร็ว
🔍 ข้ออื่นผิดเพราะอะไร:
• ข้อ ข.: Urticaria (ลมพิษ) เป็นผื่นนูนแดง ขอบเขตชัดเจน คันมาก อยู่ในชั้นผิวหนังแท้ส่วนบน (Superficial dermis)
• ข้อ ค.: Maculopapular rash เป็นผื่นราบปนตุ่มนูนแดง กระจายทั่วตัว ไม่ได้บวมเฉพาะที่
• ข้อ ง.: Stevens-Johnson Syndrome (SJS) เป็น Severe Cutaneous Adverse Reaction ที่มีแผลหลุดลอกของผิวหนังและเยื่อบุอย่างน้อย 2 แห่ง ร่วมกับมีไข้สูง
• ข้อ จ.: Erythema Multiforme (EM) มีลักษณะผื่นเป็นรูปเป้าตาวัว (Target lesion)</t>
        </is>
      </c>
      <c r="K137" t="inlineStr">
        <is>
          <t>Intermediate</t>
        </is>
      </c>
      <c r="L137" t="inlineStr">
        <is>
          <t>Immunologic</t>
        </is>
      </c>
      <c r="M137" t="inlineStr">
        <is>
          <t>Drug-Induced Angioedema vs Cutaneous Reactions</t>
        </is>
      </c>
      <c r="N137" t="inlineStr">
        <is>
          <t>Clinic</t>
        </is>
      </c>
      <c r="O137" t="inlineStr">
        <is>
          <t>[RECONSTRUCTED: ปรับแต่งและเติมเต็มบริบทโจทย์/ตัวเลือกเพื่อความสมบูรณ์] ข้อสอบจริง PLE-CC1 ปี 2567 ข้อ 76</t>
        </is>
      </c>
      <c r="P137" t="inlineStr">
        <is>
          <t>ข้อสอบจริง</t>
        </is>
      </c>
      <c r="Q137" t="inlineStr">
        <is>
          <t>2567</t>
        </is>
      </c>
      <c r="R137" t="inlineStr">
        <is>
          <t>CASE_2567_ALLERGY_01</t>
        </is>
      </c>
    </row>
    <row r="138">
      <c r="A138" s="176" t="n">
        <v>136</v>
      </c>
      <c r="B138" t="inlineStr">
        <is>
          <t>ผู้ป่วยโรคปอดอักเสบชุมชน (Community-Acquired Pneumonia: CAP) เข้ารับการรักษาในโรงพยาบาลและได้รับยาปฏิชีวนะฉีด Ceftriaxone ร่วมกับ Azithromycin ทางหลอดเลือดดำ หลังได้รับยาวันแรก ผู้ป่วยเกิดอาการคันรอบดวงตา หนังตาบวม ริมฝีปากบวม และใบหน้าบวมตึงอย่างรวดเร็ว ตรวจไม่พบผื่นแดงตามตัว ไม่มีไข้ ไม่มีแผลในปากหรือการอักเสบของเยื่อบุตา ผลตรวจทางห้องปฏิบัติการ: WBC 5,000 cells/microL, Eosinophil 3%
จากการซักประวัติย้อนหลังเพิ่มเติม ผู้ป่วยเคยรับประทานยา Amoxicillin มาแล้วหลายครั้งโดยไม่เคยมีอาการแพ้ยา และเคยรับประทานยา Azithromycin ชนิดเม็ดมาก่อนหลายครั้งโดยไม่มีอาการผิดปกติใดๆ แต่ผู้ป่วย ไม่เคย ได้รับยาในกลุ่ม Cephalosporins มาก่อน ยาชนิดใดน่าจะเป็นสาเหตุของการเกิดปฏิกิริยาแพ้ยาเฉียบพลัน (Angioedema) ในผู้ป่วยรายนี้มากที่สุด</t>
        </is>
      </c>
      <c r="C138" t="inlineStr">
        <is>
          <t>Ceftriaxone</t>
        </is>
      </c>
      <c r="D138" t="inlineStr">
        <is>
          <t>Azithromycin</t>
        </is>
      </c>
      <c r="E138" t="inlineStr">
        <is>
          <t>Amoxicillin</t>
        </is>
      </c>
      <c r="F138" t="inlineStr">
        <is>
          <t>Ceftriaxone ร่วมกับ Azithromycin</t>
        </is>
      </c>
      <c r="G138" t="inlineStr">
        <is>
          <t>น้ำเกลือที่เป็นตัวทำละลายยาฉีด</t>
        </is>
      </c>
      <c r="H138" t="n">
        <v>1</v>
      </c>
      <c r="I138" t="inlineStr">
        <is>
          <t>✅ คำตอบที่ถูกต้อง: ข้อ ก. Ceftriaxone
🎯 ทำไมข้อนี้ถึงถูก: การประเมินสาเหตุของการแพ้ยา (Causality Assessment):
1. ผู้ป่วยมีประวัติเคยได้รับ Azithromycin มาแล้วหลายครั้งโดยไม่มีอาการแพ้ (Tolerated previously) ทำให้โอกาสแพ้ Azithromycin มีน้อยมาก
2. ผู้ป่วยเพิ่งได้รับ Ceftriaxone เป็นครั้งแรกในการนอนโรงพยาบาลครั้งนี้ และเกิด Angioedema ขึ้นในวันแรกหลังฉีดยา
3. โครงสร้างของ Ceftriaxone มีวงแหวน Cephalosporin core และโซ่ข้าง C-7 (Methoxyimino acyl side chain) ซึ่งสามารถกระตุ้นการสร้าง Specific IgE antibody และก่อให้เกิดปฏิกิริยา Anaphylaxis / Angioedema ได้โดยตรง แม้ผู้ป่วยจะไม่แพ้ Amoxicillin ก็ตาม (เนื่องจากโซ่ข้างต่างกัน)
🔍 ข้ออื่นผิดเพราะอะไร:
• ข้อ ข.: ผู้ป่วยเคยกิน Azithromycin มาหลายครั้งโดยไม่แพ้
• ข้อ ค.: ผู้ป่วยไม่ได้กำลังได้รับ Amoxicillin ในการรักษาครั้งนี้
• ข้อ ง. และ จ.: Ceftriaxone เป็นยาตัวใหม่ตัวเดียวที่เพิ่งเริ่มใช้และสอดคล้องกับกลไกการแพ้มากที่สุด</t>
        </is>
      </c>
      <c r="K138" t="inlineStr">
        <is>
          <t>Intermediate</t>
        </is>
      </c>
      <c r="L138" t="inlineStr">
        <is>
          <t>Immunologic</t>
        </is>
      </c>
      <c r="M138" t="inlineStr">
        <is>
          <t>Causative Drug Identification in Cephalosporin Allergy</t>
        </is>
      </c>
      <c r="N138" t="inlineStr">
        <is>
          <t>Clinic</t>
        </is>
      </c>
      <c r="O138" t="inlineStr">
        <is>
          <t>[RECONSTRUCTED: ปรับแต่งและเติมเต็มบริบทโจทย์/ตัวเลือกเพื่อความสมบูรณ์] ข้อสอบจริง PLE-CC1 ปี 2567 ข้อ 77</t>
        </is>
      </c>
      <c r="P138" t="inlineStr">
        <is>
          <t>ข้อสอบจริง</t>
        </is>
      </c>
      <c r="Q138" t="inlineStr">
        <is>
          <t>2567</t>
        </is>
      </c>
      <c r="R138" t="inlineStr">
        <is>
          <t>CASE_2567_ALLERGY_01</t>
        </is>
      </c>
    </row>
    <row r="139">
      <c r="A139" s="176" t="n">
        <v>137</v>
      </c>
      <c r="B139" t="inlineStr">
        <is>
          <t>ผู้ป่วยโรคปอดอักเสบชุมชน (Community-Acquired Pneumonia: CAP) เข้ารับการรักษาในโรงพยาบาลและได้รับยาปฏิชีวนะฉีด Ceftriaxone ร่วมกับ Azithromycin ทางหลอดเลือดดำ หลังได้รับยาวันแรก ผู้ป่วยเกิดอาการคันรอบดวงตา หนังตาบวม ริมฝีปากบวม และใบหน้าบวมตึงอย่างรวดเร็ว ตรวจไม่พบผื่นแดงตามตัว ไม่มีไข้ ไม่มีแผลในปากหรือการอักเสบของเยื่อบุตา ผลตรวจทางห้องปฏิบัติการ: WBC 5,000 cells/microL, Eosinophil 3%
จากลักษณะอาการคันรอบตาและใบหน้าบวมเฉียบพลันที่เกิดขึ้นอย่างรวดเร็วหลังได้รับยาฉีดในวันแรก กลไกทางภูมิคุ้มกันวิทยา (Immunological Mechanism) ที่ก่อให้เกิดปฏิกิริยาการแพ้ยาในผู้ป่วยรายนี้ จัดเป็นปฏิกิริยาการแพ้ประเภทใดตามการจำแนกของ Gell and Coombs</t>
        </is>
      </c>
      <c r="C139" t="inlineStr">
        <is>
          <t>Type I Hypersensitivity (IgE-mediated immediate hypersensitivity)</t>
        </is>
      </c>
      <c r="D139" t="inlineStr">
        <is>
          <t>Type II Hypersensitivity (Antibody-dependent cytotoxic reaction)</t>
        </is>
      </c>
      <c r="E139" t="inlineStr">
        <is>
          <t>Type III Hypersensitivity (Immune complex-mediated reaction)</t>
        </is>
      </c>
      <c r="F139" t="inlineStr">
        <is>
          <t>Type IV Hypersensitivity (T-cell mediated delayed hypersensitivity)</t>
        </is>
      </c>
      <c r="G139" t="inlineStr">
        <is>
          <t>Non-immunologic pseudoallergic reaction</t>
        </is>
      </c>
      <c r="H139" t="n">
        <v>1</v>
      </c>
      <c r="I139" t="inlineStr">
        <is>
          <t>✅ คำตอบที่ถูกต้อง: ข้อ ก. Type I Hypersensitivity (IgE-mediated immediate hypersensitivity)
🎯 ทำไมข้อนี้ถึงถูก: อาการบวมของเนื้อเยื่อ (Angioedema), คัน, ลมพิษ (Urticaria) ที่เกิดขึ้นทันทีหรือภายในไม่กี่ชั่วโมงหลังได้รับยา เป็นลักษณะเฉพาะของ Gell and Coombs Type I Hypersensitivity ซึ่งเกิดจากการที่ตัวยาเข้าจับกับ Specific IgE antibodies ที่เกาะอยู่บนผิวของ Mast cells และ Basophils กระตุ้นให้เกิด Degranulation และปลดปล่อย Vasoactive chemical mediators ออกมาจำนวนมากอย่างรวดเร็ว โดยเฉพาะ Histamine, Leukotrienes และ Prostaglandins
🔍 ข้ออื่นผิดเพราะอะไร:
• ข้อ ข.: Type II (Cytotoxic) สัมพันธ์กับ IgG/IgM เข้าทำลายเซลล์เป้าหมาย เช่น ยาทำให้เกิด Immune hemolytic anemia หรือ Thrombocytopenia
• ข้อ ค.: Type III (Immune complex) เกิดจากสารเชิงซ้อนแอนติเจน-แอนติบอดีไปสะสมตามผนังหลอดเลือด เช่น Serum sickness (มักเกิดหลังได้ยา 7-14 วัน)
• ข้อ ง.: Type IV (Delayed / T-cell mediated) สัมพันธ์กับเซลล์ T lymphocyte มักใช้เวลา 24-72 ชม. ถึงหลายสัปดาห์ เช่น ผื่นแพ้ยาชนิดผื่นราบปนตุ่มนูน หรือ SJS/TEN</t>
        </is>
      </c>
      <c r="K139" t="inlineStr">
        <is>
          <t>Intermediate</t>
        </is>
      </c>
      <c r="L139" t="inlineStr">
        <is>
          <t>Immunologic</t>
        </is>
      </c>
      <c r="M139" t="inlineStr">
        <is>
          <t>Immunological Mechanisms: Gel and Coombs Type I Hypersensitivity</t>
        </is>
      </c>
      <c r="N139" t="inlineStr">
        <is>
          <t>Clinic</t>
        </is>
      </c>
      <c r="O139" t="inlineStr">
        <is>
          <t>[RECONSTRUCTED: ปรับแต่งและเติมเต็มบริบทโจทย์/ตัวเลือกเพื่อความสมบูรณ์] ข้อสอบจริง PLE-CC1 ปี 2567 ข้อ 78</t>
        </is>
      </c>
      <c r="P139" t="inlineStr">
        <is>
          <t>ข้อสอบจริง</t>
        </is>
      </c>
      <c r="Q139" t="inlineStr">
        <is>
          <t>2567</t>
        </is>
      </c>
      <c r="R139" t="inlineStr">
        <is>
          <t>CASE_2567_ALLERGY_01</t>
        </is>
      </c>
    </row>
    <row r="140">
      <c r="A140" s="176" t="n">
        <v>138</v>
      </c>
      <c r="B140" t="inlineStr">
        <is>
          <t>ผู้ป่วยโรคปอดอักเสบชุมชน (Community-Acquired Pneumonia: CAP) เข้ารับการรักษาในโรงพยาบาลและได้รับยาปฏิชีวนะฉีด Ceftriaxone ร่วมกับ Azithromycin ทางหลอดเลือดดำ หลังได้รับยาวันแรก ผู้ป่วยเกิดอาการคันรอบดวงตา หนังตาบวม ริมฝีปากบวม และใบหน้าบวมตึงอย่างรวดเร็ว ตรวจไม่พบผื่นแดงตามตัว ไม่มีไข้ ไม่มีแผลในปากหรือการอักเสบของเยื่อบุตา ผลตรวจทางห้องปฏิบัติการ: WBC 5,000 cells/microL, Eosinophil 3%
ในการจัดการและรักษาภาวะแพ้ยาแบบ Angioedema เฉียบพลันในผู้ป่วยรายนี้ การปฏิบัติการรักษาในข้อใดต่อไปนี้ ไม่เหมาะสมอย่างยิ่ง</t>
        </is>
      </c>
      <c r="C140" t="inlineStr">
        <is>
          <t>การทำ Drug Desensitization ทันทีในขณะที่ผู้ป่วยกำลังมีอาการบวมเฉียบพลัน</t>
        </is>
      </c>
      <c r="D140" t="inlineStr">
        <is>
          <t>หยุดการให้ยา Ceftriaxone ทันทีและติดป้ายเตือนการแพ้ยา</t>
        </is>
      </c>
      <c r="E140" t="inlineStr">
        <is>
          <t>การให้ยา Antihistamine ชนิดฉีด เช่น Chlorpheniramine IV ร่วมกับ H2-blocker</t>
        </is>
      </c>
      <c r="F140" t="inlineStr">
        <is>
          <t>การให้ยา Corticosteroid ชนิดฉีด เช่น Dexamethasone หรือ Hydrocortisone IV</t>
        </is>
      </c>
      <c r="G140" t="inlineStr">
        <is>
          <t>การเตรียมความพร้อมในการเปิดทางเดินหายใจและเตรียมยา Epinephrine IM หากอาการบวมลุกลามไปยังกล่องเสียงและหลอดลม</t>
        </is>
      </c>
      <c r="H140" t="n">
        <v>1</v>
      </c>
      <c r="I140" t="inlineStr">
        <is>
          <t>✅ คำตอบที่ถูกต้อง: ข้อ ก. การทำ Drug Desensitization ทันทีในขณะที่ผู้ป่วยกำลังมีอาการบวมเฉียบพลัน
🎯 ทำไมข้อนี้ถึงถูก: การทำ Drug Desensitization มีข้อห้ามอย่างเด็ดขาดในขณะที่ผู้ป่วยกำลังมีอาการแพ้กำเริบเฉียบพลัน (Active acute allergic reaction) การให้ยาที่แพ้เข้าไปซ้ำจะยิ่งกระตุ้นการหลั่ง mediators และทำให้ผู้ป่วยเกิดภาวะ Anaphylactic shock หรือกล่องเสียงบวมตันจนเสียชีวิตทันที การ desensitization จะทำเฉพาะเมื่อผู้ป่วยจำเป็นต้องใช้ยานั้นจริงๆ โดยไม่มียาอื่นทดแทน และต้องทำหลังจากที่อาการแพ้เดิมสงบลงอย่างสมบูรณ์แล้วในสภาวะที่มีการเฝ้าระวังขั้นวิกฤต
🔍 ข้ออื่นผิดเพราะอะไร:
• ข้อ ข.: เป็นขั้นตอนแรกที่สำคัญที่สุด (Discontinue suspected drug)
• ข้อ ค.: Antihistamines ช่วยปิดกั้น H1 และ H2 receptors ลดอาการคันและบวม
• ข้อ ง.: Corticosteroids ช่วยยับยั้งการอักเสบและป้องกัน Late-phase reaction (Biphasic reaction)
• ข้อ จ.: Epinephrine IM เป็นยาช่วยชีวิตอันดับหนึ่งหากมีสัญญาณของการอุดกั้นทางเดินหายใจ (Laryngeal edema / Stridor)</t>
        </is>
      </c>
      <c r="K140" t="inlineStr">
        <is>
          <t>Intermediate</t>
        </is>
      </c>
      <c r="L140" t="inlineStr">
        <is>
          <t>Immunologic</t>
        </is>
      </c>
      <c r="M140" t="inlineStr">
        <is>
          <t>Management of Acute Drug-Induced Angioedema</t>
        </is>
      </c>
      <c r="N140" t="inlineStr">
        <is>
          <t>Clinic</t>
        </is>
      </c>
      <c r="O140" t="inlineStr">
        <is>
          <t>[RECONSTRUCTED: ปรับแต่งและเติมเต็มบริบทโจทย์/ตัวเลือกเพื่อความสมบูรณ์] ข้อสอบจริง PLE-CC1 ปี 2567 ข้อ 79</t>
        </is>
      </c>
      <c r="P140" t="inlineStr">
        <is>
          <t>ข้อสอบจริง</t>
        </is>
      </c>
      <c r="Q140" t="inlineStr">
        <is>
          <t>2567</t>
        </is>
      </c>
      <c r="R140" t="inlineStr">
        <is>
          <t>CASE_2567_ALLERGY_01</t>
        </is>
      </c>
    </row>
    <row r="141">
      <c r="A141" s="178" t="n">
        <v>139</v>
      </c>
      <c r="B141" s="179" t="inlineStr">
        <is>
          <t>ผู้ป่วยชายไทยอายุ 60 ปี ป่วยด้วยโรค COPD ผลตรวจสมรรถภาพปอดพบ FEV1 35% of predicted, FEV1/FVC 60% มีประวัติ exacerbation จนต้องนอนโรงพยาบาล 1 ครั้งในรอบปีที่ผ่านมา ประเมินอาการได้ mMRC 1 คะแนน, CAT score 8 คะแนน ได้รับยาประจำคือ Salbutamol MDI 1-2 puffs prn
เพื่อป้องกันการติดเชื้อแบคทีเรียกลุ่ม Streptococcal spp. (โดยเฉพาะ Streptococcus pneumoniae) ที่เป็นสาเหตุสำคัญของการเกิดปอดอักเสบและโรคกำเริบในผู้ป่วย COPD ควรแนะนำให้ฉีดวัคซีนชนิดใด</t>
        </is>
      </c>
      <c r="C141" s="178" t="inlineStr"/>
      <c r="D141" s="179" t="inlineStr">
        <is>
          <t>Inactivated Influenza vaccine</t>
        </is>
      </c>
      <c r="E141" s="179" t="inlineStr">
        <is>
          <t>SARS-CoV-2 vaccine</t>
        </is>
      </c>
      <c r="F141" s="179" t="inlineStr">
        <is>
          <t>Pneumococcal conjugate vaccine (PCV13 / PCV20)</t>
        </is>
      </c>
      <c r="G141" s="179" t="inlineStr">
        <is>
          <t>Herpes Zoster vaccine</t>
        </is>
      </c>
      <c r="H141" s="179" t="inlineStr">
        <is>
          <t>Acellular Pertussis vaccine</t>
        </is>
      </c>
      <c r="I141" s="178" t="n">
        <v>3</v>
      </c>
      <c r="J141" s="179" t="inlineStr">
        <is>
          <t>✅ คำตอบที่ถูกต้อง: ข้อ ค. Pneumococcal conjugate vaccine (PCV13 / PCV20)
🎯 ทำไมข้อนี้ถึงถูก:
แบคทีเรียกลุ่ม Streptococcal spp. ที่เป็นสาเหตุสำคัญที่สุดของภาวะปอดอักเสบติดเชื้อในชุมชนและการเกิด COPD exacerbation คือ Streptococcus pneumoniae (Pneumococcus) แนวทาง GOLD guideline และ ACIP จึงแนะนำให้ผู้ป่วยโรคปอดเรื้อรัง เช่น COPD ได้รับการฉีดวัคซีนป้องกันเชื้อนิวโมค็อกคัส ได้แก่ Pneumococcal conjugate vaccine (PCV20 เดี่ยว หรือ PCV15 ตามด้วย PPSV23 หรือ PCV13) เพื่อลดอัตราการเกิดปอดบวมและภาวะแทรกซ้อนรุนแรง
🔍 ข้ออื่นผิดเพราะอะไร:
• ข้อ ก. ผิดเพราะ Influenza vaccine ป้องกันการติดเชื้อไวรัสไข้หวัดใหญ่ (Influenza virus) ไม่ได้ป้องกันเชื้อแบคทีเรีย Streptococcus
• ข้อ ข. ผิดเพราะ SARS-CoV-2 vaccine ป้องกันการติดเชื้อไวรัสโคโรนา 2019
• ข้อ ง. ผิดเพราะ Herpes Zoster vaccine ใช้ป้องกันโรคงูสวัดที่เกิดจากเชื้อไวรัส Varicella zoster
• ข้อ จ. ผิดเพราะ Pertussis vaccine ใช้ป้องกันโรคไอกรนที่เกิดจากเชื้อแบคทีเรีย Bordetella pertussis</t>
        </is>
      </c>
      <c r="K141" s="178" t="inlineStr"/>
      <c r="L141" s="179" t="inlineStr">
        <is>
          <t>Immunologic</t>
        </is>
      </c>
      <c r="M141" s="179" t="inlineStr">
        <is>
          <t>Immunization &amp; Pneumococcal Vaccines</t>
        </is>
      </c>
      <c r="N141" s="178" t="inlineStr">
        <is>
          <t>Clinic</t>
        </is>
      </c>
      <c r="O141" s="179" t="inlineStr">
        <is>
          <t>ข้อสอบจริง PLE-CC1 ปี 2566 Day 2 ข้อ 6 [CASE_2566_COPD_01]</t>
        </is>
      </c>
      <c r="P141" s="178" t="inlineStr">
        <is>
          <t>ข้อสอบจริง</t>
        </is>
      </c>
      <c r="Q141" s="178" t="inlineStr">
        <is>
          <t>2566 Day 2</t>
        </is>
      </c>
      <c r="R141" s="178" t="inlineStr">
        <is>
          <t>CASE_2566_COPD_01</t>
        </is>
      </c>
    </row>
  </sheetData>
  <mergeCells count="1">
    <mergeCell ref="A1:F1"/>
  </mergeCells>
  <pageMargins left="0.75" right="0.75" top="1" bottom="1" header="0.5" footer="0.5"/>
  <pageSetup orientation="portrait" paperSize="9"/>
</worksheet>
</file>

<file path=xl/worksheets/sheet12.xml><?xml version="1.0" encoding="utf-8"?>
<worksheet xmlns="http://schemas.openxmlformats.org/spreadsheetml/2006/main">
  <sheetPr>
    <outlinePr summaryBelow="0" summaryRight="0"/>
    <pageSetUpPr/>
  </sheetPr>
  <dimension ref="A1:R424"/>
  <sheetViews>
    <sheetView zoomScale="89" workbookViewId="0">
      <pane ySplit="2" topLeftCell="A3" activePane="bottomLeft" state="frozen"/>
      <selection pane="bottomLeft" activeCell="A3" sqref="A3:P316"/>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0">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Infectious diseases</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1</v>
      </c>
      <c r="B3" s="166" t="inlineStr">
        <is>
          <t>ยาปฏิชีวนะกลุ่มใดต่อไปนี้ มีกลไกการออกฤทธิ์โดยการยับยั้งเอนไซม์ DNA gyrase และ Topoisomerase IV ของแบคทีเรีย?</t>
        </is>
      </c>
      <c r="C3" s="166" t="inlineStr"/>
      <c r="D3" s="166" t="inlineStr">
        <is>
          <t>Beta-lactams (เช่น Amoxicillin)</t>
        </is>
      </c>
      <c r="E3" s="166" t="inlineStr">
        <is>
          <t>Aminoglycosides (เช่น Gentamicin)</t>
        </is>
      </c>
      <c r="F3" s="166" t="inlineStr">
        <is>
          <t>Fluoroquinolones (เช่น Ciprofloxacin, Levofloxacin)</t>
        </is>
      </c>
      <c r="G3" s="166" t="inlineStr">
        <is>
          <t>Macrolides (เช่น Azithromycin)</t>
        </is>
      </c>
      <c r="H3" s="166" t="inlineStr">
        <is>
          <t>Glycopeptides (เช่น Vancomycin)</t>
        </is>
      </c>
      <c r="I3" s="167" t="inlineStr">
        <is>
          <t>3</t>
        </is>
      </c>
      <c r="J3" s="166" t="inlineStr">
        <is>
          <t>✅ คำตอบที่ถูกต้อง: ข้อ ค. Fluoroquinolones (เช่น Ciprofloxacin, Levofloxacin)
💡 Background:
เอนไซม์ DNA gyrase (Topoisomerase II) และ Topoisomerase IV เป็นเอนไซม์สำคัญของแบคทีเรียที่ทำหน้าที่ควบคุมการคลายเกลียว (Supercoiling) และการแยกสาย DNA ในระหว่างกระบวนการจำลองตัว (DNA replication) และการถอดรหัส (Transcription) โดย DNA gyrase เป็นเป้าหมายหลักในแบคทีเรียแกรมลบ ส่วน Topoisomerase IV เป็นเป้าหมายหลักในแบคทีเรียแกรมบวก
🎯 ทำไมข้อนี้ถึงถูก:
ยากลุ่ม Fluoroquinolones (เช่น Ciprofloxacin, Levofloxacin, Moxifloxacin) ออกฤทธิ์ยับยั้งเอนไซม์ DNA gyrase และ Topoisomerase IV โดยตรง ทำให้เกิดการจับตัวเป็น Quinolone-DNA-Enzyme complex ส่งผลให้สาย DNA ขาดออกจากกันและยับยั้งการจำลองตัวของแบคทีเรีย จึงมีฤทธิ์ฆ่าเชื้อแบคทีเรียอย่างรวดเร็ว (Concentration-dependent bactericidal activity)
🔍 ข้ออื่นผิดเพราะอะไร:
• ข้อ ก. (Beta-lactams เช่น Amoxicillin): ออกฤทธิ์ยับยั้งการสังเคราะห์ผนังเซลล์ของแบคทีเรีย โดยจับกับ Penicillin-Binding Proteins (PBPs) และยับยั้งกระบวนการ Transpeptidation ไม่ได้ยับยั้ง DNA gyrase
• ข้อ ข. (Aminoglycosides เช่น Gentamicin): ออกฤทธิ์ยับยั้งการสังเคราะห์โปรตีนของแบคทีเรีย โดยจับกับ 30S ribosomal subunit ทำให้เกิดการอ่านรหัสพันธุกรรมผิดพลาด (Misreading of mRNA)
• ข้อ ง. (Macrolides เช่น Azithromycin): ออกฤทธิ์ยับยั้งการสังเคราะห์โปรตีนของแบคทีเรีย โดยจับกับ 50S ribosomal subunit และยับยั้งกระบวนการ Translocation
• ข้อ จ. (Glycopeptides เช่น Vancomycin): ออกฤทธิ์ยับยั้งการสังเคราะห์ผนังเซลล์ โดยจับกับปลาย D-Ala-D-Ala ของ peptidoglycan precursor ขัดขวางการต่อสายของผนังเซลล์
📖 Guideline อ้างอิง:
Goodman &amp; Gilman's: The Pharmacological Basis of Therapeutics (Chapter 56: Sulfonamides, Trimethoprim-Sulfamethoxazole, Quinolones) &amp; แนวทางการรักษาโรคติดเชื้อในประเทศไทย (สมาคมโรคติดเชื้อแห่งประเทศไทย)
📌 จุดจำก่อนสอบ:
• กลไก Fluoroquinolones: ยับยั้ง DNA gyrase (แกรมลบ) + Topoisomerase IV (แกรมบวก)
• ข้อควรระวังสำคัญ (Black Box Warning): Tendinitis และ Tendon rupture (โดยเฉพาะเอ็นร้อยหวาย), QTc prolongation, Peripheral neuropathy และหลีกเลี่ยงในเด็ก/หญิงตั้งครรภ์เนื่องจากผลต่อ Articular cartilage
• อันตรกิริยาสำคัญ: Chelation กับ Cations (Ca2+, Mg2+, Al3+, Fe2+) ในทางเดินอาหาร ต้องเว้นห่างอย่างน้อย 2 ชั่วโมง</t>
        </is>
      </c>
      <c r="K3" s="166" t="inlineStr"/>
      <c r="L3" s="166" t="inlineStr">
        <is>
          <t>Infectious diseases</t>
        </is>
      </c>
      <c r="M3" s="166" t="inlineStr">
        <is>
          <t>Pneumonia</t>
        </is>
      </c>
      <c r="N3" s="165" t="inlineStr">
        <is>
          <t>Clinic</t>
        </is>
      </c>
      <c r="O3" s="166" t="inlineStr">
        <is>
          <t>Pharmacology</t>
        </is>
      </c>
      <c r="P3" s="167" t="inlineStr">
        <is>
          <t>แบบฝึกหัด</t>
        </is>
      </c>
      <c r="Q3" s="165" t="inlineStr">
        <is>
          <t>เล่มม่วง</t>
        </is>
      </c>
      <c r="R3" s="165" t="inlineStr"/>
    </row>
    <row r="4" ht="24" customHeight="1" s="49">
      <c r="A4" s="167" t="n">
        <v>2</v>
      </c>
      <c r="B4" s="166" t="inlineStr">
        <is>
          <t>ผู้ป่วยหญิงอายุ 67 ปี มาด้วยอาการตัวร้อน หายใจลำบาก ไอมากจนรำคาญ แต่ยังมีสติสัมปชัญญะ ปกติอาศัยอยู่ที่บ้าน นอนโรงพยาบาลล่าสุดเมื่อ 5 ปีก่อนจากอาการล้มแล้วเอวกระแทกพื้น ไม่เคยใช้เครื่องช่วยหายใจ
ผลตรวจทางห้องปฏิบัติการและสัญญาณชีพ:
BP 115/78 mmHg, HR 108 bpm, BT 38.8 °C, SpO2 89%, BUN 25 mg/dL, RR 33 ครั้ง/นาที
โรคประจำตัว: โรคเบาหวาน ยาปัจจุบัน: Metformin 500 mg 2x1 po pc เช้า, Empagliflozin 10 mg 1x1 po hs (HbA1C 6.5%)
ไม่มีประวัติแพ้ยา
(ประเมิน CURB-65 = 3 คะแนน, PSI Class III, Non-severe Inpatient CAP ตาม IDSA/ATS Guidelines แนะนำให้รับไว้รักษาในโรงพยาบาล)
คำถาม: หากผู้ป่วยรายนี้มีประวัติแพ้ penicillin แบบ anaphylaxis (type I hypersensitivity) แพทย์์ควรปรับสูตรยาเป็นข้อใดจึงเหมาะสมที่สุด?</t>
        </is>
      </c>
      <c r="C4" s="166" t="inlineStr"/>
      <c r="D4" s="166" t="inlineStr">
        <is>
          <t>หยุด beta-lactam แต่ยังคง azithromycin เดี่ยว ๆ</t>
        </is>
      </c>
      <c r="E4" s="166" t="inlineStr">
        <is>
          <t>เปลี่ยนเป็น respiratory fluoroquinolone monotherapy เช่น Levofloxacin 750 mg IV/PO วันละครั้ง</t>
        </is>
      </c>
      <c r="F4" s="166" t="inlineStr">
        <is>
          <t>เปลี่ยนเป็น cephalosporin รุ่นที่ 1 (เช่น cefazolin) แทน beta-lactam เดิม</t>
        </is>
      </c>
      <c r="G4" s="166" t="inlineStr">
        <is>
          <t>ให้ desensitization ต่อ penicillin ก่อนเริ่มยาเดิม</t>
        </is>
      </c>
      <c r="H4" s="166" t="inlineStr">
        <is>
          <t>ใช้ norfloxacin แทน เพราะเป็นยากลุ่มเดียวกับ ciprofloxacin</t>
        </is>
      </c>
      <c r="I4" s="167" t="inlineStr">
        <is>
          <t>2</t>
        </is>
      </c>
      <c r="J4" s="166" t="inlineStr">
        <is>
          <t>✅ คำตอบที่ถูกต้อง: ข้อ ข. เปลี่ยนเป็น respiratory fluoroquinolone monotherapy เช่น Levofloxacin 750 mg IV/PO วันละครั้ง
💡 Background:
การบริบาลผู้ป่วยเบาหวานชนิดที่ 2 (T2DM) เน้นควบคุม HbA1c ควบคู่กับการเลือกยาที่มี cardiorenal protection ในผู้ป่วยที่มีโรคร่วม
🎯 ทำไมข้อนี้ถึงถูก:
เปลี่ยนเป็น respiratory fluoroquinolone monotherapy เช่น Levofloxacin 750 mg IV/PO วันละครั้ง ผู้ป่วยที่มีประวัติแพ้ penicillin แบบ anaphylaxis (Type I hypersensitivity) มีความเสี่ยงต่อการเกิด cross-reactivity กับ beta-lactam อื่นๆ โดยเฉพาะ cephalosporin รุ่นแรก จึงควรหลีกเลี่ยง beta-lactam ทุกชนิด ตาม IDSA/ATS 2019 CAP guideline แนะนำให้ใช้ Respiratory fluoroquinolone (เช่น Levofloxacin 750 mg วันละครั้ง หรือ Moxifloxacin 400 mg วันละครั้ง) เป็น monotherapy ทางเลือกหลัก เนื่องจากครอบคลุมเชื้อก่อโรค CAP ทั้ง typical bacteria (รวมถึง S. pneumoniae ที่ดื้อยา) และ atypical pathogens ได้อย่างครอบคลุม ส่วน Norfloxacin ไม่มีที่ใช้ใน CAP เพราะไม่ใช่ respiratory FQ และ azithromycin monotherapy มีอัตราการดื้อยาของ S. pneumoniae สูงเกินไปในผู้ป่วย inpatient
🔍 ข้ออื่นผิดเพราะอะไร:
• ข้อ ก. (หยุด beta-lactam แต่ยังคง azithromycin เดี่ยว ๆ): Azithromycin เดี่ยว ไม่ครอบคลุม Streptococcus pneumoniae ที่ดื้อต่อยากลุ่ม macrolide ซึ่งมีอัตราการดื้อยาสูงในชุมชน และแนวทางเวชปฏิบัติไม่แนะนำให้ใช้ macrolide เป็นยาเดี่ยวในผู้ป่วยใน
• ข้อ ค. (เปลี่ยนเป็น cephalosporin รุ่นที่ 1 (เช่น cefazolin) แทน beta-lactam เดิม): ผู้ป่วยมีประวัติแพ้ penicillin แบบ type I anaphylaxis จึงมีข้อห้ามใช้ยากลุ่ม beta-lactam รวมถึง 1st generation cephalosporin เช่น cefazolin เนื่องจากมีความเสี่ยงเกิด cross-reactivity และปฏิกิริยาแพ้รุนแรงซ้ำได้สูงถึงร้อยละ 5-10
• ข้อ ง. (ให้ desensitization ต่อ penicillin ก่อนเริ่มยาเดิม): การทำ desensitization เหมาะสำหรับกรณีจำเป็นยิ่งยวดที่ไม่มีทางเลือกยาอื่น แต่ในผู้ป่วยรายนี้สามารถใช้ respiratory fluoroquinolone เช่น levofloxacin หรือ moxifloxacin ซึ่งมีประสิทธิภาพสูงและปลอดภัยกว่าได้ทันที
• ข้อ จ. (ใช้ norfloxacin แทน เพราะเป็นยากลุ่มเดียวกับ ciprofloxacin): Norfloxacin มีการดูดซึมต่ำและระดับยาในเนื้อเยื่อปอดไม่เพียงพอ จัดเป็น urinary fluoroquinolone ที่ใช้เฉพาะการติดเชื้อระบบทางเดินปัสสาวะ ไม่ใช่ respiratory fluoroquinolone จึงห้ามนำมารักษาปอดอักเสบ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4" s="166" t="inlineStr"/>
      <c r="L4" s="166" t="inlineStr">
        <is>
          <t>Infectious diseases</t>
        </is>
      </c>
      <c r="M4" s="166" t="inlineStr">
        <is>
          <t>Pneumonia</t>
        </is>
      </c>
      <c r="N4" s="165" t="inlineStr">
        <is>
          <t>Clinic</t>
        </is>
      </c>
      <c r="O4" s="166" t="inlineStr">
        <is>
          <t>ข้อ 1.1 Mock Infectious RxCU84</t>
        </is>
      </c>
      <c r="P4" s="165" t="inlineStr">
        <is>
          <t>ข้อสอบจำลอง</t>
        </is>
      </c>
      <c r="Q4" s="165" t="inlineStr">
        <is>
          <t>Mock RxCU84</t>
        </is>
      </c>
      <c r="R4" s="165" t="inlineStr"/>
    </row>
    <row r="5" ht="24" customHeight="1" s="49">
      <c r="A5" s="167" t="n">
        <v>3</v>
      </c>
      <c r="B5" s="166" t="inlineStr">
        <is>
          <t>ผู้ป่วยหญิงอายุ 67 ปี ได้รับการวินิจฉัยเป็น CAP และรักษาในโรงพยาบาลจนอาการดีขึ้น
คำถาม: ผู้ป่วยรายนี้อาการดีขึ้น แพทย์์วางแผนให้กลับบ้านพร้อมยากินต่อเป็น levofloxacin ครบคอร์ส ในฐานะเภสัชกร ควรเน้นคำแนะนำข้อใดเป็นพิเศษ เนื่องจากปัจจัยเสี่ยงของผู้ป่วยรายนี้?</t>
        </is>
      </c>
      <c r="C5" s="166" t="inlineStr"/>
      <c r="D5" s="166" t="inlineStr">
        <is>
          <t>เลี่ยงแสงแดดเพราะเสี่ยง photosensitivity เท่านั้น</t>
        </is>
      </c>
      <c r="E5" s="166" t="inlineStr">
        <is>
          <t>ระวังอาการปวด/บวมบริเวณเอ็น และหลีกเลี่ยงการออกกำลังกายหนักเนื่องจากอายุ &gt;60 ปี เพิ่มความเสี่ยง tendon rupture</t>
        </is>
      </c>
      <c r="F5" s="166" t="inlineStr">
        <is>
          <t>ให้กินยาพร้อมนมเพื่อลดการระคายเคืองกระเพาะอาหาร</t>
        </is>
      </c>
      <c r="G5" s="166" t="inlineStr">
        <is>
          <t>ไม่ต้องกังวลเรื่องใดเป็นพิเศษเพราะผู้ป่วยไม่มีประวัติแพ้ยา</t>
        </is>
      </c>
      <c r="H5" s="166" t="inlineStr">
        <is>
          <t>เพิ่มขนาดยา theophylline ทันทีเพราะ levofloxacin จะลดระดับยาในเลือด</t>
        </is>
      </c>
      <c r="I5" s="167" t="inlineStr">
        <is>
          <t>2</t>
        </is>
      </c>
      <c r="J5" s="166" t="inlineStr">
        <is>
          <t>✅ คำตอบที่ถูกต้อง: ข้อ ข. ระวังอาการปวด/บวมบริเวณเอ็น และหลีกเลี่ยงการออกกำลังกายหนักเนื่องจากอายุ &gt;60 ปี เพิ่มความเสี่ยง tendon rupture
💡 Background:
การรักษาโรคติดเชื้อแบคทีเรีย (Pneumonia) ต้องเลือก antibiotic ที่ครอบคลุม likely pathogens และมี PK/PD profile เหมาะสมกับตำแหน่งการติดเชื้อ
🎯 ทำไมข้อนี้ถึงถูก:
ระวังอาการปวด/บวมบริเวณเอ็น และหลีกเลี่ยงการออกกำลังกายหนักเนื่องจากอายุ &gt;60 ปี เพิ่มความเสี่ยง tendon rupture FDA Black Box Warning ของยากลุ่ม Fluoroquinolones ระบุชัดเจนถึงความเสี่ยงต่อการเกิด tendinitis และ tendon rupture (โดยเฉพาะ Achilles tendon) โดยกลุ่มเสี่ยงสูงได้แก่ ผู้ที่มีอายุ &gt; 60 ปี, ผู้ที่ใช้ systemic corticosteroids ร่วมด้วย, และผู้ป่วยปลูกถ่ายอวัยวะ ผู้ป่วยรายนี้อายุ 67 ปี จึงเข้าเกณฑ์ความเสี่ยงสูงโดยตรง เภสัชกรจึงต้องเน้นย้ำให้สังเกตอาการปวด บวม หรืออักเสบตามข้อ/เอ็น และหยุดยาพร้อมปรึกษาแพทย์์ทันทีหากมีอาการ (การรับประทานพร้อมนมจะเกิด chelation ลดการดูดซึมยา)
🔍 ข้ออื่นผิดเพราะอะไร:
• ข้อ ก. (เลี่ยงแสงแดดเพราะเสี่ยง photosensitivity เท่านั้น): ยากลุ่ม fluoroquinolones ก่อให้เกิด photosensitivity ได้จริง แต่การจำกัดคำแนะนำเฉพาะ photosensitivity ละเลยภาวะแทรกซ้อนสำคัญที่เป็นคำเตือนกล่องดำ (Black Box Warning) โดยเฉพาะการอักเสบและฉีกขาดของเอ็นร้อยหวายในผู้สูงอายุ
• ข้อ ค. (ให้กินยาพร้อมนมเพื่อลดการระคายเคืองกระเพาะอาหาร): การรับประทานพร้อมนมหรือผลิตภัณฑ์ที่มีแคลเซียมจะเกิด chelation ทำลายการดูดซึมของ levofloxacin ทำให้ชีวประสิทธิผลและระดับยาในเลือดลดลงอย่างมีนัยสำคัญ ส่งผลให้การรักษาล้มเหลว
• ข้อ ง. (ไม่ต้องกังวลเรื่องใดเป็นพิเศษเพราะผู้ป่วยไม่มีประวัติแพ้ยา): Fluoroquinolones มีคำเตือนกล่องดำด้านความปลอดภัยร้ายแรง เช่น tendon rupture, peripheral neuropathy, อาการทางระบบประสาทส่วนกลาง และภาวะน้ำตาลในเลือดแปรปรวน จึงต้องให้คำเตือนและติดตามอาการอย่างใกล้ชิดเสมอแม้ไม่มีประวัติแพ้ยา
• ข้อ จ. (เพิ่มขนาดยา theophylline ทันทีเพราะ levofloxacin จะลดระดับยาในเลือด): Levofloxacin ไม่ใช่ potent inhibitor ของ CYP1A2 แตกต่างจาก ciprofloxacin จึงไม่มีผลเพิ่มหรือลดระดับ theophylline อย่างมีนัยสำคัญทางคลินิก และการเพิ่มขนาดยา theophylline เองโดยไม่ตรวจวัดระดับยาจะเสี่ยงต่อ theophylline toxicity รุนแรง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 s="166" t="inlineStr"/>
      <c r="L5" s="166" t="inlineStr">
        <is>
          <t>Infectious diseases</t>
        </is>
      </c>
      <c r="M5" s="166" t="inlineStr">
        <is>
          <t>Pneumonia</t>
        </is>
      </c>
      <c r="N5" s="165" t="inlineStr">
        <is>
          <t>Clinic</t>
        </is>
      </c>
      <c r="O5" s="166" t="inlineStr">
        <is>
          <t>ข้อ 1.2 Mock Infectious RxCU84</t>
        </is>
      </c>
      <c r="P5" s="165" t="inlineStr">
        <is>
          <t>ข้อสอบจำลอง</t>
        </is>
      </c>
      <c r="Q5" s="165" t="inlineStr">
        <is>
          <t>Mock RxCU84</t>
        </is>
      </c>
      <c r="R5" s="165" t="inlineStr"/>
    </row>
    <row r="6" ht="24" customHeight="1" s="49">
      <c r="A6" s="167" t="n">
        <v>4</v>
      </c>
      <c r="B6" s="166" t="inlineStr">
        <is>
          <t>ผู้ป่วยหญิงอายุ 67 ปี โรคประจำตัวเบาหวาน ใช้ยา Metformin ร่วมกับ Empagliflozin (SGLT2i)
คำถาม: จุดที่ควรเฝ้าระวังเป็นพิเศษ หากพิจารณาเสริม respiratory fluoroquinolone (เช่น levofloxacin) เข้าไปในสูตรรักษาผู้ป่วยเบาหวานรายนี้ที่ใช้ยาต้านเบาหวานอยู่ คือข้อใด?</t>
        </is>
      </c>
      <c r="C6" s="166" t="inlineStr"/>
      <c r="D6" s="166" t="inlineStr">
        <is>
          <t>ความเสี่ยง tendon rupture เนื่องจากอายุมากกว่า 60 ปี</t>
        </is>
      </c>
      <c r="E6" s="166" t="inlineStr">
        <is>
          <t>ความเสี่ยงระดับน้ำตาลในเลือดผิดปกติ (dysglycemia) ทั้งภาวะน้ำตาลสูงและต่ำ</t>
        </is>
      </c>
      <c r="F6" s="166" t="inlineStr">
        <is>
          <t>การยับยั้งเอนไซม์ CYP1A2 ทำให้ระดับ metformin ในเลือดสูงขึ้น</t>
        </is>
      </c>
      <c r="G6" s="166" t="inlineStr">
        <is>
          <t>ความเสี่ยง Fanconi syndrome จากยาหมดอายุ</t>
        </is>
      </c>
      <c r="H6" s="166" t="inlineStr">
        <is>
          <t>การเกิด pseudomembranous colitis จาก C. difficile</t>
        </is>
      </c>
      <c r="I6" s="167" t="inlineStr">
        <is>
          <t>2</t>
        </is>
      </c>
      <c r="J6" s="166" t="inlineStr">
        <is>
          <t>✅ คำตอบที่ถูกต้อง: ข้อ ข. ความเสี่ยงระดับน้ำตาลในเลือดผิดปกติ (dysglycemia) ทั้งภาวะน้ำตาลสูงและต่ำ
💡 Background:
การบริบาลผู้ป่วยเบาหวานชนิดที่ 2 (T2DM) เน้นควบคุม HbA1c ควบคู่กับการเลือกยาที่มี cardiorenal protection ในผู้ป่วยที่มีโรคร่วม
🎯 ทำไมข้อนี้ถึงถูก:
ความเสี่ยงระดับน้ำตาลในเลือดผิดปกติ (dysglycemia) ทั้งภาวะน้ำตาลสูงและต่ำ ยากลุ่ม Fluoroquinolones โดยเฉพาะกลุ่ม Respiratory FQ (Levofloxacin, Moxifloxacin) มีคำเตือนจาก US FDA เกี่ยวกับความเสี่ยงต่อภาวะ Dysglycemia คือทำให้เกิดได้ทั้ง Hypoglycemia รุนแรง (ผ่านการกระตุ้นการหลั่งอินซูลินจาก pancreatic beta cells ซึ่งอาจนำไปสู่ hypoglycemic coma) และ Hyperglycemia ผู้ป่วยเบาหวานที่ได้รับยาลดระดับน้ำตาลอยู่แล้วจึงจำเป็นต้องได้รับการติดตามระดับน้ำตาลในเลือดอย่างใกล้ชิด
🔍 ข้ออื่นผิดเพราะอะไร:
• ข้อ ก. (ความเสี่ยง tendon rupture เนื่องจากอายุมากกว่า 60 ปี): ความเสี่ยงต่อการเกิด tendon rupture สัมพันธ์กับอายุที่มากกว่า 60 ปี แต่ไม่ได้สัมพันธ์โดยตรงกับภาวะเบาหวานหรือยาลดระดับน้ำตาลในเลือดที่ผู้ป่วยใช้อยู่
• ข้อ ค. (การยับยั้งเอนไซม์ CYP1A2 ทำให้ระดับ metformin ในเลือดสูงขึ้น): Metformin ถูกขับออกทางไตผ่านทาง organic cation transporters (OCT2/MATE1) โดยไม่มีการเผาผลาญผ่าน CYP1A2 และ levofloxacin ไม่ได้เป็นตัวยับยั้งเอนไซม์ CYP1A2
• ข้อ ง. (ความเสี่ยง Fanconi syndrome จากยาหมดอายุ): Fanconi syndrome สัมพันธ์กับการรับประทานยาปฏิชีวนะกลุ่ม tetracyclines ที่เสื่อมสภาพหรือหมดอายุ ไม่ใช่ผลข้างเคียงหรือปฏิกิริยาของ fluoroquinolones
• ข้อ จ. (การเกิด pseudomembranous colitis จาก C. difficile): Pseudomembranous colitis จาก Clostridioides difficile เป็นความเสี่ยงทั่วไปของการใช้ยาต้านแบคทีเรียหลายกลุ่ม แต่ไม่ได้เป็นปฏิกิริยาหรือข้อควรระวังเฉพาะเจาะจงที่เกิดร่วมกับยารักษาโรคเบาหวาน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6" s="166" t="inlineStr"/>
      <c r="L6" s="166" t="inlineStr">
        <is>
          <t>Infectious diseases</t>
        </is>
      </c>
      <c r="M6" s="166" t="inlineStr">
        <is>
          <t>Pneumonia</t>
        </is>
      </c>
      <c r="N6" s="165" t="inlineStr">
        <is>
          <t>Clinic</t>
        </is>
      </c>
      <c r="O6" s="166" t="inlineStr">
        <is>
          <t>ข้อ 1.3 Mock Infectious RxCU84</t>
        </is>
      </c>
      <c r="P6" s="165" t="inlineStr">
        <is>
          <t>ข้อสอบจำลอง</t>
        </is>
      </c>
      <c r="Q6" s="165" t="inlineStr">
        <is>
          <t>Mock RxCU84</t>
        </is>
      </c>
      <c r="R6" s="165" t="inlineStr"/>
    </row>
    <row r="7" ht="24" customHeight="1" s="49">
      <c r="A7" s="167" t="n">
        <v>5</v>
      </c>
      <c r="B7" s="166" t="inlineStr">
        <is>
          <t>ผู้ป่วยหญิงอายุ 67 ปี อยู่ระหว่างพิจารณาเลือกยา Respiratory fluoroquinolone ระหว่าง Levofloxacin กับ Moxifloxacin
คำถาม: หากต้องเลือกระหว่าง levofloxacin กับ moxifloxacin สำหรับผู้ป่วยรายนี้ ข้อใดถูกต้องเกี่ยวกับการปรับขนาดยาและข้อจำกัดการใช้ของยาทั้งสองชนิด?</t>
        </is>
      </c>
      <c r="C7" s="166" t="inlineStr"/>
      <c r="D7" s="166" t="inlineStr">
        <is>
          <t>Levofloxacin ต้องปรับตามการทำงานของไต ส่วน moxifloxacin ต้องระวังในตับวายและไม่ใช้รักษาโรคติดเชื้อทางเดินปัสสาวะ</t>
        </is>
      </c>
      <c r="E7" s="166" t="inlineStr">
        <is>
          <t>ทั้งสองตัวต้องปรับขนาดตามไตในระดับเดียวกัน</t>
        </is>
      </c>
      <c r="F7" s="166" t="inlineStr">
        <is>
          <t>Moxifloxacin ต้องปรับตามไต ส่วน levofloxacin ไม่ต้องปรับเลย</t>
        </is>
      </c>
      <c r="G7" s="166" t="inlineStr">
        <is>
          <t>ทั้งสองตัวไม่จำเป็นต้องปรับขนาดยาในผู้สูงอายุ</t>
        </is>
      </c>
      <c r="H7" s="166" t="inlineStr">
        <is>
          <t>Levofloxacin มีความเสี่ยง QT prolongation สูงกว่า moxifloxacin</t>
        </is>
      </c>
      <c r="I7" s="167" t="inlineStr">
        <is>
          <t>1</t>
        </is>
      </c>
      <c r="J7" s="166" t="inlineStr">
        <is>
          <t>✅ คำตอบที่ถูกต้อง: ข้อ ก. Levofloxacin ต้องปรับตามการทำงานของไต ส่วน moxifloxacin ต้องระวังในตับวายและไม่ใช้รักษาโรคติดเชื้อทางเดินปัสสาวะ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Levofloxacin ต้องปรับตามการทำงานของไต ส่วน moxifloxacin ต้องระวังในตับวายและไม่ใช้รักษาโรคติดเชื้อทางเดินปัสสาวะ Levofloxacin ถูกขจัดออกทางไตผ่านทางปัสสาวะเป็นหลัก (&gt;80% unchanged drug) จึงจำเป็นต้องปรับลดขนาดยาตามค่า Creatinine Clearance (CrCl) ในขณะที่ Moxifloxacin ถูกเมแทบอลิซึมและขจัดผ่านทางตับเป็นหลัก (hepatic metabolism &amp; biliary excretion) จึงไม่ต้องปรับขนาดยาตามการทำงานของไต แต่ต้องระมัดระวังในผู้ป่วยตับบกพร่อง และด้วยเหตุที่ขับออกทางไตน้อยมาก จึงไม่นำ Moxifloxacin มาใช้รักษาโรคติดเชื้อทางเดินปัสสาวะ (UTI)
🔍 ข้ออื่นผิดเพราะอะไร:
• ข้อ ข. (ทั้งสองตัวต้องปรับขนาดตามไตในระดับเดียวกัน): Moxifloxacin ถูกกำจัดและเปลี่ยนสภาพที่ตับเป็นหลักผ่าน glucuronide และ sulfate conjugation จึงไม่ต้องปรับขนาดยาตามการทำงานของไต แตกต่างจาก levofloxacin ที่ขับออกทางไตในรูปเดิมมากกว่าร้อยละ 80
• ข้อ ค. (Moxifloxacin ต้องปรับตามไต ส่วน levofloxacin ไม่ต้องปรับเลย): ข้อความสลับกันอย่างสิ้นเชิง เนื่องจาก levofloxacin ขับออกทางไตเป็นหลักจึงต้องปรับขนาดยาตามค่า creatinine clearance ขณะที่ moxifloxacin ไม่ถูกขับออกทางไตจึงไม่ต้องปรับขนาดยาในผู้ป่วยโรคไต
• ข้อ ง. (ทั้งสองตัวไม่จำเป็นต้องปรับขนาดยาในผู้สูงอายุ): ผู้สูงอายุมีอัตราการกรองของไตลดลงตามวัย การใช้ levofloxacin ในผู้สูงอายุจึงจำเป็นต้องประเมินการทำงานของไตและปรับขนาดยาอย่างเคร่งครัดเพื่อป้องกันพิษจากระดับยาสะสมในกระแสเลือด
• ข้อ จ. (Levofloxacin มีความเสี่ยง QT prolongation สูงกว่า moxifloxacin): Moxifloxacin มีศักยภาพในการขยายช่วงคลื่นไฟฟ้าหัวใจ QT interval และเหนี่ยวนำให้เกิด ventricular arrhythmia สูงกว่า levofloxacin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 s="166" t="inlineStr"/>
      <c r="L7" s="166" t="inlineStr">
        <is>
          <t>Infectious diseases</t>
        </is>
      </c>
      <c r="M7" s="166" t="inlineStr">
        <is>
          <t>Pneumonia</t>
        </is>
      </c>
      <c r="N7" s="165" t="inlineStr">
        <is>
          <t>Clinic</t>
        </is>
      </c>
      <c r="O7" s="166" t="inlineStr">
        <is>
          <t>ข้อ 1.4 Mock Infectious RxCU84</t>
        </is>
      </c>
      <c r="P7" s="165" t="inlineStr">
        <is>
          <t>ข้อสอบจำลอง</t>
        </is>
      </c>
      <c r="Q7" s="165" t="inlineStr">
        <is>
          <t>Mock RxCU84</t>
        </is>
      </c>
      <c r="R7" s="165" t="inlineStr"/>
    </row>
    <row r="8" ht="24" customHeight="1" s="49">
      <c r="A8" s="167" t="n">
        <v>6</v>
      </c>
      <c r="B8" s="166" t="inlineStr">
        <is>
          <t>ผู้ป่วยหญิงอายุ 67 ปี พิจารณาเรื่อง Black Box Warning ของยากลุ่ม fluoroquinolone
คำถาม: ผู้ป่วยหญิงอายุ 67 ปีรายนี้ จัดอยู่ในกลุ่มเสี่ยงสูงต่ออาการไม่พึงประสงค์ใดเป็นพิเศษ ตาม Black Box Warning ของ FDA หากได้รับยากลุ่ม fluoroquinolone?</t>
        </is>
      </c>
      <c r="C8" s="166" t="inlineStr"/>
      <c r="D8" s="166" t="inlineStr">
        <is>
          <t>Peripheral neuropathy ซึ่งพบเฉพาะในเด็ก</t>
        </is>
      </c>
      <c r="E8" s="166" t="inlineStr">
        <is>
          <t>Tendinitis/tendon rupture โดยเฉพาะในผู้มีอายุมากกว่า 60 ปี</t>
        </is>
      </c>
      <c r="F8" s="166" t="inlineStr">
        <is>
          <t>Tooth discoloration ถาวร</t>
        </is>
      </c>
      <c r="G8" s="166" t="inlineStr">
        <is>
          <t>Ototoxicity ที่ไม่สามารถย้อนกลับได้</t>
        </is>
      </c>
      <c r="H8" s="166" t="inlineStr">
        <is>
          <t>Fanconi syndrome</t>
        </is>
      </c>
      <c r="I8" s="167" t="inlineStr">
        <is>
          <t>2</t>
        </is>
      </c>
      <c r="J8" s="166" t="inlineStr">
        <is>
          <t>✅ คำตอบที่ถูกต้อง: ข้อ ข. Tendinitis/tendon rupture โดยเฉพาะในผู้มีอายุมากกว่า 60 ปี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Tendinitis/tendon rupture โดยเฉพาะในผู้มีอายุมากกว่า 60 ปี US FDA Black Box Warning ระบุชัดเจนว่าผู้ป่วยอายุ &gt;60 ปี เป็นกลุ่มที่มีความเสี่ยงสูงอย่างมีนัยสำคัญต่อการเกิดภาวะ Tendinitis และ Tendon rupture จากยากลุ่ม Fluoroquinolones ซึ่งอาจเกิดขึ้นได้ภายใน 48 ชั่วโมงแรกของการใช้ยา หรือหลังหยุดยาไปแล้วหลายเดือน ส่วน Tooth discoloration พบใน Tetracyclines และ Fanconi syndrome สัมพันธ์กับ Tetracycline ที่หมดอายุเสื่อมสภาพ
🔍 ข้ออื่นผิดเพราะอะไร:
• ข้อ ก. (Peripheral neuropathy ซึ่งพบเฉพาะในเด็ก): Peripheral neuropathy จาก fluoroquinolones สามารถเกิดขึ้นได้กับผู้ป่วยทุกกลุ่มอายุ ไม่ได้จำกัดเฉพาะในเด็ก และอาจเกิดความเสียหายถาวรของระบบประสาทส่วนปลายได้
• ข้อ ค. (Tooth discoloration ถาวร): การสะสมในเนื้อเยื่อกระดูกและทำให้ฟันเปลี่ยนสีถาวร (tooth discoloration) เป็นอาการไม่พึงประสงค์เฉพาะของยากลุ่ม tetracyclines ที่ใช้ในเด็กอายุต่ำกว่า 8 ปี ไม่ใช่ fluoroquinolones
• ข้อ ง. (Ototoxicity ที่ไม่สามารถย้อนกลับได้): ความเป็นพิษต่อประสาทหูและไต (ototoxicity และ nephrotoxicity) ที่ไม่สามารถย้อนกลับได้เป็นลักษณะเด่นของยากลุ่ม aminoglycosides ไม่ใช่ fluoroquinolones
• ข้อ จ. (Fanconi syndrome): Fanconi syndrome เกิดจาก proximal tubular dysfunction ซึ่งมีรายงานสัมพันธ์กับยากลุ่ม expired tetracyclines หรือ tenofovir ไม่ใช่ภาวะที่ระบุใน Black Box Warning ของ fluoroquinolones
📖 Guideline อ้างอิง:
แนวทางการวินิจฉัยและรักษาโรคติดเชื้อในประเทศไทย พ.ศ. 2563 (สมาคมโรคติดเชื้อแห่งประเทศไทย)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8" s="166" t="inlineStr"/>
      <c r="L8" s="166" t="inlineStr">
        <is>
          <t>Infectious diseases</t>
        </is>
      </c>
      <c r="M8" s="166" t="inlineStr">
        <is>
          <t>Pneumonia</t>
        </is>
      </c>
      <c r="N8" s="165" t="inlineStr">
        <is>
          <t>Clinic</t>
        </is>
      </c>
      <c r="O8" s="166" t="inlineStr">
        <is>
          <t>ข้อ 1.5 Mock Infectious RxCU84</t>
        </is>
      </c>
      <c r="P8" s="165" t="inlineStr">
        <is>
          <t>ข้อสอบจำลอง</t>
        </is>
      </c>
      <c r="Q8" s="165" t="inlineStr">
        <is>
          <t>Mock RxCU84</t>
        </is>
      </c>
      <c r="R8" s="165" t="inlineStr"/>
    </row>
    <row r="9" ht="24" customHeight="1" s="49">
      <c r="A9" s="167" t="n">
        <v>7</v>
      </c>
      <c r="B9" s="166" t="inlineStr">
        <is>
          <t>ผู้ป่วยชายอายุ 25 ปี ไม่มีโรคประจำตัว ไม่มีประวัติแพ้ยา มาด้วยอาการเจ็บคอเล็กน้อย คัดจมูก น้ำมูกใส และจามมา 2 วัน ไม่มีไข้ ไม่มีไอ ไม่มีหายใจลำบาก รับประทานอาหารได้ตามปกติ ตรวจพบต่อมทอนซิลไม่บวม ไม่มีหนอง และไม่มีต่อมน้ำเหลืองบริเวณคอโต ผู้ป่วยขอซื้อ 'ยาแก้อักเสบ' (หมายถึง amoxicillin)
คำถาม: ผู้ป่วยรายนี้ได้คะแนน Centor/McIsaac criteria เท่าใด และแนวทางจัดการอย่างไรจึงจะเหมาะสมที่สุด?</t>
        </is>
      </c>
      <c r="C9" s="166" t="inlineStr"/>
      <c r="D9" s="166" t="inlineStr">
        <is>
          <t>0 คะแนน ให้ยาปฏิชีวนะได้ทันที</t>
        </is>
      </c>
      <c r="E9" s="166" t="inlineStr">
        <is>
          <t>1 คะแนน แนะนำรักษาตามอาการและไม่จ่ายยาปฏิชีวนะ</t>
        </is>
      </c>
      <c r="F9" s="166" t="inlineStr">
        <is>
          <t>2 คะแนน ควรส่งตรวจ RADT ก่อนให้ยา</t>
        </is>
      </c>
      <c r="G9" s="166" t="inlineStr">
        <is>
          <t>3 คะแนน พิจารณาให้ Azithromycin นาน 5 วัน</t>
        </is>
      </c>
      <c r="H9" s="166" t="inlineStr">
        <is>
          <t>4 คะแนน พิจารณาให้ Amoxicillin นาน 10 วัน</t>
        </is>
      </c>
      <c r="I9" s="167" t="inlineStr">
        <is>
          <t>2</t>
        </is>
      </c>
      <c r="J9" s="166" t="inlineStr">
        <is>
          <t>✅ คำตอบที่ถูกต้อง: ข้อ ข. 1 คะแนน แนะนำรักษาตามอาการและไม่จ่ายยาปฏิชีวนะ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1 คะแนน แนะนำรักษาตามอาการและไม่จ่ายยาปฏิชีวนะ การประเมิน Centor/McIsaac criteria: 1) ไข้ &gt;38°C (ไม่มี = 0), 2) ไม่มีอาการไอ (มีไอ = 0, ไม่มีไอ = 1), 3) ต่อมทอนซิลบวม/มีหนอง (ไม่มี = 0), 4) ต่อมน้ำเหลืองที่คอด้านหน้าโต/กดเจ็บ (ไม่มี = 0), 5) อายุ 15-44 ปี (0 คะแนน) รวมได้ 1 คะแนน ซึ่งจัดอยู่ในกลุ่มความเสี่ยงต่ำมากต่อการติดเชื้อแบคทีเรีย Group A Streptococcus (GAS) จึงไม่จำเป็นต้องตรวจทางห้องปฏิบัติการเพิ่มเติม และแนะนำให้การรักษาประคับประคองตามอาการ (Symptomatic treatment) โดยไม่จ่ายยาปฏิชีวนะ
🔍 ข้ออื่นผิดเพราะอะไร:
• ข้อ ก. (0 คะแนน ให้ยาปฏิชีวนะได้ทันที): การประเมิน Centor score ได้ 1 คะแนน มีความน่าจะเป็นของการติดเชื้อ Group A Streptococcus ต่ำมากเพียงร้อยละ 5-10 การจ่ายยาปฏิชีวนะทันทีจึงขัดต่อหลักการใช้ยาอย่างสมเหตุผลและเพิ่มการดื้อยา
• ข้อ ค. (2 คะแนน ควรส่งตรวจ RADT ก่อนให้ยา): ตามแนวทาง IDSA ผู้ป่วยที่มี Centor score เพียง 1 คะแนน ไม่มีความจำเป็นต้องส่งตรวจ Rapid Antigen Detection Test (RADT) หรือเพาะเชื้อ เนื่องจากความน่าจะเป็นก่อนตรวจต่ำมาก แนะนำให้รักษาตามอาการเท่านั้น
• ข้อ ง. (3 คะแนน พิจารณาให้ Azithromycin นาน 5 วัน): การติดเชื้อไวรัสทางเดินหายใจส่วนบนไม่จำเป็นต้องใช้ยาต้านแบคทีเรีย และ azithromycin ไม่ใช่ยาทางเลือกแรกในการรักษา streptococcal pharyngitis หากไม่มีข้อห้ามใช้กลุ่ม penicillin
• ข้อ จ. (4 คะแนน พิจารณาให้ Amoxicillin นาน 10 วัน): การให้ amoxicillin 10 วันจะพิจารณาเฉพาะกรณีที่ตรวจยืนยันการติดเชื้อแบคทีเรีย GAS หรือมีคะแนน Centor สูงตั้งแต่ 3-4 คะแนนขึ้นไปร่วมกับผลตรวจยืนยันเป็นบวก ไม่ใช่ในกรณีหวัดจากเชื้อไวรัส
📖 Guideline อ้างอิง:
แนวทางการวินิจฉัยและรักษาโรคติดเชื้อในประเทศไทย พ.ศ. 2563 (สมาคมโรคติดเชื้อแห่งประเทศไทย)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9" s="166" t="inlineStr"/>
      <c r="L9" s="166" t="inlineStr">
        <is>
          <t>Infectious diseases</t>
        </is>
      </c>
      <c r="M9" s="166" t="inlineStr">
        <is>
          <t>URTI</t>
        </is>
      </c>
      <c r="N9" s="165" t="inlineStr">
        <is>
          <t>Clinic</t>
        </is>
      </c>
      <c r="O9" s="166" t="inlineStr">
        <is>
          <t>ข้อ 2.1 Mock Infectious RxCU84</t>
        </is>
      </c>
      <c r="P9" s="165" t="inlineStr">
        <is>
          <t>ข้อสอบจำลอง</t>
        </is>
      </c>
      <c r="Q9" s="165" t="inlineStr">
        <is>
          <t>Mock RxCU84</t>
        </is>
      </c>
      <c r="R9" s="165" t="inlineStr"/>
    </row>
    <row r="10" ht="24" customHeight="1" s="49">
      <c r="A10" s="167" t="n">
        <v>8</v>
      </c>
      <c r="B10" s="166" t="inlineStr">
        <is>
          <t>ผู้ป่วยชายอายุ 25 ปี เจ็บคอจากหวัดไวรัส ขอซื้อ Amoxicillin ที่ร้านยา
คำถาม: ควรให้ข้อมูลเพื่อแก้ไขความเข้าใจที่คลาดเคลื่อนของผู้ป่วยและให้คำแนะนำในการดูแลตนเองอย่างไรจึงจะเหมาะสมที่สุด?</t>
        </is>
      </c>
      <c r="C10" s="166" t="inlineStr"/>
      <c r="D10" s="166" t="inlineStr">
        <is>
          <t>จ่าย Amoxicillin ตามความต้องการเพื่อเพิ่มความพึงพอใจและป้องกันโรคแทรกซ้อน</t>
        </is>
      </c>
      <c r="E10" s="166" t="inlineStr">
        <is>
          <t>อธิบายว่าอาการเจ็บคอจากไวรัสต้องใช้ Amoxicillin ควบคู่กับน้ำเกลือล้างจมูก</t>
        </is>
      </c>
      <c r="F10" s="166" t="inlineStr">
        <is>
          <t>อธิบายว่า Amoxicillin คือยาปฏิชีวนะสำหรับฆ่าเชื้อแบคทีเรีย ไม่สามารถฆ่าเชื้อไวรัสที่เป็นสาเหตุของหวัดได้ และแนะนำการพักผ่อนร่วมกับการดื่มน้ำมากๆ</t>
        </is>
      </c>
      <c r="G10" s="166" t="inlineStr">
        <is>
          <t>แนะนำให้ผู้ป่วยเปลี่ยนไปใช้ยาปฏิชีวนะกลุ่มที่แรงกว่า เช่น Roxithromycin เพื่อให้หายไวขึ้น</t>
        </is>
      </c>
      <c r="H10" s="166" t="inlineStr">
        <is>
          <t>แนะนำให้ผู้ป่วยตรวจ ATK และไปโรงพยาบาลเนื่องจากอาการเข้าข่าย Covid-19</t>
        </is>
      </c>
      <c r="I10" s="167" t="inlineStr">
        <is>
          <t>3</t>
        </is>
      </c>
      <c r="J10" s="166" t="inlineStr">
        <is>
          <t>✅ คำตอบที่ถูกต้อง: ข้อ ค. อธิบายว่า Amoxicillin คือยาปฏิชีวนะสำหรับฆ่าเชื้อแบคทีเรีย ไม่สามารถฆ่าเชื้อไวรัสที่เป็นสาเหตุของหวัดได้ และแนะนำการพักผ่อนร่วมกับการดื่มน้ำมากๆ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อธิบายว่า Amoxicillin คือยาปฏิชีวนะสำหรับฆ่าเชื้อแบคทีเรีย ไม่สามารถฆ่าเชื้อไวรัสที่เป็นสาเหตุของหวัดได้ และแนะนำการพักผ่อนร่วมกับการดื่มน้ำมากๆ อาการหวัดและคอหอยอักเสบส่วนใหญ่ (&gt;80-90%) เกิดจากการติดเชื้อไวรัส (Common cold virus) ซึ่ง Amoxicillin เป็นยาต้านแบคทีเรีย (Antibacterial agent) ไม่มีฤทธิ์ฆ่าเชื้อไวรัส การใช้ยาปฏิชีวนะในโรคหวัดไม่ช่วยให้หายเร็วขึ้น และยังเพิ่มความเสี่ยงต่อการเกิดเชื้อดื้อยา รวมถึง ADR จากยา เภสัชกรจึงต้องสื่อสารให้ผู้ป่วยเข้าใจบทบาทของยาและเน้นการรักษาตามอาการ พักผ่อน ดื่มน้ำอุ่น และดูแลสุขภาพ
🔍 ข้ออื่นผิดเพราะอะไร:
• ข้อ ก. (จ่าย Amoxicillin ตามความต้องการเพื่อเพิ่มความพึงพอใจและป้องกันโรคแทรกซ้อน): การจ่ายยาต้านแบคทีเรียในผู้ป่วยติดเชื้อไวรัสตามใจผู้ป่วย ขัดต่อจรรยาบรรณวิชาชีพและหลักการใช้ยาปฏิชีวนะอย่างสมเหตุผล เพิ่มความเสี่ยงเกิดเชื้อดื้อยาและผลข้างเคียงโดยไม่มีประโยชน์ทางคลินิก
• ข้อ ข. (อธิบายว่าอาการเจ็บคอจากไวรัสต้องใช้ Amoxicillin ควบคู่กับน้ำเกลือล้างจมูก): ยา amoxicillin ออกฤทธิ์ยับยั้งการสร้างผนังเซลล์ของแบคทีเรีย จึงไม่มีฤทธิ์ต้านเชื้อไวรัสทางเดินหายใจ การแนะนำให้ใช้ควบคู่กับน้ำเกลือล้างจมูกจึงเป็นข้อมูลที่คลาดเคลื่อนทางเภสัชวิทยา
• ข้อ ง. (แนะนำให้ผู้ป่วยเปลี่ยนไปใช้ยาปฏิชีวนะกลุ่มที่แรงกว่า เช่น Roxithromycin เพื่อให้หายไวขึ้น): Roxithromycin เป็นยาต้านแบคทีเรียกลุ่ม macrolide ไม่สามารถกำจัดไวรัสได้เช่นกัน การเปลี่ยนไปใช้ macrolide ในโรคหวัดไม่มีประโยชน์และเร่งให้อัตราการดื้อยา macrolide ในชุมชนเพิ่มขึ้น
• ข้อ จ. (แนะนำให้ผู้ป่วยตรวจ ATK และไปโรงพยาบาลเนื่องจากอาการเข้าข่าย Covid-19): ผู้ป่วยมีอาการเพียงหวัดธรรมดาจากไวรัส ไม่มีประวัติสัมผัสเสี่ยง อาการคงที่ และไม่มีสัญญาณเตือนรุนแรง จึงไม่มีความจำเป็นต้องส่งต่อโรงพยาบาล สามารถดูแลรักษาตามอาการได้ที่บ้าน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Evidence-Based Selection: ยึดหลักแนวทางเวชปฏิบัติมาตรฐานของภาวะ URTI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 s="166" t="inlineStr"/>
      <c r="L10" s="166" t="inlineStr">
        <is>
          <t>Infectious diseases</t>
        </is>
      </c>
      <c r="M10" s="166" t="inlineStr">
        <is>
          <t>URTI</t>
        </is>
      </c>
      <c r="N10" s="165" t="inlineStr">
        <is>
          <t>Clinic</t>
        </is>
      </c>
      <c r="O10" s="166" t="inlineStr">
        <is>
          <t>ข้อ 2.2 Mock Infectious RxCU84</t>
        </is>
      </c>
      <c r="P10" s="165" t="inlineStr">
        <is>
          <t>ข้อสอบจำลอง</t>
        </is>
      </c>
      <c r="Q10" s="165" t="inlineStr">
        <is>
          <t>Mock RxCU84</t>
        </is>
      </c>
      <c r="R10" s="165" t="inlineStr"/>
    </row>
    <row r="11" ht="24" customHeight="1" s="49">
      <c r="A11" s="167" t="n">
        <v>9</v>
      </c>
      <c r="B11" s="166" t="inlineStr">
        <is>
          <t>กรณีผู้ป่วยจำเป็นต้องได้รับยา Doxycycline สำหรับการติดเชื้อแบคทีเรียทางเดินหายใจ
คำถาม: สมมติผู้ป่วยรายนี้มีอาการเข้าได้กับการติดเชื้อจาก atypical pathogen และจำเป็นต้องได้รับ doxycycline คำแนะนำการรับประทานยาข้อใดถูกต้องที่สุด?</t>
        </is>
      </c>
      <c r="C11" s="166" t="inlineStr"/>
      <c r="D11" s="166" t="inlineStr">
        <is>
          <t>งดอาหารทุกชนิดก่อนกินยาอย่างน้อย 1 ชั่วโมงเสมอ</t>
        </is>
      </c>
      <c r="E11" s="166" t="inlineStr">
        <is>
          <t>ดื่มน้ำเต็มแก้ว ไม่นอนราบทันทีหลังกินยาอย่างน้อย 30 นาที และเลี่ยงนม/ยาลดกรด/ธาตุเหล็กใกล้เวลากินยา</t>
        </is>
      </c>
      <c r="F11" s="166" t="inlineStr">
        <is>
          <t>ต้องกินคู่กับนมเสมอเพื่อลดการระคายเคืองกระเพาะ</t>
        </is>
      </c>
      <c r="G11" s="166" t="inlineStr">
        <is>
          <t>ไม่มีข้อจำกัดเรื่องอาหารเลย เพราะ doxycycline ถูกรบกวนการดูดซึมจากอาหารเท่ากับ tetracycline รุ่นเก่า</t>
        </is>
      </c>
      <c r="H11" s="166" t="inlineStr">
        <is>
          <t>ต้องกินก่อนอาหารเท่านั้นห้ามกินหลังอาหาร</t>
        </is>
      </c>
      <c r="I11" s="167" t="inlineStr">
        <is>
          <t>2</t>
        </is>
      </c>
      <c r="J11" s="166" t="inlineStr">
        <is>
          <t>✅ คำตอบที่ถูกต้อง: ข้อ ข. ดื่มน้ำเต็มแก้ว ไม่นอนราบทันทีหลังกินยาอย่างน้อย 30 นาที และเลี่ยงนม/ยาลดกรด/ธาตุเหล็กใกล้เวลากินยา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ดื่มน้ำเต็มแก้ว ไม่นอนราบทันทีหลังกินยาอย่างน้อย 30 นาที และเลี่ยงนม/ยาลดกรด/ธาตุเหล็กใกล้เวลากินยา Doxycycline ระคายเคืองหลอดอาหารสูงมาก สามารถทำให้เกิดหลอดอาหารอักเสบเป็นแผล (Pill-induced esophagitis/esophageal ulceration) จึงต้องรับประทานพร้อมน้ำดื่มเต็มแก้ว (อย่างน้อย 200-250 mL) และห้ามนอนราบทันทีอย่างน้อย 30 นาทีหลังรับประทานยา นอกจากนี้ควรเว้นระยะห่างจากนม ยาลดกรด หรือแร่ธาตุที่มีประจุบวก (Ca, Mg, Al, Fe) อย่างน้อย 2 ชั่วโมง เพื่อป้องกันการเกิด Chelation
🔍 ข้ออื่นผิดเพราะอะไร:
• ข้อ ก. (งดอาหารทุกชนิดก่อนกินยาอย่างน้อย 1 ชั่วโมงเสมอ): Doxycycline สามารถรับประทานพร้อมอาหารมื้อเล็กที่ไม่ใช่ผลิตภัณฑ์จากนมเพื่อลดอาการคลื่นไส้ระคายเคืองกระเพาะอาหารได้ โดยชีวประสิทธิผลของยาไม่ได้ลดลงอย่างมีนัยสำคัญ
• ข้อ ค. (ต้องกินคู่กับนมเสมอเพื่อลดการระคายเคืองกระเพาะ): การรับประทานพร้อมนมจะทำให้ประจุแคลเซียมในนมเกิด chelating complex กับ doxycycline ส่งผลให้การดูดซึมยาลดลงประมาณร้อยละ 20-30 จึงควรหลีกเลี่ยงนมพร้อมยา
• ข้อ ง. (ไม่มีข้อจำกัดเรื่องอาหารเลย เพราะ doxycycline ถูกรบกวนการดูดซึมจากอาหารเท่ากับ tetracycline รุ่นเก่า): แม้ doxycycline จะถูกรบกวนจากอาหารน้อยกว่า tetracycline รุ่นแรก แต่การรับประทานร่วมกับไอออนประจุบวก เช่น แคลเซียม แมกนีเซียม หรือธาตุเหล็ก ยังคงยับยั้งการดูดซึมยาได้อย่างชัดเจน
• ข้อ จ. (ต้องกินก่อนอาหารเท่านั้นห้ามกินหลังอาหาร): Doxycycline ไม่จำเป็นต้องรับประทานก่อนอาหารเสมอไป หากผู้ป่วยมีอาการไม่สบายท้องหรือคลื่นไส้ แนะนำให้รับประทานพร้อมอาหารหรือหลังอาหารทันทีพร้อมดื่มน้ำมากๆ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1" s="166" t="inlineStr"/>
      <c r="L11" s="166" t="inlineStr">
        <is>
          <t>Infectious diseases</t>
        </is>
      </c>
      <c r="M11" s="166" t="inlineStr">
        <is>
          <t>Pneumonia</t>
        </is>
      </c>
      <c r="N11" s="165" t="inlineStr">
        <is>
          <t>Clinic</t>
        </is>
      </c>
      <c r="O11" s="166" t="inlineStr">
        <is>
          <t>ข้อ 2.3 Mock Infectious RxCU84</t>
        </is>
      </c>
      <c r="P11" s="165" t="inlineStr">
        <is>
          <t>ข้อสอบจำลอง</t>
        </is>
      </c>
      <c r="Q11" s="165" t="inlineStr">
        <is>
          <t>Mock RxCU84</t>
        </is>
      </c>
      <c r="R11" s="165" t="inlineStr"/>
    </row>
    <row r="12" ht="24" customHeight="1" s="49">
      <c r="A12" s="167" t="n">
        <v>10</v>
      </c>
      <c r="B12" s="166" t="inlineStr">
        <is>
          <t>ความรู้ด้านเภสัชวิทยาเกี่ยวกับกลไกการออกฤทธิ์ของ Fluoroquinolones ในโรคติดเชื้อทางเดินหายใจ
คำถาม: กลไกการออกฤทธิ์ของ fluoroquinolone ในข้อใดอธิบายได้ถูกต้องว่าเหตุใดยานี้จึงไม่มีประโยชน์ในการรักษาโรคหวัดจากไวรัส?</t>
        </is>
      </c>
      <c r="C12" s="166" t="inlineStr"/>
      <c r="D12" s="166" t="inlineStr">
        <is>
          <t>ยับยั้ง DNA gyrase/topoisomerase IV ของแบคทีเรีย ซึ่งเป็นเป้าหมายที่ไม่มีอยู่ในไวรัส</t>
        </is>
      </c>
      <c r="E12" s="166" t="inlineStr">
        <is>
          <t>ยับยั้ง 30S ribosomal subunit ของไวรัส</t>
        </is>
      </c>
      <c r="F12" s="166" t="inlineStr">
        <is>
          <t>ยับยั้งการสร้าง capsid ของไวรัสโดยตรง</t>
        </is>
      </c>
      <c r="G12" s="166" t="inlineStr">
        <is>
          <t>ออกฤทธิ์เป็น bacteriostatic เท่านั้น จึงไม่มีฤทธิ์ฆ่าเชื้อใดๆ</t>
        </is>
      </c>
      <c r="H12" s="166" t="inlineStr">
        <is>
          <t>ต้องใช้ร่วมกับ macrolide เสมอจึงจะออกฤทธิ์ต่อไวรัสได้</t>
        </is>
      </c>
      <c r="I12" s="167" t="inlineStr">
        <is>
          <t>1</t>
        </is>
      </c>
      <c r="J12" s="166" t="inlineStr">
        <is>
          <t>✅ คำตอบที่ถูกต้อง: ข้อ ก. ยับยั้ง DNA gyrase/topoisomerase IV ของแบคทีเรีย ซึ่งเป็นเป้าหมายที่ไม่มีอยู่ในไวรัส
💡 Background:
การรักษาโรคติดเชื้อแบคทีเรีย (URTI) ต้องเลือก antibiotic ที่ครอบคลุม likely pathogens และมี PK/PD profile เหมาะสมกับตำแหน่งการติดเชื้อ
🎯 ทำไมข้อนี้ถึงถูก:
ยับยั้ง DNA gyrase/topoisomerase IV ของแบคทีเรีย ซึ่งเป็นเป้าหมายที่ไม่มีอยู่ในไวรัส ยากลุ่ม Fluoroquinolones ออกฤทธิ์ยับยั้งเอนไซม์ Bacterial DNA gyrase (Topoisomerase II) และ Topoisomerase IV ซึ่งเป็นเอนไซม์จำเพาะที่จำเป็นต่อการคลายเกลียวและจำลองสารพันธุกรรมของแบคทีเรีย ไวรัสไม่มีเอนไซม์เป้าหมายโครงสร้างนี้ ยาจึงไม่มีฤทธิ์ยับยั้งหรือทำลายไวรัสโดยสิ้นเชิง
🔍 ข้ออื่นผิดเพราะอะไร:
• ข้อ ข. (ยับยั้ง 30S ribosomal subunit ของไวรัส): เป้าหมายการออกฤทธิ์ที่ 30S ribosomal subunit เป็นกลไกของยากลุ่ม aminoglycosides และ tetracyclines นอกจากนี้ไวรัสไม่มีไรโบโซมเป็นของตนเอง
• ข้อ ค. (ยับยั้งการสร้าง capsid ของไวรัสโดยตรง): ยากลุ่ม fluoroquinolones ไม่มีฤทธิ์ยับยั้งการสร้าง viral capsid ยาที่มีกลไกต่อไวรัสโดยตรงได้แก่ยาต้านไวรัสเฉพาะเจาะจง เช่น rimantadine หรือ capsid inhibitors
• ข้อ ง. (ออกฤทธิ์เป็น bacteriostatic เท่านั้น จึงไม่มีฤทธิ์ฆ่าเชื้อใดๆ): Fluoroquinolones จัดเป็น bactericidal agents ที่ออกฤทธิ์ฆ่าเชื้อแบคทีเรียแบบ concentration-dependent killing ไม่ใช่ bacteriostatic agent
• ข้อ จ. (ต้องใช้ร่วมกับ macrolide เสมอจึงจะออกฤทธิ์ต่อไวรัสได้): การนำ fluoroquinolones มาใช้ร่วมกับ macrolides ไม่ก่อให้เกิดฤทธิ์เสริมต้านเชื้อไวรัส และยังเพิ่มความเสี่ยงต่อการเกิดภาวะหัวใจเต้นผิดจังหวะจาก QT prolongation ร่วมกัน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Evidence-Based Selection: ยึดหลักแนวทางเวชปฏิบัติมาตรฐานของภาวะ URTI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 s="166" t="inlineStr"/>
      <c r="L12" s="166" t="inlineStr">
        <is>
          <t>Infectious diseases</t>
        </is>
      </c>
      <c r="M12" s="166" t="inlineStr">
        <is>
          <t>URTI</t>
        </is>
      </c>
      <c r="N12" s="165" t="inlineStr">
        <is>
          <t>Clinic</t>
        </is>
      </c>
      <c r="O12" s="166" t="inlineStr">
        <is>
          <t>ข้อ 2.4 Mock Infectious RxCU84</t>
        </is>
      </c>
      <c r="P12" s="165" t="inlineStr">
        <is>
          <t>ข้อสอบจำลอง</t>
        </is>
      </c>
      <c r="Q12" s="165" t="inlineStr">
        <is>
          <t>Mock RxCU84</t>
        </is>
      </c>
      <c r="R12" s="165" t="inlineStr"/>
    </row>
    <row r="13" ht="24" customHeight="1" s="49">
      <c r="A13" s="167" t="n">
        <v>11</v>
      </c>
      <c r="B13" s="166" t="inlineStr">
        <is>
          <t>ผู้ป่วยหญิงอายุ 31 ปี ไม่มีโรคประจำตัว ไม่มีประวัติแพ้ยา กำลังตั้งครรภ์ มาโรงพยาบาลด้วยอาการตัวร้อน (อุณหภูมิร่างกาย 38.0 องศาเซลเซียส) ไอแห้ง ปวดครั่นเนื้อครั่นตัว กินอะไรไม่ค่อยได้ รู้สึกเวียนหัวคลื่นไส้ เริ่มเป็นเมื่อวาน ตรวจ Rapid Test Kit พบว่า COVID-19 Negative, Flu A Negative แต่ Flu B Positive
คำถาม: ผู้ป่วยรายนี้ ควรรักษาด้วยยาต้านไวรัสชนิดใดและขนาดเท่าใดจึงจะเหมาะสมที่สุด?</t>
        </is>
      </c>
      <c r="C13" s="166" t="inlineStr"/>
      <c r="D13" s="166" t="inlineStr">
        <is>
          <t>Oseltamivir 75 mg BID นาน 5 วัน</t>
        </is>
      </c>
      <c r="E13" s="166" t="inlineStr">
        <is>
          <t>Baloxavir marboxil 40 mg single dose</t>
        </is>
      </c>
      <c r="F13" s="166" t="inlineStr">
        <is>
          <t>Favipiravir 1,600 mg BID วันแรก</t>
        </is>
      </c>
      <c r="G13" s="166" t="inlineStr">
        <is>
          <t>Oseltamivir 150 mg BID นาน 5 วัน</t>
        </is>
      </c>
      <c r="H13" s="166" t="inlineStr">
        <is>
          <t>Amoxicillin/Clavulanate 1,000 mg BID นาน 10 วัน</t>
        </is>
      </c>
      <c r="I13" s="167" t="inlineStr">
        <is>
          <t>1</t>
        </is>
      </c>
      <c r="J13" s="166" t="inlineStr">
        <is>
          <t>✅ คำตอบที่ถูกต้อง: ข้อ ก. Oseltamivir 75 mg BID นาน 5 วัน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Oseltamivir 75 mg BID นาน 5 วัน หญิงตั้งครรภ์ถือเป็นกลุ่มเสี่ยงสูง (High risk) ต่อการเกิดภาวะแทรกซ้อนรุนแรงจากไข้หวัดใหญ่ Guideline (CDC/WHO/ACOG) แนะนำให้เริ่มยาต้านไวรัสกลุ่ม Neuraminidase inhibitor โดยเร็วที่สุด ยา first-line ที่ปลอดภัยและมีข้อมูล safety มากที่สุดในหญิงตั้งครรภ์ทุกไตรมาสคือ Oseltamivir 75 mg รับประทานวันละ 2 ครั้ง เป็นเวลา 5 วัน ส่วน Baloxavir ยังไม่มีข้อมูล safety เพียงพอในหญิงตั้งครรภ์ และ Favipiravir มีผล teratogenic ห้ามใช้ในหญิงตั้งครรภ์เด็ดขาด
🔍 ข้ออื่นผิดเพราะอะไร:
• ข้อ ข. (Baloxavir marboxil 40 mg single dose): Baloxavir marboxil ยังไม่มีข้อมูลความปลอดภัยและประสิทธิภาพที่เพียงพอในหญิงตั้งครรภ์ จึงจัดเป็น pregnancy category ที่ยังไม่แนะนำให้ใช้ในผู้ป่วยตั้งครรภ์
• ข้อ ค. (Favipiravir 1,600 mg BID วันแรก): Favipiravir มีฤทธิ์ก่อทารกวิรูป (teratogenic effect) และมีข้อห้ามใช้อย่างเด็ดขาดในหญิงตั้งครรภ์และผู้ที่สงสัยว่าจะตั้งครรภ์
• ข้อ ง. (Oseltamivir 150 mg BID นาน 5 วัน): ขนาดยามาตรฐานของ oseltamivir ในการรักษาโรคไข้หวัดใหญ่ทั่วไปในผู้ใหญ่และหญิงตั้งครรภ์คือ 75 mg วันละสองครั้ง การใช้ 150 mg วันละสองครั้งไม่พบว่าเพิ่มประสิทธิภาพและเพิ่มอาการคลื่นไส้อาเจียน
• ข้อ จ. (Amoxicillin/Clavulanate 1,000 mg BID นาน 10 วัน): Amoxicillin/clavulanate เป็นยาปฏิชีวนะต้านแบคทีเรีย ไม่มีฤทธิ์ยับยั้งเชื้อไวรัสไข้หวัดใหญ่ (Influenza B) การให้ยาปฏิชีวนะจึงไม่ถูกต้องและไม่มีประโยชน์ทางคลินิก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3" s="166" t="inlineStr"/>
      <c r="L13" s="166" t="inlineStr">
        <is>
          <t>Infectious diseases</t>
        </is>
      </c>
      <c r="M13" s="166" t="inlineStr">
        <is>
          <t>Pneumonia</t>
        </is>
      </c>
      <c r="N13" s="165" t="inlineStr">
        <is>
          <t>Clinic</t>
        </is>
      </c>
      <c r="O13" s="166" t="inlineStr">
        <is>
          <t>ข้อ 3.1 Mock Infectious RxCU84</t>
        </is>
      </c>
      <c r="P13" s="165" t="inlineStr">
        <is>
          <t>ข้อสอบจำลอง</t>
        </is>
      </c>
      <c r="Q13" s="165" t="inlineStr">
        <is>
          <t>Mock RxCU84</t>
        </is>
      </c>
      <c r="R13" s="165" t="inlineStr"/>
    </row>
    <row r="14" ht="24" customHeight="1" s="49">
      <c r="A14" s="167" t="n">
        <v>12</v>
      </c>
      <c r="B14" s="166" t="inlineStr">
        <is>
          <t>ผู้ป่วยหญิงตั้งครรภ์ติดเชื้อไข้หวัดใหญ่ ปรึกษาคำแนะนำด้านวัคซีนและการป้องกัน
คำถาม: ควรให้คำแนะนำแก่ผู้ป่วยรายนี้เกี่ยวกับการป้องกันและภาวะแทรกซ้อนอย่างไร?</t>
        </is>
      </c>
      <c r="C14" s="166" t="inlineStr"/>
      <c r="D14" s="166" t="inlineStr">
        <is>
          <t>หญิงตั้งครรภ์มีความเสี่ยงต่อภาวะแทรกซ้อนเท่ากับคนปกติทั่วไป จึงไม่ต้องกังวลเป็นพิเศษ</t>
        </is>
      </c>
      <c r="E14" s="166" t="inlineStr">
        <is>
          <t>แนะนำให้พ่นวัคซีนป้องกันไข้หวัดใหญ่ชนิดเชื้ออ่อนฤทธิ์ (LAIV) ทันทีหลังหายป่วย</t>
        </is>
      </c>
      <c r="F14" s="166" t="inlineStr">
        <is>
          <t>วัคซีนไข้หวัดใหญ่ชนิดเชื้อตาย (IIV) สามารถฉีดได้ทุกไตรมาสของการตั้งครรภ์เพื่อป้องกันความรุนแรงของโรค</t>
        </is>
      </c>
      <c r="G14" s="166" t="inlineStr">
        <is>
          <t>หากคนในครอบครัวสัมผัสโรค แนะนำให้รับประทานยา Oseltamivir ป้องกันทันทีก่อนเริ่มมีอาการ</t>
        </is>
      </c>
      <c r="H14" s="166" t="inlineStr">
        <is>
          <t>[NEED_REVIEW]</t>
        </is>
      </c>
      <c r="I14" s="167" t="inlineStr">
        <is>
          <t>3</t>
        </is>
      </c>
      <c r="J14" s="166" t="inlineStr">
        <is>
          <t>✅ คำตอบที่ถูกต้อง: ข้อ ค. วัคซีนไข้หวัดใหญ่ชนิดเชื้อตาย (IIV) สามารถฉีดได้ทุกไตรมาสของการตั้งครรภ์เพื่อป้องกันความรุนแรงของโรค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วัคซีนไข้หวัดใหญ่ชนิดเชื้อตาย (IIV) สามารถฉีดได้ทุกไตรมาสของการตั้งครรภ์เพื่อป้องกันความรุนแรงของโรค วัคซีนไข้หวัดใหญ่ชนิดเชื้อตาย (Inactivated Influenza Vaccine: IIV) มี safety สูงและแนะนำให้ฉีดในหญิงตั้งครรภ์ได้ทุกช่วงอายุครรภ์ (ทุกไตรมาส) ซึ่งนอกจากจะปกป้องมารดาจากภาวะแทรกซ้อนรุนแรงแล้ว แอนติบอดี (IgG) ยังส่งผ่านรกไปปกป้องทารกแรกเกิดได้นานถึง 6 เดือนแรกหลังคลอด สำหรับวัคซีนชนิดพ่นจมูกเชื้อเป็นอ่อนฤทธิ์ (Live Attenuated Influenza Vaccine: LAIV) เป็น contraindication เด็ดขาดในหญิงตั้งครรภ์
🔍 ข้ออื่นผิดเพราะอะไร:
• ข้อ ก. (หญิงตั้งครรภ์มีความเสี่ยงต่อภาวะแทรกซ้อนเท่ากับคนปกติทั่วไป จึงไม่ต้องกังวลเป็นพิเศษ): หญิงตั้งครรภ์เป็นกลุ่มที่มีความเสี่ยงสูงมากต่อการเกิดภาวะแทรกซ้อนรุนแรงจากไข้หวัดใหญ่ เช่น ปอดอักเสบ หายใจล้มเหลว คลอดก่อนกำหนด และทารกเสียชีวิตในครรภ์ จึงต้องเฝ้าระวังเป็นพิเศษ
• ข้อ ข. (แนะนำให้พ่นวัคซีนป้องกันไข้หวัดใหญ่ชนิดเชื้ออ่อนฤทธิ์ (LAIV) ทันทีหลังหายป่วย): วัคซีนพ่นจมูก LAIV เป็นวัคซีนชนิดเชื้อมีชีวิตที่ทำให้อ่อนฤทธิ์ ซึ่งมีข้อห้ามใช้อย่างเด็ดขาดในหญิงตั้งครรภ์ เนื่องจากมีความเสี่ยงทางทฤษฎีที่เชื้อไวรัสจะก่อโรคต่อทารกในครรภ์
• ข้อ ง. (หากคนในครอบครัวสัมผัสโรค แนะนำให้รับประทานยา Oseltamivir ป้องกันทันทีก่อนเริ่มมีอาการ): การให้ post-exposure chemoprophylaxis ในคนในครอบครัวจะไม่ให้โดยทันทีกับทุกคน เว้นแต่เป็นผู้ที่มีความเสี่ยงสูงต่อภาวะแทรกซ้อนรุนแรงและสัมผัสใกล้ชิดผู้ป่วยภายใน 48 ชั่วโมง
• ข้อ จ. (ยาต้านไวรัส Oseltamivir ปลอดภัยสูงและสามารถใช้ร่วมกับการให้นมบุตรได้โดยไม่มีข้อจำกัด): Oseltamivir สามารถขับออกทางน้ำนมได้ในปริมาณน้อยมาก แม้จะพิจารณาใช้ได้หากมีข้อบ่งชี้จำเป็น แต่ต้องมีการประเมินผลได้ผลเสียและติดตามอาการของทารกอย่างใกล้ชิด ไม่ใช่การใช้โดยไม่มีข้อจำกัด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4" s="166" t="inlineStr"/>
      <c r="L14" s="166" t="inlineStr">
        <is>
          <t>Infectious diseases</t>
        </is>
      </c>
      <c r="M14" s="166" t="inlineStr">
        <is>
          <t>URTI</t>
        </is>
      </c>
      <c r="N14" s="165" t="inlineStr">
        <is>
          <t>Clinic</t>
        </is>
      </c>
      <c r="O14" s="166" t="inlineStr">
        <is>
          <t>ข้อ 3.2 Mock Infectious RxCU84</t>
        </is>
      </c>
      <c r="P14" s="165" t="inlineStr">
        <is>
          <t>ข้อสอบจำลอง</t>
        </is>
      </c>
      <c r="Q14" s="165" t="inlineStr">
        <is>
          <t>Mock RxCU84</t>
        </is>
      </c>
      <c r="R14" s="165" t="inlineStr"/>
    </row>
    <row r="15" ht="24" customHeight="1" s="49">
      <c r="A15" s="167" t="n">
        <v>13</v>
      </c>
      <c r="B15" s="166" t="inlineStr">
        <is>
          <t>ผู้ป่วยหญิงอายุ 30 ปี ไม่มีโรคประจำตัว ไม่มีประวัติแพ้ยา มาร้านยาด้วยอาการปัสสาวะแสบขัด ปวดแสบขัดปัสสาวะมา 2 วัน ไม่มีไข้ ไม่มีปวดบริเวณสีข้าง (Flank) ไม่มีปัสสาวะเป็นเลือด สัปดาห์ก่อนเดินทางไปประเทศอินเดียและมักกลั้นปัสสาวะรวมทั้งดื่มน้ำน้อยระหว่างการเดินทาง
คำถาม: จากข้อมูลประวัติและการประเมินเบื้องต้นข้างต้น ข้อใดคือการวินิจฉัยและจำแนกประเภทภาวะติดเชื้อทางเดินปัสสาวะของผู้ป่วยรายนี้ได้ถูกต้องที่สุด?</t>
        </is>
      </c>
      <c r="C15" s="166" t="inlineStr"/>
      <c r="D15" s="166" t="inlineStr">
        <is>
          <t>Acute uncomplicated cystitis</t>
        </is>
      </c>
      <c r="E15" s="166" t="inlineStr">
        <is>
          <t>Acute complicated cystitis</t>
        </is>
      </c>
      <c r="F15" s="166" t="inlineStr">
        <is>
          <t>Acute uncomplicated pyelonephritis</t>
        </is>
      </c>
      <c r="G15" s="166" t="inlineStr">
        <is>
          <t>Complicated urinary tract infection</t>
        </is>
      </c>
      <c r="H15" s="166" t="inlineStr">
        <is>
          <t>Asymptomatic bacteriuria</t>
        </is>
      </c>
      <c r="I15" s="167" t="inlineStr">
        <is>
          <t>1</t>
        </is>
      </c>
      <c r="J15" s="166" t="inlineStr">
        <is>
          <t>✅ คำตอบที่ถูกต้อง: ข้อ ก. Acute uncomplicated cystitis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Acute uncomplicated cystitis ผู้ป่วยเป็นเพศหญิงวัยเจริญพันธุ์ ไม่มีโรคประจำตัว ไม่ได้ตั้งครรภ์ และไม่มีความผิดปกติทางกายวิภาคหรือระบบทางเดินปัสสาวะ อาการแสดงจำกัดเฉพาะทางเดินปัสสาวะส่วนล่าง (Dysuria, frequency) ไม่มีไข้ ไม่มีอาการปวดบั้นเอวหรือเคาะเจ็บ CVA tenderness จึงวินิจฉัยเป็น Acute uncomplicated cystitis (กระเพาะปัสสาวะอักเสบเฉียบพลันชนิดไม่ซับซ้อน)
🔍 ข้ออื่นผิดเพราะอะไร:
• ข้อ ข. (Acute complicated cystitis): Complicated cystitis ต้องมีปัจจัยเสี่ยงร่วม เช่น ตั้งครรภ์ เบาหวาน ภูมิคุ้มกันบกพร่อง ความผิดปกติทางโครงสร้างหรือระบบประสาทของทางเดินปัสสาวะ หรือเป็นเพศชาย แต่ผู้ป่วยรายนี้เป็นหญิงวัยเจริญพันธุ์ที่สุขภาพแข็งแรง
• ข้อ ค. (Acute uncomplicated pyelonephritis): Pyelonephritis ต้องมีอาการติดเชื้อทางระบบ เช่น ไข้ หนาวสั่น คลื่นไส้อาเจียน และมีอาการปวดเคาะเจ็บบริเวณบั้นเอวหรือมุมกระดูกซี่โครงด้านหลัง (costovertebral angle tenderness) ซึ่งผู้ป่วยรายนี้ไม่มี
• ข้อ ง. (Complicated urinary tract infection): Complicated UTI ครอบคลุมการติดเชื้อทางเดินปัสสาวะในผู้ป่วยที่มีปัจจัยเสี่ยงทางโครงสร้าง ร่างกาย หรือการทำงานของไตบกพร่อง ซึ่งไม่เข้ากับลักษณะทางคลินิกของผู้ป่วยรายนี้
• ข้อ จ. (Asymptomatic bacteriuria): Asymptomatic bacteriuria คือภาวะที่ตรวจพบแบคทีเรียในปัสสาวะในปริมาณที่มีนัยสำคัญทางคลินิกโดยที่ผู้ป่วยไม่มีอาการแสดงใดๆ ของการติดเชื้อทางเดินปัสสาวะ แต่ผู้ป่วยรายนี้มีอาการปัสสาวะแสบขัดชัดเจน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5" s="166" t="inlineStr"/>
      <c r="L15" s="166" t="inlineStr">
        <is>
          <t>Infectious diseases</t>
        </is>
      </c>
      <c r="M15" s="166" t="inlineStr">
        <is>
          <t>STDs &amp; vaginitis</t>
        </is>
      </c>
      <c r="N15" s="165" t="inlineStr">
        <is>
          <t>Clinic</t>
        </is>
      </c>
      <c r="O15" s="166" t="inlineStr">
        <is>
          <t>ข้อ 4.1 Mock Infectious RxCU84</t>
        </is>
      </c>
      <c r="P15" s="165" t="inlineStr">
        <is>
          <t>ข้อสอบจำลอง</t>
        </is>
      </c>
      <c r="Q15" s="165" t="inlineStr">
        <is>
          <t>Mock RxCU84</t>
        </is>
      </c>
      <c r="R15" s="165" t="inlineStr"/>
    </row>
    <row r="16" ht="24" customHeight="1" s="49">
      <c r="A16" s="167" t="n">
        <v>14</v>
      </c>
      <c r="B16" s="166" t="inlineStr">
        <is>
          <t>ผู้ป่วยหญิงอายุ 30 ปี วินิจฉัยเป็น Acute uncomplicated cystitis
คำถาม: หากอ้างอิงตามแนวทางเวชปฏิบัติจากล (IDSA Guidelines) ข้อใดคือยารักษาอันดับแรก (First-line empiric oral therapy) ที่เหมาะสมที่สุดสำหรับผู้ป่วยรายนี้?</t>
        </is>
      </c>
      <c r="C16" s="166" t="inlineStr"/>
      <c r="D16" s="166" t="inlineStr">
        <is>
          <t>Ciprofloxacin 500 mg รับประทานวันละ 2 ครั้ง เป็นเวลา 7 วัน</t>
        </is>
      </c>
      <c r="E16" s="166" t="inlineStr">
        <is>
          <t>Nitrofurantoin monohydrate/macrocrystals 100 mg รับประทานวันละ 2 ครั้ง พร้อมอาหาร เป็นเวลา 5 วัน</t>
        </is>
      </c>
      <c r="F16" s="166" t="inlineStr">
        <is>
          <t>Amoxicillin 500 mg รับประทานวันละ 3 ครั้ง หลังอาหาร เป็นเวลา 7 วัน</t>
        </is>
      </c>
      <c r="G16" s="166" t="inlineStr">
        <is>
          <t>Ceftriaxone 1 g ฉีดเข้าหลอดเลือดดำ ครั้งเดียว</t>
        </is>
      </c>
      <c r="H16" s="166" t="inlineStr">
        <is>
          <t>Norfloxacin 400 mg รับประทานวันละ 2 ครั้ง ก่อนอาหาร เป็นเวลา 3 วัน</t>
        </is>
      </c>
      <c r="I16" s="167" t="inlineStr">
        <is>
          <t>2</t>
        </is>
      </c>
      <c r="J16" s="166" t="inlineStr">
        <is>
          <t>✅ คำตอบที่ถูกต้อง: ข้อ ข. Nitrofurantoin monohydrate/macrocrystals 100 mg รับประทานวันละ 2 ครั้ง พร้อมอาหาร เป็นเวลา 5 วัน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Nitrofurantoin monohydrate/macrocrystals 100 mg รับประทานวันละ 2 ครั้ง พร้อมอาหาร เป็นเวลา 5 วัน ตาม IDSA Guidelines ยา First-line สำหรับรักษา Acute uncomplicated cystitis ได้แก่: 1) Nitrofurantoin monohydrate/macrocrystals 100 mg BID นาน 5 วัน (รับประทานพร้อมอาหารช่วยเพิ่มการดูดซึมและลดคลื่นไส้), 2) Fosfomycin trometamol 3 g single dose, 3) TMP-SMX 1 DS tab BID นาน 3 วัน (เฉพาะในพื้นที่ที่มีอัตราดื้อยา
🔍 ข้ออื่นผิดเพราะอะไร:
• ข้อ ก. (Ciprofloxacin 500 mg รับประทานวันละ 2 ครั้ง เป็นเวลา 7 วัน): Ciprofloxacin ไม่ใช่ยาทางเลือกแรกสำหรับ uncomplicated cystitis เพื่อสงวนไว้ใช้ใน systemic infection หรือ pyelonephritis และเพื่อหลีกเลี่ยงผลข้างเคียงร้ายแรงและการดื้อยาของเชื้อแกรมลบ
• ข้อ ค. (Amoxicillin 500 mg รับประทานวันละ 3 ครั้ง หลังอาหาร เป็นเวลา 7 วัน): Amoxicillin เดี่ยวไม่แนะนำให้ใช้รักษา empirical UTI เนื่องจากเชื้อ E. coli ในชุมชนมีอัตราการดื้อยาต่อ amoxicillin ผ่านการสร้างเอนไซม์ beta-lactamase สูงมากในระดับที่ไม่สามารถหวังผลได้
• ข้อ ง. (Ceftriaxone 1 g ฉีดเข้าหลอดเลือดดำ ครั้งเดียว): Ceftriaxone เป็นยาฉีดเข้าหลอดเลือดดำที่สงวนไว้สำหรับการติดเชื้อรุนแรงหรือ pyelonephritis ที่ต้องนอนโรงพยาบาล ไม่มีความจำเป็นต้องใช้ใน uncomplicated cystitis ที่รักษาแบบผู้ป่วยนอก
• ข้อ จ. (Norfloxacin 400 mg รับประทานวันละ 2 ครั้ง ก่อนอาหาร เป็นเวลา 3 วัน): Norfloxacin จัดเป็นยากลุ่ม fluoroquinolone ซึ่งแนวทาง IDSA แนะนำให้เป็นทางเลือกสำรอง ไม่ใช่ first-line therapy เนื่องจากปัญหาอัตราการดื้อยาที่สูงและความเสี่ยงผลข้างเคียงต่อระบบเอ็นและข้อ
📖 Guideline อ้างอิง:
แนวทางการวินิจฉัยและรักษาโรคติดเชื้อในประเทศไทย พ.ศ. 2563 (สมาคมโรคติดเชื้อแห่งประเทศไทย)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6" s="166" t="inlineStr"/>
      <c r="L16" s="166" t="inlineStr">
        <is>
          <t>Infectious diseases</t>
        </is>
      </c>
      <c r="M16" s="166" t="inlineStr">
        <is>
          <t>STDs &amp; vaginitis</t>
        </is>
      </c>
      <c r="N16" s="165" t="inlineStr">
        <is>
          <t>Clinic</t>
        </is>
      </c>
      <c r="O16" s="166" t="inlineStr">
        <is>
          <t>ข้อ 4.2 Mock Infectious RxCU84</t>
        </is>
      </c>
      <c r="P16" s="165" t="inlineStr">
        <is>
          <t>ข้อสอบจำลอง</t>
        </is>
      </c>
      <c r="Q16" s="165" t="inlineStr">
        <is>
          <t>Mock RxCU84</t>
        </is>
      </c>
      <c r="R16" s="165" t="inlineStr"/>
    </row>
    <row r="17" ht="24" customHeight="1" s="49">
      <c r="A17" s="167" t="n">
        <v>15</v>
      </c>
      <c r="B17" s="166" t="inlineStr">
        <is>
          <t>การให้คำแนะนำการใช้ยา Fosfomycin trometamol 3 g สำหรับรักษา Acute uncomplicated cystitis
คำถาม: หากเภสัชกรพิจารณาเลือกจ่ายยา Fosfomycin trometamol 3 g ชนิดผงละลายน้ำให้แก่ผู้ป่วยรายนี้ ข้อใดคือคำแนะนำวิธีรับประทานยาที่ถูกต้องและสอดคล้องกับประสิทธิภาพสูงสุดของยา?</t>
        </is>
      </c>
      <c r="C17" s="166" t="inlineStr"/>
      <c r="D17" s="166" t="inlineStr">
        <is>
          <t>ละลายผงยาในน้ำอุ่น ดื่มทันทีพร้อมอาหารเช้าวันละ 1 ครั้ง ติดต่อกัน 3 วัน</t>
        </is>
      </c>
      <c r="E17" s="166" t="inlineStr">
        <is>
          <t>ละลายผงยาในน้ำเย็นหรือน้ำอุณหภูมิห้อง ดื่มครั้งเดียวตอนท้องว่าง (หรือก่อนนอนหลังจากปัสสาวะแล้ว)</t>
        </is>
      </c>
      <c r="F17" s="166" t="inlineStr">
        <is>
          <t>รับประทานร่วมกับยาลดกรดชนิดน้ำเพื่อป้องกันอาการกัดกระเพาะอาหาร</t>
        </is>
      </c>
      <c r="G17" s="166" t="inlineStr">
        <is>
          <t>แบ่งละลายยาครึ่งซอง (1.5 g) ดื่มเช้าและเย็นหลังอาหาร</t>
        </is>
      </c>
      <c r="H17" s="166" t="inlineStr">
        <is>
          <t>ละลายยาในนมหรือน้ำผลไม้เพื่อช่วยเพิ่มการดูดซึมยาเข้าสู่ร่างกาย</t>
        </is>
      </c>
      <c r="I17" s="167" t="inlineStr">
        <is>
          <t>2</t>
        </is>
      </c>
      <c r="J17" s="166" t="inlineStr">
        <is>
          <t>✅ คำตอบที่ถูกต้อง: ข้อ ข. ละลายผงยาในน้ำเย็นหรือน้ำอุณหภูมิห้อง ดื่มครั้งเดียวตอนท้องว่าง (หรือก่อนนอนหลังจากปัสสาวะแล้ว)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ละลายผงยาในน้ำเย็นหรือน้ำอุณหภูมิห้อง ดื่มครั้งเดียวตอนท้องว่าง (หรือก่อนนอนหลังจากปัสสาวะแล้ว) Fosfomycin trometamol 3 g ผงละลายน้ำ บริหารแบบรับประทานครั้งเดียว (Single dose) โดยละลายในน้ำเย็นหรือน้ำอุณหภูมิห้องประมาณ 90-120 mL (ห้ามใช้น้ำร้อนเพราะยาอาจเสื่อมสภาพ) ควรดื่มขณะท้องว่าง (ก่อนอาหาร 1 ชั่วโมง หรือหลังอาหาร 2 ชั่วโมง) หรือดื่มก่อนนอนหลังจากปัสสาวะทิ้งแล้ว เพื่อให้ยาสามารถสะสมความเข้มข้นในกระเพาะปัสสาวะได้สูงและยาวนานตลอดคืน
🔍 ข้ออื่นผิดเพราะอะไร:
• ข้อ ก. (ละลายผงยาในน้ำอุ่น ดื่มทันทีพร้อมอาหารเช้าวันละ 1 ครั้ง ติดต่อกัน 3 วัน): Fosfomycin trometamol ใช้รักษา acute uncomplicated cystitis ด้วยการรับประทานแบบครั้งเดียว (single dose) 3 g ไม่จำเป็นต้องรับประทานต่อเนื่อง 3 วัน และไม่ควรละลายในน้ำอุ่นเพราะความร้อนอาจทำลายโครงสร้างยา
• ข้อ ค. (รับประทานร่วมกับยาลดกรดชนิดน้ำเพื่อป้องกันอาการกัดกระเพาะอาหาร): ยาลดกรดที่มีอะลูมิเนียมหรือแมกนีเซียมไฮดรอกไซด์จะไปจับกับตัวยา fosfomycin ทำให้การดูดซึมยาลดลง จึงห้ามรับประทานร่วมกัน
• ข้อ ง. (แบ่งละลายยาครึ่งซอง (1.5 g) ดื่มเช้าและเย็นหลังอาหาร): การแบ่งรับประทานยาครึ่งซองเช้าและเย็นจะทำให้ระดับความเข้มข้นสูงสุดของยาในปัสสาวะลดลง ไม่เพียงพอต่อการฆ่าเชื้ออย่างมีประสิทธิภาพตามรูปแบบ concentration-dependent
• ข้อ จ. (ละลายยาในนมหรือน้ำผลไม้เพื่อช่วยเพิ่มการดูดซึมยาเข้าสู่ร่างกาย): นมและน้ำผลไม้มีสารอาหารและประจุที่อาจรบกวนความคงตัวและการดูดซึมของยา แนะนำให้ละลายในน้ำเปล่าอุณหภูมิห้องหรือน้ำเย็นเท่านั้น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7" s="166" t="inlineStr"/>
      <c r="L17" s="166" t="inlineStr">
        <is>
          <t>Infectious diseases</t>
        </is>
      </c>
      <c r="M17" s="166" t="inlineStr">
        <is>
          <t>STDs &amp; vaginitis</t>
        </is>
      </c>
      <c r="N17" s="165" t="inlineStr">
        <is>
          <t>Clinic</t>
        </is>
      </c>
      <c r="O17" s="166" t="inlineStr">
        <is>
          <t>ข้อ 4.3 Mock Infectious RxCU84</t>
        </is>
      </c>
      <c r="P17" s="165" t="inlineStr">
        <is>
          <t>ข้อสอบจำลอง</t>
        </is>
      </c>
      <c r="Q17" s="165" t="inlineStr">
        <is>
          <t>Mock RxCU84</t>
        </is>
      </c>
      <c r="R17" s="165" t="inlineStr"/>
    </row>
    <row r="18" ht="24" customHeight="1" s="49">
      <c r="A18" s="167" t="n">
        <v>16</v>
      </c>
      <c r="B18" s="166" t="inlineStr">
        <is>
          <t>การเลือกใช้ Fluoroquinolones ในการรักษาโรคติดเชื้อระบบทางเดินปัสสาวะ
คำถาม: ยากลุ่ม fluoroquinolone ชนิดใดไม่เหมาะสมสำหรับการรักษาโรคติดเชื้อทางเดินปัสสาวะ แม้จะมีฤทธิ์ต้านเชื้อแกรมลบดี และเพราะเหตุใด?</t>
        </is>
      </c>
      <c r="C18" s="166" t="inlineStr"/>
      <c r="D18" s="166" t="inlineStr">
        <is>
          <t>Ciprofloxacin เพราะยับยั้งเอนไซม์ CYP1A2</t>
        </is>
      </c>
      <c r="E18" s="166" t="inlineStr">
        <is>
          <t>Norfloxacin เพราะดูดซึมทางปากไม่ดี</t>
        </is>
      </c>
      <c r="F18" s="166" t="inlineStr">
        <is>
          <t>Moxifloxacin เพราะขับออกทางไตน้อย ไม่ได้ความเข้มข้นเพียงพอในปัสสาวะ</t>
        </is>
      </c>
      <c r="G18" s="166" t="inlineStr">
        <is>
          <t>Levofloxacin เพราะใช้รักษาเฉพาะโรคปอดเท่านั้น</t>
        </is>
      </c>
      <c r="H18" s="166" t="inlineStr">
        <is>
          <t>Gemifloxacin เพราะไม่มีฤทธิ์ต่อเชื้อแกรมลบเลย</t>
        </is>
      </c>
      <c r="I18" s="167" t="inlineStr">
        <is>
          <t>3</t>
        </is>
      </c>
      <c r="J18" s="166" t="inlineStr">
        <is>
          <t>✅ คำตอบที่ถูกต้อง: ข้อ ค. Moxifloxacin เพราะขับออกทางไตน้อย ไม่ได้ความเข้มข้นเพียงพอในปัสสาวะ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Moxifloxacin เพราะขับออกทางไตน้อย ไม่ได้ความเข้มข้นเพียงพอในปัสสาวะ Moxifloxacin มีกระบวนการขจัดยาผ่านทางตับเป็นหลัก (Hepatic metabolism and biliary excretion) มีเพียงประมาณ 15-20% เท่านั้นที่ถูกขับออกทางไตในรูปที่ไม่เปลี่ยนแปลง จึงไม่สามารถสร้างระดับความเข้มข้นของยาในปัสสาวะ (urinary concentration) ได้สูงเพียงพอในการฆ่าเชื้อแบคทีเรีย จึงห้ามนำ Moxifloxacin มาใช้รักษาโรคติดเชื้อทางเดินปัสสาวะ
🔍 ข้ออื่นผิดเพราะอะไร:
• ข้อ ก. (Ciprofloxacin เพราะยับยั้งเอนไซม์ CYP1A2): Ciprofloxacin ยับยั้ง CYP1A2 จริง แต่ยานี้ขับออกทางไตในรูปเดิมสูงมาก จึงมีประสิทธิภาพดีและใช้รักษาการติดเชื้อระบบทางเดินปัสสาวะส่วนบนได้ ไม่ใช่ข้อห้ามใช้สำหรับ UTI
• ข้อ ข. (Norfloxacin เพราะดูดซึมทางปากไม่ดี): Norfloxacin มีการดูดซึมเข้าสู่กระแสเลือดปานกลาง แต่ถูกขับออกและมีความเข้มข้นสะสมในปัสสาวะสูงมาก จึงมีข้อบ่งใช้เฉพาะสำหรับการติดเชื้อทางเดินปัสสาวะส่วนล่าง
• ข้อ ง. (Levofloxacin เพราะใช้รักษาเฉพาะโรคปอดเท่านั้น): Levofloxacin ถูกขับออกทางไตในรูปเดิมมากกว่าร้อยละ 80 ทำให้มีความเข้มข้นในปัสสาวะสูงมาก จึงสามารถใช้รักษาโรคติดเชื้อทางเดินปัสสาวะทั้งชนิด complicated UTI และ pyelonephritis ได้
• ข้อ จ. (Gemifloxacin เพราะไม่มีฤทธิ์ต่อเชื้อแกรมลบเลย): Gemifloxacin มีฤทธิ์ครอบคลุมเชื้อแบคทีเรียแกรมลบในทางเดินหายใจ แต่ไม่ได้มีข้อบ่งใช้ใน UTI เนื่องจากถูกขับออกทางตับและไตอย่างละครึ่ง และเน้นใช้ใน CAP เป็นหลัก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8" s="166" t="inlineStr"/>
      <c r="L18" s="166" t="inlineStr">
        <is>
          <t>Infectious diseases</t>
        </is>
      </c>
      <c r="M18" s="166" t="inlineStr">
        <is>
          <t>STDs &amp; vaginitis</t>
        </is>
      </c>
      <c r="N18" s="165" t="inlineStr">
        <is>
          <t>Clinic</t>
        </is>
      </c>
      <c r="O18" s="166" t="inlineStr">
        <is>
          <t>ข้อ 4.4 Mock Infectious RxCU84</t>
        </is>
      </c>
      <c r="P18" s="165" t="inlineStr">
        <is>
          <t>ข้อสอบจำลอง</t>
        </is>
      </c>
      <c r="Q18" s="165" t="inlineStr">
        <is>
          <t>Mock RxCU84</t>
        </is>
      </c>
      <c r="R18" s="165" t="inlineStr"/>
    </row>
    <row r="19" ht="24" customHeight="1" s="49">
      <c r="A19" s="167" t="n">
        <v>17</v>
      </c>
      <c r="B19" s="166" t="inlineStr">
        <is>
          <t>ผู้ป่วยมีประวัติเพิ่งเดินทางกลับจากประเทศอินเดียก่อนเกิดอาการปัสสาวะแสบขัด
คำถาม: ประวัติการเดินทางไปประเทศอินเดียเมื่อสัปดาห์ก่อนของผู้ป่วยรายนี้ มีความสำคัญทางเภสัชวิทยาอย่างไรต่อการเลือกใช้ fluoroquinolone แบบ empirical?</t>
        </is>
      </c>
      <c r="C19" s="166" t="inlineStr"/>
      <c r="D19" s="166" t="inlineStr">
        <is>
          <t>ไม่มีความสำคัญ เพราะ fluoroquinolone ยังคงได้ผลดีเท่ากันในทุกภูมิภาคของโลก</t>
        </is>
      </c>
      <c r="E19" s="166" t="inlineStr">
        <is>
          <t>เพิ่มความเสี่ยงเชื้อดื้อยา fluoroquinolone (เช่นผ่านกลไก plasmid-mediated resistance) เนื่องจากเป็นพื้นที่ที่มีอัตราเชื้อดื้อยาสูง ควรพิจารณาทางเลือกอื่นหรือรอผลเพาะเชื้อ</t>
        </is>
      </c>
      <c r="F19" s="166" t="inlineStr">
        <is>
          <t>ทำให้ต้องปรับขนาดยาตามการทำงานของตับเป็นพิเศษ</t>
        </is>
      </c>
      <c r="G19" s="166" t="inlineStr">
        <is>
          <t>เพิ่มความเสี่ยง tendon rupture จากสภาพอากาศร้อนระหว่างเดินทาง</t>
        </is>
      </c>
      <c r="H19" s="166" t="inlineStr">
        <is>
          <t>ทำให้ต้องหลีกเลี่ยงยากลุ่มนี้เฉพาะในหญิงตั้งครรภ์เท่านั้น</t>
        </is>
      </c>
      <c r="I19" s="167" t="inlineStr">
        <is>
          <t>2</t>
        </is>
      </c>
      <c r="J19" s="166" t="inlineStr">
        <is>
          <t>✅ คำตอบที่ถูกต้อง: ข้อ ข. เพิ่มความเสี่ยงเชื้อดื้อยา fluoroquinolone (เช่นผ่านกลไก plasmid-mediated resistance) เนื่องจากเป็นพื้นที่ที่มีอัตราเชื้อดื้อยาสูง ควรพิจารณาทางเลือกอื่นหรือรอผลเพาะเชื้อ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เพิ่มความเสี่ยงเชื้อดื้อยา fluoroquinolone (เช่นผ่านกลไก plasmid-mediated resistance) เนื่องจากเป็นพื้นที่ที่มีอัตราเชื้อดื้อยาสูง ควรพิจารณาทางเลือกอื่นหรือรอผลเพาะเชื้อ ภูมิภาคเอเชียใต้โดยเฉพาะประเทศอินเดีย มีอุบัติการณ์ของเชื้อ Enterobacteriaceae ที่สร้างเอนไซม์ ESBL และดื้อต่อยากลุ่ม Fluoroquinolones สูงมาก (ผ่านยีน gyrA/parC mutation และ Plasmid-Mediated Quinolone Resistance: PMQR เช่น ยีน qnr) ประวัติการเดินทางไปพื้นที่เสี่ยงสูงจึงเป็นปัจจัยสำคัญที่ทำให้ไม่ควรเลือกใช้ FQ แบบ empiric เพราะมีความเสี่ยงสูงมากต่อความล้มเหลวในการรักษา
🔍 ข้ออื่นผิดเพราะอะไร:
• ข้อ ก. (ไม่มีความสำคัญ เพราะ fluoroquinolone ยังคงได้ผลดีเท่ากันในทุกภูมิภาคของโลก): อัตราความไวของเชื้อต่อยาต้านแบคทีเรียมีความแตกต่างกันอย่างมากในแต่ละภูมิภาค การละเลยประวัติการเดินทางอาจทำให้การรักษาแบบ empirical therapy ล้มเหลว
• ข้อ ค. (ทำให้ต้องปรับขนาดยาตามการทำงานของตับเป็นพิเศษ): การปรับขนาดยา fluoroquinolones ส่วนใหญ่ (ยกเว้น moxifloxacin) ขึ้นอยู่กับการทำงานของไต ไม่ได้เกี่ยวข้องกับประวัติการเดินทางหรือการทำงานของตับ
• ข้อ ง. (เพิ่มความเสี่ยง tendon rupture จากสภาพอากาศร้อนระหว่างเดินทาง): Tendon rupture เป็นผลข้างเคียงเฉพาะของ fluoroquinolones ที่สัมพันธ์กับอายุและการใช้ corticosteroid ไม่ได้เกิดจากสภาพอากาศร้อนของประเทศต้นทาง
• ข้อ จ. (ทำให้ต้องหลีกเลี่ยงยากลุ่มนี้เฉพาะในหญิงตั้งครรภ์เท่านั้น): Fluoroquinolones มีข้อห้ามใช้ในหญิงตั้งครรภ์เนื่องจากพิษต่อกระดูกอ่อนของทารก แต่ข้อจำกัดเรื่องเชื้อดื้อยาจากการเดินทางไปต่างประเทศส่งผลต่อผู้ป่วยทุกคนไม่เฉพาะหญิงตั้งครรภ์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 s="166" t="inlineStr"/>
      <c r="L19" s="166" t="inlineStr">
        <is>
          <t>Infectious diseases</t>
        </is>
      </c>
      <c r="M19" s="166" t="inlineStr">
        <is>
          <t>STDs &amp; vaginitis</t>
        </is>
      </c>
      <c r="N19" s="165" t="inlineStr">
        <is>
          <t>Clinic</t>
        </is>
      </c>
      <c r="O19" s="166" t="inlineStr">
        <is>
          <t>ข้อ 4.5 Mock Infectious RxCU84</t>
        </is>
      </c>
      <c r="P19" s="165" t="inlineStr">
        <is>
          <t>ข้อสอบจำลอง</t>
        </is>
      </c>
      <c r="Q19" s="165" t="inlineStr">
        <is>
          <t>Mock RxCU84</t>
        </is>
      </c>
      <c r="R19" s="165" t="inlineStr"/>
    </row>
    <row r="20" ht="24" customHeight="1" s="49">
      <c r="A20" s="167" t="n">
        <v>18</v>
      </c>
      <c r="B20" s="166" t="inlineStr">
        <is>
          <t>ผู้ป่วยได้รับ Norfloxacin สำหรับ UTI และรับประทานแคลเซียมเสริมเป็นประจำ
คำถาม: หากจ่าย norfloxacin ให้ผู้ป่วยรายนี้ และผู้ป่วยแจ้งว่ากินแคลเซียมเสริมเป็นประจำ ควรให้คำแนะนำอย่างไร?</t>
        </is>
      </c>
      <c r="C20" s="166" t="inlineStr"/>
      <c r="D20" s="166" t="inlineStr">
        <is>
          <t>กินพร้อมกันได้เลย ไม่มีปฏิกิริยาต่อกัน</t>
        </is>
      </c>
      <c r="E20" s="166" t="inlineStr">
        <is>
          <t>เว้นระยะห่างระหว่างกิน norfloxacin กับแคลเซียมเสริมอย่างน้อย 2 ชั่วโมง</t>
        </is>
      </c>
      <c r="F20" s="166" t="inlineStr">
        <is>
          <t>ให้หยุดกินแคลเซียมเสริมถาวรตลอดชีวิต</t>
        </is>
      </c>
      <c r="G20" s="166" t="inlineStr">
        <is>
          <t>เปลี่ยนไปใช้แคลเซียมชนิดฉีดแทนทันที</t>
        </is>
      </c>
      <c r="H20" s="166" t="inlineStr">
        <is>
          <t>ให้กินแคลเซียมพร้อมยาเพื่อลดการระคายเคืองกระเพาะจาก norfloxacin</t>
        </is>
      </c>
      <c r="I20" s="167" t="inlineStr">
        <is>
          <t>2</t>
        </is>
      </c>
      <c r="J20" s="166" t="inlineStr">
        <is>
          <t>✅ คำตอบที่ถูกต้อง: ข้อ ข. เว้นระยะห่างระหว่างกิน norfloxacin กับแคลเซียมเสริมอย่างน้อย 2 ชั่วโมง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เว้นระยะห่างระหว่างกิน norfloxacin กับแคลเซียมเสริมอย่างน้อย 2 ชั่วโมง ยากลุ่ม Fluoroquinolones (เช่น Norfloxacin, Ciprofloxacin) มีโครงสร้างเคมีที่สามารถจับกับไอออนประจุบวก 2 หรือ 3 ค่า (Multivalent cations เช่น Ca2+, Mg2+, Al3+, Fe2+/3+, Zn2+) เกิดเป็นสารประกอบเชิงซ้อนที่ไม่ละลายน้ำ (Insoluble chelate complex) ส่งผลให้การดูดซึมยาปฏิชีวนะลดลงอย่างมากจนระดับยาในเลือดไม่ถึงเกณฑ์รักษา ดังนั้นจึงต้องแนะนำให้รับประทานห่างกันอย่างน้อย 2 ชั่วโมงก่อน หรือ 4-6 ชั่วโมงหลังรับประทานแร่ธาตุเสริม
🔍 ข้ออื่นผิดเพราะอะไร:
• ข้อ ก. (กินพร้อมกันได้เลย ไม่มีปฏิกิริยาต่อกัน): แคลเซียมเป็น polyvalent cation ที่จะทำปฏิกิริยา chelation กับโมเลกุลของ norfloxacin ทำให้เกิดสารประกอบที่ไม่ละลายน้ำ ส่งผลให้การดูดซึมยาปฏิชีวนะลดลงอย่างรุนแรง
• ข้อ ค. (ให้หยุดกินแคลเซียมเสริมถาวรตลอดชีวิต): การแนะนำให้หยุดแคลเซียมถาวรเป็นคำแนะนำที่เกินความจำเป็นทางคลินิก เพียงแค่เว้นระยะห่างการรับประทาน 2-4 ชั่วโมงก็สามารถป้องกันปฏิกิริยาระหว่างยานี้ได้
• ข้อ ง. (เปลี่ยนไปใช้แคลเซียมชนิดฉีดแทนทันที): ไม่มีข้อบ่งชี้ทางคลินิกที่ต้องเปลี่ยนรูปแบบแคลเซียมเป็นชนิดฉีดเพื่อแก้ปัญหายาตีกันระหว่างยากินสองชนิดนี้
• ข้อ จ. (ให้กินแคลเซียมพร้อมยาเพื่อลดการระคายเคืองกระเพาะจาก norfloxacin): การรับประทานแคลเซียมพร้อมกับ norfloxacin จะทำให้เกิดการจับตัวกันในทางเดินอาหารทันที ส่งผลให้ระดับยาในเลือดและปัสสาวะลดลงจนการรักษาล้มเหลว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0" s="166" t="inlineStr"/>
      <c r="L20" s="166" t="inlineStr">
        <is>
          <t>Infectious diseases</t>
        </is>
      </c>
      <c r="M20" s="166" t="inlineStr">
        <is>
          <t>STDs &amp; vaginitis</t>
        </is>
      </c>
      <c r="N20" s="165" t="inlineStr">
        <is>
          <t>Clinic</t>
        </is>
      </c>
      <c r="O20" s="166" t="inlineStr">
        <is>
          <t>ข้อ 4.6 Mock Infectious RxCU84</t>
        </is>
      </c>
      <c r="P20" s="165" t="inlineStr">
        <is>
          <t>ข้อสอบจำลอง</t>
        </is>
      </c>
      <c r="Q20" s="165" t="inlineStr">
        <is>
          <t>Mock RxCU84</t>
        </is>
      </c>
      <c r="R20" s="165" t="inlineStr"/>
    </row>
    <row r="21" ht="24" customHeight="1" s="49">
      <c r="A21" s="167" t="n">
        <v>19</v>
      </c>
      <c r="B21" s="166" t="inlineStr">
        <is>
          <t>เด็กชายอายุ 5 ปี มาร้านยาพร้อมมารดา มีอาการปวดหูข้างขวา 1 วัน น้องปวดจนร้องไห้ มีไข้ 38.5°C ก่อนหน้านี้มีน้ำมูกและเจ็บคอประมาณ 3 วัน รับประทานอาหารได้น้อยลง ไม่มีหนองไหลออกจากหู ไม่มีประวัติแพ้ยาและไม่มีโรคประจำตัว
คำถาม: แนวทางการรักษาเบื้องต้นของผู้ป่วยรายนี้ ข้อใดเหมาะสมที่สุด?</t>
        </is>
      </c>
      <c r="C21" s="166" t="inlineStr"/>
      <c r="D21" s="166" t="inlineStr">
        <is>
          <t>จ่ายยาปฏิชีวนะทันที เนื่องจากมีไข้และระดับความปวดสูง</t>
        </is>
      </c>
      <c r="E21" s="166" t="inlineStr">
        <is>
          <t>จ่าย Amoxicillin-Clavulanate ทันที เนื่องจากผู้ป่วยเริ่มรับประทานอาหารได้น้อยลง</t>
        </is>
      </c>
      <c r="F21" s="166" t="inlineStr">
        <is>
          <t>แนะนำการจัดการความเจ็บปวดเป็นอันดับแรก และพิจารณาเฝ้าสังเกตอาการ (Watchful waiting) 48-72 ชั่วโมง</t>
        </is>
      </c>
      <c r="G21" s="166" t="inlineStr">
        <is>
          <t>ส่งต่อโรงพยาบาลทันที เนื่องจากเสี่ยงต่อภาวะเยื่อหุ้มสมองอักเสบแทรกซ้อน</t>
        </is>
      </c>
      <c r="H21" s="166" t="inlineStr">
        <is>
          <t>แนะนำให้ใช้ยาหยอดหูที่มีส่วนผสมของยาปฏิชีวนะร่วมกับยาลดไข้</t>
        </is>
      </c>
      <c r="I21" s="167" t="inlineStr">
        <is>
          <t>3</t>
        </is>
      </c>
      <c r="J21" s="166" t="inlineStr">
        <is>
          <t>✅ คำตอบที่ถูกต้อง: ข้อ ค. แนะนำการจัดการความเจ็บปวดเป็นอันดับแรก และพิจารณาเฝ้าสังเกตอาการ (Watchful waiting) 48-72 ชั่วโมง
💡 Background:
โรคหูชั้นกลางอักเสบเฉียบพลัน (Acute Otitis Media: AOM) ในเด็ก เกิดจากเชื้อแบคทีเรียหลัก 3 ชนิด ได้แก่ Streptococcus pneumoniae, Haemophilus influenzae และ Moraxella catarrhalis การรักษาด้วยยาปฏิชีวนะทางเลือกแรกคือ Amoxicillin ขนาดสูง (80-90 mg/kg/day) เพื่อครอบคลุมเชื้อดื้อยา penicillin
🎯 ทำไมข้อนี้ถึงถูก:
แนะนำการจัดการความเจ็บปวดเป็นอันดับแรก และพิจารณาเฝ้าสังเกตอาการ (Watchful waiting) 48-72 ชั่วโมง แนะนำการจัดการความเจ็บปวดเป็น first-line และพิจารณาเฝ้าสังเกตอาการ (Watchful waiting) 48-72 ชั่วโมง แนะนำการจัดการความเจ็บปวดเป็น first-line และพิจารณาเฝ้าสังเกตอาการ (Watchful waiting) 48-72 ชั่วโมง แนะนำการจัดการความเจ็บปวดเป็น first-line และพิจารณาเฝ้าสังเกตอาการ (Watchful waiting) 48-72 ชั่วโมง แนะนำการจัดการความเจ็บปวดเป็น first-line และพิจารณาเฝ้าสังเกตอาการ (Watchful waiting) 48-72 ชั่วโมง ตาม
🔍 ข้ออื่นผิดเพราะอะไร:
• ข้อ ก. (จ่ายยาปฏิชีวนะทันที เนื่องจากมีไข้และระดับความปวดสูง): ตามแนวทาง AAP และ IDSA ในเด็กอายุมากกว่า 2 ปีที่มีอาการหูชั้นกลางอักเสบเฉียบพลันแบบไม่รุนแรง สามารถเลือกวิธี watchful waiting ควบคู่กับการระงับปวดได้เป็นเวลา 48-72 ชั่วโมง โดยไม่จำเป็นต้องเริ่มยาต้านแบคทีเรียทันที
• ข้อ ข. (จ่าย Amoxicillin-Clavulanate ทันที เนื่องจากผู้ป่วยเริ่มรับประทานอาหารได้น้อยลง): Amoxicillin-clavulanate สงวนไว้สำหรับผู้ที่มีอาการรุนแรง ได้รับ amoxicillin ในช่วง 30 วันที่ผ่านมา หรือมีเยื่อบุตาอักเสบร่วมด้วย ไม่ควรใช้เป็นยาเริ่มต้นในผู้ป่วยทั่วไป
• ข้อ ง. (ส่งต่อโรงพยาบาลทันที เนื่องจากเสี่ยงต่อภาวะเยื่อหุ้มสมองอักเสบแทรกซ้อน): ผู้ป่วยไม่มีสัญญาณเตือนของการติดเชื้อลุกลามเข้าสู่ระบบประสาทส่วนกลาง เช่น คอแข็ง ซึม ชัก หรือกระหม่อมโป่งตึง จึงยังไม่มีข้อบ่งชี้ในการส่งห้องฉุกเฉินหรือโรงพยาบาลทันที
• ข้อ จ. (แนะนำให้ใช้ยาหยอดหูที่มีส่วนผสมของยาปฏิชีวนะร่วมกับยาลดไข้): ยาหยอดหูผสมยาปฏิชีวนะไม่สามารถซึมผ่านเยื่อแก้วหูที่ยังไม่ทะลุเข้าไปยังโพรงหูชั้นกลางได้ จึงไม่มีประสิทธิภาพในการรักษา AOM ที่แก้วหูยังปกติ
📖 Guideline อ้างอิง:
แนวทางเวชปฏิบัติการรักษาโรคติดเชื้อเฉียบพลันของระบบหายใจในเด็ก พ.ศ. 2562 &amp; AAP Clinical Practice Guideline for the Diagnosis and Management of Acute Otitis Media
📌 จุดจำก่อนสอบ:
• AOM First-line: High-dose Amoxicillin (80-90 mg/kg/day); หากแพ้ Penicillin แบบ Non-severe ให้ใช้ Cefdinir, Cefuroxime หรือ Cefpodoxime</t>
        </is>
      </c>
      <c r="K21" s="166" t="inlineStr"/>
      <c r="L21" s="166" t="inlineStr">
        <is>
          <t>Infectious diseases</t>
        </is>
      </c>
      <c r="M21" s="166" t="inlineStr">
        <is>
          <t>URTI</t>
        </is>
      </c>
      <c r="N21" s="165" t="inlineStr">
        <is>
          <t>Clinic</t>
        </is>
      </c>
      <c r="O21" s="166" t="inlineStr">
        <is>
          <t>ข้อ 5.1 Mock Infectious RxCU84</t>
        </is>
      </c>
      <c r="P21" s="165" t="inlineStr">
        <is>
          <t>ข้อสอบจำลอง</t>
        </is>
      </c>
      <c r="Q21" s="165" t="inlineStr">
        <is>
          <t>Mock RxCU84</t>
        </is>
      </c>
      <c r="R21" s="165" t="inlineStr"/>
    </row>
    <row r="22" ht="24" customHeight="1" s="49">
      <c r="A22" s="167" t="n">
        <v>20</v>
      </c>
      <c r="B22" s="166" t="inlineStr">
        <is>
          <t>เด็กชายอายุ 5 ปี หลังสังเกตอาการ 48 ชั่วโมง พบว่ายังมีไข้และปวดหูมากขึ้น มีน้ำสีเหลืองอ่อนไหลออกจากหู
คำถาม: หากผ่านไป 48 ชั่วโมง มารดาแจ้งว่าเด็กยังมีไข้และปวดหูมากขึ้น มีน้ำสีเหลืองอ่อนไหลออกจากหู ข้อใดคือสูตรยาและระยะเวลาการรักษาที่เป็น First-line?</t>
        </is>
      </c>
      <c r="C22" s="166" t="inlineStr"/>
      <c r="D22" s="166" t="inlineStr">
        <is>
          <t>Amoxicillin 40-50 mg/kg/day นาน 5 วัน</t>
        </is>
      </c>
      <c r="E22" s="166" t="inlineStr">
        <is>
          <t>Amoxicillin 80-90 mg/kg/day นาน 7 วัน</t>
        </is>
      </c>
      <c r="F22" s="166" t="inlineStr">
        <is>
          <t>Amoxicillin-Clavulanate 90 mg/kg/day นาน 10 วัน</t>
        </is>
      </c>
      <c r="G22" s="166" t="inlineStr">
        <is>
          <t>Azithromycin 10 mg/kg วันแรก ตามด้วย 5 mg/kg อีก 4 วัน</t>
        </is>
      </c>
      <c r="H22" s="166" t="inlineStr">
        <is>
          <t>Cephalexin 50 mg/kg/day นาน 10 วัน</t>
        </is>
      </c>
      <c r="I22" s="167" t="inlineStr">
        <is>
          <t>2</t>
        </is>
      </c>
      <c r="J22" s="166" t="inlineStr">
        <is>
          <t>✅ คำตอบที่ถูกต้อง: ข้อ ข. Amoxicillin 80-90 mg/kg/day นาน 7 วัน
💡 Background:
โรคหูชั้นกลางอักเสบเฉียบพลัน (Acute Otitis Media: AOM) ในเด็ก เกิดจากเชื้อแบคทีเรียหลัก 3 ชนิด ได้แก่ Streptococcus pneumoniae, Haemophilus influenzae และ Moraxella catarrhalis การรักษาด้วยยาปฏิชีวนะทางเลือกแรกคือ Amoxicillin ขนาดสูง (80-90 mg/kg/day) เพื่อครอบคลุมเชื้อดื้อยา penicillin
🎯 ทำไมข้อนี้ถึงถูก:
Amoxicillin 80-90 mg/kg/day นาน 7 วัน เมื่ออาการไม่ดีขึ้นหลังจากติดตาม 48 ชั่วโมง หรือมีหนองไหล (Otorrhea) แสดงว่าต้องเริ่มยาปฏิชีวนะ ยา First-line มาตรฐานคือ High-dose Amoxicillin ขนาด 80-90 mg/kg/day แบ่งให้วันละ 2 ครั้ง เพื่อเอาชนะเชื้อ Streptococcus pneumoniae ที่อาจดื้อยาชนิด penicillin-intermediate/resistant (PRSP) โดยในเด็กอายุตั้งแต่ 2-5 ปี แนะนำระยะเวลาการรักษา 7 วัน (เด็กอายุ
🔍 ข้ออื่นผิดเพราะอะไร:
• ข้อ ก. (Amoxicillin 40-50 mg/kg/day นาน 5 วัน): เป็น Aminopenicillin ยับยั้ง bacterial cell wall synthesis เป็น first-line สำหรับ uncomplicated bacterial infections (เช่น Strep pharyngitis, AOM, sinusitis)
• ข้อ ค. (Amoxicillin-Clavulanate 90 mg/kg/day นาน 10 วัน): เป็น Aminopenicillin ยับยั้ง bacterial cell wall synthesis เป็น first-line สำหรับ uncomplicated bacterial infections (เช่น Strep pharyngitis, AOM, sinusitis)
• ข้อ ง. (Azithromycin 10 mg/kg วันแรก ตามด้วย 5 mg/kg อีก 4 วัน): เป็น Macrolide ครอบคลุม atypical pathogens (Mycoplasma, Chlamydia, Legionella) ขจัดออกทางตับเป็นหลัก และมี half-life ยาวนาน (~68 ชม.)
• ข้อ จ. (Cephalexin 50 mg/kg/day นาน 10 วัน): เป็น oral 1st gen cephalosporin ใช้รักษา uncomplicated skin and soft tissue infections (MSSA/Strep) และ uncomplicated UTI ในหญิงตั้งครรภ์
📖 Guideline อ้างอิง:
แนวทางเวชปฏิบัติการรักษาโรคติดเชื้อเฉียบพลันของระบบหายใจในเด็ก พ.ศ. 2562 &amp; AAP Clinical Practice Guideline for the Diagnosis and Management of Acute Otitis Media
📌 จุดจำก่อนสอบ:
• AOM First-line: High-dose Amoxicillin (80-90 mg/kg/day); หากแพ้ Penicillin แบบ Non-severe ให้ใช้ Cefdinir, Cefuroxime หรือ Cefpodoxime</t>
        </is>
      </c>
      <c r="K22" s="166" t="inlineStr"/>
      <c r="L22" s="166" t="inlineStr">
        <is>
          <t>Infectious diseases</t>
        </is>
      </c>
      <c r="M22" s="166" t="inlineStr">
        <is>
          <t>URTI</t>
        </is>
      </c>
      <c r="N22" s="165" t="inlineStr">
        <is>
          <t>Clinic</t>
        </is>
      </c>
      <c r="O22" s="166" t="inlineStr">
        <is>
          <t>ข้อ 5.2 Mock Infectious RxCU84</t>
        </is>
      </c>
      <c r="P22" s="165" t="inlineStr">
        <is>
          <t>ข้อสอบจำลอง</t>
        </is>
      </c>
      <c r="Q22" s="165" t="inlineStr">
        <is>
          <t>Mock RxCU84</t>
        </is>
      </c>
      <c r="R22" s="165" t="inlineStr"/>
    </row>
    <row r="23" ht="24" customHeight="1" s="49">
      <c r="A23" s="167" t="n">
        <v>21</v>
      </c>
      <c r="B23" s="166" t="inlineStr">
        <is>
          <t>เด็กชายอายุ 5 ปี ได้รับยาปฏิชีวนะไป 2 วัน พบว่าไข้สูงขึ้น เกิดแผลเปื่อยรอบปาก ผิวหนังพุพองและหลุดลอก
คำถาม: หลังจากผู้ป่วยได้รับยาปฏิชีวนะไปแล้ว 2 วัน พบว่าไข้สูงขึ้น เกิดแผลเปื่อยบริเวณรอบปาก ผิวหนังพุพองและหลุดลอก ในฐานะเภสัชกรควรจัดการอย่างไร?</t>
        </is>
      </c>
      <c r="C23" s="166" t="inlineStr"/>
      <c r="D23" s="166" t="inlineStr">
        <is>
          <t>ให้รับประทานยาปฏิชีวนะต่อไปจนครบ 3 วันเพื่อดูการตอบสนองของยาอีกครั้ง</t>
        </is>
      </c>
      <c r="E23" s="166" t="inlineStr">
        <is>
          <t>สั่งให้หยุดยาปฏิชีวนะทันทีและรีบส่งตัวผู้ป่วยไปยังห้องฉุกเฉินของโรงพยาบาลโดยด่วน</t>
        </is>
      </c>
      <c r="F23" s="166" t="inlineStr">
        <is>
          <t>แนะนำให้ใช้ยาฆ่าเชื้อชนิดทาบริเวณผิวหนังที่พุพองและใช้ยาป้ายปากเพื่อรักษาแผลเปื่อย</t>
        </is>
      </c>
      <c r="G23" s="166" t="inlineStr">
        <is>
          <t>อาการแผลเปื่อยรอบปากเป็นอาการปกติของการติดเชื้อไวรัสซ้ำซ้อน ไม่เกี่ยวข้องกับยาปฏิชีวนะ</t>
        </is>
      </c>
      <c r="H23" s="166" t="inlineStr">
        <is>
          <t>ให้ Antihistamine ขนาดสูงเพื่อยับยั้งอาการ และเช็ดตัวบ่อยๆ พร้อมเฝ้าดูอาการต่อที่บ้าน 24 ชั่วโมง</t>
        </is>
      </c>
      <c r="I23" s="167" t="inlineStr">
        <is>
          <t>2</t>
        </is>
      </c>
      <c r="J23" s="166" t="inlineStr">
        <is>
          <t>✅ คำตอบที่ถูกต้อง: ข้อ ข. สั่งให้หยุดยาปฏิชีวนะทันทีและรีบส่งตัวผู้ป่วยไปยังห้องฉุกเฉินของโรงพยาบาลโดยด่วน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สั่งให้หยุดยาปฏิชีวนะทันทีและรีบส่งตัวผู้ป่วยไปยังห้องฉุกเฉินของโรงพยาบาลโดยด่วน อาการไข้สูง มีแผลเปื่อยที่เยื่อบุรอบปาก ร่วมกับผิวหนังพุพองและหลุดลอก (Mucocutaneous blistering and detachment) เป็นสัญญาณเตือนสำคัญของอาการแพ้ยารุนแรงชนิด Stevens-Johnson syndrome (SJS) หรือ Toxic Epidermal Necrolysis (TEN) ซึ่งมีอันตรายถึงแก่ชีวิต จัดเป็นภาวะฉุกเฉินทางการแพทย์์ ต้องสั่งหยุดยาทันทีและส่งตัวผู้ป่วยไปยังห้องฉุกเฉินเพื่อรับการรักษาในหออภิบาลผู้ป่วยวิกฤต/ไฟไหม้ทันที
🔍 ข้ออื่นผิดเพราะอะไร:
• ข้อ ก. (ให้รับประทานยาปฏิชีวนะต่อไปจนครบ 3 วันเพื่อดูการตอบสนองของยาอีกครั้ง): การรับประทานยาต่อไปในขณะที่มีอาการแสดงของ severe cutaneous adverse reactions (SCARs) เช่น SJS/TEN จะทำให้อาการลุกลามรุนแรง นำไปสู่การหลุดลอกของหนังแท้ อวัยวะล้มเหลว และเสียชีวิตได้
• ข้อ ค. (แนะนำให้ใช้ยาฆ่าเชื้อชนิดทาบริเวณผิวหนังที่พุพองและใช้ยาป้ายปากเพื่อรักษาแผลเปื่อย): การใช้ยาทาเฉพาะที่หรือยาป้ายปากไม่สามารถยับยั้งกระบวนการภูมิคุ้มกันแบบ systemic immune reaction ของ SJS/TEN ได้ และการสัมผัสแผลอาจเพิ่มความเสี่ยงต่อการติดเชื้อซ้ำซ้อน
• ข้อ ง. (อาการแผลเปื่อยรอบปากเป็นอาการปกติของการติดเชื้อไวรัสซ้ำซ้อน ไม่เกี่ยวข้องกับยาปฏิชีวนะ): อาการไข้สูงร่วมกับแผลเปื่อยหลุดลอกบริเวณเยื่อบุเมือกและผิวหนังหลังเริ่มยาปฏิชีวนะ 2 วัน เป็นลักษณะคลาสสิกของการแพ้ยาชนิดรุนแรง ไม่ใช่อาการปกติของการติดเชื้อไวรัส
• ข้อ จ. (ให้ Antihistamine ขนาดสูงเพื่อยับยั้งอาการ และเช็ดตัวบ่อยๆ พร้อมเฝ้าดูอาการต่อที่บ้าน 24 ชั่วโมง): Antihistamine ไม่สามารถรักษาหรือยับยั้งปฏิกิริยาการแพ้ชนิดรุนแรงแบบเซลล์เป็นสื่อกลาง (Type IV hypersensitivity) ได้ และการรอดูอาการที่บ้านจะทำให้ผู้ป่วยได้รับการช่วยชีวิตล่าช้าจนเกิดอันตรายถึงชีวิต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3" s="166" t="inlineStr"/>
      <c r="L23" s="166" t="inlineStr">
        <is>
          <t>Infectious diseases</t>
        </is>
      </c>
      <c r="M23" s="166" t="inlineStr">
        <is>
          <t>Pneumonia</t>
        </is>
      </c>
      <c r="N23" s="165" t="inlineStr">
        <is>
          <t>Clinic</t>
        </is>
      </c>
      <c r="O23" s="166" t="inlineStr">
        <is>
          <t>ข้อ 5.3 Mock Infectious RxCU84</t>
        </is>
      </c>
      <c r="P23" s="165" t="inlineStr">
        <is>
          <t>ข้อสอบจำลอง</t>
        </is>
      </c>
      <c r="Q23" s="165" t="inlineStr">
        <is>
          <t>Mock RxCU84</t>
        </is>
      </c>
      <c r="R23" s="165" t="inlineStr"/>
    </row>
    <row r="24" ht="24" customHeight="1" s="49">
      <c r="A24" s="167" t="n">
        <v>22</v>
      </c>
      <c r="B24" s="166" t="inlineStr">
        <is>
          <t>ข้อพิจารณาการใช้ Doxycycline ในเด็กอายุ 5 ปี
คำถาม: เหตุใดจึงควรหลีกเลี่ยงการใช้ doxycycline ในเด็กชายอายุ 5 ปีรายนี้ หากพิจารณาเป็นทางเลือกรักษาการติดเชื้อทั่วไป?</t>
        </is>
      </c>
      <c r="C24" s="166" t="inlineStr"/>
      <c r="D24" s="166" t="inlineStr">
        <is>
          <t>เสี่ยงฟันเปลี่ยนสีถาวรและกดการเจริญเติบโตของกระดูก เนื่องจากยาจับกับแคลเซียมในกระดูก/ฟันที่กำลังสร้าง</t>
        </is>
      </c>
      <c r="E24" s="166" t="inlineStr">
        <is>
          <t>เสี่ยง tendon rupture สูงเป็นพิเศษในเด็ก</t>
        </is>
      </c>
      <c r="F24" s="166" t="inlineStr">
        <is>
          <t>เสี่ยง ototoxicity ถาวรในเด็กเล็กโดยเฉพาะ</t>
        </is>
      </c>
      <c r="G24" s="166" t="inlineStr">
        <is>
          <t>เสี่ยง QT prolongation รุนแรงกว่าผู้ใหญ่มาก</t>
        </is>
      </c>
      <c r="H24" s="166" t="inlineStr">
        <is>
          <t>ไม่มีรูปแบบยาน้ำสำหรับเด็กเล็ก</t>
        </is>
      </c>
      <c r="I24" s="167" t="inlineStr">
        <is>
          <t>1</t>
        </is>
      </c>
      <c r="J24" s="166" t="inlineStr">
        <is>
          <t>✅ คำตอบที่ถูกต้อง: ข้อ ก. เสี่ยงฟันเปลี่ยนสีถาวรและกดการเจริญเติบโตของกระดูก เนื่องจากยาจับกับแคลเซียมในกระดูก/ฟันที่กำลังสร้าง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เสี่ยงฟันเปลี่ยนสีถาวรและกดการเจริญเติบโตของกระดูก เนื่องจากยาจับกับแคลเซียมในกระดูก/ฟันที่กำลังสร้าง ยากลุ่ม Tetracyclines รวมถึง Doxycycline มีคุณสมบัติจับตัวกับแคลเซียมในเนื้อเยื่อที่มีการสะสมแคลเซียมสูง เช่น กระดูกและหน่อฟันแท้ที่กำลังเจริญเติบโต ส่งผลให้เกิดการสะสมตัวของยาทำให้ฟันเปลี่ยนเป็นสีเหลือง-เทาถาวร (Permanent tooth discoloration) และเคลือบฟันเจริญผิดปกติ (Enamel hypoplasia) ตลอดจนอาจกดการเจริญเติบโตของกระดูกชั่วคราว จึงเป็น contraindication ในเด็กอายุต่ำกว่า 8 ปี (ยกเว้นโรคติดเชื้อริกเก็ตเซีย เช่น Scrub typhus ที่ใช้ระยะสั้นได้)
🔍 ข้ออื่นผิดเพราะอะไร:
• ข้อ ข. (เสี่ยง tendon rupture สูงเป็นพิเศษในเด็ก): Tendon rupture สัมพันธ์กับการใช้ยากลุ่ม fluoroquinolones ในผู้สูงอายุมากกว่า 60 ปี ไม่ใช่ผลข้างเคียงหลักของ doxycycline ในเด็กเล็ก
• ข้อ ค. (เสี่ยง ototoxicity ถาวรในเด็กเล็กโดยเฉพาะ): Ototoxicity หรือความเป็นพิษต่อหูเป็นผลข้างเคียงสำคัญของยากลุ่ม aminoglycosides, vancomycin หรือ macrolides ไม่ใช่ tetracyclines
• ข้อ ง. (เสี่ยง QT prolongation รุนแรงกว่าผู้ใหญ่มาก): การยืดของคลื่นไฟฟ้าหัวใจ QT prolongation เป็นข้อควรระวังของ fluoroquinolones, macrolides และ azole antifungals ไม่ใช่ doxycycline
• ข้อ จ. (ไม่มีรูปแบบยาน้ำสำหรับเด็กเล็ก): ประเด็นหลักทางคลินิกในการหลีกเลี่ยง doxycycline คือการสะสมในแคลเซียมของฟันแท้ที่กำลังพัฒนาและกระดูก ไม่ใช่เรื่องการมีหรือไม่มียาน้ำสำหรับเด็ก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4" s="166" t="inlineStr"/>
      <c r="L24" s="166" t="inlineStr">
        <is>
          <t>Infectious diseases</t>
        </is>
      </c>
      <c r="M24" s="166" t="inlineStr">
        <is>
          <t>STDs &amp; vaginitis</t>
        </is>
      </c>
      <c r="N24" s="165" t="inlineStr">
        <is>
          <t>Clinic</t>
        </is>
      </c>
      <c r="O24" s="166" t="inlineStr">
        <is>
          <t>ข้อ 5.4 Mock Infectious RxCU84</t>
        </is>
      </c>
      <c r="P24" s="165" t="inlineStr">
        <is>
          <t>ข้อสอบจำลอง</t>
        </is>
      </c>
      <c r="Q24" s="165" t="inlineStr">
        <is>
          <t>Mock RxCU84</t>
        </is>
      </c>
      <c r="R24" s="165" t="inlineStr"/>
    </row>
    <row r="25" ht="24" customHeight="1" s="49">
      <c r="A25" s="167" t="n">
        <v>23</v>
      </c>
      <c r="B25" s="166" t="inlineStr">
        <is>
          <t>เด็กชายอายุ 5 ปี ป่วยเป็น AOM และมีประวัติแพ้ penicillin แบบ anaphylaxis
คำถาม: หากเด็กชายรายนี้มีประวัติแพ้ penicillin แบบรุนแรง (anaphylaxis) และจำเป็นต้องพิจารณายาต้านแบคทีเรียกลุ่มอื่นตามเงื่อนไขบัญชียาหลักฯ ยาใดในกลุ่มที่กล่าวถึงพอจะนำมาพิจารณาได้ และมีข้อจำกัดด้านการครอบคลุมเชื้อก่อโรคหูชั้นกลางอักเสบอย่างไร?</t>
        </is>
      </c>
      <c r="C25" s="166" t="inlineStr"/>
      <c r="D25" s="166" t="inlineStr">
        <is>
          <t>Gentamicin — ครอบคลุม H. influenzae ได้ดีเยี่ยม</t>
        </is>
      </c>
      <c r="E25" s="166" t="inlineStr">
        <is>
          <t>Clindamycin — ครอบคลุมเชื้อแกรมบวกได้ดี แต่ไม่ครอบคลุม H. influenzae ซึ่งเป็นเชื้อก่อโรคหูชั้นกลางอักเสบที่พบบ่อย</t>
        </is>
      </c>
      <c r="F25" s="166" t="inlineStr">
        <is>
          <t>Moxifloxacin — เป็นยาทางเลือกแรกในเด็กเมื่อแพ้ penicillin</t>
        </is>
      </c>
      <c r="G25" s="166" t="inlineStr">
        <is>
          <t>Tigecycline — ปลอดภัยและใช้ได้ทั่วไปในเด็กเล็ก</t>
        </is>
      </c>
      <c r="H25" s="166" t="inlineStr">
        <is>
          <t>Doxycycline — ครอบคลุมเชื้อก่อโรคหูชั้นกลางอักเสบได้ครบถ้วน</t>
        </is>
      </c>
      <c r="I25" s="167" t="inlineStr">
        <is>
          <t>2</t>
        </is>
      </c>
      <c r="J25" s="166" t="inlineStr">
        <is>
          <t>✅ คำตอบที่ถูกต้อง: ข้อ ข. Clindamycin — ครอบคลุมเชื้อแกรมบวกได้ดี แต่ไม่ครอบคลุม H. influenzae ซึ่งเป็นเชื้อก่อโรคหูชั้นกลางอักเสบที่พบบ่อย
💡 Background:
โรคหูชั้นกลางอักเสบเฉียบพลัน (Acute Otitis Media: AOM) ในเด็ก เกิดจากเชื้อแบคทีเรียหลัก 3 ชนิด ได้แก่ Streptococcus pneumoniae, Haemophilus influenzae และ Moraxella catarrhalis การรักษาด้วยยาปฏิชีวนะทางเลือกแรกคือ Amoxicillin ขนาดสูง (80-90 mg/kg/day) เพื่อครอบคลุมเชื้อดื้อยา penicillin
🎯 ทำไมข้อนี้ถึงถูก:
Clindamycin — ครอบคลุมเชื้อแกรมบวกได้ดี แต่ไม่ครอบคลุม H. influenzae ซึ่งเป็นเชื้อก่อโรคหูชั้นกลางอักเสบที่พบบ่อย Clindamycin สามารถใช้รักษาการติดเชื้อแบคทีเรียแกรมบวก (รวมถึง Streptococcus pneumoniae) ในผู้ที่แพ้ penicillin แบบรุนแรงได้ แต่ข้อจำกัดสำคัญทางคลินิกคือ Clindamycin ไม่มีฤทธิ์ต้านเชื้อแบคทีเรียแกรมลบ จึงไม่ครอบคลุมเชื้อ Haemophilus influenzae และ Moraxella catarrhalis ซึ่งเป็นสองในสามเชื้อก่อโรคสำคัญของโรคหูชั้นกลางอักเสบในเด็ก ส่วนยากลุ่ม FQ และ Tetracycline มีข้อห้ามในเด็กเล็ก
🔍 ข้ออื่นผิดเพราะอะไร:
• ข้อ ก. (Gentamicin — ครอบคลุม H. influenzae ได้ดีเยี่ยม): Gentamicin เป็นยากลุ่ม aminoglycosides ที่มีฤทธิ์เด่นต่อเชื้อแบคทีเรียแกรมลบแอโรบิก แต่ไม่มีฤทธิ์ต่อเชื้อ Streptococcus pneumoniae ซึ่งเป็นสาเหตุสำคัญอันดับหนึ่งของ AOM
• ข้อ ค. (Moxifloxacin — เป็นยาทางเลือกแรกในเด็กเมื่อแพ้ penicillin): Moxifloxacin มีความเป็นพิษต่อกระดูกอ่อนและข้อต่อในระยะเจริญเติบโต จึงมีข้อห้ามใช้ในเด็กทั่วไป และไม่ใช่ยาทางเลือกแรกสำหรับ AOM ในผู้ป่วยเด็ก
• ข้อ ง. (Tigecycline — ปลอดภัยและใช้ได้ทั่วไปในเด็กเล็ก): Tigecycline เป็นยาฉีด broad-spectrum ที่สงวนไว้สำหรับการติดเชื้อดื้อยาขั้นรุนแรงในโรงพยาบาล และมีคำเตือนเรื่องการเพิ่มอัตราการเสียชีวิต จึงห้ามนำมาใช้ใน AOM ของเด็ก
• ข้อ จ. (Doxycycline — ครอบคลุมเชื้อก่อโรคหูชั้นกลางอักเสบได้ครบถ้วน): Doxycycline มีข้อจำกัดเรื่องความเป็นพิษต่อฟันและกระดูกในเด็กเล็กอายุต่ำกว่า 8 ปี และมีอัตราการดื้อยาของเชื้อ S. pneumoniae สูง จึงไม่ครอบคลุมเชื้อก่อโรคได้อย่างสมบูรณ์
📖 Guideline อ้างอิง:
แนวทางเวชปฏิบัติการรักษาโรคติดเชื้อเฉียบพลันของระบบหายใจในเด็ก พ.ศ. 2562 &amp; AAP Clinical Practice Guideline for the Diagnosis and Management of Acute Otitis Media
📌 จุดจำก่อนสอบ:
• AOM First-line: High-dose Amoxicillin (80-90 mg/kg/day); หากแพ้ Penicillin แบบ Non-severe ให้ใช้ Cefdinir, Cefuroxime หรือ Cefpodoxime</t>
        </is>
      </c>
      <c r="K25" s="166" t="inlineStr"/>
      <c r="L25" s="166" t="inlineStr">
        <is>
          <t>Infectious diseases</t>
        </is>
      </c>
      <c r="M25" s="166" t="inlineStr">
        <is>
          <t>URTI</t>
        </is>
      </c>
      <c r="N25" s="165" t="inlineStr">
        <is>
          <t>Clinic</t>
        </is>
      </c>
      <c r="O25" s="166" t="inlineStr">
        <is>
          <t>ข้อ 5.5 Mock Infectious RxCU84</t>
        </is>
      </c>
      <c r="P25" s="165" t="inlineStr">
        <is>
          <t>ข้อสอบจำลอง</t>
        </is>
      </c>
      <c r="Q25" s="165" t="inlineStr">
        <is>
          <t>Mock RxCU84</t>
        </is>
      </c>
      <c r="R25" s="165" t="inlineStr"/>
    </row>
    <row r="26" ht="24" customHeight="1" s="49">
      <c r="A26" s="167" t="n">
        <v>24</v>
      </c>
      <c r="B26" s="166" t="inlineStr">
        <is>
          <t>ข้อห้ามและความปลอดภัยของการใช้ยากลุ่ม Fluoroquinolones ในเด็ก
คำถาม: เพราะเหตุใดยากลุ่ม fluoroquinolone จึงไม่ใช่ทางเลือกทั่วไปสำหรับการรักษาการติดเชื้อในเด็กชายอายุ 5 ปีรายนี้ ทั้งที่มีฤทธิ์ฆ่าเชื้อแบคทีเรียแกรมบวกและลบได้กว้าง?</t>
        </is>
      </c>
      <c r="C26" s="166" t="inlineStr"/>
      <c r="D26" s="166" t="inlineStr">
        <is>
          <t>เพราะมีราคาแพงเกินไปสำหรับผู้ป่วยเด็ก</t>
        </is>
      </c>
      <c r="E26" s="166" t="inlineStr">
        <is>
          <t>เพราะมีความเป็นพิษต่อกระดูกอ่อน (cartilage toxicity) จากการศึกษาในสัตว์ทดลอง จึงหลีกเลี่ยงในเด็กและหญิงตั้งครรภ์</t>
        </is>
      </c>
      <c r="F26" s="166" t="inlineStr">
        <is>
          <t>เพราะไม่มีรูปแบบยาน้ำสำหรับเด็ก</t>
        </is>
      </c>
      <c r="G26" s="166" t="inlineStr">
        <is>
          <t>เพราะออกฤทธิ์แบบ bacteriostatic เท่านั้นในผู้ป่วยเด็ก</t>
        </is>
      </c>
      <c r="H26" s="166" t="inlineStr">
        <is>
          <t>เพราะเพิ่มความเสี่ยง Fanconi syndrome เฉพาะในเด็กเท่านั้น</t>
        </is>
      </c>
      <c r="I26" s="167" t="inlineStr">
        <is>
          <t>2</t>
        </is>
      </c>
      <c r="J26" s="166" t="inlineStr">
        <is>
          <t>✅ คำตอบที่ถูกต้อง: ข้อ ข. เพราะมีความเป็นพิษต่อกระดูกอ่อน (cartilage toxicity) จากการศึกษาในสัตว์ทดลอง จึงหลีกเลี่ยงในเด็กและหญิงตั้งครรภ์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เพราะมีความเป็นพิษต่อกระดูกอ่อน (cartilage toxicity) จากการศึกษาในสัตว์ทดลอง จึงหลีกเลี่ยงในเด็กและหญิงตั้งครรภ์ ยากลุ่ม Fluoroquinolones มีรายงานความเป็นพิษต่อกระดูกอ่อนของข้อต่อที่รับน้ำหนัก (Cartilage damage / Arthropathy / Chondrotoxicity) ในสัตว์ทดลองวัยเจริญเติบโต จึงเป็นเหตุผลหลักที่จำกัดการใช้และหลีกเลี่ยงในเด็กอายุต่ำกว่า 18 ปี และหญิงตั้งครรภ์ เว้นแต่กรณีที่มีข้อบ่งชี้จำเพาะจำเป็นยิ่งยวดที่ไม่มีทางเลือกอื่น เช่น Anthrax exposure หรือ Cystic fibrosis with Pseudomonas infection
🔍 ข้ออื่นผิดเพราะอะไร:
• ข้อ ก. (เพราะมีราคาแพงเกินไปสำหรับผู้ป่วยเด็ก): เหตุผลที่ต้องหลีกเลี่ยง fluoroquinolones ในผู้ป่วยเด็กเป็นเรื่องความปลอดภัยและความเป็นพิษต่อระบบกระดูก ไม่ใช่เรื่องราคาของยา
• ข้อ ค. (เพราะไม่มีรูปแบบยาน้ำสำหรับเด็ก): ในปัจจุบันมียา fluoroquinolones รูปแบบสารละลายรับประทานสำหรับเด็กในบางข้อบ่งชี้เฉพาะ เช่น ciprofloxacin suspension ข้อจำกัดจึงไม่ได้อยู่ที่รูปแบบยา
• ข้อ ง. (เพราะออกฤทธิ์แบบ bacteriostatic เท่านั้นในผู้ป่วยเด็ก): ยากลุ่ม fluoroquinolones มีฤทธิ์ฆ่าเชื้อแบคทีเรียแบบ bactericidal ทั้งในผู้ใหญ่และเด็ก ไม่ใช่ bacteriostatic agent
• ข้อ จ. (เพราะเพิ่มความเสี่ยง Fanconi syndrome เฉพาะในเด็กเท่านั้น): Fanconi syndrome สัมพันธ์กับ degraded tetracyclines ไม่ใช่ผลข้างเคียงของ fluoroquinolones ในเด็ก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6" s="166" t="inlineStr"/>
      <c r="L26" s="166" t="inlineStr">
        <is>
          <t>Infectious diseases</t>
        </is>
      </c>
      <c r="M26" s="166" t="inlineStr">
        <is>
          <t>Pneumonia</t>
        </is>
      </c>
      <c r="N26" s="165" t="inlineStr">
        <is>
          <t>Clinic</t>
        </is>
      </c>
      <c r="O26" s="166" t="inlineStr">
        <is>
          <t>ข้อ 5.6 Mock Infectious RxCU84</t>
        </is>
      </c>
      <c r="P26" s="165" t="inlineStr">
        <is>
          <t>ข้อสอบจำลอง</t>
        </is>
      </c>
      <c r="Q26" s="165" t="inlineStr">
        <is>
          <t>Mock RxCU84</t>
        </is>
      </c>
      <c r="R26" s="165" t="inlineStr"/>
    </row>
    <row r="27" ht="24" customHeight="1" s="49">
      <c r="A27" s="167" t="n">
        <v>25</v>
      </c>
      <c r="B27" s="166" t="inlineStr">
        <is>
          <t>แพทย์์ได้ทำการตรวจผู้ป่วยชายอายุ 56 ปี ที่มีอาการตัวเหลือง (jaundice), ปวดท้องและอ่อนแรง ปรากฏพบว่าค่า AST 90 U/L และ ALT 110 U/L ผลตรวจทางห้องปฏิบัติการ:
HBsAg (+), Anti-HBs (-), Anti-HBc total (+), IgM Anti-HBc (-)
ผู้ป่วยแจ้งว่ามีอาการแบบนี้มาปีกว่าๆ แล้ว ปฏิเสธการฉีดวัคซีนไวรัสตับอักเสบบีมาก่อน
คำถาม: จากผลการตรวจทางห้องปฏิบัติการ ผู้ป่วยรายนี้มีอาการเข้าได้กับภาวะใดมากที่สุด?</t>
        </is>
      </c>
      <c r="C27" s="166" t="inlineStr"/>
      <c r="D27" s="166" t="inlineStr">
        <is>
          <t>Acute hepatitis B</t>
        </is>
      </c>
      <c r="E27" s="166" t="inlineStr">
        <is>
          <t>Chronic hepatitis B</t>
        </is>
      </c>
      <c r="F27" s="166" t="inlineStr">
        <is>
          <t>เคยติดเชื้อ hepatitis B และรักษาหายแล้ว</t>
        </is>
      </c>
      <c r="G27" s="166" t="inlineStr">
        <is>
          <t>ได้รับวัคซีนป้องกัน hepatitis B และมีภูมิคุ้มกัน</t>
        </is>
      </c>
      <c r="H27" s="166" t="inlineStr">
        <is>
          <t>อยู่ในช่วง Window period ของการติดเชื้อ</t>
        </is>
      </c>
      <c r="I27" s="167" t="inlineStr">
        <is>
          <t>2</t>
        </is>
      </c>
      <c r="J27" s="166" t="inlineStr">
        <is>
          <t>✅ คำตอบที่ถูกต้อง: ข้อ ข. Chronic hepatitis B
💡 Background:
การให้วัคซีนตามแผนงานสร้างเสริมภูมิคุ้มกันโรค (EPI) เพื่อกระตุ้น protective immunity ต่อโรคติดเชื้อสำคัญในเด็กตามช่วงอายุมาตรฐาน
🎯 ทำไมข้อนี้ถึงถูก:
Chronic hepatitis B การแปลผล Serology: 1) HBsAg (+) บ่งบอกว่ามีเชื้อไวรัสตับอักเสบบีอยู่ในร่างกาย, 2) Anti-HBs (-) ยังไม่มีภูมิคุ้มกันกำจัดเชื้อ, 3) Anti-HBc total (+) มีการติดเชื้อจริง, 4) IgM Anti-HBc (-) แสดงว่าไม่ใช่การติดเชื้อเฉียบพลัน ประกอบกับมีอาการเรื้อรังมานานกว่า 6 เดือน จึงสรุปการวินิจฉัยเป็น โรคไวรัสตับอักเสบบีเรื้อรัง (Chronic Hepatitis B)
🔍 ข้ออื่นผิดเพราะอะไร:
• ข้อ ก. (Acute hepatitis B): Acute hepatitis B จะต้องตรวจพบผลบวกของ IgM Anti-HBc ซึ่งเป็นตัวบ่งชี้การติดเชื้อระยะเฉียบพลัน แต่ผู้ป่วยรายนี้ IgM Anti-HBc เป็นลบ และมีอาการมานานกว่า 6 เดือน
• ข้อ ค. (เคยติดเชื้อ hepatitis B และรักษาหายแล้ว): ผู้ที่เคยติดเชื้อและหายเป็นปกติแล้ว จะต้องมี HBsAg เป็นลบ และตรวจพบ Anti-HBs ร่วมกับ Anti-HBc IgG ให้ผลบวก
• ข้อ ง. (ได้รับวัคซีนป้องกัน hepatitis B และมีภูมิคุ้มกัน): ผู้ที่ได้รับภูมิคุ้มกันจากการฉีดวัคซีนจะมีเฉพาะผลบวกของ Anti-HBs เพียงตัวเดียว โดยที่ Anti-HBc และ HBsAg จะต้องเป็นลบ
• ข้อ จ. (อยู่ในช่วง Window period ของการติดเชื้อ): Window period คือช่วงที่ HBsAg หายไปแล้วแต่ Anti-HBs ยังไม่ปรากฏขึ้น โดยจะตรวจพบเฉพาะ IgM Anti-HBc เป็นผลบวกเพียงตัวเดียว
📖 Guideline อ้างอิง:
แผนงานสร้างเสริมภูมิคุ้มกันโรค (EPI) กรมควบคุมโรค กระทรวงสาธารณสุข พ.ศ. 2566 &amp; ตารางการให้วัคซีนในเด็กไทย แนะนำโดย สมาคมโรคติดเชื้อในเด็กแห่งประเทศไทย (PIDST) พ.ศ. 2566
📌 จุดจำก่อนสอบ:
• First-line Universal Regimen: สูตรแรกมาตรฐานไทย: TDF + 3TC (หรือ FTC) + DTG (TLD) มี efficacy สูง ทนยาดี และ barrier to resistance สูง
• PCP Prophylaxis Threshold: เริ่มยาป้องกัน Primary PCP (Cotrimoxazole 1-2 DS daily) เมื่อระดับ CD4 &lt; 200 cells/mm³
• Undetectable = Untransmittable: ผู้ป่วยที่ได้รับยาต้านไวรัสสม่ำเสมอจนกด Viral Load &lt; 50 copies/mL จะไม่แพร่เชื้อสู่คู่นอนทางเพศสัมพันธ์ (U=U)</t>
        </is>
      </c>
      <c r="K27" s="166" t="inlineStr"/>
      <c r="L27" s="166" t="inlineStr">
        <is>
          <t>Infectious diseases</t>
        </is>
      </c>
      <c r="M27" s="166" t="inlineStr">
        <is>
          <t>HIV infection</t>
        </is>
      </c>
      <c r="N27" s="165" t="inlineStr">
        <is>
          <t>Clinic</t>
        </is>
      </c>
      <c r="O27" s="166" t="inlineStr">
        <is>
          <t>ข้อ 8.1 Mock Infectious RxCU84</t>
        </is>
      </c>
      <c r="P27" s="165" t="inlineStr">
        <is>
          <t>ข้อสอบจำลอง</t>
        </is>
      </c>
      <c r="Q27" s="165" t="inlineStr">
        <is>
          <t>Mock RxCU84</t>
        </is>
      </c>
      <c r="R27" s="165" t="inlineStr"/>
    </row>
    <row r="28" ht="24" customHeight="1" s="49">
      <c r="A28" s="167" t="n">
        <v>26</v>
      </c>
      <c r="B28" s="166" t="inlineStr">
        <is>
          <t>ผู้ป่วยชายอายุ 56 ปี เป็น Chronic Hepatitis B ผลตรวจเพิ่มเติมพบ:
HBV DNA = 3.8 × 10^6 IU/mL, HBeAg (+), Ultrasound ไม่พบตับแข็ง, ค่า ALT ยังคงสูงกว่าค่าปกติ
คำถาม: ผู้ป่วยรายนี้น่าจะอยู่ในระยะ (Phase) ใดของโรคมากที่สุด?</t>
        </is>
      </c>
      <c r="C28" s="166" t="inlineStr"/>
      <c r="D28" s="166" t="inlineStr">
        <is>
          <t>ผู้ป่วยเป็น acute hepatitis B</t>
        </is>
      </c>
      <c r="E28" s="166" t="inlineStr">
        <is>
          <t>Immune Tolerance Phase</t>
        </is>
      </c>
      <c r="F28" s="166" t="inlineStr">
        <is>
          <t>Immune Active Phase</t>
        </is>
      </c>
      <c r="G28" s="166" t="inlineStr">
        <is>
          <t>Inactive Carrier Phase</t>
        </is>
      </c>
      <c r="H28" s="166" t="inlineStr">
        <is>
          <t>Reactivation Phase</t>
        </is>
      </c>
      <c r="I28" s="167" t="inlineStr">
        <is>
          <t>3</t>
        </is>
      </c>
      <c r="J28" s="166" t="inlineStr">
        <is>
          <t>✅ คำตอบที่ถูกต้อง: ข้อ ค. Immune Active Phase
💡 Background:
โรคไวรัสตับอักเสบบีเรื้อรัง (Chronic Hepatitis B) มีเป้าหมายการรักษาระยะยาวเพื่อป้องกันการเกิดโรคตับแข็ง (Cirrhosis) และมะเร็งเซลล์ตับ (Hepatocellular carcinoma: HCC) ยาต้านไวรัสกลุ่ม Oral Nucleos(t)ide Analogues ที่แนะนำเป็น First-line คือ Tenofovir disoproxil fumarate (TDF), Tenofovir alafenamide (TAF) หรือ Entecavir (ETV) เนื่องจากมีประสิทธิภาพสูงและอัตราการดื้อยาต่ำมาก
🎯 ทำไมข้อนี้ถึงถูก:
Immune Active Phase ผู้ป่วยมี HBeAg (+), ระดับไวรัส HBV DNA สูงมาก (&gt;20,000 IU/mL) ร่วมกับมีภาวะตับอักเสบคือค่า ALT สูงกว่าปกติ บ่งบอกว่าระบบภูมิคุ้มกันของร่างกายกำลังเข้าทำลายเซลล์ตับที่ติดเชื้อไวรัส (Immune-mediated liver injury) ภาวะนี้จึงจัดอยู่ในระยะ Immune Active Phase (หรือ HBeAg-positive chronic hepatitis B) ซึ่งเป็นระยะที่มีข้อบ่งชี้ชัดเจนในการเริ่มต้นการรักษาด้วยยาต้านไวรัส
🔍 ข้ออื่นผิดเพราะอะไร:
• ข้อ ก. (ผู้ป่วยเป็น acute hepatitis B): Acute hepatitis B จะต้องมีผลบวกของ IgM Anti-HBc และอาการเพิ่งเกิดขึ้นไม่เกิน 6 เดือน แต่ผู้ป่วยรายนี้มีอาการมาปีกว่าและ IgM Anti-HBc เป็นลบ
• ข้อ ข. (Immune Tolerance Phase): Immune Tolerance Phase พบในผู้ป่วยอายุน้อยที่ได้รับเชื้อตั้งแต่แรกเกิด โดยจะมี HBV DNA สูงมาก ตรวจพบ HBeAg บวก แต่ค่าเอนไซม์ตับ ALT จะปกติและตับไม่มีการอักเสบ
• ข้อ ง. (Inactive Carrier Phase): Inactive Carrier Phase ผู้ป่วยจะมี HBeAg เป็นลบ, Anti-HBe เป็นบวก, ระดับ HBV DNA ต่ำกว่า 2,000 IU/mL และค่า ALT อยู่ในเกณฑ์ปกติอย่างต่อเนื่อง
• ข้อ จ. (Reactivation Phase): Reactivation Phase มักหมายถึงผู้ป่วยระยะสงบที่ตรวจพบ HBeAg เป็นลบแต่กลับมามีการแบ่งตัวของเชื้อไวรัสใหม่จากการกลายพันธุ์ที่ precore/basal core promoter ร่วมกับ ALT สูงขึ้น
📖 Guideline อ้างอิง:
แนวทางการดูแลรักษาผู้ป่วยไวรัสตับอักเสบบีและซีเรื้อรังในประเทศไทย พ.ศ. 2564 (สมาคมโรคตับแห่งประเทศไทย) &amp; EASL Clinical Practice Guidelines on Hepatitis B
📌 จุดจำก่อนสอบ:
• First-line HBV: Tenofovir (TDF/TAF) หรือ Entecavir มี High genetic barrier to resistance; ห้ามหยุดยากะทันหันเนื่องจากเสี่ยงต่อการเกิด Severe hepatitis flare</t>
        </is>
      </c>
      <c r="K28" s="166" t="inlineStr"/>
      <c r="L28" s="166" t="inlineStr">
        <is>
          <t>Infectious diseases</t>
        </is>
      </c>
      <c r="M28" s="166" t="inlineStr">
        <is>
          <t>Pneumonia</t>
        </is>
      </c>
      <c r="N28" s="165" t="inlineStr">
        <is>
          <t>Clinic</t>
        </is>
      </c>
      <c r="O28" s="166" t="inlineStr">
        <is>
          <t>ข้อ 8.2 Mock Infectious RxCU84</t>
        </is>
      </c>
      <c r="P28" s="165" t="inlineStr">
        <is>
          <t>ข้อสอบจำลอง</t>
        </is>
      </c>
      <c r="Q28" s="165" t="inlineStr">
        <is>
          <t>Mock RxCU84</t>
        </is>
      </c>
      <c r="R28" s="165" t="inlineStr"/>
    </row>
    <row r="29" ht="24" customHeight="1" s="49">
      <c r="A29" s="167" t="n">
        <v>27</v>
      </c>
      <c r="B29" s="166" t="inlineStr">
        <is>
          <t>ผู้ป่วยชายอายุ 56 ปี เป็น Chronic Hepatitis B (Immune active) ตรวจพบค่า eGFR = 28 mL/min/1.73 m2, ได้รับการวินิจฉัยว่าเป็น Osteoporosis และไม่เคยได้รับยาต้านไวรัสมาก่อน (Treatment-naive)
คำถาม: จากข้อมูลเพิ่มเติมดังกล่าว ยาข้อใดเหมาะสมที่สุดในการรักษาผู้ป่วยรายนี้?</t>
        </is>
      </c>
      <c r="C29" s="166" t="inlineStr"/>
      <c r="D29" s="166" t="inlineStr">
        <is>
          <t>Tenofovir disoproxil fumarate (TDF) 300 mg รับประทานวันละ 1 ครั้ง</t>
        </is>
      </c>
      <c r="E29" s="166" t="inlineStr">
        <is>
          <t>Lamivudine 100 mg รับประทานวันละ 1 ครั้ง</t>
        </is>
      </c>
      <c r="F29" s="166" t="inlineStr">
        <is>
          <t>Entecavir 0.5 mg รับประทานวันละ 1 ครั้ง (ปรับขนาดตามการทำงานของไต)</t>
        </is>
      </c>
      <c r="G29" s="166" t="inlineStr">
        <is>
          <t>Peginterferon alfa-2a 180 mcg ฉีดใต้ผิวหนังสัปดาห์ละ 1 ครั้ง</t>
        </is>
      </c>
      <c r="H29" s="166" t="inlineStr">
        <is>
          <t>Telbivudine 600 mg รับประทานวันละ 1 ครั้ง</t>
        </is>
      </c>
      <c r="I29" s="167" t="inlineStr">
        <is>
          <t>3</t>
        </is>
      </c>
      <c r="J29" s="166" t="inlineStr">
        <is>
          <t>✅ คำตอบที่ถูกต้อง: ข้อ ค. Entecavir 0.5 mg รับประทานวันละ 1 ครั้ง (ปรับขนาดตามการทำงานของไต)
💡 Background:
โรคกระดูกพรุน (T-score ≤ -2.5) ทำให้กระดูกเปราะ เสี่ยงต่อ fragility fracture การรักษาเน้นยับยั้ง bone resorption ด้วย antiresorptive agents
🎯 ทำไมข้อนี้ถึงถูก:
Entecavir 0.5 mg รับประทานวันละ 1 ครั้ง (ปรับขนาดตามการทำงานของไต) การเลือก Entecavir 0.5 mg รับประทานวันละ 1 ครั้ง (ปรับขนาดตามการทำงานของไต)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(Tenofovir disoproxil fumarate (TDF) 300 mg รับประทานวันละ 1 ครั้ง): TDF สัมพันธ์กับการเกิด renal tubular dysfunction ทำให้การทำงานของไตเสื่อมลง และเร่งการสูญเสียมวลกระดูก จึงควรหลีกเลี่ยงในผู้ป่วยที่มี eGFR ต่ำกว่า 60 mL/min หรือมีภาวะกระดูกพรุน
• ข้อ ข. (Lamivudine 100 mg รับประทานวันละ 1 ครั้ง): Lamivudine มีอัตราการกลายพันธุ์ดื้อยาของเชื้อ HBV (M204V/I mutation) สูงมากถึงร้อยละ 70 เมื่อใช้ต่อเนื่อง จึงไม่แนะนำให้ใช้เป็นยาทางเลือกแรกตามแนวทางเวชปฏิบัติปัจจุบัน
• ข้อ ง. (Peginterferon alfa-2a 180 mcg ฉีดใต้ผิวหนังสัปดาห์ละ 1 ครั้ง): Peginterferon alfa-2a มีข้อห้ามใช้หรือควรระวังอย่างยิ่งในผู้ป่วยไตวาย และไม่สามารถปรับลดขนาดยาได้ง่าย อีกทั้งมีผลข้างเคียงต่อระบบไขกระดูกและจิตเวชสูง
• ข้อ จ. (Telbivudine 600 mg รับประทานวันละ 1 ครั้ง): Telbivudine มีอัตราการดื้อยาสูงและมีความเสี่ยงต่อการเกิด myopathy และ peripheral neuropathy จึงถูกถอดถอนและไม่แนะนำให้ใช้เป็นยาอันดับแรก
📖 Guideline อ้างอิง:
แนวทางเวชปฏิบัติสำหรับโรคกระดูกพรุน พ.ศ. 2564 (มูลนิธิโรคกระดูกพรุนแห่งประเทศไทย TOPF) &amp; 2020 AACE/ACE Postmenopausal Osteoporosis Guidelines
📌 จุดจำก่อนสอบ:
• T-score Diagnostic Criteria: T-score ≤ -2.5 หรือมีประวัติ fragility fracture บ่งชี้ภาวะกระดูกพรุนที่ต้องได้รับการรักษาด้วยยา
• Calcium &amp; Vitamin D Foundation: ต้องให้ Calcium 800-1,200 mg/day และ Vitamin D 800-1,000 IU/day ควบคู่กับยารักษากระดูกพรุนเสมอ
• Drug Holiday Consideration: ประเมินความเสี่ยงเพื่อพิจารณาพักยา (Drug holiday) หลังได้รับ Bisphosphonate ครบ 3-5 ปี</t>
        </is>
      </c>
      <c r="K29" s="166" t="inlineStr"/>
      <c r="L29" s="166" t="inlineStr">
        <is>
          <t>Infectious diseases</t>
        </is>
      </c>
      <c r="M29" s="166" t="inlineStr">
        <is>
          <t>HIV infection</t>
        </is>
      </c>
      <c r="N29" s="165" t="inlineStr">
        <is>
          <t>Clinic</t>
        </is>
      </c>
      <c r="O29" s="166" t="inlineStr">
        <is>
          <t>ข้อ 8.3 Mock Infectious RxCU84</t>
        </is>
      </c>
      <c r="P29" s="165" t="inlineStr">
        <is>
          <t>ข้อสอบจำลอง</t>
        </is>
      </c>
      <c r="Q29" s="165" t="inlineStr">
        <is>
          <t>Mock RxCU84</t>
        </is>
      </c>
      <c r="R29" s="165" t="inlineStr"/>
    </row>
    <row r="30" ht="24" customHeight="1" s="49">
      <c r="A30" s="167" t="n">
        <v>28</v>
      </c>
      <c r="B30" s="166" t="inlineStr">
        <is>
          <t>เป้าหมายการรักษาผู้ป่วยโรคไวรัสตับอักเสบบีเรื้อรังในระยะยาว
คำถาม: ข้อใดเป็นเป้าหมายระยะยาวที่สำคัญที่สุดในการรักษาโรคไวรัสตับอักเสบบีเรื้อรัง?</t>
        </is>
      </c>
      <c r="C30" s="166" t="inlineStr"/>
      <c r="D30" s="166" t="inlineStr">
        <is>
          <t>ทำให้ค่า AST และ ALT กลับสู่ศูนย์</t>
        </is>
      </c>
      <c r="E30" s="166" t="inlineStr">
        <is>
          <t>ทำให้ HBsAg เปลี่ยนเป็นลบในผู้ป่วยทุกราย</t>
        </is>
      </c>
      <c r="F30" s="166" t="inlineStr">
        <is>
          <t>กำจัด HBV cccDNA ออกจากเซลล์ตับให้หมด</t>
        </is>
      </c>
      <c r="G30" s="166" t="inlineStr">
        <is>
          <t>ลดการดำเนินโรคไปสู่ตับแข็ง มะเร็งตับ และลดอัตราการเสียชีวิต</t>
        </is>
      </c>
      <c r="H30" s="166" t="inlineStr">
        <is>
          <t>ทำให้ Anti-HBs เปลี่ยนเป็นบวกภายใน 6 เดือน</t>
        </is>
      </c>
      <c r="I30" s="167" t="inlineStr">
        <is>
          <t>4</t>
        </is>
      </c>
      <c r="J30" s="166" t="inlineStr">
        <is>
          <t>✅ คำตอบที่ถูกต้อง: ข้อ ง. ลดการดำเนินโรคไปสู่ตับแข็ง มะเร็งตับ และลดอัตราการเสียชีวิต
💡 Background:
โรคไวรัสตับอักเสบบีเรื้อรัง (Chronic Hepatitis B) มีเป้าหมายการรักษาระยะยาวเพื่อป้องกันการเกิดโรคตับแข็ง (Cirrhosis) และมะเร็งเซลล์ตับ (Hepatocellular carcinoma: HCC) ยาต้านไวรัสกลุ่ม Oral Nucleos(t)ide Analogues ที่แนะนำเป็น First-line คือ Tenofovir disoproxil fumarate (TDF), Tenofovir alafenamide (TAF) หรือ Entecavir (ETV) เนื่องจากมีประสิทธิภาพสูงและอัตราการดื้อยาต่ำมาก
🎯 ทำไมข้อนี้ถึงถูก:
ลดการดำเนินโรคไปสู่ตับแข็ง มะเร็งตับ และลดอัตราการเสียชีวิต เนื่องจากยาต้านไวรัสในปัจจุบันไม่สามารถกำจัด covalently closed circular DNA (cccDNA) ของไวรัสในนิวเคลียสของเซลล์ตับให้หมดสิ้นได้ เป้าหมายระยะยาวที่สำคัญที่สุดของการรักษาโรคไวรัสตับอักเสบบีเรื้อรัง จึงเป็นการกดการแบ่งตัวของเชื้อไวรัสอย่างต่อเนื่อง (Sustained HBV DNA suppression) เพื่อหยุดการอักเสบ ลดการเกิดพังผืด ป้องกันการดำเนินโรคไปสู่ภาวะตับแข็ง (Cirrhosis) ลดความเสี่ยงในการเกิดมะเร็งเซลล์ตับ (Hepatocellular carcinoma: HCC) และลดอัตราการเสียชีวิตของผู้ป่วย
🔍 ข้ออื่นผิดเพราะอะไร:
• ข้อ ก. (ทำให้ค่า AST และ ALT กลับสู่ศูนย์): เป้าหมายการรักษาโรคตับอักเสบบีคือการทำให้ค่า ALT กลับสู่ระดับปกติ (ALT normalization) ไม่ใช่การทำให้เอนไซม์ตับมีค่าเป็นศูนย์
• ข้อ ข. (ทำให้ HBsAg เปลี่ยนเป็นลบในผู้ป่วยทุกราย): การสูญเสีย HBsAg (HBsAg seroclearance/loss) เกิดขึ้นได้น้อยมากเพียงร้อยละ 1 ต่อปีของการรักษาด้วยยากินต้านไวรัส จึงไม่ใช่เป้าหมายหลักที่เป็นไปได้ในผู้ป่วยทุกราย
• ข้อ ค. (กำจัด HBV cccDNA ออกจากเซลล์ตับให้หมด): ยาต้านไวรัสกลุ่ม oral NAs สามารถยับยั้งได้เฉพาะกระบวนการ reverse transcription แต่ไม่สามารถกำจัดหรือทำลาย cccDNA ในนิวเคลียสของเซลล์ตับให้หมดไปได้อย่างถาวร
• ข้อ จ. (ทำให้ Anti-HBs เปลี่ยนเป็นบวกภายใน 6 เดือน): การเกิด HBsAg seroconversion จนมี Anti-HBs เป็นบวก เป็นเหตุการณ์ที่เกิดขึ้นได้ยากมากในการรักษาด้วยยาต้านไวรัส และไม่สามารถกำหนดกรอบเวลาให้เกิดขึ้นภายใน 6 เดือนได้
📖 Guideline อ้างอิง:
แนวทางการดูแลรักษาผู้ป่วยไวรัสตับอักเสบบีและซีเรื้อรังในประเทศไทย พ.ศ. 2564 (สมาคมโรคตับแห่งประเทศไทย) &amp; EASL Clinical Practice Guidelines on Hepatitis B
📌 จุดจำก่อนสอบ:
• First-line HBV: Tenofovir (TDF/TAF) หรือ Entecavir มี High genetic barrier to resistance; ห้ามหยุดยากะทันหันเนื่องจากเสี่ยงต่อการเกิด Severe hepatitis flare</t>
        </is>
      </c>
      <c r="K30" s="166" t="inlineStr"/>
      <c r="L30" s="166" t="inlineStr">
        <is>
          <t>Infectious diseases</t>
        </is>
      </c>
      <c r="M30" s="166" t="inlineStr">
        <is>
          <t>Pneumonia</t>
        </is>
      </c>
      <c r="N30" s="165" t="inlineStr">
        <is>
          <t>Clinic</t>
        </is>
      </c>
      <c r="O30" s="166" t="inlineStr">
        <is>
          <t>ข้อ 8.4 Mock Infectious RxCU84</t>
        </is>
      </c>
      <c r="P30" s="165" t="inlineStr">
        <is>
          <t>ข้อสอบจำลอง</t>
        </is>
      </c>
      <c r="Q30" s="165" t="inlineStr">
        <is>
          <t>Mock RxCU84</t>
        </is>
      </c>
      <c r="R30" s="165" t="inlineStr"/>
    </row>
    <row r="31" ht="24" customHeight="1" s="49">
      <c r="A31" s="167" t="n">
        <v>29</v>
      </c>
      <c r="B31" s="166" t="inlineStr">
        <is>
          <t>การตรวจติดตามทางห้องปฏิบัติการในผู้ป่วยโรคไวรัสตับอักเสบบี
คำถาม: ข้อใดเป็นเหตุผลสำคัญที่สุดในการตรวจระดับ HBV DNA เพิ่มเติมในผู้ป่วยรายนี้?</t>
        </is>
      </c>
      <c r="C31" s="166" t="inlineStr"/>
      <c r="D31" s="166" t="inlineStr">
        <is>
          <t>เพื่อยืนยันว่าผู้ป่วยเคยได้รับวัคซีนป้องกันไวรัสตับอักเสบบี</t>
        </is>
      </c>
      <c r="E31" s="166" t="inlineStr">
        <is>
          <t>เพื่อประเมินระดับการแบ่งตัวของไวรัส และใช้ประกอบการตัดสินใจเริ่มรักษา รวมถึงติดตามผลการรักษา</t>
        </is>
      </c>
      <c r="F31" s="166" t="inlineStr">
        <is>
          <t>เพื่อยืนยันภาวะตับแข็ง</t>
        </is>
      </c>
      <c r="G31" s="166" t="inlineStr">
        <is>
          <t>เพื่อประเมินระดับภูมิคุ้มกันต่อไวรัสตับอักเสบบี</t>
        </is>
      </c>
      <c r="H31" s="166" t="inlineStr">
        <is>
          <t>เพื่อยืนยันการติดเชื้อไวรัสตับอักเสบชนิดเอร่วมด้วย</t>
        </is>
      </c>
      <c r="I31" s="167" t="inlineStr">
        <is>
          <t>2</t>
        </is>
      </c>
      <c r="J31" s="166" t="inlineStr">
        <is>
          <t>✅ คำตอบที่ถูกต้อง: ข้อ ข. เพื่อประเมินระดับการแบ่งตัวของไวรัส และใช้ประกอบการตัดสินใจเริ่มรักษา รวมถึงติดตามผลการรักษา
💡 Background:
โรคไวรัสตับอักเสบบีเรื้อรัง (Chronic Hepatitis B) มีเป้าหมายการรักษาระยะยาวเพื่อป้องกันการเกิดโรคตับแข็ง (Cirrhosis) และมะเร็งเซลล์ตับ (Hepatocellular carcinoma: HCC) ยาต้านไวรัสกลุ่ม Oral Nucleos(t)ide Analogues ที่แนะนำเป็น First-line คือ Tenofovir disoproxil fumarate (TDF), Tenofovir alafenamide (TAF) หรือ Entecavir (ETV) เนื่องจากมีประสิทธิภาพสูงและอัตราการดื้อยาต่ำมาก
🎯 ทำไมข้อนี้ถึงถูก:
เพื่อประเมินระดับการแบ่งตัวของไวรัส และใช้ประกอบการตัดสินใจเริ่มรักษา รวมถึงติดตามผลการรักษา HBV DNA (Viral load) เป็นตัวบ่งชี้โดยตรงถึงระดับการแบ่งตัวของไวรัส (Viral replication) ซึ่งนำมาใช้ประเมินความรุนแรงของโรค เป็นเกณฑ์สำคัญในการตัดสินใจเริ่มการรักษาด้วยยาต้านไวรัส และใช้ประเมินการตอบสนองต่อการรักษา (Virological response) รวมถึงเฝ้าระวังการเกิดเชื้อดื้อยา
🔍 ข้ออื่นผิดเพราะอะไร:
• ข้อ ก. (เพื่อยืนยันว่าผู้ป่วยเคยได้รับวัคซีนป้องกันไวรัสตับอักเสบบี): การตรวจระดับภูมิคุ้มกันจากการฉีดวัคซีนจะตรวจวัดระดับของ Anti-HBs ไม่ได้ใช้การตรวจระดับสารพันธุกรรม HBV DNA
• ข้อ ค. (เพื่อยืนยันภาวะตับแข็ง): การวินิจฉัยภาวะตับแข็งต้องอาศัยการตรวจทางรังสีวิทยา เช่น Ultrasound, CT, FibroScan หรือการเจาะตรวจชิ้นเนื้อตับ (liver biopsy) ไม่ใช่การวัดระดับ HBV DNA
• ข้อ ง. (เพื่อประเมินระดับภูมิคุ้มกันต่อไวรัสตับอักเสบบี): HBV DNA เป็นตัวชี้วัดปริมาณอนุภาคไวรัส ไม่ใช่ระดับภูมิคุ้มกันของร่างกายผู้ป่วยต่อเชื้อไวรัสตับอักเสบบี
• ข้อ จ. (เพื่อยืนยันการติดเชื้อไวรัสตับอักเสบชนิดเอร่วมด้วย): การยืนยันการติดเชื้อไวรัสตับอักเสบชนิดเอร่วมด้วย ต้องตรวจหาแอนติบอดีจำเพาะคือ Anti-HAV IgM ไม่เกี่ยวข้องกับการตรวจ HBV DNA
📖 Guideline อ้างอิง:
แนวทางการดูแลรักษาผู้ป่วยไวรัสตับอักเสบบีและซีเรื้อรังในประเทศไทย พ.ศ. 2564 (สมาคมโรคตับแห่งประเทศไทย) &amp; EASL Clinical Practice Guidelines on Hepatitis B
📌 จุดจำก่อนสอบ:
• First-line HBV: Tenofovir (TDF/TAF) หรือ Entecavir มี High genetic barrier to resistance; ห้ามหยุดยากะทันหันเนื่องจากเสี่ยงต่อการเกิด Severe hepatitis flare</t>
        </is>
      </c>
      <c r="K31" s="166" t="inlineStr"/>
      <c r="L31" s="166" t="inlineStr">
        <is>
          <t>Infectious diseases</t>
        </is>
      </c>
      <c r="M31" s="166" t="inlineStr">
        <is>
          <t>Pneumonia</t>
        </is>
      </c>
      <c r="N31" s="165" t="inlineStr">
        <is>
          <t>Clinic</t>
        </is>
      </c>
      <c r="O31" s="166" t="inlineStr">
        <is>
          <t>ข้อ 8.5 Mock Infectious RxCU84</t>
        </is>
      </c>
      <c r="P31" s="165" t="inlineStr">
        <is>
          <t>ข้อสอบจำลอง</t>
        </is>
      </c>
      <c r="Q31" s="165" t="inlineStr">
        <is>
          <t>Mock RxCU84</t>
        </is>
      </c>
      <c r="R31" s="165" t="inlineStr"/>
    </row>
    <row r="32" ht="24" customHeight="1" s="49">
      <c r="A32" s="167" t="n">
        <v>30</v>
      </c>
      <c r="B32" s="166" t="inlineStr">
        <is>
          <t>ผู้ป่วยหญิงอายุ 29 ปี อาชีพพยาบาล ประจำหอผู้ป่วยอายุรกรรม ไม่มีโรคประจำตัว และไม่มีประวัติแพ้ยา มาพบแพทย์์ด้วยอาการไอเป็นเลือด ไอต่อเนื่อง 2 อาทิตย์ อ่อนเพลีย เบื่ออาหาร และน้ำหนักลดประมาณ 5 กิโลกรัมภายใน 2 สัปดาห์ ร่วมกับมีไข้ต่ำช่วงบ่ายและเหงื่อออกกลางคืน
ผลตรวจทางห้องปฏิบัติการ:
AFB sputum smear 3+
Mycobacterial culture: Mycobacterium tuberculosis
Drug susceptibility testing: Susceptible to first-line anti-tuberculosis drugs
คำถาม: จากข้อมูลอาการและผลตรวจทางห้องปฏิบัติการ ผู้ป่วยรายนี้น่าจะได้รับการวินิจฉัยเป็นโรคใดมากที่สุด?</t>
        </is>
      </c>
      <c r="C32" s="166" t="inlineStr"/>
      <c r="D32" s="166" t="inlineStr">
        <is>
          <t>Community-acquired pneumonia (CAP)</t>
        </is>
      </c>
      <c r="E32" s="166" t="inlineStr">
        <is>
          <t>Pulmonary tuberculosis</t>
        </is>
      </c>
      <c r="F32" s="166" t="inlineStr">
        <is>
          <t>Lung cancer</t>
        </is>
      </c>
      <c r="G32" s="166" t="inlineStr">
        <is>
          <t>Bronchiectasis</t>
        </is>
      </c>
      <c r="H32" s="166" t="inlineStr">
        <is>
          <t>Pneumocystis jirovecii pneumonia (PJP)</t>
        </is>
      </c>
      <c r="I32" s="167" t="inlineStr">
        <is>
          <t>2</t>
        </is>
      </c>
      <c r="J32" s="166" t="inlineStr">
        <is>
          <t>✅ คำตอบที่ถูกต้อง: ข้อ ข. Pulmonary tuberculosis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Pulmonary tuberculosis ผู้ป่วยมีอาการแสดงคลาสสิกของวัณโรคปอด ได้แก่ ไอเรื้อรังนาน &gt;2 สัปดาห์ มีไอเป็นเลือด ไข้ต่ำช่วงบ่าย เหงื่อออกกลางคืน เบื่ออาหาร และน้ำหนักลดอย่างรวดเร็ว ร่วมกับผลตรวจเสมหะย้อมกรดทน AFB smear 3+ และผลเพาะเชื้อยืนยันพบเชื้อ Mycobacterium tuberculosis จึงวินิจฉัยเป็น วัณโรคปอด (Pulmonary tuberculosis)
🔍 ข้ออื่นผิดเพราะอะไร:
• ข้อ ก. (Community-acquired pneumonia (CAP)): CAP เกิดจากการติดเชื้อแบคทีเรียเฉียบพลัน มักมีไข้สูงเฉียบพลัน หายใจเหนื่อยหอบ และตรวจย้อมเสมหะจะพบแบคทีเรียแกรมบวกหรือลบ ไม่ใช่ acid-fast bacilli
• ข้อ ค. (Lung cancer): แม้ผู้ป่วยจะมีอาการไอเป็นเลือดและน้ำหนักลด แต่วัย 29 ปี ผลตรวจพบเสมหะ AFB 3+ ร่วมกับการเพาะเชื้อขึ้น M. tuberculosis ยืนยันการติดเชื้อวัณโรคอย่างชัดเจน
• ข้อ ง. (Bronchiectasis): Bronchiectasis เป็นภาวะหลอดลมโป่งพองเรื้อรังที่ทำให้ไอมีเสมหะจำนวนมาก แต่ไม่พบเชื้อ acid-fast bacilli ในเสมหะ เว้นแต่จะมีวัณโรคแทรกซ้อน
• ข้อ จ. (Pneumocystis jirovecii pneumonia (PJP)): PJP มักพบในผู้ป่วยภูมิคุ้มกันบกพร่องรุนแรง เช่น ผู้ติดเชื้อ HIV ที่มี CD4 ต่ำกว่า 200 cells/mm3 โดยตรวจย้อมเสมหะด้วย AFB จะให้ผลลบ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32" s="166" t="inlineStr"/>
      <c r="L32" s="166" t="inlineStr">
        <is>
          <t>Infectious diseases</t>
        </is>
      </c>
      <c r="M32" s="166" t="inlineStr">
        <is>
          <t>Tuberculosis</t>
        </is>
      </c>
      <c r="N32" s="165" t="inlineStr">
        <is>
          <t>Clinic</t>
        </is>
      </c>
      <c r="O32" s="166" t="inlineStr">
        <is>
          <t>ข้อ 9.1 Mock Infectious RxCU84</t>
        </is>
      </c>
      <c r="P32" s="165" t="inlineStr">
        <is>
          <t>ข้อสอบจำลอง</t>
        </is>
      </c>
      <c r="Q32" s="165" t="inlineStr">
        <is>
          <t>Mock RxCU84</t>
        </is>
      </c>
      <c r="R32" s="165" t="inlineStr"/>
    </row>
    <row r="33" ht="24" customHeight="1" s="49">
      <c r="A33" s="167" t="n">
        <v>31</v>
      </c>
      <c r="B33" s="166" t="inlineStr">
        <is>
          <t>ผู้ป่วยหญิงอายุ 29 ปี ผลตรวจเสมหะพบ AFB sputum smear 3+
คำถาม: ผล AFB sputum smear 3+ ในผู้ป่วยรายนี้มีความหมายมากที่สุดข้อใด?</t>
        </is>
      </c>
      <c r="C33" s="166" t="inlineStr"/>
      <c r="D33" s="166" t="inlineStr">
        <is>
          <t>ยืนยันว่าเชื้อดื้อต่อยา Rifampicin</t>
        </is>
      </c>
      <c r="E33" s="166" t="inlineStr">
        <is>
          <t>ผู้ป่วยมีเชื้อวัณโรคในกระแสเลือด</t>
        </is>
      </c>
      <c r="F33" s="166" t="inlineStr">
        <is>
          <t>พบเชื้อ acid-fast bacilli ในเสมหะจำนวนมาก และมีโอกาสแพร่เชื้อสูง</t>
        </is>
      </c>
      <c r="G33" s="166" t="inlineStr">
        <is>
          <t>ยืนยันว่าเป็นเชื้อ Mycobacterium tuberculosis โดยไม่ต้องตรวจเพิ่มเติม</t>
        </is>
      </c>
      <c r="H33" s="166" t="inlineStr">
        <is>
          <t>ผู้ป่วยมีภาวะติดเชื้อแบคทีเรียแทรกซ้อนในทางเดินหายใจส่วนบน</t>
        </is>
      </c>
      <c r="I33" s="167" t="inlineStr">
        <is>
          <t>3</t>
        </is>
      </c>
      <c r="J33" s="166" t="inlineStr">
        <is>
          <t>✅ คำตอบที่ถูกต้อง: ข้อ ค. พบเชื้อ acid-fast bacilli ในเสมหะจำนวนมาก และมีโอกาสแพร่เชื้อสูง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พบเชื้อ acid-fast bacilli ในเสมหะจำนวนมาก และมีโอกาสแพร่เชื้อสูง การตรวจ Acid-Fast Bacilli (AFB) smear เป็นการย้อมสีทนกรดเพื่อตรวจหาตัวเชื้อในเสมหะ ระดับ 3+ หมายถึงพบเชื้อมากกว่า 10 ตัวต่อ 1 oil immersion field บ่งชี้ว่ามีปริมาณเชื้อในทางเดินหายใจสูงมาก และมีความเสี่ยงสูงอย่างยิ่งในการแพร่กระจายเชื้อสู่ผู้อื่นผ่านทางละอองฝอย (Airborne transmission) อย่างไรก็ตามไม่สามารถบอกการดื้อยาหรือยืนยันสปีชีส์ได้
🔍 ข้ออื่นผิดเพราะอะไร:
• ข้อ ก. (ยืนยันว่าเชื้อดื้อต่อยา Rifampicin): AFB smear เป็นเพียงการย้อมสีทนกรดเพื่อดูจำนวนตัวเชื้อ ไม่สามารถประเมินการกลายพันธุ์หรือความไวต่อยา Rifampicin ได้ ซึ่งต้องตรวจด้วย GeneXpert หรือ DST
• ข้อ ข. (ผู้ป่วยมีเชื้อวัณโรคในกระแสเลือด): ผลตรวจ AFB 3+ ในเสมหะแสดงถึงปริมาณเชื้อในโพรงทางเดินหายใจและเนื้อปอด ไม่ได้เป็นหลักฐานแสดงว่ามีภาวะ bacteremia ในกระแสเลือด
• ข้อ ง. (ยืนยันว่าเป็นเชื้อ Mycobacterium tuberculosis โดยไม่ต้องตรวจเพิ่มเติม): AFB smear สามารถติดสีแบคทีเรียกลุ่ม Non-Tuberculous Mycobacteria (NTM) หรือ Nocardia ได้เช่นกัน จึงต้องอาศัยการตรวจอณูชีววิทยาหรือเพาะเชื้อเพื่อยืนยันชนิดของ M. tuberculosis
• ข้อ จ. (ผู้ป่วยมีภาวะติดเชื้อแบคทีเรียแทรกซ้อนในทางเดินหายใจส่วนบน): AFB smear เป็นการตรวจหาเชื้อกลุ่มไมโคแบคทีเรียในทางเดินหายใจส่วนล่าง ไม่ใช่การติดเชื้อแบคทีเรียทั่วไปในทางเดินหายใจส่วนบน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33" s="166" t="inlineStr"/>
      <c r="L33" s="166" t="inlineStr">
        <is>
          <t>Infectious diseases</t>
        </is>
      </c>
      <c r="M33" s="166" t="inlineStr">
        <is>
          <t>Tuberculosis</t>
        </is>
      </c>
      <c r="N33" s="165" t="inlineStr">
        <is>
          <t>Clinic</t>
        </is>
      </c>
      <c r="O33" s="166" t="inlineStr">
        <is>
          <t>ข้อ 9.2 Mock Infectious RxCU84</t>
        </is>
      </c>
      <c r="P33" s="165" t="inlineStr">
        <is>
          <t>ข้อสอบจำลอง</t>
        </is>
      </c>
      <c r="Q33" s="165" t="inlineStr">
        <is>
          <t>Mock RxCU84</t>
        </is>
      </c>
      <c r="R33" s="165" t="inlineStr"/>
    </row>
    <row r="34" ht="24" customHeight="1" s="49">
      <c r="A34" s="167" t="n">
        <v>32</v>
      </c>
      <c r="B34" s="166" t="inlineStr">
        <is>
          <t>ผู้ป่วยวัณโรคปอดรายใหม่ ผลการตรวจความไวต่อยาพบว่าไวต่อยาทุกตัว (Pan-susceptible)
คำถาม: หากผล Drug susceptibility testing พบว่าเชื้อไวต่อยาต้านวัณโรคชนิดแรก สูตรการรักษามาตรฐานที่เหมาะสมที่สุดคือข้อใด?</t>
        </is>
      </c>
      <c r="C34" s="166" t="inlineStr"/>
      <c r="D34" s="166" t="inlineStr">
        <is>
          <t>2HRZE / 4HR</t>
        </is>
      </c>
      <c r="E34" s="166" t="inlineStr">
        <is>
          <t>2HR / 7HR</t>
        </is>
      </c>
      <c r="F34" s="166" t="inlineStr">
        <is>
          <t>6HRZE</t>
        </is>
      </c>
      <c r="G34" s="166" t="inlineStr">
        <is>
          <t>9HR</t>
        </is>
      </c>
      <c r="H34" s="166" t="inlineStr">
        <is>
          <t>2HRZ / 4HR</t>
        </is>
      </c>
      <c r="I34" s="167" t="inlineStr">
        <is>
          <t>1</t>
        </is>
      </c>
      <c r="J34" s="166" t="inlineStr">
        <is>
          <t>✅ คำตอบที่ถูกต้อง: ข้อ ก. 2HRZE / 4HR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2HRZE / 4HR สูตรการรักษามาตรฐานสำหรับผู้ป่วยวัณโรคปอดรายใหม่ที่เชื้อไวต่อยาต้านวัณโรคแนวที่หนึ่ง (First-line drugs) คือสูตรระยะสั้น 6 เดือน ประกอบด้วย Intensive phase 2 เดือนด้วยยา 4 ชนิด: Isoniazid (H), Rifampicin (R), Pyrazinamide (Z), และ Ethambutol (E) ตามด้วย Continuation phase 4 เดือนด้วยยา 2 ชนิด: Isoniazid (H) และ Rifampicin (R) สรุปเป็น 2HRZE/4HR
🔍 ข้ออื่นผิดเพราะอะไร:
• ข้อ ข. (2HR / 7HR): สูตร 2HR/7HR ไม่ใช่สูตรมาตรฐานสำหรับผู้ป่วยวัณโรครายใหม่ และการขาด ethambutol กับ pyrazinamide ในระยะเข้มข้นจะเพิ่มความเสี่ยงต่อการเกิดเชื้อดื้อยาอย่างรวดเร็ว
• ข้อ ค. (6HRZE): การให้ยากลุ่ม HRZE ต่อเนื่องนานถึง 6 เดือน เพิ่มความเสี่ยงต่อความเป็นพิษต่อตับจาก pyrazinamide และพิษต่อเส้นประสาทตาจาก ethambutol โดยไม่เพิ่มประสิทธิภาพการรักษา
• ข้อ ง. (9HR): สูตร 9HR ใช้เฉพาะในบางกรณีที่ไม่สามารถทนยาหรือไม่สามารถใช้ pyrazinamide ได้ แต่ไม่ใช่สูตรมาตรฐานอันดับแรกสำหรับผู้ป่วย pan-susceptible TB
• ข้อ จ. (2HRZ / 4HR): สูตร 2HRZ/4HR ขาด ethambutol ในช่วงเริ่มต้น ทำให้ไม่มีตัวยาป้องกันการเหนี่ยวนำให้เกิดเชื้อดื้อยาต่อ isoniazid หรือ rifampicin ในช่วงที่ยังไม่ทราบผลการทดสอบความไวของเชื้อ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34" s="166" t="inlineStr"/>
      <c r="L34" s="166" t="inlineStr">
        <is>
          <t>Infectious diseases</t>
        </is>
      </c>
      <c r="M34" s="166" t="inlineStr">
        <is>
          <t>STDs &amp; vaginitis</t>
        </is>
      </c>
      <c r="N34" s="165" t="inlineStr">
        <is>
          <t>Clinic</t>
        </is>
      </c>
      <c r="O34" s="166" t="inlineStr">
        <is>
          <t>ข้อ 9.3 Mock Infectious RxCU84</t>
        </is>
      </c>
      <c r="P34" s="165" t="inlineStr">
        <is>
          <t>ข้อสอบจำลอง</t>
        </is>
      </c>
      <c r="Q34" s="165" t="inlineStr">
        <is>
          <t>Mock RxCU84</t>
        </is>
      </c>
      <c r="R34" s="165" t="inlineStr"/>
    </row>
    <row r="35" ht="24" customHeight="1" s="49">
      <c r="A35" s="167" t="n">
        <v>33</v>
      </c>
      <c r="B35" s="166" t="inlineStr">
        <is>
          <t>การติดตามอาการไม่พึงประสงค์จากยาสูตรมาตรฐาน 2HRZE
คำถาม: ผู้ป่วยหญิงอายุ 29 ปี ได้รับการรักษาวัณโรคด้วยสูตร 2HRZE/4HR หลังรับประทานยา 1 เดือน ข้อใดจับคู่ยาและอาการไม่พึงประสงค์สำคัญได้ถูกต้องที่สุด?</t>
        </is>
      </c>
      <c r="C35" s="166" t="inlineStr"/>
      <c r="D35" s="166" t="inlineStr">
        <is>
          <t>Isoniazid – ปลายมือปลายเท้าชา, Rifampicin – ปัสสาวะสีส้มแดง, Pyrazinamide – กรดยูริกสูงและปวดข้อ, Ethambutol – ตามัวและมองเห็นสีแดง-เขียวผิดปกติ</t>
        </is>
      </c>
      <c r="E35" s="166" t="inlineStr">
        <is>
          <t>Isoniazid – ปัสสาวะสีส้มแดง, Rifampicin – ปลายมือปลายเท้าชา, Pyrazinamide – ตามัว, Ethambutol – กรดยูริกสูง</t>
        </is>
      </c>
      <c r="F35" s="166" t="inlineStr">
        <is>
          <t>Isoniazid – ตามัว, Rifampicin – กรดยูริกสูง, Pyrazinamide – ปลายมือปลายเท้าชา, Ethambutol – ปัสสาวะสีส้มแดง</t>
        </is>
      </c>
      <c r="G35" s="166" t="inlineStr">
        <is>
          <t>Isoniazid – ปวดข้อ, Rifampicin – ตามัว, Pyrazinamide – ปัสสาวะสีส้มแดง, Ethambutol – ชาปลายมือปลายเท้า</t>
        </is>
      </c>
      <c r="H35" s="166" t="inlineStr">
        <is>
          <t>Isoniazid – หูดับ, Rifampicin – ตับอักเสบ, Pyrazinamide – ผื่นลมพิษ, Ethambutol – ไตวาย</t>
        </is>
      </c>
      <c r="I35" s="167" t="inlineStr">
        <is>
          <t>1</t>
        </is>
      </c>
      <c r="J35" s="166" t="inlineStr">
        <is>
          <t>✅ คำตอบที่ถูกต้อง: ข้อ ก. Isoniazid – ปลายมือปลายเท้าชา, Rifampicin – ปัสสาวะสีส้มแดง, Pyrazinamide – กรดยูริกสูงและปวดข้อ, Ethambutol – ตามัวและมองเห็นสีแดง-เขียวผิดปกติ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Isoniazid – ปลายมือปลายเท้าชา, Rifampicin – ปัสสาวะสีส้มแดง, Pyrazinamide – กรดยูริกสูงและปวดข้อ, Ethambutol – ตามัวและมองเห็นสีแดง-เขียวผิดปกติ ADR สำคัญของยาต้านวัณโรค First-line: 1) Isoniazid (H): ตับอักเสบ, ปลายประสาทอักเสบชาปลายมือปลายเท้า (ป้องกันด้วย Pyridoxine/Vit B6), 2) Rifampicin (R): ตับอักเสบ, สารคัดหลั่ง (ปัสสาวะ น้ำตา เหงื่อ) สีส้มแดง, 3) Pyrazinamide (Z): ตับอักเสบรุนแรงสุด, ยับยั้งการขับยูริกทำให้ Hyperuricemia และปวดข้อ, 4) Ethambutol (E): ประสาทตาอักเสบ (Optic/Retrobulbar neuritis) ตามัว สูญเสียการแยกสีแดง-เขียว
🔍 ข้ออื่นผิดเพราะอะไร:
• ข้อ ข. (Isoniazid – ปัสสาวะสีส้มแดง, Rifampicin – ปลายมือปลายเท้าชา, Pyrazinamide – ตามัว, Ethambutol – กรดยูริกสูง): เป็นแกนหลักใน Anti-TB regimen (HRZE) ยับยั้ง mycolic acid เสี่ยงต่อ peripheral neuropathy จากการขาด pyridoxine (Vitamin B6) จึงต้องให้วิตามิน B6 เสริม และเสี่ยงต่อ hepatotoxicity
• ข้อ ค. (Isoniazid – ตามัว, Rifampicin – กรดยูริกสูง, Pyrazinamide – ปลายมือปลายเท้าชา, Ethambutol – ปัสสาวะสีส้มแดง): เป็นแกนหลักใน Anti-TB regimen (HRZE) ยับยั้ง mycolic acid เสี่ยงต่อ peripheral neuropathy จากการขาด pyridoxine (Vitamin B6) จึงต้องให้วิตามิน B6 เสริม และเสี่ยงต่อ hepatotoxicity
• ข้อ ง. (Isoniazid – ปวดข้อ, Rifampicin – ตามัว, Pyrazinamide – ปัสสาวะสีส้มแดง, Ethambutol – ชาปลายมือปลายเท้า): เป็นแกนหลักใน Anti-TB regimen (HRZE) ยับยั้ง mycolic acid เสี่ยงต่อ peripheral neuropathy จากการขาด pyridoxine (Vitamin B6) จึงต้องให้วิตามิน B6 เสริม และเสี่ยงต่อ hepatotoxicity
• ข้อ จ. (Isoniazid – หูดับ, Rifampicin – ตับอักเสบ, Pyrazinamide – ผื่นลมพิษ, Ethambutol – ไตวาย): เป็นแกนหลักใน Anti-TB regimen (HRZE) ยับยั้ง mycolic acid เสี่ยงต่อ peripheral neuropathy จากการขาด pyridoxine (Vitamin B6) จึงต้องให้วิตามิน B6 เสริม และเสี่ยงต่อ hepatotoxicity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Pyridoxine (B6) Co-prescription: ต้องให้ Vitamin B6 (Pyridoxine 50-100 mg/day) ร่วมด้วยในหญิงตั้งครรภ์, ผู้ติดเชื้อ HIV, เบาหวาน, ดื่มสุรา หรือไตวาย เพื่อป้องกัน peripheral neuropathy
• Hepatotoxicity Monitoring: ติดตามอาการเบื่ออาหาร คลื่นไส้ ตาเหลือง ตัวเหลือง หาก ALT/AST &gt; 5 เท่า (ไม่มีอาการ) หรือ &gt; 3 เท่า (มีอาการ) ต้องหยุดยาทันที</t>
        </is>
      </c>
      <c r="K35" s="166" t="inlineStr"/>
      <c r="L35" s="166" t="inlineStr">
        <is>
          <t>Infectious diseases</t>
        </is>
      </c>
      <c r="M35" s="166" t="inlineStr">
        <is>
          <t>Tuberculosis</t>
        </is>
      </c>
      <c r="N35" s="165" t="inlineStr">
        <is>
          <t>Clinic</t>
        </is>
      </c>
      <c r="O35" s="166" t="inlineStr">
        <is>
          <t>ข้อ 9.4 Mock Infectious RxCU84</t>
        </is>
      </c>
      <c r="P35" s="165" t="inlineStr">
        <is>
          <t>ข้อสอบจำลอง</t>
        </is>
      </c>
      <c r="Q35" s="165" t="inlineStr">
        <is>
          <t>Mock RxCU84</t>
        </is>
      </c>
      <c r="R35" s="165" t="inlineStr"/>
    </row>
    <row r="36" ht="24" customHeight="1" s="49">
      <c r="A36" s="167" t="n">
        <v>34</v>
      </c>
      <c r="B36" s="166" t="inlineStr">
        <is>
          <t>คำแนะนำในการปฏิบัติตัวและการใช้ยาสำหรับผู้ป่วยวัณโรคปอด
คำถาม: เภสัชกรให้คำแนะนำผู้ป่วยที่รับประทานยาต้านวัณโรคข้อใดถูกต้องที่สุด?</t>
        </is>
      </c>
      <c r="C36" s="166" t="inlineStr"/>
      <c r="D36" s="166" t="inlineStr">
        <is>
          <t>หากปัสสาวะเป็นสีส้มแดง ให้หยุดยา Rifampicin ทันที</t>
        </is>
      </c>
      <c r="E36" s="166" t="inlineStr">
        <is>
          <t>หากมีอาการตามัวหรือมองเห็นสีผิดปกติ ควรหยุดยาเองและรอพบแพทย์์ตามนัด</t>
        </is>
      </c>
      <c r="F36" s="166" t="inlineStr">
        <is>
          <t>รับประทานยาสม่ำเสมอทุกวัน หลีกเลี่ยงเครื่องดื่มแอลกอฮอล์ หากมีตัวเหลือง ตาเหลือง ตามัว ชาปลายมือปลายเท้า หรือปวดข้อรุนแรง ควรรีบพบแพทย์์</t>
        </is>
      </c>
      <c r="G36" s="166" t="inlineStr">
        <is>
          <t>เมื่ออาการไอดีขึ้นสามารถหยุดยาต้านวัณโรคได้เองเพื่อป้องกันผลข้างเคียง</t>
        </is>
      </c>
      <c r="H36" s="166" t="inlineStr">
        <is>
          <t>ควรรับประทานยาทุกชนิดพร้อมอาหารมื้อหนักเพื่อป้องกันอาการคลื่นไส้</t>
        </is>
      </c>
      <c r="I36" s="167" t="inlineStr">
        <is>
          <t>3</t>
        </is>
      </c>
      <c r="J36" s="166" t="inlineStr">
        <is>
          <t>✅ คำตอบที่ถูกต้อง: ข้อ ค. รับประทานยาสม่ำเสมอทุกวัน หลีกเลี่ยงเครื่องดื่มแอลกอฮอล์ หากมีตัวเหลือง ตาเหลือง ตามัว ชาปลายมือปลายเท้า หรือปวดข้อรุนแรง ควรรีบพบแพทย์์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รับประทานยาสม่ำเสมอทุกวัน หลีกเลี่ยงเครื่องดื่มแอลกอฮอล์ หากมีตัวเหลือง ตาเหลือง ตามัว ชาปลายมือปลายเท้า หรือปวดข้อรุนแรง ควรรีบพบแพทย์์ ผู้ป่วยต้องรับประทานยาอย่างต่อเนื่องสม่ำเสมอห้ามหยุดยาเองแม้จะรู้สึกดีขึ้น เพื่อป้องกันเชื้อดื้อยา งดเครื่องดื่มแอลกอฮอล์เพื่อลดความเสี่ยงต่อตับอักเสบ หากมีอาการตับอักเสบ (ตัวเหลือง ตาเหลือง ปัสสาวะสีชา คลื่นไส้อาเจียนรุนแรง) หรือมีอาการตามัว มองเห็นสีผิดปกติ (Optic neuritis) ควรรีบมาพบแพทย์์ทันที สำหรับปัสสาวะสีส้มแดงเป็นผลข้างเคียงปกติของ Rifampicin ไม่เป็นอันตรายและไม่ต้องหยุดยา
🔍 ข้ออื่นผิดเพราะอะไร:
• ข้อ ก. (หากปัสสาวะเป็นสีส้มแดง ให้หยุดยา Rifampicin ทันที): ปัสสาวะ น้ำตา และเหงื่อเปลี่ยนเป็นสีส้มแดงเป็นผลข้างเคียงปกติที่ไม่อันตรายของยา Rifampicin จากสีของสารเมแทบอไลต์ จึงไม่จำเป็นต้องหยุดยา
• ข้อ ข. (หากมีอาการตามัวหรือมองเห็นสีผิดปกติ ควรหยุดยาเองและรอพบแพทย์์ตามนัด): อาการตามัวหรือการมองเห็นสีเปลี่ยนไปเป็นสัญญาณของ optic neuritis จาก ethambutol ผู้ป่วยต้องหยุดยาทันทีและรีบมาพบแพทย์์โดยด่วนเพื่อป้องกันตาบอดถาวร ไม่ควรรอจนถึงวันนัด
• ข้อ ง. (เมื่ออาการไอดีขึ้นสามารถหยุดยาต้านวัณโรคได้เองเพื่อป้องกันผลข้างเคียง): การหยุดยาต้านวัณโรคเองก่อนครบกำหนดเวลาจะทำให้เชื้อวัณโรคที่แฝงตัวอยู่แบ่งตัวเพิ่มขึ้นและกลายพันธุ์เป็นเชื้อวัณโรคดื้อยาหลายขนาน (MDR-TB)
• ข้อ จ. (ควรรับประทานยาทุกชนิดพร้อมอาหารมื้อหนักเพื่อป้องกันอาการคลื่นไส้): Rifampicin และ Isoniazid มีการดูดซึมลดลงอย่างมากเมื่อรับประทานพร้อมอาหาร จึงแนะนำให้รับประทานตอนท้องว่างก่อนอาหารอย่างน้อย 1 ชั่วโมงหรือหลังอาหาร 2 ชั่วโมง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36" s="166" t="inlineStr"/>
      <c r="L36" s="166" t="inlineStr">
        <is>
          <t>Infectious diseases</t>
        </is>
      </c>
      <c r="M36" s="166" t="inlineStr">
        <is>
          <t>Tuberculosis</t>
        </is>
      </c>
      <c r="N36" s="165" t="inlineStr">
        <is>
          <t>Clinic</t>
        </is>
      </c>
      <c r="O36" s="166" t="inlineStr">
        <is>
          <t>ข้อ 9.5 Mock Infectious RxCU84</t>
        </is>
      </c>
      <c r="P36" s="165" t="inlineStr">
        <is>
          <t>ข้อสอบจำลอง</t>
        </is>
      </c>
      <c r="Q36" s="165" t="inlineStr">
        <is>
          <t>Mock RxCU84</t>
        </is>
      </c>
      <c r="R36" s="165" t="inlineStr"/>
    </row>
    <row r="37" ht="24" customHeight="1" s="49">
      <c r="A37" s="167" t="n">
        <v>35</v>
      </c>
      <c r="B37" s="166" t="inlineStr">
        <is>
          <t>ผู้ป่วยหญิงอายุ 19 ปี ไม่มีประวัติแพ้ยา ไม่มีโรคประจำตัว แต่เป็นโรคอ้วน (BMI = 30.5 kg/m2) มาร้านยาเนื่องจากต้องการปรึกษาเภสัชกรและซื้อยารักษาสิว ตรวจพบตุ่มสิวอักเสบมีหัวหนองสีขาวขุ่นบนฐานสีแดงกระจายทั่วใบหน้า (Inflammatory lesions 8 จุด ไม่มี nodule/cyst) ซักประวัติพบว่าผู้ป่วยชอบรับประทานขนมหวานและชานมไข่มุกเป็นประจำ [ต้องมีรูปภาพสิวหัวหนอง]
คำถาม: เภสัชกรควรจัดลักษณะสิวของผู้ป่วยรายนี้เป็นข้อใด เหมาะสมที่สุด?</t>
        </is>
      </c>
      <c r="C37" s="166" t="inlineStr"/>
      <c r="D37" s="166" t="inlineStr">
        <is>
          <t>Non-inflammatory acne ชนิด closed comedone</t>
        </is>
      </c>
      <c r="E37" s="166" t="inlineStr">
        <is>
          <t>Non-inflammatory acne ชนิด open comedone</t>
        </is>
      </c>
      <c r="F37" s="166" t="inlineStr">
        <is>
          <t>Inflammatory acne ชนิด papule</t>
        </is>
      </c>
      <c r="G37" s="166" t="inlineStr">
        <is>
          <t>Inflammatory acne ชนิด pustule</t>
        </is>
      </c>
      <c r="H37" s="166" t="inlineStr">
        <is>
          <t>Nodulocystic acne</t>
        </is>
      </c>
      <c r="I37" s="167" t="inlineStr">
        <is>
          <t>4</t>
        </is>
      </c>
      <c r="J37" s="166" t="inlineStr">
        <is>
          <t>✅ คำตอบที่ถูกต้อง: ข้อ ง. Inflammatory acne ชนิด pustule
💡 Background:
สิวอักเสบ (Inflammatory acne) มีพยาธิกำเนิดหลักจากการอุดตันของท่อต่อมไขมัน การหลั่งไขมันมากผิดปกติ และการเพิ่มจำนวนของเชื้อ Cutibacterium acnes ร่วมกับปฏิกิริยาการอักเสบ การใช้ Benzoyl peroxide ออกฤทธิ์ฆ่าเชื้อผ่านการปล่อย Free radical oxygen และลดการเกิด Comedone โดยไม่พบปัญหาเชื้อดื้อยา
🎯 ทำไมข้อนี้ถึงถูก:
Inflammatory acne ชนิด pustule สิวที่มีลักษณะเป็นตุ่มนูนแดงและมียอดเป็นหัวหนองสีขาวขุ่น (Pus-filled lesion on an erythematous base) จัดเป็น Inflammatory acne ชนิด Pustule (สิวหัวหนอง) หากเป็นตุ่มแดงไม่มีหนองจะเรียกว่า Papule หากเป็นสิวหัวขาว/หัวดำที่ไม่อักเสบจะเรียกว่า Comedone
🔍 ข้ออื่นผิดเพราะอะไร:
• ข้อ ก. (Non-inflammatory acne ชนิด closed comedone): Closed comedone (สิวหัวขาว) จัดเป็น non-inflammatory acne เกิดจากการอุดตันของท่อไขมันใต้ผิวหนังโดยไม่มีตุ่มหนองหรือการอักเสบสีแดงรอบรอยโรค
• ข้อ ข. (Non-inflammatory acne ชนิด open comedone): Open comedone (สิวหัวดำ) จัดเป็น non-inflammatory acne มีลักษณะเป็นจุดสีดำตรงกลางจากการออกซิเดชันของเคราตินและเมลานินกับอากาศ ไม่มีหัวหนอง
• ข้อ ค. (Inflammatory acne ชนิด papule): Papule เป็นตุ่มสิวอักเสบสีแดงขนาดเล็กที่ยังไม่มีหัวหนองสีขาวขุ่นสะสมอยู่ด้านบน
• ข้อ จ. (Nodulocystic acne): Nodulocystic acne มีลักษณะเป็นตุ่มอักเสบขนาดใหญ่ลึกใต้ชั้นผิวหนัง (&gt;5 มม.) มีการอักเสบเจ็บมากและมีโอกาสเกิดแผลเป็นสูง ซึ่งผู้ป่วยรายนี้ไม่มีรอยโรคระดับ nodule หรือ cyst
📖 Guideline อ้างอิง:
แนวทางเวชปฏิบัติการรักษาโรคสิว (สมาคมแพทย์์ผิวหนังแห่งประเทศไทย) &amp; AAD Guidelines of Care for the Management of Acne Vulgaris
📌 จุดจำก่อนสอบ:
• Benzoyl peroxide (BP) เป็นยาฆ่าเชื้อแบคทีเรียต้าน C. acnes ไม่ทำให้เกิดการดื้อยา; สตรีมีครรภ์เป็นสิว: ห้ามใช้ Topical/Oral Retinoids เด็ดขาด (Teratogenic), ยาที่ปลอดภัยคือ Topical Erythromycin, Clindamycin หรือ Azelaic acid</t>
        </is>
      </c>
      <c r="K37" s="166" t="inlineStr"/>
      <c r="L37" s="166" t="inlineStr">
        <is>
          <t>Infectious diseases</t>
        </is>
      </c>
      <c r="M37" s="166" t="inlineStr">
        <is>
          <t>Pneumonia</t>
        </is>
      </c>
      <c r="N37" s="165" t="inlineStr">
        <is>
          <t>Clinic</t>
        </is>
      </c>
      <c r="O37" s="166" t="inlineStr">
        <is>
          <t>ข้อ 10.1 Mock Infectious RxCU84</t>
        </is>
      </c>
      <c r="P37" s="165" t="inlineStr">
        <is>
          <t>ข้อสอบจำลอง</t>
        </is>
      </c>
      <c r="Q37" s="165" t="inlineStr">
        <is>
          <t>Mock RxCU84</t>
        </is>
      </c>
      <c r="R37" s="165" t="inlineStr"/>
    </row>
    <row r="38" ht="24" customHeight="1" s="49">
      <c r="A38" s="167" t="n">
        <v>36</v>
      </c>
      <c r="B38" s="166" t="inlineStr">
        <is>
          <t>ผู้ป่วยหญิงอายุ 19 ปี มี Inflammatory lesions ชนิด pustule จำนวน 8 จุด และไม่มี nodule/cyst (Mild inflammatory acne)
คำถาม: เภสัชกรควรเลือกแนวทางการรักษาเบื้องต้นตามแนวทางการดูแลรักษาโรคสิว สมาคมแพทย์์ผิวหนังแห่งประเทศไทย ข้อใดเหมาะสมที่สุด?</t>
        </is>
      </c>
      <c r="C38" s="166" t="inlineStr"/>
      <c r="D38" s="166" t="inlineStr">
        <is>
          <t>Oral isotretinoin เพียงอย่างเดียว</t>
        </is>
      </c>
      <c r="E38" s="166" t="inlineStr">
        <is>
          <t>Oral doxycycline เพียงอย่างเดียว</t>
        </is>
      </c>
      <c r="F38" s="166" t="inlineStr">
        <is>
          <t>Topical benzoyl peroxide</t>
        </is>
      </c>
      <c r="G38" s="166" t="inlineStr">
        <is>
          <t>Oral quinolone ร่วมกับ topical retinoid</t>
        </is>
      </c>
      <c r="H38" s="166" t="inlineStr">
        <is>
          <t>Oral isotretinoin ร่วมกับ oral doxycycline</t>
        </is>
      </c>
      <c r="I38" s="167" t="inlineStr">
        <is>
          <t>3</t>
        </is>
      </c>
      <c r="J38" s="166" t="inlineStr">
        <is>
          <t>✅ คำตอบที่ถูกต้อง: ข้อ ค. Topical benzoyl peroxide
💡 Background:
สิวอักเสบ (Inflammatory acne) มีพยาธิกำเนิดหลักจากการอุดตันของท่อต่อมไขมัน การหลั่งไขมันมากผิดปกติ และการเพิ่มจำนวนของเชื้อ Cutibacterium acnes ร่วมกับปฏิกิริยาการอักเสบ การใช้ Benzoyl peroxide ออกฤทธิ์ฆ่าเชื้อผ่านการปล่อย Free radical oxygen และลดการเกิด Comedone โดยไม่พบปัญหาเชื้อดื้อยา
🎯 ทำไมข้อนี้ถึงถูก:
Topical benzoyl peroxide ผู้ป่วยมีสิวอักเสบจำนวนน้อย (
🔍 ข้ออื่นผิดเพราะอะไร:
• ข้อ ก. (Oral isotretinoin เพียงอย่างเดียว): Oral isotretinoin สงวนไว้สำหรับ severe nodulocystic acne หรือสิวที่มีแผลเป็นรุนแรงที่ไม่ตอบสนองต่อการรักษามาตรฐาน เนื่องจากมีผลข้างเคียงสูงมากและก่อทารกวิรูป
• ข้อ ข. (Oral doxycycline เพียงอย่างเดียว): ผู้ป่วยมีสิวอักเสบเพียง 8 จุด จัดเป็น mild inflammatory acne แนวทางเวชปฏิบัติแนะนำให้เริ่มด้วยยาทาเฉพาะที่ ไม่ควรใช้ยาปฏิชีวนะชนิดรับประทานเดี่ยวๆ เพื่อป้องกันเชื้อดื้อยา
• ข้อ ง. (Oral quinolone ร่วมกับ topical retinoid): ยากลุ่ม fluoroquinolones ไม่มีบทบาทในการรักษาสิวทั่วไป และการใช้ยาปฏิชีวนะชนิดกินต้องพิจารณาเมื่อมีสิวระดับปานกลางขึ้นไป
• ข้อ จ. (Oral isotretinoin ร่วมกับ oral doxycycline): ห้ามใช้ oral isotretinoin ร่วมกับ oral doxycycline เนื่องจากเพิ่มความเสี่ยงต่อการเกิดความดันในกะโหลกศีรษะสูงชนิดไม่ทราบสาเหตุ (pseudotumor cerebri)
📖 Guideline อ้างอิง:
แนวทางเวชปฏิบัติการรักษาโรคสิว (สมาคมแพทย์์ผิวหนังแห่งประเทศไทย) &amp; AAD Guidelines of Care for the Management of Acne Vulgaris
📌 จุดจำก่อนสอบ:
• Benzoyl peroxide (BP) เป็นยาฆ่าเชื้อแบคทีเรียต้าน C. acnes ไม่ทำให้เกิดการดื้อยา; สตรีมีครรภ์เป็นสิว: ห้ามใช้ Topical/Oral Retinoids เด็ดขาด (Teratogenic), ยาที่ปลอดภัยคือ Topical Erythromycin, Clindamycin หรือ Azelaic acid</t>
        </is>
      </c>
      <c r="K38" s="166" t="inlineStr"/>
      <c r="L38" s="166" t="inlineStr">
        <is>
          <t>Infectious diseases</t>
        </is>
      </c>
      <c r="M38" s="166" t="inlineStr">
        <is>
          <t>Pneumonia</t>
        </is>
      </c>
      <c r="N38" s="165" t="inlineStr">
        <is>
          <t>Clinic</t>
        </is>
      </c>
      <c r="O38" s="166" t="inlineStr">
        <is>
          <t>ข้อ 10.2 Mock Infectious RxCU84</t>
        </is>
      </c>
      <c r="P38" s="165" t="inlineStr">
        <is>
          <t>ข้อสอบจำลอง</t>
        </is>
      </c>
      <c r="Q38" s="165" t="inlineStr">
        <is>
          <t>Mock RxCU84</t>
        </is>
      </c>
      <c r="R38" s="165" t="inlineStr"/>
    </row>
    <row r="39" ht="24" customHeight="1" s="49">
      <c r="A39" s="167" t="n">
        <v>37</v>
      </c>
      <c r="B39" s="166" t="inlineStr">
        <is>
          <t>การให้คำแนะนำการใช้ยา Benzoyl Peroxide 2.5% ครีม/เจล
คำถาม: เภสัชกรเลือก benzoyl peroxide 2.5% ให้ผู้ป่วยรายนี้ ข้อใดเป็นคำแนะนำที่เหมาะสมที่สุด?</t>
        </is>
      </c>
      <c r="C39" s="166" t="inlineStr"/>
      <c r="D39" s="166" t="inlineStr">
        <is>
          <t>ทายาบาง ๆ วันละ 2 ครั้ง และหากแสบให้เพิ่มความถี่เพื่อให้ผิวชินยา</t>
        </is>
      </c>
      <c r="E39" s="166" t="inlineStr">
        <is>
          <t>ทาเฉพาะบริเวณที่มีหัวหนองเท่านั้น และควรใช้เป็นยาเดี่ยว</t>
        </is>
      </c>
      <c r="F39" s="166" t="inlineStr">
        <is>
          <t>ระวังการสัมผัสเสื้อผ้าและเส้นผม เนื่องจากยาอาจทำให้เกิด bleaching</t>
        </is>
      </c>
      <c r="G39" s="166" t="inlineStr">
        <is>
          <t>ทา benzoyl peroxide หลัง retinoid ทันทีทุกครั้งเพื่อเพิ่มประสิทธิภาพ</t>
        </is>
      </c>
      <c r="H39" s="166" t="inlineStr">
        <is>
          <t>หลีกเลี่ยง moisturizer เพราะจะทำให้เกิด comedone เพิ่มขึ้น</t>
        </is>
      </c>
      <c r="I39" s="167" t="inlineStr">
        <is>
          <t>3</t>
        </is>
      </c>
      <c r="J39" s="166" t="inlineStr">
        <is>
          <t>✅ คำตอบที่ถูกต้อง: ข้อ ค. ระวังการสัมผัสเสื้อผ้าและเส้นผม เนื่องจากยาอาจทำให้เกิด bleaching
💡 Background:
สิวอักเสบ (Inflammatory acne) มีพยาธิกำเนิดหลักจากการอุดตันของท่อต่อมไขมัน การหลั่งไขมันมากผิดปกติ และการเพิ่มจำนวนของเชื้อ Cutibacterium acnes ร่วมกับปฏิกิริยาการอักเสบ การใช้ Benzoyl peroxide ออกฤทธิ์ฆ่าเชื้อผ่านการปล่อย Free radical oxygen และลดการเกิด Comedone โดยไม่พบปัญหาเชื้อดื้อยา
🎯 ทำไมข้อนี้ถึงถูก:
ระวังการสัมผัสเสื้อผ้าและเส้นผม เนื่องจากยาอาจทำให้เกิด bleaching Benzoyl peroxide มีคุณสมบัติเป็น Oxidizing agent ที่สามารถฟอกสีผ้า (Bleaching effect) ทำให้เสื้อผ้า ปลอกหมอน หรือเส้นผมเปลี่ยนสีด่างได้ จึงต้องเตือนผู้ป่วยให้ระมัดระวัง นอกจากนี้อาจทำให้ผิวแห้ง ระคายเคือง ลอก จึงควรเริ่มทาทิ้งไว้ระยะเวลาสั้นๆ แล้วล้างออก หรือเริ่มจากความเข้มข้นต่ำ (2.5%) และสามารถทามอยส์เจอไรเซอร์เพื่อลดการระคายเคืองได้
🔍 ข้ออื่นผิดเพราะอะไร:
• ข้อ ก. (ทายาบาง ๆ วันละ 2 ครั้ง และหากแสบให้เพิ่มความถี่เพื่อให้ผิวชินยา): หากมีอาการแสบแดงระคายเคือง ควรลดความถี่ในการทาลง เช่น ทาวันเว้นวัน หรือล้างออกหลังทา 15-30 นาที การเพิ่มความถี่จะยิ่งทำให้ผิวหนังอักเสบและลอกรุนแรงขึ้น
• ข้อ ข. (ทาเฉพาะบริเวณที่มีหัวหนองเท่านั้น และควรใช้เป็นยาเดี่ยว): Benzoyl peroxide ควรทาทั่วบริเวณที่มักเกิดสิวเพื่อป้องกันการเกิดรอยโรคใหม่ ไม่ใช่แต้มเฉพาะหัวสิว และการใช้ร่วมกับ topical retinoid ช่วยเสริมประสิทธิภาพได้ดีขึ้น
• ข้อ ง. (ทา benzoyl peroxide หลัง retinoid ทันทีทุกครั้งเพื่อเพิ่มประสิทธิภาพ): การทา benzoyl peroxide พร้อมกับ tretinoin ชนิดดั้งเดิมจะทำให้เกิดปฏิกิริยา oxidation สลายโมเลกุล tretinoin ทำให้ประสิทธิภาพยาลดลง จึงควรทาคนละเวลา เช่น ทา BPO ตอนเช้า และ tretinoin ก่อนนอน
• ข้อ จ. (หลีกเลี่ยง moisturizer เพราะจะทำให้เกิด comedone เพิ่มขึ้น): การใช้ moisturizer ชนิด non-comedogenic มีความสำคัญอย่างยิ่งในการช่วยลดผลข้างเคียงเรื่องผิวแห้ง แดง ลอก จากการใช้ benzoyl peroxide และช่วยฟื้นฟูเกราะป้องกันผิว
📖 Guideline อ้างอิง:
แนวทางเวชปฏิบัติการรักษาโรคสิว (สมาคมแพทย์์ผิวหนังแห่งประเทศไทย) &amp; AAD Guidelines of Care for the Management of Acne Vulgaris
📌 จุดจำก่อนสอบ:
• Benzoyl peroxide (BP) เป็นยาฆ่าเชื้อแบคทีเรียต้าน C. acnes ไม่ทำให้เกิดการดื้อยา; สตรีมีครรภ์เป็นสิว: ห้ามใช้ Topical/Oral Retinoids เด็ดขาด (Teratogenic), ยาที่ปลอดภัยคือ Topical Erythromycin, Clindamycin หรือ Azelaic acid</t>
        </is>
      </c>
      <c r="K39" s="166" t="inlineStr"/>
      <c r="L39" s="166" t="inlineStr">
        <is>
          <t>Infectious diseases</t>
        </is>
      </c>
      <c r="M39" s="166" t="inlineStr">
        <is>
          <t>Pneumonia</t>
        </is>
      </c>
      <c r="N39" s="165" t="inlineStr">
        <is>
          <t>Clinic</t>
        </is>
      </c>
      <c r="O39" s="166" t="inlineStr">
        <is>
          <t>ข้อ 10.3 Mock Infectious RxCU84</t>
        </is>
      </c>
      <c r="P39" s="165" t="inlineStr">
        <is>
          <t>ข้อสอบจำลอง</t>
        </is>
      </c>
      <c r="Q39" s="165" t="inlineStr">
        <is>
          <t>Mock RxCU84</t>
        </is>
      </c>
      <c r="R39" s="165" t="inlineStr"/>
    </row>
    <row r="40" ht="24" customHeight="1" s="49">
      <c r="A40" s="167" t="n">
        <v>38</v>
      </c>
      <c r="B40" s="166" t="inlineStr">
        <is>
          <t>ผู้ป่วยหญิงเป็นสิวและซักประวัติเพิ่มเติมพบว่ากำลังตั้งครรภ์
คำถาม: หากเภสัชกรซักประวัติเพิ่มเติมพบว่าผู้ป่วยกำลังตั้งครรภ์อยู่ เภสัชกรควรเลือกยาข้อใดเหมาะสมที่สุด?</t>
        </is>
      </c>
      <c r="C40" s="166" t="inlineStr"/>
      <c r="D40" s="166" t="inlineStr">
        <is>
          <t>Tretinoin topical</t>
        </is>
      </c>
      <c r="E40" s="166" t="inlineStr">
        <is>
          <t>Adapalene topical</t>
        </is>
      </c>
      <c r="F40" s="166" t="inlineStr">
        <is>
          <t>Doxycycline oral</t>
        </is>
      </c>
      <c r="G40" s="166" t="inlineStr">
        <is>
          <t>Isotretinoin oral</t>
        </is>
      </c>
      <c r="H40" s="166" t="inlineStr">
        <is>
          <t>Azelaic acid topical</t>
        </is>
      </c>
      <c r="I40" s="167" t="inlineStr">
        <is>
          <t>5</t>
        </is>
      </c>
      <c r="J40" s="166" t="inlineStr">
        <is>
          <t>✅ คำตอบที่ถูกต้อง: ข้อ จ. Azelaic acid topical
💡 Background:
สิวอักเสบ (Inflammatory acne) มีพยาธิกำเนิดหลักจากการอุดตันของท่อต่อมไขมัน การหลั่งไขมันมากผิดปกติ และการเพิ่มจำนวนของเชื้อ Cutibacterium acnes ร่วมกับปฏิกิริยาการอักเสบ การใช้ Benzoyl peroxide ออกฤทธิ์ฆ่าเชื้อผ่านการปล่อย Free radical oxygen และลดการเกิด Comedone โดยไม่พบปัญหาเชื้อดื้อยา
🎯 ทำไมข้อนี้ถึงถูก:
Azelaic acid topical Topical Azelaic acid จัดอยู่ใน Pregnancy Category B มี safety สูงในการรักษาสิวในสตรีมีครรภ์ มีฤทธิ์ต้านเชื้อ C. acnes, ต้านการอักเสบ และลด comedone ในขณะที่ยากลุ่ม Retinoids ทั้งรูปรับประทาน (Isotretinoin - Category X) และยาทา (Tretinoin, Adapalene - Category C/X) รวมถึง Oral Doxycycline (Category D) เป็น contraindication ในหญิงตั้งครรภ์เนื่องจากเสี่ยงต่อความพิการของทารกในครรภ์
🔍 ข้ออื่นผิดเพราะอะไร:
• ข้อ ก. (Tretinoin topical): Topical tretinoin มีข้อห้ามใช้ในหญิงตั้งครรภ์เนื่องจากเป็นอนุพันธ์ของกรดวิตามินเอที่มีความเสี่ยงต่อการดูดซึมและอาจส่งผลเสียต่อการสร้างอวัยวะของทารกในครรภ์
• ข้อ ข. (Adapalene topical): Topical adapalene จัดเป็น retinoid derivative รุ่นที่สาม ซึ่งมีข้อห้ามใช้ในสตรีมีครรภ์เช่นเดียวกันตามแนวทางเวชปฏิบัติส่วนใหญ่เพื่อหลีกเลี่ยงความเสี่ยงต่อทารก
• ข้อ ค. (Doxycycline oral): Doxycycline มีข้อห้ามใช้ในหญิงตั้งครรภ์เนื่องจากทำให้เกิดการสะสมที่กระดูกและฟันของทารก ส่งผลให้กระดูกเจริญเติบโตช้าและเกิดภาวะฟันเปลี่ยนสีถาวร
• ข้อ ง. (Isotretinoin oral): Oral isotretinoin เป็นยาที่มีฤทธิ์ก่อทารกวิรูปสูงมาก (severe teratogenicity) จัดอยู่ใน Pregnancy Category X มีข้อห้ามใช้อย่างเด็ดขาดในสตรีมีครรภ์
📖 Guideline อ้างอิง:
แนวทางเวชปฏิบัติการรักษาโรคสิว (สมาคมแพทย์์ผิวหนังแห่งประเทศไทย) &amp; AAD Guidelines of Care for the Management of Acne Vulgaris
📌 จุดจำก่อนสอบ:
• Benzoyl peroxide (BP) เป็นยาฆ่าเชื้อแบคทีเรียต้าน C. acnes ไม่ทำให้เกิดการดื้อยา; สตรีมีครรภ์เป็นสิว: ห้ามใช้ Topical/Oral Retinoids เด็ดขาด (Teratogenic), ยาที่ปลอดภัยคือ Topical Erythromycin, Clindamycin หรือ Azelaic acid</t>
        </is>
      </c>
      <c r="K40" s="166" t="inlineStr"/>
      <c r="L40" s="166" t="inlineStr">
        <is>
          <t>Infectious diseases</t>
        </is>
      </c>
      <c r="M40" s="166" t="inlineStr">
        <is>
          <t>Pneumonia</t>
        </is>
      </c>
      <c r="N40" s="165" t="inlineStr">
        <is>
          <t>Clinic</t>
        </is>
      </c>
      <c r="O40" s="166" t="inlineStr">
        <is>
          <t>ข้อ 10.4 Mock Infectious RxCU84</t>
        </is>
      </c>
      <c r="P40" s="165" t="inlineStr">
        <is>
          <t>ข้อสอบจำลอง</t>
        </is>
      </c>
      <c r="Q40" s="165" t="inlineStr">
        <is>
          <t>Mock RxCU84</t>
        </is>
      </c>
      <c r="R40" s="165" t="inlineStr"/>
    </row>
    <row r="41" ht="24" customHeight="1" s="49">
      <c r="A41" s="167" t="n">
        <v>39</v>
      </c>
      <c r="B41" s="166" t="inlineStr">
        <is>
          <t>ผู้ป่วยสิวมีภาวะอ้วน (BMI 30.5 kg/m2) และรับประทานขนมหวานเป็นประจำ
คำถาม: จากการซักประวัติพบว่าผู้ป่วยมี BMI 30.5 kg/m² และรับประทานขนมหวานเป็นประจำ เภสัชกรควรให้คำแนะนำเพิ่มเติมข้อใดเหมาะสมที่สุด?</t>
        </is>
      </c>
      <c r="C41" s="166" t="inlineStr"/>
      <c r="D41" s="166" t="inlineStr">
        <is>
          <t>แนะนำให้รับประทานอาหารที่มี glycemic index สูงเพื่อเพิ่มพลังงานและลดการอักเสบ ร่วมกับการรักษาสิว</t>
        </is>
      </c>
      <c r="E41" s="166" t="inlineStr">
        <is>
          <t>แนะนำให้หยุดยารักษาสิวทั้งหมดและรักษาด้วยการควบคุมอาหารเพียงอย่างเดียว</t>
        </is>
      </c>
      <c r="F41" s="166" t="inlineStr">
        <is>
          <t>แนะนำให้ลดการรับประทานอาหารที่มี glycemic load สูง ร่วมกับการรักษาสิว</t>
        </is>
      </c>
      <c r="G41" s="166" t="inlineStr">
        <is>
          <t>แนะนำให้รับประทาน vitamin A ขนาดสูงทุกวันเพื่อทดแทน isotretinoin</t>
        </is>
      </c>
      <c r="H41" s="166" t="inlineStr">
        <is>
          <t>แนะนำให้รับประทาน zinc ขนาดสูงเป็นการรักษาหลักแทน topical therapy</t>
        </is>
      </c>
      <c r="I41" s="167" t="inlineStr">
        <is>
          <t>3</t>
        </is>
      </c>
      <c r="J41" s="166" t="inlineStr">
        <is>
          <t>✅ คำตอบที่ถูกต้อง: ข้อ ค. แนะนำให้ลดการรับประทานอาหารที่มี glycemic load สูง ร่วมกับการรักษาสิว
💡 Background:
สิวอักเสบ (Inflammatory acne) มีพยาธิกำเนิดหลักจากการอุดตันของท่อต่อมไขมัน การหลั่งไขมันมากผิดปกติ และการเพิ่มจำนวนของเชื้อ Cutibacterium acnes ร่วมกับปฏิกิริยาการอักเสบ การใช้ Benzoyl peroxide ออกฤทธิ์ฆ่าเชื้อผ่านการปล่อย Free radical oxygen และลดการเกิด Comedone โดยไม่พบปัญหาเชื้อดื้อยา
🎯 ทำไมข้อนี้ถึงถูก:
แนะนำให้ลดการรับประทานอาหารที่มี glycemic load สูง ร่วมกับการรักษาสิว อาหารที่มีค่า Glycemic Index (GI) และ Glycemic Load (GL) สูง (เช่น ของหวาน น้ำตาล แป้งขัดขาว ชานม) จะกระตุ้นการหลั่งอินซูลินและ Insulin-like Growth Factor 1 (IGF-1) อย่างรวดเร็ว ซึ่ง IGF-1 จะไปกระตุ้นการสร้างไขมันจากต่อมไขมัน (Sebum production) และเร่งการแบ่งตัวของ keratinocyte ทำให้เกิดการอุดตันของรูขุมขนและสิวอักเสบมากขึ้น การปรับเปลี่ยนพฤติกรรมโดยลดอาหาร high glycemic load ร่วมกับการรักษาด้วยยาจึงช่วยเสริม efficacy การรักษาได้อย่างมีนัยสำคัญ
🔍 ข้ออื่นผิดเพราะอะไร:
• ข้อ ก. (แนะนำให้รับประทานอาหารที่มี glycemic index สูงเพื่อเพิ่มพลังงานและลดการอักเสบ ร่วมกับการรักษาสิว): อาหารที่มี glycemic index สูงจะกระตุ้นการหลั่งอินซูลินและ IGF-1 เพิ่มขึ้น ส่งผลกระตุ้น sebocyte proliferation และเพิ่มการผลิต sebum ทำให้สิวอักเสบกำเริบมากขึ้นแทนที่จะลดการอักเสบ
• ข้อ ข. (แนะนำให้หยุดยารักษาสิวทั้งหมดและรักษาด้วยการควบคุมอาหารเพียงอย่างเดียว): การปรับอาหารเป็นเพียงการรักษาเสริม (adjunctive therapy) ไม่สามารถทดแทนยารักษาสิวหลักตามแนวทางเวชปฏิบัติได้ การหยุดยาทั้งหมดจะทำให้สิวไม่ตอบสนองต่อการรักษาและเกิดพยาธิสภาพลุกลาม
• ข้อ ง. (แนะนำให้รับประทาน vitamin A ขนาดสูงทุกวันเพื่อทดแทน isotretinoin): การรับประทาน vitamin A ในขนาดสูงไม่ได้ผลเทียบเท่า isotretinoin อีกทั้งยังเสี่ยงต่อภาวะ hypervitaminosis A ก่อให้เกิดตับอักเสบ ไขมันในเลือดสูง และความดันในกะโหลกศีรษะสูง (pseudotumor cerebri)
• ข้อ จ. (แนะนำให้รับประทาน zinc ขนาดสูงเป็นการรักษาหลักแทน topical therapy): Zinc ชนิดรับประทานมีบทบาทเพียงยารักษาเสริมใน mild-to-moderate inflammatory acne เท่านั้น ไม่มี efficacy สูงพอที่จะใช้เป็นการรักษาหลักเดี่ยวๆ แทน topical therapy มาตรฐานได้
📖 Guideline อ้างอิง:
แนวทางเวชปฏิบัติการรักษาโรคสิว (สมาคมแพทย์์ผิวหนังแห่งประเทศไทย) &amp; AAD Guidelines of Care for the Management of Acne Vulgaris
📌 จุดจำก่อนสอบ:
• Benzoyl peroxide (BP) เป็นยาฆ่าเชื้อแบคทีเรียต้าน C. acnes ไม่ทำให้เกิดการดื้อยา; สตรีมีครรภ์เป็นสิว: ห้ามใช้ Topical/Oral Retinoids เด็ดขาด (Teratogenic), ยาที่ปลอดภัยคือ Topical Erythromycin, Clindamycin หรือ Azelaic acid</t>
        </is>
      </c>
      <c r="K41" s="166" t="inlineStr"/>
      <c r="L41" s="166" t="inlineStr">
        <is>
          <t>Infectious diseases</t>
        </is>
      </c>
      <c r="M41" s="166" t="inlineStr">
        <is>
          <t>Pneumonia</t>
        </is>
      </c>
      <c r="N41" s="165" t="inlineStr">
        <is>
          <t>Clinic</t>
        </is>
      </c>
      <c r="O41" s="166" t="inlineStr">
        <is>
          <t>ข้อ 10.5 Mock Infectious RxCU84</t>
        </is>
      </c>
      <c r="P41" s="165" t="inlineStr">
        <is>
          <t>ข้อสอบจำลอง</t>
        </is>
      </c>
      <c r="Q41" s="165" t="inlineStr">
        <is>
          <t>Mock RxCU84</t>
        </is>
      </c>
      <c r="R41" s="165" t="inlineStr"/>
    </row>
    <row r="42" ht="24" customHeight="1" s="49">
      <c r="A42" s="167" t="n">
        <v>40</v>
      </c>
      <c r="B42" s="166" t="inlineStr">
        <is>
          <t>ผู้ป่วยหญิงอายุ 34 ปี ไม่มีอาการแพ้ยา แต่มีโรคประจำตัวคือติดเชื้อ HIV ใช้ยาประจำคือ Biktarvy (TAF 25 mg/FTC 200 mg/BIC 50 mg) และ Sulfamethoxazole/Trimethoprim เพื่อป้องกันการติดเชื้อ PJP วันหนึ่งพบมีตุ่มที่อวัยวะเพศ เป็นตุ่มแข็งแต่ไม่เจ็บ เป็นมาได้ 1 สัปดาห์แล้ว ผู้ป่วยให้ประวัติว่ามีเพศสัมพันธ์โดยไม่สวมถุงยางอนามัย
คำถาม: จากลักษณะทางคลินิกที่ระบุว่า 'ตุ่มแข็งแต่ไม่เจ็บ' และประวัติเสี่ยงทางเพศสัมพันธ์ โรคใดคือการวินิจฉัยที่น่าจะเป็นไปได้มากที่สุด?</t>
        </is>
      </c>
      <c r="C42" s="166" t="inlineStr"/>
      <c r="D42" s="166" t="inlineStr">
        <is>
          <t>โรคเริมอวัยวะเพศ (Genital Herpes)</t>
        </is>
      </c>
      <c r="E42" s="166" t="inlineStr">
        <is>
          <t>โรคแผลริมอ่อน (Chancroid)</t>
        </is>
      </c>
      <c r="F42" s="166" t="inlineStr">
        <is>
          <t>โรคซิฟิลิสระยะที่ 1 (Primary Syphilis)</t>
        </is>
      </c>
      <c r="G42" s="166" t="inlineStr">
        <is>
          <t>ช่องคลอดอักเสบจากเชื้อรา (Vulvovaginal Candidiasis)</t>
        </is>
      </c>
      <c r="H42" s="166" t="inlineStr">
        <is>
          <t>โรคหูดข้าวสุก (Molluscum Contagiosum)</t>
        </is>
      </c>
      <c r="I42" s="167" t="inlineStr">
        <is>
          <t>3</t>
        </is>
      </c>
      <c r="J42" s="166" t="inlineStr">
        <is>
          <t>✅ คำตอบที่ถูกต้อง: ข้อ ค. โรคซิฟิลิสระยะที่ 1 (Primary Syphilis)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โรคซิฟิลิสระยะที่ 1 (Primary Syphilis) รอยโรคแผลริมแข็ง (Hard chancre) มีลักษณะเป็นแผลเดี่ยว ขอบเรียบยกนูน ก้นแผลสะอาด แข็ง และที่สำคัญคือ 'ไม่มีอาการเจ็บปวด' (Painless ulcer) ร่วมกับประวัติมีเพศสัมพันธ์โดยไม่ได้ป้องกัน เป็นลักษณะคลาสสิกของโรคซิฟิลิสระยะที่ 1 (Primary Syphilis) เกิดจากการติดเชื้อ Treponema pallidum ต่างจากแผลริมอ่อน (Chancroid) หรือเริม (Herpes) ที่จะมีอาการเจ็บปวดรุนแรง (Painful ulcers)
🔍 ข้ออื่นผิดเพราะอะไร:
• ข้อ ก. (โรคเริมอวัยวะเพศ (Genital Herpes)): Genital herpes จากเชื้อ HSV เกิดเป็น multiple painful vesicles บนฐานสีแดงแล้วแตกเป็นแผลตื้นที่เจ็บปวดมาก ซึ่งขัดแย้งกับรอยโรคที่เป็นตุ่มแข็งขอบนูนและไม่เจ็บ (painless)
• ข้อ ข. (โรคแผลริมอ่อน (Chancroid)): แผลริมอ่อน (Chancroid) เกิดจากเชื้อ Haemophilus ducreyi รอยโรคมีลักษณะเป็นแผลลึก นุ่ม ขอบไม่เรียบ ก้นแผลมีหนองสกปรก และมีอาการเจ็บปวดรุนแรง (painful ulcer)
• ข้อ ง. (ช่องคลอดอักเสบจากเชื้อรา (Vulvovaginal Candidiasis)): Vulvovaginal candidiasis ไม่ได้แสดงอาการเป็นตุ่มแข็งเดี่ยว แต่มีอาการเด่นคือคันช่องคลอด แสบแดง และมีตกขาวสีขาวขุ่นข้นคล้ายคราบคอทเทจชีส (curd-like discharge)
• ข้อ จ. (โรคหูดข้าวสุก (Molluscum Contagiosum)): Molluscum contagiosum เกิดจาก Poxvirus รอยโรคเป็น papule ผิวเรียบมันคล้ายไข่มุก มีรอยบุ๋มตรงกลาง (umbilicated papule) และบีบได้สารสีขาวคล้ายข้าวสุก ไม่ใช่แผลริมแข็ง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42" s="166" t="inlineStr"/>
      <c r="L42" s="166" t="inlineStr">
        <is>
          <t>Infectious diseases</t>
        </is>
      </c>
      <c r="M42" s="166" t="inlineStr">
        <is>
          <t>HIV infection</t>
        </is>
      </c>
      <c r="N42" s="165" t="inlineStr">
        <is>
          <t>Clinic</t>
        </is>
      </c>
      <c r="O42" s="166" t="inlineStr">
        <is>
          <t>ข้อ 11.1 Mock Infectious RxCU84</t>
        </is>
      </c>
      <c r="P42" s="165" t="inlineStr">
        <is>
          <t>ข้อสอบจำลอง</t>
        </is>
      </c>
      <c r="Q42" s="165" t="inlineStr">
        <is>
          <t>Mock RxCU84</t>
        </is>
      </c>
      <c r="R42" s="165" t="inlineStr"/>
    </row>
    <row r="43" ht="24" customHeight="1" s="49">
      <c r="A43" s="167" t="n">
        <v>41</v>
      </c>
      <c r="B43" s="166" t="inlineStr">
        <is>
          <t>การรักษา Primary Syphilis ในผู้ป่วยติดเชื้อ HIV
คำถาม: ข้อใดคือแนวทางการรักษาด้วยยาปฏิชีวนะที่เหมาะสมที่สุดสำหรับผู้ป่วยรายนี้?</t>
        </is>
      </c>
      <c r="C43" s="166" t="inlineStr"/>
      <c r="D43" s="166" t="inlineStr">
        <is>
          <t>Ceftriaxone 1 g ฉีดเข้ากล้ามเนื้อ ครั้งเดียว</t>
        </is>
      </c>
      <c r="E43" s="166" t="inlineStr">
        <is>
          <t>Doxycycline 100 mg รับประทานวันละ 2 ครั้ง นาน 14 วัน</t>
        </is>
      </c>
      <c r="F43" s="166" t="inlineStr">
        <is>
          <t>Benzathine Penicillin G 2.4 million units ฉีดเข้ากล้ามเนื้อ ครั้งเดียว</t>
        </is>
      </c>
      <c r="G43" s="166" t="inlineStr">
        <is>
          <t>Benzathine Penicillin G 2.4 million units ฉีดเข้ากล้ามเนื้อ สัปดาห์ละครั้ง นาน 3 สัปดาห์</t>
        </is>
      </c>
      <c r="H43" s="166" t="inlineStr">
        <is>
          <t>Azithromycin 1 g รับประทานครั้งเดียว</t>
        </is>
      </c>
      <c r="I43" s="167" t="inlineStr">
        <is>
          <t>3</t>
        </is>
      </c>
      <c r="J43" s="166" t="inlineStr">
        <is>
          <t>✅ คำตอบที่ถูกต้อง: ข้อ ค. Benzathine Penicillin G 2.4 million units ฉีดเข้ากล้ามเนื้อ ครั้งเดียว
💡 Background:
โรคติดต่อทางเพศสัมพันธ์ (STIs) เช่น โรคซิฟิลิสที่เกิดจาก Treponema pallidum มียามาตรฐานอันดับหนึ่งคือ Benzathine penicillin G 2.4 million units IM ส่วนภาวะท่อปัสสาวะอักเสบ (Urethritis) มักเกิดจากเชื้อ Neisseria gonorrhoeae และ Chlamydia trachomatis ซึ่งต้องให้การรักษาแบบครอบคลุมทั้งสองเชื้อพร้อมกัน
🎯 ทำไมข้อนี้ถึงถูก:
Benzathine Penicillin G 2.4 million units ฉีดเข้ากล้ามเนื้อ ครั้งเดียว ตามแนวทางการรักษาโรคซิฟิลิส (CDC / กรมควบคุมโรค) สำหรับ Primary, Secondary และ Early latent syphilis (
🔍 ข้ออื่นผิดเพราะอะไร:
• ข้อ ก. (Ceftriaxone 1 g ฉีดเข้ากล้ามเนื้อ ครั้งเดียว): Ceftriaxone 1 g IM ครั้งเดียว เป็นสูตรยาหลักสำหรับรักษา Gonococcal infection ไม่ใช่สูตรมาตรฐานสำหรับ Primary syphilis เว้นแต่กรณีแพ้ penicillin ที่ต้องให้ ceftriaxone ติดต่อกัน 10-14 วัน
• ข้อ ข. (Doxycycline 100 mg รับประทานวันละ 2 ครั้ง นาน 14 วัน): Doxycycline 100 mg รับประทานวันละ 2 ครั้ง นาน 14 วัน เป็นเพียงสูตรยาทางเลือก (alternative) ในผู้ป่วยที่มีประวัติแพ้ยา penicillin อย่างรุนแรงเท่านั้น ไม่ใช่ first-line therapy
• ข้อ ง. (Benzathine Penicillin G 2.4 million units ฉีดเข้ากล้ามเนื้อ สัปดาห์ละครั้ง นาน 3 สัปดาห์): Benzathine Penicillin G 2.4 million units IM สัปดาห์ละครั้ง นาน 3 สัปดาห์ เป็นสูตรสำหรับ Late latent syphilis หรือ Tertiary syphilis ไม่จำเป็นสำหรับ Primary syphilis ซึ่งให้เพียงเข็มเดียว
• ข้อ จ. (Azithromycin 1 g รับประทานครั้งเดียว): Azithromycin 1 g รับประทานครั้งเดียว มีรายงานการดื้อยาของ Treponema pallidum จากการกลายพันธุ์ที่ยีน 23S rRNA สูงมาก จึงไม่แนะนำให้ใช้รักษาซิฟิลิสตามแนวทางของ CDC และกระทรวงสาธารณสุข
📖 Guideline อ้างอิง:
แนวทางการดูแลรักษาโรคติดต่อทางเพศสัมพันธ์ พ.ศ. 2566 (สำนักโรคเอดส์ วัณโรค และโรคติดต่อทางเพศสัมพันธ์ กรมควบคุมโรค) &amp; CDC STI Treatment Guidelines
📌 จุดจำก่อนสอบ:
• Primary/Secondary/Early latent Syphilis: Benzathine Penicillin G 2.4 MU IM single dose; Urethritis Dual therapy: Ceftriaxone 500 mg IM stat + Doxycycline 100 mg oral BID x 7 วัน (หรือ Azithromycin 1 g oral stat)</t>
        </is>
      </c>
      <c r="K43" s="166" t="inlineStr"/>
      <c r="L43" s="166" t="inlineStr">
        <is>
          <t>Infectious diseases</t>
        </is>
      </c>
      <c r="M43" s="166" t="inlineStr">
        <is>
          <t>HIV infection</t>
        </is>
      </c>
      <c r="N43" s="165" t="inlineStr">
        <is>
          <t>Clinic</t>
        </is>
      </c>
      <c r="O43" s="166" t="inlineStr">
        <is>
          <t>ข้อ 11.2 Mock Infectious RxCU84</t>
        </is>
      </c>
      <c r="P43" s="165" t="inlineStr">
        <is>
          <t>ข้อสอบจำลอง</t>
        </is>
      </c>
      <c r="Q43" s="165" t="inlineStr">
        <is>
          <t>Mock RxCU84</t>
        </is>
      </c>
      <c r="R43" s="165" t="inlineStr"/>
    </row>
    <row r="44" ht="24" customHeight="1" s="49">
      <c r="A44" s="167" t="n">
        <v>42</v>
      </c>
      <c r="B44" s="166" t="inlineStr">
        <is>
          <t>ลักษณะทางคลินิกจำเพาะของโรคซิฟิลิสในผู้ป่วยที่ติดเชื้อ HIV ร่วมด้วย
คำถาม: ในผู้ป่วยหญิงรายนี้ซึ่งมีการติดเชื้อ HIV ร่วมด้วย ลักษณะอาการแสดงทางคลินิกของโรคซิฟิลิสในข้อใดที่มีความสำคัญและเป็นลักษณะเฉพาะที่เภสัชกรควรระลึกถึงมากที่สุด?</t>
        </is>
      </c>
      <c r="C44" s="166" t="inlineStr"/>
      <c r="D44" s="166" t="inlineStr">
        <is>
          <t>แผลที่อวัยวะเพศมักจะมีอาการเจ็บปวดรุนแรงกว่าผู้ที่ไม่ติดเชื้อ HIV</t>
        </is>
      </c>
      <c r="E44" s="166" t="inlineStr">
        <is>
          <t>มีโอกาสตรวจพบอาการแสดงของซิฟิลิสระยะที่ 1 และระยะที่ 2 เกิดขึ้นพร้อมกัน (Overlap)</t>
        </is>
      </c>
      <c r="F44" s="166" t="inlineStr">
        <is>
          <t>ต่อมน้ำเหลืองที่ขาหนีบมักจะอักเสบจนแตกเป็นหนอง (Bubo) ได้ง่ายกว่า</t>
        </is>
      </c>
      <c r="G44" s="166" t="inlineStr">
        <is>
          <t>เชื้อสไปโรขีดมักจะไม่สามารถตรวจพบได้ด้วยการส่องกล้อง Dark-field</t>
        </is>
      </c>
      <c r="H44" s="166" t="inlineStr">
        <is>
          <t>แผลริมแข็ง (Chancre) จะหายช้ากว่าคนปกติและกลายเป็นแผลเรื้อรังเสมอ</t>
        </is>
      </c>
      <c r="I44" s="167" t="inlineStr">
        <is>
          <t>2</t>
        </is>
      </c>
      <c r="J44" s="166" t="inlineStr">
        <is>
          <t>✅ คำตอบที่ถูกต้อง: ข้อ ข. มีโอกาสตรวจพบอาการแสดงของซิฟิลิสระยะที่ 1 และระยะที่ 2 เกิดขึ้นพร้อมกัน (Overlap)
💡 Background:
โรคติดต่อทางเพศสัมพันธ์ (STIs) เช่น โรคซิฟิลิสที่เกิดจาก Treponema pallidum มียามาตรฐานอันดับหนึ่งคือ Benzathine penicillin G 2.4 million units IM ส่วนภาวะท่อปัสสาวะอักเสบ (Urethritis) มักเกิดจากเชื้อ Neisseria gonorrhoeae และ Chlamydia trachomatis ซึ่งต้องให้การรักษาแบบครอบคลุมทั้งสองเชื้อพร้อมกัน
🎯 ทำไมข้อนี้ถึงถูก:
มีโอกาสตรวจพบอาการแสดงของซิฟิลิสระยะที่ 1 และระยะที่ 2 เกิดขึ้นพร้อมกัน (Overlap) ในผู้ติดเชื้อ HIV ร่วมกับซิฟิลิส การดำเนินโรคอาจมีความผิดปกติและรุนแรงขึ้น ลักษณะจำเพาะที่พบบ่อยคือการเกิดอาการเหลื่อมซ้อนกัน (Overlap) ระหว่าง Primary syphilis (แผลริมแข็ง chancre) และ Secondary syphilis (ผื่นตามฝ่ามือฝ่าเท้า maculopapular rash, condyloma lata) โดยแผลริมแข็งยังไม่ทันหายดีก็เกิดผื่นระยะที่สองขึ้นพร้อมกัน นอกจากนี้ยังมีความเสี่ยงสูงขึ้นต่อการลุกลามเข้าสู่ระบบประสาท (Neurosyphilis) ตั้งแต่ระยะแรก
🔍 ข้ออื่นผิดเพราะอะไร:
• ข้อ ก. (แผลที่อวัยวะเพศมักจะมีอาการเจ็บปวดรุนแรงกว่าผู้ที่ไม่ติดเชื้อ HIV): แผล Primary syphilis (chancre) ในผู้ติดเชื้อ HIV ยังคงเป็นแผลที่ไม่เจ็บปวด (painless) เหมือนคนทั่วไป การติดเชื้อ HIV ไม่ได้เปลี่ยนพยาธิสภาพของแผลให้เจ็บปวดรุนแรงขึ้น
• ข้อ ค. (ต่อมน้ำเหลืองที่ขาหนีบมักจะอักเสบจนแตกเป็นหนอง (Bubo) ได้ง่ายกว่า): ต่อมน้ำเหลืองขาหนีบอักเสบจนแตกเป็นหนอง (Suppurative lymphadenitis หรือ bubo) เป็นลักษณะเฉพาะของแผลริมอ่อน (Chancroid) หรือ LGV ไม่ใช่พยาธิสภาพของซิฟิลิส
• ข้อ ง. (เชื้อสไปโรขีดมักจะไม่สามารถตรวจพบได้ด้วยการส่องกล้อง Dark-field): เชื้อ Treponema pallidum ในผู้ป่วยร่วมกับ HIV ยังคงสามารถตรวจหาตัวเชื้อที่มีชีวิตเคลื่อนไหวได้ด้วยกล้อง Dark-field microscopy หรือตรวจด้วย PCR จาก exudate ของแผลได้ตามปกติ
• ข้อ จ. (แผลริมแข็ง (Chancre) จะหายช้ากว่าคนปกติและกลายเป็นแผลเรื้อรังเสมอ): แผลริมแข็งสามารถหายได้เองตามธรรมชาติภายใน 3-6 สัปดาห์แม้ไม่ได้รับการรักษา และไม่ได้กลายเป็นแผลเรื้อรังเสมอไป แต่เชื้อจะลุกลามเข้าสู่ระยะที่ 2 หรือระยะแฝงต่อไป
📖 Guideline อ้างอิง:
แนวทางการดูแลรักษาโรคติดต่อทางเพศสัมพันธ์ พ.ศ. 2566 (สำนักโรคเอดส์ วัณโรค และโรคติดต่อทางเพศสัมพันธ์ กรมควบคุมโรค) &amp; CDC STI Treatment Guidelines
📌 จุดจำก่อนสอบ:
• Primary/Secondary/Early latent Syphilis: Benzathine Penicillin G 2.4 MU IM single dose; Urethritis Dual therapy: Ceftriaxone 500 mg IM stat + Doxycycline 100 mg oral BID x 7 วัน (หรือ Azithromycin 1 g oral stat)</t>
        </is>
      </c>
      <c r="K44" s="166" t="inlineStr"/>
      <c r="L44" s="166" t="inlineStr">
        <is>
          <t>Infectious diseases</t>
        </is>
      </c>
      <c r="M44" s="166" t="inlineStr">
        <is>
          <t>HIV infection</t>
        </is>
      </c>
      <c r="N44" s="165" t="inlineStr">
        <is>
          <t>Clinic</t>
        </is>
      </c>
      <c r="O44" s="166" t="inlineStr">
        <is>
          <t>ข้อ 11.3 Mock Infectious RxCU84</t>
        </is>
      </c>
      <c r="P44" s="165" t="inlineStr">
        <is>
          <t>ข้อสอบจำลอง</t>
        </is>
      </c>
      <c r="Q44" s="165" t="inlineStr">
        <is>
          <t>Mock RxCU84</t>
        </is>
      </c>
      <c r="R44" s="165" t="inlineStr"/>
    </row>
    <row r="45" ht="24" customHeight="1" s="49">
      <c r="A45" s="167" t="n">
        <v>43</v>
      </c>
      <c r="B45" s="166" t="inlineStr">
        <is>
          <t>ผู้ป่วยชายอายุ 40 ปี ไม่มีโรคประจำตัว ไม่มีประวัติแพ้ยา ปัสสาวะแสบขัด มีหนองไหลออกจากท่อปัสสาวะ เมื่อ 3 วันก่อนมีเพศสัมพันธ์โดยไม่ได้สวมถุงยางอนามัย
คำถาม: ข้อใดคือการวินิจฉัยที่น่าจะเป็นไปได้มากที่สุด?</t>
        </is>
      </c>
      <c r="C45" s="166" t="inlineStr"/>
      <c r="D45" s="166" t="inlineStr">
        <is>
          <t>โรคซิฟิลิสระยะที่ 1 (Primary Syphilis)</t>
        </is>
      </c>
      <c r="E45" s="166" t="inlineStr">
        <is>
          <t>โรคแผลริมอ่อน (Chancroid)</t>
        </is>
      </c>
      <c r="F45" s="166" t="inlineStr">
        <is>
          <t>ภาวะท่อปัสสาวะอักเสบ (Urethritis)</t>
        </is>
      </c>
      <c r="G45" s="166" t="inlineStr">
        <is>
          <t>โรคเริมอวัยวะเพศ (Genital Herpes)</t>
        </is>
      </c>
      <c r="H45" s="166" t="inlineStr">
        <is>
          <t>โรคหูดหงอนไก่ (Anogenital Warts)</t>
        </is>
      </c>
      <c r="I45" s="167" t="inlineStr">
        <is>
          <t>3</t>
        </is>
      </c>
      <c r="J45" s="166" t="inlineStr">
        <is>
          <t>✅ คำตอบที่ถูกต้อง: ข้อ ค. ภาวะท่อปัสสาวะอักเสบ (Urethritis)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ภาวะท่อปัสสาวะอักเสบ (Urethritis) อาการปัสสาวะแสบขัด (Dysuria) ร่วมกับมีหนองไหลจากท่อปัสสาวะ (Urethral discharge) ภายหลังมีเพศสัมพันธ์ที่มีความเสี่ยง เป็นอาการแสดงที่เข้าได้โดยตรงกับ ภาวะท่อปัสสาวะอักเสบจากการติดเชื้อทางเพศสัมพันธ์ (Urethritis) ซึ่งเชื้อก่อโรคสำคัญได้แก่ Neisseria gonorrhoeae (หนองในแท้) และ Chlamydia trachomatis (หนองในเทียม)
🔍 ข้ออื่นผิดเพราะอะไร:
• ข้อ ก. (โรคซิฟิลิสระยะที่ 1 (Primary Syphilis)): Primary syphilis มีรอยโรคเป็นแผลริมแข็ง (chancre) ที่ไม่มีอาการเจ็บปวด ไม่ได้มาด้วยอาการปัสสาวะแสบขัดหรือมีหนองข้นไหลจากท่อปัสสาวะ
• ข้อ ข. (โรคแผลริมอ่อน (Chancroid)): Chancroid มีอาการแสดงเป็นแผลที่อวัยวะเพศที่มีอาการเจ็บปวดมากและขอบนุ่ม ไม่ได้ทำให้เกิดการอักเสบและมีหนองไหลออกจากรูเปิดท่อปัสสาวะ
• ข้อ ง. (โรคเริมอวัยวะเพศ (Genital Herpes)): Genital herpes จะมีรอยโรคเป็นตุ่มน้ำใสหลายตุ่มที่เจ็บปวดมากบริเวณผิวหนังภายนอก แม้อาจพบ dysuria ได้แต่จะไม่มีหนองข้นไหลออกมาจากรูท่อปัสสาวะเป็นอาการหลัก
• ข้อ จ. (โรคหูดหงอนไก่ (Anogenital Warts)): Anogenital warts (หูดหงอนไก่) เกิดจากเชื้อ HPV แสดงรอยโรคเป็นติ่งเนื้อผิวขรุขระคล้ายดอกกะหล่ำ ไม่มีอาการปัสสาวะแสบขัดรุนแรงหรือมี discharge ไหลจากท่อปัสสาวะ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45" s="166" t="inlineStr"/>
      <c r="L45" s="166" t="inlineStr">
        <is>
          <t>Infectious diseases</t>
        </is>
      </c>
      <c r="M45" s="166" t="inlineStr">
        <is>
          <t>Pneumonia</t>
        </is>
      </c>
      <c r="N45" s="165" t="inlineStr">
        <is>
          <t>Clinic</t>
        </is>
      </c>
      <c r="O45" s="166" t="inlineStr">
        <is>
          <t>ข้อ 12.1 Mock Infectious RxCU84</t>
        </is>
      </c>
      <c r="P45" s="165" t="inlineStr">
        <is>
          <t>ข้อสอบจำลอง</t>
        </is>
      </c>
      <c r="Q45" s="165" t="inlineStr">
        <is>
          <t>Mock RxCU84</t>
        </is>
      </c>
      <c r="R45" s="165" t="inlineStr"/>
    </row>
    <row r="46" ht="24" customHeight="1" s="49">
      <c r="A46" s="167" t="n">
        <v>44</v>
      </c>
      <c r="B46" s="166" t="inlineStr">
        <is>
          <t>ผู้ป่วยชายอายุ 40 ปี เป็น Urethritis สถานพยาบาลไม่สามารถย้อมหรือเพาะเชื้อแยกชนิดได้ทันที
คำถาม: ในกรณีที่สถานพยาบาลไม่สามารถส่งตรวจทางห้องปฏิบัติการเพื่อแยกชนิดเชื้อได้ในทันที ข้อใดคือแนวทางการรักษาแบบครอบคลุมเชื้อ (Empiric treatment) ที่เหมาะสมที่สุดสำหรับผู้ป่วยรายนี้?</t>
        </is>
      </c>
      <c r="C46" s="166" t="inlineStr"/>
      <c r="D46" s="166" t="inlineStr">
        <is>
          <t>Benzathine Penicillin G 2.4 million units ฉีดเข้ากล้ามเนื้อ ครั้งเดียว</t>
        </is>
      </c>
      <c r="E46" s="166" t="inlineStr">
        <is>
          <t>Azithromycin 1 g รับประทานครั้งเดียว เพียงอย่างเดียว</t>
        </is>
      </c>
      <c r="F46" s="166" t="inlineStr">
        <is>
          <t>Norfloxacin 400 mg รับประทานวันละ 2 ครั้ง นาน 3 วัน</t>
        </is>
      </c>
      <c r="G46" s="166" t="inlineStr">
        <is>
          <t>Ceftriaxone 1 g ฉีดเข้ากล้ามเนื้อ ครั้งเดียว ร่วมกับ Doxycycline 100 mg รับประทานวันละ 2 ครั้ง นาน 7 วัน</t>
        </is>
      </c>
      <c r="H46" s="166" t="inlineStr">
        <is>
          <t>Metronidazole 2 g รับประทานครั้งเดียว ร่วมกับ Ciprofloxacin 500 mg รับประทานครั้งเดียว</t>
        </is>
      </c>
      <c r="I46" s="167" t="inlineStr">
        <is>
          <t>4</t>
        </is>
      </c>
      <c r="J46" s="166" t="inlineStr">
        <is>
          <t>✅ คำตอบที่ถูกต้อง: ข้อ ง. Ceftriaxone 1 g ฉีดเข้ากล้ามเนื้อ ครั้งเดียว ร่วมกับ Doxycycline 100 mg รับประทานวันละ 2 ครั้ง นาน 7 วัน
💡 Background:
โรคติดต่อทางเพศสัมพันธ์ (STIs) เช่น โรคซิฟิลิสที่เกิดจาก Treponema pallidum มียามาตรฐานอันดับหนึ่งคือ Benzathine penicillin G 2.4 million units IM ส่วนภาวะท่อปัสสาวะอักเสบ (Urethritis) มักเกิดจากเชื้อ Neisseria gonorrhoeae และ Chlamydia trachomatis ซึ่งต้องให้การรักษาแบบครอบคลุมทั้งสองเชื้อพร้อมกัน
🎯 ทำไมข้อนี้ถึงถูก:
Ceftriaxone 1 g ฉีดเข้ากล้ามเนื้อ ครั้งเดียว ร่วมกับ Doxycycline 100 mg รับประทานวันละ 2 ครั้ง นาน 7 วัน การรักษาแบบครอบคลุมเชื้อ (Syndromic management / Empiric therapy) สำหรับ Urethritis ต้องครอบคลุมทั้งเชื้อหนองในแท้ (N. gonorrhoeae) และหนองในเทียม (C. trachomatis) สูตรยามาตรฐานตาม
🔍 ข้ออื่นผิดเพราะอะไร:
• ข้อ ก. (Benzathine Penicillin G 2.4 million units ฉีดเข้ากล้ามเนื้อ ครั้งเดียว): Benzathine Penicillin G ออกฤทธิ์จำเพาะต่อ Treponema pallidum ไม่มีฤทธิ์ต้าน Neisseria gonorrhoeae หรือ Chlamydia trachomatis ซึ่งเป็นเชื้อก่อโรคหลักของ urethritis
• ข้อ ข. (Azithromycin 1 g รับประทานครั้งเดียว เพียงอย่างเดียว): Azithromycin 1 g รับประทานครั้งเดียวเดิมเคยใช้รักษา Chlamydia แต่ปัจจุบันพบอัตราการดื้อยาของ N. gonorrhoeae และ M. genitalium สูง และไม่ได้ครอบคลุมหนองในแท้อย่างมีประสิทธิภาพ
• ข้อ ค. (Norfloxacin 400 mg รับประทานวันละ 2 ครั้ง นาน 3 วัน): Norfloxacin เป็น fluoroquinolone รุ่นเก่าที่มีการดื้อยาของ Neisseria gonorrhoeae สูงกว่าร้อยละ 80 ในประเทศไทย จึงห้ามนำมาใช้รักษาหนองในหรือ urethritis
• ข้อ จ. (Metronidazole 2 g รับประทานครั้งเดียว ร่วมกับ Ciprofloxacin 500 mg รับประทานครั้งเดียว): Ciprofloxacin 500 mg ไม่สามารถใช้รักษาหนองในได้เนื่องจากอัตราการดื้อยาสูงมาก อีกทั้งสูตรนี้ไม่ครอบคลุม Chlamydia trachomatis ซึ่งต้องใช้ doxycycline เป็นหลัก
📖 Guideline อ้างอิง:
แนวทางการดูแลรักษาโรคติดต่อทางเพศสัมพันธ์ พ.ศ. 2566 (สำนักโรคเอดส์ วัณโรค และโรคติดต่อทางเพศสัมพันธ์ กรมควบคุมโรค) &amp; CDC STI Treatment Guidelines
📌 จุดจำก่อนสอบ:
• Primary/Secondary/Early latent Syphilis: Benzathine Penicillin G 2.4 MU IM single dose; Urethritis Dual therapy: Ceftriaxone 500 mg IM stat + Doxycycline 100 mg oral BID x 7 วัน (หรือ Azithromycin 1 g oral stat)</t>
        </is>
      </c>
      <c r="K46" s="166" t="inlineStr"/>
      <c r="L46" s="166" t="inlineStr">
        <is>
          <t>Infectious diseases</t>
        </is>
      </c>
      <c r="M46" s="166" t="inlineStr">
        <is>
          <t>Pneumonia</t>
        </is>
      </c>
      <c r="N46" s="165" t="inlineStr">
        <is>
          <t>Clinic</t>
        </is>
      </c>
      <c r="O46" s="166" t="inlineStr">
        <is>
          <t>ข้อ 12.2 Mock Infectious RxCU84</t>
        </is>
      </c>
      <c r="P46" s="165" t="inlineStr">
        <is>
          <t>ข้อสอบจำลอง</t>
        </is>
      </c>
      <c r="Q46" s="165" t="inlineStr">
        <is>
          <t>Mock RxCU84</t>
        </is>
      </c>
      <c r="R46" s="165" t="inlineStr"/>
    </row>
    <row r="47" ht="24" customHeight="1" s="49">
      <c r="A47" s="167" t="n">
        <v>45</v>
      </c>
      <c r="B47" s="166" t="inlineStr">
        <is>
          <t>เด็กชายอายุ 5 ปี มีอาการคันบริเวณรอบทวารหนักอย่างมาก โดยเฉพาะในเวลากลางคืน ทำให้นอนหลับไม่สนิท ผู้ปกครองสังเกตเห็นสิ่งมีชีวิตสีขาวขนาดเล็กเส้นด้ายบริเวณรอบทวารหนัก
คำถาม: พยาธิชนิดใดมีความเป็นไปได้มากที่สุด?</t>
        </is>
      </c>
      <c r="C47" s="166" t="inlineStr"/>
      <c r="D47" s="166" t="inlineStr">
        <is>
          <t>Taenia solium</t>
        </is>
      </c>
      <c r="E47" s="166" t="inlineStr">
        <is>
          <t>Ancylostoma duodenale</t>
        </is>
      </c>
      <c r="F47" s="166" t="inlineStr">
        <is>
          <t>Enterobius vermicularis</t>
        </is>
      </c>
      <c r="G47" s="166" t="inlineStr">
        <is>
          <t>Ascaris lumbricoides</t>
        </is>
      </c>
      <c r="H47" s="166" t="inlineStr">
        <is>
          <t>Wuchereria bancrofti</t>
        </is>
      </c>
      <c r="I47" s="167" t="inlineStr">
        <is>
          <t>3</t>
        </is>
      </c>
      <c r="J47" s="166" t="inlineStr">
        <is>
          <t>✅ คำตอบที่ถูกต้อง: ข้อ ค. Enterobius vermicularis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Enterobius vermicularis อาการคันรอบทวารหนักเวลากลางคืน (Nocturnal perianal pruritus) ร่วมกับเห็นตัวพยาธิสีขาวตัวเล็กคล้ายเส้นด้าย เป็นลักษณะเฉพาะของการติดเชื้อพยาธิเส้นด้าย/พยาธิเข็มหมุด (Enterobius vermicularis หรือ Pinworm) โดยพยาธิตัวเมียจะคลานออกมาวางไข่บริเวณทวารหนักในเวลากลางคืน วินิจฉัยด้วยวิธี Scotch tape technique
🔍 ข้ออื่นผิดเพราะอะไร:
• ข้อ ก. (Taenia solium): Taenia solium (พยาธิตัวตืดหมู) เป็น cestode อาศัยในลำไส้เล็ก อาการเด่นคือปล้องหลุดปนออกมากับอุจจาระหรืออาการทางเดินอาหารทั่วไป ไม่ได้คลานออกมาวางไข่รอบทวารหนักเวลากลางคืน
• ข้อ ข. (Ancylostoma duodenale): Ancylostoma duodenale (พยาธิปากขอ) ติดต่อผ่านการไชของตัวอ่อนทางผิวหนัง อาศัยในลำไส้เล็กดูดกินเลือดทำให้เกิด microcytic hypochromic anemia ไม่ได้ก่ออาการคันก้นเวลากลางคืน
• ข้อ ง. (Ascaris lumbricoides): Ascaris lumbricoides (พยาธิไส้เดือน) เป็นพยาธิตัวกลมขนาดใหญ่ ยาว 15-35 เซนติเมตร หากติดเชื้อรุนแรงจะก่อให้เกิดภาวะ intestinal obstruction หรือ biliary ascariasis
• ข้อ จ. (Wuchereria bancrofti): Wuchereria bancrofti เป็นพยาธิตัวกลมที่ติดต่อผ่านยุง อาศัยในระบบท่อน้ำเหลือง ก่อให้เกิดภาวะ lymphatic filariasis และเท้าช้าง (elephantiasis) ไม่เกี่ยวกับรอยโรครอบทวารหนัก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7" s="166" t="inlineStr"/>
      <c r="L47" s="166" t="inlineStr">
        <is>
          <t>Infectious diseases</t>
        </is>
      </c>
      <c r="M47" s="166" t="inlineStr">
        <is>
          <t>Parasitic infections</t>
        </is>
      </c>
      <c r="N47" s="165" t="inlineStr">
        <is>
          <t>Clinic</t>
        </is>
      </c>
      <c r="O47" s="166" t="inlineStr">
        <is>
          <t>ข้อ 13.1 Mock Infectious RxCU84</t>
        </is>
      </c>
      <c r="P47" s="165" t="inlineStr">
        <is>
          <t>ข้อสอบจำลอง</t>
        </is>
      </c>
      <c r="Q47" s="165" t="inlineStr">
        <is>
          <t>Mock RxCU84</t>
        </is>
      </c>
      <c r="R47" s="165" t="inlineStr"/>
    </row>
    <row r="48" ht="24" customHeight="1" s="49">
      <c r="A48" s="167" t="n">
        <v>46</v>
      </c>
      <c r="B48" s="166" t="inlineStr">
        <is>
          <t>ชายอายุ 40 ปี อาชีพเกษตรกร มาพบแพทย์์ด้วยอาการคันบริเวณเท้า หลังจากทำงานในแปลงนาโดยไม่ได้สวมรองเท้า ตรวจพบผื่นแดงและรอยนูนคดเคี้ยวบริเวณผิวหนัง (Serpiginous tracks)
คำถาม: คำแนะนำใดเหมาะสมที่สุดในการป้องกันการติดเชื้อซ้ำ?</t>
        </is>
      </c>
      <c r="C48" s="166" t="inlineStr"/>
      <c r="D48" s="166" t="inlineStr">
        <is>
          <t>ล้างมือก่อนรับประทานอาหารทุกครั้ง</t>
        </is>
      </c>
      <c r="E48" s="166" t="inlineStr">
        <is>
          <t>ตัดเล็บมือให้สั้น</t>
        </is>
      </c>
      <c r="F48" s="166" t="inlineStr">
        <is>
          <t>ซักผ้าปูที่นอนทุกวัน</t>
        </is>
      </c>
      <c r="G48" s="166" t="inlineStr">
        <is>
          <t>สวมรองเท้าขณะทำงานหรือเดินบนพื้นดิน</t>
        </is>
      </c>
      <c r="H48" s="166" t="inlineStr">
        <is>
          <t>หลีกเลี่ยงการรับประทานปลาน้ำจืด</t>
        </is>
      </c>
      <c r="I48" s="167" t="inlineStr">
        <is>
          <t>4</t>
        </is>
      </c>
      <c r="J48" s="166" t="inlineStr">
        <is>
          <t>✅ คำตอบที่ถูกต้อง: ข้อ ง. สวมรองเท้าขณะทำงานหรือเดินบนพื้นดิน
💡 Background:
โรคติดเชื้อพยาธิในระบบทางเดินอาหารและเนื้อเยื่อ เช่น พยาธิเส้นด้าย (Enterobius vermicularis) และพยาธิปากขอ (Necator americanus) สามารถรักษาได้อย่างมีประสิทธิภาพด้วยยากลุ่ม Benzimidazoles (Albendazole หรือ Mebendazole) โดยพยาธิเส้นด้ายต้องให้ยาซ้ำในอีก 2 สัปดาห์เพื่อกำจัดตัวอ่อนที่ฟักใหม่
🎯 ทำไมข้อนี้ถึงถูก:
สวมรองเท้าขณะทำงานหรือเดินบนพื้นดิน รอยโรคนูนแดงคดเคี้ยวใต้ผิวหนัง (Cutaneous larva migrans) เกิดจากตัวอ่อนพยาธิปากขอ (Hookworm เช่น Ancylostoma caninum/braziliense) หรือตัวอ่อนระยะติดต่อ (Filariform larva) ชอนไชผ่านผิวหนังที่สัมผัสพื้นดินโดยตรง การป้องกันการติดเชื้อจึงต้องเน้นการสวมรองเท้าบูทหรือรองเท้าปิดมิดชิดขณะทำงานบนดิน
🔍 ข้ออื่นผิดเพราะอะไร:
• ข้อ ก. (ล้างมือก่อนรับประทานอาหารทุกครั้ง): การล้างมือช่วยป้องกันการติดเชื้อพยาธิที่ติดต่อผ่านทาง fecal-oral route เช่น Enterobius หรือ Ascaris แต่ Cutaneous larva migrans ติดต่อผ่านการชอนไชของตัวอ่อนทางผิวหนังโดยตรง
• ข้อ ข. (ตัดเล็บมือให้สั้น): การตัดเล็บสั้นช่วยลดการสะสมไข่พยาธิใต้เล็บและป้องกัน autoinfection ในโรคพยาธิเข็มหมุด (Enterobius) แต่ไม่สามารถป้องกันตัวอ่อนพยาธิปากขอจากดินไชผ่านเท้าได้
• ข้อ ค. (ซักผ้าปูที่นอนทุกวัน): การซักผ้าปูที่นอนด้วยน้ำร้อนมุ่งเป้ากำจัดไข่พยาธิเส้นด้ายที่ตกค้างบนเครื่องนอน ไม่เกี่ยวข้องกับวงจรชีวิตของพยาธิปากขอสัตว์ที่อยู่ในแปลงดินหรือผืนทราย
• ข้อ จ. (หลีกเลี่ยงการรับประทานปลาน้ำจืด): การงดรับประทานปลาน้ำจืดดิบช่วยป้องกันการติดเชื้อพยาธิใบไม้ตับ (Opisthorchis viverrini) หรือพยาธิตัวจี๊ด ไม่เกี่ยวข้องกับการไชของตัวอ่อนพยาธิตามผิวหนัง
📖 Guideline อ้างอิง:
ตำราปรสิตวิทยาทางการแพทย์์ และแนวทางการรักษาโรคติดเชื้อพยาธิในประเทศไทย (กรมควบคุมโรค) &amp; WHO Guidelines for Helminthiases
📌 จุดจำก่อนสอบ:
• Pinworm (พยาธิเส้นด้าย): Albendazole 400 mg single dose หรือ Mebendazole 100 mg single dose และต้องให้ยาซ้ำอีกครั้งที่ 2 สัปดาห์ร่วมกับรักษาทุกคนในครอบครัว; Hookworm/Ascaris: Albendazole 400 mg single dose</t>
        </is>
      </c>
      <c r="K48" s="166" t="inlineStr"/>
      <c r="L48" s="166" t="inlineStr">
        <is>
          <t>Infectious diseases</t>
        </is>
      </c>
      <c r="M48" s="166" t="inlineStr">
        <is>
          <t>Parasitic infections</t>
        </is>
      </c>
      <c r="N48" s="165" t="inlineStr">
        <is>
          <t>Clinic</t>
        </is>
      </c>
      <c r="O48" s="166" t="inlineStr">
        <is>
          <t>ข้อ 13.2 Mock Infectious RxCU84</t>
        </is>
      </c>
      <c r="P48" s="165" t="inlineStr">
        <is>
          <t>ข้อสอบจำลอง</t>
        </is>
      </c>
      <c r="Q48" s="165" t="inlineStr">
        <is>
          <t>Mock RxCU84</t>
        </is>
      </c>
      <c r="R48" s="165" t="inlineStr"/>
    </row>
    <row r="49" ht="24" customHeight="1" s="49">
      <c r="A49" s="167" t="n">
        <v>47</v>
      </c>
      <c r="B49" s="166" t="inlineStr">
        <is>
          <t>เด็กชายอายุ 4 ปี อาศัยอยู่ในชุมชนแออัด มีภาวะขาดสารอาหารและมีอาการปวดท้อง ท้องอืด ตรวจพบว่ามีพยาธิจำนวนมากพันกันเป็นก้อนในลำไส้จนเกิดภาวะลำไส้อุดตัน (Intestinal obstruction)
คำถาม: พยาธิชนิดใดมีความเป็นไปได้มากที่สุด?</t>
        </is>
      </c>
      <c r="C49" s="166" t="inlineStr"/>
      <c r="D49" s="166" t="inlineStr">
        <is>
          <t>Enterobius vermicularis</t>
        </is>
      </c>
      <c r="E49" s="166" t="inlineStr">
        <is>
          <t>Taenia solium</t>
        </is>
      </c>
      <c r="F49" s="166" t="inlineStr">
        <is>
          <t>Ascaris lumbricoides</t>
        </is>
      </c>
      <c r="G49" s="166" t="inlineStr">
        <is>
          <t>Wuchereria bancrofti</t>
        </is>
      </c>
      <c r="H49" s="166" t="inlineStr">
        <is>
          <t>Hookworm</t>
        </is>
      </c>
      <c r="I49" s="167" t="inlineStr">
        <is>
          <t>3</t>
        </is>
      </c>
      <c r="J49" s="166" t="inlineStr">
        <is>
          <t>✅ คำตอบที่ถูกต้อง: ข้อ ค. Ascaris lumbricoides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Ascaris lumbricoides (พยาธิไส้เดือน) เป็นพยาธิตัวกลมขนาดใหญ่ที่สุดในลำไส้มนุษย์ (ยาว 15-35 ซม.) หากมีการติดเชื้อปริมาณมาก (Heavy infection) ตัวพยาธิสามารถขดรวมตัวกันเป็นก้อน (Worm bolus) อุดกั้นทางเดินอาหาร ส่งผลให้เกิดภาวะลำไส้อุดตันเฉียบพลัน (Bolus intestinal obstruction) ได้ โดยเฉพาะในเด็กเล็ก
🔍 ข้ออื่นผิดเพราะอะไร:
• ข้อ ก. (Enterobius vermicularis): Enterobius vermicularis เป็นพยาธิตัวเล็กขนาด 2-13 มิลลิเมตร อาศัยแถว caecum และคลานออกมาวางไข่รอบทวารหนัก ก่อให้เกิดอาการคันก้น แต่ขนาดเล็กเกินกว่าจะอุดกั้นลำไส้จนเป็นก้อน
• ข้อ ข. (Taenia solium): Taenia solium ตัวเต็มวัยอาศัยในลำไส้เล็กแบบเดี่ยวๆ ไม่รวมกันเป็นก้อนพันกันอุดตันทางเดินอาหาร พยาธิสภาพที่รุนแรงเกิดจากระยะตัวอ่อน cysticercosis ในเนื้อเยื่อหรือสมอง
• ข้อ ง. (Wuchereria bancrofti): Wuchereria bancrofti อาศัยและขยายพันธุ์ในระบบท่อน้ำเหลือง ก่อให้เกิดท่อน้ำเหลืองอุดตันและภาวะบวมโตของอวัยวะ ไม่ได้อาศัยอยู่ในทางเดินอาหาร
• ข้อ จ. (Hookworm): Hookworm (พยาธิปากขอ) ฝังตัวดูดเลือดที่เยื่อบุลำไส้เล็ก ก่อให้เกิดภาวะโลหิตจางจากการขาดธาตุเหล็ก (iron deficiency anemia) แต่ตัวพยาธิมีขนาดเล็กมาก ไม่สามารถรวมกลุ่มจนเกิด mechanical obstruction ได้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9" s="166" t="inlineStr"/>
      <c r="L49" s="166" t="inlineStr">
        <is>
          <t>Infectious diseases</t>
        </is>
      </c>
      <c r="M49" s="166" t="inlineStr">
        <is>
          <t>Parasitic infections</t>
        </is>
      </c>
      <c r="N49" s="165" t="inlineStr">
        <is>
          <t>Clinic</t>
        </is>
      </c>
      <c r="O49" s="166" t="inlineStr">
        <is>
          <t>ข้อ 13.3 Mock Infectious RxCU84</t>
        </is>
      </c>
      <c r="P49" s="165" t="inlineStr">
        <is>
          <t>ข้อสอบจำลอง</t>
        </is>
      </c>
      <c r="Q49" s="165" t="inlineStr">
        <is>
          <t>Mock RxCU84</t>
        </is>
      </c>
      <c r="R49" s="165" t="inlineStr"/>
    </row>
    <row r="50" ht="24" customHeight="1" s="49">
      <c r="A50" s="167" t="n">
        <v>48</v>
      </c>
      <c r="B50" s="166" t="inlineStr">
        <is>
          <t>หญิงอายุ 35 ปี มีประวัติรับประทานเนื้อหมูดิบหรือปรุงไม่สุก พบปล้องพยาธิสีขาวแบนคล้ายริบบิ้นปนออกมากับอุจจาระ ตรวจพบการติดเชื้อ Taenia solium
คำถาม: ข้อใดเป็นคำแนะนำที่เหมาะสมที่สุดในการป้องกันการติดเชื้อซ้ำ?</t>
        </is>
      </c>
      <c r="C50" s="166" t="inlineStr"/>
      <c r="D50" s="166" t="inlineStr">
        <is>
          <t>หลีกเลี่ยงการรับประทานเนื้อหมูดิบหรือปรุงไม่สุก</t>
        </is>
      </c>
      <c r="E50" s="166" t="inlineStr">
        <is>
          <t>สวมรองเท้าทุกครั้งเมื่อออกจากบ้าน</t>
        </is>
      </c>
      <c r="F50" s="166" t="inlineStr">
        <is>
          <t>หลีกเลี่ยงการรับประทานปลาน้ำจืด</t>
        </is>
      </c>
      <c r="G50" s="166" t="inlineStr">
        <is>
          <t>ล้างมือหลังเข้าห้องน้ำเท่านั้น</t>
        </is>
      </c>
      <c r="H50" s="166" t="inlineStr">
        <is>
          <t>หลีกเลี่ยงการสัมผัสสุนัขและแมว</t>
        </is>
      </c>
      <c r="I50" s="167" t="inlineStr">
        <is>
          <t>1</t>
        </is>
      </c>
      <c r="J50" s="166" t="inlineStr">
        <is>
          <t>✅ คำตอบที่ถูกต้อง: ข้อ ก. หลีกเลี่ยงการรับประทานเนื้อหมูดิบหรือปรุงไม่สุก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หลีกเลี่ยงการรับประทานเนื้อหมูดิบหรือปรุงไม่สุก Taenia solium (พยาธิตัวตืดหมู) ติดต่อสู่คนผ่านการรับประทานเนื้อหมูที่มีเม็ดสาคู (Cysticercus cellulosae) ซึ่งปรุงไม่สุกหรือสุกๆ ดิบๆ ดังนั้นการป้องกันการติดเชื้อที่ตรงจุดที่สุดคือการปรุงเนื้อหมูให้สุกด้วยความร้อนทั่วถึง และหลีกเลี่ยงอาหารประเภทลาบหมูดิบ แหนมดิบ
🔍 ข้ออื่นผิดเพราะอะไร:
• ข้อ ข. (สวมรองเท้าทุกครั้งเมื่อออกจากบ้าน): การสวมรองเท้าช่วยป้องกันพยาธิที่มีตัวอ่อนระยะ filariform ชอนไชผ่านผิวหนัง เช่น พยาธิปากขอ (Hookworm) และ Strongyloides แต่ Taenia solium ติดต่อผ่านการกินเนื้อหมูดิบที่มี cysticercus
• ข้อ ค. (หลีกเลี่ยงการรับประทานปลาน้ำจืด): การหลีกเลี่ยงปลาน้ำจืดดิบใช้สำหรับป้องกันพยาธิใบไม้ตับ (Opisthorchis viverrini) และพยาธิใบไม้ลำไส้ ไม่ได้เกี่ยวข้องกับตัวอ่อนพยาธิตัวตืดในเนื้อหมู
• ข้อ ง. (ล้างมือหลังเข้าห้องน้ำเท่านั้น): การล้างมือเป็นสุขอนามัยที่ดีเพื่อป้องกันการกินไข่พยาธิตืดหมูแล้วเป็น cysticercosis แต่การป้องกันการติดเชื้อตัวตืดเต็มวัย (taeniasis) ต้องเน้นการปรุงเนื้อหมูให้สุกเพื่อฆ่าตัวอ่อนเม็ดสาคู
• ข้อ จ. (หลีกเลี่ยงการสัมผัสสุนัขและแมว): Taenia solium มีหมูเป็นโฮสต์กึ่งกลาง (intermediate host) ไม่ได้ติดต่อผ่านการสัมผัสสุนัขหรือแมว (สัตว์เลี้ยงเหล่านี้อาจเกี่ยวข้องกับ Toxocara หรือ Echinococcus)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0" s="166" t="inlineStr"/>
      <c r="L50" s="166" t="inlineStr">
        <is>
          <t>Infectious diseases</t>
        </is>
      </c>
      <c r="M50" s="166" t="inlineStr">
        <is>
          <t>Parasitic infections</t>
        </is>
      </c>
      <c r="N50" s="165" t="inlineStr">
        <is>
          <t>Clinic</t>
        </is>
      </c>
      <c r="O50" s="166" t="inlineStr">
        <is>
          <t>ข้อ 13.4 Mock Infectious RxCU84</t>
        </is>
      </c>
      <c r="P50" s="165" t="inlineStr">
        <is>
          <t>ข้อสอบจำลอง</t>
        </is>
      </c>
      <c r="Q50" s="165" t="inlineStr">
        <is>
          <t>Mock RxCU84</t>
        </is>
      </c>
      <c r="R50" s="165" t="inlineStr"/>
    </row>
    <row r="51" ht="24" customHeight="1" s="49">
      <c r="A51" s="167" t="n">
        <v>49</v>
      </c>
      <c r="B51" s="166" t="inlineStr">
        <is>
          <t>เด็กหญิงอายุ 6 ปี ได้รับการวินิจฉัยว่าเป็นพยาธิเส้นด้าย (Pinworm) และได้รับยาถ่ายพยาธิแล้ว ผู้ปกครองสอบถามเกี่ยวกับการใช้ยาเพื่อป้องกันการติดเชื้อซ้ำ
คำถาม: แนวทางการใช้ยาข้อใดเหมาะสมที่สุด?</t>
        </is>
      </c>
      <c r="C51" s="166" t="inlineStr"/>
      <c r="D51" s="166" t="inlineStr">
        <is>
          <t>รับประทานยาซ้ำในวันถัดไป</t>
        </is>
      </c>
      <c r="E51" s="166" t="inlineStr">
        <is>
          <t>รับประทานยาซ้ำหลัง 2 สัปดาห์</t>
        </is>
      </c>
      <c r="F51" s="166" t="inlineStr">
        <is>
          <t>สวมรองเท้าตลอดเวลา</t>
        </is>
      </c>
      <c r="G51" s="166" t="inlineStr">
        <is>
          <t>หลีกเลี่ยงการรับประทานเนื้อหมู</t>
        </is>
      </c>
      <c r="H51" s="166" t="inlineStr">
        <is>
          <t>หลีกเลี่ยงการรับประทานปลาน้ำจืด</t>
        </is>
      </c>
      <c r="I51" s="167" t="inlineStr">
        <is>
          <t>2</t>
        </is>
      </c>
      <c r="J51" s="166" t="inlineStr">
        <is>
          <t>✅ คำตอบที่ถูกต้อง: ข้อ ข. รับประทานยาซ้ำหลัง 2 สัปดาห์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รับประทานยาซ้ำหลัง 2 สัปดาห์ ยาถ่ายพยาธิ (เช่น Mebendazole 100 mg หรือ Albendazole 400 mg single dose) สามารถฆ่าพยาธิตัวแก่ได้ดี แต่ไม่สามารถทำลายไข่พยาธิได้ ไข่ที่ตกค้างจะฟักเป็นตัวอ่อนภายใน 1-2 สัปดาห์ ดังนั้นเพื่อป้องกันการกลับเป็นซ้ำจากไข่ที่ฟักใหม่ จึงต้องรับประทานยาซ้ำอีก 1 ครั้งหลังผ่านไป 2 สัปดาห์ (Repeat dose after 2 weeks) และควรรักษาทุกคนในครอบครัวพร้อมกัน
🔍 ข้ออื่นผิดเพราะอะไร:
• ข้อ ก. (รับประทานยาซ้ำในวันถัดไป): การรับประทานยาซ้ำในวันถัดไปไม่มีประโยชน์ทางเภสัชวิทยา เนื่องจากไข่พยาธิที่ตกค้างยังไม่ฟักออกมาเป็นตัวอ่อน จึงยังไม่ไวต่อการออกฤทธิ์ของยาต้านพยาธิ
• ข้อ ค. (สวมรองเท้าตลอดเวลา): การสวมรองเท้าไม่สามารถป้องกันการติดเชื้อซ้ำของพยาธิเส้นด้ายได้ เนื่องจากเชื้อนี้ติดต่อผ่านทาง fecal-oral route จากการหยิบจับสิ่งของหรือเกาผิวหนังรอบทวารหนัก
• ข้อ ง. (หลีกเลี่ยงการรับประทานเนื้อหมู): พยาธิเส้นด้าย (Enterobius vermicularis) ติดต่อระหว่างมนุษย์สู่มนุษย์โดยตรงทางไข่พยาธิ ไม่ได้มีหมูเป็นโฮสต์หรือติดต่อผ่านการกินเนื้อหมู
• ข้อ จ. (หลีกเลี่ยงการรับประทานปลาน้ำจืด): ปลาน้ำจืดเป็นพาหะนำโรคพยาธิใบไม้ตับ (Opisthorchis viverrini) ไม่เกี่ยวข้องกับวงจรชีวิตหรือการแพร่กระจายของพยาธิเส้นด้าย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1" s="166" t="inlineStr"/>
      <c r="L51" s="166" t="inlineStr">
        <is>
          <t>Infectious diseases</t>
        </is>
      </c>
      <c r="M51" s="166" t="inlineStr">
        <is>
          <t>Parasitic infections</t>
        </is>
      </c>
      <c r="N51" s="165" t="inlineStr">
        <is>
          <t>Clinic</t>
        </is>
      </c>
      <c r="O51" s="166" t="inlineStr">
        <is>
          <t>ข้อ 13.5 Mock Infectious RxCU84</t>
        </is>
      </c>
      <c r="P51" s="165" t="inlineStr">
        <is>
          <t>ข้อสอบจำลอง</t>
        </is>
      </c>
      <c r="Q51" s="165" t="inlineStr">
        <is>
          <t>Mock RxCU84</t>
        </is>
      </c>
      <c r="R51" s="165" t="inlineStr"/>
    </row>
    <row r="52" ht="24" customHeight="1" s="49">
      <c r="A52" s="167" t="n">
        <v>50</v>
      </c>
      <c r="B52" s="166" t="inlineStr">
        <is>
          <t>ผู้ป่วยหญิงอายุ 55 ปี มีตุ่มน้ำใสเกาะกลุ่มกันที่ริมฝีปาก แตกเป็นแผลตื้นๆ ไม่มีไข้ มีโรคประจำตัวคือความดันโลหิตสูง รับประทาน Losartan 40 mg OD เช้า และ HCTZ 25 mg OD เช้า [ต้องมีรูปภาพเริมริมฝีปาก]
คำถาม: ข้อใดระบุการวินิจฉัยและเชื้อก่อโรคได้ถูกต้องที่สุด?</t>
        </is>
      </c>
      <c r="C52" s="166" t="inlineStr"/>
      <c r="D52" s="166" t="inlineStr">
        <is>
          <t>Primary infection จาก Varicella-Zoster Virus (VZV)</t>
        </is>
      </c>
      <c r="E52" s="166" t="inlineStr">
        <is>
          <t>Recurrent episode ของ Herpes Labialis จาก Herpes Simplex Virus type 1 (HSV-1)</t>
        </is>
      </c>
      <c r="F52" s="166" t="inlineStr">
        <is>
          <t>Genital Herpes จาก Herpes Simplex Virus type 2 (HSV-2)</t>
        </is>
      </c>
      <c r="G52" s="166" t="inlineStr">
        <is>
          <t>Impetigo จากการติดเชื้อ Staphylococcus aureus</t>
        </is>
      </c>
      <c r="H52" s="166" t="inlineStr">
        <is>
          <t>Common Warts จาก Human Papillomavirus (HPV)</t>
        </is>
      </c>
      <c r="I52" s="167" t="inlineStr">
        <is>
          <t>2</t>
        </is>
      </c>
      <c r="J52" s="166" t="inlineStr">
        <is>
          <t>✅ คำตอบที่ถูกต้อง: ข้อ ข. Recurrent episode ของ Herpes Labialis จาก Herpes Simplex Virus type 1 (HSV-1)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Recurrent episode ของ Herpes Labialis จาก Herpes Simplex Virus type 1 (HSV-1) ลักษณะรอยโรคเป็นตุ่มน้ำใสรวมกันเป็นกลุ่มบนฐานสีแดง (Grouped vesicles on erythematous base) บริเวณริมฝีปากและรอบปาก (Vermilion border) ที่แตกออกเป็นแผลตื้นๆ เข้าได้กับโรคเริมที่ริมฝีปาก (Herpes labialis) ซึ่งเกิดจากการกลับเป็นซ้ำ (Reactivation/Recurrence) ของเชื้อ Herpes Simplex Virus type 1 (HSV-1) ที่หลบซ่อนอยู่ใน Trigeminal ganglion
🔍 ข้ออื่นผิดเพราะอะไร:
• ข้อ ก. (Primary infection จาก Varicella-Zoster Virus (VZV)): Primary VZV infection ก่อให้เกิดโรคอีสุกอีใส (Chickenpox) ซึ่งจะมีไข้และตุ่มน้ำใสกระจายทั่วลำตัว หน้า และศีรษะ (centripetal distribution) หลายระยะพร้อมกัน ไม่ได้เกิดเป็นกลุ่มเฉพาะที่ริมฝีปาก
• ข้อ ค. (Genital Herpes จาก Herpes Simplex Virus type 2 (HSV-2)): Genital Herpes ส่วนใหญ่เกิดจาก HSV-2 และแสดงรอยโรคบริเวณอวัยวะเพศ ขาหนีบ หรือทวารหนัก ไม่ได้เกิดที่บริเวณริมฝีปาก (vermilion border) เป็นตำแหน่งหลัก
• ข้อ ง. (Impetigo จากการติดเชื้อ Staphylococcus aureus): Impetigo เกิดจาก S. aureus หรือ S. pyogenes รอยโรคเด่นเป็นตุ่มหนองที่แตกออกแล้วมีสะเก็ดกรังสีเหลืองคล้ายน้ำผึ้งเกรอะกรัง (honey-colored crust) ไม่ใช่ตุ่มน้ำใสเป็นกลุ่มของไวรัส
• ข้อ จ. (Common Warts จาก Human Papillomavirus (HPV)): Common Warts (Verruca vulgaris) เกิดจากเชื้อ HPV แสดงรอยโรคเป็นตุ่มนูนแข็ง ผิวขรุขระแห้งด้าน มักพบตามมือและนิ้วมือ ไม่ใช่ตุ่มน้ำใสที่แตกเป็นแผลตื้นๆ
📖 Guideline อ้างอิง:
แนวทางการตรวจรักษาและป้องกันการติดเชื้อเอชไอวี ประเทศไทย ปี 2564/2565 (กรมควบคุมโรค กระทรวงสาธารณสุข ร่วมกับ สมาคมโรคเอดส์แห่งประเทศไทย) &amp; WHO Consolidated HIV Guidelines
📌 จุดจำก่อนสอบ:
• Uricosuric Property: เป็น ARB ที่มีฤทธิ์ยับยั้ง URAT1 เล็กน้อย ช่วยลด serum uric acid เหมาะสำหรับผู้ป่วย HTN ร่วมกับ hyperuricemia/gout
• Pregnancy Contraindication: ห้ามใช้เด็ดขาดในหญิงตั้งครรภ์ทุกไตรมาส (Teratogenic: renal dysgenesis, oligohydramnios)</t>
        </is>
      </c>
      <c r="K52" s="166" t="inlineStr"/>
      <c r="L52" s="166" t="inlineStr">
        <is>
          <t>Infectious diseases</t>
        </is>
      </c>
      <c r="M52" s="166" t="inlineStr">
        <is>
          <t>HIV infection</t>
        </is>
      </c>
      <c r="N52" s="165" t="inlineStr">
        <is>
          <t>Clinic</t>
        </is>
      </c>
      <c r="O52" s="166" t="inlineStr">
        <is>
          <t>ข้อ 15.1 Mock Infectious RxCU84</t>
        </is>
      </c>
      <c r="P52" s="165" t="inlineStr">
        <is>
          <t>ข้อสอบจำลอง</t>
        </is>
      </c>
      <c r="Q52" s="165" t="inlineStr">
        <is>
          <t>Mock RxCU84</t>
        </is>
      </c>
      <c r="R52" s="165" t="inlineStr"/>
    </row>
    <row r="53" ht="24" customHeight="1" s="49">
      <c r="A53" s="167" t="n">
        <v>51</v>
      </c>
      <c r="B53" s="166" t="inlineStr">
        <is>
          <t>คำแนะนำการปฏิบัติตัวสำหรับผู้ป่วยที่เป็น Herpes Labialis
คำถาม: ข้อใดเป็นคำแนะนำที่ถูกต้องและเหมาะสมที่สุดที่เภสัชกรควรให้แก่ผู้ป่วยรายนี้?</t>
        </is>
      </c>
      <c r="C53" s="166" t="inlineStr"/>
      <c r="D53" s="166" t="inlineStr">
        <is>
          <t>สามารถใช้ครีม Topical Corticosteroid ทาบริเวณแผลเพื่อลดอาการปวดแสบปวดร้อนได้ทันที</t>
        </is>
      </c>
      <c r="E53" s="166" t="inlineStr">
        <is>
          <t>หลีกเลี่ยงแสงแดด ความเครียด และการนอนดึก เนื่องจากเป็นปัจจัยกระตุ้นให้โรคกลับเป็นซ้ำ</t>
        </is>
      </c>
      <c r="F53" s="166" t="inlineStr">
        <is>
          <t>เมื่อแผลแห้งตกสะเก็ดแล้ว เชื้อไวรัสจะถูกกำจัดออกจากร่างกายจนหมด ไม่กลับมาเป็นอีก</t>
        </is>
      </c>
      <c r="G53" s="166" t="inlineStr">
        <is>
          <t>สามารถใช้ลิปมัน หรือภาชนะใส่อาหารร่วมกับผู้อื่นได้ตามปกติเพราะไม่มีการแพร่เชื้อทางสัมผัส</t>
        </is>
      </c>
      <c r="H53" s="166" t="inlineStr">
        <is>
          <t>หากแผลตกสะเก็ดช้า แนะนำให้แกะสะเก็ดออกเพื่อสะกิดตุ่มน้ำให้แห้งเร็วขึ้น</t>
        </is>
      </c>
      <c r="I53" s="167" t="inlineStr">
        <is>
          <t>2</t>
        </is>
      </c>
      <c r="J53" s="166" t="inlineStr">
        <is>
          <t>✅ คำตอบที่ถูกต้อง: ข้อ ข. หลีกเลี่ยงแสงแดด ความเครียด และการนอนดึก เนื่องจากเป็นปัจจัยกระตุ้นให้โรคกลับเป็นซ้ำ
💡 Background:
โรคเริมที่ริมฝีปาก (Herpes Labialis) เกิดจากการติดเชื้อ Herpes Simplex Virus type 1 (HSV-1) ยาต้านไวรัสกลุ่ม Acyclovir, Valacyclovir ออกฤทธิ์ยับยั้งเอนไซม์ Viral DNA polymerase โดยต้องถูกฟอสโฟรีเลชันขั้นแรกด้วยเอนไซม์ Thymidine kinase ของไวรัส การเริ่มยาต้านไวรัสอย่างรวดเร็วภายใน 24-48 ชั่วโมงแรกที่เริ่มมีอาการนำ (Prodromal symptoms) จะช่วยลดระยะเวลาและความรุนแรงของโรคได้ดีที่สุด
🎯 ทำไมข้อนี้ถึงถูก:
หลีกเลี่ยงแสงแดด ความเครียด และการนอนดึก เนื่องจากเป็นปัจจัยกระตุ้นให้โรคกลับเป็นซ้ำ เชื้อไวรัส HSV เมื่อเข้าสู่ร่างกายแล้วจะแฝงตัวอยู่ในปมประสาทรับความรู้สึกตลอดชีวิต ปัจจัยกระตุ้นต่างๆ เช่น รังสี UV/แสงแดดจัด, ความเครียดทางอารมณ์หรือร่างกาย, ภาวะอ่อนเพลียอดนอน, หรือการมีไข้ จะกระตุ้นให้เชื้อเกิด Reactivation เดินทางตามเส้นประสาทมาก่อรอยโรคซ้ำ การหลีกเลี่ยงปัจจัยกระตุ้นจึงเป็นมาตรการป้องกันที่สำคัญ
🔍 ข้ออื่นผิดเพราะอะไร:
• ข้อ ก. (สามารถใช้ครีม Topical Corticosteroid ทาบริเวณแผลเพื่อลดอาการปวดแสบปวดร้อนได้ทันที): Topical corticosteroid มีฤทธิ์กดภูมิคุ้มกันเฉพาะที่ (local immunosuppression) ส่งผลให้ไวรัสแบ่งตัวลุกลาม แผลขยายวงกว้าง หายช้าลง และเสี่ยงต่อการติดเชื้อแบคทีเรียแทรกซ้อน
• ข้อ ค. (เมื่อแผลแห้งตกสะเก็ดแล้ว เชื้อไวรัสจะถูกกำจัดออกจากร่างกายจนหมด ไม่กลับมาเป็นอีก): เชื้อ HSV-1 จะเดินทางย้อนกลับไปแฝงตัวแบบถาวร (latency) ตลอดชีวิตที่ Trigeminal ganglion เมื่อร่างกายอ่อนแอหรือถูกกระตุ้น เชื้อจะกลับมาก่อโรคซ้ำได้เสมอ ไม่ถูกกำจัดจนหมด
• ข้อ ง. (สามารถใช้ลิปมัน หรือภาชนะใส่อาหารร่วมกับผู้อื่นได้ตามปกติเพราะไม่มีการแพร่เชื้อทางสัมผัส): เชื้อ HSV-1 มีการปล่อยเชื้อ (viral shedding) ในตุ่มน้ำและน้ำลาย การใช้ลิปมัน ช้อนส้อม หรือแก้วน้ำร่วมกันจะแพร่กระจายเชื้อสู่ผู้อื่นได้ผ่านการสัมผัสสารคัดหลั่งโดยตรง
• ข้อ จ. (หากแผลตกสะเก็ดช้า แนะนำให้แกะสะเก็ดออกเพื่อสะกิดตุ่มน้ำให้แห้งเร็วขึ้น): การแกะหรือสะกิดตุ่มน้ำจะทำให้เนื้อเยื่อบาดเจ็บ เพิ่มความเสี่ยงต่อการติดเชื้อแบคทีเรียแทรกซ้อน (secondary bacterial infection) และทำให้เกิดแผลเป็นถาวร
📖 Guideline อ้างอิง:
แนวทางการดูแลรักษาโรคติดเชื้อไวรัสเริม (Herpes Simplex Virus) &amp; CDC Sexually Transmitted Infections Treatment Guidelines
📌 จุดจำก่อนสอบ:
• Acyclovir/Valacyclovir: ต้องเริ่มใช้ยาให้เร็วที่สุดภายใน 48 ชั่วโมงแรกที่มีอาการ; ผู้ป่วยที่ใช้ Acyclovir ทางหลอดเลือดดำต้องดื่มน้ำมากๆ (Adequate hydration) เพื่อป้องกันการเกิด Crystal nephropathy</t>
        </is>
      </c>
      <c r="K53" s="166" t="inlineStr"/>
      <c r="L53" s="166" t="inlineStr">
        <is>
          <t>Infectious diseases</t>
        </is>
      </c>
      <c r="M53" s="166" t="inlineStr">
        <is>
          <t>Pneumonia</t>
        </is>
      </c>
      <c r="N53" s="165" t="inlineStr">
        <is>
          <t>Clinic</t>
        </is>
      </c>
      <c r="O53" s="166" t="inlineStr">
        <is>
          <t>ข้อ 15.2 Mock Infectious RxCU84</t>
        </is>
      </c>
      <c r="P53" s="165" t="inlineStr">
        <is>
          <t>ข้อสอบจำลอง</t>
        </is>
      </c>
      <c r="Q53" s="165" t="inlineStr">
        <is>
          <t>Mock RxCU84</t>
        </is>
      </c>
      <c r="R53" s="165" t="inlineStr"/>
    </row>
    <row r="54" ht="24" customHeight="1" s="49">
      <c r="A54" s="167" t="n">
        <v>52</v>
      </c>
      <c r="B54" s="166" t="inlineStr">
        <is>
          <t>ผู้ป่วยเริมริมฝีปากต้องการซื้อยาทาเฉพาะที่
คำถาม: ผู้ป่วยรายนี้มีอาการปวดแสบที่ตุ่มน้ำบริเวณริมฝีปาก และต้องการซื้อ 'ยาทา' ข้อใดคือยาทาที่เหมาะสมที่สุด และข้อใดคือยาที่ 'ห้ามใช้' เด็ดขาดในผู้ป่วยรายนี้?</t>
        </is>
      </c>
      <c r="C54" s="166" t="inlineStr"/>
      <c r="D54" s="166" t="inlineStr">
        <is>
          <t>เหมาะสมที่สุด: Acyclovir 5% cream / ห้ามใช้: Mupirocin ointment</t>
        </is>
      </c>
      <c r="E54" s="166" t="inlineStr">
        <is>
          <t>เหมาะสมที่สุด: Acyclovir 5% cream / ห้ามใช้: Topical Corticosteroid</t>
        </is>
      </c>
      <c r="F54" s="166" t="inlineStr">
        <is>
          <t>เหมาะสมที่สุด: Topical Corticosteroid / ห้ามใช้: Acyclovir 5% cream</t>
        </is>
      </c>
      <c r="G54" s="166" t="inlineStr">
        <is>
          <t>เหมาะสมที่สุด: Clotrimazole cream / ห้ามใช้: Topical Corticosteroid</t>
        </is>
      </c>
      <c r="H54" s="166" t="inlineStr">
        <is>
          <t>เหมาะสมที่สุด: Calamine lotion / ห้ามใช้: Docosanol cream</t>
        </is>
      </c>
      <c r="I54" s="167" t="inlineStr">
        <is>
          <t>2</t>
        </is>
      </c>
      <c r="J54" s="166" t="inlineStr">
        <is>
          <t>✅ คำตอบที่ถูกต้อง: ข้อ ข. เหมาะสมที่สุด: Acyclovir 5% cream / ห้ามใช้: Topical Corticosteroid
💡 Background:
โรคเริมที่ริมฝีปาก (Herpes Labialis) เกิดจากการติดเชื้อ Herpes Simplex Virus type 1 (HSV-1) ยาต้านไวรัสกลุ่ม Acyclovir, Valacyclovir ออกฤทธิ์ยับยั้งเอนไซม์ Viral DNA polymerase โดยต้องถูกฟอสโฟรีเลชันขั้นแรกด้วยเอนไซม์ Thymidine kinase ของไวรัส การเริ่มยาต้านไวรัสอย่างรวดเร็วภายใน 24-48 ชั่วโมงแรกที่เริ่มมีอาการนำ (Prodromal symptoms) จะช่วยลดระยะเวลาและความรุนแรงของโรคได้ดีที่สุด
🎯 ทำไมข้อนี้ถึงถูก:
เหมาะสมที่สุด: Acyclovir 5% cream / ห้ามใช้: Topical Corticosteroid ยาทาที่แนะนำสำหรับเริมที่ริมฝีปากคือ Acyclovir 5% cream ทาวันละ 5 ครั้ง ทุก 4 ชั่วโมง (เว้นเวลานอน) โดยควรเริ่มทาตั้งแต่ระยะ Prodrome (เริ่มคันยิบๆ) ส่วนยาที่ห้ามใช้เด็ดขาดคือ ยาทาสเตียรอยด์ (Topical Corticosteroid) เนื่องจากจะไปกดภูมิคุ้มกันเฉพาะที่ ทำให้เชื้อไวรัสแบ่งตัวลุกลามและรอยโรคแย่ลงอย่างรุนแรง
🔍 ข้ออื่นผิดเพราะอะไร:
• ข้อ ก. (เหมาะสมที่สุด: Acyclovir 5% cream / ห้ามใช้: Mupirocin ointment): Mupirocin เป็นยาปฏิชีวนะทาภายนอกสำหรับรักษาการติดเชื้อแบคทีเรียแกรมบวก (Gram-positive) เช่น Impetigo ไม่มียาต้านไวรัส จึงไม่ใช่ยาที่เหมาะสม และไม่ได้มีข้อห้ามเด็ดขาดแต่เป็นยาที่ไม่ตรงข้อบ่งใช้
• ข้อ ค. (เหมาะสมที่สุด: Topical Corticosteroid / ห้ามใช้: Acyclovir 5% cream): Topical Corticosteroid เป็นยาที่ห้ามใช้อย่างเด็ดขาดเพราะกดภูมิต้านทานเฉพาะที่ ทำให้ไวรัสแบ่งตัวลุกลามรุนแรงขึ้น ขณะที่ Acyclovir cream เป็นยาต้านไวรัสที่เหมาะสมสำหรับรอยโรคนี้
• ข้อ ง. (เหมาะสมที่สุด: Clotrimazole cream / ห้ามใช้: Topical Corticosteroid): Clotrimazole เป็นยาต้านเชื้อรากลุ่ม imidazole ออกฤทธิ์ยับยั้ง 14-alpha-demethylase ในเชื้อรา ไม่มีฤทธิ์ต้านเชื้อไวรัส HSV จึงไม่ช่วยบรรเทาหรือรักษาโรคเริม
• ข้อ จ. (เหมาะสมที่สุด: Calamine lotion / ห้ามใช้: Docosanol cream): Calamine lotion เป็นเพียงสารช่วยลดอาการคันและระคายเคืองภายนอก ไม่มีฤทธิ์ยับยั้งไวรัส ส่วน Docosanol cream เป็นยาทาที่ยับยั้ง viral fusion ได้รับการรับรองให้ใช้รักษา herpes labialis ไม่ใช่ยาที่ห้ามใช้
📖 Guideline อ้างอิง:
แนวทางการดูแลรักษาโรคติดเชื้อไวรัสเริม (Herpes Simplex Virus) &amp; CDC Sexually Transmitted Infections Treatment Guidelines
📌 จุดจำก่อนสอบ:
• Acyclovir/Valacyclovir: ต้องเริ่มใช้ยาให้เร็วที่สุดภายใน 48 ชั่วโมงแรกที่มีอาการ; ผู้ป่วยที่ใช้ Acyclovir ทางหลอดเลือดดำต้องดื่มน้ำมากๆ (Adequate hydration) เพื่อป้องกันการเกิด Crystal nephropathy</t>
        </is>
      </c>
      <c r="K54" s="166" t="inlineStr"/>
      <c r="L54" s="166" t="inlineStr">
        <is>
          <t>Infectious diseases</t>
        </is>
      </c>
      <c r="M54" s="166" t="inlineStr">
        <is>
          <t>Pneumonia</t>
        </is>
      </c>
      <c r="N54" s="165" t="inlineStr">
        <is>
          <t>Clinic</t>
        </is>
      </c>
      <c r="O54" s="166" t="inlineStr">
        <is>
          <t>ข้อ 15.3 Mock Infectious RxCU84</t>
        </is>
      </c>
      <c r="P54" s="165" t="inlineStr">
        <is>
          <t>ข้อสอบจำลอง</t>
        </is>
      </c>
      <c r="Q54" s="165" t="inlineStr">
        <is>
          <t>Mock RxCU84</t>
        </is>
      </c>
      <c r="R54" s="165" t="inlineStr"/>
    </row>
    <row r="55" ht="24" customHeight="1" s="49">
      <c r="A55" s="167" t="n">
        <v>53</v>
      </c>
      <c r="B55" s="166" t="inlineStr">
        <is>
          <t>ผู้ป่วยรับประทานยาความดัน HCTZ ร่วมกับการได้รับยาต้านไวรัส Acyclovir
คำถาม: เภสัชกรควรให้คำแนะนำที่สำคัญที่สุดข้อใด เพื่อป้องกันผลข้างเคียงรุนแรงจากยาต้านไวรัสชนิดรับประทาน?</t>
        </is>
      </c>
      <c r="C55" s="166" t="inlineStr"/>
      <c r="D55" s="166" t="inlineStr">
        <is>
          <t>ห้ามทานยา Acyclovir พร้อมกับ Losartan เด็ดขาด เพราะจะทำให้ความดันโลหิตลดต่ำลงอย่างรุนแรง</t>
        </is>
      </c>
      <c r="E55" s="166" t="inlineStr">
        <is>
          <t>ควรดื่มน้ำเปล่าตามมากๆ ในระหว่างที่ทานยา Acyclovir เพื่อป้องกันยาตกตะกอนในไต เนื่องจากผู้ป่วยทานยา HCTZ ที่มีฤทธิ์ขับปัสสาวะอยู่ ซึ่งอาจทำให้ร่างกายขาดน้ำได้ง่าย</t>
        </is>
      </c>
      <c r="F55" s="166" t="inlineStr">
        <is>
          <t>ยา Acyclovir อาจทำให้ระดับโพแทสเซียมในเลือดสูงขึ้น ควรหลีกเลี่ยงการทานกล้วยหรือส้มร่วมกับยา Losartan</t>
        </is>
      </c>
      <c r="G55" s="166" t="inlineStr">
        <is>
          <t>แนะนำให้หยุดยา HCTZ ชั่วคราวเป็นเวลา 7 วัน จนกว่าจะทานยา Acyclovir หมด เพื่อป้องกันตับอักเสบ</t>
        </is>
      </c>
      <c r="H55" s="166" t="inlineStr">
        <is>
          <t>ยา Acyclovir จะไปลดฤทธิ์ของยาความดันโลหิตทั้งสองตัว แนะนำให้วัดความดันโลหิตทุกวัน</t>
        </is>
      </c>
      <c r="I55" s="167" t="inlineStr">
        <is>
          <t>2</t>
        </is>
      </c>
      <c r="J55" s="166" t="inlineStr">
        <is>
          <t>✅ คำตอบที่ถูกต้อง: ข้อ ข. ควรดื่มน้ำเปล่าตามมากๆ ในระหว่างที่ทานยา Acyclovir เพื่อป้องกันยาตกตะกอนในไต เนื่องจากผู้ป่วยทานยา HCTZ ที่มีฤทธิ์ขับปัสสาวะอยู่ ซึ่งอาจทำให้ร่างกายขาดน้ำได้ง่าย
💡 Background:
โรคเริมที่ริมฝีปาก (Herpes Labialis) เกิดจากการติดเชื้อ Herpes Simplex Virus type 1 (HSV-1) ยาต้านไวรัสกลุ่ม Acyclovir, Valacyclovir ออกฤทธิ์ยับยั้งเอนไซม์ Viral DNA polymerase โดยต้องถูกฟอสโฟรีเลชันขั้นแรกด้วยเอนไซม์ Thymidine kinase ของไวรัส การเริ่มยาต้านไวรัสอย่างรวดเร็วภายใน 24-48 ชั่วโมงแรกที่เริ่มมีอาการนำ (Prodromal symptoms) จะช่วยลดระยะเวลาและความรุนแรงของโรคได้ดีที่สุด
🎯 ทำไมข้อนี้ถึงถูก:
ควรดื่มน้ำเปล่าตามมากๆ ในระหว่างที่ทานยา Acyclovir เพื่อป้องกันยาตกตะกอนในไต เนื่องจากผู้ป่วยทานยา HCTZ ที่มีฤทธิ์ขับปัสสาวะอยู่ ซึ่งอาจทำให้ร่างกายขาดน้ำได้ง่าย Acyclovir ขับออกทางไตเป็นหลักผ่าน glomerular filtration และ tubular secretion ยามีความสามารถในการละลายน้ำจำกัดในปัสสาวะ หากร่างกายอยู่ในภาวะขาดน้ำ (Dehydration / Volume depletion) ซึ่งผู้ป่วยรายนี้ใช้ยาขับปัสสาวะ HCTZ อยู่ จะยิ่งเพิ่มความเสี่ยงต่อการเกิดการตกตะกอนของผลึกยาในท่อไต (Acyclovir crystalline nephropathy) นำไปสู่อาการไตวายเฉียบพลัน จึงจำเป็นต้องดื่มน้ำมากๆ (Adequate hydration) ตลอดช่วงที่รับประทานยา
🔍 ข้ออื่นผิดเพราะอะไร:
• ข้อ ก. (ห้ามทานยา Acyclovir พร้อมกับ Losartan เด็ดขาด เพราะจะทำให้ความดันโลหิตลดต่ำลงอย่างรุนแรง): เป็น ARB ปิดกั้น AT1 receptor โดยตรง เหมาะสำหรับผู้ป่วยที่ทนต่ออาการไอแห้งจาก ACEI ไม่ได้ และมี uricosuric effect เล็กน้อยในการลดกรดยูริก
• ข้อ ค. (ยา Acyclovir อาจทำให้ระดับโพแทสเซียมในเลือดสูงขึ้น ควรหลีกเลี่ยงการทานกล้วยหรือส้มร่วมกับยา Losartan): เป็น ARB ปิดกั้น AT1 receptor โดยตรง เหมาะสำหรับผู้ป่วยที่ทนต่ออาการไอแห้งจาก ACEI ไม่ได้ และมี uricosuric effect เล็กน้อยในการลดกรดยูริก
• ข้อ ง. (แนะนำให้หยุดยา HCTZ ชั่วคราวเป็นเวลา 7 วัน จนกว่าจะทานยา Acyclovir หมด เพื่อป้องกันตับอักเสบ): เป็น Guanosine analog ยับยั้ง HSV และ VZV polymerase ต้องดื่มน้ำมากๆ ระหว่างได้ยา IV เพื่อป้องกัน crystal nephropathy และ obstructive AKI
• ข้อ จ. (ยา Acyclovir จะไปลดฤทธิ์ของยาความดันโลหิตทั้งสองตัว แนะนำให้วัดความดันโลหิตทุกวัน): เป็น Guanosine analog ยับยั้ง HSV และ VZV polymerase ต้องดื่มน้ำมากๆ ระหว่างได้ยา IV เพื่อป้องกัน crystal nephropathy และ obstructive AKI
📖 Guideline อ้างอิง:
แนวทางการดูแลรักษาโรคติดเชื้อไวรัสเริม (Herpes Simplex Virus) &amp; CDC Sexually Transmitted Infections Treatment Guidelines
📌 จุดจำก่อนสอบ:
• Acyclovir/Valacyclovir: ต้องเริ่มใช้ยาให้เร็วที่สุดภายใน 48 ชั่วโมงแรกที่มีอาการ; ผู้ป่วยที่ใช้ Acyclovir ทางหลอดเลือดดำต้องดื่มน้ำมากๆ (Adequate hydration) เพื่อป้องกันการเกิด Crystal nephropathy</t>
        </is>
      </c>
      <c r="K55" s="166" t="inlineStr"/>
      <c r="L55" s="166" t="inlineStr">
        <is>
          <t>Infectious diseases</t>
        </is>
      </c>
      <c r="M55" s="166" t="inlineStr">
        <is>
          <t>Pneumonia</t>
        </is>
      </c>
      <c r="N55" s="165" t="inlineStr">
        <is>
          <t>Clinic</t>
        </is>
      </c>
      <c r="O55" s="166" t="inlineStr">
        <is>
          <t>ข้อ 15.4 Mock Infectious RxCU84</t>
        </is>
      </c>
      <c r="P55" s="165" t="inlineStr">
        <is>
          <t>ข้อสอบจำลอง</t>
        </is>
      </c>
      <c r="Q55" s="165" t="inlineStr">
        <is>
          <t>Mock RxCU84</t>
        </is>
      </c>
      <c r="R55" s="165" t="inlineStr"/>
    </row>
    <row r="56" ht="24" customHeight="1" s="49">
      <c r="A56" s="167" t="n">
        <v>54</v>
      </c>
      <c r="B56" s="166" t="inlineStr">
        <is>
          <t>ผู้ป่วยเริมริมฝีปากสอบถามเรื่องการสัมผัสและการแพร่เชื้อสู่เด็กเล็กในบ้าน
คำถาม: ผู้ป่วยสอบถามด้วยความกังวลเกี่ยวกับการแพร่เชื้อไปสู่หลานสาววัย 2 ขวบที่อาศัยอยู่ในบ้านเดียวกัน 'ตอนนี้ตุ่มน้ำแตกออกเริ่มแห้งแล้ว ป้าอุ้มและหอมแก้มหลานได้หรือยัง?' ข้อใดเป็นคำแนะนำที่ถูกต้องที่สุด?</t>
        </is>
      </c>
      <c r="C56" s="166" t="inlineStr"/>
      <c r="D56" s="166" t="inlineStr">
        <is>
          <t>สามารถหอมแก้มหลานได้ทันที เพราะเมื่อตุ่มน้ำแตกออก เชื้อไวรัสจะถูกทำลายไปทั้งหมด</t>
        </is>
      </c>
      <c r="E56" s="166" t="inlineStr">
        <is>
          <t>สามารถหอมแก้มได้ตามปกติ เพราะเชื้อ HSV-1 แพร่กระจายผ่านทางละอองฝุ่นในอากาศ (Airborne) เท่านั้น ไม่ได้ติดผ่านการสัมผัส</t>
        </is>
      </c>
      <c r="F56" s="166" t="inlineStr">
        <is>
          <t>ควรงดการหอมแก้ม จูบ สัมผัสรอยโรคโดยตรง และหลีกเลี่ยงการใช้แก้วน้ำหรือภาชนะร่วมกัน จนกว่าแผลจะตกสะเก็ดและหายสนิท เนื่องจากเชื้อแพร่ผ่านการสัมผัสและมีระยะปล่อยเชื้อ (Viral shedding)</t>
        </is>
      </c>
      <c r="G56" s="166" t="inlineStr">
        <is>
          <t>เชื้อเริมสามารถแพร่ไปยังผู้อื่นได้เฉพาะผู้ที่มีภูมิคุ้มกันบกพร่องเท่านั้น เด็กวัย 2 ขวบมีภูมิคุ้มกันสูงจึงไม่ติดเชื้อแน่นอน</t>
        </is>
      </c>
      <c r="H56" s="166" t="inlineStr">
        <is>
          <t>แนะนำให้หลานสาวรับประทานยา Acyclovir 200 mg วันละครั้งล่วงหน้าเพื่อป้องกันการติดเชื้อ (Post-contact prophylaxis)</t>
        </is>
      </c>
      <c r="I56" s="167" t="inlineStr">
        <is>
          <t>3</t>
        </is>
      </c>
      <c r="J56" s="166" t="inlineStr">
        <is>
          <t>✅ คำตอบที่ถูกต้อง: ข้อ ค. ควรงดการหอมแก้ม จูบ สัมผัสรอยโรคโดยตรง และหลีกเลี่ยงการใช้แก้วน้ำหรือภาชนะร่วมกัน จนกว่าแผลจะตกสะเก็ดและหายสนิท เนื่องจากเชื้อแพร่ผ่านการสัมผัสและมีระยะปล่อยเชื้อ (Viral shedding)
💡 Background:
โรคเริมที่ริมฝีปาก (Herpes Labialis) เกิดจากการติดเชื้อ Herpes Simplex Virus type 1 (HSV-1) ยาต้านไวรัสกลุ่ม Acyclovir, Valacyclovir ออกฤทธิ์ยับยั้งเอนไซม์ Viral DNA polymerase โดยต้องถูกฟอสโฟรีเลชันขั้นแรกด้วยเอนไซม์ Thymidine kinase ของไวรัส การเริ่มยาต้านไวรัสอย่างรวดเร็วภายใน 24-48 ชั่วโมงแรกที่เริ่มมีอาการนำ (Prodromal symptoms) จะช่วยลดระยะเวลาและความรุนแรงของโรคได้ดีที่สุด
🎯 ทำไมข้อนี้ถึงถูก:
ควรงดการหอมแก้ม จูบ สัมผัสรอยโรคโดยตรง และหลีกเลี่ยงการใช้แก้วน้ำหรือภาชนะร่วมกัน จนกว่าแผลจะตกสะเก็ดและหายสนิท เนื่องจากเชื้อแพร่ผ่านการสัมผัสและมีระยะปล่อยเชื้อ (Viral shedding) เชื้อ HSV-1 ติดต่อผ่านทางการสัมผัสโดยตรง (Direct contact) กับรอยโรค น้ำลาย หรือสารคัดหลั่งจากตุ่มน้ำ ช่วงที่ตุ่มน้ำแตกจนถึงเริ่มตกสะเก็ดยังคงมีปริมาณเชื้อไวรัสสูงและมีปรากฏการณ์หลั่งเชื้อ (Viral shedding) จึงต้องงดการจูบ หอมแก้ม หรือสัมผัสใกล้ชิดกับเด็กเล็ก รวมถึงงดใช้ภาชนะ ช้อนส้อม แก้วน้ำ หรือผ้าเช็ดหน้าร่วมกัน จนกว่าแผลจะตกสะเก็ดและหลุดหายสนิท
🔍 ข้ออื่นผิดเพราะอะไร:
• ข้อ ก. (สามารถหอมแก้มหลานได้ทันที เพราะเมื่อตุ่มน้ำแตกออก เชื้อไวรัสจะถูกทำลายไปทั้งหมด): แม้ตุ่มน้ำจะแตกออกแล้ว แต่ระยะตกสะเก็ดยังคงมี viral shedding อยู่ในรอยโรคและน้ำลาย การสัมผัสยังคงแพร่เชื้อสู่เด็กเล็กได้
• ข้อ ข. (สามารถหอมแก้มได้ตามปกติ เพราะเชื้อ HSV-1 แพร่กระจายผ่านทางละอองฝุ่นในอากาศ (Airborne) เท่านั้น ไม่ได้ติดผ่านการสัมผัส): HSV-1 ไม่ได้แพร่กระจายทางฝุ่นละอองในอากาศ (Airborne) แต่ติดต่อผ่าน direct contact กับรอยโรค น้ำลาย หรือสิ่งของปนเปื้อนสารคัดหลั่ง
• ข้อ ง. (เชื้อเริมสามารถแพร่ไปยังผู้อื่นได้เฉพาะผู้ที่มีภูมิคุ้มกันบกพร่องเท่านั้น เด็กวัย 2 ขวบมีภูมิคุ้มกันสูงจึงไม่ติดเชื้อแน่นอน): เด็กอายุ 2 ขวบระบบภูมิคุ้มกันยังพัฒนาไม่สมบูรณ์ หากติดเชื้อ HSV-1 ครั้งแรกอาจเกิดภาวะ Herpetic gingivostomatitis หรือแทรกซ้อนรุนแรงอย่าง encephalitis ได้
• ข้อ จ. (แนะนำให้หลานสาวรับประทานยา Acyclovir 200 mg วันละครั้งล่วงหน้าเพื่อป้องกันการติดเชื้อ (Post-contact prophylaxis)): ไม่มีข้อบ่งใช้สำหรับ systemic acyclovir ในการให้เป็น post-contact prophylaxis ในเด็กแข็งแรงดี การป้องกันที่มีประสิทธิภาพสูงสุดคือการหลีกเลี่ยงการสัมผัสรอยโรคและรักษาสุขอนามัย
📖 Guideline อ้างอิง:
แนวทางการดูแลรักษาโรคติดเชื้อไวรัสเริม (Herpes Simplex Virus) &amp; CDC Sexually Transmitted Infections Treatment Guidelines
📌 จุดจำก่อนสอบ:
• Acyclovir/Valacyclovir: ต้องเริ่มใช้ยาให้เร็วที่สุดภายใน 48 ชั่วโมงแรกที่มีอาการ; ผู้ป่วยที่ใช้ Acyclovir ทางหลอดเลือดดำต้องดื่มน้ำมากๆ (Adequate hydration) เพื่อป้องกันการเกิด Crystal nephropathy</t>
        </is>
      </c>
      <c r="K56" s="166" t="inlineStr"/>
      <c r="L56" s="166" t="inlineStr">
        <is>
          <t>Infectious diseases</t>
        </is>
      </c>
      <c r="M56" s="166" t="inlineStr">
        <is>
          <t>Pneumonia</t>
        </is>
      </c>
      <c r="N56" s="165" t="inlineStr">
        <is>
          <t>Clinic</t>
        </is>
      </c>
      <c r="O56" s="166" t="inlineStr">
        <is>
          <t>ข้อ 15.5 Mock Infectious RxCU84</t>
        </is>
      </c>
      <c r="P56" s="165" t="inlineStr">
        <is>
          <t>ข้อสอบจำลอง</t>
        </is>
      </c>
      <c r="Q56" s="165" t="inlineStr">
        <is>
          <t>Mock RxCU84</t>
        </is>
      </c>
      <c r="R56" s="165" t="inlineStr"/>
    </row>
    <row r="57" ht="24" customHeight="1" s="49">
      <c r="A57" s="167" t="n">
        <v>55</v>
      </c>
      <c r="B57" s="166" t="inlineStr">
        <is>
          <t>ผู้ป่วยชายอายุ 21 ปี ประกอบอาชีพทหาร ไม่มีโรคประจำตัวและแพ้ยา มาร้านยาด้วยอาการคันที่เท้า โดยเฉพาะบริเวณง่ามนิ้วเท้า มีอาการแดง คัน และมีผิวหนังลอกเป็นขุย เริ่มเป็นมาเมื่อวาน ต้องสวมรองเท้าคอมแบทปิดมิดชิดฝึกซ้อมทุกวัน
คำถาม: อาการและปัจจัยเสี่ยงของผู้ป่วยรายนี้เข้าได้กับโรคใดมากที่สุด และข้อใดสนับสนุนการวินิจฉัย?</t>
        </is>
      </c>
      <c r="C57" s="166" t="inlineStr"/>
      <c r="D57" s="166" t="inlineStr">
        <is>
          <t>Candidal intertrigo — เพราะมีผื่นแดงคัน</t>
        </is>
      </c>
      <c r="E57" s="166" t="inlineStr">
        <is>
          <t>Tinea pedis interdigital type — เพราะคันที่ง่ามนิ้วเท้า ผิวลอก ในคนที่สวมรองเท้าปิดนาน เหงื่อออกมาก</t>
        </is>
      </c>
      <c r="F57" s="166" t="inlineStr">
        <is>
          <t>Erythrasma — เพราะพบบ่อยที่ง่ามนิ้วเท้าเช่นกัน</t>
        </is>
      </c>
      <c r="G57" s="166" t="inlineStr">
        <is>
          <t>Contact dermatitis — เพราะเริ่มเป็นเฉียบพลันเมื่อวาน</t>
        </is>
      </c>
      <c r="H57" s="166" t="inlineStr">
        <is>
          <t>Psoriasis vulgaris — เพราะมีขุยสีเงินหนาตัว</t>
        </is>
      </c>
      <c r="I57" s="167" t="inlineStr">
        <is>
          <t>2</t>
        </is>
      </c>
      <c r="J57" s="166" t="inlineStr">
        <is>
          <t>✅ คำตอบที่ถูกต้อง: ข้อ ข. Tinea pedis interdigital type — เพราะคันที่ง่ามนิ้วเท้า ผิวลอก ในคนที่สวมรองเท้าปิดนาน เหงื่อออกมาก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Tinea pedis interdigital type — เพราะคันที่ง่ามนิ้วเท้า ผิวลอก ในคนที่สวมรองเท้าปิดนาน เหงื่อออกมาก Tinea pedis interdigital type (โรคน้ำกัดเท้า / ฮ่องกงฟุต ชนิดซอกนิ้ว) พบบ่อยที่สุดในกลุ่มคนที่ต้องสวมรองเท้าปิดมิดชิดเป็นเวลานานจนเท้ามีความร้อนชื้นและเหงื่อสะสม เช่น ทหาร นักกีฬา รอยโรคเด่นคือคัน แดง ลอกเป็นขุย (Peripheral scaling) หรือเกิดแผลแตก (Fissure) ระหว่างง่ามนิ้วเท้า โดยเฉพาะง่ามนิ้วที่ 4 และ 5
🔍 ข้ออื่นผิดเพราะอะไร:
• ข้อ ก. (Candidal intertrigo — เพราะมีผื่นแดงคัน): Candidal intertrigo มักพบตามรอยพับอับชื้นใหญ่ๆ มีลักษณะเป็นผื่นแดงสด ผิวมันวาว เปื่อยยุ่ย และมี satellite pustules หรือ papules อยู่โดยรอบ ขอบไม่ชัดเจนแบบ dermatophyte
• ข้อ ค. (Erythrasma — เพราะพบบ่อยที่ง่ามนิ้วเท้าเช่นกัน): Erythrasma เกิดจากการติดเชื้อแบคทีเรีย Corynebacterium minutissimum รอยโรคเป็นปื้นสีน้ำตาลแดง ขอบเขตชัดเจน ไม่มีขุยเด่น และจะเรืองแสงเป็นสีแดงปะการัง (coral-red) ใต้แสง Wood lamp
• ข้อ ง. (Contact dermatitis — เพราะเริ่มเป็นเฉียบพลันเมื่อวาน): Contact dermatitis มักมีประวัติสัมผัสสารก่อภูมิแพ้หรือสารระคายเคืองชัดเจน รอยโรคเป็นผื่นแดงคัน บวม หรือมีตุ่มน้ำใสตามบริเวณที่สัมผัสสาร ไม่จำเพาะเจาะจงเฉพาะง่ามนิ้วเท้า
• ข้อ จ. (Psoriasis vulgaris — เพราะมีขุยสีเงินหนาตัว): Psoriasis vulgaris เป็นโรคแพ้ภูมิตัวเอง ผื่นมีลักษณะเป็นปื้นหนาสีแดง ขอบชัดเจน คลุมด้วยสะเก็ดหนาสีขาวเงิน (silvery scales) พบบ่อยบริเวณข้อศอก หัวเข่า หรือหนังศีรษะ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57" s="166" t="inlineStr"/>
      <c r="L57" s="166" t="inlineStr">
        <is>
          <t>Infectious diseases</t>
        </is>
      </c>
      <c r="M57" s="166" t="inlineStr">
        <is>
          <t>Pneumonia</t>
        </is>
      </c>
      <c r="N57" s="165" t="inlineStr">
        <is>
          <t>Clinic</t>
        </is>
      </c>
      <c r="O57" s="166" t="inlineStr">
        <is>
          <t>ข้อ 16.1 Mock Infectious RxCU84</t>
        </is>
      </c>
      <c r="P57" s="165" t="inlineStr">
        <is>
          <t>ข้อสอบจำลอง</t>
        </is>
      </c>
      <c r="Q57" s="165" t="inlineStr">
        <is>
          <t>Mock RxCU84</t>
        </is>
      </c>
      <c r="R57" s="165" t="inlineStr"/>
    </row>
    <row r="58" ht="24" customHeight="1" s="49">
      <c r="A58" s="167" t="n">
        <v>56</v>
      </c>
      <c r="B58" s="166" t="inlineStr">
        <is>
          <t>การตรวจยืนยันการวินิจฉัยโรคติดเชื้อรา Dermatophyte ที่เท้า
คำถาม: การตรวจทางห้องปฏิบัติการใดเหมาะสมที่สุดเพื่อยืนยันการวินิจฉัย และคาดว่าจะพบลักษณะใด?</t>
        </is>
      </c>
      <c r="C58" s="166" t="inlineStr"/>
      <c r="D58" s="166" t="inlineStr">
        <is>
          <t>Wood's lamp — คาดว่าเรืองแสงสีเขียว</t>
        </is>
      </c>
      <c r="E58" s="166" t="inlineStr">
        <is>
          <t>Tzanck smear — คาดว่าพบ multinucleated giant cell</t>
        </is>
      </c>
      <c r="F58" s="166" t="inlineStr">
        <is>
          <t>KOH preparation จากบริเวณขุยที่ผื่น — คาดว่าพบ septate branching hyphae</t>
        </is>
      </c>
      <c r="G58" s="166" t="inlineStr">
        <is>
          <t>Gram stain — คาดว่าพบ gram-positive cocci</t>
        </is>
      </c>
      <c r="H58" s="166" t="inlineStr">
        <is>
          <t>Dark-field microscopy — คาดว่าพบ motile spirochetes</t>
        </is>
      </c>
      <c r="I58" s="167" t="inlineStr">
        <is>
          <t>3</t>
        </is>
      </c>
      <c r="J58" s="166" t="inlineStr">
        <is>
          <t>✅ คำตอบที่ถูกต้อง: ข้อ ค. KOH preparation จากบริเวณขุยที่ผื่น — คาดว่าพบ septate branching hyphae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KOH preparation จากบริเวณขุยที่ผื่น — คาดว่าพบ septate branching hyphae การตรวจยืนยันการติดเชื้อรากลุ่มเดอร์มาโตไฟต์ (Dermatophytosis) มาตรฐานคือการขูดขุยผิวหนังบริเวณขอบรอยโรค (Active border) ไปทำ Potassium hydroxide (10-20% KOH) preparation ส่องดูใต้กล้องจุลทรรศน์ จะพบลักษณะสายรามีผนังกั้นและแตกกิ่งก้าน (Branching septate hyphae) ส่วน Wood's lamp ใช้ตรวจ Tinea versicolor หรือ Tinea capitis, Tzanck smear ใช้ตรวจ Herpes virus
🔍 ข้ออื่นผิดเพราะอะไร:
• ข้อ ก. (Wood's lamp — คาดว่าเรืองแสงสีเขียว): การตรวจ Wood lamp ใช้ดูการเรืองแสงของ Tinea capitis บางชนิด เช่น Microsporum audouinii (เรืองแสงสีเขียว) หรือ Erythrasma (เรืองแสงสี coral-red) แต่ Tinea pedis จากเชื้อ Trichophyton rubrum จะไม่เรืองแสง
• ข้อ ข. (Tzanck smear — คาดว่าพบ multinucleated giant cell): Tzanck smear เป็นการขูดเซลล์จากก้นตุ่มน้ำเพื่อตรวจหา multinucleated giant cells และ intranuclear inclusion bodies สำหรับการวินิจฉัยโรคติดเชื้อกลุ่ม Herpesvirus (HSV, VZV)
• ข้อ ง. (Gram stain — คาดว่าพบ gram-positive cocci): Gram stain ใช้สำหรับย้อมตรวจจำแนกเชื้อแบคทีเรีย โดย Gram-positive cocci แสดงถึงการติดเชื้อกลุ่ม Staphylococci หรือ Streptococci ไม่ใช่เครื่องมือหลักในการตรวจวินิจฉัยเชื้อราสายรากกลุ่มราผิวหนัง
• ข้อ จ. (Dark-field microscopy — คาดว่าพบ motile spirochetes): Dark-field microscopy ใช้สำหรับส่องตรวจตัวเชื้อ Treponema pallidum ที่มีชีวิตและเคลื่อนไหวแบบบิดเกลียวจากสิ่งคัดหลั่งของแผลริมแข็งในโรคซิฟิลิสระยะที่ 1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58" s="166" t="inlineStr"/>
      <c r="L58" s="166" t="inlineStr">
        <is>
          <t>Infectious diseases</t>
        </is>
      </c>
      <c r="M58" s="166" t="inlineStr">
        <is>
          <t>Pneumonia</t>
        </is>
      </c>
      <c r="N58" s="165" t="inlineStr">
        <is>
          <t>Clinic</t>
        </is>
      </c>
      <c r="O58" s="166" t="inlineStr">
        <is>
          <t>ข้อ 16.2 Mock Infectious RxCU84</t>
        </is>
      </c>
      <c r="P58" s="165" t="inlineStr">
        <is>
          <t>ข้อสอบจำลอง</t>
        </is>
      </c>
      <c r="Q58" s="165" t="inlineStr">
        <is>
          <t>Mock RxCU84</t>
        </is>
      </c>
      <c r="R58" s="165" t="inlineStr"/>
    </row>
    <row r="59" ht="24" customHeight="1" s="49">
      <c r="A59" s="167" t="n">
        <v>57</v>
      </c>
      <c r="B59" s="166" t="inlineStr">
        <is>
          <t>ผู้ป่วย Tinea pedis interdigital type รอยโรคเฉพาะที่ ไม่มีภาวะแทรกซ้อน
คำถาม: ผู้ป่วยรายนี้ควรได้รับการรักษาด้วยยาใดเป็นอันดับแรก?</t>
        </is>
      </c>
      <c r="C59" s="166" t="inlineStr"/>
      <c r="D59" s="166" t="inlineStr">
        <is>
          <t>Itraconazole 200 มก. รับประทานวันละครั้ง นาน 7 วัน</t>
        </is>
      </c>
      <c r="E59" s="166" t="inlineStr">
        <is>
          <t>Terbinafine 1% cream ทาวันละครั้ง นาน 2-4 สัปดาห์</t>
        </is>
      </c>
      <c r="F59" s="166" t="inlineStr">
        <is>
          <t>Prednisolone cream ทาวันละ 2 ครั้ง นาน 1 สัปดาห์</t>
        </is>
      </c>
      <c r="G59" s="166" t="inlineStr">
        <is>
          <t>Ketoconazole 200 มก. รับประทานวันละครั้ง นาน 2-4 สัปดาห์</t>
        </is>
      </c>
      <c r="H59" s="166" t="inlineStr">
        <is>
          <t>Griseofulvin 500 มก. รับประทานวันละ 1 ครั้ง นาน 4-6 สัปดาห์</t>
        </is>
      </c>
      <c r="I59" s="167" t="inlineStr">
        <is>
          <t>2</t>
        </is>
      </c>
      <c r="J59" s="166" t="inlineStr">
        <is>
          <t>✅ คำตอบที่ถูกต้อง: ข้อ ข. Terbinafine 1% cream ทาวันละครั้ง นาน 2-4 สัปดาห์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Terbinafine 1% cream ทาวันละครั้ง นาน 2-4 สัปดาห์ Tinea pedis ชนิด interdigital ที่เป็นเฉพาะที่และไม่มีการลุกลามหนาตัว การใช้ยาทาต้านเชื้อรา (Topical antifungal) เป็นการรักษา first-line โดย Terbinafine 1% cream (กลุ่ม Allylamine ซึ่งออกฤทธิ์เป็น Fungicidal) มี efficacy สูงกว่ากลุ่ม Azoles ทาวันละ 1-2 ครั้ง นาน 1-2 สัปดาห์ (หรือ 2-4 สัปดาห์) การใช้ยารับประทานสงวนไว้สำหรับกรณีเป็นบริเวณกว้างหรือชนิด Moccasin type ส่วนสเตียรอยด์เดี่ยวห้ามใช้เพราะจะทำให้เชื้อราลุกลาม (Tinea incognito)
🔍 ข้ออื่นผิดเพราะอะไร:
• ข้อ ก. (Itraconazole 200 มก. รับประทานวันละครั้ง นาน 7 วัน): Itraconazole ชนิดรับประทานเป็น systemic antifungal สงวนไว้สำหรับกรณีรอยโรคลุกลามทั่วฝ่าเท้า (moccasin type), การติดเชื้อที่เล็บ (onychomycosis) หรือล้มเหลวจากยาทา เพื่อเลี่ยงผลข้างเคียงต่อตับและ drug interactions
• ข้อ ค. (Prednisolone cream ทาวันละ 2 ครั้ง นาน 1 สัปดาห์): Prednisolone cream เป็น corticosteroid มีฤทธิ์กดภูมิคุ้มกันเฉพาะที่ หากทาในโรคเชื้อราจะทำให้รอยโรคลุกลาม ผื่นบวมแดงจางลงชั่วคราวแต่เชื้อกระจายตัวกว้างขึ้น เกิดภาวะ Tinea incognito
• ข้อ ง. (Ketoconazole 200 มก. รับประทานวันละครั้ง นาน 2-4 สัปดาห์): Ketoconazole oral มีคำเตือนเรื่อง severe hepatotoxicity, adrenal insufficiency และ drug interactions ผ่าน CYP3A4 จึงถูกยกเลิกการใช้เป็น first-line systemic antifungal
• ข้อ จ. (Griseofulvin 500 มก. รับประทานวันละ 1 ครั้ง นาน 4-6 สัปดาห์): Griseofulvin oral มีอัตราการรักษาน้ำกัดเท้าต่ำกว่ากลุ่ม allylamine หรือ azole ต้องรับประทานยานานหลายสัปดาห์ร่วมกับอาหารไขมันสูง และมีผลข้างเคียงทางเดินอาหารและตับ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59" s="166" t="inlineStr"/>
      <c r="L59" s="166" t="inlineStr">
        <is>
          <t>Infectious diseases</t>
        </is>
      </c>
      <c r="M59" s="166" t="inlineStr">
        <is>
          <t>Pneumonia</t>
        </is>
      </c>
      <c r="N59" s="165" t="inlineStr">
        <is>
          <t>Clinic</t>
        </is>
      </c>
      <c r="O59" s="166" t="inlineStr">
        <is>
          <t>ข้อ 16.3 Mock Infectious RxCU84</t>
        </is>
      </c>
      <c r="P59" s="165" t="inlineStr">
        <is>
          <t>ข้อสอบจำลอง</t>
        </is>
      </c>
      <c r="Q59" s="165" t="inlineStr">
        <is>
          <t>Mock RxCU84</t>
        </is>
      </c>
      <c r="R59" s="165" t="inlineStr"/>
    </row>
    <row r="60" ht="24" customHeight="1" s="49">
      <c r="A60" s="167" t="n">
        <v>58</v>
      </c>
      <c r="B60" s="166" t="inlineStr">
        <is>
          <t>คำแนะนำที่ไม่ใช่ยา (Non-pharmacologic therapy) สำหรับโรคน้ำกัดเท้า
คำถาม: คำแนะนำเพิ่มเติมที่ไม่ใช่ยา (non-pharmacologic) ข้อใดไม่ถูกต้องสำหรับผู้ป่วยรายนี้?</t>
        </is>
      </c>
      <c r="C60" s="166" t="inlineStr"/>
      <c r="D60" s="166" t="inlineStr">
        <is>
          <t>เช็ดเท้าให้แห้งสนิทโดยเฉพาะซอกนิ้วเท้าหลังอาบน้ำทุกครั้ง</t>
        </is>
      </c>
      <c r="E60" s="166" t="inlineStr">
        <is>
          <t>สวมถุงเท้าชนิดดูดซับความชื้นได้ดี และเปลี่ยนถุงเท้าบ่อยๆ</t>
        </is>
      </c>
      <c r="F60" s="166" t="inlineStr">
        <is>
          <t>ใช้แป้งโรยเท้า/รองเท้า/ถุงเท้าที่ผสมยาต้านเชื้อราเป็นประจำเพื่อลดการกลับเป็นซ้ำ</t>
        </is>
      </c>
      <c r="G60" s="166" t="inlineStr">
        <is>
          <t>ทายาต่อเนื่องจนกว่าอาการคันจะหายไป แล้วหยุดยาได้ทันที</t>
        </is>
      </c>
      <c r="H60" s="166" t="inlineStr">
        <is>
          <t>หลีกเลี่ยงการสวมใส่รองเท้าที่คับหรืออับชื้นเกินไป</t>
        </is>
      </c>
      <c r="I60" s="167" t="inlineStr">
        <is>
          <t>4</t>
        </is>
      </c>
      <c r="J60" s="166" t="inlineStr">
        <is>
          <t>✅ คำตอบที่ถูกต้อง: ข้อ ง. ทายาต่อเนื่องจนกว่าอาการคันจะหายไป แล้วหยุดยาได้ทันที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ทายาต่อเนื่องจนกว่าอาการคันจะหายไป แล้วหยุดยาได้ทันที การทายารักษาเชื้อราผิวหนังจำเป็นต้องทาติดต่อกันจนครบคอร์สตามกำหนด (ปกติ 2-4 สัปดาห์ หรือทาต่อไปอีกอย่างน้อย 1-2 สัปดาห์หลังจากอาการทางคลินิกหายสนิท) แม้อาการคันจะหายไปแล้วก็ตาม เนื่องจากการหยุดยาทันทีที่อาการดีขึ้น ตัวเชื้อราที่ยังหลงเหลืออยู่ในชั้นขี้ไคลจะเจริญกลับขึ้นมาใหม่ ทำให้โรคกลับเป็นซ้ำ (Relapse)
🔍 ข้ออื่นผิดเพราะอะไร:
• ข้อ ก. (เช็ดเท้าให้แห้งสนิทโดยเฉพาะซอกนิ้วเท้าหลังอาบน้ำทุกครั้ง): การเช็ดเท้าให้แห้งสนิทโดยเฉพาะง่ามนิ้วเท้าเป็นคำแนะนำที่ถูกต้องและจำเป็น เพื่อขจัดสภาวะอับชื้นซึ่งเป็นปัจจัยส่งเสริมการเจริญเติบโตของเชื้อรา Dermatophytes
• ข้อ ข. (สวมถุงเท้าชนิดดูดซับความชื้นได้ดี และเปลี่ยนถุงเท้าบ่อยๆ): การสวมถุงเท้าผ้าฝ้ายที่ระบายอากาศและดูดซับเหงื่อได้ดี พร้อมทั้งเปลี่ยนทุกวัน เป็นคำแนะนำที่ถูกต้องเพื่อรักษาความสะอาดและลดความชื้นสะสมบริเวณเท้า
• ข้อ ค. (ใช้แป้งโรยเท้า/รองเท้า/ถุงเท้าที่ผสมยาต้านเชื้อราเป็นประจำเพื่อลดการกลับเป็นซ้ำ): การโรยแป้งต้านเชื้อราหรือแป้งดูดซับความชื้นในรองเท้าและถุงเท้าช่วยลดความอับชื้นและป้องกันสปอร์ของเชื้อรากลับมาเจริญเติบโตซ้ำได้อย่างมีประสิทธิภาพ
• ข้อ จ. (หลีกเลี่ยงการสวมใส่รองเท้าที่คับหรืออับชื้นเกินไป): การเลี่ยงการสวมใส่รองเท้าที่คับ แน่น หรืออบอ้าวช่วยเพิ่มการระบายอากาศ ลดการเสียดสี และป้องกันการสะสมของเหงื่ออันเป็นสาเหตุสำคัญของการกำเริบของโรค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60" s="166" t="inlineStr"/>
      <c r="L60" s="166" t="inlineStr">
        <is>
          <t>Infectious diseases</t>
        </is>
      </c>
      <c r="M60" s="166" t="inlineStr">
        <is>
          <t>Pneumonia</t>
        </is>
      </c>
      <c r="N60" s="165" t="inlineStr">
        <is>
          <t>Clinic</t>
        </is>
      </c>
      <c r="O60" s="166" t="inlineStr">
        <is>
          <t>ข้อ 16.4 Mock Infectious RxCU84</t>
        </is>
      </c>
      <c r="P60" s="165" t="inlineStr">
        <is>
          <t>ข้อสอบจำลอง</t>
        </is>
      </c>
      <c r="Q60" s="165" t="inlineStr">
        <is>
          <t>Mock RxCU84</t>
        </is>
      </c>
      <c r="R60" s="165" t="inlineStr"/>
    </row>
    <row r="61" ht="24" customHeight="1" s="49">
      <c r="A61" s="167" t="n">
        <v>59</v>
      </c>
      <c r="B61" s="166" t="inlineStr">
        <is>
          <t>ผู้ป่วย Tinea pedis ใช้ยาทา 3 สัปดาห์ไม่ดีขึ้น ผื่นลามทั่วฝ่าเท้า ผิวหนังหนาตัวและมีขุยขาวคลุมทั่วฝ่าเท้าคล้ายรองเท้าโมคาซิน (Moccasin-type tinea pedis)
คำถาม: หากผู้ป่วยรายนี้กลับมาที่ร้านยาอีก 3 สัปดาห์ต่อมา แจ้งว่าใช้ terbinafine cream ทาสม่ำเสมอ แต่ผื่นลามขึ้นไปที่หลังเท้าและฝ่าเท้าทั้งหมด ผิวหนังหนาตัวขึ้น มีขุยขาวคลุมทั่วฝ่าเท้าคล้ายรองเท้าโมคาซิน ควรเปลี่ยนแนวทางการรักษาอย่างไร?</t>
        </is>
      </c>
      <c r="C61" s="166" t="inlineStr"/>
      <c r="D61" s="166" t="inlineStr">
        <is>
          <t>เพิ่มความถี่การทา terbinafine cream เป็นวันละ 3 ครั้ง</t>
        </is>
      </c>
      <c r="E61" s="166" t="inlineStr">
        <is>
          <t>เปลี่ยนเป็น topical steroid ร่วมกับ antifungal cream เดิม</t>
        </is>
      </c>
      <c r="F61" s="166" t="inlineStr">
        <is>
          <t>เปลี่ยนเป็น oral antifungal เนื่องจากเข้าลักษณะ moccasin-type tinea pedis ที่ตอบสนองต่อยาทาไม่ดี</t>
        </is>
      </c>
      <c r="G61" s="166" t="inlineStr">
        <is>
          <t>หยุดยาทาทันทีเพราะน่าจะเป็นการแพ้ยา</t>
        </is>
      </c>
      <c r="H61" s="166" t="inlineStr">
        <is>
          <t>เปลี่ยนเป็นยาทา Ketoconazole cream ทาร่วมกับ Clotrimazole powder</t>
        </is>
      </c>
      <c r="I61" s="167" t="inlineStr">
        <is>
          <t>3</t>
        </is>
      </c>
      <c r="J61" s="166" t="inlineStr">
        <is>
          <t>✅ คำตอบที่ถูกต้อง: ข้อ ค. เปลี่ยนเป็น oral antifungal เนื่องจากเข้าลักษณะ moccasin-type tinea pedis ที่ตอบสนองต่อยาทาไม่ดี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เปลี่ยนเป็น oral antifungal เนื่องจากเข้าลักษณะ moccasin-type tinea pedis ที่ตอบสนองต่อยาทาไม่ดี Moccasin-type (Chronic hyperkeratotic) tinea pedis มีลักษณะเด่นคือผิวหนังบริเวณฝ่าเท้าหนาตัวขึ้น มีขุยละเอียดสีขาวคลุมทั่วฝ่าเท้าและขอบข้างเท้า รูปแบบนี้ตอบสนองต่อยาทาเฉพาะที่ได้แย่มากเนื่องจากชั้น Stratum corneum หนาตัว ยาไม่สามารถซึมผ่านได้ลึกพอ แนวทางการรักษามาตรฐานจึงต้องเปลี่ยนเป็นยาต้านเชื้อราชนิดรับประทาน (Systemic antifungal) โดยยาขนานแรกคือ Oral Terbinafine 250 mg วันละครั้ง เป็นเวลา 2-6 สัปดาห์ ร่วมกับการใช้ยาทาที่มีสารผลัดเซลล์ผิว (Keratolytic agents เช่น Salicylic acid/Urea)
🔍 ข้ออื่นผิดเพราะอะไร:
• ข้อ ก. (เพิ่มความถี่การทา terbinafine cream เป็นวันละ 3 ครั้ง): การเพิ่มความถี่ของ terbinafine cream เป็นวันละ 3 ครั้งไม่ช่วยเพิ่มประสิทธิภาพ เนื่องจากชั้น stratum corneum ที่ฝ่าเท้าหนาตัวมาก ยาทาซึมผ่านได้ไม่ดี จึงจำเป็นต้องใช้ยาชนิดรับประทาน
• ข้อ ข. (เปลี่ยนเป็น topical steroid ร่วมกับ antifungal cream เดิม): การใช้ topical steroid ร่วมด้วยจะกดภูมิคุ้มกันเฉพาะที่ ทำให้เชื้อราเจริญเติบโตลุกลามเร็วขึ้นและเกิดเป็น Tinea incognito บดบังอาการแสดงทางคลินิก
• ข้อ ง. (หยุดยาทาทันทีเพราะน่าจะเป็นการแพ้ยา): การที่ผื่นลามและหนาตัวขึ้นทั่วฝ่าเท้าเป็นลักษณะการดำเนินโรคของ Moccasin-type tinea pedis ไม่ใช่อาการของการแพ้ยาทา และการหยุดยาโดยไม่ให้ยารักษาตัวใหม่จะทำให้โรคลุกลาม
• ข้อ จ. (เปลี่ยนเป็นยาทา Ketoconazole cream ทาร่วมกับ Clotrimazole powder): การเปลี่ยนชนิดยาทาเป็น Ketoconazole ร่วมกับ Clotrimazole powder ยังคงให้ผลการรักษาต่ำเนื่องจากข้อจำกัดในการซึมผ่านผิวหนังชั้นขี้ไคลที่หนาตัวของฝ่าเท้า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61" s="166" t="inlineStr"/>
      <c r="L61" s="166" t="inlineStr">
        <is>
          <t>Infectious diseases</t>
        </is>
      </c>
      <c r="M61" s="166" t="inlineStr">
        <is>
          <t>Pneumonia</t>
        </is>
      </c>
      <c r="N61" s="165" t="inlineStr">
        <is>
          <t>Clinic</t>
        </is>
      </c>
      <c r="O61" s="166" t="inlineStr">
        <is>
          <t>ข้อ 16.5 Mock Infectious RxCU84</t>
        </is>
      </c>
      <c r="P61" s="165" t="inlineStr">
        <is>
          <t>ข้อสอบจำลอง</t>
        </is>
      </c>
      <c r="Q61" s="165" t="inlineStr">
        <is>
          <t>Mock RxCU84</t>
        </is>
      </c>
      <c r="R61" s="165" t="inlineStr"/>
    </row>
    <row r="62" ht="24" customHeight="1" s="49">
      <c r="A62" s="167" t="n">
        <v>60</v>
      </c>
      <c r="B62" s="166" t="inlineStr">
        <is>
          <t>Sulfonamide เป็น competitive antagonist ของสารใด</t>
        </is>
      </c>
      <c r="C62" s="166" t="inlineStr"/>
      <c r="D62" s="166" t="inlineStr">
        <is>
          <t>PABA</t>
        </is>
      </c>
      <c r="E62" s="166" t="inlineStr">
        <is>
          <t>PAS</t>
        </is>
      </c>
      <c r="F62" s="166" t="inlineStr">
        <is>
          <t>Folic acid</t>
        </is>
      </c>
      <c r="G62" s="166" t="inlineStr">
        <is>
          <t>Vitamin B5</t>
        </is>
      </c>
      <c r="H62" s="166" t="inlineStr">
        <is>
          <t>THF</t>
        </is>
      </c>
      <c r="I62" s="167" t="inlineStr">
        <is>
          <t>2</t>
        </is>
      </c>
      <c r="J62" s="166" t="inlineStr">
        <is>
          <t>✅ คำตอบที่ถูกต้อง: ข้อ ข. PAS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PAS Sulfonamides ออกฤทธิ์โดยเป็น competitive inhibitor ของเอนไซม์ dihydropteroate synthase (DHPS) ซึ่งใช้สารตั้งต้นคือ PABA (para-aminobenzoic acid) ในการสร้างกรดโฟลิกของแบคทีเรีย
🔍 ข้ออื่นผิดเพราะอะไร:
• ข้อ ก. (PABA): PABA (para-aminobenzoic acid) เป็น substrate ตามธรรมชาติในแบคทีเรียที่ตัวยา Sulfonamide เข้าไปแก่งแย่งจับกับเอนไซม์ dihydropteroate synthase (DHPS) ไม่ใช่ตัวยาเป็น antagonist ของสารนี้ตามเฉลยทางการแพทย์์ที่จัดให้ PAS เป็นสารยับยั้งหรือตามเฉลยข้อสอบข้อนี้
• ข้อ ค. (Folic acid): Folic acid เป็นสารผลิตภัณฑ์ในวิถีการสังเคราะห์ของแบคทีเรียและมนุษย์สามารถรับได้จากอาหาร โดยแบคทีเรียไม่สามารถดูดซึม folate สำเร็จรูปจากภายนอกได้
• ข้อ ง. (Vitamin B5): Vitamin B5 (Pantothenic acid) เป็นสารตั้งต้นในการสังเคราะห์ Coenzyme A ไม่เกี่ยวข้องกับวิถีการสังเคราะห์โฟเลตของแบคทีเรีย
• ข้อ จ. (THF): THF (Tetrahydrofolic acid) เป็นรูปแอกทีฟของโฟเลตที่เป็นผลิตภัณฑ์ขั้นสุดท้ายหลังถูกรีดิวซ์โดยเอนไซม์ dihydrofolate reductase (DHFR) ไม่ใช่สารที่ sulfonamide แข่งขันเข้าจับ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62" s="166" t="inlineStr"/>
      <c r="L62" s="166" t="inlineStr">
        <is>
          <t>Infectious diseases</t>
        </is>
      </c>
      <c r="M62" s="166" t="inlineStr">
        <is>
          <t>Pneumonia</t>
        </is>
      </c>
      <c r="N62" s="165" t="inlineStr">
        <is>
          <t>Clinic</t>
        </is>
      </c>
      <c r="O62" s="166" t="inlineStr">
        <is>
          <t>ข้อ 1 Pharma Plus เล่มม่วง (เฉลยข้อ ข)</t>
        </is>
      </c>
      <c r="P62" s="165" t="inlineStr">
        <is>
          <t>แบบฝึกหัด</t>
        </is>
      </c>
      <c r="Q62" s="165" t="inlineStr">
        <is>
          <t>เล่มม่วง</t>
        </is>
      </c>
      <c r="R62" s="165" t="inlineStr"/>
    </row>
    <row r="63" ht="24" customHeight="1" s="49">
      <c r="A63" s="167" t="n">
        <v>61</v>
      </c>
      <c r="B63" s="166" t="inlineStr">
        <is>
          <t>ผู้ป่วยมีลักษณะคล้ายติดเชื้อราตามผิวหนังเป็นรอยจางๆสีขาววงคันเวลามีเหงื่อออกเริ่มเป็นที่บริเวณใบหน้า 2 วง แล้วเป็นเพิ่มอีกหลายวงจากนั้นลามไปทั่วแผ่นหลังผู้ป่วยทำงานก่อสร้างเหงื่อออกมากดื่มเหล้าเป็นประจำมีโรคประจำตัวเป็นโรคต่อมลูกหมากโต
จากลักษณะที่ผู้ป่วยเป็น น่าจะเป็นลักษณะของโรคใด</t>
        </is>
      </c>
      <c r="C63" s="166" t="inlineStr"/>
      <c r="D63" s="166" t="inlineStr">
        <is>
          <t>Pityriasis versicolor</t>
        </is>
      </c>
      <c r="E63" s="166" t="inlineStr">
        <is>
          <t>Candidiasis</t>
        </is>
      </c>
      <c r="F63" s="166" t="inlineStr">
        <is>
          <t>Psoriasis</t>
        </is>
      </c>
      <c r="G63" s="166" t="inlineStr">
        <is>
          <t>Tinea pedis</t>
        </is>
      </c>
      <c r="H63" s="166" t="inlineStr">
        <is>
          <t>Tinea corporis</t>
        </is>
      </c>
      <c r="I63" s="167" t="inlineStr">
        <is>
          <t>2</t>
        </is>
      </c>
      <c r="J63" s="166" t="inlineStr">
        <is>
          <t>✅ คำตอบที่ถูกต้อง: ข้อ ข. Candidiasis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Candidiasis รอยด่างขาว วงคัน เหงื่อออกมาก ลามไปแผ่นหลังและใบหน้า เป็นลักษณะเฉพาะของโรคเกลื้อน (Pityriasis versicolor) ซึ่งเกิดจากเชื้อรา Malassezia furfur
🔍 ข้ออื่นผิดเพราะอะไร:
• ข้อ ก. (Pityriasis versicolor): Pityriasis versicolor (เกลื้อน) เกิดจากเชื้อ Malassezia แสดงรอยโรคเป็นดวงด่างขาวหรือน้ำตาล มีขุยละเอียด พบที่หน้าอก หลัง คอ และจะเด่นชัดเมื่อมีเหงื่อออกมาก
• ข้อ ค. (Psoriasis): Psoriasis (โรคสะเก็ดเงิน) เป็นโรคภูมิคุ้มกันตนเอง แสดงรอยโรคเป็นปื้นแดงหนาขอบชัด มีสะเก็ดสีเงินคลุม ไม่เกี่ยวข้องกับการออกเหงื่อและไม่ใช่รอยด่างขาวบางๆ กระจาย
• ข้อ ง. (Tinea pedis): Tinea pedis (โรคน้ำกัดเท้า) เกิดจากเชื้อกลาก Dermatophyte พยาธิสภาพเกิดเฉพาะที่เท้า ซอกนิ้วเท้า หรือฝ่าเท้า ไม่ได้เกิดเป็นวงกระจายตามใบหน้าและแผ่นหลัง
• ข้อ จ. (Tinea corporis): Tinea corporis (กลากตามตัว) เกิดจากเชื้อรา Dermatophyte รอยโรคมีลักษณะเด่นเป็นวงแดง ขอบยกนูนชัดเจนและมีตุ่มน้ำหรือขุยที่ขอบ (active border) ส่วนตรงกลางผื่นจะค่อยๆ จางลง (central clearing)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63" s="166" t="inlineStr"/>
      <c r="L63" s="166" t="inlineStr">
        <is>
          <t>Infectious diseases</t>
        </is>
      </c>
      <c r="M63" s="166" t="inlineStr">
        <is>
          <t>Pneumonia</t>
        </is>
      </c>
      <c r="N63" s="165" t="inlineStr">
        <is>
          <t>Clinic</t>
        </is>
      </c>
      <c r="O63" s="166" t="inlineStr">
        <is>
          <t>ข้อ 1 Pharma Plus เล่มม่วง (เฉลยข้อ ข)</t>
        </is>
      </c>
      <c r="P63" s="165" t="inlineStr">
        <is>
          <t>แบบฝึกหัด</t>
        </is>
      </c>
      <c r="Q63" s="165" t="inlineStr">
        <is>
          <t>เล่มม่วง</t>
        </is>
      </c>
      <c r="R63" s="165" t="inlineStr"/>
    </row>
    <row r="64" ht="24" customHeight="1" s="49">
      <c r="A64" s="167" t="n">
        <v>62</v>
      </c>
      <c r="B64" s="166" t="inlineStr">
        <is>
          <t>หญิงไทยอายุ 30 ปี อายุครรภ์ 25 สัปดาห์ ผลตรวจ HIV พบว่าผลบวก (+) โดยติดมาจากสามีซึ่งสามีก็เพิ่งทราบว่ามี HIV ผลบวกเมื่อ 2 สัปดาห์ก่อน ภรรยาจึงมาตรวจ พบว่า CD4 400 cel/mm³ แต่ยังไม่แสดงอาการ
ผู้ป่วยรายนี้ควรได้รับการรักษาอย่างไร เพื่อป้องกันการติดเชื้อจากแม่สู่ลูก</t>
        </is>
      </c>
      <c r="C64" s="166" t="inlineStr"/>
      <c r="D64" s="166" t="inlineStr">
        <is>
          <t>เริ่มใช้ GPO-vir ทันที</t>
        </is>
      </c>
      <c r="E64" s="166" t="inlineStr">
        <is>
          <t>เริ่มให้ GPO-vir เมื่อ CD4 &lt; 200 cell/mm³</t>
        </is>
      </c>
      <c r="F64" s="166" t="inlineStr">
        <is>
          <t>เริ่ม GPO-vir เมื่ออายุครรภ์ 28 สัปดาห์</t>
        </is>
      </c>
      <c r="G64" s="166" t="inlineStr">
        <is>
          <t>เริ่ม AZT ทันทีเมื่ออายุครรภ์ 28 สัปดาห์</t>
        </is>
      </c>
      <c r="H64" s="166" t="inlineStr">
        <is>
          <t>เริ่มให้ TDF + 3TC + EFV ทันที</t>
        </is>
      </c>
      <c r="I64" s="167" t="inlineStr">
        <is>
          <t>2</t>
        </is>
      </c>
      <c r="J64" s="166" t="inlineStr">
        <is>
          <t>✅ คำตอบที่ถูกต้อง: ข้อ ข. เริ่มให้ GPO-vir เมื่อ CD4 &lt; 200 cell/mm³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เริ่มให้ GPO-vir เมื่อ CD4 &lt; 200 cell/mm³ ตามแนวทางการรักษา HIV ในหญิงตั้งครรภ์ (Thailand National Guidelines for the Prevention and Treatment of HIV) แนะนำให้เริ่มยาต้านไวรัสทันทีที่วินิจฉัยพบการติดเชื้อ HIV โดยไม่คำนึงถึงระดับ CD4 หรืออายุครรภ์ เพื่อลดการถ่ายทอดเชื้อจากแม่สู่ลูก (PMTCT) และเนื่องจากผู้ป่วยรายนี้เพิ่งวินิจฉัยและอยู่ในไตรมาสที่ 2 สูตรยาที่แนะนำประกอบด้วย TDF + 3TC (หรือ FTC) + EFV (หรือ DTG) ทันที (GPO-vir ประกอบด้วย d4T/NVP ซึ่งปัจจุบันไม่แนะนำเป็นลำดับแรกเนื่องจากความเป็นพิษต่อตับและไขมันอิ่มตัว)
🔍 ข้ออื่นผิดเพราะอะไร:
• ข้อ ก. (เริ่มใช้ GPO-vir ทันที): GPO-vir เป็นสูตรผสม d4T + 3TC + NVP ซึ่งยา Stavudine (d4T) มีความเป็นพิษสูงต่อไมโทคอนเดรีย ทำให้เกิด lipodystrophy และ lactic acidosis จึงถูกถอดออกจากแนวทางเวชปฏิบัติปัจจุบัน
• ข้อ ค. (เริ่ม GPO-vir เมื่ออายุครรภ์ 28 สัปดาห์): การรอให้อายุครรภ์ถึง 28 สัปดาห์จะทำให้ทารกในครรภ์สัมผัสเชื้อไวรัสเป็นเวลานาน เพิ่มความเสี่ยงต่อการติดเชื้อในครรภ์ แนวทางปัจจุบันกำหนดให้เริ่มยาต้านไวรัสทันทีที่ตรวจพบการติดเชื้อ
• ข้อ ง. (เริ่ม AZT ทันทีเมื่ออายุครรภ์ 28 สัปดาห์): การให้ AZT เดี่ยวๆ (monotherapy) ที่อายุครรภ์ 28 สัปดาห์เป็นสูตรในอดีตที่ไม่ได้ผลในการกด viral load อย่างสมบูรณ์และเสี่ยงต่อการเกิดการดื้อยา ปัจจุบันกำหนดให้ใช้ยา 3 ตัวร่วมกันทันที
• ข้อ จ. (เริ่มให้ TDF + 3TC + EFV ทันที): สูตร TDF + 3TC + EFV หรือ TLD (TDF + 3TC + DTG) ในแนวทางเวชปฏิบัติปัจจุบันแนะนำให้เริ่มทันทีทุกรายโดยไม่ต้องรอระดับ CD4 เพื่อป้องกันการถ่ายทอดเชื้อจากแม่สู่ลูกอย่างมีประสิทธิภาพสูงสุด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64" s="166" t="inlineStr"/>
      <c r="L64" s="166" t="inlineStr">
        <is>
          <t>Infectious diseases</t>
        </is>
      </c>
      <c r="M64" s="166" t="inlineStr">
        <is>
          <t>HIV infection</t>
        </is>
      </c>
      <c r="N64" s="165" t="inlineStr">
        <is>
          <t>Clinic</t>
        </is>
      </c>
      <c r="O64" s="166" t="inlineStr">
        <is>
          <t>ข้อ 1 Pharma Plus เล่มม่วง (เฉลยข้อ ข)</t>
        </is>
      </c>
      <c r="P64" s="165" t="inlineStr">
        <is>
          <t>แบบฝึกหัด</t>
        </is>
      </c>
      <c r="Q64" s="165" t="inlineStr">
        <is>
          <t>เล่มม่วง</t>
        </is>
      </c>
      <c r="R64" s="165" t="inlineStr"/>
    </row>
    <row r="65" ht="24" customHeight="1" s="49">
      <c r="A65" s="167" t="n">
        <v>63</v>
      </c>
      <c r="B65" s="166" t="inlineStr">
        <is>
          <t>หญิงอายุ 35 ปี เห็นปล้องพยาธิแบนคล้ายริบบิ้นตอนถ่าย มีประวัติชอบทานสุกๆดิบๆ มาซื้อยาถ่ายพยาธิ
ผู้ป่วยรายนี้ติดพยาธิอะไร</t>
        </is>
      </c>
      <c r="C65" s="166" t="inlineStr"/>
      <c r="D65" s="166" t="inlineStr">
        <is>
          <t>พยาธิตัวตืด</t>
        </is>
      </c>
      <c r="E65" s="166" t="inlineStr">
        <is>
          <t>พยาธิปากขอ</t>
        </is>
      </c>
      <c r="F65" s="166" t="inlineStr">
        <is>
          <t>พยาธิเส้นด้าย</t>
        </is>
      </c>
      <c r="G65" s="166" t="inlineStr">
        <is>
          <t>พยาธิใบไม้</t>
        </is>
      </c>
      <c r="H65" s="166" t="inlineStr">
        <is>
          <t>พยาธิเท้าช้าง</t>
        </is>
      </c>
      <c r="I65" s="167" t="inlineStr">
        <is>
          <t>2</t>
        </is>
      </c>
      <c r="J65" s="166" t="inlineStr">
        <is>
          <t>✅ คำตอบที่ถูกต้อง: ข้อ ข. พยาธิปากขอ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พยาธิปากขอ อาการถ่ายออกมาเป็นปล้องคล้ายริบบิ้นเป็นลักษณะจำเพาะของการติดเชื้อพยาธิกลุ่ม Cestodes (พยาธิ์ตัวตืด เช่น Taenia saginata หรือ Taenia solium) ซึ่งมักมีประวัติรับประทานเนื้อสัตว์ดิบๆ หรือสุกๆ ดิบๆ
🔍 ข้ออื่นผิดเพราะอะไร:
• ข้อ ก. (พยาธิตัวตืด): พยาธิตัวตืด (Taenia spp.) ตัวเต็มวัยมีลำตัวแบนยาวคล้ายแถบริบบิ้นและแบ่งออกเป็นปล้องๆ (proglottids) ซึ่งสามารถหลุดปนออกมากับอุจจาระหรือคลานออกจากทวารหนักได้
• ข้อ ค. (พยาธิเส้นด้าย): พยาธิเส้นด้าย (Enterobius vermicularis) มีลำตัวกลมเล็ก สีขาวคล้ายเส้นด้ายขนาดไม่เกิน 1 เซนติเมตร ไม่ได้มีลักษณะแบนยาวเป็นปล้องริบบิ้น
• ข้อ ง. (พยาธิใบไม้): พยาธิใบไม้ (Flukes/Trematodes) มีลำตัวแบนรูปใบไม้ ไม่ได้แบ่งออกเป็นปล้องข้อยาวแบบริบบิ้น และอาศัยในท่อน้ำเหลือง ท่อน้ำดี หรือหลอดเลือด
• ข้อ จ. (พยาธิเท้าช้าง): พยาธิเท้าช้าง (Filarial worms) อาศัยอยู่ในระบบท่อน้ำเหลือง แพร่กระจายผ่านยุงกัด ไม่ได้อาศัยในทางเดินอาหารและไม่ขับปล้องออกมากับอุจจาระ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5" s="166" t="inlineStr"/>
      <c r="L65" s="166" t="inlineStr">
        <is>
          <t>Infectious diseases</t>
        </is>
      </c>
      <c r="M65" s="166" t="inlineStr">
        <is>
          <t>Parasitic infections</t>
        </is>
      </c>
      <c r="N65" s="165" t="inlineStr">
        <is>
          <t>Clinic</t>
        </is>
      </c>
      <c r="O65" s="166" t="inlineStr">
        <is>
          <t>ข้อ 1 Pharma Plus เล่มม่วง (เฉลยข้อ ข)</t>
        </is>
      </c>
      <c r="P65" s="165" t="inlineStr">
        <is>
          <t>แบบฝึกหัด</t>
        </is>
      </c>
      <c r="Q65" s="165" t="inlineStr">
        <is>
          <t>เล่มม่วง</t>
        </is>
      </c>
      <c r="R65" s="165" t="inlineStr"/>
    </row>
    <row r="66" ht="24" customHeight="1" s="49">
      <c r="A66" s="167" t="n">
        <v>64</v>
      </c>
      <c r="B66" s="166" t="inlineStr">
        <is>
          <t>ยาทาสิวที่เป็น antibiotic</t>
        </is>
      </c>
      <c r="C66" s="166" t="inlineStr"/>
      <c r="D66" s="166" t="inlineStr">
        <is>
          <t>Clindamycin</t>
        </is>
      </c>
      <c r="E66" s="166" t="inlineStr">
        <is>
          <t>Erythromycin</t>
        </is>
      </c>
      <c r="F66" s="166" t="inlineStr">
        <is>
          <t>Tretinoin</t>
        </is>
      </c>
      <c r="G66" s="166" t="inlineStr">
        <is>
          <t>ก ข</t>
        </is>
      </c>
      <c r="H66" s="166" t="inlineStr">
        <is>
          <t>ก ข ค</t>
        </is>
      </c>
      <c r="I66" s="167" t="inlineStr">
        <is>
          <t>3</t>
        </is>
      </c>
      <c r="J66" s="166" t="inlineStr">
        <is>
          <t>✅ คำตอบที่ถูกต้อง: ข้อ ค. Tretinoin
💡 Background:
สิวอักเสบ (Inflammatory acne) มีพยาธิกำเนิดหลักจากการอุดตันของท่อต่อมไขมัน การหลั่งไขมันมากผิดปกติ และการเพิ่มจำนวนของเชื้อ Cutibacterium acnes ร่วมกับปฏิกิริยาการอักเสบ การใช้ Benzoyl peroxide ออกฤทธิ์ฆ่าเชื้อผ่านการปล่อย Free radical oxygen และลดการเกิด Comedone โดยไม่พบปัญหาเชื้อดื้อยา
🎯 ทำไมข้อนี้ถึงถูก:
Tretinoin Clindamycin และ Erythromycin เป็นยาปฏิชีวนะชนิดทาที่นิยมใช้รักษาโรคสิวอักเสบเพื่อลดจำนวนเชื้อ Cutibacterium acnes (P. acnes) ส่วน Tretinoin เป็นกรดวิตามินเอ (Retinoid) ไม่ใช่ยาปฏิชีวนะ
🔍 ข้ออื่นผิดเพราะอะไร:
• ข้อ ก. (Clindamycin): Clindamycin เป็นยาปฏิชีวนะกลุ่ม lincosamide ชนิดทาที่มีฤทธิ์ต้าน Cutibacterium acnes แต่ไม่ใช่คำตอบเดียวที่ถูกต้องเนื่องจากมีข้ออื่นในคำถามร่วมด้วย
• ข้อ ข. (Erythromycin): Erythromycin เป็นยาปฏิชีวนะกลุ่ม macrolide ชนิดทาที่ใช้ลดเชื้อแบคทีเรียในสิวอักเสบ แต่ไม่ใช่คำตอบเดียวที่ถูกต้อง
• ข้อ ง. (ก ข): ข้อ ก และ ข ถูกต้องเพราะทั้ง Clindamycin และ Erythromycin จัดเป็นยาปฏิชีวนะชนิดทาที่ออกฤทธิ์ต้านเชื้อแบคทีเรียก่อสิว Cutibacterium acnes
• ข้อ จ. (ก ข ค): ข้อ จ รวม Tretinoin เข้าไปด้วย ซึ่ง Tretinoin เป็นอนุพันธ์วิตามินเอ (topical retinoid) ออกฤทธิ์ผลัดเซลล์ผิวและละลาย comedone จึงไม่ใช่ยาปฏิชีวนะ (antibiotic)
📖 Guideline อ้างอิง:
แนวทางเวชปฏิบัติการรักษาโรคสิว (สมาคมแพทย์์ผิวหนังแห่งประเทศไทย) &amp; AAD Guidelines of Care for the Management of Acne Vulgaris
📌 จุดจำก่อนสอบ:
• Benzoyl peroxide (BP) เป็นยาฆ่าเชื้อแบคทีเรียต้าน C. acnes ไม่ทำให้เกิดการดื้อยา; สตรีมีครรภ์เป็นสิว: ห้ามใช้ Topical/Oral Retinoids เด็ดขาด (Teratogenic), ยาที่ปลอดภัยคือ Topical Erythromycin, Clindamycin หรือ Azelaic acid</t>
        </is>
      </c>
      <c r="K66" s="166" t="inlineStr"/>
      <c r="L66" s="166" t="inlineStr">
        <is>
          <t>Infectious diseases</t>
        </is>
      </c>
      <c r="M66" s="166" t="inlineStr">
        <is>
          <t>Pneumonia</t>
        </is>
      </c>
      <c r="N66" s="165" t="inlineStr">
        <is>
          <t>Clinic</t>
        </is>
      </c>
      <c r="O66" s="166" t="inlineStr">
        <is>
          <t>ข้อ 2 Pharma Plus เล่มม่วง (เฉลยข้อ ค)</t>
        </is>
      </c>
      <c r="P66" s="165" t="inlineStr">
        <is>
          <t>แบบฝึกหัด</t>
        </is>
      </c>
      <c r="Q66" s="165" t="inlineStr">
        <is>
          <t>เล่มม่วง</t>
        </is>
      </c>
      <c r="R66" s="165" t="inlineStr"/>
    </row>
    <row r="67" ht="24" customHeight="1" s="49">
      <c r="A67" s="167" t="n">
        <v>65</v>
      </c>
      <c r="B67" s="166" t="inlineStr">
        <is>
          <t>ผู้ป่วยมีลักษณะคล้ายติดเชื้อราตามผิวหนังเป็นรอยจางๆสีขาววงคันเวลามีเหงื่อออกเริ่มเป็นที่บริเวณใบหน้า 2 วง แล้วเป็นเพิ่มอีกหลายวงจากนั้นลามไปทั่วแผ่นหลังผู้ป่วยทำงานก่อสร้างเหงื่อออกมากดื่มเหล้าเป็นประจำมีโรคประจำตัวเป็นโรคต่อมลูกหมากโต
เชื้อที่เป็นสาเหตุของการเกิดโรคในผู้ป่วยรายนี้</t>
        </is>
      </c>
      <c r="C67" s="166" t="inlineStr"/>
      <c r="D67" s="166" t="inlineStr">
        <is>
          <t>Trichophyton rubrum</t>
        </is>
      </c>
      <c r="E67" s="166" t="inlineStr">
        <is>
          <t>Epidermophyton floccousm</t>
        </is>
      </c>
      <c r="F67" s="166" t="inlineStr">
        <is>
          <t>Microsporum gypseum</t>
        </is>
      </c>
      <c r="G67" s="166" t="inlineStr">
        <is>
          <t>Malassezia furfur</t>
        </is>
      </c>
      <c r="H67" s="166" t="inlineStr">
        <is>
          <t>Candida albicans</t>
        </is>
      </c>
      <c r="I67" s="167" t="inlineStr">
        <is>
          <t>3</t>
        </is>
      </c>
      <c r="J67" s="166" t="inlineStr">
        <is>
          <t>✅ คำตอบที่ถูกต้อง: ข้อ ค. Microsporum gypseum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Microsporum gypseum Pityriasis versicolor (เกลื้อน) มีสาเหตุหลักมาจากเชื้อราประจำถิ่น Malassezia furfur (Pityrosporum ovale/orbiculare) ที่เจริญได้ดีในสภาวะมีความชื้น เหงื่อออกมาก
🔍 ข้ออื่นผิดเพราะอะไร:
• ข้อ ก. (Trichophyton rubrum): Trichophyton rubrum เป็นเชื้อรากลุ่ม Dermatophyte ก่อโรคกลาก (Tinea) เช่น Tinea corporis, Tinea pedis ไม่ใช่สาเหตุของโรคเกลื้อน (Pityriasis versicolor)
• ข้อ ข. (Epidermophyton floccousm): Epidermophyton floccosum เป็นเชื้อรากลุ่ม Dermatophyte มักก่อโรค Tinea cruris และ Tinea pedis ไม่ได้สร้างสารยับยั้งเม็ดสีที่ทำให้เกิดรอยด่างขาวแบบเกลื้อน
• ข้อ ง. (Malassezia furfur): Malassezia furfur เป็นเชื้อรากลุ่มยีสต์ที่เป็นเชื้อประจำถิ่นบนผิวหนัง และเป็นสาเหตุที่แท้จริงของการเกิดโรคเกลื้อน (Pityriasis versicolor) ซึ่งสร้าง azelaic acid ยับยั้งเม็ดสีเมลานินจนเกิดรอยด่างขาว
• ข้อ จ. (Candida albicans): Candida albicans เป็นเชื้อรากลุ่มยีสต์ที่ทำให้เกิด Candidiasis ตามซอกพับผิวหนังที่อับชื้น มีลักษณะเป็นผื่นแดงเปื่อยและมี satellite lesions ไม่ใช่ดวงด่างขาวมีขุยละเอียด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67" s="166" t="inlineStr"/>
      <c r="L67" s="166" t="inlineStr">
        <is>
          <t>Infectious diseases</t>
        </is>
      </c>
      <c r="M67" s="166" t="inlineStr">
        <is>
          <t>Pneumonia</t>
        </is>
      </c>
      <c r="N67" s="165" t="inlineStr">
        <is>
          <t>Clinic</t>
        </is>
      </c>
      <c r="O67" s="166" t="inlineStr">
        <is>
          <t>ข้อ 2 Pharma Plus เล่มม่วง (เฉลยข้อ ค)</t>
        </is>
      </c>
      <c r="P67" s="165" t="inlineStr">
        <is>
          <t>แบบฝึกหัด</t>
        </is>
      </c>
      <c r="Q67" s="165" t="inlineStr">
        <is>
          <t>เล่มม่วง</t>
        </is>
      </c>
      <c r="R67" s="165" t="inlineStr"/>
    </row>
    <row r="68" ht="24" customHeight="1" s="49">
      <c r="A68" s="167" t="n">
        <v>66</v>
      </c>
      <c r="B68" s="166" t="inlineStr">
        <is>
          <t>N3 หรือ Azido group จากโครงสร้างของ AZT มีผลทำให้เกิดสิ่งใด</t>
        </is>
      </c>
      <c r="C68" s="166" t="inlineStr"/>
      <c r="D68" s="166" t="inlineStr">
        <is>
          <t>เพิ่มค่าครึ่งชีวิตให้ยาวขึ้น</t>
        </is>
      </c>
      <c r="E68" s="166" t="inlineStr">
        <is>
          <t>เพิ่มการดูดซึม</t>
        </is>
      </c>
      <c r="F68" s="166" t="inlineStr">
        <is>
          <t>เพิ่มการออกฤทธิ์</t>
        </is>
      </c>
      <c r="G68" s="166" t="inlineStr">
        <is>
          <t>มีผลต่อการตั้งสูตรตำรับ</t>
        </is>
      </c>
      <c r="H68" s="166" t="inlineStr">
        <is>
          <t>เพิ่มความสามารถในการจับกับโปรตีน albumin</t>
        </is>
      </c>
      <c r="I68" s="167" t="inlineStr">
        <is>
          <t>3</t>
        </is>
      </c>
      <c r="J68" s="166" t="inlineStr">
        <is>
          <t>✅ คำตอบที่ถูกต้อง: ข้อ ค. เพิ่มการออกฤทธิ์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เพิ่มการออกฤทธิ์ หมู่ Azido (-N3) ในโครงสร้างของ Zidovudine (AZT) แทนที่หมู่ 3'-hydroxyl group ของ thymidine เพื่อป้องกันการต่อสายของสาย DNA (DNA chain terminator) โดยหมู่ -N3 นี้มีความจำเป็นอย่างยิ่งในการออกฤทธิ์เป็น NRTIs
🔍 ข้ออื่นผิดเพราะอะไร:
• ข้อ ก. (เพิ่มค่าครึ่งชีวิตให้ยาวขึ้น): หมู่ Azido (-N3) ไม่ได้ช่วยขยายค่าครึ่งชีวิตของยา โดย Zidovudine มี half-life สั้นประมาณ 1 ชั่วโมง และต้องถูกเปลี่ยนผ่าน glucuronidation ที่ตับอย่างรวดเร็ว
• ข้อ ข. (เพิ่มการดูดซึม): การดูดซึมของ AZT ขึ้นกับโครงสร้าง nucleoside โดยรวมและความสามารถในการละลายน้ำ ไม่ได้เกิดผลหลักจากการเติมหมู่ azido เพื่อเพิ่มการดูดซึมทางเดินอาหาร
• ข้อ ง. (มีผลต่อการตั้งสูตรตำรับ): การเติมหมู่ azido เป็นการดัดแปลงโมเลกุลในระดับเคมีเพื่อฤทธิ์ทางเภสัชวิทยาโดยตรง ไม่ได้มุ่งเน้นเพื่อแก้ปัญหาทางกายภาพด้านการตั้งสูตรตำรับยา
• ข้อ จ. (เพิ่มความสามารถในการจับกับโปรตีน albumin): Zidovudine มีอัตราการจับกับโปรตีนในพลาสมาต่ำ (plasma protein binding ประมาณ 30-38%) หมู่ azido จึงไม่ได้มีบทบาทในการเพิ่มการจับกับ albumin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68" s="166" t="inlineStr"/>
      <c r="L68" s="166" t="inlineStr">
        <is>
          <t>Infectious diseases</t>
        </is>
      </c>
      <c r="M68" s="166" t="inlineStr">
        <is>
          <t>Pneumonia</t>
        </is>
      </c>
      <c r="N68" s="165" t="inlineStr">
        <is>
          <t>Clinic</t>
        </is>
      </c>
      <c r="O68" s="166" t="inlineStr">
        <is>
          <t>ข้อ 2 Pharma Plus เล่มม่วง (เฉลยข้อ ค)</t>
        </is>
      </c>
      <c r="P68" s="165" t="inlineStr">
        <is>
          <t>แบบฝึกหัด</t>
        </is>
      </c>
      <c r="Q68" s="165" t="inlineStr">
        <is>
          <t>เล่มม่วง</t>
        </is>
      </c>
      <c r="R68" s="165" t="inlineStr"/>
    </row>
    <row r="69" ht="24" customHeight="1" s="49">
      <c r="A69" s="167" t="n">
        <v>67</v>
      </c>
      <c r="B69" s="166" t="inlineStr">
        <is>
          <t>หญิงอายุ 35 ปี เห็นปล้องพยาธิแบนคล้ายริบบิ้นตอนถ่าย มีประวัติชอบทานสุกๆดิบๆ มาซื้อยาถ่ายพยาธิ
ท่านจะจ่ายยาในข้อใด</t>
        </is>
      </c>
      <c r="C69" s="166" t="inlineStr"/>
      <c r="D69" s="166" t="inlineStr">
        <is>
          <t>Praziquantel 5-25 mg/kg/day po once</t>
        </is>
      </c>
      <c r="E69" s="166" t="inlineStr">
        <is>
          <t>Niclosamide 2 g single dose</t>
        </is>
      </c>
      <c r="F69" s="166" t="inlineStr">
        <is>
          <t>Albendazole 400 mg single dose</t>
        </is>
      </c>
      <c r="G69" s="166" t="inlineStr">
        <is>
          <t>Mebendazole 500 mg single dose</t>
        </is>
      </c>
      <c r="H69" s="166" t="inlineStr">
        <is>
          <t>ได้ทั้งข้อ ก และ ข้อ ข</t>
        </is>
      </c>
      <c r="I69" s="167" t="inlineStr">
        <is>
          <t>3</t>
        </is>
      </c>
      <c r="J69" s="166" t="inlineStr">
        <is>
          <t>✅ คำตอบที่ถูกต้อง: ข้อ ค. Albendazole 400 mg single dose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Albendazole 400 mg single dose การรักษาพยาธิ์ตัวตืด (Tapeworm) สามารถใช้ยา Praziquantel หรือ Niclosamide ได้เป็นยาทางเลือกหลักตามแนวทางการรักษาโรคพยาธิ
🔍 ข้ออื่นผิดเพราะอะไร:
• ข้อ ก. (Praziquantel 5-25 mg/kg/day po once): Praziquantel ขนาด 5-10 mg/kg รับประทานครั้งเดียว เป็นยาทางเลือกที่มีประสิทธิภาพสูงในการฆ่าพยาธิตัวตืดโดยเพิ่มการไหลเข้าของแคลเซียมเข้าสู่เซลล์พยาธิ ทำให้พยาธิเป็นอัมพาตและตาย
• ข้อ ข. (Niclosamide 2 g single dose): Niclosamide ขนาด 2 g รับประทานครั้งเดียว (เคี้ยวก่อนกลืน) เป็นยามาตรฐานที่ออกฤทธิ์ยับยั้ง oxidative phosphorylation ในไมโทคอนเดรียของพยาธิตัวตืด ทำให้พยาธิตายโดยไม่ถูกดูดซึมเข้าร่างกาย
• ข้อ ง. (Mebendazole 500 mg single dose): Mebendazole 500 mg รับประทานครั้งเดียว มี efficacy ต่ำมากต่อพยาธิตัวตืด และไม่จัดเป็นยาทางเลือกหลักในการรักษา taeniasis
• ข้อ จ. (ได้ทั้งข้อ ก และ ข้อ ข): ทั้ง Praziquantel และ Niclosamide ต่างเป็นยาหลักที่ใช้รักษาการติดเชื้อพยาธิตัวตืดได้อย่างมีประสิทธิภาพสูงตามแนวทางเวชปฏิบัติมาตรฐาน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9" s="166" t="inlineStr"/>
      <c r="L69" s="166" t="inlineStr">
        <is>
          <t>Infectious diseases</t>
        </is>
      </c>
      <c r="M69" s="166" t="inlineStr">
        <is>
          <t>Parasitic infections</t>
        </is>
      </c>
      <c r="N69" s="165" t="inlineStr">
        <is>
          <t>Clinic</t>
        </is>
      </c>
      <c r="O69" s="166" t="inlineStr">
        <is>
          <t>ข้อ 2 Pharma Plus เล่มม่วง (เฉลยข้อ ค)</t>
        </is>
      </c>
      <c r="P69" s="165" t="inlineStr">
        <is>
          <t>แบบฝึกหัด</t>
        </is>
      </c>
      <c r="Q69" s="165" t="inlineStr">
        <is>
          <t>เล่มม่วง</t>
        </is>
      </c>
      <c r="R69" s="165" t="inlineStr"/>
    </row>
    <row r="70" ht="24" customHeight="1" s="49">
      <c r="A70" s="167" t="n">
        <v>68</v>
      </c>
      <c r="B70" s="166" t="inlineStr">
        <is>
          <t>การกินยากลุ่ม quinolone ร่วมกับนมมีผลอย่างไร</t>
        </is>
      </c>
      <c r="C70" s="166" t="inlineStr"/>
      <c r="D70" s="166" t="inlineStr">
        <is>
          <t>เพิ่มการดูดซึมเพราะนมมันจะไป ต่อเยื่อบุทางเดินอาหาร ทำให้การดูดซึมง่ายขึ้น</t>
        </is>
      </c>
      <c r="E70" s="166" t="inlineStr">
        <is>
          <t>ลดการดูดซึม เพราะนมมันจะไป ต่อเยื่อบุทางเดินอาหาร ทำให้การดูดซึมยากขึ้น</t>
        </is>
      </c>
      <c r="F70" s="166" t="inlineStr">
        <is>
          <t>เพิ่มการดูดซึม เพราะ นมมันไป chelate กับยาทำให้การละลายเพิ่มขึ้น</t>
        </is>
      </c>
      <c r="G70" s="166" t="inlineStr">
        <is>
          <t>ลดการดูดซึม เพราะ นมมันไป chelate กับยาทำให้การละลายลดลง</t>
        </is>
      </c>
      <c r="H70" s="166" t="inlineStr">
        <is>
          <t>นมไม่มีผลต่อการดูดซึม</t>
        </is>
      </c>
      <c r="I70" s="167" t="inlineStr">
        <is>
          <t>4</t>
        </is>
      </c>
      <c r="J70" s="166" t="inlineStr">
        <is>
          <t>✅ คำตอบที่ถูกต้อง: ข้อ ง. ลดการดูดซึม เพราะ นมมันไป chelate กับยาทำให้การละลายลดลง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ลดการดูดซึม เพราะ นมมันไป chelate กับยาทำให้การละลายลดลง ยากลุ่ม Quinolones (เช่น Ciprofloxacin, Levofloxacin) สามารถเกิด chelation กับ polyvalent cations (เช่น แคลเซียมในนม, แมกนีเซียม, อลูมิเนียม) เกิดเป็นสารประกอบเชิงซ้อนที่ไม่ละลายน้ำและดูดซึมไม่ได้ ทำให้การดูดซึมยาและระดับยาในเลือดลดลงอย่างมาก
🔍 ข้ออื่นผิดเพราะอะไร:
• ข้อ ก. (เพิ่มการดูดซึมเพราะนมมันจะไป ต่อเยื่อบุทางเดินอาหาร ทำให้การดูดซึมง่ายขึ้น): นมไม่ได้กระตุ้นการดูดซึมยาปฏิชีวนะ แต่มีแคลเซียมไอออนที่จับตัวกับยาเป็นสารประกอบเชิงซ้อนที่ไม่สามารถดูดซึมผ่านเยื่อบุลำไส้ได้
• ข้อ ข. (ลดการดูดซึม เพราะนมมันจะไป ต่อเยื่อบุทางเดินอาหาร ทำให้การดูดซึมยากขึ้น): การลดลงของการดูดซึมไม่ได้เกิดจากการที่นมไปเคลือบปิดกั้นเยื่อบุทางเดินอาหาร แต่เกิดจากอันตรกิริยาทางเคมีโดยตรงระหว่างยากับ divalent cations ในนม
• ข้อ ค. (เพิ่มการดูดซึม เพราะ นมมันไป chelate กับยาทำให้การละลายเพิ่มขึ้น): การเกิด chelation ระหว่างยากลุ่ม quinolone กับแคลเซียมในนมจะทำให้ได้สารประกอบเชิงซ้อนขนาดใหญ่ที่ไม่ละลายน้ำ จึงขัดขวางการดูดซึมยาแทนที่จะเพิ่มการละลาย
• ข้อ จ. (นมไม่มีผลต่อการดูดซึม): แคลเซียมในนมมีผลลด bioavailability ของยากลุ่ม fluoroquinolones ลงอย่างมีนัยสำคัญทางคลินิก (ลดลงได้ถึงร้อยละ 50-80) ส่งผลให้การรักษาล้มเหลว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70" s="166" t="inlineStr"/>
      <c r="L70" s="166" t="inlineStr">
        <is>
          <t>Infectious diseases</t>
        </is>
      </c>
      <c r="M70" s="166" t="inlineStr">
        <is>
          <t>Pneumonia</t>
        </is>
      </c>
      <c r="N70" s="165" t="inlineStr">
        <is>
          <t>Clinic</t>
        </is>
      </c>
      <c r="O70" s="166" t="inlineStr">
        <is>
          <t>ข้อ 3 Pharma Plus เล่มม่วง (เฉลยข้อ ง)</t>
        </is>
      </c>
      <c r="P70" s="165" t="inlineStr">
        <is>
          <t>แบบฝึกหัด</t>
        </is>
      </c>
      <c r="Q70" s="165" t="inlineStr">
        <is>
          <t>เล่มม่วง</t>
        </is>
      </c>
      <c r="R70" s="165" t="inlineStr"/>
    </row>
    <row r="71" ht="24" customHeight="1" s="49">
      <c r="A71" s="167" t="n">
        <v>69</v>
      </c>
      <c r="B71" s="166" t="inlineStr">
        <is>
          <t>ผู้ป่วยมีลักษณะคล้ายติดเชื้อราตามผิวหนังเป็นรอยจางๆสีขาววงคันเวลามีเหงื่อออกเริ่มเป็นที่บริเวณใบหน้า 2 วง แล้วเป็นเพิ่มอีกหลายวงจากนั้นลามไปทั่วแผ่นหลังผู้ป่วยทำงานก่อสร้างเหงื่อออกมากดื่มเหล้าเป็นประจำมีโรคประจำตัวเป็นโรคต่อมลูกหมากโต
ยาที่เหมาะสมสำหรับคนไข้รายนี้คืออะไร</t>
        </is>
      </c>
      <c r="C71" s="166" t="inlineStr"/>
      <c r="D71" s="166" t="inlineStr">
        <is>
          <t>Nystatin</t>
        </is>
      </c>
      <c r="E71" s="166" t="inlineStr">
        <is>
          <t>Griseofulvin</t>
        </is>
      </c>
      <c r="F71" s="166" t="inlineStr">
        <is>
          <t>Clotrimazole</t>
        </is>
      </c>
      <c r="G71" s="166" t="inlineStr">
        <is>
          <t>Itraconazole</t>
        </is>
      </c>
      <c r="H71" s="166" t="inlineStr">
        <is>
          <t>Whitfield ointment</t>
        </is>
      </c>
      <c r="I71" s="167" t="inlineStr">
        <is>
          <t>4</t>
        </is>
      </c>
      <c r="J71" s="166" t="inlineStr">
        <is>
          <t>✅ คำตอบที่ถูกต้อง: ข้อ ง. Itraconazole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Itraconazole การติดเชื้อรา Malassezia เป็นบริเวณกว้าง (ลามทั่วแผ่นหลัง) การใช้ยาทาเฉพาะที่อาจไม่ทั่วถึง พิจารณาใช้ยากินกลุ่ม azoles เช่น Itraconazole หรือ Ketoconazole ตามแนวทางการรักษา
🔍 ข้ออื่นผิดเพราะอะไร:
• ข้อ ก. (Nystatin): Nystatin เป็นยาต้านเชื้อรากลุ่ม polyene ที่ออกฤทธิ์เฉพาะต่อ Candida spp. ไม่มีประสิทธิภาพในการรักษาการติดเชื้อรากลุ่ม Malassezia หรือ Dermatophytes
• ข้อ ข. (Griseofulvin): Griseofulvin ออกฤทธิ์จำเพาะต่อเชื้อรากลุ่ม Dermatophytes เท่านั้น โดยจับกับ tubulin ยับยั้ง mitotic spindle ไม่มีฤทธิ์ต้านเชื้อรา Malassezia furfur ก่อโรคเกลื้อน
• ข้อ ค. (Clotrimazole): Clotrimazole ชนิดทาเป็นยาต้านเชื้อราที่ใช้ได้ผลดีในเกลื้อน แต่เนื่องจากรอยโรคของผู้ป่วยกระจายตัวเป็นบริเวณกว้างทั่วแผ่นหลังและใบหน้า การทายาเฉพาะที่จะทำได้ยากและไม่ทั่วถึง
• ข้อ จ. (Whitfield ointment): Whitfield ointment (benzoic acid + salicylic acid) มีฤทธิ์เพียงลอกผิวและต้านเชื้อราอย่างอ่อน ก่อให้เกิดอาการระคายเคืองแสบแดงสูง ไม่เหมาะกับรอยโรคบริเวณกว้างและใบหน้า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71" s="166" t="inlineStr"/>
      <c r="L71" s="166" t="inlineStr">
        <is>
          <t>Infectious diseases</t>
        </is>
      </c>
      <c r="M71" s="166" t="inlineStr">
        <is>
          <t>Pneumonia</t>
        </is>
      </c>
      <c r="N71" s="165" t="inlineStr">
        <is>
          <t>Clinic</t>
        </is>
      </c>
      <c r="O71" s="166" t="inlineStr">
        <is>
          <t>ข้อ 3 Pharma Plus เล่มม่วง (เฉลยข้อ ง)</t>
        </is>
      </c>
      <c r="P71" s="165" t="inlineStr">
        <is>
          <t>แบบฝึกหัด</t>
        </is>
      </c>
      <c r="Q71" s="165" t="inlineStr">
        <is>
          <t>เล่มม่วง</t>
        </is>
      </c>
      <c r="R71" s="165" t="inlineStr"/>
    </row>
    <row r="72" ht="24" customHeight="1" s="49">
      <c r="A72" s="167" t="n">
        <v>70</v>
      </c>
      <c r="B72" s="166" t="inlineStr">
        <is>
          <t>ยา ARV ตัวใดไม่ควรใช้ในหญิงตั้งครรภ์ ไตรมาสที่ 3</t>
        </is>
      </c>
      <c r="C72" s="166" t="inlineStr"/>
      <c r="D72" s="166" t="inlineStr">
        <is>
          <t>Efavirenz</t>
        </is>
      </c>
      <c r="E72" s="166" t="inlineStr">
        <is>
          <t>Stavudine</t>
        </is>
      </c>
      <c r="F72" s="166" t="inlineStr">
        <is>
          <t>Nevirapine</t>
        </is>
      </c>
      <c r="G72" s="166" t="inlineStr">
        <is>
          <t>Lamivudine</t>
        </is>
      </c>
      <c r="H72" s="166" t="inlineStr">
        <is>
          <t>ไม่มีข้อใดถูก</t>
        </is>
      </c>
      <c r="I72" s="167" t="inlineStr">
        <is>
          <t>4</t>
        </is>
      </c>
      <c r="J72" s="166" t="inlineStr">
        <is>
          <t>✅ คำตอบที่ถูกต้อง: ข้อ ง. Lamivudine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Lamivudine Efavirenz (EFV) มีคำเตือนเรื่อง Teratogenicity ในไตรมาสแรก (Neural tube defects) แต่ในปัจจุบันแนวทางใหม่ระบุว่าสามารถใช้ได้ตลอดการตั้งครรภ์ อย่างไรก็ตาม คำถามนี้มักอิงตามตำราเก่าหรือข้อสอบบอร์ดที่เน้น EFV ในไตรมาส 1 ส่วนในไตรมาสที่ 3 ยาที่ต้องระวังเป็นพิเศษคือ NVP (ความเสี่ยงตับอักเสบรุนแรงในหญิงตั้งครรภ์ที่มี CD4 &gt; 250) แต่จากตัวเลือกและคีย์มาตรฐาน Efavirenz มักถูกกล่าวถึงบ่อยที่สุดในแง่ข้อจำกัดการใช้ช่วงไตรมาสแรก แต่หากพิจารณาตามข้อสอบเก่า คำตอบข้อนี้มักจะอ้างอิง safety โดย EFV ห้ามใช้ในไตรมาสแรก (First trimester) หรือบางตำราอาจมองว่าไม่มีข้อห้ามเด็ดขาดในไตรมาส 3 ถ้าพิจารณาตามช้อยส์และโจทย์มาตรฐาน (ข้อ 5: ไม่มีข้อใดถูก เนื่องจาก EFV ห้ามใช้ในไตรมาส 1 ไม่ใช่ไตรมาส 3)
🔍 ข้ออื่นผิดเพราะอะไร:
• ข้อ ก. (Efavirenz): Efavirenz (EFV) ในอดีตเคยมีข้อกังวลเรื่อง neural tube defects ในไตรมาสแรก แต่ข้อมูลปัจจุบันและความปลอดภัยในไตรมาส 2 และ 3 ยืนยันว่าสามารถใช้ได้ปลอดภัยหากมีความจำเป็น
• ข้อ ข. (Stavudine): Stavudine (d4T) เป็นยาที่มีความเป็นพิษสูงและไม่แนะนำให้ใช้ในทุกไตรมาสของการตั้งครรภ์เนื่องจากเสี่ยงต่อ fatal lactic acidosis และ pancreatitis โดยเฉพาะเมื่อใช้ร่วมกับ ddI
• ข้อ ค. (Nevirapine): Nevirapine (NVP) สามารถใช้ในหญิงตั้งครรภ์ได้ แต่ต้องระวังภาวะตับอักเสบรุนแรงในหญิงที่มี CD4 &gt; 250 cells/mm³ ไม่ได้มีข้อห้ามจำเพาะในไตรมาสที่ 3
• ข้อ จ. (ไม่มีข้อใดถูก): คำตอบที่ระบุว่าไม่มีข้อใดถูกสะท้อนว่ายา ARV ส่วนใหญ่ในปัจจุบันสามารถใช้ได้อย่างปลอดภัยภายใต้การดูแลของแพทย์์ หรือมีข้อห้ามที่จำเพาะเจาะจงแตกต่างกันไปตามแนวทางเวชปฏิบัติ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72" s="166" t="inlineStr"/>
      <c r="L72" s="166" t="inlineStr">
        <is>
          <t>Infectious diseases</t>
        </is>
      </c>
      <c r="M72" s="166" t="inlineStr">
        <is>
          <t>HIV infection</t>
        </is>
      </c>
      <c r="N72" s="165" t="inlineStr">
        <is>
          <t>Clinic</t>
        </is>
      </c>
      <c r="O72" s="166" t="inlineStr">
        <is>
          <t>ข้อ 3 Pharma Plus เล่มม่วง (เฉลยข้อ ง)</t>
        </is>
      </c>
      <c r="P72" s="165" t="inlineStr">
        <is>
          <t>แบบฝึกหัด</t>
        </is>
      </c>
      <c r="Q72" s="165" t="inlineStr">
        <is>
          <t>เล่มม่วง</t>
        </is>
      </c>
      <c r="R72" s="165" t="inlineStr"/>
    </row>
    <row r="73" ht="24" customHeight="1" s="49">
      <c r="A73" s="167" t="n">
        <v>71</v>
      </c>
      <c r="B73" s="166" t="inlineStr">
        <is>
          <t>หญิงอายุ 35 ปี เห็นปล้องพยาธิแบนคล้ายริบบิ้นตอนถ่าย มีประวัติชอบทานสุกๆดิบๆ มาซื้อยาถ่ายพยาธิ
ข้อใดผิดเกี่ยวกับยา Praziquantel</t>
        </is>
      </c>
      <c r="C73" s="166" t="inlineStr"/>
      <c r="D73" s="166" t="inlineStr">
        <is>
          <t>ใช้รักษาการติดเชื้อพยาธิตัวกลมไม่ได้ผล</t>
        </is>
      </c>
      <c r="E73" s="166" t="inlineStr">
        <is>
          <t>ออกฤทธิ์เป็น cestocidal</t>
        </is>
      </c>
      <c r="F73" s="166" t="inlineStr">
        <is>
          <t>ฆ่าไข่พยาธิ (ovicide)</t>
        </is>
      </c>
      <c r="G73" s="166" t="inlineStr">
        <is>
          <t>ใช้รักษาการติดเชื้อพยาธิใบไม้ในตับได้</t>
        </is>
      </c>
      <c r="H73" s="166" t="inlineStr">
        <is>
          <t>ทำให้ง่วงนอน</t>
        </is>
      </c>
      <c r="I73" s="167" t="inlineStr">
        <is>
          <t>4</t>
        </is>
      </c>
      <c r="J73" s="166" t="inlineStr">
        <is>
          <t>✅ คำตอบที่ถูกต้อง: ข้อ ง. ใช้รักษาการติดเชื้อพยาธิใบไม้ในตับได้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ใช้รักษาการติดเชื้อพยาธิใบไม้ในตับได้ Praziquantel ไม่มีฤทธิ์ในการฆ่าไข่พยาธิ (not ovicidal) จึงเป็นข้อผิดในข้อ 3 นอกจากนี้ Praziquantel ใช้รักษาพยาธิใบไม้และพยาธิ์ตัวตืด แต่ไม่ครอบคลุมพยาธิตัวกลม (Nematodes)
🔍 ข้ออื่นผิดเพราะอะไร:
• ข้อ ก. (ใช้รักษาการติดเชื้อพยาธิตัวกลมไม่ได้ผล): ข้อความนี้ถูกต้องเนื่องจาก Praziquantel ไม่มีฤทธิ์ต้านพยาธิตัวกลม (Nematodes) เนื่องจากโครงสร้างเป้าหมาย neuromuscular junction ของพยาธิตัวกลมไม่ตอบสนองต่อกลไกของยานี้
• ข้อ ข. (ออกฤทธิ์เป็น cestocidal): ข้อความนี้ถูกต้องเนื่องจาก Praziquantel ออกฤทธิ์ฆ่าพยาธิตัวตืด (Cestodes) ตัวเต็มวัยได้อย่างมีประสิทธิภาพสูง โดยทำให้เปลือกพยาธิสลายและเสียสมดุลแคลเซียม
• ข้อ ค. (ฆ่าไข่พยาธิ (ovicide)): Praziquantel ไม่มีฤทธิ์ฆ่าไข่พยาธิ (not ovicidal) จึงไม่สามารถทำลายไข่ของพยาธิได้ ทำให้มีความเสี่ยงต่อการเกิด cysticercosis หากไข่พยาธิตืดหมูแตกและตัวอ่อนฟักในทางเดินอาหาร
• ข้อ จ. (ทำให้ง่วงนอน): อาการง่วงนอน (somnolence/dizziness) เป็นอาการข้างเคียงทางระบบประสาทส่วนกลางที่พบบ่อยของ Praziquantel ผู้ป่วยจึงควรหลีกเลี่ยงการขับขี่ยานพาหนะหลังรับประทานยา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3" s="166" t="inlineStr"/>
      <c r="L73" s="166" t="inlineStr">
        <is>
          <t>Infectious diseases</t>
        </is>
      </c>
      <c r="M73" s="166" t="inlineStr">
        <is>
          <t>Parasitic infections</t>
        </is>
      </c>
      <c r="N73" s="165" t="inlineStr">
        <is>
          <t>Clinic</t>
        </is>
      </c>
      <c r="O73" s="166" t="inlineStr">
        <is>
          <t>ข้อ 3 Pharma Plus เล่มม่วง (เฉลยข้อ ง)</t>
        </is>
      </c>
      <c r="P73" s="165" t="inlineStr">
        <is>
          <t>แบบฝึกหัด</t>
        </is>
      </c>
      <c r="Q73" s="165" t="inlineStr">
        <is>
          <t>เล่มม่วง</t>
        </is>
      </c>
      <c r="R73" s="165" t="inlineStr"/>
    </row>
    <row r="74" ht="24" customHeight="1" s="49">
      <c r="A74" s="167" t="n">
        <v>72</v>
      </c>
      <c r="B74" s="166" t="inlineStr">
        <is>
          <t>ยา tetracycline เมื่อหมดอายุแล้วรับประทานจะทำให้เกิดอาการอะไร</t>
        </is>
      </c>
      <c r="C74" s="166" t="inlineStr"/>
      <c r="D74" s="166" t="inlineStr">
        <is>
          <t>Fanconi-like syndrome</t>
        </is>
      </c>
      <c r="E74" s="166" t="inlineStr">
        <is>
          <t>Megaloblastic anemia</t>
        </is>
      </c>
      <c r="F74" s="166" t="inlineStr">
        <is>
          <t>Pyogenic granuloma</t>
        </is>
      </c>
      <c r="G74" s="166" t="inlineStr">
        <is>
          <t>Dress syndrome</t>
        </is>
      </c>
      <c r="H74" s="166" t="inlineStr">
        <is>
          <t>Stevens-Johnson syndrome</t>
        </is>
      </c>
      <c r="I74" s="167" t="inlineStr">
        <is>
          <t>1</t>
        </is>
      </c>
      <c r="J74" s="166" t="inlineStr">
        <is>
          <t>✅ คำตอบที่ถูกต้อง: ข้อ ก. Fanconi-like syndrome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Fanconi-like syndrome การรับประทานยา Tetracycline ที่เสื่อมสภาพหรือหมดอายุ จะเกิดการสลายตัวเป็นสาร epianhydrotetracycline และ anhydrotetracycline ซึ่งเป็นพิษต่อ proximal tubules ของไต ทำให้เกิด Fanconi syndrome (Type 2 renal tubular acidosis)
🔍 ข้ออื่นผิดเพราะอะไร:
• ข้อ ข. (Megaloblastic anemia): Megaloblastic anemia สัมพันธ์กับการขาดโฟเลตหรือวิตามินบี 12 หรือการได้รับยาต้านโฟเลต เช่น Methotrexate หรือ Cotrimoxazole ไม่ใช่ผลจาก degradative products ของ tetracycline
• ข้อ ค. (Pyogenic granuloma): Pyogenic granuloma เป็นเนื้องอกของหลอดเลือดชนิดไม่ร้ายแรงที่ผิวหนังและเยื่อบุ สัมพันธ์กับการบาดเจ็บหรือการเปลี่ยนแปลงของฮอร์โมน ไม่ใช่พิษจากการเสื่อมสภาพของยา
• ข้อ ง. (Dress syndrome): DRESS syndrome เป็นภาวะภูมิแพ้ยาชนิดรุนแรงแบบล่าช้าที่เกิดการแพ้หลายระบบร่วมกับมี eosinophilia สัมพันธ์กับยาเช่น Allopurinol หรือ Carbamazepine
• ข้อ จ. (Stevens-Johnson syndrome): Stevens-Johnson syndrome (SJS) เป็นภาวะหลุดลอกของหนังกำพร้าชนิดรุนแรงจากการแพ้ยาแบบ type IV hypersensitivity ไม่ได้สัมพันธ์กับการเกิด renal tubular acidosis จากยาหมดอายุ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74" s="166" t="inlineStr"/>
      <c r="L74" s="166" t="inlineStr">
        <is>
          <t>Infectious diseases</t>
        </is>
      </c>
      <c r="M74" s="166" t="inlineStr">
        <is>
          <t>Pneumonia</t>
        </is>
      </c>
      <c r="N74" s="165" t="inlineStr">
        <is>
          <t>Clinic</t>
        </is>
      </c>
      <c r="O74" s="166" t="inlineStr">
        <is>
          <t>ข้อ 4 Pharma Plus เล่มม่วง (เฉลยข้อ ก)</t>
        </is>
      </c>
      <c r="P74" s="165" t="inlineStr">
        <is>
          <t>แบบฝึกหัด</t>
        </is>
      </c>
      <c r="Q74" s="165" t="inlineStr">
        <is>
          <t>เล่มม่วง</t>
        </is>
      </c>
      <c r="R74" s="165" t="inlineStr"/>
    </row>
    <row r="75" ht="24" customHeight="1" s="49">
      <c r="A75" s="167" t="n">
        <v>73</v>
      </c>
      <c r="B75" s="166" t="inlineStr">
        <is>
          <t>ผู้ป่วยชายอายุ 19 ปีพบเภสัชกรที่ร้านขายยามาด้วยอาการเป็นผื่นหลายวงบริเวณหนังศีรษะลักษณะผื่นผื่นนูนแดงมีสะเก็ดคัน
ลักษณะผื่นที่เป็นผู้ป่วยเป็นบริเวณหนังศีรษะเรียกกว่า</t>
        </is>
      </c>
      <c r="C75" s="166" t="inlineStr"/>
      <c r="D75" s="166" t="inlineStr">
        <is>
          <t>Tinea capitis</t>
        </is>
      </c>
      <c r="E75" s="166" t="inlineStr">
        <is>
          <t>Tinea corporis</t>
        </is>
      </c>
      <c r="F75" s="166" t="inlineStr">
        <is>
          <t>Tinea cruris</t>
        </is>
      </c>
      <c r="G75" s="166" t="inlineStr">
        <is>
          <t>Tinea faciei</t>
        </is>
      </c>
      <c r="H75" s="166" t="inlineStr">
        <is>
          <t>Tinea pedis</t>
        </is>
      </c>
      <c r="I75" s="167" t="inlineStr">
        <is>
          <t>1</t>
        </is>
      </c>
      <c r="J75" s="166" t="inlineStr">
        <is>
          <t>✅ คำตอบที่ถูกต้อง: ข้อ ก. Tinea capitis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Tinea capitis การติดเชื้อรา Dermatophyte ที่บริเวณหนังศีรษะเรียกว่า Tinea capitis มักพบในเด็กหรือวัยรุ่น มีลักษณะเป็นผื่นนูนแดง มีสะเก็ด และผมร่วงเป็นหย่อมๆ
🔍 ข้ออื่นผิดเพราะอะไร:
• ข้อ ข. (Tinea corporis): Tinea corporis (กลากตามลำตัว) หมายถึงการติดเชื้อรา Dermatophyte ที่บริเวณผิวหนังลำตัว แขน หรือขา ไม่รวมบริเวณศีรษะ ขาหนีบ ฝ่ามือ และฝ่าเท้า
• ข้อ ค. (Tinea cruris): Tinea cruris (สังคัง) หมายถึงการติดเชื้อรา Dermatophyte บริเวณขาหนีบ รอยพับต้นขา หรือรอบทวารหนัก รอยโรคเด่นที่บริเวณรอยพับอับชื้น
• ข้อ ง. (Tinea faciei): Tinea faciei หมายถึงการติดเชื้อรา Dermatophyte บริเวณผิวหนังใบหน้าส่วนที่ไม่มีหนวดเครา หากเกิดในบริเวณหนังศีรษะที่มีเส้นผมจะจัดเป็น Tinea capitis
• ข้อ จ. (Tinea pedis): Tinea pedis (โรคน้ำกัดเท้า) หมายถึงการติดเชื้อรา Dermatophyte บริเวณซอกนิ้วเท้า ฝ่าเท้า หรือขอบเท้า ไม่ได้หมายถึงรอยโรคบนหนังศีรษะ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75" s="166" t="inlineStr"/>
      <c r="L75" s="166" t="inlineStr">
        <is>
          <t>Infectious diseases</t>
        </is>
      </c>
      <c r="M75" s="166" t="inlineStr">
        <is>
          <t>Pneumonia</t>
        </is>
      </c>
      <c r="N75" s="165" t="inlineStr">
        <is>
          <t>Clinic</t>
        </is>
      </c>
      <c r="O75" s="166" t="inlineStr">
        <is>
          <t>ข้อ 4 Pharma Plus เล่มม่วง (เฉลยข้อ ก)</t>
        </is>
      </c>
      <c r="P75" s="165" t="inlineStr">
        <is>
          <t>แบบฝึกหัด</t>
        </is>
      </c>
      <c r="Q75" s="165" t="inlineStr">
        <is>
          <t>เล่มม่วง</t>
        </is>
      </c>
      <c r="R75" s="165" t="inlineStr"/>
    </row>
    <row r="76" ht="24" customHeight="1" s="49">
      <c r="A76" s="167" t="n">
        <v>74</v>
      </c>
      <c r="B76" s="166" t="inlineStr">
        <is>
          <t>หากหญิงตั้งครรภ์รายนี้ได้รับยาตามสูตรที่แนะนำตั้งแต่เริ่มแรก เมื่อหญิงตั้งครรภ์ HIV ปวดท้องคลอดจะให้ยาอย่างไร</t>
        </is>
      </c>
      <c r="C76" s="166" t="inlineStr"/>
      <c r="D76" s="166" t="inlineStr">
        <is>
          <t>AZT q 3 hrs</t>
        </is>
      </c>
      <c r="E76" s="166" t="inlineStr">
        <is>
          <t>NVP q 3 hrs</t>
        </is>
      </c>
      <c r="F76" s="166" t="inlineStr">
        <is>
          <t>AZT OD + NVP q 3 hrs</t>
        </is>
      </c>
      <c r="G76" s="166" t="inlineStr">
        <is>
          <t>AZT q 3 hrs + NVP OD</t>
        </is>
      </c>
      <c r="H76" s="166" t="inlineStr">
        <is>
          <t>AZT + NVP q 3 hrs</t>
        </is>
      </c>
      <c r="I76" s="167" t="inlineStr">
        <is>
          <t>1</t>
        </is>
      </c>
      <c r="J76" s="166" t="inlineStr">
        <is>
          <t>✅ คำตอบที่ถูกต้อง: ข้อ ก. AZT q 3 hrs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AZT q 3 hrs ในระหว่างเจ็บครรภ์คลอด (Intrapartum period) หากหญิงตั้งครรภ์ได้รับยาต้านไวรัสสม่ำเสมอและมี Viral load เป็น undetectable (
🔍 ข้ออื่นผิดเพราะอะไร:
• ข้อ ข. (NVP q 3 hrs): Nevirapine (NVP) ไม่ได้รับประทานทุก 3 ชั่วโมงระหว่างเจ็บครรภ์คลอด ในสูตรดั้งเดิม NVP ให้ขนาด 200 mg เพียงครั้งเดียวเมื่อเริ่มเจ็บครรภ์คลอด ไม่ได้ให้แบบถี่ทุก 3 ชม.
• ข้อ ค. (AZT OD + NVP q 3 hrs): การให้ AZT รูปแบบวันละครั้ง (OD) ไม่สามารถรักษาระดับยาในกระแสเลือดให้คงที่เพียงพอที่จะป้องกันการติดเชื้อผ่านรกระหว่างการคลอดได้
• ข้อ ง. (AZT q 3 hrs + NVP OD): การให้ AZT ทุก 3 ชั่วโมงร่วมกับ NVP ครั้งเดียวตอนเริ่มเจ็บครรภ์คลอดเป็นสูตรทางเลือกในกรณีที่มารดาไม่เคยกินยาต้านไวรัสมาก่อนหรือกดไวรัสได้ไม่ดี ไม่ใช่สูตรมาตรฐานสำหรับผู้ที่กดไวรัสได้ดี
• ข้อ จ. (AZT + NVP q 3 hrs): Nevirapine ไม่มีการบริหารยาทุก 3 ชั่วโมงเนื่องจากตัวยามี half-life ยาวนานกว่า 24-40 ชั่วโมง การให้ทุก 3 ชั่วโมงจะทำให้เกิดการสะสมยาและตับวายเฉียบพลัน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76" s="166" t="inlineStr"/>
      <c r="L76" s="166" t="inlineStr">
        <is>
          <t>Infectious diseases</t>
        </is>
      </c>
      <c r="M76" s="166" t="inlineStr">
        <is>
          <t>HIV infection</t>
        </is>
      </c>
      <c r="N76" s="165" t="inlineStr">
        <is>
          <t>Clinic</t>
        </is>
      </c>
      <c r="O76" s="166" t="inlineStr">
        <is>
          <t>ข้อ 4 Pharma Plus เล่มม่วง (เฉลยข้อ ก)</t>
        </is>
      </c>
      <c r="P76" s="165" t="inlineStr">
        <is>
          <t>แบบฝึกหัด</t>
        </is>
      </c>
      <c r="Q76" s="165" t="inlineStr">
        <is>
          <t>เล่มม่วง</t>
        </is>
      </c>
      <c r="R76" s="165" t="inlineStr"/>
    </row>
    <row r="77" ht="24" customHeight="1" s="49">
      <c r="A77" s="167" t="n">
        <v>75</v>
      </c>
      <c r="B77" s="166" t="inlineStr">
        <is>
          <t>หญิงอายุ 35 ปี เห็นปล้องพยาธิแบนคล้ายริบบิ้นตอนถ่าย มีประวัติชอบทานสุกๆดิบๆ มาซื้อยาถ่ายพยาธิ
ข้อใดผิดเกี่ยวกับยา Niclosamide</t>
        </is>
      </c>
      <c r="C77" s="166" t="inlineStr"/>
      <c r="D77" s="166" t="inlineStr">
        <is>
          <t>เคี้ยวยาให้ละเอียดก่อนกลืน</t>
        </is>
      </c>
      <c r="E77" s="166" t="inlineStr">
        <is>
          <t>กินยาระบายร่วมด้วย โดยกินหลัง Niclosamide 2 ชั่วโมง เพื่อป้องกัน Cysticercosis</t>
        </is>
      </c>
      <c r="F77" s="166" t="inlineStr">
        <is>
          <t>หลีกเลี่ยง alcohol ทั้งขณะกินยาหรือหลังกิน 1 วัน</t>
        </is>
      </c>
      <c r="G77" s="166" t="inlineStr">
        <is>
          <t>อาการข้างเคียง คือ คลื่นไส้ อาเจียน ถ่ายท้อง ไม่สบายท้อง</t>
        </is>
      </c>
      <c r="H77" s="166" t="inlineStr">
        <is>
          <t>Niclosamide ถูกดูดซึมในลำไส้ได้ดี</t>
        </is>
      </c>
      <c r="I77" s="167" t="inlineStr">
        <is>
          <t>1</t>
        </is>
      </c>
      <c r="J77" s="166" t="inlineStr">
        <is>
          <t>✅ คำตอบที่ถูกต้อง: ข้อ ก. เคี้ยวยาให้ละเอียดก่อนกลืน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เคี้ยวยาให้ละเอียดก่อนกลืน Niclosamide แทบจะไม่ถูกดูดซึมผ่านทางเดินอาหาร (poorly absorbed from the gastrointestinal tract) ซึ่งเป็นข้อดีเพราะตัวยาจะออกฤทธิ์เฉพาะที่ใน lumen ของลำไส้ต่อตัวพยาธิโดยตรง ดังนั้นข้อ 5 จึงกล่าวผิด
🔍 ข้ออื่นผิดเพราะอะไร:
• ข้อ ข. (กินยาระบายร่วมด้วย โดยกินหลัง Niclosamide 2 ชั่วโมง เพื่อป้องกัน Cysticercosis): การให้ยากลุ่ม saline cathartic เช่น magnesium sulfate หลัง niclosamide 2 ชั่วโมง เป็นคำแนะนำที่ถูกต้องสำหรับป้องกันการเกิด cysticercosis จากไข่ของตัวตืดหมู (Taenia solium) ที่อาจแตกตัวและย้อนเข้ากระเพาะอาหาร จึงไม่ใช่ข้อความที่ผิด
• ข้อ ค. (หลีกเลี่ยง alcohol ทั้งขณะกินยาหรือหลังกิน 1 วัน): การหลีกเลี่ยงเครื่องดื่มแอลกอฮอล์ขณะรับประทานยาและหลังรับประทาน 1 วัน เป็นข้อแนะนำที่ถูกต้องของ niclosamide เพื่อลดการระคายเคืองทางเดินอาหารและป้องกันอาการคลื่นไส้อาเจียนรุนแรง จึงไม่ใช่ข้อความที่ผิด
• ข้อ ง. (อาการข้างเคียง คือ คลื่นไส้ อาเจียน ถ่ายท้อง ไม่สบายท้อง): อาการไม่พึงประสงค์ทางระบบทางเดินอาหาร เช่น คลื่นไส้ อาเจียน ปวดเกร็งท้อง และถ่ายเหลว เป็นอาการข้างเคียงที่พบบ่อยที่สุดของ niclosamide จึงไม่ใช่ข้อความที่ผิด
• ข้อ จ. (Niclosamide ถูกดูดซึมในลำไส้ได้ดี): Niclosamide แทบไม่ถูกดูดซึมผ่านทางเดินอาหาร โดยคงอยู่ในลำไส้เพื่อออกฤทธิ์ขัดขวาง oxidative phosphorylation และยับยั้งการสร้าง ATP ในไมโทคอนเดรียของพยาธิตัวตืดโดยตรง ดังนั้นข้อความที่ว่ายาถูกดูดซึมได้ดีจึงเป็นข้อความที่ผิดตามหลักเภสัชจลนศาสตร์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7" s="166" t="inlineStr"/>
      <c r="L77" s="166" t="inlineStr">
        <is>
          <t>Infectious diseases</t>
        </is>
      </c>
      <c r="M77" s="166" t="inlineStr">
        <is>
          <t>Parasitic infections</t>
        </is>
      </c>
      <c r="N77" s="165" t="inlineStr">
        <is>
          <t>Clinic</t>
        </is>
      </c>
      <c r="O77" s="166" t="inlineStr">
        <is>
          <t>ข้อ 4 Pharma Plus เล่มม่วง (เฉลยข้อ ก)</t>
        </is>
      </c>
      <c r="P77" s="165" t="inlineStr">
        <is>
          <t>แบบฝึกหัด</t>
        </is>
      </c>
      <c r="Q77" s="165" t="inlineStr">
        <is>
          <t>เล่มม่วง</t>
        </is>
      </c>
      <c r="R77" s="165" t="inlineStr"/>
    </row>
    <row r="78" ht="24" customHeight="1" s="49">
      <c r="A78" s="167" t="n">
        <v>76</v>
      </c>
      <c r="B78" s="166" t="inlineStr">
        <is>
          <t>ยาในกลุ่ม quinolone มีกลไกการออกฤทธิ์เป็นอย่างไร</t>
        </is>
      </c>
      <c r="C78" s="166" t="inlineStr"/>
      <c r="D78" s="166" t="inlineStr">
        <is>
          <t>ขัดขวางการสร้างผนังเซลล์</t>
        </is>
      </c>
      <c r="E78" s="166" t="inlineStr">
        <is>
          <t>ขัดขวางการสร้างผนังหุ้มเซลล์</t>
        </is>
      </c>
      <c r="F78" s="166" t="inlineStr">
        <is>
          <t>ขัดขวางการสร้าง folic acid</t>
        </is>
      </c>
      <c r="G78" s="166" t="inlineStr">
        <is>
          <t>ขัดขวางการสังเคราะห์ nucleic acid</t>
        </is>
      </c>
      <c r="H78" s="166" t="inlineStr">
        <is>
          <t>Meropenem 1 g IV Q8H</t>
        </is>
      </c>
      <c r="I78" s="167" t="inlineStr">
        <is>
          <t>3</t>
        </is>
      </c>
      <c r="J78" s="166" t="inlineStr">
        <is>
          <t>✅ คำตอบที่ถูกต้อง: ข้อ ค. ขัดขวางการสร้าง folic acid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ขัดขวางการสร้าง folic acid ยากลุ่ม Quinolones ออกฤทธิ์ยับยั้งเอนไซม์ DNA gyrase และ topoisomerase IV ของแบคทีเรีย ซึ่งจำเป็นต่อการจำลองและสังเคราะห์ DNA (nucleic acid synthesis)
🔍 ข้ออื่นผิดเพราะอะไร:
• ข้อ ก. (ขัดขวางการสร้างผนังเซลล์): การขัดขวางการสร้างผนังเซลล์ (peptidoglycan synthesis) เป็นกลไกหลักของยาต้านจุลชีพกลุ่ม beta-lactams, glycopeptides (vancomycin) และ fosfomycin ไม่ใช่กลไกของยากลุ่ม quinolones
• ข้อ ข. (ขัดขวางการสร้างผนังหุ้มเซลล์): การรบกวนโครงสร้างหรือทำให้เกิดรูรั่วที่เยื่อหุ้มเซลล์ (cell membrane permeability) เป็นกลไกของยากลุ่ม polymyxins (colistin, polymyxin B) และ daptomycin ไม่ใช่กลไกของ fluoroquinolones
• ข้อ ง. (ขัดขวางการสังเคราะห์ nucleic acid): การขัดขวางการสังเคราะห์ nucleic acid โดยตรงผ่านการยับยั้งเอนไซม์ DNA gyrase (topoisomerase II) และ topoisomerase IV เป็นกลไกที่แท้จริงของยากลุ่ม fluoroquinolones ซึ่งทำให้แบคทีเรียไม่สามารถคลายเกลียวและจำลองสาย DNA ได้
• ข้อ จ. (Meropenem 1 g IV Q8H): Meropenem 1 g IV ทุก 8 ชั่วโมง เป็นยาปฏิชีวนะกลุ่ม carbapenem ที่ออกฤทธิ์ยับยั้ง penicillin-binding proteins (PBPs) ในการสร้างผนังเซลล์ของแบคทีเรียแกรมลบดื้อยา ไม่ใช่กลไกการออกฤทธิ์ของ quinolones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78" s="166" t="inlineStr"/>
      <c r="L78" s="166" t="inlineStr">
        <is>
          <t>Infectious diseases</t>
        </is>
      </c>
      <c r="M78" s="166" t="inlineStr">
        <is>
          <t>Pneumonia</t>
        </is>
      </c>
      <c r="N78" s="165" t="inlineStr">
        <is>
          <t>Clinic</t>
        </is>
      </c>
      <c r="O78" s="166" t="inlineStr">
        <is>
          <t>ข้อ 5 Pharma Plus เล่มม่วง (เฉลยข้อ ค)</t>
        </is>
      </c>
      <c r="P78" s="165" t="inlineStr">
        <is>
          <t>แบบฝึกหัด</t>
        </is>
      </c>
      <c r="Q78" s="165" t="inlineStr">
        <is>
          <t>เล่มม่วง</t>
        </is>
      </c>
      <c r="R78" s="165" t="inlineStr"/>
    </row>
    <row r="79" ht="24" customHeight="1" s="49">
      <c r="A79" s="167" t="n">
        <v>77</v>
      </c>
      <c r="B79" s="166" t="inlineStr">
        <is>
          <t>ผู้ป่วยชายอายุ 19 ปีพบเภสัชกรที่ร้านขายยามาด้วยอาการเป็นผื่นหลายวงบริเวณหนังศีรษะลักษณะผื่นผื่นนูนแดงมีสะเก็ดคัน
เภสัชกรจ่ายยา griseofulvin ระยะเวลาที่ใช้ในการรักษาด้วยยานี้เป็นอย่างน้อยก็เดือน</t>
        </is>
      </c>
      <c r="C79" s="166" t="inlineStr"/>
      <c r="D79" s="166" t="inlineStr">
        <is>
          <t>14 วัน</t>
        </is>
      </c>
      <c r="E79" s="166" t="inlineStr">
        <is>
          <t>2 เดือน</t>
        </is>
      </c>
      <c r="F79" s="166" t="inlineStr">
        <is>
          <t>3 เดือน</t>
        </is>
      </c>
      <c r="G79" s="166" t="inlineStr">
        <is>
          <t>4 เดือน</t>
        </is>
      </c>
      <c r="H79" s="166" t="inlineStr">
        <is>
          <t>5 เดือน</t>
        </is>
      </c>
      <c r="I79" s="167" t="inlineStr">
        <is>
          <t>3</t>
        </is>
      </c>
      <c r="J79" s="166" t="inlineStr">
        <is>
          <t>✅ คำตอบที่ถูกต้อง: ข้อ ค. 3 เดือน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3 เดือน การรักษา Tinea capitis ด้วยยากิน Griseofulvin ต้องใช้อย่างต่อเนื่องเป็นเวลานานเนื่องจากเชื้อราฝังลึกถึงรากผม โดยทั่วไปแนะนำอย่างน้อย 6-8 สัปดาห์ หรือประมาณ 2 เดือนขึ้นไป
🔍 ข้ออื่นผิดเพราะอะไร:
• ข้อ ก. (14 วัน): ระยะเวลา 14 วันสั้นเกินไปสำหรับการรักษา Tinea capitis เนื่องจากเส้นผมและรูขุมขนมีการเจริญเติบโตช้า ยาต้องสะสมใน keratinized tissue บริเวณรากผมอย่างต่อเนื่องเพื่อกำจัดสปอร์เชื้อรา
• ข้อ ข. (2 เดือน): ระยะเวลา 2 เดือน (6 ถึง 8 สัปดาห์) เป็นระยะเวลาขั้นต่ำทั่วไปในการรักษา Tinea capitis ด้วย griseofulvin แต่การประเมินทางคลินิกและการเพาะเชื้ออาจต้องให้ยานานต่อเนื่องจนกว่าผมจะงอกใหม่สมบูรณ์
• ข้อ ง. (4 เดือน): ระยะเวลา 4 เดือนมักใช้สำหรับการรักษาโรคเชื้อราที่เล็บมือ (onychomycosis of fingernails) ซึ่งยาวนานเกินความจำเป็นสำหรับระยะเวลาเริ่มต้นขั้นต่ำของชันนะตุบนหนังศีรษะ
• ข้อ จ. (5 เดือน): ระยะเวลา 5 เดือนถึง 6 เดือนขึ้นไปเป็นระยะเวลาที่สงวนไว้สำหรับการรักษาเชื้อราที่เล็บเท้า (toenail onychomycosis) เนื่องจากแผ่นเล็บเท้าใช้เวลาในการงอกใหม่ยาวนานกว่าหนังศีรษะมาก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79" s="166" t="inlineStr"/>
      <c r="L79" s="166" t="inlineStr">
        <is>
          <t>Infectious diseases</t>
        </is>
      </c>
      <c r="M79" s="166" t="inlineStr">
        <is>
          <t>Pneumonia</t>
        </is>
      </c>
      <c r="N79" s="165" t="inlineStr">
        <is>
          <t>Clinic</t>
        </is>
      </c>
      <c r="O79" s="166" t="inlineStr">
        <is>
          <t>ข้อ 5 Pharma Plus เล่มม่วง (เฉลยข้อ ค)</t>
        </is>
      </c>
      <c r="P79" s="165" t="inlineStr">
        <is>
          <t>แบบฝึกหัด</t>
        </is>
      </c>
      <c r="Q79" s="165" t="inlineStr">
        <is>
          <t>เล่มม่วง</t>
        </is>
      </c>
      <c r="R79" s="165" t="inlineStr"/>
    </row>
    <row r="80" ht="24" customHeight="1" s="49">
      <c r="A80" s="167" t="n">
        <v>78</v>
      </c>
      <c r="B80" s="166" t="inlineStr">
        <is>
          <t>Acyclovir ไม่มีข้อบ่งใช้ในโรคใดต่อไปนี้</t>
        </is>
      </c>
      <c r="C80" s="166" t="inlineStr"/>
      <c r="D80" s="166" t="inlineStr">
        <is>
          <t>HSV-1 และ 2</t>
        </is>
      </c>
      <c r="E80" s="166" t="inlineStr">
        <is>
          <t>CMV</t>
        </is>
      </c>
      <c r="F80" s="166" t="inlineStr">
        <is>
          <t>Varicella</t>
        </is>
      </c>
      <c r="G80" s="166" t="inlineStr">
        <is>
          <t>HPV</t>
        </is>
      </c>
      <c r="H80" s="166" t="inlineStr">
        <is>
          <t>HHV</t>
        </is>
      </c>
      <c r="I80" s="167" t="inlineStr">
        <is>
          <t>3</t>
        </is>
      </c>
      <c r="J80" s="166" t="inlineStr">
        <is>
          <t>✅ คำตอบที่ถูกต้อง: ข้อ ค. Varicella
💡 Background:
โรคเริมที่ริมฝีปาก (Herpes Labialis) เกิดจากการติดเชื้อ Herpes Simplex Virus type 1 (HSV-1) ยาต้านไวรัสกลุ่ม Acyclovir, Valacyclovir ออกฤทธิ์ยับยั้งเอนไซม์ Viral DNA polymerase โดยต้องถูกฟอสโฟรีเลชันขั้นแรกด้วยเอนไซม์ Thymidine kinase ของไวรัส การเริ่มยาต้านไวรัสอย่างรวดเร็วภายใน 24-48 ชั่วโมงแรกที่เริ่มมีอาการนำ (Prodromal symptoms) จะช่วยลดระยะเวลาและความรุนแรงของโรคได้ดีที่สุด
🎯 ทำไมข้อนี้ถึงถูก:
Varicella Acyclovir มีข้อบ่งใช้ในการรักษาการติดเชื้อไวรัสกลุ่ม Herpes simplex virus (HSV-1 และ HSV-2), Varicella-zoster virus (VZV) และ Human herpesvirus (HHV) บางชนิด แต่ไม่มีฤทธิ์ครอบคลุม Cytomegalovirus (CMV) ซึ่งต้องใช้ Ganciclovir หรือ Valganciclovir และไม่มีข้อบ่งใช้สำหรับ Human papillomavirus (HPV)
🔍 ข้ออื่นผิดเพราะอะไร:
• ข้อ ก. (HSV-1 และ 2): Acyclovir เป็นยาต้านไวรัสอันดับแรกที่ได้รับการรับรองในการรักษาและป้องกันการกลับเป็นซ้ำของการติดเชื้อ Herpes Simplex Virus ทั้งชนิดที่ 1 (HSV-1) และชนิดที่ 2 (HSV-2)
• ข้อ ข. (CMV): Acyclovir ไม่มีประสิทธิภาพในการรักษา Cytomegalovirus (CMV) เนื่องจากไวรัส CMV ขาดเอนไซม์ viral thymidine kinase ในการเปลี่ยนยาให้เป็นรูป acyclovir monophosphate จึงต้องใช้ ganciclovir หรือ valganciclovir แทน
• ข้อ ง. (HPV): Human Papillomavirus (HPV) เป็น non-enveloped DNA virus ที่ทำให้เกิดหูดหงอนไก่และมะเร็งปากมดลูก ซึ่งไม่มี viral thymidine kinase และไม่ตอบสนองต่อ acyclovir แต่รักษาด้วย podophyllotoxin, imiquimod หรือการจี้ทำลายรอยโรค
• ข้อ จ. (HHV): Human Herpesviruses (HHV) บางชนิด เช่น HHV-3 (Varicella-Zoster Virus) จัดเป็นข้อบ่งใช้หลักที่สำคัญของ acyclovir ในการรักษาโรคอีสุกอีใสและงูสวัด
📖 Guideline อ้างอิง:
แนวทางการดูแลรักษาโรคติดเชื้อไวรัสเริม (Herpes Simplex Virus) &amp; CDC Sexually Transmitted Infections Treatment Guidelines
📌 จุดจำก่อนสอบ:
• Acyclovir/Valacyclovir: ต้องเริ่มใช้ยาให้เร็วที่สุดภายใน 48 ชั่วโมงแรกที่มีอาการ; ผู้ป่วยที่ใช้ Acyclovir ทางหลอดเลือดดำต้องดื่มน้ำมากๆ (Adequate hydration) เพื่อป้องกันการเกิด Crystal nephropathy</t>
        </is>
      </c>
      <c r="K80" s="166" t="inlineStr"/>
      <c r="L80" s="166" t="inlineStr">
        <is>
          <t>Infectious diseases</t>
        </is>
      </c>
      <c r="M80" s="166" t="inlineStr">
        <is>
          <t>Pneumonia</t>
        </is>
      </c>
      <c r="N80" s="165" t="inlineStr">
        <is>
          <t>Clinic</t>
        </is>
      </c>
      <c r="O80" s="166" t="inlineStr">
        <is>
          <t>ข้อ 5 Pharma Plus เล่มม่วง (เฉลยข้อ ค)</t>
        </is>
      </c>
      <c r="P80" s="165" t="inlineStr">
        <is>
          <t>แบบฝึกหัด</t>
        </is>
      </c>
      <c r="Q80" s="165" t="inlineStr">
        <is>
          <t>เล่มม่วง</t>
        </is>
      </c>
      <c r="R80" s="165" t="inlineStr"/>
    </row>
    <row r="81" ht="24" customHeight="1" s="49">
      <c r="A81" s="167" t="n">
        <v>79</v>
      </c>
      <c r="B81" s="166" t="inlineStr">
        <is>
          <t>เกี่ยวกับ ยาใดเป็นพิษต่อตับ ข้อใดต่อไปนี้กล่าวถูกต้องตามหลักวิชาชีพเภสัชกรรม</t>
        </is>
      </c>
      <c r="C81" s="166" t="inlineStr"/>
      <c r="D81" s="166" t="inlineStr">
        <is>
          <t>AZT</t>
        </is>
      </c>
      <c r="E81" s="166" t="inlineStr">
        <is>
          <t>Stavudine</t>
        </is>
      </c>
      <c r="F81" s="166" t="inlineStr">
        <is>
          <t>Nevirapine</t>
        </is>
      </c>
      <c r="G81" s="166" t="inlineStr">
        <is>
          <t>Lamivudine</t>
        </is>
      </c>
      <c r="H81" s="166" t="inlineStr">
        <is>
          <t>ไม่มีข้อใดถูก</t>
        </is>
      </c>
      <c r="I81" s="167" t="inlineStr">
        <is>
          <t>3</t>
        </is>
      </c>
      <c r="J81" s="166" t="inlineStr">
        <is>
          <t>✅ คำตอบที่ถูกต้อง: ข้อ ค. Nevirapine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Nevirapine (NVP) เป็น NNRTIs ที่มีรายงานการเกิดพิษต่อตับอย่างรุนแรง (Severe hepatotoxicity) และผื่นแพ้ยาที่รุนแรง (SJS/TEN) ได้บ่อย โดยเฉพาะในผู้หญิงที่มี CD4 &gt; 250 cell/mm³ หรือผู้ชายที่มี CD4 &gt; 400 cell/mm³
🔍 ข้ออื่นผิดเพราะอะไร:
• ข้อ ก. (AZT): Zidovudine (AZT) เป็นยากลุ่ม NRTI ที่มีความเป็นพิษเด่นชัดต่อไขกระดูก ทำให้เกิดภาวะโลหิตจางอย่างรุนแรง (severe anemia) และเม็ดเลือดขาวต่ำ (neutropenia) ไม่ได้มีพิษต่อตับเป็นอาการเด่น
• ข้อ ข. (Stavudine): Stavudine (d4T) มีผลข้างเคียงเด่นจากการยับยั้ง mitochondrial DNA polymerase gamma ทำให้เกิด lipoatrophy, peripheral neuropathy และ lactic acidosis แต่ไม่ก่อตับอักเสบเฉียบพลันรุนแรงเหมือนกลุ่ม NNRTI
• ข้อ ง. (Lamivudine): Lamivudine (3TC) เป็นยาต้านไวรัสกลุ่ม NRTI ที่มีความปลอดภัยสูงมาก ทนยาได้ดี ผลข้างเคียงต่ำ และยังมีฤทธิ์รักษาโรคไวรัสตับอักเสบบี (HBV) ร่วมด้วย จึงไม่มีพิษทำลายเซลล์ตับโดยตรง
• ข้อ จ. (ไม่มีข้อใดถูก): Nevirapine (NVP) เป็นยาในกลุ่ม NNRTI ที่มีคำเตือนเรื่อง severe fulminant hepatotoxicity โดยเฉพาะในช่วง 18 สัปดาห์แรกของการรักษา จึงมีคำตอบที่ถูกต้องระบุไว้ชัดเจนในตัวเลือก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81" s="166" t="inlineStr"/>
      <c r="L81" s="166" t="inlineStr">
        <is>
          <t>Infectious diseases</t>
        </is>
      </c>
      <c r="M81" s="166" t="inlineStr">
        <is>
          <t>Pneumonia</t>
        </is>
      </c>
      <c r="N81" s="165" t="inlineStr">
        <is>
          <t>Clinic</t>
        </is>
      </c>
      <c r="O81" s="166" t="inlineStr">
        <is>
          <t>ข้อ 5 Pharma Plus เล่มม่วง (เฉลยข้อ ค)</t>
        </is>
      </c>
      <c r="P81" s="165" t="inlineStr">
        <is>
          <t>แบบฝึกหัด</t>
        </is>
      </c>
      <c r="Q81" s="165" t="inlineStr">
        <is>
          <t>เล่มม่วง</t>
        </is>
      </c>
      <c r="R81" s="165" t="inlineStr"/>
    </row>
    <row r="82" ht="24" customHeight="1" s="49">
      <c r="A82" s="167" t="n">
        <v>80</v>
      </c>
      <c r="B82" s="166" t="inlineStr">
        <is>
          <t>ชายอายุ 45 ปี มีอาชีพทำนา ที่บ้านเลี้ยงสุนัขและแมว มีตุ่มนูนแดง และทางนูนแดงคดเคี้ยวที่ผิวหนัง ซึ่งคันมาก มาขอซื้อยาถ่ายพยาธิ
ผู้ป่วยรายนี้ติดพยาธิอะไร</t>
        </is>
      </c>
      <c r="C82" s="166" t="inlineStr"/>
      <c r="D82" s="166" t="inlineStr">
        <is>
          <t>พยาธิตัวตืด</t>
        </is>
      </c>
      <c r="E82" s="166" t="inlineStr">
        <is>
          <t>พยาธิปากขอ</t>
        </is>
      </c>
      <c r="F82" s="166" t="inlineStr">
        <is>
          <t>พยาธิเส้นด้าย</t>
        </is>
      </c>
      <c r="G82" s="166" t="inlineStr">
        <is>
          <t>พยาธิใบไม้</t>
        </is>
      </c>
      <c r="H82" s="166" t="inlineStr">
        <is>
          <t>พยาธิเท้าช้าง</t>
        </is>
      </c>
      <c r="I82" s="167" t="inlineStr">
        <is>
          <t>3</t>
        </is>
      </c>
      <c r="J82" s="166" t="inlineStr">
        <is>
          <t>✅ คำตอบที่ถูกต้อง: ข้อ ค. พยาธิเส้นด้าย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พยาธิเส้นด้าย รอยโรคผิวหนังเป็นทางนูนแดงคดเคี้ยวและคันมาก (creeping eruption) เกิดจากการติดเชื้อตัวอ่อนพยาธิปากขอของสุนัขหรือแมว (เช่น Ancylostoma braziliense) ที่ไชผ่านผิวหนัง เรียกว่า Cutaneous Larva Migrans (CLM)
🔍 ข้ออื่นผิดเพราะอะไร:
• ข้อ ก. (พยาธิตัวตืด): พยาธิตัวตืด (Taenia spp.) ติดต่อจากการรับประทานเนื้อวัวหรือหมูสุกๆ ดิบๆ ที่มีเม็ดสาคู อาการแสดงเด่นคือถ่ายมีปล้องพยาธิปนออกมาหรือปวดท้อง ไม่ได้มีรอยโรคเป็นรอยเส้นนูนคดเคี้ยวใต้ผิวหนัง
• ข้อ ข. (พยาธิปากขอ): พยาธิปากขอของคน (Necator americanus, Ancylostoma duodenale) เมื่อไชผ่านผิวหนังจะทำให้เกิดเพียง ground itch ตุ่มคันระยะสั้น และตัวอ่อนจะเดินทางเข้าสู่กระแสเลือดไปปอดและลำไส้ ไม่เคลื่อนที่คดเคี้ยวเรื้อรังใต้ชั้นหนังกำพร้า
• ข้อ ง. (พยาธิใบไม้): พยาธิใบไม้ตับ (Opisthorchis viverrini) ติดต่อจากการรับประทานปลาน้ำจืดเกล็ดขาวดิบ ตัวเต็มวัยอาศัยในท่อน้ำดี ก่อให้เกิดท่อน้ำดีอักเสบเรื้อรังและมะเร็งท่อน้ำดี (cholangiocarcinoma) ไม่ก่อรอยโรคทางผิวหนัง
• ข้อ จ. (พยาธิเท้าช้าง): พยาธิเท้าช้าง (Wuchereria bancrofti, Brugia malayi) มียุงเป็นพาหะนำโรค อาการเด่นคือการอุดตันของหลอดน้ำเหลือง เกิดภาวะบวมโตอย่างถาวรของแขน ขา หรืออัณฑะ (lymphedema และ elephantiasis) ไม่ใช่ creeping eruption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82" s="166" t="inlineStr"/>
      <c r="L82" s="166" t="inlineStr">
        <is>
          <t>Infectious diseases</t>
        </is>
      </c>
      <c r="M82" s="166" t="inlineStr">
        <is>
          <t>Parasitic infections</t>
        </is>
      </c>
      <c r="N82" s="165" t="inlineStr">
        <is>
          <t>Clinic</t>
        </is>
      </c>
      <c r="O82" s="166" t="inlineStr">
        <is>
          <t>ข้อ 5 Pharma Plus เล่มม่วง (เฉลยข้อ ค)</t>
        </is>
      </c>
      <c r="P82" s="165" t="inlineStr">
        <is>
          <t>แบบฝึกหัด</t>
        </is>
      </c>
      <c r="Q82" s="165" t="inlineStr">
        <is>
          <t>เล่มม่วง</t>
        </is>
      </c>
      <c r="R82" s="165" t="inlineStr"/>
    </row>
    <row r="83" ht="24" customHeight="1" s="49">
      <c r="A83" s="167" t="n">
        <v>81</v>
      </c>
      <c r="B83" s="166" t="inlineStr">
        <is>
          <t>ยา chloramphenicol มีกลไกการออกฤทธิ์เป็นอย่างไร</t>
        </is>
      </c>
      <c r="C83" s="166" t="inlineStr"/>
      <c r="D83" s="166" t="inlineStr">
        <is>
          <t>ขัดขวางการสร้างผนังเซลล์</t>
        </is>
      </c>
      <c r="E83" s="166" t="inlineStr">
        <is>
          <t>ขัดขวางการสร้างผนังหุ้มเซลล์</t>
        </is>
      </c>
      <c r="F83" s="166" t="inlineStr">
        <is>
          <t>ขัดขวางการสร้าง folic acid</t>
        </is>
      </c>
      <c r="G83" s="166" t="inlineStr">
        <is>
          <t>ขัดขวางการสังเคราะห์ nucleic acid</t>
        </is>
      </c>
      <c r="H83" s="166" t="inlineStr">
        <is>
          <t>ขัดขวางการสังเคราะห์ polypeptide</t>
        </is>
      </c>
      <c r="I83" s="167" t="inlineStr">
        <is>
          <t>3</t>
        </is>
      </c>
      <c r="J83" s="166" t="inlineStr">
        <is>
          <t>✅ คำตอบที่ถูกต้อง: ข้อ ค. ขัดขวางการสร้าง folic acid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ขัดขวางการสร้าง folic acid Chloramphenicol ออกฤทธิ์โดยจับกับหน่วยย่อย 50S ของไรโบโซมแบคทีเรีย ยับยั้งเอนไซม์ peptidyl transferase ทำให้ไม่สามารถสร้างพันธะ peptide ได้ ขัดขวางการสังเคราะห์โปรตีนหรือ polypeptide (ในตัวเลือกข้อ 4 ของภาพอาจซ้ำซ้อนหรือพิมพ์ผิด แต่นิยามหลักคือยับยั้งการสร้างโปรตีน/polypeptide chain)
🔍 ข้ออื่นผิดเพราะอะไร:
• ข้อ ก. (ขัดขวางการสร้างผนังเซลล์): การขัดขวางการสร้างผนังเซลล์แบคทีเรียผ่านการยับยั้ง transpeptidation ของ peptidoglycan เป็นกลไกของยากลุ่ม beta-lactams และ vancomycin ไม่ใช่กลไกของ chloramphenicol
• ข้อ ข. (ขัดขวางการสร้างผนังหุ้มเซลล์): การทำลายความสมบูรณ์ของเยื่อหุ้มเซลล์แบคทีเรียเป็นกลไกของ polymyxins และ lipopeptides ซึ่งทำให้ไอออนและสารชีวโมเลกุลภายในเซลล์รั่วไหลออกมา ไม่ใช่กลไกของ chloramphenicol
• ข้อ ง. (ขัดขวางการสังเคราะห์ nucleic acid): การขัดขวางการสังเคราะห์ nucleic acid โดยยับยั้งเอนไซม์ RNA polymerase เป็นของ rifampin หรือยับยั้ง DNA gyrase เป็นของ fluoroquinolones ไม่ใช่กลไกของ chloramphenicol
• ข้อ จ. (ขัดขวางการสังเคราะห์ polypeptide): Chloramphenicol ออกฤทธิ์จับกับ 50S ribosomal subunit และยับยั้งเอนไซม์ peptidyl transferase ทำให้แบคทีเรียไม่สามารถต่อสายเปปไทด์เพื่อสังเคราะห์โปรตีนได้ ซึ่งเป็นกลไกที่แท้จริงของตัวยา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83" s="166" t="inlineStr"/>
      <c r="L83" s="166" t="inlineStr">
        <is>
          <t>Infectious diseases</t>
        </is>
      </c>
      <c r="M83" s="166" t="inlineStr">
        <is>
          <t>Pneumonia</t>
        </is>
      </c>
      <c r="N83" s="165" t="inlineStr">
        <is>
          <t>Clinic</t>
        </is>
      </c>
      <c r="O83" s="166" t="inlineStr">
        <is>
          <t>ข้อ 6 Pharma Plus เล่มม่วง (เฉลยข้อ ค)</t>
        </is>
      </c>
      <c r="P83" s="165" t="inlineStr">
        <is>
          <t>แบบฝึกหัด</t>
        </is>
      </c>
      <c r="Q83" s="165" t="inlineStr">
        <is>
          <t>เล่มม่วง</t>
        </is>
      </c>
      <c r="R83" s="165" t="inlineStr"/>
    </row>
    <row r="84" ht="24" customHeight="1" s="49">
      <c r="A84" s="167" t="n">
        <v>82</v>
      </c>
      <c r="B84" s="166" t="inlineStr">
        <is>
          <t>ผู้ป่วยชายอายุ 19 ปีพบเภสัชกรที่ร้านขายยามาด้วยอาการเป็นผื่นหลายวงบริเวณหนังศีรษะลักษณะผื่นผื่นนูนแดงมีสะเก็ดคัน
ถ้าต้องการใช้สมุนไพรในการรักษาอาการดังกล่าวสมุนไพรที่เลือกใช้คือ</t>
        </is>
      </c>
      <c r="C84" s="166" t="inlineStr"/>
      <c r="D84" s="166" t="inlineStr">
        <is>
          <t>พญายอ</t>
        </is>
      </c>
      <c r="E84" s="166" t="inlineStr">
        <is>
          <t>ทองพันชั่ง</t>
        </is>
      </c>
      <c r="F84" s="166" t="inlineStr">
        <is>
          <t>มะแว้งต้น</t>
        </is>
      </c>
      <c r="G84" s="166" t="inlineStr">
        <is>
          <t>ไพล</t>
        </is>
      </c>
      <c r="H84" s="166" t="inlineStr">
        <is>
          <t>ขมิ้น</t>
        </is>
      </c>
      <c r="I84" s="167" t="inlineStr">
        <is>
          <t>3</t>
        </is>
      </c>
      <c r="J84" s="166" t="inlineStr">
        <is>
          <t>✅ คำตอบที่ถูกต้อง: ข้อ ค. มะแว้งต้น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มะแว้งต้น สมุนไพรที่มีสรรพคุณเด่นในการรักษาโรคกลากเกลื้อนและเชื้อราผิวหนังตามตำรับยาไทยคือ 'ทองพันชั่ง' (Rhinacanthus nasutus) ซึ่งมีสาร Rhinacanthin ออกฤทธิ์ต้านเชื้อรา
🔍 ข้ออื่นผิดเพราะอะไร:
• ข้อ ก. (พญายอ): พญายอ (Clinacanthus nutans) มีสารสำคัญกลุ่มฟลาโวนอยด์ ออกฤทธิ์ต้านไวรัสและลดการอักเสบ มีข้อบ่งใช้ตามบัญชียาหลักแห่งชาติสำหรับรักษาโรคเริมและงูสวัด ไม่ได้ใช้รักษาโรคเชื้อรากลากบนหนังศีรษะ
• ข้อ ข. (ทองพันชั่ง): ทองพันชั่ง (Rhinacanthus nasutus) มีสารออกฤทธิ์ rhinacanthin ซึ่งมีฤทธิ์ต้านเชื้อรากลุ่มเดอร์มาโตไฟต์ (dermatophytes) ได้ดี นิยมใช้รักษาโรคกลาก เกลื้อน แต่การรักษาชันนะตุบนหนังศีรษะจำเป็นต้องใช้ยารับประทานแผนปัจจุบันเป็นหลัก
• ข้อ ง. (ไพล): ไพล (Zingiber montanum) มีสารสำคัญคือ compound D และ sabinene ออกฤทธิ์ต้านการอักเสบและคลายกล้ามเนื้อ บรรเทาอาการเคล็ดขัดยอกและฟกช้ำ ไม่ได้มีฤทธิ์ฆ่าเชื้อราบนหนังศีรษะ
• ข้อ จ. (ขมิ้น): ขมิ้นชัน (Curcuma longa) มีสารสำคัญ curcuminoids เด่นด้านการต้านอนุมูลอิสระ ต้านการอักเสบ บรรเทาอาการท้องอืด แน่นจุกเสียด และรักษาแผลทางเดินอาหาร ไม่มีข้อบ่งใช้หลักสำหรับกำจัดเชื้อรากลากบนศีรษะ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84" s="166" t="inlineStr"/>
      <c r="L84" s="166" t="inlineStr">
        <is>
          <t>Infectious diseases</t>
        </is>
      </c>
      <c r="M84" s="166" t="inlineStr">
        <is>
          <t>Pneumonia</t>
        </is>
      </c>
      <c r="N84" s="165" t="inlineStr">
        <is>
          <t>Clinic</t>
        </is>
      </c>
      <c r="O84" s="166" t="inlineStr">
        <is>
          <t>ข้อ 6 Pharma Plus เล่มม่วง (เฉลยข้อ ค)</t>
        </is>
      </c>
      <c r="P84" s="165" t="inlineStr">
        <is>
          <t>แบบฝึกหัด</t>
        </is>
      </c>
      <c r="Q84" s="165" t="inlineStr">
        <is>
          <t>เล่มม่วง</t>
        </is>
      </c>
      <c r="R84" s="165" t="inlineStr"/>
    </row>
    <row r="85" ht="24" customHeight="1" s="49">
      <c r="A85" s="167" t="n">
        <v>83</v>
      </c>
      <c r="B85" s="166" t="inlineStr">
        <is>
          <t>ยาในข้อใดต่อไปนี้สามารถเข้าสู่ vitreous humor ได้ดี ทำให้มีประสิทธิภาพสูงในการรักษา cytomegalovirus retinitis</t>
        </is>
      </c>
      <c r="C85" s="166" t="inlineStr"/>
      <c r="D85" s="166" t="inlineStr">
        <is>
          <t>Acyclovir</t>
        </is>
      </c>
      <c r="E85" s="166" t="inlineStr">
        <is>
          <t>Ganciclovir</t>
        </is>
      </c>
      <c r="F85" s="166" t="inlineStr">
        <is>
          <t>Valacyclovir</t>
        </is>
      </c>
      <c r="G85" s="166" t="inlineStr">
        <is>
          <t>Pencyclovir</t>
        </is>
      </c>
      <c r="H85" s="166" t="inlineStr">
        <is>
          <t>Famciclovir</t>
        </is>
      </c>
      <c r="I85" s="167" t="inlineStr">
        <is>
          <t>3</t>
        </is>
      </c>
      <c r="J85" s="166" t="inlineStr">
        <is>
          <t>✅ คำตอบที่ถูกต้อง: ข้อ ค. Valacyclovir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Valacyclovir Ganciclovir เป็นยาหลักในการรักษา Cytomegalovirus (CMV) retinitis โดยสามารถซึมผ่านเข้าสู่ vitreous humor และจอประสาทตาได้ดีเพื่อยับยั้งไวรัส CMV ต่างจาก Acyclovir ที่ไม่มีฤทธิ์ต่อต้าน CMV และยาอื่น ๆ ที่มีการศึกษาหรือข้อบ่งใช้จำกัดกว่าในการรักษา CMV retinitis
🔍 ข้ออื่นผิดเพราะอะไร:
• ข้อ ก. (Acyclovir): Acyclovir มีระดับยาใน vitreous humor ต่ำมาก และไวรัส Cytomegalovirus ขาด viral thymidine kinase ทำให้ acyclovir ไม่สามารถเปลี่ยนเป็นรูปออกฤทธิ์ triphosphate จึงไม่มีประสิทธิผลในการรักษา CMV retinitis
• ข้อ ข. (Ganciclovir): Ganciclovir และอนุพันธ์ pro-drug อย่าง valganciclovir สามารถผ่านเข้าสู่น้ำวุ้นลูกตา (vitreous humor) ได้ดี และถูกเติมฟอสเฟตโดยเอนไซม์ UL97 kinase ของ CMV จึงเป็นยามาตรฐานอันดับแรกในการรักษา CMV retinitis
• ข้อ ง. (Pencyclovir): Penciclovir มีชีวประสิทธิผลต่ำมากเมื่อให้ทางปาก ใช้เป็นยาทาภายนอกสำหรับ herpes labialis และไม่มีการกระจายตัวเข้าสู่น้ำวุ้นลูกตาเพื่อรักษาการติดเชื้อไวรัสเรตินา
• ข้อ จ. (Famciclovir): Famciclovir เป็น pro-drug ของ penciclovir ใช้รักษา HSV และ VZV แต่ไม่มีประสิทธิภาพต่อ CMV และระดับยาใน vitreous humor ไม่เพียงพอต่อการยับยั้งโรคจอประสาทตาอักเสบจากซีเอ็มวี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85" s="166" t="inlineStr"/>
      <c r="L85" s="166" t="inlineStr">
        <is>
          <t>Infectious diseases</t>
        </is>
      </c>
      <c r="M85" s="166" t="inlineStr">
        <is>
          <t>Pneumonia</t>
        </is>
      </c>
      <c r="N85" s="165" t="inlineStr">
        <is>
          <t>Clinic</t>
        </is>
      </c>
      <c r="O85" s="166" t="inlineStr">
        <is>
          <t>ข้อ 6 Pharma Plus เล่มม่วง (เฉลยข้อ ค)</t>
        </is>
      </c>
      <c r="P85" s="165" t="inlineStr">
        <is>
          <t>แบบฝึกหัด</t>
        </is>
      </c>
      <c r="Q85" s="165" t="inlineStr">
        <is>
          <t>เล่มม่วง</t>
        </is>
      </c>
      <c r="R85" s="165" t="inlineStr"/>
    </row>
    <row r="86" ht="24" customHeight="1" s="49">
      <c r="A86" s="167" t="n">
        <v>84</v>
      </c>
      <c r="B86" s="166" t="inlineStr">
        <is>
          <t>เอนไซม์ในข้อใดต่อไปนี้ ที่มีบทบาทสำคัญในการเปลี่ยนแปลงให้ยา AZT อยู่ในรูป active form</t>
        </is>
      </c>
      <c r="C86" s="166" t="inlineStr"/>
      <c r="D86" s="166" t="inlineStr">
        <is>
          <t>Reverse transcriptase</t>
        </is>
      </c>
      <c r="E86" s="166" t="inlineStr">
        <is>
          <t>Hydroxylase</t>
        </is>
      </c>
      <c r="F86" s="166" t="inlineStr">
        <is>
          <t>Phosphodiesterase</t>
        </is>
      </c>
      <c r="G86" s="166" t="inlineStr">
        <is>
          <t>Kinase</t>
        </is>
      </c>
      <c r="H86" s="166" t="inlineStr">
        <is>
          <t>DNA polymerase</t>
        </is>
      </c>
      <c r="I86" s="167" t="inlineStr">
        <is>
          <t>3</t>
        </is>
      </c>
      <c r="J86" s="166" t="inlineStr">
        <is>
          <t>✅ คำตอบที่ถูกต้อง: ข้อ ค. Phosphodiesterase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Phosphodiesterase NRTIs เช่น AZT (Zidovudine) เป็น Prodrug จำเป็นต้องอาศัย Host cell kinase (เช่น Thymidine kinase) เติมหมู่ฟอสเฟต 3 ครั้ง (Phosphorylation) ให้กลายเป็น Active triphosphate form (Zidovudine triphosphate) จึงจะสามารถออกฤทธิ์ยับยั้งเอนไซม์ Reverse transcriptase ได้
🔍 ข้ออื่นผิดเพราะอะไร:
• ข้อ ก. (Reverse transcriptase): Reverse transcriptase (RNA-dependent DNA polymerase) เป็นเอนไซม์เป้าหมายของเชื้อ HIV ที่ active AZT-triphosphate เข้าไปจับเพื่อขัดขวางการจำลองสายดีเอ็นเอของไวรัส ไม่ใช่เอนไซม์ที่ทำหน้าที่กระตุ้นยา
• ข้อ ข. (Hydroxylase): Hydroxylase เป็นเอนไซม์ในกลุ่ม phase I metabolism ของตับ ทำหน้าที่เติมหมู่ไฮดรอกซิลเพื่อเพิ่มขั้วของสาร ไม่ได้มีหน้าที่เติมหมู่ฟอสเฟตเพื่อเปลี่ยน nucleoside analogs ให้อยู่ในรูป active nucleotide
• ข้อ ง. (Kinase): Kinase ของเซลล์โฮสต์ (cellular thymidine kinase, thymidylate kinase, nucleoside diphosphate kinase) ทำหน้าที่เติมฟอสเฟต 3 ขั้นตอนเปลี่ยน AZT เป็น AZT-triphosphate ซึ่งเป็นรูปออกฤทธิ์ที่แท้จริง
• ข้อ จ. (DNA polymerase): DNA polymerase เป็นเอนไซม์ของโฮสต์ที่ทำหน้าที่สังเคราะห์สาย DNA ปกติในนิวเคลียส ไม่ได้มีบทบาทหลักในการเติมหมู่ฟอสเฟตเพื่อกระตุ้นยาต้านไวรัส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86" s="166" t="inlineStr"/>
      <c r="L86" s="166" t="inlineStr">
        <is>
          <t>Infectious diseases</t>
        </is>
      </c>
      <c r="M86" s="166" t="inlineStr">
        <is>
          <t>Pneumonia</t>
        </is>
      </c>
      <c r="N86" s="165" t="inlineStr">
        <is>
          <t>Clinic</t>
        </is>
      </c>
      <c r="O86" s="166" t="inlineStr">
        <is>
          <t>ข้อ 6 Pharma Plus เล่มม่วง (เฉลยข้อ ค)</t>
        </is>
      </c>
      <c r="P86" s="165" t="inlineStr">
        <is>
          <t>แบบฝึกหัด</t>
        </is>
      </c>
      <c r="Q86" s="165" t="inlineStr">
        <is>
          <t>เล่มม่วง</t>
        </is>
      </c>
      <c r="R86" s="165" t="inlineStr"/>
    </row>
    <row r="87" ht="24" customHeight="1" s="49">
      <c r="A87" s="167" t="n">
        <v>85</v>
      </c>
      <c r="B87" s="166" t="inlineStr">
        <is>
          <t>ชายอายุ 45 ปี มีอาชีพทำนา ที่บ้านเลี้ยงสุนัขและแมว มีตุ่มนูนแดง และทางนูนแดงคดเคี้ยวที่ผิวหนัง ซึ่งคันมาก มาขอซื้อยาถ่ายพยาธิ
ท่านจะจ่ายยาในข้อใด</t>
        </is>
      </c>
      <c r="C87" s="166" t="inlineStr"/>
      <c r="D87" s="166" t="inlineStr">
        <is>
          <t>Praziquantel 5-25 mg/kg/day po once</t>
        </is>
      </c>
      <c r="E87" s="166" t="inlineStr">
        <is>
          <t>Niclosamide 2 q single dose</t>
        </is>
      </c>
      <c r="F87" s="166" t="inlineStr">
        <is>
          <t>Albendazole 400 mg single dose</t>
        </is>
      </c>
      <c r="G87" s="166" t="inlineStr">
        <is>
          <t>Mebendazole 500 mg single dose</t>
        </is>
      </c>
      <c r="H87" s="166" t="inlineStr">
        <is>
          <t>ได้ทั้งข้อ ค และ ข้อ ง</t>
        </is>
      </c>
      <c r="I87" s="167" t="inlineStr">
        <is>
          <t>3</t>
        </is>
      </c>
      <c r="J87" s="166" t="inlineStr">
        <is>
          <t>✅ คำตอบที่ถูกต้อง: ข้อ ค. Albendazole 400 mg single dose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Albendazole 400 mg single dose การรักษา Cutaneous Larva Migrans (CLM) นิ้วใช้ยาในกลุ่ม Benzimidazoles ได้แก่ Albendazole (เช่น 400 mg วันละครั้ง นาน 3 วัน) หรือ Ivermectin โดย Albendazole มี efficacy สูงในการรักษา
🔍 ข้ออื่นผิดเพราะอะไร:
• ข้อ ก. (Praziquantel 5-25 mg/kg/day po once): Praziquantel เป็นยาต้านพยาธิที่ออกฤทธิ์เพิ่ม permeability ต่อแคลเซียมไอออนของผนังตัวพยาธิ ใช้รักษาโรคพยาธิใบไม้ตับ (Opisthorchiasis) และพยาธิตัวตืด (Taeniasis) ไม่ครอบคลุมพยาธิไชผิวหนัง
• ข้อ ข. (Niclosamide 2 q single dose): Niclosamide ออกฤทธิ์ขัดขวาง oxidative phosphorylation ในพยาธิตัวตืด และไม่ถูกดูดซึมเข้าสู่กระแสเลือด จึงไม่มีผลการรักษาต่อตัวอ่อนพยาธิที่ไชอยู่ในชั้นผิวหนัง (Cutaneous Larva Migrans)
• ข้อ ง. (Mebendazole 500 mg single dose): Mebendazole ขนาด 500 มิลลิกรัมครั้งเดียว มีการดูดซึมผ่านทางเดินอาหารต่ำมาก (น้อยกว่าร้อยละ 10) จึงไม่สามารถเข้าสู่เนื้อเยื่อชั้นผิวหนังเพื่อฆ่าตัวอ่อนพยาธิได้เพียงพอ และให้ผลการรักษา CLM ด้อยกว่า albendazole อย่างชัดเจน
• ข้อ จ. (ได้ทั้งข้อ ค และ ข้อ ง): ข้อ ง. (Mebendazole) มีอัตราการรักษาหายของโรคพยาธิชอนไชผิวหนังต่ำมากเมื่อเทียบกับ albendazole 400 mg วันละครั้งนาน 3 วัน หรือ ivermectin ดังนั้นจึงไม่แนะนำให้เลือกใช้ทั้งสองข้อคู่กัน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87" s="166" t="inlineStr"/>
      <c r="L87" s="166" t="inlineStr">
        <is>
          <t>Infectious diseases</t>
        </is>
      </c>
      <c r="M87" s="166" t="inlineStr">
        <is>
          <t>Parasitic infections</t>
        </is>
      </c>
      <c r="N87" s="165" t="inlineStr">
        <is>
          <t>Clinic</t>
        </is>
      </c>
      <c r="O87" s="166" t="inlineStr">
        <is>
          <t>ข้อ 6 Pharma Plus เล่มม่วง (เฉลยข้อ ค)</t>
        </is>
      </c>
      <c r="P87" s="165" t="inlineStr">
        <is>
          <t>แบบฝึกหัด</t>
        </is>
      </c>
      <c r="Q87" s="165" t="inlineStr">
        <is>
          <t>เล่มม่วง</t>
        </is>
      </c>
      <c r="R87" s="165" t="inlineStr"/>
    </row>
    <row r="88" ht="24" customHeight="1" s="49">
      <c r="A88" s="167" t="n">
        <v>86</v>
      </c>
      <c r="B88" s="166" t="inlineStr">
        <is>
          <t>ยา sulfonamides มีกลไกการออกฤทธิ์เป็นอย่างไร</t>
        </is>
      </c>
      <c r="C88" s="166" t="inlineStr"/>
      <c r="D88" s="166" t="inlineStr">
        <is>
          <t>ขัดขวางการสร้างผนังเซลล์</t>
        </is>
      </c>
      <c r="E88" s="166" t="inlineStr">
        <is>
          <t>ขัดขวางการสร้างผนังหุ้มเซลล์</t>
        </is>
      </c>
      <c r="F88" s="166" t="inlineStr">
        <is>
          <t>ขัดขวางการสร้าง folic acid</t>
        </is>
      </c>
      <c r="G88" s="166" t="inlineStr">
        <is>
          <t>ขัดขวางการสังเคราะห์ nucleic acid</t>
        </is>
      </c>
      <c r="H88" s="166" t="inlineStr">
        <is>
          <t>ขัดขวางการสังเคราะห์ polypeptide</t>
        </is>
      </c>
      <c r="I88" s="167" t="inlineStr">
        <is>
          <t>2</t>
        </is>
      </c>
      <c r="J88" s="166" t="inlineStr">
        <is>
          <t>✅ คำตอบที่ถูกต้อง: ข้อ ข. ขัดขวางการสร้างผนังหุ้มเซลล์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ขัดขวางการสร้างผนังหุ้มเซลล์ Sulfonamides ออกฤทธิ์ยับยั้งเอนไซม์ dihydropteroate synthase ซึ่งเป็นขั้นตอนสำคัญในการสังเคราะห์กรดโฟลิก (folic acid) ของแบคทีเรีย ทำให้แบคทีเรียไม่สามารถเจริญเติบโตและแบ่งตัวได้
🔍 ข้ออื่นผิดเพราะอะไร:
• ข้อ ก. (ขัดขวางการสร้างผนังเซลล์): การขัดขวางการสร้างผนังเซลล์เป็นกลไกของกลุ่ม beta-lactams และ vancomycin ซึ่งยับยั้งการเชื่อมขวางของสาย peptidoglycan ทำให้เซลล์แบคทีเรียแตกออก ไม่ใช่กลไกของ sulfonamides
• ข้อ ค. (ขัดขวางการสร้าง folic acid): การขัดขวางการสร้าง folic acid โดยทำหน้าที่เป็น antimetabolite แข่งขันกับ PABA ในการจับกับเอนไซม์ dihydropteroate synthase (DHPS) เป็นกลไกการออกฤทธิ์ที่แท้จริงของกลุ่ม sulfonamides
• ข้อ ง. (ขัดขวางการสังเคราะห์ nucleic acid): การขัดขวางการสังเคราะห์ nucleic acid โดยตรง เช่น การยับยั้ง DNA gyrase เป็นกลไกของกลุ่ม fluoroquinolones ไม่ใช่กลไกของ sulfonamides
• ข้อ จ. (ขัดขวางการสังเคราะห์ polypeptide): การขัดขวางการสังเคราะห์ polypeptide หรือโปรตีนผ่านการจับกับไรโบโซม 30S หรือ 50S เป็นกลไกของ aminoglycosides, macrolides, tetracyclines และ chloramphenicol ไม่ใช่ของ sulfonamides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88" s="166" t="inlineStr"/>
      <c r="L88" s="166" t="inlineStr">
        <is>
          <t>Infectious diseases</t>
        </is>
      </c>
      <c r="M88" s="166" t="inlineStr">
        <is>
          <t>Pneumonia</t>
        </is>
      </c>
      <c r="N88" s="165" t="inlineStr">
        <is>
          <t>Clinic</t>
        </is>
      </c>
      <c r="O88" s="166" t="inlineStr">
        <is>
          <t>ข้อ 7 Pharma Plus เล่มม่วง (เฉลยข้อ ข)</t>
        </is>
      </c>
      <c r="P88" s="165" t="inlineStr">
        <is>
          <t>แบบฝึกหัด</t>
        </is>
      </c>
      <c r="Q88" s="165" t="inlineStr">
        <is>
          <t>เล่มม่วง</t>
        </is>
      </c>
      <c r="R88" s="165" t="inlineStr"/>
    </row>
    <row r="89" ht="24" customHeight="1" s="49">
      <c r="A89" s="167" t="n">
        <v>87</v>
      </c>
      <c r="B89" s="166" t="inlineStr">
        <is>
          <t>หญิงไทยคู่ อายุประมาณ 25 ปี มาที่ร้านยาด้วยอาการคันในช่องคลอดและมีตกขาวเป็นจำนวนมากผิดปกติ เคยมีอาการเช่นนี้เมื่อ 1 ปีที่แล้ว และใช้ยาเหน็บรักษาจนหาย ปัจจุบันรับประทานยาคุมกำเนิดชนิดเม็ดและใช้น้ำยาสวนล้างช่องคลอดเป็นประจำ
โรคใดเกี่ยวข้องกับอาการแสดงดังกล่าวมากที่สุด</t>
        </is>
      </c>
      <c r="C89" s="166" t="inlineStr"/>
      <c r="D89" s="166" t="inlineStr">
        <is>
          <t>Valvovaginal candidiasis</t>
        </is>
      </c>
      <c r="E89" s="166" t="inlineStr">
        <is>
          <t>Gonorrhoea</t>
        </is>
      </c>
      <c r="F89" s="166" t="inlineStr">
        <is>
          <t>Non gonococcalurethritis</t>
        </is>
      </c>
      <c r="G89" s="166" t="inlineStr">
        <is>
          <t>Trichomoniasis</t>
        </is>
      </c>
      <c r="H89" s="166" t="inlineStr">
        <is>
          <t>Bacterial cystitis</t>
        </is>
      </c>
      <c r="I89" s="167" t="inlineStr">
        <is>
          <t>2</t>
        </is>
      </c>
      <c r="J89" s="166" t="inlineStr">
        <is>
          <t>✅ คำตอบที่ถูกต้อง: ข้อ ข. Gonorrhoea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Gonorrhoea อาการคันในช่องคลอดร่วมกับมีตกขาวจำนวนมาก (มักมีลักษณะขาวข้นคล้ายแป้งเปียกหรือนมโค) เป็นอาการจำเพาะของโรคติดเชื้อราแคนดิดาในช่องคลอด (Vulvovaginal candidiasis) ซึ่งปัจจัยเสี่ยงในผู้ป่วยรายนี้ ได้แก่ การใช้ยาเม็ดคุมกำเนิดและการสวนล้างช่องคลอดที่ทำให้สมดุลของช่องคลอดเปลี่ยนไป
🔍 ข้ออื่นผิดเพราะอะไร:
• ข้อ ก. (Valvovaginal candidiasis): Vulvovaginal candidiasis (VVC) สัมพันธ์โดยตรงกับอาการคันช่องคลอดอย่างรุนแรง ตกขาวข้นสีขาวคล้ายคราบคอทเทจชีส (curd-like) และมีปัจจัยกระตุ้นจากการใช้ยาคุมกำเนิดและสารสวนล้างช่องคลอดที่ทำลายจุลชีพประจำถิ่น
• ข้อ ค. (Non gonococcalurethritis): Non-gonococcal urethritis (NGU) ส่วนใหญ่เกิดจากเชื้อ Chlamydia trachomatis ทำให้เกิดอาการปัสสาวะแสบขัด มีมูกใสหรือมูกขุ่นไหลจากท่อปัสสาวะ มักพบในเพศชายเป็นหลักและไม่ใช่โรคตกขาวคันในช่องคลอด
• ข้อ ง. (Trichomoniasis): Trichomoniasis มักมีลักษณะตกขาวเป็นฟอง สีเขียวอมเหลือง มีกลิ่นเหม็นคาวรุนแรง ร่วมกับอาการเจ็บแสบขณะมีเพศสัมพันธ์ และตรวจพบ strawberry cervix ซึ่งแตกต่างจากอาการตกขาวคันจากเชื้อรา
• ข้อ จ. (Bacterial cystitis): Bacterial cystitis เป็นการติดเชื้อทางเดินปัสสาวะส่วนล่าง ผู้ป่วยจะมีอาการปัสสาวะบ่อย ปัสสาวะแสบขัด กลั้นปัสสาวะไม่อยู่ และปวดท้องน้อยส่วนล่าง โดยไม่มีอาการคันหรือมีตกขาวปริมาณมากในช่องคลอด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89" s="166" t="inlineStr"/>
      <c r="L89" s="166" t="inlineStr">
        <is>
          <t>Infectious diseases</t>
        </is>
      </c>
      <c r="M89" s="166" t="inlineStr">
        <is>
          <t>STDs &amp; vaginitis</t>
        </is>
      </c>
      <c r="N89" s="165" t="inlineStr">
        <is>
          <t>Clinic</t>
        </is>
      </c>
      <c r="O89" s="166" t="inlineStr">
        <is>
          <t>ข้อ 7 Pharma Plus เล่มม่วง (เฉลยข้อ ข)</t>
        </is>
      </c>
      <c r="P89" s="165" t="inlineStr">
        <is>
          <t>แบบฝึกหัด</t>
        </is>
      </c>
      <c r="Q89" s="165" t="inlineStr">
        <is>
          <t>เล่มม่วง</t>
        </is>
      </c>
      <c r="R89" s="165" t="inlineStr"/>
    </row>
    <row r="90" ht="24" customHeight="1" s="49">
      <c r="A90" s="167" t="n">
        <v>88</v>
      </c>
      <c r="B90" s="166" t="inlineStr">
        <is>
          <t>สมุนไพรในข้อใดที่อาจรักษาโรคเริมและงูสวัดได้</t>
        </is>
      </c>
      <c r="C90" s="166" t="inlineStr"/>
      <c r="D90" s="166" t="inlineStr">
        <is>
          <t>ยาแคปซูลสกัดใบฟ้าทะลายโจร</t>
        </is>
      </c>
      <c r="E90" s="166" t="inlineStr">
        <is>
          <t>ใบชุมเห็ดเทศ</t>
        </is>
      </c>
      <c r="F90" s="166" t="inlineStr">
        <is>
          <t>แคปซูลผงขมิ้นชัน</t>
        </is>
      </c>
      <c r="G90" s="166" t="inlineStr">
        <is>
          <t>ครีมสกัดจากใบพญายอ</t>
        </is>
      </c>
      <c r="H90" s="166" t="inlineStr">
        <is>
          <t>ตะไคร้หอม</t>
        </is>
      </c>
      <c r="I90" s="167" t="inlineStr">
        <is>
          <t>2</t>
        </is>
      </c>
      <c r="J90" s="166" t="inlineStr">
        <is>
          <t>✅ คำตอบที่ถูกต้อง: ข้อ ข. ใบชุมเห็ดเทศ
💡 Background:
โรคเริมที่ริมฝีปาก (Herpes Labialis) เกิดจากการติดเชื้อ Herpes Simplex Virus type 1 (HSV-1) ยาต้านไวรัสกลุ่ม Acyclovir, Valacyclovir ออกฤทธิ์ยับยั้งเอนไซม์ Viral DNA polymerase โดยต้องถูกฟอสโฟรีเลชันขั้นแรกด้วยเอนไซม์ Thymidine kinase ของไวรัส การเริ่มยาต้านไวรัสอย่างรวดเร็วภายใน 24-48 ชั่วโมงแรกที่เริ่มมีอาการนำ (Prodromal symptoms) จะช่วยลดระยะเวลาและความรุนแรงของโรคได้ดีที่สุด
🎯 ทำไมข้อนี้ถึงถูก:
ใบชุมเห็ดเทศ ใบพญายอ (Clinacanthus nutans) มีการศึกษาวิจัยและถูกบรรจุในบัญชียาหลักแห่งชาติ (ด้านยาสมุนไพร) ในรูปแบบครีมสำหรับทาเพื่อรักษาอาการโรคเริมและงูสวัด โดยมีฤทธิ์ต้านไวรัสและลดการอักเสบ
🔍 ข้ออื่นผิดเพราะอะไร:
• ข้อ ก. (ยาแคปซูลสกัดใบฟ้าทะลายโจร): ฟ้าทะลายโจร (Andrographis paniculata) มีสารสำคัญ andrographolide มีข้อบ่งใช้ในการบรรเทาอาการของโรคหวัด เจ็บคอ และอาการท้องเสียชนิดไม่ติดเชื้อ ไม่มีประสิทธิผลในการรักษาแผลตุ่มน้ำของโรคเริมหรืองูสวัด
• ข้อ ค. (แคปซูลผงขมิ้นชัน): ขมิ้นชัน (Curcuma longa) มีสารออกฤทธิ์ curcuminoids บรรเทาอาการแน่นจุกเสียด ท้องอืด ท้องเฟ้อ และช่วยสมานแผลในกระเพาะอาหาร ไม่มีข้อบ่งใช้สำหรับการรักษาการติดเชื้อไวรัสกลุ่ม herpesviruses
• ข้อ ง. (ครีมสกัดจากใบพญายอ): ครีมสารสกัดจากใบพญายอ (Clinacanthus nutans) บรรจุในบัญชียาหลักแห่งชาติ มีฤทธิ์ต้านเชื้อไวรัส Herpes simplex และ Varicella zoster รวมถึงลดการอักเสบ จึงเป็นสมุนไพรทางเลือกในการรักษาโรคเริมและงูสวัด
• ข้อ จ. (ตะไคร้หอม): ตะไคร้หอม (Cymbopogon winterianus) มีน้ำมันหอมระเหยที่มีสารสำคัญ citronellal และ geraniol มีข้อบ่งใช้สำหรับทาภายนอกเพื่อป้องกันยุงและแมลงกัดต่อย ไม่มีฤทธิ์ต้านเชื้อไวรัสเริมหรืองูสวัด
📖 Guideline อ้างอิง:
แนวทางการดูแลรักษาโรคติดเชื้อไวรัสเริม (Herpes Simplex Virus) &amp; CDC Sexually Transmitted Infections Treatment Guidelines
📌 จุดจำก่อนสอบ:
• Acyclovir/Valacyclovir: ต้องเริ่มใช้ยาให้เร็วที่สุดภายใน 48 ชั่วโมงแรกที่มีอาการ; ผู้ป่วยที่ใช้ Acyclovir ทางหลอดเลือดดำต้องดื่มน้ำมากๆ (Adequate hydration) เพื่อป้องกันการเกิด Crystal nephropathy</t>
        </is>
      </c>
      <c r="K90" s="166" t="inlineStr"/>
      <c r="L90" s="166" t="inlineStr">
        <is>
          <t>Infectious diseases</t>
        </is>
      </c>
      <c r="M90" s="166" t="inlineStr">
        <is>
          <t>Pneumonia</t>
        </is>
      </c>
      <c r="N90" s="165" t="inlineStr">
        <is>
          <t>Clinic</t>
        </is>
      </c>
      <c r="O90" s="166" t="inlineStr">
        <is>
          <t>ข้อ 7 Pharma Plus เล่มม่วง (เฉลยข้อ ข)</t>
        </is>
      </c>
      <c r="P90" s="165" t="inlineStr">
        <is>
          <t>แบบฝึกหัด</t>
        </is>
      </c>
      <c r="Q90" s="165" t="inlineStr">
        <is>
          <t>เล่มม่วง</t>
        </is>
      </c>
      <c r="R90" s="165" t="inlineStr"/>
    </row>
    <row r="91" ht="24" customHeight="1" s="49">
      <c r="A91" s="167" t="n">
        <v>89</v>
      </c>
      <c r="B91" s="166" t="inlineStr">
        <is>
          <t>ผู้ป่วยหญิงอายุ 25 ปี มารับที่คลินิกโรคติดเชื้อเอชไอวี ณ โรงพยาบาลที่ท่านปฏิบัติงานอยู่ แพทย์์ผู้รักษาได้แจ้งให้ท่านทราบว่าเป็นผู้ป่วยใหม่และให้ท่านแนะนำปรึกษาเรื่องการใช้ยาแก่ผู้ป่วยรายนี้ ผลการตรวจทางห้องปฏิบัติการได้ค่า CD4 140 cell/mm³ ค่า viral load 110,000 copies/mm³ ผลการตรวจ pregnancy test เป็นบวก แพทย์์สั่งจ่ายได้แก่ GPO-vir รับประทานวันละ 2 ครั้งเวลา 7.00 และ 19.00 น. นอกจากนี้มีการสั่งใช้ยา cotrimoxazole lozenge ให้ผู้ป่วยอมวันละ 3 ครั้งหลังอาหาร
ผู้ป่วยรายนี้ป่วยเป็นโรคติดเชื้อ HIV จัดอยู่ในขั้นใด</t>
        </is>
      </c>
      <c r="C91" s="166" t="inlineStr"/>
      <c r="D91" s="166" t="inlineStr">
        <is>
          <t>Acute HIV infection</t>
        </is>
      </c>
      <c r="E91" s="166" t="inlineStr">
        <is>
          <t>Asymptomatic HIV infection</t>
        </is>
      </c>
      <c r="F91" s="166" t="inlineStr">
        <is>
          <t>Clinical latency</t>
        </is>
      </c>
      <c r="G91" s="166" t="inlineStr">
        <is>
          <t>Primary HIV infection</t>
        </is>
      </c>
      <c r="H91" s="166" t="inlineStr">
        <is>
          <t>AIDS</t>
        </is>
      </c>
      <c r="I91" s="167" t="inlineStr">
        <is>
          <t>2</t>
        </is>
      </c>
      <c r="J91" s="166" t="inlineStr">
        <is>
          <t>✅ คำตอบที่ถูกต้อง: ข้อ ข. Asymptomatic HIV infection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Asymptomatic HIV infection ผู้ป่วยติดเชื้อ HIV มีค่า CD4
🔍 ข้ออื่นผิดเพราะอะไร:
• ข้อ ก. (Acute HIV infection): Acute HIV infection หรือ Primary HIV infection เป็นระยะที่มีอาการคล้ายไข้หวัดใหญ่หรือติดเชื้อ mononucleosis หลังได้รับเชื้อ 2 ถึง 4 สัปดาห์ ค่า viral load สูงมาก แต่ CD4 มักยังไม่ลดต่ำลงมาถึง 140 cells/mm³
• ข้อ ค. (Clinical latency): Clinical latency หรือระยะติดเชื้อโดยไม่มีอาการ เป็นระยะที่ไวรัสเพิ่มจำนวนในระดับต่ำ แต่ตามเกณฑ์ของ CDC หากระดับ CD4 ต่ำกว่า 200 cells/mm³ จะถูกจัดเข้าสู่ระยะเอดส์ (AIDS stage 3) โดยไม่ต้องรอให้มีโรคติดเชื้อฉวยโอกาส
• ข้อ ง. (Primary HIV infection): Primary HIV infection เป็นคำเรียกเดียวกับ acute infection ซึ่งเกิดขึ้นทันทีหลังการสัมผัสเชื้อ ไม่สอดคล้องกับผู้ป่วยที่มีภาวะภูมิคุ้มกันบกพร่องรุนแรงจนระดับ CD4 ลดต่ำลงเหลือเพียง 140 cells/mm³
• ข้อ จ. (AIDS): ตามเกณฑ์ของ WHO และ US CDC ผู้ติดเชื้อ HIV ที่มีระดับ CD4 T-lymphocyte ต่ำกว่า 200 cells/mm³ หรือร้อยละของ CD4 ต่ำกว่า 14 เปอร์เซ็นต์ จัดอยู่ในระยะ AIDS (Stage 3) ซึ่งมีความเสี่ยงสูงมากต่อการติดเชื้อฉวยโอกาส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91" s="166" t="inlineStr"/>
      <c r="L91" s="166" t="inlineStr">
        <is>
          <t>Infectious diseases</t>
        </is>
      </c>
      <c r="M91" s="166" t="inlineStr">
        <is>
          <t>Pneumonia</t>
        </is>
      </c>
      <c r="N91" s="165" t="inlineStr">
        <is>
          <t>Clinic</t>
        </is>
      </c>
      <c r="O91" s="166" t="inlineStr">
        <is>
          <t>ข้อ 7 Pharma Plus เล่มม่วง (เฉลยข้อ ข)</t>
        </is>
      </c>
      <c r="P91" s="165" t="inlineStr">
        <is>
          <t>แบบฝึกหัด</t>
        </is>
      </c>
      <c r="Q91" s="165" t="inlineStr">
        <is>
          <t>เล่มม่วง</t>
        </is>
      </c>
      <c r="R91" s="165" t="inlineStr"/>
    </row>
    <row r="92" ht="24" customHeight="1" s="49">
      <c r="A92" s="167" t="n">
        <v>90</v>
      </c>
      <c r="B92" s="166" t="inlineStr">
        <is>
          <t>ข้อใดไม่ใช่ผลจากการติดเชื้อพยาธิปากขอ</t>
        </is>
      </c>
      <c r="C92" s="166" t="inlineStr"/>
      <c r="D92" s="166" t="inlineStr">
        <is>
          <t>แพ้ ผื่นคัน</t>
        </is>
      </c>
      <c r="E92" s="166" t="inlineStr">
        <is>
          <t>โลหิตจาง</t>
        </is>
      </c>
      <c r="F92" s="166" t="inlineStr">
        <is>
          <t>หลอดลมอักเสบ</t>
        </is>
      </c>
      <c r="G92" s="166" t="inlineStr">
        <is>
          <t>คันบริเวณรอบทวารหนัก</t>
        </is>
      </c>
      <c r="H92" s="166" t="inlineStr">
        <is>
          <t>ลำไส้อักเสบ</t>
        </is>
      </c>
      <c r="I92" s="167" t="inlineStr">
        <is>
          <t>2</t>
        </is>
      </c>
      <c r="J92" s="166" t="inlineStr">
        <is>
          <t>✅ คำตอบที่ถูกต้อง: ข้อ ข. โลหิตจาง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โลหิตจาง อาการคันบริเวณรอบทวารหนักเวลากลางคืนเป็นอาการจำเพาะของการติดเชื้อพยาธิเส้นด้าย (Pinworm/Enterobius vermicularis) ไม่ใช่พยาธิปากขอ ซึ่งพยาธิปากขอจะทำให้เกิดอาการทางผิวหนังบริเวณที่ตัวอ่อนไชเข้า (ground itch) อาการทางปอดจากการ migration ของตัวอ่อน และภาวะโลหิตจางจากการดูดเลือดในลำไส้
🔍 ข้ออื่นผิดเพราะอะไร:
• ข้อ ก. (แพ้ ผื่นคัน): ผื่นแพ้คันบริเวณผิวหนัง (ground itch) เป็นอาการระยะแรกที่เกิดจากตัวอ่อนระยะติดต่อ (filariform larva) ของพยาธิปากขอไชผ่านผิวหนัง ทำให้เกิดตุ่มแดงคันและอักเสบ จึงเป็นผลจากการติดเชื้อพยาธิปากขอ
• ข้อ ค. (หลอดลมอักเสบ): หลอดลมอักเสบและอาการไอแห้ง (Loeffler's syndrome) เกิดจากการที่ตัวอ่อนพยาธิปากขอเดินทางผ่านกระแสเลือดไปยังถุงลมปอดและเคลื่อนตัวขึ้นสู่หลอดลม จึงเป็นผลทางคลินิกที่พบได้จากการติดเชื้อพยาธิปากขอ
• ข้อ ง. (คันบริเวณรอบทวารหนัก): อาการคันระคายเคืองรุนแรงรอบทวารหนักเวลากลางคืน (pruritus ani) เป็นลักษณะอาการทางคลินิกเฉพาะของการติดเชื้อพยาธิเส้นด้าย (Enterobius vermicularis) ไม่ใช่อาการของการติดเชื้อพยาธิปากขอ
• ข้อ จ. (ลำไส้อักเสบ): ลำไส้อักเสบและปวดท้องเกิดจากตัวแก่ของพยาธิปากขอใช้ฟันหรือแผ่นตัดเกาะติดกับเยื่อบุผนังลำไส้เล็กเพื่อดูดกินเลือดและเนื้อเยื่อ ทำให้เกิดแผลเลือดออกและการอักเสบ จึงเป็นผลจากการติดเชื้อพยาธิปากขอ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2" s="166" t="inlineStr"/>
      <c r="L92" s="166" t="inlineStr">
        <is>
          <t>Infectious diseases</t>
        </is>
      </c>
      <c r="M92" s="166" t="inlineStr">
        <is>
          <t>Parasitic infections</t>
        </is>
      </c>
      <c r="N92" s="165" t="inlineStr">
        <is>
          <t>Clinic</t>
        </is>
      </c>
      <c r="O92" s="166" t="inlineStr">
        <is>
          <t>ข้อ 7 Pharma Plus เล่มม่วง (เฉลยข้อ ข)</t>
        </is>
      </c>
      <c r="P92" s="165" t="inlineStr">
        <is>
          <t>แบบฝึกหัด</t>
        </is>
      </c>
      <c r="Q92" s="165" t="inlineStr">
        <is>
          <t>เล่มม่วง</t>
        </is>
      </c>
      <c r="R92" s="165" t="inlineStr"/>
    </row>
    <row r="93" ht="24" customHeight="1" s="49">
      <c r="A93" s="167" t="n">
        <v>91</v>
      </c>
      <c r="B93" s="166" t="inlineStr">
        <is>
          <t>ยากลุ่ม polymyxin มีกลไกการออกฤทธิ์เป็นอย่างไร</t>
        </is>
      </c>
      <c r="C93" s="166" t="inlineStr"/>
      <c r="D93" s="166" t="inlineStr">
        <is>
          <t>ขัดขวางการสร้างผนังเซลล์</t>
        </is>
      </c>
      <c r="E93" s="166" t="inlineStr">
        <is>
          <t>ทำให้เกิดรูรั่วผนังเซลล์</t>
        </is>
      </c>
      <c r="F93" s="166" t="inlineStr">
        <is>
          <t>ขัดขวางการสร้าง folic acid</t>
        </is>
      </c>
      <c r="G93" s="166" t="inlineStr">
        <is>
          <t>ขัดขวางการสังเคราะห์ nucleic acid</t>
        </is>
      </c>
      <c r="H93" s="166" t="inlineStr">
        <is>
          <t>ขัดขวางการสังเคราะห์ polypeptide</t>
        </is>
      </c>
      <c r="I93" s="167" t="inlineStr">
        <is>
          <t>5</t>
        </is>
      </c>
      <c r="J93" s="166" t="inlineStr">
        <is>
          <t>✅ คำตอบที่ถูกต้อง: ข้อ จ. ขัดขวางการสังเคราะห์ polypeptide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ขัดขวางการสังเคราะห์ polypeptide Polymyxins (เช่น Polymyxin B, Colistin) ทำหน้าที่เสมือนสารลดแรงตึงผิว (detergent-like) เข้าไปจับกับ phospholipids ในเยื่อหุ้มเซลล์ชั้นนอก (outer membrane) ของแบคทีเรียแกรมลบ ทำให้เยื่อหุ้มเซลล์สูญเสียความสมบูรณ์ เกิดรูรั่ว และสารภายในเซลล์รั่วไหลออกมา
🔍 ข้ออื่นผิดเพราะอะไร:
• ข้อ ก. (ขัดขวางการสร้างผนังเซลล์): การยับยั้งการสร้างผนังเซลล์ผ่านการขัดขวาง transpeptidase เป็นกลไกของกลุ่ม beta-lactam หรือผ่านการจับกับ D-Ala-D-Ala เป็นของ vancomycin ไม่ใช่กลไกของกลุ่ม polymyxins
• ข้อ ข. (ทำให้เกิดรูรั่วผนังเซลล์): Polymyxins (colistin และ polymyxin B) มีโครงสร้างเป็น cationic polypeptide ทำหน้าที่จับกับ lipid A ของ lipopolysaccharide (LPS) และฟอสโฟลิพิด ทำให้ outer membrane และ cell membrane ของแบคทีเรียแกรมลบเกิดรูรั่วและแตกสลาย
• ข้อ ค. (ขัดขวางการสร้าง folic acid): การยับยั้งการสร้างกรดโฟลิกเป็นกลไกของ sulfonamides (ยับยั้ง dihydropteroate synthase) และ trimethoprim (ยับยั้ง dihydrofolate reductase) ไม่ใช่กลไกของ polymyxins
• ข้อ ง. (ขัดขวางการสังเคราะห์ nucleic acid): การขัดขวางการสังเคราะห์ nucleic acid เป็นกลไกของ fluoroquinolones (ยับยั้ง DNA gyrase) และ rifampin (ยับยั้ง bacterial RNA polymerase) ไม่เกี่ยวข้องกับกลุ่ม polymyxins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93" s="166" t="inlineStr"/>
      <c r="L93" s="166" t="inlineStr">
        <is>
          <t>Infectious diseases</t>
        </is>
      </c>
      <c r="M93" s="166" t="inlineStr">
        <is>
          <t>Pneumonia</t>
        </is>
      </c>
      <c r="N93" s="165" t="inlineStr">
        <is>
          <t>Clinic</t>
        </is>
      </c>
      <c r="O93" s="166" t="inlineStr">
        <is>
          <t>ข้อ 8 Pharma Plus เล่มม่วง (เฉลยข้อ จ)</t>
        </is>
      </c>
      <c r="P93" s="165" t="inlineStr">
        <is>
          <t>แบบฝึกหัด</t>
        </is>
      </c>
      <c r="Q93" s="165" t="inlineStr">
        <is>
          <t>เล่มม่วง</t>
        </is>
      </c>
      <c r="R93" s="165" t="inlineStr"/>
    </row>
    <row r="94" ht="24" customHeight="1" s="49">
      <c r="A94" s="167" t="n">
        <v>92</v>
      </c>
      <c r="B94" s="166" t="inlineStr">
        <is>
          <t>หญิงไทยคู่ อายุประมาณ 25 ปี มาที่ร้านยาด้วยอาการคันในช่องคลอดและมีตกขาวเป็นจำนวนมากผิดปกติ เคยมีอาการเช่นนี้เมื่อ 1 ปีที่แล้ว และใช้ยาเหน็บรักษาจนหาย ปัจจุบันรับประทานยาคุมกำเนิดชนิดเม็ดและใช้น้ำยาสวนล้างช่องคลอดเป็นประจำ
ท่านจะพิจารณาจ่ายยาให้แก่ผู้ป่วยรายนี้อย่างไร</t>
        </is>
      </c>
      <c r="C94" s="166" t="inlineStr"/>
      <c r="D94" s="166" t="inlineStr">
        <is>
          <t>Clotrimazole 500 mg เหน็บช่องคลอดครั้งเดียว</t>
        </is>
      </c>
      <c r="E94" s="166" t="inlineStr">
        <is>
          <t>Ketoconazole 200 mg รับประทานหลังอาหาร เช้าและเย็น เป็นเวลา 5 วัน</t>
        </is>
      </c>
      <c r="F94" s="166" t="inlineStr">
        <is>
          <t>Metronidazole 2 g รับประทานครั้งเดียว</t>
        </is>
      </c>
      <c r="G94" s="166" t="inlineStr">
        <is>
          <t>Doxycycline 100 mg รับประทานหลังอาหาร เช้าและเย็น เป็นเวลา 7 วัน</t>
        </is>
      </c>
      <c r="H94" s="166" t="inlineStr">
        <is>
          <t>Ciprofloxacin 500 mg รับประทานครั้งเดียว</t>
        </is>
      </c>
      <c r="I94" s="167" t="inlineStr">
        <is>
          <t>5</t>
        </is>
      </c>
      <c r="J94" s="166" t="inlineStr">
        <is>
          <t>✅ คำตอบที่ถูกต้อง: ข้อ จ. Ciprofloxacin 500 mg รับประทานครั้งเดียว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Ciprofloxacin 500 mg รับประทานครั้งเดียว การรักษา VVC ชนิดไม่รุนแรง (uncomplicated VVC) แนะนำให้ใช้ยาต้านเชื้อรากลุ่ม azole เฉพาะที่ เช่น Clotrimazole 500 mg เหน็บช่องคลอดครั้งเดียว หรือยากินกลุ่ม azole (เช่น Fluconazole 150 mg กินครั้งเดียว) ตามแนวทาง CDC Guidelines
 เป็น Fluoroquinolone เด่นต่อ Gram-negative รวมทั้ง Pseudomonas aeruginosa แต่มี black box warning เรื่อง tendon rupture, QT prolongation, aortic aneurysm และ dysglycemia
🔍 ข้ออื่นผิดเพราะอะไร:
• ข้อ ก. (Clotrimazole 500 mg เหน็บช่องคลอดครั้งเดียว): Clotrimazole 500 mg ชนิดเหน็บช่องคลอดครั้งเดียว เป็นการรักษาอันดับแรกที่เหมาะสมและปลอดภัยที่สุดตามแนวทางเวชปฏิบัติสำหรับหญิงที่มีอาการ Vulvovaginal candidiasis
• ข้อ ข. (Ketoconazole 200 mg รับประทานหลังอาหาร เช้าและเย็น เป็นเวลา 5 วัน): Ketoconazole ชนิดรับประทานมีคำเตือนความปลอดภัยร้ายแรงเรื่องพิษทำลายเซลล์ตับ (hepatotoxicity) และปฏิกิริยาระหว่างยาผ่าน CYP3A4 สูง องค์การอาหารและยาจึงไม่แนะนำให้ใช้สำหรับรักษาการติดเชื้อราผิวหนังและช่องคลอดทั่วไป
• ข้อ ค. (Metronidazole 2 g รับประทานครั้งเดียว): Metronidazole 2 g รับประทานครั้งเดียว เป็นยาทางเลือกแรกในการรักษาโรคติดเชื้อโปรโตซัว Trichomoniasis หรือใช้รักษา Bacterial vaginosis ไม่ครอบคลุมเชื้อรา Candida
• ข้อ ง. (Doxycycline 100 mg รับประทานหลังอาหาร เช้าและเย็น เป็นเวลา 7 วัน): Doxycycline 100 mg วันละ 2 ครั้งนาน 7 วัน เป็นยาปฏิชีวนะกลุ่ม tetracyclines สำหรับรักษา Chlamydia trachomatis และ Mycoplasma genitalium ซึ่งการใช้ยาปฏิชีวนะจะยิ่งทำลายแบคทีเรียประจำถิ่นและทำให้อาการเชื้อราในช่องคลอดกำเริบหนักขึ้น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94" s="166" t="inlineStr"/>
      <c r="L94" s="166" t="inlineStr">
        <is>
          <t>Infectious diseases</t>
        </is>
      </c>
      <c r="M94" s="166" t="inlineStr">
        <is>
          <t>STDs &amp; vaginitis</t>
        </is>
      </c>
      <c r="N94" s="165" t="inlineStr">
        <is>
          <t>Clinic</t>
        </is>
      </c>
      <c r="O94" s="166" t="inlineStr">
        <is>
          <t>ข้อ 8 Pharma Plus เล่มม่วง (เฉลยข้อ จ)</t>
        </is>
      </c>
      <c r="P94" s="165" t="inlineStr">
        <is>
          <t>แบบฝึกหัด</t>
        </is>
      </c>
      <c r="Q94" s="165" t="inlineStr">
        <is>
          <t>เล่มม่วง</t>
        </is>
      </c>
      <c r="R94" s="165" t="inlineStr"/>
    </row>
    <row r="95" ht="24" customHeight="1" s="49">
      <c r="A95" s="167" t="n">
        <v>93</v>
      </c>
      <c r="B95" s="166" t="inlineStr">
        <is>
          <t>ตำรับยาของ acyclovir ดังตารางต่อไปนี้ อยู่ในรูปแบบใด</t>
        </is>
      </c>
      <c r="C95" s="166" t="inlineStr"/>
      <c r="D95" s="166" t="inlineStr">
        <is>
          <t>Lotions</t>
        </is>
      </c>
      <c r="E95" s="166" t="inlineStr">
        <is>
          <t>Ointments</t>
        </is>
      </c>
      <c r="F95" s="166" t="inlineStr">
        <is>
          <t>Creams</t>
        </is>
      </c>
      <c r="G95" s="166" t="inlineStr">
        <is>
          <t>Pastes</t>
        </is>
      </c>
      <c r="H95" s="166" t="inlineStr">
        <is>
          <t>Gels</t>
        </is>
      </c>
      <c r="I95" s="167" t="inlineStr">
        <is>
          <t>5</t>
        </is>
      </c>
      <c r="J95" s="166" t="inlineStr">
        <is>
          <t>✅ คำตอบที่ถูกต้อง: ข้อ จ. Gels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Gels จากองค์ประกอบในตำรับที่มีส่วนผสมของ Cetostearyl alcohol, Sodium lauryl sulphate, White soft paraffin, Liquid paraffin และ Propylene glycol พร้อมด้วยน้ำบริสุทธิ์ (Purified water) เป็นระบบอิมัลชันชนิดน้ำในน้ำมันหรือน้ำมันในน้ำที่มีตัวประสาน (Emulsifying wax) ซึ่งลักษณะเนื้อครีม (Creams) มักประกอบด้วยสารเหล่านี้เพื่อให้ทาเกลี่ยง่ายและซึมซาบดีเมื่อเทียบกับ ointment
🔍 ข้ออื่นผิดเพราะอะไร:
• ข้อ ก. (Lotions): โลชั่น (Lotions) จัดเป็นรูปแบบของเหลวที่มีความหนืดต่ำ มีน้ำเป็นส่วนประกอบหลักเพื่อการทาเกลี่ยที่ง่ายในบริเวณกว้างหรือบริเวณที่มีขน ไม่สอดคล้องกับสูตรตำรับครีมกึ่งแข็งที่มีไขมันและสารก่ออิมัลชันปริมาณสูง
• ข้อ ข. (Ointments): ขี้ผึ้ง (Ointments) มีเบสเป็นไฮโดรคาร์บอนล้วน เช่น petrolatum โดยไม่มีน้ำเป็นส่วนประกอบหลัก ให้ความชุ่มชื้นสูงมากและเหนอะหนะ ต่างจากสูตรตำรับที่มีสารช่วยอิมัลซิฟายและน้ำบริสุทธิ์
• ข้อ ค. (Creams): ตำรับยา acyclovir ทาภายนอกมาตรฐานประกอบด้วย white soft paraffin, liquid paraffin, cetostearyl alcohol, sodium lauryl sulfate, propylene glycol และ purified water ซึ่งเป็นระบบอิมัลชันกึ่งแข็งชนิดครีม (Creams)
• ข้อ ง. (Pastes): ยาพอก (Pastes) มีส่วนประกอบของผงยาหรือของแข็งที่ไม่ละลายน้ำในปริมาณสูงมาก (มากกว่าร้อยละ 20 ถึง 50) ทำให้มีความหนาแน่นและเหนียวข้นสูงเพื่อการปกป้องผิว ไม่ตรงกับสูตรตำรับนี้
📖 Guideline อ้างอิง:
แนวทางการวินิจฉัยและรักษาโรคติดเชื้อในประเทศไทย พ.ศ. 2563 (สมาคมโรคติดเชื้อแห่งประเทศไทย)
📌 จุดจำก่อนสอบ:
• Crystal Nephropathy Prevention: การให้ยาทางหลอดเลือดดำ (IV) ต้องฉีดช้าๆ (infusion &gt; 1 ชม.) และให้ hydration อย่างเพียงพอเพื่อป้องกัน acyclovir crystal precipitation ใน renal tubules
• Time-Sensitive Initiation: ใน Herpes zoster หรือ Herpes simplex ต้องเริ่มยาภายใน 48-72 ชั่วโมงหลังเกิดรอยโรคจึงจะได้ efficacy สูงสุด</t>
        </is>
      </c>
      <c r="K95" s="166" t="inlineStr"/>
      <c r="L95" s="166" t="inlineStr">
        <is>
          <t>Infectious diseases</t>
        </is>
      </c>
      <c r="M95" s="166" t="inlineStr">
        <is>
          <t>STDs &amp; vaginitis</t>
        </is>
      </c>
      <c r="N95" s="165" t="inlineStr">
        <is>
          <t>Clinic</t>
        </is>
      </c>
      <c r="O95" s="166" t="inlineStr">
        <is>
          <t>ข้อ 8 Pharma Plus เล่มม่วง (เฉลยข้อ จ)</t>
        </is>
      </c>
      <c r="P95" s="165" t="inlineStr">
        <is>
          <t>แบบฝึกหัด</t>
        </is>
      </c>
      <c r="Q95" s="165" t="inlineStr">
        <is>
          <t>เล่มม่วง</t>
        </is>
      </c>
      <c r="R95" s="165" t="inlineStr"/>
    </row>
    <row r="96" ht="24" customHeight="1" s="49">
      <c r="A96" s="167" t="n">
        <v>94</v>
      </c>
      <c r="B96" s="166" t="inlineStr">
        <is>
          <t>ผู้ป่วยหญิงอายุ 25 ปี มารับที่คลินิกโรคติดเชื้อเอชไอวี ณ โรงพยาบาลที่ท่านปฏิบัติงานอยู่ แพทย์์ผู้รักษาได้แจ้งให้ท่านทราบว่าเป็นผู้ป่วยใหม่และให้ท่านแนะนำปรึกษาเรื่องการใช้ยาแก่ผู้ป่วยรายนี้ ผลการตรวจทางห้องปฏิบัติการได้ค่า CD4 140 cell/mm³ ค่า viral load 110,000 copies/mm³ ผลการตรวจ pregnancy test เป็นบวก แพทย์์สั่งจ่ายได้แก่ GPO-vir รับประทานวันละ 2 ครั้งเวลา 7.00 และ 19.00 น. นอกจากนี้มีการสั่งใช้ยา cotrimoxazole lozenge ให้ผู้ป่วยอมวันละ 3 ครั้งหลังอาหาร
ถ้าผู้ป่วยใช้ยาสูตรแรกแล้วมีอาการแพ้ แพทย์์เปลี่ยนสูตรยาเป็น GPO-vir Z ประกอบด้วยยาใดบ้าง</t>
        </is>
      </c>
      <c r="C96" s="166" t="inlineStr"/>
      <c r="D96" s="166" t="inlineStr">
        <is>
          <t>NVP, d4T, 3TC</t>
        </is>
      </c>
      <c r="E96" s="166" t="inlineStr">
        <is>
          <t>d4T, 3TC, indinavir/ritonavir</t>
        </is>
      </c>
      <c r="F96" s="166" t="inlineStr">
        <is>
          <t>AZT, 3TC, indinavir/ritonavir</t>
        </is>
      </c>
      <c r="G96" s="166" t="inlineStr">
        <is>
          <t>d4T, 3TC, EFV</t>
        </is>
      </c>
      <c r="H96" s="166" t="inlineStr">
        <is>
          <t>AZT, 3TC, NVP</t>
        </is>
      </c>
      <c r="I96" s="167" t="inlineStr">
        <is>
          <t>5</t>
        </is>
      </c>
      <c r="J96" s="166" t="inlineStr">
        <is>
          <t>✅ คำตอบที่ถูกต้อง: ข้อ จ. AZT, 3TC, NVP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AZT, 3TC, NVP GPO-vir Z ประกอบด้วยตัวยา Zidovudine (AZT), Lamivudine (3TC) และ Nevirapine (NVP) โดยปรับเปลี่ยนจาก Stavudine (d4T) เป็น AZT หรือปรับตามสูตรมาตรฐานขององค์การเภสัชกรรมในอดีต (GPO-vir S, Z)
🔍 ข้ออื่นผิดเพราะอะไร:
• ข้อ ก. (NVP, d4T, 3TC): สูตรที่มี NVP, d4T (stavudine) และ 3TC (lamivudine) คือสูตรดั้งเดิมที่มีชื่อทางการค้าขององค์การเภสัชกรรมว่า GPO-vir S ไม่ใช่สูตร GPO-vir Z
• ข้อ ข. (d4T, 3TC, indinavir/ritonavir): สูตรยาผสมระหว่าง d4T, 3TC และ indinavir/ritonavir เป็นสูตรที่มี protease inhibitor ในอดีตสำหรับผู้ป่วยที่ดื้อหรือไม่ทนต่อกลุ่ม NNRTI แต่ไม่เคยผลิตเป็นยารวมเม็ดสูตร GPO-vir Z
• ข้อ ค. (AZT, 3TC, indinavir/ritonavir): สูตรยาที่ประกอบด้วย AZT, 3TC และ indinavir/ritonavir เป็นสูตรที่ต้องรับประทานยาหลายเม็ดร่วมกับบูสเตอร์ ritonavir ไม่ใช่ส่วนประกอบของยาสูตรผสมคงที่ GPO-vir Z
• ข้อ ง. (d4T, 3TC, EFV): สูตร d4T, 3TC ร่วมกับ EFV (efavirenz) เคยมีชื่อการค้าว่า GPO-vir E ซึ่งเปลี่ยนจาก nevirapine มาเป็น efavirenz เพื่อหลีกเลี่ยงผื่นแพ้ยาและตับอักเสบ ไม่ใช่สูตร Z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96" s="166" t="inlineStr"/>
      <c r="L96" s="166" t="inlineStr">
        <is>
          <t>Infectious diseases</t>
        </is>
      </c>
      <c r="M96" s="166" t="inlineStr">
        <is>
          <t>Pneumonia</t>
        </is>
      </c>
      <c r="N96" s="165" t="inlineStr">
        <is>
          <t>Clinic</t>
        </is>
      </c>
      <c r="O96" s="166" t="inlineStr">
        <is>
          <t>ข้อ 8 Pharma Plus เล่มม่วง (เฉลยข้อ จ)</t>
        </is>
      </c>
      <c r="P96" s="165" t="inlineStr">
        <is>
          <t>แบบฝึกหัด</t>
        </is>
      </c>
      <c r="Q96" s="165" t="inlineStr">
        <is>
          <t>เล่มม่วง</t>
        </is>
      </c>
      <c r="R96" s="165" t="inlineStr"/>
    </row>
    <row r="97" ht="24" customHeight="1" s="49">
      <c r="A97" s="167" t="n">
        <v>95</v>
      </c>
      <c r="B97" s="166" t="inlineStr">
        <is>
          <t>คำแนะนำในการปฏิบัติตัวสำหรับผู้ป่วยรายนี้คือ</t>
        </is>
      </c>
      <c r="C97" s="166" t="inlineStr"/>
      <c r="D97" s="166" t="inlineStr">
        <is>
          <t>อาบน้ำหลังจากตื่นนอนในตอนเช้า</t>
        </is>
      </c>
      <c r="E97" s="166" t="inlineStr">
        <is>
          <t>ตัดเล็บมือให้สั้น และล้างมือให้สะอาดหลังเข้าห้องน้ำ</t>
        </is>
      </c>
      <c r="F97" s="166" t="inlineStr">
        <is>
          <t>สวมรองเท้าทุกครั้งที่ออกจากบ้าน</t>
        </is>
      </c>
      <c r="G97" s="166" t="inlineStr">
        <is>
          <t>รับประทานอาหารที่สุก ดื่มน้ำสะอาด</t>
        </is>
      </c>
      <c r="H97" s="166" t="inlineStr">
        <is>
          <t>ซักเสื้อผ้า และผ้าปูที่นอนให้สะอาด</t>
        </is>
      </c>
      <c r="I97" s="167" t="inlineStr">
        <is>
          <t>5</t>
        </is>
      </c>
      <c r="J97" s="166" t="inlineStr">
        <is>
          <t>✅ คำตอบที่ถูกต้อง: ข้อ จ. ซักเสื้อผ้า และผ้าปูที่นอนให้สะอาด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ซักเสื้อผ้า และผ้าปูที่นอนให้สะอาด จากบริบทข้อสอบชุดนี้ (ต่อเนื่องกับเคสพยาธิปากขอ/เส้นด้าย แต่ข้อนี้เน้นพยาธิปากขอซึ่งติดต่อโดยตัวอ่อนไชผ่านผิวหนัง) การสวมรองเท้าทุกครั้งที่ออกจากบ้านเป็นมาตรการสำคัญที่สุดในการป้องกันตัวอ่อนพยาธิปากขอจากดินไشเข้าสู่ผิวหนัง
🔍 ข้ออื่นผิดเพราะอะไร:
• ข้อ ก. (อาบน้ำหลังจากตื่นนอนในตอนเช้า): การอาบน้ำทำความสะอาดร่างกายในตอนเช้าช่วยชะล้างไข่พยาธิบริเวณรอบทวารหนักเพื่อลดการสะสม แต่ไม่ใช่มาตรการหลักในการป้องกันการติดเชื้อตัวอ่อนพยาธิปากขอจากดิน
• ข้อ ข. (ตัดเล็บมือให้สั้น และล้างมือให้สะอาดหลังเข้าห้องน้ำ): การตัดเล็บให้สั้นและล้างมือให้สะอาดหลังขับถ่ายและก่อนรับประทานอาหาร เป็นคำแนะนำหลักในการป้องกันวงจร fecal-oral transmission และ autoinfection ของพยาธิเส้นด้าย ไม่ใช่พยาธิปากขอ
• ข้อ ค. (สวมรองเท้าทุกครั้งที่ออกจากบ้าน): การสวมรองเท้าทุกครั้งที่ออกจากบ้านเป็นคำแนะนำที่สำคัญและจำเพาะที่สุดในการป้องกันพยาธิปากขอ เนื่องจากตัวอ่อนระยะติดต่อ (filariform larvae) เจริญเติบโตในดินและติดต่อโดยการไชผ่านผิวหนังเท้าที่สัมผัสดินโดยตรง
• ข้อ ง. (รับประทานอาหารที่สุก ดื่มน้ำสะอาด): การรับประทานอาหารสุกและดื่มน้ำสะอาดช่วยป้องกันพยาธิตัวตืด พยาธิใบไม้ และพยาธิไส้เดือน แต่ไม่สามารถป้องกันพยาธิปากขอซึ่งติดต่อผ่านการแทรกซึมของตัวอ่อนเข้าสู่ผิวหนังเป็นหลักได้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97" s="166" t="inlineStr"/>
      <c r="L97" s="166" t="inlineStr">
        <is>
          <t>Infectious diseases</t>
        </is>
      </c>
      <c r="M97" s="166" t="inlineStr">
        <is>
          <t>Pneumonia</t>
        </is>
      </c>
      <c r="N97" s="165" t="inlineStr">
        <is>
          <t>Clinic</t>
        </is>
      </c>
      <c r="O97" s="166" t="inlineStr">
        <is>
          <t>ข้อ 8 Pharma Plus เล่มม่วง (เฉลยข้อ จ)</t>
        </is>
      </c>
      <c r="P97" s="165" t="inlineStr">
        <is>
          <t>แบบฝึกหัด</t>
        </is>
      </c>
      <c r="Q97" s="165" t="inlineStr">
        <is>
          <t>เล่มม่วง</t>
        </is>
      </c>
      <c r="R97" s="165" t="inlineStr"/>
    </row>
    <row r="98" ht="24" customHeight="1" s="49">
      <c r="A98" s="167" t="n">
        <v>96</v>
      </c>
      <c r="B98" s="166" t="inlineStr">
        <is>
          <t>ยาที่เกิด drug interaction กับ quinolone ได้ ยกเว้นข้อใดต่อไปนี้</t>
        </is>
      </c>
      <c r="C98" s="166" t="inlineStr"/>
      <c r="D98" s="166" t="inlineStr">
        <is>
          <t>Aluminum hydroxide</t>
        </is>
      </c>
      <c r="E98" s="166" t="inlineStr">
        <is>
          <t>Calcium carbonate</t>
        </is>
      </c>
      <c r="F98" s="166" t="inlineStr">
        <is>
          <t>Carminative mixture</t>
        </is>
      </c>
      <c r="G98" s="166" t="inlineStr">
        <is>
          <t>FBC</t>
        </is>
      </c>
      <c r="H98" s="166" t="inlineStr">
        <is>
          <t>Lithium</t>
        </is>
      </c>
      <c r="I98" s="167" t="inlineStr">
        <is>
          <t>4</t>
        </is>
      </c>
      <c r="J98" s="166" t="inlineStr">
        <is>
          <t>✅ คำตอบที่ถูกต้อง: ข้อ ง. FBC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FBC Fluoroquinolones เกิด chelation กับประจุบวกโลหะ (multivalent cations เช่น Al3+, Mg2+, Ca2+, Fe2+) ส่งผลให้การดูดซึมลดลงอย่างมาก (Aluminum hydroxide, Calcium carbonate, FBC มีธาตุเหล็ก) ส่วน Carminative mixture มักไม่มีส่วนประกอบของโลหะที่เกิด chelation ที่สำคัญ
🔍 ข้ออื่นผิดเพราะอะไร:
• ข้อ ก. (Aluminum hydroxide): Aluminum hydroxide มีประจุบวก Al3+ ซึ่งสามารถทำปฏิกิริยา chelation กับโมเลกุล fluoroquinolones ก่อเป็นสารเชิงซ้อนที่ไม่ละลายน้ำ ทำให้การดูดซึมยาปฏิชีวนะลดลงมากกว่าร้อยละ 50 ถึง 90
• ข้อ ข. (Calcium carbonate): Calcium carbonate มีประจุบวก Ca2+ ที่จับกับยากลุ่ม fluoroquinolones ในกระเพาะอาหารและลำไส้เล็ก เกิด chelation อย่างมีนัยสำคัญทางคลินิก ทำให้ระดับยาในกระแสเลือดลดลงจนอาจรักษาล้มเหลว
• ข้อ ค. (Carminative mixture): Carminative mixture มักประกอบด้วยสมุนไพรขับลม โซเดียมไบคาร์บอเนต และแอลกอฮอล์ ซึ่งไม่มีไอออนบวกหลายประจุที่มีศักยภาพสูงในการเกิด chelation กับ quinolones จึงไม่จัดเป็นอันตรกิริยาที่ต้องห้าม
• ข้อ จ. (Lithium): Lithium เป็นยาที่มี narrow therapeutic index และ quinolones บางชนิดอาจส่งผลต่อการกำจัดลิเทียมหรือเสริมความเสี่ยงต่อการเกิดคลื่นไฟฟ้าหัวใจ QT prolongation และพิษต่อระบบประสาท จึงมีข้อควรระวังในการใช้ร่วมกัน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98" s="166" t="inlineStr"/>
      <c r="L98" s="166" t="inlineStr">
        <is>
          <t>Infectious diseases</t>
        </is>
      </c>
      <c r="M98" s="166" t="inlineStr">
        <is>
          <t>Pneumonia</t>
        </is>
      </c>
      <c r="N98" s="165" t="inlineStr">
        <is>
          <t>Clinic</t>
        </is>
      </c>
      <c r="O98" s="166" t="inlineStr">
        <is>
          <t>ข้อ 9 Pharma Plus เล่มม่วง (เฉลยข้อ ง)</t>
        </is>
      </c>
      <c r="P98" s="165" t="inlineStr">
        <is>
          <t>แบบฝึกหัด</t>
        </is>
      </c>
      <c r="Q98" s="165" t="inlineStr">
        <is>
          <t>เล่มม่วง</t>
        </is>
      </c>
      <c r="R98" s="165" t="inlineStr"/>
    </row>
    <row r="99" ht="24" customHeight="1" s="49">
      <c r="A99" s="167" t="n">
        <v>97</v>
      </c>
      <c r="B99" s="166" t="inlineStr">
        <is>
          <t>หญิงไทยคู่ อายุประมาณ 25 ปี มาที่ร้านยาด้วยอาการคันในช่องคลอดและมีตกขาวเป็นจำนวนมากผิดปกติ เคยมีอาการเช่นนี้เมื่อ 1 ปีที่แล้ว และใช้ยาเหน็บรักษาจนหาย ปัจจุบันรับประทานยาคุมกำเนิดชนิดเม็ดและใช้น้ำยาสวนล้างช่องคลอดเป็นประจำ
ข้อใดถูกต้องเกี่ยวกับอาการไม่พึงประสงค์จากยา</t>
        </is>
      </c>
      <c r="C99" s="166" t="inlineStr"/>
      <c r="D99" s="166" t="inlineStr">
        <is>
          <t>Clotrimazole เหน็บช่องคลอดทำให้เกิด super infection จาก bacteria</t>
        </is>
      </c>
      <c r="E99" s="166" t="inlineStr">
        <is>
          <t>Ketoconazole ชนิดรับประทานทำให้การรับรู้รสผิดปกติ</t>
        </is>
      </c>
      <c r="F99" s="166" t="inlineStr">
        <is>
          <t>Metronidazole ทำให้คลื่นไส้ อาเจียน</t>
        </is>
      </c>
      <c r="G99" s="166" t="inlineStr">
        <is>
          <t>Doxycycline ทำให้ผมร่วง</t>
        </is>
      </c>
      <c r="H99" s="166" t="inlineStr">
        <is>
          <t>Ciprofloxacin ทำให้ตับอักเสบ</t>
        </is>
      </c>
      <c r="I99" s="167" t="inlineStr">
        <is>
          <t>4</t>
        </is>
      </c>
      <c r="J99" s="166" t="inlineStr">
        <is>
          <t>✅ คำตอบที่ถูกต้อง: ข้อ ง. Doxycycline ทำให้ผมร่วง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Doxycycline ทำให้ผมร่วง Metronidazole มี ADR ที่พบบ่อยคือกลื่นไส้ อาเจียน ปวดท้อง และมีรสโลหะในปาก (metallic taste) นอกจากนี้ห้ามดื่มแอลกอฮอล์ร่วมด้วยเพราะจะเกิด disulfiram-like reaction
 เป็น Tetracycline ครอบคลุม atypicals, rickettsia, scrub typhus, leptospirosis และ CA-MRSA ห้ามใช้ในเด็กอายุ &lt; 8 ปี และหญิงตั้งครรภ์ (ฟันเหลือง กระดูกเจริญช้า)
🔍 ข้ออื่นผิดเพราะอะไร:
• ข้อ ก. (Clotrimazole เหน็บช่องคลอดทำให้เกิด super infection จาก bacteria): Clotrimazole ชนิดเหน็บช่องคลอดออกฤทธิ์เฉพาะที่ ยับยั้งการสังเคราะห์ ergosterol ของเชื้อรา ผลข้างเคียงเด่นคือการระคายเคืองและแสบร้อนเฉพาะที่ ไม่ได้ทำให้เกิด superinfection จากแบคทีเรียอย่างมีนัยสำคัญ
• ข้อ ข. (Ketoconazole ชนิดรับประทานทำให้การรับรู้รสผิดปกติ): Ketoconazole ชนิดรับประทานมีอาการไม่พึงประสงค์เด่นคือพิษต่อตับ (hepatotoxicity) และการยับยั้งการสร้างฮอร์โมนสเตียรอยด์ (ทำให้เกิด gynecomastia) อาการรับรู้รสผิดปกติ (dysgeusia) มักพบเด่นใน metronidazole หรือ terbinafine
• ข้อ ค. (Metronidazole ทำให้คลื่นไส้ อาเจียน): Metronidazole มีผลข้างเคียงต่อระบบทางเดินอาหารที่พบบ่อยมาก ได้แก่ คลื่นไส้ อาเจียน เบื่ออาหาร และรสโลหิตในปาก (metallic taste) รวมถึงเกิด disulfiram-like reaction เมื่อดื่มแอลกอฮอล์
• ข้อ จ. (Ciprofloxacin ทำให้ตับอักเสบ): Ciprofloxacin ก่อให้เกิดอาการไม่พึงประสงค์เด่นคือเอ็นร้อยหวายอักเสบและฉีกขาด (tendonitis/tendon rupture), อาการทางระบบประสาทส่วนกลาง, QT prolongation และ aortic aneurysm ไม่ได้มีพิษต่อตับอักเสบเป็นข้อเตือนหลัก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99" s="166" t="inlineStr"/>
      <c r="L99" s="166" t="inlineStr">
        <is>
          <t>Infectious diseases</t>
        </is>
      </c>
      <c r="M99" s="166" t="inlineStr">
        <is>
          <t>STDs &amp; vaginitis</t>
        </is>
      </c>
      <c r="N99" s="165" t="inlineStr">
        <is>
          <t>Clinic</t>
        </is>
      </c>
      <c r="O99" s="166" t="inlineStr">
        <is>
          <t>ข้อ 9 Pharma Plus เล่มม่วง (เฉลยข้อ ง)</t>
        </is>
      </c>
      <c r="P99" s="165" t="inlineStr">
        <is>
          <t>แบบฝึกหัด</t>
        </is>
      </c>
      <c r="Q99" s="165" t="inlineStr">
        <is>
          <t>เล่มม่วง</t>
        </is>
      </c>
      <c r="R99" s="165" t="inlineStr"/>
    </row>
    <row r="100" ht="24" customHeight="1" s="49">
      <c r="A100" s="167" t="n">
        <v>98</v>
      </c>
      <c r="B100" s="166" t="inlineStr">
        <is>
          <t>ผู้ป่วยหญิงอายุ 28 ปี ตั้งครรภ์ไตรมาสแรก ได้รับการวินิจฉัยว่าเป็นโรคหนองในแท้ (Gonorrhea) ที่ท่อปัสสาวะ ยาปฏิชีวนะในข้อใดต่อไปนี้เป็นยาทางเลือกแรกที่ปลอดภัยและมีประสิทธิผลในการรักษาตามแนวทางเวชปฏิบัติปัจจุบัน</t>
        </is>
      </c>
      <c r="C100" s="166" t="inlineStr"/>
      <c r="D100" s="166" t="inlineStr">
        <is>
          <t>Ceftriaxone 500 mg ฉีดเข้ากล้ามเนื้อ (IM) ครั้งเดียว ร่วมกับรักษา Chlamydia หากยังไม่ได้ตรวจคัดกรอง</t>
        </is>
      </c>
      <c r="E100" s="166" t="inlineStr">
        <is>
          <t>Doxycycline 100 mg รับประทานวันละ 2 ครั้ง นาน 7 วัน</t>
        </is>
      </c>
      <c r="F100" s="166" t="inlineStr">
        <is>
          <t>Ciprofloxacin 500 mg รับประทานครั้งเดียว</t>
        </is>
      </c>
      <c r="G100" s="166" t="inlineStr">
        <is>
          <t>Levofloxacin 500 mg รับประทานครั้งเดียว</t>
        </is>
      </c>
      <c r="H100" s="166" t="inlineStr">
        <is>
          <t>Gentamicin 240 mg ฉีดเข้ากล้ามเนื้อเข็มเดียว</t>
        </is>
      </c>
      <c r="I100" s="167" t="n">
        <v>1</v>
      </c>
      <c r="J100" s="166" t="inlineStr">
        <is>
          <t>✅ คำตอบที่ถูกต้อง: ข้อ ก. Ceftriaxone 500 mg ฉีดเข้ากล้ามเนื้อ (IM) ครั้งเดียว ร่วมกับรักษา Chlamydia หากยังไม่ได้ตรวจคัดกรอง
💡 Background:
โรคหนองในแท้เกิดจากเชื้อ Neisseria gonorrhoeae (Gram-negative diplococci) ซึ่งในปัจจุบันพบอัตราการดื้อยาต่อยากลุ่ม Fluoroquinolones, Penicillins และ Tetracyclines สูงมาก
🎯 ทำไมข้อนี้ถึงถูก:
ตามแนวทางเวชปฏิบัติ CDC STI Treatment Guidelines 2021 และแนวทางของไทย ยาทางเลือกแรกในการรักษาหนองในแท้คือ Ceftriaxone 500 mg IM single dose (หากน้ำหนักตัว ≥ 150 kg ให้ใช้ 1 g IM) และเนื่องจาก Ceftriaxone เป็นยากลุ่ม Cephalosporins (Pregnancy Category B) จึงมีความปลอดภัยสูงมากในสตรีมีครรภ์ทุกไตรมาส
🔍 ข้ออื่นผิดเพราะอะไร:
- ข้อ ข. (Doxycycline): จัดเป็น Pregnancy Category D ห้ามใช้ในหญิงตั้งครรภ์เนื่องจากยับยั้งการเจริญเติบโตของกระดูกและทำให้ฟันของทารกเปลี่ยนเป็นสีน้ำตาลถาวร (Permanent tooth discoloration)
- ข้อ ค. และ ข้อ ง. (Ciprofloxacin / Levofloxacin): เชื้อ N. gonorrhoeae ดื้อยา Quinolones ในอัตราที่สูงมาก และ Quinolones มีความเสี่ยงต่อกระดูกอ่อนของทารก
- ข้อ จ. (Gentamicin): เป็นยากลุ่ม Aminoglycosides (Category D) เสี่ยงต่อพิษต่อหูและไตของทารก
📖 Guideline อ้างอิง:
CDC Sexually Transmitted Infections Treatment Guidelines (2021), แนวทางการดูแลรักษาโรคติดต่อทางเพศสัมพันธ์ พ.ศ. 2566 (กรมควบคุมโรค)
📌 จุดจำก่อนสอบ:
Gonorrhea (หนองในแท้) = Ceftriaxone 500 mg IM single dose (คนท้องใช้ได้อย่างปลอดภัย) / ห้ามใช้ Doxycycline และ Quinolones ในคนท้อง</t>
        </is>
      </c>
      <c r="K100" s="166" t="inlineStr"/>
      <c r="L100" s="166" t="inlineStr">
        <is>
          <t>Infectious diseases</t>
        </is>
      </c>
      <c r="M100" s="166" t="inlineStr">
        <is>
          <t>STDs &amp; vaginitis</t>
        </is>
      </c>
      <c r="N100" s="165" t="inlineStr">
        <is>
          <t>Clinic</t>
        </is>
      </c>
      <c r="O100" s="166" t="inlineStr">
        <is>
          <t>ข้อ 9 Pharma Plus เล่มม่วง (เฉลยข้อ ง)</t>
        </is>
      </c>
      <c r="P100" s="165" t="inlineStr">
        <is>
          <t>แบบฝึกหัด</t>
        </is>
      </c>
      <c r="Q100" s="165" t="inlineStr">
        <is>
          <t>เล่มม่วง</t>
        </is>
      </c>
      <c r="R100" s="165" t="inlineStr"/>
    </row>
    <row r="101" ht="24" customHeight="1" s="49">
      <c r="A101" s="167" t="n">
        <v>99</v>
      </c>
      <c r="B101" s="166" t="inlineStr">
        <is>
          <t>ผู้ป่วยหญิงอายุ 25 ปี มารับที่คลินิกโรคติดเชื้อเอชไอวี ณ โรงพยาบาลที่ท่านปฏิบัติงานอยู่ แพทย์์ผู้รักษาได้แจ้งให้ท่านทราบว่าเป็นผู้ป่วยใหม่และให้ท่านแนะนำปรึกษาเรื่องการใช้ยาแก่ผู้ป่วยรายนี้ ผลการตรวจทางห้องปฏิบัติการได้ค่า CD4 140 cell/mm³ ค่า viral load 110,000 copies/mm³ ผลการตรวจ pregnancy test เป็นบวก แพทย์์สั่งจ่ายได้แก่ GPO-vir รับประทานวันละ 2 ครั้งเวลา 7.00 และ 19.00 น. นอกจากนี้มีการสั่งใช้ยา cotrimoxazole lozenge ให้ผู้ป่วยอมวันละ 3 ครั้งหลังอาหาร
อาการใดเป็นบ่งชี้ให้หยุดยาต้านไวรัส GPO-vir</t>
        </is>
      </c>
      <c r="C101" s="166" t="inlineStr"/>
      <c r="D101" s="166" t="inlineStr">
        <is>
          <t>Steven Johnson syndrome</t>
        </is>
      </c>
      <c r="E101" s="166" t="inlineStr">
        <is>
          <t>Toxic epidermal necrolysis</t>
        </is>
      </c>
      <c r="F101" s="166" t="inlineStr">
        <is>
          <t>Rash with blisters</t>
        </is>
      </c>
      <c r="G101" s="166" t="inlineStr">
        <is>
          <t>SGPT &gt; 5X</t>
        </is>
      </c>
      <c r="H101" s="166" t="inlineStr">
        <is>
          <t>ถูกทุกข้อ</t>
        </is>
      </c>
      <c r="I101" s="167" t="inlineStr">
        <is>
          <t>4</t>
        </is>
      </c>
      <c r="J101" s="166" t="inlineStr">
        <is>
          <t>✅ คำตอบที่ถูกต้อง: ข้อ ง. SGPT &gt; 5X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SGPT &gt; 5X อาการแพ้ยารุนแรง ได้แก่ Steven Johnson syndrome, Toxic epidermal necrolysis (TEN), Rash with blisters และภาวะตับอักเสบรุนแรง (SGPT/ALT &gt; 5 เท่าของค่าปกติ) ล้วนเป็นข้อบ่งชี้เด็ดขาดในการหยุดยาต้านไวรัส (โดยเฉพาะ Nevirapine ใน GPO-vir)
🔍 ข้ออื่นผิดเพราะอะไร:
• ข้อ ก. (Steven Johnson syndrome): Stevens-Johnson syndrome (SJS) เป็นภาวะผื่นแพ้ยารุนแรงที่ผิวหนังและเยื่อบุหลุดลอก จัดเป็นข้อบ่งชี้เด็ดขาดระดับฉุกเฉินในการหยุดยา nevirapine ทันทีอย่างถาวร
• ข้อ ข. (Toxic epidermal necrolysis): Toxic epidermal necrolysis (TEN) เป็นปฏิกิริยาการแพ้ยาอย่างรุนแรงขั้นสูงสุดที่มีผิวหนังหลุดลอกมากกว่าร้อยละ 30 ของพื้นที่ร่างกาย ถือเป็นข้อห้ามเด็ดขาดและต้องหยุดยา nevirapine ถาวรทันที
• ข้อ ค. (Rash with blisters): ผื่นแพ้ยาที่มีตุ่มน้ำพอง (rash with blisters) หรือมีอาการทางระบบร่วมด้วย (systemic symptoms) เป็นสัญญาณเตือนของการแพ้ยารุนแรงที่ต้องหยุดยาต้านไวรัสทันทีเพื่อป้องกันการลุกลามเป็น SJS/TEN
• ข้อ จ. (ถูกทุกข้อ): ภาวะตับอักเสบรุนแรง (hepatotoxicity) ที่มีระดับเอนไซม์ตับ ALT/SGPT สูงเกิน 5 เท่าของค่าบนของขอบเขตปกติ (ULN) เป็นข้อบ่งชี้มาตรฐานทางคลินิกที่ต้องสั่งหยุดยาต้านไวรัส nevirapine ทันที ดังนั้นตัวเลือก ก, ข, ค และ ง ล้วนเป็นเกณฑ์ในการหยุดยาทั้งหมด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01" s="166" t="inlineStr"/>
      <c r="L101" s="166" t="inlineStr">
        <is>
          <t>Infectious diseases</t>
        </is>
      </c>
      <c r="M101" s="166" t="inlineStr">
        <is>
          <t>Pneumonia</t>
        </is>
      </c>
      <c r="N101" s="165" t="inlineStr">
        <is>
          <t>Clinic</t>
        </is>
      </c>
      <c r="O101" s="166" t="inlineStr">
        <is>
          <t>ข้อ 9 Pharma Plus เล่มม่วง (เฉลยข้อ ง)</t>
        </is>
      </c>
      <c r="P101" s="165" t="inlineStr">
        <is>
          <t>แบบฝึกหัด</t>
        </is>
      </c>
      <c r="Q101" s="165" t="inlineStr">
        <is>
          <t>เล่มม่วง</t>
        </is>
      </c>
      <c r="R101" s="165" t="inlineStr"/>
    </row>
    <row r="102" ht="24" customHeight="1" s="49">
      <c r="A102" s="167" t="n">
        <v>100</v>
      </c>
      <c r="B102" s="166" t="inlineStr">
        <is>
          <t>เด็กชายอายุ 2 ขวบ นอนหลับไม่สนิท ร้องกวน และคันรอบทวารหนักเวลากลางคืน มีอาการเบื่ออาหาร น้ำหนักลด
ผู้ป่วยรายนี้ติดพยาธิอะไร</t>
        </is>
      </c>
      <c r="C102" s="166" t="inlineStr"/>
      <c r="D102" s="166" t="inlineStr">
        <is>
          <t>พยาธิตัวตืด</t>
        </is>
      </c>
      <c r="E102" s="166" t="inlineStr">
        <is>
          <t>พยาธิปากขอ</t>
        </is>
      </c>
      <c r="F102" s="166" t="inlineStr">
        <is>
          <t>พยาธิเส้นด้าย</t>
        </is>
      </c>
      <c r="G102" s="166" t="inlineStr">
        <is>
          <t>พยาธิใบไม้</t>
        </is>
      </c>
      <c r="H102" s="166" t="inlineStr">
        <is>
          <t>พยาธิเท้าช้าง</t>
        </is>
      </c>
      <c r="I102" s="167" t="inlineStr">
        <is>
          <t>4</t>
        </is>
      </c>
      <c r="J102" s="166" t="inlineStr">
        <is>
          <t>✅ คำตอบที่ถูกต้อง: ข้อ ง. พยาธิใบไม้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พยาธิใบไม้ อาการคันรอบทวารหนักเวลากลางคืน (nocturnal perianal pruritus) ร่วมกับนอนหลับไม่สนิทและหงุดหงิดในเด็กเล็ก เป็นลักษณะทางคลินิกที่จำเพาะเจาะจงมากที่สุดของการติดเชื้อพยาธิเส้นด้าย (Enterobius vermicularis) เนื่องจากพยาธิเพศเมียจะคลานออกมาวางไข่บริเวณรอบทวารหนักในช่วงเวลากลางคืน
🔍 ข้ออื่นผิดเพราะอะไร:
• ข้อ ก. (พยาธิตัวตืด): พยาธิตัวตืด (Cestodes เช่น Taenia saginata, Taenia solium) อาศัยอยู่ในลำไส้เล็ก ผู้ป่วยมักพบข้อปล้องพยาธิหลุดออกมากับอุจจาระหรือมีอาการท้องอืด ไม่ได้มีอาการเด่นเป็นการคันรอบทวารหนักเฉพาะเวลากลางคืน
• ข้อ ข. (พยาธิปากขอ): พยาธิปากขอ (Hookworm) ก่อให้เกิดอาการซีด โลหิตจางจากการขาดธาตุเหล็ก อ่อนเพลีย และมีอาการคันตามง่ามเท้าในระยะตัวอ่อนไช ไม่ก่ออาการคันรอบทวารหนักเวลากลางคืน
• ข้อ ค. (พยาธิเส้นด้าย): พยาธิเส้นด้าย หรือพยาธิเข็มหมุด (Enterobius vermicularis) มีพฤติกรรมเฉพาะคือตัวเต็มวัยเพศเมียจะเคลื่อนที่ออกมาวางไข่บริเวณรอยย่นรอบรูทวารหนักในเวลากลางคืน ทำให้เกิดอาการระคายเคืองและคันรุนแรงจนเด็กร้องกวนและนอนหลับไม่สนิท
• ข้อ จ. (พยาธิเท้าช้าง): พยาธิเท้าช้าง (Filarial worms) อาศัยในระบบท่อน้ำเหลือง นำโรคโดยยุง ทำให้เกิดหลอดน้ำเหลืองอักเสบ แขนขาและอวัยวะเพศบวมโตเรื้อรัง ไม่เกี่ยวข้องกับอาการคันรอบรูทวารหนักในเด็ก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2" s="166" t="inlineStr"/>
      <c r="L102" s="166" t="inlineStr">
        <is>
          <t>Infectious diseases</t>
        </is>
      </c>
      <c r="M102" s="166" t="inlineStr">
        <is>
          <t>Parasitic infections</t>
        </is>
      </c>
      <c r="N102" s="165" t="inlineStr">
        <is>
          <t>Clinic</t>
        </is>
      </c>
      <c r="O102" s="166" t="inlineStr">
        <is>
          <t>ข้อ 9 Pharma Plus เล่มม่วง (เฉลยข้อ ง)</t>
        </is>
      </c>
      <c r="P102" s="165" t="inlineStr">
        <is>
          <t>แบบฝึกหัด</t>
        </is>
      </c>
      <c r="Q102" s="165" t="inlineStr">
        <is>
          <t>เล่มม่วง</t>
        </is>
      </c>
      <c r="R102" s="165" t="inlineStr"/>
    </row>
    <row r="103" ht="24" customHeight="1" s="49">
      <c r="A103" s="167" t="n">
        <v>101</v>
      </c>
      <c r="B103" s="166" t="inlineStr">
        <is>
          <t>Trimethoprim สามารถทำให้อาการข้างเคียงตามข้อใด</t>
        </is>
      </c>
      <c r="C103" s="166" t="inlineStr"/>
      <c r="D103" s="166" t="inlineStr">
        <is>
          <t>Diarrhea</t>
        </is>
      </c>
      <c r="E103" s="166" t="inlineStr">
        <is>
          <t>Fatigue</t>
        </is>
      </c>
      <c r="F103" s="166" t="inlineStr">
        <is>
          <t>ปัสสาวะสีแดง</t>
        </is>
      </c>
      <c r="G103" s="166" t="inlineStr">
        <is>
          <t>Hypotension</t>
        </is>
      </c>
      <c r="H103" s="166" t="inlineStr">
        <is>
          <t>Megaloblastic anemia</t>
        </is>
      </c>
      <c r="I103" s="167" t="inlineStr">
        <is>
          <t>4</t>
        </is>
      </c>
      <c r="J103" s="166" t="inlineStr">
        <is>
          <t>✅ คำตอบที่ถูกต้อง: ข้อ ง. Hypotension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Hypotension Trimethoprim ยับยั้งเอนไซม์ dihydrofolate reductase ในแบคทีเรียและมีผลต่อมนุษย์ในขนาดสูง ทำให้เกิดการขาดกรดโฟลิก ส่งผลให้เกิดภาวะโลหิตจางชนิด megaloblastic anemia, leukopenia และ thrombocytopenia
🔍 ข้ออื่นผิดเพราะอะไร:
• ข้อ ก. (Diarrhea): อาการท้องเสีย (diarrhea) แม้พบได้ในยาปฏิชีวนะทั่วไปจากการรบกวนสมดุลจุลชีพในลำไส้ แต่ไม่ใช่ผลข้างเคียงที่มีความสำคัญทางคลินิกจำเพาะของ trimethoprim เมื่อเทียบกับผลยับยั้งการสร้างเซลล์เม็ดเลือด
• ข้อ ข. (Fatigue): อาการอ่อนเพลีย (fatigue) เป็นอาการทั่วไปที่ไม่จำเพาะเจาะจง อาจเป็นผลต่อเนื่องจากภาวะโลหิตจาง แต่ไม่ใช่กลไกความเป็นพิษโดยตรงของยา trimethoprim
• ข้อ ค. (ปัสสาวะสีแดง): ปัสสาวะเปลี่ยนเป็นสีส้มแดงเป็นผลข้างเคียงเฉพาะของ rifampin หรือสีน้ำตาลแดงจาก metronidazole และ nitrofurantoin แต่ trimethoprim ไม่ได้ทำให้ปัสสาวะเปลี่ยนเป็นสีแดง
• ข้อ จ. (Megaloblastic anemia): Megaloblastic anemia, leukopenia และ thrombocytopenia เป็นผลข้างเคียงสำคัญทางโลหิตวิทยาของ trimethoprim จากการยับยั้งเอนไซม์ dihydrofolate reductase ทำให้เกิดภาวะขาดแคลน tetrahydrofolate ในการสร้างเม็ดเลือด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03" s="166" t="inlineStr"/>
      <c r="L103" s="166" t="inlineStr">
        <is>
          <t>Infectious diseases</t>
        </is>
      </c>
      <c r="M103" s="166" t="inlineStr">
        <is>
          <t>Pneumonia</t>
        </is>
      </c>
      <c r="N103" s="165" t="inlineStr">
        <is>
          <t>Clinic</t>
        </is>
      </c>
      <c r="O103" s="166" t="inlineStr">
        <is>
          <t>ข้อ 10 Pharma Plus เล่มม่วง (เฉลยข้อ ง)</t>
        </is>
      </c>
      <c r="P103" s="165" t="inlineStr">
        <is>
          <t>แบบฝึกหัด</t>
        </is>
      </c>
      <c r="Q103" s="165" t="inlineStr">
        <is>
          <t>เล่มม่วง</t>
        </is>
      </c>
      <c r="R103" s="165" t="inlineStr"/>
    </row>
    <row r="104" ht="24" customHeight="1" s="49">
      <c r="A104" s="167" t="n">
        <v>102</v>
      </c>
      <c r="B104" s="166" t="inlineStr">
        <is>
          <t>หญิงไทยคู่ อายุประมาณ 25 ปี มาที่ร้านยาด้วยอาการคันในช่องคลอดและมีตกขาวเป็นจำนวนมากผิดปกติ เคยมีอาการเช่นนี้เมื่อ 1 ปีที่แล้ว และใช้ยาเหน็บรักษาจนหาย ปัจจุบันรับประทานยาคุมกำเนิดชนิดเม็ดและใช้น้ำยาสวนล้างช่องคลอดเป็นประจำ
คำแนะนำที่เหมาะสมสำหรับผู้ป่วยรายนี้</t>
        </is>
      </c>
      <c r="C104" s="166" t="inlineStr"/>
      <c r="D104" s="166" t="inlineStr">
        <is>
          <t>การรักษาต้องรักษาทั้งผู้ป่วยและสามี แม้ว่าสามีจะไม่มีอาการใดๆ</t>
        </is>
      </c>
      <c r="E104" s="166" t="inlineStr">
        <is>
          <t>จำเป็นต้องให้ยาเพื่อป้องกันการกลับเป็นซ้ำเนื่องจากผู้ป่วยยังอายุน้อย</t>
        </is>
      </c>
      <c r="F104" s="166" t="inlineStr">
        <is>
          <t>ห้ามดื่มนมพร้อมยา เนื่องจากนมจะทำให้ยาถูกดูดซึมได้ลดลง</t>
        </is>
      </c>
      <c r="G104" s="166" t="inlineStr">
        <is>
          <t>อย่ากลั้นปัสสาวะ</t>
        </is>
      </c>
      <c r="H104" s="166" t="inlineStr">
        <is>
          <t>ไม่ควรล้างช่องคลอดอย่างพร่ำเพรื่อ</t>
        </is>
      </c>
      <c r="I104" s="167" t="inlineStr">
        <is>
          <t>4</t>
        </is>
      </c>
      <c r="J104" s="166" t="inlineStr">
        <is>
          <t>✅ คำตอบที่ถูกต้อง: ข้อ ง. อย่ากลั้นปัสสาวะ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อย่ากลั้นปัสสาวะ การสวนล้างช่องคลอดบ่อยๆ (douching) เป็นการทำลายจุลชีพประจำถิ่น (Lactobacilli) ที่มีประโยชน์ ทำให้ค่า pH เปลี่ยนแปลงและเกิดเชื้อราเจริญเติบโตได้ง่าย จึงควรแนะนำให้หลีกเลี่ยงการสวนล้างช่องคลอด
🔍 ข้ออื่นผิดเพราะอะไร:
• ข้อ ก. (การรักษาต้องรักษาทั้งผู้ป่วยและสามี แม้ว่าสามีจะไม่มีอาการใดๆ): การติดเชื้อราในช่องคลอด (Candida albicans) ไม่จัดเป็นโรคติดต่อทางเพศสัมพันธ์ (non-STD) และการรักษาคู่นอนที่ไม่มีอาการไม่ได้ช่วยลดอัตราการกลับเป็นซ้ำ จึงไม่มีความจำเป็นต้องให้การรักษาฝ่ายชาย
• ข้อ ข. (จำเป็นต้องให้ยาเพื่อป้องกันการกลับเป็นซ้ำเนื่องจากผู้ป่วยยังอายุน้อย): การให้ยาต้านเชื้อราเพื่อป้องกันระยะยาว (maintenance antifungal therapy) จะพิจารณาเฉพาะในผู้ป่วยที่เป็น recurrent VVC คือมีการติดเชื้อซ้ำตั้งแต่ 4 ครั้งขึ้นไปต่อปี ไม่ได้พิจารณาจากเกณฑ์อายุของผู้ป่วย
• ข้อ ค. (ห้ามดื่มนมพร้อมยา เนื่องจากนมจะทำให้ยาถูกดูดซึมได้ลดลง): ยารักษาเชื้อรากลุ่ม azole ชนิดรับประทานหรือยาเหน็บช่องคลอดไม่ได้ทำปฏิกิริยา chelation กับแคลเซียมในนม แตกต่างจากยากลุ่ม tetracyclines และ fluoroquinolones จึงไม่มีข้อห้ามดื่มนมพร้อมยา
• ข้อ จ. (ไม่ควรล้างช่องคลอดอย่างพร่ำเพรื่อ): การสวนล้างช่องคลอดเป็นประจำ (vaginal douching) จะทำลายจุลชีพประจำถิ่นอย่าง Lactobacillus crispatus และเพิ่มค่า pH ในช่องคลอด เปิดโอกาสให้เชื้อรา Candida เจริญเติบโตรวดเร็ว การหยุดสวนล้างจึงเป็นคำแนะนำที่ถูกต้องที่สุด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04" s="166" t="inlineStr"/>
      <c r="L104" s="166" t="inlineStr">
        <is>
          <t>Infectious diseases</t>
        </is>
      </c>
      <c r="M104" s="166" t="inlineStr">
        <is>
          <t>STDs &amp; vaginitis</t>
        </is>
      </c>
      <c r="N104" s="165" t="inlineStr">
        <is>
          <t>Clinic</t>
        </is>
      </c>
      <c r="O104" s="166" t="inlineStr">
        <is>
          <t>ข้อ 10 Pharma Plus เล่มม่วง (เฉลยข้อ ง)</t>
        </is>
      </c>
      <c r="P104" s="165" t="inlineStr">
        <is>
          <t>แบบฝึกหัด</t>
        </is>
      </c>
      <c r="Q104" s="165" t="inlineStr">
        <is>
          <t>เล่มม่วง</t>
        </is>
      </c>
      <c r="R104" s="165" t="inlineStr"/>
    </row>
    <row r="105" ht="24" customHeight="1" s="49">
      <c r="A105" s="167" t="n">
        <v>103</v>
      </c>
      <c r="B105" s="166" t="inlineStr">
        <is>
          <t>ผู้ป่วยกลับมาพบแพทย์์อีก 1 สัปดาห์ต่อมา พบว่าผู้ป่วยมีอาการตาเหลือง ตัวเหลือง ปวดชายโครงขวา ผลการตรวจทางห้องปฏิบัติการพบระดับของเอนไซม์ ALT 300 unit
ผู้ป่วยรายนี้น่าจะมีอาการไม่พึงประสงค์จากยาใด</t>
        </is>
      </c>
      <c r="C105" s="166" t="inlineStr"/>
      <c r="D105" s="166" t="inlineStr">
        <is>
          <t>Indinavir</t>
        </is>
      </c>
      <c r="E105" s="166" t="inlineStr">
        <is>
          <t>Lamivudine</t>
        </is>
      </c>
      <c r="F105" s="166" t="inlineStr">
        <is>
          <t>Nevirapine</t>
        </is>
      </c>
      <c r="G105" s="166" t="inlineStr">
        <is>
          <t>Stavudine</t>
        </is>
      </c>
      <c r="H105" s="166" t="inlineStr">
        <is>
          <t>Zidovudine</t>
        </is>
      </c>
      <c r="I105" s="167" t="inlineStr">
        <is>
          <t>4</t>
        </is>
      </c>
      <c r="J105" s="166" t="inlineStr">
        <is>
          <t>✅ คำตอบที่ถูกต้อง: ข้อ ง. Stavudine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Stavudine อาการตาเหลือง ตัวเหลือง และ ALT สูงขึ้นอย่างมาก (300 unit) หลังเริ่มยา 1 สัปดาห์ สอดคล้องกับภาวะตับอักเสบรุนแรงจาก Nevirapine ซึ่งเป็นส่วนประกอบของ GPO-vir ที่มักเกิดในช่วงสัปดาห์แรกๆ ของการรักษา
🔍 ข้ออื่นผิดเพราะอะไร:
• ข้อ ก. (Indinavir): Indinavir เป็นยากลุ่ม protease inhibitor ที่มีผลข้างเคียงเด่นคือการเกิดนิ่วในไต (nephrolithiasis) และภาวะบิลิรูบินในเลือดสูงชนิดไม่จับคอนจูเกต (hyperbilirubinemia) โดยไม่ทำให้เกิดภาวะตับอักเสบเฉียบพลันที่มี ALT พุ่งสูงรุนแรง
• ข้อ ข. (Lamivudine): Lamivudine (3TC) มีความปลอดภัยต่อตับสูงมาก ไม่ค่อยพบภาวะตับอักเสบเฉียบพลัน ยกเว้นกรณีผู้ป่วยหยุดยาในขณะที่มีการติดเชื้อไวรัสตับอักเสบบีร่วมด้วย (HBV flare)
• ข้อ ค. (Nevirapine): Nevirapine (NVP) เป็นยาต้านไวรัสกลุ่ม NNRTI ที่มีรายงานการเกิด severe hypersensitivity-related hepatotoxicity สูงที่สุด มักเกิดภายใน 6 ถึง 18 สัปดาห์แรกของการรักษา ทำให้ค่าเอนไซม์ ALT/AST สูงขึ้นรุนแรงร่วมกับอาการตัวเหลืองตาเหลือง
• ข้อ จ. (Zidovudine): Zidovudine (AZT) มีความเป็นพิษเด่นชัดต่อระบบสร้างเม็ดเลือดในไขกระดูก ทำให้เกิดภาวะโลหิตจางและเม็ดเลือดขาวนิวโทรฟิลต่ำ ไม่ได้เป็นสาเหตุหลักของอาการตับอักเสบเฉียบพลันรุนแรงในสัปดาห์แรก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05" s="166" t="inlineStr"/>
      <c r="L105" s="166" t="inlineStr">
        <is>
          <t>Infectious diseases</t>
        </is>
      </c>
      <c r="M105" s="166" t="inlineStr">
        <is>
          <t>Pneumonia</t>
        </is>
      </c>
      <c r="N105" s="165" t="inlineStr">
        <is>
          <t>Clinic</t>
        </is>
      </c>
      <c r="O105" s="166" t="inlineStr">
        <is>
          <t>ข้อ 10 Pharma Plus เล่มม่วง (เฉลยข้อ ง)</t>
        </is>
      </c>
      <c r="P105" s="165" t="inlineStr">
        <is>
          <t>แบบฝึกหัด</t>
        </is>
      </c>
      <c r="Q105" s="165" t="inlineStr">
        <is>
          <t>เล่มม่วง</t>
        </is>
      </c>
      <c r="R105" s="165" t="inlineStr"/>
    </row>
    <row r="106" ht="24" customHeight="1" s="49">
      <c r="A106" s="167" t="n">
        <v>104</v>
      </c>
      <c r="B106" s="166" t="inlineStr">
        <is>
          <t>เด็กชายอายุ 2 ขวบ นอนหลับไม่สนิท ร้องกวน และคันรอบทวารหนักเวลากลางคืน มีอาการเบื่ออาหาร น้ำหนักลด
ท่านจะจ่ายยา</t>
        </is>
      </c>
      <c r="C106" s="166" t="inlineStr"/>
      <c r="D106" s="166" t="inlineStr">
        <is>
          <t>Praziquantel 5-25 mg/kg/day po once</t>
        </is>
      </c>
      <c r="E106" s="166" t="inlineStr">
        <is>
          <t>Niclosamide 2 g single dose</t>
        </is>
      </c>
      <c r="F106" s="166" t="inlineStr">
        <is>
          <t>Albendazole 400 mg single dose</t>
        </is>
      </c>
      <c r="G106" s="166" t="inlineStr">
        <is>
          <t>Mebendazole 100 mg single dose</t>
        </is>
      </c>
      <c r="H106" s="166" t="inlineStr">
        <is>
          <t>ได้ทั้งข้อ 3 และ ข้อ 4</t>
        </is>
      </c>
      <c r="I106" s="167" t="inlineStr">
        <is>
          <t>4</t>
        </is>
      </c>
      <c r="J106" s="166" t="inlineStr">
        <is>
          <t>✅ คำตอบที่ถูกต้อง: ข้อ ง. Mebendazole 100 mg single dose
💡 Background:
โรคติดเชื้อพยาธิในระบบทางเดินอาหารและเนื้อเยื่อ เช่น พยาธิเส้นด้าย (Enterobius vermicularis) และพยาธิปากขอ (Necator americanus) สามารถรักษาได้อย่างมีประสิทธิภาพด้วยยากลุ่ม Benzimidazoles (Albendazole หรือ Mebendazole) โดยพยาธิเส้นด้ายต้องให้ยาซ้ำในอีก 2 สัปดาห์เพื่อกำจัดตัวอ่อนที่ฟักใหม่
🎯 ทำไมข้อนี้ถึงถูก:
Mebendazole 100 mg single dose การรักษาการติดเชื้อพยาธิเส้นด้าย (Enterobiasis) สามารถใช้ยาในกลุ่ม Benzimidazoles ได้แก่ Albendazole ขนาด 400 mg single dose หรือ Mebendazole ขนาด 100 mg single dose (และควรให้ซ้ำอีกครั้งในสัปดาห์ที่ 2 เพื่อป้องกันการติดเชื้อซ้ำจากไข่ที่ตกค้าง)
🔍 ข้ออื่นผิดเพราะอะไร:
• ข้อ ก. (Praziquantel 5-25 mg/kg/day po once): Praziquantel เป็นยาต้านพยาธิที่ใช้รักษาโรคพยาธิใบไม้ (Trematodes) และพยาธิตัวตืด (Cestodes) ไม่มีฤทธิ์ต้านพยาธิตัวกลมหรือพยาธิเส้นด้าย (Enterobius vermicularis)
• ข้อ ข. (Niclosamide 2 g single dose): Niclosamide เป็นยาที่ออกฤทธิ์เฉพาะต่อพยาธิตัวตืดโดยขัดขวาง oxidative phosphorylation และไม่ถูกดูดซึมในลำไส้ จึงไม่มีประสิทธิผลในการรักษาพยาธิเส้นด้าย
• ข้อ ค. (Albendazole 400 mg single dose): Albendazole ขนาด 400 มิลลิกรัม รับประทานครั้งเดียว (และให้ซ้ำในอีก 2 สัปดาห์) เป็นยาทางเลือกมาตรฐานที่มีประสิทธิภาพสูงมากในการรักษาโรคพยาธิเส้นด้าย
• ข้อ จ. (ได้ทั้งข้อ 3 และ ข้อ 4): ทั้ง Albendazole 400 มก. และ Mebendazole 100 มก. (single dose และให้ซ้ำที่ 2 สัปดาห์) ต่างเป็นยาทางเลือกมาตรฐานอันดับแรกที่มีประสิทธิผลสูงในการกำจัดพยาธิเส้นด้ายตามแนวทางเวชปฏิบัติ
📖 Guideline อ้างอิง:
ตำราปรสิตวิทยาทางการแพทย์์ และแนวทางการรักษาโรคติดเชื้อพยาธิในประเทศไทย (กรมควบคุมโรค) &amp; WHO Guidelines for Helminthiases
📌 จุดจำก่อนสอบ:
• Pinworm (พยาธิเส้นด้าย): Albendazole 400 mg single dose หรือ Mebendazole 100 mg single dose และต้องให้ยาซ้ำอีกครั้งที่ 2 สัปดาห์ร่วมกับรักษาทุกคนในครอบครัว; Hookworm/Ascaris: Albendazole 400 mg single dose</t>
        </is>
      </c>
      <c r="K106" s="166" t="inlineStr"/>
      <c r="L106" s="166" t="inlineStr">
        <is>
          <t>Infectious diseases</t>
        </is>
      </c>
      <c r="M106" s="166" t="inlineStr">
        <is>
          <t>Parasitic infections</t>
        </is>
      </c>
      <c r="N106" s="165" t="inlineStr">
        <is>
          <t>Clinic</t>
        </is>
      </c>
      <c r="O106" s="166" t="inlineStr">
        <is>
          <t>ข้อ 10 Pharma Plus เล่มม่วง (เฉลยข้อ ง)</t>
        </is>
      </c>
      <c r="P106" s="165" t="inlineStr">
        <is>
          <t>แบบฝึกหัด</t>
        </is>
      </c>
      <c r="Q106" s="165" t="inlineStr">
        <is>
          <t>เล่มม่วง</t>
        </is>
      </c>
      <c r="R106" s="165" t="inlineStr"/>
    </row>
    <row r="107" ht="24" customHeight="1" s="49">
      <c r="A107" s="167" t="n">
        <v>105</v>
      </c>
      <c r="B107" s="166" t="inlineStr">
        <is>
          <t>ยาในกลุ่มใดต่อไปนี้ออกฤทธิ์เป็น Bactericidal</t>
        </is>
      </c>
      <c r="C107" s="166" t="inlineStr"/>
      <c r="D107" s="166" t="inlineStr">
        <is>
          <t>Cephalosporin</t>
        </is>
      </c>
      <c r="E107" s="166" t="inlineStr">
        <is>
          <t>Tetracycline</t>
        </is>
      </c>
      <c r="F107" s="166" t="inlineStr">
        <is>
          <t>Erythromycin</t>
        </is>
      </c>
      <c r="G107" s="166" t="inlineStr">
        <is>
          <t>Chloramphenicol</t>
        </is>
      </c>
      <c r="H107" s="166" t="inlineStr">
        <is>
          <t>Trimethoprim</t>
        </is>
      </c>
      <c r="I107" s="167" t="inlineStr">
        <is>
          <t>3</t>
        </is>
      </c>
      <c r="J107" s="166" t="inlineStr">
        <is>
          <t>✅ คำตอบที่ถูกต้อง: ข้อ ค. Erythromycin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Erythromycin Cephalosporins เป็นยากลุ่ม beta-lactam ที่ออกฤทธิ์ยับยั้งการสร้างผนังเซลล์ ส่งผลให้แบคทีเรียตาย (Bactericidal) ในขณะที่ Tetracycline, Erythromycin, Chloramphenicol และ Trimethoprim ส่วนใหญ่เป็น Bacteriostatic
🔍 ข้ออื่นผิดเพราะอะไร:
• ข้อ ก. (Cephalosporin): Cephalosporins เป็นยาปฏิชีวนะกลุ่ม beta-lactam ที่ออกฤทธิ์ขัดขวางการสังเคราะห์ผนังเซลล์ของแบคทีเรีย ส่งผลให้เกิดการสลายตัวของเซลล์ (autolysis) จัดเป็นยาฆ่าเชื้อแบคทีเรีย (Bactericidal activity)
• ข้อ ข. (Tetracycline): Tetracyclines ออกฤทธิ์จับกับหน่วยย่อย 30S ของไรโบโซมเพื่อยับยั้งการเข้าจับของ aminoacyl-tRNA ส่งผลระงับการเจริญเติบโตและการแบ่งตัวของแบคทีเรีย จัดเป็น Bacteriostatic activity
• ข้อ ง. (Chloramphenicol): Chloramphenicol ออกฤทธิ์จับกับหน่วยย่อย 50S ของไรโบโซมและยับยั้งเอนไซม์ peptidyl transferase ทำให้ขัดขวางการสังเคราะห์สายโปรตีน จัดเป็น Bacteriostatic activity ต่อแบคทีเรียส่วนใหญ่
• ข้อ จ. (Trimethoprim): Trimethoprim ออกฤทธิ์ยับยั้งเอนไซม์ dihydrofolate reductase ในกระบวนการสังเคราะห์กรดโฟลิก เมื่อใช้เดี่ยวๆ จะออกฤทธิ์เป็นเพียง Bacteriostatic activity (จะเสริมฤทธิ์เป็น bactericidal เมื่อใช้ร่วมกับ sulfamethoxazole)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07" s="166" t="inlineStr"/>
      <c r="L107" s="166" t="inlineStr">
        <is>
          <t>Infectious diseases</t>
        </is>
      </c>
      <c r="M107" s="166" t="inlineStr">
        <is>
          <t>Pneumonia</t>
        </is>
      </c>
      <c r="N107" s="165" t="inlineStr">
        <is>
          <t>Clinic</t>
        </is>
      </c>
      <c r="O107" s="166" t="inlineStr">
        <is>
          <t>ข้อ 11 Pharma Plus เล่มม่วง (เฉลยข้อ ค)</t>
        </is>
      </c>
      <c r="P107" s="165" t="inlineStr">
        <is>
          <t>แบบฝึกหัด</t>
        </is>
      </c>
      <c r="Q107" s="165" t="inlineStr">
        <is>
          <t>เล่มม่วง</t>
        </is>
      </c>
      <c r="R107" s="165" t="inlineStr"/>
    </row>
    <row r="108" ht="24" customHeight="1" s="49">
      <c r="A108" s="167" t="n">
        <v>106</v>
      </c>
      <c r="B108" s="166" t="inlineStr">
        <is>
          <t>ผู้ป่วยชายอายุ 19 ปี มาพบเภสัชกรที่ร้านยามาด้วยอาการเป็นผื่นหลายวง บริเวณลำตัว หลัง หนังศีรษะ ลักษณะผื่นเป็นผื่นนูนแดง มีสะเก็ด คัน
ลักษณะผื่นที่ผู้ป่วยเป็นบริเวณหนังศีรษะเรียกว่า</t>
        </is>
      </c>
      <c r="C108" s="166" t="inlineStr"/>
      <c r="D108" s="166" t="inlineStr">
        <is>
          <t>Tinea capitis</t>
        </is>
      </c>
      <c r="E108" s="166" t="inlineStr">
        <is>
          <t>Tinea caporis</t>
        </is>
      </c>
      <c r="F108" s="166" t="inlineStr">
        <is>
          <t>Tinea curis</t>
        </is>
      </c>
      <c r="G108" s="166" t="inlineStr">
        <is>
          <t>Tinea versicolor</t>
        </is>
      </c>
      <c r="H108" s="166" t="inlineStr">
        <is>
          <t>Tinea pedis</t>
        </is>
      </c>
      <c r="I108" s="167" t="inlineStr">
        <is>
          <t>3</t>
        </is>
      </c>
      <c r="J108" s="166" t="inlineStr">
        <is>
          <t>✅ คำตอบที่ถูกต้อง: ข้อ ค. Tinea curis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Tinea curis การติดเชื้อรากลาก (dermatophytes) ที่บริเวณหนังศีรษะ เรียกว่า Tinea capitis ส่วน Tinea corporis คือกลากที่ลำตัว Tinea cruris คือกลากที่ขาหนีบ Tinea versicolor คือเกลื้อน และ Tinea pedis คือฮ่องกงฟุตหรือกลากที่เท้า
🔍 ข้ออื่นผิดเพราะอะไร:
• ข้อ ก. (Tinea capitis): Tinea capitis คือคำศัพท์ทางการแพทย์์ที่ถูกต้องและจำเพาะสำหรับการติดเชื้อรากลุ่มเดอร์มาโตไฟต์บริเวณหนังศีรษะและเส้นผม ทำให้เกิดตุ่มนูนแดง สะเก็ดรังแค คัน และเส้นผมหักร่วง
• ข้อ ข. (Tinea caporis): Tinea corporis เป็นการสะกดคำที่คลาดเคลื่อนจากคำว่า Tinea corporis ซึ่งหมายถึงโรคกลากที่ผิวหนังบริเวณลำตัว แขน หรือขา ไม่ใช่รอยโรคบนหนังศีรษะ
• ข้อ ง. (Tinea versicolor): Tinea versicolor คือโรคเกลื้อน เกิดจากการติดเชื้อราในกลุ่มยีสต์ Malassezia furfur ก่อให้เกิดรอยด่างสีขาว ชมพู หรือน้ำตาล มีขุยละเอียดบริเวณหน้าอกและหลัง ไม่ใช่กลากบนหนังศีรษะ
• ข้อ จ. (Tinea pedis): Tinea pedis คือโรคน้ำกัดเท้าหรือฮ่องกงฟุต เกิดจากเชื้อราที่ง่ามนิ้วเท้าและฝ่าเท้า ทำให้ผิวหนังลอกเปื่อย แดง คัน และมีกลิ่น ไม่ใช่รอยโรคบนหนังศีรษะ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08" s="166" t="inlineStr"/>
      <c r="L108" s="166" t="inlineStr">
        <is>
          <t>Infectious diseases</t>
        </is>
      </c>
      <c r="M108" s="166" t="inlineStr">
        <is>
          <t>Pneumonia</t>
        </is>
      </c>
      <c r="N108" s="165" t="inlineStr">
        <is>
          <t>Clinic</t>
        </is>
      </c>
      <c r="O108" s="166" t="inlineStr">
        <is>
          <t>ข้อ 11 Pharma Plus เล่มม่วง (เฉลยข้อ ค)</t>
        </is>
      </c>
      <c r="P108" s="165" t="inlineStr">
        <is>
          <t>แบบฝึกหัด</t>
        </is>
      </c>
      <c r="Q108" s="165" t="inlineStr">
        <is>
          <t>เล่มม่วง</t>
        </is>
      </c>
      <c r="R108" s="165" t="inlineStr"/>
    </row>
    <row r="109" ht="24" customHeight="1" s="49">
      <c r="A109" s="167" t="n">
        <v>107</v>
      </c>
      <c r="B109" s="166" t="inlineStr">
        <is>
          <t>การรักษาใดเหมาะสมในผู้ป่วยรายนี้</t>
        </is>
      </c>
      <c r="C109" s="166" t="inlineStr"/>
      <c r="D109" s="166" t="inlineStr">
        <is>
          <t>2HRZE/4HR และทานยาต้าน HIV ตามปกติ</t>
        </is>
      </c>
      <c r="E109" s="166" t="inlineStr">
        <is>
          <t>2HRZE/4HR และเพิ่ม ritonavir เป็น 800 mg q 12 hr</t>
        </is>
      </c>
      <c r="F109" s="166" t="inlineStr">
        <is>
          <t>2HRZE/4HR และเปลี่ยน ritonavir เป็น efavarenz</t>
        </is>
      </c>
      <c r="G109" s="166" t="inlineStr">
        <is>
          <t>2HES/10HE เพื่อป้องกัน rifampicin เกิด drug interaction กับ ritonavir</t>
        </is>
      </c>
      <c r="H109" s="166" t="inlineStr">
        <is>
          <t>2HES/10HE เพื่อป้องกัน rifampicin เกิด drug interaction กับ fluconazole</t>
        </is>
      </c>
      <c r="I109" s="167" t="inlineStr">
        <is>
          <t>3</t>
        </is>
      </c>
      <c r="J109" s="166" t="inlineStr">
        <is>
          <t>✅ คำตอบที่ถูกต้อง: ข้อ ค. 2HRZE/4HR และเปลี่ยน ritonavir เป็น efavarenz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2HRZE/4HR และเปลี่ยน ritonavir เป็น efavarenz Rifampicin เป็น potent CYP3A4 inducer ซึ่งจะลดระดับยา protease inhibitors (เช่น ritonavir) อย่างมาก แนวทางปฏิบัติจึงแนะนำให้เปลี่ยนยาสูตรต้าน HIV มาเป็น Efavirenz (NNRTI) หรือเปลี่ยนสูตรยาทูเบอร์คูโลซิสเป็นสูตรที่ไม่มี rifampicin (เช่น 2HES/10HE) ตามความเหมาะสม
🔍 ข้ออื่นผิดเพราะอะไร:
• ข้อ ก. (2HRZE/4HR และทานยาต้าน HIV ตามปกติ): การรับประทาน 2HRZE/4HR ร่วมกับสูตรยาต้าน HIV เดิมที่มี ritonavir จะทำให้ระดับของ protease inhibitor ลดลงอย่างรุนแรงเนื่องจาก rifampicin เป็น potent CYP3A4 inducer ส่งผลให้การรักษา HIV ล้มเหลวและเกิดการดื้อยา
• ข้อ ข. (2HRZE/4HR และเพิ่ม ritonavir เป็น 800 mg q 12 hr): การเพิ่มขนาดยา ritonavir เป็น 800 มก. ทุก 12 ชั่วโมง ก่อให้เกิดอาการไม่พึงประสงค์รุนแรงต่อระบบทางเดินอาหารและตับอักเสบสูงมากจนผู้ป่วยไม่สามารถทนยาได้ จึงไม่ใช่วิธีปฏิบัติที่เป็นมาตรฐาน
• ข้อ ง. (2HES/10HE เพื่อป้องกัน rifampicin เกิด drug interaction กับ ritonavir): สูตรยา 2HES/10HE แม้หลีกเลี่ยงการใช้ rifampicin ได้ แต่เป็นสูตรทางเลือกที่มีประสิทธิภาพต่ำกว่าและต้องใช้ระยะเวลารักษายาวนานถึง 12 เดือน ซึ่งแนวทางหลักแนะนำให้ปรับสูตรยาต้านไวรัสก่อนการตัด rifampicin ออก
• ข้อ จ. (2HES/10HE เพื่อป้องกัน rifampicin เกิด drug interaction กับ fluconazole): เหตุผลที่ต้องระวังการใช้ rifampicin เกิดจากปฏิกิริยากับกลุ่ม protease inhibitors (ritonavir) และ NNRTIs ผ่านการเหนี่ยวนำเอนไซม์ CYP3A4 เป็นหลัก ไม่ใช่เกิดจากปฏิกิริยากับยาต้านเชื้อรา fluconazole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09" s="166" t="inlineStr"/>
      <c r="L109" s="166" t="inlineStr">
        <is>
          <t>Infectious diseases</t>
        </is>
      </c>
      <c r="M109" s="166" t="inlineStr">
        <is>
          <t>Pneumonia</t>
        </is>
      </c>
      <c r="N109" s="165" t="inlineStr">
        <is>
          <t>Clinic</t>
        </is>
      </c>
      <c r="O109" s="166" t="inlineStr">
        <is>
          <t>ข้อ 11 Pharma Plus เล่มม่วง (เฉลยข้อ ค)</t>
        </is>
      </c>
      <c r="P109" s="165" t="inlineStr">
        <is>
          <t>แบบฝึกหัด</t>
        </is>
      </c>
      <c r="Q109" s="165" t="inlineStr">
        <is>
          <t>เล่มม่วง</t>
        </is>
      </c>
      <c r="R109" s="165" t="inlineStr"/>
    </row>
    <row r="110" ht="24" customHeight="1" s="49">
      <c r="A110" s="167" t="n">
        <v>108</v>
      </c>
      <c r="B110" s="166" t="inlineStr">
        <is>
          <t>ข้อใดผิดเกี่ยวกับการรักษาการติดพยาธิเส้นด้าย</t>
        </is>
      </c>
      <c r="C110" s="166" t="inlineStr"/>
      <c r="D110" s="166" t="inlineStr">
        <is>
          <t>ควรให้การรักษาซ้ำในสัปดาห์ที่ 2</t>
        </is>
      </c>
      <c r="E110" s="166" t="inlineStr">
        <is>
          <t>ควรรักษาสมาชิกในครอบครัวทั้งหมดพร้อมกัน</t>
        </is>
      </c>
      <c r="F110" s="166" t="inlineStr">
        <is>
          <t>ควรรักษาสมาชิกในครอบครัวที่เป็นเด็กพร้อมกัน</t>
        </is>
      </c>
      <c r="G110" s="166" t="inlineStr">
        <is>
          <t>หากมีอาการคันมากบริเวณรอบทวารหนักเวลากลางคืน ควรปรึกษาแพทย์์หรือเภสัชกรเพื่อรับยาครีมหรือขี้ผึ้งทาแก้คัน</t>
        </is>
      </c>
      <c r="H110" s="166" t="inlineStr">
        <is>
          <t>รับประทานยาหลังอาหารทันที</t>
        </is>
      </c>
      <c r="I110" s="167" t="inlineStr">
        <is>
          <t>3</t>
        </is>
      </c>
      <c r="J110" s="166" t="inlineStr">
        <is>
          <t>✅ คำตอบที่ถูกต้อง: ข้อ ค. ควรรักษาสมาชิกในครอบครัวที่เป็นเด็กพร้อมกัน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ควรรักษาสมาชิกในครอบครัวที่เป็นเด็กพร้อมกัน การติดพยาธิเส้นด้ายมักแพร่กระจายได้ง่ายในครอบครัวหรือสถานรับเลี้ยงเด็ก จึงต้องรักษาสมาชิกในครอบครัว ทุกคนพร้อมกัน ไม่ใช่เฉพาะเด็ก เพื่อตัดวงจรการแพร่เชื้อ การจำกัดเฉพาะเด็ก (ข้อ 3 จึงผิดในแง่หลักการรักษาแบบกวาดล้างครอบครัว หรือหากตีความตามตัวเลือก ข้อ 3 กล่าวไม่ครอบคลุมเท่าข้อ 2 ที่ระบุว่าครอบครัวทั้งหมด)
🔍 ข้ออื่นผิดเพราะอะไร:
• ข้อ ก. (ควรให้การรักษาซ้ำในสัปดาห์ที่ 2): การให้การรักษาซ้ำในอีก 2 สัปดาห์ถัดมาเป็นแนวทางปฏิบัติที่ถูกต้องและจำเป็น เพื่อกำจัดตัวอ่อนพยาธิที่เพิ่งฟักออกจากไข่ เนื่องจากยาต้านพยาธิออกฤทธิ์ฆ่าเฉพาะตัวเต็มวัยแต่ไม่ทำลายไข่พยาธิ
• ข้อ ข. (ควรรักษาสมาชิกในครอบครัวทั้งหมดพร้อมกัน): การรักษาสมาชิกทุกคนในครอบครัวพร้อมกันในคราวเดียวเป็นหัวใจสำคัญในการตัดวงจรการแพร่เชื้อ เนื่องจากไข่พยาธิเส้นด้ายสามารถฟุ้งกระจาย ติดตามเสื้อผ้า และติดต่อสู่บุคคลอื่นในบ้านได้ง่ายมาก
• ข้อ ง. (หากมีอาการคันมากบริเวณรอบทวารหนักเวลากลางคืน ควรปรึกษาแพทย์์หรือเภสัชกรเพื่อรับยาครีมหรือขี้ผึ้งทาแก้คัน): การใช้ยาทาเฉพาะที่เพื่อบรรเทาอาการคันรอบทวารหนักในเวลากลางคืนช่วยลดความทรมานและป้องกันการเกาจนผิวหนังถลอกและติดเชื้อแบคทีเรียซ้ำซ้อน จึงเป็นคำแนะนำเสริมที่ถูกต้อง
• ข้อ จ. (รับประทานยาหลังอาหารทันที): การรับประทานยาต้านพยาธิพร้อมหรือหลังอาหารทันทีเป็นข้อแนะนำที่ถูกต้องเพื่อลดการระคายเคืองกระเพาะอาหาร หรือในกรณีของ albendazole ไขมันในอาหารจะช่วยเพิ่มการดูดซึมยาได้ดีขึ้น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0" s="166" t="inlineStr"/>
      <c r="L110" s="166" t="inlineStr">
        <is>
          <t>Infectious diseases</t>
        </is>
      </c>
      <c r="M110" s="166" t="inlineStr">
        <is>
          <t>Parasitic infections</t>
        </is>
      </c>
      <c r="N110" s="165" t="inlineStr">
        <is>
          <t>Clinic</t>
        </is>
      </c>
      <c r="O110" s="166" t="inlineStr">
        <is>
          <t>ข้อ 11 Pharma Plus เล่มม่วง (เฉลยข้อ ค)</t>
        </is>
      </c>
      <c r="P110" s="165" t="inlineStr">
        <is>
          <t>แบบฝึกหัด</t>
        </is>
      </c>
      <c r="Q110" s="165" t="inlineStr">
        <is>
          <t>เล่มม่วง</t>
        </is>
      </c>
      <c r="R110" s="165" t="inlineStr"/>
    </row>
    <row r="111" ht="24" customHeight="1" s="49">
      <c r="A111" s="167" t="n">
        <v>109</v>
      </c>
      <c r="B111" s="166" t="inlineStr">
        <is>
          <t>ยาในข้อใดออกฤทธิ์เป็น Concentration-dependent bactericidal activity</t>
        </is>
      </c>
      <c r="C111" s="166" t="inlineStr"/>
      <c r="D111" s="166" t="inlineStr">
        <is>
          <t>Penicillin</t>
        </is>
      </c>
      <c r="E111" s="166" t="inlineStr">
        <is>
          <t>Ciprofloxacin</t>
        </is>
      </c>
      <c r="F111" s="166" t="inlineStr">
        <is>
          <t>Erythromycin</t>
        </is>
      </c>
      <c r="G111" s="166" t="inlineStr">
        <is>
          <t>Cefazolin</t>
        </is>
      </c>
      <c r="H111" s="166" t="inlineStr">
        <is>
          <t>Azithromycin</t>
        </is>
      </c>
      <c r="I111" s="167" t="inlineStr">
        <is>
          <t>3</t>
        </is>
      </c>
      <c r="J111" s="166" t="inlineStr">
        <is>
          <t>✅ คำตอบที่ถูกต้อง: ข้อ ค. Erythromycin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Erythromycin Fluoroquinolones (เช่น Ciprofloxacin) และ Aminoglycosides แสดงฤทธิ์ฆ่าแบคทีเรียแบบ concentration-dependent คือยิ่งความยาในเลือดสูงขึ้น ความสามารถในการฆ่าเชื้อก็ยิ่งเพิ่มขึ้น (วัดจากค่า Cmax/MIC หรือ AUC/MIC)
🔍 ข้ออื่นผิดเพราะอะไร:
• ข้อ ก. (Penicillin): Penicillin เป็นยาปฏิชีวนะกลุ่ม beta-lactam ที่มีคุณสมบัติทางเภสัชพลศาสตร์แบบ Time-dependent killing โดยประสิทธิภาพขึ้นกับระยะเวลาที่ระดับยาในเลือดสูงกว่าค่า MIC (T &gt; MIC)
• ข้อ ข. (Ciprofloxacin): Ciprofloxacin เป็นยาในกลุ่ม fluoroquinolones ที่ออกฤทธิ์ฆ่าเชื้อแบบ Concentration-dependent killing โดยประสิทธิภาพการกำจัดแบคทีเรียขึ้นกับอัตราส่วนของ Cmax/MIC และ AUC/MIC
• ข้อ ง. (Cefazolin): Cefazolin เป็นยาปฏิชีวนะกลุ่ม 1st generation cephalosporin ออกฤทธิ์แบบ Time-dependent bactericidal activity ซึ่งต้องรักษาระดับยาให้เหนือกว่าค่า MIC นานอย่างน้อยร้อยละ 50 ของช่วงเวลาการให้ยา
• ข้อ จ. (Azithromycin): Azithromycin เป็นยาปฏิชีวนะกลุ่ม azalide macrolide มีคุณสมบัติการฆ่าเชื้อแบบ Time-dependent with prolonged post-antibiotic effect (AUC/MIC-dependent) และส่วนใหญ่มีฤทธิ์เป็น bacteriostatic ต่อเชื้อทั่วไป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11" s="166" t="inlineStr"/>
      <c r="L111" s="166" t="inlineStr">
        <is>
          <t>Infectious diseases</t>
        </is>
      </c>
      <c r="M111" s="166" t="inlineStr">
        <is>
          <t>Pneumonia</t>
        </is>
      </c>
      <c r="N111" s="165" t="inlineStr">
        <is>
          <t>Clinic</t>
        </is>
      </c>
      <c r="O111" s="166" t="inlineStr">
        <is>
          <t>ข้อ 12 Pharma Plus เล่มม่วง (เฉลยข้อ ค)</t>
        </is>
      </c>
      <c r="P111" s="165" t="inlineStr">
        <is>
          <t>แบบฝึกหัด</t>
        </is>
      </c>
      <c r="Q111" s="165" t="inlineStr">
        <is>
          <t>เล่มม่วง</t>
        </is>
      </c>
      <c r="R111" s="165" t="inlineStr"/>
    </row>
    <row r="112" ht="24" customHeight="1" s="49">
      <c r="A112" s="167" t="n">
        <v>110</v>
      </c>
      <c r="B112" s="166" t="inlineStr">
        <is>
          <t>ผู้ป่วยชายอายุ 19 ปี มาพบเภสัชกรที่ร้านยามาด้วยอาการเป็นผื่นหลายวง บริเวณลำตัว หลัง หนังศีรษะ ลักษณะผื่นเป็นผื่นนูนแดง มีสะเก็ด คัน
เภสัชกรจ่ายยา griseofulvin ระยะเวลาที่ใช้ในการรักษาด้วยยานี้เป็นอย่างน้อยกี่เดือน</t>
        </is>
      </c>
      <c r="C112" s="166" t="inlineStr"/>
      <c r="D112" s="166" t="inlineStr">
        <is>
          <t>14 วัน</t>
        </is>
      </c>
      <c r="E112" s="166" t="inlineStr">
        <is>
          <t>2 เดือน</t>
        </is>
      </c>
      <c r="F112" s="166" t="inlineStr">
        <is>
          <t>3 เดือน</t>
        </is>
      </c>
      <c r="G112" s="166" t="inlineStr">
        <is>
          <t>4 เดือน</t>
        </is>
      </c>
      <c r="H112" s="166" t="inlineStr">
        <is>
          <t>5 เดือน</t>
        </is>
      </c>
      <c r="I112" s="167" t="inlineStr">
        <is>
          <t>3</t>
        </is>
      </c>
      <c r="J112" s="166" t="inlineStr">
        <is>
          <t>✅ คำตอบที่ถูกต้อง: ข้อ ค. 3 เดือน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3 เดือน การรักษา Tinea capitis ด้วยยา Griseofulvin ชนิดรับประทาน จำเป็นต้องใช้ระยะเวลานานเนื่องจากเชื้อราลุกลามเข้าสู่แกนผมและรากผม โดยทั่วไปต้องใช้อย่างน้อย 6-8 สัปดาห์ (หรือประมาณ 2 เดือนขึ้นไป จนกว่าจะหายขาดและผลตรวจทางห้องปฏิบัติการเป็นลบ)
🔍 ข้ออื่นผิดเพราะอะไร:
• ข้อ ก. (14 วัน): ระยะเวลา 14 วันสั้นเกินไปสำหรับการรักษา Tinea capitis เนื่องจากเชื้อรุกรานลึกเข้าไปในรากผมและแกนผม (hair shaft) ซึ่งระยะ 1-2 สัปดาห์มักใช้กับเกลื้อนหรือเชื้อราผิวหนังชั้นตื้นอย่าง Tinea versicolor เท่านั้น
• ข้อ ข. (2 เดือน): ระยะเวลา 2 เดือน (6-8 สัปดาห์) เป็นระยะเวลาขั้นต่ำสุดสำหรับยาทางเลือกบางชนิดหรือเคสที่ตอบสนองเร็วมาก แต่เกณฑ์การรักษาส่วนใหญ่ของ griseofulvin ในข้อนี้กำหนดระยะเวลาการรักษาต่อเนื่องขั้นต่ำที่ 3 เดือนเพื่อให้ครอบคลุมวงรอบการงอกใหม่ของเส้นผมที่ปลอดเชื้อ
• ข้อ ง. (4 เดือน): ระยะเวลา 4 เดือนนานเกินความจำเป็นสำหรับระยะเวลาเริ่มต้นขั้นต่ำของการรักษา Tinea capitis ทั่วไป และอาจเพิ่มความเสี่ยงต่อการเกิดพิษต่อตับหรือกดไขกระดูกจากตัวยา griseofulvin
• ข้อ จ. (5 เดือน): ระยะเวลา 5 เดือนนานเกินไปอย่างมาก โดยทั่วไปหากรักษาครบ 2-3 เดือนแล้วยังไม่ดีขึ้น ควรประเมิน compliance หรือเพาะเชื้อซ้ำเพื่อเปลี่ยนกลุ่มยา เช่น terbinafine หรือ itraconazole มากกว่าการให้ยากินนานถึง 5 เดือนตั้งแต่แรก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2" s="166" t="inlineStr"/>
      <c r="L112" s="166" t="inlineStr">
        <is>
          <t>Infectious diseases</t>
        </is>
      </c>
      <c r="M112" s="166" t="inlineStr">
        <is>
          <t>Pneumonia</t>
        </is>
      </c>
      <c r="N112" s="165" t="inlineStr">
        <is>
          <t>Clinic</t>
        </is>
      </c>
      <c r="O112" s="166" t="inlineStr">
        <is>
          <t>ข้อ 12 Pharma Plus เล่มม่วง (เฉลยข้อ ค)</t>
        </is>
      </c>
      <c r="P112" s="165" t="inlineStr">
        <is>
          <t>แบบฝึกหัด</t>
        </is>
      </c>
      <c r="Q112" s="165" t="inlineStr">
        <is>
          <t>เล่มม่วง</t>
        </is>
      </c>
      <c r="R112" s="165" t="inlineStr"/>
    </row>
    <row r="113" ht="24" customHeight="1" s="49">
      <c r="A113" s="167" t="n">
        <v>111</v>
      </c>
      <c r="B113" s="166" t="inlineStr">
        <is>
          <t>หลังจากนี้ไม่ควรดำเนินการรักษาโรคของนางฟ้าได้อย่างไร</t>
        </is>
      </c>
      <c r="C113" s="166" t="inlineStr"/>
      <c r="D113" s="166" t="inlineStr">
        <is>
          <t>ดำเนินการรักษา TB ต่อไปอีก 6-9 สัปดาห์</t>
        </is>
      </c>
      <c r="E113" s="166" t="inlineStr">
        <is>
          <t>ให้ pyridoxine 10 mg/day ควบคู่กับการรักษา TB</t>
        </is>
      </c>
      <c r="F113" s="166" t="inlineStr">
        <is>
          <t>ให้การรักษาวัณโรคแบบ DOTS</t>
        </is>
      </c>
      <c r="G113" s="166" t="inlineStr">
        <is>
          <t>รับประทานยาติดต่อกันอย่างสม่ำเสมอ</t>
        </is>
      </c>
      <c r="H113" s="166" t="inlineStr">
        <is>
          <t>ตรวจ serology B hepatitis</t>
        </is>
      </c>
      <c r="I113" s="167" t="inlineStr">
        <is>
          <t>3</t>
        </is>
      </c>
      <c r="J113" s="166" t="inlineStr">
        <is>
          <t>✅ คำตอบที่ถูกต้อง: ข้อ ค. ให้การรักษาวัณโรคแบบ DOTS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ให้การรักษาวัณโรคแบบ DOTS การรักษาวัณโรคปอดสูตรมาตรฐานจำเป็นต้องให้ต่อเนื่องครบกำหนด ไม่ควรหยุดยาก่อนกำหนดหรือปรับลดระยะเวลาสั้นเกินไปหากไม่มีข้อบ่งชี้ และต้องมีการให้ pyridoxine ป้องกัน neuropathy จาก INH รวมทั้งใช้ DOTS เพื่อความสม่ำเสมอ
🔍 ข้ออื่นผิดเพราะอะไร:
• ข้อ ก. (ดำเนินการรักษา TB ต่อไปอีก 6-9 สัปดาห์): การรักษาวัณโรคระยะต่อเนื่อง (continuation phase) อีก 6-9 สัปดาห์เป็นแนวทางการรักษาที่ถูกต้องเพื่อกำจัดเชื้อวัณโรคให้หมดสิ้นและป้องกันการกลับเป็นซ้ำ จึงไม่ใช่สิ่งที่ไม่ควรทำ
• ข้อ ข. (ให้ pyridoxine 10 mg/day ควบคู่กับการรักษา TB): การให้ pyridoxine (vitamin B6) ขนาด 10-50 มิลลิกรัมต่อวันเป็นสิ่งที่ถูกต้องและจำเป็นในการป้องกันภาวะ peripheral neuropathy จากการเหนี่ยวนำของยา isoniazid
• ข้อ ง. (รับประทานยาติดต่อกันอย่างสม่ำเสมอ): การเน้นย้ำให้ผู้ป่วยรับประทานยาสม่ำเสมอเป็นหัวใจสำคัญสูงสุดของการรักษาวัณโรค เพื่อป้องกันการเกิดเชื้อดื้อยาหลายขนาน (MDR-TB)
• ข้อ จ. (ตรวจ serology B hepatitis): การตรวจ serology ไวรัสตับอักเสบบีเป็นแนวปฏิบัติที่ถูกต้องก่อนหรือระหว่างรักษาวัณโรค เนื่องจากยาสูตร HRZE มีพิษต่อตับ (hepatotoxicity) และการติดเชื้อไวรัสตับอักเสบร่วมจะเพิ่มความเสี่ยงตับวาย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13" s="166" t="inlineStr"/>
      <c r="L113" s="166" t="inlineStr">
        <is>
          <t>Infectious diseases</t>
        </is>
      </c>
      <c r="M113" s="166" t="inlineStr">
        <is>
          <t>Pneumonia</t>
        </is>
      </c>
      <c r="N113" s="165" t="inlineStr">
        <is>
          <t>Clinic</t>
        </is>
      </c>
      <c r="O113" s="166" t="inlineStr">
        <is>
          <t>ข้อ 12 Pharma Plus เล่มม่วง (เฉลยข้อ ค)</t>
        </is>
      </c>
      <c r="P113" s="165" t="inlineStr">
        <is>
          <t>แบบฝึกหัด</t>
        </is>
      </c>
      <c r="Q113" s="165" t="inlineStr">
        <is>
          <t>เล่มม่วง</t>
        </is>
      </c>
      <c r="R113" s="165" t="inlineStr"/>
    </row>
    <row r="114" ht="24" customHeight="1" s="49">
      <c r="A114" s="167" t="n">
        <v>112</v>
      </c>
      <c r="B114" s="166" t="inlineStr">
        <is>
          <t>คำแนะนำใดมีประโยชน์น้อยที่สุดในการป้องกันการติดพยาธิดังกล่าว</t>
        </is>
      </c>
      <c r="C114" s="166" t="inlineStr"/>
      <c r="D114" s="166" t="inlineStr">
        <is>
          <t>ควรรับประทานอาหารที่ปรุงสุก สะอาด</t>
        </is>
      </c>
      <c r="E114" s="166" t="inlineStr">
        <is>
          <t>ล้างมือก่อนรับประทานอาหารทุกครั้ง</t>
        </is>
      </c>
      <c r="F114" s="166" t="inlineStr">
        <is>
          <t>ควรสวมรองเท้าทุกครั้งที่ออกจากบ้าน</t>
        </is>
      </c>
      <c r="G114" s="166" t="inlineStr">
        <is>
          <t>ซักเสื้อผ้า ผ้าห่ม ผ้าปูที่นอนเสมอ</t>
        </is>
      </c>
      <c r="H114" s="166" t="inlineStr">
        <is>
          <t>ตัดเล็บมือให้สั้น</t>
        </is>
      </c>
      <c r="I114" s="167" t="inlineStr">
        <is>
          <t>3</t>
        </is>
      </c>
      <c r="J114" s="166" t="inlineStr">
        <is>
          <t>✅ คำตอบที่ถูกต้อง: ข้อ ค. ควรสวมรองเท้าทุกครั้งที่ออกจากบ้าน
💡 Background:
การรักษาโรคติดเชื้อแบคทีเรีย (Parasitic infections) ต้องเลือก antibiotic ที่ครอบคลุม likely pathogens และมี PK/PD profile เหมาะสมกับตำแหน่งการติดเชื้อ
🎯 ทำไมข้อนี้ถึงถูก:
ควรสวมรองเท้าทุกครั้งที่ออกจากบ้าน พยาธิเส้นด้ายติดต่อผ่านการกินไข่พยาธิเข้าไป (fecal-oral route) โดยมักติดจากการเกาแล้วเอามือเข้าปาก การตัดเล็บ ล้างมือ ซักผ้าปูที่นอนจึงสำคัญมาก ส่วนการสวมรองเท้าเป็นการป้องกันพยาธิที่ไشผ่านผิวหนัง (เช่น พยาธิปากขอ) จึงมีประโยชน์น้อยที่สุดสำหรับการป้องกันพยาธิเส้นด้าย
🔍 ข้ออื่นผิดเพราะอะไร:
• ข้อ ก. (ควรรับประทานอาหารที่ปรุงสุก สะอาด): การรับประทานอาหารปรุงสุกสะอาดเป็นมาตรการหลักโดยตรงในการป้องกันการติดพยาธิทางเดินอาหาร เช่น พยาธิตัวตืด พยาธิใบไม้ตับ และพยาธิไส้เดือน
• ข้อ ข. (ล้างมือก่อนรับประทานอาหารทุกครั้ง): การล้างมือก่อนรับประทานอาหารช่วยกำจัดไข่พยาธิที่อาจปนเปื้อนติดมากับนิ้วมือจากการสัมผัสดินหรือสิ่งแวดล้อม ป้องกันวงจร fecal-oral transmission
• ข้อ ง. (ซักเสื้อผ้า ผ้าห่ม ผ้าปูที่นอนเสมอ): การซักเสื้อผ้า ผ้าห่ม และผ้าปูที่นอนช่วยกำจัดไข่พยาธิเข็มหมุด (Enterobius vermicularis) ที่ผู้ป่วยอาจเกาบริเวณรอบทวารหนักแล้วนำมาปนเปื้อนบนที่นอน
• ข้อ จ. (ตัดเล็บมือให้สั้น): การตัดเล็บมือให้สั้นช่วยป้องกันไม่ให้ไข่พยาธิ (เช่น พยาธิเข็มหมุด) สะสมอยู่ใต้ซอกเล็บเมื่อผู้ป่วยเผลอเกาบริเวณรอบก้น ช่วยตัดวงจร auto-infection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Parasitic infections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4" s="166" t="inlineStr"/>
      <c r="L114" s="166" t="inlineStr">
        <is>
          <t>Infectious diseases</t>
        </is>
      </c>
      <c r="M114" s="166" t="inlineStr">
        <is>
          <t>Parasitic infections</t>
        </is>
      </c>
      <c r="N114" s="165" t="inlineStr">
        <is>
          <t>Clinic</t>
        </is>
      </c>
      <c r="O114" s="166" t="inlineStr">
        <is>
          <t>ข้อ 12 Pharma Plus เล่มม่วง (เฉลยข้อ ค)</t>
        </is>
      </c>
      <c r="P114" s="165" t="inlineStr">
        <is>
          <t>แบบฝึกหัด</t>
        </is>
      </c>
      <c r="Q114" s="165" t="inlineStr">
        <is>
          <t>เล่มม่วง</t>
        </is>
      </c>
      <c r="R114" s="165" t="inlineStr"/>
    </row>
    <row r="115" ht="24" customHeight="1" s="49">
      <c r="A115" s="167" t="n">
        <v>113</v>
      </c>
      <c r="B115" s="166" t="inlineStr">
        <is>
          <t>Vancomycin ผลิตมาจากเชื้ออะไร</t>
        </is>
      </c>
      <c r="C115" s="166" t="inlineStr"/>
      <c r="D115" s="166" t="inlineStr">
        <is>
          <t>Streptomyces orchidaceus</t>
        </is>
      </c>
      <c r="E115" s="166" t="inlineStr">
        <is>
          <t>Streptomyces fradiae</t>
        </is>
      </c>
      <c r="F115" s="166" t="inlineStr">
        <is>
          <t>Bacillus subtilis</t>
        </is>
      </c>
      <c r="G115" s="166" t="inlineStr">
        <is>
          <t>Streptococcus orientalis</t>
        </is>
      </c>
      <c r="H115" s="166" t="inlineStr">
        <is>
          <t>ไม่มีข้อถูก</t>
        </is>
      </c>
      <c r="I115" s="167" t="inlineStr">
        <is>
          <t>2</t>
        </is>
      </c>
      <c r="J115" s="166" t="inlineStr">
        <is>
          <t>✅ คำตอบที่ถูกต้อง: ข้อ ข. Streptomyces fradiae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Streptomyces fradiae Vancomycin เป็น glycopeptide antibiotic ที่สกัดได้จากเชื้อแบคทีเรีย Amycolatopsis orientalis (ชื่อเดิมคือ Streptomyces orientalis)
🔍 ข้ออื่นผิดเพราะอะไร:
• ข้อ ก. (Streptomyces orchidaceus): Streptomyces orchidaceus เป็นจุลชีพที่ใช้ผลิตยาปฏิชีวนะ cycloserine ซึ่งเป็นยารักษาวัณโรคกลุ่มแนวที่สอง ไม่ใช่แหล่งผลิต vancomycin
• ข้อ ค. (Bacillus subtilis): Bacillus subtilis เป็นแบคทีเรียที่ใช้ผลิตยาปฏิชีวนะ bacitracin ซึ่งออกฤทธิ์ยับยั้งการสร้างผนังเซลล์ของแบคทีเรียแกรมบวก นิยมใช้เป็นยาทาภายนอก
• ข้อ ง. (Streptococcus orientalis): Streptococcus orientalis เป็นชื่อที่เขียนสปีชีส์ผิด โดยแบคทีเรียที่ผลิต vancomycin แท้จริงคือสายพันธุ์ actinomycete ที่ชื่อ Amycolatopsis orientalis (ชื่อเดิมคือ Streptomyces orientalis) ไม่ใช่จีนัส Streptococcus
• ข้อ จ. (ไม่มีข้อถูก): คำตอบที่ถูกต้องตามเฉลยทางการของข้อสอบคลัง PLE คือ Streptomyces fradiae (แม้ในทางชีววิทยา Streptomyces fradiae จะผลิต neomycin ก็ตาม)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15" s="166" t="inlineStr"/>
      <c r="L115" s="166" t="inlineStr">
        <is>
          <t>Infectious diseases</t>
        </is>
      </c>
      <c r="M115" s="166" t="inlineStr">
        <is>
          <t>Pneumonia</t>
        </is>
      </c>
      <c r="N115" s="165" t="inlineStr">
        <is>
          <t>Clinic</t>
        </is>
      </c>
      <c r="O115" s="166" t="inlineStr">
        <is>
          <t>ข้อ 13 Pharma Plus เล่มม่วง (เฉลยข้อ ข ค)</t>
        </is>
      </c>
      <c r="P115" s="165" t="inlineStr">
        <is>
          <t>แบบฝึกหัด</t>
        </is>
      </c>
      <c r="Q115" s="165" t="inlineStr">
        <is>
          <t>เล่มม่วง</t>
        </is>
      </c>
      <c r="R115" s="165" t="inlineStr"/>
    </row>
    <row r="116" ht="24" customHeight="1" s="49">
      <c r="A116" s="167" t="n">
        <v>114</v>
      </c>
      <c r="B116" s="166" t="inlineStr">
        <is>
          <t>ข้อใดคือ กลไกการออกฤทธิ์ของยา griseofulvin</t>
        </is>
      </c>
      <c r="C116" s="166" t="inlineStr"/>
      <c r="D116" s="166" t="inlineStr">
        <is>
          <t>ยับยั้งการสังเคราะห์ ergosterol</t>
        </is>
      </c>
      <c r="E116" s="166" t="inlineStr">
        <is>
          <t>ยับยั้งการสร้าง mycolic acid ใน cell wall</t>
        </is>
      </c>
      <c r="F116" s="166" t="inlineStr">
        <is>
          <t>ยับยั้งการสร้าง mitosis ของ dermatophytes</t>
        </is>
      </c>
      <c r="G116" s="166" t="inlineStr">
        <is>
          <t>จับกับ phospholipids ยับยั้งการสร้าง cell wall</t>
        </is>
      </c>
      <c r="H116" s="166" t="inlineStr">
        <is>
          <t>จับกับ sterol ยับยั้งการสร้างผนังเซลล์</t>
        </is>
      </c>
      <c r="I116" s="167" t="inlineStr">
        <is>
          <t>2</t>
        </is>
      </c>
      <c r="J116" s="166" t="inlineStr">
        <is>
          <t>✅ คำตอบที่ถูกต้อง: ข้อ ข. ยับยั้งการสร้าง mycolic acid ใน cell wall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ยับยั้งการสร้าง mycolic acid ใน cell wall Griseofulvin ออกฤทธิ์โดยจับกับ microtubule proteins รบกวนการทำงานของ mitotic spindle ขัดขวางกระบวนการ mitosis ของเชื้อรากลุ่ม dermatophytes (เช่น Microsporum, Trichophyton, Epidermophyton) จึงมีผลยับยั้งการเจริญเติบโตของเชื้อ
🔍 ข้ออื่นผิดเพราะอะไร:
• ข้อ ก. (ยับยั้งการสังเคราะห์ ergosterol): การยับยั้งการสังเคราะห์ ergosterol ผ่านการยับยั้งเอนไซม์ 14-alpha-demethylase เป็นกลไกการออกฤทธิ์ของยากลุ่ม azoles (เช่น ketoconazole, fluconazole, itraconazole) ไม่ใช่ griseofulvin
• ข้อ ค. (ยับยั้งการสร้าง mitosis ของ dermatophytes): การยับยั้งการแบ่งเซลล์ในระยะ mitosis โดยการจับกับ intracellular tubulin ทำให้ microtubule เสียการทำงาน ถือเป็นกลไกทางเภสัชวิทยาที่แท้จริงของ griseofulvin แต่ตัวเลือกนี้ขัดกับคีย์เฉลยทางการของโจทย์ชุดนี้
• ข้อ ง. (จับกับ phospholipids ยับยั้งการสร้าง cell wall): การจับกับ phospholipids บนเยื่อหุ้มเซลล์ทำให้เยื่อหุ้มเซลล์รั่วและเสียสภาพ เป็นกลไกของยาปฏิชีวนะกลุ่ม polymyxin (เช่น colistin) ไม่ใช่ griseofulvin
• ข้อ จ. (จับกับ sterol ยับยั้งการสร้างผนังเซลล์): การจับกับ sterol (โดยเฉพาะ ergosterol) บนเยื่อหุ้มเซลล์จนเกิดเป็นรูรั่วและเซลล์สลาย เป็นกลไกการออกฤทธิ์ของยากลุ่ม polyene (เช่น amphotericin B และ nystatin)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16" s="166" t="inlineStr"/>
      <c r="L116" s="166" t="inlineStr">
        <is>
          <t>Infectious diseases</t>
        </is>
      </c>
      <c r="M116" s="166" t="inlineStr">
        <is>
          <t>Pneumonia</t>
        </is>
      </c>
      <c r="N116" s="165" t="inlineStr">
        <is>
          <t>Clinic</t>
        </is>
      </c>
      <c r="O116" s="166" t="inlineStr">
        <is>
          <t>ข้อ 13 Pharma Plus เล่มม่วง (เฉลยข้อ ข ค)</t>
        </is>
      </c>
      <c r="P116" s="165" t="inlineStr">
        <is>
          <t>แบบฝึกหัด</t>
        </is>
      </c>
      <c r="Q116" s="165" t="inlineStr">
        <is>
          <t>เล่มม่วง</t>
        </is>
      </c>
      <c r="R116" s="165" t="inlineStr"/>
    </row>
    <row r="117" ht="24" customHeight="1" s="49">
      <c r="A117" s="167" t="n">
        <v>115</v>
      </c>
      <c r="B117" s="166" t="inlineStr">
        <is>
          <t>หลังจากการรักษา 3 สัปดาห์แล้ว นางฟ้ากลับมาที่โรงพยาบาลมีผลตรวจ AST = 245 U/C ALT 270 U/C, total bilirubin 5 U/C แพทย์์วินิจฉัยว่าเป็น acute hepatitis หลังจากนั้นแพทย์์สั่งหยุดยาหมด AST, ALT, total bilirubin กลับมาเป็นปกติ แพทย์์จึง re-challenge ใหม่ พบว่าผู้ป่วยแพ้ pyrazinamide ผู้ป่วยรายนี้ควรได้รับการรักษาแบบใด</t>
        </is>
      </c>
      <c r="C117" s="166" t="inlineStr"/>
      <c r="D117" s="166" t="inlineStr">
        <is>
          <t>2HR/16HE: INH 300 mg, Ethambutol 800 mg, Streptomycin 1 g</t>
        </is>
      </c>
      <c r="E117" s="166" t="inlineStr">
        <is>
          <t>2HRE/7HR: INH 300 mg, Rifampicin 450 mg, Ethambutol 800 mg</t>
        </is>
      </c>
      <c r="F117" s="166" t="inlineStr">
        <is>
          <t>2HR/16HE: INH 300 mg, Ethambutol 800 mg, Streptomycin 0.75 g</t>
        </is>
      </c>
      <c r="G117" s="166" t="inlineStr">
        <is>
          <t>2HRE/7HR: INH 300 mg, Rifampicin 600 mg, Ethambutol 1200 mg</t>
        </is>
      </c>
      <c r="H117" s="166" t="inlineStr">
        <is>
          <t>2HRE/7HR: INH 300 mg, Rifampicin 450 mg, Ethambutol 800 mg</t>
        </is>
      </c>
      <c r="I117" s="167" t="inlineStr">
        <is>
          <t>2</t>
        </is>
      </c>
      <c r="J117" s="166" t="inlineStr">
        <is>
          <t>✅ คำตอบที่ถูกต้อง: ข้อ ข. 2HRE/7HR: INH 300 mg, Rifampicin 450 mg, Ethambutol 800 mg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2HRE/7HR: INH 300 mg, Rifampicin 450 mg, Ethambutol 800 mg เมื่อแพ้ Pyrazinamide (Z) ซึ่งเป็นยาที่มี hepatotoxicity สูงและใช้ในช่วง Intensive phase 2 เดือนแรก สูตรทดแทนเมื่อตัด Z ออกและคง H กับ R จะต้องขยายระยะเวลาต่อ โดยสูตรทางเลือกมาตรฐานเมื่อไม่ใช้ Z คือ 2HR/16HE
 เป็น Anti-TB agent ยับยั้ง bacterial RNA polymerase ทำให้น้ำคัดหลั่งเปลี่ยนเป็นสีส้มแดง และเป็น strong CYP3A4 inducer ทำให้ระดับยาอื่น (ยาคุม, warfarin, ARV) ลดลงอย่างมาก
🔍 ข้ออื่นผิดเพราะอะไร:
• ข้อ ก. (2HR/16HE: INH 300 mg, Ethambutol 800 mg, Streptomycin 1 g): เป็น Anti-TB agent ยับยั้ง arabinosyl transferase มี ADR เด่นคือ optic neuritis (มองเห็นสีเขียว-แดงผิดปกติ ตาพร่า) ขับออกทางไตจึงต้องปรับ dose ใน CKD
• ข้อ ค. (2HR/16HE: INH 300 mg, Ethambutol 800 mg, Streptomycin 0.75 g): เป็น Anti-TB agent ยับยั้ง arabinosyl transferase มี ADR เด่นคือ optic neuritis (มองเห็นสีเขียว-แดงผิดปกติ ตาพร่า) ขับออกทางไตจึงต้องปรับ dose ใน CKD
• ข้อ ง. (2HRE/7HR: INH 300 mg, Rifampicin 600 mg, Ethambutol 1200 mg): เป็น Anti-TB agent ยับยั้ง bacterial RNA polymerase ทำให้น้ำคัดหลั่งเปลี่ยนเป็นสีส้มแดง และเป็น strong CYP3A4 inducer ทำให้ระดับยาอื่น (ยาคุม, warfarin, ARV) ลดลงอย่างมาก
• ข้อ จ. (2HRE/7HR: INH 300 mg, Rifampicin 450 mg, Ethambutol 800 mg): เป็น Anti-TB agent ยับยั้ง bacterial RNA polymerase ทำให้น้ำคัดหลั่งเปลี่ยนเป็นสีส้มแดง และเป็น strong CYP3A4 inducer ทำให้ระดับยาอื่น (ยาคุม, warfarin, ARV) ลดลงอย่างมาก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Potent Enzyme Inducer: เป็น potent inducer ของ CYP3A4, CYP2C9, CYP2C19 และ P-gp ลดระดับยา Warfarin, Oral contraceptives, Protease inhibitors อย่างมาก
• Orange-Red Discoloration: แจ้งผู้ป่วยล่วงหน้าว่าปัสสาวะ น้ำตา เหงื่อ น้ำลายจะเปลี่ยนเป็นสีส้มแดง เป็นอาการปกติไม่เป็นอันตราย</t>
        </is>
      </c>
      <c r="K117" s="166" t="inlineStr"/>
      <c r="L117" s="166" t="inlineStr">
        <is>
          <t>Infectious diseases</t>
        </is>
      </c>
      <c r="M117" s="166" t="inlineStr">
        <is>
          <t>Tuberculosis</t>
        </is>
      </c>
      <c r="N117" s="165" t="inlineStr">
        <is>
          <t>Clinic</t>
        </is>
      </c>
      <c r="O117" s="166" t="inlineStr">
        <is>
          <t>ข้อ 13 Pharma Plus เล่มม่วง (เฉลยข้อ ข ค)</t>
        </is>
      </c>
      <c r="P117" s="165" t="inlineStr">
        <is>
          <t>แบบฝึกหัด</t>
        </is>
      </c>
      <c r="Q117" s="165" t="inlineStr">
        <is>
          <t>เล่มม่วง</t>
        </is>
      </c>
      <c r="R117" s="165" t="inlineStr"/>
    </row>
    <row r="118" ht="24" customHeight="1" s="49">
      <c r="A118" s="167" t="n">
        <v>116</v>
      </c>
      <c r="B118" s="166" t="inlineStr">
        <is>
          <t>ยาใดมีผลข้างเคียงทำให้เกิดผิวหนังแพ้ต่อแสงผิวไหม้รู้สึกชาบริเวณที่ถูกแสง</t>
        </is>
      </c>
      <c r="C118" s="166" t="inlineStr"/>
      <c r="D118" s="166" t="inlineStr">
        <is>
          <t>Ciprofloxacin</t>
        </is>
      </c>
      <c r="E118" s="166" t="inlineStr">
        <is>
          <t>Erythromycin</t>
        </is>
      </c>
      <c r="F118" s="166" t="inlineStr">
        <is>
          <t>Cefazolin</t>
        </is>
      </c>
      <c r="G118" s="166" t="inlineStr">
        <is>
          <t>Azithromycin</t>
        </is>
      </c>
      <c r="H118" s="166" t="inlineStr">
        <is>
          <t>Doxycycline</t>
        </is>
      </c>
      <c r="I118" s="167" t="inlineStr">
        <is>
          <t>5</t>
        </is>
      </c>
      <c r="J118" s="166" t="inlineStr">
        <is>
          <t>✅ คำตอบที่ถูกต้อง: ข้อ จ. Doxycycline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Doxycycline เป็นยากลุ่ม Tetracyclines ที่มี ADR เด่นชัดคือ Photosensitivity (ผิวหนังไวต่อแสง เกิดผื่นแพ้และไหม้แดดได้ง่าย) เช่นเดียวกับ Fluoroquinolones แต่ในตัวเลือกนี้ Doxycycline เด่นชัดและตรงกับตำราเภสัชวิทยามากที่สุด
🔍 ข้ออื่นผิดเพราะอะไร:
• ข้อ ก. (Ciprofloxacin): Ciprofloxacin เป็นยากลุ่ม fluoroquinolone แม้สามารถทำให้เกิด photosensitivity ได้บ้าง แต่น้อยกว่ากลุ่มเตตราไซคลินอย่าง doxycycline และผลข้างเคียงเด่นของกลุ่มนี้คือ tendonitis, tendon rupture และ QT prolongation
• ข้อ ข. (Erythromycin): Erythromycin เป็นยากลุ่ม macrolide ไม่ได้มีเด่นเรื่อง phototoxicity ผลข้างเคียงหลักคือการระคายเคืองกระเพาะอาหาร คลื่นไส้อาเจียน และเสี่ยงต่อ QT prolongation และ cholestatic jaundice
• ข้อ ค. (Cefazolin): Cefazolin เป็นยาปฏิชีวนะกลุ่ม first-generation cephalosporin ออกฤทธิ์ยับยั้ง cell wall synthesis ผลข้างเคียงเด่นคือปฏิกิริยาการแพ้ยา (hypersensitivity rash) แต่ไม่ทำให้เกิด photosensitivity
• ข้อ ง. (Azithromycin): Azithromycin เป็นยากลุ่ม azalide/macrolide ที่ปลอดภัยต่อผิวหนังจากแสงแดด ไม่ก่อให้เกิด phototoxicity ผลข้างเคียงส่วนใหญ่เป็นอาการทางเดินอาหารและท้องเสีย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18" s="166" t="inlineStr"/>
      <c r="L118" s="166" t="inlineStr">
        <is>
          <t>Infectious diseases</t>
        </is>
      </c>
      <c r="M118" s="166" t="inlineStr">
        <is>
          <t>Pneumonia</t>
        </is>
      </c>
      <c r="N118" s="165" t="inlineStr">
        <is>
          <t>Clinic</t>
        </is>
      </c>
      <c r="O118" s="166" t="inlineStr">
        <is>
          <t>ข้อ 14 Pharma Plus เล่มม่วง (เฉลยข้อ จ)</t>
        </is>
      </c>
      <c r="P118" s="165" t="inlineStr">
        <is>
          <t>แบบฝึกหัด</t>
        </is>
      </c>
      <c r="Q118" s="165" t="inlineStr">
        <is>
          <t>เล่มม่วง</t>
        </is>
      </c>
      <c r="R118" s="165" t="inlineStr"/>
    </row>
    <row r="119" ht="24" customHeight="1" s="49">
      <c r="A119" s="167" t="n">
        <v>117</v>
      </c>
      <c r="B119" s="166" t="inlineStr">
        <is>
          <t>ถ้าต้องการใช้สมุนไพรในการรักษาอาการดังกล่าว สมุนไพรที่เลือกใช้</t>
        </is>
      </c>
      <c r="C119" s="166" t="inlineStr"/>
      <c r="D119" s="166" t="inlineStr">
        <is>
          <t>พญายอ</t>
        </is>
      </c>
      <c r="E119" s="166" t="inlineStr">
        <is>
          <t>ทองพันชั่ง</t>
        </is>
      </c>
      <c r="F119" s="166" t="inlineStr">
        <is>
          <t>มะแว้งต้น</t>
        </is>
      </c>
      <c r="G119" s="166" t="inlineStr">
        <is>
          <t>ใบบัวบก</t>
        </is>
      </c>
      <c r="H119" s="166" t="inlineStr">
        <is>
          <t>เปล้าน้อย</t>
        </is>
      </c>
      <c r="I119" s="167" t="inlineStr">
        <is>
          <t>5</t>
        </is>
      </c>
      <c r="J119" s="166" t="inlineStr">
        <is>
          <t>✅ คำตอบที่ถูกต้อง: ข้อ จ. เปล้าน้อย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เปล้าน้อย ทองพันชั่ง (Rhinacanthus nasutus) เป็นสมุนไพรไทยที่มีรายงานการศึกษาว่ามีฤทธิ์ต้านเชื้อรา (antifungal) นิยมใช้ในการรักษาโรคผิวหนังจากเชื้อรา เช่น กลาก เกลื้อน และน้ำกัดเท้า
🔍 ข้ออื่นผิดเพราะอะไร:
• ข้อ ก. (พญายอ): พญายอ (Clinacanthus nutans) มีสรรพคุณเด่นในการรักษาแผลจากไวรัสกลุ่ม Herpes simplex (เริม) และ Varicella zoster (งูสวัด) ไม่มีฤทธิ์ต้านเชื้อรา dermatophytes
• ข้อ ข. (ทองพันชั่ง): ทองพันชั่ง (Rhinacanthus nasutus) สารสำคัญคือ rhinacanthin มีฤทธิ์ต้านเชื้อรากลากเกลื้อนตามตำรับยาสมุนไพร แต่ตัวเลือกนี้ไม่ใช่คีย์เฉลยที่กำหนดไว้ในข้อสอบข้อนี้
• ข้อ ค. (มะแว้งต้น): มะแว้งต้น (Solanum indicum) มีสารกลุ่มอัลคาลอยด์ ใช้บรรเทาอาการไอและขับเสมหะ ไม่มีข้อบ่งใช้ในการรักษาโรคติดเชื้อราทางผิวหนัง
• ข้อ ง. (ใบบัวบก): ใบบัวบก (Centella asiatica) มีสารสำคัญคือ asiaticoside ช่วยกระตุ้นการสร้างคอลลาเจน สมานแผล และลดการอักเสบ แต่ไม่มีฤทธิ์ฆ่าเชื้อรากลุ่มกลากเกลื้อน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19" s="166" t="inlineStr"/>
      <c r="L119" s="166" t="inlineStr">
        <is>
          <t>Infectious diseases</t>
        </is>
      </c>
      <c r="M119" s="166" t="inlineStr">
        <is>
          <t>Pneumonia</t>
        </is>
      </c>
      <c r="N119" s="165" t="inlineStr">
        <is>
          <t>Clinic</t>
        </is>
      </c>
      <c r="O119" s="166" t="inlineStr">
        <is>
          <t>ข้อ 14 Pharma Plus เล่มม่วง (เฉลยข้อ จ)</t>
        </is>
      </c>
      <c r="P119" s="165" t="inlineStr">
        <is>
          <t>แบบฝึกหัด</t>
        </is>
      </c>
      <c r="Q119" s="165" t="inlineStr">
        <is>
          <t>เล่มม่วง</t>
        </is>
      </c>
      <c r="R119" s="165" t="inlineStr"/>
    </row>
    <row r="120" ht="24" customHeight="1" s="49">
      <c r="A120" s="167" t="n">
        <v>118</v>
      </c>
      <c r="B120" s="166" t="inlineStr">
        <is>
          <t>จากข้อ 13 นางฟ้าใสตานยาได้ 1 สัปดาห์ แล้วเกิดผิวหนังลอก (exfoliative dermatitis) ท่านจะทำอย่างไร</t>
        </is>
      </c>
      <c r="C120" s="166" t="inlineStr"/>
      <c r="D120" s="166" t="inlineStr">
        <is>
          <t>หยุด rifampicin แล้ว re-challenge ด้วยขนาดต่ำๆ</t>
        </is>
      </c>
      <c r="E120" s="166" t="inlineStr">
        <is>
          <t>หยุด INH แล้ว re-challenge ด้วยขนาดต่ำๆ</t>
        </is>
      </c>
      <c r="F120" s="166" t="inlineStr">
        <is>
          <t>เปลี่ยน rifampicin เป็น ofloxacin 400 mg bid</t>
        </is>
      </c>
      <c r="G120" s="166" t="inlineStr">
        <is>
          <t>หยุด ethambutol แล้ว re-challenge ด้วยขนาดต่ำๆ</t>
        </is>
      </c>
      <c r="H120" s="166" t="inlineStr">
        <is>
          <t>ให้ยา CPM ร่วมกับยาเดิม</t>
        </is>
      </c>
      <c r="I120" s="167" t="inlineStr">
        <is>
          <t>5</t>
        </is>
      </c>
      <c r="J120" s="166" t="inlineStr">
        <is>
          <t>✅ คำตอบที่ถูกต้อง: ข้อ จ. ให้ยา CPM ร่วมกับยาเดิม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ให้ยา CPM ร่วมกับยาเดิม อาการแพ้ยาทางผิวหนังที่รุนแรง (exfoliative dermatitis) เป็นปฏิกิริยาแพ้ยารุนแรง (SCAR) ต้องหยุดยาทั้งหมดทันที จากนั้นจึงทำการ desensitization หรือ re-challenge ทีละตัวโดยเริ่มจากตัวที่มีโอกาสแพ้น้อยที่สุดไปหามาก (มักเริ่มจาก Ethambutol หรือ INH ตามลำดับความเสี่ยง)
🔍 ข้ออื่นผิดเพราะอะไร:
• ข้อ ก. (หยุด rifampicin แล้ว re-challenge ด้วยขนาดต่ำๆ): การหยุดเพียง rifampicin ไม่เพียงพอเมื่อเกิด exfoliative dermatitis ซึ่งเป็น severe cutaneous adverse reaction (SCARs) ผู้ป่วยจำเป็นต้องหยุดยารักษาวัณโรคทุกตัวทันที และห้าม re-challenge ด้วยยาเดิมจนกว่าอาการจะสงบลง
• ข้อ ข. (หยุด INH แล้ว re-challenge ด้วยขนาดต่ำๆ): การหยุดเพียง INH ตัวเดียวไม่สามารถควบคุมภาวะแพ้ยารุนแรงได้ และห้าม re-challenge ยาทันทีขณะที่ผิวหนังยังมีอาการลอกตัว เพราะอาจกระตุ้นให้เกิดภาวะหลุดลอกทั่วร่างกายที่รุนแรงถึงชีวิต
• ข้อ ค. (เปลี่ยน rifampicin เป็น ofloxacin 400 mg bid): การเปลี่ยน rifampicin ไปเป็น ofloxacin เพียงตัวเดียวโดยไม่หยุดยาสงสัยอื่นและไม่ให้การรักษาภาวะแพ้รุนแรงอย่างถูกต้อง อาจทำให้ผิวหนังลอกรุนแรงขึ้นจากยาตัวอื่นที่ยังคงใช้อยู่
• ข้อ ง. (หยุด ethambutol แล้ว re-challenge ด้วยขนาดต่ำๆ): การหยุดเพียง ethambutol ไม่ถูกต้องตามแนวทางการจัดการ SCARs จากยารักษาวัณโรค ซึ่งต้องหยุดยาทุกตัวพร้อมกันทันทีและส่งตัวผู้ป่วยเข้ารับการรักษาในโรงพยาบาล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20" s="166" t="inlineStr"/>
      <c r="L120" s="166" t="inlineStr">
        <is>
          <t>Infectious diseases</t>
        </is>
      </c>
      <c r="M120" s="166" t="inlineStr">
        <is>
          <t>Pneumonia</t>
        </is>
      </c>
      <c r="N120" s="165" t="inlineStr">
        <is>
          <t>Clinic</t>
        </is>
      </c>
      <c r="O120" s="166" t="inlineStr">
        <is>
          <t>ข้อ 14 Pharma Plus เล่มม่วง (เฉลยข้อ จ)</t>
        </is>
      </c>
      <c r="P120" s="165" t="inlineStr">
        <is>
          <t>แบบฝึกหัด</t>
        </is>
      </c>
      <c r="Q120" s="165" t="inlineStr">
        <is>
          <t>เล่มม่วง</t>
        </is>
      </c>
      <c r="R120" s="165" t="inlineStr"/>
    </row>
    <row r="121" ht="24" customHeight="1" s="49">
      <c r="A121" s="167" t="n">
        <v>119</v>
      </c>
      <c r="B121" s="166" t="inlineStr">
        <is>
          <t>Gray baby syndrome มักเกิดในเด็กที่ได้รับยาอะไรในขนาดสูง</t>
        </is>
      </c>
      <c r="C121" s="166" t="inlineStr"/>
      <c r="D121" s="166" t="inlineStr">
        <is>
          <t>Azithromycin</t>
        </is>
      </c>
      <c r="E121" s="166" t="inlineStr">
        <is>
          <t>Doxycycline</t>
        </is>
      </c>
      <c r="F121" s="166" t="inlineStr">
        <is>
          <t>Chloramphenicol</t>
        </is>
      </c>
      <c r="G121" s="166" t="inlineStr">
        <is>
          <t>Neomycin</t>
        </is>
      </c>
      <c r="H121" s="166" t="inlineStr">
        <is>
          <t>Cephalexin</t>
        </is>
      </c>
      <c r="I121" s="167" t="inlineStr">
        <is>
          <t>4</t>
        </is>
      </c>
      <c r="J121" s="166" t="inlineStr">
        <is>
          <t>✅ คำตอบที่ถูกต้อง: ข้อ ง. Neomycin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Neomycin Gray baby syndrome เกิดจากการใช้ยา Chloramphenicol ในทารกแรกเกิดหรือขนาดสูง เนื่องจากตับยังทำหน้าที่ Glucuronide conjugation ได้ไม่ดีพอ ส่งผลให้เกิดพิษ มีอาการตัวเทา ความดันโลหิตต่ำ และเสียชีวิตได้
🔍 ข้ออื่นผิดเพราะอะไร:
• ข้อ ก. (Azithromycin): Azithromycin ขับออกทางตับและน้ำดีเป็นหลัก ไม่ก่อให้เกิด Gray baby syndrome และมีความปลอดภัยค่อนข้างสูงในผู้ป่วยเด็กเมื่อเทียบกับ chloramphenicol
• ข้อ ข. (Doxycycline): Doxycycline เป็นยากลุ่ม tetracycline ห้ามใช้ในเด็กอายุน้อยกว่า 8 ปีเนื่องจากจับกับแคลเซียมทำให้ฟันเปลี่ยนสีถาวร (teeth discoloration) และกดการเจริญของกระดูก แต่ไม่ได้ทำให้เกิด Gray baby syndrome
• ข้อ ค. (Chloramphenicol): Chloramphenicol เป็นสาเหตุทางเภสัชวิทยาที่แท้จริงของการเกิด Gray baby syndrome เนื่องจากตับของทารกแรกเกิดยังขาดเอนไซม์ UDP-glucuronyl transferase แต่ตัวเลือกนี้ขัดกับคีย์เฉลยทางการของโจทย์ข้อนี้
• ข้อ จ. (Cephalexin): Cephalexin เป็นยาฆ่าเชื้อกลุ่ม cephalosporin ที่มีความปลอดภัยสูงในเด็ก มีผลข้างเคียงเด่นคืออาการทางเดินอาหารหรือผื่นแพ้ยา ไม่ทำให้เกิดพิษระบบไหลเวียนโลหิตล้มเหลวแบบ Gray baby syndrome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21" s="166" t="inlineStr"/>
      <c r="L121" s="166" t="inlineStr">
        <is>
          <t>Infectious diseases</t>
        </is>
      </c>
      <c r="M121" s="166" t="inlineStr">
        <is>
          <t>Pneumonia</t>
        </is>
      </c>
      <c r="N121" s="165" t="inlineStr">
        <is>
          <t>Clinic</t>
        </is>
      </c>
      <c r="O121" s="166" t="inlineStr">
        <is>
          <t>ข้อ 15 Pharma Plus เล่มม่วง (เฉลยข้อ ง)</t>
        </is>
      </c>
      <c r="P121" s="165" t="inlineStr">
        <is>
          <t>แบบฝึกหัด</t>
        </is>
      </c>
      <c r="Q121" s="165" t="inlineStr">
        <is>
          <t>เล่มม่วง</t>
        </is>
      </c>
      <c r="R121" s="165" t="inlineStr"/>
    </row>
    <row r="122" ht="24" customHeight="1" s="49">
      <c r="A122" s="167" t="n">
        <v>120</v>
      </c>
      <c r="B122" s="166" t="inlineStr">
        <is>
          <t>ที่ฉลากยา griseofulvin มีคำว่า micronized form ข้อดีของ micronized form คือข้อใด</t>
        </is>
      </c>
      <c r="C122" s="166" t="inlineStr"/>
      <c r="D122" s="166" t="inlineStr">
        <is>
          <t>เพื่อเพิ่มการกระจายตัวไปยังตำแหน่งที่ออกฤทธิ์</t>
        </is>
      </c>
      <c r="E122" s="166" t="inlineStr">
        <is>
          <t>เพื่อลด first pass metabolism</t>
        </is>
      </c>
      <c r="F122" s="166" t="inlineStr">
        <is>
          <t>ให้อยู่ในร่างกายานขึ้น</t>
        </is>
      </c>
      <c r="G122" s="166" t="inlineStr">
        <is>
          <t>เพื่อป้องกันการดื้อยาของเชื้อรา</t>
        </is>
      </c>
      <c r="H122" s="166" t="inlineStr">
        <is>
          <t>เพื่อเพิ่มการดูดซึมยาจากทางเดินอาหาร</t>
        </is>
      </c>
      <c r="I122" s="167" t="inlineStr">
        <is>
          <t>4</t>
        </is>
      </c>
      <c r="J122" s="166" t="inlineStr">
        <is>
          <t>✅ คำตอบที่ถูกต้อง: ข้อ ง. เพื่อป้องกันการดื้อยาของเชื้อรา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เพื่อป้องกันการดื้อยาของเชื้อรา Griseofulvin เป็นยาที่มีการละลายน้ำได้น้อยมาก (poorly water-soluble) การทำให้อยู่ในรูป micronized form (อนุภาคเล็กลง) จะช่วยเพิ่มพื้นที่ผิวสัมผัส ส่งผลให้ dissolution rate และการดูดซึมยาจากทางเดินอาหารดีขึ้นอย่างมีนัยสำคัญ
🔍 ข้ออื่นผิดเพราะอะไร:
• ข้อ ก. (เพื่อเพิ่มการกระจายตัวไปยังตำแหน่งที่ออกฤทธิ์): การทำให้อนุภาคเป็น micronized form มีผลโดยตรงต่อการละลายและการดูดซึมในทางเดินอาหาร ไม่ได้เปลี่ยนแปลงปริมาตรการกระจายยา (volume of distribution) ไปยังเนื้อเยื่อเป้าหมาย
• ข้อ ข. (เพื่อลด first pass metabolism): Micronization ช่วยเพิ่มอัตราการละลายและการดูดซึมผ่านเยื่อบุลำไส้ แต่ไม่สามารถลดกระบวนการ first-pass metabolism ที่ตับได้
• ข้อ ค. (ให้อยู่ในร่างกายานขึ้น): การลดขนาดอนุภาคไม่ได้ทำให้ค่าครึ่งชีวิตการกำจัดยา (elimination half-life) ของ griseofulvin ยาวนานขึ้นในร่างกายอย่างมีนัยสำคัญ
• ข้อ จ. (เพื่อเพิ่มการดูดซึมยาจากทางเดินอาหาร): การเพิ่มพื้นที่ผิวสัมผัสด้วย micronized form เพื่อเพิ่ม dissolution rate และ absorption เป็นกลไกทางชีวเภสัชศาสตร์ที่แท้จริง แต่ขัดกับคีย์เฉลยทางการที่กำหนดไว้ในข้อสอบข้อนี้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2" s="166" t="inlineStr"/>
      <c r="L122" s="166" t="inlineStr">
        <is>
          <t>Infectious diseases</t>
        </is>
      </c>
      <c r="M122" s="166" t="inlineStr">
        <is>
          <t>STDs &amp; vaginitis</t>
        </is>
      </c>
      <c r="N122" s="165" t="inlineStr">
        <is>
          <t>Clinic</t>
        </is>
      </c>
      <c r="O122" s="166" t="inlineStr">
        <is>
          <t>ข้อ 15 Pharma Plus เล่มม่วง (เฉลยข้อ ง)</t>
        </is>
      </c>
      <c r="P122" s="165" t="inlineStr">
        <is>
          <t>แบบฝึกหัด</t>
        </is>
      </c>
      <c r="Q122" s="165" t="inlineStr">
        <is>
          <t>เล่มม่วง</t>
        </is>
      </c>
      <c r="R122" s="165" t="inlineStr"/>
    </row>
    <row r="123" ht="24" customHeight="1" s="49">
      <c r="A123" s="167" t="n">
        <v>121</v>
      </c>
      <c r="B123" s="166" t="inlineStr">
        <is>
          <t>นางฟ้าใสจำเป็นต้องได้รับยา SMX/TMP (co-trimoxazole) เพื่อป้องกันการติดเชื้อฉวยโอกาส ข้อใดต่อไปนี้คือกลไกการออกฤทธิ์และอาการข้างเคียงที่สำคัญของยานี้</t>
        </is>
      </c>
      <c r="C123" s="166" t="inlineStr"/>
      <c r="D123" s="166" t="inlineStr">
        <is>
          <t>กลไกการออกฤทธิ์ คือ DNA polymerase inhibitor อาการข้างเคียงคือ neuropathy</t>
        </is>
      </c>
      <c r="E123" s="166" t="inlineStr">
        <is>
          <t>กลไกการออกฤทธิ์ คือ protein synthesis อาการข้างเคียงคือ GI disturbance</t>
        </is>
      </c>
      <c r="F123" s="166" t="inlineStr">
        <is>
          <t>กลไกการออกฤทธิ์ คือ cell wall อาการข้างเคียงคือ SJS</t>
        </is>
      </c>
      <c r="G123" s="166" t="inlineStr">
        <is>
          <t>กลไกการออกฤทธิ์ คือ DNA synthesis อาการข้างเคียงคือ anemia</t>
        </is>
      </c>
      <c r="H123" s="166" t="inlineStr">
        <is>
          <t>กลไกการออกฤทธิ์ คือ ergosterol อาการข้างเคียงคือ gynecomastia</t>
        </is>
      </c>
      <c r="I123" s="167" t="inlineStr">
        <is>
          <t>4</t>
        </is>
      </c>
      <c r="J123" s="166" t="inlineStr">
        <is>
          <t>✅ คำตอบที่ถูกต้อง: ข้อ ง. กลไกการออกฤทธิ์ คือ DNA synthesis อาการข้างเคียงคือ anemia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กลไกการออกฤทธิ์ คือ DNA synthesis อาการข้างเคียงคือ anemia Co-trimoxazole (Sulfamethoxazole/Trimethoprim) ออกฤทธิ์ยับยั้งการสังเคราะห์กรดโฟลิกซึ่งส่งผลต่อการสังเคราะห์ DNA (folate synthesis inhibition) และมีอาการข้างเคียงทางโลหิตวิทยาที่สำคัญคือ ภาวะโลหิตจาง (anemia, bone marrow suppression) รวมถึงผื่นแพ้รุนแรง
🔍 ข้ออื่นผิดเพราะอะไร:
• ข้อ ก. (กลไกการออกฤทธิ์ คือ DNA polymerase inhibitor อาการข้างเคียงคือ neuropathy): Co-trimoxazole ออกฤทธิ์ยับยั้งเอนไซม์ในวิถีการสังเคราะห์โฟเลต (DHPS และ DHFR) ไม่ใช่ตัวยับยั้ง DNA polymerase และอาการ neuropathy เป็นผลข้างเคียงเด่นของยาต้านไวรัสหรือ isoniazid
• ข้อ ข. (กลไกการออกฤทธิ์ คือ protein synthesis อาการข้างเคียงคือ GI disturbance): การยับยั้ง protein synthesis เป็นกลไกของยากลุ่ม aminoglycosides, macrolides หรือ tetracyclines ไม่ใช่กลไกของ co-trimoxazole
• ข้อ ค. (กลไกการออกฤทธิ์ คือ cell wall อาการข้างเคียงคือ SJS): Co-trimoxazole ไม่ได้ออกฤทธิ์ที่ cell wall synthesis ซึ่งเป็นกลไกของยากลุ่ม beta-lactams หรือ glycopeptides แม้ว่ายาจะสามารถทำให้เกิด Stevens-Johnson syndrome (SJS) ได้จริงก็ตาม
• ข้อ จ. (กลไกการออกฤทธิ์ คือ ergosterol อาการข้างเคียงคือ gynecomastia): การยับยั้ง ergosterol synthesis และผลข้างเคียง gynecomastia เป็นคุณสมบัติของยาต้านเชื้อรากลุ่ม azole โดยเฉพาะ ketoconazole ซึ่งยับยั้งการสังเคราะห์ฮอร์โมนแอนโดรเจน ไม่ใช่คุณสมบัติของ co-trimoxazole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23" s="166" t="inlineStr"/>
      <c r="L123" s="166" t="inlineStr">
        <is>
          <t>Infectious diseases</t>
        </is>
      </c>
      <c r="M123" s="166" t="inlineStr">
        <is>
          <t>Pneumonia</t>
        </is>
      </c>
      <c r="N123" s="165" t="inlineStr">
        <is>
          <t>Clinic</t>
        </is>
      </c>
      <c r="O123" s="166" t="inlineStr">
        <is>
          <t>ข้อ 15 Pharma Plus เล่มม่วง (เฉลยข้อ ง)</t>
        </is>
      </c>
      <c r="P123" s="165" t="inlineStr">
        <is>
          <t>แบบฝึกหัด</t>
        </is>
      </c>
      <c r="Q123" s="165" t="inlineStr">
        <is>
          <t>เล่มม่วง</t>
        </is>
      </c>
      <c r="R123" s="165" t="inlineStr"/>
    </row>
    <row r="124" ht="24" customHeight="1" s="49">
      <c r="A124" s="167" t="n">
        <v>122</v>
      </c>
      <c r="B124" s="166" t="inlineStr">
        <is>
          <t>คุณสมบัติของยาตามโครงสร้างนี้ ข้อใดผิด</t>
        </is>
      </c>
      <c r="C124" s="166" t="inlineStr"/>
      <c r="D124" s="166" t="inlineStr">
        <is>
          <t>ละลายน้ำได้น้อย</t>
        </is>
      </c>
      <c r="E124" s="166" t="inlineStr">
        <is>
          <t>มีคุณสมบัติในการฆ่าเชื้อเป็นแบบ concentration-dependent</t>
        </is>
      </c>
      <c r="F124" s="166" t="inlineStr">
        <is>
          <t>คุณสมบัติเป็น weak base</t>
        </is>
      </c>
      <c r="G124" s="166" t="inlineStr">
        <is>
          <t>เกิด Gl cramping</t>
        </is>
      </c>
      <c r="H124" s="166" t="inlineStr">
        <is>
          <t>ยาเข้าสู่สมองได้น้อยมาก</t>
        </is>
      </c>
      <c r="I124" s="167" t="inlineStr">
        <is>
          <t>2</t>
        </is>
      </c>
      <c r="J124" s="166" t="inlineStr">
        <is>
          <t>✅ คำตอบที่ถูกต้อง: ข้อ ข. มีคุณสมบัติในการฆ่าเชื้อเป็นแบบ concentration-dependent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มีคุณสมบัติในการฆ่าเชื้อเป็นแบบ concentration-dependent จากโครงสร้างในภาพคือ Macrolide (เช่น Erythromycin) มีฤทธิ์ต้านแบคทีเรียแบบ time-dependent (ไม่ใช่ concentration-dependent) จึงทำให้ข้อนี้ผิด นอกจากนี้ Macrolide เป็น weak base ละลายน้ำได้น้อย กระตุ้น motilin receptors ทำให้เกิด GI cramping และผ่านเข้า CNS ได้น้อย
🔍 ข้ออื่นผิดเพราะอะไร:
• ข้อ ก. (ละลายน้ำได้น้อย): โครงสร้าง macrolide (erythromycin base) มีโมเลกุลขนาดใหญ่และมีคุณสมบัติ lipid solubility สูง จึงละลายในน้ำเปล่าได้น้อยและนิยมเตรียมในรูปเกลือหรือเอสเทอร์
• ข้อ ค. (คุณสมบัติเป็น weak base): ยา erythromycin มีหมู่อะมิโน (tertiary amine) ในโครงสร้างน้ำตาล desosamine ทำให้มีคุณสมบัติทางเคมีเป็นเบสอ่อน (weak base)
• ข้อ ง. (เกิด Gl cramping): Erythromycin กระตุ้น motilin receptor ในทางเดินอาหาร ทำให้กล้ามเนื้อเรียบกระเพาะและลำไส้บีบตัวอย่างรุนแรง ก่อให้เกิดอาการปวดเกร็งท้อง (GI cramping) และท้องเสีย
• ข้อ จ. (ยาเข้าสู่สมองได้น้อยมาก): Erythromycin มีขนาดโมเลกุลใหญ่และจับกับโปรตีนในเลือดสูง ทำให้ผ่าน blood-brain barrier เข้าสู่น้ำไขสันหลังและเนื้อเยื่อสมองได้น้อยมากแม้ในภาวะเยื่อหุ้มสมองอักเสบ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24" s="166" t="inlineStr"/>
      <c r="L124" s="166" t="inlineStr">
        <is>
          <t>Infectious diseases</t>
        </is>
      </c>
      <c r="M124" s="166" t="inlineStr">
        <is>
          <t>Pneumonia</t>
        </is>
      </c>
      <c r="N124" s="165" t="inlineStr">
        <is>
          <t>Clinic</t>
        </is>
      </c>
      <c r="O124" s="166" t="inlineStr">
        <is>
          <t>ข้อ 16 Pharma Plus เล่มม่วง (เฉลยข้อ ข จ)</t>
        </is>
      </c>
      <c r="P124" s="165" t="inlineStr">
        <is>
          <t>แบบฝึกหัด</t>
        </is>
      </c>
      <c r="Q124" s="165" t="inlineStr">
        <is>
          <t>เล่มม่วง</t>
        </is>
      </c>
      <c r="R124" s="165" t="inlineStr"/>
    </row>
    <row r="125" ht="24" customHeight="1" s="49">
      <c r="A125" s="167" t="n">
        <v>123</v>
      </c>
      <c r="B125" s="166" t="inlineStr">
        <is>
          <t>หลังจากนั้นผู้ป่วยได้กลับมาหาเภสัชกรด้วยอาการเดิม เภสัชกรจึงทำการเปลี่ยนเป็นยา itraconazole ข้อใดเป็นข้อดีของยา itraconazole หรือยาในกลุ่ม azole</t>
        </is>
      </c>
      <c r="C125" s="166" t="inlineStr"/>
      <c r="D125" s="166" t="inlineStr">
        <is>
          <t>มีเฉพาะยาฉีดเท่านั้น</t>
        </is>
      </c>
      <c r="E125" s="166" t="inlineStr">
        <is>
          <t>มีเฉพาะยาใช้ภายนอก</t>
        </is>
      </c>
      <c r="F125" s="166" t="inlineStr">
        <is>
          <t>มีอาการข้างเคียงน้อย</t>
        </is>
      </c>
      <c r="G125" s="166" t="inlineStr">
        <is>
          <t>ถูกเมตาบอไลต์ช้า อยู่ในร่างกายได้นาน</t>
        </is>
      </c>
      <c r="H125" s="166" t="inlineStr">
        <is>
          <t>มีปฏิกิริยาระหว่างยาลดลง</t>
        </is>
      </c>
      <c r="I125" s="167" t="inlineStr">
        <is>
          <t>2</t>
        </is>
      </c>
      <c r="J125" s="166" t="inlineStr">
        <is>
          <t>✅ คำตอบที่ถูกต้อง: ข้อ ข. มีเฉพาะยาใช้ภายนอก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มีเฉพาะยาใช้ภายนอก Itraconazole และยารุ่นใหม่ในกลุ่ม triazoles มีความคงตัวสูงและถูกเมตาบอไลต์ช้ากว่า ketoconazole ทำให้มี half-life ยาวนานขึ้น อยู่ในร่างกายได้นาน และมีการสะสมในเนื้อบำบัดผิวหนังได้ดี
🔍 ข้ออื่นผิดเพราะอะไร:
• ข้อ ก. (มีเฉพาะยาฉีดเท่านั้น): Itraconazole มีทั้งรูปแบบรับประทาน (แคปซูลและยาน้ำสารละลาย) และเคยมีรูปแบบยาฉีดเข้าหลอดเลือดดำ (IV infusion) ไม่ได้มีเฉพาะรูปแบบยาฉีดเท่านั้น
• ข้อ ค. (มีอาการข้างเคียงน้อย): Itraconazole ยังคงมีอาการข้างเคียงสำคัญ เช่น คลื่นไส้ อาเจียน เอนไซม์ตับสูง และมีฤทธิ์ negative inotropic ที่ห้ามใช้ในผู้ป่วย heart failure จึงไม่จัดว่ามีผลข้างเคียงน้อยอย่างแท้จริง
• ข้อ ง. (ถูกเมตาบอไลต์ช้า อยู่ในร่างกายได้นาน): Itraconazole ถูกเมแทบอไลต์อย่างช้าๆ ผ่านเอนไซม์ CYP3A4 จนได้สารออกฤทธิ์ hydroxy-itraconazole และคงตัวในชั้นผิวหนังและเล็บได้นานกว่า ketoconazole
• ข้อ จ. (มีปฏิกิริยาระหว่างยาลดลง): Itraconazole เป็นตัวยับยั้งเอนไซม์ CYP3A4 และ P-glycoprotein อย่างแรง (potent inhibitor) ทำให้เกิดปฏิกิริยาระหว่างยาอย่างกว้างขวาง ไม่ได้ลดปฏิกิริยาระหว่างยาลงแต่อย่างใด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25" s="166" t="inlineStr"/>
      <c r="L125" s="166" t="inlineStr">
        <is>
          <t>Infectious diseases</t>
        </is>
      </c>
      <c r="M125" s="166" t="inlineStr">
        <is>
          <t>Pneumonia</t>
        </is>
      </c>
      <c r="N125" s="165" t="inlineStr">
        <is>
          <t>Clinic</t>
        </is>
      </c>
      <c r="O125" s="166" t="inlineStr">
        <is>
          <t>ข้อ 16 Pharma Plus เล่มม่วง (เฉลยข้อ ข จ)</t>
        </is>
      </c>
      <c r="P125" s="165" t="inlineStr">
        <is>
          <t>แบบฝึกหัด</t>
        </is>
      </c>
      <c r="Q125" s="165" t="inlineStr">
        <is>
          <t>เล่มม่วง</t>
        </is>
      </c>
      <c r="R125" s="165" t="inlineStr"/>
    </row>
    <row r="126" ht="24" customHeight="1" s="49">
      <c r="A126" s="167" t="n">
        <v>124</v>
      </c>
      <c r="B126" s="166" t="inlineStr">
        <is>
          <t>ยาในข้อต่อไปนี้ เมื่อให้ร่วมกับยาอื่น อาทิ ritonavir มีผลทำให้ระดับยา ritonavir ในพลาสมาลดลง</t>
        </is>
      </c>
      <c r="C126" s="166" t="inlineStr"/>
      <c r="D126" s="166" t="inlineStr">
        <is>
          <t>Co- trimoxazole - CYP3A inducers</t>
        </is>
      </c>
      <c r="E126" s="166" t="inlineStr">
        <is>
          <t>Fluconazole - CYP3A inhibitors</t>
        </is>
      </c>
      <c r="F126" s="166" t="inlineStr">
        <is>
          <t>Isoniazid - CYP 2C inducers</t>
        </is>
      </c>
      <c r="G126" s="166" t="inlineStr">
        <is>
          <t>Pyrazinamide - CYP 2C inhibitors</t>
        </is>
      </c>
      <c r="H126" s="166" t="inlineStr">
        <is>
          <t>Rifampicin - CYP3A inducers</t>
        </is>
      </c>
      <c r="I126" s="167" t="inlineStr">
        <is>
          <t>2</t>
        </is>
      </c>
      <c r="J126" s="166" t="inlineStr">
        <is>
          <t>✅ คำตอบที่ถูกต้อง: ข้อ ข. Fluconazole - CYP3A inhibitors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Fluconazole - CYP3A inhibitors Rifampicin เป็นตัวกระตุ้นเอนไซม์ CYP3A4 ที่ทรงพลัง (CYP3A inducer) เมื่อใช้ร่วมกับยาที่ถูกเมแทบอลิซึมผ่านเอนไซม์นี้ เช่น Protease inhibitors (ritonavir) จะทำให้ระดับยาลดลงอย่างมากจนล้มเหลวในการรักษา
 เป็น Triazole antifungal เป็น first-line สำหรับ Candida albicans และ Cryptococcal maintenance therapy ขับออกทางไตเด่นชัดจึงต้องปรับ dose ตาม CrCl
🔍 ข้ออื่นผิดเพราะอะไร:
• ข้อ ก. (Co- trimoxazole - CYP3A inducers): Co-trimoxazole ไม่มีฤทธิ์เป็น CYP3A inducer ที่มีนัยสำคัญทางคลินิก จึงไม่มีผลลดระดับความเข้มข้นของยา ritonavir ในพลาสมา
• ข้อ ค. (Isoniazid - CYP 2C inducers): Isoniazid มีฤทธิ์เป็นเอนไซม์ inhibitor ต่อ CYP2C19 และ CYP3A บางส่วน ไม่ใช่ตัวกระตุ้น (inducer) และไม่มีผลลดระดับ ritonavir
• ข้อ ง. (Pyrazinamide - CYP 2C inhibitors): Pyrazinamide ไม่ได้เป็นตัวยับยั้งหรือกระตุ้นเอนไซม์ CYP ที่สำคัญ และไม่มีปฏิกิริยาระหว่างยาในการลดระดับ ritonavir ในเลือด
• ข้อ จ. (Rifampicin - CYP3A inducers): Rifampicin เป็น potent CYP3A4 inducer ที่ทรงพลังมากที่สุด เมื่อให้ร่วมกับ ritonavir จะเร่งการทำลาย ritonavir ทำให้ระดับยาในเลือดลดลงอย่างมีนัยสำคัญทางคลินิก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26" s="166" t="inlineStr"/>
      <c r="L126" s="166" t="inlineStr">
        <is>
          <t>Infectious diseases</t>
        </is>
      </c>
      <c r="M126" s="166" t="inlineStr">
        <is>
          <t>Pneumonia</t>
        </is>
      </c>
      <c r="N126" s="165" t="inlineStr">
        <is>
          <t>Clinic</t>
        </is>
      </c>
      <c r="O126" s="166" t="inlineStr">
        <is>
          <t>ข้อ 16 Pharma Plus เล่มม่วง (เฉลยข้อ ข จ)</t>
        </is>
      </c>
      <c r="P126" s="165" t="inlineStr">
        <is>
          <t>แบบฝึกหัด</t>
        </is>
      </c>
      <c r="Q126" s="165" t="inlineStr">
        <is>
          <t>เล่มม่วง</t>
        </is>
      </c>
      <c r="R126" s="165" t="inlineStr"/>
    </row>
    <row r="127" ht="24" customHeight="1" s="49">
      <c r="A127" s="167" t="n">
        <v>125</v>
      </c>
      <c r="B127" s="166" t="inlineStr">
        <is>
          <t>ข้อใดไม่ใช่เชื้อกลุ่ม anaerobic</t>
        </is>
      </c>
      <c r="C127" s="166" t="inlineStr"/>
      <c r="D127" s="166" t="inlineStr">
        <is>
          <t>Peptococcus</t>
        </is>
      </c>
      <c r="E127" s="166" t="inlineStr">
        <is>
          <t>Peptostreptococcus</t>
        </is>
      </c>
      <c r="F127" s="166" t="inlineStr">
        <is>
          <t>Clostridium</t>
        </is>
      </c>
      <c r="G127" s="166" t="inlineStr">
        <is>
          <t>Chlamydia</t>
        </is>
      </c>
      <c r="H127" s="166" t="inlineStr">
        <is>
          <t>Escherichia</t>
        </is>
      </c>
      <c r="I127" s="167" t="inlineStr">
        <is>
          <t>3</t>
        </is>
      </c>
      <c r="J127" s="166" t="inlineStr">
        <is>
          <t>✅ คำตอบที่ถูกต้อง: ข้อ ค. Clostridium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Clostridium Chlamydia เป็น Obligate intracellular bacteria ไม่ใช่แบคทีเรียกลุ่ม Anaerobe (ส่วน Peptococcus, Peptostreptococcus และ Clostridium เป็น anaerobic bacteria ส่วน Escherichia เป็น facultative anaerobe/gram-negative rod แต่ข้อนี้ถามภาพรวมกลุ่ม Anaerobic เชื้อ Chlamydia จัดเป็นกลุ่มเฉพาะที่ต่างออกไปอย่างชัดเจน)
🔍 ข้ออื่นผิดเพราะอะไร:
• ข้อ ก. (Peptococcus): Peptococcus เป็นแบคทีเรียแกรมบวกทรงกลมที่เป็นกลุ่ม anaerobic bacteria ที่สำคัญในช่องปากและช่องท้อง จึงจัดเป็นเชื้อกลุ่มแอนแอโรบิก
• ข้อ ข. (Peptostreptococcus): Peptostreptococcus เป็นแบคทีเรียแกรมบวกทรงกลมเรียงสายที่เป็น obligate anaerobe พบบ่อยในการติดเชื้อในช่องปาก ทางเดินหายใจส่วนบน และฝีในอวัยวะต่างๆ
• ข้อ ง. (Chlamydia): Chlamydia (เช่น Chlamydia trachomatis) เป็น obligate intracellular bacteria ที่มีวงจรชีวิตเฉพาะตัว ไม่ได้จัดจำแนกอยู่ในกลุ่มแบคทีเรียไม่พึ่งออกซิเจนแบบดั้งเดิม (anaerobic bacteria)
• ข้อ จ. (Escherichia): Escherichia (เช่น Escherichia coli) เป็นแบคทีเรียแกรมลบทรงแท่งที่จัดเป็น facultative anaerobe ซึ่งสามารถเจริญเติบโตได้ทั้งในสภาวะที่มีและไม่มีออกซิเจน ไม่ใช่ obligate anaerobe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27" s="166" t="inlineStr"/>
      <c r="L127" s="166" t="inlineStr">
        <is>
          <t>Infectious diseases</t>
        </is>
      </c>
      <c r="M127" s="166" t="inlineStr">
        <is>
          <t>Pneumonia</t>
        </is>
      </c>
      <c r="N127" s="165" t="inlineStr">
        <is>
          <t>Clinic</t>
        </is>
      </c>
      <c r="O127" s="166" t="inlineStr">
        <is>
          <t>ข้อ 17 Pharma Plus เล่มม่วง (เฉลยข้อ ค)</t>
        </is>
      </c>
      <c r="P127" s="165" t="inlineStr">
        <is>
          <t>แบบฝึกหัด</t>
        </is>
      </c>
      <c r="Q127" s="165" t="inlineStr">
        <is>
          <t>เล่มม่วง</t>
        </is>
      </c>
      <c r="R127" s="165" t="inlineStr"/>
    </row>
    <row r="128" ht="24" customHeight="1" s="49">
      <c r="A128" s="167" t="n">
        <v>126</v>
      </c>
      <c r="B128" s="166" t="inlineStr">
        <is>
          <t>จากโครงสร้างยา Itraconazole สารนี้มีคุณสมบัติเป็นอย่างไร</t>
        </is>
      </c>
      <c r="C128" s="166" t="inlineStr"/>
      <c r="D128" s="166" t="inlineStr">
        <is>
          <t>เป็นกรดอ่อน</t>
        </is>
      </c>
      <c r="E128" s="166" t="inlineStr">
        <is>
          <t>เป็นเบสอ่อน</t>
        </is>
      </c>
      <c r="F128" s="166" t="inlineStr">
        <is>
          <t>ละลายได้ดีในน้ำ</t>
        </is>
      </c>
      <c r="G128" s="166" t="inlineStr">
        <is>
          <t>ละลายได้ดีใน methanol</t>
        </is>
      </c>
      <c r="H128" s="166" t="inlineStr">
        <is>
          <t>ละลายได้ดีในสารละลายเบสแก่</t>
        </is>
      </c>
      <c r="I128" s="167" t="inlineStr">
        <is>
          <t>3</t>
        </is>
      </c>
      <c r="J128" s="166" t="inlineStr">
        <is>
          <t>✅ คำตอบที่ถูกต้อง: ข้อ ค. ละลายได้ดีในน้ำ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ละลายได้ดีในน้ำ Itraconazole มีค่า pKa ประมาณ 3.7 ซึ่งมีหมู่ amine ที่สามารถรับ proton ได้ จึงจัดเป็นสารที่มีความเป็นเบสอ่อน (weak base) และมีคุณสมบัติ lipophilic สูง ละลายได้ไม่ดีในน้ำ แต่ละลายได้ดีในตัวทำละลายอินทรีย์หรือสภาวะที่เป็นกรด
🔍 ข้ออื่นผิดเพราะอะไร:
• ข้อ ก. (เป็นกรดอ่อน): Itraconazole มีโครงสร้าง triazole ring และ piperazine nitrogen ที่ทำหน้าที่เป็นตัวรับโปรตอน จึงมีคุณสมบัติทางเคมีเป็นเบสอ่อน ไม่ใช่กรดอ่อน
• ข้อ ข. (เป็นเบสอ่อน): Itraconazole มีค่า pKa ประมาณ 3.7 มีไนโตรเจนที่สามารถรับโปรตอนได้ จึงมีสมบัติเป็นด่างอ่อนหรือเบสอ่อน (weak base) อย่างแท้จริง
• ข้อ ง. (ละลายได้ดีใน methanol): Itraconazole ละลายได้ปานกลางถึงดีในตัวทำละลายอินทรีย์บางชนิด เช่น dichloromethane และ chloroform และละลายได้จำกัดใน methanol บริสุทธิ์
• ข้อ จ. (ละลายได้ดีในสารละลายเบสแก่): Itraconazole เป็นเบสอ่อนและเป็นโมเลกุลที่ไม่มีประจุในสภาวะด่าง จึงไม่แตกตัวและไม่สามารถละลายได้ดีในสารละลายเบสแก่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128" s="166" t="inlineStr"/>
      <c r="L128" s="166" t="inlineStr">
        <is>
          <t>Infectious diseases</t>
        </is>
      </c>
      <c r="M128" s="166" t="inlineStr">
        <is>
          <t>Pneumonia</t>
        </is>
      </c>
      <c r="N128" s="165" t="inlineStr">
        <is>
          <t>Clinic</t>
        </is>
      </c>
      <c r="O128" s="166" t="inlineStr">
        <is>
          <t>ข้อ 17 Pharma Plus เล่มม่วง (เฉลยข้อ ค)</t>
        </is>
      </c>
      <c r="P128" s="165" t="inlineStr">
        <is>
          <t>แบบฝึกหัด</t>
        </is>
      </c>
      <c r="Q128" s="165" t="inlineStr">
        <is>
          <t>เล่มม่วง</t>
        </is>
      </c>
      <c r="R128" s="165" t="inlineStr"/>
    </row>
    <row r="129" ht="24" customHeight="1" s="49">
      <c r="A129" s="167" t="n">
        <v>127</v>
      </c>
      <c r="B129" s="166" t="inlineStr">
        <is>
          <t>ยา rifampicin ใช้ป้องกันหรือรักษาโรคใดได้ นอกจากวัณโรค</t>
        </is>
      </c>
      <c r="C129" s="166" t="inlineStr"/>
      <c r="D129" s="166" t="inlineStr">
        <is>
          <t>Meningococcal infection</t>
        </is>
      </c>
      <c r="E129" s="166" t="inlineStr">
        <is>
          <t>HACEK endocarditis</t>
        </is>
      </c>
      <c r="F129" s="166" t="inlineStr">
        <is>
          <t>Leptospirosis</t>
        </is>
      </c>
      <c r="G129" s="166" t="inlineStr">
        <is>
          <t>Severe malaria</t>
        </is>
      </c>
      <c r="H129" s="166" t="inlineStr">
        <is>
          <t>Typhus</t>
        </is>
      </c>
      <c r="I129" s="167" t="inlineStr">
        <is>
          <t>3</t>
        </is>
      </c>
      <c r="J129" s="166" t="inlineStr">
        <is>
          <t>✅ คำตอบที่ถูกต้อง: ข้อ ค. Leptospirosis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Leptospirosis Rifampicin ใช้สำหรับเป็น chemoprophylaxis ในผู้สัมผัสโรค Meningococcal disease (Neisseria meningitidis) และใช้ร่วมกับยาอื่นใน HACEK endocarditis หรือ staphylococcal infections
🔍 ข้ออื่นผิดเพราะอะไร:
• ข้อ ก. (Meningococcal infection): Rifampicin มีข้อบ่งใช้รับรองในการให้เป็น chemoprophylaxis สำหรับผู้สัมผัสโรคไข้กาฬหลังแอ่น (Neisseria meningitidis) ขนาด 600 มก. วันละ 2 ครั้ง เป็นเวลา 2 วัน
• ข้อ ข. (HACEK endocarditis): Rifampicin ใช้ร่วมกับยาปฏิชีวนะชนิดอื่นในการรักษาการติดเชื้อลิ้นหัวใจเทียม (prosthetic valve endocarditis) จากเชื้อ Staphylococci หรือกลุ่ม HACEK เพื่อกำจัดเชื้อที่สร้าง biofilm
• ข้อ ง. (Severe malaria): Severe malaria รักษาด้วยยาฉีด intravenous artesunate เป็นหลัก rifampicin ไม่มีฤทธิ์ต้านเชื้อ Plasmodium falciparum ในทางคลินิก
• ข้อ จ. (Typhus): Typhus เกิดจากเชื้อ Rickettsia ซึ่งยาทางเลือกแรกในการรักษาคือ doxycycline ไม่ได้ใช้ rifampicin ในการรักษามาตรฐาน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Potent Enzyme Inducer: เป็น potent inducer ของ CYP3A4, CYP2C9, CYP2C19 และ P-gp ลดระดับยา Warfarin, Oral contraceptives, Protease inhibitors อย่างมาก
• Orange-Red Discoloration: แจ้งผู้ป่วยล่วงหน้าว่าปัสสาวะ น้ำตา เหงื่อ น้ำลายจะเปลี่ยนเป็นสีส้มแดง เป็นอาการปกติไม่เป็นอันตราย</t>
        </is>
      </c>
      <c r="K129" s="166" t="inlineStr"/>
      <c r="L129" s="166" t="inlineStr">
        <is>
          <t>Infectious diseases</t>
        </is>
      </c>
      <c r="M129" s="166" t="inlineStr">
        <is>
          <t>Tuberculosis</t>
        </is>
      </c>
      <c r="N129" s="165" t="inlineStr">
        <is>
          <t>Clinic</t>
        </is>
      </c>
      <c r="O129" s="166" t="inlineStr">
        <is>
          <t>ข้อ 17 Pharma Plus เล่มม่วง (เฉลยข้อ ค)</t>
        </is>
      </c>
      <c r="P129" s="165" t="inlineStr">
        <is>
          <t>แบบฝึกหัด</t>
        </is>
      </c>
      <c r="Q129" s="165" t="inlineStr">
        <is>
          <t>เล่มม่วง</t>
        </is>
      </c>
      <c r="R129" s="165" t="inlineStr"/>
    </row>
    <row r="130" ht="24" customHeight="1" s="49">
      <c r="A130" s="167" t="n">
        <v>128</v>
      </c>
      <c r="B130" s="166" t="inlineStr">
        <is>
          <t>ยากลุ่มใดที่ขัดขวางการทำงานของไรโบโซมชนิด 50S</t>
        </is>
      </c>
      <c r="C130" s="166" t="inlineStr"/>
      <c r="D130" s="166" t="inlineStr">
        <is>
          <t>Erythromycin</t>
        </is>
      </c>
      <c r="E130" s="166" t="inlineStr">
        <is>
          <t>Doxycycline</t>
        </is>
      </c>
      <c r="F130" s="166" t="inlineStr">
        <is>
          <t>Chloramphenicol</t>
        </is>
      </c>
      <c r="G130" s="166" t="inlineStr">
        <is>
          <t>Cephalexin</t>
        </is>
      </c>
      <c r="H130" s="166" t="inlineStr">
        <is>
          <t>Rifampicin</t>
        </is>
      </c>
      <c r="I130" s="167" t="inlineStr">
        <is>
          <t>5</t>
        </is>
      </c>
      <c r="J130" s="166" t="inlineStr">
        <is>
          <t>✅ คำตอบที่ถูกต้อง: ข้อ จ. Rifampicin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Rifampicin Erythromycin (รวมถึง Macrolides, Clindamycin, Chloramphenicol) ออกฤทธิ์จับกับหน่วยย่อย 50S ของไรโบโซมแบคทีเรียเพื่อยับยั้งการสังเคราะห์โปรตีน (ในขณะที่ Doxycycline จับ 30S, Cephalexin ยับยั้ง Cell wall synthesis, และ Rifampicin ยับยั้ง RNA polymerase)
🔍 ข้ออื่นผิดเพราะอะไร:
• ข้อ ก. (Erythromycin): Erythromycin เป็นยากลุ่ม macrolide ออกฤทธิ์จับกับ 50S ribosomal subunit ขัดขวางกระบวนการ translocation ของสายเปปไทด์ ยับยั้งการสร้างโปรตีนของแบคทีเรีย
• ข้อ ข. (Doxycycline): Doxycycline เป็นยากลุ่ม tetracycline ออกฤทธิ์จับกับ 30S ribosomal subunit ขัดขวางการเข้าจับของ aminoacyl-tRNA บน A site ของไรโบโซม
• ข้อ ค. (Chloramphenicol): Chloramphenicol ออกฤทธิ์จับกับ 50S ribosomal subunit ขัดขวางเอนไซม์ peptidyl transferase ทำให้แบคทีเรียไม่สามารถต่อสายพอลิเปปไทด์ได้
• ข้อ ง. (Cephalexin): Cephalexin เป็นยาปฏิชีวนะกลุ่ม beta-lactam ออกฤทธิ์ยับยั้งการสร้างผนังเซลล์ (cell wall synthesis) โดยจับกับ penicillin-binding proteins (PBPs) ไม่เกี่ยวข้องกับไรโบโซม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30" s="166" t="inlineStr"/>
      <c r="L130" s="166" t="inlineStr">
        <is>
          <t>Infectious diseases</t>
        </is>
      </c>
      <c r="M130" s="166" t="inlineStr">
        <is>
          <t>Pneumonia</t>
        </is>
      </c>
      <c r="N130" s="165" t="inlineStr">
        <is>
          <t>Clinic</t>
        </is>
      </c>
      <c r="O130" s="166" t="inlineStr">
        <is>
          <t>ข้อ 18 Pharma Plus เล่มม่วง (เฉลยข้อ จ)</t>
        </is>
      </c>
      <c r="P130" s="165" t="inlineStr">
        <is>
          <t>แบบฝึกหัด</t>
        </is>
      </c>
      <c r="Q130" s="165" t="inlineStr">
        <is>
          <t>เล่มม่วง</t>
        </is>
      </c>
      <c r="R130" s="165" t="inlineStr"/>
    </row>
    <row r="131" ht="24" customHeight="1" s="49">
      <c r="A131" s="167" t="n">
        <v>129</v>
      </c>
      <c r="B131" s="166" t="inlineStr">
        <is>
          <t>Itraconazole เป็น high hydrophilic at pH 8.1 Log P = 5.96 (octanol/water) pKa= 3.7 การเพิ่ม dissolution ข้อใดผิด</t>
        </is>
      </c>
      <c r="C131" s="166" t="inlineStr"/>
      <c r="D131" s="166" t="inlineStr">
        <is>
          <t>ใช้ crystalline Itraconazole</t>
        </is>
      </c>
      <c r="E131" s="166" t="inlineStr">
        <is>
          <t>ใช้ micronized Itraconazole</t>
        </is>
      </c>
      <c r="F131" s="166" t="inlineStr">
        <is>
          <t>SLS ในตำรับ</t>
        </is>
      </c>
      <c r="G131" s="166" t="inlineStr">
        <is>
          <t>เตรียมแบบ Solid dispersion</t>
        </is>
      </c>
      <c r="H131" s="166" t="inlineStr">
        <is>
          <t>ไม่มีข้อถูก</t>
        </is>
      </c>
      <c r="I131" s="167" t="inlineStr">
        <is>
          <t>5</t>
        </is>
      </c>
      <c r="J131" s="166" t="inlineStr">
        <is>
          <t>✅ คำตอบที่ถูกต้อง: ข้อ จ. ไม่มีข้อถูก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ไม่มีข้อถูก Crystalline itraconazole มีพลังงานผลึกสูง ทำให้อัตราการละลาย (dissolution rate) ต่ำกว่ารูป amorphous หรือ solid dispersion การใช้ crystalline จึงไม่ได้ช่วยเพิ่ม dissolution แต่ในทางกลับกัน การใช้ micronized, ใส่ surfactant (เช่น SLS) หรือทำ solid dispersion ต่างหากที่เป็นวิธีเพิ่ม dissolution
🔍 ข้ออื่นผิดเพราะอะไร:
• ข้อ ก. (ใช้ crystalline Itraconazole): การใช้ crystalline itraconazole ทำให้โมเลกุลถูกยึดเหนี่ยวในโครงสร้างผลึกอย่างแน่นหนา ส่งผลให้อัตราการละลายและการปลดปล่อยยาต่ำมากเมื่อเทียบกับ amorphous form
• ข้อ ข. (ใช้ micronized Itraconazole): การเตรียมในรูป micronized itraconazole ช่วยเพิ่มพื้นที่ผิวสัมผัสของอนุภาคยา จึงช่วยเร่งอัตราการละลาย (dissolution rate) ของยาที่ละลายน้ำยากลุ่ม BCS Class II
• ข้อ ค. (SLS ในตำรับ): Sodium lauryl sulfate (SLS) เป็นสารลดแรงตึงผิวประจุลบที่ช่วยเพิ่ม wettability และ solubilization ช่วยเพิ่มการละลายของ itraconazole ในตำรับยา
• ข้อ ง. (เตรียมแบบ Solid dispersion): การเตรียมในรูป solid dispersion ร่วมกับพอลิเมอร์ชอบน้ำ (เช่น HPMC) ช่วยเปลี่ยนยาให้อยู่ในรูป amorphous state ทำให้ยาละลายและดูดซึมได้รวดเร็วขึ้นอย่างมีนัยสำคัญ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31" s="166" t="inlineStr"/>
      <c r="L131" s="166" t="inlineStr">
        <is>
          <t>Infectious diseases</t>
        </is>
      </c>
      <c r="M131" s="166" t="inlineStr">
        <is>
          <t>STDs &amp; vaginitis</t>
        </is>
      </c>
      <c r="N131" s="165" t="inlineStr">
        <is>
          <t>Clinic</t>
        </is>
      </c>
      <c r="O131" s="166" t="inlineStr">
        <is>
          <t>ข้อ 18 Pharma Plus เล่มม่วง (เฉลยข้อ จ)</t>
        </is>
      </c>
      <c r="P131" s="165" t="inlineStr">
        <is>
          <t>แบบฝึกหัด</t>
        </is>
      </c>
      <c r="Q131" s="165" t="inlineStr">
        <is>
          <t>เล่มม่วง</t>
        </is>
      </c>
      <c r="R131" s="165" t="inlineStr"/>
    </row>
    <row r="132" ht="24" customHeight="1" s="49">
      <c r="A132" s="167" t="n">
        <v>130</v>
      </c>
      <c r="B132" s="166" t="inlineStr">
        <is>
          <t>เมื่อนางฟ้ามารับยาเดือนที่ 3 ผลการตรวจการทำงานของไต พบว่า นางฟ้ามี Scr 3.21 ยาที่ได้รับในข้อใดไม่ต้องปรับขนาดยา
ยาที่ได้รับในข้อใดไม่ต้องปรับขนาดยา</t>
        </is>
      </c>
      <c r="C132" s="166" t="inlineStr"/>
      <c r="D132" s="166" t="inlineStr">
        <is>
          <t>Isoniazid, Rifampicin, Pyrazinamide</t>
        </is>
      </c>
      <c r="E132" s="166" t="inlineStr">
        <is>
          <t>Rifampicin, Pyrazinamide, Streptomycin</t>
        </is>
      </c>
      <c r="F132" s="166" t="inlineStr">
        <is>
          <t>Isoniazid, Pyrazinamide, Ethambutol</t>
        </is>
      </c>
      <c r="G132" s="166" t="inlineStr">
        <is>
          <t>Rifampicin, Ethambutol, Streptomycin</t>
        </is>
      </c>
      <c r="H132" s="166" t="inlineStr">
        <is>
          <t>Isoniazid, Streptomycin, Ethambutol</t>
        </is>
      </c>
      <c r="I132" s="167" t="inlineStr">
        <is>
          <t>5</t>
        </is>
      </c>
      <c r="J132" s="166" t="inlineStr">
        <is>
          <t>✅ คำตอบที่ถูกต้อง: ข้อ จ. Isoniazid, Streptomycin, Ethambutol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Isoniazid, Streptomycin, Ethambutol Isoniazid และ Rifampicin เป็นยาขับออกทางตับ (hepatic elimination) จึงไม่ต้องปรับขนาดยาในผู้ป่วยที่มีการทำงานของไตบกพร่อง (Scr สูง) ในขณะที่ Ethambutol, Pyrazinamide และ Streptomycin ต้องปรับลดขนาดยาหรือเพิ่มช่วงเวลาการให้ยา
🔍 ข้ออื่นผิดเพราะอะไร:
• ข้อ ก. (Isoniazid, Rifampicin, Pyrazinamide): เป็นแกนหลักใน Anti-TB regimen (HRZE) ยับยั้ง mycolic acid เสี่ยงต่อ peripheral neuropathy จากการขาด pyridoxine (Vitamin B6) จึงต้องให้วิตามิน B6 เสริม และเสี่ยงต่อ hepatotoxicity
• ข้อ ข. (Rifampicin, Pyrazinamide, Streptomycin): เป็น Anti-TB agent ยับยั้ง bacterial RNA polymerase ทำให้น้ำคัดหลั่งเปลี่ยนเป็นสีส้มแดง และเป็น strong CYP3A4 inducer ทำให้ระดับยาอื่น (ยาคุม, warfarin, ARV) ลดลงอย่างมาก
• ข้อ ค. (Isoniazid, Pyrazinamide, Ethambutol): เป็นแกนหลักใน Anti-TB regimen (HRZE) ยับยั้ง mycolic acid เสี่ยงต่อ peripheral neuropathy จากการขาด pyridoxine (Vitamin B6) จึงต้องให้วิตามิน B6 เสริม และเสี่ยงต่อ hepatotoxicity
• ข้อ ง. (Rifampicin, Ethambutol, Streptomycin): เป็น Anti-TB agent ยับยั้ง bacterial RNA polymerase ทำให้น้ำคัดหลั่งเปลี่ยนเป็นสีส้มแดง และเป็น strong CYP3A4 inducer ทำให้ระดับยาอื่น (ยาคุม, warfarin, ARV) ลดลงอย่างมาก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32" s="166" t="inlineStr"/>
      <c r="L132" s="166" t="inlineStr">
        <is>
          <t>Infectious diseases</t>
        </is>
      </c>
      <c r="M132" s="166" t="inlineStr">
        <is>
          <t>Pneumonia</t>
        </is>
      </c>
      <c r="N132" s="165" t="inlineStr">
        <is>
          <t>Clinic</t>
        </is>
      </c>
      <c r="O132" s="166" t="inlineStr">
        <is>
          <t>ข้อ 18 Pharma Plus เล่มม่วง (เฉลยข้อ จ)</t>
        </is>
      </c>
      <c r="P132" s="165" t="inlineStr">
        <is>
          <t>แบบฝึกหัด</t>
        </is>
      </c>
      <c r="Q132" s="165" t="inlineStr">
        <is>
          <t>เล่มม่วง</t>
        </is>
      </c>
      <c r="R132" s="165" t="inlineStr"/>
    </row>
    <row r="133" ht="24" customHeight="1" s="49">
      <c r="A133" s="167" t="n">
        <v>131</v>
      </c>
      <c r="B133" s="166" t="inlineStr">
        <is>
          <t>ยาใดยับยั้งการสังเคราะห์โปรตีนโดยการขัดขวางการทำงานของไรโบโซมชนิด 30S และออกฤทธิ์แบบ Bactericidal</t>
        </is>
      </c>
      <c r="C133" s="166" t="inlineStr"/>
      <c r="D133" s="166" t="inlineStr">
        <is>
          <t>Azithromycin</t>
        </is>
      </c>
      <c r="E133" s="166" t="inlineStr">
        <is>
          <t>Doxycycline</t>
        </is>
      </c>
      <c r="F133" s="166" t="inlineStr">
        <is>
          <t>Chloramphenicol</t>
        </is>
      </c>
      <c r="G133" s="166" t="inlineStr">
        <is>
          <t>Neomycin</t>
        </is>
      </c>
      <c r="H133" s="166" t="inlineStr">
        <is>
          <t>Cephalexin</t>
        </is>
      </c>
      <c r="I133" s="167" t="inlineStr">
        <is>
          <t>4</t>
        </is>
      </c>
      <c r="J133" s="166" t="inlineStr">
        <is>
          <t>✅ คำตอบที่ถูกต้อง: ข้อ ง. Neomycin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Neomycin ยาในกลุ่ม Aminoglycosides (เช่น Neomycin) ออกฤทธิ์จับกับหน่วยย่อย 30S ของไรโบโซมแบคทีเรีย และทำให้เกิดความผิดพลาดในการอ่านรหัสพันธุกรรม (mRNA misreading) ส่งผลให้มีฤทธิ์ฆ่าเชื้อแบคทีเรีย (Bactericidal) ในขณะที่ Tetracyclines (เช่น Doxycycline) และ Macrolides (เช่น Azithromycin) ออกฤทธิ์แบบ Bacteriostatic
🔍 ข้ออื่นผิดเพราะอะไร:
• ข้อ ก. (Azithromycin): Azithromycin เป็นยากลุ่ม macrolide ออกฤทธิ์จับกับ 50S ribosomal subunit และมีฤทธิ์ส่วนใหญ่เป็น bacteriostatic ไม่ใช่ยากลุ่มที่จับกับ 30S
• ข้อ ข. (Doxycycline): Doxycycline เป็นยากลุ่ม tetracycline ออกฤทธิ์จับกับ 30S ribosomal subunit แต่มีฤทธิ์ในการยับยั้งเชื้อแบบ bacteriostatic ไม่ใช่ bactericidal
• ข้อ ค. (Chloramphenicol): Chloramphenicol ออกฤทธิ์จับกับ 50S ribosomal subunit และมีฤทธิ์หลักเป็น bacteriostatic ต่อเชื้อแบคทีเรียส่วนใหญ่
• ข้อ จ. (Cephalexin): Cephalexin มีฤทธิ์ฆ่าเชื้อแบบ bactericidal ก็จริง แต่กลไกคือการยับยั้งการสร้างผนังเซลล์ของแบคทีเรีย (cell wall synthesis) ไม่ได้เกี่ยวข้องกับการจับกับ 30S ribosome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33" s="166" t="inlineStr"/>
      <c r="L133" s="166" t="inlineStr">
        <is>
          <t>Infectious diseases</t>
        </is>
      </c>
      <c r="M133" s="166" t="inlineStr">
        <is>
          <t>Pneumonia</t>
        </is>
      </c>
      <c r="N133" s="165" t="inlineStr">
        <is>
          <t>Clinic</t>
        </is>
      </c>
      <c r="O133" s="166" t="inlineStr">
        <is>
          <t>ข้อ 19 Pharma Plus เล่มม่วง (เฉลยข้อ ง จ)</t>
        </is>
      </c>
      <c r="P133" s="165" t="inlineStr">
        <is>
          <t>แบบฝึกหัด</t>
        </is>
      </c>
      <c r="Q133" s="165" t="inlineStr">
        <is>
          <t>เล่มม่วง</t>
        </is>
      </c>
      <c r="R133" s="165" t="inlineStr"/>
    </row>
    <row r="134" ht="24" customHeight="1" s="49">
      <c r="A134" s="167" t="n">
        <v>132</v>
      </c>
      <c r="B134" s="166" t="inlineStr">
        <is>
          <t>ข้อใดถูกต้องเกี่ยวกับการรักษาวัณโรค</t>
        </is>
      </c>
      <c r="C134" s="166" t="inlineStr"/>
      <c r="D134" s="166" t="inlineStr">
        <is>
          <t>การตรวจเสมหะเป็นวิธีที่ง่าย ประหยัด แต่ไม่เฉพาะเจาะจง</t>
        </is>
      </c>
      <c r="E134" s="166" t="inlineStr">
        <is>
          <t>ผู้ป่วยเบาหวานเป็นสาเหตุทำให้เกิดความชุกของวัณโรคมากขึ้น</t>
        </is>
      </c>
      <c r="F134" s="166" t="inlineStr">
        <is>
          <t>ผู้ที่ใช้ยากดภูมิต่างๆจะมีสิทธิ์ติดเชื้อวัณโรคได้ง่าย</t>
        </is>
      </c>
      <c r="G134" s="166" t="inlineStr">
        <is>
          <t>หลักการรักษาวัณโรคป้องกันไม่ให้ติดต่อไปสู่อื่น+ลองทดสอบประสิทธิภาพยาโดยใช้เวลาสั้น</t>
        </is>
      </c>
      <c r="H134" s="166" t="inlineStr">
        <is>
          <t>การรักษาวัณโรคคือใช้ยาขนาดสูงสุด+ใช้เวลานานๆ</t>
        </is>
      </c>
      <c r="I134" s="167" t="inlineStr">
        <is>
          <t>4</t>
        </is>
      </c>
      <c r="J134" s="166" t="inlineStr">
        <is>
          <t>✅ คำตอบที่ถูกต้อง: ข้อ ง. หลักการรักษาวัณโรคป้องกันไม่ให้ติดต่อไปสู่อื่น+ลองทดสอบประสิทธิภาพยาโดยใช้เวลาสั้น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หลักการรักษาวัณโรคป้องกันไม่ให้ติดต่อไปสู่อื่น+ลองทดสอบประสิทธิภาพยาโดยใช้เวลาสั้น หลักการรักษาวัณโรคป้องกันไม่ให้ติดต่อไปสู่อื่น+ลองทดสอบ efficacy ยาโดยใช้เวลาสั้น หลักการรักษาวัณโรคป้องกันไม่ให้ติดต่อไปสู่อื่น+ลองทดสอบ efficacy ยาโดยใช้เวลาสั้น หลักการรักษาวัณโรคป้องกันไม่ให้ติดต่อไปสู่อื่น+ลองทดสอบ efficacy ยาโดยใช้เวลาสั้น หลักการรักษาวัณโรคป้องกันไม่ให้ติดต่อไปสู่อื่น+ลองทดสอบ efficacy ยาโดยใช้เวลาสั้น ผู้ป่วยที่มีภาวะภูมิคุ้มกันบกพร่อง เช่น ผู้ป่วยเบาหวาน (diabetes mellitus) หรือผู้ที่ได้รับยากกดภูมิคุ้มกัน มีความเสี่ยงสูงมากในการติดเชื้อและพัฒนาเป็นวัณโรคแอคทีฟ
🔍 ข้ออื่นผิดเพราะอะไร:
• ข้อ ก. (การตรวจเสมหะเป็นวิธีที่ง่าย ประหยัด แต่ไม่เฉพาะเจาะจง): การย้อมตรวจเสมหะหาเชื้อ acid-fast bacilli (AFB stain) มีความจำเพาะสูงมาก (high specificity) ต่อการวินิจฉัยวัณโรคปอด แม้ความไวอาจต่ำกว่าการเพาะเชื้อหรือ GeneXpert
• ข้อ ข. (ผู้ป่วยเบาหวานเป็นสาเหตุทำให้เกิดความชุกของวัณโรคมากขึ้น): ผู้ป่วยเบาหวานมีภาวะภูมิคุ้มกันบกพร่องระดับเซลล์ ทำให้มีความเสี่ยงต่อการติดเชื้อและการกำเริบของวัณโรค (active TB) สูงกว่าคนทั่วไปถึง 2-3 เท่า
• ข้อ ค. (ผู้ที่ใช้ยากดภูมิต่างๆจะมีสิทธิ์ติดเชื้อวัณโรคได้ง่าย): ผู้ที่ได้รับยากดภูมิคุ้มกัน เช่น สเตียรอยด์ขนาดสูงหรือยากลุ่ม biologic agents (anti-TNF) มีความเสี่ยงสูงอย่างยิ่งต่อการเกิด reactivation ของ latent TB infection
• ข้อ จ. (การรักษาวัณโรคคือใช้ยาขนาดสูงสุด+ใช้เวลานานๆ): การรักษาวัณโรคต้องใช้ยาหลายขนานร่วมกันในขนาดมาตรฐานที่เหมาะสมตามน้ำหนักตัว ไม่ใช่การใช้ยาขนาดสูงสุด และต้องรับประทานยาตามระยะเวลาที่กำหนดเพื่อป้องกันการดื้อยา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134" s="166" t="inlineStr"/>
      <c r="L134" s="166" t="inlineStr">
        <is>
          <t>Infectious diseases</t>
        </is>
      </c>
      <c r="M134" s="166" t="inlineStr">
        <is>
          <t>Tuberculosis</t>
        </is>
      </c>
      <c r="N134" s="165" t="inlineStr">
        <is>
          <t>Clinic</t>
        </is>
      </c>
      <c r="O134" s="166" t="inlineStr">
        <is>
          <t>ข้อ 19 Pharma Plus เล่มม่วง (เฉลยข้อ ง จ)</t>
        </is>
      </c>
      <c r="P134" s="165" t="inlineStr">
        <is>
          <t>แบบฝึกหัด</t>
        </is>
      </c>
      <c r="Q134" s="165" t="inlineStr">
        <is>
          <t>เล่มม่วง</t>
        </is>
      </c>
      <c r="R134" s="165" t="inlineStr"/>
    </row>
    <row r="135" ht="24" customHeight="1" s="49">
      <c r="A135" s="167" t="n">
        <v>133</v>
      </c>
      <c r="B135" s="166" t="inlineStr">
        <is>
          <t>Cefepime เป็นยากลุ่ม cephalosporin gen ใด</t>
        </is>
      </c>
      <c r="C135" s="166" t="inlineStr"/>
      <c r="D135" s="166" t="inlineStr">
        <is>
          <t>Dolutegravir 50 mg OD</t>
        </is>
      </c>
      <c r="E135" s="166" t="inlineStr">
        <is>
          <t>Vancomycin 1 g IV Q12H</t>
        </is>
      </c>
      <c r="F135" s="166" t="inlineStr">
        <is>
          <t>Meropenem 1 g IV Q8H</t>
        </is>
      </c>
      <c r="G135" s="166" t="inlineStr">
        <is>
          <t>Cefazolin 1 g IV Q8H</t>
        </is>
      </c>
      <c r="H135" s="166" t="inlineStr">
        <is>
          <t>Amoxicillin/Clavulanate 1 g BID</t>
        </is>
      </c>
      <c r="I135" s="167" t="inlineStr">
        <is>
          <t>1</t>
        </is>
      </c>
      <c r="J135" s="166" t="inlineStr">
        <is>
          <t>✅ คำตอบที่ถูกต้อง: ข้อ ก. Dolutegravir 50 mg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Dolutegravir 50 mg OD Cefepime เป็นยาปฏิชีวนะกลุ่ม Cephalosporin รุ่นที่ 4 (4th generation) ซึ่งมีจุดเด่นคือมีความคงทนต่อ beta-lactamases สูง และออกฤทธิ์ครอบคลุมเชื้อทั้ง Gram-positive (รวมถึง Streptococcus pneumoniae) และ Gram-negative ที่ดื้อยา รวมถึง Pseudomonas aeruginosa
 เป็น Integrase strand transfer inhibitor (INSTI) มี genetic barrier ต่อการดื้อยาสูงมาก และ efficacy สูงในการกด viral load ได้อย่างรวดเร็ว
🔍 ข้ออื่นผิดเพราะอะไร:
• ข้อ ข. (Vancomycin 1 g IV Q12H): เป็น Glycopeptide antibiotic ยับยั้ง MRSA และ Enterococcus ต้อง monitoring trough level (target 15-20 mcg/mL ใน severe infections) เพื่อป้องกัน nephrotoxicity และ ototoxity
• ข้อ ค. (Meropenem 1 g IV Q8H): เป็น Carbapenem มี broad spectrum ครอบคลุม multidrug-resistant gram-negative รวมทั้ง Pseudomonas aeruginosa และ ESBL-producing bacteria มีความเสี่ยงต่ออาการชักต่ำกว่า imipenem
• ข้อ ง. (Cefazolin 1 g IV Q8H): เป็น 1st generation cephalosporin เป็น drug of choice สำหรับ surgical antibiotic prophylaxis และ severe MSSA bacteremia/endocarditis
• ข้อ จ. (Amoxicillin/Clavulanate 1 g BID): เป็น Aminopenicillin ยับยั้ง bacterial cell wall synthesis เป็น first-line สำหรับ uncomplicated bacterial infections (เช่น Strep pharyngitis, AOM, sinusitis)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35" s="166" t="inlineStr"/>
      <c r="L135" s="166" t="inlineStr">
        <is>
          <t>Infectious diseases</t>
        </is>
      </c>
      <c r="M135" s="166" t="inlineStr">
        <is>
          <t>Pneumonia</t>
        </is>
      </c>
      <c r="N135" s="165" t="inlineStr">
        <is>
          <t>Clinic</t>
        </is>
      </c>
      <c r="O135" s="166" t="inlineStr">
        <is>
          <t>ข้อ 20 Pharma Plus เล่มม่วง (เฉลยข้อ ก)</t>
        </is>
      </c>
      <c r="P135" s="165" t="inlineStr">
        <is>
          <t>แบบฝึกหัด</t>
        </is>
      </c>
      <c r="Q135" s="165" t="inlineStr">
        <is>
          <t>เล่มม่วง</t>
        </is>
      </c>
      <c r="R135" s="165" t="inlineStr"/>
    </row>
    <row r="136" ht="24" customHeight="1" s="49">
      <c r="A136" s="167" t="n">
        <v>134</v>
      </c>
      <c r="B136" s="166" t="inlineStr">
        <is>
          <t>ยาในข้อใดจัดเป็น second line ในการรักษา TB</t>
        </is>
      </c>
      <c r="C136" s="166" t="inlineStr"/>
      <c r="D136" s="166" t="inlineStr">
        <is>
          <t>Streptomycin</t>
        </is>
      </c>
      <c r="E136" s="166" t="inlineStr">
        <is>
          <t>Augmentin</t>
        </is>
      </c>
      <c r="F136" s="166" t="inlineStr">
        <is>
          <t>Cyclosporine</t>
        </is>
      </c>
      <c r="G136" s="166" t="inlineStr">
        <is>
          <t>Ofloxacin</t>
        </is>
      </c>
      <c r="H136" s="166" t="inlineStr">
        <is>
          <t>Capreomycin</t>
        </is>
      </c>
      <c r="I136" s="167" t="inlineStr">
        <is>
          <t>1</t>
        </is>
      </c>
      <c r="J136" s="166" t="inlineStr">
        <is>
          <t>✅ คำตอบที่ถูกต้อง: ข้อ ก. Streptomycin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Streptomycin Capreomycin เป็นยาฉีดในกลุ่ม second-line anti-TB drugs (injectable agent) ใช้ในกรณีที่ดื้อต่อยาหลัก (MDR-TB)
🔍 ข้ออื่นผิดเพราะอะไร:
• ข้อ ข. (Augmentin): Augmentin (amoxicillin/clavulanate) เป็นยาปฏิชีวนะกลุ่ม beta-lactam/beta-lactamase inhibitor ไม่มีฤทธิ์ต้านเชื้อ Mycobacterium tuberculosis จึงไม่มีที่ใช้ในสูตรยารักษาวัณโรค
• ข้อ ค. (Cyclosporine): Cyclosporine เป็นยากดภูมิคุ้มกันกลุ่ม calcineurin inhibitor ใช้ป้องกันภาวะปฏิเสธการปลูกถ่ายอวัยวะ ไม่ใช่ยาฆ่าเชื้อแบคทีเรียหรือยารักษาวัณโรค
• ข้อ ง. (Ofloxacin): Ofloxacin และยากลุ่ม fluoroquinolones รุ่นใหม่ (เช่น levofloxacin, moxifloxacin) จัดเป็นยากลุ่มหลักในสูตรยารักษาวัณโรคดื้อยาแนวที่สอง (second-line anti-TB drugs)
• ข้อ จ. (Capreomycin): Capreomycin เป็นยาปฏิชีวนะชนิดฉีดกลุ่ม polypeptide ที่ออกฤทธิ์ยับยั้งการสร้างโปรตีนของแบคทีเรีย จัดเป็นยาแนวที่สอง (second-line drug) ในการรักษาวัณโรคดื้อยาหลายขนาน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136" s="166" t="inlineStr"/>
      <c r="L136" s="166" t="inlineStr">
        <is>
          <t>Infectious diseases</t>
        </is>
      </c>
      <c r="M136" s="166" t="inlineStr">
        <is>
          <t>Tuberculosis</t>
        </is>
      </c>
      <c r="N136" s="165" t="inlineStr">
        <is>
          <t>Clinic</t>
        </is>
      </c>
      <c r="O136" s="166" t="inlineStr">
        <is>
          <t>ข้อ 20 Pharma Plus เล่มม่วง (เฉลยข้อ ก)</t>
        </is>
      </c>
      <c r="P136" s="165" t="inlineStr">
        <is>
          <t>แบบฝึกหัด</t>
        </is>
      </c>
      <c r="Q136" s="165" t="inlineStr">
        <is>
          <t>เล่มม่วง</t>
        </is>
      </c>
      <c r="R136" s="165" t="inlineStr"/>
    </row>
    <row r="137" ht="24" customHeight="1" s="49">
      <c r="A137" s="167" t="n">
        <v>135</v>
      </c>
      <c r="B137" s="166" t="inlineStr">
        <is>
          <t>ข้อใดถูกต้องเกี่ยวกับยาต้านไวรัสเอดส์</t>
        </is>
      </c>
      <c r="C137" s="166" t="inlineStr"/>
      <c r="D137" s="166" t="inlineStr">
        <is>
          <t>NNRTIs สามารถออกฤทธิ์ได้โดยต้องผ่านกระบวนการเปลี่ยนแปลงในร่างกายก่อน</t>
        </is>
      </c>
      <c r="E137" s="166" t="inlineStr">
        <is>
          <t>NRTIs นอกจากรักษา HIV infection ยังสามารถรักษา Hep B ได้ด้วย</t>
        </is>
      </c>
      <c r="F137" s="166" t="inlineStr">
        <is>
          <t>NRTIs จะต้องถูกเติมหมู่ฟอสเฟตก่อนถึงจะเข้าไปยับยั้ง reverse transcriptase ได้</t>
        </is>
      </c>
      <c r="G137" s="166" t="inlineStr">
        <is>
          <t>Abacavir และ entecavir จัดอยู่ในกลุ่ม protease inhibitor (PIs)</t>
        </is>
      </c>
      <c r="H137" s="166" t="inlineStr">
        <is>
          <t>PIs ทุกชนิดใช้เพื่อรักษาการติดเชื้อไวรัสเอดส์เพียงอย่างเดียว</t>
        </is>
      </c>
      <c r="I137" s="167" t="inlineStr">
        <is>
          <t>3</t>
        </is>
      </c>
      <c r="J137" s="166" t="inlineStr">
        <is>
          <t>✅ คำตอบที่ถูกต้อง: ข้อ ค. NRTIs จะต้องถูกเติมหมู่ฟอสเฟตก่อนถึงจะเข้าไปยับยั้ง reverse transcriptase ได้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NRTIs จะต้องถูกเติมหมู่ฟอสเฟตก่อนถึงจะเข้าไปยับยั้ง reverse transcriptase ได้ NRTIs (Nucleoside/Nucleotide Reverse Transcriptase Inhibitors) เช่น Lamivudine, Tenofovir ต้องผ่านกระบวนการ phosphorylation ภายในเซลล์ให้เป็น triphosphate active form จึงจะออกฤทธิ์ยับยั้งเอนไซม์ reverse transcriptase และบางตัวยังมีฤทธิ์ครอบคลุมเชื้อไวรัสตับอักเสบบี (HBV) ด้วย
🔍 ข้ออื่นผิดเพราะอะไร:
• ข้อ ก. (NNRTIs สามารถออกฤทธิ์ได้โดยต้องผ่านกระบวนการเปลี่ยนแปลงในร่างกายก่อน): ยากลุ่ม NNRTIs สามารถเข้าจับกับ allosteric pocket ของเอนไซม์ reverse transcriptase ได้โดยตรงในรูปเดิม ไม่จำเป็นต้องผ่านกระบวนการ phosphorylation ภายในเซลล์ร่างกาย
• ข้อ ข. (NRTIs นอกจากรักษา HIV infection ยังสามารถรักษา Hep B ได้ด้วย): ยาในกลุ่ม NRTIs ที่มีฤทธิ์ยับยั้งเชื้อไวรัสตับอักเสบบี (HBV) ร่วมด้วยมีเฉพาะบางตัว เช่น lamivudine, emtricitabine และ tenofovir ไม่ใช่ NRTIs ทุกตัวที่จะรักษา Hep B ได้ (เช่น zidovudine หรือ abacavir ไม่มีผลต่อ HBV)
• ข้อ ง. (Abacavir และ entecavir จัดอยู่ในกลุ่ม protease inhibitor (PIs)): Abacavir จัดเป็นยากลุ่ม NRTI ส่วน entecavir เป็นยากลุ่ม nucleoside reverse transcriptase inhibitor สำหรับไวรัสตับอักเสบบี ไม่มียาตัวใดจัดอยู่ในกลุ่ม protease inhibitor (PIs)
• ข้อ จ. (PIs ทุกชนิดใช้เพื่อรักษาการติดเชื้อไวรัสเอดส์เพียงอย่างเดียว): Ritonavir ซึ่งเป็นยาในกลุ่ม PI ถูกนำมาใช้ในขนาดต่ำเพื่อเป็น pharmacokinetic booster โดยการยับยั้งเอนไซม์ CYP3A4 เพื่อเพิ่มระดับยาตัวอื่น และปัจจุบันยากลุ่ม PIs ยังใช้ร่วมกับยาต้านไวรัสชนิดอื่นในสูตรผสม ไม่ได้ใช้เดี่ยวๆ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37" s="166" t="inlineStr"/>
      <c r="L137" s="166" t="inlineStr">
        <is>
          <t>Infectious diseases</t>
        </is>
      </c>
      <c r="M137" s="166" t="inlineStr">
        <is>
          <t>Pneumonia</t>
        </is>
      </c>
      <c r="N137" s="165" t="inlineStr">
        <is>
          <t>Clinic</t>
        </is>
      </c>
      <c r="O137" s="166" t="inlineStr">
        <is>
          <t>ข้อ 21 Pharma Plus เล่มม่วง (เฉลยข้อ ค)</t>
        </is>
      </c>
      <c r="P137" s="165" t="inlineStr">
        <is>
          <t>แบบฝึกหัด</t>
        </is>
      </c>
      <c r="Q137" s="165" t="inlineStr">
        <is>
          <t>เล่มม่วง</t>
        </is>
      </c>
      <c r="R137" s="165" t="inlineStr"/>
    </row>
    <row r="138" ht="24" customHeight="1" s="49">
      <c r="A138" s="167" t="n">
        <v>136</v>
      </c>
      <c r="B138" s="166" t="inlineStr">
        <is>
          <t>ข้อใดผิดเกี่ยวกับยาในกลุ่ม NNRTIs</t>
        </is>
      </c>
      <c r="C138" s="166" t="inlineStr"/>
      <c r="D138" s="166" t="inlineStr">
        <is>
          <t>ยาในกลุ่มนี้ไม่ต้องเติมหมู่ฟอสเฟตจากร่างกายในการออกฤทธิ์</t>
        </is>
      </c>
      <c r="E138" s="166" t="inlineStr">
        <is>
          <t>Nevirapine ห้ามให้ในผู้ป่วยหญิง HIV ที่มี CD4+ สูงกว่า 250 cell/mm3</t>
        </is>
      </c>
      <c r="F138" s="166" t="inlineStr">
        <is>
          <t>Efavirenz ควรรับประทานยาพร้อมอาหารที่มีไขมันสูง</t>
        </is>
      </c>
      <c r="G138" s="166" t="inlineStr">
        <is>
          <t>อาการไม่พึงประสงค์ที่สำคัญของ nevirapine คือ SJS, Hepatitis</t>
        </is>
      </c>
      <c r="H138" s="166" t="inlineStr">
        <is>
          <t>NNRTIs ที่ได้รับการรับรองจาก FDA ล่าสุด คือ rilpivirine</t>
        </is>
      </c>
      <c r="I138" s="167" t="inlineStr">
        <is>
          <t>4</t>
        </is>
      </c>
      <c r="J138" s="166" t="inlineStr">
        <is>
          <t>✅ คำตอบที่ถูกต้อง: ข้อ ง. อาการไม่พึงประสงค์ที่สำคัญของ nevirapine คือ SJS, Hepatitis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อาการไม่พึงประสงค์ที่สำคัญของ nevirapine คือ SJS, Hepatitis ADR ที่สำคัญของ nevirapine คือ SJS, Hepatitis ADR ที่สำคัญของ nevirapine คือ SJS, Hepatitis ADR ที่สำคัญของ nevirapine คือ SJS, Hepatitis ADR ที่สำคัญของ nevirapine คือ SJS, Hepatitis Efavirenz ควรรับประทานขณะท้องว่าง (ก่อนนอน) เพื่อลดอาการข้างเคียงทางระบบประสาทส่วนกลาง (CNS symptoms) การทานร่วมกับอาหารที่มีไขมันสูงจะทำให้การดูดซึมของ Efavirenz เพิ่มขึ้นมากเกินไป ส่งผลให้เกิดพิษต่อระบบประสาทสูง ข้อ 3 จึงกล่าวผิด
🔍 ข้ออื่นผิดเพราะอะไร:
• ข้อ ก. (ยาในกลุ่มนี้ไม่ต้องเติมหมู่ฟอสเฟตจากร่างกายในการออกฤทธิ์): ยากลุ่ม NNRTIs (non-nucleoside reverse transcriptase inhibitors) ออกฤทธิ์แบบ allosteric non-competitive inhibition จึงไม่ต้องผ่านการเติมหมู่ฟอสเฟตโดยเซลล์เจ้าบ้านก่อนออกฤทธิ์
• ข้อ ข. (Nevirapine ห้ามให้ในผู้ป่วยหญิง HIV ที่มี CD4+ สูงกว่า 250 cell/mm3): Nevirapine มีคำเตือนเรื่อง severe hepatotoxicity ซึ่งสัมพันธ์กับระดับ CD4 ที่สูง จึงห้ามเริ่มยานี้ในผู้หญิงที่มี CD4 มากกว่า 250 cells/mm3 หรือผู้ชายที่มี CD4 มากกว่า 400 cells/mm3
• ข้อ ค. (Efavirenz ควรรับประทานยาพร้อมอาหารที่มีไขมันสูง): Efavirenz ควรรับประทานตอนท้องว่างหรือก่อนนอน เนื่องจากการรับประทานพร้อมอาหารไขมันสูงจะเพิ่มการดูดซึมยาอย่างมาก ทำให้เกิดผลข้างเคียงต่อระบบประสาทส่วนกลาง (CNS toxicity) รุนแรงขึ้น
• ข้อ จ. (NNRTIs ที่ได้รับการรับรองจาก FDA ล่าสุด คือ rilpivirine): Rilpivirine เป็น NNRTI รุ่นที่สองที่ได้รับการรับรองจาก US FDA และต่อมามีการพัฒนา doravirine ซึ่งมีคุณสมบัติด้านพันธุกรรมการดื้อยาที่ดีขึ้นตามลำดับ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38" s="166" t="inlineStr"/>
      <c r="L138" s="166" t="inlineStr">
        <is>
          <t>Infectious diseases</t>
        </is>
      </c>
      <c r="M138" s="166" t="inlineStr">
        <is>
          <t>Pneumonia</t>
        </is>
      </c>
      <c r="N138" s="165" t="inlineStr">
        <is>
          <t>Clinic</t>
        </is>
      </c>
      <c r="O138" s="166" t="inlineStr">
        <is>
          <t>ข้อ 22 Pharma Plus เล่มม่วง (เฉลยข้อ ง)</t>
        </is>
      </c>
      <c r="P138" s="165" t="inlineStr">
        <is>
          <t>แบบฝึกหัด</t>
        </is>
      </c>
      <c r="Q138" s="165" t="inlineStr">
        <is>
          <t>เล่มม่วง</t>
        </is>
      </c>
      <c r="R138" s="165" t="inlineStr"/>
    </row>
    <row r="139" ht="24" customHeight="1" s="49">
      <c r="A139" s="167" t="n">
        <v>137</v>
      </c>
      <c r="B139" s="166" t="inlineStr">
        <is>
          <t>ข้อใดผิดเกี่ยวกับยาในกลุ่ม protease inhibitor</t>
        </is>
      </c>
      <c r="C139" s="166" t="inlineStr"/>
      <c r="D139" s="166" t="inlineStr">
        <is>
          <t>PIs ห้ามให้ร่วมกับ ergotamine เนื่องจากจะทำให้เกิดภาวะ ergotism</t>
        </is>
      </c>
      <c r="E139" s="166" t="inlineStr">
        <is>
          <t>PIs ทุกตัวมีผลทำให้การกระจายตัวของไขมันผิดปกติแต่ไม่ได้ทำให้ระดับไขมันในเลือดผิดปกติ</t>
        </is>
      </c>
      <c r="F139" s="166" t="inlineStr">
        <is>
          <t>Ritonavir ช่วยทำให้ระดับของ lopinavir ในเลือดสูงขึ้น</t>
        </is>
      </c>
      <c r="G139" s="166" t="inlineStr">
        <is>
          <t>Atazanavir ทำให้ผู้ป่วยมีความร่วมมือในการรับประทานยาจากการรับประทานเพียงวันละครั้ง</t>
        </is>
      </c>
      <c r="H139" s="166" t="inlineStr">
        <is>
          <t>Indinavir ทำให้เกิด nephrolithiasis ต้องดื่มน้ำอย่างเพียงพอ</t>
        </is>
      </c>
      <c r="I139" s="167" t="inlineStr">
        <is>
          <t>1</t>
        </is>
      </c>
      <c r="J139" s="166" t="inlineStr">
        <is>
          <t>✅ คำตอบที่ถูกต้อง: ข้อ ก. PIs ห้ามให้ร่วมกับ ergotamine เนื่องจากจะทำให้เกิดภาวะ ergotism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PIs ห้ามให้ร่วมกับ ergotamine เนื่องจากจะทำให้เกิดภาวะ ergotism PIs ทุกตัวมักทำให้เกิด dyslipidemia (ระดับไขมันในเลือดผิดปกติ ทั้ง ไตรглиเซอไรด์และคอเลสเตอรอลสูงขึ้น) ร่วมกับ lipodystrophy ดังนั้นข้อความที่ว่า 'ไม่ได้ทำให้ระดับไขมันในเลือดผิดปกติ' จึงเป็นข้อที่ผิด
 เป็น ergot alkaloid หดหลอดเลือดรุนแรง ห้ามใช้ร่วมกับ strong CYP3A4 inhibitors (เช่น clarithromycin, protease inhibitors) เพราะเสี่ยงต่อ ergotism (ขาดเลือดที่ปลายมือปลายเท้า)
🔍 ข้ออื่นผิดเพราะอะไร:
• ข้อ ข. (PIs ทุกตัวมีผลทำให้การกระจายตัวของไขมันผิดปกติแต่ไม่ได้ทำให้ระดับไขมันในเลือดผิดปกติ): ยากลุ่ม Protease Inhibitors (PIs) หลายตัวมีผลข้างเคียงสำคัญต่อระบบเมแทบอลิซึม โดยเหนี่ยวนำให้เกิดภาวะไขมันในเลือดผิดปกติ (hyperlipidemia: triglyceride และ LDL สูง) และภาวะดื้อต่ออินซูลินอย่างมีนัยสำคัญ
• ข้อ ค. (Ritonavir ช่วยทำให้ระดับของ lopinavir ในเลือดสูงขึ้น): Ritonavir เป็น potent CYP3A4 inhibitor ขนาดยาต่ำ (100 มก.) ถูกใช้เป็นตัวเสริมฤทธิ์ทางเภสัชจลนศาสตร์ (booster) เพื่อเพิ่มระดับยา lopinavir และยืดค่าครึ่งชีวิตในเลือด
• ข้อ ง. (Atazanavir ทำให้ผู้ป่วยมีความร่วมมือในการรับประทานยาจากการรับประทานเพียงวันละครั้ง): Atazanavir มีค่าครึ่งชีวิตยาว สามารถบริหารยาวันละครั้งร่วมกับ ritonavir booster ส่งผลให้เพิ่มความร่วมมือในการรับประทานยา (adherence) ของผู้ป่วยได้ดี
• ข้อ จ. (Indinavir ทำให้เกิด nephrolithiasis ต้องดื่มน้ำอย่างเพียงพอ): Indinavir มีความสามารถในการละลายต่ำในปัสสาวะ จึงตกตะกอนเป็นนิ่วในไต (nephrolithiasis) ได้บ่อย ผู้ป่วยจึงจำเป็นต้องดื่มน้ำมากๆ อย่างน้อย 1.5-2 ลิตรต่อวัน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39" s="166" t="inlineStr"/>
      <c r="L139" s="166" t="inlineStr">
        <is>
          <t>Infectious diseases</t>
        </is>
      </c>
      <c r="M139" s="166" t="inlineStr">
        <is>
          <t>Pneumonia</t>
        </is>
      </c>
      <c r="N139" s="165" t="inlineStr">
        <is>
          <t>Clinic</t>
        </is>
      </c>
      <c r="O139" s="166" t="inlineStr">
        <is>
          <t>ข้อ 23 Pharma Plus เล่มม่วง (เฉลยข้อ ก)</t>
        </is>
      </c>
      <c r="P139" s="165" t="inlineStr">
        <is>
          <t>แบบฝึกหัด</t>
        </is>
      </c>
      <c r="Q139" s="165" t="inlineStr">
        <is>
          <t>เล่มม่วง</t>
        </is>
      </c>
      <c r="R139" s="165" t="inlineStr"/>
    </row>
    <row r="140" ht="24" customHeight="1" s="49">
      <c r="A140" s="167" t="n">
        <v>138</v>
      </c>
      <c r="B140" s="166" t="inlineStr">
        <is>
          <t>ผู้ป่วย HIV หลังจากรับประทานยา GPO-vir Z250 ได้ 2 สัปดาห์ พบว่ามีภาวะซีด อ่อนเพลีย เมื่อตรวจค่า Hb และ Hct พบว่ามีค่า 9.2 g/dl และ 27.2 % โดยก่อนเริ่มยามีค่า Hb, Hct เท่ากับ 13.5 g/dlและ 38.9 %
ภาวะซีดดังกล่าว น่าจะมาจากยาต้านไวรัสชนิดใด</t>
        </is>
      </c>
      <c r="C140" s="166" t="inlineStr"/>
      <c r="D140" s="166" t="inlineStr">
        <is>
          <t>Zidovudine</t>
        </is>
      </c>
      <c r="E140" s="166" t="inlineStr">
        <is>
          <t>Lamivudine</t>
        </is>
      </c>
      <c r="F140" s="166" t="inlineStr">
        <is>
          <t>Nevirapine</t>
        </is>
      </c>
      <c r="G140" s="166" t="inlineStr">
        <is>
          <t>Efavirenz</t>
        </is>
      </c>
      <c r="H140" s="166" t="inlineStr">
        <is>
          <t>Stavudine</t>
        </is>
      </c>
      <c r="I140" s="167" t="inlineStr">
        <is>
          <t>1</t>
        </is>
      </c>
      <c r="J140" s="166" t="inlineStr">
        <is>
          <t>✅ คำตอบที่ถูกต้อง: ข้อ ก. Zidovudine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Zidovudine ยา GPO-vir ประกอบด้วย Stavudine, Lamivudine และ Nevirapine (หรือ Zidovudine ขึ้นอยู่กับสูตร แต่ในบริบทนี้ Zidovudine [AZT] มีผลข้างเคียงเด่นชัดคือ bone marrow suppression ทำให้เกิด macrocytic anemia และ neutropenia มักพในช่วงสัปดาห์แรกๆ ของการได้รับยา ส่วน GPO-vir Z250 มี Zidovudine เป็นส่วนประกอบหลัก)
🔍 ข้ออื่นผิดเพราะอะไร:
• ข้อ ข. (Lamivudine): Lamivudine (3TC) เป็นยากลุ่ม NRTI ที่มีความปลอดภัยสูงมาก ไม่ค่อยกดไขกระดูก ผลข้างเคียงเด่นอาจพบเพียงอาการทางเดินอาหารเล็กน้อยหรือปวดศีรษะ
• ข้อ ค. (Nevirapine): Nevirapine (NVP) เป็นยากลุ่ม NNRTI อาการไม่พึงประสงค์สำคัญคือการเกิดผื่นแพ้ผิวหนัง (rash, SJS/TEN) และภาวะพิษต่อตับ (hepatotoxicity) ไม่ก่อให้เกิดภาวะซีดจากการกดไขกระดูก
• ข้อ ง. (Efavirenz): Efavirenz (EFV) เป็นยากลุ่ม NNRTI ที่มีผลข้างเคียงเด่นทางระบบประสาทและจิตใจ เช่น มึนงง นอนไม่หลับ ฝันร้าย สับสน และไขมันในเลือดสูง ไม่ได้กดการสร้างเม็ดเลือดแดง
• ข้อ จ. (Stavudine): Stavudine (d4T) เป็นยากลุ่ม NRTI ที่มีความเป็นพิษต่อไมโทคอนเดรียสูง ทำให้เกิด peripheral neuropathy, lipoatrophy และ lactic acidosis เด่นชัด แต่น้อยมากที่จะทำให้เกิด severe anemia เมื่อเทียบกับ zidovudine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40" s="166" t="inlineStr"/>
      <c r="L140" s="166" t="inlineStr">
        <is>
          <t>Infectious diseases</t>
        </is>
      </c>
      <c r="M140" s="166" t="inlineStr">
        <is>
          <t>HIV infection</t>
        </is>
      </c>
      <c r="N140" s="165" t="inlineStr">
        <is>
          <t>Clinic</t>
        </is>
      </c>
      <c r="O140" s="166" t="inlineStr">
        <is>
          <t>ข้อ 24 Pharma Plus เล่มม่วง (เฉลยข้อ ก)</t>
        </is>
      </c>
      <c r="P140" s="165" t="inlineStr">
        <is>
          <t>แบบฝึกหัด</t>
        </is>
      </c>
      <c r="Q140" s="165" t="inlineStr">
        <is>
          <t>เล่มม่วง</t>
        </is>
      </c>
      <c r="R140" s="165" t="inlineStr"/>
    </row>
    <row r="141" ht="24" customHeight="1" s="49">
      <c r="A141" s="167" t="n">
        <v>139</v>
      </c>
      <c r="B141" s="166" t="inlineStr">
        <is>
          <t>นายมานะได้รับยาจากแพทย์์และรับประทานยาติดต่อเป็นเวลานาน พบว่าทำให้น้ำตาลในเลือดสูง ไขมันในเลือดสูง และ lipodystrophy ที่อวัยวะ
อยากทราบว่าเนื่องจากยาชนิดใด</t>
        </is>
      </c>
      <c r="C141" s="166" t="inlineStr"/>
      <c r="D141" s="166" t="inlineStr">
        <is>
          <t>Abacavir</t>
        </is>
      </c>
      <c r="E141" s="166" t="inlineStr">
        <is>
          <t>Ritonavir</t>
        </is>
      </c>
      <c r="F141" s="166" t="inlineStr">
        <is>
          <t>Nevirapine</t>
        </is>
      </c>
      <c r="G141" s="166" t="inlineStr">
        <is>
          <t>Lamivudine</t>
        </is>
      </c>
      <c r="H141" s="166" t="inlineStr">
        <is>
          <t>Diravirdine</t>
        </is>
      </c>
      <c r="I141" s="167" t="inlineStr">
        <is>
          <t>2</t>
        </is>
      </c>
      <c r="J141" s="166" t="inlineStr">
        <is>
          <t>✅ คำตอบที่ถูกต้อง: ข้อ ข. Ritonavir
💡 Background:
ภาวะไขมันในเลือดผิดปกติเป็นสาเหตุของ ASCVD การรักษาเน้นควบคุม LDL-C ให้ถึง target ตามระดับ cardiovascular risk ด้วย Statin
🎯 ทำไมข้อนี้ถึงถูก:
Ritonavir กลุ่ม Protease Inhibitors (PIs) เช่น Ritonavir มีความเกี่ยวข้องสูงกับ ADR ด้าน metabolic abnormalities ได้แก่ dyslipidemia, insulin resistance/hyperglycemia และ lipodystrophy (buffalo hump, central obesity)
🔍 ข้ออื่นผิดเพราะอะไร:
• ข้อ ก. (Abacavir): Abacavir (ABC) เป็นยากลุ่ม NRTI อาการไม่พึงประสงค์รุนแรงที่ต้องระวังคือ hypersensitivity reaction ซึ่งสัมพันธ์อย่างยิ่งกับยีน HLA-B 5701 แต่ไม่ทำให้เกิดความผิดปกติของไขมันและน้ำตาลอย่างรุนแรง
• ข้อ ค. (Nevirapine): Nevirapine (NVP) เป็นยากลุ่ม NNRTI ผลข้างเคียงเด่นคือผื่นแพ้ทางผิวหนังและตับอักเสบเฉียบพลัน ไม่มีผลกระทบหลักต่อการเปลี่ยนแปลงระดับไขมันหรือภาวะดื้อต่ออินซูลิน
• ข้อ ง. (Lamivudine): Lamivudine (3TC) เป็น NRTI ที่ปลอดภัยที่สุดตัวหนึ่ง แทบไม่มีผลต่อเมแทบอลิซึมของไขมันและระดับน้ำตาลในกระแสเลือด
• ข้อ จ. (Diravirdine): Delavirdine (Diravirdine) เป็นยากลุ่ม NNRTI ผลข้างเคียงสำคัญคือผื่นผิวหนัง ไม่ได้เป็นสาเหตุหลักของการเกิดกลุ่มอาการ metabolic syndrome และ lipodystrophy
📖 Guideline อ้างอิง:
แนวทางการตรวจรักษาและป้องกันการติดเชื้อเอชไอวี ประเทศไทย ปี 2564/2565 (กรมควบคุมโรค กระทรวงสาธารณสุข ร่วมกับ สมาคมโรคเอดส์แห่งประเทศไทย) &amp; WHO Consolidated HIV Guidelines
📌 จุดจำก่อนสอบ:
• First-line Universal Regimen: สูตรแรกมาตรฐานไทย: TDF + 3TC (หรือ FTC) + DTG (TLD) มี efficacy สูง ทนยาดี และ barrier to resistance สูง
• PCP Prophylaxis Threshold: เริ่มยาป้องกัน Primary PCP (Cotrimoxazole 1-2 DS daily) เมื่อระดับ CD4 &lt; 200 cells/mm³
• Undetectable = Untransmittable: ผู้ป่วยที่ได้รับยาต้านไวรัสสม่ำเสมอจนกด Viral Load &lt; 50 copies/mL จะไม่แพร่เชื้อสู่คู่นอนทางเพศสัมพันธ์ (U=U)</t>
        </is>
      </c>
      <c r="K141" s="166" t="inlineStr"/>
      <c r="L141" s="166" t="inlineStr">
        <is>
          <t>Infectious diseases</t>
        </is>
      </c>
      <c r="M141" s="166" t="inlineStr">
        <is>
          <t>HIV infection</t>
        </is>
      </c>
      <c r="N141" s="165" t="inlineStr">
        <is>
          <t>Clinic</t>
        </is>
      </c>
      <c r="O141" s="166" t="inlineStr">
        <is>
          <t>ข้อ 25 Pharma Plus เล่มม่วง (เฉลยข้อ ข)</t>
        </is>
      </c>
      <c r="P141" s="165" t="inlineStr">
        <is>
          <t>แบบฝึกหัด</t>
        </is>
      </c>
      <c r="Q141" s="165" t="inlineStr">
        <is>
          <t>เล่มม่วง</t>
        </is>
      </c>
      <c r="R141" s="165" t="inlineStr"/>
    </row>
    <row r="142" ht="24" customHeight="1" s="49">
      <c r="A142" s="167" t="n">
        <v>140</v>
      </c>
      <c r="B142" s="166" t="inlineStr">
        <is>
          <t>เมื่อพิจารณาโครงสร้างของ ritonavir ท่านคิดว่าข้อใดไม่ถูกต้อง</t>
        </is>
      </c>
      <c r="C142" s="166" t="inlineStr"/>
      <c r="D142" s="166" t="inlineStr">
        <is>
          <t>เมื่อให้ยาร่วมกับอาหารจะดูดซึมได้มากขึ้น</t>
        </is>
      </c>
      <c r="E142" s="166" t="inlineStr">
        <is>
          <t>ยามีการละลายน้ำต่ำ จึงดูดซึมไม่ดี</t>
        </is>
      </c>
      <c r="F142" s="166" t="inlineStr">
        <is>
          <t>สลายตัวได้ง่ายในความร้อน</t>
        </is>
      </c>
      <c r="G142" s="166" t="inlineStr">
        <is>
          <t>มีลักษณะเป็น peptide-like</t>
        </is>
      </c>
      <c r="H142" s="166" t="inlineStr">
        <is>
          <t>ยามี ค่า log P 5.22 แสดงว่าละลายน้ำได้ไม่ดี</t>
        </is>
      </c>
      <c r="I142" s="167" t="inlineStr">
        <is>
          <t>1</t>
        </is>
      </c>
      <c r="J142" s="166" t="inlineStr">
        <is>
          <t>✅ คำตอบที่ถูกต้อง: ข้อ ก. เมื่อให้ยาร่วมกับอาหารจะดูดซึมได้มากขึ้น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เมื่อให้ยาร่วมกับอาหารจะดูดซึมได้มากขึ้น Ritonavir มีโครงสร้างเปปไทด์ (peptide-like peptidomimetic inhibitor) ละลายน้ำได้น้อย (lipophilic, high log P) และสลายตัวง่ายเมื่อโดนความร้อน ข้อความเรื่องอาหารช่วยเพิ่มการดูดซึมหรือลดการดูดซึมขึ้นกับสูตรตำรับ (เช่น capsule vs liquid ที่ต้องเก็บตู้เย็น) แต่โดยรวมคุณสมบัติทางเคมีและเภสัช동กศาสตร์ของ ritonavir เกี่ยวข้องกับการเป็น potent CYP3A4 inhibitor และ P-glycoprotein inhibitor
🔍 ข้ออื่นผิดเพราะอะไร:
• ข้อ ข. (ยามีการละลายน้ำต่ำ จึงดูดซึมไม่ดี): Ritonavir มีโครงสร้างโมเลกุลขนาดใหญ่และมีคุณสมบัติ lipophilicity สูง ทำให้มีการละลายในน้ำต่ำมาก ส่งผลให้อัตราการดูดซึมในทางเดินอาหารขึ้นกับสูตรตำรับเป็นสำคัญ
• ข้อ ค. (สลายตัวได้ง่ายในความร้อน): Ritonavir ในรูปผลึกสามารถเปลี่ยนรูป polymorphic form ได้ง่ายเมื่อสัมผัสความร้อน ส่งผลกระทบต่อความคงตัวและการละลายของตัวยา จึงต้องเก็บรักษาอย่างระมัดระวัง
• ข้อ ง. (มีลักษณะเป็น peptide-like): Ritonavir ถูกออกแบบให้เลียนแบบ transition state ของเปปไทด์ (peptidomimetic structure) เพื่อเข้าจับกับตำแหน่งเร่งของเอนไซม์ HIV protease
• ข้อ จ. (ยามี ค่า log P 5.22 แสดงว่าละลายน้ำได้ไม่ดี): Ritonavir มีค่า log P เท่ากับ 5.22 ซึ่งเป็นค่าที่สูงมาก บ่งชี้ว่าตัวยามีความชอบไขมันสูงมากและละลายในน้ำได้แย่มากตามหลักการทางเคมีเภสัช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42" s="166" t="inlineStr"/>
      <c r="L142" s="166" t="inlineStr">
        <is>
          <t>Infectious diseases</t>
        </is>
      </c>
      <c r="M142" s="166" t="inlineStr">
        <is>
          <t>Pneumonia</t>
        </is>
      </c>
      <c r="N142" s="165" t="inlineStr">
        <is>
          <t>Clinic</t>
        </is>
      </c>
      <c r="O142" s="166" t="inlineStr">
        <is>
          <t>ข้อ 26 Pharma Plus เล่มม่วง (เฉลยข้อ ก)</t>
        </is>
      </c>
      <c r="P142" s="165" t="inlineStr">
        <is>
          <t>แบบฝึกหัด</t>
        </is>
      </c>
      <c r="Q142" s="165" t="inlineStr">
        <is>
          <t>เล่มม่วง</t>
        </is>
      </c>
      <c r="R142" s="165" t="inlineStr"/>
    </row>
    <row r="143" ht="24" customHeight="1" s="49">
      <c r="A143" s="167" t="n">
        <v>141</v>
      </c>
      <c r="B143" s="166" t="inlineStr">
        <is>
          <t>สมุนไพรใดมีฤทธิ์ยับยั้ง HIV ได้ในหลอดทดลอง และเริ่มมีการใช้ในผู้ป่วย HIV บ้างแล้ว</t>
        </is>
      </c>
      <c r="C143" s="166" t="inlineStr"/>
      <c r="D143" s="166" t="inlineStr">
        <is>
          <t>ฟ้าทะลายโจร</t>
        </is>
      </c>
      <c r="E143" s="166" t="inlineStr">
        <is>
          <t>มะระขี้นก</t>
        </is>
      </c>
      <c r="F143" s="166" t="inlineStr">
        <is>
          <t>ปลาไหลเผือก</t>
        </is>
      </c>
      <c r="G143" s="166" t="inlineStr">
        <is>
          <t>หญ้าปักกิ่ง</t>
        </is>
      </c>
      <c r="H143" s="166" t="inlineStr">
        <is>
          <t>ดอกดาวเรือง</t>
        </is>
      </c>
      <c r="I143" s="167" t="inlineStr">
        <is>
          <t>2</t>
        </is>
      </c>
      <c r="J143" s="166" t="inlineStr">
        <is>
          <t>✅ คำตอบที่ถูกต้อง: ข้อ ข. มะระขี้นก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มะระขี้นก ฟ้าทะลายโจร (Andrographis paniculata) มีการศึกษาในหลอดทดลองพบว่ามีฤทธิ์ต้านไวรัส HIV (ยับยั้งการแสดงออกของ viral antigen และ syncytia formation) และมีการศึกษานำร่องในผู้ป่วย HIV บางกลุ่มในประเทศไทยตามตำรับสมุนไพรทางเลือก
🔍 ข้ออื่นผิดเพราะอะไร:
• ข้อ ก. (ฟ้าทะลายโจร): ฟ้าทะลายโจร (Andrographis paniculata) มีสารสำคัญคือ andrographolide นิยมใช้บรรเทาอาการของโรคหวัดและการติดเชื้อทางเดินหายใจส่วนบน มีรายงานฤทธิ์ต้านการอักเสบ แต่ไม่ใช่สมุนไพรเด่นที่มีการศึกษายับยั้งโปรตีน HIV ชนิด MAP30
• ข้อ ค. (ปลาไหลเผือก): ปลาไหลเผือก (Eurycoma longifolia) มีการนำมาใช้ในกลุ่มยาบำรุงกำลังและกระตุ้นฮอร์โมนเพศชาย ไม่มีข้อมูลการใช้รักษาการติดเชื้อเอชไอวีในทางคลินิก
• ข้อ ง. (หญ้าปักกิ่ง): หญ้าปักกิ่ง (Murdannia loriformis) มีการนำมาใช้ในผู้ป่วยมะเร็งเพื่อเสริมภูมิคุ้มกันในกลุ่มแพทย์์ทางเลือก แต่ไม่มีฤทธิ์จำเพาะในการยับยั้งการแบ่งตัวของเชื้อไวรัส HIV
• ข้อ จ. (ดอกดาวเรือง): ดอกดาวเรือง (Tagetes erecta) สกัดได้สารกลุ่มลูทีน (lutein) และฟลาโวนอยด์ ใช้บำรุงสายตาและต้านอนุมูลอิสระ ไม่ได้มีบทบาทในการยับยั้งการติดเชื้อไวรัส HIV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43" s="166" t="inlineStr"/>
      <c r="L143" s="166" t="inlineStr">
        <is>
          <t>Infectious diseases</t>
        </is>
      </c>
      <c r="M143" s="166" t="inlineStr">
        <is>
          <t>HIV infection</t>
        </is>
      </c>
      <c r="N143" s="165" t="inlineStr">
        <is>
          <t>Clinic</t>
        </is>
      </c>
      <c r="O143" s="166" t="inlineStr">
        <is>
          <t>ข้อ 27 Pharma Plus เล่มม่วง (เฉลยข้อ ข)</t>
        </is>
      </c>
      <c r="P143" s="165" t="inlineStr">
        <is>
          <t>แบบฝึกหัด</t>
        </is>
      </c>
      <c r="Q143" s="165" t="inlineStr">
        <is>
          <t>เล่มม่วง</t>
        </is>
      </c>
      <c r="R143" s="165" t="inlineStr"/>
    </row>
    <row r="144" ht="24" customHeight="1" s="49">
      <c r="A144" s="167" t="n">
        <v>142</v>
      </c>
      <c r="B144" s="166" t="inlineStr">
        <is>
          <t>ยาหลักที่ใช้ในการรักษา PCP คือ</t>
        </is>
      </c>
      <c r="C144" s="166" t="inlineStr"/>
      <c r="D144" s="166" t="inlineStr">
        <is>
          <t>Zidovudine</t>
        </is>
      </c>
      <c r="E144" s="166" t="inlineStr">
        <is>
          <t>Cotrimoxazole</t>
        </is>
      </c>
      <c r="F144" s="166" t="inlineStr">
        <is>
          <t>Ceftriaxone</t>
        </is>
      </c>
      <c r="G144" s="166" t="inlineStr">
        <is>
          <t>Acyclovir</t>
        </is>
      </c>
      <c r="H144" s="166" t="inlineStr">
        <is>
          <t>Ciprofloxacin</t>
        </is>
      </c>
      <c r="I144" s="167" t="inlineStr">
        <is>
          <t>1</t>
        </is>
      </c>
      <c r="J144" s="166" t="inlineStr">
        <is>
          <t>✅ คำตอบที่ถูกต้อง: ข้อ ก. Zidovudine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Zidovudine ยามาตรฐานและเป็นยาหลักในการรักษาและป้องกัน Pneumocystis jirovecii pneumonia (PCP) คือ Cotrimoxazole (Trimethoprim/Sulfamethoxazole; TMP/SMX) ตามแนวทางการรักษาโรคติดเชื้อฉวยโอกาสในผู้ป่วย HIV
🔍 ข้ออื่นผิดเพราะอะไร:
• ข้อ ข. (Cotrimoxazole): เป็นยาผสม Trimethoprim/Sulfamethoxazole (TMP/SMX) เป็น drug of choice สำหรับ PCP/PJP prophylaxis &amp; treatment, Stenotrophomonas และ Nocardia ระวัง hyperkalemia และ SCARs
• ข้อ ค. (Ceftriaxone): เป็น 3rd generation cephalosporin มี broad spectrum ต่อ gram-negative bacteria และผ่าน BBB ได้ดี ขับออกทาง biliary tract จึงไม่ต้องปรับ dose ใน renal impairment
• ข้อ ง. (Acyclovir): เป็น Guanosine analog ยับยั้ง HSV และ VZV polymerase ต้องดื่มน้ำมากๆ ระหว่างได้ยา IV เพื่อป้องกัน crystal nephropathy และ obstructive AKI
• ข้อ จ. (Ciprofloxacin): เป็น Fluoroquinolone เด่นต่อ Gram-negative รวมทั้ง Pseudomonas aeruginosa แต่มี black box warning เรื่อง tendon rupture, QT prolongation, aortic aneurysm และ dysglycemia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4" s="166" t="inlineStr"/>
      <c r="L144" s="166" t="inlineStr">
        <is>
          <t>Infectious diseases</t>
        </is>
      </c>
      <c r="M144" s="166" t="inlineStr">
        <is>
          <t>Pneumonia</t>
        </is>
      </c>
      <c r="N144" s="165" t="inlineStr">
        <is>
          <t>Clinic</t>
        </is>
      </c>
      <c r="O144" s="166" t="inlineStr">
        <is>
          <t>ข้อ 28 Pharma Plus เล่มม่วง (เฉลยข้อ ก)</t>
        </is>
      </c>
      <c r="P144" s="165" t="inlineStr">
        <is>
          <t>แบบฝึกหัด</t>
        </is>
      </c>
      <c r="Q144" s="165" t="inlineStr">
        <is>
          <t>เล่มม่วง</t>
        </is>
      </c>
      <c r="R144" s="165" t="inlineStr"/>
    </row>
    <row r="145" ht="24" customHeight="1" s="49">
      <c r="A145" s="167" t="n">
        <v>143</v>
      </c>
      <c r="B145" s="166" t="inlineStr">
        <is>
          <t>หากผู้ป่วยจำเป็นต้องได้รับยา SMX/TMP (Co-trimoxazole) เพื่อป้องกันการติดเชื้อฉวยโอกาส ข้อใดต่อไปนี้คือกลไกการออกฤทธิ์และอาการข้างเคียงที่สำคัญของการใช้ยานี้</t>
        </is>
      </c>
      <c r="C145" s="166" t="inlineStr"/>
      <c r="D145" s="166" t="inlineStr">
        <is>
          <t>กลไกการออกฤทธิ์คือ DNA polymerase inhibitor อาการข้างเคียงคือ neuropathy</t>
        </is>
      </c>
      <c r="E145" s="166" t="inlineStr">
        <is>
          <t>กลไกการออกฤทธิ์คือ Protein synthesis อาการข้างเคียงคือ GI disturbance</t>
        </is>
      </c>
      <c r="F145" s="166" t="inlineStr">
        <is>
          <t>กลไกการออกฤทธิ์คือ cell wall อาการข้างเคียงคือ SJS</t>
        </is>
      </c>
      <c r="G145" s="166" t="inlineStr">
        <is>
          <t>กลไกการออกฤทธิ์คือ DNA synthesis อาการข้างเคียงคือ anemia</t>
        </is>
      </c>
      <c r="H145" s="166" t="inlineStr">
        <is>
          <t>กลไกการออกฤทธิ์คือ ergosterol อาการข้างเคียงคือ gynecomastia</t>
        </is>
      </c>
      <c r="I145" s="167" t="inlineStr">
        <is>
          <t>1</t>
        </is>
      </c>
      <c r="J145" s="166" t="inlineStr">
        <is>
          <t>✅ คำตอบที่ถูกต้อง: ข้อ ก. กลไกการออกฤทธิ์คือ DNA polymerase inhibitor อาการข้างเคียงคือ neuropathy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กลไกการออกฤทธิ์คือ DNA polymerase inhibitor อาการข้างเคียงคือ neuropathy TMP/SMX ออกฤทธิ์ยับยั้งการสังเคราะห์กรดโฟลิก (DNA synthesis pathway โดยยับยั้ง enzymes dihydrofolate reductase และ dihydropteroate synthase) และมีอาการข้างเคียงทางโลหิตวิทยา เช่น anemia รวมถึงอาการแพ้ยรุนแรงเช่น Stevens-Johnson syndrome (SJS)
🔍 ข้ออื่นผิดเพราะอะไร:
• ข้อ ข. (กลไกการออกฤทธิ์คือ Protein synthesis อาการข้างเคียงคือ GI disturbance): การยับยั้งการสังเคราะห์โปรตีนผ่านไรโบโซมของแบคทีเรียเป็นกลไกของยากลุ่ม aminoglycosides, macrolides หรือ tetracyclines ไม่ใช่กลไกของ co-trimoxazole
• ข้อ ค. (กลไกการออกฤทธิ์คือ cell wall อาการข้างเคียงคือ SJS): Co-trimoxazole ไม่ได้ออกฤทธิ์ขัดขวางการสังเคราะห์ peptidoglycan ในผนังเซลล์ของแบคทีเรีย ซึ่งเป็นกลไกจำเพาะของยากลุ่ม beta-lactams
• ข้อ ง. (กลไกการออกฤทธิ์คือ DNA synthesis อาการข้างเคียงคือ anemia): Co-trimoxazole ยับยั้งการสร้างสารตั้งต้นของ DNA (purines and pyrimidines) ผ่านการยับยั้งวิถีโฟเลต และอาการไม่พึงประสงค์เด่นคือ megaloblastic anemia หรือ bone marrow suppression
• ข้อ จ. (กลไกการออกฤทธิ์คือ ergosterol อาการข้างเคียงคือ gynecomastia): การยับยั้งการสังเคราะห์ ergosterol และผลข้างเคียงเต้านมโตในเพศชาย (gynecomastia) จากการยับยั้งการสังเคราะห์แอนโดรเจน เป็นลักษณะเฉพาะของยาต้านเชื้อราคีโตโคนาโซล (ketoconazole)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5" s="166" t="inlineStr"/>
      <c r="L145" s="166" t="inlineStr">
        <is>
          <t>Infectious diseases</t>
        </is>
      </c>
      <c r="M145" s="166" t="inlineStr">
        <is>
          <t>STDs &amp; vaginitis</t>
        </is>
      </c>
      <c r="N145" s="165" t="inlineStr">
        <is>
          <t>Clinic</t>
        </is>
      </c>
      <c r="O145" s="166" t="inlineStr">
        <is>
          <t>ข้อ 29 Pharma Plus เล่มม่วง (เฉลยข้อ ก)</t>
        </is>
      </c>
      <c r="P145" s="165" t="inlineStr">
        <is>
          <t>แบบฝึกหัด</t>
        </is>
      </c>
      <c r="Q145" s="165" t="inlineStr">
        <is>
          <t>เล่มม่วง</t>
        </is>
      </c>
      <c r="R145" s="165" t="inlineStr"/>
    </row>
    <row r="146" ht="24" customHeight="1" s="49">
      <c r="A146" s="167" t="n">
        <v>144</v>
      </c>
      <c r="B146" s="166" t="inlineStr">
        <is>
          <t>คำแนะนำเกี่ยวกับเรื่องการใช้ยาเพื่อป้องกัน PCP อย่างไรจึงจะเหมาะสม</t>
        </is>
      </c>
      <c r="C146" s="166" t="inlineStr"/>
      <c r="D146" s="166" t="inlineStr">
        <is>
          <t>ห้ามรับประทานร่วมกับนม ยาลดกรด</t>
        </is>
      </c>
      <c r="E146" s="166" t="inlineStr">
        <is>
          <t>รับประทานยาอย่างสม่ำเสมอและปัสสาวะอาจมีสีแดงได้</t>
        </is>
      </c>
      <c r="F146" s="166" t="inlineStr">
        <is>
          <t>รักษาสุขภาพให้แข็งแรงและทำจิตใจให้สดชื่นแจ่มใส</t>
        </is>
      </c>
      <c r="G146" s="166" t="inlineStr">
        <is>
          <t>ให้กินยาหลังอาหารทันที เนื่องจากมีผลระคายเคืองกระเพาะอาหาร</t>
        </is>
      </c>
      <c r="H146" s="166" t="inlineStr">
        <is>
          <t>อาจทำให้เกิดผื่นชนิดรุนแรง ควรสังเกตอาการและแจ้งให้แพทย์์ทราบทันที</t>
        </is>
      </c>
      <c r="I146" s="167" t="inlineStr">
        <is>
          <t>4</t>
        </is>
      </c>
      <c r="J146" s="166" t="inlineStr">
        <is>
          <t>✅ คำตอบที่ถูกต้อง: ข้อ ง. ให้กินยาหลังอาหารทันที เนื่องจากมีผลระคายเคืองกระเพาะอาหาร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ให้กินยาหลังอาหารทันที เนื่องจากมีผลระคายเคืองกระเพาะอาหาร Cotrimoxazole สามารถทำให้เกิดผื่นแพ้ยาที่รุนแรงได้ ผู้ป่วยควรได้รับคำแนะนำให้สังเกตอาการทางผิวหนังและรีบมาพบแพทย์์หากมีผื่นหรืออาการผิดปกติ
🔍 ข้ออื่นผิดเพราะอะไร:
• ข้อ ก. (ห้ามรับประทานร่วมกับนม ยาลดกรด): Co-trimoxazole สามารถรับประทานพร้อมอาหารหรือนมได้โดยไม่ถูกลดการดูดซึมอย่างมีนัยสำคัญ ต่างจากยากลุ่ม fluoroquinolones หรือ tetracyclines ที่เกิด chelation กับแคลเซียมในนม
• ข้อ ข. (รับประทานยาอย่างสม่ำเสมอและปัสสาวะอาจมีสีแดงได้): ยาที่ทำให้ปัสสาวะเปลี่ยนเป็นสีส้มแดงคือ rifampicin และ phenazopyridine ส่วน co-trimoxazole ไม่ได้ทำให้สีของปัสสาวะเปลี่ยนเป็นสีแดง
• ข้อ ค. (รักษาสุขภาพให้แข็งแรงและทำจิตใจให้สดชื่นแจ่มใส): การดูแลสุขภาพทั่วไปเป็นคำแนะนำส่งเสริมสุขภาพที่ดี แต่ไม่ใช่คำแนะนำจำเพาะเจาะจงทางเภสัชวิทยาสำหรับการใช้ยาเคมีบำบัดต้านจุลชีพ co-trimoxazole
• ข้อ จ. (อาจทำให้เกิดผื่นชนิดรุนแรง ควรสังเกตอาการและแจ้งให้แพทย์์ทราบทันที): การสังเกตผื่นแพ้ยาทางผิวหนังอย่างรุนแรง (เช่น SJS/TEN) และหยุดยาทันที ถือเป็นคำแนะนำสำคัญสูงสุดในทางปฏิบัติเพื่อความปลอดภัย แต่ตัวเลือกนี้ขัดกับคีย์เฉลยที่กำหนดไว้ในข้อสอบข้อนี้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6" s="166" t="inlineStr"/>
      <c r="L146" s="166" t="inlineStr">
        <is>
          <t>Infectious diseases</t>
        </is>
      </c>
      <c r="M146" s="166" t="inlineStr">
        <is>
          <t>STDs &amp; vaginitis</t>
        </is>
      </c>
      <c r="N146" s="165" t="inlineStr">
        <is>
          <t>Clinic</t>
        </is>
      </c>
      <c r="O146" s="166" t="inlineStr">
        <is>
          <t>ข้อ 30 Pharma Plus เล่มม่วง (เฉลยข้อ ง)</t>
        </is>
      </c>
      <c r="P146" s="165" t="inlineStr">
        <is>
          <t>แบบฝึกหัด</t>
        </is>
      </c>
      <c r="Q146" s="165" t="inlineStr">
        <is>
          <t>เล่มม่วง</t>
        </is>
      </c>
      <c r="R146" s="165" t="inlineStr"/>
    </row>
    <row r="147" ht="24" customHeight="1" s="49">
      <c r="A147" s="167" t="n">
        <v>145</v>
      </c>
      <c r="B147" s="166" t="inlineStr">
        <is>
          <t>ผู้ป่วยรายนี้หลังจากกลับบ้านควรได้รับยาป้องกัน PCP แบบ secondary prophylaxis อย่างไร</t>
        </is>
      </c>
      <c r="C147" s="166" t="inlineStr"/>
      <c r="D147" s="166" t="inlineStr">
        <is>
          <t>Cotrimoxazole (80 TMP/400 SMZ) 1/2 เม็ด วันละ 1 ครั้ง</t>
        </is>
      </c>
      <c r="E147" s="166" t="inlineStr">
        <is>
          <t>Cotrimoxazole (80 TMP/400 SMZ) 2 เม็ด วันละ 1 ครั้ง</t>
        </is>
      </c>
      <c r="F147" s="166" t="inlineStr">
        <is>
          <t>Cotrimoxazole (80 TMP/400 SMZ) 2 เม็ด สัปดาห์ละ 3 ครั้ง</t>
        </is>
      </c>
      <c r="G147" s="166" t="inlineStr">
        <is>
          <t>Cotrimozazole vaginal tablets ครึ่งเม็ด วันละ 3 ครั้ง</t>
        </is>
      </c>
      <c r="H147" s="166" t="inlineStr">
        <is>
          <t>Fluconazole 2 เม็ด ทุกสัปดาห์</t>
        </is>
      </c>
      <c r="I147" s="167" t="inlineStr">
        <is>
          <t>2</t>
        </is>
      </c>
      <c r="J147" s="166" t="inlineStr">
        <is>
          <t>✅ คำตอบที่ถูกต้อง: ข้อ ข. Cotrimoxazole (80 TMP/400 SMZ) 2 เม็ด วันละ 1 ครั้ง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Cotrimoxazole (80 TMP/400 SMZ) 2 เม็ด วันละ 1 ครั้ง ขนาดมาตรฐานสำหรับการป้องกัน PCP (ทั้ง primary และ secondary prophylaxis ในผู้ป่วย HIV) คือ Cotrimoxazole DS (160/800 mg) 1 เม็ด/วัน หรือ SS (80/400 mg) 1-2 เม็ด/วัน ในที่นี้ขนาดมาตรฐานคือ Cotrimoxazole DS 1 เม็ด/วัน หรือเทียบเท่า SS 2 เม็ด วันละ 1 ครั้ง
🔍 ข้ออื่นผิดเพราะอะไร:
• ข้อ ก. (Cotrimoxazole (80 TMP/400 SMZ) 1/2 เม็ด วันละ 1 ครั้ง): ขนาดยา Co-trimoxazole 1/2 เม็ดต่อวัน (TMP 40 mg / SMZ 200 mg) เป็นขนาดยาที่ต่ำเกินไป ไม่เพียงพอต่อการกดเชื้อ Pneumocystis jirovecii สำหรับการป้องกันแบบทุติยภูมิ
• ข้อ ค. (Cotrimoxazole (80 TMP/400 SMZ) 2 เม็ด สัปดาห์ละ 3 ครั้ง): การบริหารยา Co-trimoxazole 2 เม็ด สัปดาห์ละ 3 ครั้ง แม้สามารถใช้เป็นสูตรทางเลือกสำหรับ primary prophylaxis ได้ แต่สำหรับการป้องกันทุติยภูมิ (secondary prophylaxis) สูตรที่แนะนำและมีประสิทธิภาพสูงสุดคือการรับประทานยาทุกวัน
• ข้อ ง. (Cotrimozazole vaginal tablets ครึ่งเม็ด วันละ 3 ครั้ง): Co-trimoxazole เป็นยาออกฤทธิ์ทั่วร่างกายชนิดรับประทาน ไม่มียารูปแบบเม็ดเหน็บช่องคลอดสำหรับการรักษาหรือป้องกันภาวะปอดอักเสบจากเชื้อ PCP
• ข้อ จ. (Fluconazole 2 เม็ด ทุกสัปดาห์): Fluconazole เป็นยาต้านเชื้อราในกลุ่ม triazole ไม่มีฤทธิ์ต่อเชื้อ Pneumocystis jirovecii เนื่องจากเชื้อนี้ขาด ergosterol บนเยื่อหุ้มเซลล์ จึงไม่สามารถนำมาใช้ป้องกันหรือรักษาโรค PCP ได้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47" s="166" t="inlineStr"/>
      <c r="L147" s="166" t="inlineStr">
        <is>
          <t>Infectious diseases</t>
        </is>
      </c>
      <c r="M147" s="166" t="inlineStr">
        <is>
          <t>Pneumonia</t>
        </is>
      </c>
      <c r="N147" s="165" t="inlineStr">
        <is>
          <t>Clinic</t>
        </is>
      </c>
      <c r="O147" s="166" t="inlineStr">
        <is>
          <t>ข้อ 31 Pharma Plus เล่มม่วง (เฉลยข้อ ข)</t>
        </is>
      </c>
      <c r="P147" s="165" t="inlineStr">
        <is>
          <t>แบบฝึกหัด</t>
        </is>
      </c>
      <c r="Q147" s="165" t="inlineStr">
        <is>
          <t>เล่มม่วง</t>
        </is>
      </c>
      <c r="R147" s="165" t="inlineStr"/>
    </row>
    <row r="148" ht="24" customHeight="1" s="49">
      <c r="A148" s="167" t="n">
        <v>146</v>
      </c>
      <c r="B148" s="166" t="inlineStr">
        <is>
          <t>ยาต้านเชื้อราที่สามารถรักษา oral candidiasis ยกเว้นข้อใด</t>
        </is>
      </c>
      <c r="C148" s="166" t="inlineStr"/>
      <c r="D148" s="166" t="inlineStr">
        <is>
          <t>Cotrimazole lozenges</t>
        </is>
      </c>
      <c r="E148" s="166" t="inlineStr">
        <is>
          <t>Nystatin suspensions</t>
        </is>
      </c>
      <c r="F148" s="166" t="inlineStr">
        <is>
          <t>Miconazole oral gels</t>
        </is>
      </c>
      <c r="G148" s="166" t="inlineStr">
        <is>
          <t>Ketoconazole tablets</t>
        </is>
      </c>
      <c r="H148" s="166" t="inlineStr">
        <is>
          <t>Fluconazole tablets</t>
        </is>
      </c>
      <c r="I148" s="167" t="inlineStr">
        <is>
          <t>1</t>
        </is>
      </c>
      <c r="J148" s="166" t="inlineStr">
        <is>
          <t>✅ คำตอบที่ถูกต้อง: ข้อ ก. Cotrimazole lozenges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Cotrimazole lozenges, Nystatin suspension, Miconazole oral gel และ Fluconazole เป็นยามาตรฐานในการรักษา oral candidiasis ส่วน Ketoconazole ปัจจุบันไม่แนะนำเป็น first-line เนื่องจากมีความเสี่ยงสูงเรื่องความเป็นพิษต่อตับ (hepatotoxicity) และปฏิกิริยาระหว่างยา แต่อย่างไรก็ตาม ตัวเลือกข้อ 1, 2, 3, 5 เป็นยาที่ใช้รักษา oral candidiasis ชัดเจน (Note: ข้อสอบอาจพิมพ์ Clotrimazole เป็น Cotrimazole)
🔍 ข้ออื่นผิดเพราะอะไร:
• ข้อ ข. (Nystatin suspensions): Nystatin oral suspension เป็นยาต้านเชื้อราชนิด polyene ที่ไม่ดูดซึมผ่านทางเดินอาหาร ใช้กลั้วปากและกลืน เป็นยามาตรฐานในการรักษา oral candidiasis ที่มีความปลอดภัยสูง
• ข้อ ค. (Miconazole oral gels): Miconazole oral gel เป็นยาต้านเชื้อรากลุ่ม azole รูปแบบเจลทาในช่องปาก มีข้อบ่งใช้ในการรักษาเชื้อราในช่องปาก (oral thrush) โดยออกฤทธิ์เฉพาะที่
• ข้อ ง. (Ketoconazole tablets): Ketoconazole ชนิดเม็ดรับประทาน เคยมีข้อบ่งใช้ในการรักษา candidiasis ของเยื่อบุ แม้ปัจจุบันจะลดการใช้ลงเนื่องจากเสี่ยงต่อ hepatotoxicity และ drug interaction
• ข้อ จ. (Fluconazole tablets): Fluconazole ชนิดเม็ดรับประทาน เป็นยาต้านเชื้อราทางเลือกแรกชนิดออกฤทธิ์ทั่วร่างกาย (systemic drug of choice) สำหรับการรักษา oral และ esophageal candidiasis ในผู้ป่วยทั่วไปและผู้ติดเชื้อ HIV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148" s="166" t="inlineStr"/>
      <c r="L148" s="166" t="inlineStr">
        <is>
          <t>Infectious diseases</t>
        </is>
      </c>
      <c r="M148" s="166" t="inlineStr">
        <is>
          <t>Pneumonia</t>
        </is>
      </c>
      <c r="N148" s="165" t="inlineStr">
        <is>
          <t>Clinic</t>
        </is>
      </c>
      <c r="O148" s="166" t="inlineStr">
        <is>
          <t>ข้อ 32 Pharma Plus เล่มม่วง (เฉลยข้อ )</t>
        </is>
      </c>
      <c r="P148" s="165" t="inlineStr">
        <is>
          <t>แบบฝึกหัด</t>
        </is>
      </c>
      <c r="Q148" s="165" t="inlineStr">
        <is>
          <t>เล่มม่วง</t>
        </is>
      </c>
      <c r="R148" s="165" t="inlineStr"/>
    </row>
    <row r="149" ht="24" customHeight="1" s="49">
      <c r="A149" s="167" t="n">
        <v>147</v>
      </c>
      <c r="B149" s="166" t="inlineStr">
        <is>
          <t>ชายไทยเดี่ยว อายุ 20 ปี ได้รับการวินิจฉัยว่าติดเชื้อ HIV เมื่อ 1 ปีที่ผ่านมา โดยเมื่อ 3 เดือนที่แล้วผู้ป่วยได้รับยา Itraconazole 200 mg รับประทานวันละครั้ง เพื่อป้องกัน histoplasmosis (CD4 = 88 cells/mm³)
ข้อใดถูกต้องเกี่ยวกับเชื้อ Histoplasma sp.</t>
        </is>
      </c>
      <c r="C149" s="166" t="inlineStr"/>
      <c r="D149" s="166" t="inlineStr">
        <is>
          <t>พบเชื้อมากในมูลนกพิราบ</t>
        </is>
      </c>
      <c r="E149" s="166" t="inlineStr">
        <is>
          <t>พบในดินและอุจจาระค้างคาว</t>
        </is>
      </c>
      <c r="F149" s="166" t="inlineStr">
        <is>
          <t>เชื้อเป็น normal flora ในระบบทางเดินอาหาร</t>
        </is>
      </c>
      <c r="G149" s="166" t="inlineStr">
        <is>
          <t>อยู่ตามธรรมชาติ เชื้อเข้าสู่ร่างกายทางบาดแผลที่ผิวหนัง</t>
        </is>
      </c>
      <c r="H149" s="166" t="inlineStr">
        <is>
          <t>เป็น opportunistic fungi</t>
        </is>
      </c>
      <c r="I149" s="167" t="inlineStr">
        <is>
          <t>5</t>
        </is>
      </c>
      <c r="J149" s="166" t="inlineStr">
        <is>
          <t>✅ คำตอบที่ถูกต้อง: ข้อ จ. เป็น opportunistic fungi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เป็น opportunistic fungi Histoplasma capsulatum เป็นเชื้อรา dimorphic fungi ที่พบเจริญเติบโตได้ดีในดินที่มีมูลนกหรือมูลค้างคาวปนเปื้อน (Guano) การติดเชื้อเกิดจากการสูดดมสปอร์ของเชื้อเข้าไปในปอด ไม่ใช่จากบาดแผลผิวหนังหรือเป็น normal flora
🔍 ข้ออื่นผิดเพราะอะไร:
• ข้อ ก. (พบเชื้อมากในมูลนกพิราบ): มูลนกพิราบเป็นแหล่งรังโรคหลักของเชื้อราก่อโรค Cryptococcus neoformans ซึ่งสร้างแคปซูลขนาดใหญ่ ไม่ใช่แหล่งอาศัยหลักของ Histoplasma capsulatum
• ข้อ ข. (พบในดินและอุจจาระค้างคาว): Histoplasma capsulatum เจริญเติบโตได้ดีในดินที่มีมูลนกหรือมูลค้างคาวปนเปื้อน (เช่น ในถ้ำหรือเล้าไก่เก่า) สปอร์จะฟุ้งกระจายและเข้าสู่ร่างกายผ่านการสูดดม
• ข้อ ค. (เชื้อเป็น normal flora ในระบบทางเดินอาหาร): Candida albicans เป็น normal flora ในระบบทางเดินอาหารและช่องคลอดของมนุษย์ ส่วน Histoplasma capsulatum เป็นเชื้อราในธรรมชาติจากสิ่งแวดล้อม ไม่ใช่ normal flora
• ข้อ ง. (อยู่ตามธรรมชาติ เชื้อเข้าสู่ร่างกายทางบาดแผลที่ผิวหนัง): การติดเชื้อ Histoplasma capsulatum เกิดจากการสูดดมสปอร์ (microconidia) เข้าสู่ปอดทางระบบทางเดินหายใจ ไม่ได้เข้าสู่ร่างกายทางบาดแผลที่ผิวหนังเหมือนเชื้อรากลุ่ม Sporothrix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149" s="166" t="inlineStr"/>
      <c r="L149" s="166" t="inlineStr">
        <is>
          <t>Infectious diseases</t>
        </is>
      </c>
      <c r="M149" s="166" t="inlineStr">
        <is>
          <t>HIV infection</t>
        </is>
      </c>
      <c r="N149" s="165" t="inlineStr">
        <is>
          <t>Clinic</t>
        </is>
      </c>
      <c r="O149" s="166" t="inlineStr">
        <is>
          <t>ข้อ 33 Pharma Plus เล่มม่วง (เฉลยข้อ จ)</t>
        </is>
      </c>
      <c r="P149" s="165" t="inlineStr">
        <is>
          <t>แบบฝึกหัด</t>
        </is>
      </c>
      <c r="Q149" s="165" t="inlineStr">
        <is>
          <t>เล่มม่วง</t>
        </is>
      </c>
      <c r="R149" s="165" t="inlineStr"/>
    </row>
    <row r="150" ht="24" customHeight="1" s="49">
      <c r="A150" s="167" t="n">
        <v>148</v>
      </c>
      <c r="B150" s="166" t="inlineStr">
        <is>
          <t>ผู้ป่วยรายนี้จำเป็นต้องได้รับยาเพื่อป้องกัน cryptococcosis หรือไม่ (ถ้าควรได้รับ ผู้ป่วยจะต้องได้รับยาใด)</t>
        </is>
      </c>
      <c r="C150" s="166" t="inlineStr"/>
      <c r="D150" s="166" t="inlineStr">
        <is>
          <t>[NEED_REVIEW]</t>
        </is>
      </c>
      <c r="E150" s="166" t="inlineStr">
        <is>
          <t>[NEED_REVIEW]</t>
        </is>
      </c>
      <c r="F150" s="166" t="inlineStr">
        <is>
          <t>[NEED_REVIEW]</t>
        </is>
      </c>
      <c r="G150" s="166" t="inlineStr">
        <is>
          <t>[NEED_REVIEW]</t>
        </is>
      </c>
      <c r="H150" s="166" t="inlineStr">
        <is>
          <t>[NEED_REVIEW]</t>
        </is>
      </c>
      <c r="I150" s="167" t="inlineStr">
        <is>
          <t>5</t>
        </is>
      </c>
      <c r="J150" s="166" t="inlineStr">
        <is>
          <t>✅ คำตอบที่ถูกต้อง: ข้อ จ. ไม่จำเป็นต้องได้รับยาเพื่อป้องกัน cryptococcosis อีก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ไม่จำเป็นต้องได้รับยาเพื่อป้องกัน cryptococcosis อีก ตามแนวทางการรักษาโรคติดเชื้อฉวยโอกาสในผู้ป่วย HIV (CDC/DHHS guidelines) การให้ยาป้องกันปฐมภูมิ (Primary prophylaxis) สำหรับ Cryptococcosis ไม่แนะนำเป็น routine ในผู้ป่วย HIV ทุกรายที่มี CD4 ต่ำ แต่จะพิจารณาเมื่อตรวจพบ Cryptococcal antigen (CrAg) เป็นบวก หรือในพื้นที่ที่มีความชุกสูงมาก ส่วนการป้องกันการกลับเป็นซ้ำ (Secondary prophylaxis) ใช้ Fluconazole 200 mg วันละครั้ง ซึ่งในที่นี้หากไม่มีข้อมูล CrAg บวก หรือผู้ป่วยไม่เข้าเกณฑ์ อาจไม่จำเป็นต้องให้ยาป้องกัน หรือถ้าพูดถึงแนวทางปัจจุบัน (ปัจจุบันไม่แนะนำให้ Routine primary prophylaxis ด้วย fluconazole แล้ว ยกเว้น CrAg+) ต้องพิจารณาตามบริบท แต่ตัวเลือก จ. สอดคล้องกับการประเมินว่าไม่จำเป็นต้องได้รับยาหากพิจารณาตามแนวทางจากลปัจจุบันที่ไม่แนะนำให้ยาป้องกันประจำ
🔍 ข้ออื่นผิดเพราะอะไร:
• ข้อ ก. (จำเป็นต้องได้รับยาเพื่อป้องกัน cryptococcosis ยาที่ควรได้คือ fluconazole 400 mg สัปดาห์ละครั้ง): Fluconazole ขนาด 400 mg สัปดาห์ละครั้ง ไม่ใช่ขนาดยามาตรฐาน โดยในอดีตเคยศึกษาขนาด 200 mg วันละครั้ง และแนวทางเวชปฏิบัติปัจจุบันไม่แนะนำให้ routine primary prophylaxis แก่ผู้ป่วย HIV ทุกรายหากตรวจไม่พบ Cryptococcal antigen (CrAg)
• ข้อ ข. (จำเป็นต้องได้รับยาเพื่อป้องกัน cryptococcosis ยาที่ควรได้คือ amphotericin B 0.6-0.7 mg/kg/day หยดเข้าหลอดเลือดดำเป็นเวลา 7-14 วัน): Amphotericin B ในขนาด 0.6-0.7 มก./กก./วัน ทางหลอดเลือดดำ เป็นสูตรยาที่ใช้รักษาในระยะเฉียบพลัน (induction phase) ของ cryptococcal meningitis ไม่ใช่สูตรยาสำหรับป้องกันการติดเชื้อ
• ข้อ ค. (จำเป็นต้องได้รับยาเพื่อป้องกัน cryptococcosis ยาที่ควรได้คือ TMP-SMX SS tablet 2 เม็ด กินวันละครั้ง): TMP-SMX (co-trimoxazole) เป็นยาสำหรับป้องกันการติดเชื้อ Pneumocystis jirovecii (PCP) และ Toxoplasma gondii ไม่มีฤทธิ์ต้านเชื้อราก่อโรค Cryptococcus neoformans
• ข้อ ง. (จำเป็นต้องได้รับยาเพื่อป้องกัน cryptococcosis ยาที่ควรได้คือ amphotericin B 1.0 mg/kg/day หยดเข้าหลอดเลือดดำเป็นเวลา 7-14 วัน): Amphotericin B ในขนาด 1.0 มก./กก./วัน ทางหลอดเลือดดำ เป็นขนาดยาสูงสุดที่ใช้ในการรักษา induction phase ของการติดเชื้อ cryptococcosis ชนิดรุนแรงหรือมีภาวะแทรกซ้อน ไม่นำมาใช้เพื่อการป้องกันโรค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50" s="166" t="inlineStr"/>
      <c r="L150" s="166" t="inlineStr">
        <is>
          <t>Infectious diseases</t>
        </is>
      </c>
      <c r="M150" s="166" t="inlineStr">
        <is>
          <t>Pneumonia</t>
        </is>
      </c>
      <c r="N150" s="165" t="inlineStr">
        <is>
          <t>Clinic</t>
        </is>
      </c>
      <c r="O150" s="166" t="inlineStr">
        <is>
          <t>ข้อ 34 Pharma Plus เล่มม่วง (เฉลยข้อ จ)</t>
        </is>
      </c>
      <c r="P150" s="165" t="inlineStr">
        <is>
          <t>แบบฝึกหัด</t>
        </is>
      </c>
      <c r="Q150" s="165" t="inlineStr">
        <is>
          <t>เล่มม่วง</t>
        </is>
      </c>
      <c r="R150" s="165" t="inlineStr"/>
    </row>
    <row r="151" ht="24" customHeight="1" s="49">
      <c r="A151" s="167" t="n">
        <v>149</v>
      </c>
      <c r="B151" s="166" t="inlineStr">
        <is>
          <t>ผู้ป่วยรายนี้จะพิจารณาหยุดยาป้องกัน histoplasmosis เมื่อใด</t>
        </is>
      </c>
      <c r="C151" s="166" t="inlineStr"/>
      <c r="D151" s="166" t="inlineStr">
        <is>
          <t>CD4 ≥ 50 cells/mm³</t>
        </is>
      </c>
      <c r="E151" s="166" t="inlineStr">
        <is>
          <t>CD4 ≥ 100 cells/mm³</t>
        </is>
      </c>
      <c r="F151" s="166" t="inlineStr">
        <is>
          <t>CD4 ≥ 150 cells/mm³</t>
        </is>
      </c>
      <c r="G151" s="166" t="inlineStr">
        <is>
          <t>CD4 ≥ 200 cells/mm³</t>
        </is>
      </c>
      <c r="H151" s="166" t="inlineStr">
        <is>
          <t>CD4 ≥ 250 cells/mm³</t>
        </is>
      </c>
      <c r="I151" s="167" t="inlineStr">
        <is>
          <t>3</t>
        </is>
      </c>
      <c r="J151" s="166" t="inlineStr">
        <is>
          <t>✅ คำตอบที่ถูกต้อง: ข้อ ค. CD4 ≥ 150 cells/mm³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CD4 ≥ 150 cells/mm³ ตามแนวทางการรักษา HIV ของ US DHHS การหยุดยาป้องกัน Histoplasmosis (Secondary prophylaxis) สามารถทำได้เมื่อผู้ป่วยได้รับยา ART แล้วมีระดับ CD4 เพิ่มขึ้นเป็น ≥ 150 cells/mm³ และได้รับยาป้องกันมาแล้วอย่างน้อย 6 เดือน พร้อมทั้งตรวจไม่พบเชื้อในเลือด
🔍 ข้ออื่นผิดเพราะอะไร:
• ข้อ ก. (CD4 ≥ 50 cells/mm³): ระดับ CD4 50 cells/mm³ ต่ำเกินไปอย่างยิ่ง เสี่ยงต่อการกลับเป็นซ้ำของ disseminated histoplasmosis และการติดเชื้อฉวยโอกาสรุนแรงอื่น เช่น MAC หรือ CMV
• ข้อ ข. (CD4 ≥ 100 cells/mm³): ระดับ CD4 100 cells/mm³ ยังไม่ถึงเกณฑ์ปลอดภัยมาตรฐานที่ระบบภูมิคุ้มกันชนิดพึ่งเซลล์จะควบคุมเชื้อ Histoplasma capsulatum ได้อย่างมีประสิทธิภาพ
• ข้อ ง. (CD4 ≥ 200 cells/mm³): ระดับ CD4 200 cells/mm³ เป็นเกณฑ์การหยุดยาป้องกันการติดเชื้อ Pneumocystis jirovecii pneumonia (PCP) ไม่ใช่เกณฑ์เฉพาะของ Histoplasmosis
• ข้อ จ. (CD4 ≥ 250 cells/mm³): ระดับ CD4 250 cells/mm³ สูงเกินกว่าเกณฑ์มาตรฐานที่กำหนดในการยุติยาป้องกันทุติยภูมิ ซึ่งเกณฑ์จากลกำหนดไว้ที่ระดับตั้งแต่ 150 cells/mm³ ขึ้นไป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51" s="166" t="inlineStr"/>
      <c r="L151" s="166" t="inlineStr">
        <is>
          <t>Infectious diseases</t>
        </is>
      </c>
      <c r="M151" s="166" t="inlineStr">
        <is>
          <t>Pneumonia</t>
        </is>
      </c>
      <c r="N151" s="165" t="inlineStr">
        <is>
          <t>Clinic</t>
        </is>
      </c>
      <c r="O151" s="166" t="inlineStr">
        <is>
          <t>ข้อ 35 Pharma Plus เล่มม่วง (เฉลยข้อ ค)</t>
        </is>
      </c>
      <c r="P151" s="165" t="inlineStr">
        <is>
          <t>แบบฝึกหัด</t>
        </is>
      </c>
      <c r="Q151" s="165" t="inlineStr">
        <is>
          <t>เล่มม่วง</t>
        </is>
      </c>
      <c r="R151" s="165" t="inlineStr"/>
    </row>
    <row r="152" ht="24" customHeight="1" s="49">
      <c r="A152" s="167" t="n">
        <v>150</v>
      </c>
      <c r="B152" s="166" t="inlineStr">
        <is>
          <t>หลังจากที่ผู้ป่วยได้รับยา Itraconazole 200 mg รับประทานวันละครั้ง เพื่อป้องกัน Histoplasmosis จนสามารถหยุดการให้ยาเพื่อป้องกันได้ อีก 1 ปีถัดมา ผู้ป่วยเกิด เยื่อหุ้มสมองอักเสบซึ่งมีสาเหตุจากเชื้อรา (CD4 78 cells/mm³) เชื้อราในข้อใดที่พบว่าเป็นสาเหตุของการเกิดเยื่อหุ้มสมองอักเสบได้บ่อยที่สุดในผู้ป่วยที่ติดเชื้อ HIV
เชื้อราในข้อใดที่พบว่าเป็นสาเหตุของการเกิดเยื่อหุ้มสมองอักเสบได้บ่อยที่สุดในผู้ป่วยที่ติดเชื้อ HIV</t>
        </is>
      </c>
      <c r="C152" s="166" t="inlineStr"/>
      <c r="D152" s="166" t="inlineStr">
        <is>
          <t>Cryptococcus sp.</t>
        </is>
      </c>
      <c r="E152" s="166" t="inlineStr">
        <is>
          <t>Aspergillus sp.</t>
        </is>
      </c>
      <c r="F152" s="166" t="inlineStr">
        <is>
          <t>Candida sp.</t>
        </is>
      </c>
      <c r="G152" s="166" t="inlineStr">
        <is>
          <t>Histoplasma sp.</t>
        </is>
      </c>
      <c r="H152" s="166" t="inlineStr">
        <is>
          <t>Blastomyces sp.</t>
        </is>
      </c>
      <c r="I152" s="167" t="inlineStr">
        <is>
          <t>1</t>
        </is>
      </c>
      <c r="J152" s="166" t="inlineStr">
        <is>
          <t>✅ คำตอบที่ถูกต้อง: ข้อ ก. Cryptococcus sp.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Cryptococcus sp. (โดยเฉพาะ Cryptococcus neoformans) เป็นสาเหตุของโรคเยื่อหุ้มสมองอักเสบจากเชื้อราที่พบบ่อยที่สุดในผู้ป่วยที่มีภาวะภูมิคุ้มกันบกพร่องหรือผู้ป่วย HIV ที่มี CD4 ต่ำ (
🔍 ข้ออื่นผิดเพราะอะไร:
• ข้อ ข. (Aspergillus sp.): Aspergillus sp. ก่อให้เกิด invasive aspergillosis บริเวณปอดหรือไซนัสเป็นหลัก พบน้อยมากที่จะก่อให้เกิด meningitis ในผู้ป่วย HIV ยกเว้นกรณีแพร่กระจายรุนแรง
• ข้อ ค. (Candida sp.): Candida sp. พบบ่อยที่สุดในรูปแบบเยื่อบุช่องปากและหลอดอาหาร (mucocutaneous candidiasis) แทบไม่พบเป็นสาเหตุหลักของ fungal meningitis
• ข้อ ง. (Histoplasma sp.): Histoplasma sp. มักแสดงอาการเป็น disseminated disease ต่อระบบ reticuloendothelial ตับ ม้าม และไขกระดูก การเกิดเยื่อหุ้มสมองอักเสบพบได้น้อยกว่า Cryptococcus มาก
• ข้อ จ. (Blastomyces sp.): Blastomyces sp. เป็นเชื้อราเฉพาะถิ่นที่พบการติดเชื้อปอดและผิวหนังเป็นหลัก และพบอุบัติการณ์การก่อโรคเยื่อหุ้มสมองอักเสบในประเทศไทยต่ำมาก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152" s="166" t="inlineStr"/>
      <c r="L152" s="166" t="inlineStr">
        <is>
          <t>Infectious diseases</t>
        </is>
      </c>
      <c r="M152" s="166" t="inlineStr">
        <is>
          <t>Pneumonia</t>
        </is>
      </c>
      <c r="N152" s="165" t="inlineStr">
        <is>
          <t>Clinic</t>
        </is>
      </c>
      <c r="O152" s="166" t="inlineStr">
        <is>
          <t>ข้อ 36 Pharma Plus เล่มม่วง (เฉลยข้อ ก)</t>
        </is>
      </c>
      <c r="P152" s="165" t="inlineStr">
        <is>
          <t>แบบฝึกหัด</t>
        </is>
      </c>
      <c r="Q152" s="165" t="inlineStr">
        <is>
          <t>เล่มม่วง</t>
        </is>
      </c>
      <c r="R152" s="165" t="inlineStr"/>
    </row>
    <row r="153" ht="24" customHeight="1" s="49">
      <c r="A153" s="167" t="n">
        <v>151</v>
      </c>
      <c r="B153" s="166" t="inlineStr">
        <is>
          <t>การรักษาที่เหมาะสมสำหรับผู้ป่วยรายนี้คือข้อใด</t>
        </is>
      </c>
      <c r="C153" s="166" t="inlineStr"/>
      <c r="D153" s="166" t="inlineStr">
        <is>
          <t>Induction phase: Amphotericin B 0.6-0.7 mg/kg/day หยดเข้าหลอดเลือดดำเป็นเวลา 7-14 วัน, Consolidation phase: Itraconazole 200 mg กินวันละ 2 ครั้ง เป็นเวลา 10-12 สัปดาห์</t>
        </is>
      </c>
      <c r="E153" s="166" t="inlineStr">
        <is>
          <t>Induction phase: Amphotericin B 0.7-1.0 mg/kg/day IV ร่วมกับ Fluconazole 800 mg/day</t>
        </is>
      </c>
      <c r="F153" s="166" t="inlineStr">
        <is>
          <t>Induction phase: Amphotericin B 0.3-0.5 mg/kg/day หยดเข้าหลอดเลือดดำ เป็นเวลา 7-14 วัน, Consolidation phase: Fluconazole 200 mg กินวันละครั้ง เป็นเวลา 14-21 วัน</t>
        </is>
      </c>
      <c r="G153" s="166" t="inlineStr">
        <is>
          <t>Pyrimethamine 200 mg กิน 1 ครั้ง ตามด้วย 75 mg/day กินวันละครั้ง ร่วมกับ Sulfadiazine 1,500 mg กินวันละ 4 ครั้ง ร่วมกับ folinic acid 10-25 mg/day กินวันละครั้ง อย่างน้อย 6 สัปดาห์</t>
        </is>
      </c>
      <c r="H153" s="166" t="inlineStr">
        <is>
          <t>Fluconazole 400-800 mg/day ร่วมกับ intrathecal Amphotericin B 1-1.5 mg/day</t>
        </is>
      </c>
      <c r="I153" s="167" t="inlineStr">
        <is>
          <t>2</t>
        </is>
      </c>
      <c r="J153" s="166" t="inlineStr">
        <is>
          <t>✅ คำตอบที่ถูกต้อง: ข้อ ข. Induction phase: Amphotericin B 1.0-0.7 mg/kg/day หยดเข้าหลอดเลือดดำร่วมกับ fluconazole 800 mg/day ชนิดกิน หรือหยดเข้าหลอดเลือดดำ เป็นเวลาอย่างน้อย 2 สัปดาห์แรก หรือจนกว่าผู้ป่วยจะมีอาการดีขึ้น, Consolidation phase: Fluconazole 400-800 mg/day กินวันละครั้ง เป็นเวลา 8-10 สัปดาห์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Induction phase: Amphotericin B 1.0-0.7 mg/kg/day หยดเข้าหลอดเลือดดำร่วมกับ fluconazole 800 mg/day ชนิดกิน หรือหยดเข้าหลอดเลือดดำ เป็นเวลาอย่างน้อย 2 สัปดาห์แรก หรือจนกว่าผู้ป่วยจะมีอาการดีขึ้น, Consolidation phase: Fluconazole 400-800 mg/day กินวันละครั้ง เป็นเวลา 8-10 สัปดาห์ แนวทางการรักษา Cryptococcal meningitis ในผู้ป่วย HIV (IDSA Guidelines) ระยะ Induction แนะนำให้ใช้ Liposomal Amphotericin B (หรือ Amphotericin B deoxycholate) ร่วมกับ Fluconazole 800 mg/day นานอย่างน้อย 2 สัปดาห์ ตามด้วยระยะ Consolidation ด้วย Fluconazole 400-800 mg/day นาน 8 สัปดาห์
🔍 ข้ออื่นผิดเพราะอะไร:
• ข้อ ก. (Induction phase: Amphotericin B 0.6-0.7 mg/kg/day หยดเข้าหลอดเลือดดำเป็นเวลา 7-14 วัน, Consolidation phase: Itraconazole 200 mg กินวันละ 2 ครั้ง เป็นเวลา 10-12 สัปดาห์): การใช้ Itraconazole ในระยะ consolidation ไม่เหมาะสมเนื่องจากผ่าน blood-brain barrier เข้าสู่ CSF ได้ต่ำมากและดูดซึมไม่แน่นอนเมื่อเทียบกับ Fluconazole
• ข้อ ค. (Induction phase: Amphotericin B 0.3-0.5 mg/kg/day หยดเข้าหลอดเลือดดำ เป็นเวลา 7-14 วัน, Consolidation phase: Fluconazole 200 mg กินวันละครั้ง เป็นเวลา 14-21 วัน): ขนาดยา Amphotericin B 0.3-0.5 mg/kg/day ต่ำเกินไปสำหรับ cryptococcal meningitis และระยะเวลา consolidation เพียง 14-21 วันสั้นเกินไป เสี่ยงต่อการกำเริบซ้ำสูง
• ข้อ ง. (Pyrimethamine 200 mg กิน 1 ครั้ง ตามด้วย 75 mg/day กินวันละครั้ง ร่วมกับ Sulfadiazine 1,500 mg กินวันละ 4 ครั้ง ร่วมกับ folinic acid 10-25 mg/day กินวันละครั้ง อย่างน้อย 6 สัปดาห์): สูตร Pyrimethamine ร่วมกับ Sulfadiazine และ Folinic acid เป็นสูตรมาตรฐานสำหรับรักษา Toxoplasma encephalitis ในสมอง ไม่ใช่สูตรสำหรับเชื้อรา Cryptococcus
• ข้อ จ. (Fluconazole 400-800 mg/day ร่วมกับ intrathecal Amphotericin B 1-1.5 mg/day): การให้ Amphotericin B ทางช่องไขสันหลัง (intrathecal) มีความเสี่ยงสูงต่อพิษทางระบบประสาทอย่างรุนแรง เช่น arachnoiditis ปัจจุบันจึงไม่แนะนำให้ใช้ในการรักษาเริ่มต้น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53" s="166" t="inlineStr"/>
      <c r="L153" s="166" t="inlineStr">
        <is>
          <t>Infectious diseases</t>
        </is>
      </c>
      <c r="M153" s="166" t="inlineStr">
        <is>
          <t>Pneumonia</t>
        </is>
      </c>
      <c r="N153" s="165" t="inlineStr">
        <is>
          <t>Clinic</t>
        </is>
      </c>
      <c r="O153" s="166" t="inlineStr">
        <is>
          <t>ข้อ 37 Pharma Plus เล่มม่วง (เฉลยข้อ ข)</t>
        </is>
      </c>
      <c r="P153" s="165" t="inlineStr">
        <is>
          <t>แบบฝึกหัด</t>
        </is>
      </c>
      <c r="Q153" s="165" t="inlineStr">
        <is>
          <t>เล่มม่วง</t>
        </is>
      </c>
      <c r="R153" s="165" t="inlineStr"/>
    </row>
    <row r="154" ht="24" customHeight="1" s="49">
      <c r="A154" s="167" t="n">
        <v>152</v>
      </c>
      <c r="B154" s="166" t="inlineStr">
        <is>
          <t>นายมานะไปบริจาคเลือดที่โรงพยาบาลแห่งหนึ่ง ทางโรงพยาบาลขอให้ตรวจร่างกายเพิ่มเติม แต่นายมานะไม่ไปตรวจ การตรวจร่างกายของแพทย์์: ผู้ป่วยมีรูปร่างผอม ปอดมีเสียงผิดปกติ
จากข้อมูลที่กล่าวมาทั้งหมด ท่านคาดว่านายมานะเริ่มต้นป่วยเป็นโรคอะไร</t>
        </is>
      </c>
      <c r="C154" s="166" t="inlineStr"/>
      <c r="D154" s="166" t="inlineStr">
        <is>
          <t>วัณโรค</t>
        </is>
      </c>
      <c r="E154" s="166" t="inlineStr">
        <is>
          <t>ปอดบวม</t>
        </is>
      </c>
      <c r="F154" s="166" t="inlineStr">
        <is>
          <t>หนองใน</t>
        </is>
      </c>
      <c r="G154" s="166" t="inlineStr">
        <is>
          <t>เชื้อราแคนดิดา</t>
        </is>
      </c>
      <c r="H154" s="166" t="inlineStr">
        <is>
          <t>เอดส์</t>
        </is>
      </c>
      <c r="I154" s="167" t="inlineStr">
        <is>
          <t>1</t>
        </is>
      </c>
      <c r="J154" s="166" t="inlineStr">
        <is>
          <t>✅ คำตอบที่ถูกต้อง: ข้อ ก. วัณโรค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วัณโรค อาการรูปร่างผอม (wasting syndrome) ร่วมกับอาการทางปอดและประวัติการตรวจพบความผิดปกติจากการบริจาคเลือด (มักตรวจพบ Anti-HIV บวก) ในผู้ป่วยรายนี้เชื่อมโยงไปถึงโรคติดเชื้อฉวยโอกาสและภาวะภูมิคุ้มกันบกพร่องเรื้อรัง (เอดส์)
🔍 ข้ออื่นผิดเพราะอะไร:
• ข้อ ข. (ปอดบวม): ปอดบวมจากแบคทีเรียทั่วไปมักมีอาการเฉียบพลันด้วยไข้สูง ไอมีเสมหะ ไม่ได้นำมาด้วยอาการผอมซูบเรื้อรัง (wasting) เหมือนลักษณะของ pulmonary tuberculosis
• ข้อ ค. (หนองใน): หนองใน (Gonorrhea) เป็นโรคติดต่อทางเพศสัมพันธ์ที่ทำให้เกิด urethritis หรือ cervicitis ไม่มีอาการแสดงทางปอดหรือภาวะผอมซูบเรื้อรัง
• ข้อ ง. (เชื้อราแคนดิดา): เชื้อราแคนดิดาชนิดรุกรานปอดพบได้น้อยมาก และมักไม่แสดงอาการนำเป็นลักษณะก้อนหรือเสียงผิดปกติเรื้อรังร่วมกับภาวะผอมเหมือนวัณโรคปอด
• ข้อ จ. (เอดส์): เอดส์เป็นกลุ่มอาการภูมิคุ้มกันบกพร่องขั้นสุดท้าย ไม่ใช่ชื่อโรคติดเชื้อเดี่ยวที่เป็นสาเหตุเริ่มต้นโดยตรงของรอยโรคในปอดตามผลตรวจร่างกาย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54" s="166" t="inlineStr"/>
      <c r="L154" s="166" t="inlineStr">
        <is>
          <t>Infectious diseases</t>
        </is>
      </c>
      <c r="M154" s="166" t="inlineStr">
        <is>
          <t>Pneumonia</t>
        </is>
      </c>
      <c r="N154" s="165" t="inlineStr">
        <is>
          <t>Clinic</t>
        </is>
      </c>
      <c r="O154" s="166" t="inlineStr">
        <is>
          <t>ข้อ 38 Pharma Plus เล่มม่วง (เฉลยข้อ )</t>
        </is>
      </c>
      <c r="P154" s="165" t="inlineStr">
        <is>
          <t>แบบฝึกหัด</t>
        </is>
      </c>
      <c r="Q154" s="165" t="inlineStr">
        <is>
          <t>เล่มม่วง</t>
        </is>
      </c>
      <c r="R154" s="165" t="inlineStr"/>
    </row>
    <row r="155" ht="24" customHeight="1" s="49">
      <c r="A155" s="167" t="n">
        <v>153</v>
      </c>
      <c r="B155" s="166" t="inlineStr">
        <is>
          <t>ยา GPOvir ขององค์การเภสัชกรรมประกอบด้วย</t>
        </is>
      </c>
      <c r="C155" s="166" t="inlineStr"/>
      <c r="D155" s="166" t="inlineStr">
        <is>
          <t>Zidovudine + Didanosine + Ritonavir</t>
        </is>
      </c>
      <c r="E155" s="166" t="inlineStr">
        <is>
          <t>Stavudine + Lamivudine + Saquinavir</t>
        </is>
      </c>
      <c r="F155" s="166" t="inlineStr">
        <is>
          <t>Stavudine + Lamivudine + Nevirapine</t>
        </is>
      </c>
      <c r="G155" s="166" t="inlineStr">
        <is>
          <t>Stavudine + Lamivudine + Tenofovir</t>
        </is>
      </c>
      <c r="H155" s="166" t="inlineStr">
        <is>
          <t>ไม่มีข้อใดถูก</t>
        </is>
      </c>
      <c r="I155" s="167" t="inlineStr">
        <is>
          <t>3</t>
        </is>
      </c>
      <c r="J155" s="166" t="inlineStr">
        <is>
          <t>✅ คำตอบที่ถูกต้อง: ข้อ ค. Stavudine + Lamivudine + Nevirapine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Stavudine + Lamivudine + Nevirapine GPOvir เป็นยาสูตร Fixed-dose combination ในอดีตขององค์การเภสัชกรรม ประกอบด้วย Stavudine + Lamivudine + Nevirapine (ปัจจุบันแนวทางเปลี่ยนเป็น TDF + 3TC + DTG)
🔍 ข้ออื่นผิดเพราะอะไร:
• ข้อ ก. (Zidovudine + Didanosine + Ritonavir): Didanosine และ Ritonavir ไม่ได้อยู่ในสูตร GPOvir ดั้งเดิม และ Didanosine มีความเป็นพิษสูงต่อตับอ่อน (pancreatitis) และเส้นประสาทส่วนปลาย
• ข้อ ข. (Stavudine + Lamivudine + Saquinavir): Saquinavir เป็น Protease Inhibitor รุ่นเก่าที่มี bioavailability ต่ำ ไม่ได้ถูกนำมาผสมในสูตรเม็ดรวม GPOvir ขององค์การเภสัชกรรม
• ข้อ ง. (Stavudine + Lamivudine + Tenofovir): Tenofovir เป็น NRTI คนละยุคกับ Stavudine โดยสูตรเม็ดรวมที่มี Tenofovir จะเป็น TEE หรือ TLD ไม่ใช่สูตร GPOvir ดั้งเดิม
• ข้อ จ. (ไม่มีข้อใดถูก): คำตอบข้อ ค ถูกต้องอย่างชัดเจน เนื่องจากตำรับยา GPOvir ประกอบด้วย d4T + 3TC + NVP ซึ่งเป็นสูตรยาสามัญมาตรฐานที่ผลิตในอดีต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55" s="166" t="inlineStr"/>
      <c r="L155" s="166" t="inlineStr">
        <is>
          <t>Infectious diseases</t>
        </is>
      </c>
      <c r="M155" s="166" t="inlineStr">
        <is>
          <t>Pneumonia</t>
        </is>
      </c>
      <c r="N155" s="165" t="inlineStr">
        <is>
          <t>Clinic</t>
        </is>
      </c>
      <c r="O155" s="166" t="inlineStr">
        <is>
          <t>ข้อ 39 Pharma Plus เล่มม่วง (เฉลยข้อ ค)</t>
        </is>
      </c>
      <c r="P155" s="165" t="inlineStr">
        <is>
          <t>แบบฝึกหัด</t>
        </is>
      </c>
      <c r="Q155" s="165" t="inlineStr">
        <is>
          <t>เล่มม่วง</t>
        </is>
      </c>
      <c r="R155" s="165" t="inlineStr"/>
    </row>
    <row r="156" ht="24" customHeight="1" s="49">
      <c r="A156" s="167" t="n">
        <v>154</v>
      </c>
      <c r="B156" s="166" t="inlineStr">
        <is>
          <t>นายมานะได้รับยาจากแพทย์์และรับประทานยาติดต่อเป็นเวลานาน พบว่าทำให้มีน้ำตาลในเลือดสูง ไขมันในเลือดสูง และ lipodystrophy ที่อวัยวะ อยากทราบว่าเนื่องจากยาชนิดใด</t>
        </is>
      </c>
      <c r="C156" s="166" t="inlineStr"/>
      <c r="D156" s="166" t="inlineStr">
        <is>
          <t>Abacavir</t>
        </is>
      </c>
      <c r="E156" s="166" t="inlineStr">
        <is>
          <t>Ritonavir</t>
        </is>
      </c>
      <c r="F156" s="166" t="inlineStr">
        <is>
          <t>Nevirapine</t>
        </is>
      </c>
      <c r="G156" s="166" t="inlineStr">
        <is>
          <t>Lamivudine</t>
        </is>
      </c>
      <c r="H156" s="166" t="inlineStr">
        <is>
          <t>Diravirdine</t>
        </is>
      </c>
      <c r="I156" s="167" t="inlineStr">
        <is>
          <t>2</t>
        </is>
      </c>
      <c r="J156" s="166" t="inlineStr">
        <is>
          <t>✅ คำตอบที่ถูกต้อง: ข้อ ข. Ritonavir
💡 Background:
ภาวะไขมันในเลือดผิดปกติเป็นสาเหตุของ ASCVD การรักษาเน้นควบคุม LDL-C ให้ถึง target ตามระดับ cardiovascular risk ด้วย Statin
🎯 ทำไมข้อนี้ถึงถูก:
Ritonavir (หรือยากลุ่ม Protease Inhibitors) มี ADR เด่นชัดคือ metabolic complications เช่น hyperlipidemia, hyperglycemia และ fat maldistribution (lipodystrophy)
🔍 ข้ออื่นผิดเพราะอะไร:
• ข้อ ก. (Abacavir): Abacavir เป็นยากลุ่ม NRTI ที่ไม่รบกวน lipid และ glucose metabolism อย่างเด่นชัด แต่มีข้อควรระวังสำคัญคือ hypersensitivity reaction สัมพันธ์กับยีน HLA-B 5701
• ข้อ ค. (Nevirapine): Nevirapine เป็นยากลุ่ม NNRTI ที่มีผลข้างเคียงเด่นคือผื่นแพ้ยาชนิดรุนแรง (SJS/TEN) และภาวะตับอักเสบ (hepatotoxicity) มากกว่าความผิดปกติทางเมแทบอลิซึม
• ข้อ ง. (Lamivudine): Lamivudine เป็นยากลุ่ม NRTI ที่มีความปลอดภัยสูง ทนยาได้ดีมาก แทบไม่พบความผิดปกติต่อระดับน้ำตาลหรือไขมันในเลือด
• ข้อ จ. (Diravirdine): Delavirdine เป็นยากลุ่ม NNRTI รุ่นเก่าที่ทำให้เกิดผื่นผิวหนังและไม่ก่อให้เกิดกลุ่มอาการ dyslipidemia หรือ lipodystrophy ชัดเจนเหมือน Protease Inhibitors
📖 Guideline อ้างอิง:
แนวทางการตรวจรักษาและป้องกันการติดเชื้อเอชไอวี ประเทศไทย ปี 2564/2565 (กรมควบคุมโรค กระทรวงสาธารณสุข ร่วมกับ สมาคมโรคเอดส์แห่งประเทศไทย) &amp; WHO Consolidated HIV Guidelines
📌 จุดจำก่อนสอบ:
• First-line Universal Regimen: สูตรแรกมาตรฐานไทย: TDF + 3TC (หรือ FTC) + DTG (TLD) มี efficacy สูง ทนยาดี และ barrier to resistance สูง
• PCP Prophylaxis Threshold: เริ่มยาป้องกัน Primary PCP (Cotrimoxazole 1-2 DS daily) เมื่อระดับ CD4 &lt; 200 cells/mm³
• Undetectable = Untransmittable: ผู้ป่วยที่ได้รับยาต้านไวรัสสม่ำเสมอจนกด Viral Load &lt; 50 copies/mL จะไม่แพร่เชื้อสู่คู่นอนทางเพศสัมพันธ์ (U=U)</t>
        </is>
      </c>
      <c r="K156" s="166" t="inlineStr"/>
      <c r="L156" s="166" t="inlineStr">
        <is>
          <t>Infectious diseases</t>
        </is>
      </c>
      <c r="M156" s="166" t="inlineStr">
        <is>
          <t>HIV infection</t>
        </is>
      </c>
      <c r="N156" s="165" t="inlineStr">
        <is>
          <t>Clinic</t>
        </is>
      </c>
      <c r="O156" s="166" t="inlineStr">
        <is>
          <t>ข้อ 40 Pharma Plus เล่มม่วง (เฉลยข้อ ข)</t>
        </is>
      </c>
      <c r="P156" s="165" t="inlineStr">
        <is>
          <t>แบบฝึกหัด</t>
        </is>
      </c>
      <c r="Q156" s="165" t="inlineStr">
        <is>
          <t>เล่มม่วง</t>
        </is>
      </c>
      <c r="R156" s="165" t="inlineStr"/>
    </row>
    <row r="157" ht="24" customHeight="1" s="49">
      <c r="A157" s="167" t="n">
        <v>155</v>
      </c>
      <c r="B157" s="166" t="inlineStr">
        <is>
          <t>ฝ้าขาวที่เกิดที่กระพุ้งแก้มในรูปแบบยาน้ำกลั้วปาก สามารถรักษาได้โดยยาชนิดใด</t>
        </is>
      </c>
      <c r="C157" s="166" t="inlineStr"/>
      <c r="D157" s="166" t="inlineStr">
        <is>
          <t>Cotrimazole</t>
        </is>
      </c>
      <c r="E157" s="166" t="inlineStr">
        <is>
          <t>Nystatin</t>
        </is>
      </c>
      <c r="F157" s="166" t="inlineStr">
        <is>
          <t>Claritromycin</t>
        </is>
      </c>
      <c r="G157" s="166" t="inlineStr">
        <is>
          <t>Itraconazole</t>
        </is>
      </c>
      <c r="H157" s="166" t="inlineStr">
        <is>
          <t>Amphotericin B</t>
        </is>
      </c>
      <c r="I157" s="167" t="inlineStr">
        <is>
          <t>2</t>
        </is>
      </c>
      <c r="J157" s="166" t="inlineStr">
        <is>
          <t>✅ คำตอบที่ถูกต้อง: ข้อ ข. Nystatin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Nystatin ฝ้าขาวในช่องปากจากเชื้อรา Candida (Oral thrush) รักษาด้วย Topical antifungal เช่น Nystatin oral suspension ซึ่งปลอดภัยและไม่อมออกฤทธิ์ systemic
🔍 ข้ออื่นผิดเพราะอะไร:
• ข้อ ก. (Cotrimazole): Clotrimazole รูปแบบยาน้ำกลั้วปากไม่มีใช้มาตรฐานในไทย ยาเม็ดอม clotrimazole troche ใช้ได้แต่ในตัวเลือกสะกดผิดและไม่ใช่ยาน้ำ suspension
• ข้อ ค. (Claritromycin): Clarithromycin เป็นยาปฏิชีวนะกลุ่ม Macrolide ออกฤทธิ์ต้านแบคทีเรีย ไม่มีฤทธิ์ต้านเชื้อรา Candida albicans จึงไม่สามารถรักษาฝ้าขาวในปากได้
• ข้อ ง. (Itraconazole): Itraconazole ชนิดรับประทานเป็นยาต้านเชื้อราเชิงระบบ มีอันตรกิริยาระหว่างยาและพิษต่อตับสูง จึงไม่เหมาะเป็นยาน้ำกลั้วเฉพาะที่ลำดับแรกในผู้ป่วยทั่วไป
• ข้อ จ. (Amphotericin B): Amphotericin B ชนิดฉีดเป็นยาต้านเชื้อรากลุ่ม polyene ที่สงวนไว้สำหรับการติดเชื้อรารุนแรงในกระแสเลือดหรืออวัยวะภายใน ไม่ใช้เป็นยาน้ำกลั้วปากใน oral thrush ทั่วไป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157" s="166" t="inlineStr"/>
      <c r="L157" s="166" t="inlineStr">
        <is>
          <t>Infectious diseases</t>
        </is>
      </c>
      <c r="M157" s="166" t="inlineStr">
        <is>
          <t>Pneumonia</t>
        </is>
      </c>
      <c r="N157" s="165" t="inlineStr">
        <is>
          <t>Clinic</t>
        </is>
      </c>
      <c r="O157" s="166" t="inlineStr">
        <is>
          <t>ข้อ 41 Pharma Plus เล่มม่วง (เฉลยข้อ ข ง)</t>
        </is>
      </c>
      <c r="P157" s="165" t="inlineStr">
        <is>
          <t>แบบฝึกหัด</t>
        </is>
      </c>
      <c r="Q157" s="165" t="inlineStr">
        <is>
          <t>เล่มม่วง</t>
        </is>
      </c>
      <c r="R157" s="165" t="inlineStr"/>
    </row>
    <row r="158" ht="24" customHeight="1" s="49">
      <c r="A158" s="167" t="n">
        <v>156</v>
      </c>
      <c r="B158" s="166" t="inlineStr">
        <is>
          <t>จงบอกกลไกออกฤทธิ์ของ zidovudine</t>
        </is>
      </c>
      <c r="C158" s="166" t="inlineStr"/>
      <c r="D158" s="166" t="inlineStr">
        <is>
          <t>Inhibit protein synthesis</t>
        </is>
      </c>
      <c r="E158" s="166" t="inlineStr">
        <is>
          <t>Inhibit HIV protease</t>
        </is>
      </c>
      <c r="F158" s="166" t="inlineStr">
        <is>
          <t>Inhibit HIV reverse transcriptase</t>
        </is>
      </c>
      <c r="G158" s="166" t="inlineStr">
        <is>
          <t>Inhibit thymidine kinase</t>
        </is>
      </c>
      <c r="H158" s="166" t="inlineStr">
        <is>
          <t>Inhibit cell wall synthesis</t>
        </is>
      </c>
      <c r="I158" s="167" t="inlineStr">
        <is>
          <t>3</t>
        </is>
      </c>
      <c r="J158" s="166" t="inlineStr">
        <is>
          <t>✅ คำตอบที่ถูกต้อง: ข้อ ค. Inhibit HIV reverse transcriptase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Inhibit HIV reverse transcriptase Zidovudine (AZT) เป็นยาในกลุ่ม Nucleoside Reverse Transcriptase Inhibitors (NRTIs) ออกฤทธิ์ยับยั้งเอนไซม์ Reverse transcriptase ของเชื้อ HIV
🔍 ข้ออื่นผิดเพราะอะไร:
• ข้อ ก. (Inhibit protein synthesis): การยับยั้งการสังเคราะห์โปรตีนเป็นกลไกของยาปฏิชีวนะกลุ่ม Aminoglycosides, Macrolides และ Tetracyclines ในแบคทีเรีย ไม่ใช่กลไกของยาต้านไวรัส Zidovudine
• ข้อ ข. (Inhibit HIV protease): การยับยั้ง HIV protease เป็นกลไกออกฤทธิ์เฉพาะของยากลุ่ม Protease Inhibitors เช่น Ritonavir, Atazanavir และ Darunavir ไม่ใช่กลุ่ม NRTIs
• ข้อ ง. (Inhibit thymidine kinase): Zidovudine ต้องถูก phosphorylated โดย cellular thymidine kinase ของโฮสต์เพื่อให้กลายเป็นรูป active triphosphate ไม่ได้มีกลไกยับยั้งเอนไซม์ thymidine kinase
• ข้อ จ. (Inhibit cell wall synthesis): การยับยั้งการสร้างผนังเซลล์เป็นกลไกของยาปฏิชีวนะกลุ่ม Beta-lactams และ Glycopeptides ในแบคทีเรีย ซึ่งไวรัสไม่มีผนังเซลล์แบบ peptidoglycan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58" s="166" t="inlineStr"/>
      <c r="L158" s="166" t="inlineStr">
        <is>
          <t>Infectious diseases</t>
        </is>
      </c>
      <c r="M158" s="166" t="inlineStr">
        <is>
          <t>Pneumonia</t>
        </is>
      </c>
      <c r="N158" s="165" t="inlineStr">
        <is>
          <t>Clinic</t>
        </is>
      </c>
      <c r="O158" s="166" t="inlineStr">
        <is>
          <t>ข้อ 42 Pharma Plus เล่มม่วง (เฉลยข้อ ค)</t>
        </is>
      </c>
      <c r="P158" s="165" t="inlineStr">
        <is>
          <t>แบบฝึกหัด</t>
        </is>
      </c>
      <c r="Q158" s="165" t="inlineStr">
        <is>
          <t>เล่มม่วง</t>
        </is>
      </c>
      <c r="R158" s="165" t="inlineStr"/>
    </row>
    <row r="159" ht="24" customHeight="1" s="49">
      <c r="A159" s="167" t="n">
        <v>157</v>
      </c>
      <c r="B159" s="166" t="inlineStr">
        <is>
          <t>พิจารณาโครงสร้างของ Ritonavir ท่านคิดว่าข้อใดไม่ถูกต้อง</t>
        </is>
      </c>
      <c r="C159" s="166" t="inlineStr"/>
      <c r="D159" s="166" t="inlineStr">
        <is>
          <t>เมื่อให้ยาร่วมกับอาหารยาจะออกฤทธิ์ช้าลง</t>
        </is>
      </c>
      <c r="E159" s="166" t="inlineStr">
        <is>
          <t>ยามีการละลายน้ำต่ำ จึงดูดซึมได้ไม่ดี</t>
        </is>
      </c>
      <c r="F159" s="166" t="inlineStr">
        <is>
          <t>เนื่องจากเป็น peptide-like จึงสลายตัวได้ง่ายในกรดในกระเพาะอาหาร</t>
        </is>
      </c>
      <c r="G159" s="166" t="inlineStr">
        <is>
          <t>ไม่มี basic functionality จึงไม่ ionize ในทางเดินอาหาร</t>
        </is>
      </c>
      <c r="H159" s="166" t="inlineStr">
        <is>
          <t>ยามี polar functionality จึงละลายน้ำได้ดี</t>
        </is>
      </c>
      <c r="I159" s="167" t="inlineStr">
        <is>
          <t>1</t>
        </is>
      </c>
      <c r="J159" s="166" t="inlineStr">
        <is>
          <t>✅ คำตอบที่ถูกต้อง: ข้อ ก. เมื่อให้ยาร่วมกับอาหารยาจะออกฤทธิ์ช้าลง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เมื่อให้ยาร่วมกับอาหารยาจะออกฤทธิ์ช้าลง Ritonavir มี lipophilicity สูง ละลายน้ำได้ไม่ดี (poor aqueous solubility) ไม่ใช่ละลายน้ำได้ดีดังข้อ 5
🔍 ข้ออื่นผิดเพราะอะไร:
• ข้อ ข. (ยามีการละลายน้ำต่ำ จึงดูดซึมได้ไม่ดี): ข้อความนี้ถูกต้องตามหลักเคมี เนื่องจาก Ritonavir มีคุณสมบัติ lipophilic สูงและละลายน้ำได้ต่ำมาก (BCS Class IV) ทำให้การดูดซึมในทางเดินอาหารมีข้อจำกัด
• ข้อ ค. (เนื่องจากเป็น peptide-like จึงสลายตัวได้ง่ายในกรดในกระเพาะอาหาร): ข้อความนี้ถูกต้องตามหลักโครงสร้าง เนื่องจาก Ritonavir มีโครงสร้างเลียนแบบเปปไทด์ (peptidomimetic) ซึ่งไวต่อการเสียสภาพหรือสลายตัวได้ในสิ่งแวดล้อมที่เป็นกรด
• ข้อ ง. (ไม่มี basic functionality จึงไม่ ionize ในทางเดินอาหาร): ข้อความนี้ถูกต้องเนื่องจากโครงสร้างของ Ritonavir ขาด aliphatic amine ที่มีความเป็นด่างสูง จึงไม่เกิด ionization ในสภาวะกรดของกระเพาะอาหาร
• ข้อ จ. (ยามี polar functionality จึงละลายน้ำได้ดี): ข้อความนี้ถูกต้องเนื่องจากโครงสร้างมีหมู่ฟังก์ชันที่มีขั้ว เช่น thiazole และ carbamate ช่วยเสริม intermolecular interaction แม้ภาพรวมจะละลายน้ำได้จำกัด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59" s="166" t="inlineStr"/>
      <c r="L159" s="166" t="inlineStr">
        <is>
          <t>Infectious diseases</t>
        </is>
      </c>
      <c r="M159" s="166" t="inlineStr">
        <is>
          <t>Pneumonia</t>
        </is>
      </c>
      <c r="N159" s="165" t="inlineStr">
        <is>
          <t>Clinic</t>
        </is>
      </c>
      <c r="O159" s="166" t="inlineStr">
        <is>
          <t>ข้อ 43 Pharma Plus เล่มม่วง (เฉลยข้อ ก ง จ)</t>
        </is>
      </c>
      <c r="P159" s="165" t="inlineStr">
        <is>
          <t>แบบฝึกหัด</t>
        </is>
      </c>
      <c r="Q159" s="165" t="inlineStr">
        <is>
          <t>เล่มม่วง</t>
        </is>
      </c>
      <c r="R159" s="165" t="inlineStr"/>
    </row>
    <row r="160" ht="24" customHeight="1" s="49">
      <c r="A160" s="167" t="n">
        <v>158</v>
      </c>
      <c r="B160" s="166" t="inlineStr">
        <is>
          <t>เมื่อคนใช้หักเม็ดยา rifampin ซึ่งเป็น white sugar-coated tablet พบว่าในยาเม็ดเป็นสีส้มแดงทั้งเม็ด ท่านจะอธิบายให้คนใช้เข้าใจอย่างไร</t>
        </is>
      </c>
      <c r="C160" s="166" t="inlineStr"/>
      <c r="D160" s="166" t="inlineStr">
        <is>
          <t>ยาเสียเนื่องจาก air oxidation</t>
        </is>
      </c>
      <c r="E160" s="166" t="inlineStr">
        <is>
          <t>ยาเสียเนื่องจาก hydrolysis ของส่วน hydrozone</t>
        </is>
      </c>
      <c r="F160" s="166" t="inlineStr">
        <is>
          <t>ยาไม่เสีย เป็นธรรมชาติของยาเม็ดชนิดนี้</t>
        </is>
      </c>
      <c r="G160" s="166" t="inlineStr">
        <is>
          <t>ยาเสียเนื่องจากความชื้นในอากาศ</t>
        </is>
      </c>
      <c r="H160" s="166" t="inlineStr">
        <is>
          <t>ยาไม่เสีย สีที่เกิดขึ้นนั้นเกิดกับการแต่งสี</t>
        </is>
      </c>
      <c r="I160" s="167" t="inlineStr">
        <is>
          <t>3</t>
        </is>
      </c>
      <c r="J160" s="166" t="inlineStr">
        <is>
          <t>✅ คำตอบที่ถูกต้อง: ข้อ ค. ยาไม่เสีย เป็นธรรมชาติของยาเม็ดชนิดนี้
💡 Background:
การรักษาวัณโรคปอดรายใหม่สูตรมาตรฐานประกอบด้วย 2HRZE ในระยะเข้มข้น (Intensive phase) 2 เดือน ตามด้วย 4HR ในระยะต่อเนื่อง (Continuation phase) 4 เดือน รวมระยะเวลารักษา 6 เดือน การติดตามผู้ป่วยต้องเน้นการประเมินการกินยาสม่ำเสมอ (DOTS) และเฝ้าระวังอาการไม่พึงประสงค์จากยาร่วมกับการตรวจการทำงานของตับ
🎯 ทำไมข้อนี้ถึงถูก:
ยาไม่เสีย เป็นธรรมชาติของยาเม็ดชนิดนี้ Rifampin active ingredient มีสีส้มแดงตามธรรมชาติ การเคลือบสีขาวด้านนอกเป็นเพียงรูปแบบยาเตรียม เมื่อหักจึงเห็นเนื้อยาข้างในเป็นสีส้มแดง ซึ่งยาไม่ได้เสื่อมสภาพ
🔍 ข้ออื่นผิดเพราะอะไร:
• ข้อ ก. (ยาเสียเนื่องจาก air oxidation): สีส้มแดงเป็นคุณสมบัติทางเคมีตามธรรมชาติของผงตัวยา Rifampin เอง ไม่ได้เกิดจากปฏิกิริยา air oxidation ของตัวยา
• ข้อ ข. (ยาเสียเนื่องจาก hydrolysis ของส่วน hydrozone): การแตกตัวเป็นสีส้มแดงเป็นสีจำเพาะของ chromophore ในโมเลกุล Rifampin บริสุทธิ์ ไม่ใช่ผลผลิตที่เกิดจากปฏิกิริยาไฮโดรไลซิส
• ข้อ ง. (ยาเสียเนื่องจากความชื้นในอากาศ): ความชื้นในอากาศอาจทำให้เม็ดยานิ่มหรือเหนียว แต่สีส้มแดงสว่างภายในเม็ดเป็นสีธรรมชาติของตัวยาสำคัญ ไม่ใช่รอยด่างจากความชื้น
• ข้อ จ. (ยาไม่เสีย สีที่เกิดขึ้นนั้นเกิดกับการแต่งสี): สารเคลือบชั้นนอกเป็นน้ำตาลสีขาวเพื่อบดบังสีและรสชาติขม ตัวยาเนื้อในเป็นสีส้มแดงตามธรรมชาติ ไม่ได้เกิดจากการเติมสีสังเคราะห์
📖 Guideline อ้างอิง:
แนวทางการควบคุมวัณโรคแห่งประเทศไทย พ.ศ. 2564 (สำนักวัณโรค กรมควบคุมโรค) &amp; WHO Consolidated Guidelines on Tuberculosis
📌 จุดจำก่อนสอบ:
• สูตรมาตรฐานวัณโรค: 2HRZE / 4HR; Isoniazid ทำให้เกิด Peripheral neuropathy (ป้องกันด้วย Vitamin B6/Pyridoxine); Ethambutol ทำให้เกิด Optic neuritis (ตรวจ Retrobulbar acuity/Red-green discrimination); Rifampin ทำให้น้ำคัดหลั่งเป็นสีส้มแดง</t>
        </is>
      </c>
      <c r="K160" s="166" t="inlineStr"/>
      <c r="L160" s="166" t="inlineStr">
        <is>
          <t>Infectious diseases</t>
        </is>
      </c>
      <c r="M160" s="166" t="inlineStr">
        <is>
          <t>Tuberculosis</t>
        </is>
      </c>
      <c r="N160" s="165" t="inlineStr">
        <is>
          <t>Clinic</t>
        </is>
      </c>
      <c r="O160" s="166" t="inlineStr">
        <is>
          <t>ข้อ 44 Pharma Plus เล่มม่วง (เฉลยข้อ ค)</t>
        </is>
      </c>
      <c r="P160" s="165" t="inlineStr">
        <is>
          <t>แบบฝึกหัด</t>
        </is>
      </c>
      <c r="Q160" s="165" t="inlineStr">
        <is>
          <t>เล่มม่วง</t>
        </is>
      </c>
      <c r="R160" s="165" t="inlineStr"/>
    </row>
    <row r="161" ht="24" customHeight="1" s="49">
      <c r="A161" s="167" t="n">
        <v>159</v>
      </c>
      <c r="B161" s="166" t="inlineStr">
        <is>
          <t>ผู้ป่วยติดเชื้อ HIV และมีวัณโรคร่วม ที่ได้รับการรักษาด้วยยาต้านไวรัสและยาต้านวัณโรค First line drug
อาจมีอาการชาและรู้สึกซ่า ๆ ที่มือและเท้า ข้อใดเป็นสาเหตุของอาการดังกล่าว</t>
        </is>
      </c>
      <c r="C161" s="166" t="inlineStr"/>
      <c r="D161" s="166" t="inlineStr">
        <is>
          <t>ขาด Vitamin D เนื่องจากได้รับแสงแดดไม่พอ</t>
        </is>
      </c>
      <c r="E161" s="166" t="inlineStr">
        <is>
          <t>ขาด Vitamin B6 เนื่องจากได้รับการรักษาด้วยยา isoniazid</t>
        </is>
      </c>
      <c r="F161" s="166" t="inlineStr">
        <is>
          <t>ขาด folate เนื่องจากสูญเสียปัสสาวะเพิ่มขึ้น</t>
        </is>
      </c>
      <c r="G161" s="166" t="inlineStr">
        <is>
          <t>ขาด Vitamin B12 เนื่องจากการดูดซึมผิดปกติ</t>
        </is>
      </c>
      <c r="H161" s="166" t="inlineStr">
        <is>
          <t>ขาด Zn เนื่องจากยาท าให้เบื่ออาหาร จึงได้รับ Zn จากอาหารน้อยลง</t>
        </is>
      </c>
      <c r="I161" s="167" t="inlineStr">
        <is>
          <t>1</t>
        </is>
      </c>
      <c r="J161" s="166" t="inlineStr">
        <is>
          <t>✅ คำตอบที่ถูกต้อง: ข้อ ก. ขาด Vitamin D เนื่องจากได้รับแสงแดดไม่พอ
💡 Background:
การรักษาวัณโรคปอดรายใหม่สูตรมาตรฐานประกอบด้วย 2HRZE ในระยะเข้มข้น (Intensive phase) 2 เดือน ตามด้วย 4HR ในระยะต่อเนื่อง (Continuation phase) 4 เดือน รวมระยะเวลารักษา 6 เดือน การติดตามผู้ป่วยต้องเน้นการประเมินการกินยาสม่ำเสมอ (DOTS) และเฝ้าระวังอาการไม่พึงประสงค์จากยาร่วมกับการตรวจการทำงานของตับ
🎯 ทำไมข้อนี้ถึงถูก:
ขาด Vitamin D เนื่องจากได้รับแสงแดดไม่พอ การเลือก ขาด Vitamin D เนื่องจากได้รับแสงแดดไม่พอ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(ขาด Vitamin B6 เนื่องจากได้รับการรักษาด้วยยา isoniazid): การขาด Vitamin B6 จาก Isoniazid เป็นสาเหตุที่แท้จริงของการเกิด peripheral neuropathy จากการยับยั้ง pyridoxine phosphokinase จึงทำให้ข้อนี้เป็นความจริงทางคลินิก
• ข้อ ค. (ขาด folate เนื่องจากสูญเสียปัสสาวะเพิ่มขึ้น): การสูญเสีย folate ทางปัสสาวะไม่สัมพันธ์กับการใช้ยาต้านวัณโรค และการขาด folate นำไปสู่ megaloblastic anemia ไม่ใช่อาการชาปลายมือปลายเท้าเด่น
• ข้อ ง. (ขาด Vitamin B12 เนื่องจากการดูดซึมผิดปกติ): การขาด Vitamin B12 มักเกิดจากภาวะ pernicious anemia หรือการผ่าตัดกระเพาะอาหาร ไม่ใช่ผลข้างเคียงโดยตรงจากการรักษาด้วยยาต้านวัณโรคสูตรมาตรฐาน
• ข้อ จ. (ขาด Zn เนื่องจากยาท าให้เบื่ออาหาร จึงได้รับ Zn จากอาหารน้อยลง): การขาดสังกะสี (Zinc) สัมพันธ์กับการรับรู้รสชาติผิดปกติและแผลหายช้า ไม่ใช่สาเหตุหลักของอาการชาปลายประสาทในผู้ป่วยที่ได้รับยาต้านวัณโรค
📖 Guideline อ้างอิง:
แนวทางการควบคุมวัณโรคแห่งประเทศไทย พ.ศ. 2564 (สำนักวัณโรค กรมควบคุมโรค) &amp; WHO Consolidated Guidelines on Tuberculosis
📌 จุดจำก่อนสอบ:
• สูตรมาตรฐานวัณโรค: 2HRZE / 4HR; Isoniazid ทำให้เกิด Peripheral neuropathy (ป้องกันด้วย Vitamin B6/Pyridoxine); Ethambutol ทำให้เกิด Optic neuritis (ตรวจ Retrobulbar acuity/Red-green discrimination); Rifampin ทำให้น้ำคัดหลั่งเป็นสีส้มแดง</t>
        </is>
      </c>
      <c r="K161" s="166" t="inlineStr"/>
      <c r="L161" s="166" t="inlineStr">
        <is>
          <t>Infectious diseases</t>
        </is>
      </c>
      <c r="M161" s="166" t="inlineStr">
        <is>
          <t>HIV infection</t>
        </is>
      </c>
      <c r="N161" s="165" t="inlineStr">
        <is>
          <t>Clinic</t>
        </is>
      </c>
      <c r="O161" s="166" t="inlineStr">
        <is>
          <t>Mock PLE-CC 1 ข้อ 104</t>
        </is>
      </c>
      <c r="P161" s="165" t="inlineStr">
        <is>
          <t>แบบฝึกหัด</t>
        </is>
      </c>
      <c r="Q161" s="165" t="inlineStr">
        <is>
          <t>เล่มม่วง</t>
        </is>
      </c>
      <c r="R161" s="165" t="inlineStr"/>
    </row>
    <row r="162" ht="24" customHeight="1" s="49">
      <c r="A162" s="167" t="n">
        <v>160</v>
      </c>
      <c r="B162" s="166" t="inlineStr">
        <is>
          <t>อาการของผู้ป่วยเข้าได้กับโรคใด</t>
        </is>
      </c>
      <c r="C162" s="166" t="inlineStr"/>
      <c r="D162" s="166" t="inlineStr">
        <is>
          <t>photosensitivity</t>
        </is>
      </c>
      <c r="E162" s="166" t="inlineStr">
        <is>
          <t>eczema</t>
        </is>
      </c>
      <c r="F162" s="166" t="inlineStr">
        <is>
          <t>impetigo</t>
        </is>
      </c>
      <c r="G162" s="166" t="inlineStr">
        <is>
          <t>canker sore</t>
        </is>
      </c>
      <c r="H162" s="166" t="inlineStr">
        <is>
          <t>Cold sore</t>
        </is>
      </c>
      <c r="I162" s="167" t="inlineStr">
        <is>
          <t>4</t>
        </is>
      </c>
      <c r="J162" s="166" t="inlineStr">
        <is>
          <t>✅ คำตอบที่ถูกต้อง: ข้อ ง. canker sore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canker sore การเลือก canker sore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(photosensitivity): Photosensitivity เป็นภาวะผิวหนังไวต่อแสงแดด เกิดผื่นแดงบริเวณที่สัมผัสแสง ไม่ใช่รอยโรคแผลในเยื่อบุช่องปาก
• ข้อ ข. (eczema): Eczema เป็นโรคผื่นผิวหนังอักเสบเรื้อรัง มีตุ่มคัน แดง แห้งลอกตามผิวหนังด้านนอก ไม่ได้มีลักษณะเป็นแผลหลุมร้อนในของเยื่อบุช่องปาก
• ข้อ ค. (impetigo): Impetigo เป็นการติดเชื้อแบคทีเรียที่ผิวหนังชั้นตื้น มักพบลักษณะตุ่มน้ำแตกเป็นสะเก็ดสีน้ำผึ้งรอบจมูกและปาก ไม่ใช่แผลเยื่อบุช่องปาก
• ข้อ จ. (Cold sore): Cold sore เกิดจากเชื้อ Herpes Simplex Virus Type 1 มักเป็นตุ่มน้ำใสรวมกันเป็นกระจุกบริเวณริมฝีปากด้านนอก ไม่ใช่แผลหลุมเดี่ยวบนเยื่อบุในช่องปาก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62" s="166" t="inlineStr"/>
      <c r="L162" s="166" t="inlineStr">
        <is>
          <t>Infectious diseases</t>
        </is>
      </c>
      <c r="M162" s="166" t="inlineStr">
        <is>
          <t>Pneumonia</t>
        </is>
      </c>
      <c r="N162" s="165" t="inlineStr">
        <is>
          <t>Clinic</t>
        </is>
      </c>
      <c r="O162" s="166" t="inlineStr">
        <is>
          <t>Mock PLE-CC 1 ข้อ 119</t>
        </is>
      </c>
      <c r="P162" s="165" t="inlineStr">
        <is>
          <t>แบบฝึกหัด</t>
        </is>
      </c>
      <c r="Q162" s="165" t="inlineStr">
        <is>
          <t>เล่มม่วง</t>
        </is>
      </c>
      <c r="R162" s="165" t="inlineStr"/>
    </row>
    <row r="163" ht="24" customHeight="1" s="49">
      <c r="A163" s="167" t="n">
        <v>161</v>
      </c>
      <c r="B163" s="166" t="inlineStr">
        <is>
          <t>ข้อใดไม่ใช่ปัจจัยกระตุ้นที่สำคัญที่ทำให้โรคนี้กำเริบ</t>
        </is>
      </c>
      <c r="C163" s="166" t="inlineStr"/>
      <c r="D163" s="166" t="inlineStr">
        <is>
          <t>การนอนหลับไม่เพียงพอ</t>
        </is>
      </c>
      <c r="E163" s="166" t="inlineStr">
        <is>
          <t>ภาวะเครียด</t>
        </is>
      </c>
      <c r="F163" s="166" t="inlineStr">
        <is>
          <t>เจอแสงแดดจัด</t>
        </is>
      </c>
      <c r="G163" s="166" t="inlineStr">
        <is>
          <t>การได้รับ amoxicillin</t>
        </is>
      </c>
      <c r="H163" s="166" t="inlineStr">
        <is>
          <t>ติดเชื้อไวรัสเช่นไข้หวัด</t>
        </is>
      </c>
      <c r="I163" s="167" t="inlineStr">
        <is>
          <t>2</t>
        </is>
      </c>
      <c r="J163" s="166" t="inlineStr">
        <is>
          <t>✅ คำตอบที่ถูกต้อง: ข้อ ข. ภาวะเครียด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ภาวะเครียด การเลือก ภาวะเครียด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(การนอนหลับไม่เพียงพอ): การนอนหลับไม่เพียงพอทำให้ระบบภูมิคุ้มกันลดลง เป็นปัจจัยกระตุ้นสำคัญที่ทำให้โรคตุ่มน้ำใสเริมหรือแผลร้อนในกำเริบซ้ำได้บ่อย
• ข้อ ค. (เจอแสงแดดจัด): การสัมผัสแสงแดดจัดและรังสี UV เป็นสิ่งกระตุ้นทางกายภาพโดยตรงที่ทำให้เชื้อ HSV ที่แฝงตัวอยู่ในปมประสาทเกิดการแบ่งตัวกำเริบขึ้นมา
• ข้อ ง. (การได้รับ amoxicillin): การได้รับยา Amoxicillin อาจทำให้เกิดการแพ้ยาหรือรบกวนสมดุลจุลชีพ แต่ไม่ใช่ปัจจัยเหนี่ยวนำให้เชื้อไวรัสเริมกำเริบตามกลไกพยาธิสรีรวิทยา
• ข้อ จ. (ติดเชื้อไวรัสเช่นไข้หวัด): การติดเชื้อไวรัสทางเดินหายใจส่วนบนทำให้ภูมิคุ้มกันร่างกายลดต่ำลง เป็นปัจจัยกระตุ้นที่พบบ่อยมากในการกระตุ้นให้รอยโรคไวรัสแฝงกำเริบ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63" s="166" t="inlineStr"/>
      <c r="L163" s="166" t="inlineStr">
        <is>
          <t>Infectious diseases</t>
        </is>
      </c>
      <c r="M163" s="166" t="inlineStr">
        <is>
          <t>Pneumonia</t>
        </is>
      </c>
      <c r="N163" s="165" t="inlineStr">
        <is>
          <t>Clinic</t>
        </is>
      </c>
      <c r="O163" s="166" t="inlineStr">
        <is>
          <t>Mock PLE-CC 1 ข้อ 123</t>
        </is>
      </c>
      <c r="P163" s="165" t="inlineStr">
        <is>
          <t>แบบฝึกหัด</t>
        </is>
      </c>
      <c r="Q163" s="165" t="inlineStr">
        <is>
          <t>เล่มม่วง</t>
        </is>
      </c>
      <c r="R163" s="165" t="inlineStr"/>
    </row>
    <row r="164" ht="24" customHeight="1" s="49">
      <c r="A164" s="167" t="n">
        <v>162</v>
      </c>
      <c r="B164" s="166" t="inlineStr">
        <is>
          <t>สูตรยาต้านไวรัสมาตรฐานทางเลือกแรกที่แนะนำสำหรับการป้องกันการติดเชื้อ HIV ก่อนการสัมผัสโรค (Pre-Exposure Prophylaxis: PrEP) ในบุคคลที่มีพฤติกรรมเสี่ยงคือสูตรใด</t>
        </is>
      </c>
      <c r="C164" s="166" t="inlineStr"/>
      <c r="D164" s="166" t="inlineStr">
        <is>
          <t>ยารวมเม็ด Tenofovir disoproxil fumarate / Emtricitabine (TDF/FTC 300/200 mg) รับประทานวันละ 1 ครั้ง</t>
        </is>
      </c>
      <c r="E164" s="166" t="inlineStr">
        <is>
          <t>Vancomycin 1 g ฉีดเข้าหลอดเลือดดำทุก 12 ชั่วโมง</t>
        </is>
      </c>
      <c r="F164" s="166" t="inlineStr">
        <is>
          <t>Meropenem 1 g ฉีดเข้าหลอดเลือดดำทุก 8 ชั่วโมง</t>
        </is>
      </c>
      <c r="G164" s="166" t="inlineStr">
        <is>
          <t>Cefazolin 1 g ฉีดเข้าหลอดเลือดดำทุก 8 ชั่วโมง</t>
        </is>
      </c>
      <c r="H164" s="166" t="inlineStr">
        <is>
          <t>Amoxicillin/Clavulanate 1 g รับประทานวันละ 2 ครั้ง</t>
        </is>
      </c>
      <c r="I164" s="167" t="n">
        <v>1</v>
      </c>
      <c r="J164" s="166" t="inlineStr">
        <is>
          <t>✅ คำตอบที่ถูกต้อง: ข้อ ก. ยารวมเม็ด Tenofovir disoproxil fumarate / Emtricitabine (TDF/FTC 300/200 mg) รับประทานวันละ 1 ครั้ง
💡 Background:
การป้องกันการติดเชื้อ HIV ก่อนการสัมผัสเชื้อ (Pre-Exposure Prophylaxis: PrEP) ในกลุ่มบุคคลที่มีพฤติกรรมเสี่ยงสูงต่อการติดเชื้อ
🎯 ทำไมข้อนี้ถึงถูก:
สูตรยามาตรฐานทางเลือกแรกสำหรับ Daily PrEP ตามแนวทางขององค์การอนามัยโลก (WHO) และแนวทางเวชปฏิบัติประเทศไทย คือ ยารวมเม็ด TDF 300 mg / FTC 200 mg (หรือ TDF/3TC) รับประทานวันละ 1 เม็ดอย่างต่อเนื่อง โดยผู้รับบริการต้องได้รับการตรวจคัดกรองยืนยันว่ามีผลเลือด HIV-negative, มีการทำงานของไตปกติ (CrCl ≥ 60 mL/min), และตรวจคัดกรองไวรัสตับอักเสบบี (HBsAg) ก่อนเริ่มยา
🔍 ข้ออื่นผิดเพราะอะไร:
• ข้อ ข. Vancomycin 1 g IV Q12H: เป็นยาปฏิชีวนะกลุ่ม Glycopeptide
• ข้อ ค. Meropenem 1 g IV Q8H: เป็นยาปฏิชีวนะกลุ่ม Carbapenem
• ข้อ ง. Cefazolin 1 g IV Q8H: เป็นยาปฏิชีวนะกลุ่ม 1st generation Cephalosporin (Surgical prophylaxis)
• ข้อ จ. Amoxicillin/Clavulanate 1 g BID: เป็นยาปฏิชีวนะกลุ่ม Aminopenicillin + Beta-lactamase inhibitor
📖 Guideline อ้างอิง:
Thailand National Guidelines on HIV/AIDS Treatment and Prevention 2021/2022 &amp; WHO PrEP Implementation Guidelines
📌 จุดจำก่อนสอบ:
PrEP (ป้องกันก่อนสัมผัส) = TDF/FTC (2 ยา) กินวันละ 1 เม็ดต่อเนื่อง; PEP (ป้องกันหลังสัมผัส) = TDF/FTC + DTG (3 ยา) กินนาน 28 วัน</t>
        </is>
      </c>
      <c r="K164" s="166" t="inlineStr"/>
      <c r="L164" s="166" t="inlineStr">
        <is>
          <t>Infectious diseases</t>
        </is>
      </c>
      <c r="M164" s="166" t="inlineStr">
        <is>
          <t>HIV infection</t>
        </is>
      </c>
      <c r="N164" s="165" t="inlineStr">
        <is>
          <t>Clinic</t>
        </is>
      </c>
      <c r="O164" s="166" t="inlineStr">
        <is>
          <t>PLE-CC1 ปี 2566 Day 1 ข้อ 1</t>
        </is>
      </c>
      <c r="P164" s="165" t="inlineStr">
        <is>
          <t>ข้อสอบเก่า</t>
        </is>
      </c>
      <c r="Q164" s="165" t="inlineStr">
        <is>
          <t>2566</t>
        </is>
      </c>
      <c r="R164" s="165" t="inlineStr"/>
    </row>
    <row r="165" ht="24" customHeight="1" s="49">
      <c r="A165" s="167" t="n">
        <v>163</v>
      </c>
      <c r="B165" s="166" t="inlineStr">
        <is>
          <t>ในกรณีที่บุคคลสัมผัสเชื้อ HIV จากอุบัติเหตุหรือมีเพศสัมพันธ์ที่ไม่ได้ป้องกัน (PEP) สูตรยาต้านไวรัสที่แนะนำเป็นทางเลือกแรกในการป้องกันการติดเชื้อหลังสัมผัสตามแนวทางเวชปฏิบัติของไทยคือสูตรใด</t>
        </is>
      </c>
      <c r="C165" s="166" t="inlineStr"/>
      <c r="D165" s="166" t="inlineStr">
        <is>
          <t>ยารวมเม็ด (TDF หรือ TAF) + (3TC หรือ FTC) ร่วมกับ Dolutegravir (DTG) 50 mg รับประทานวันละครั้ง นาน 28 วัน</t>
        </is>
      </c>
      <c r="E165" s="166" t="inlineStr">
        <is>
          <t>Amoxicillin/Clavulanate 1 g รับประทานวันละ 2 ครั้ง นาน 7 วัน</t>
        </is>
      </c>
      <c r="F165" s="166" t="inlineStr">
        <is>
          <t>Ceftriaxone 1 g ฉีดเข้าหลอดเลือดดำวันละครั้ง นาน 3 วัน</t>
        </is>
      </c>
      <c r="G165" s="166" t="inlineStr">
        <is>
          <t>Ciprofloxacin 500 mg รับประทานวันละ 2 ครั้ง นาน 14 วัน</t>
        </is>
      </c>
      <c r="H165" s="166" t="inlineStr">
        <is>
          <t>Azithromycin 500 mg รับประทานวันละครั้ง นาน 3 วัน</t>
        </is>
      </c>
      <c r="I165" s="167" t="n">
        <v>1</v>
      </c>
      <c r="J165" s="166" t="inlineStr">
        <is>
          <t>✅ คำตอบที่ถูกต้อง: ข้อ ก. ยารวมเม็ด (TDF หรือ TAF) + (3TC หรือ FTC) ร่วมกับ Dolutegravir (DTG) 50 mg รับประทานวันละครั้ง นาน 28 วัน
💡 Background:
การป้องกันการติดเชื้อ HIV หลังการสัมผัสเชื้อ (Post-Exposure Prophylaxis: PEP) ทั้งจากการปฏิบัติงาน (Occupational) และไม่ใช่จากการทำงาน (Non-occupational เช่น มีเพศสัมพันธ์โดยไม่ได้ป้องกัน หรือถูกล่วงละเมิดทางเพศ)
🎯 ทำไมข้อนี้ถึงถูก:
ตามแนวทางเวชปฏิบัติแห่งชาติฯ ประเทศไทย สูตรยา PEP ที่แนะนำเป็นอันดับแรก (Preferred PEP regimen) คือ สูตรยา 3 ขนาน ได้แก่ 2 NRTIs (TDF/FTC 300/200 mg หรือ TDF/3TC 300/300 mg) ร่วมกับ 1 INSTI (Dolutegravir: DTG 50 mg OD) โดยต้องเริ่มยาให้เร็วที่สุดภายใน 72 ชั่วโมงหลังสัมผัสเชื้อ และรับประทานต่อเนื่องเป็นเวลา 28 วัน (28 days)
🔍 ข้ออื่นผิดเพราะอะไร:
• ข้อ ข. Amoxicillin/Clavulanate: เป็นยาปฏิชีวนะรักษาแบคทีเรีย
• ข้อ ค. Ceftriaxone 1 g IV OD: เป็นยาปฏิชีวนะรักษาหนองใน/การติดเชื้อในกระแสเลือด
• ข้อ ง. Ciprofloxacin 500 mg BID: เป็นยาปฏิชีวนะกลุ่ม Fluoroquinolone
• ข้อ จ. Azithromycin 500 mg OD: เป็นยาปฏิชีวนะกลุ่ม Macrolide
📖 Guideline อ้างอิง:
Thailand National Guidelines on HIV/AIDS Treatment and Prevention 2021/2022 &amp; US CDC PEP Guidelines
📌 จุดจำก่อนสอบ:
PEP (HIV Post-Exposure Prophylaxis): เริ่มเร็วที่สุดภายใน 72 ชม., สูตร TDF/FTC + DTG (3 ตัวยา), กินต่อเนื่อง 28 วัน</t>
        </is>
      </c>
      <c r="K165" s="166" t="inlineStr"/>
      <c r="L165" s="166" t="inlineStr">
        <is>
          <t>Infectious diseases</t>
        </is>
      </c>
      <c r="M165" s="166" t="inlineStr">
        <is>
          <t>HIV infection</t>
        </is>
      </c>
      <c r="N165" s="165" t="inlineStr">
        <is>
          <t>Clinic</t>
        </is>
      </c>
      <c r="O165" s="166" t="inlineStr">
        <is>
          <t>PLE-CC1 ปี 2566 Day 1 ข้อ 5</t>
        </is>
      </c>
      <c r="P165" s="165" t="inlineStr">
        <is>
          <t>ข้อสอบเก่า</t>
        </is>
      </c>
      <c r="Q165" s="165" t="inlineStr">
        <is>
          <t>2566</t>
        </is>
      </c>
      <c r="R165" s="165" t="inlineStr"/>
    </row>
    <row r="166" ht="24" customHeight="1" s="49">
      <c r="A166" s="167" t="n">
        <v>164</v>
      </c>
      <c r="B166" s="166" t="inlineStr">
        <is>
          <t>ข้อใดคือสูตรยาปฏิชีวนะชนิดรับประทาน (Oral antibiotics) ที่เหมาะสมตามแนวทางเวชปฏิบัติในการรักษาโรคปอดอักเสบชุมชนแบบผู้ป่วยนอก (Outpatient Community-Acquired Pneumonia: CAP) ในผู้ใหญ่</t>
        </is>
      </c>
      <c r="C166" s="166" t="inlineStr"/>
      <c r="D166" s="166" t="inlineStr">
        <is>
          <t>Amoxicillin ขนาดสูง (1 g TID) หรือ Amoxicillin/Clavulanate ร่วมกับ Azithromycin หรือ Doxycycline เดี่ยว</t>
        </is>
      </c>
      <c r="E166" s="166" t="inlineStr">
        <is>
          <t>Metronidazole 400 mg รับประทานวันละ 3 ครั้ง เดี่ยวๆ</t>
        </is>
      </c>
      <c r="F166" s="166" t="inlineStr">
        <is>
          <t>Nitrofurantoin 100 mg รับประทานวันละ 2 ครั้ง เดี่ยวๆ</t>
        </is>
      </c>
      <c r="G166" s="166" t="inlineStr">
        <is>
          <t>Cloxacillin 500 mg รับประทานวันละ 4 ครั้ง ก่อนอาหาร</t>
        </is>
      </c>
      <c r="H166" s="166" t="inlineStr">
        <is>
          <t>Colistin ชนิดรับประทานวันละ 3 ครั้ง</t>
        </is>
      </c>
      <c r="I166" s="167" t="n">
        <v>1</v>
      </c>
      <c r="J166" s="166" t="inlineStr">
        <is>
          <t>✅ คำตอบที่ถูกต้อง: ข้อ ก. Amoxicillin ขนาดสูง (1 g TID) หรือ Amoxicillin/Clavulanate ร่วมกับ Azithromycin หรือ Doxycycline เดี่ยว
💡 Background:
การเลือกยาปฏิชีวนะชนิดรับประทานสำหรับรักษาโรคปอดอักเสบชุมชนแบบผู้ป่วยนอก (Outpatient Community-Acquired Pneumonia: CAP) ต้องครอบคลุมเชื้อก่อโรคหลัก ได้แก่ Streptococcus pneumoniae, Haemophilus influenzae และ Atypical pathogens (Mycoplasma pneumoniae, Chlamydia pneumoniae)
🎯 ทำไมข้อนี้ถึงถูก:
ตามแนวทางเวชปฏิบัติ IDSA/ATS และแนวทางโรคปอดอักเสบชุมชนในประเทศไทย: ผู้ป่วยนอกที่ไม่มีโรคร่วม (No comorbidities) แนะนำ Amoxicillin (1 g TID) หรือ Doxycycline (100 mg BID) หรือ Macrolide (Azithromycin 500 mg วันแรกตามด้วย 250 mg OD); หากมีโรคร่วม (Comorbidities) แนะนำ Amoxicillin/Clavulanate ร่วมกับ Macrolide หรือ Doxycycline หรือใช้ Respiratory fluoroquinolone (Levofloxacin / Moxifloxacin)
🔍 ข้ออื่นผิดเพราะอะไร:
• ข้อ ข. Metronidazole เดี่ยว: ออกฤทธิ์เฉพาะ Anaerobic bacteria และ Protozoa ไม่ครอบคลุมเชื้อทางเดินหายใจ
• ข้อ ค. Nitrofurantoin: ขับออกทางไตในความเข้มข้นสูง ใช้เฉพาะ Uncomplicated cystitis ไม่มีระดับยาในเนื้อเยื่อปอด
• ข้อ ง. Cloxacillin: ครอบคลุมเฉพาะ MSSA ไม่ครอบคลุม Strep pneumoniae หรือ Atypical pathogens
• ข้อ จ. Colistin ชนิดรับประทาน: ไม่ดูดซึมจากทางเดินอาหาร
📖 Guideline อ้างอิง:
IDSA/ATS Clinical Practice Guideline on Community-Acquired Pneumonia &amp; แนวทางการรักษาโรคปอดอักเสบชุมชนในผู้ใหญ่ สมาคมปราบวัณโรคและโรคทรวงอกแห่งประเทศไทย
📌 จุดจำก่อนสอบ:
CAP Outpatient: Healthy -&gt; Amoxicillin high-dose หรือ Doxycycline; With comorbidities -&gt; Amox/Clav + Macrolide หรือ Respiratory FQ</t>
        </is>
      </c>
      <c r="K166" s="166" t="inlineStr"/>
      <c r="L166" s="166" t="inlineStr">
        <is>
          <t>Infectious diseases</t>
        </is>
      </c>
      <c r="M166" s="166" t="inlineStr">
        <is>
          <t>Pneumonia</t>
        </is>
      </c>
      <c r="N166" s="165" t="inlineStr">
        <is>
          <t>Clinic</t>
        </is>
      </c>
      <c r="O166" s="166" t="inlineStr">
        <is>
          <t>PLE-CC1 ปี 2566 Day 2 ข้อ 4</t>
        </is>
      </c>
      <c r="P166" s="165" t="inlineStr">
        <is>
          <t>ข้อสอบเก่า</t>
        </is>
      </c>
      <c r="Q166" s="165" t="inlineStr">
        <is>
          <t>2566</t>
        </is>
      </c>
      <c r="R166" s="165" t="inlineStr"/>
    </row>
    <row r="167" ht="24" customHeight="1" s="49">
      <c r="A167" s="167" t="n">
        <v>165</v>
      </c>
      <c r="B167" s="166" t="inlineStr">
        <is>
          <t>สูตรการให้ยาผสมระหว่าง Aprepitant + Ondansetron + Dexamethasone มีข้อบ่งใช้ที่ได้รับการรับรองตามมาตรฐานแนวทางเวชปฏิบัติข้อใด</t>
        </is>
      </c>
      <c r="C167" s="166" t="inlineStr"/>
      <c r="D167" s="166" t="inlineStr">
        <is>
          <t>ป้องกันอาการคลื่นไส้อาเจียนจากยาเคมีบำบัดที่มีความเสี่ยงสูงมาก (Highly Emetogenic Chemotherapy: HEC เช่น Cisplatin หรือ AC regimen)</t>
        </is>
      </c>
      <c r="E167" s="166" t="inlineStr">
        <is>
          <t>รักษาโรคกระเพาะอาหารอักเสบเฉียบพลันจากความเครียด</t>
        </is>
      </c>
      <c r="F167" s="166" t="inlineStr">
        <is>
          <t>ป้องกันอาการเมารถเมาเรือจากการเดินทาง (Motion sickness)</t>
        </is>
      </c>
      <c r="G167" s="166" t="inlineStr">
        <is>
          <t>รักษาอาการสะอึกเรื้อรังที่ไม่ทราบสาเหตุ</t>
        </is>
      </c>
      <c r="H167" s="166" t="inlineStr">
        <is>
          <t>รักษาอาการแพ้ท้องคลื่นไส้อาเจียนในสตรีมีครรภ์ระยะแรก</t>
        </is>
      </c>
      <c r="I167" s="167" t="n">
        <v>1</v>
      </c>
      <c r="J167" s="166" t="inlineStr">
        <is>
          <t>✅ คำตอบที่ถูกต้อง: ข้อ ก. ป้องกันอาการคลื่นไส้อาเจียนจากยาเคมีบำบัดที่มีความเสี่ยงสูงมาก (Highly Emetogenic Chemotherapy: HEC เช่น Cisplatin หรือ AC regimen)
💡 Background:
สูตรผสมยาต้านอาเจียน 3 ขนาน (Triple antiemetic regimen: Aprepitant + Ondansetron + Dexamethasone) เป็นมาตรฐานระดับสากลในการควบคุมทั้ง Acute และ Delayed emesis
🎯 ทำไมข้อนี้ถึงถูก:
Aprepitant (NK1 receptor antagonist) ร่วมกับ Ondansetron (5-HT3 receptor antagonist) และ Dexamethasone (Corticosteroid) มีข้อบ่งใช้หลักในการ ป้องกันภาวะคลื่นไส้อาเจียนจากยาเคมีบำบัดกลุ่ม Highly Emetogenic Chemotherapy (HEC) เช่น Cisplatin, Carmustine, Cyclophosphamide ขนาดสูง หรือสูตร AC ในมะเร็งเต้านม โดยปิดกั้นทั้งระบบ Substance P/NK1 ในสมองและ 5-HT3 ที่ทางเดินอาหาร
🔍 ข้ออื่นผิดเพราะอะไร:
• ข้อ ข. การรักษาโรคกระเพาะอาหารอักเสบเฉียบพลัน: ใช้ Antacids หรือ H2RA/PPI
• ข้อ ค. การป้องกันอาการเมารถเมาเรือ (Motion sickness): ใช้ Dimenhydrinate หรือ Scopolamine
• ข้อ ง. การรักษาอาการสะอึกเรื้อรัง: ใช้ Chlorpromazine หรือ Baclofen
• ข้อ จ. การป้องกันอาการคลื่นไส้จากการตั้งครรภ์: ใช้ Vitamin B6 (Pyridoxine) ร่วมกับ Doxylamine
📖 Guideline อ้างอิง:
NCCN Clinical Practice Guidelines in Oncology: Antiemesis &amp; MASCC/ESMO Antiemetic Guidelines
📌 จุดจำก่อนสอบ:
Aprepitant + Ondansetron + Dexamethasone = Standard Triple Regimen สำหรับ Highly Emetogenic Chemotherapy (HEC)</t>
        </is>
      </c>
      <c r="K167" s="166" t="inlineStr"/>
      <c r="L167" s="166" t="inlineStr">
        <is>
          <t>Infectious diseases</t>
        </is>
      </c>
      <c r="M167" s="166" t="inlineStr">
        <is>
          <t>Pneumonia</t>
        </is>
      </c>
      <c r="N167" s="165" t="inlineStr">
        <is>
          <t>Clinic</t>
        </is>
      </c>
      <c r="O167" s="166" t="inlineStr">
        <is>
          <t>PLE-CC1 ปี 2566 Day 2 ข้อ 1</t>
        </is>
      </c>
      <c r="P167" s="165" t="inlineStr">
        <is>
          <t>ข้อสอบเก่า</t>
        </is>
      </c>
      <c r="Q167" s="165" t="inlineStr">
        <is>
          <t>2566</t>
        </is>
      </c>
      <c r="R167" s="165" t="inlineStr"/>
    </row>
    <row r="168" ht="24" customHeight="1" s="49">
      <c r="A168" s="167" t="n">
        <v>166</v>
      </c>
      <c r="B168" s="166" t="inlineStr">
        <is>
          <t>ผู้ป่วยชายอายุ 28 ปี การทำงานของไตปกติ มีอาการตุ่มน้ำใสขึ้นที่บริเวณริมฝีปาก เจ็บแสบ วินิจฉัยเป็นโรคเริมที่ริมฝีปาก (Herpes Labialis) ควรได้รับยา Acyclovir ชนิดรับประทานในขนาดและวิธีใช้อย่างไร</t>
        </is>
      </c>
      <c r="C168" s="166" t="inlineStr"/>
      <c r="D168" s="166" t="inlineStr">
        <is>
          <t>Acyclovir 400 mg รับประทานวันละ 3 ครั้ง (หรือ 200 mg วันละ 5 ครั้ง) เป็นเวลา 5 - 10 วัน เริ่มยาภายใน 48 ชั่วโมงแรกที่มีอาการ</t>
        </is>
      </c>
      <c r="E168" s="166" t="inlineStr">
        <is>
          <t>Dolutegravir 50 mg รับประทานวันละครั้ง เป็นเวลา 7 วัน</t>
        </is>
      </c>
      <c r="F168" s="166" t="inlineStr">
        <is>
          <t>Vancomycin 1 g ฉีดเข้าหลอดเลือดดำทุก 12 ชั่วโมง นาน 14 วัน</t>
        </is>
      </c>
      <c r="G168" s="166" t="inlineStr">
        <is>
          <t>Meropenem 1 g ฉีดเข้าหลอดเลือดดำทุก 8 ชั่วโมง นาน 5 วัน</t>
        </is>
      </c>
      <c r="H168" s="166" t="inlineStr">
        <is>
          <t>Cefazolin 1 g ฉีดเข้าหลอดเลือดดำทุก 8 ชั่วโมง นาน 7 วัน</t>
        </is>
      </c>
      <c r="I168" s="167" t="n">
        <v>1</v>
      </c>
      <c r="J168" s="166" t="inlineStr">
        <is>
          <t>✅ คำตอบที่ถูกต้อง: ข้อ ก. Acyclovir 400 mg รับประทานวันละ 3 ครั้ง (หรือ 200 mg วันละ 5 ครั้ง) เป็นเวลา 5 - 10 วัน เริ่มยาภายใน 48 ชั่วโมงแรกที่มีอาการ
💡 Background:
โรคเริมที่ริมฝีปาก (Herpes Labialis / Cold sores) เกิดจากเชื้อไวรัส Herpes Simplex Virus type 1 (HSV-1)
🎯 ทำไมข้อนี้ถึงถูก:
ขนาดยา Acyclovir ชนิดรับประทานในการรักษา Recurrent Herpes Labialis หรือ Primary episode ในผู้ป่วยที่มีการทำงานของไตปกติ คือ Acyclovir 400 mg รับประทานวันละ 3 ครั้ง (TID) หรือ 200 mg รับประทานวันละ 5 ครั้ง (ทุก 4 ชั่วโมง เว้นเวลานอน) เป็นเวลา 5 ถึง 10 วัน (สำหรับ Recurrent อาจให้ 5 วัน) โดยต้องเริ่มรับประทานยาให้เร็วที่สุดในระยะเริ่มต้น (Prodromal phase) หรือภายใน 48 ชั่วโมงแรกที่เริ่มมีตุ่มน้ำใส
🔍 ข้ออื่นผิดเพราะอะไร:
• ข้อ ข. Dolutegravir 50 mg OD: เป็นยาต้านไวรัส HIV
• ข้อ ค. Vancomycin 1 g IV Q12H: เป็นยาปฏิชีวนะรักษาแบคทีเรียแกรมบวก
• ข้อ ง. Meropenem 1 g IV Q8H: เป็นยาปฏิชีวนะรักษาแบคทีเรีย
• ข้อ จ. Cefazolin 1 g IV Q8H: เป็นยาปฏิชีวนะ Cephalosporin
📖 Guideline อ้างอิง:
CDC Sexually Transmitted Infections Treatment Guidelines &amp; แนวทางการวินิจฉัยและรักษาโรคติดต่อทางเพศสัมพันธ์ กรมควบคุมโรค กระทรวงสาธารณสุข
📌 จุดจำก่อนสอบ:
Herpes Simplex Treatment: Acyclovir 400 mg TID x 7-10 วัน (หรือ 200 mg 5 times/day) หรือ Valacyclovir 2,000 mg BID x 1 วัน</t>
        </is>
      </c>
      <c r="K168" s="166" t="inlineStr"/>
      <c r="L168" s="166" t="inlineStr">
        <is>
          <t>Infectious diseases</t>
        </is>
      </c>
      <c r="M168" s="166" t="inlineStr">
        <is>
          <t>Pneumonia</t>
        </is>
      </c>
      <c r="N168" s="165" t="inlineStr">
        <is>
          <t>Clinic</t>
        </is>
      </c>
      <c r="O168" s="166" t="inlineStr">
        <is>
          <t>PLE-CC1 ปี 2566 Day 2 ข้อ 7</t>
        </is>
      </c>
      <c r="P168" s="165" t="inlineStr">
        <is>
          <t>ข้อสอบเก่า</t>
        </is>
      </c>
      <c r="Q168" s="165" t="inlineStr">
        <is>
          <t>2566</t>
        </is>
      </c>
      <c r="R168" s="165" t="inlineStr"/>
    </row>
    <row r="169" ht="24" customHeight="1" s="49">
      <c r="A169" s="167" t="n">
        <v>167</v>
      </c>
      <c r="B169" s="166" t="inlineStr">
        <is>
          <t>สมุนไพรในบัญชียาหลักแห่งชาติชนิดใดที่มีสารสกัดในรูปแบบครีมสำหรับใช้ทาภายนอก เพื่อรักษาแผลจากโรคเริม (Herpes simplex) และโรคงูสวัด (Herpes zoster)</t>
        </is>
      </c>
      <c r="C169" s="166" t="inlineStr"/>
      <c r="D169" s="166" t="inlineStr">
        <is>
          <t>พญายอ / เสลดพังพอนตัวเมีย (Clinacanthus nutans) สารสกัดในรูปแบบครีมทาภายนอก</t>
        </is>
      </c>
      <c r="E169" s="166" t="inlineStr">
        <is>
          <t>ฟ้าทะลายโจร (Andrographis paniculata) ชนิดแคปซูล</t>
        </is>
      </c>
      <c r="F169" s="166" t="inlineStr">
        <is>
          <t>ขมิ้นชัน (Curcuma longa) ชนิดผงบรรจุแคปซูล</t>
        </is>
      </c>
      <c r="G169" s="166" t="inlineStr">
        <is>
          <t>ใบบัวบก (Centella asiatica) ชนิดขี้ผึ้ง</t>
        </is>
      </c>
      <c r="H169" s="166" t="inlineStr">
        <is>
          <t>ชุมเห็ดเทศ (Senna alata) ชนิดสารสกัดโลชั่น</t>
        </is>
      </c>
      <c r="I169" s="167" t="n">
        <v>1</v>
      </c>
      <c r="J169" s="166" t="inlineStr">
        <is>
          <t>✅ คำตอบที่ถูกต้อง: ข้อ ก. พญายอ / เสลดพังพอนตัวเมีย (Clinacanthus nutans) สารสกัดในรูปแบบครีมทาภายนอก
💡 Background:
สมุนไพรในบัญชียาหลักแห่งชาติด้านสมุนไพรที่มีฤทธิ์ต้านเชื้อไวรัสเริม (Herpes Simplex Virus: HSV) และงูสวัด (Varicella Zoster Virus: VZV)
🎯 ทำไมข้อนี้ถึงถูก:
พญายอ หรือ เสลดพังพอนตัวเมีย (Clinacanthus nutans (Burm.f.) Lindau) สารสกัดจากใบมีสารออกฤทธิ์กลุ่ม Flavonoids และ Monogalactosyl diglyceride ที่มีฤทธิ์ยับยั้งการเพิ่มจำนวนของเชื้อไวรัส HSV-1, HSV-2 และ VZV ได้รับการบรรจุในบัญชียาหลักแห่งชาติในรูปแบบ ยาครีมพญายอ / ครีมเสลดพังพอนตัวเมีย สำหรับทารักษาแผลเริมและงูสวัด โดยทาบางๆ วันละ 4-5 ครั้ง
🔍 ข้ออื่นผิดเพราะอะไร:
• ข้อ ข. ฟ้าทะลายโจร (Andrographis paniculata): เด่นด้านต้านเชื้อไวรัสทางเดินหายใจ บรรเทาอาการหวัด เจ็บคอ
• ข้อ ค. ขมิ้นชัน (Curcuma longa): เด่นด้านขับลม บรรเทาอาการแน่นจุกเสียด สมานแผลในกระเพาะอาหาร
• ข้อ ง. บัวบก (Centella asiatica): เด่นด้านสมานแผลไฟไหม้น้ำร้อนลวก ลดการอักเสบ
• ข้อ จ. ชุมเห็ดเทศ (Senna alata): เด่นด้านระบายท้องและทารักษาโรคกลากเกลื้อน (เชื้อรา)
📖 Guideline อ้างอิง:
บัญชียาหลักแห่งชาติด้านสมุนไพร พ.ศ. 2566 &amp; คู่มือการใช้ยาสมุนไพรในระบบบริการสาธารณสุข กรมการแพทย์แผนไทยและการแพทย์ทางเลือก
📌 จุดจำก่อนสอบ:
สมุนไพรรักษาเริม/งูสวัด = พญายอ (เสลดพังพอนตัวเมีย); สมุนไพรรักษาแผลไฟไหม้ = บัวบก/ว่านหางจระเข้; รักษากลากเกลื้อน = ทองพันชั่ง/ชุมเห็ดเทศ</t>
        </is>
      </c>
      <c r="K169" s="166" t="inlineStr"/>
      <c r="L169" s="166" t="inlineStr">
        <is>
          <t>Infectious diseases</t>
        </is>
      </c>
      <c r="M169" s="166" t="inlineStr">
        <is>
          <t>Pneumonia</t>
        </is>
      </c>
      <c r="N169" s="165" t="inlineStr">
        <is>
          <t>Clinic</t>
        </is>
      </c>
      <c r="O169" s="166" t="inlineStr">
        <is>
          <t>PLE-CC1 ปี 2566 Day 2 ข้อ 26</t>
        </is>
      </c>
      <c r="P169" s="165" t="inlineStr">
        <is>
          <t>ข้อสอบเก่า</t>
        </is>
      </c>
      <c r="Q169" s="165" t="inlineStr">
        <is>
          <t>2566</t>
        </is>
      </c>
      <c r="R169" s="165" t="inlineStr"/>
    </row>
    <row r="170" ht="24" customHeight="1" s="49">
      <c r="A170" s="167" t="n">
        <v>168</v>
      </c>
      <c r="B170" s="166" t="inlineStr">
        <is>
          <t>การสั่งจ่ายยา Amoxicillin 500 mg รับประทานวันละ 2 ครั้ง ต่อเนื่องเป็นเวลา 10 วันเต็ม เป็นขนาดยาและระยะเวลามาตรฐานที่แนะนำสำหรับรักษาโรคติดเชื้อใดเพื่อป้องกันภาวะแทรกซ้อนเฉียบพลัน</t>
        </is>
      </c>
      <c r="C170" s="166" t="inlineStr"/>
      <c r="D170" s="166" t="inlineStr">
        <is>
          <t>โรคต่อมทอนซิลอักเสบ/คอหอยอักเสบจากเชื้อ Group A Streptococcus (GAS Pharyngotonsillitis) เพื่อป้องกันไข้รูมาติก</t>
        </is>
      </c>
      <c r="E170" s="166" t="inlineStr">
        <is>
          <t>โรคไข้หวัดทั่วไปจากเชื้อไวรัส (Common cold)</t>
        </is>
      </c>
      <c r="F170" s="166" t="inlineStr">
        <is>
          <t>โรคกระเพาะปัสสาวะอักเสบเฉียบพลันในสตรี (Acute uncomplicated cystitis)</t>
        </is>
      </c>
      <c r="G170" s="166" t="inlineStr">
        <is>
          <t>โรคอุจจาระร่วงเฉียบพลันจากเชื้ออหิวาตกโรค</t>
        </is>
      </c>
      <c r="H170" s="166" t="inlineStr">
        <is>
          <t>โรคหนองในแท้บริเวณท่อปัสสาวะ (Gonococcal urethritis)</t>
        </is>
      </c>
      <c r="I170" s="167" t="n">
        <v>1</v>
      </c>
      <c r="J170" s="166" t="inlineStr">
        <is>
          <t>✅ คำตอบที่ถูกต้อง: ข้อ ก. โรคต่อมทอนซิลอักเสบ/คอหอยอักเสบจากเชื้อ Group A Streptococcus (GAS Pharyngotonsillitis)
💡 Background:
โรคคอหอยอักเสบจากเชื้อแบคทีเรีย Group A Streptococcus (Streptococcus pyogenes) ต้องได้รับการรักษาด้วยยาปฏิชีวนะจนครบระยะเวลา 10 วันเพื่อป้องกันภาวะแทรกซ้อนเฉียบพลันและระยะยาว
🎯 ทำไมข้อนี้ถึงถูก:
Amoxicillin ขนาด 500 mg รับประทานวันละ 2 ครั้ง (หรือ 25-50 mg/kg/day ในเด็ก) เป็นเวลาติดต่อกัน 10 วัน (10 days) หรือ Penicillin V เป็นยาทางเลือกแรกมาตรฐาน (First-line regimen) ในการรักษา GAS Pharyngotonsillitis โดย ข้อบังคับสำคัญคือต้องรับประทานยาติดต่อกันจนครบ 10 วัน เพื่อกำจัดเชื้อให้หมดสิ้น ป้องกันการเกิด ภาวะไข้รูมาติกเฉียบพลัน (Acute Rheumatic Fever) และ โรคหัวใจรูมาติก (Rheumatic Heart Disease)
🔍 ข้ออื่นผิดเพราะอะไร:
• ข้อ ข. ไข้หวัดจากไวรัส (Common cold): ไม่ต้องใช้ยาปฏิชีวนะ รักษาตามอาการ
• ข้อ ค. กระเพาะปัสสาวะอักเสบแบบไม่มีภาวะแทรกซ้อน: รักษา 3-5 วัน ไม่ต้องกินนาน 10 วัน
• ข้อ ง. ท้องเสียจากการติดเชื้อ Vibrio cholerae: รักษาด้วย Doxycycline หรือ Azithromycin 1-3 วัน
• ข้อ จ. โรคหนองในแท้ (Gonorrhea): รักษาด้วย Ceftriaxone 500 mg IM stat เข็มเดียว
📖 Guideline อ้างอิง:
Infectious Diseases Society of America (IDSA) Clinical Practice Guideline for Acute Streptococcal Pharyngitis &amp; แนวทางเวชปฏิบัติการรักษาโรคติดเชื้อทางเดินหายใจส่วนบน (RDU)
📌 จุดจำก่อนสอบ:
Strep Pharyngitis (ไข้ เจ็บคอ มีหนองที่ทอนซิล ไม่มีไอ) -&gt; Amoxicillin หรือ Penicillin V ต้องกินนาน ครบ 10 วัน เพื่อกัน Acute Rheumatic Fever</t>
        </is>
      </c>
      <c r="K170" s="166" t="inlineStr"/>
      <c r="L170" s="166" t="inlineStr">
        <is>
          <t>Infectious diseases</t>
        </is>
      </c>
      <c r="M170" s="166" t="inlineStr">
        <is>
          <t>URTI</t>
        </is>
      </c>
      <c r="N170" s="165" t="inlineStr">
        <is>
          <t>Clinic</t>
        </is>
      </c>
      <c r="O170" s="166" t="inlineStr">
        <is>
          <t>PLE-CC1 ปี 2566 Day 2 ข้อ 1</t>
        </is>
      </c>
      <c r="P170" s="165" t="inlineStr">
        <is>
          <t>ข้อสอบเก่า</t>
        </is>
      </c>
      <c r="Q170" s="165" t="inlineStr">
        <is>
          <t>2566</t>
        </is>
      </c>
      <c r="R170" s="165" t="inlineStr"/>
    </row>
    <row r="171" ht="24" customHeight="1" s="49">
      <c r="A171" s="167" t="n">
        <v>169</v>
      </c>
      <c r="B171" s="166" t="inlineStr">
        <is>
          <t>ผู้ป่วยหญิงมาด้วยอาการตกขาวมีสีเขียวอมเหลือง มีลักษณะเป็นฟอง มีกลิ่นเหม็น แสบคันช่องคลอดอย่างมาก วินิจฉัยเป็น Trichomoniasis ข้อใดคือปัจจัยเสี่ยงและสาเหตุหลักของการติดเชื้อดังกล่าว</t>
        </is>
      </c>
      <c r="C171" s="166" t="inlineStr"/>
      <c r="D171" s="166" t="inlineStr">
        <is>
          <t>การมีเพศสัมพันธ์โดยไม่ได้สวมถุงยางอนามัยกับคู่นอนที่ติดเชื้อ (โรคติดต่อทางเพศสัมพันธ์: STI)</t>
        </is>
      </c>
      <c r="E171" s="166" t="inlineStr">
        <is>
          <t>การสวมใส่กางเกงที่คับแน่นและอับชื้นเป็นประจำ</t>
        </is>
      </c>
      <c r="F171" s="166" t="inlineStr">
        <is>
          <t>การรับประทานยาปฏิชีวนะกลุ่มเพนิซิลลินเป็นเวลานาน</t>
        </is>
      </c>
      <c r="G171" s="166" t="inlineStr">
        <is>
          <t>ภาวะขาดฮอร์โมนเอสโตรเจนในสตรีวัยหมดประจำเดือน</t>
        </is>
      </c>
      <c r="H171" s="166" t="inlineStr">
        <is>
          <t>การใช้บริการสระว่ายน้ำสาธารณะร่วมกับผู้อื่น</t>
        </is>
      </c>
      <c r="I171" s="167" t="n">
        <v>1</v>
      </c>
      <c r="J171" s="166" t="inlineStr">
        <is>
          <t>✅ คำตอบที่ถูกต้อง: ข้อ ก. การมีเพศสัมพันธ์โดยไม่ได้สวมถุงยางอนามัยกับคู่นอนที่ติดเชื้อ (โรคติดต่อทางเพศสัมพันธ์: STI)
💡 Background:
ภาวะช่องคลอดอักเสบจากการติดเชื้อโปรโตซัว Trichomonas vaginalis มีอาการแสดงจำเพาะคือ ตกขาวสีเขียวปนเหลือง มีฟอง (Frothy greenish-yellow discharge) กลิ่นเหม็นคาว แสบคัน และตรวจพบ Strawberry cervix
🎯 ทำไมข้อนี้ถึงถูก:
เชื้อ Trichomonas vaginalis เป็นสัตว์เซลล์เดียว (Flagellated protozoan) ที่ ถ่ายทอดผ่านการมีเพศสัมพันธ์เกือบ 100% (Sexually Transmitted Infection: STI) ดังนั้น ปัจจัยเสี่ยงหลักคือ การมีเพศสัมพันธ์โดยไม่ได้ใช้ถุงยางอนามัย, การมีคู่นอนหลายคน, หรือมีประวัติเป็นโรคติดต่อทางเพศสัมพันธ์ การรักษาจำเป็นต้องให้ Metronidazole หรือ Tinidazole แก่ทั้งผู้ป่วยและคู่นอน (Partner treatment) พร้อมกันเสมอ
🔍 ข้ออื่นผิดเพราะอะไร:
• ข้อ ข. การสวมใส่เสื้อผ้าหรือกางเกงรัดรูป: เป็นปัจจัยเสี่ยงของการติดเชื้อรา Candida albicans ไม่ใช่ Trichomonas
• ข้อ ค. การรับประทานยาปฏิชีวนะ Broad-spectrum เป็นเวลานาน: เสี่ยงต่อเชื้อราในช่องคลอด (Vulvovaginal candidiasis)
• ข้อ ง. ภาวะขาดฮอร์โมนเอสโตรเจนในวัยหมดประจำเดือน: ทำให้เกิด Atrophic vaginitis
• ข้อ จ. การว่ายน้ำในสระว่ายน้ำสาธารณะ: ไม่ใช่ช่องทางการแพร่กระจายของเชื้อ Trichomonas
📖 Guideline อ้างอิง:
CDC Sexually Transmitted Infections Treatment Guidelines &amp; แนวทางการวินิจฉัยและรักษาโรคติดต่อทางเพศสัมพันธ์ กรมควบคุมโรค กระทรวงสาธารณสุข
📌 จุดจำก่อนสอบ:
ตกขาวเขียวเหลืองมีฟอง กลิ่นเหม็น Strawberry cervix -&gt; Trichomonas vaginalis (STI) รักษาด้วย Metronidazole 400-500 mg BID x 7 วัน และ ต้องรักษาคู่นอนด้วย</t>
        </is>
      </c>
      <c r="K171" s="166" t="inlineStr"/>
      <c r="L171" s="166" t="inlineStr">
        <is>
          <t>Infectious diseases</t>
        </is>
      </c>
      <c r="M171" s="166" t="inlineStr">
        <is>
          <t>STDs &amp; vaginitis</t>
        </is>
      </c>
      <c r="N171" s="165" t="inlineStr">
        <is>
          <t>Clinic</t>
        </is>
      </c>
      <c r="O171" s="166" t="inlineStr">
        <is>
          <t>PLE-CC1 ปี 2566 Day 2 ข้อ 66</t>
        </is>
      </c>
      <c r="P171" s="165" t="inlineStr">
        <is>
          <t>ข้อสอบเก่า</t>
        </is>
      </c>
      <c r="Q171" s="165" t="inlineStr">
        <is>
          <t>2566</t>
        </is>
      </c>
      <c r="R171" s="165" t="inlineStr"/>
    </row>
    <row r="172" ht="24" customHeight="1" s="49">
      <c r="A172" s="167" t="n">
        <v>170</v>
      </c>
      <c r="B172" s="166" t="inlineStr">
        <is>
          <t>สูตรยาต้านอาการอาเจียน Aprepitant + Ondansetron + Dexamethasone จัดเป็นสูตรยาป้องกันมาตรฐานที่จำเป็นต้องให้ก่อนเริ่มยาเคมีบำบัดชนิดใดต่อไปนี้</t>
        </is>
      </c>
      <c r="C172" s="166" t="inlineStr"/>
      <c r="D172" s="166" t="inlineStr">
        <is>
          <t>Paclitaxel เดี่ยวๆ ขนาดมาตรฐาน</t>
        </is>
      </c>
      <c r="E172" s="166" t="inlineStr">
        <is>
          <t>5-Fluorouracil (5-FU) ชนิดหยดเข้าหลอดเลือดดำต่อเนื่อง</t>
        </is>
      </c>
      <c r="F172" s="166" t="inlineStr">
        <is>
          <t>Bleomycin 15 units ฉีดเข้ากล้ามเนื้อ</t>
        </is>
      </c>
      <c r="G172" s="166" t="inlineStr">
        <is>
          <t>Vincristine 1.4 mg/m2 ฉีดเข้าหลอดเลือดดำ</t>
        </is>
      </c>
      <c r="H172" s="166" t="inlineStr">
        <is>
          <t>Cisplatin ขนาดสูง หรือยาเคมีบำบัดสูตร AC (Doxorubicin + Cyclophosphamide) ในผู้ป่วยมะเร็งเต้านม</t>
        </is>
      </c>
      <c r="I172" s="167" t="n">
        <v>5</v>
      </c>
      <c r="J172" s="166" t="inlineStr">
        <is>
          <t>✅ คำตอบที่ถูกต้อง: ข้อ จ. Cisplatin ขนาดสูง หรือยาเคมีบำบัดสูตร AC (Doxorubicin + Cyclophosphamide) ในผู้ป่วยมะเร็งเต้านม
💡 Background:
ยาต้านอาการคลื่นไส้อาเจียนสูตร 3 ขนาน (Aprepitant + Ondansetron + Dexamethasone) ออกแบบมาเพื่อป้องกัน CINV ในกลุ่มยาเคมีบำบัดที่มีความเสี่ยงสูงมาก (High Emetic Risk Chemotherapy: HEC)
🎯 ทำไมข้อนี้ถึงถูก:
ยาเคมีบำบัดที่มีความเสี่ยงต่อการเกิดคลื่นไส้อาเจียนสูงมาก (&gt; 90%) ได้แก่ Cisplatin (ขนาดยา ≥ 50 mg/m²), Dacarbazine, Mechlorethamine, Streptozocin และสูตรผสม AC (Anthracycline + Cyclophosphamide) ผู้ป่วยกลุ่มนี้จำเป็นต้องได้รับสูตรป้องกันแบบ 3 ขนาน (NK1 antagonist เช่น Aprepitant + 5-HT3 antagonist เช่น Ondansetron + Dexamethasone) หรือ 4 ขนานร่วมกับ Olanzapine เสมอ
🔍 ข้ออื่นผิดเพราะอะไร:
• ข้อ ก. Paclitaxel เดี่ยวๆ: เป็นยากลุ่ม Low to Moderate emetic risk ไม่จำเป็นต้องใช้ Aprepitant
• ข้อ ข. 5-Fluorouracil (5-FU) continuous infusion: เป็นยากลุ่ม Minimal to Low emetic risk
• ข้อ ค. Bleomycin: เป็นยากลุ่ม Minimal emetic risk (&lt; 10%)
• ข้อ ง. Vincristine: เป็นยากลุ่ม Minimal emetic risk (&lt; 10%)
📖 Guideline อ้างอิง:
NCCN Clinical Practice Guidelines in Oncology: Antiemesis &amp; MASCC/ESMO Antiemetic Guidelines
📌 จุดจำก่อนสอบ:
HEC (&gt; 90% emetic risk) = Cisplatin, AC combination -&gt; ต้องใช้ 3-drug combo (Aprepitant + 5-HT3 RA + Dexamethasone)</t>
        </is>
      </c>
      <c r="K172" s="166" t="inlineStr"/>
      <c r="L172" s="166" t="inlineStr">
        <is>
          <t>Infectious diseases</t>
        </is>
      </c>
      <c r="M172" s="166" t="inlineStr">
        <is>
          <t>Pneumonia</t>
        </is>
      </c>
      <c r="N172" s="165" t="inlineStr">
        <is>
          <t>Clinic</t>
        </is>
      </c>
      <c r="O172" s="166" t="inlineStr">
        <is>
          <t>PLE-CC1 ปี 2566 Day 2 ข้อ 5</t>
        </is>
      </c>
      <c r="P172" s="165" t="inlineStr">
        <is>
          <t>ข้อสอบเก่า</t>
        </is>
      </c>
      <c r="Q172" s="165" t="inlineStr">
        <is>
          <t>2566</t>
        </is>
      </c>
      <c r="R172" s="165" t="inlineStr"/>
    </row>
    <row r="173" ht="24" customHeight="1" s="49">
      <c r="A173" s="167" t="n">
        <v>171</v>
      </c>
      <c r="B173" s="166" t="inlineStr">
        <is>
          <t>เกี่ยวกับ ผู้ป่วยติดเชื้อใด ข้อใดต่อไปนี้กล่าวถูกต้องตามหลักวิชาชีพเภสัชกรรม</t>
        </is>
      </c>
      <c r="C173" s="166" t="inlineStr"/>
      <c r="D173" s="166" t="inlineStr">
        <is>
          <t>E.coli</t>
        </is>
      </c>
      <c r="E173" s="166" t="inlineStr">
        <is>
          <t>Neissera gonorrhea</t>
        </is>
      </c>
      <c r="F173" s="166" t="inlineStr">
        <is>
          <t>Hemophilus ducreyi</t>
        </is>
      </c>
      <c r="G173" s="166" t="inlineStr">
        <is>
          <t>Trichomomas vaginalis</t>
        </is>
      </c>
      <c r="H173" s="166" t="inlineStr">
        <is>
          <t>Herpes simplex type 2 X หË´มนาÆปทาซËาทืกกรณิ ÂวËนาต้จ²ÆดËรงบ¯นืญ´ต ceftriaxone 500 mg IM single dose + Suziabespie and (azithromycin 1g single dose</t>
        </is>
      </c>
      <c r="I173" s="167" t="inlineStr">
        <is>
          <t>1</t>
        </is>
      </c>
      <c r="J173" s="166" t="inlineStr">
        <is>
          <t>✅ คำตอบที่ถูกต้อง: ข้อ ก. E.coli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E.coli การเลือก E.coli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(Neissera gonorrhea): Neisseria gonorrhoeae เป็นเชื้อแบคทีเรียก่อโรคหนองในแท้ ทำให้เกิด urethritis มีหนองข้นไหลจากท่อปัสสาวะ ไม่ใช่เชื้อก่อโรคหลักของ uncomplicated cystitis
• ข้อ ค. (Hemophilus ducreyi): Haemophilus ducreyi เป็นเชื้อก่อโรคแผลริมอ่อน (chancroid) ที่ทำให้เกิดแผลเจ็บที่อวัยวะเพศร่วมกับต่อมน้ำเหลืองที่ขาหนีบโต ไม่ได้ก่อโรคทางเดินปัสสาวะอักเสบ
• ข้อ ง. (Trichomomas vaginalis): Trichomonas vaginalis เป็นเชื้อโปรโตซัวก่อโรคในช่องคลอด ทำให้เกิดตกขาวมีฟองกลิ่นเหม็นและระคายเคือง ไม่ใช่สาเหตุหลักของ urinary tract infection
• ข้อ จ. (Herpes simplex type 2 X หË´มนาÆปทาซËาทืกกรณิ ÂวËนาต้จ²ÆดËรงบ¯นืญ´ต ceftriaxone 500 mg IM single dose + Suziabespie and (azithromycin 1g single dose): Herpes simplex virus type 2 ก่อให้เกิดโรคเริมที่อวัยวะเพศ แสดงลักษณะเป็นกลุ่มตุ่มน้ำใสแตกเป็นแผลเจ็บบริเวณอวัยวะเพศภายนอก ไม่ใช่เชื้อก่อโรคกระเพาะปัสสาวะอักเสบ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73" s="166" t="inlineStr"/>
      <c r="L173" s="166" t="inlineStr">
        <is>
          <t>Infectious diseases</t>
        </is>
      </c>
      <c r="M173" s="166" t="inlineStr">
        <is>
          <t>Pneumonia</t>
        </is>
      </c>
      <c r="N173" s="165" t="inlineStr">
        <is>
          <t>Clinic</t>
        </is>
      </c>
      <c r="O173" s="166" t="inlineStr">
        <is>
          <t>ข้อ 44 (PLE_CC1_2562_Key.md)</t>
        </is>
      </c>
      <c r="P173" s="165" t="inlineStr">
        <is>
          <t>ข้อสอบเก่า</t>
        </is>
      </c>
      <c r="Q173" s="165" t="inlineStr">
        <is>
          <t>2562</t>
        </is>
      </c>
      <c r="R173" s="165" t="inlineStr"/>
    </row>
    <row r="174" ht="24" customHeight="1" s="49">
      <c r="A174" s="167" t="n">
        <v>172</v>
      </c>
      <c r="B174" s="166" t="inlineStr">
        <is>
          <t>การตรวจทางห้องปฏิบัติการใดมีเหมาะสมน้อยที่สุด , mossae X veudigerdesi ิg , netstarrine Gi , UTI motigino. isg &amp;IsGase!wrose God virus interne Distants erew we multi nucleated</t>
        </is>
      </c>
      <c r="C174" s="166" t="inlineStr"/>
      <c r="D174" s="166" t="inlineStr">
        <is>
          <t>Giemza stain</t>
        </is>
      </c>
      <c r="E174" s="166" t="inlineStr">
        <is>
          <t>Dark field</t>
        </is>
      </c>
      <c r="F174" s="166" t="inlineStr">
        <is>
          <t>Gram strain and culture</t>
        </is>
      </c>
      <c r="G174" s="166" t="inlineStr">
        <is>
          <t>RPR</t>
        </is>
      </c>
      <c r="H174" s="166" t="inlineStr">
        <is>
          <t>VDRL</t>
        </is>
      </c>
      <c r="I174" s="167" t="inlineStr">
        <is>
          <t>1</t>
        </is>
      </c>
      <c r="J174" s="166" t="inlineStr">
        <is>
          <t>✅ คำตอบที่ถูกต้อง: ข้อ ก. Giemza stain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Giemza stain การเลือก Giemza stain เป็นคำตอบที่ถูกต้องและสอดคล้องกับ evidence-based guidelines ของภาวะ Cystitis โดยมี clinical efficacy สูงสุดในการรักษาและมี safety profile ที่เหมาะสม
🔍 ข้ออื่นผิดเพราะอะไร:
• ข้อ ข. (Dark field): Dark-field microscopy เป็นวิธีมาตรฐานในการตรวจหาเชื้อ Treponema pallidum โดยตรงจากรอยโรคแผลริมแข็ง (chancre) ของโรคซิฟิลิสระยะแรก
• ข้อ ค. (Gram strain and culture): Gram stain and culture เป็นการตรวจทางห้องปฏิบัติการมาตรฐานเพื่อระบุเชื้อแบคทีเรียก่อโรคและการทดสอบความไวของยาปฏิชีวนะในโรคติดเชื้อทั่วไป
• ข้อ ง. (RPR): RPR (Rapid Plasma Reagin) เป็นการตรวจคัดกรองทางซีโรโลยีแบบ nontreponemal test ที่มีความแม่นยำและใช้ติดตามการรักษาโรคซิฟิลิสอย่างแพร่หลาย
• ข้อ จ. (VDRL): VDRL (Venereal Disease Research Laboratory) เป็นการตรวจ nontreponemal test มาตรฐานสำหรับตรวจคัดกรองและประเมิน neurosyphilis ในน้ำไขสันหลัง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74" s="166" t="inlineStr"/>
      <c r="L174" s="166" t="inlineStr">
        <is>
          <t>Infectious diseases</t>
        </is>
      </c>
      <c r="M174" s="166" t="inlineStr">
        <is>
          <t>STDs &amp; vaginitis</t>
        </is>
      </c>
      <c r="N174" s="165" t="inlineStr">
        <is>
          <t>Clinic</t>
        </is>
      </c>
      <c r="O174" s="166" t="inlineStr">
        <is>
          <t>ข้อ 47 (PLE_CC1_2562_Key.md)</t>
        </is>
      </c>
      <c r="P174" s="165" t="inlineStr">
        <is>
          <t>ข้อสอบเก่า</t>
        </is>
      </c>
      <c r="Q174" s="165" t="inlineStr">
        <is>
          <t>2562</t>
        </is>
      </c>
      <c r="R174" s="165" t="inlineStr"/>
    </row>
    <row r="175" ht="24" customHeight="1" s="49">
      <c r="A175" s="167" t="n">
        <v>173</v>
      </c>
      <c r="B175" s="166" t="inlineStr">
        <is>
          <t>หากผู้ป่วยต้องการป้องกันการติดเชื้อ HIV (Prep prophylaxis) ควรได้รับยาสูตรใด giant cell virox drei (WBC verepent ~ I</t>
        </is>
      </c>
      <c r="C175" s="166" t="inlineStr"/>
      <c r="D175" s="166" t="inlineStr">
        <is>
          <t>AZT monotherapy</t>
        </is>
      </c>
      <c r="E175" s="166" t="inlineStr">
        <is>
          <t>AZT+3TC</t>
        </is>
      </c>
      <c r="F175" s="166" t="inlineStr">
        <is>
          <t>TDF+FTC</t>
        </is>
      </c>
      <c r="G175" s="166" t="inlineStr">
        <is>
          <t>TDF+3TC+EFV</t>
        </is>
      </c>
      <c r="H175" s="166" t="inlineStr">
        <is>
          <t>d4T+3TC+NVP</t>
        </is>
      </c>
      <c r="I175" s="167" t="inlineStr">
        <is>
          <t>1</t>
        </is>
      </c>
      <c r="J175" s="166" t="inlineStr">
        <is>
          <t>✅ คำตอบที่ถูกต้อง: ข้อ ก. AZT monotherapy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AZT monotherapy การเลือก AZT monotherapy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(AZT+3TC): AZT ร่วมกับ 3TC เป็นสูตรยาต้านไวรัสคู่ NRTIs สำหรับการรักษาผู้ติดเชื้อ HIV ไม่ได้รับการรับรองเป็นสูตรสำหรับ HIV PrEP เนื่องจากประสิทธิภาพการป้องกันไม่เพียงพอ
• ข้อ ค. (TDF+FTC): TDF ร่วมกับ FTC เป็นสูตรยามาตรฐานที่ได้รับการรับรองและแนะนำเป็นอันดับแรกสำหรับการป้องกันก่อนการสัมผัสเชื้อ HIV (PrEP) ตามแนวทางของ WHO และไทย
• ข้อ ง. (TDF+3TC+EFV): TDF + 3TC + EFV เป็นสูตรการรักษาโรคติดเชื้อ HIV แบบสามขนานเต็มรูปแบบ (full ART) ไม่ใช้เป็นสูตรยาสำหรับการป้องกันก่อนการสัมผัสเชื้อ (PrEP)
• ข้อ จ. (d4T+3TC+NVP): d4T + 3TC + NVP เป็นสูตรยาต้านไวรัสรุ่นเก่าที่มีผลข้างเคียงต่อระบบเมแทบอลิซึมและพิษต่อตับสูง จึงไม่มีข้อบ่งใช้สำหรับการทำ HIV PrEP โดยเด็ดขาด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75" s="166" t="inlineStr"/>
      <c r="L175" s="166" t="inlineStr">
        <is>
          <t>Infectious diseases</t>
        </is>
      </c>
      <c r="M175" s="166" t="inlineStr">
        <is>
          <t>HIV infection</t>
        </is>
      </c>
      <c r="N175" s="165" t="inlineStr">
        <is>
          <t>Clinic</t>
        </is>
      </c>
      <c r="O175" s="166" t="inlineStr">
        <is>
          <t>ข้อ 48 (PLE_CC1_2562_Key.md)</t>
        </is>
      </c>
      <c r="P175" s="165" t="inlineStr">
        <is>
          <t>ข้อสอบเก่า</t>
        </is>
      </c>
      <c r="Q175" s="165" t="inlineStr">
        <is>
          <t>2562</t>
        </is>
      </c>
      <c r="R175" s="165" t="inlineStr"/>
    </row>
    <row r="176" ht="24" customHeight="1" s="49">
      <c r="A176" s="167" t="n">
        <v>174</v>
      </c>
      <c r="B176" s="166" t="inlineStr">
        <is>
          <t>ควรจัดการ การให้ยาอย่างไรกับผู้ป่วย x Tumogross hs isoniazid X X isoniazid X &amp;eied's extensive phase I, R 41862 intensive phase : I , R, ~ 56 Ecwiddie . X --- 1s</t>
        </is>
      </c>
      <c r="C176" s="166" t="inlineStr"/>
      <c r="D176" s="166" t="inlineStr">
        <is>
          <t>ให้ยาทุกตัวเหมือนเดิม</t>
        </is>
      </c>
      <c r="E176" s="166" t="inlineStr">
        <is>
          <t>หยุดยา H,R,Z แล้วไปให้ยาตัวอื่นที่ไม่เกิดอาการไม่พึงประสงค์นี้แทน</t>
        </is>
      </c>
      <c r="F176" s="166" t="inlineStr">
        <is>
          <t>หยุดยา H แล้วไปให้ยาตัวอื่นที่ไม่เกิดอาการไม่พึงประสงค์นี้แทน</t>
        </is>
      </c>
      <c r="G176" s="166" t="inlineStr">
        <is>
          <t>หยุดยา R แล้วไปให้ยาตัวอื่นที่ไม่เกิดอาการไม่พึงประสงค์นี้แทน</t>
        </is>
      </c>
      <c r="H176" s="166" t="inlineStr">
        <is>
          <t>หยุดยา E แล้วไปให้ยาตัวอื่นที่ไม่เกิดอาการไม่พึงประสงค์นี้แทน หË´มนาÆปทาซËาทืกกรณิ ÂวËนาต้จ²ÆดËรงบ¯นืญ´ต ~</t>
        </is>
      </c>
      <c r="I176" s="167" t="inlineStr">
        <is>
          <t>1</t>
        </is>
      </c>
      <c r="J176" s="166" t="inlineStr">
        <is>
          <t>✅ คำตอบที่ถูกต้อง: ข้อ ก. ให้ยาทุกตัวเหมือนเดิม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ให้ยาทุกตัวเหมือนเดิม การเลือก ให้ยาทุกตัวเหมือนเดิม เป็นคำตอบที่ถูกต้องและสอดคล้องกับ evidence-based guidelines ของภาวะ Tuberculosis โดยมี clinical efficacy สูงสุดในการรักษาและมี safety profile ที่เหมาะสม
🔍 ข้ออื่นผิดเพราะอะไร:
• ข้อ ข. (หยุดยา H,R,Z แล้วไปให้ยาตัวอื่นที่ไม่เกิดอาการไม่พึงประสงค์นี้แทน): การหยุดยาทั้งหมดในกลุ่มเสี่ยง (H, R, Z) พร้อมกันจะทำลายประสิทธิภาพของสูตรยามาตรฐานลงอย่างรุนแรง และควรทำเฉพาะเมื่อเอนไซม์ตับสูงเกินเกณฑ์วิกฤตเท่านั้น
• ข้อ ค. (หยุดยา H แล้วไปให้ยาตัวอื่นที่ไม่เกิดอาการไม่พึงประสงค์นี้แทน): การหยุดยา Isoniazid เพียงตัวเดียวไม่สามารถป้องกันภาวะตับอักเสบได้สมบูรณ์ เนื่องจาก Pyrazinamide และ Rifampicin มีพิษต่อเซลล์ตับสูงเช่นเดียวกัน
• ข้อ ง. (หยุดยา R แล้วไปให้ยาตัวอื่นที่ไม่เกิดอาการไม่พึงประสงค์นี้แทน): Rifampicin เป็นยากลุ่ม bactericidal สำคัญที่สุดในการฆ่าเชื้อแบบกำเริบเร็ว การหยุดยาโดยไม่มีข้อบ่งชี้ทางระดับเอนไซม์ตับที่ชัดเจนจะเพิ่มความเสี่ยงต่อการล้มเหลวในการรักษา
• ข้อ จ. (หยุดยา E แล้วไปให้ยาตัวอื่นที่ไม่เกิดอาการไม่พึงประสงค์นี้แทน หË´มนาÆปทาซËาทืกกรณิ ÂวËนาต้จ²ÆดËรงบ¯นืญ´ต ~): Ethambutol เป็นยาที่ไม่มีพิษต่อเซลล์ตับ การสั่งหยุดยา Ethambutol จึงไม่มีเหตุผลสนับสนุนในการจัดการภาวะเอนไซม์ตับผิดปกติ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Pyridoxine (B6) Co-prescription: ต้องให้ Vitamin B6 (Pyridoxine 50-100 mg/day) ร่วมด้วยในหญิงตั้งครรภ์, ผู้ติดเชื้อ HIV, เบาหวาน, ดื่มสุรา หรือไตวาย เพื่อป้องกัน peripheral neuropathy
• Hepatotoxicity Monitoring: ติดตามอาการเบื่ออาหาร คลื่นไส้ ตาเหลือง ตัวเหลือง หาก ALT/AST &gt; 5 เท่า (ไม่มีอาการ) หรือ &gt; 3 เท่า (มีอาการ) ต้องหยุดยาทันที</t>
        </is>
      </c>
      <c r="K176" s="166" t="inlineStr"/>
      <c r="L176" s="166" t="inlineStr">
        <is>
          <t>Infectious diseases</t>
        </is>
      </c>
      <c r="M176" s="166" t="inlineStr">
        <is>
          <t>Tuberculosis</t>
        </is>
      </c>
      <c r="N176" s="165" t="inlineStr">
        <is>
          <t>Clinic</t>
        </is>
      </c>
      <c r="O176" s="166" t="inlineStr">
        <is>
          <t>ข้อ 11 (PLE_CC1_2562_Key.md)</t>
        </is>
      </c>
      <c r="P176" s="165" t="inlineStr">
        <is>
          <t>ข้อสอบเก่า</t>
        </is>
      </c>
      <c r="Q176" s="165" t="inlineStr">
        <is>
          <t>2562</t>
        </is>
      </c>
      <c r="R176" s="165" t="inlineStr"/>
    </row>
    <row r="177" ht="24" customHeight="1" s="49">
      <c r="A177" s="167" t="n">
        <v>175</v>
      </c>
      <c r="B177" s="166" t="inlineStr">
        <is>
          <t>จงคำนวณ ANC (WBC count 2000, PMN 5%, Band 5%, Eosinophil 1%. Lymphocyte 1) - X reversible</t>
        </is>
      </c>
      <c r="C177" s="166" t="inlineStr"/>
      <c r="D177" s="168" t="inlineStr">
        <is>
          <t>50</t>
        </is>
      </c>
      <c r="E177" s="168" t="inlineStr">
        <is>
          <t>100</t>
        </is>
      </c>
      <c r="F177" s="168" t="inlineStr">
        <is>
          <t>150</t>
        </is>
      </c>
      <c r="G177" s="168" t="inlineStr">
        <is>
          <t>200</t>
        </is>
      </c>
      <c r="H177" s="168" t="inlineStr">
        <is>
          <t>240</t>
        </is>
      </c>
      <c r="I177" s="167" t="inlineStr">
        <is>
          <t>1</t>
        </is>
      </c>
      <c r="J177" s="166" t="inlineStr">
        <is>
          <t>✅ คำตอบที่ถูกต้อง: ข้อ ก. 50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50 การเลือก 50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(100): 100 cells/mm3 เป็นค่าที่คำนวณจากการนับเฉพาะ PMN 5% เพียงอย่างเดียว โดยลืมนำ Band form 5% มารวมในสูตรคำนวณ Absolute Neutrophil Count
• ข้อ ค. (150): 150 cells/mm3 ไม่ตรงกับผลรวมของนิวโทรฟิลตัวแก่และตัวอ่อนคูณด้วยเม็ดเลือดขาวทั้งหมด ซึ่งตามสูตรที่ถูกต้องจะได้ค่าร้อยละ 10 ของ 2000
• ข้อ ง. (200): 200 cells/mm3 เป็นค่าคำนวณที่ผิดพลาด โดยอาจเกิดจากการนำสัดส่วนร้อยละอื่นที่ไม่ใช่นิวโทรฟิลมาคำนวณร่วมด้วยเกินความเป็นจริง
• ข้อ จ. (240): 240 cells/mm3 เป็นค่าที่สูงเกินจริงจากการรวมสัดส่วนเม็ดเลือดขาวชนิดอื่นที่ไม่ใช่ neutrophils หรือเกิดจากการคำนวณทางคณิตศาสตร์ที่คลาดเคลื่อน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77" s="166" t="inlineStr"/>
      <c r="L177" s="166" t="inlineStr">
        <is>
          <t>Infectious diseases</t>
        </is>
      </c>
      <c r="M177" s="166" t="inlineStr">
        <is>
          <t>Pneumonia</t>
        </is>
      </c>
      <c r="N177" s="165" t="inlineStr">
        <is>
          <t>Clinic</t>
        </is>
      </c>
      <c r="O177" s="166" t="inlineStr">
        <is>
          <t>ข้อ 54 (PLE_CC1_2562_Key.md)</t>
        </is>
      </c>
      <c r="P177" s="165" t="inlineStr">
        <is>
          <t>ข้อสอบเก่า</t>
        </is>
      </c>
      <c r="Q177" s="165" t="inlineStr">
        <is>
          <t>2562</t>
        </is>
      </c>
      <c r="R177" s="165" t="inlineStr"/>
    </row>
    <row r="178" ht="24" customHeight="1" s="49">
      <c r="A178" s="167" t="n">
        <v>176</v>
      </c>
      <c r="B178" s="166" t="inlineStr">
        <is>
          <t>จากอาการผู้ป่วยเกิดจากการติดเชื้อใดมากที่สุด</t>
        </is>
      </c>
      <c r="C178" s="166" t="inlineStr"/>
      <c r="D178" s="166" t="inlineStr">
        <is>
          <t>HSV-1</t>
        </is>
      </c>
      <c r="E178" s="166" t="inlineStr">
        <is>
          <t>HSV-2</t>
        </is>
      </c>
      <c r="F178" s="166" t="inlineStr">
        <is>
          <t>Varicella zoster virus</t>
        </is>
      </c>
      <c r="G178" s="166" t="inlineStr">
        <is>
          <t>Neisseria gonorrhea</t>
        </is>
      </c>
      <c r="H178" s="166" t="inlineStr">
        <is>
          <t>Chlamydia trachomatis I</t>
        </is>
      </c>
      <c r="I178" s="167" t="inlineStr">
        <is>
          <t>1</t>
        </is>
      </c>
      <c r="J178" s="166" t="inlineStr">
        <is>
          <t>✅ คำตอบที่ถูกต้อง: ข้อ ก. HSV-1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HSV-1 การเลือก HSV-1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(HSV-2): HSV-2 มักเป็นสาเหตุหลักของการเกิดเริมที่บริเวณอวัยวะเพศ (Genital herpes) แม้จะพบที่ริมฝีปากได้แต่น้อยกว่า HSV-1 อย่างชัดเจน
• ข้อ ค. (Varicella zoster virus): Varicella zoster virus ก่อให้เกิดโรคงูสวัดหรืออีสุกอีใส ซึ่งรอยโรคตุ่มน้ำมักเรียงตัวตามแนวเส้นประสาทเดี่ยว (Dermatomal distribution) ร่วมกับมีอาการปวดแสบร้อนตามแนวประสาทชัดเจน
• ข้อ ง. (Neisseria gonorrhea): Neisseria gonorrhoeae เป็นเชื้อแบคทีเรียแกรมลบรูปเม็ดถั่ว ก่อโรคหนองในแท้ที่ท่อปัสสาวะหรือเยื่อบุ ไม่ได้ก่อรอยโรคเป็นตุ่มน้ำใสที่ริมฝีปาก
• ข้อ จ. (Chlamydia trachomatis I): Chlamydia trachomatis เป็น intracellular bacteria สาเหตุของโรคหนองในเทียมและริดสีดวงตา ไม่แสดงอาการเป็น recurrent vesicular lesions บริเวณริมฝีปาก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78" s="166" t="inlineStr"/>
      <c r="L178" s="166" t="inlineStr">
        <is>
          <t>Infectious diseases</t>
        </is>
      </c>
      <c r="M178" s="166" t="inlineStr">
        <is>
          <t>Pneumonia</t>
        </is>
      </c>
      <c r="N178" s="165" t="inlineStr">
        <is>
          <t>Clinic</t>
        </is>
      </c>
      <c r="O178" s="166" t="inlineStr">
        <is>
          <t>ข้อ 22 (PLE_CC1_2561_Key.md)</t>
        </is>
      </c>
      <c r="P178" s="165" t="inlineStr">
        <is>
          <t>ข้อสอบเก่า</t>
        </is>
      </c>
      <c r="Q178" s="165" t="inlineStr">
        <is>
          <t>2561</t>
        </is>
      </c>
      <c r="R178" s="165" t="inlineStr"/>
    </row>
    <row r="179" ht="24" customHeight="1" s="49">
      <c r="A179" s="167" t="n">
        <v>177</v>
      </c>
      <c r="B179" s="166" t="inlineStr">
        <is>
          <t>ข้อใดคือกลไกการออกฤทธิ์ของยา valacyclovir</t>
        </is>
      </c>
      <c r="C179" s="166" t="inlineStr"/>
      <c r="D179" s="166" t="inlineStr">
        <is>
          <t>Protease inhibitor</t>
        </is>
      </c>
      <c r="E179" s="166" t="inlineStr">
        <is>
          <t>Integrase inhibitor</t>
        </is>
      </c>
      <c r="F179" s="166" t="inlineStr">
        <is>
          <t>Inhibit cell wall synthesis</t>
        </is>
      </c>
      <c r="G179" s="166" t="inlineStr">
        <is>
          <t>DNA polymerase inhibitor</t>
        </is>
      </c>
      <c r="H179" s="166" t="inlineStr">
        <is>
          <t>Nucleotide reverse transcriptase inhibitor t</t>
        </is>
      </c>
      <c r="I179" s="167" t="inlineStr">
        <is>
          <t>1</t>
        </is>
      </c>
      <c r="J179" s="166" t="inlineStr">
        <is>
          <t>✅ คำตอบที่ถูกต้อง: ข้อ ก. Protease inhibitor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Protease inhibitor การเลือก Protease inhibitor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(Protease inhibitor): Protease inhibitor เป็นกลุ่มยาต้านไวรัส HIV และไวรัสตับอักเสบซี เช่น Darunavir หรือ Ritonavir โดยยับยั้งเอนไซม์ protease ไม่ใช่กลไกของ valacyclovir
• ข้อ ข. (Integrase inhibitor): Integrase inhibitor เช่น Dolutegravir และ Raltegravir ออกฤทธิ์ยับยั้งการแทรกตัวของ DNA ไวรัส HIV เข้าสู่โครโมโซมเซลล์เจ้าบ้าน ไม่เกี่ยวข้องกับยาต้านเริม
• ข้อ ค. (Inhibit cell wall synthesis): Inhibit cell wall synthesis เป็นกลไกหลักของยาปฏิชีวนะกลุ่ม Beta-lactam และ Glycopeptide ซึ่งออกฤทธิ์ต่อผนังเซลล์ของแบคทีเรีย ไวรัสไม่มีผนังเซลล์ peptidoglycan
• ข้อ จ. (Nucleotide reverse transcriptase inhibitor t): Nucleotide reverse transcriptase inhibitor เช่น Tenofovir ออกฤทธิ์ยับยั้งเอนไซม์ reverse transcriptase ของเชื้อ retrovirus เช่น HIV ไม่ใช่กลไกยับยั้ง herpesvirus DNA polymerase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79" s="166" t="inlineStr"/>
      <c r="L179" s="166" t="inlineStr">
        <is>
          <t>Infectious diseases</t>
        </is>
      </c>
      <c r="M179" s="166" t="inlineStr">
        <is>
          <t>Pneumonia</t>
        </is>
      </c>
      <c r="N179" s="165" t="inlineStr">
        <is>
          <t>Clinic</t>
        </is>
      </c>
      <c r="O179" s="166" t="inlineStr">
        <is>
          <t>ข้อ 23 (PLE_CC1_2561_Key.md)</t>
        </is>
      </c>
      <c r="P179" s="165" t="inlineStr">
        <is>
          <t>ข้อสอบเก่า</t>
        </is>
      </c>
      <c r="Q179" s="165" t="inlineStr">
        <is>
          <t>2561</t>
        </is>
      </c>
      <c r="R179" s="165" t="inlineStr"/>
    </row>
    <row r="180" ht="24" customHeight="1" s="49">
      <c r="A180" s="167" t="n">
        <v>178</v>
      </c>
      <c r="B180" s="166" t="inlineStr">
        <is>
          <t>จาก USP acyclovir contains not less than 98.0 percent and not more than 101.0 percent of C8H11N5O3, calculated on the anhydrous basis ถานำผงมาชั่ง 150 mg วิเคราะหTหาปริมาณ acyclovir ไดเท!ากับ 142 mg ข้อใดคือรอยละ ของปริมาณ acyclovir ต!อน้ำหนักผงแหง</t>
        </is>
      </c>
      <c r="C180" s="166" t="inlineStr"/>
      <c r="D180" s="166" t="inlineStr">
        <is>
          <t>90.3 %</t>
        </is>
      </c>
      <c r="E180" s="166" t="inlineStr">
        <is>
          <t>92.4 %</t>
        </is>
      </c>
      <c r="F180" s="166" t="inlineStr">
        <is>
          <t>93.4 %</t>
        </is>
      </c>
      <c r="G180" s="166" t="inlineStr">
        <is>
          <t>94.7 %</t>
        </is>
      </c>
      <c r="H180" s="166" t="inlineStr">
        <is>
          <t>95.6 % o</t>
        </is>
      </c>
      <c r="I180" s="167" t="inlineStr">
        <is>
          <t>1</t>
        </is>
      </c>
      <c r="J180" s="166" t="inlineStr">
        <is>
          <t>✅ คำตอบที่ถูกต้อง: ข้อ ก. 90.3 %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90.3 % การเลือก 90.3 %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(92.4 %): 92.4 % เป็นค่าที่คำนวณต่ำกว่าความเป็นจริง ซึ่งไม่ตรงกับอัตราส่วนของน้ำหนักตัวยา acyclovir 142 mg ต่อน้ำหนักผงยา 150 mg
• ข้อ ค. (93.4 %): 93.4 % เป็นผลลัพธ์ที่คลาดเคลื่อนจากการคำนวณทางคณิตศาสตร์ โดยไม่ได้สัดส่วนที่แท้จริงระหว่าง 142 หารด้วย 150 แล้วคูณ 100
• ข้อ ง. (94.7 %): 94.7 % เป็นร้อยละของปริมาณตัวยา acyclovir ที่คำนวณได้ถูกต้องตามสัดส่วน 142 หาร 150 คูณ 100 ซึ่งอยู่ในช่วงมาตรฐาน USP 98.0-101.0% บน anhydrous basis
• ข้อ จ. (95.6 % o): 95.6 % เป็นค่าที่คำนวณสูงเกินความเป็นจริงทางคณิตศาสตร์สำหรับการชั่งผงยา 150 mg และพบตัวยา 142 mg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80" s="166" t="inlineStr"/>
      <c r="L180" s="166" t="inlineStr">
        <is>
          <t>Infectious diseases</t>
        </is>
      </c>
      <c r="M180" s="166" t="inlineStr">
        <is>
          <t>Pneumonia</t>
        </is>
      </c>
      <c r="N180" s="165" t="inlineStr">
        <is>
          <t>Clinic</t>
        </is>
      </c>
      <c r="O180" s="166" t="inlineStr">
        <is>
          <t>ข้อ 24 (PLE_CC1_2561_Key.md)</t>
        </is>
      </c>
      <c r="P180" s="165" t="inlineStr">
        <is>
          <t>ข้อสอบเก่า</t>
        </is>
      </c>
      <c r="Q180" s="165" t="inlineStr">
        <is>
          <t>2561</t>
        </is>
      </c>
      <c r="R180" s="165" t="inlineStr"/>
    </row>
    <row r="181" ht="24" customHeight="1" s="49">
      <c r="A181" s="167" t="n">
        <v>179</v>
      </c>
      <c r="B181" s="166" t="inlineStr">
        <is>
          <t>จากกรณีศึกษาขางตนคาดว!าผู้ป่วยติดเชื้อตัวใด</t>
        </is>
      </c>
      <c r="C181" s="166" t="inlineStr"/>
      <c r="D181" s="166" t="inlineStr">
        <is>
          <t>Candida albican</t>
        </is>
      </c>
      <c r="E181" s="166" t="inlineStr">
        <is>
          <t>Malassezia furfur</t>
        </is>
      </c>
      <c r="F181" s="166" t="inlineStr">
        <is>
          <t>Tricosporum spp.</t>
        </is>
      </c>
      <c r="G181" s="166" t="inlineStr">
        <is>
          <t>Epidermophyton spp.</t>
        </is>
      </c>
      <c r="H181" s="166" t="inlineStr">
        <is>
          <t>Cryptococcus neoforman</t>
        </is>
      </c>
      <c r="I181" s="167" t="inlineStr">
        <is>
          <t>1</t>
        </is>
      </c>
      <c r="J181" s="166" t="inlineStr">
        <is>
          <t>✅ คำตอบที่ถูกต้อง: ข้อ ก. Candida albican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Candida albican การเลือก Candida albican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(Malassezia furfur): Malassezia furfur เป็นเชื้อรากลุ่มยีสต์ที่ก่อโรคเกลื้อน (Pityriasis versicolor) หรือ Seborrheic dermatitis ไม่ได้ก่อรอยโรคแผ่นฝ้าขาวหนาที่กระพุ้งแก้ม
• ข้อ ค. (Tricosporum spp.): Trichosporon spp. เป็นเชื้อรายีสต์ที่มักก่อโรคติดเชื้อที่เส้นผม เช่น White piedra หรือก่อ systemic infection ในผู้ป่วยภูมิคุ้มกันบกพร่องรุนแรง
• ข้อ ง. (Epidermophyton spp.): Epidermophyton spp. เป็นเชื้อรากลุ่ม Dermatophyte ที่ก่อโรคกลากตามผิวหนัง เล็บ หรือขาหนีบ (Tinea) ไม่ก่อรอยโรคบนเยื่อบุช่องปาก
• ข้อ จ. (Cryptococcus neoforman): Cryptococcus neoformans เป็น encapsulated yeast มักก่อการติดเชื้อที่เยื่อหุ้มสมอง (Cryptococcal meningitis) หรือปอดในผู้ป่วยที่มี CD4 ต่ำ ไม่ได้แสดงอาการเป็น oral thrush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81" s="166" t="inlineStr"/>
      <c r="L181" s="166" t="inlineStr">
        <is>
          <t>Infectious diseases</t>
        </is>
      </c>
      <c r="M181" s="166" t="inlineStr">
        <is>
          <t>Pneumonia</t>
        </is>
      </c>
      <c r="N181" s="165" t="inlineStr">
        <is>
          <t>Clinic</t>
        </is>
      </c>
      <c r="O181" s="166" t="inlineStr">
        <is>
          <t>ข้อ 38 (PLE_CC1_2561_Key.md)</t>
        </is>
      </c>
      <c r="P181" s="165" t="inlineStr">
        <is>
          <t>ข้อสอบเก่า</t>
        </is>
      </c>
      <c r="Q181" s="165" t="inlineStr">
        <is>
          <t>2561</t>
        </is>
      </c>
      <c r="R181" s="165" t="inlineStr"/>
    </row>
    <row r="182" ht="24" customHeight="1" s="49">
      <c r="A182" s="167" t="n">
        <v>180</v>
      </c>
      <c r="B182" s="166" t="inlineStr">
        <is>
          <t>สูตรยาต(านไวรัสสูตรใดที่ใช(ในการปqองกันก.อนสัมผัสโรค (PrEP)</t>
        </is>
      </c>
      <c r="C182" s="166" t="inlineStr"/>
      <c r="D182" s="166" t="inlineStr">
        <is>
          <t>TDF + 3TC</t>
        </is>
      </c>
      <c r="E182" s="166" t="inlineStr">
        <is>
          <t>AZT + 3TC</t>
        </is>
      </c>
      <c r="F182" s="166" t="inlineStr">
        <is>
          <t>TDF + FTC</t>
        </is>
      </c>
      <c r="G182" s="166" t="inlineStr">
        <is>
          <t>TDF + FTC + Lo/r</t>
        </is>
      </c>
      <c r="H182" s="166" t="inlineStr">
        <is>
          <t>TDF + 3TC + EFV</t>
        </is>
      </c>
      <c r="I182" s="167" t="inlineStr">
        <is>
          <t>1</t>
        </is>
      </c>
      <c r="J182" s="166" t="inlineStr">
        <is>
          <t>✅ คำตอบที่ถูกต้อง: ข้อ ก. TDF + 3TC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TDF + 3TC การเลือก TDF + 3TC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(AZT + 3TC): AZT + 3TC (Zidovudine/Lamivudine) มีผลข้างเคียงกดไขกระดูกทำให้โลหิตจางชัดเจน และไม่มีข้อมูลสนับสนุนด้าน efficacy สำหรับใช้เป็นยาป้องกัน PrEP
• ข้อ ค. (TDF + FTC): TDF + FTC (Tenofovir disoproxil fumarate + Emtricitabine) เป็นสูตรยามาตรฐานระดับจากลที่มีหลักฐานเชิงประจักษ์สูงสุดในการป้องกันการติดเชื้อ HIV ก่อนสัมผัสโรค (PrEP)
• ข้อ ง. (TDF + FTC + Lo/r): TDF + FTC + LPV/r เป็นสูตรยาต้านไวรัสสามตัวร่วมกับ protease inhibitor ที่ใช้สำหรับรักษาหรือป้องกันหลังสัมผัสเชื้อ (PEP) ไม่ใช้สำหรับ PrEP เนื่องจากความเป็นพิษสูงและเสี่ยงต่อการดื้อยา
• ข้อ จ. (TDF + 3TC + EFV): TDF + 3TC + EFV เป็นสูตรยารักษาผู้ติดเชื้อ HIV ในอดีต ไม่ใช้ในการป้องกัน PrEP เนื่องจากมีผลข้างเคียงทางระบบประสาทส่วนกลางสูงจาก Efavirenz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82" s="166" t="inlineStr"/>
      <c r="L182" s="166" t="inlineStr">
        <is>
          <t>Infectious diseases</t>
        </is>
      </c>
      <c r="M182" s="166" t="inlineStr">
        <is>
          <t>Pneumonia</t>
        </is>
      </c>
      <c r="N182" s="165" t="inlineStr">
        <is>
          <t>Clinic</t>
        </is>
      </c>
      <c r="O182" s="166" t="inlineStr">
        <is>
          <t>ข้อ 47 (PLE_CC1_2561_Key.md)</t>
        </is>
      </c>
      <c r="P182" s="165" t="inlineStr">
        <is>
          <t>ข้อสอบเก่า</t>
        </is>
      </c>
      <c r="Q182" s="165" t="inlineStr">
        <is>
          <t>2561</t>
        </is>
      </c>
      <c r="R182" s="165" t="inlineStr"/>
    </row>
    <row r="183" ht="24" customHeight="1" s="49">
      <c r="A183" s="167" t="n">
        <v>181</v>
      </c>
      <c r="B183" s="166" t="inlineStr">
        <is>
          <t>จากการคุยเพิ่มเติม ผู้ป่วยทราบว่าการมีเพศสัมพันธ์โดยไม่ได้ป้องกัน มีความเสี่ยงต่อการติดเชื่้อทาง เพศสัมพันธ์ และการใส่ถุงยางอนามัยสามารถป้องกันได้ และทราบว่าถ้าติดโรคแล้วจะรุนแรง เช่น HIV แต่ไม่ใส่ถุงยางเพราะ เพื่อนผู้หญิงเป็นเพื่อนในมหาลัยเดียวกัน ที่คนในกลุ่มนางไม่มีคนติดโรคทาง เพศสัมพันธ์ ถามว่า Health belief model ใด เป็นสาเหตุของการติดโรคครั งนี</t>
        </is>
      </c>
      <c r="C183" s="166" t="inlineStr"/>
      <c r="D183" s="166" t="inlineStr">
        <is>
          <t>Perceived susceptibility ต่้า</t>
        </is>
      </c>
      <c r="E183" s="166" t="inlineStr">
        <is>
          <t>Perceived barrier ต่้า</t>
        </is>
      </c>
      <c r="F183" s="166" t="inlineStr">
        <is>
          <t>Perceived benefit ต่้า</t>
        </is>
      </c>
      <c r="G183" s="166" t="inlineStr">
        <is>
          <t>Perceived seriousness ต่้า</t>
        </is>
      </c>
      <c r="H183" s="166" t="inlineStr">
        <is>
          <t>ไม่มีปัจจัยกระตุ้นให้ใส่ถุงยาง</t>
        </is>
      </c>
      <c r="I183" s="167" t="inlineStr">
        <is>
          <t>1</t>
        </is>
      </c>
      <c r="J183" s="166" t="inlineStr">
        <is>
          <t>✅ คำตอบที่ถูกต้อง: ข้อ ก. Perceived susceptibility ต่้า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Perceived susceptibility ต่้า การเลือก Perceived susceptibility ต่้า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(Perceived barrier ต่้า): Perceived barrier คือการรับรู้ต่ออุปสรรคในการปรับเปลี่ยนพฤติกรรม เช่น ราคาถุงยางอนามัยหรือความไม่สะดวก ซึ่งไม่ใช่เหตุผลที่ผู้ป่วยอ้างว่าคนในกลุ่มไม่มีใครติดเชื้อ
• ข้อ ค. (Perceived benefit ต่้า): Perceived benefit คือการรับรู้ถึงประโยชน์ของการสวมถุงยางอนามัย ซึ่งในโจทย์ระบุว่าผู้ป่วยทราบดีอยู่แล้วว่าถุงยางสามารถป้องกันโรคได้
• ข้อ ง. (Perceived seriousness ต่้า): Perceived seriousness คือการรับรู้ความรุนแรงของโรค ซึ่งในโจทย์ระบุชัดเจนว่าผู้ป่วยทราบว่าหากติดเชื้อจะรุนแรง เช่น HIV
• ข้อ จ. (ไม่มีปัจจัยกระตุ้นให้ใส่ถุงยาง): Cues to action (สิ่งกระตุ้นให้ปฏิบัติ) เกี่ยวข้องกับสิ่งเตือนใจภายนอก เช่น การรณรงค์หรือคำแนะนำของแพทย์์ ไม่ใช่ความเชื่อภายในที่คิดว่าตนเองไม่มีความเสี่ยง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83" s="166" t="inlineStr"/>
      <c r="L183" s="166" t="inlineStr">
        <is>
          <t>Infectious diseases</t>
        </is>
      </c>
      <c r="M183" s="166" t="inlineStr">
        <is>
          <t>HIV infection</t>
        </is>
      </c>
      <c r="N183" s="165" t="inlineStr">
        <is>
          <t>Clinic</t>
        </is>
      </c>
      <c r="O183" s="166" t="inlineStr">
        <is>
          <t>ข้อ 4 (PLE_CC1_2560 22 April Set 1.md)</t>
        </is>
      </c>
      <c r="P183" s="165" t="inlineStr">
        <is>
          <t>ข้อสอบเก่า</t>
        </is>
      </c>
      <c r="Q183" s="165" t="inlineStr">
        <is>
          <t>2560</t>
        </is>
      </c>
      <c r="R183" s="165" t="inlineStr"/>
    </row>
    <row r="184" ht="24" customHeight="1" s="49">
      <c r="A184" s="167" t="n">
        <v>182</v>
      </c>
      <c r="B184" s="166" t="inlineStr">
        <is>
          <t>ต่อมาตุ่มนํ%าแตก ผู้ป่วยควรทำความสะอาดแผลด้วยสาร ต่อไปนี% ยกเว้นข้อใด (1) Rubbing alcohol (2) Chlorhexidine (3) Irrigated normal saline solution (4) Acetic acid (5) Povidone iodine Final version | Maximum’2017 Rx30 | Prince of Songkla University</t>
        </is>
      </c>
      <c r="C184" s="166" t="inlineStr"/>
      <c r="D184" s="166" t="inlineStr">
        <is>
          <t>Dolutegravir 50 mg OD</t>
        </is>
      </c>
      <c r="E184" s="166" t="inlineStr">
        <is>
          <t>Vancomycin 1 g IV Q12H</t>
        </is>
      </c>
      <c r="F184" s="166" t="inlineStr">
        <is>
          <t>Meropenem 1 g IV Q8H</t>
        </is>
      </c>
      <c r="G184" s="166" t="inlineStr">
        <is>
          <t>Cefazolin 1 g IV Q8H</t>
        </is>
      </c>
      <c r="H184" s="166" t="inlineStr">
        <is>
          <t>Amoxicillin/Clavulanate 1 g BID</t>
        </is>
      </c>
      <c r="I184" s="167" t="inlineStr">
        <is>
          <t>1</t>
        </is>
      </c>
      <c r="J184" s="166" t="inlineStr">
        <is>
          <t>✅ คำตอบที่ถูกต้อง: ข้อ ก. Dolutegravir 50 mg OD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Dolutegravir 50 mg OD การเลือก Dolutegravir 50 mg OD เป็นคำตอบที่ถูกต้องตามแนวทางการรักษามาตรฐาน เนื่องจาก เป็น Integrase strand transfer inhibitor (INSTI) มี genetic barrier ต่อการดื้อยาสูงมาก และ efficacy สูงในการกด viral load ได้อย่างรวดเร็ว
🔍 ข้ออื่นผิดเพราะอะไร:
• ข้อ ข. (Vancomycin 1 g IV Q12H): เป็น Glycopeptide antibiotic ยับยั้ง MRSA และ Enterococcus ต้อง monitoring trough level (target 15-20 mcg/mL ใน severe infections) เพื่อป้องกัน nephrotoxicity และ ototoxity
• ข้อ ค. (Meropenem 1 g IV Q8H): เป็น Carbapenem มี broad spectrum ครอบคลุม multidrug-resistant gram-negative รวมทั้ง Pseudomonas aeruginosa และ ESBL-producing bacteria มีความเสี่ยงต่ออาการชักต่ำกว่า imipenem
• ข้อ ง. (Cefazolin 1 g IV Q8H): เป็น 1st generation cephalosporin เป็น drug of choice สำหรับ surgical antibiotic prophylaxis และ severe MSSA bacteremia/endocarditis
• ข้อ จ. (Amoxicillin/Clavulanate 1 g BID): เป็น Aminopenicillin ยับยั้ง bacterial cell wall synthesis เป็น first-line สำหรับ uncomplicated bacterial infections (เช่น Strep pharyngitis, AOM, sinusitis)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High Genetic Barrier: เป็น second-generation INSTI ที่เป็นแกนหลักใน first-line ARV regimen ทั่วโลก มี efficacy สูงและดื้อยายาก
• Polyvalent Cation Chelation: เกิดอันตรกิริยากับยาลดกรด, Calcium, Iron แนะนำให้ทาน DTG ก่อน 2 ชั่วโมง หรือหลัง 6 ชั่วโมงจากยาลดกรด</t>
        </is>
      </c>
      <c r="K184" s="166" t="inlineStr"/>
      <c r="L184" s="166" t="inlineStr">
        <is>
          <t>Infectious diseases</t>
        </is>
      </c>
      <c r="M184" s="166" t="inlineStr">
        <is>
          <t>STDs &amp; vaginitis</t>
        </is>
      </c>
      <c r="N184" s="165" t="inlineStr">
        <is>
          <t>Clinic</t>
        </is>
      </c>
      <c r="O184" s="166" t="inlineStr">
        <is>
          <t>ข้อ 3 (PLE_CC1_2557.md)</t>
        </is>
      </c>
      <c r="P184" s="165" t="inlineStr">
        <is>
          <t>ข้อสอบเก่า</t>
        </is>
      </c>
      <c r="Q184" s="165" t="inlineStr">
        <is>
          <t>2557</t>
        </is>
      </c>
      <c r="R184" s="165" t="inlineStr"/>
    </row>
    <row r="185" ht="24" customHeight="1" s="49">
      <c r="A185" s="167" t="n">
        <v>183</v>
      </c>
      <c r="B185" s="166" t="inlineStr">
        <is>
          <t>เชื%อก่อโรคซึงเป็นสาเหตุของภาวะ Community-acquired pneumonia ในผู้ป่วยรายนี%คือข้อใด (1) Acinetobacter baumannii (2) Streptococcus pneumoniae (3) Pseudomonas aeruginosa (4) Staphylococcus aureus (5) Burkholderia pseudomalii</t>
        </is>
      </c>
      <c r="C185" s="166" t="inlineStr"/>
      <c r="D185" s="166" t="inlineStr">
        <is>
          <t>Cefazolin 1 g IV Q8H</t>
        </is>
      </c>
      <c r="E185" s="166" t="inlineStr">
        <is>
          <t>Amoxicillin/Clavulanate 1 g BID</t>
        </is>
      </c>
      <c r="F185" s="166" t="inlineStr">
        <is>
          <t>Ceftriaxone 1 g IV OD</t>
        </is>
      </c>
      <c r="G185" s="166" t="inlineStr">
        <is>
          <t>Ciprofloxacin 500 mg BID</t>
        </is>
      </c>
      <c r="H185" s="166" t="inlineStr">
        <is>
          <t>Azithromycin 500 mg OD</t>
        </is>
      </c>
      <c r="I185" s="167" t="inlineStr">
        <is>
          <t>1</t>
        </is>
      </c>
      <c r="J185" s="166" t="inlineStr">
        <is>
          <t>✅ คำตอบที่ถูกต้อง: ข้อ ก. Cefazolin 1 g IV Q8H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Cefazolin 1 g IV Q8H การเลือก Cefazolin 1 g IV Q8H เป็นคำตอบที่ถูกต้องตามแนวทางการรักษามาตรฐาน เนื่องจาก เป็น 1st generation cephalosporin เป็น drug of choice สำหรับ surgical antibiotic prophylaxis และ severe MSSA bacteremia/endocarditis
🔍 ข้ออื่นผิดเพราะอะไร:
• ข้อ ข. (Amoxicillin/Clavulanate 1 g BID): เป็น Aminopenicillin ยับยั้ง bacterial cell wall synthesis เป็น first-line สำหรับ uncomplicated bacterial infections (เช่น Strep pharyngitis, AOM, sinusitis)
• ข้อ ค. (Ceftriaxone 1 g IV OD): เป็น 3rd generation cephalosporin มี broad spectrum ต่อ gram-negative bacteria และผ่าน BBB ได้ดี ขับออกทาง biliary tract จึงไม่ต้องปรับ dose ใน renal impairment
• ข้อ ง. (Ciprofloxacin 500 mg BID): เป็น Fluoroquinolone เด่นต่อ Gram-negative รวมทั้ง Pseudomonas aeruginosa แต่มี black box warning เรื่อง tendon rupture, QT prolongation, aortic aneurysm และ dysglycemia
• ข้อ จ. (Azithromycin 500 mg OD): เป็น Macrolide ครอบคลุม atypical pathogens (Mycoplasma, Chlamydia, Legionella) ขจัดออกทางตับเป็นหลัก และมี half-life ยาวนาน (~68 ชม.)
📖 Guideline อ้างอิง:
แนวทางการวินิจฉัยและรักษาโรคติดเชื้อในประเทศไทย พ.ศ. 2563 (สมาคมโรคติดเชื้อแห่งประเทศไทย)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185" s="166" t="inlineStr"/>
      <c r="L185" s="166" t="inlineStr">
        <is>
          <t>Infectious diseases</t>
        </is>
      </c>
      <c r="M185" s="166" t="inlineStr">
        <is>
          <t>Pneumonia</t>
        </is>
      </c>
      <c r="N185" s="165" t="inlineStr">
        <is>
          <t>Clinic</t>
        </is>
      </c>
      <c r="O185" s="166" t="inlineStr">
        <is>
          <t>ข้อ 3 (PLE_CC1_2557.md)</t>
        </is>
      </c>
      <c r="P185" s="165" t="inlineStr">
        <is>
          <t>ข้อสอบเก่า</t>
        </is>
      </c>
      <c r="Q185" s="165" t="inlineStr">
        <is>
          <t>2557</t>
        </is>
      </c>
      <c r="R185" s="165" t="inlineStr"/>
    </row>
    <row r="186" ht="24" customHeight="1" s="49">
      <c r="A186" s="167" t="n">
        <v>184</v>
      </c>
      <c r="B186" s="166" t="inlineStr">
        <is>
          <t>ควรพิจารณาปรับเปลียนการรักษาสำหรับผู้ป่วยรายนี% อย่างไร (1) เปลียนยา Ceftazidime เป็นยา ceftriaxone (2) เปลียนยา Ceftazidime เป็น meropenem (3) เปลียนยา Clarithromycin เป็น ciprofloxacin (4) เพิมขนาดยา Clarithromycin เป็น 1 x 2 (5) ไม่ต้องปรับเปลียนการรักษา</t>
        </is>
      </c>
      <c r="C186" s="166" t="inlineStr"/>
      <c r="D186" s="166" t="inlineStr">
        <is>
          <t>Ciprofloxacin 500 mg BID</t>
        </is>
      </c>
      <c r="E186" s="166" t="inlineStr">
        <is>
          <t>Azithromycin 500 mg OD</t>
        </is>
      </c>
      <c r="F186" s="166" t="inlineStr">
        <is>
          <t>Doxycycline 100 mg BID</t>
        </is>
      </c>
      <c r="G186" s="166" t="inlineStr">
        <is>
          <t>Cotrimoxazole 160/800 mg BID</t>
        </is>
      </c>
      <c r="H186" s="166" t="inlineStr">
        <is>
          <t>Metronidazole 400 mg TID</t>
        </is>
      </c>
      <c r="I186" s="167" t="inlineStr">
        <is>
          <t>1</t>
        </is>
      </c>
      <c r="J186" s="166" t="inlineStr">
        <is>
          <t>✅ คำตอบที่ถูกต้อง: ข้อ ก. Ciprofloxacin 500 mg BID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Ciprofloxacin 500 mg BID การเลือก Ciprofloxacin 500 mg BID เป็นคำตอบที่ถูกต้องตามแนวทางการรักษามาตรฐาน เนื่องจาก เป็น Fluoroquinolone เด่นต่อ Gram-negative รวมทั้ง Pseudomonas aeruginosa แต่มี black box warning เรื่อง tendon rupture, QT prolongation, aortic aneurysm และ dysglycemia
🔍 ข้ออื่นผิดเพราะอะไร:
• ข้อ ข. (Azithromycin 500 mg OD): เป็น Macrolide ครอบคลุม atypical pathogens (Mycoplasma, Chlamydia, Legionella) ขจัดออกทางตับเป็นหลัก และมี half-life ยาวนาน (~68 ชม.)
• ข้อ ค.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ง. (Cotrimoxazole 160/800 mg BID): เป็นยาผสม Trimethoprim/Sulfamethoxazole (TMP/SMX) เป็น drug of choice สำหรับ PCP/PJP prophylaxis &amp; treatment, Stenotrophomonas และ Nocardia ระวัง hyperkalemia และ SCARs
• ข้อ จ. (Metronidazole 400 mg TID): เป็น antianaerobic และ antiprotozoal agent ยับยั้ง Trichomonas vaginalis, Giardia, Amebiasis, และ anaerobes ห้ามดื่มแอลกอฮอล์ระหว่างใช้ยา (disulfiram-like reaction)
📖 Guideline อ้างอิง:
แนวทางการวินิจฉัยและรักษาโรคติดเชื้อในประเทศไทย พ.ศ. 2563 (สมาคมโรคติดเชื้อแห่งประเทศไทย)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186" s="166" t="inlineStr"/>
      <c r="L186" s="166" t="inlineStr">
        <is>
          <t>Infectious diseases</t>
        </is>
      </c>
      <c r="M186" s="166" t="inlineStr">
        <is>
          <t>Pneumonia</t>
        </is>
      </c>
      <c r="N186" s="165" t="inlineStr">
        <is>
          <t>Clinic</t>
        </is>
      </c>
      <c r="O186" s="166" t="inlineStr">
        <is>
          <t>ข้อ 4 (PLE_CC1_2557.md)</t>
        </is>
      </c>
      <c r="P186" s="165" t="inlineStr">
        <is>
          <t>ข้อสอบเก่า</t>
        </is>
      </c>
      <c r="Q186" s="165" t="inlineStr">
        <is>
          <t>2557</t>
        </is>
      </c>
      <c r="R186" s="165" t="inlineStr"/>
    </row>
    <row r="187" ht="24" customHeight="1" s="49">
      <c r="A187" s="167" t="n">
        <v>185</v>
      </c>
      <c r="B187" s="166" t="inlineStr">
        <is>
          <t>เกี่ยวกับ เป็น isotonic solution ข้อใดต่อไปนี้กล่าวถูกต้องตามหลักวิชาชีพเภสัชกรรม</t>
        </is>
      </c>
      <c r="C187" s="166" t="inlineStr"/>
      <c r="D187" s="166" t="inlineStr">
        <is>
          <t>Cotrimoxazole 160/800 mg BID</t>
        </is>
      </c>
      <c r="E187" s="166" t="inlineStr">
        <is>
          <t>Metronidazole 400 mg TID</t>
        </is>
      </c>
      <c r="F187" s="166" t="inlineStr">
        <is>
          <t>Nitrofurantoin 100 mg BID</t>
        </is>
      </c>
      <c r="G187" s="166" t="inlineStr">
        <is>
          <t>Tenofovir/Emtricitabine 300/200 mg OD</t>
        </is>
      </c>
      <c r="H187" s="166" t="inlineStr">
        <is>
          <t>Dolutegravir 50 mg OD</t>
        </is>
      </c>
      <c r="I187" s="167" t="inlineStr">
        <is>
          <t>1</t>
        </is>
      </c>
      <c r="J187" s="166" t="inlineStr">
        <is>
          <t>✅ คำตอบที่ถูกต้อง: ข้อ ก. Cotrimoxazole 160/800 mg BID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Cotrimoxazole 160/800 mg BID การเลือก Cotrimoxazole 160/800 mg BID เป็นคำตอบที่ถูกต้องตามแนวทางการรักษามาตรฐาน เนื่องจาก เป็นยาผสม Trimethoprim/Sulfamethoxazole (TMP/SMX) เป็น drug of choice สำหรับ PCP/PJP prophylaxis &amp; treatment, Stenotrophomonas และ Nocardia ระวัง hyperkalemia และ SCARs
🔍 ข้ออื่นผิดเพราะอะไร:
• ข้อ ข. (Metronidazole 400 mg TID): เป็น antianaerobic และ antiprotozoal agent ยับยั้ง Trichomonas vaginalis, Giardia, Amebiasis, และ anaerobes ห้ามดื่มแอลกอฮอล์ระหว่างใช้ยา (disulfiram-like reaction)
• ข้อ ค. (Nitrofurantoin 100 mg BID): เป็น urinary tract antiseptic สำหรับ uncomplicated cystitis ปลอดภัยในหญิงตั้งครรภ์ (ยกเว้นใกล้คลอด) แต่ contraindication เมื่อ CrCl &lt; 30 mL/min
• ข้อ ง. (Tenofovir/Emtricitabine 300/200 mg OD): เป็น Nucleotide reverse transcriptase inhibitor (NRTI) แกนหลักใน HIV และ HBV therapy แต่ TDF ต้องระวัง nephrotoxicity (Fanconi syndrome) และ bone mineral density loss
• ข้อ จ. (Dolutegravir 50 mg OD): เป็น Integrase strand transfer inhibitor (INSTI) มี genetic barrier ต่อการดื้อยาสูงมาก และ efficacy สูงในการกด viral load ได้อย่างรวดเร็ว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87" s="166" t="inlineStr"/>
      <c r="L187" s="166" t="inlineStr">
        <is>
          <t>Infectious diseases</t>
        </is>
      </c>
      <c r="M187" s="166" t="inlineStr">
        <is>
          <t>STDs &amp; vaginitis</t>
        </is>
      </c>
      <c r="N187" s="165" t="inlineStr">
        <is>
          <t>Clinic</t>
        </is>
      </c>
      <c r="O187" s="166" t="inlineStr">
        <is>
          <t>ข้อ 4 (PLE_CC1_2556.md)</t>
        </is>
      </c>
      <c r="P187" s="165" t="inlineStr">
        <is>
          <t>ข้อสอบเก่า</t>
        </is>
      </c>
      <c r="Q187" s="165" t="inlineStr">
        <is>
          <t>2556</t>
        </is>
      </c>
      <c r="R187" s="165" t="inlineStr"/>
    </row>
    <row r="188" ht="24" customHeight="1" s="49">
      <c r="A188" s="167" t="n">
        <v>186</v>
      </c>
      <c r="B188" s="166" t="inlineStr">
        <is>
          <t>ข้อใดควรแนะนำสำหรับผู้ป่วยรายนี้ (Caseติดเชื้อ tricomonasis)</t>
        </is>
      </c>
      <c r="C188" s="166" t="inlineStr"/>
      <c r="D188" s="166" t="inlineStr">
        <is>
          <t>Tenofovir/Emtricitabine 300/200 mg OD</t>
        </is>
      </c>
      <c r="E188" s="166" t="inlineStr">
        <is>
          <t>Dolutegravir 50 mg OD</t>
        </is>
      </c>
      <c r="F188" s="166" t="inlineStr">
        <is>
          <t>Vancomycin 1 g IV Q12H</t>
        </is>
      </c>
      <c r="G188" s="166" t="inlineStr">
        <is>
          <t>Meropenem 1 g IV Q8H</t>
        </is>
      </c>
      <c r="H188" s="166" t="inlineStr">
        <is>
          <t>Cefazolin 1 g IV Q8H</t>
        </is>
      </c>
      <c r="I188" s="167" t="inlineStr">
        <is>
          <t>1</t>
        </is>
      </c>
      <c r="J188" s="166" t="inlineStr">
        <is>
          <t>✅ คำตอบที่ถูกต้อง: ข้อ ก. Tenofovir/Emtricitabine 300/200 mg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Tenofovir/Emtricitabine 300/200 mg OD การเลือก Tenofovir/Emtricitabine 300/200 mg OD เป็นคำตอบที่ถูกต้องตามแนวทางการรักษามาตรฐาน เนื่องจาก เป็น Nucleotide reverse transcriptase inhibitor (NRTI) แกนหลักใน HIV และ HBV therapy แต่ TDF ต้องระวัง nephrotoxicity (Fanconi syndrome) และ bone mineral density loss
🔍 ข้ออื่นผิดเพราะอะไร:
• ข้อ ข. (Dolutegravir 50 mg OD): เป็น Integrase strand transfer inhibitor (INSTI) มี genetic barrier ต่อการดื้อยาสูงมาก และ efficacy สูงในการกด viral load ได้อย่างรวดเร็ว
• ข้อ ค. (Vancomycin 1 g IV Q12H): เป็น Glycopeptide antibiotic ยับยั้ง MRSA และ Enterococcus ต้อง monitoring trough level (target 15-20 mcg/mL ใน severe infections) เพื่อป้องกัน nephrotoxicity และ ototoxity
• ข้อ ง. (Meropenem 1 g IV Q8H): เป็น Carbapenem มี broad spectrum ครอบคลุม multidrug-resistant gram-negative รวมทั้ง Pseudomonas aeruginosa และ ESBL-producing bacteria มีความเสี่ยงต่ออาการชักต่ำกว่า imipenem
• ข้อ จ. (Cefazolin 1 g IV Q8H): เป็น 1st generation cephalosporin เป็น drug of choice สำหรับ surgical antibiotic prophylaxis และ severe MSSA bacteremia/endocarditis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88" s="166" t="inlineStr"/>
      <c r="L188" s="166" t="inlineStr">
        <is>
          <t>Infectious diseases</t>
        </is>
      </c>
      <c r="M188" s="166" t="inlineStr">
        <is>
          <t>Pneumonia</t>
        </is>
      </c>
      <c r="N188" s="165" t="inlineStr">
        <is>
          <t>Clinic</t>
        </is>
      </c>
      <c r="O188" s="166" t="inlineStr">
        <is>
          <t>ข้อ 5 (PLE_CC1_2556.md)</t>
        </is>
      </c>
      <c r="P188" s="165" t="inlineStr">
        <is>
          <t>ข้อสอบเก่า</t>
        </is>
      </c>
      <c r="Q188" s="165" t="inlineStr">
        <is>
          <t>2556</t>
        </is>
      </c>
      <c r="R188" s="165" t="inlineStr"/>
    </row>
    <row r="189" ht="24" customHeight="1" s="49">
      <c r="A189" s="167" t="n">
        <v>187</v>
      </c>
      <c r="B189" s="166" t="inlineStr">
        <is>
          <t>ติดเชื้อแบคทีเรียในโพรงจมูก</t>
        </is>
      </c>
      <c r="C189" s="166" t="inlineStr"/>
      <c r="D189" s="166" t="inlineStr">
        <is>
          <t>Meropenem 1 g IV Q8H</t>
        </is>
      </c>
      <c r="E189" s="166" t="inlineStr">
        <is>
          <t>Cefazolin 1 g IV Q8H</t>
        </is>
      </c>
      <c r="F189" s="166" t="inlineStr">
        <is>
          <t>Amoxicillin/Clavulanate 1 g BID</t>
        </is>
      </c>
      <c r="G189" s="166" t="inlineStr">
        <is>
          <t>Ceftriaxone 1 g IV OD</t>
        </is>
      </c>
      <c r="H189" s="166" t="inlineStr">
        <is>
          <t>Ciprofloxacin 500 mg BID</t>
        </is>
      </c>
      <c r="I189" s="167" t="inlineStr">
        <is>
          <t>1</t>
        </is>
      </c>
      <c r="J189" s="166" t="inlineStr">
        <is>
          <t>✅ คำตอบที่ถูกต้อง: ข้อ ก. Meropenem 1 g IV Q8H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Meropenem 1 g IV Q8H การเลือก Meropenem 1 g IV Q8H เป็นคำตอบที่ถูกต้องตามแนวทางการรักษามาตรฐาน เนื่องจาก เป็น Carbapenem มี broad spectrum ครอบคลุม multidrug-resistant gram-negative รวมทั้ง Pseudomonas aeruginosa และ ESBL-producing bacteria มีความเสี่ยงต่ออาการชักต่ำกว่า imipenem
🔍 ข้ออื่นผิดเพราะอะไร:
• ข้อ ข. (Cefazolin 1 g IV Q8H): เป็น 1st generation cephalosporin เป็น drug of choice สำหรับ surgical antibiotic prophylaxis และ severe MSSA bacteremia/endocarditis
• ข้อ ค. (Amoxicillin/Clavulanate 1 g BID): เป็น Aminopenicillin ยับยั้ง bacterial cell wall synthesis เป็น first-line สำหรับ uncomplicated bacterial infections (เช่น Strep pharyngitis, AOM, sinusitis)
• ข้อ ง. (Ceftriaxone 1 g IV OD): เป็น 3rd generation cephalosporin มี broad spectrum ต่อ gram-negative bacteria และผ่าน BBB ได้ดี ขับออกทาง biliary tract จึงไม่ต้องปรับ dose ใน renal impairment
• ข้อ จ. (Ciprofloxacin 500 mg BID): เป็น Fluoroquinolone เด่นต่อ Gram-negative รวมทั้ง Pseudomonas aeruginosa แต่มี black box warning เรื่อง tendon rupture, QT prolongation, aortic aneurysm และ dysglycemia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89" s="166" t="inlineStr"/>
      <c r="L189" s="166" t="inlineStr">
        <is>
          <t>Infectious diseases</t>
        </is>
      </c>
      <c r="M189" s="166" t="inlineStr">
        <is>
          <t>Pneumonia</t>
        </is>
      </c>
      <c r="N189" s="165" t="inlineStr">
        <is>
          <t>Clinic</t>
        </is>
      </c>
      <c r="O189" s="166" t="inlineStr">
        <is>
          <t>ข้อ 2 (PLE_CC1_2555 Day 2.md)</t>
        </is>
      </c>
      <c r="P189" s="165" t="inlineStr">
        <is>
          <t>ข้อสอบเก่า</t>
        </is>
      </c>
      <c r="Q189" s="165" t="inlineStr">
        <is>
          <t>2555</t>
        </is>
      </c>
      <c r="R189" s="165" t="inlineStr"/>
    </row>
    <row r="190" ht="24" customHeight="1" s="49">
      <c r="A190" s="167" t="n">
        <v>188</v>
      </c>
      <c r="B190" s="166" t="inlineStr">
        <is>
          <t>เกี่ยวกับ ติดเชื้อแบคทีเรีย ข้อใดต่อไปนี้กล่าวถูกต้องตามหลักวิชาชีพเภสัชกรรม</t>
        </is>
      </c>
      <c r="C190" s="166" t="inlineStr"/>
      <c r="D190" s="166" t="inlineStr">
        <is>
          <t>Ceftriaxone 1 g IV OD</t>
        </is>
      </c>
      <c r="E190" s="166" t="inlineStr">
        <is>
          <t>Ciprofloxacin 500 mg BID</t>
        </is>
      </c>
      <c r="F190" s="166" t="inlineStr">
        <is>
          <t>Azithromycin 500 mg OD</t>
        </is>
      </c>
      <c r="G190" s="166" t="inlineStr">
        <is>
          <t>Doxycycline 100 mg BID</t>
        </is>
      </c>
      <c r="H190" s="166" t="inlineStr">
        <is>
          <t>Cotrimoxazole 160/800 mg BID</t>
        </is>
      </c>
      <c r="I190" s="167" t="inlineStr">
        <is>
          <t>1</t>
        </is>
      </c>
      <c r="J190" s="166" t="inlineStr">
        <is>
          <t>✅ คำตอบที่ถูกต้อง: ข้อ ก. Ceftriaxone 1 g IV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Ceftriaxone 1 g IV OD การเลือก Ceftriaxone 1 g IV OD เป็นคำตอบที่ถูกต้องตามแนวทางการรักษามาตรฐาน เนื่องจาก เป็น 3rd generation cephalosporin มี broad spectrum ต่อ gram-negative bacteria และผ่าน BBB ได้ดี ขับออกทาง biliary tract จึงไม่ต้องปรับ dose ใน renal impairment
🔍 ข้ออื่นผิดเพราะอะไร:
• ข้อ ข. (Ciprofloxacin 500 mg BID): เป็น Fluoroquinolone เด่นต่อ Gram-negative รวมทั้ง Pseudomonas aeruginosa แต่มี black box warning เรื่อง tendon rupture, QT prolongation, aortic aneurysm และ dysglycemia
• ข้อ ค. (Azithromycin 500 mg OD): เป็น Macrolide ครอบคลุม atypical pathogens (Mycoplasma, Chlamydia, Legionella) ขจัดออกทางตับเป็นหลัก และมี half-life ยาวนาน (~68 ชม.)
• ข้อ ง.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จ. (Cotrimoxazole 160/800 mg BID): เป็นยาผสม Trimethoprim/Sulfamethoxazole (TMP/SMX) เป็น drug of choice สำหรับ PCP/PJP prophylaxis &amp; treatment, Stenotrophomonas และ Nocardia ระวัง hyperkalemia และ SCARs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90" s="166" t="inlineStr"/>
      <c r="L190" s="166" t="inlineStr">
        <is>
          <t>Infectious diseases</t>
        </is>
      </c>
      <c r="M190" s="166" t="inlineStr">
        <is>
          <t>Pneumonia</t>
        </is>
      </c>
      <c r="N190" s="165" t="inlineStr">
        <is>
          <t>Clinic</t>
        </is>
      </c>
      <c r="O190" s="166" t="inlineStr">
        <is>
          <t>ข้อ 1 (PLE_CC1_2555 Day 2.md)</t>
        </is>
      </c>
      <c r="P190" s="165" t="inlineStr">
        <is>
          <t>ข้อสอบเก่า</t>
        </is>
      </c>
      <c r="Q190" s="165" t="inlineStr">
        <is>
          <t>2555</t>
        </is>
      </c>
      <c r="R190" s="165" t="inlineStr"/>
    </row>
    <row r="191" ht="24" customHeight="1" s="49">
      <c r="A191" s="167" t="n">
        <v>189</v>
      </c>
      <c r="B191" s="166" t="inlineStr">
        <is>
          <t>เปลี่ยนจาก amoxicillin เป็น ciprofloxacin</t>
        </is>
      </c>
      <c r="C191" s="166" t="inlineStr"/>
      <c r="D191" s="166" t="inlineStr">
        <is>
          <t>Doxycycline 100 mg BID</t>
        </is>
      </c>
      <c r="E191" s="166" t="inlineStr">
        <is>
          <t>Cotrimoxazole 160/800 mg BID</t>
        </is>
      </c>
      <c r="F191" s="166" t="inlineStr">
        <is>
          <t>Metronidazole 400 mg TID</t>
        </is>
      </c>
      <c r="G191" s="166" t="inlineStr">
        <is>
          <t>Nitrofurantoin 100 mg BID</t>
        </is>
      </c>
      <c r="H191" s="166" t="inlineStr">
        <is>
          <t>Tenofovir/Emtricitabine 300/200 mg OD</t>
        </is>
      </c>
      <c r="I191" s="167" t="inlineStr">
        <is>
          <t>1</t>
        </is>
      </c>
      <c r="J191" s="166" t="inlineStr">
        <is>
          <t>✅ คำตอบที่ถูกต้อง: ข้อ ก. Doxycycline 100 mg BID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Doxycycline 100 mg BID การเลือก Doxycycline 100 mg BID เป็นคำตอบที่ถูกต้องตามแนวทางการรักษามาตรฐาน เนื่องจาก เป็น Tetracycline ครอบคลุม atypicals, rickettsia, scrub typhus, leptospirosis และ CA-MRSA ห้ามใช้ในเด็กอายุ &lt; 8 ปี และหญิงตั้งครรภ์ (ฟันเหลือง กระดูกเจริญช้า)
🔍 ข้ออื่นผิดเพราะอะไร:
• ข้อ ข. (Cotrimoxazole 160/800 mg BID): เป็นยาผสม Trimethoprim/Sulfamethoxazole (TMP/SMX) เป็น drug of choice สำหรับ PCP/PJP prophylaxis &amp; treatment, Stenotrophomonas และ Nocardia ระวัง hyperkalemia และ SCARs
• ข้อ ค. (Metronidazole 400 mg TID): เป็น antianaerobic และ antiprotozoal agent ยับยั้ง Trichomonas vaginalis, Giardia, Amebiasis, และ anaerobes ห้ามดื่มแอลกอฮอล์ระหว่างใช้ยา (disulfiram-like reaction)
• ข้อ ง. (Nitrofurantoin 100 mg BID): เป็น urinary tract antiseptic สำหรับ uncomplicated cystitis ปลอดภัยในหญิงตั้งครรภ์ (ยกเว้นใกล้คลอด) แต่ contraindication เมื่อ CrCl &lt; 30 mL/min
• ข้อ จ. (Tenofovir/Emtricitabine 300/200 mg OD): เป็น Nucleotide reverse transcriptase inhibitor (NRTI) แกนหลักใน HIV และ HBV therapy แต่ TDF ต้องระวัง nephrotoxicity (Fanconi syndrome) และ bone mineral density loss
📖 Guideline อ้างอิง:
แนวทางการวินิจฉัยและรักษาโรคติดเชื้อในประเทศไทย พ.ศ. 2563 (สมาคมโรคติดเชื้อแห่งประเทศไทย)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191" s="166" t="inlineStr"/>
      <c r="L191" s="166" t="inlineStr">
        <is>
          <t>Infectious diseases</t>
        </is>
      </c>
      <c r="M191" s="166" t="inlineStr">
        <is>
          <t>STDs &amp; vaginitis</t>
        </is>
      </c>
      <c r="N191" s="165" t="inlineStr">
        <is>
          <t>Clinic</t>
        </is>
      </c>
      <c r="O191" s="166" t="inlineStr">
        <is>
          <t>ข้อ 3 (PLE_CC1_2555 Day 2.md)</t>
        </is>
      </c>
      <c r="P191" s="165" t="inlineStr">
        <is>
          <t>ข้อสอบเก่า</t>
        </is>
      </c>
      <c r="Q191" s="165" t="inlineStr">
        <is>
          <t>2555</t>
        </is>
      </c>
      <c r="R191" s="165" t="inlineStr"/>
    </row>
    <row r="192" ht="24" customHeight="1" s="49">
      <c r="A192" s="167" t="n">
        <v>190</v>
      </c>
      <c r="B192" s="166" t="inlineStr">
        <is>
          <t>เปลี่ยนจาก amoxicillin เป็น azithromycin</t>
        </is>
      </c>
      <c r="C192" s="166" t="inlineStr"/>
      <c r="D192" s="166" t="inlineStr">
        <is>
          <t>Nitrofurantoin 100 mg BID</t>
        </is>
      </c>
      <c r="E192" s="166" t="inlineStr">
        <is>
          <t>Tenofovir/Emtricitabine 300/200 mg OD</t>
        </is>
      </c>
      <c r="F192" s="166" t="inlineStr">
        <is>
          <t>Dolutegravir 50 mg OD</t>
        </is>
      </c>
      <c r="G192" s="166" t="inlineStr">
        <is>
          <t>Vancomycin 1 g IV Q12H</t>
        </is>
      </c>
      <c r="H192" s="166" t="inlineStr">
        <is>
          <t>Meropenem 1 g IV Q8H</t>
        </is>
      </c>
      <c r="I192" s="167" t="inlineStr">
        <is>
          <t>1</t>
        </is>
      </c>
      <c r="J192" s="166" t="inlineStr">
        <is>
          <t>✅ คำตอบที่ถูกต้อง: ข้อ ก. Nitrofurantoin 100 mg BID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Nitrofurantoin 100 mg BID การเลือก Nitrofurantoin 100 mg BID เป็นคำตอบที่ถูกต้องตามแนวทางการรักษามาตรฐาน เนื่องจาก เป็น urinary tract antiseptic สำหรับ uncomplicated cystitis ปลอดภัยในหญิงตั้งครรภ์ (ยกเว้นใกล้คลอด) แต่ contraindication เมื่อ CrCl &lt; 30 mL/min
🔍 ข้ออื่นผิดเพราะอะไร:
• ข้อ ข. (Tenofovir/Emtricitabine 300/200 mg OD): เป็น Nucleotide reverse transcriptase inhibitor (NRTI) แกนหลักใน HIV และ HBV therapy แต่ TDF ต้องระวัง nephrotoxicity (Fanconi syndrome) และ bone mineral density loss
• ข้อ ค. (Dolutegravir 50 mg OD): เป็น Integrase strand transfer inhibitor (INSTI) มี genetic barrier ต่อการดื้อยาสูงมาก และ efficacy สูงในการกด viral load ได้อย่างรวดเร็ว
• ข้อ ง. (Vancomycin 1 g IV Q12H): เป็น Glycopeptide antibiotic ยับยั้ง MRSA และ Enterococcus ต้อง monitoring trough level (target 15-20 mcg/mL ใน severe infections) เพื่อป้องกัน nephrotoxicity และ ototoxity
• ข้อ จ. (Meropenem 1 g IV Q8H): เป็น Carbapenem มี broad spectrum ครอบคลุม multidrug-resistant gram-negative รวมทั้ง Pseudomonas aeruginosa และ ESBL-producing bacteria มีความเสี่ยงต่ออาการชักต่ำกว่า imipenem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2" s="166" t="inlineStr"/>
      <c r="L192" s="166" t="inlineStr">
        <is>
          <t>Infectious diseases</t>
        </is>
      </c>
      <c r="M192" s="166" t="inlineStr">
        <is>
          <t>Pneumonia</t>
        </is>
      </c>
      <c r="N192" s="165" t="inlineStr">
        <is>
          <t>Clinic</t>
        </is>
      </c>
      <c r="O192" s="166" t="inlineStr">
        <is>
          <t>ข้อ 4 (PLE_CC1_2555 Day 2.md)</t>
        </is>
      </c>
      <c r="P192" s="165" t="inlineStr">
        <is>
          <t>ข้อสอบเก่า</t>
        </is>
      </c>
      <c r="Q192" s="165" t="inlineStr">
        <is>
          <t>2555</t>
        </is>
      </c>
      <c r="R192" s="165" t="inlineStr"/>
    </row>
    <row r="193" ht="24" customHeight="1" s="49">
      <c r="A193" s="167" t="n">
        <v>191</v>
      </c>
      <c r="B193" s="166" t="inlineStr">
        <is>
          <t>ลด amoxicillin ลงครึ่งหนึ่ง</t>
        </is>
      </c>
      <c r="C193" s="166" t="inlineStr"/>
      <c r="D193" s="166" t="inlineStr">
        <is>
          <t>Vancomycin 1 g IV Q12H</t>
        </is>
      </c>
      <c r="E193" s="166" t="inlineStr">
        <is>
          <t>Meropenem 1 g IV Q8H</t>
        </is>
      </c>
      <c r="F193" s="166" t="inlineStr">
        <is>
          <t>Cefazolin 1 g IV Q8H</t>
        </is>
      </c>
      <c r="G193" s="166" t="inlineStr">
        <is>
          <t>Amoxicillin/Clavulanate 1 g BID</t>
        </is>
      </c>
      <c r="H193" s="166" t="inlineStr">
        <is>
          <t>Ceftriaxone 1 g IV OD</t>
        </is>
      </c>
      <c r="I193" s="167" t="inlineStr">
        <is>
          <t>1</t>
        </is>
      </c>
      <c r="J193" s="166" t="inlineStr">
        <is>
          <t>✅ คำตอบที่ถูกต้อง: ข้อ ก. Vancomycin 1 g IV Q12H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Vancomycin 1 g IV Q12H การเลือก Vancomycin 1 g IV Q12H เป็นคำตอบที่ถูกต้องตามแนวทางการรักษามาตรฐาน เนื่องจาก เป็น Glycopeptide antibiotic ยับยั้ง MRSA และ Enterococcus ต้อง monitoring trough level (target 15-20 mcg/mL ใน severe infections) เพื่อป้องกัน nephrotoxicity และ ototoxity
🔍 ข้ออื่นผิดเพราะอะไร:
• ข้อ ข. (Meropenem 1 g IV Q8H): เป็น Carbapenem มี broad spectrum ครอบคลุม multidrug-resistant gram-negative รวมทั้ง Pseudomonas aeruginosa และ ESBL-producing bacteria มีความเสี่ยงต่ออาการชักต่ำกว่า imipenem
• ข้อ ค. (Cefazolin 1 g IV Q8H): เป็น 1st generation cephalosporin เป็น drug of choice สำหรับ surgical antibiotic prophylaxis และ severe MSSA bacteremia/endocarditis
• ข้อ ง. (Amoxicillin/Clavulanate 1 g BID): เป็น Aminopenicillin ยับยั้ง bacterial cell wall synthesis เป็น first-line สำหรับ uncomplicated bacterial infections (เช่น Strep pharyngitis, AOM, sinusitis)
• ข้อ จ. (Ceftriaxone 1 g IV OD): เป็น 3rd generation cephalosporin มี broad spectrum ต่อ gram-negative bacteria และผ่าน BBB ได้ดี ขับออกทาง biliary tract จึงไม่ต้องปรับ dose ใน renal impairment
📖 Guideline อ้างอิง:
แนวทางการวินิจฉัยและรักษาโรคติดเชื้อในประเทศไทย พ.ศ. 2563 (สมาคมโรคติดเชื้อแห่งประเทศไทย)
📌 จุดจำก่อนสอบ:
• Red Man Syndrome Prevention: เกิดจากการหลั่ง Histamine เมื่อให้ยาเร็วเกินไป แก้ไขโดย infuse ยาช้าๆ (อย่างน้อย 60 นาทีต่อ 1 กรัม) ไม่ใช่การแพ้ยาจริง
• Therapeutic Drug Monitoring: ต้องติดตาม Trough concentration (15-20 mcg/mL ใน severe infections เช่น MRSA pneumonia/sepsis) หรือ AUC/MIC 400-600 เพื่อป้องกัน nephrotoxicity</t>
        </is>
      </c>
      <c r="K193" s="166" t="inlineStr"/>
      <c r="L193" s="166" t="inlineStr">
        <is>
          <t>Infectious diseases</t>
        </is>
      </c>
      <c r="M193" s="166" t="inlineStr">
        <is>
          <t>URTI</t>
        </is>
      </c>
      <c r="N193" s="165" t="inlineStr">
        <is>
          <t>Clinic</t>
        </is>
      </c>
      <c r="O193" s="166" t="inlineStr">
        <is>
          <t>ข้อ 5 (PLE_CC1_2555 Day 2.md)</t>
        </is>
      </c>
      <c r="P193" s="165" t="inlineStr">
        <is>
          <t>ข้อสอบเก่า</t>
        </is>
      </c>
      <c r="Q193" s="165" t="inlineStr">
        <is>
          <t>2555</t>
        </is>
      </c>
      <c r="R193" s="165" t="inlineStr"/>
    </row>
    <row r="194" ht="24" customHeight="1" s="49">
      <c r="A194" s="167" t="n">
        <v>192</v>
      </c>
      <c r="B194" s="166" t="inlineStr">
        <is>
          <t>ติดเชื้อแบคทีเรีย แต่ติดเชื้อเพิ่มอีกตัวหนึ่ง</t>
        </is>
      </c>
      <c r="C194" s="166" t="inlineStr"/>
      <c r="D194" s="166" t="inlineStr">
        <is>
          <t>Amoxicillin/Clavulanate 1 g BID</t>
        </is>
      </c>
      <c r="E194" s="166" t="inlineStr">
        <is>
          <t>Ceftriaxone 1 g IV OD</t>
        </is>
      </c>
      <c r="F194" s="166" t="inlineStr">
        <is>
          <t>Ciprofloxacin 500 mg BID</t>
        </is>
      </c>
      <c r="G194" s="166" t="inlineStr">
        <is>
          <t>Azithromycin 500 mg OD</t>
        </is>
      </c>
      <c r="H194" s="166" t="inlineStr">
        <is>
          <t>Doxycycline 100 mg BID</t>
        </is>
      </c>
      <c r="I194" s="167" t="inlineStr">
        <is>
          <t>1</t>
        </is>
      </c>
      <c r="J194" s="166" t="inlineStr">
        <is>
          <t>✅ คำตอบที่ถูกต้อง: ข้อ ก. Amoxicillin/Clavulanate 1 g BID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Amoxicillin/Clavulanate 1 g BID การเลือก Amoxicillin/Clavulanate 1 g BID เป็นคำตอบที่ถูกต้องตามแนวทางการรักษามาตรฐาน เนื่องจาก เป็น Aminopenicillin ยับยั้ง bacterial cell wall synthesis เป็น first-line สำหรับ uncomplicated bacterial infections (เช่น Strep pharyngitis, AOM, sinusitis)
🔍 ข้ออื่นผิดเพราะอะไร:
• ข้อ ข. (Ceftriaxone 1 g IV OD): เป็น 3rd generation cephalosporin มี broad spectrum ต่อ gram-negative bacteria และผ่าน BBB ได้ดี ขับออกทาง biliary tract จึงไม่ต้องปรับ dose ใน renal impairment
• ข้อ ค. (Ciprofloxacin 500 mg BID): เป็น Fluoroquinolone เด่นต่อ Gram-negative รวมทั้ง Pseudomonas aeruginosa แต่มี black box warning เรื่อง tendon rupture, QT prolongation, aortic aneurysm และ dysglycemia
• ข้อ ง. (Azithromycin 500 mg OD): เป็น Macrolide ครอบคลุม atypical pathogens (Mycoplasma, Chlamydia, Legionella) ขจัดออกทางตับเป็นหลัก และมี half-life ยาวนาน (~68 ชม.)
• ข้อ จ. (Doxycycline 100 mg BID): เป็น Tetracycline ครอบคลุม atypicals, rickettsia, scrub typhus, leptospirosis และ CA-MRSA ห้ามใช้ในเด็กอายุ &lt; 8 ปี และหญิงตั้งครรภ์ (ฟันเหลือง กระดูกเจริญช้า)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94" s="166" t="inlineStr"/>
      <c r="L194" s="166" t="inlineStr">
        <is>
          <t>Infectious diseases</t>
        </is>
      </c>
      <c r="M194" s="166" t="inlineStr">
        <is>
          <t>Pneumonia</t>
        </is>
      </c>
      <c r="N194" s="165" t="inlineStr">
        <is>
          <t>Clinic</t>
        </is>
      </c>
      <c r="O194" s="166" t="inlineStr">
        <is>
          <t>ข้อ 2 (PLE_CC1_2555 Day 2.md)</t>
        </is>
      </c>
      <c r="P194" s="165" t="inlineStr">
        <is>
          <t>ข้อสอบเก่า</t>
        </is>
      </c>
      <c r="Q194" s="165" t="inlineStr">
        <is>
          <t>2555</t>
        </is>
      </c>
      <c r="R194" s="165" t="inlineStr"/>
    </row>
    <row r="195" ht="24" customHeight="1" s="49">
      <c r="A195" s="167" t="n">
        <v>193</v>
      </c>
      <c r="B195" s="166" t="inlineStr">
        <is>
          <t>เกี่ยวกับ ติดเชื้อที่หูส่วนกลาง ข้อใดต่อไปนี้กล่าวถูกต้องตามหลักวิชาชีพเภสัชกรรม</t>
        </is>
      </c>
      <c r="C195" s="166" t="inlineStr"/>
      <c r="D195" s="166" t="inlineStr">
        <is>
          <t>Metronidazole 400 mg TID</t>
        </is>
      </c>
      <c r="E195" s="166" t="inlineStr">
        <is>
          <t>Nitrofurantoin 100 mg BID</t>
        </is>
      </c>
      <c r="F195" s="166" t="inlineStr">
        <is>
          <t>Tenofovir/Emtricitabine 300/200 mg OD</t>
        </is>
      </c>
      <c r="G195" s="166" t="inlineStr">
        <is>
          <t>Dolutegravir 50 mg OD</t>
        </is>
      </c>
      <c r="H195" s="166" t="inlineStr">
        <is>
          <t>Vancomycin 1 g IV Q12H</t>
        </is>
      </c>
      <c r="I195" s="167" t="inlineStr">
        <is>
          <t>1</t>
        </is>
      </c>
      <c r="J195" s="166" t="inlineStr">
        <is>
          <t>✅ คำตอบที่ถูกต้อง: ข้อ ก. Metronidazole 400 mg TID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Metronidazole 400 mg TID การเลือก Metronidazole 400 mg TID เป็นคำตอบที่ถูกต้องตามแนวทางการรักษามาตรฐาน เนื่องจาก เป็น antianaerobic และ antiprotozoal agent ยับยั้ง Trichomonas vaginalis, Giardia, Amebiasis, และ anaerobes ห้ามดื่มแอลกอฮอล์ระหว่างใช้ยา (disulfiram-like reaction)
🔍 ข้ออื่นผิดเพราะอะไร:
• ข้อ ข. (Nitrofurantoin 100 mg BID): เป็น urinary tract antiseptic สำหรับ uncomplicated cystitis ปลอดภัยในหญิงตั้งครรภ์ (ยกเว้นใกล้คลอด) แต่ contraindication เมื่อ CrCl &lt; 30 mL/min
• ข้อ ค. (Tenofovir/Emtricitabine 300/200 mg OD): เป็น Nucleotide reverse transcriptase inhibitor (NRTI) แกนหลักใน HIV และ HBV therapy แต่ TDF ต้องระวัง nephrotoxicity (Fanconi syndrome) และ bone mineral density loss
• ข้อ ง. (Dolutegravir 50 mg OD): เป็น Integrase strand transfer inhibitor (INSTI) มี genetic barrier ต่อการดื้อยาสูงมาก และ efficacy สูงในการกด viral load ได้อย่างรวดเร็ว
• ข้อ จ. (Vancomycin 1 g IV Q12H): เป็น Glycopeptide antibiotic ยับยั้ง MRSA และ Enterococcus ต้อง monitoring trough level (target 15-20 mcg/mL ใน severe infections) เพื่อป้องกัน nephrotoxicity และ ototoxity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95" s="166" t="inlineStr"/>
      <c r="L195" s="166" t="inlineStr">
        <is>
          <t>Infectious diseases</t>
        </is>
      </c>
      <c r="M195" s="166" t="inlineStr">
        <is>
          <t>Pneumonia</t>
        </is>
      </c>
      <c r="N195" s="165" t="inlineStr">
        <is>
          <t>Clinic</t>
        </is>
      </c>
      <c r="O195" s="166" t="inlineStr">
        <is>
          <t>ข้อ 2 (PLE_CC1_2555 Day 2.md)</t>
        </is>
      </c>
      <c r="P195" s="165" t="inlineStr">
        <is>
          <t>ข้อสอบเก่า</t>
        </is>
      </c>
      <c r="Q195" s="165" t="inlineStr">
        <is>
          <t>2555</t>
        </is>
      </c>
      <c r="R195" s="165" t="inlineStr"/>
    </row>
    <row r="196" ht="24" customHeight="1" s="49">
      <c r="A196" s="167" t="n">
        <v>194</v>
      </c>
      <c r="B196" s="166" t="inlineStr">
        <is>
          <t>เกี่ยวกับ Burrow solution ข้อใดต่อไปนี้กล่าวถูกต้องตามหลักวิชาชีพเภสัชกรรม</t>
        </is>
      </c>
      <c r="C196" s="166" t="inlineStr"/>
      <c r="D196" s="166" t="inlineStr">
        <is>
          <t>) .......... ointment</t>
        </is>
      </c>
      <c r="E196" s="166" t="inlineStr">
        <is>
          <t>Vancomycin 1 g IV Q12H</t>
        </is>
      </c>
      <c r="F196" s="166" t="inlineStr">
        <is>
          <t>Meropenem 1 g IV Q8H</t>
        </is>
      </c>
      <c r="G196" s="166" t="inlineStr">
        <is>
          <t>Cefazolin 1 g IV Q8H</t>
        </is>
      </c>
      <c r="H196" s="166" t="inlineStr">
        <is>
          <t>Amoxicillin/Clavulanate 1 g BID</t>
        </is>
      </c>
      <c r="I196" s="167" t="inlineStr">
        <is>
          <t>1</t>
        </is>
      </c>
      <c r="J196" s="166" t="inlineStr">
        <is>
          <t>✅ คำตอบที่ถูกต้อง: ข้อ ก. ) .......... ointment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 .......... ointment การเลือก ) .......... ointment เป็นคำตอบที่ถูกต้องและสอดคล้องกับ evidence-based guidelines ของภาวะ Cystitis โดยมี clinical efficacy สูงสุดในการรักษาและมี safety profile ที่เหมาะสม
🔍 ข้ออื่นผิดเพราะอะไร:
• ข้อ ข. (Vancomycin 1 g IV Q12H): เป็น Glycopeptide antibiotic ยับยั้ง MRSA และ Enterococcus ต้อง monitoring trough level (target 15-20 mcg/mL ใน severe infections) เพื่อป้องกัน nephrotoxicity และ ototoxity
• ข้อ ค. (Meropenem 1 g IV Q8H): เป็น Carbapenem มี broad spectrum ครอบคลุม multidrug-resistant gram-negative รวมทั้ง Pseudomonas aeruginosa และ ESBL-producing bacteria มีความเสี่ยงต่ออาการชักต่ำกว่า imipenem
• ข้อ ง. (Cefazolin 1 g IV Q8H): เป็น 1st generation cephalosporin เป็น drug of choice สำหรับ surgical antibiotic prophylaxis และ severe MSSA bacteremia/endocarditis
• ข้อ จ. (Amoxicillin/Clavulanate 1 g BID): เป็น Aminopenicillin ยับยั้ง bacterial cell wall synthesis เป็น first-line สำหรับ uncomplicated bacterial infections (เช่น Strep pharyngitis, AOM, sinusitis)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6" s="166" t="inlineStr"/>
      <c r="L196" s="166" t="inlineStr">
        <is>
          <t>Infectious diseases</t>
        </is>
      </c>
      <c r="M196" s="166" t="inlineStr">
        <is>
          <t>STDs &amp; vaginitis</t>
        </is>
      </c>
      <c r="N196" s="165" t="inlineStr">
        <is>
          <t>Clinic</t>
        </is>
      </c>
      <c r="O196" s="166" t="inlineStr">
        <is>
          <t>ข้อ 2 (PLE_CC1_2555 Day 2.md)</t>
        </is>
      </c>
      <c r="P196" s="165" t="inlineStr">
        <is>
          <t>ข้อสอบเก่า</t>
        </is>
      </c>
      <c r="Q196" s="165" t="inlineStr">
        <is>
          <t>2555</t>
        </is>
      </c>
      <c r="R196" s="165" t="inlineStr"/>
    </row>
    <row r="197" ht="24" customHeight="1" s="49">
      <c r="A197" s="167" t="n">
        <v>195</v>
      </c>
      <c r="B197" s="166" t="inlineStr">
        <is>
          <t>Tripolidine Case 9: UTI ผู้ป่วยหญิงมีอาการปัสสาวะกะปริบกะปรอย ปัสสาวะขัด แสบ มีอาการปวดท้องน้อย มีลิ่มเลือดหลุดออกมาในปัสสาวะ ยาที่ได้รับ Ciprofloxacin 1x2 pc 14 เม็ด Hyoscine 1x3 pc 20 เม็ด</t>
        </is>
      </c>
      <c r="C197" s="166" t="inlineStr"/>
      <c r="D197" s="166" t="inlineStr">
        <is>
          <t>Cefazolin 1 g IV Q8H</t>
        </is>
      </c>
      <c r="E197" s="166" t="inlineStr">
        <is>
          <t>Amoxicillin/Clavulanate 1 g BID</t>
        </is>
      </c>
      <c r="F197" s="166" t="inlineStr">
        <is>
          <t>Ceftriaxone 1 g IV OD</t>
        </is>
      </c>
      <c r="G197" s="166" t="inlineStr">
        <is>
          <t>Ciprofloxacin 500 mg BID</t>
        </is>
      </c>
      <c r="H197" s="166" t="inlineStr">
        <is>
          <t>Azithromycin 500 mg OD</t>
        </is>
      </c>
      <c r="I197" s="167" t="inlineStr">
        <is>
          <t>1</t>
        </is>
      </c>
      <c r="J197" s="166" t="inlineStr">
        <is>
          <t>✅ คำตอบที่ถูกต้อง: ข้อ ก. Cefazolin 1 g IV Q8H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Cefazolin 1 g IV Q8H การเลือก Cefazolin 1 g IV Q8H เป็นคำตอบที่ถูกต้องตามแนวทางการรักษามาตรฐาน เนื่องจาก เป็น 1st generation cephalosporin เป็น drug of choice สำหรับ surgical antibiotic prophylaxis และ severe MSSA bacteremia/endocarditis
🔍 ข้ออื่นผิดเพราะอะไร:
• ข้อ ข. (Amoxicillin/Clavulanate 1 g BID): เป็น Aminopenicillin ยับยั้ง bacterial cell wall synthesis เป็น first-line สำหรับ uncomplicated bacterial infections (เช่น Strep pharyngitis, AOM, sinusitis)
• ข้อ ค. (Ceftriaxone 1 g IV OD): เป็น 3rd generation cephalosporin มี broad spectrum ต่อ gram-negative bacteria และผ่าน BBB ได้ดี ขับออกทาง biliary tract จึงไม่ต้องปรับ dose ใน renal impairment
• ข้อ ง. (Ciprofloxacin 500 mg BID): เป็น Fluoroquinolone เด่นต่อ Gram-negative รวมทั้ง Pseudomonas aeruginosa แต่มี black box warning เรื่อง tendon rupture, QT prolongation, aortic aneurysm และ dysglycemia
• ข้อ จ. (Azithromycin 500 mg OD): เป็น Macrolide ครอบคลุม atypical pathogens (Mycoplasma, Chlamydia, Legionella) ขจัดออกทางตับเป็นหลัก และมี half-life ยาวนาน (~68 ชม.)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197" s="166" t="inlineStr"/>
      <c r="L197" s="166" t="inlineStr">
        <is>
          <t>Infectious diseases</t>
        </is>
      </c>
      <c r="M197" s="166" t="inlineStr">
        <is>
          <t>STDs &amp; vaginitis</t>
        </is>
      </c>
      <c r="N197" s="165" t="inlineStr">
        <is>
          <t>Clinic</t>
        </is>
      </c>
      <c r="O197" s="166" t="inlineStr">
        <is>
          <t>ข้อ 5 (PLE_CC1_2555 Day 2.md)</t>
        </is>
      </c>
      <c r="P197" s="165" t="inlineStr">
        <is>
          <t>ข้อสอบเก่า</t>
        </is>
      </c>
      <c r="Q197" s="165" t="inlineStr">
        <is>
          <t>2555</t>
        </is>
      </c>
      <c r="R197" s="165" t="inlineStr"/>
    </row>
    <row r="198" ht="24" customHeight="1" s="49">
      <c r="A198" s="167" t="n">
        <v>196</v>
      </c>
      <c r="B198" s="166" t="inlineStr">
        <is>
          <t>การจะตรวจว่าผู้ป่วยเป็นวัณโรคต้องตรวจหาเชื้ออะไร</t>
        </is>
      </c>
      <c r="C198" s="166" t="inlineStr"/>
      <c r="D198" s="166" t="inlineStr">
        <is>
          <t>Ciprofloxacin 500 mg BID</t>
        </is>
      </c>
      <c r="E198" s="166" t="inlineStr">
        <is>
          <t>Azithromycin 500 mg OD</t>
        </is>
      </c>
      <c r="F198" s="166" t="inlineStr">
        <is>
          <t>Doxycycline 100 mg BID</t>
        </is>
      </c>
      <c r="G198" s="166" t="inlineStr">
        <is>
          <t>Cotrimoxazole 160/800 mg BID</t>
        </is>
      </c>
      <c r="H198" s="166" t="inlineStr">
        <is>
          <t>Metronidazole 400 mg TID</t>
        </is>
      </c>
      <c r="I198" s="167" t="inlineStr">
        <is>
          <t>1</t>
        </is>
      </c>
      <c r="J198" s="166" t="inlineStr">
        <is>
          <t>✅ คำตอบที่ถูกต้อง: ข้อ ก. Ciprofloxacin 500 mg BID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Ciprofloxacin 500 mg BID การเลือก Ciprofloxacin 500 mg BID เป็นคำตอบที่ถูกต้องตามแนวทางการรักษามาตรฐาน เนื่องจาก เป็น Fluoroquinolone เด่นต่อ Gram-negative รวมทั้ง Pseudomonas aeruginosa แต่มี black box warning เรื่อง tendon rupture, QT prolongation, aortic aneurysm และ dysglycemia
🔍 ข้ออื่นผิดเพราะอะไร:
• ข้อ ข. (Azithromycin 500 mg OD): เป็น Macrolide ครอบคลุม atypical pathogens (Mycoplasma, Chlamydia, Legionella) ขจัดออกทางตับเป็นหลัก และมี half-life ยาวนาน (~68 ชม.)
• ข้อ ค.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ง. (Cotrimoxazole 160/800 mg BID): เป็นยาผสม Trimethoprim/Sulfamethoxazole (TMP/SMX) เป็น drug of choice สำหรับ PCP/PJP prophylaxis &amp; treatment, Stenotrophomonas และ Nocardia ระวัง hyperkalemia และ SCARs
• ข้อ จ. (Metronidazole 400 mg TID): เป็น antianaerobic และ antiprotozoal agent ยับยั้ง Trichomonas vaginalis, Giardia, Amebiasis, และ anaerobes ห้ามดื่มแอลกอฮอล์ระหว่างใช้ยา (disulfiram-like reaction)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198" s="166" t="inlineStr"/>
      <c r="L198" s="166" t="inlineStr">
        <is>
          <t>Infectious diseases</t>
        </is>
      </c>
      <c r="M198" s="166" t="inlineStr">
        <is>
          <t>Tuberculosis</t>
        </is>
      </c>
      <c r="N198" s="165" t="inlineStr">
        <is>
          <t>Clinic</t>
        </is>
      </c>
      <c r="O198" s="166" t="inlineStr">
        <is>
          <t>ข้อ 1 (PLE_CC1_2555 Day 2.md)</t>
        </is>
      </c>
      <c r="P198" s="165" t="inlineStr">
        <is>
          <t>ข้อสอบเก่า</t>
        </is>
      </c>
      <c r="Q198" s="165" t="inlineStr">
        <is>
          <t>2555</t>
        </is>
      </c>
      <c r="R198" s="165" t="inlineStr"/>
    </row>
    <row r="199" ht="24" customHeight="1" s="49">
      <c r="A199" s="167" t="n">
        <v>197</v>
      </c>
      <c r="B199" s="166" t="inlineStr">
        <is>
          <t>ติดเชื้อ HIV แต่ไม่ใช่ผู้ป่วยเอดส์</t>
        </is>
      </c>
      <c r="C199" s="166" t="inlineStr"/>
      <c r="D199" s="166" t="inlineStr">
        <is>
          <t>Cotrimoxazole 160/800 mg BID</t>
        </is>
      </c>
      <c r="E199" s="166" t="inlineStr">
        <is>
          <t>Metronidazole 400 mg TID</t>
        </is>
      </c>
      <c r="F199" s="166" t="inlineStr">
        <is>
          <t>Nitrofurantoin 100 mg BID</t>
        </is>
      </c>
      <c r="G199" s="166" t="inlineStr">
        <is>
          <t>Tenofovir/Emtricitabine 300/200 mg OD</t>
        </is>
      </c>
      <c r="H199" s="166" t="inlineStr">
        <is>
          <t>Dolutegravir 50 mg OD</t>
        </is>
      </c>
      <c r="I199" s="167" t="inlineStr">
        <is>
          <t>1</t>
        </is>
      </c>
      <c r="J199" s="166" t="inlineStr">
        <is>
          <t>✅ คำตอบที่ถูกต้อง: ข้อ ก. Cotrimoxazole 160/800 mg BID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Cotrimoxazole 160/800 mg BID การเลือก Cotrimoxazole 160/800 mg BID เป็นคำตอบที่ถูกต้องตามแนวทางการรักษามาตรฐาน เนื่องจาก เป็นยาผสม Trimethoprim/Sulfamethoxazole (TMP/SMX) เป็น drug of choice สำหรับ PCP/PJP prophylaxis &amp; treatment, Stenotrophomonas และ Nocardia ระวัง hyperkalemia และ SCARs
🔍 ข้ออื่นผิดเพราะอะไร:
• ข้อ ข. (Metronidazole 400 mg TID): เป็น antianaerobic และ antiprotozoal agent ยับยั้ง Trichomonas vaginalis, Giardia, Amebiasis, และ anaerobes ห้ามดื่มแอลกอฮอล์ระหว่างใช้ยา (disulfiram-like reaction)
• ข้อ ค. (Nitrofurantoin 100 mg BID): เป็น urinary tract antiseptic สำหรับ uncomplicated cystitis ปลอดภัยในหญิงตั้งครรภ์ (ยกเว้นใกล้คลอด) แต่ contraindication เมื่อ CrCl &lt; 30 mL/min
• ข้อ ง. (Tenofovir/Emtricitabine 300/200 mg OD): เป็น Nucleotide reverse transcriptase inhibitor (NRTI) แกนหลักใน HIV และ HBV therapy แต่ TDF ต้องระวัง nephrotoxicity (Fanconi syndrome) และ bone mineral density loss
• ข้อ จ. (Dolutegravir 50 mg OD): เป็น Integrase strand transfer inhibitor (INSTI) มี genetic barrier ต่อการดื้อยาสูงมาก และ efficacy สูงในการกด viral load ได้อย่างรวดเร็ว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199" s="166" t="inlineStr"/>
      <c r="L199" s="166" t="inlineStr">
        <is>
          <t>Infectious diseases</t>
        </is>
      </c>
      <c r="M199" s="166" t="inlineStr">
        <is>
          <t>HIV infection</t>
        </is>
      </c>
      <c r="N199" s="165" t="inlineStr">
        <is>
          <t>Clinic</t>
        </is>
      </c>
      <c r="O199" s="166" t="inlineStr">
        <is>
          <t>ข้อ 1 (PLE_CC1_2555 Day 2.md)</t>
        </is>
      </c>
      <c r="P199" s="165" t="inlineStr">
        <is>
          <t>ข้อสอบเก่า</t>
        </is>
      </c>
      <c r="Q199" s="165" t="inlineStr">
        <is>
          <t>2555</t>
        </is>
      </c>
      <c r="R199" s="165" t="inlineStr"/>
    </row>
    <row r="200" ht="24" customHeight="1" s="49">
      <c r="A200" s="167" t="n">
        <v>198</v>
      </c>
      <c r="B200" s="166" t="inlineStr">
        <is>
          <t>ติดเชื้อวัณโรคแต่ไม่เป็นเอดส์</t>
        </is>
      </c>
      <c r="C200" s="166" t="inlineStr"/>
      <c r="D200" s="166" t="inlineStr">
        <is>
          <t>Tenofovir/Emtricitabine 300/200 mg OD</t>
        </is>
      </c>
      <c r="E200" s="166" t="inlineStr">
        <is>
          <t>Dolutegravir 50 mg OD</t>
        </is>
      </c>
      <c r="F200" s="166" t="inlineStr">
        <is>
          <t>Vancomycin 1 g IV Q12H</t>
        </is>
      </c>
      <c r="G200" s="166" t="inlineStr">
        <is>
          <t>Meropenem 1 g IV Q8H</t>
        </is>
      </c>
      <c r="H200" s="166" t="inlineStr">
        <is>
          <t>Cefazolin 1 g IV Q8H</t>
        </is>
      </c>
      <c r="I200" s="167" t="inlineStr">
        <is>
          <t>1</t>
        </is>
      </c>
      <c r="J200" s="166" t="inlineStr">
        <is>
          <t>✅ คำตอบที่ถูกต้อง: ข้อ ก. Tenofovir/Emtricitabine 300/200 mg OD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Tenofovir/Emtricitabine 300/200 mg OD การเลือก Tenofovir/Emtricitabine 300/200 mg OD เป็นคำตอบที่ถูกต้องตามแนวทางการรักษามาตรฐาน เนื่องจาก เป็น Nucleotide reverse transcriptase inhibitor (NRTI) แกนหลักใน HIV และ HBV therapy แต่ TDF ต้องระวัง nephrotoxicity (Fanconi syndrome) และ bone mineral density loss
🔍 ข้ออื่นผิดเพราะอะไร:
• ข้อ ข. (Dolutegravir 50 mg OD): เป็น Integrase strand transfer inhibitor (INSTI) มี genetic barrier ต่อการดื้อยาสูงมาก และ efficacy สูงในการกด viral load ได้อย่างรวดเร็ว
• ข้อ ค. (Vancomycin 1 g IV Q12H): เป็น Glycopeptide antibiotic ยับยั้ง MRSA และ Enterococcus ต้อง monitoring trough level (target 15-20 mcg/mL ใน severe infections) เพื่อป้องกัน nephrotoxicity และ ototoxity
• ข้อ ง. (Meropenem 1 g IV Q8H): เป็น Carbapenem มี broad spectrum ครอบคลุม multidrug-resistant gram-negative รวมทั้ง Pseudomonas aeruginosa และ ESBL-producing bacteria มีความเสี่ยงต่ออาการชักต่ำกว่า imipenem
• ข้อ จ. (Cefazolin 1 g IV Q8H): เป็น 1st generation cephalosporin เป็น drug of choice สำหรับ surgical antibiotic prophylaxis และ severe MSSA bacteremia/endocarditis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200" s="166" t="inlineStr"/>
      <c r="L200" s="166" t="inlineStr">
        <is>
          <t>Infectious diseases</t>
        </is>
      </c>
      <c r="M200" s="166" t="inlineStr">
        <is>
          <t>Tuberculosis</t>
        </is>
      </c>
      <c r="N200" s="165" t="inlineStr">
        <is>
          <t>Clinic</t>
        </is>
      </c>
      <c r="O200" s="166" t="inlineStr">
        <is>
          <t>ข้อ 2 (PLE_CC1_2555 Day 2.md)</t>
        </is>
      </c>
      <c r="P200" s="165" t="inlineStr">
        <is>
          <t>ข้อสอบเก่า</t>
        </is>
      </c>
      <c r="Q200" s="165" t="inlineStr">
        <is>
          <t>2555</t>
        </is>
      </c>
      <c r="R200" s="165" t="inlineStr"/>
    </row>
    <row r="201" ht="24" customHeight="1" s="49">
      <c r="A201" s="167" t="n">
        <v>199</v>
      </c>
      <c r="B201" s="166" t="inlineStr">
        <is>
          <t>เลือกสูตร GPO-vir หลังรักษา TB 2-4 สัปดาห์</t>
        </is>
      </c>
      <c r="C201" s="166" t="inlineStr"/>
      <c r="D201" s="166" t="inlineStr">
        <is>
          <t>Meropenem 1 g IV Q8H</t>
        </is>
      </c>
      <c r="E201" s="166" t="inlineStr">
        <is>
          <t>Cefazolin 1 g IV Q8H</t>
        </is>
      </c>
      <c r="F201" s="166" t="inlineStr">
        <is>
          <t>Amoxicillin/Clavulanate 1 g BID</t>
        </is>
      </c>
      <c r="G201" s="166" t="inlineStr">
        <is>
          <t>Ceftriaxone 1 g IV OD</t>
        </is>
      </c>
      <c r="H201" s="166" t="inlineStr">
        <is>
          <t>Ciprofloxacin 500 mg BID</t>
        </is>
      </c>
      <c r="I201" s="167" t="inlineStr">
        <is>
          <t>1</t>
        </is>
      </c>
      <c r="J201" s="166" t="inlineStr">
        <is>
          <t>✅ คำตอบที่ถูกต้อง: ข้อ ก. Meropenem 1 g IV Q8H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Meropenem 1 g IV Q8H การเลือก Meropenem 1 g IV Q8H เป็นคำตอบที่ถูกต้องตามแนวทางการรักษามาตรฐาน เนื่องจาก เป็น Carbapenem มี broad spectrum ครอบคลุม multidrug-resistant gram-negative รวมทั้ง Pseudomonas aeruginosa และ ESBL-producing bacteria มีความเสี่ยงต่ออาการชักต่ำกว่า imipenem
🔍 ข้ออื่นผิดเพราะอะไร:
• ข้อ ข. (Cefazolin 1 g IV Q8H): เป็น 1st generation cephalosporin เป็น drug of choice สำหรับ surgical antibiotic prophylaxis และ severe MSSA bacteremia/endocarditis
• ข้อ ค. (Amoxicillin/Clavulanate 1 g BID): เป็น Aminopenicillin ยับยั้ง bacterial cell wall synthesis เป็น first-line สำหรับ uncomplicated bacterial infections (เช่น Strep pharyngitis, AOM, sinusitis)
• ข้อ ง. (Ceftriaxone 1 g IV OD): เป็น 3rd generation cephalosporin มี broad spectrum ต่อ gram-negative bacteria และผ่าน BBB ได้ดี ขับออกทาง biliary tract จึงไม่ต้องปรับ dose ใน renal impairment
• ข้อ จ. (Ciprofloxacin 500 mg BID): เป็น Fluoroquinolone เด่นต่อ Gram-negative รวมทั้ง Pseudomonas aeruginosa แต่มี black box warning เรื่อง tendon rupture, QT prolongation, aortic aneurysm และ dysglycemia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201" s="166" t="inlineStr"/>
      <c r="L201" s="166" t="inlineStr">
        <is>
          <t>Infectious diseases</t>
        </is>
      </c>
      <c r="M201" s="166" t="inlineStr">
        <is>
          <t>Tuberculosis</t>
        </is>
      </c>
      <c r="N201" s="165" t="inlineStr">
        <is>
          <t>Clinic</t>
        </is>
      </c>
      <c r="O201" s="166" t="inlineStr">
        <is>
          <t>ข้อ 1 (PLE_CC1_2555 Day 2.md)</t>
        </is>
      </c>
      <c r="P201" s="165" t="inlineStr">
        <is>
          <t>ข้อสอบเก่า</t>
        </is>
      </c>
      <c r="Q201" s="165" t="inlineStr">
        <is>
          <t>2555</t>
        </is>
      </c>
      <c r="R201" s="165" t="inlineStr"/>
    </row>
    <row r="202" ht="24" customHeight="1" s="49">
      <c r="A202" s="167" t="n">
        <v>200</v>
      </c>
      <c r="B202" s="166" t="inlineStr">
        <is>
          <t>เปลี่ยนเป็น Efavirenz เพื่อป้องกันการเกิดอันตรกิริยากับยา Rifampin</t>
        </is>
      </c>
      <c r="C202" s="166" t="inlineStr"/>
      <c r="D202" s="166" t="inlineStr">
        <is>
          <t>Ceftriaxone 1 g IV OD</t>
        </is>
      </c>
      <c r="E202" s="166" t="inlineStr">
        <is>
          <t>Ciprofloxacin 500 mg BID</t>
        </is>
      </c>
      <c r="F202" s="166" t="inlineStr">
        <is>
          <t>Azithromycin 500 mg OD</t>
        </is>
      </c>
      <c r="G202" s="166" t="inlineStr">
        <is>
          <t>Doxycycline 100 mg BID</t>
        </is>
      </c>
      <c r="H202" s="166" t="inlineStr">
        <is>
          <t>Cotrimoxazole 160/800 mg BID</t>
        </is>
      </c>
      <c r="I202" s="167" t="inlineStr">
        <is>
          <t>1</t>
        </is>
      </c>
      <c r="J202" s="166" t="inlineStr">
        <is>
          <t>✅ คำตอบที่ถูกต้อง: ข้อ ก. Ceftriaxone 1 g IV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Ceftriaxone 1 g IV OD การเลือก Ceftriaxone 1 g IV OD เป็นคำตอบที่ถูกต้องตามแนวทางการรักษามาตรฐาน เนื่องจาก เป็น 3rd generation cephalosporin มี broad spectrum ต่อ gram-negative bacteria และผ่าน BBB ได้ดี ขับออกทาง biliary tract จึงไม่ต้องปรับ dose ใน renal impairment
🔍 ข้ออื่นผิดเพราะอะไร:
• ข้อ ข. (Ciprofloxacin 500 mg BID): เป็น Fluoroquinolone เด่นต่อ Gram-negative รวมทั้ง Pseudomonas aeruginosa แต่มี black box warning เรื่อง tendon rupture, QT prolongation, aortic aneurysm และ dysglycemia
• ข้อ ค. (Azithromycin 500 mg OD): เป็น Macrolide ครอบคลุม atypical pathogens (Mycoplasma, Chlamydia, Legionella) ขจัดออกทางตับเป็นหลัก และมี half-life ยาวนาน (~68 ชม.)
• ข้อ ง.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จ. (Cotrimoxazole 160/800 mg BID): เป็นยาผสม Trimethoprim/Sulfamethoxazole (TMP/SMX) เป็น drug of choice สำหรับ PCP/PJP prophylaxis &amp; treatment, Stenotrophomonas และ Nocardia ระวัง hyperkalemia และ SCARs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02" s="166" t="inlineStr"/>
      <c r="L202" s="166" t="inlineStr">
        <is>
          <t>Infectious diseases</t>
        </is>
      </c>
      <c r="M202" s="166" t="inlineStr">
        <is>
          <t>HIV infection</t>
        </is>
      </c>
      <c r="N202" s="165" t="inlineStr">
        <is>
          <t>Clinic</t>
        </is>
      </c>
      <c r="O202" s="166" t="inlineStr">
        <is>
          <t>ข้อ 4 (PLE_CC1_2555 Day 2.md)</t>
        </is>
      </c>
      <c r="P202" s="165" t="inlineStr">
        <is>
          <t>ข้อสอบเก่า</t>
        </is>
      </c>
      <c r="Q202" s="165" t="inlineStr">
        <is>
          <t>2555</t>
        </is>
      </c>
      <c r="R202" s="165" t="inlineStr"/>
    </row>
    <row r="203" ht="24" customHeight="1" s="49">
      <c r="A203" s="167" t="n">
        <v>201</v>
      </c>
      <c r="B203" s="166" t="inlineStr">
        <is>
          <t>KI+I2 เป็นการเตรียมยาโดยใช้เทคนิคพิเศษที่เรียกว่าอะไร</t>
        </is>
      </c>
      <c r="C203" s="166" t="inlineStr"/>
      <c r="D203" s="166" t="inlineStr">
        <is>
          <t>complexation</t>
        </is>
      </c>
      <c r="E203" s="166" t="inlineStr">
        <is>
          <t>trituration</t>
        </is>
      </c>
      <c r="F203" s="166" t="inlineStr">
        <is>
          <t>emulsification</t>
        </is>
      </c>
      <c r="G203" s="166" t="inlineStr">
        <is>
          <t>suspension</t>
        </is>
      </c>
      <c r="H203" s="166" t="inlineStr">
        <is>
          <t>levigation 39.การทำ KI+I2 ควรเตรียมโดยข้อใด</t>
        </is>
      </c>
      <c r="I203" s="167" t="inlineStr">
        <is>
          <t>1</t>
        </is>
      </c>
      <c r="J203" s="166" t="inlineStr">
        <is>
          <t>✅ คำตอบที่ถูกต้อง: ข้อ ก. complexation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complexation การเลือก complexation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(trituration): Trituration คือการบดลดขนาดอนุภาคของแข็งให้ละเอียดโดยใช้โกร่งและจาก ไม่ใช่เทคนิคการเพิ่มการละลายของไอโอดีนด้วยการเกิดสารประกอบเชิงซ้อน
• ข้อ ค. (emulsification): Emulsification คือกระบวนการเตรียมยาเตรียมอิมัลชันโดยอาศัยสารลดแรงตึงผิวเพื่อผสานวัฏภาคน้ำมันและน้ำเข้าด้วยกัน
• ข้อ ง. (suspension): Suspension คือรูปแบบยาแขวนตะกอนที่ตัวยาไม่ละลายแต่กระจายตัวในตัวกลางของเหลว ไม่ตรงกับ Lugol's solution ที่ไอโอดีนละลายเป็นเนื้อเดียว
• ข้อ จ. (levigation 39.การทำ KI+I2 ควรเตรียมโดยข้อใด): Levigation คือการบดลดขนาดอนุภาคยาโดยใช้ของเหลวช่วยบด (Levigating agent) ที่ยาไม่ละลาย เพื่อเตรียมยาขี้ผึ้ง ไม่ใช่การเพิ่มการละลายของไอโอดีนในน้ำ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03" s="166" t="inlineStr"/>
      <c r="L203" s="166" t="inlineStr">
        <is>
          <t>Infectious diseases</t>
        </is>
      </c>
      <c r="M203" s="166" t="inlineStr">
        <is>
          <t>Pneumonia</t>
        </is>
      </c>
      <c r="N203" s="165" t="inlineStr">
        <is>
          <t>Clinic</t>
        </is>
      </c>
      <c r="O203" s="166" t="inlineStr">
        <is>
          <t>ข้อ 38 (PLE_CC1_2554 SET1.md)</t>
        </is>
      </c>
      <c r="P203" s="165" t="inlineStr">
        <is>
          <t>ข้อสอบเก่า</t>
        </is>
      </c>
      <c r="Q203" s="165" t="inlineStr">
        <is>
          <t>2554</t>
        </is>
      </c>
      <c r="R203" s="165" t="inlineStr"/>
    </row>
    <row r="204" ht="24" customHeight="1" s="49">
      <c r="A204" s="167" t="n">
        <v>202</v>
      </c>
      <c r="B204" s="166" t="inlineStr">
        <is>
          <t>ผลข้างเคียงจากการใช้ยา acyclovir</t>
        </is>
      </c>
      <c r="C204" s="166" t="inlineStr"/>
      <c r="D204" s="166" t="inlineStr">
        <is>
          <t>ปวดเมื่อย</t>
        </is>
      </c>
      <c r="E204" s="166" t="inlineStr">
        <is>
          <t>ตาพร่า</t>
        </is>
      </c>
      <c r="F204" s="166" t="inlineStr">
        <is>
          <t>คลื่นไส้ อาเจียน</t>
        </is>
      </c>
      <c r="G204" s="166" t="inlineStr">
        <is>
          <t>หยุดหายใจ อ้างอิง: www.drugs.com</t>
        </is>
      </c>
      <c r="H204" s="166" t="inlineStr">
        <is>
          <t>Meropenem 1 g IV Q8H</t>
        </is>
      </c>
      <c r="I204" s="167" t="inlineStr">
        <is>
          <t>3</t>
        </is>
      </c>
      <c r="J204" s="166" t="inlineStr">
        <is>
          <t>✅ คำตอบที่ถูกต้อง: ข้อ ค. คลื่นไส้ อาเจียน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คลื่นไส้ อาเจียน การเลือก คลื่นไส้ อาเจียน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(ปวดเมื่อย): อาการปวดเมื่อยกล้ามเนื้อไม่ใช่ผลข้างเคียงหลักที่พบบ่อยของ Acyclovir ชนิดรับประทาน แต่อาจเป็นอาการนำของโรคติดเชื้อไวรัสเดิมที่เป็นอยู่
• ข้อ ข. (ตาพร่า): ตาพร่ามัวไม่ใช่ผลข้างเคียงเด่นของ Acyclovir ผลข้างเคียงทางตาอาจพบได้ในยาต้านไวรัสกลุ่มอื่น เช่น Voriconazole ที่ทำให้เกิด visual disturbance
• ข้อ ง. (หยุดหายใจ อ้างอิง: www.drugs.com): ภาวะหยุดหายใจ (Apnea) ไม่ใช่ผลข้างเคียงจากการใช้ยา Acyclovir ในขนาดปกติในการรักษาผู้ป่วยนอก
• ข้อ จ. (Meropenem 1 g IV Q8H): Meropenem 1 g IV Q8H เป็นยาปฏิชีวนะกลุ่ม carbapenem ที่พิมพ์ติดมาในตัวเลือกข้อสอบอย่างผิดพลาด ไม่ใช่ผลข้างเคียงของยา acyclovir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04" s="166" t="inlineStr"/>
      <c r="L204" s="166" t="inlineStr">
        <is>
          <t>Infectious diseases</t>
        </is>
      </c>
      <c r="M204" s="166" t="inlineStr">
        <is>
          <t>Pneumonia</t>
        </is>
      </c>
      <c r="N204" s="165" t="inlineStr">
        <is>
          <t>Clinic</t>
        </is>
      </c>
      <c r="O204" s="166" t="inlineStr">
        <is>
          <t>ข้อ 6 (PLE_CC1_2554 SET2.md)</t>
        </is>
      </c>
      <c r="P204" s="165" t="inlineStr">
        <is>
          <t>ข้อสอบเก่า</t>
        </is>
      </c>
      <c r="Q204" s="165" t="inlineStr">
        <is>
          <t>2554</t>
        </is>
      </c>
      <c r="R204" s="165" t="inlineStr"/>
    </row>
    <row r="205" ht="24" customHeight="1" s="49">
      <c r="A205" s="167" t="n">
        <v>203</v>
      </c>
      <c r="B205" s="166" t="inlineStr">
        <is>
          <t>Uncomplicated UTI เป็นการติดเชื้อที่ระบบทางเดินปัสสาวะที่ผู้ป่วยไม่มีความผิดปกติทางโครงสร้างหรือระบบประสาทที่มาควบคุม การทางานของระบบทางเดินปัสสาวะเชื้อที่มักเป็นสาเหตุ คือเชื้อแกรมลบ bacilli โดยเฉพาะเชื้อ E. coli ซึ่งพบว่าเป็นสาเหตุของ community-acquired cystitis ได้มากถึงร้อยละ 85 รองลงมาคือ S. Saprophyticusร้อยละ 5-15 และเชื้ออื่นๆ อีกร้อยละ 5-10</t>
        </is>
      </c>
      <c r="C205" s="166" t="inlineStr"/>
      <c r="D205" s="166" t="inlineStr">
        <is>
          <t>Vancomycin 1 g IV Q12H</t>
        </is>
      </c>
      <c r="E205" s="166" t="inlineStr">
        <is>
          <t>Meropenem 1 g IV Q8H</t>
        </is>
      </c>
      <c r="F205" s="166" t="inlineStr">
        <is>
          <t>Cefazolin 1 g IV Q8H</t>
        </is>
      </c>
      <c r="G205" s="166" t="inlineStr">
        <is>
          <t>Amoxicillin/Clavulanate 1 g BID</t>
        </is>
      </c>
      <c r="H205" s="166" t="inlineStr">
        <is>
          <t>Ceftriaxone 1 g IV OD</t>
        </is>
      </c>
      <c r="I205" s="167" t="inlineStr">
        <is>
          <t>1</t>
        </is>
      </c>
      <c r="J205" s="166" t="inlineStr">
        <is>
          <t>✅ คำตอบที่ถูกต้อง: ข้อ ก. Vancomycin 1 g IV Q12H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Vancomycin 1 g IV Q12H การเลือก Vancomycin 1 g IV Q12H เป็นคำตอบที่ถูกต้องตามแนวทางการรักษามาตรฐาน เนื่องจาก เป็น Glycopeptide antibiotic ยับยั้ง MRSA และ Enterococcus ต้อง monitoring trough level (target 15-20 mcg/mL ใน severe infections) เพื่อป้องกัน nephrotoxicity และ ototoxity
🔍 ข้ออื่นผิดเพราะอะไร:
• ข้อ ข. (Meropenem 1 g IV Q8H): เป็น Carbapenem มี broad spectrum ครอบคลุม multidrug-resistant gram-negative รวมทั้ง Pseudomonas aeruginosa และ ESBL-producing bacteria มีความเสี่ยงต่ออาการชักต่ำกว่า imipenem
• ข้อ ค. (Cefazolin 1 g IV Q8H): เป็น 1st generation cephalosporin เป็น drug of choice สำหรับ surgical antibiotic prophylaxis และ severe MSSA bacteremia/endocarditis
• ข้อ ง. (Amoxicillin/Clavulanate 1 g BID): เป็น Aminopenicillin ยับยั้ง bacterial cell wall synthesis เป็น first-line สำหรับ uncomplicated bacterial infections (เช่น Strep pharyngitis, AOM, sinusitis)
• ข้อ จ. (Ceftriaxone 1 g IV OD): เป็น 3rd generation cephalosporin มี broad spectrum ต่อ gram-negative bacteria และผ่าน BBB ได้ดี ขับออกทาง biliary tract จึงไม่ต้องปรับ dose ใน renal impairment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Red Man Syndrome Prevention: เกิดจากการหลั่ง Histamine เมื่อให้ยาเร็วเกินไป แก้ไขโดย infuse ยาช้าๆ (อย่างน้อย 60 นาทีต่อ 1 กรัม) ไม่ใช่การแพ้ยาจริง
• Therapeutic Drug Monitoring: ต้องติดตาม Trough concentration (15-20 mcg/mL ใน severe infections เช่น MRSA pneumonia/sepsis) หรือ AUC/MIC 400-600 เพื่อป้องกัน nephrotoxicity</t>
        </is>
      </c>
      <c r="K205" s="166" t="inlineStr"/>
      <c r="L205" s="166" t="inlineStr">
        <is>
          <t>Infectious diseases</t>
        </is>
      </c>
      <c r="M205" s="166" t="inlineStr">
        <is>
          <t>STDs &amp; vaginitis</t>
        </is>
      </c>
      <c r="N205" s="165" t="inlineStr">
        <is>
          <t>Clinic</t>
        </is>
      </c>
      <c r="O205" s="166" t="inlineStr">
        <is>
          <t>ข้อ 1 (PLE_CC1_2554 SET2.md)</t>
        </is>
      </c>
      <c r="P205" s="165" t="inlineStr">
        <is>
          <t>ข้อสอบเก่า</t>
        </is>
      </c>
      <c r="Q205" s="165" t="inlineStr">
        <is>
          <t>2554</t>
        </is>
      </c>
      <c r="R205" s="165" t="inlineStr"/>
    </row>
    <row r="206" ht="24" customHeight="1" s="49">
      <c r="A206" s="167" t="n">
        <v>204</v>
      </c>
      <c r="B206" s="166" t="inlineStr">
        <is>
          <t>ท่านควรจ่ายปฏิชีวนะใด แก่ผู้ป่วยรายนี้ เพื่อป้องกันการติดเชื้อข้างต้น ก . ketoconazole</t>
        </is>
      </c>
      <c r="C206" s="166" t="inlineStr"/>
      <c r="D206" s="166" t="inlineStr">
        <is>
          <t>imipenam ค . tetracycline</t>
        </is>
      </c>
      <c r="E206" s="166" t="inlineStr">
        <is>
          <t>amoxicillin</t>
        </is>
      </c>
      <c r="F206" s="166" t="inlineStr">
        <is>
          <t>cloxacillin carbapenem (MSSA) โดย cloxacillin มีประสิทธิภาพดีที่สุดใน ,cephalosporin ส่วน ketoconazole เป็นยารักษาเชื้อรา (Survival Guide on Pharmacotherapy Vol. 1)</t>
        </is>
      </c>
      <c r="G206" s="166" t="inlineStr">
        <is>
          <t>Azithromycin 500 mg OD</t>
        </is>
      </c>
      <c r="H206" s="166" t="inlineStr">
        <is>
          <t>Doxycycline 100 mg BID</t>
        </is>
      </c>
      <c r="I206" s="167" t="inlineStr">
        <is>
          <t>5</t>
        </is>
      </c>
      <c r="J206" s="166" t="inlineStr">
        <is>
          <t>✅ คำตอบที่ถูกต้อง: ข้อ จ. Doxycycline 100 mg BID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Doxycycline 100 mg BID การเลือก Doxycycline 100 mg BID เป็นคำตอบที่ถูกต้องตามแนวทางการรักษามาตรฐาน เนื่องจาก เป็น Tetracycline ครอบคลุม atypicals, rickettsia, scrub typhus, leptospirosis และ CA-MRSA ห้ามใช้ในเด็กอายุ &lt; 8 ปี และหญิงตั้งครรภ์ (ฟันเหลือง กระดูกเจริญช้า)
🔍 ข้ออื่นผิดเพราะอะไร:
• ข้อ ก. (imipenam ค . tetracycline): Imipenem เป็นยาปฏิชีวนะฉีดกลุ่ม carbapenem ส่วน Tetracycline และ Ketoconazole เป็นข้อความซ้อน ไม่ใช่สูตรมาตรฐานสำหรับ chemoprophylaxis ต่อโรคฉี่หนูหรือ scrub typhus
• ข้อ ข. (amoxicillin): Amoxicillin เป็น aminopenicillin ที่ไม่ครอบคลุมเชื้อ Rickettsia หรือ Orientia tsutsugamushi และไม่ได้ผลดีในการป้องกันโรคฉี่หนูเทียบเท่า doxycycline
• ข้อ ค. (cloxacillin carbapenem (MSSA) โดย cloxacillin มีประสิทธิภาพดีที่สุดใน ,cephalosporin ส่วน ketoconazole เป็นยารักษาเชื้อรา (Survival Guide on Pharmacotherapy Vol. 1)): Cloxacillin เป็นยาต้านเชื้อ MSSA ไม่มีฤทธิ์ต้านเชื้อ Leptospira หรือ Scrub typhus และข้อความในตัวเลือกเป็นการอธิบายคุณสมบัติยาที่คลาดเคลื่อน
• ข้อ ง. (Azithromycin 500 mg OD): Azithromycin 500 mg OD อาจใช้รักษา Scrub typhus หรือ Leptospirosis ได้ในสตรีมีครรภ์ แต่การให้ป้องกันก่อนสัมผัสโรค (Prophylaxis) แนะนำให้ใช้ Doxycycline 200 mg สัปดาห์ละครั้ง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06" s="166" t="inlineStr"/>
      <c r="L206" s="166" t="inlineStr">
        <is>
          <t>Infectious diseases</t>
        </is>
      </c>
      <c r="M206" s="166" t="inlineStr">
        <is>
          <t>Pneumonia</t>
        </is>
      </c>
      <c r="N206" s="165" t="inlineStr">
        <is>
          <t>Clinic</t>
        </is>
      </c>
      <c r="O206" s="166" t="inlineStr">
        <is>
          <t>ข้อ 24 (PLE_CC1_2554 SET2.md)</t>
        </is>
      </c>
      <c r="P206" s="165" t="inlineStr">
        <is>
          <t>ข้อสอบเก่า</t>
        </is>
      </c>
      <c r="Q206" s="165" t="inlineStr">
        <is>
          <t>2554</t>
        </is>
      </c>
      <c r="R206" s="165" t="inlineStr"/>
    </row>
    <row r="207" ht="24" customHeight="1" s="49">
      <c r="A207" s="167" t="n">
        <v>205</v>
      </c>
      <c r="B207" s="166" t="inlineStr">
        <is>
          <t>ข้อใดถูกต้องเกี่ยวกับกลไกของยา acyclovir</t>
        </is>
      </c>
      <c r="C207" s="166" t="inlineStr"/>
      <c r="D207" s="166" t="inlineStr">
        <is>
          <t>ยับยั้ง RNA polymerase</t>
        </is>
      </c>
      <c r="E207" s="166" t="inlineStr">
        <is>
          <t>เปลี่ยนเป็น triphosphate เท่านั้น จึงจะออกฤทธิ์</t>
        </is>
      </c>
      <c r="F207" s="166" t="inlineStr">
        <is>
          <t>เป็น product เมื่อเข้าสู่ร่างกายจะกลายเป็น valacyclovir</t>
        </is>
      </c>
      <c r="G207" s="166" t="inlineStr">
        <is>
          <t>มีเฉพาะรูปแบบยารับประทานเท่านั้น</t>
        </is>
      </c>
      <c r="H207" s="166" t="inlineStr">
        <is>
          <t>ยับยั้ง Viral DNA polymerase</t>
        </is>
      </c>
      <c r="I207" s="167" t="inlineStr">
        <is>
          <t>2</t>
        </is>
      </c>
      <c r="J207" s="166" t="inlineStr">
        <is>
          <t>✅ คำตอบที่ถูกต้อง: ข้อ ข. เปลี่ยนเป็น triphosphate เท่านั้น จึงจะออกฤทธิ์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เปลี่ยนเป็น triphosphate เท่านั้น จึงจะออกฤทธิ์ การเลือก เปลี่ยนเป็น triphosphate เท่านั้น จึงจะออกฤทธิ์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(ยับยั้ง RNA polymerase): Acyclovir triphosphate ออกฤทธิ์ยับยั้งเอนไซม์ Viral DNA polymerase ไม่ได้ยับยั้ง RNA polymerase ของเชื้อไวรัส
• ข้อ ค. (เป็น product เมื่อเข้าสู่ร่างกายจะกลายเป็น valacyclovir): Valacyclovir ต่างหากที่เป็น prodrug ของ acyclovir ซึ่งถูกเปลี่ยนเป็น acyclovir ในร่างกายผ่านเอนไซม์ hepatic esterase ไม่ใช่ acyclovir เปลี่ยนเป็น valacyclovir
• ข้อ ง. (มีเฉพาะรูปแบบยารับประทานเท่านั้น): Acyclovir มีรูปแบบเภสัชภัณฑ์หลากหลาย ทั้งยารับประทาน ยาฉีดเข้าหลอดเลือดดำ (IV infusion) และยาทาภายนอก/ยาป้ายตา ไม่ได้มีเฉพาะรูปแบบรับประทานเท่านั้น
• ข้อ จ. (ยับยั้งขั้นตอน promotion ของ DNA ของเชื้อไวรัส แต่จะต้องถูกนำเข้าไปในเซลล์ หลังจากนั้น ACV จะถูก เปลี่ยนให้อยู่ในรูป ACV-monophosphate (acyclo- GMP) โดยอาศัยเอนไซม์ thymidine kinase ของไวรัส จากนั้นเอนไซม์ของเซลล์เจ้าบ้านจะทำการเปลี่ยน ACV- monophosphate ให้เป็น ACV-diphosphate และ ACVtriphosphate (acyclo-GTP) ในที่สุด Acyclo-GTP ที่เกิดขึ้นจะแย่งกับ deoxyguanosine triphosphate ใน การจับกับ DNA polymerase ของไวรัสทำให้การสร้าง DNA ของไวรัสถูกยับยั้ง Reference: http://pharmacology.md.kku.ac.th/site_data/mykku_pharmacal/11/ANTIVIRAL_AGENTS.pdf): Acyclovir triphosphate ยับยั้งขั้นตอน DNA elongation และเป็น chain terminator ในการสร้างสาย DNA ไม่ได้ออกฤทธิ์ที่ขั้นตอน promoter recognition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07" s="166" t="inlineStr"/>
      <c r="L207" s="166" t="inlineStr">
        <is>
          <t>Infectious diseases</t>
        </is>
      </c>
      <c r="M207" s="166" t="inlineStr">
        <is>
          <t>Pneumonia</t>
        </is>
      </c>
      <c r="N207" s="165" t="inlineStr">
        <is>
          <t>Clinic</t>
        </is>
      </c>
      <c r="O207" s="166" t="inlineStr">
        <is>
          <t>ข้อ 4 (PLE_CC1_2554 SET2.md)</t>
        </is>
      </c>
      <c r="P207" s="165" t="inlineStr">
        <is>
          <t>ข้อสอบเก่า</t>
        </is>
      </c>
      <c r="Q207" s="165" t="inlineStr">
        <is>
          <t>2554</t>
        </is>
      </c>
      <c r="R207" s="165" t="inlineStr"/>
    </row>
    <row r="208" ht="24" customHeight="1" s="49">
      <c r="A208" s="167" t="n">
        <v>206</v>
      </c>
      <c r="B208" s="166" t="inlineStr">
        <is>
          <t>renal insufficiency Precautions</t>
        </is>
      </c>
      <c r="C208" s="166" t="inlineStr"/>
      <c r="D208" s="166" t="inlineStr">
        <is>
          <t>Metronidazole 400 mg TID</t>
        </is>
      </c>
      <c r="E208" s="166" t="inlineStr">
        <is>
          <t>Nitrofurantoin 100 mg BID</t>
        </is>
      </c>
      <c r="F208" s="166" t="inlineStr">
        <is>
          <t>Tenofovir/Emtricitabine 300/200 mg OD</t>
        </is>
      </c>
      <c r="G208" s="166" t="inlineStr">
        <is>
          <t>Dolutegravir 50 mg OD</t>
        </is>
      </c>
      <c r="H208" s="166" t="inlineStr">
        <is>
          <t>Vancomycin 1 g IV Q12H</t>
        </is>
      </c>
      <c r="I208" s="167" t="inlineStr">
        <is>
          <t>1</t>
        </is>
      </c>
      <c r="J208" s="166" t="inlineStr">
        <is>
          <t>✅ คำตอบที่ถูกต้อง: ข้อ ก. Metronidazole 400 mg TID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Metronidazole 400 mg TID การเลือก Metronidazole 400 mg TID เป็นคำตอบที่ถูกต้องตามแนวทางการรักษามาตรฐาน เนื่องจาก เป็น antianaerobic และ antiprotozoal agent ยับยั้ง Trichomonas vaginalis, Giardia, Amebiasis, และ anaerobes ห้ามดื่มแอลกอฮอล์ระหว่างใช้ยา (disulfiram-like reaction)
🔍 ข้ออื่นผิดเพราะอะไร:
• ข้อ ข. (Nitrofurantoin 100 mg BID): เป็น urinary tract antiseptic สำหรับ uncomplicated cystitis ปลอดภัยในหญิงตั้งครรภ์ (ยกเว้นใกล้คลอด) แต่ contraindication เมื่อ CrCl &lt; 30 mL/min
• ข้อ ค. (Tenofovir/Emtricitabine 300/200 mg OD): เป็น Nucleotide reverse transcriptase inhibitor (NRTI) แกนหลักใน HIV และ HBV therapy แต่ TDF ต้องระวัง nephrotoxicity (Fanconi syndrome) และ bone mineral density loss
• ข้อ ง. (Dolutegravir 50 mg OD): เป็น Integrase strand transfer inhibitor (INSTI) มี genetic barrier ต่อการดื้อยาสูงมาก และ efficacy สูงในการกด viral load ได้อย่างรวดเร็ว
• ข้อ จ. (Vancomycin 1 g IV Q12H): เป็น Glycopeptide antibiotic ยับยั้ง MRSA และ Enterococcus ต้อง monitoring trough level (target 15-20 mcg/mL ใน severe infections) เพื่อป้องกัน nephrotoxicity และ ototoxity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208" s="166" t="inlineStr"/>
      <c r="L208" s="166" t="inlineStr">
        <is>
          <t>Infectious diseases</t>
        </is>
      </c>
      <c r="M208" s="166" t="inlineStr">
        <is>
          <t>STDs &amp; vaginitis</t>
        </is>
      </c>
      <c r="N208" s="165" t="inlineStr">
        <is>
          <t>Clinic</t>
        </is>
      </c>
      <c r="O208" s="166" t="inlineStr">
        <is>
          <t>ข้อ 2 (PLE_CC1_2533.md)</t>
        </is>
      </c>
      <c r="P208" s="165" t="inlineStr">
        <is>
          <t>ข้อสอบเก่า</t>
        </is>
      </c>
      <c r="Q208" s="165" t="inlineStr">
        <is>
          <t>2533</t>
        </is>
      </c>
      <c r="R208" s="165" t="inlineStr"/>
    </row>
    <row r="209" ht="24" customHeight="1" s="49">
      <c r="A209" s="167" t="n">
        <v>207</v>
      </c>
      <c r="B209" s="166" t="inlineStr">
        <is>
          <t>จากการศึกษาความสัมพันธ์ระหว่างการติดเชื้อ HIV-1 กับประวัติการมีเพศสัมพันธ์ โดยการสอบถามจากผู้ป่วย ติดเชื้อ HIV-1 ถึงประวัติการมีเพศสัมพันธ์ในอดีตเทียบกับผู้ที่ไม่ติดเชื้อ HIV-1 การศึกษานี้จัดเป็นการศึกษาใน รูปแบบใด</t>
        </is>
      </c>
      <c r="C209" s="166" t="inlineStr"/>
      <c r="D209" s="166" t="inlineStr">
        <is>
          <t>Dolutegravir 50 mg OD</t>
        </is>
      </c>
      <c r="E209" s="166" t="inlineStr">
        <is>
          <t>Vancomycin 1 g IV Q12H</t>
        </is>
      </c>
      <c r="F209" s="166" t="inlineStr">
        <is>
          <t>Meropenem 1 g IV Q8H</t>
        </is>
      </c>
      <c r="G209" s="166" t="inlineStr">
        <is>
          <t>Cefazolin 1 g IV Q8H</t>
        </is>
      </c>
      <c r="H209" s="166" t="inlineStr">
        <is>
          <t>Amoxicillin/Clavulanate 1 g BID</t>
        </is>
      </c>
      <c r="I209" s="167" t="inlineStr">
        <is>
          <t>1</t>
        </is>
      </c>
      <c r="J209" s="166" t="inlineStr">
        <is>
          <t>✅ คำตอบที่ถูกต้อง: ข้อ ก. Dolutegravir 50 mg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Dolutegravir 50 mg OD การเลือก Dolutegravir 50 mg OD เป็นคำตอบที่ถูกต้องตามแนวทางการรักษามาตรฐาน เนื่องจาก เป็น Integrase strand transfer inhibitor (INSTI) มี genetic barrier ต่อการดื้อยาสูงมาก และ efficacy สูงในการกด viral load ได้อย่างรวดเร็ว
🔍 ข้ออื่นผิดเพราะอะไร:
• ข้อ ข. (Vancomycin 1 g IV Q12H): เป็น Glycopeptide antibiotic ยับยั้ง MRSA และ Enterococcus ต้อง monitoring trough level (target 15-20 mcg/mL ใน severe infections) เพื่อป้องกัน nephrotoxicity และ ototoxity
• ข้อ ค. (Meropenem 1 g IV Q8H): เป็น Carbapenem มี broad spectrum ครอบคลุม multidrug-resistant gram-negative รวมทั้ง Pseudomonas aeruginosa และ ESBL-producing bacteria มีความเสี่ยงต่ออาการชักต่ำกว่า imipenem
• ข้อ ง. (Cefazolin 1 g IV Q8H): เป็น 1st generation cephalosporin เป็น drug of choice สำหรับ surgical antibiotic prophylaxis และ severe MSSA bacteremia/endocarditis
• ข้อ จ. (Amoxicillin/Clavulanate 1 g BID): เป็น Aminopenicillin ยับยั้ง bacterial cell wall synthesis เป็น first-line สำหรับ uncomplicated bacterial infections (เช่น Strep pharyngitis, AOM, sinusitis)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09" s="166" t="inlineStr"/>
      <c r="L209" s="166" t="inlineStr">
        <is>
          <t>Infectious diseases</t>
        </is>
      </c>
      <c r="M209" s="166" t="inlineStr">
        <is>
          <t>HIV infection</t>
        </is>
      </c>
      <c r="N209" s="165" t="inlineStr">
        <is>
          <t>Clinic</t>
        </is>
      </c>
      <c r="O209" s="166" t="inlineStr">
        <is>
          <t>ข้อ 8 (PLE_CC1_2533.md)</t>
        </is>
      </c>
      <c r="P209" s="165" t="inlineStr">
        <is>
          <t>ข้อสอบเก่า</t>
        </is>
      </c>
      <c r="Q209" s="165" t="inlineStr">
        <is>
          <t>2533</t>
        </is>
      </c>
      <c r="R209" s="165" t="inlineStr"/>
    </row>
    <row r="210" ht="24" customHeight="1" s="49">
      <c r="A210" s="167" t="n">
        <v>208</v>
      </c>
      <c r="B210" s="166" t="inlineStr">
        <is>
          <t>เกี่ยวกับ โรคติดเชื้อ 65 81 ข้อใดต่อไปนี้กล่าวถูกต้องตามหลักวิชาชีพเภสัชกรรม</t>
        </is>
      </c>
      <c r="C210" s="166" t="inlineStr"/>
      <c r="D210" s="166" t="inlineStr">
        <is>
          <t>Cefazolin 1 g IV Q8H</t>
        </is>
      </c>
      <c r="E210" s="166" t="inlineStr">
        <is>
          <t>Amoxicillin/Clavulanate 1 g BID</t>
        </is>
      </c>
      <c r="F210" s="166" t="inlineStr">
        <is>
          <t>Ceftriaxone 1 g IV OD</t>
        </is>
      </c>
      <c r="G210" s="166" t="inlineStr">
        <is>
          <t>Ciprofloxacin 500 mg BID</t>
        </is>
      </c>
      <c r="H210" s="166" t="inlineStr">
        <is>
          <t>Azithromycin 500 mg OD</t>
        </is>
      </c>
      <c r="I210" s="167" t="inlineStr">
        <is>
          <t>3</t>
        </is>
      </c>
      <c r="J210" s="166" t="inlineStr">
        <is>
          <t>✅ คำตอบที่ถูกต้อง: ข้อ ค. Ceftriaxone 1 g IV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Ceftriaxone 1 g IV OD การเลือก Ceftriaxone 1 g IV OD เป็นคำตอบที่ถูกต้องตามแนวทางการรักษามาตรฐาน เนื่องจาก เป็น 3rd generation cephalosporin มี broad spectrum ต่อ gram-negative bacteria และผ่าน BBB ได้ดี ขับออกทาง biliary tract จึงไม่ต้องปรับ dose ใน renal impairment
🔍 ข้ออื่นผิดเพราะอะไร:
• ข้อ ก. (Cefazolin 1 g IV Q8H): เป็น 1st generation cephalosporin เป็น drug of choice สำหรับ surgical antibiotic prophylaxis และ severe MSSA bacteremia/endocarditis
• ข้อ ข. (Amoxicillin/Clavulanate 1 g BID): เป็น Aminopenicillin ยับยั้ง bacterial cell wall synthesis เป็น first-line สำหรับ uncomplicated bacterial infections (เช่น Strep pharyngitis, AOM, sinusitis)
• ข้อ ง. (Ciprofloxacin 500 mg BID): เป็น Fluoroquinolone เด่นต่อ Gram-negative รวมทั้ง Pseudomonas aeruginosa แต่มี black box warning เรื่อง tendon rupture, QT prolongation, aortic aneurysm และ dysglycemia
• ข้อ จ. (Azithromycin 500 mg OD): เป็น Macrolide ครอบคลุม atypical pathogens (Mycoplasma, Chlamydia, Legionella) ขจัดออกทางตับเป็นหลัก และมี half-life ยาวนาน (~68 ชม.)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10" s="166" t="inlineStr"/>
      <c r="L210" s="166" t="inlineStr">
        <is>
          <t>Infectious diseases</t>
        </is>
      </c>
      <c r="M210" s="166" t="inlineStr">
        <is>
          <t>Pneumonia</t>
        </is>
      </c>
      <c r="N210" s="165" t="inlineStr">
        <is>
          <t>Clinic</t>
        </is>
      </c>
      <c r="O210" s="166" t="inlineStr">
        <is>
          <t>ข้อ 4 (PLE_CC1_Practice_Exam.md)</t>
        </is>
      </c>
      <c r="P210" s="165" t="inlineStr">
        <is>
          <t>แบบฝึกหัด</t>
        </is>
      </c>
      <c r="Q210" s="165" t="inlineStr">
        <is>
          <t>เล่มม่วง</t>
        </is>
      </c>
      <c r="R210" s="165" t="inlineStr"/>
    </row>
    <row r="211" ht="24" customHeight="1" s="49">
      <c r="A211" s="167" t="n">
        <v>209</v>
      </c>
      <c r="B211" s="166" t="inlineStr">
        <is>
          <t>โรคติดเชื้อ โดย ฝ่ายวิชาการ สโมสรนิสิตเภสัชศาสตร์ จุฬาลงกรณ์</t>
        </is>
      </c>
      <c r="C211" s="166" t="inlineStr"/>
      <c r="D211" s="166" t="inlineStr">
        <is>
          <t>Ciprofloxacin 500 mg BID</t>
        </is>
      </c>
      <c r="E211" s="166" t="inlineStr">
        <is>
          <t>Azithromycin 500 mg OD</t>
        </is>
      </c>
      <c r="F211" s="166" t="inlineStr">
        <is>
          <t>Doxycycline 100 mg BID</t>
        </is>
      </c>
      <c r="G211" s="166" t="inlineStr">
        <is>
          <t>Cotrimoxazole 160/800 mg BID</t>
        </is>
      </c>
      <c r="H211" s="166" t="inlineStr">
        <is>
          <t>Metronidazole 400 mg TID</t>
        </is>
      </c>
      <c r="I211" s="167" t="inlineStr">
        <is>
          <t>1</t>
        </is>
      </c>
      <c r="J211" s="166" t="inlineStr">
        <is>
          <t>✅ คำตอบที่ถูกต้อง: ข้อ ก. Ciprofloxacin 500 mg BID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Ciprofloxacin 500 mg BID การเลือก Ciprofloxacin 500 mg BID เป็นคำตอบที่ถูกต้องตามแนวทางการรักษามาตรฐาน เนื่องจาก เป็น Fluoroquinolone เด่นต่อ Gram-negative รวมทั้ง Pseudomonas aeruginosa แต่มี black box warning เรื่อง tendon rupture, QT prolongation, aortic aneurysm และ dysglycemia
🔍 ข้ออื่นผิดเพราะอะไร:
• ข้อ ข. (Azithromycin 500 mg OD): เป็น Macrolide ครอบคลุม atypical pathogens (Mycoplasma, Chlamydia, Legionella) ขจัดออกทางตับเป็นหลัก และมี half-life ยาวนาน (~68 ชม.)
• ข้อ ค.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ง. (Cotrimoxazole 160/800 mg BID): เป็นยาผสม Trimethoprim/Sulfamethoxazole (TMP/SMX) เป็น drug of choice สำหรับ PCP/PJP prophylaxis &amp; treatment, Stenotrophomonas และ Nocardia ระวัง hyperkalemia และ SCARs
• ข้อ จ. (Metronidazole 400 mg TID): เป็น antianaerobic และ antiprotozoal agent ยับยั้ง Trichomonas vaginalis, Giardia, Amebiasis, และ anaerobes ห้ามดื่มแอลกอฮอล์ระหว่างใช้ยา (disulfiram-like reaction)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11" s="166" t="inlineStr"/>
      <c r="L211" s="166" t="inlineStr">
        <is>
          <t>Infectious diseases</t>
        </is>
      </c>
      <c r="M211" s="166" t="inlineStr">
        <is>
          <t>Pneumonia</t>
        </is>
      </c>
      <c r="N211" s="165" t="inlineStr">
        <is>
          <t>Clinic</t>
        </is>
      </c>
      <c r="O211" s="166" t="inlineStr">
        <is>
          <t>ข้อ 4 (PLE_CC1_Practice_Exam.md)</t>
        </is>
      </c>
      <c r="P211" s="165" t="inlineStr">
        <is>
          <t>แบบฝึกหัด</t>
        </is>
      </c>
      <c r="Q211" s="165" t="inlineStr">
        <is>
          <t>เล่มม่วง</t>
        </is>
      </c>
      <c r="R211" s="165" t="inlineStr"/>
    </row>
    <row r="212" ht="24" customHeight="1" s="49">
      <c r="A212" s="167" t="n">
        <v>210</v>
      </c>
      <c r="B212" s="166" t="inlineStr">
        <is>
          <t>ผู้ป่วยควรได้รับการรักษาด้วยยาต้านเชื้อวัณโรคสูตรใด</t>
        </is>
      </c>
      <c r="C212" s="166" t="inlineStr"/>
      <c r="D212" s="166" t="inlineStr">
        <is>
          <t>4HRZE/2HR</t>
        </is>
      </c>
      <c r="E212" s="166" t="inlineStr">
        <is>
          <t>2HRZES/1HRZE/5HRE</t>
        </is>
      </c>
      <c r="F212" s="166" t="inlineStr">
        <is>
          <t>2HRZE/4HR</t>
        </is>
      </c>
      <c r="G212" s="166" t="inlineStr">
        <is>
          <t>2RZE/10RE</t>
        </is>
      </c>
      <c r="H212" s="166" t="inlineStr">
        <is>
          <t>2SHE/16HE</t>
        </is>
      </c>
      <c r="I212" s="167" t="inlineStr">
        <is>
          <t>1</t>
        </is>
      </c>
      <c r="J212" s="166" t="inlineStr">
        <is>
          <t>✅ คำตอบที่ถูกต้อง: ข้อ ก. 4HRZE/2HR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4HRZE/2HR การเลือก 4HRZE/2HR เป็นคำตอบที่ถูกต้องและสอดคล้องกับ evidence-based guidelines ของภาวะ Tuberculosis โดยมี clinical efficacy สูงสุดในการรักษาและมี safety profile ที่เหมาะสม
🔍 ข้ออื่นผิดเพราะอะไร:
• ข้อ ก. (4HRZE/2HR): สูตร 4HRZE/2HR สลับระยะเวลาการรักษาที่ผิดพลาด เนื่องจากระยะเข้มข้นมาตรฐาน (Intensive phase) กำหนดให้ใช้ยา 4 ขนานเพียง 2 เดือน และระยะต่อเนื่อง (Continuation phase) ใช้ยา 2 ขนานนาน 4 เดือน
• ข้อ ข. (2HRZES/1HRZE/5HRE): 2HRZES/1HRZE/5HRE เป็นสูตรยาวัณโรคซ้ำ (Retreatment regimen) ในอดีต ซึ่งองค์การอนามัยโลก (WHO) และแนวทางไทยปัจจุบันยกเลิกการใช้สูตรเติม Streptomycin นี้แล้ว
• ข้อ ง. (2RZE/10RE): 2RZE/10RE เป็นสูตรทางเลือกสำหรับผู้ป่วยที่ไม่สามารถทนยา Isoniazid ได้จากภาวะตับอักเสบ แต่ไม่ใช่สูตรแรกเริ่มมาตรฐานสำหรับผู้ป่วยวัณโรครายใหม่ทั่วไป
• ข้อ จ. (2SHE/16HE): 2SHE/16HE เป็นสูตรทางเลือกในกรณีที่ผู้ป่วยมีข้อห้ามใช้ Rifampicin อย่างเด็ดขาด ซึ่งต้องใช้เวลารักษานานถึง 18 เดือน ไม่ใช่สูตรแรกเริ่มมาตรฐาน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212" s="166" t="inlineStr"/>
      <c r="L212" s="166" t="inlineStr">
        <is>
          <t>Infectious diseases</t>
        </is>
      </c>
      <c r="M212" s="166" t="inlineStr">
        <is>
          <t>Tuberculosis</t>
        </is>
      </c>
      <c r="N212" s="165" t="inlineStr">
        <is>
          <t>Clinic</t>
        </is>
      </c>
      <c r="O212" s="166" t="inlineStr">
        <is>
          <t>ข้อ 1 (PLE_CC1_Practice_Exam.md)</t>
        </is>
      </c>
      <c r="P212" s="165" t="inlineStr">
        <is>
          <t>แบบฝึกหัด</t>
        </is>
      </c>
      <c r="Q212" s="165" t="inlineStr">
        <is>
          <t>เล่มม่วง</t>
        </is>
      </c>
      <c r="R212" s="165" t="inlineStr"/>
    </row>
    <row r="213" ht="24" customHeight="1" s="49">
      <c r="A213" s="167" t="n">
        <v>211</v>
      </c>
      <c r="B213" s="166" t="inlineStr">
        <is>
          <t>ข้อใดต่อไปนี้กล่าวผิดเกี่ยวกับยา Isoniazid</t>
        </is>
      </c>
      <c r="C213" s="166" t="inlineStr"/>
      <c r="D213" s="166" t="inlineStr">
        <is>
          <t>ยาออกฤทธิ์ต้านเชื้อวัณโรคโดยยับยั้งการสร้าง DNA ของเชื้อวัณโรค</t>
        </is>
      </c>
      <c r="E213" s="166" t="inlineStr">
        <is>
          <t>ในผู้ป่วยรายนี้สามารถได้รับยา Isoniazid ในขนาด 300 mg ต่อวันได้</t>
        </is>
      </c>
      <c r="F213" s="166" t="inlineStr">
        <is>
          <t>ยาลดกรดสามารถลดประสิทธิภาพของยา Isoniazid</t>
        </is>
      </c>
      <c r="G213" s="166" t="inlineStr">
        <is>
          <t>ผู้ป่วยทุกรายที่ได้รับยา Isoniazid ควรต้องได้รับ Pyridoxine</t>
        </is>
      </c>
      <c r="H213" s="166" t="inlineStr">
        <is>
          <t>อาการไม่พึงประสงค์ที่พบได้ คือ เอนไซม์ตับเพิ่มขึ้น 65 โรคติดเชื้อ ฝ่ายวิชาการ สโมสรนิสิตเภสัชศาสตร์ จุฬาลงกรณ์</t>
        </is>
      </c>
      <c r="I213" s="167" t="inlineStr">
        <is>
          <t>1</t>
        </is>
      </c>
      <c r="J213" s="166" t="inlineStr">
        <is>
          <t>✅ คำตอบที่ถูกต้อง: ข้อ ก. ยาออกฤทธิ์ต้านเชื้อวัณโรคโดยยับยั้งการสร้าง DNA ของเชื้อวัณโรค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ยาออกฤทธิ์ต้านเชื้อวัณโรคโดยยับยั้งการสร้าง DNA ของเชื้อวัณโรค การเลือก ยาออกฤทธิ์ต้านเชื้อวัณโรคโดยยับยั้งการสร้าง DNA ของเชื้อวัณโรค เป็นคำตอบที่ถูกต้องและสอดคล้องกับ evidence-based guidelines ของภาวะ Tuberculosis โดยมี clinical efficacy สูงสุดในการรักษาและมี safety profile ที่เหมาะสม
🔍 ข้ออื่นผิดเพราะอะไร:
• ข้อ ข. (ในผู้ป่วยรายนี้สามารถได้รับยา Isoniazid ในขนาด 300 mg ต่อวันได้): ขนาดยา Isoniazid มาตรฐานสำหรับผู้ใหญ่ในการรักษาวัณโรครายวันคือ 5 mg/kg/day (สูงสุดไม่เกิน 300 mg/day) ดังนั้นการให้ 300 mg ต่อวันจึงเป็นขนาดที่ถูกต้อง
• ข้อ ค. (ยาลดกรดสามารถลดประสิทธิภาพของยา Isoniazid): ยาลดกรดที่มีอะลูมิเนียมไฮดรอกไซด์สามารถลดการดูดซึมของ Isoniazid ได้ จึงควรแนะนำให้รับประทานห่างกันอย่างน้อย 1-2 ชั่วโมง
• ข้อ ง. (ผู้ป่วยทุกรายที่ได้รับยา Isoniazid ควรต้องได้รับ Pyridoxine): Pyridoxine (Vitamin B6) ควรให้เสริมในกลุ่มเสี่ยงต่อ neuropathy เช่น ผู้ติดเชื้อ HIV หญิงตั้งครรภ์ เบาหวาน ไตวาย หรือดื่มสุราเรื้อรัง แต่ไม่จำเป็นต้องได้รับทุกรายอย่างเคร่งครัดหากไม่มีความเสี่ยง
• ข้อ จ. (อาการไม่พึงประสงค์ที่พบได้ คือ เอนไซม์ตับเพิ่มขึ้น 65 โรคติดเชื้อ ฝ่ายวิชาการ สโมสรนิสิตเภสัชศาสตร์ จุฬาลงกรณ์</t>
        </is>
      </c>
      <c r="K213" s="166" t="inlineStr"/>
      <c r="L213" s="166" t="inlineStr">
        <is>
          <t>Infectious diseases</t>
        </is>
      </c>
      <c r="M213" s="166" t="inlineStr">
        <is>
          <t>Tuberculosis</t>
        </is>
      </c>
      <c r="N213" s="165" t="inlineStr">
        <is>
          <t>Clinic</t>
        </is>
      </c>
      <c r="O213" s="166" t="inlineStr">
        <is>
          <t>ข้อ 2 (PLE_CC1_Practice_Exam.md)</t>
        </is>
      </c>
      <c r="P213" s="165" t="inlineStr">
        <is>
          <t>แบบฝึกหัด</t>
        </is>
      </c>
      <c r="Q213" s="165" t="inlineStr">
        <is>
          <t>เล่มม่วง</t>
        </is>
      </c>
      <c r="R213" s="165" t="inlineStr"/>
    </row>
    <row r="214" ht="24" customHeight="1" s="49">
      <c r="A214" s="167" t="n">
        <v>212</v>
      </c>
      <c r="B214" s="166" t="inlineStr">
        <is>
          <t>การให้ยา Quinine ในการรักษาโรคมาลาเรียกรณีติดเชื้อมาลาเรียชนิดฟัลซิพารัมรุนแรง เพราะเหตุใดจึง ไม่ให้แบบ bolus injection</t>
        </is>
      </c>
      <c r="C214" s="166" t="inlineStr"/>
      <c r="D214" s="166" t="inlineStr">
        <is>
          <t>การให้แบบ bolus injection อาจทำให้เกิด cardiotoxic effects เช่น หัวใจหยุดเต้นได้</t>
        </is>
      </c>
      <c r="E214" s="166" t="inlineStr">
        <is>
          <t>การให้แบบ bolus injection ทำให้ยาอยู่ในกระแสเลือดไม่นานพอที่จะฆ่าเชื้อได้หมด</t>
        </is>
      </c>
      <c r="F214" s="166" t="inlineStr">
        <is>
          <t>การให้แบบ bolus injection ทำให้ยามีค่าครึ่งชีวิตสั้นลง 74 โรคติดเชื้อ ฝ่ายวิชาการ สโมสรนิสิตเภสัชศาสตร์ จุฬาลงกรณ์</t>
        </is>
      </c>
      <c r="G214" s="166" t="inlineStr">
        <is>
          <t>การให้แบบ bolus injection ทำให้เกิดผลข้างเคียงจากยาโดยทั่วไปลดลง แต่ผลข้างเคียงถึงแก่ชีวิตเพิ่ม มากขึ้นอย่างมาก</t>
        </is>
      </c>
      <c r="H214" s="166" t="inlineStr">
        <is>
          <t>ตำรับของตัวยาอยู่ในรูป emulsion แบบ w/o ไม่สามารถให้แบบ IV ได้</t>
        </is>
      </c>
      <c r="I214" s="167" t="inlineStr">
        <is>
          <t>1</t>
        </is>
      </c>
      <c r="J214" s="166" t="inlineStr">
        <is>
          <t>✅ คำตอบที่ถูกต้อง: ข้อ ก. การให้แบบ bolus injection อาจทำให้เกิด cardiotoxic effects เช่น หัวใจหยุดเต้นได้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การให้แบบ bolus injection อาจทำให้เกิด cardiotoxic effects เช่น หัวใจหยุดเต้นได้ การเลือก การให้แบบ bolus injection อาจทำให้เกิด cardiotoxic effects เช่น หัวใจหยุดเต้นได้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(การให้แบบ bolus injection ทำให้ยาอยู่ในกระแสเลือดไม่นานพอที่จะฆ่าเชื้อได้หมด): Quinine มีค่าครึ่งชีวิตประมาณ 10-12 ชั่วโมง การให้แบบ IV infusion สามารถรักษาระดับยาในเลือดให้คงที่ได้อย่างมีประสิทธิภาพ ไม่ได้ขึ้นกับการให้แบบ bolus
• ข้อ ค. (การให้แบบ bolus injection ทำให้ยามีค่าครึ่งชีวิตสั้นลง 74 โรคติดเชื้อ ฝ่ายวิชาการ สโมสรนิสิตเภสัชศาสตร์ จุฬาลงกรณ์</t>
        </is>
      </c>
      <c r="K214" s="166" t="inlineStr"/>
      <c r="L214" s="166" t="inlineStr">
        <is>
          <t>Infectious diseases</t>
        </is>
      </c>
      <c r="M214" s="166" t="inlineStr">
        <is>
          <t>Pneumonia</t>
        </is>
      </c>
      <c r="N214" s="165" t="inlineStr">
        <is>
          <t>Clinic</t>
        </is>
      </c>
      <c r="O214" s="166" t="inlineStr">
        <is>
          <t>ข้อ 33 (PLE_CC1_Practice_Exam.md)</t>
        </is>
      </c>
      <c r="P214" s="165" t="inlineStr">
        <is>
          <t>แบบฝึกหัด</t>
        </is>
      </c>
      <c r="Q214" s="165" t="inlineStr">
        <is>
          <t>เล่มม่วง</t>
        </is>
      </c>
      <c r="R214" s="165" t="inlineStr"/>
    </row>
    <row r="215" ht="24" customHeight="1" s="49">
      <c r="A215" s="167" t="n">
        <v>213</v>
      </c>
      <c r="B215" s="166" t="inlineStr">
        <is>
          <t>ตัวยา Metronidazole สามารถใช้รักษาการติดเชื้อของสิ่งมีชีวิตกลุ่มใดได้บ้าง</t>
        </is>
      </c>
      <c r="C215" s="166" t="inlineStr"/>
      <c r="D215" s="166" t="inlineStr">
        <is>
          <t>Virus</t>
        </is>
      </c>
      <c r="E215" s="166" t="inlineStr">
        <is>
          <t>Protozoa</t>
        </is>
      </c>
      <c r="F215" s="166" t="inlineStr">
        <is>
          <t>Aerobic bacteria</t>
        </is>
      </c>
      <c r="G215" s="166" t="inlineStr">
        <is>
          <t>Anaerobic bacteria C E A B 77 โรคติดเชื้อ ฝ่ายวิชาการ สโมสรนิสิตเภสัชศาสตร์ จุฬาลงกรณ์</t>
        </is>
      </c>
      <c r="H215" s="166" t="inlineStr">
        <is>
          <t>ถูกต้องทั้งข้อ ข และ ง</t>
        </is>
      </c>
      <c r="I215" s="167" t="inlineStr">
        <is>
          <t>1</t>
        </is>
      </c>
      <c r="J215" s="166" t="inlineStr">
        <is>
          <t>✅ คำตอบที่ถูกต้อง: ข้อ ก. Virus
💡 Background:
การรักษาโรคติดเชื้อแบคทีเรีย (STDs &amp; vaginitis) ต้องเลือก antibiotic ที่ครอบคลุม likely pathogens และมี PK/PD profile เหมาะสมกับตำแหน่งการติดเชื้อ
🎯 ทำไมข้อนี้ถึงถูก:
Virus การเลือก Virus เป็นคำตอบที่ถูกต้องและสอดคล้องกับ evidence-based guidelines ของภาวะ STDs &amp; vaginitis โดยมี clinical efficacy สูงสุดในการรักษาและมี safety profile ที่เหมาะสม
🔍 ข้ออื่นผิดเพราะอะไร:
• ข้อ ก. (Virus): Metronidazole ไม่มีฤทธิ์ต้านเชื้อไวรัส เนื่องจากไวรัสไม่มีเอนไซม์ ferredoxin หรือ nitroreductase ในการเปลี่ยนยาให้อยู่ในรูป active nitro radical
• ข้อ ค. (Aerobic bacteria): Metronidazole ไม่ครอบคลุมแบคทีเรียกลุ่ม Aerobic bacteria เนื่องจากแบคทีเรียที่ใช้ออกซิเจนมีระบบ anaerobic electron transport chain ต่ำ ทำให้ไม่สามารถกระตุ้นตัวยาได้
• ข้อ ง. (Anaerobic bacteria C E A B 77 โรคติดเชื้อ ฝ่ายวิชาการ สโมสรนิสิตเภสัชศาสตร์ จุฬาลงกรณ์</t>
        </is>
      </c>
      <c r="K215" s="166" t="inlineStr"/>
      <c r="L215" s="166" t="inlineStr">
        <is>
          <t>Infectious diseases</t>
        </is>
      </c>
      <c r="M215" s="166" t="inlineStr">
        <is>
          <t>STDs &amp; vaginitis</t>
        </is>
      </c>
      <c r="N215" s="165" t="inlineStr">
        <is>
          <t>Clinic</t>
        </is>
      </c>
      <c r="O215" s="166" t="inlineStr">
        <is>
          <t>ข้อ 44 (PLE_CC1_Practice_Exam.md)</t>
        </is>
      </c>
      <c r="P215" s="165" t="inlineStr">
        <is>
          <t>แบบฝึกหัด</t>
        </is>
      </c>
      <c r="Q215" s="165" t="inlineStr">
        <is>
          <t>เล่มม่วง</t>
        </is>
      </c>
      <c r="R215" s="165" t="inlineStr"/>
    </row>
    <row r="216" ht="24" customHeight="1" s="49">
      <c r="A216" s="167" t="n">
        <v>214</v>
      </c>
      <c r="B216" s="166" t="inlineStr">
        <is>
          <t>ผู้ป่วยมาด้วยอาการติดเชื้อที่เล็บ เล็บเปลี่ยนสีเป็นสีเหลือง หรือสีดำ และมีการหนาตัวขึ้น แพทย์์วินิจฉัยว่า เป็น Onychomycosis จากเชื้อ Candida spp. ยาใดไม่สามารถใช้ในการรักษาสำหรับผู้ป่วยรายนี้ได้</t>
        </is>
      </c>
      <c r="C216" s="166" t="inlineStr"/>
      <c r="D216" s="166" t="inlineStr">
        <is>
          <t>Griseofulvin 134 โรคผิวหนัง ฝ่ายวิชาการ</t>
        </is>
      </c>
      <c r="E216" s="166" t="inlineStr">
        <is>
          <t>Ketoconazole</t>
        </is>
      </c>
      <c r="F216" s="166" t="inlineStr">
        <is>
          <t>Fluconazole</t>
        </is>
      </c>
      <c r="G216" s="166" t="inlineStr">
        <is>
          <t>Itraconazole</t>
        </is>
      </c>
      <c r="H216" s="166" t="inlineStr">
        <is>
          <t>Terbinafine</t>
        </is>
      </c>
      <c r="I216" s="167" t="inlineStr">
        <is>
          <t>1</t>
        </is>
      </c>
      <c r="J216" s="166" t="inlineStr">
        <is>
          <t>✅ คำตอบที่ถูกต้อง: ข้อ 1
💡 Background: การรักษาและการเลือกใช้ยาต้านจุลชีพตามแนวทางเวชปฏิบัติโรคติดเชื้อ
🎯 ทำไมข้อนี้ถึงถูก: ✅ คำตอบที่ถูกต้อง: ข้อ ก. Griseofulvin 134 โรคผิวหนัง ฝ่ายวิชาการ
🔍 ข้ออื่นผิดเพราะอะไร:
- ข้ออื่นๆ: ไม่สอดคล้องกับเชื้อก่อโรค ความไวของยาปฏิชีวนะ หรือข้อบ่งใช้มาตรฐาน
📖 Guideline อ้างอิง: แนวทางการวินิจฉัยและรักษาโรคติดเชื้อในประเทศไทย พ.ศ. 2563 (สมาคมโรคติดเชื้อแห่งประเทศไทย)
📌 จุดจำก่อนสอบ: พิจารณา Spectrum, PK/PD และข้อห้ามใช้ของยาต้านจุลชีพเสมอ</t>
        </is>
      </c>
      <c r="K216" s="166" t="inlineStr"/>
      <c r="L216" s="166" t="inlineStr">
        <is>
          <t>Infectious diseases</t>
        </is>
      </c>
      <c r="M216" s="166" t="inlineStr">
        <is>
          <t>HIV infection</t>
        </is>
      </c>
      <c r="N216" s="165" t="inlineStr">
        <is>
          <t>Clinic</t>
        </is>
      </c>
      <c r="O216" s="166" t="inlineStr">
        <is>
          <t>ข้อ 25 (PLE_CC1_Practice_Exam.md)</t>
        </is>
      </c>
      <c r="P216" s="165" t="inlineStr">
        <is>
          <t>แบบฝึกหัด</t>
        </is>
      </c>
      <c r="Q216" s="165" t="inlineStr">
        <is>
          <t>เล่มม่วง</t>
        </is>
      </c>
      <c r="R216" s="165" t="inlineStr"/>
    </row>
    <row r="217" ht="24" customHeight="1" s="49">
      <c r="A217" s="167" t="n">
        <v>215</v>
      </c>
      <c r="B217" s="166" t="inlineStr">
        <is>
          <t>ผู้ป่วยชายไทยคู่ อายุ 38 ปี มาพบแพทย์์ด้วยอาการเป็นแผลที่อวัยวะเพศ มีตุ่มน้ำพองใส แสบ คัน เป็นมา 3 สัปดาห์ ซึ่งเคยมีอาการดังกล่าวมาก่อนหน้านี้แล้วได้รับการรักษาให้หายแล้วแต่กลับมาเป็นซ้ำอีก แพทย์์ วินิจฉัยว่าเป็นเริม ข้อใดกล่าวถูกต้องที่สุดเกี่ยวกับโรคของผู้ป่วยรายนี้</t>
        </is>
      </c>
      <c r="C217" s="166" t="inlineStr"/>
      <c r="D217" s="166" t="inlineStr">
        <is>
          <t>เกิดจากการติดไวรัส Herpes simplex Type I</t>
        </is>
      </c>
      <c r="E217" s="166" t="inlineStr">
        <is>
          <t>ผู้ป่วยรายนี้จัดเป็น Primary Infection เนื่องจากเป็นการรักษาเริมหลังจากรักษาครั้งแรกหายขาด แล้ว</t>
        </is>
      </c>
      <c r="F217" s="166" t="inlineStr">
        <is>
          <t>เมื่อมีอาการคัน สามารถใช้ยา topical ทาภายใน 48 ชั่วโมง เพื่อลดความรุนแรงของโรค</t>
        </is>
      </c>
      <c r="G217" s="166" t="inlineStr">
        <is>
          <t>การรักษาสำหรับผู้ป่วยรายนี้ สามารถใช้ Valacyclovir 500 mg bid 3 วัน</t>
        </is>
      </c>
      <c r="H217" s="166" t="inlineStr">
        <is>
          <t>การรักษาสำหรับผู้ป่วยรายนี้ สามารถใช้ Valacyclovir 500 mg bid 7 - 10 วัน จากข้อมูลต่อไปนี้ จงตอบคำถามข้อ 34-35</t>
        </is>
      </c>
      <c r="I217" s="167" t="inlineStr">
        <is>
          <t>1</t>
        </is>
      </c>
      <c r="J217" s="166" t="inlineStr">
        <is>
          <t>✅ คำตอบที่ถูกต้อง: ข้อ ก. เกิดจากการติดไวรัส Herpes simplex Type I
💡 Background:
โรคเริมที่ริมฝีปาก (Herpes Labialis) เกิดจากการติดเชื้อ Herpes Simplex Virus type 1 (HSV-1) ยาต้านไวรัสกลุ่ม Acyclovir, Valacyclovir ออกฤทธิ์ยับยั้งเอนไซม์ Viral DNA polymerase โดยต้องถูกฟอสโฟรีเลชันขั้นแรกด้วยเอนไซม์ Thymidine kinase ของไวรัส การเริ่มยาต้านไวรัสอย่างรวดเร็วภายใน 24-48 ชั่วโมงแรกที่เริ่มมีอาการนำ (Prodromal symptoms) จะช่วยลดระยะเวลาและความรุนแรงของโรคได้ดีที่สุด
🎯 ทำไมข้อนี้ถึงถูก:
เกิดจากการติดไวรัส Herpes simplex Type I การเลือก เกิดจากการติดไวรัส Herpes simplex Type I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(เกิดจากการติดไวรัส Herpes simplex Type I): เริมที่บริเวณอวัยวะเพศ (Genital herpes) ส่วนใหญ่ประมาณร้อยละ 70-90 มีสาเหตุมาจากการติดเชื้อ Herpes simplex virus type 2 (HSV-2)
• ข้อ ข. (ผู้ป่วยรายนี้จัดเป็น Primary Infection เนื่องจากเป็นการรักษาเริมหลังจากรักษาครั้งแรกหายขาด แล้ว): ผู้ป่วยรายนี้จัดเป็น Recurrent infection เนื่องจากเคยมีประวัติเป็นตุ่มน้ำใสที่บริเวณอวัยวะเพศและได้รับการรักษาจนหายมาก่อนหน้านี้แล้ว
• ข้อ ค. (เมื่อมีอาการคัน สามารถใช้ยา topical ทาภายใน 48 ชั่วโมง เพื่อลดความรุนแรงของโรค): ยาทาเฉพาะที่ (Topical antiviral) มีประสิทธิภาพต่ำมากในการลดความรุนแรงหรือระยะเวลาการเกิดรอยโรคซ้ำของ genital herpes แนวทางเวชปฏิบัติแนะนำให้ใช้ยารับประทานเป็นหลัก
• ข้อ จ. (การรักษาสำหรับผู้ป่วยรายนี้ สามารถใช้ Valacyclovir 500 mg bid 7 - 10 วัน จากข้อมูลต่อไปนี้ จงตอบคำถามข้อ 34-35): ขนาดยา Valacyclovir 500 mg วันละ 2 ครั้ง นาน 7-10 วัน เป็นสูตรสำหรับการรักษาการติดเชื้อครั้งแรก (Initial/Primary episode) ซึ่งใช้ระยะเวลานานกว่า recurrent episode
📖 Guideline อ้างอิง:
แนวทางการดูแลรักษาโรคติดเชื้อไวรัสเริม (Herpes Simplex Virus) &amp; CDC Sexually Transmitted Infections Treatment Guidelines
📌 จุดจำก่อนสอบ:
• Acyclovir/Valacyclovir: ต้องเริ่มใช้ยาให้เร็วที่สุดภายใน 48 ชั่วโมงแรกที่มีอาการ; ผู้ป่วยที่ใช้ Acyclovir ทางหลอดเลือดดำต้องดื่มน้ำมากๆ (Adequate hydration) เพื่อป้องกันการเกิด Crystal nephropathy</t>
        </is>
      </c>
      <c r="K217" s="166" t="inlineStr"/>
      <c r="L217" s="166" t="inlineStr">
        <is>
          <t>Infectious diseases</t>
        </is>
      </c>
      <c r="M217" s="166" t="inlineStr">
        <is>
          <t>Pneumonia</t>
        </is>
      </c>
      <c r="N217" s="165" t="inlineStr">
        <is>
          <t>Clinic</t>
        </is>
      </c>
      <c r="O217" s="166" t="inlineStr">
        <is>
          <t>ข้อ 33 (PLE_CC1_Practice_Exam.md)</t>
        </is>
      </c>
      <c r="P217" s="165" t="inlineStr">
        <is>
          <t>แบบฝึกหัด</t>
        </is>
      </c>
      <c r="Q217" s="165" t="inlineStr">
        <is>
          <t>เล่มม่วง</t>
        </is>
      </c>
      <c r="R217" s="165" t="inlineStr"/>
    </row>
    <row r="218" ht="24" customHeight="1" s="49">
      <c r="A218" s="167" t="n">
        <v>216</v>
      </c>
      <c r="B218" s="166" t="inlineStr">
        <is>
          <t>ข้อใดกล่าวผิดเกี่ยวกับโครงสร้างของยา Dicloxacillin และยา Amoxicillin</t>
        </is>
      </c>
      <c r="C218" s="166" t="inlineStr"/>
      <c r="D218" s="166" t="inlineStr">
        <is>
          <t>หมายเลข 1 ในโครงสร้างของยา Dicloxacillin และ Amoxicillin มีชื่อว่า Thiazolidine ring</t>
        </is>
      </c>
      <c r="E218" s="166" t="inlineStr">
        <is>
          <t>หมายเลข 3 ในโครงสร้างของยา Dicloxacillin คือ Phenyl-isoxazole ring วางตัวตั้งฉากกับ β- lactam ring ทำให้ทนต่อ β-lactamase enzyme</t>
        </is>
      </c>
      <c r="F218" s="166" t="inlineStr">
        <is>
          <t>หมายเลข 2 ในโครงสร้างของยา Amoxicillin ทำให้ยาทนกรดในกระเพาะอาหารมากขึ้น</t>
        </is>
      </c>
      <c r="G218" s="166" t="inlineStr">
        <is>
          <t>หมายเลข 4 ในโครงสร้างของยา Amoxicillin ทำให้ยา Amoxicillin เป็น para-hydroxy analog ของ Ampicillin</t>
        </is>
      </c>
      <c r="H218" s="166" t="inlineStr">
        <is>
          <t>หมายเลข 4 ในโครงสร้างของยา Amoxicillin ทำให้ยา Amoxicillin ทนต่อ β-lactamase enzyme</t>
        </is>
      </c>
      <c r="I218" s="167" t="inlineStr">
        <is>
          <t>1</t>
        </is>
      </c>
      <c r="J218" s="166" t="inlineStr">
        <is>
          <t>✅ คำตอบที่ถูกต้อง: ข้อ ก. หมายเลข 1 ในโครงสร้างของยา Dicloxacillin และ Amoxicillin มีชื่อว่า Thiazolidine ring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หมายเลข 1 ในโครงสร้างของยา Dicloxacillin และ Amoxicillin มีชื่อว่า Thiazolidine ring ขี้ตาจำนวนมากสีเขียวเหลือง โดยผู้ป่วยให้ข้อมูลเพิ่มเติมว่าเริ่มแรกมีอาการเพียงตา 1 ข้างต่อมาพบว่ามีอาการ
 เป็น Aminopenicillin ยับยั้ง bacterial cell wall synthesis เป็น first-line สำหรับ uncomplicated bacterial infections (เช่น Strep pharyngitis, AOM, sinusitis)
🔍 ข้ออื่นผิดเพราะอะไร:
• ข้อ ข. (หมายเลข 3 ในโครงสร้างของยา Dicloxacillin คือ Phenyl-isoxazole ring วางตัวตั้งฉากกับ β- lactam ring ทำให้ทนต่อ β-lactamase enzyme): เป็น penicillinase-resistant penicillin เป็น drug of choice สำหรับ Methicillin-Susceptible Staphylococcus aureus (MSSA) infections ต้องรับประทานตอนท้องว่าง
• ข้อ ค. (หมายเลข 2 ในโครงสร้างของยา Amoxicillin ทำให้ยาทนกรดในกระเพาะอาหารมากขึ้น): เป็น Aminopenicillin ยับยั้ง bacterial cell wall synthesis เป็น first-line สำหรับ uncomplicated bacterial infections (เช่น Strep pharyngitis, AOM, sinusitis)
• ข้อ ง. (หมายเลข 4 ในโครงสร้างของยา Amoxicillin ทำให้ยา Amoxicillin เป็น para-hydroxy analog ของ Ampicillin): เป็น Aminopenicillin ยับยั้ง bacterial cell wall synthesis เป็น first-line สำหรับ uncomplicated bacterial infections (เช่น Strep pharyngitis, AOM, sinusitis)
• ข้อ จ. (หมายเลข 4 ในโครงสร้างของยา Amoxicillin ทำให้ยา Amoxicillin ทนต่อ β-lactamase enzyme</t>
        </is>
      </c>
      <c r="K218" s="166" t="inlineStr"/>
      <c r="L218" s="166" t="inlineStr">
        <is>
          <t>Infectious diseases</t>
        </is>
      </c>
      <c r="M218" s="166" t="inlineStr">
        <is>
          <t>URTI</t>
        </is>
      </c>
      <c r="N218" s="165" t="inlineStr">
        <is>
          <t>Clinic</t>
        </is>
      </c>
      <c r="O218" s="166" t="inlineStr">
        <is>
          <t>ข้อ 7 (PLE_CC1_Practice_Exam.md)</t>
        </is>
      </c>
      <c r="P218" s="165" t="inlineStr">
        <is>
          <t>แบบฝึกหัด</t>
        </is>
      </c>
      <c r="Q218" s="165" t="inlineStr">
        <is>
          <t>เล่มม่วง</t>
        </is>
      </c>
      <c r="R218" s="165" t="inlineStr"/>
    </row>
    <row r="219" ht="24" customHeight="1" s="49">
      <c r="A219" s="167" t="n">
        <v>217</v>
      </c>
      <c r="B219" s="166" t="inlineStr">
        <is>
          <t>หากตรวจพบว่าเกิดจากการติดเชื้อ Pseudomonas aeruginosa ยาในข้อใดที่เหมาะสมในการรักษาที่ ครอบคลุมเชื้อมากที่สุด</t>
        </is>
      </c>
      <c r="C219" s="166" t="inlineStr"/>
      <c r="D219" s="166" t="inlineStr">
        <is>
          <t>Norfloxacin</t>
        </is>
      </c>
      <c r="E219" s="166" t="inlineStr">
        <is>
          <t>Neomycin</t>
        </is>
      </c>
      <c r="F219" s="166" t="inlineStr">
        <is>
          <t>Polymyxin B</t>
        </is>
      </c>
      <c r="G219" s="166" t="inlineStr">
        <is>
          <t>Vancomycin</t>
        </is>
      </c>
      <c r="H219" s="166" t="inlineStr">
        <is>
          <t>Clarithromycin</t>
        </is>
      </c>
      <c r="I219" s="167" t="inlineStr">
        <is>
          <t>1</t>
        </is>
      </c>
      <c r="J219" s="166" t="inlineStr">
        <is>
          <t>✅ คำตอบที่ถูกต้อง: ข้อ ก. Norfloxacin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Norfloxacin การเลือก Norfloxacin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(Neomycin): Neomycin เป็นยาปฏิชีวนะกลุ่ม Aminoglycoside ที่มีฤทธิ์เด่นต่อแบคทีเรียแกรมลบ แต่มีฤทธิ์ต้าน Pseudomonas aeruginosa ต่ำมากเมื่อเทียบกับ Tobramycin หรือ Amikacin
• ข้อ ค. (Polymyxin B): Polymyxin B มีฤทธิ์ฆ่าเชื้อ Pseudomonas aeruginosa ได้ดีมากโดยทำลาย cell membrane แต่มักใช้เป็นยาเฉพาะที่หรือสำรองสำหรับเชื้อดื้อยาขั้นรุนแรง
• ข้อ ง. (Vancomycin): Vancomycin เป็น Glycopeptide ที่ออกฤทธิ์ต่อแบคทีเรียแกรมบวก เช่น MRSA และ Enterococcus เท่านั้น ไม่มีฤทธิ์ต้านแบคทีเรียแกรมลบรวมทั้ง Pseudomonas
• ข้อ จ. (Clarithromycin): Clarithromycin เป็นยาในกลุ่ม Macrolide ที่ไม่มีฤทธิ์ต้านเชื้อ Pseudomonas aeruginosa เนื่องจากไม่สามารถแทรกผ่าน outer membrane ของเชื้อแกรมลบชนิดนี้ได้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19" s="166" t="inlineStr"/>
      <c r="L219" s="166" t="inlineStr">
        <is>
          <t>Infectious diseases</t>
        </is>
      </c>
      <c r="M219" s="166" t="inlineStr">
        <is>
          <t>Pneumonia</t>
        </is>
      </c>
      <c r="N219" s="165" t="inlineStr">
        <is>
          <t>Clinic</t>
        </is>
      </c>
      <c r="O219" s="166" t="inlineStr">
        <is>
          <t>ข้อ 20 (PLE_CC1_Practice_Exam.md)</t>
        </is>
      </c>
      <c r="P219" s="165" t="inlineStr">
        <is>
          <t>แบบฝึกหัด</t>
        </is>
      </c>
      <c r="Q219" s="165" t="inlineStr">
        <is>
          <t>เล่มม่วง</t>
        </is>
      </c>
      <c r="R219" s="165" t="inlineStr"/>
    </row>
    <row r="220" ht="24" customHeight="1" s="49">
      <c r="A220" s="167" t="n">
        <v>218</v>
      </c>
      <c r="B220" s="166" t="inlineStr">
        <is>
          <t>การประเมินความเสี่ยงเพื่อแยกการติดเชื้อไวรัสหรือแบคทีเรียโดยใช้ตาม Mclsacc Criteria ของผู้ป่วย รายนี้ได้เท่ากับกี่คะแนน</t>
        </is>
      </c>
      <c r="C220" s="166" t="inlineStr"/>
      <c r="D220" s="166" t="inlineStr">
        <is>
          <t>1 คะแนน</t>
        </is>
      </c>
      <c r="E220" s="166" t="inlineStr">
        <is>
          <t>2 คะแนน</t>
        </is>
      </c>
      <c r="F220" s="166" t="inlineStr">
        <is>
          <t>3 คะแนน</t>
        </is>
      </c>
      <c r="G220" s="166" t="inlineStr">
        <is>
          <t>4 คะแนน</t>
        </is>
      </c>
      <c r="H220" s="166" t="inlineStr">
        <is>
          <t>5 คะแนน</t>
        </is>
      </c>
      <c r="I220" s="167" t="inlineStr">
        <is>
          <t>1</t>
        </is>
      </c>
      <c r="J220" s="166" t="inlineStr">
        <is>
          <t>✅ คำตอบที่ถูกต้อง: ข้อ ก. 1 คะแนน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1 คะแนน วันที่แล้ว จากการซักประวัติพบว่า ก่อนหน้านี้ไปเยี่ยมญาติที่โรงพยาบาล เมื่อเช้าก่อนมาโรงพยาบาลมีอาการ หน้าร้อน ตัวแดง ได้ทำการเช็ดตัวเพื่อลดไข้ผู้ป่วยแล้ว วัดอุณหภูมิร่างกายได้ 38.2ื c คอบวมแดง มีจุดหนอง ไม่มีน้ ามูก มีอาการหนาวสั่นและปัสสาวะบ่อยตอนกลางคืน เมื่อคลำบริเวณคอรู้สึกเจ็บ เสมหะมีสีเหลือง ก่อน
🔍 ข้ออื่นผิดเพราะอะไร:
• ข้อ ข. (2 คะแนน): 2 คะแนน ไม่ตรงกับการคำนวณตามเกณฑ์ McIsaac ในผู้ป่วยรายนี้ซึ่งมีเกณฑ์ครบทั้ง 4 ด้านหลักตามการวินิจฉัยของแพทย์์
• ข้อ ค. (3 คะแนน): 3 คะแนน เป็นคะแนนที่ต่ำกว่าความเป็นจริง หากประเมินอาการไข้ ต่อมทอนซิลมีหนอง เจ็บบริเวณต่อมน้ำเหลืองที่คอ และการไม่มีอาการไอ
• ข้อ ง. (4 คะแนน): 4 คะแนน ยังไม่ได้รวมคะแนนพิเศษที่ได้เพิ่มจากการปรับตามกลุ่มอายุของผู้ป่วยเด็ก (อายุ 3-14 ปี ได้บวกเพิ่ม 1 คะแนน)
• ข้อ จ. (5 คะแนน</t>
        </is>
      </c>
      <c r="K220" s="166" t="inlineStr"/>
      <c r="L220" s="166" t="inlineStr">
        <is>
          <t>Infectious diseases</t>
        </is>
      </c>
      <c r="M220" s="166" t="inlineStr">
        <is>
          <t>Pneumonia</t>
        </is>
      </c>
      <c r="N220" s="165" t="inlineStr">
        <is>
          <t>Clinic</t>
        </is>
      </c>
      <c r="O220" s="166" t="inlineStr">
        <is>
          <t>ข้อ 37 (PLE_CC1_Practice_Exam.md)</t>
        </is>
      </c>
      <c r="P220" s="165" t="inlineStr">
        <is>
          <t>แบบฝึกหัด</t>
        </is>
      </c>
      <c r="Q220" s="165" t="inlineStr">
        <is>
          <t>เล่มม่วง</t>
        </is>
      </c>
      <c r="R220" s="165" t="inlineStr"/>
    </row>
    <row r="221" ht="24" customHeight="1" s="49">
      <c r="A221" s="167" t="n">
        <v>219</v>
      </c>
      <c r="B221" s="166" t="inlineStr">
        <is>
          <t>นายสมศักดิ์ อายุ 40 ปี มาพบท่านซึ่งเป็นเภสัชกรที่ร้านยาแห่งหนึ่งด้วยอาการมีผื่นขึ้นที่บริเวณปลายมือ และปลายเท้า โดยลักษณะผื่นที่พบ คือมีรูปร่างกลม เป็นวง 3 ชั้น ชั้นในสุดจะมีสีแดงเข้มจัดหรือเป็นตุ่มน้ำ พอง ชั้นถัดมาจะมีสีซีดจาง และชั้นนอกสุดจะมีสีแดงจางๆลักษณะคล้ายรูปธนู นอกจากนี้ยังพบแผลที่บริเวณ 236 โรคระบบภูมิคุ้มกัน นักศึกษาเภสัชศาสตร์ชั้นปีที่ 4 รุ่นที่ 22</t>
        </is>
      </c>
      <c r="C221" s="166" t="inlineStr"/>
      <c r="D221" s="166" t="inlineStr">
        <is>
          <t>Maculopapular rash</t>
        </is>
      </c>
      <c r="E221" s="166" t="inlineStr">
        <is>
          <t>Stevens-Johnson syndrome</t>
        </is>
      </c>
      <c r="F221" s="166" t="inlineStr">
        <is>
          <t>Photosensitivity drug eruption</t>
        </is>
      </c>
      <c r="G221" s="166" t="inlineStr">
        <is>
          <t>Urticaria</t>
        </is>
      </c>
      <c r="H221" s="166" t="inlineStr">
        <is>
          <t>Erythema multiforme</t>
        </is>
      </c>
      <c r="I221" s="167" t="inlineStr">
        <is>
          <t>1</t>
        </is>
      </c>
      <c r="J221" s="166" t="inlineStr">
        <is>
          <t>✅ คำตอบที่ถูกต้อง: ข้อ ก. Maculopapular rash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Maculopapular rash การเลือก Maculopapular rash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ก. (Maculopapular rash): Maculopapular rash (ผื่นแดงราบปนตุ่มนูน) เป็นผื่นแพ้ยาชนิดที่พบบ่อยที่สุด มีลักษณะกระจายทั่วลำตัว ไม่ได้มีลักษณะเป็น target lesion สามชั้น
• ข้อ ข. (Stevens-Johnson syndrome): Stevens-Johnson syndrome (SJS) จะมีการหลุดลอกของผิวหนัง (Epidermal detachment) มากกว่าร้อยละ 10 ร่วมกับมีแผลพุพองรุนแรงที่เยื่อบุหลายแห่ง (Mucosal involvement)
• ข้อ ค. (Photosensitivity drug eruption): Photosensitivity drug eruption เกิดขึ้นเฉพาะบริเวณผิวหนังที่สัมผัสแสงแดด เช่น ใบหน้า ลำคอ แขนด้านนอก ไม่แสดงลักษณะทางคลินิกเป็น target lesions ที่ฝ่ามือฝ่าเท้า
• ข้อ ง. (Urticaria): Urticaria (ลมพิษ) มีลักษณะเป็นปื้นบวมแดง ขอบเขตชัดเจน คันมาก รอยโรคแต่ละจุดมักยุบหายได้เองภายใน 24 ชั่วโมงโดยไม่มีรอยแผลถลอกตกสะเก็ด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221" s="166" t="inlineStr"/>
      <c r="L221" s="166" t="inlineStr">
        <is>
          <t>Infectious diseases</t>
        </is>
      </c>
      <c r="M221" s="166" t="inlineStr">
        <is>
          <t>Pneumonia</t>
        </is>
      </c>
      <c r="N221" s="165" t="inlineStr">
        <is>
          <t>Clinic</t>
        </is>
      </c>
      <c r="O221" s="166" t="inlineStr">
        <is>
          <t>ข้อ 34 (PLE_CC1_Practice_Exam.md)</t>
        </is>
      </c>
      <c r="P221" s="165" t="inlineStr">
        <is>
          <t>แบบฝึกหัด</t>
        </is>
      </c>
      <c r="Q221" s="165" t="inlineStr">
        <is>
          <t>เล่มม่วง</t>
        </is>
      </c>
      <c r="R221" s="165" t="inlineStr"/>
    </row>
    <row r="222" ht="24" customHeight="1" s="49">
      <c r="A222" s="167" t="n">
        <v>220</v>
      </c>
      <c r="B222" s="166" t="inlineStr">
        <is>
          <t>Rx. Aromatic Ammonia Spirit, USP XXII – NF XVI Ammonium carbonate 34 g Strong ammonia solution 36 ml Lemon oil 10 ml Lavender oil 1 ml Nutmeg oil 1 ml Alcohol 700 ml Purified water qs. 1000 ml 300 เภสัชภัณฑ์รูปแบบของเหลว (Liquid dosage form) ฝ่ายวิชาการ</t>
        </is>
      </c>
      <c r="C222" s="166" t="inlineStr"/>
      <c r="D222" s="166" t="inlineStr">
        <is>
          <t>Active ingredient</t>
        </is>
      </c>
      <c r="E222" s="166" t="inlineStr">
        <is>
          <t>Flavoring agent</t>
        </is>
      </c>
      <c r="F222" s="166" t="inlineStr">
        <is>
          <t>Stabilizing agent</t>
        </is>
      </c>
      <c r="G222" s="166" t="inlineStr">
        <is>
          <t>Co-solvent</t>
        </is>
      </c>
      <c r="H222" s="166" t="inlineStr">
        <is>
          <t>Solvent - คอลลอยด์</t>
        </is>
      </c>
      <c r="I222" s="167" t="inlineStr">
        <is>
          <t>1</t>
        </is>
      </c>
      <c r="J222" s="166" t="inlineStr">
        <is>
          <t>✅ คำตอบที่ถูกต้อง: ข้อ ก. Active ingredient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Active ingredient การเลือก Active ingredient เป็นคำตอบที่ถูกต้องและสอดคล้องกับ evidence-based guidelines ของภาวะ HIV infection โดยมี clinical efficacy สูงสุดในการรักษาและมี safety profile ที่เหมาะสม
🔍 ข้ออื่นผิดเพราะอะไร:
• ข้อ ข. (Flavoring agent): Flavoring agent ในตำรับนี้คือ Lemon oil, Lavender oil และ Nutmeg oil ซึ่งทำหน้าที่แต่งกลิ่นหอมและกลบกลิ่นฉุนของแอมโมเนีย
• ข้อ ค. (Stabilizing agent): Ammonium carbonate ทำหน้าที่เป็น active ingredient ร่วมกับ Strong ammonia solution และช่วยรักษาความเป็นด่าง ไม่ใช่ stabilizing agent เพียงอย่างเดียว
• ข้อ ง. (Co-solvent): Alcohol และ Purified water ทำหน้าที่เป็น Solvent และ Co-solvent หลักในการละลาย volatile oils และเกลือแอมโมเนียม ไม่ใช่หน้าที่ของ strong ammonia solution
• ข้อ จ. (Solvent - คอลลอยด์): Solvent ในตำรับนี้คือ Purified water ร่วมกับ Alcohol ซึ่งใช้เป็นตัวทำละลายหลักของสูตรตำรับของเหลวใส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22" s="166" t="inlineStr"/>
      <c r="L222" s="166" t="inlineStr">
        <is>
          <t>Infectious diseases</t>
        </is>
      </c>
      <c r="M222" s="166" t="inlineStr">
        <is>
          <t>Cystitis</t>
        </is>
      </c>
      <c r="N222" s="165" t="inlineStr">
        <is>
          <t>Clinic</t>
        </is>
      </c>
      <c r="O222" s="166" t="inlineStr">
        <is>
          <t>ข้อ 20 (PLE_CC1_Practice_Exam.md)</t>
        </is>
      </c>
      <c r="P222" s="165" t="inlineStr">
        <is>
          <t>แบบฝึกหัด</t>
        </is>
      </c>
      <c r="Q222" s="165" t="inlineStr">
        <is>
          <t>เล่มม่วง</t>
        </is>
      </c>
      <c r="R222" s="165" t="inlineStr"/>
    </row>
    <row r="223" ht="24" customHeight="1" s="49">
      <c r="A223" s="167" t="n">
        <v>221</v>
      </c>
      <c r="B223" s="166" t="inlineStr">
        <is>
          <t>ผู้ป่วยมีอาการติดเชื้อ เพิ่มขึ้น sinusitis เกิดจากเชื้ออะไร FงพบในยาแบบJ Kนเ%นละอองฝอย</t>
        </is>
      </c>
      <c r="C223" s="166" t="inlineStr"/>
      <c r="D223" s="166" t="inlineStr">
        <is>
          <t>Cefazolin 1 g IV Q8H</t>
        </is>
      </c>
      <c r="E223" s="166" t="inlineStr">
        <is>
          <t>Amoxicillin/Clavulanate 1 g BID</t>
        </is>
      </c>
      <c r="F223" s="166" t="inlineStr">
        <is>
          <t>Ceftriaxone 1 g IV OD</t>
        </is>
      </c>
      <c r="G223" s="166" t="inlineStr">
        <is>
          <t>Ciprofloxacin 500 mg BID</t>
        </is>
      </c>
      <c r="H223" s="166" t="inlineStr">
        <is>
          <t>Azithromycin 500 mg OD</t>
        </is>
      </c>
      <c r="I223" s="167" t="inlineStr">
        <is>
          <t>1</t>
        </is>
      </c>
      <c r="J223" s="166" t="inlineStr">
        <is>
          <t>✅ คำตอบที่ถูกต้อง: ข้อ ก. Cefazolin 1 g IV Q8H
💡 Background:
การรักษาโรคติดเชื้อแบคทีเรีย (URTI) ต้องเลือก antibiotic ที่ครอบคลุม likely pathogens และมี PK/PD profile เหมาะสมกับตำแหน่งการติดเชื้อ
🎯 ทำไมข้อนี้ถึงถูก:
Cefazolin 1 g IV Q8H การเลือก Cefazolin 1 g IV Q8H เป็นคำตอบที่ถูกต้องตามแนวทางการรักษามาตรฐาน เนื่องจาก เป็น 1st generation cephalosporin เป็น drug of choice สำหรับ surgical antibiotic prophylaxis และ severe MSSA bacteremia/endocarditis
🔍 ข้ออื่นผิดเพราะอะไร:
• ข้อ ข. (Amoxicillin/Clavulanate 1 g BID): เป็น Aminopenicillin ยับยั้ง bacterial cell wall synthesis เป็น first-line สำหรับ uncomplicated bacterial infections (เช่น Strep pharyngitis, AOM, sinusitis)
• ข้อ ค. (Ceftriaxone 1 g IV OD): เป็น 3rd generation cephalosporin มี broad spectrum ต่อ gram-negative bacteria และผ่าน BBB ได้ดี ขับออกทาง biliary tract จึงไม่ต้องปรับ dose ใน renal impairment
• ข้อ ง. (Ciprofloxacin 500 mg BID): เป็น Fluoroquinolone เด่นต่อ Gram-negative รวมทั้ง Pseudomonas aeruginosa แต่มี black box warning เรื่อง tendon rupture, QT prolongation, aortic aneurysm และ dysglycemia
• ข้อ จ. (Azithromycin 500 mg OD): เป็น Macrolide ครอบคลุม atypical pathogens (Mycoplasma, Chlamydia, Legionella) ขจัดออกทางตับเป็นหลัก และมี half-life ยาวนาน (~68 ชม.)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URTI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23" s="166" t="inlineStr"/>
      <c r="L223" s="166" t="inlineStr">
        <is>
          <t>Infectious diseases</t>
        </is>
      </c>
      <c r="M223" s="166" t="inlineStr">
        <is>
          <t>URTI</t>
        </is>
      </c>
      <c r="N223" s="165" t="inlineStr">
        <is>
          <t>Clinic</t>
        </is>
      </c>
      <c r="O223" s="166" t="inlineStr">
        <is>
          <t>ข้อ 16 (PLE_CC1_Key_Rx20_UBU.md)</t>
        </is>
      </c>
      <c r="P223" s="165" t="inlineStr">
        <is>
          <t>ข้อสอบจำลอง</t>
        </is>
      </c>
      <c r="Q223" s="165" t="inlineStr">
        <is>
          <t>Mock Rx20 UBU</t>
        </is>
      </c>
      <c r="R223" s="165" t="inlineStr"/>
    </row>
    <row r="224" ht="24" customHeight="1" s="49">
      <c r="A224" s="167" t="n">
        <v>222</v>
      </c>
      <c r="B224" s="166" t="inlineStr">
        <is>
          <t>M. catharis sinusitis เกิดจากเชื้อ S. pneumonia , H.influenza , 5. aureas</t>
        </is>
      </c>
      <c r="C224" s="166" t="inlineStr"/>
      <c r="D224" s="166" t="inlineStr">
        <is>
          <t>Ciprofloxacin 500 mg BID</t>
        </is>
      </c>
      <c r="E224" s="166" t="inlineStr">
        <is>
          <t>Azithromycin 500 mg OD</t>
        </is>
      </c>
      <c r="F224" s="166" t="inlineStr">
        <is>
          <t>Doxycycline 100 mg BID</t>
        </is>
      </c>
      <c r="G224" s="166" t="inlineStr">
        <is>
          <t>Cotrimoxazole 160/800 mg BID</t>
        </is>
      </c>
      <c r="H224" s="166" t="inlineStr">
        <is>
          <t>Metronidazole 400 mg TID</t>
        </is>
      </c>
      <c r="I224" s="167" t="inlineStr">
        <is>
          <t>1</t>
        </is>
      </c>
      <c r="J224" s="166" t="inlineStr">
        <is>
          <t>✅ คำตอบที่ถูกต้อง: ข้อ ก. Ciprofloxacin 500 mg BID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Ciprofloxacin 500 mg BID การเลือก Ciprofloxacin 500 mg BID เป็นคำตอบที่ถูกต้องตามแนวทางการรักษามาตรฐาน เนื่องจาก เป็น Fluoroquinolone เด่นต่อ Gram-negative รวมทั้ง Pseudomonas aeruginosa แต่มี black box warning เรื่อง tendon rupture, QT prolongation, aortic aneurysm และ dysglycemia
🔍 ข้ออื่นผิดเพราะอะไร:
• ข้อ ข. (Azithromycin 500 mg OD): เป็น Macrolide ครอบคลุม atypical pathogens (Mycoplasma, Chlamydia, Legionella) ขจัดออกทางตับเป็นหลัก และมี half-life ยาวนาน (~68 ชม.)
• ข้อ ค.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ง. (Cotrimoxazole 160/800 mg BID): เป็นยาผสม Trimethoprim/Sulfamethoxazole (TMP/SMX) เป็น drug of choice สำหรับ PCP/PJP prophylaxis &amp; treatment, Stenotrophomonas และ Nocardia ระวัง hyperkalemia และ SCARs
• ข้อ จ. (Metronidazole 400 mg TID): เป็น antianaerobic และ antiprotozoal agent ยับยั้ง Trichomonas vaginalis, Giardia, Amebiasis, และ anaerobes ห้ามดื่มแอลกอฮอล์ระหว่างใช้ยา (disulfiram-like reaction)
📖 Guideline อ้างอิง:
แนวทางการวินิจฉัยและรักษาโรคติดเชื้อในประเทศไทย พ.ศ. 2563 (สมาคมโรคติดเชื้อแห่งประเทศไทย)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224" s="166" t="inlineStr"/>
      <c r="L224" s="166" t="inlineStr">
        <is>
          <t>Infectious diseases</t>
        </is>
      </c>
      <c r="M224" s="166" t="inlineStr">
        <is>
          <t>URTI</t>
        </is>
      </c>
      <c r="N224" s="165" t="inlineStr">
        <is>
          <t>Clinic</t>
        </is>
      </c>
      <c r="O224" s="166" t="inlineStr">
        <is>
          <t>ข้อ 5 (PLE_CC1_Key_Rx20_UBU.md)</t>
        </is>
      </c>
      <c r="P224" s="165" t="inlineStr">
        <is>
          <t>ข้อสอบจำลอง</t>
        </is>
      </c>
      <c r="Q224" s="165" t="inlineStr">
        <is>
          <t>Mock Rx20 UBU</t>
        </is>
      </c>
      <c r="R224" s="165" t="inlineStr"/>
    </row>
    <row r="225" ht="24" customHeight="1" s="49">
      <c r="A225" s="167" t="n">
        <v>223</v>
      </c>
      <c r="B225" s="166" t="inlineStr">
        <is>
          <t>Amoxicillin + clavulanic acid</t>
        </is>
      </c>
      <c r="C225" s="166" t="inlineStr"/>
      <c r="D225" s="166" t="inlineStr">
        <is>
          <t>) Vancomycin</t>
        </is>
      </c>
      <c r="E225" s="166" t="inlineStr">
        <is>
          <t>) Piperacillin/tazobactam</t>
        </is>
      </c>
      <c r="F225" s="166" t="inlineStr">
        <is>
          <t>) Meropenem First line ATB for Sinusitis คือ Amoxicillin หากไม่ได้ผลหรือแพ้ยา จึงเลือกใช้ยาอื่น โดย regimen คือ Amoxillin 500 mg TID 10-14 days</t>
        </is>
      </c>
      <c r="G225" s="166" t="inlineStr">
        <is>
          <t>Tenofovir/Emtricitabine 300/200 mg OD</t>
        </is>
      </c>
      <c r="H225" s="166" t="inlineStr">
        <is>
          <t>Dolutegravir 50 mg OD</t>
        </is>
      </c>
      <c r="I225" s="167" t="inlineStr">
        <is>
          <t>1</t>
        </is>
      </c>
      <c r="J225" s="166" t="inlineStr">
        <is>
          <t>✅ คำตอบที่ถูกต้อง: ข้อ ก. ) Vancomycin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 Vancomycin การเลือก ) Vancomycin เป็นคำตอบที่ถูกต้องตามแนวทางการรักษามาตรฐาน เนื่องจาก เป็น Glycopeptide antibiotic ยับยั้ง MRSA และ Enterococcus ต้อง monitoring trough level (target 15-20 mcg/mL ใน severe infections) เพื่อป้องกัน nephrotoxicity และ ototoxity
🔍 ข้ออื่นผิดเพราะอะไร:
• ข้อ ข. () Piperacillin/tazobactam): เป็น antipseudomonal penicillin ผสม beta-lactamase inhibitor ครอบคลุม broad-spectrum รวมทั้ง Pseudomonas aeruginosa และ intra-abdominal anaerobes (B. fragilis)
• ข้อ ค. () Meropenem First line ATB for Sinusitis คือ Amoxicillin หากไม่ได้ผลหรือแพ้ยา จึงเลือกใช้ยาอื่น โดย regimen คือ Amoxillin 500 mg TID 10-14 days): เป็น Aminopenicillin ยับยั้ง bacterial cell wall synthesis เป็น first-line สำหรับ uncomplicated bacterial infections (เช่น Strep pharyngitis, AOM, sinusitis)
• ข้อ ง. (Tenofovir/Emtricitabine 300/200 mg OD): เป็น Nucleotide reverse transcriptase inhibitor (NRTI) แกนหลักใน HIV และ HBV therapy แต่ TDF ต้องระวัง nephrotoxicity (Fanconi syndrome) และ bone mineral density loss
• ข้อ จ. (Dolutegravir 50 mg OD): เป็น Integrase strand transfer inhibitor (INSTI) มี genetic barrier ต่อการดื้อยาสูงมาก และ efficacy สูงในการกด viral load ได้อย่างรวดเร็ว
📖 Guideline อ้างอิง:
แนวทางการวินิจฉัยและรักษาโรคติดเชื้อในประเทศไทย พ.ศ. 2563 (สมาคมโรคติดเชื้อแห่งประเทศไทย)
📌 จุดจำก่อนสอบ:
• Red Man Syndrome Prevention: เกิดจากการหลั่ง Histamine เมื่อให้ยาเร็วเกินไป แก้ไขโดย infuse ยาช้าๆ (อย่างน้อย 60 นาทีต่อ 1 กรัม) ไม่ใช่การแพ้ยาจริง
• Therapeutic Drug Monitoring: ต้องติดตาม Trough concentration (15-20 mcg/mL ใน severe infections เช่น MRSA pneumonia/sepsis) หรือ AUC/MIC 400-600 เพื่อป้องกัน nephrotoxicity</t>
        </is>
      </c>
      <c r="K225" s="166" t="inlineStr"/>
      <c r="L225" s="166" t="inlineStr">
        <is>
          <t>Infectious diseases</t>
        </is>
      </c>
      <c r="M225" s="166" t="inlineStr">
        <is>
          <t>URTI</t>
        </is>
      </c>
      <c r="N225" s="165" t="inlineStr">
        <is>
          <t>Clinic</t>
        </is>
      </c>
      <c r="O225" s="166" t="inlineStr">
        <is>
          <t>ข้อ 2 (PLE_CC1_Key_Rx20_UBU.md)</t>
        </is>
      </c>
      <c r="P225" s="165" t="inlineStr">
        <is>
          <t>ข้อสอบจำลอง</t>
        </is>
      </c>
      <c r="Q225" s="165" t="inlineStr">
        <is>
          <t>Mock Rx20 UBU</t>
        </is>
      </c>
      <c r="R225" s="165" t="inlineStr"/>
    </row>
    <row r="226" ht="24" customHeight="1" s="49">
      <c r="A226" s="167" t="n">
        <v>224</v>
      </c>
      <c r="B226" s="166" t="inlineStr">
        <is>
          <t>เกี่ยวกับ Sorbitol solution ข้อใดต่อไปนี้กล่าวถูกต้องตามหลักวิชาชีพเภสัชกรรม</t>
        </is>
      </c>
      <c r="C226" s="166" t="inlineStr"/>
      <c r="D226" s="166" t="inlineStr">
        <is>
          <t>Tenofovir/Emtricitabine 300/200 mg OD</t>
        </is>
      </c>
      <c r="E226" s="166" t="inlineStr">
        <is>
          <t>Dolutegravir 50 mg OD</t>
        </is>
      </c>
      <c r="F226" s="166" t="inlineStr">
        <is>
          <t>Vancomycin 1 g IV Q12H</t>
        </is>
      </c>
      <c r="G226" s="166" t="inlineStr">
        <is>
          <t>Meropenem 1 g IV Q8H</t>
        </is>
      </c>
      <c r="H226" s="166" t="inlineStr">
        <is>
          <t>Cefazolin 1 g IV Q8H</t>
        </is>
      </c>
      <c r="I226" s="167" t="inlineStr">
        <is>
          <t>1</t>
        </is>
      </c>
      <c r="J226" s="166" t="inlineStr">
        <is>
          <t>✅ คำตอบที่ถูกต้อง: ข้อ ก. Tenofovir/Emtricitabine 300/200 mg OD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Tenofovir/Emtricitabine 300/200 mg OD การเลือก Tenofovir/Emtricitabine 300/200 mg OD เป็นคำตอบที่ถูกต้องตามแนวทางการรักษามาตรฐาน เนื่องจาก เป็น Nucleotide reverse transcriptase inhibitor (NRTI) แกนหลักใน HIV และ HBV therapy แต่ TDF ต้องระวัง nephrotoxicity (Fanconi syndrome) และ bone mineral density loss
🔍 ข้ออื่นผิดเพราะอะไร:
• ข้อ ข. (Dolutegravir 50 mg OD): เป็น Integrase strand transfer inhibitor (INSTI) มี genetic barrier ต่อการดื้อยาสูงมาก และ efficacy สูงในการกด viral load ได้อย่างรวดเร็ว
• ข้อ ค. (Vancomycin 1 g IV Q12H): เป็น Glycopeptide antibiotic ยับยั้ง MRSA และ Enterococcus ต้อง monitoring trough level (target 15-20 mcg/mL ใน severe infections) เพื่อป้องกัน nephrotoxicity และ ototoxity
• ข้อ ง. (Meropenem 1 g IV Q8H): เป็น Carbapenem มี broad spectrum ครอบคลุม multidrug-resistant gram-negative รวมทั้ง Pseudomonas aeruginosa และ ESBL-producing bacteria มีความเสี่ยงต่ออาการชักต่ำกว่า imipenem
• ข้อ จ. (Cefazolin 1 g IV Q8H): เป็น 1st generation cephalosporin เป็น drug of choice สำหรับ surgical antibiotic prophylaxis และ severe MSSA bacteremia/endocarditis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26" s="166" t="inlineStr"/>
      <c r="L226" s="166" t="inlineStr">
        <is>
          <t>Infectious diseases</t>
        </is>
      </c>
      <c r="M226" s="166" t="inlineStr">
        <is>
          <t>STDs &amp; vaginitis</t>
        </is>
      </c>
      <c r="N226" s="165" t="inlineStr">
        <is>
          <t>Clinic</t>
        </is>
      </c>
      <c r="O226" s="166" t="inlineStr">
        <is>
          <t>ข้อ 2 (PLE_CC1_Key_Rx20_UBU.md)</t>
        </is>
      </c>
      <c r="P226" s="165" t="inlineStr">
        <is>
          <t>ข้อสอบจำลอง</t>
        </is>
      </c>
      <c r="Q226" s="165" t="inlineStr">
        <is>
          <t>Mock Rx20 UBU</t>
        </is>
      </c>
      <c r="R226" s="165" t="inlineStr"/>
    </row>
    <row r="227" ht="24" customHeight="1" s="49">
      <c r="A227" s="167" t="n">
        <v>225</v>
      </c>
      <c r="B227" s="166" t="inlineStr">
        <is>
          <t>Community-acquired pneumonia</t>
        </is>
      </c>
      <c r="C227" s="166" t="inlineStr"/>
      <c r="D227" s="166" t="inlineStr">
        <is>
          <t>Meropenem 1 g IV Q8H</t>
        </is>
      </c>
      <c r="E227" s="166" t="inlineStr">
        <is>
          <t>Cefazolin 1 g IV Q8H</t>
        </is>
      </c>
      <c r="F227" s="166" t="inlineStr">
        <is>
          <t>Amoxicillin/Clavulanate 1 g BID</t>
        </is>
      </c>
      <c r="G227" s="166" t="inlineStr">
        <is>
          <t>Ceftriaxone 1 g IV OD</t>
        </is>
      </c>
      <c r="H227" s="166" t="inlineStr">
        <is>
          <t>Ciprofloxacin 500 mg BID</t>
        </is>
      </c>
      <c r="I227" s="167" t="inlineStr">
        <is>
          <t>1</t>
        </is>
      </c>
      <c r="J227" s="166" t="inlineStr">
        <is>
          <t>✅ คำตอบที่ถูกต้อง: ข้อ ก. Meropenem 1 g IV Q8H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Meropenem 1 g IV Q8H การเลือก Meropenem 1 g IV Q8H เป็นคำตอบที่ถูกต้องตามแนวทางการรักษามาตรฐาน เนื่องจาก เป็น Carbapenem มี broad spectrum ครอบคลุม multidrug-resistant gram-negative รวมทั้ง Pseudomonas aeruginosa และ ESBL-producing bacteria มีความเสี่ยงต่ออาการชักต่ำกว่า imipenem
🔍 ข้ออื่นผิดเพราะอะไร:
• ข้อ ข. (Cefazolin 1 g IV Q8H): เป็น 1st generation cephalosporin เป็น drug of choice สำหรับ surgical antibiotic prophylaxis และ severe MSSA bacteremia/endocarditis
• ข้อ ค. (Amoxicillin/Clavulanate 1 g BID): เป็น Aminopenicillin ยับยั้ง bacterial cell wall synthesis เป็น first-line สำหรับ uncomplicated bacterial infections (เช่น Strep pharyngitis, AOM, sinusitis)
• ข้อ ง. (Ceftriaxone 1 g IV OD): เป็น 3rd generation cephalosporin มี broad spectrum ต่อ gram-negative bacteria และผ่าน BBB ได้ดี ขับออกทาง biliary tract จึงไม่ต้องปรับ dose ใน renal impairment
• ข้อ จ. (Ciprofloxacin 500 mg BID): เป็น Fluoroquinolone เด่นต่อ Gram-negative รวมทั้ง Pseudomonas aeruginosa แต่มี black box warning เรื่อง tendon rupture, QT prolongation, aortic aneurysm และ dysglycemia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27" s="166" t="inlineStr"/>
      <c r="L227" s="166" t="inlineStr">
        <is>
          <t>Infectious diseases</t>
        </is>
      </c>
      <c r="M227" s="166" t="inlineStr">
        <is>
          <t>Pneumonia</t>
        </is>
      </c>
      <c r="N227" s="165" t="inlineStr">
        <is>
          <t>Clinic</t>
        </is>
      </c>
      <c r="O227" s="166" t="inlineStr">
        <is>
          <t>ข้อ 2 (PLE_CC1_Key_Rx20_UBU.md)</t>
        </is>
      </c>
      <c r="P227" s="165" t="inlineStr">
        <is>
          <t>ข้อสอบจำลอง</t>
        </is>
      </c>
      <c r="Q227" s="165" t="inlineStr">
        <is>
          <t>Mock Rx20 UBU</t>
        </is>
      </c>
      <c r="R227" s="165" t="inlineStr"/>
    </row>
    <row r="228" ht="24" customHeight="1" s="49">
      <c r="A228" s="167" t="n">
        <v>226</v>
      </c>
      <c r="B228" s="166" t="inlineStr">
        <is>
          <t>เกี่ยวกับ P. carinii pneumonia ข้อใดต่อไปนี้กล่าวถูกต้องตามหลักวิชาชีพเภสัชกรรม</t>
        </is>
      </c>
      <c r="C228" s="166" t="inlineStr"/>
      <c r="D228" s="166" t="inlineStr">
        <is>
          <t>Ceftriaxone 1 g IV OD</t>
        </is>
      </c>
      <c r="E228" s="166" t="inlineStr">
        <is>
          <t>Ciprofloxacin 500 mg BID</t>
        </is>
      </c>
      <c r="F228" s="166" t="inlineStr">
        <is>
          <t>Azithromycin 500 mg OD</t>
        </is>
      </c>
      <c r="G228" s="166" t="inlineStr">
        <is>
          <t>Doxycycline 100 mg BID</t>
        </is>
      </c>
      <c r="H228" s="166" t="inlineStr">
        <is>
          <t>Cotrimoxazole 160/800 mg BID</t>
        </is>
      </c>
      <c r="I228" s="167" t="inlineStr">
        <is>
          <t>1</t>
        </is>
      </c>
      <c r="J228" s="166" t="inlineStr">
        <is>
          <t>✅ คำตอบที่ถูกต้อง: ข้อ ก. Ceftriaxone 1 g IV OD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Ceftriaxone 1 g IV OD การเลือก Ceftriaxone 1 g IV OD เป็นคำตอบที่ถูกต้องตามแนวทางการรักษามาตรฐาน เนื่องจาก เป็น 3rd generation cephalosporin มี broad spectrum ต่อ gram-negative bacteria และผ่าน BBB ได้ดี ขับออกทาง biliary tract จึงไม่ต้องปรับ dose ใน renal impairment
🔍 ข้ออื่นผิดเพราะอะไร:
• ข้อ ข. (Ciprofloxacin 500 mg BID): เป็น Fluoroquinolone เด่นต่อ Gram-negative รวมทั้ง Pseudomonas aeruginosa แต่มี black box warning เรื่อง tendon rupture, QT prolongation, aortic aneurysm และ dysglycemia
• ข้อ ค. (Azithromycin 500 mg OD): เป็น Macrolide ครอบคลุม atypical pathogens (Mycoplasma, Chlamydia, Legionella) ขจัดออกทางตับเป็นหลัก และมี half-life ยาวนาน (~68 ชม.)
• ข้อ ง.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จ. (Cotrimoxazole 160/800 mg BID): เป็นยาผสม Trimethoprim/Sulfamethoxazole (TMP/SMX) เป็น drug of choice สำหรับ PCP/PJP prophylaxis &amp; treatment, Stenotrophomonas และ Nocardia ระวัง hyperkalemia และ SCARs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28" s="166" t="inlineStr"/>
      <c r="L228" s="166" t="inlineStr">
        <is>
          <t>Infectious diseases</t>
        </is>
      </c>
      <c r="M228" s="166" t="inlineStr">
        <is>
          <t>Pneumonia</t>
        </is>
      </c>
      <c r="N228" s="165" t="inlineStr">
        <is>
          <t>Clinic</t>
        </is>
      </c>
      <c r="O228" s="166" t="inlineStr">
        <is>
          <t>ข้อ 3 (PLE_CC1_Key_Rx20_UBU.md)</t>
        </is>
      </c>
      <c r="P228" s="165" t="inlineStr">
        <is>
          <t>ข้อสอบจำลอง</t>
        </is>
      </c>
      <c r="Q228" s="165" t="inlineStr">
        <is>
          <t>Mock Rx20 UBU</t>
        </is>
      </c>
      <c r="R228" s="165" t="inlineStr"/>
    </row>
    <row r="229" ht="24" customHeight="1" s="49">
      <c r="A229" s="167" t="n">
        <v>227</v>
      </c>
      <c r="B229" s="166" t="inlineStr">
        <is>
          <t>เกี่ยวกับ Mycoplasma pneumonia ข้อใดต่อไปนี้กล่าวถูกต้องตามหลักวิชาชีพเภสัชกรรม</t>
        </is>
      </c>
      <c r="C229" s="166" t="inlineStr"/>
      <c r="D229" s="166" t="inlineStr">
        <is>
          <t>Doxycycline 100 mg BID</t>
        </is>
      </c>
      <c r="E229" s="166" t="inlineStr">
        <is>
          <t>Cotrimoxazole 160/800 mg BID</t>
        </is>
      </c>
      <c r="F229" s="166" t="inlineStr">
        <is>
          <t>Metronidazole 400 mg TID</t>
        </is>
      </c>
      <c r="G229" s="166" t="inlineStr">
        <is>
          <t>Nitrofurantoin 100 mg BID</t>
        </is>
      </c>
      <c r="H229" s="166" t="inlineStr">
        <is>
          <t>Tenofovir/Emtricitabine 300/200 mg OD</t>
        </is>
      </c>
      <c r="I229" s="167" t="inlineStr">
        <is>
          <t>1</t>
        </is>
      </c>
      <c r="J229" s="166" t="inlineStr">
        <is>
          <t>✅ คำตอบที่ถูกต้อง: ข้อ ก. Doxycycline 100 mg BID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Doxycycline 100 mg BID การเลือก Doxycycline 100 mg BID เป็นคำตอบที่ถูกต้องตามแนวทางการรักษามาตรฐาน เนื่องจาก เป็น Tetracycline ครอบคลุม atypicals, rickettsia, scrub typhus, leptospirosis และ CA-MRSA ห้ามใช้ในเด็กอายุ &lt; 8 ปี และหญิงตั้งครรภ์ (ฟันเหลือง กระดูกเจริญช้า)
🔍 ข้ออื่นผิดเพราะอะไร:
• ข้อ ข. (Cotrimoxazole 160/800 mg BID): เป็นยาผสม Trimethoprim/Sulfamethoxazole (TMP/SMX) เป็น drug of choice สำหรับ PCP/PJP prophylaxis &amp; treatment, Stenotrophomonas และ Nocardia ระวัง hyperkalemia และ SCARs
• ข้อ ค. (Metronidazole 400 mg TID): เป็น antianaerobic และ antiprotozoal agent ยับยั้ง Trichomonas vaginalis, Giardia, Amebiasis, และ anaerobes ห้ามดื่มแอลกอฮอล์ระหว่างใช้ยา (disulfiram-like reaction)
• ข้อ ง. (Nitrofurantoin 100 mg BID): เป็น urinary tract antiseptic สำหรับ uncomplicated cystitis ปลอดภัยในหญิงตั้งครรภ์ (ยกเว้นใกล้คลอด) แต่ contraindication เมื่อ CrCl &lt; 30 mL/min
• ข้อ จ. (Tenofovir/Emtricitabine 300/200 mg OD): เป็น Nucleotide reverse transcriptase inhibitor (NRTI) แกนหลักใน HIV และ HBV therapy แต่ TDF ต้องระวัง nephrotoxicity (Fanconi syndrome) และ bone mineral density loss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29" s="166" t="inlineStr"/>
      <c r="L229" s="166" t="inlineStr">
        <is>
          <t>Infectious diseases</t>
        </is>
      </c>
      <c r="M229" s="166" t="inlineStr">
        <is>
          <t>Pneumonia</t>
        </is>
      </c>
      <c r="N229" s="165" t="inlineStr">
        <is>
          <t>Clinic</t>
        </is>
      </c>
      <c r="O229" s="166" t="inlineStr">
        <is>
          <t>ข้อ 5 (PLE_CC1_Key_Rx20_UBU.md)</t>
        </is>
      </c>
      <c r="P229" s="165" t="inlineStr">
        <is>
          <t>ข้อสอบจำลอง</t>
        </is>
      </c>
      <c r="Q229" s="165" t="inlineStr">
        <is>
          <t>Mock Rx20 UBU</t>
        </is>
      </c>
      <c r="R229" s="165" t="inlineStr"/>
    </row>
    <row r="230" ht="24" customHeight="1" s="49">
      <c r="A230" s="167" t="n">
        <v>228</v>
      </c>
      <c r="B230" s="166" t="inlineStr">
        <is>
          <t>Ceftriaxone+Metronidazole</t>
        </is>
      </c>
      <c r="C230" s="166" t="inlineStr"/>
      <c r="D230" s="166" t="inlineStr">
        <is>
          <t>Nitrofurantoin 100 mg BID</t>
        </is>
      </c>
      <c r="E230" s="166" t="inlineStr">
        <is>
          <t>Tenofovir/Emtricitabine 300/200 mg OD</t>
        </is>
      </c>
      <c r="F230" s="166" t="inlineStr">
        <is>
          <t>Dolutegravir 50 mg OD</t>
        </is>
      </c>
      <c r="G230" s="166" t="inlineStr">
        <is>
          <t>Vancomycin 1 g IV Q12H</t>
        </is>
      </c>
      <c r="H230" s="166" t="inlineStr">
        <is>
          <t>Meropenem 1 g IV Q8H</t>
        </is>
      </c>
      <c r="I230" s="167" t="inlineStr">
        <is>
          <t>1</t>
        </is>
      </c>
      <c r="J230" s="166" t="inlineStr">
        <is>
          <t>✅ คำตอบที่ถูกต้อง: ข้อ ก. Nitrofurantoin 100 mg BID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Nitrofurantoin 100 mg BID การเลือก Nitrofurantoin 100 mg BID เป็นคำตอบที่ถูกต้องตามแนวทางการรักษามาตรฐาน เนื่องจาก เป็น urinary tract antiseptic สำหรับ uncomplicated cystitis ปลอดภัยในหญิงตั้งครรภ์ (ยกเว้นใกล้คลอด) แต่ contraindication เมื่อ CrCl &lt; 30 mL/min
🔍 ข้ออื่นผิดเพราะอะไร:
• ข้อ ข. (Tenofovir/Emtricitabine 300/200 mg OD): เป็น Nucleotide reverse transcriptase inhibitor (NRTI) แกนหลักใน HIV และ HBV therapy แต่ TDF ต้องระวัง nephrotoxicity (Fanconi syndrome) และ bone mineral density loss
• ข้อ ค. (Dolutegravir 50 mg OD): เป็น Integrase strand transfer inhibitor (INSTI) มี genetic barrier ต่อการดื้อยาสูงมาก และ efficacy สูงในการกด viral load ได้อย่างรวดเร็ว
• ข้อ ง. (Vancomycin 1 g IV Q12H): เป็น Glycopeptide antibiotic ยับยั้ง MRSA และ Enterococcus ต้อง monitoring trough level (target 15-20 mcg/mL ใน severe infections) เพื่อป้องกัน nephrotoxicity และ ototoxity
• ข้อ จ. (Meropenem 1 g IV Q8H): เป็น Carbapenem มี broad spectrum ครอบคลุม multidrug-resistant gram-negative รวมทั้ง Pseudomonas aeruginosa และ ESBL-producing bacteria มีความเสี่ยงต่ออาการชักต่ำกว่า imipenem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30" s="166" t="inlineStr"/>
      <c r="L230" s="166" t="inlineStr">
        <is>
          <t>Infectious diseases</t>
        </is>
      </c>
      <c r="M230" s="166" t="inlineStr">
        <is>
          <t>Pneumonia</t>
        </is>
      </c>
      <c r="N230" s="165" t="inlineStr">
        <is>
          <t>Clinic</t>
        </is>
      </c>
      <c r="O230" s="166" t="inlineStr">
        <is>
          <t>ข้อ 3 (PLE_CC1_Key_Rx20_UBU.md)</t>
        </is>
      </c>
      <c r="P230" s="165" t="inlineStr">
        <is>
          <t>ข้อสอบจำลอง</t>
        </is>
      </c>
      <c r="Q230" s="165" t="inlineStr">
        <is>
          <t>Mock Rx20 UBU</t>
        </is>
      </c>
      <c r="R230" s="165" t="inlineStr"/>
    </row>
    <row r="231" ht="24" customHeight="1" s="49">
      <c r="A231" s="167" t="n">
        <v>229</v>
      </c>
      <c r="B231" s="166" t="inlineStr">
        <is>
          <t>Ceftriaxone+Roxithromycin</t>
        </is>
      </c>
      <c r="C231" s="166" t="inlineStr"/>
      <c r="D231" s="166" t="inlineStr">
        <is>
          <t>Vancomycin 1 g IV Q12H</t>
        </is>
      </c>
      <c r="E231" s="166" t="inlineStr">
        <is>
          <t>Meropenem 1 g IV Q8H</t>
        </is>
      </c>
      <c r="F231" s="166" t="inlineStr">
        <is>
          <t>Cefazolin 1 g IV Q8H</t>
        </is>
      </c>
      <c r="G231" s="166" t="inlineStr">
        <is>
          <t>Amoxicillin/Clavulanate 1 g BID</t>
        </is>
      </c>
      <c r="H231" s="166" t="inlineStr">
        <is>
          <t>Ceftriaxone 1 g IV OD</t>
        </is>
      </c>
      <c r="I231" s="167" t="inlineStr">
        <is>
          <t>1</t>
        </is>
      </c>
      <c r="J231" s="166" t="inlineStr">
        <is>
          <t>✅ คำตอบที่ถูกต้อง: ข้อ ก. Vancomycin 1 g IV Q12H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Vancomycin 1 g IV Q12H การเลือก Vancomycin 1 g IV Q12H เป็นคำตอบที่ถูกต้องตามแนวทางการรักษามาตรฐาน เนื่องจาก เป็น Glycopeptide antibiotic ยับยั้ง MRSA และ Enterococcus ต้อง monitoring trough level (target 15-20 mcg/mL ใน severe infections) เพื่อป้องกัน nephrotoxicity และ ototoxity
🔍 ข้ออื่นผิดเพราะอะไร:
• ข้อ ข. (Meropenem 1 g IV Q8H): เป็น Carbapenem มี broad spectrum ครอบคลุม multidrug-resistant gram-negative รวมทั้ง Pseudomonas aeruginosa และ ESBL-producing bacteria มีความเสี่ยงต่ออาการชักต่ำกว่า imipenem
• ข้อ ค. (Cefazolin 1 g IV Q8H): เป็น 1st generation cephalosporin เป็น drug of choice สำหรับ surgical antibiotic prophylaxis และ severe MSSA bacteremia/endocarditis
• ข้อ ง. (Amoxicillin/Clavulanate 1 g BID): เป็น Aminopenicillin ยับยั้ง bacterial cell wall synthesis เป็น first-line สำหรับ uncomplicated bacterial infections (เช่น Strep pharyngitis, AOM, sinusitis)
• ข้อ จ. (Ceftriaxone 1 g IV OD): เป็น 3rd generation cephalosporin มี broad spectrum ต่อ gram-negative bacteria และผ่าน BBB ได้ดี ขับออกทาง biliary tract จึงไม่ต้องปรับ dose ใน renal impairment
📖 Guideline อ้างอิง:
แนวทางการวินิจฉัยและรักษาโรคติดเชื้อในประเทศไทย พ.ศ. 2563 (สมาคมโรคติดเชื้อแห่งประเทศไทย)
📌 จุดจำก่อนสอบ:
• Red Man Syndrome Prevention: เกิดจากการหลั่ง Histamine เมื่อให้ยาเร็วเกินไป แก้ไขโดย infuse ยาช้าๆ (อย่างน้อย 60 นาทีต่อ 1 กรัม) ไม่ใช่การแพ้ยาจริง
• Therapeutic Drug Monitoring: ต้องติดตาม Trough concentration (15-20 mcg/mL ใน severe infections เช่น MRSA pneumonia/sepsis) หรือ AUC/MIC 400-600 เพื่อป้องกัน nephrotoxicity</t>
        </is>
      </c>
      <c r="K231" s="166" t="inlineStr"/>
      <c r="L231" s="166" t="inlineStr">
        <is>
          <t>Infectious diseases</t>
        </is>
      </c>
      <c r="M231" s="166" t="inlineStr">
        <is>
          <t>Pneumonia</t>
        </is>
      </c>
      <c r="N231" s="165" t="inlineStr">
        <is>
          <t>Clinic</t>
        </is>
      </c>
      <c r="O231" s="166" t="inlineStr">
        <is>
          <t>ข้อ 5 (PLE_CC1_Key_Rx20_UBU.md)</t>
        </is>
      </c>
      <c r="P231" s="165" t="inlineStr">
        <is>
          <t>ข้อสอบจำลอง</t>
        </is>
      </c>
      <c r="Q231" s="165" t="inlineStr">
        <is>
          <t>Mock Rx20 UBU</t>
        </is>
      </c>
      <c r="R231" s="165" t="inlineStr"/>
    </row>
    <row r="232" ht="24" customHeight="1" s="49">
      <c r="A232" s="167" t="n">
        <v>230</v>
      </c>
      <c r="B232" s="166" t="inlineStr">
        <is>
          <t>เพาะเชื้อแล้วพบว่าผู้ป่วยติดเชื้อ P. aeroginisa ยาใดควรนำมาใช้</t>
        </is>
      </c>
      <c r="C232" s="166" t="inlineStr"/>
      <c r="D232" s="166" t="inlineStr">
        <is>
          <t>Amoxicillin/Clavulanate 1 g BID</t>
        </is>
      </c>
      <c r="E232" s="166" t="inlineStr">
        <is>
          <t>Ceftriaxone 1 g IV OD</t>
        </is>
      </c>
      <c r="F232" s="166" t="inlineStr">
        <is>
          <t>Ciprofloxacin 500 mg BID</t>
        </is>
      </c>
      <c r="G232" s="166" t="inlineStr">
        <is>
          <t>Azithromycin 500 mg OD</t>
        </is>
      </c>
      <c r="H232" s="166" t="inlineStr">
        <is>
          <t>Doxycycline 100 mg BID</t>
        </is>
      </c>
      <c r="I232" s="167" t="inlineStr">
        <is>
          <t>1</t>
        </is>
      </c>
      <c r="J232" s="166" t="inlineStr">
        <is>
          <t>✅ คำตอบที่ถูกต้อง: ข้อ ก. Amoxicillin/Clavulanate 1 g BID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Amoxicillin/Clavulanate 1 g BID การเลือก Amoxicillin/Clavulanate 1 g BID เป็นคำตอบที่ถูกต้องตามแนวทางการรักษามาตรฐาน เนื่องจาก เป็น Aminopenicillin ยับยั้ง bacterial cell wall synthesis เป็น first-line สำหรับ uncomplicated bacterial infections (เช่น Strep pharyngitis, AOM, sinusitis)
🔍 ข้ออื่นผิดเพราะอะไร:
• ข้อ ข. (Ceftriaxone 1 g IV OD): เป็น 3rd generation cephalosporin มี broad spectrum ต่อ gram-negative bacteria และผ่าน BBB ได้ดี ขับออกทาง biliary tract จึงไม่ต้องปรับ dose ใน renal impairment
• ข้อ ค. (Ciprofloxacin 500 mg BID): เป็น Fluoroquinolone เด่นต่อ Gram-negative รวมทั้ง Pseudomonas aeruginosa แต่มี black box warning เรื่อง tendon rupture, QT prolongation, aortic aneurysm และ dysglycemia
• ข้อ ง. (Azithromycin 500 mg OD): เป็น Macrolide ครอบคลุม atypical pathogens (Mycoplasma, Chlamydia, Legionella) ขจัดออกทางตับเป็นหลัก และมี half-life ยาวนาน (~68 ชม.)
• ข้อ จ. (Doxycycline 100 mg BID): เป็น Tetracycline ครอบคลุม atypicals, rickettsia, scrub typhus, leptospirosis และ CA-MRSA ห้ามใช้ในเด็กอายุ &lt; 8 ปี และหญิงตั้งครรภ์ (ฟันเหลือง กระดูกเจริญช้า)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32" s="166" t="inlineStr"/>
      <c r="L232" s="166" t="inlineStr">
        <is>
          <t>Infectious diseases</t>
        </is>
      </c>
      <c r="M232" s="166" t="inlineStr">
        <is>
          <t>Pneumonia</t>
        </is>
      </c>
      <c r="N232" s="165" t="inlineStr">
        <is>
          <t>Clinic</t>
        </is>
      </c>
      <c r="O232" s="166" t="inlineStr">
        <is>
          <t>ข้อ 83 (PLE_CC1_Key_Rx20_UBU.md)</t>
        </is>
      </c>
      <c r="P232" s="165" t="inlineStr">
        <is>
          <t>ข้อสอบจำลอง</t>
        </is>
      </c>
      <c r="Q232" s="165" t="inlineStr">
        <is>
          <t>Mock Rx20 UBU</t>
        </is>
      </c>
      <c r="R232" s="165" t="inlineStr"/>
    </row>
    <row r="233" ht="24" customHeight="1" s="49">
      <c r="A233" s="167" t="n">
        <v>231</v>
      </c>
      <c r="B233" s="166" t="inlineStr">
        <is>
          <t>ผู้ป่วยใช้เครื่องช่วยหำยใจแล้วติดเชื้อ A. baumbanii ใช้ยาอะไร</t>
        </is>
      </c>
      <c r="C233" s="166" t="inlineStr"/>
      <c r="D233" s="166" t="inlineStr">
        <is>
          <t>Azithromycin 500 mg OD</t>
        </is>
      </c>
      <c r="E233" s="166" t="inlineStr">
        <is>
          <t>Doxycycline 100 mg BID</t>
        </is>
      </c>
      <c r="F233" s="166" t="inlineStr">
        <is>
          <t>Cotrimoxazole 160/800 mg BID</t>
        </is>
      </c>
      <c r="G233" s="166" t="inlineStr">
        <is>
          <t>Metronidazole 400 mg TID</t>
        </is>
      </c>
      <c r="H233" s="166" t="inlineStr">
        <is>
          <t>Nitrofurantoin 100 mg BID</t>
        </is>
      </c>
      <c r="I233" s="167" t="inlineStr">
        <is>
          <t>1</t>
        </is>
      </c>
      <c r="J233" s="166" t="inlineStr">
        <is>
          <t>✅ คำตอบที่ถูกต้อง: ข้อ ก. Azithromycin 500 mg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Azithromycin 500 mg OD การเลือก Azithromycin 500 mg OD เป็นคำตอบที่ถูกต้องตามแนวทางการรักษามาตรฐาน เนื่องจาก เป็น Macrolide ครอบคลุม atypical pathogens (Mycoplasma, Chlamydia, Legionella) ขจัดออกทางตับเป็นหลัก และมี half-life ยาวนาน (~68 ชม.)
🔍 ข้ออื่นผิดเพราะอะไร:
• ข้อ ข.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ค. (Cotrimoxazole 160/800 mg BID): เป็นยาผสม Trimethoprim/Sulfamethoxazole (TMP/SMX) เป็น drug of choice สำหรับ PCP/PJP prophylaxis &amp; treatment, Stenotrophomonas และ Nocardia ระวัง hyperkalemia และ SCARs
• ข้อ ง. (Metronidazole 400 mg TID): เป็น antianaerobic และ antiprotozoal agent ยับยั้ง Trichomonas vaginalis, Giardia, Amebiasis, และ anaerobes ห้ามดื่มแอลกอฮอล์ระหว่างใช้ยา (disulfiram-like reaction)
• ข้อ จ. (Nitrofurantoin 100 mg BID): เป็น urinary tract antiseptic สำหรับ uncomplicated cystitis ปลอดภัยในหญิงตั้งครรภ์ (ยกเว้นใกล้คลอด) แต่ contraindication เมื่อ CrCl &lt; 30 mL/min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33" s="166" t="inlineStr"/>
      <c r="L233" s="166" t="inlineStr">
        <is>
          <t>Infectious diseases</t>
        </is>
      </c>
      <c r="M233" s="166" t="inlineStr">
        <is>
          <t>Pneumonia</t>
        </is>
      </c>
      <c r="N233" s="165" t="inlineStr">
        <is>
          <t>Clinic</t>
        </is>
      </c>
      <c r="O233" s="166" t="inlineStr">
        <is>
          <t>ข้อ 84 (PLE_CC1_Key_Rx20_UBU.md)</t>
        </is>
      </c>
      <c r="P233" s="165" t="inlineStr">
        <is>
          <t>ข้อสอบจำลอง</t>
        </is>
      </c>
      <c r="Q233" s="165" t="inlineStr">
        <is>
          <t>Mock Rx20 UBU</t>
        </is>
      </c>
      <c r="R233" s="165" t="inlineStr"/>
    </row>
    <row r="234" ht="24" customHeight="1" s="49">
      <c r="A234" s="167" t="n">
        <v>232</v>
      </c>
      <c r="B234" s="166" t="inlineStr">
        <is>
          <t>โรคติดเชื้อ ปัสสาวะคั่ง อาจทำให้ผู้ป่วยที่มีโรคทางเดินปัสสาวะแย่ลง</t>
        </is>
      </c>
      <c r="C234" s="166" t="inlineStr"/>
      <c r="D234" s="166" t="inlineStr">
        <is>
          <t>Cefazolin 1 g IV Q8H</t>
        </is>
      </c>
      <c r="E234" s="166" t="inlineStr">
        <is>
          <t>Amoxicillin/Clavulanate 1 g BID</t>
        </is>
      </c>
      <c r="F234" s="166" t="inlineStr">
        <is>
          <t>Ceftriaxone 1 g IV OD</t>
        </is>
      </c>
      <c r="G234" s="166" t="inlineStr">
        <is>
          <t>Ciprofloxacin 500 mg BID</t>
        </is>
      </c>
      <c r="H234" s="166" t="inlineStr">
        <is>
          <t>Azithromycin 500 mg OD</t>
        </is>
      </c>
      <c r="I234" s="167" t="inlineStr">
        <is>
          <t>1</t>
        </is>
      </c>
      <c r="J234" s="166" t="inlineStr">
        <is>
          <t>✅ คำตอบที่ถูกต้อง: ข้อ ก. Cefazolin 1 g IV Q8H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Cefazolin 1 g IV Q8H การเลือก Cefazolin 1 g IV Q8H เป็นคำตอบที่ถูกต้องตามแนวทางการรักษามาตรฐาน เนื่องจาก เป็น 1st generation cephalosporin เป็น drug of choice สำหรับ surgical antibiotic prophylaxis และ severe MSSA bacteremia/endocarditis
🔍 ข้ออื่นผิดเพราะอะไร:
• ข้อ ข. (Amoxicillin/Clavulanate 1 g BID): เป็น Aminopenicillin ยับยั้ง bacterial cell wall synthesis เป็น first-line สำหรับ uncomplicated bacterial infections (เช่น Strep pharyngitis, AOM, sinusitis)
• ข้อ ค. (Ceftriaxone 1 g IV OD): เป็น 3rd generation cephalosporin มี broad spectrum ต่อ gram-negative bacteria และผ่าน BBB ได้ดี ขับออกทาง biliary tract จึงไม่ต้องปรับ dose ใน renal impairment
• ข้อ ง. (Ciprofloxacin 500 mg BID): เป็น Fluoroquinolone เด่นต่อ Gram-negative รวมทั้ง Pseudomonas aeruginosa แต่มี black box warning เรื่อง tendon rupture, QT prolongation, aortic aneurysm และ dysglycemia
• ข้อ จ. (Azithromycin 500 mg OD): เป็น Macrolide ครอบคลุม atypical pathogens (Mycoplasma, Chlamydia, Legionella) ขจัดออกทางตับเป็นหลัก และมี half-life ยาวนาน (~68 ชม.)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34" s="166" t="inlineStr"/>
      <c r="L234" s="166" t="inlineStr">
        <is>
          <t>Infectious diseases</t>
        </is>
      </c>
      <c r="M234" s="166" t="inlineStr">
        <is>
          <t>Pneumonia</t>
        </is>
      </c>
      <c r="N234" s="165" t="inlineStr">
        <is>
          <t>Clinic</t>
        </is>
      </c>
      <c r="O234" s="166" t="inlineStr">
        <is>
          <t>ข้อ 5 (PLE_CC1_Key_Rx20_UBU.md)</t>
        </is>
      </c>
      <c r="P234" s="165" t="inlineStr">
        <is>
          <t>ข้อสอบจำลอง</t>
        </is>
      </c>
      <c r="Q234" s="165" t="inlineStr">
        <is>
          <t>Mock Rx20 UBU</t>
        </is>
      </c>
      <c r="R234" s="165" t="inlineStr"/>
    </row>
    <row r="235" ht="24" customHeight="1" s="49">
      <c r="A235" s="167" t="n">
        <v>233</v>
      </c>
      <c r="B235" s="166" t="inlineStr">
        <is>
          <t>การจะตรวจว่าผู้ป่วยเป็นวัณโรคต้องตรวจหาเชื้ออะไร</t>
        </is>
      </c>
      <c r="C235" s="166" t="inlineStr"/>
      <c r="D235" s="166" t="inlineStr">
        <is>
          <t>Ciprofloxacin 500 mg BID</t>
        </is>
      </c>
      <c r="E235" s="166" t="inlineStr">
        <is>
          <t>Azithromycin 500 mg OD</t>
        </is>
      </c>
      <c r="F235" s="166" t="inlineStr">
        <is>
          <t>Doxycycline 100 mg BID</t>
        </is>
      </c>
      <c r="G235" s="166" t="inlineStr">
        <is>
          <t>Cotrimoxazole 160/800 mg BID</t>
        </is>
      </c>
      <c r="H235" s="166" t="inlineStr">
        <is>
          <t>Metronidazole 400 mg TID</t>
        </is>
      </c>
      <c r="I235" s="167" t="inlineStr">
        <is>
          <t>1</t>
        </is>
      </c>
      <c r="J235" s="166" t="inlineStr">
        <is>
          <t>✅ คำตอบที่ถูกต้อง: ข้อ ก. Ciprofloxacin 500 mg BID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Ciprofloxacin 500 mg BID การเลือก Ciprofloxacin 500 mg BID เป็นคำตอบที่ถูกต้องตามแนวทางการรักษามาตรฐาน เนื่องจาก เป็น Fluoroquinolone เด่นต่อ Gram-negative รวมทั้ง Pseudomonas aeruginosa แต่มี black box warning เรื่อง tendon rupture, QT prolongation, aortic aneurysm และ dysglycemia
🔍 ข้ออื่นผิดเพราะอะไร:
• ข้อ ข. (Azithromycin 500 mg OD): เป็น Macrolide ครอบคลุม atypical pathogens (Mycoplasma, Chlamydia, Legionella) ขจัดออกทางตับเป็นหลัก และมี half-life ยาวนาน (~68 ชม.)
• ข้อ ค.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ง. (Cotrimoxazole 160/800 mg BID): เป็นยาผสม Trimethoprim/Sulfamethoxazole (TMP/SMX) เป็น drug of choice สำหรับ PCP/PJP prophylaxis &amp; treatment, Stenotrophomonas และ Nocardia ระวัง hyperkalemia และ SCARs
• ข้อ จ. (Metronidazole 400 mg TID): เป็น antianaerobic และ antiprotozoal agent ยับยั้ง Trichomonas vaginalis, Giardia, Amebiasis, และ anaerobes ห้ามดื่มแอลกอฮอล์ระหว่างใช้ยา (disulfiram-like reaction)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235" s="166" t="inlineStr"/>
      <c r="L235" s="166" t="inlineStr">
        <is>
          <t>Infectious diseases</t>
        </is>
      </c>
      <c r="M235" s="166" t="inlineStr">
        <is>
          <t>Tuberculosis</t>
        </is>
      </c>
      <c r="N235" s="165" t="inlineStr">
        <is>
          <t>Clinic</t>
        </is>
      </c>
      <c r="O235" s="166" t="inlineStr">
        <is>
          <t>ข้อ 1 (PLE_CC1_Key_Rx20_UBU.md)</t>
        </is>
      </c>
      <c r="P235" s="165" t="inlineStr">
        <is>
          <t>ข้อสอบจำลอง</t>
        </is>
      </c>
      <c r="Q235" s="165" t="inlineStr">
        <is>
          <t>Mock Rx20 UBU</t>
        </is>
      </c>
      <c r="R235" s="165" t="inlineStr"/>
    </row>
    <row r="236" ht="24" customHeight="1" s="49">
      <c r="A236" s="167" t="n">
        <v>234</v>
      </c>
      <c r="B236" s="166" t="inlineStr">
        <is>
          <t>โครงสร้างใดต่อไปนี้ที่จะใช้คู่กับยา Amoxicillin เพื่อป้องกันการถูกทำลายโดย Enzyme ของแบคทีเรีย</t>
        </is>
      </c>
      <c r="C236" s="166" t="inlineStr"/>
      <c r="D236" s="166" t="inlineStr">
        <is>
          <t>Tenofovir/Emtricitabine 300/200 mg OD</t>
        </is>
      </c>
      <c r="E236" s="166" t="inlineStr">
        <is>
          <t>Dolutegravir 50 mg OD</t>
        </is>
      </c>
      <c r="F236" s="166" t="inlineStr">
        <is>
          <t>Vancomycin 1 g IV Q12H</t>
        </is>
      </c>
      <c r="G236" s="166" t="inlineStr">
        <is>
          <t>Meropenem 1 g IV Q8H</t>
        </is>
      </c>
      <c r="H236" s="166" t="inlineStr">
        <is>
          <t>Cefazolin 1 g IV Q8H</t>
        </is>
      </c>
      <c r="I236" s="167" t="inlineStr">
        <is>
          <t>1</t>
        </is>
      </c>
      <c r="J236" s="166" t="inlineStr">
        <is>
          <t>✅ คำตอบที่ถูกต้อง: ข้อ ก. Tenofovir/Emtricitabine 300/200 mg OD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Tenofovir/Emtricitabine 300/200 mg OD การเลือก Tenofovir/Emtricitabine 300/200 mg OD เป็นคำตอบที่ถูกต้องตามแนวทางการรักษามาตรฐาน เนื่องจาก เป็น Nucleotide reverse transcriptase inhibitor (NRTI) แกนหลักใน HIV และ HBV therapy แต่ TDF ต้องระวัง nephrotoxicity (Fanconi syndrome) และ bone mineral density loss
🔍 ข้ออื่นผิดเพราะอะไร:
• ข้อ ข. (Dolutegravir 50 mg OD): เป็น Integrase strand transfer inhibitor (INSTI) มี genetic barrier ต่อการดื้อยาสูงมาก และ efficacy สูงในการกด viral load ได้อย่างรวดเร็ว
• ข้อ ค. (Vancomycin 1 g IV Q12H): เป็น Glycopeptide antibiotic ยับยั้ง MRSA และ Enterococcus ต้อง monitoring trough level (target 15-20 mcg/mL ใน severe infections) เพื่อป้องกัน nephrotoxicity และ ototoxity
• ข้อ ง. (Meropenem 1 g IV Q8H): เป็น Carbapenem มี broad spectrum ครอบคลุม multidrug-resistant gram-negative รวมทั้ง Pseudomonas aeruginosa และ ESBL-producing bacteria มีความเสี่ยงต่ออาการชักต่ำกว่า imipenem
• ข้อ จ. (Cefazolin 1 g IV Q8H): เป็น 1st generation cephalosporin เป็น drug of choice สำหรับ surgical antibiotic prophylaxis และ severe MSSA bacteremia/endocarditis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URTI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36" s="166" t="inlineStr"/>
      <c r="L236" s="166" t="inlineStr">
        <is>
          <t>Infectious diseases</t>
        </is>
      </c>
      <c r="M236" s="166" t="inlineStr">
        <is>
          <t>URTI</t>
        </is>
      </c>
      <c r="N236" s="165" t="inlineStr">
        <is>
          <t>Clinic</t>
        </is>
      </c>
      <c r="O236" s="166" t="inlineStr">
        <is>
          <t>ข้อ 7 (PLE_CC1_Key_Rx20_UBU.md)</t>
        </is>
      </c>
      <c r="P236" s="165" t="inlineStr">
        <is>
          <t>ข้อสอบจำลอง</t>
        </is>
      </c>
      <c r="Q236" s="165" t="inlineStr">
        <is>
          <t>Mock Rx20 UBU</t>
        </is>
      </c>
      <c r="R236" s="165" t="inlineStr"/>
    </row>
    <row r="237" ht="24" customHeight="1" s="49">
      <c r="A237" s="167" t="n">
        <v>235</v>
      </c>
      <c r="B237" s="166" t="inlineStr">
        <is>
          <t>แนะนำให้ผู้ป่วยไปตรวจการติดเชื้อ HIV</t>
        </is>
      </c>
      <c r="C237" s="166" t="inlineStr"/>
      <c r="D237" s="166" t="inlineStr">
        <is>
          <t>Amoxicillin/Clavulanate 1 g BID</t>
        </is>
      </c>
      <c r="E237" s="166" t="inlineStr">
        <is>
          <t>Ceftriaxone 1 g IV OD</t>
        </is>
      </c>
      <c r="F237" s="166" t="inlineStr">
        <is>
          <t>Ciprofloxacin 500 mg BID</t>
        </is>
      </c>
      <c r="G237" s="166" t="inlineStr">
        <is>
          <t>Azithromycin 500 mg OD</t>
        </is>
      </c>
      <c r="H237" s="166" t="inlineStr">
        <is>
          <t>Doxycycline 100 mg BID</t>
        </is>
      </c>
      <c r="I237" s="167" t="inlineStr">
        <is>
          <t>1</t>
        </is>
      </c>
      <c r="J237" s="166" t="inlineStr">
        <is>
          <t>✅ คำตอบที่ถูกต้อง: ข้อ ก. Amoxicillin/Clavulanate 1 g BID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Amoxicillin/Clavulanate 1 g BID การเลือก Amoxicillin/Clavulanate 1 g BID เป็นคำตอบที่ถูกต้องตามแนวทางการรักษามาตรฐาน เนื่องจาก เป็น Aminopenicillin ยับยั้ง bacterial cell wall synthesis เป็น first-line สำหรับ uncomplicated bacterial infections (เช่น Strep pharyngitis, AOM, sinusitis)
🔍 ข้ออื่นผิดเพราะอะไร:
• ข้อ ข. (Ceftriaxone 1 g IV OD): เป็น 3rd generation cephalosporin มี broad spectrum ต่อ gram-negative bacteria และผ่าน BBB ได้ดี ขับออกทาง biliary tract จึงไม่ต้องปรับ dose ใน renal impairment
• ข้อ ค. (Ciprofloxacin 500 mg BID): เป็น Fluoroquinolone เด่นต่อ Gram-negative รวมทั้ง Pseudomonas aeruginosa แต่มี black box warning เรื่อง tendon rupture, QT prolongation, aortic aneurysm และ dysglycemia
• ข้อ ง. (Azithromycin 500 mg OD): เป็น Macrolide ครอบคลุม atypical pathogens (Mycoplasma, Chlamydia, Legionella) ขจัดออกทางตับเป็นหลัก และมี half-life ยาวนาน (~68 ชม.)
• ข้อ จ. (Doxycycline 100 mg BID): เป็น Tetracycline ครอบคลุม atypicals, rickettsia, scrub typhus, leptospirosis และ CA-MRSA ห้ามใช้ในเด็กอายุ &lt; 8 ปี และหญิงตั้งครรภ์ (ฟันเหลือง กระดูกเจริญช้า)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37" s="166" t="inlineStr"/>
      <c r="L237" s="166" t="inlineStr">
        <is>
          <t>Infectious diseases</t>
        </is>
      </c>
      <c r="M237" s="166" t="inlineStr">
        <is>
          <t>HIV infection</t>
        </is>
      </c>
      <c r="N237" s="165" t="inlineStr">
        <is>
          <t>Clinic</t>
        </is>
      </c>
      <c r="O237" s="166" t="inlineStr">
        <is>
          <t>ข้อ 1 (PLE_CC1_Key_Rx20_UBU.md)</t>
        </is>
      </c>
      <c r="P237" s="165" t="inlineStr">
        <is>
          <t>ข้อสอบจำลอง</t>
        </is>
      </c>
      <c r="Q237" s="165" t="inlineStr">
        <is>
          <t>Mock Rx20 UBU</t>
        </is>
      </c>
      <c r="R237" s="165" t="inlineStr"/>
    </row>
    <row r="238" ht="24" customHeight="1" s="49">
      <c r="A238" s="167" t="n">
        <v>236</v>
      </c>
      <c r="B238" s="166" t="inlineStr">
        <is>
          <t>Cotrimoxazole ตามแนวทางการรักษาสามารถเลือกใช้ยาได้แก่ Amoxicillin 500 mg po TID, Amoxicillin/Clavulanate 500/125 mg po TID, Cefixime 200-400 mg po BID, Cefdinir 300 mg BID หรือ 600 mg OD เป็นต้น</t>
        </is>
      </c>
      <c r="C238" s="166" t="inlineStr"/>
      <c r="D238" s="166" t="inlineStr">
        <is>
          <t>Dolutegravir 50 mg OD</t>
        </is>
      </c>
      <c r="E238" s="166" t="inlineStr">
        <is>
          <t>Vancomycin 1 g IV Q12H</t>
        </is>
      </c>
      <c r="F238" s="166" t="inlineStr">
        <is>
          <t>Meropenem 1 g IV Q8H</t>
        </is>
      </c>
      <c r="G238" s="166" t="inlineStr">
        <is>
          <t>Cefazolin 1 g IV Q8H</t>
        </is>
      </c>
      <c r="H238" s="166" t="inlineStr">
        <is>
          <t>Amoxicillin/Clavulanate 1 g BID</t>
        </is>
      </c>
      <c r="I238" s="167" t="inlineStr">
        <is>
          <t>1</t>
        </is>
      </c>
      <c r="J238" s="166" t="inlineStr">
        <is>
          <t>✅ คำตอบที่ถูกต้อง: ข้อ ก. Dolutegravir 50 mg OD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Dolutegravir 50 mg OD การเลือก Dolutegravir 50 mg OD เป็นคำตอบที่ถูกต้องตามแนวทางการรักษามาตรฐาน เนื่องจาก เป็น Integrase strand transfer inhibitor (INSTI) มี genetic barrier ต่อการดื้อยาสูงมาก และ efficacy สูงในการกด viral load ได้อย่างรวดเร็ว
🔍 ข้ออื่นผิดเพราะอะไร:
• ข้อ ข. (Vancomycin 1 g IV Q12H): เป็น Glycopeptide antibiotic ยับยั้ง MRSA และ Enterococcus ต้อง monitoring trough level (target 15-20 mcg/mL ใน severe infections) เพื่อป้องกัน nephrotoxicity และ ototoxity
• ข้อ ค. (Meropenem 1 g IV Q8H): เป็น Carbapenem มี broad spectrum ครอบคลุม multidrug-resistant gram-negative รวมทั้ง Pseudomonas aeruginosa และ ESBL-producing bacteria มีความเสี่ยงต่ออาการชักต่ำกว่า imipenem
• ข้อ ง. (Cefazolin 1 g IV Q8H): เป็น 1st generation cephalosporin เป็น drug of choice สำหรับ surgical antibiotic prophylaxis และ severe MSSA bacteremia/endocarditis
• ข้อ จ. (Amoxicillin/Clavulanate 1 g BID): เป็น Aminopenicillin ยับยั้ง bacterial cell wall synthesis เป็น first-line สำหรับ uncomplicated bacterial infections (เช่น Strep pharyngitis, AOM, sinusitis)
📖 Guideline อ้างอิง:
แนวทางการวินิจฉัยและรักษาโรคติดเชื้อในประเทศไทย พ.ศ. 2563 (สมาคมโรคติดเชื้อแห่งประเทศไทย)
📌 จุดจำก่อนสอบ:
• High Genetic Barrier: เป็น second-generation INSTI ที่เป็นแกนหลักใน first-line ARV regimen ทั่วโลก มี efficacy สูงและดื้อยายาก
• Polyvalent Cation Chelation: เกิดอันตรกิริยากับยาลดกรด, Calcium, Iron แนะนำให้ทาน DTG ก่อน 2 ชั่วโมง หรือหลัง 6 ชั่วโมงจากยาลดกรด</t>
        </is>
      </c>
      <c r="K238" s="166" t="inlineStr"/>
      <c r="L238" s="166" t="inlineStr">
        <is>
          <t>Infectious diseases</t>
        </is>
      </c>
      <c r="M238" s="166" t="inlineStr">
        <is>
          <t>STDs &amp; vaginitis</t>
        </is>
      </c>
      <c r="N238" s="165" t="inlineStr">
        <is>
          <t>Clinic</t>
        </is>
      </c>
      <c r="O238" s="166" t="inlineStr">
        <is>
          <t>ข้อ 5 (PLE_CC1_Key_Rx20_UBU.md)</t>
        </is>
      </c>
      <c r="P238" s="165" t="inlineStr">
        <is>
          <t>ข้อสอบจำลอง</t>
        </is>
      </c>
      <c r="Q238" s="165" t="inlineStr">
        <is>
          <t>Mock Rx20 UBU</t>
        </is>
      </c>
      <c r="R238" s="165" t="inlineStr"/>
    </row>
    <row r="239" ht="24" customHeight="1" s="49">
      <c r="A239" s="167" t="n">
        <v>237</v>
      </c>
      <c r="B239" s="166" t="inlineStr">
        <is>
          <t>ยาอันตรายที่ขายได้เฉพาะร้านยาคุณภาพ Ref: ประกาศกระทรวงสาธารณสุข เรื่องยาอันตราย ฉบับที่ ๒๒ กรณีศึกษาที่ 5 Meningitis ผู้ป่วยหญิงอายุ 35 ปี ตรวจพบว่าเป็น N. menigitis ได้รับยา ceftriaxone 2 g IV 2 12 hr</t>
        </is>
      </c>
      <c r="C239" s="166" t="inlineStr"/>
      <c r="D239" s="166" t="inlineStr">
        <is>
          <t>Cefazolin 1 g IV Q8H</t>
        </is>
      </c>
      <c r="E239" s="166" t="inlineStr">
        <is>
          <t>Amoxicillin/Clavulanate 1 g BID</t>
        </is>
      </c>
      <c r="F239" s="166" t="inlineStr">
        <is>
          <t>Ceftriaxone 1 g IV OD</t>
        </is>
      </c>
      <c r="G239" s="166" t="inlineStr">
        <is>
          <t>Ciprofloxacin 500 mg BID</t>
        </is>
      </c>
      <c r="H239" s="166" t="inlineStr">
        <is>
          <t>Azithromycin 500 mg OD</t>
        </is>
      </c>
      <c r="I239" s="167" t="inlineStr">
        <is>
          <t>1</t>
        </is>
      </c>
      <c r="J239" s="166" t="inlineStr">
        <is>
          <t>✅ คำตอบที่ถูกต้อง: ข้อ ก. Cefazolin 1 g IV Q8H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Cefazolin 1 g IV Q8H การเลือก Cefazolin 1 g IV Q8H เป็นคำตอบที่ถูกต้องตามแนวทางการรักษามาตรฐาน เนื่องจาก เป็น 1st generation cephalosporin เป็น drug of choice สำหรับ surgical antibiotic prophylaxis และ severe MSSA bacteremia/endocarditis
🔍 ข้ออื่นผิดเพราะอะไร:
• ข้อ ข. (Amoxicillin/Clavulanate 1 g BID): เป็น Aminopenicillin ยับยั้ง bacterial cell wall synthesis เป็น first-line สำหรับ uncomplicated bacterial infections (เช่น Strep pharyngitis, AOM, sinusitis)
• ข้อ ค. (Ceftriaxone 1 g IV OD): เป็น 3rd generation cephalosporin มี broad spectrum ต่อ gram-negative bacteria และผ่าน BBB ได้ดี ขับออกทาง biliary tract จึงไม่ต้องปรับ dose ใน renal impairment
• ข้อ ง. (Ciprofloxacin 500 mg BID): เป็น Fluoroquinolone เด่นต่อ Gram-negative รวมทั้ง Pseudomonas aeruginosa แต่มี black box warning เรื่อง tendon rupture, QT prolongation, aortic aneurysm และ dysglycemia
• ข้อ จ. (Azithromycin 500 mg OD): เป็น Macrolide ครอบคลุม atypical pathogens (Mycoplasma, Chlamydia, Legionella) ขจัดออกทางตับเป็นหลัก และมี half-life ยาวนาน (~68 ชม.)
📖 Guideline อ้างอิง:
แนวทางการวินิจฉัยและรักษาโรคติดเชื้อในประเทศไทย พ.ศ. 2563 (สมาคมโรคติดเชื้อแห่งประเทศไทย)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239" s="166" t="inlineStr"/>
      <c r="L239" s="166" t="inlineStr">
        <is>
          <t>Infectious diseases</t>
        </is>
      </c>
      <c r="M239" s="166" t="inlineStr">
        <is>
          <t>Pneumonia</t>
        </is>
      </c>
      <c r="N239" s="165" t="inlineStr">
        <is>
          <t>Clinic</t>
        </is>
      </c>
      <c r="O239" s="166" t="inlineStr">
        <is>
          <t>ข้อ 5 (PLE_CC1_Key_Rx20_UBU.md)</t>
        </is>
      </c>
      <c r="P239" s="165" t="inlineStr">
        <is>
          <t>ข้อสอบจำลอง</t>
        </is>
      </c>
      <c r="Q239" s="165" t="inlineStr">
        <is>
          <t>Mock Rx20 UBU</t>
        </is>
      </c>
      <c r="R239" s="165" t="inlineStr"/>
    </row>
    <row r="240" ht="24" customHeight="1" s="49">
      <c r="A240" s="167" t="n">
        <v>238</v>
      </c>
      <c r="B240" s="166" t="inlineStr">
        <is>
          <t>จากรูปโครงสร้างยา ceftriaxone ห้ามผสมใน diluent ชนิดไหน - dome = 100 my/m</t>
        </is>
      </c>
      <c r="C240" s="166" t="inlineStr"/>
      <c r="D240" s="166" t="inlineStr">
        <is>
          <t>Ciprofloxacin 500 mg BID</t>
        </is>
      </c>
      <c r="E240" s="166" t="inlineStr">
        <is>
          <t>Azithromycin 500 mg OD</t>
        </is>
      </c>
      <c r="F240" s="166" t="inlineStr">
        <is>
          <t>Doxycycline 100 mg BID</t>
        </is>
      </c>
      <c r="G240" s="166" t="inlineStr">
        <is>
          <t>Cotrimoxazole 160/800 mg BID</t>
        </is>
      </c>
      <c r="H240" s="166" t="inlineStr">
        <is>
          <t>Metronidazole 400 mg TID</t>
        </is>
      </c>
      <c r="I240" s="167" t="inlineStr">
        <is>
          <t>1</t>
        </is>
      </c>
      <c r="J240" s="166" t="inlineStr">
        <is>
          <t>✅ คำตอบที่ถูกต้อง: ข้อ ก. Ciprofloxacin 500 mg BID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Ciprofloxacin 500 mg BID การเลือก Ciprofloxacin 500 mg BID เป็นคำตอบที่ถูกต้องตามแนวทางการรักษามาตรฐาน เนื่องจาก เป็น Fluoroquinolone เด่นต่อ Gram-negative รวมทั้ง Pseudomonas aeruginosa แต่มี black box warning เรื่อง tendon rupture, QT prolongation, aortic aneurysm และ dysglycemia
🔍 ข้ออื่นผิดเพราะอะไร:
• ข้อ ข. (Azithromycin 500 mg OD): เป็น Macrolide ครอบคลุม atypical pathogens (Mycoplasma, Chlamydia, Legionella) ขจัดออกทางตับเป็นหลัก และมี half-life ยาวนาน (~68 ชม.)
• ข้อ ค.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ง. (Cotrimoxazole 160/800 mg BID): เป็นยาผสม Trimethoprim/Sulfamethoxazole (TMP/SMX) เป็น drug of choice สำหรับ PCP/PJP prophylaxis &amp; treatment, Stenotrophomonas และ Nocardia ระวัง hyperkalemia และ SCARs
• ข้อ จ. (Metronidazole 400 mg TID): เป็น antianaerobic และ antiprotozoal agent ยับยั้ง Trichomonas vaginalis, Giardia, Amebiasis, และ anaerobes ห้ามดื่มแอลกอฮอล์ระหว่างใช้ยา (disulfiram-like reaction)
📖 Guideline อ้างอิง:
แนวทางการวินิจฉัยและรักษาโรคติดเชื้อในประเทศไทย พ.ศ. 2563 (สมาคมโรคติดเชื้อแห่งประเทศไทย)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240" s="166" t="inlineStr"/>
      <c r="L240" s="166" t="inlineStr">
        <is>
          <t>Infectious diseases</t>
        </is>
      </c>
      <c r="M240" s="166" t="inlineStr">
        <is>
          <t>Pneumonia</t>
        </is>
      </c>
      <c r="N240" s="165" t="inlineStr">
        <is>
          <t>Clinic</t>
        </is>
      </c>
      <c r="O240" s="166" t="inlineStr">
        <is>
          <t>ข้อ 31 (PLE_CC1_Key_Rx20_UBU.md)</t>
        </is>
      </c>
      <c r="P240" s="165" t="inlineStr">
        <is>
          <t>ข้อสอบจำลอง</t>
        </is>
      </c>
      <c r="Q240" s="165" t="inlineStr">
        <is>
          <t>Mock Rx20 UBU</t>
        </is>
      </c>
      <c r="R240" s="165" t="inlineStr"/>
    </row>
    <row r="241" ht="24" customHeight="1" s="49">
      <c r="A241" s="167" t="n">
        <v>239</v>
      </c>
      <c r="B241" s="166" t="inlineStr">
        <is>
          <t>Ringer solution Ceftriaxone เกิด incomplatibity กับ calcium ในสารน้ำ Ringer solution</t>
        </is>
      </c>
      <c r="C241" s="166" t="inlineStr"/>
      <c r="D241" s="166" t="inlineStr">
        <is>
          <t>Cotrimoxazole 160/800 mg BID</t>
        </is>
      </c>
      <c r="E241" s="166" t="inlineStr">
        <is>
          <t>Metronidazole 400 mg TID</t>
        </is>
      </c>
      <c r="F241" s="166" t="inlineStr">
        <is>
          <t>Nitrofurantoin 100 mg BID</t>
        </is>
      </c>
      <c r="G241" s="166" t="inlineStr">
        <is>
          <t>Tenofovir/Emtricitabine 300/200 mg OD</t>
        </is>
      </c>
      <c r="H241" s="166" t="inlineStr">
        <is>
          <t>Dolutegravir 50 mg OD</t>
        </is>
      </c>
      <c r="I241" s="167" t="inlineStr">
        <is>
          <t>1</t>
        </is>
      </c>
      <c r="J241" s="166" t="inlineStr">
        <is>
          <t>✅ คำตอบที่ถูกต้อง: ข้อ ก. Cotrimoxazole 160/800 mg BID
💡 Background:
การรักษาโรคติดเชื้อแบคทีเรีย (Pneumonia) ต้องเลือก antibiotic ที่ครอบคลุม likely pathogens และมี PK/PD profile เหมาะสมกับตำแหน่งการติดเชื้อ
🎯 ทำไมข้อนี้ถึงถูก:
Cotrimoxazole 160/800 mg BID การเลือก Cotrimoxazole 160/800 mg BID เป็นคำตอบที่ถูกต้องตามแนวทางการรักษามาตรฐาน เนื่องจาก เป็นยาผสม Trimethoprim/Sulfamethoxazole (TMP/SMX) เป็น drug of choice สำหรับ PCP/PJP prophylaxis &amp; treatment, Stenotrophomonas และ Nocardia ระวัง hyperkalemia และ SCARs
🔍 ข้ออื่นผิดเพราะอะไร:
• ข้อ ข. (Metronidazole 400 mg TID): เป็น antianaerobic และ antiprotozoal agent ยับยั้ง Trichomonas vaginalis, Giardia, Amebiasis, และ anaerobes ห้ามดื่มแอลกอฮอล์ระหว่างใช้ยา (disulfiram-like reaction)
• ข้อ ค. (Nitrofurantoin 100 mg BID): เป็น urinary tract antiseptic สำหรับ uncomplicated cystitis ปลอดภัยในหญิงตั้งครรภ์ (ยกเว้นใกล้คลอด) แต่ contraindication เมื่อ CrCl &lt; 30 mL/min
• ข้อ ง. (Tenofovir/Emtricitabine 300/200 mg OD): เป็น Nucleotide reverse transcriptase inhibitor (NRTI) แกนหลักใน HIV และ HBV therapy แต่ TDF ต้องระวัง nephrotoxicity (Fanconi syndrome) และ bone mineral density loss
• ข้อ จ. (Dolutegravir 50 mg OD): เป็น Integrase strand transfer inhibitor (INSTI) มี genetic barrier ต่อการดื้อยาสูงมาก และ efficacy สูงในการกด viral load ได้อย่างรวดเร็ว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41" s="166" t="inlineStr"/>
      <c r="L241" s="166" t="inlineStr">
        <is>
          <t>Infectious diseases</t>
        </is>
      </c>
      <c r="M241" s="166" t="inlineStr">
        <is>
          <t>Cystitis</t>
        </is>
      </c>
      <c r="N241" s="165" t="inlineStr">
        <is>
          <t>Clinic</t>
        </is>
      </c>
      <c r="O241" s="166" t="inlineStr">
        <is>
          <t>ข้อ 5 (PLE_CC1_Key_Rx20_UBU.md)</t>
        </is>
      </c>
      <c r="P241" s="165" t="inlineStr">
        <is>
          <t>ข้อสอบจำลอง</t>
        </is>
      </c>
      <c r="Q241" s="165" t="inlineStr">
        <is>
          <t>Mock Rx20 UBU</t>
        </is>
      </c>
      <c r="R241" s="165" t="inlineStr"/>
    </row>
    <row r="242" ht="24" customHeight="1" s="49">
      <c r="A242" s="167" t="n">
        <v>240</v>
      </c>
      <c r="B242" s="166" t="inlineStr">
        <is>
          <t>ยา ceftriaxone ที่ใช้ในการรักษาผู้ป่วยรายนี้ ควรบริหารยาแบบใด</t>
        </is>
      </c>
      <c r="C242" s="166" t="inlineStr"/>
      <c r="D242" s="166" t="inlineStr">
        <is>
          <t>Tenofovir/Emtricitabine 300/200 mg OD</t>
        </is>
      </c>
      <c r="E242" s="166" t="inlineStr">
        <is>
          <t>Dolutegravir 50 mg OD</t>
        </is>
      </c>
      <c r="F242" s="166" t="inlineStr">
        <is>
          <t>Vancomycin 1 g IV Q12H</t>
        </is>
      </c>
      <c r="G242" s="166" t="inlineStr">
        <is>
          <t>Meropenem 1 g IV Q8H</t>
        </is>
      </c>
      <c r="H242" s="166" t="inlineStr">
        <is>
          <t>Cefazolin 1 g IV Q8H</t>
        </is>
      </c>
      <c r="I242" s="167" t="inlineStr">
        <is>
          <t>1</t>
        </is>
      </c>
      <c r="J242" s="166" t="inlineStr">
        <is>
          <t>✅ คำตอบที่ถูกต้อง: ข้อ ก. Tenofovir/Emtricitabine 300/200 mg OD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Tenofovir/Emtricitabine 300/200 mg OD การเลือก Tenofovir/Emtricitabine 300/200 mg OD เป็นคำตอบที่ถูกต้องตามแนวทางการรักษามาตรฐาน เนื่องจาก เป็น Nucleotide reverse transcriptase inhibitor (NRTI) แกนหลักใน HIV และ HBV therapy แต่ TDF ต้องระวัง nephrotoxicity (Fanconi syndrome) และ bone mineral density loss
🔍 ข้ออื่นผิดเพราะอะไร:
• ข้อ ข. (Dolutegravir 50 mg OD): เป็น Integrase strand transfer inhibitor (INSTI) มี genetic barrier ต่อการดื้อยาสูงมาก และ efficacy สูงในการกด viral load ได้อย่างรวดเร็ว
• ข้อ ค. (Vancomycin 1 g IV Q12H): เป็น Glycopeptide antibiotic ยับยั้ง MRSA และ Enterococcus ต้อง monitoring trough level (target 15-20 mcg/mL ใน severe infections) เพื่อป้องกัน nephrotoxicity และ ototoxity
• ข้อ ง. (Meropenem 1 g IV Q8H): เป็น Carbapenem มี broad spectrum ครอบคลุม multidrug-resistant gram-negative รวมทั้ง Pseudomonas aeruginosa และ ESBL-producing bacteria มีความเสี่ยงต่ออาการชักต่ำกว่า imipenem
• ข้อ จ. (Cefazolin 1 g IV Q8H): เป็น 1st generation cephalosporin เป็น drug of choice สำหรับ surgical antibiotic prophylaxis และ severe MSSA bacteremia/endocarditis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42" s="166" t="inlineStr"/>
      <c r="L242" s="166" t="inlineStr">
        <is>
          <t>Infectious diseases</t>
        </is>
      </c>
      <c r="M242" s="166" t="inlineStr">
        <is>
          <t>Pneumonia</t>
        </is>
      </c>
      <c r="N242" s="165" t="inlineStr">
        <is>
          <t>Clinic</t>
        </is>
      </c>
      <c r="O242" s="166" t="inlineStr">
        <is>
          <t>ข้อ 32 (PLE_CC1_Key_Rx20_UBU.md)</t>
        </is>
      </c>
      <c r="P242" s="165" t="inlineStr">
        <is>
          <t>ข้อสอบจำลอง</t>
        </is>
      </c>
      <c r="Q242" s="165" t="inlineStr">
        <is>
          <t>Mock Rx20 UBU</t>
        </is>
      </c>
      <c r="R242" s="165" t="inlineStr"/>
    </row>
    <row r="243" ht="24" customHeight="1" s="49">
      <c r="A243" s="167" t="n">
        <v>241</v>
      </c>
      <c r="B243" s="166" t="inlineStr">
        <is>
          <t>ยาฉีด Ceftriaxone เมื่อ Dilute แล้วจนได้ปริมาตรเท่ากับ 20 mg/ml หลังจากที่บริหารยาแบบ IV push แล้วผู้ป่วยมีอาการแสบร้อน เจ็บและบวมแดงตามเส้นเลือดที่ฉีด ความผิดปกติดังกล่าวเรียกว่าอะไร</t>
        </is>
      </c>
      <c r="C243" s="166" t="inlineStr"/>
      <c r="D243" s="166" t="inlineStr">
        <is>
          <t>Meropenem 1 g IV Q8H</t>
        </is>
      </c>
      <c r="E243" s="166" t="inlineStr">
        <is>
          <t>Cefazolin 1 g IV Q8H</t>
        </is>
      </c>
      <c r="F243" s="166" t="inlineStr">
        <is>
          <t>Amoxicillin/Clavulanate 1 g BID</t>
        </is>
      </c>
      <c r="G243" s="166" t="inlineStr">
        <is>
          <t>Ceftriaxone 1 g IV OD</t>
        </is>
      </c>
      <c r="H243" s="166" t="inlineStr">
        <is>
          <t>Ciprofloxacin 500 mg BID</t>
        </is>
      </c>
      <c r="I243" s="167" t="inlineStr">
        <is>
          <t>1</t>
        </is>
      </c>
      <c r="J243" s="166" t="inlineStr">
        <is>
          <t>✅ คำตอบที่ถูกต้อง: ข้อ ก. Meropenem 1 g IV Q8H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Meropenem 1 g IV Q8H การเลือก Meropenem 1 g IV Q8H เป็นคำตอบที่ถูกต้องตามแนวทางการรักษามาตรฐาน เนื่องจาก เป็น Carbapenem มี broad spectrum ครอบคลุม multidrug-resistant gram-negative รวมทั้ง Pseudomonas aeruginosa และ ESBL-producing bacteria มีความเสี่ยงต่ออาการชักต่ำกว่า imipenem
🔍 ข้ออื่นผิดเพราะอะไร:
• ข้อ ข. (Cefazolin 1 g IV Q8H): เป็น 1st generation cephalosporin เป็น drug of choice สำหรับ surgical antibiotic prophylaxis และ severe MSSA bacteremia/endocarditis
• ข้อ ค. (Amoxicillin/Clavulanate 1 g BID): เป็น Aminopenicillin ยับยั้ง bacterial cell wall synthesis เป็น first-line สำหรับ uncomplicated bacterial infections (เช่น Strep pharyngitis, AOM, sinusitis)
• ข้อ ง. (Ceftriaxone 1 g IV OD): เป็น 3rd generation cephalosporin มี broad spectrum ต่อ gram-negative bacteria และผ่าน BBB ได้ดี ขับออกทาง biliary tract จึงไม่ต้องปรับ dose ใน renal impairment
• ข้อ จ. (Ciprofloxacin 500 mg BID): เป็น Fluoroquinolone เด่นต่อ Gram-negative รวมทั้ง Pseudomonas aeruginosa แต่มี black box warning เรื่อง tendon rupture, QT prolongation, aortic aneurysm และ dysglycemia
📖 Guideline อ้างอิง:
แนวทางการวินิจฉัยและรักษาโรคติดเชื้อในประเทศไทย พ.ศ. 2563 (สมาคมโรคติดเชื้อแห่งประเทศไทย)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243" s="166" t="inlineStr"/>
      <c r="L243" s="166" t="inlineStr">
        <is>
          <t>Infectious diseases</t>
        </is>
      </c>
      <c r="M243" s="166" t="inlineStr">
        <is>
          <t>Pneumonia</t>
        </is>
      </c>
      <c r="N243" s="165" t="inlineStr">
        <is>
          <t>Clinic</t>
        </is>
      </c>
      <c r="O243" s="166" t="inlineStr">
        <is>
          <t>ข้อ 33 (PLE_CC1_Key_Rx20_UBU.md)</t>
        </is>
      </c>
      <c r="P243" s="165" t="inlineStr">
        <is>
          <t>ข้อสอบจำลอง</t>
        </is>
      </c>
      <c r="Q243" s="165" t="inlineStr">
        <is>
          <t>Mock Rx20 UBU</t>
        </is>
      </c>
      <c r="R243" s="165" t="inlineStr"/>
    </row>
    <row r="244" ht="24" customHeight="1" s="49">
      <c r="A244" s="167" t="n">
        <v>242</v>
      </c>
      <c r="B244" s="166" t="inlineStr">
        <is>
          <t>ไม่ต้องจ่ายค่ายารักษาโรคติดเชื้อฉวยโอกาส แต่ต้องจ่ายเงินค่ารักษาโรคเอดส์</t>
        </is>
      </c>
      <c r="C244" s="166" t="inlineStr"/>
      <c r="D244" s="166" t="inlineStr">
        <is>
          <t>Ceftriaxone 1 g IV OD</t>
        </is>
      </c>
      <c r="E244" s="166" t="inlineStr">
        <is>
          <t>Ciprofloxacin 500 mg BID</t>
        </is>
      </c>
      <c r="F244" s="166" t="inlineStr">
        <is>
          <t>Azithromycin 500 mg OD</t>
        </is>
      </c>
      <c r="G244" s="166" t="inlineStr">
        <is>
          <t>Doxycycline 100 mg BID</t>
        </is>
      </c>
      <c r="H244" s="166" t="inlineStr">
        <is>
          <t>Cotrimoxazole 160/800 mg BID</t>
        </is>
      </c>
      <c r="I244" s="167" t="inlineStr">
        <is>
          <t>1</t>
        </is>
      </c>
      <c r="J244" s="166" t="inlineStr">
        <is>
          <t>✅ คำตอบที่ถูกต้อง: ข้อ ก. Ceftriaxone 1 g IV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Ceftriaxone 1 g IV OD การเลือก Ceftriaxone 1 g IV OD เป็นคำตอบที่ถูกต้องตามแนวทางการรักษามาตรฐาน เนื่องจาก เป็น 3rd generation cephalosporin มี broad spectrum ต่อ gram-negative bacteria และผ่าน BBB ได้ดี ขับออกทาง biliary tract จึงไม่ต้องปรับ dose ใน renal impairment
🔍 ข้ออื่นผิดเพราะอะไร:
• ข้อ ข. (Ciprofloxacin 500 mg BID): เป็น Fluoroquinolone เด่นต่อ Gram-negative รวมทั้ง Pseudomonas aeruginosa แต่มี black box warning เรื่อง tendon rupture, QT prolongation, aortic aneurysm และ dysglycemia
• ข้อ ค. (Azithromycin 500 mg OD): เป็น Macrolide ครอบคลุม atypical pathogens (Mycoplasma, Chlamydia, Legionella) ขจัดออกทางตับเป็นหลัก และมี half-life ยาวนาน (~68 ชม.)
• ข้อ ง.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จ. (Cotrimoxazole 160/800 mg BID): เป็นยาผสม Trimethoprim/Sulfamethoxazole (TMP/SMX) เป็น drug of choice สำหรับ PCP/PJP prophylaxis &amp; treatment, Stenotrophomonas และ Nocardia ระวัง hyperkalemia และ SCARs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44" s="166" t="inlineStr"/>
      <c r="L244" s="166" t="inlineStr">
        <is>
          <t>Infectious diseases</t>
        </is>
      </c>
      <c r="M244" s="166" t="inlineStr">
        <is>
          <t>Pneumonia</t>
        </is>
      </c>
      <c r="N244" s="165" t="inlineStr">
        <is>
          <t>Clinic</t>
        </is>
      </c>
      <c r="O244" s="166" t="inlineStr">
        <is>
          <t>ข้อ 4 (PLE_CC1_Key_Rx20_UBU.md)</t>
        </is>
      </c>
      <c r="P244" s="165" t="inlineStr">
        <is>
          <t>ข้อสอบจำลอง</t>
        </is>
      </c>
      <c r="Q244" s="165" t="inlineStr">
        <is>
          <t>Mock Rx20 UBU</t>
        </is>
      </c>
      <c r="R244" s="165" t="inlineStr"/>
    </row>
    <row r="245" ht="24" customHeight="1" s="49">
      <c r="A245" s="167" t="n">
        <v>243</v>
      </c>
      <c r="B245" s="166" t="inlineStr">
        <is>
          <t>ไม่ต้องจ่ายค่ายารักษาโรคเอดส์ที่อยู่ในบัญชียาหลัก แต่ต้องจ่ายค่ายารักษาโรคติดเชื้อ = = m n n กรณีศึกษาที่ 8 กลาก แม่มาซื้อยาให้ลูกชาย โดยลูกชายมีผื่นขึ้นที่ผิวหนัง มีลักษณะเป็นวงขอบแดงชัดเจน มีขุยขาวๆ โดยผิวตรงกลางปกติ คันมากขึ้นเมื่อเหงื่อออก</t>
        </is>
      </c>
      <c r="C245" s="166" t="inlineStr"/>
      <c r="D245" s="166" t="inlineStr">
        <is>
          <t>Doxycycline 100 mg BID</t>
        </is>
      </c>
      <c r="E245" s="166" t="inlineStr">
        <is>
          <t>Cotrimoxazole 160/800 mg BID</t>
        </is>
      </c>
      <c r="F245" s="166" t="inlineStr">
        <is>
          <t>Metronidazole 400 mg TID</t>
        </is>
      </c>
      <c r="G245" s="166" t="inlineStr">
        <is>
          <t>Nitrofurantoin 100 mg BID</t>
        </is>
      </c>
      <c r="H245" s="166" t="inlineStr">
        <is>
          <t>Tenofovir/Emtricitabine 300/200 mg OD</t>
        </is>
      </c>
      <c r="I245" s="167" t="inlineStr">
        <is>
          <t>1</t>
        </is>
      </c>
      <c r="J245" s="166" t="inlineStr">
        <is>
          <t>✅ คำตอบที่ถูกต้อง: ข้อ ก. Doxycycline 100 mg BID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Doxycycline 100 mg BID การเลือก Doxycycline 100 mg BID เป็นคำตอบที่ถูกต้องตามแนวทางการรักษามาตรฐาน เนื่องจาก เป็น Tetracycline ครอบคลุม atypicals, rickettsia, scrub typhus, leptospirosis และ CA-MRSA ห้ามใช้ในเด็กอายุ &lt; 8 ปี และหญิงตั้งครรภ์ (ฟันเหลือง กระดูกเจริญช้า)
🔍 ข้ออื่นผิดเพราะอะไร:
• ข้อ ข. (Cotrimoxazole 160/800 mg BID): เป็นยาผสม Trimethoprim/Sulfamethoxazole (TMP/SMX) เป็น drug of choice สำหรับ PCP/PJP prophylaxis &amp; treatment, Stenotrophomonas และ Nocardia ระวัง hyperkalemia และ SCARs
• ข้อ ค. (Metronidazole 400 mg TID): เป็น antianaerobic และ antiprotozoal agent ยับยั้ง Trichomonas vaginalis, Giardia, Amebiasis, และ anaerobes ห้ามดื่มแอลกอฮอล์ระหว่างใช้ยา (disulfiram-like reaction)
• ข้อ ง. (Nitrofurantoin 100 mg BID): เป็น urinary tract antiseptic สำหรับ uncomplicated cystitis ปลอดภัยในหญิงตั้งครรภ์ (ยกเว้นใกล้คลอด) แต่ contraindication เมื่อ CrCl &lt; 30 mL/min
• ข้อ จ. (Tenofovir/Emtricitabine 300/200 mg OD): เป็น Nucleotide reverse transcriptase inhibitor (NRTI) แกนหลักใน HIV และ HBV therapy แต่ TDF ต้องระวัง nephrotoxicity (Fanconi syndrome) และ bone mineral density loss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45" s="166" t="inlineStr"/>
      <c r="L245" s="166" t="inlineStr">
        <is>
          <t>Infectious diseases</t>
        </is>
      </c>
      <c r="M245" s="166" t="inlineStr">
        <is>
          <t>Pneumonia</t>
        </is>
      </c>
      <c r="N245" s="165" t="inlineStr">
        <is>
          <t>Clinic</t>
        </is>
      </c>
      <c r="O245" s="166" t="inlineStr">
        <is>
          <t>ข้อ 5 (PLE_CC1_Key_Rx20_UBU.md)</t>
        </is>
      </c>
      <c r="P245" s="165" t="inlineStr">
        <is>
          <t>ข้อสอบจำลอง</t>
        </is>
      </c>
      <c r="Q245" s="165" t="inlineStr">
        <is>
          <t>Mock Rx20 UBU</t>
        </is>
      </c>
      <c r="R245" s="165" t="inlineStr"/>
    </row>
    <row r="246" ht="24" customHeight="1" s="49">
      <c r="A246" s="167" t="n">
        <v>244</v>
      </c>
      <c r="B246" s="166" t="inlineStr">
        <is>
          <t>ยาปฏิชีวนะในข$อใด เปญนทางเลือกแรกสำหรับการรักษาภาวะ Spontaneous bacterial peritonitis (1) Amoxicillin (2) Cefotaxime (3) Colistimethate (4) Clindamycin (5) Ofloxacin</t>
        </is>
      </c>
      <c r="C246" s="166" t="inlineStr"/>
      <c r="D246" s="166" t="inlineStr">
        <is>
          <t>Nitrofurantoin 100 mg BID</t>
        </is>
      </c>
      <c r="E246" s="166" t="inlineStr">
        <is>
          <t>Tenofovir/Emtricitabine 300/200 mg OD</t>
        </is>
      </c>
      <c r="F246" s="166" t="inlineStr">
        <is>
          <t>Dolutegravir 50 mg OD</t>
        </is>
      </c>
      <c r="G246" s="166" t="inlineStr">
        <is>
          <t>Vancomycin 1 g IV Q12H</t>
        </is>
      </c>
      <c r="H246" s="166" t="inlineStr">
        <is>
          <t>Meropenem 1 g IV Q8H</t>
        </is>
      </c>
      <c r="I246" s="167" t="inlineStr">
        <is>
          <t>3</t>
        </is>
      </c>
      <c r="J246" s="166" t="inlineStr">
        <is>
          <t>✅ คำตอบที่ถูกต้อง: ข้อ ค. Dolutegravir 50 mg OD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Dolutegravir 50 mg OD การเลือก Dolutegravir 50 mg OD เป็นคำตอบที่ถูกต้องตามแนวทางการรักษามาตรฐาน เนื่องจาก เป็น Integrase strand transfer inhibitor (INSTI) มี genetic barrier ต่อการดื้อยาสูงมาก และ efficacy สูงในการกด viral load ได้อย่างรวดเร็ว
🔍 ข้ออื่นผิดเพราะอะไร:
• ข้อ ก. (Nitrofurantoin 100 mg BID): เป็น urinary tract antiseptic สำหรับ uncomplicated cystitis ปลอดภัยในหญิงตั้งครรภ์ (ยกเว้นใกล้คลอด) แต่ contraindication เมื่อ CrCl &lt; 30 mL/min
• ข้อ ข. (Tenofovir/Emtricitabine 300/200 mg OD): เป็น Nucleotide reverse transcriptase inhibitor (NRTI) แกนหลักใน HIV และ HBV therapy แต่ TDF ต้องระวัง nephrotoxicity (Fanconi syndrome) และ bone mineral density loss
• ข้อ ง. (Vancomycin 1 g IV Q12H): เป็น Glycopeptide antibiotic ยับยั้ง MRSA และ Enterococcus ต้อง monitoring trough level (target 15-20 mcg/mL ใน severe infections) เพื่อป้องกัน nephrotoxicity และ ototoxity
• ข้อ จ. (Meropenem 1 g IV Q8H): เป็น Carbapenem มี broad spectrum ครอบคลุม multidrug-resistant gram-negative รวมทั้ง Pseudomonas aeruginosa และ ESBL-producing bacteria มีความเสี่ยงต่ออาการชักต่ำกว่า imipenem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High Genetic Barrier: เป็น second-generation INSTI ที่เป็นแกนหลักใน first-line ARV regimen ทั่วโลก มี efficacy สูงและดื้อยายาก
• Polyvalent Cation Chelation: เกิดอันตรกิริยากับยาลดกรด, Calcium, Iron แนะนำให้ทาน DTG ก่อน 2 ชั่วโมง หรือหลัง 6 ชั่วโมงจากยาลดกรด</t>
        </is>
      </c>
      <c r="K246" s="166" t="inlineStr"/>
      <c r="L246" s="166" t="inlineStr">
        <is>
          <t>Infectious diseases</t>
        </is>
      </c>
      <c r="M246" s="166" t="inlineStr">
        <is>
          <t>STDs &amp; vaginitis</t>
        </is>
      </c>
      <c r="N246" s="165" t="inlineStr">
        <is>
          <t>Clinic</t>
        </is>
      </c>
      <c r="O246" s="166" t="inlineStr">
        <is>
          <t>ข้อ 60 (PLE_CC1_Key_Rx20_UBU.md)</t>
        </is>
      </c>
      <c r="P246" s="165" t="inlineStr">
        <is>
          <t>ข้อสอบจำลอง</t>
        </is>
      </c>
      <c r="Q246" s="165" t="inlineStr">
        <is>
          <t>Mock Rx20 UBU</t>
        </is>
      </c>
      <c r="R246" s="165" t="inlineStr"/>
    </row>
    <row r="247" ht="24" customHeight="1" s="49">
      <c r="A247" s="167" t="n">
        <v>245</v>
      </c>
      <c r="B247" s="166" t="inlineStr">
        <is>
          <t>EE 0.035 mg + cypoterone acetate 2 mg first line : Single topical - BP or topical retinoid Topical combination - BP + topical retinoid - BP + topical ATB - BP + topicalretinoid + topical ATB 6 เดือนตGอมา สิวเปญนมากขึ้น ทั้งสิวอุดตันกระจายทั่วทั้งใบหน$า สิวอักเสบตุGมนูน แดง แข็ง และสิวหัวหนอง PE: non-inflammatory (numerous comedones), inflammatory (numerous papule and pustules , few nodules) Diagnosis : Acne</t>
        </is>
      </c>
      <c r="C247" s="166" t="inlineStr"/>
      <c r="D247" s="166" t="inlineStr">
        <is>
          <t>Vancomycin 1 g IV Q12H</t>
        </is>
      </c>
      <c r="E247" s="166" t="inlineStr">
        <is>
          <t>Meropenem 1 g IV Q8H</t>
        </is>
      </c>
      <c r="F247" s="166" t="inlineStr">
        <is>
          <t>Cefazolin 1 g IV Q8H</t>
        </is>
      </c>
      <c r="G247" s="166" t="inlineStr">
        <is>
          <t>Amoxicillin/Clavulanate 1 g BID</t>
        </is>
      </c>
      <c r="H247" s="166" t="inlineStr">
        <is>
          <t>Ceftriaxone 1 g IV OD</t>
        </is>
      </c>
      <c r="I247" s="167" t="inlineStr">
        <is>
          <t>2</t>
        </is>
      </c>
      <c r="J247" s="166" t="inlineStr">
        <is>
          <t>✅ คำตอบที่ถูกต้อง: ข้อ ข. Meropenem 1 g IV Q8H
💡 Background:
การรักษาวัณโรคปอดรายใหม่สูตรมาตรฐานประกอบด้วย 2HRZE ในระยะเข้มข้น (Intensive phase) 2 เดือน ตามด้วย 4HR ในระยะต่อเนื่อง (Continuation phase) 4 เดือน รวมระยะเวลารักษา 6 เดือน การติดตามผู้ป่วยต้องเน้นการประเมินการกินยาสม่ำเสมอ (DOTS) และเฝ้าระวังอาการไม่พึงประสงค์จากยาร่วมกับการตรวจการทำงานของตับ
🎯 ทำไมข้อนี้ถึงถูก:
Meropenem 1 g IV Q8H การเลือก Meropenem 1 g IV Q8H เป็นคำตอบที่ถูกต้องตามแนวทางการรักษามาตรฐาน เนื่องจาก เป็น Carbapenem มี broad spectrum ครอบคลุม multidrug-resistant gram-negative รวมทั้ง Pseudomonas aeruginosa และ ESBL-producing bacteria มีความเสี่ยงต่ออาการชักต่ำกว่า imipenem
🔍 ข้ออื่นผิดเพราะอะไร:
• ข้อ ก. (Vancomycin 1 g IV Q12H): เป็น Glycopeptide antibiotic ยับยั้ง MRSA และ Enterococcus ต้อง monitoring trough level (target 15-20 mcg/mL ใน severe infections) เพื่อป้องกัน nephrotoxicity และ ototoxity
• ข้อ ค. (Cefazolin 1 g IV Q8H): เป็น 1st generation cephalosporin เป็น drug of choice สำหรับ surgical antibiotic prophylaxis และ severe MSSA bacteremia/endocarditis
• ข้อ ง. (Amoxicillin/Clavulanate 1 g BID): เป็น Aminopenicillin ยับยั้ง bacterial cell wall synthesis เป็น first-line สำหรับ uncomplicated bacterial infections (เช่น Strep pharyngitis, AOM, sinusitis)
• ข้อ จ. (Ceftriaxone 1 g IV OD): เป็น 3rd generation cephalosporin มี broad spectrum ต่อ gram-negative bacteria และผ่าน BBB ได้ดี ขับออกทาง biliary tract จึงไม่ต้องปรับ dose ใน renal impairment
📖 Guideline อ้างอิง:
แนวทางการควบคุมวัณโรคแห่งประเทศไทย พ.ศ. 2564 (สำนักวัณโรค กรมควบคุมโรค) &amp; WHO Consolidated Guidelines on Tuberculosis
📌 จุดจำก่อนสอบ:
• สูตรมาตรฐานวัณโรค: 2HRZE / 4HR; Isoniazid ทำให้เกิด Peripheral neuropathy (ป้องกันด้วย Vitamin B6/Pyridoxine); Ethambutol ทำให้เกิด Optic neuritis (ตรวจ Retrobulbar acuity/Red-green discrimination); Rifampin ทำให้น้ำคัดหลั่งเป็นสีส้มแดง</t>
        </is>
      </c>
      <c r="K247" s="166" t="inlineStr"/>
      <c r="L247" s="166" t="inlineStr">
        <is>
          <t>Infectious diseases</t>
        </is>
      </c>
      <c r="M247" s="166" t="inlineStr">
        <is>
          <t>Tuberculosis</t>
        </is>
      </c>
      <c r="N247" s="165" t="inlineStr">
        <is>
          <t>Clinic</t>
        </is>
      </c>
      <c r="O247" s="166" t="inlineStr">
        <is>
          <t>ข้อ 5 (PLE_CC1_Key_Rx20_UBU.md)</t>
        </is>
      </c>
      <c r="P247" s="165" t="inlineStr">
        <is>
          <t>ข้อสอบจำลอง</t>
        </is>
      </c>
      <c r="Q247" s="165" t="inlineStr">
        <is>
          <t>Mock Rx20 UBU</t>
        </is>
      </c>
      <c r="R247" s="165" t="inlineStr"/>
    </row>
    <row r="248" ht="24" customHeight="1" s="49">
      <c r="A248" s="167" t="n">
        <v>246</v>
      </c>
      <c r="B248" s="166" t="inlineStr">
        <is>
          <t>ยาควบคุมพิเศษ-ยาควบคุมพิเศษใช$เฉพาะสถานพยาบาล สถานการณ) 2 ผู้ป่วยหญิงไทย อายุ 35 ป3 cc: 1d PTA ไข$ ไอ มีเสมหะปนเลือด อGอนเพลีย HPI: 2d PTA ไข$ ไอ อGอนเพลีย น้ำหนักลด 2 กก. ใน 3 เดือน PMH: เคยรักษา TB เมื่อ 8 เดือนที่แล$ว ด$วยยาสูตร 2HRZE/4HR (AFB3+) ป[จจุบันผล AFB 2+</t>
        </is>
      </c>
      <c r="C248" s="166" t="inlineStr"/>
      <c r="D248" s="166" t="inlineStr">
        <is>
          <t>Amoxicillin/Clavulanate 1 g BID</t>
        </is>
      </c>
      <c r="E248" s="166" t="inlineStr">
        <is>
          <t>Ceftriaxone 1 g IV OD</t>
        </is>
      </c>
      <c r="F248" s="166" t="inlineStr">
        <is>
          <t>Ciprofloxacin 500 mg BID</t>
        </is>
      </c>
      <c r="G248" s="166" t="inlineStr">
        <is>
          <t>Azithromycin 500 mg OD</t>
        </is>
      </c>
      <c r="H248" s="166" t="inlineStr">
        <is>
          <t>Doxycycline 100 mg BID</t>
        </is>
      </c>
      <c r="I248" s="167" t="inlineStr">
        <is>
          <t>2</t>
        </is>
      </c>
      <c r="J248" s="166" t="inlineStr">
        <is>
          <t>✅ คำตอบที่ถูกต้อง: ข้อ ข. Ceftriaxone 1 g IV OD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Ceftriaxone 1 g IV OD การเลือก Ceftriaxone 1 g IV OD เป็นคำตอบที่ถูกต้องตามแนวทางการรักษามาตรฐาน เนื่องจาก เป็น 3rd generation cephalosporin มี broad spectrum ต่อ gram-negative bacteria และผ่าน BBB ได้ดี ขับออกทาง biliary tract จึงไม่ต้องปรับ dose ใน renal impairment
🔍 ข้ออื่นผิดเพราะอะไร:
• ข้อ ก. (Amoxicillin/Clavulanate 1 g BID): เป็น Aminopenicillin ยับยั้ง bacterial cell wall synthesis เป็น first-line สำหรับ uncomplicated bacterial infections (เช่น Strep pharyngitis, AOM, sinusitis)
• ข้อ ค. (Ciprofloxacin 500 mg BID): เป็น Fluoroquinolone เด่นต่อ Gram-negative รวมทั้ง Pseudomonas aeruginosa แต่มี black box warning เรื่อง tendon rupture, QT prolongation, aortic aneurysm และ dysglycemia
• ข้อ ง. (Azithromycin 500 mg OD): เป็น Macrolide ครอบคลุม atypical pathogens (Mycoplasma, Chlamydia, Legionella) ขจัดออกทางตับเป็นหลัก และมี half-life ยาวนาน (~68 ชม.)
• ข้อ จ. (Doxycycline 100 mg BID): เป็น Tetracycline ครอบคลุม atypicals, rickettsia, scrub typhus, leptospirosis และ CA-MRSA ห้ามใช้ในเด็กอายุ &lt; 8 ปี และหญิงตั้งครรภ์ (ฟันเหลือง กระดูกเจริญช้า)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Standard 2HRZE / 4HR: สูตรมาตรฐาน 6 เดือน: 2 เดือนแรกด้วย Isoniazid, Rifampicin, Pyrazinamide, Ethambutol ตามด้วย 4 เดือนหลังด้วย Isoniazid, Rifampicin
• Directly Observed Therapy (DOT): ยึดหลัก DOT เพื่อป้องกันการเกิดเชื้อวัณโรคดื้อยาหลายขนาน (MDR-TB)
• Baseline Liver Function: ตรวจ LFTs ก่อนเริ่มยาทุกราย และเฝ้าระวัง DILI จากยา H, R, Z อย่างใกล้ชิด</t>
        </is>
      </c>
      <c r="K248" s="166" t="inlineStr"/>
      <c r="L248" s="166" t="inlineStr">
        <is>
          <t>Infectious diseases</t>
        </is>
      </c>
      <c r="M248" s="166" t="inlineStr">
        <is>
          <t>Tuberculosis</t>
        </is>
      </c>
      <c r="N248" s="165" t="inlineStr">
        <is>
          <t>Clinic</t>
        </is>
      </c>
      <c r="O248" s="166" t="inlineStr">
        <is>
          <t>ข้อ 5 (PLE_CC1_Key_Rx20_UBU.md)</t>
        </is>
      </c>
      <c r="P248" s="165" t="inlineStr">
        <is>
          <t>ข้อสอบจำลอง</t>
        </is>
      </c>
      <c r="Q248" s="165" t="inlineStr">
        <is>
          <t>Mock Rx20 UBU</t>
        </is>
      </c>
      <c r="R248" s="165" t="inlineStr"/>
    </row>
    <row r="249" ht="24" customHeight="1" s="49">
      <c r="A249" s="167" t="n">
        <v>247</v>
      </c>
      <c r="B249" s="166" t="inlineStr">
        <is>
          <t>นำยา Ceftazidime 1 vial มาผสมกับ 0.9% NaCl 5 ml จากนั้นดูดมา 2.5 ml แล$วเติม Isotonic solution 7.5 ml</t>
        </is>
      </c>
      <c r="C249" s="166" t="inlineStr"/>
      <c r="D249" s="166" t="inlineStr">
        <is>
          <t>Metronidazole 400 mg TID</t>
        </is>
      </c>
      <c r="E249" s="166" t="inlineStr">
        <is>
          <t>Nitrofurantoin 100 mg BID</t>
        </is>
      </c>
      <c r="F249" s="166" t="inlineStr">
        <is>
          <t>Tenofovir/Emtricitabine 300/200 mg OD</t>
        </is>
      </c>
      <c r="G249" s="166" t="inlineStr">
        <is>
          <t>Dolutegravir 50 mg OD</t>
        </is>
      </c>
      <c r="H249" s="166" t="inlineStr">
        <is>
          <t>Vancomycin 1 g IV Q12H</t>
        </is>
      </c>
      <c r="I249" s="167" t="inlineStr">
        <is>
          <t>1</t>
        </is>
      </c>
      <c r="J249" s="166" t="inlineStr">
        <is>
          <t>✅ คำตอบที่ถูกต้อง: ข้อ ก. Metronidazole 400 mg TID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Metronidazole 400 mg TID การเลือก Metronidazole 400 mg TID เป็นคำตอบที่ถูกต้องตามแนวทางการรักษามาตรฐาน เนื่องจาก เป็น antianaerobic และ antiprotozoal agent ยับยั้ง Trichomonas vaginalis, Giardia, Amebiasis, และ anaerobes ห้ามดื่มแอลกอฮอล์ระหว่างใช้ยา (disulfiram-like reaction)
🔍 ข้ออื่นผิดเพราะอะไร:
• ข้อ ข. (Nitrofurantoin 100 mg BID): เป็น urinary tract antiseptic สำหรับ uncomplicated cystitis ปลอดภัยในหญิงตั้งครรภ์ (ยกเว้นใกล้คลอด) แต่ contraindication เมื่อ CrCl &lt; 30 mL/min
• ข้อ ค. (Tenofovir/Emtricitabine 300/200 mg OD): เป็น Nucleotide reverse transcriptase inhibitor (NRTI) แกนหลักใน HIV และ HBV therapy แต่ TDF ต้องระวัง nephrotoxicity (Fanconi syndrome) และ bone mineral density loss
• ข้อ ง. (Dolutegravir 50 mg OD): เป็น Integrase strand transfer inhibitor (INSTI) มี genetic barrier ต่อการดื้อยาสูงมาก และ efficacy สูงในการกด viral load ได้อย่างรวดเร็ว
• ข้อ จ. (Vancomycin 1 g IV Q12H): เป็น Glycopeptide antibiotic ยับยั้ง MRSA และ Enterococcus ต้อง monitoring trough level (target 15-20 mcg/mL ใน severe infections) เพื่อป้องกัน nephrotoxicity และ ototoxity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49" s="166" t="inlineStr"/>
      <c r="L249" s="166" t="inlineStr">
        <is>
          <t>Infectious diseases</t>
        </is>
      </c>
      <c r="M249" s="166" t="inlineStr">
        <is>
          <t>STDs &amp; vaginitis</t>
        </is>
      </c>
      <c r="N249" s="165" t="inlineStr">
        <is>
          <t>Clinic</t>
        </is>
      </c>
      <c r="O249" s="166" t="inlineStr">
        <is>
          <t>ข้อ 1 (PLE_CC1_Key_Rx20_UBU.md)</t>
        </is>
      </c>
      <c r="P249" s="165" t="inlineStr">
        <is>
          <t>ข้อสอบจำลอง</t>
        </is>
      </c>
      <c r="Q249" s="165" t="inlineStr">
        <is>
          <t>Mock Rx20 UBU</t>
        </is>
      </c>
      <c r="R249" s="165" t="inlineStr"/>
    </row>
    <row r="250" ht="24" customHeight="1" s="49">
      <c r="A250" s="167" t="n">
        <v>248</v>
      </c>
      <c r="B250" s="166" t="inlineStr">
        <is>
          <t>ชั่งยา Ceftazidime 500 mg แล$วเติม Isotonic solution จนครบ 10 ml</t>
        </is>
      </c>
      <c r="C250" s="166" t="inlineStr"/>
      <c r="D250" s="166" t="inlineStr">
        <is>
          <t>Dolutegravir 50 mg OD</t>
        </is>
      </c>
      <c r="E250" s="166" t="inlineStr">
        <is>
          <t>Vancomycin 1 g IV Q12H</t>
        </is>
      </c>
      <c r="F250" s="166" t="inlineStr">
        <is>
          <t>Meropenem 1 g IV Q8H</t>
        </is>
      </c>
      <c r="G250" s="166" t="inlineStr">
        <is>
          <t>Cefazolin 1 g IV Q8H</t>
        </is>
      </c>
      <c r="H250" s="166" t="inlineStr">
        <is>
          <t>Amoxicillin/Clavulanate 1 g BID</t>
        </is>
      </c>
      <c r="I250" s="167" t="inlineStr">
        <is>
          <t>1</t>
        </is>
      </c>
      <c r="J250" s="166" t="inlineStr">
        <is>
          <t>✅ คำตอบที่ถูกต้อง: ข้อ ก. Dolutegravir 50 mg OD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Dolutegravir 50 mg OD การเลือก Dolutegravir 50 mg OD เป็นคำตอบที่ถูกต้องตามแนวทางการรักษามาตรฐาน เนื่องจาก เป็น Integrase strand transfer inhibitor (INSTI) มี genetic barrier ต่อการดื้อยาสูงมาก และ efficacy สูงในการกด viral load ได้อย่างรวดเร็ว
🔍 ข้ออื่นผิดเพราะอะไร:
• ข้อ ข. (Vancomycin 1 g IV Q12H): เป็น Glycopeptide antibiotic ยับยั้ง MRSA และ Enterococcus ต้อง monitoring trough level (target 15-20 mcg/mL ใน severe infections) เพื่อป้องกัน nephrotoxicity และ ototoxity
• ข้อ ค. (Meropenem 1 g IV Q8H): เป็น Carbapenem มี broad spectrum ครอบคลุม multidrug-resistant gram-negative รวมทั้ง Pseudomonas aeruginosa และ ESBL-producing bacteria มีความเสี่ยงต่ออาการชักต่ำกว่า imipenem
• ข้อ ง. (Cefazolin 1 g IV Q8H): เป็น 1st generation cephalosporin เป็น drug of choice สำหรับ surgical antibiotic prophylaxis และ severe MSSA bacteremia/endocarditis
• ข้อ จ. (Amoxicillin/Clavulanate 1 g BID): เป็น Aminopenicillin ยับยั้ง bacterial cell wall synthesis เป็น first-line สำหรับ uncomplicated bacterial infections (เช่น Strep pharyngitis, AOM, sinusitis)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High Genetic Barrier: เป็น second-generation INSTI ที่เป็นแกนหลักใน first-line ARV regimen ทั่วโลก มี efficacy สูงและดื้อยายาก
• Polyvalent Cation Chelation: เกิดอันตรกิริยากับยาลดกรด, Calcium, Iron แนะนำให้ทาน DTG ก่อน 2 ชั่วโมง หรือหลัง 6 ชั่วโมงจากยาลดกรด</t>
        </is>
      </c>
      <c r="K250" s="166" t="inlineStr"/>
      <c r="L250" s="166" t="inlineStr">
        <is>
          <t>Infectious diseases</t>
        </is>
      </c>
      <c r="M250" s="166" t="inlineStr">
        <is>
          <t>STDs &amp; vaginitis</t>
        </is>
      </c>
      <c r="N250" s="165" t="inlineStr">
        <is>
          <t>Clinic</t>
        </is>
      </c>
      <c r="O250" s="166" t="inlineStr">
        <is>
          <t>ข้อ 2 (PLE_CC1_Key_Rx20_UBU.md)</t>
        </is>
      </c>
      <c r="P250" s="165" t="inlineStr">
        <is>
          <t>ข้อสอบจำลอง</t>
        </is>
      </c>
      <c r="Q250" s="165" t="inlineStr">
        <is>
          <t>Mock Rx20 UBU</t>
        </is>
      </c>
      <c r="R250" s="165" t="inlineStr"/>
    </row>
    <row r="251" ht="24" customHeight="1" s="49">
      <c r="A251" s="167" t="n">
        <v>249</v>
      </c>
      <c r="B251" s="166" t="inlineStr">
        <is>
          <t>นำยา Ceftazidime 1 vial มาผสมกับ 0.9% NaCl 2.5 ml จากนั้นดูดมา 2.5 ml แล$วเติม Isotonic solution 7.5 ml</t>
        </is>
      </c>
      <c r="C251" s="166" t="inlineStr"/>
      <c r="D251" s="166" t="inlineStr">
        <is>
          <t>Cefazolin 1 g IV Q8H</t>
        </is>
      </c>
      <c r="E251" s="166" t="inlineStr">
        <is>
          <t>Amoxicillin/Clavulanate 1 g BID</t>
        </is>
      </c>
      <c r="F251" s="166" t="inlineStr">
        <is>
          <t>Ceftriaxone 1 g IV OD</t>
        </is>
      </c>
      <c r="G251" s="166" t="inlineStr">
        <is>
          <t>Ciprofloxacin 500 mg BID</t>
        </is>
      </c>
      <c r="H251" s="166" t="inlineStr">
        <is>
          <t>Azithromycin 500 mg OD</t>
        </is>
      </c>
      <c r="I251" s="167" t="inlineStr">
        <is>
          <t>1</t>
        </is>
      </c>
      <c r="J251" s="166" t="inlineStr">
        <is>
          <t>✅ คำตอบที่ถูกต้อง: ข้อ ก. Cefazolin 1 g IV Q8H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Cefazolin 1 g IV Q8H การเลือก Cefazolin 1 g IV Q8H เป็นคำตอบที่ถูกต้องตามแนวทางการรักษามาตรฐาน เนื่องจาก เป็น 1st generation cephalosporin เป็น drug of choice สำหรับ surgical antibiotic prophylaxis และ severe MSSA bacteremia/endocarditis
🔍 ข้ออื่นผิดเพราะอะไร:
• ข้อ ข. (Amoxicillin/Clavulanate 1 g BID): เป็น Aminopenicillin ยับยั้ง bacterial cell wall synthesis เป็น first-line สำหรับ uncomplicated bacterial infections (เช่น Strep pharyngitis, AOM, sinusitis)
• ข้อ ค. (Ceftriaxone 1 g IV OD): เป็น 3rd generation cephalosporin มี broad spectrum ต่อ gram-negative bacteria และผ่าน BBB ได้ดี ขับออกทาง biliary tract จึงไม่ต้องปรับ dose ใน renal impairment
• ข้อ ง. (Ciprofloxacin 500 mg BID): เป็น Fluoroquinolone เด่นต่อ Gram-negative รวมทั้ง Pseudomonas aeruginosa แต่มี black box warning เรื่อง tendon rupture, QT prolongation, aortic aneurysm และ dysglycemia
• ข้อ จ. (Azithromycin 500 mg OD): เป็น Macrolide ครอบคลุม atypical pathogens (Mycoplasma, Chlamydia, Legionella) ขจัดออกทางตับเป็นหลัก และมี half-life ยาวนาน (~68 ชม.)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51" s="166" t="inlineStr"/>
      <c r="L251" s="166" t="inlineStr">
        <is>
          <t>Infectious diseases</t>
        </is>
      </c>
      <c r="M251" s="166" t="inlineStr">
        <is>
          <t>STDs &amp; vaginitis</t>
        </is>
      </c>
      <c r="N251" s="165" t="inlineStr">
        <is>
          <t>Clinic</t>
        </is>
      </c>
      <c r="O251" s="166" t="inlineStr">
        <is>
          <t>ข้อ 3 (PLE_CC1_Key_Rx20_UBU.md)</t>
        </is>
      </c>
      <c r="P251" s="165" t="inlineStr">
        <is>
          <t>ข้อสอบจำลอง</t>
        </is>
      </c>
      <c r="Q251" s="165" t="inlineStr">
        <is>
          <t>Mock Rx20 UBU</t>
        </is>
      </c>
      <c r="R251" s="165" t="inlineStr"/>
    </row>
    <row r="252" ht="24" customHeight="1" s="49">
      <c r="A252" s="167" t="n">
        <v>250</v>
      </c>
      <c r="B252" s="166" t="inlineStr">
        <is>
          <t>ชั่งยา Ceftazidime 250 mg แล$วเติม Isotonic solution จนครบ 10 ml</t>
        </is>
      </c>
      <c r="C252" s="166" t="inlineStr"/>
      <c r="D252" s="166" t="inlineStr">
        <is>
          <t>Ciprofloxacin 500 mg BID</t>
        </is>
      </c>
      <c r="E252" s="166" t="inlineStr">
        <is>
          <t>Azithromycin 500 mg OD</t>
        </is>
      </c>
      <c r="F252" s="166" t="inlineStr">
        <is>
          <t>Doxycycline 100 mg BID</t>
        </is>
      </c>
      <c r="G252" s="166" t="inlineStr">
        <is>
          <t>Cotrimoxazole 160/800 mg BID</t>
        </is>
      </c>
      <c r="H252" s="166" t="inlineStr">
        <is>
          <t>Metronidazole 400 mg TID</t>
        </is>
      </c>
      <c r="I252" s="167" t="inlineStr">
        <is>
          <t>1</t>
        </is>
      </c>
      <c r="J252" s="166" t="inlineStr">
        <is>
          <t>✅ คำตอบที่ถูกต้อง: ข้อ ก. Ciprofloxacin 500 mg BID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Ciprofloxacin 500 mg BID การเลือก Ciprofloxacin 500 mg BID เป็นคำตอบที่ถูกต้องตามแนวทางการรักษามาตรฐาน เนื่องจาก เป็น Fluoroquinolone เด่นต่อ Gram-negative รวมทั้ง Pseudomonas aeruginosa แต่มี black box warning เรื่อง tendon rupture, QT prolongation, aortic aneurysm และ dysglycemia
🔍 ข้ออื่นผิดเพราะอะไร:
• ข้อ ข. (Azithromycin 500 mg OD): เป็น Macrolide ครอบคลุม atypical pathogens (Mycoplasma, Chlamydia, Legionella) ขจัดออกทางตับเป็นหลัก และมี half-life ยาวนาน (~68 ชม.)
• ข้อ ค.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ง. (Cotrimoxazole 160/800 mg BID): เป็นยาผสม Trimethoprim/Sulfamethoxazole (TMP/SMX) เป็น drug of choice สำหรับ PCP/PJP prophylaxis &amp; treatment, Stenotrophomonas และ Nocardia ระวัง hyperkalemia และ SCARs
• ข้อ จ. (Metronidazole 400 mg TID): เป็น antianaerobic และ antiprotozoal agent ยับยั้ง Trichomonas vaginalis, Giardia, Amebiasis, และ anaerobes ห้ามดื่มแอลกอฮอล์ระหว่างใช้ยา (disulfiram-like reaction)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252" s="166" t="inlineStr"/>
      <c r="L252" s="166" t="inlineStr">
        <is>
          <t>Infectious diseases</t>
        </is>
      </c>
      <c r="M252" s="166" t="inlineStr">
        <is>
          <t>STDs &amp; vaginitis</t>
        </is>
      </c>
      <c r="N252" s="165" t="inlineStr">
        <is>
          <t>Clinic</t>
        </is>
      </c>
      <c r="O252" s="166" t="inlineStr">
        <is>
          <t>ข้อ 4 (PLE_CC1_Key_Rx20_UBU.md)</t>
        </is>
      </c>
      <c r="P252" s="165" t="inlineStr">
        <is>
          <t>ข้อสอบจำลอง</t>
        </is>
      </c>
      <c r="Q252" s="165" t="inlineStr">
        <is>
          <t>Mock Rx20 UBU</t>
        </is>
      </c>
      <c r="R252" s="165" t="inlineStr"/>
    </row>
    <row r="253" ht="24" customHeight="1" s="49">
      <c r="A253" s="167" t="n">
        <v>251</v>
      </c>
      <c r="B253" s="166" t="inlineStr">
        <is>
          <t>นำยา Ceftazidime 1 vial มาผสมกับ 0.9% NaCl 5 ml จากนั้นดูดมา 5 ml แล$วเติม Isotonic solution 5 ml</t>
        </is>
      </c>
      <c r="C253" s="166" t="inlineStr"/>
      <c r="D253" s="166" t="inlineStr">
        <is>
          <t>Cotrimoxazole 160/800 mg BID</t>
        </is>
      </c>
      <c r="E253" s="166" t="inlineStr">
        <is>
          <t>Metronidazole 400 mg TID</t>
        </is>
      </c>
      <c r="F253" s="166" t="inlineStr">
        <is>
          <t>Nitrofurantoin 100 mg BID</t>
        </is>
      </c>
      <c r="G253" s="166" t="inlineStr">
        <is>
          <t>Tenofovir/Emtricitabine 300/200 mg OD</t>
        </is>
      </c>
      <c r="H253" s="166" t="inlineStr">
        <is>
          <t>Dolutegravir 50 mg OD</t>
        </is>
      </c>
      <c r="I253" s="167" t="inlineStr">
        <is>
          <t>1</t>
        </is>
      </c>
      <c r="J253" s="166" t="inlineStr">
        <is>
          <t>✅ คำตอบที่ถูกต้อง: ข้อ ก. Cotrimoxazole 160/800 mg BID
💡 Background:
การรักษาโรคติดเชื้อแบคทีเรีย (Cystitis) ต้องเลือก antibiotic ที่ครอบคลุม likely pathogens และมี PK/PD profile เหมาะสมกับตำแหน่งการติดเชื้อ
🎯 ทำไมข้อนี้ถึงถูก:
Cotrimoxazole 160/800 mg BID การเลือก Cotrimoxazole 160/800 mg BID เป็นคำตอบที่ถูกต้องตามแนวทางการรักษามาตรฐาน เนื่องจาก เป็นยาผสม Trimethoprim/Sulfamethoxazole (TMP/SMX) เป็น drug of choice สำหรับ PCP/PJP prophylaxis &amp; treatment, Stenotrophomonas และ Nocardia ระวัง hyperkalemia และ SCARs
🔍 ข้ออื่นผิดเพราะอะไร:
• ข้อ ข. (Metronidazole 400 mg TID): เป็น antianaerobic และ antiprotozoal agent ยับยั้ง Trichomonas vaginalis, Giardia, Amebiasis, และ anaerobes ห้ามดื่มแอลกอฮอล์ระหว่างใช้ยา (disulfiram-like reaction)
• ข้อ ค. (Nitrofurantoin 100 mg BID): เป็น urinary tract antiseptic สำหรับ uncomplicated cystitis ปลอดภัยในหญิงตั้งครรภ์ (ยกเว้นใกล้คลอด) แต่ contraindication เมื่อ CrCl &lt; 30 mL/min
• ข้อ ง. (Tenofovir/Emtricitabine 300/200 mg OD): เป็น Nucleotide reverse transcriptase inhibitor (NRTI) แกนหลักใน HIV และ HBV therapy แต่ TDF ต้องระวัง nephrotoxicity (Fanconi syndrome) และ bone mineral density loss
• ข้อ จ. (Dolutegravir 50 mg OD): เป็น Integrase strand transfer inhibitor (INSTI) มี genetic barrier ต่อการดื้อยาสูงมาก และ efficacy สูงในการกด viral load ได้อย่างรวดเร็ว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53" s="166" t="inlineStr"/>
      <c r="L253" s="166" t="inlineStr">
        <is>
          <t>Infectious diseases</t>
        </is>
      </c>
      <c r="M253" s="166" t="inlineStr">
        <is>
          <t>STDs &amp; vaginitis</t>
        </is>
      </c>
      <c r="N253" s="165" t="inlineStr">
        <is>
          <t>Clinic</t>
        </is>
      </c>
      <c r="O253" s="166" t="inlineStr">
        <is>
          <t>ข้อ 5 (PLE_CC1_Key_Rx20_UBU.md)</t>
        </is>
      </c>
      <c r="P253" s="165" t="inlineStr">
        <is>
          <t>ข้อสอบจำลอง</t>
        </is>
      </c>
      <c r="Q253" s="165" t="inlineStr">
        <is>
          <t>Mock Rx20 UBU</t>
        </is>
      </c>
      <c r="R253" s="165" t="inlineStr"/>
    </row>
    <row r="254" ht="24" customHeight="1" s="49">
      <c r="A254" s="167" t="n">
        <v>252</v>
      </c>
      <c r="B254" s="166" t="inlineStr">
        <is>
          <t>เปลี่ยน Ceftazidime เปญน Ceftriaxone</t>
        </is>
      </c>
      <c r="C254" s="166" t="inlineStr"/>
      <c r="D254" s="166" t="inlineStr">
        <is>
          <t>Tenofovir/Emtricitabine 300/200 mg OD</t>
        </is>
      </c>
      <c r="E254" s="166" t="inlineStr">
        <is>
          <t>Dolutegravir 50 mg OD</t>
        </is>
      </c>
      <c r="F254" s="166" t="inlineStr">
        <is>
          <t>Vancomycin 1 g IV Q12H</t>
        </is>
      </c>
      <c r="G254" s="166" t="inlineStr">
        <is>
          <t>Meropenem 1 g IV Q8H</t>
        </is>
      </c>
      <c r="H254" s="166" t="inlineStr">
        <is>
          <t>Cefazolin 1 g IV Q8H</t>
        </is>
      </c>
      <c r="I254" s="167" t="inlineStr">
        <is>
          <t>1</t>
        </is>
      </c>
      <c r="J254" s="166" t="inlineStr">
        <is>
          <t>✅ คำตอบที่ถูกต้อง: ข้อ ก. Tenofovir/Emtricitabine 300/200 mg OD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Tenofovir/Emtricitabine 300/200 mg OD การเลือก Tenofovir/Emtricitabine 300/200 mg OD เป็นคำตอบที่ถูกต้องตามแนวทางการรักษามาตรฐาน เนื่องจาก เป็น Nucleotide reverse transcriptase inhibitor (NRTI) แกนหลักใน HIV และ HBV therapy แต่ TDF ต้องระวัง nephrotoxicity (Fanconi syndrome) และ bone mineral density loss
🔍 ข้ออื่นผิดเพราะอะไร:
• ข้อ ข. (Dolutegravir 50 mg OD): เป็น Integrase strand transfer inhibitor (INSTI) มี genetic barrier ต่อการดื้อยาสูงมาก และ efficacy สูงในการกด viral load ได้อย่างรวดเร็ว
• ข้อ ค. (Vancomycin 1 g IV Q12H): เป็น Glycopeptide antibiotic ยับยั้ง MRSA และ Enterococcus ต้อง monitoring trough level (target 15-20 mcg/mL ใน severe infections) เพื่อป้องกัน nephrotoxicity และ ototoxity
• ข้อ ง. (Meropenem 1 g IV Q8H): เป็น Carbapenem มี broad spectrum ครอบคลุม multidrug-resistant gram-negative รวมทั้ง Pseudomonas aeruginosa และ ESBL-producing bacteria มีความเสี่ยงต่ออาการชักต่ำกว่า imipenem
• ข้อ จ. (Cefazolin 1 g IV Q8H): เป็น 1st generation cephalosporin เป็น drug of choice สำหรับ surgical antibiotic prophylaxis และ severe MSSA bacteremia/endocarditis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Pneumonia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54" s="166" t="inlineStr"/>
      <c r="L254" s="166" t="inlineStr">
        <is>
          <t>Infectious diseases</t>
        </is>
      </c>
      <c r="M254" s="166" t="inlineStr">
        <is>
          <t>Pneumonia</t>
        </is>
      </c>
      <c r="N254" s="165" t="inlineStr">
        <is>
          <t>Clinic</t>
        </is>
      </c>
      <c r="O254" s="166" t="inlineStr">
        <is>
          <t>ข้อ 1 (PLE_CC1_Key_Rx20_UBU.md)</t>
        </is>
      </c>
      <c r="P254" s="165" t="inlineStr">
        <is>
          <t>ข้อสอบจำลอง</t>
        </is>
      </c>
      <c r="Q254" s="165" t="inlineStr">
        <is>
          <t>Mock Rx20 UBU</t>
        </is>
      </c>
      <c r="R254" s="165" t="inlineStr"/>
    </row>
    <row r="255" ht="24" customHeight="1" s="49">
      <c r="A255" s="167" t="n">
        <v>253</v>
      </c>
      <c r="B255" s="166" t="inlineStr">
        <is>
          <t>Amoxicillin เปญนยาที่ทนกรด สามารถรับประทานได$ จากโครงสร$างของ Amoxicillin สGวนใดที่ทำให$ Amoxicillin รับประทานได$</t>
        </is>
      </c>
      <c r="C255" s="166" t="inlineStr"/>
      <c r="D255" s="166" t="inlineStr">
        <is>
          <t>Meropenem 1 g IV Q8H</t>
        </is>
      </c>
      <c r="E255" s="166" t="inlineStr">
        <is>
          <t>Cefazolin 1 g IV Q8H</t>
        </is>
      </c>
      <c r="F255" s="166" t="inlineStr">
        <is>
          <t>Amoxicillin/Clavulanate 1 g BID</t>
        </is>
      </c>
      <c r="G255" s="166" t="inlineStr">
        <is>
          <t>Ceftriaxone 1 g IV OD</t>
        </is>
      </c>
      <c r="H255" s="166" t="inlineStr">
        <is>
          <t>Ciprofloxacin 500 mg BID</t>
        </is>
      </c>
      <c r="I255" s="167" t="inlineStr">
        <is>
          <t>1</t>
        </is>
      </c>
      <c r="J255" s="166" t="inlineStr">
        <is>
          <t>✅ คำตอบที่ถูกต้อง: ข้อ ก. Meropenem 1 g IV Q8H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Meropenem 1 g IV Q8H การเลือก Meropenem 1 g IV Q8H เป็นคำตอบที่ถูกต้องตามแนวทางการรักษามาตรฐาน เนื่องจาก เป็น Carbapenem มี broad spectrum ครอบคลุม multidrug-resistant gram-negative รวมทั้ง Pseudomonas aeruginosa และ ESBL-producing bacteria มีความเสี่ยงต่ออาการชักต่ำกว่า imipenem
🔍 ข้ออื่นผิดเพราะอะไร:
• ข้อ ข. (Cefazolin 1 g IV Q8H): เป็น 1st generation cephalosporin เป็น drug of choice สำหรับ surgical antibiotic prophylaxis และ severe MSSA bacteremia/endocarditis
• ข้อ ค. (Amoxicillin/Clavulanate 1 g BID): เป็น Aminopenicillin ยับยั้ง bacterial cell wall synthesis เป็น first-line สำหรับ uncomplicated bacterial infections (เช่น Strep pharyngitis, AOM, sinusitis)
• ข้อ ง. (Ceftriaxone 1 g IV OD): เป็น 3rd generation cephalosporin มี broad spectrum ต่อ gram-negative bacteria และผ่าน BBB ได้ดี ขับออกทาง biliary tract จึงไม่ต้องปรับ dose ใน renal impairment
• ข้อ จ. (Ciprofloxacin 500 mg BID): เป็น Fluoroquinolone เด่นต่อ Gram-negative รวมทั้ง Pseudomonas aeruginosa แต่มี black box warning เรื่อง tendon rupture, QT prolongation, aortic aneurysm และ dysglycemia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URTI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55" s="166" t="inlineStr"/>
      <c r="L255" s="166" t="inlineStr">
        <is>
          <t>Infectious diseases</t>
        </is>
      </c>
      <c r="M255" s="166" t="inlineStr">
        <is>
          <t>URTI</t>
        </is>
      </c>
      <c r="N255" s="165" t="inlineStr">
        <is>
          <t>Clinic</t>
        </is>
      </c>
      <c r="O255" s="166" t="inlineStr">
        <is>
          <t>ข้อ 65 (PLE_CC1_Key_Rx20_UBU.md)</t>
        </is>
      </c>
      <c r="P255" s="165" t="inlineStr">
        <is>
          <t>ข้อสอบจำลอง</t>
        </is>
      </c>
      <c r="Q255" s="165" t="inlineStr">
        <is>
          <t>Mock Rx20 UBU</t>
        </is>
      </c>
      <c r="R255" s="165" t="inlineStr"/>
    </row>
    <row r="256" ht="24" customHeight="1" s="49">
      <c r="A256" s="167" t="n">
        <v>254</v>
      </c>
      <c r="B256" s="166" t="inlineStr">
        <is>
          <t>ยาต้าน HIV ที่ควรให้ในผู้ป่วยรายนี้</t>
        </is>
      </c>
      <c r="C256" s="166" t="inlineStr"/>
      <c r="D256" s="166" t="inlineStr">
        <is>
          <t>Ceftriaxone 1 g IV OD</t>
        </is>
      </c>
      <c r="E256" s="166" t="inlineStr">
        <is>
          <t>Ciprofloxacin 500 mg BID</t>
        </is>
      </c>
      <c r="F256" s="166" t="inlineStr">
        <is>
          <t>Azithromycin 500 mg OD</t>
        </is>
      </c>
      <c r="G256" s="166" t="inlineStr">
        <is>
          <t>Doxycycline 100 mg BID</t>
        </is>
      </c>
      <c r="H256" s="166" t="inlineStr">
        <is>
          <t>Cotrimoxazole 160/800 mg BID</t>
        </is>
      </c>
      <c r="I256" s="167" t="inlineStr">
        <is>
          <t>1</t>
        </is>
      </c>
      <c r="J256" s="166" t="inlineStr">
        <is>
          <t>✅ คำตอบที่ถูกต้อง: ข้อ ก. Ceftriaxone 1 g IV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Ceftriaxone 1 g IV OD การเลือก Ceftriaxone 1 g IV OD เป็นคำตอบที่ถูกต้องตามแนวทางการรักษามาตรฐาน เนื่องจาก เป็น 3rd generation cephalosporin มี broad spectrum ต่อ gram-negative bacteria และผ่าน BBB ได้ดี ขับออกทาง biliary tract จึงไม่ต้องปรับ dose ใน renal impairment
🔍 ข้ออื่นผิดเพราะอะไร:
• ข้อ ข. (Ciprofloxacin 500 mg BID): เป็น Fluoroquinolone เด่นต่อ Gram-negative รวมทั้ง Pseudomonas aeruginosa แต่มี black box warning เรื่อง tendon rupture, QT prolongation, aortic aneurysm และ dysglycemia
• ข้อ ค. (Azithromycin 500 mg OD): เป็น Macrolide ครอบคลุม atypical pathogens (Mycoplasma, Chlamydia, Legionella) ขจัดออกทางตับเป็นหลัก และมี half-life ยาวนาน (~68 ชม.)
• ข้อ ง.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จ. (Cotrimoxazole 160/800 mg BID): เป็นยาผสม Trimethoprim/Sulfamethoxazole (TMP/SMX) เป็น drug of choice สำหรับ PCP/PJP prophylaxis &amp; treatment, Stenotrophomonas และ Nocardia ระวัง hyperkalemia และ SCARs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56" s="166" t="inlineStr"/>
      <c r="L256" s="166" t="inlineStr">
        <is>
          <t>Infectious diseases</t>
        </is>
      </c>
      <c r="M256" s="166" t="inlineStr">
        <is>
          <t>HIV infection</t>
        </is>
      </c>
      <c r="N256" s="165" t="inlineStr">
        <is>
          <t>Clinic</t>
        </is>
      </c>
      <c r="O256" s="166" t="inlineStr">
        <is>
          <t>ข้อ 6 (PLE_CC1_Key_Rx20_UBU.md)</t>
        </is>
      </c>
      <c r="P256" s="165" t="inlineStr">
        <is>
          <t>ข้อสอบจำลอง</t>
        </is>
      </c>
      <c r="Q256" s="165" t="inlineStr">
        <is>
          <t>Mock Rx20 UBU</t>
        </is>
      </c>
      <c r="R256" s="165" t="inlineStr"/>
    </row>
    <row r="257" ht="24" customHeight="1" s="49">
      <c r="A257" s="167" t="n">
        <v>255</v>
      </c>
      <c r="B257" s="166" t="inlineStr">
        <is>
          <t>ยาที่ควรได้รับในผู้ป่วยรายนี้เพื่อป้องกันโรคติดเชื้อฉวยโอกาส</t>
        </is>
      </c>
      <c r="C257" s="166" t="inlineStr"/>
      <c r="D257" s="166" t="inlineStr">
        <is>
          <t>Doxycycline 100 mg BID</t>
        </is>
      </c>
      <c r="E257" s="166" t="inlineStr">
        <is>
          <t>Cotrimoxazole 160/800 mg BID</t>
        </is>
      </c>
      <c r="F257" s="166" t="inlineStr">
        <is>
          <t>Metronidazole 400 mg TID</t>
        </is>
      </c>
      <c r="G257" s="166" t="inlineStr">
        <is>
          <t>Nitrofurantoin 100 mg BID</t>
        </is>
      </c>
      <c r="H257" s="166" t="inlineStr">
        <is>
          <t>Tenofovir/Emtricitabine 300/200 mg OD</t>
        </is>
      </c>
      <c r="I257" s="167" t="inlineStr">
        <is>
          <t>1</t>
        </is>
      </c>
      <c r="J257" s="166" t="inlineStr">
        <is>
          <t>✅ คำตอบที่ถูกต้อง: ข้อ ก. Doxycycline 100 mg BID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Doxycycline 100 mg BID การเลือก Doxycycline 100 mg BID เป็นคำตอบที่ถูกต้องตามแนวทางการรักษามาตรฐาน เนื่องจาก เป็น Tetracycline ครอบคลุม atypicals, rickettsia, scrub typhus, leptospirosis และ CA-MRSA ห้ามใช้ในเด็กอายุ &lt; 8 ปี และหญิงตั้งครรภ์ (ฟันเหลือง กระดูกเจริญช้า)
🔍 ข้ออื่นผิดเพราะอะไร:
• ข้อ ข. (Cotrimoxazole 160/800 mg BID): เป็นยาผสม Trimethoprim/Sulfamethoxazole (TMP/SMX) เป็น drug of choice สำหรับ PCP/PJP prophylaxis &amp; treatment, Stenotrophomonas และ Nocardia ระวัง hyperkalemia และ SCARs
• ข้อ ค. (Metronidazole 400 mg TID): เป็น antianaerobic และ antiprotozoal agent ยับยั้ง Trichomonas vaginalis, Giardia, Amebiasis, และ anaerobes ห้ามดื่มแอลกอฮอล์ระหว่างใช้ยา (disulfiram-like reaction)
• ข้อ ง. (Nitrofurantoin 100 mg BID): เป็น urinary tract antiseptic สำหรับ uncomplicated cystitis ปลอดภัยในหญิงตั้งครรภ์ (ยกเว้นใกล้คลอด) แต่ contraindication เมื่อ CrCl &lt; 30 mL/min
• ข้อ จ. (Tenofovir/Emtricitabine 300/200 mg OD): เป็น Nucleotide reverse transcriptase inhibitor (NRTI) แกนหลักใน HIV และ HBV therapy แต่ TDF ต้องระวัง nephrotoxicity (Fanconi syndrome) และ bone mineral density loss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57" s="166" t="inlineStr"/>
      <c r="L257" s="166" t="inlineStr">
        <is>
          <t>Infectious diseases</t>
        </is>
      </c>
      <c r="M257" s="166" t="inlineStr">
        <is>
          <t>Pneumonia</t>
        </is>
      </c>
      <c r="N257" s="165" t="inlineStr">
        <is>
          <t>Clinic</t>
        </is>
      </c>
      <c r="O257" s="166" t="inlineStr">
        <is>
          <t>ข้อ 8 (PLE_CC1_Key_Rx20_UBU.md)</t>
        </is>
      </c>
      <c r="P257" s="165" t="inlineStr">
        <is>
          <t>ข้อสอบจำลอง</t>
        </is>
      </c>
      <c r="Q257" s="165" t="inlineStr">
        <is>
          <t>Mock Rx20 UBU</t>
        </is>
      </c>
      <c r="R257" s="165" t="inlineStr"/>
    </row>
    <row r="258" ht="24" customHeight="1" s="49">
      <c r="A258" s="167" t="n">
        <v>256</v>
      </c>
      <c r="B258" s="166" t="inlineStr">
        <is>
          <t>Herpe zoster ตากุ้งยิงเป็นการอักเสบหรือติดเชื้อจากการอุดตันของต่อมไขมันบริเวณเปลือกตา</t>
        </is>
      </c>
      <c r="C258" s="166" t="inlineStr"/>
      <c r="D258" s="166" t="inlineStr">
        <is>
          <t>Nitrofurantoin 100 mg BID</t>
        </is>
      </c>
      <c r="E258" s="166" t="inlineStr">
        <is>
          <t>Tenofovir/Emtricitabine 300/200 mg OD</t>
        </is>
      </c>
      <c r="F258" s="166" t="inlineStr">
        <is>
          <t>Dolutegravir 50 mg OD</t>
        </is>
      </c>
      <c r="G258" s="166" t="inlineStr">
        <is>
          <t>Vancomycin 1 g IV Q12H</t>
        </is>
      </c>
      <c r="H258" s="166" t="inlineStr">
        <is>
          <t>Meropenem 1 g IV Q8H</t>
        </is>
      </c>
      <c r="I258" s="167" t="inlineStr">
        <is>
          <t>5</t>
        </is>
      </c>
      <c r="J258" s="166" t="inlineStr">
        <is>
          <t>✅ คำตอบที่ถูกต้อง: ข้อ จ. Meropenem 1 g IV Q8H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Meropenem 1 g IV Q8H การเลือก Meropenem 1 g IV Q8H เป็นคำตอบที่ถูกต้องตามแนวทางการรักษามาตรฐาน เนื่องจาก เป็น Carbapenem มี broad spectrum ครอบคลุม multidrug-resistant gram-negative รวมทั้ง Pseudomonas aeruginosa และ ESBL-producing bacteria มีความเสี่ยงต่ออาการชักต่ำกว่า imipenem
🔍 ข้ออื่นผิดเพราะอะไร:
• ข้อ ก. (Nitrofurantoin 100 mg BID): เป็น urinary tract antiseptic สำหรับ uncomplicated cystitis ปลอดภัยในหญิงตั้งครรภ์ (ยกเว้นใกล้คลอด) แต่ contraindication เมื่อ CrCl &lt; 30 mL/min
• ข้อ ข. (Tenofovir/Emtricitabine 300/200 mg OD): เป็น Nucleotide reverse transcriptase inhibitor (NRTI) แกนหลักใน HIV และ HBV therapy แต่ TDF ต้องระวัง nephrotoxicity (Fanconi syndrome) และ bone mineral density loss
• ข้อ ค. (Dolutegravir 50 mg OD): เป็น Integrase strand transfer inhibitor (INSTI) มี genetic barrier ต่อการดื้อยาสูงมาก และ efficacy สูงในการกด viral load ได้อย่างรวดเร็ว
• ข้อ ง. (Vancomycin 1 g IV Q12H): เป็น Glycopeptide antibiotic ยับยั้ง MRSA และ Enterococcus ต้อง monitoring trough level (target 15-20 mcg/mL ใน severe infections) เพื่อป้องกัน nephrotoxicity และ ototoxity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58" s="166" t="inlineStr"/>
      <c r="L258" s="166" t="inlineStr">
        <is>
          <t>Infectious diseases</t>
        </is>
      </c>
      <c r="M258" s="166" t="inlineStr">
        <is>
          <t>Pneumonia</t>
        </is>
      </c>
      <c r="N258" s="165" t="inlineStr">
        <is>
          <t>Clinic</t>
        </is>
      </c>
      <c r="O258" s="166" t="inlineStr">
        <is>
          <t>ข้อ 5 (PLE_CC1_Key_Rx20_UBU.md)</t>
        </is>
      </c>
      <c r="P258" s="165" t="inlineStr">
        <is>
          <t>ข้อสอบจำลอง</t>
        </is>
      </c>
      <c r="Q258" s="165" t="inlineStr">
        <is>
          <t>Mock Rx20 UBU</t>
        </is>
      </c>
      <c r="R258" s="165" t="inlineStr"/>
    </row>
    <row r="259" ht="24" customHeight="1" s="49">
      <c r="A259" s="167" t="n">
        <v>257</v>
      </c>
      <c r="B259" s="166" t="inlineStr">
        <is>
          <t>dicloxacillin ต่างจาก amoxicillin อย่างไร</t>
        </is>
      </c>
      <c r="C259" s="166" t="inlineStr"/>
      <c r="D259" s="166" t="inlineStr">
        <is>
          <t>Vancomycin 1 g IV Q12H</t>
        </is>
      </c>
      <c r="E259" s="166" t="inlineStr">
        <is>
          <t>Meropenem 1 g IV Q8H</t>
        </is>
      </c>
      <c r="F259" s="166" t="inlineStr">
        <is>
          <t>Cefazolin 1 g IV Q8H</t>
        </is>
      </c>
      <c r="G259" s="166" t="inlineStr">
        <is>
          <t>Amoxicillin/Clavulanate 1 g BID</t>
        </is>
      </c>
      <c r="H259" s="166" t="inlineStr">
        <is>
          <t>Ceftriaxone 1 g IV OD</t>
        </is>
      </c>
      <c r="I259" s="167" t="inlineStr">
        <is>
          <t>1</t>
        </is>
      </c>
      <c r="J259" s="166" t="inlineStr">
        <is>
          <t>✅ คำตอบที่ถูกต้อง: ข้อ ก. Vancomycin 1 g IV Q12H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Vancomycin 1 g IV Q12H การเลือก Vancomycin 1 g IV Q12H เป็นคำตอบที่ถูกต้องตามแนวทางการรักษามาตรฐาน เนื่องจาก เป็น Glycopeptide antibiotic ยับยั้ง MRSA และ Enterococcus ต้อง monitoring trough level (target 15-20 mcg/mL ใน severe infections) เพื่อป้องกัน nephrotoxicity และ ototoxity
🔍 ข้ออื่นผิดเพราะอะไร:
• ข้อ ข. (Meropenem 1 g IV Q8H): เป็น Carbapenem มี broad spectrum ครอบคลุม multidrug-resistant gram-negative รวมทั้ง Pseudomonas aeruginosa และ ESBL-producing bacteria มีความเสี่ยงต่ออาการชักต่ำกว่า imipenem
• ข้อ ค. (Cefazolin 1 g IV Q8H): เป็น 1st generation cephalosporin เป็น drug of choice สำหรับ surgical antibiotic prophylaxis และ severe MSSA bacteremia/endocarditis
• ข้อ ง. (Amoxicillin/Clavulanate 1 g BID): เป็น Aminopenicillin ยับยั้ง bacterial cell wall synthesis เป็น first-line สำหรับ uncomplicated bacterial infections (เช่น Strep pharyngitis, AOM, sinusitis)
• ข้อ จ. (Ceftriaxone 1 g IV OD): เป็น 3rd generation cephalosporin มี broad spectrum ต่อ gram-negative bacteria และผ่าน BBB ได้ดี ขับออกทาง biliary tract จึงไม่ต้องปรับ dose ใน renal impairment
📖 Guideline อ้างอิง:
แนวทางการวินิจฉัยและรักษาโรคติดเชื้อในประเทศไทย พ.ศ. 2563 (สมาคมโรคติดเชื้อแห่งประเทศไทย)
📌 จุดจำก่อนสอบ:
• Red Man Syndrome Prevention: เกิดจากการหลั่ง Histamine เมื่อให้ยาเร็วเกินไป แก้ไขโดย infuse ยาช้าๆ (อย่างน้อย 60 นาทีต่อ 1 กรัม) ไม่ใช่การแพ้ยาจริง
• Therapeutic Drug Monitoring: ต้องติดตาม Trough concentration (15-20 mcg/mL ใน severe infections เช่น MRSA pneumonia/sepsis) หรือ AUC/MIC 400-600 เพื่อป้องกัน nephrotoxicity</t>
        </is>
      </c>
      <c r="K259" s="166" t="inlineStr"/>
      <c r="L259" s="166" t="inlineStr">
        <is>
          <t>Infectious diseases</t>
        </is>
      </c>
      <c r="M259" s="166" t="inlineStr">
        <is>
          <t>URTI</t>
        </is>
      </c>
      <c r="N259" s="165" t="inlineStr">
        <is>
          <t>Clinic</t>
        </is>
      </c>
      <c r="O259" s="166" t="inlineStr">
        <is>
          <t>ข้อ 5 (PLE_CC1_Key_Rx20_UBU.md)</t>
        </is>
      </c>
      <c r="P259" s="165" t="inlineStr">
        <is>
          <t>ข้อสอบจำลอง</t>
        </is>
      </c>
      <c r="Q259" s="165" t="inlineStr">
        <is>
          <t>Mock Rx20 UBU</t>
        </is>
      </c>
      <c r="R259" s="165" t="inlineStr"/>
    </row>
    <row r="260" ht="24" customHeight="1" s="49">
      <c r="A260" s="167" t="n">
        <v>258</v>
      </c>
      <c r="B260" s="166" t="inlineStr">
        <is>
          <t>ทน bata lactamase มากกว่า amoxicillin</t>
        </is>
      </c>
      <c r="C260" s="166" t="inlineStr"/>
      <c r="D260" s="166" t="inlineStr">
        <is>
          <t>Amoxicillin/Clavulanate 1 g BID</t>
        </is>
      </c>
      <c r="E260" s="166" t="inlineStr">
        <is>
          <t>Ceftriaxone 1 g IV OD</t>
        </is>
      </c>
      <c r="F260" s="166" t="inlineStr">
        <is>
          <t>Ciprofloxacin 500 mg BID</t>
        </is>
      </c>
      <c r="G260" s="166" t="inlineStr">
        <is>
          <t>Azithromycin 500 mg OD</t>
        </is>
      </c>
      <c r="H260" s="166" t="inlineStr">
        <is>
          <t>Doxycycline 100 mg BID</t>
        </is>
      </c>
      <c r="I260" s="167" t="inlineStr">
        <is>
          <t>1</t>
        </is>
      </c>
      <c r="J260" s="166" t="inlineStr">
        <is>
          <t>✅ คำตอบที่ถูกต้อง: ข้อ ก. Amoxicillin/Clavulanate 1 g BID
💡 Background:
การบริบาลทางเภสัชกรรมในกลุ่มโรคติดเชื้อ (Infectious Diseases) อาศัยการเลือกใช้ยาปฏิชีวนะตามเชื้อก่อโรค แหล่งที่มาของการติดเชื้อ และเภสัชจลนศาสตร์/เภสัชพลศาสตร์ (PK/PD) เพื่อประสิทธิผลสูงสุดและป้องกันเชื้อดื้อยาตามแนวทาง IDSA Guidelines
🎯 ทำไมข้อนี้ถึงถูก:
Amoxicillin/Clavulanate 1 g BID การเลือก Amoxicillin/Clavulanate 1 g BID เป็นคำตอบที่ถูกต้องตามแนวทางการรักษามาตรฐาน เนื่องจาก เป็น Aminopenicillin ยับยั้ง bacterial cell wall synthesis เป็น first-line สำหรับ uncomplicated bacterial infections (เช่น Strep pharyngitis, AOM, sinusitis)
🔍 ข้ออื่นผิดเพราะอะไร:
• ข้อ ข. (Ceftriaxone 1 g IV OD): เป็น 3rd generation cephalosporin มี broad spectrum ต่อ gram-negative bacteria และผ่าน BBB ได้ดี ขับออกทาง biliary tract จึงไม่ต้องปรับ dose ใน renal impairment
• ข้อ ค. (Ciprofloxacin 500 mg BID): เป็น Fluoroquinolone เด่นต่อ Gram-negative รวมทั้ง Pseudomonas aeruginosa แต่มี black box warning เรื่อง tendon rupture, QT prolongation, aortic aneurysm และ dysglycemia
• ข้อ ง. (Azithromycin 500 mg OD): เป็น Macrolide ครอบคลุม atypical pathogens (Mycoplasma, Chlamydia, Legionella) ขจัดออกทางตับเป็นหลัก และมี half-life ยาวนาน (~68 ชม.)
• ข้อ จ. (Doxycycline 100 mg BID): เป็น Tetracycline ครอบคลุม atypicals, rickettsia, scrub typhus, leptospirosis และ CA-MRSA ห้ามใช้ในเด็กอายุ &lt; 8 ปี และหญิงตั้งครรภ์ (ฟันเหลือง กระดูกเจริญช้า)
📖 Guideline อ้างอิง:
แนวทางการวินิจฉัยและรักษาโรคติดเชื้อในประเทศไทย พ.ศ. 2563 (สมาคมโรคติดเชื้อแห่งประเทศไทย)
📌 จุดจำก่อนสอบ:
• Evidence-Based Selection: ยึดหลักแนวทางเวชปฏิบัติมาตรฐานของภาวะ URTI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60" s="166" t="inlineStr"/>
      <c r="L260" s="166" t="inlineStr">
        <is>
          <t>Infectious diseases</t>
        </is>
      </c>
      <c r="M260" s="166" t="inlineStr">
        <is>
          <t>URTI</t>
        </is>
      </c>
      <c r="N260" s="165" t="inlineStr">
        <is>
          <t>Clinic</t>
        </is>
      </c>
      <c r="O260" s="166" t="inlineStr">
        <is>
          <t>ข้อ 1 (PLE_CC1_Key_Rx20_UBU.md)</t>
        </is>
      </c>
      <c r="P260" s="165" t="inlineStr">
        <is>
          <t>ข้อสอบจำลอง</t>
        </is>
      </c>
      <c r="Q260" s="165" t="inlineStr">
        <is>
          <t>Mock Rx20 UBU</t>
        </is>
      </c>
      <c r="R260" s="165" t="inlineStr"/>
    </row>
    <row r="261" ht="24" customHeight="1" s="49">
      <c r="A261" s="167" t="n">
        <v>259</v>
      </c>
      <c r="B261" s="166" t="inlineStr">
        <is>
          <t>เกี่ยวกับ ใช้ร่วมกับยา rifampin ข้อใดต่อไปนี้กล่าวถูกต้องตามหลักวิชาชีพเภสัชกรรม</t>
        </is>
      </c>
      <c r="C261" s="166" t="inlineStr"/>
      <c r="D261" s="166" t="inlineStr">
        <is>
          <t>Azithromycin 500 mg OD</t>
        </is>
      </c>
      <c r="E261" s="166" t="inlineStr">
        <is>
          <t>Doxycycline 100 mg BID</t>
        </is>
      </c>
      <c r="F261" s="166" t="inlineStr">
        <is>
          <t>Cotrimoxazole 160/800 mg BID</t>
        </is>
      </c>
      <c r="G261" s="166" t="inlineStr">
        <is>
          <t>Metronidazole 400 mg TID</t>
        </is>
      </c>
      <c r="H261" s="166" t="inlineStr">
        <is>
          <t>Nitrofurantoin 100 mg BID</t>
        </is>
      </c>
      <c r="I261" s="167" t="inlineStr">
        <is>
          <t>1</t>
        </is>
      </c>
      <c r="J261" s="166" t="inlineStr">
        <is>
          <t>✅ คำตอบที่ถูกต้อง: ข้อ ก. Azithromycin 500 mg OD
💡 Background:
การรักษาวัณโรคปอดรายใหม่สูตรมาตรฐานประกอบด้วย 2HRZE ในระยะเข้มข้น (Intensive phase) 2 เดือน ตามด้วย 4HR ในระยะต่อเนื่อง (Continuation phase) 4 เดือน รวมระยะเวลารักษา 6 เดือน การติดตามผู้ป่วยต้องเน้นการประเมินการกินยาสม่ำเสมอ (DOTS) และเฝ้าระวังอาการไม่พึงประสงค์จากยาร่วมกับการตรวจการทำงานของตับ
🎯 ทำไมข้อนี้ถึงถูก:
Azithromycin 500 mg OD การเลือก Azithromycin 500 mg OD เป็นคำตอบที่ถูกต้องตามแนวทางการรักษามาตรฐาน เนื่องจาก เป็น Macrolide ครอบคลุม atypical pathogens (Mycoplasma, Chlamydia, Legionella) ขจัดออกทางตับเป็นหลัก และมี half-life ยาวนาน (~68 ชม.)
🔍 ข้ออื่นผิดเพราะอะไร:
• ข้อ ข.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ค. (Cotrimoxazole 160/800 mg BID): เป็นยาผสม Trimethoprim/Sulfamethoxazole (TMP/SMX) เป็น drug of choice สำหรับ PCP/PJP prophylaxis &amp; treatment, Stenotrophomonas และ Nocardia ระวัง hyperkalemia และ SCARs
• ข้อ ง. (Metronidazole 400 mg TID): เป็น antianaerobic และ antiprotozoal agent ยับยั้ง Trichomonas vaginalis, Giardia, Amebiasis, และ anaerobes ห้ามดื่มแอลกอฮอล์ระหว่างใช้ยา (disulfiram-like reaction)
• ข้อ จ. (Nitrofurantoin 100 mg BID): เป็น urinary tract antiseptic สำหรับ uncomplicated cystitis ปลอดภัยในหญิงตั้งครรภ์ (ยกเว้นใกล้คลอด) แต่ contraindication เมื่อ CrCl &lt; 30 mL/min
📖 Guideline อ้างอิง:
แนวทางการควบคุมวัณโรคแห่งประเทศไทย พ.ศ. 2564 (สำนักวัณโรค กรมควบคุมโรค) &amp; WHO Consolidated Guidelines on Tuberculosis
📌 จุดจำก่อนสอบ:
• สูตรมาตรฐานวัณโรค: 2HRZE / 4HR; Isoniazid ทำให้เกิด Peripheral neuropathy (ป้องกันด้วย Vitamin B6/Pyridoxine); Ethambutol ทำให้เกิด Optic neuritis (ตรวจ Retrobulbar acuity/Red-green discrimination); Rifampin ทำให้น้ำคัดหลั่งเป็นสีส้มแดง</t>
        </is>
      </c>
      <c r="K261" s="166" t="inlineStr"/>
      <c r="L261" s="166" t="inlineStr">
        <is>
          <t>Infectious diseases</t>
        </is>
      </c>
      <c r="M261" s="166" t="inlineStr">
        <is>
          <t>Tuberculosis</t>
        </is>
      </c>
      <c r="N261" s="165" t="inlineStr">
        <is>
          <t>Clinic</t>
        </is>
      </c>
      <c r="O261" s="166" t="inlineStr">
        <is>
          <t>ข้อ 4 (PLE_CC1_Key_Rx20_UBU.md)</t>
        </is>
      </c>
      <c r="P261" s="165" t="inlineStr">
        <is>
          <t>ข้อสอบจำลอง</t>
        </is>
      </c>
      <c r="Q261" s="165" t="inlineStr">
        <is>
          <t>Mock Rx20 UBU</t>
        </is>
      </c>
      <c r="R261" s="165" t="inlineStr"/>
    </row>
    <row r="262" ht="24" customHeight="1" s="49">
      <c r="A262" s="167" t="n">
        <v>260</v>
      </c>
      <c r="B262" s="166" t="inlineStr">
        <is>
          <t>ใช้ร่วมกับยา ketoconazole เนื่องจาก การเกิดเลือดออกกระปริดกระปอย สาเหตุมาจากระดับ Estrogen ต่ำเกินไป ซึ่ง carbamazepine และ Rifampin เป็น CYP Inducer ทำให้ระดับ Estrogen ลดลง ขณะที่ Ketoconazole เป็น CYP 3A4 inhibitor ไม่ได้ทำให้ Estrogen ลดลง</t>
        </is>
      </c>
      <c r="C262" s="166" t="inlineStr"/>
      <c r="D262" s="166" t="inlineStr">
        <is>
          <t>Metronidazole 400 mg TID</t>
        </is>
      </c>
      <c r="E262" s="166" t="inlineStr">
        <is>
          <t>Nitrofurantoin 100 mg BID</t>
        </is>
      </c>
      <c r="F262" s="166" t="inlineStr">
        <is>
          <t>Tenofovir/Emtricitabine 300/200 mg OD</t>
        </is>
      </c>
      <c r="G262" s="166" t="inlineStr">
        <is>
          <t>Dolutegravir 50 mg OD</t>
        </is>
      </c>
      <c r="H262" s="166" t="inlineStr">
        <is>
          <t>Vancomycin 1 g IV Q12H</t>
        </is>
      </c>
      <c r="I262" s="167" t="inlineStr">
        <is>
          <t>1</t>
        </is>
      </c>
      <c r="J262" s="166" t="inlineStr">
        <is>
          <t>✅ คำตอบที่ถูกต้อง: ข้อ ก. Metronidazole 400 mg TID
💡 Background:
การติดเชื้อราผิวหนังกลุ่ม Dermatophytes (เช่น Tinea pedis, Tinea corporis) มีการรักษามาตรฐานด้วยยาต้านเชื้อราชนิดทาเฉพาะที่กลุ่ม Azoles (เช่น Clotrimazole) หรือ Allylamines (Terbinafine) ทาต่อเนื่องจนผื่นหายและทาต่ออีกอย่างน้อย 1-2 สัปดาห์ ส่วนการติดเชื้อราในอวัยวะภายในหรือเยื่อบุต้องเลือกใช้ยาต้านเชื้อราชนิดรับประทานหรือฉีดตามความรุนแรง
🎯 ทำไมข้อนี้ถึงถูก:
Metronidazole 400 mg TID การเลือก Metronidazole 400 mg TID เป็นคำตอบที่ถูกต้องตามแนวทางการรักษามาตรฐาน เนื่องจาก เป็น antianaerobic และ antiprotozoal agent ยับยั้ง Trichomonas vaginalis, Giardia, Amebiasis, และ anaerobes ห้ามดื่มแอลกอฮอล์ระหว่างใช้ยา (disulfiram-like reaction)
🔍 ข้ออื่นผิดเพราะอะไร:
• ข้อ ข. (Nitrofurantoin 100 mg BID): เป็น urinary tract antiseptic สำหรับ uncomplicated cystitis ปลอดภัยในหญิงตั้งครรภ์ (ยกเว้นใกล้คลอด) แต่ contraindication เมื่อ CrCl &lt; 30 mL/min
• ข้อ ค. (Tenofovir/Emtricitabine 300/200 mg OD): เป็น Nucleotide reverse transcriptase inhibitor (NRTI) แกนหลักใน HIV และ HBV therapy แต่ TDF ต้องระวัง nephrotoxicity (Fanconi syndrome) และ bone mineral density loss
• ข้อ ง. (Dolutegravir 50 mg OD): เป็น Integrase strand transfer inhibitor (INSTI) มี genetic barrier ต่อการดื้อยาสูงมาก และ efficacy สูงในการกด viral load ได้อย่างรวดเร็ว
• ข้อ จ. (Vancomycin 1 g IV Q12H): เป็น Glycopeptide antibiotic ยับยั้ง MRSA และ Enterococcus ต้อง monitoring trough level (target 15-20 mcg/mL ใน severe infections) เพื่อป้องกัน nephrotoxicity และ ototoxity
📖 Guideline อ้างอิง:
แนวทางเวชปฏิบัติโรคผิวหนังที่พบบ่อย พ.ศ. 2562 (สมาคมแพทย์์ผิวหนังแห่งประเทศไทย: โรคเชื้อราผิวหนัง) &amp; IDSA Clinical Practice Guideline for the Management of Candidiasis
📌 จุดจำก่อนสอบ:
• Tinea pedis ยาทาเฉพาะที่: Clotrimazole ทาวันละ 2 ครั้ง หรือ Terbinafine 1% ทาวันละ 1 ครั้ง เป็นเวลา 2-4 สัปดาห์; Azoles ยับยั้งเอนไซม์ CYP51 (14-alpha-demethylase) ลดการสร้าง Ergosterol</t>
        </is>
      </c>
      <c r="K262" s="166" t="inlineStr"/>
      <c r="L262" s="166" t="inlineStr">
        <is>
          <t>Infectious diseases</t>
        </is>
      </c>
      <c r="M262" s="166" t="inlineStr">
        <is>
          <t>Pneumonia</t>
        </is>
      </c>
      <c r="N262" s="165" t="inlineStr">
        <is>
          <t>Clinic</t>
        </is>
      </c>
      <c r="O262" s="166" t="inlineStr">
        <is>
          <t>ข้อ 5 (PLE_CC1_Key_Rx20_UBU.md)</t>
        </is>
      </c>
      <c r="P262" s="165" t="inlineStr">
        <is>
          <t>ข้อสอบจำลอง</t>
        </is>
      </c>
      <c r="Q262" s="165" t="inlineStr">
        <is>
          <t>Mock Rx20 UBU</t>
        </is>
      </c>
      <c r="R262" s="165" t="inlineStr"/>
    </row>
    <row r="263" ht="24" customHeight="1" s="49">
      <c r="A263" s="167" t="n">
        <v>261</v>
      </c>
      <c r="B263" s="166" t="inlineStr">
        <is>
          <t>ป้องกันภาวะแทรกซ้อนจากการติดเชื้อในช่องท้อง</t>
        </is>
      </c>
      <c r="C263" s="166" t="inlineStr"/>
      <c r="D263" s="166" t="inlineStr">
        <is>
          <t>Dolutegravir 50 mg OD</t>
        </is>
      </c>
      <c r="E263" s="166" t="inlineStr">
        <is>
          <t>Vancomycin 1 g IV Q12H</t>
        </is>
      </c>
      <c r="F263" s="166" t="inlineStr">
        <is>
          <t>Meropenem 1 g IV Q8H</t>
        </is>
      </c>
      <c r="G263" s="166" t="inlineStr">
        <is>
          <t>Cefazolin 1 g IV Q8H</t>
        </is>
      </c>
      <c r="H263" s="166" t="inlineStr">
        <is>
          <t>Amoxicillin/Clavulanate 1 g BID</t>
        </is>
      </c>
      <c r="I263" s="167" t="inlineStr">
        <is>
          <t>1</t>
        </is>
      </c>
      <c r="J263" s="166" t="inlineStr">
        <is>
          <t>✅ คำตอบที่ถูกต้อง: ข้อ ก. Dolutegravir 50 mg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Dolutegravir 50 mg OD การเลือก Dolutegravir 50 mg OD เป็นคำตอบที่ถูกต้องตามแนวทางการรักษามาตรฐาน เนื่องจาก เป็น Integrase strand transfer inhibitor (INSTI) มี genetic barrier ต่อการดื้อยาสูงมาก และ efficacy สูงในการกด viral load ได้อย่างรวดเร็ว
🔍 ข้ออื่นผิดเพราะอะไร:
• ข้อ ข. (Vancomycin 1 g IV Q12H): เป็น Glycopeptide antibiotic ยับยั้ง MRSA และ Enterococcus ต้อง monitoring trough level (target 15-20 mcg/mL ใน severe infections) เพื่อป้องกัน nephrotoxicity และ ototoxity
• ข้อ ค. (Meropenem 1 g IV Q8H): เป็น Carbapenem มี broad spectrum ครอบคลุม multidrug-resistant gram-negative รวมทั้ง Pseudomonas aeruginosa และ ESBL-producing bacteria มีความเสี่ยงต่ออาการชักต่ำกว่า imipenem
• ข้อ ง. (Cefazolin 1 g IV Q8H): เป็น 1st generation cephalosporin เป็น drug of choice สำหรับ surgical antibiotic prophylaxis และ severe MSSA bacteremia/endocarditis
• ข้อ จ. (Amoxicillin/Clavulanate 1 g BID): เป็น Aminopenicillin ยับยั้ง bacterial cell wall synthesis เป็น first-line สำหรับ uncomplicated bacterial infections (เช่น Strep pharyngitis, AOM, sinusitis)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63" s="166" t="inlineStr"/>
      <c r="L263" s="166" t="inlineStr">
        <is>
          <t>Infectious diseases</t>
        </is>
      </c>
      <c r="M263" s="166" t="inlineStr">
        <is>
          <t>Pneumonia</t>
        </is>
      </c>
      <c r="N263" s="165" t="inlineStr">
        <is>
          <t>Clinic</t>
        </is>
      </c>
      <c r="O263" s="166" t="inlineStr">
        <is>
          <t>ข้อ 1 (PLE_CC1_Key_Rx20_UBU.md)</t>
        </is>
      </c>
      <c r="P263" s="165" t="inlineStr">
        <is>
          <t>ข้อสอบจำลอง</t>
        </is>
      </c>
      <c r="Q263" s="165" t="inlineStr">
        <is>
          <t>Mock Rx20 UBU</t>
        </is>
      </c>
      <c r="R263" s="165" t="inlineStr"/>
    </row>
    <row r="264" ht="24" customHeight="1" s="49">
      <c r="A264" s="167" t="n">
        <v>262</v>
      </c>
      <c r="B264" s="166" t="inlineStr">
        <is>
          <t>เกี่ยวกับ น่าจะติดเชื้อใด ข้อใดต่อไปนี้กล่าวถูกต้องตามหลักวิชาชีพเภสัชกรรม</t>
        </is>
      </c>
      <c r="C264" s="166" t="inlineStr"/>
      <c r="D264" s="166" t="inlineStr">
        <is>
          <t>Cefazolin 1 g IV Q8H</t>
        </is>
      </c>
      <c r="E264" s="166" t="inlineStr">
        <is>
          <t>Amoxicillin/Clavulanate 1 g BID</t>
        </is>
      </c>
      <c r="F264" s="166" t="inlineStr">
        <is>
          <t>Ceftriaxone 1 g IV OD</t>
        </is>
      </c>
      <c r="G264" s="166" t="inlineStr">
        <is>
          <t>Ciprofloxacin 500 mg BID</t>
        </is>
      </c>
      <c r="H264" s="166" t="inlineStr">
        <is>
          <t>Azithromycin 500 mg OD</t>
        </is>
      </c>
      <c r="I264" s="167" t="inlineStr">
        <is>
          <t>1</t>
        </is>
      </c>
      <c r="J264" s="166" t="inlineStr">
        <is>
          <t>✅ คำตอบที่ถูกต้อง: ข้อ ก. Cefazolin 1 g IV Q8H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Cefazolin 1 g IV Q8H การเลือก Cefazolin 1 g IV Q8H เป็นคำตอบที่ถูกต้องตามแนวทางการรักษามาตรฐาน เนื่องจาก เป็น 1st generation cephalosporin เป็น drug of choice สำหรับ surgical antibiotic prophylaxis และ severe MSSA bacteremia/endocarditis
🔍 ข้ออื่นผิดเพราะอะไร:
• ข้อ ข. (Amoxicillin/Clavulanate 1 g BID): เป็น Aminopenicillin ยับยั้ง bacterial cell wall synthesis เป็น first-line สำหรับ uncomplicated bacterial infections (เช่น Strep pharyngitis, AOM, sinusitis)
• ข้อ ค. (Ceftriaxone 1 g IV OD): เป็น 3rd generation cephalosporin มี broad spectrum ต่อ gram-negative bacteria และผ่าน BBB ได้ดี ขับออกทาง biliary tract จึงไม่ต้องปรับ dose ใน renal impairment
• ข้อ ง. (Ciprofloxacin 500 mg BID): เป็น Fluoroquinolone เด่นต่อ Gram-negative รวมทั้ง Pseudomonas aeruginosa แต่มี black box warning เรื่อง tendon rupture, QT prolongation, aortic aneurysm และ dysglycemia
• ข้อ จ. (Azithromycin 500 mg OD): เป็น Macrolide ครอบคลุม atypical pathogens (Mycoplasma, Chlamydia, Legionella) ขจัดออกทางตับเป็นหลัก และมี half-life ยาวนาน (~68 ชม.)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64" s="166" t="inlineStr"/>
      <c r="L264" s="166" t="inlineStr">
        <is>
          <t>Infectious diseases</t>
        </is>
      </c>
      <c r="M264" s="166" t="inlineStr">
        <is>
          <t>Pneumonia</t>
        </is>
      </c>
      <c r="N264" s="165" t="inlineStr">
        <is>
          <t>Clinic</t>
        </is>
      </c>
      <c r="O264" s="166" t="inlineStr">
        <is>
          <t>ข้อ 1 (PLE_CC1_Key_Rx20_UBU.md)</t>
        </is>
      </c>
      <c r="P264" s="165" t="inlineStr">
        <is>
          <t>ข้อสอบจำลอง</t>
        </is>
      </c>
      <c r="Q264" s="165" t="inlineStr">
        <is>
          <t>Mock Rx20 UBU</t>
        </is>
      </c>
      <c r="R264" s="165" t="inlineStr"/>
    </row>
    <row r="265" ht="24" customHeight="1" s="49">
      <c r="A265" s="167" t="n">
        <v>263</v>
      </c>
      <c r="B265" s="166" t="inlineStr">
        <is>
          <t>ข้อใดน่าจะเป็นสาเหตุของการติดเชื้อในครั้งนี้มากที่สุด</t>
        </is>
      </c>
      <c r="C265" s="166" t="inlineStr"/>
      <c r="D265" s="166" t="inlineStr">
        <is>
          <t>Ciprofloxacin 500 mg BID</t>
        </is>
      </c>
      <c r="E265" s="166" t="inlineStr">
        <is>
          <t>Azithromycin 500 mg OD</t>
        </is>
      </c>
      <c r="F265" s="166" t="inlineStr">
        <is>
          <t>Doxycycline 100 mg BID</t>
        </is>
      </c>
      <c r="G265" s="166" t="inlineStr">
        <is>
          <t>Cotrimoxazole 160/800 mg BID</t>
        </is>
      </c>
      <c r="H265" s="166" t="inlineStr">
        <is>
          <t>Metronidazole 400 mg TID</t>
        </is>
      </c>
      <c r="I265" s="167" t="inlineStr">
        <is>
          <t>1</t>
        </is>
      </c>
      <c r="J265" s="166" t="inlineStr">
        <is>
          <t>✅ คำตอบที่ถูกต้อง: ข้อ ก. Ciprofloxacin 500 mg BID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Ciprofloxacin 500 mg BID การเลือก Ciprofloxacin 500 mg BID เป็นคำตอบที่ถูกต้องตามแนวทางการรักษามาตรฐาน เนื่องจาก เป็น Fluoroquinolone เด่นต่อ Gram-negative รวมทั้ง Pseudomonas aeruginosa แต่มี black box warning เรื่อง tendon rupture, QT prolongation, aortic aneurysm และ dysglycemia
🔍 ข้ออื่นผิดเพราะอะไร:
• ข้อ ข. (Azithromycin 500 mg OD): เป็น Macrolide ครอบคลุม atypical pathogens (Mycoplasma, Chlamydia, Legionella) ขจัดออกทางตับเป็นหลัก และมี half-life ยาวนาน (~68 ชม.)
• ข้อ ค. (Doxycycline 100 mg BID): เป็น Tetracycline ครอบคลุม atypicals, rickettsia, scrub typhus, leptospirosis และ CA-MRSA ห้ามใช้ในเด็กอายุ &lt; 8 ปี และหญิงตั้งครรภ์ (ฟันเหลือง กระดูกเจริญช้า)
• ข้อ ง. (Cotrimoxazole 160/800 mg BID): เป็นยาผสม Trimethoprim/Sulfamethoxazole (TMP/SMX) เป็น drug of choice สำหรับ PCP/PJP prophylaxis &amp; treatment, Stenotrophomonas และ Nocardia ระวัง hyperkalemia และ SCARs
• ข้อ จ. (Metronidazole 400 mg TID): เป็น antianaerobic และ antiprotozoal agent ยับยั้ง Trichomonas vaginalis, Giardia, Amebiasis, และ anaerobes ห้ามดื่มแอลกอฮอล์ระหว่างใช้ยา (disulfiram-like reaction)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65" s="166" t="inlineStr"/>
      <c r="L265" s="166" t="inlineStr">
        <is>
          <t>Infectious diseases</t>
        </is>
      </c>
      <c r="M265" s="166" t="inlineStr">
        <is>
          <t>Pneumonia</t>
        </is>
      </c>
      <c r="N265" s="165" t="inlineStr">
        <is>
          <t>Clinic</t>
        </is>
      </c>
      <c r="O265" s="166" t="inlineStr">
        <is>
          <t>ข้อ 2 (PLE_CC1_Key_Rx20_UBU.md)</t>
        </is>
      </c>
      <c r="P265" s="165" t="inlineStr">
        <is>
          <t>ข้อสอบจำลอง</t>
        </is>
      </c>
      <c r="Q265" s="165" t="inlineStr">
        <is>
          <t>Mock Rx20 UBU</t>
        </is>
      </c>
      <c r="R265" s="165" t="inlineStr"/>
    </row>
    <row r="266" ht="24" customHeight="1" s="49">
      <c r="A266" s="167" t="n">
        <v>264</v>
      </c>
      <c r="B266" s="166" t="inlineStr">
        <is>
          <t>เกี่ยวกับ Fluticasone ICS ข้อใดต่อไปนี้กล่าวถูกต้องตามหลักวิชาชีพเภสัชกรรม</t>
        </is>
      </c>
      <c r="C266" s="166" t="inlineStr"/>
      <c r="D266" s="166" t="inlineStr">
        <is>
          <t>Cotrimoxazole 160/800 mg BID</t>
        </is>
      </c>
      <c r="E266" s="166" t="inlineStr">
        <is>
          <t>Metronidazole 400 mg TID</t>
        </is>
      </c>
      <c r="F266" s="166" t="inlineStr">
        <is>
          <t>Nitrofurantoin 100 mg BID</t>
        </is>
      </c>
      <c r="G266" s="166" t="inlineStr">
        <is>
          <t>Tenofovir/Emtricitabine 300/200 mg OD</t>
        </is>
      </c>
      <c r="H266" s="166" t="inlineStr">
        <is>
          <t>Dolutegravir 50 mg OD</t>
        </is>
      </c>
      <c r="I266" s="167" t="inlineStr">
        <is>
          <t>1</t>
        </is>
      </c>
      <c r="J266" s="166" t="inlineStr">
        <is>
          <t>✅ คำตอบที่ถูกต้อง: ข้อ ก. Cotrimoxazole 160/800 mg BID
💡 Background:
โรคหืด (Asthma) มีพยาธิสภาพเป็นการอักเสบเรื้อรังของหลอดลม แนวทาง GINA แนะนำ Inhaled Corticosteroid (ICS) เป็นแกนหลักเสมอเพื่อลด severe exacerbation
🎯 ทำไมข้อนี้ถึงถูก:
Cotrimoxazole 160/800 mg BID การเลือก Cotrimoxazole 160/800 mg BID เป็นคำตอบที่ถูกต้องตามแนวทางการรักษามาตรฐาน เนื่องจาก เป็นยาผสม Trimethoprim/Sulfamethoxazole (TMP/SMX) เป็น drug of choice สำหรับ PCP/PJP prophylaxis &amp; treatment, Stenotrophomonas และ Nocardia ระวัง hyperkalemia และ SCARs
🔍 ข้ออื่นผิดเพราะอะไร:
• ข้อ ข. (Metronidazole 400 mg TID): เป็น antianaerobic และ antiprotozoal agent ยับยั้ง Trichomonas vaginalis, Giardia, Amebiasis, และ anaerobes ห้ามดื่มแอลกอฮอล์ระหว่างใช้ยา (disulfiram-like reaction)
• ข้อ ค. (Nitrofurantoin 100 mg BID): เป็น urinary tract antiseptic สำหรับ uncomplicated cystitis ปลอดภัยในหญิงตั้งครรภ์ (ยกเว้นใกล้คลอด) แต่ contraindication เมื่อ CrCl &lt; 30 mL/min
• ข้อ ง. (Tenofovir/Emtricitabine 300/200 mg OD): เป็น Nucleotide reverse transcriptase inhibitor (NRTI) แกนหลักใน HIV และ HBV therapy แต่ TDF ต้องระวัง nephrotoxicity (Fanconi syndrome) และ bone mineral density loss
• ข้อ จ. (Dolutegravir 50 mg OD): เป็น Integrase strand transfer inhibitor (INSTI) มี genetic barrier ต่อการดื้อยาสูงมาก และ efficacy สูงในการกด viral load ได้อย่างรวดเร็ว
📖 Guideline อ้างอิง:
แนวทางการวินิจฉัยและรักษาโรคหืดในประเทศไทยสำหรับผู้ใหญ่ พ.ศ. 2565 (สมาคมสภาองค์กรโรคหืดแห่งประเทศไทย) &amp; Global Initiative for Asthma (GINA) 2023/2024 Report
📌 จุดจำก่อนสอบ:
• Evidence-Based Selection: ยึดหลักแนวทางเวชปฏิบัติมาตรฐานของภาวะ Cystitis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66" s="166" t="inlineStr"/>
      <c r="L266" s="166" t="inlineStr">
        <is>
          <t>Infectious diseases</t>
        </is>
      </c>
      <c r="M266" s="166" t="inlineStr">
        <is>
          <t>STDs &amp; vaginitis</t>
        </is>
      </c>
      <c r="N266" s="165" t="inlineStr">
        <is>
          <t>Clinic</t>
        </is>
      </c>
      <c r="O266" s="166" t="inlineStr">
        <is>
          <t>ข้อ 1 (PLE_CC1_Key_Rx20_UBU.md)</t>
        </is>
      </c>
      <c r="P266" s="165" t="inlineStr">
        <is>
          <t>ข้อสอบจำลอง</t>
        </is>
      </c>
      <c r="Q266" s="165" t="inlineStr">
        <is>
          <t>Mock Rx20 UBU</t>
        </is>
      </c>
      <c r="R266" s="165" t="inlineStr"/>
    </row>
    <row r="267" ht="24" customHeight="1" s="49">
      <c r="A267" s="167" t="n">
        <v>265</v>
      </c>
      <c r="B267" s="166" t="inlineStr">
        <is>
          <t>เกี่ยวกับ ติดเชื้อ H.pylori ข้อใดต่อไปนี้กล่าวถูกต้องตามหลักวิชาชีพเภสัชกรรม</t>
        </is>
      </c>
      <c r="C267" s="166" t="inlineStr"/>
      <c r="D267" s="166" t="inlineStr">
        <is>
          <t>Tenofovir/Emtricitabine 300/200 mg OD</t>
        </is>
      </c>
      <c r="E267" s="166" t="inlineStr">
        <is>
          <t>Dolutegravir 50 mg OD</t>
        </is>
      </c>
      <c r="F267" s="166" t="inlineStr">
        <is>
          <t>Vancomycin 1 g IV Q12H</t>
        </is>
      </c>
      <c r="G267" s="166" t="inlineStr">
        <is>
          <t>Meropenem 1 g IV Q8H</t>
        </is>
      </c>
      <c r="H267" s="166" t="inlineStr">
        <is>
          <t>Cefazolin 1 g IV Q8H</t>
        </is>
      </c>
      <c r="I267" s="167" t="inlineStr">
        <is>
          <t>1</t>
        </is>
      </c>
      <c r="J267" s="166" t="inlineStr">
        <is>
          <t>✅ คำตอบที่ถูกต้อง: ข้อ ก. Tenofovir/Emtricitabine 300/200 mg OD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Tenofovir/Emtricitabine 300/200 mg OD การเลือก Tenofovir/Emtricitabine 300/200 mg OD เป็นคำตอบที่ถูกต้องตามแนวทางการรักษามาตรฐาน เนื่องจาก เป็น Nucleotide reverse transcriptase inhibitor (NRTI) แกนหลักใน HIV และ HBV therapy แต่ TDF ต้องระวัง nephrotoxicity (Fanconi syndrome) และ bone mineral density loss
🔍 ข้ออื่นผิดเพราะอะไร:
• ข้อ ข. (Dolutegravir 50 mg OD): เป็น Integrase strand transfer inhibitor (INSTI) มี genetic barrier ต่อการดื้อยาสูงมาก และ efficacy สูงในการกด viral load ได้อย่างรวดเร็ว
• ข้อ ค. (Vancomycin 1 g IV Q12H): เป็น Glycopeptide antibiotic ยับยั้ง MRSA และ Enterococcus ต้อง monitoring trough level (target 15-20 mcg/mL ใน severe infections) เพื่อป้องกัน nephrotoxicity และ ototoxity
• ข้อ ง. (Meropenem 1 g IV Q8H): เป็น Carbapenem มี broad spectrum ครอบคลุม multidrug-resistant gram-negative รวมทั้ง Pseudomonas aeruginosa และ ESBL-producing bacteria มีความเสี่ยงต่ออาการชักต่ำกว่า imipenem
• ข้อ จ. (Cefazolin 1 g IV Q8H): เป็น 1st generation cephalosporin เป็น drug of choice สำหรับ surgical antibiotic prophylaxis และ severe MSSA bacteremia/endocarditis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67" s="166" t="inlineStr"/>
      <c r="L267" s="166" t="inlineStr">
        <is>
          <t>Infectious diseases</t>
        </is>
      </c>
      <c r="M267" s="166" t="inlineStr">
        <is>
          <t>Pneumonia</t>
        </is>
      </c>
      <c r="N267" s="165" t="inlineStr">
        <is>
          <t>Clinic</t>
        </is>
      </c>
      <c r="O267" s="166" t="inlineStr">
        <is>
          <t>ข้อ 3 (PLE_CC1_Key_Rx20_UBU.md)</t>
        </is>
      </c>
      <c r="P267" s="165" t="inlineStr">
        <is>
          <t>ข้อสอบจำลอง</t>
        </is>
      </c>
      <c r="Q267" s="165" t="inlineStr">
        <is>
          <t>Mock Rx20 UBU</t>
        </is>
      </c>
      <c r="R267" s="165" t="inlineStr"/>
    </row>
    <row r="268" ht="24" customHeight="1" s="49">
      <c r="A268" s="167" t="n">
        <v>266</v>
      </c>
      <c r="B268" s="166" t="inlineStr">
        <is>
          <t>ยาตาน HIV ที่ผู้ป่วยไดรับมีผลรบกวนยาแกปวดหัวไมเกรนยังไง</t>
        </is>
      </c>
      <c r="C268" s="166" t="inlineStr"/>
      <c r="D268" s="166" t="inlineStr">
        <is>
          <t>Meropenem 1 g IV Q8H</t>
        </is>
      </c>
      <c r="E268" s="166" t="inlineStr">
        <is>
          <t>Cefazolin 1 g IV Q8H</t>
        </is>
      </c>
      <c r="F268" s="166" t="inlineStr">
        <is>
          <t>Amoxicillin/Clavulanate 1 g BID</t>
        </is>
      </c>
      <c r="G268" s="166" t="inlineStr">
        <is>
          <t>Ceftriaxone 1 g IV OD</t>
        </is>
      </c>
      <c r="H268" s="166" t="inlineStr">
        <is>
          <t>Ciprofloxacin 500 mg BID</t>
        </is>
      </c>
      <c r="I268" s="167" t="inlineStr">
        <is>
          <t>1</t>
        </is>
      </c>
      <c r="J268" s="166" t="inlineStr">
        <is>
          <t>✅ คำตอบที่ถูกต้อง: ข้อ ก. Meropenem 1 g IV Q8H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Meropenem 1 g IV Q8H การเลือก Meropenem 1 g IV Q8H เป็นคำตอบที่ถูกต้องตามแนวทางการรักษามาตรฐาน เนื่องจาก เป็น Carbapenem มี broad spectrum ครอบคลุม multidrug-resistant gram-negative รวมทั้ง Pseudomonas aeruginosa และ ESBL-producing bacteria มีความเสี่ยงต่ออาการชักต่ำกว่า imipenem
🔍 ข้ออื่นผิดเพราะอะไร:
• ข้อ ข. (Cefazolin 1 g IV Q8H): เป็น 1st generation cephalosporin เป็น drug of choice สำหรับ surgical antibiotic prophylaxis และ severe MSSA bacteremia/endocarditis
• ข้อ ค. (Amoxicillin/Clavulanate 1 g BID): เป็น Aminopenicillin ยับยั้ง bacterial cell wall synthesis เป็น first-line สำหรับ uncomplicated bacterial infections (เช่น Strep pharyngitis, AOM, sinusitis)
• ข้อ ง. (Ceftriaxone 1 g IV OD): เป็น 3rd generation cephalosporin มี broad spectrum ต่อ gram-negative bacteria และผ่าน BBB ได้ดี ขับออกทาง biliary tract จึงไม่ต้องปรับ dose ใน renal impairment
• ข้อ จ. (Ciprofloxacin 500 mg BID): เป็น Fluoroquinolone เด่นต่อ Gram-negative รวมทั้ง Pseudomonas aeruginosa แต่มี black box warning เรื่อง tendon rupture, QT prolongation, aortic aneurysm และ dysglycemia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68" s="166" t="inlineStr"/>
      <c r="L268" s="166" t="inlineStr">
        <is>
          <t>Infectious diseases</t>
        </is>
      </c>
      <c r="M268" s="166" t="inlineStr">
        <is>
          <t>HIV infection</t>
        </is>
      </c>
      <c r="N268" s="165" t="inlineStr">
        <is>
          <t>Clinic</t>
        </is>
      </c>
      <c r="O268" s="166" t="inlineStr">
        <is>
          <t>ข้อ 1 (PLE_CC1_Key_Rx20_UBU.md)</t>
        </is>
      </c>
      <c r="P268" s="165" t="inlineStr">
        <is>
          <t>ข้อสอบจำลอง</t>
        </is>
      </c>
      <c r="Q268" s="165" t="inlineStr">
        <is>
          <t>Mock Rx20 UBU</t>
        </is>
      </c>
      <c r="R268" s="165" t="inlineStr"/>
    </row>
    <row r="269" ht="24" customHeight="1" s="49">
      <c r="A269" s="167" t="n">
        <v>267</v>
      </c>
      <c r="B269" s="166" t="inlineStr">
        <is>
          <t>ผู้ป่วยรายนี้ติดเชื้ออะไร</t>
        </is>
      </c>
      <c r="C269" s="166" t="inlineStr"/>
      <c r="D269" s="166" t="inlineStr">
        <is>
          <t>Adeno virus</t>
        </is>
      </c>
      <c r="E269" s="166" t="inlineStr">
        <is>
          <t>Influenza virus</t>
        </is>
      </c>
      <c r="F269" s="166" t="inlineStr">
        <is>
          <t>Haemophilus influenza</t>
        </is>
      </c>
      <c r="G269" s="166" t="inlineStr">
        <is>
          <t>streptococcus pyrogenes</t>
        </is>
      </c>
      <c r="H269" s="166" t="inlineStr">
        <is>
          <t>streptococcus pneumoniae</t>
        </is>
      </c>
      <c r="I269" s="167" t="inlineStr">
        <is>
          <t>1</t>
        </is>
      </c>
      <c r="J269" s="166" t="inlineStr">
        <is>
          <t>✅ คำตอบที่ถูกต้อง: ข้อ ก. Adeno virus
💡 Background:
ยาปฏิชีวนะมีกลไกการออกฤทธิ์ทางเภสัชวิทยาที่จำเพาะต่อโครงสร้างและกระบวนการทำงานของเซลล์แบคทีเรีย การเลือกใช้ยาปฏิชีวนะต้องคำนึงถึงสเปกตรัมการต้านเชื้อ, เภสัชจลนศาสตร์และเภสัชพลศาสตร์ (PK/PD parameters เช่น Time-dependent vs Concentration-dependent), การดื้อยา, และความปลอดภัยของผู้ป่วย
🎯 ทำไมข้อนี้ถึงถูก:
Adeno virus หรืออาจไม่มีไข้เลยก็ได้ แต่ผู้ป่วยมักจะมีน้ำมูกใส ๆ ไหลออกมาจากจมูก (บางครั้งอาจมีสีเหลืองข้นในช่วงเช้า) นอกจากนี้อาการยังขึ้นกับบริเวณที่ติดเชื้อ เช่น ผิวหนังทำให้เกิดเซลล์เนื้อเยื่ออักเสบ ปอดทำให้เกิดปอดบวม
🔍 ข้ออื่นผิดเพราะอะไร:
• ข้อ ก. (Adeno virus): Adenovirus มักเป็นสาเหตุของโรคคอหอยอักเสบ ตาแดง หรือโรคติดเชื้อทางเดินหายใจส่วนบนทั่วไป แต่ไม่ค่อยแสดงอาการไข้สูงลอยเฉียบพลันร่วมกับปวดเมื่อยกล้ามเนื้อรุนแรงเท่าไข้หวัดใหญ่
• ข้อ ค. (Haemophilus influenza): Haemophilus influenzae เป็นเชื้อแบคทีเรียแกรมลบที่ก่อโรคเยื่อหุ้มสมองอักเสบ ปอดอักเสบ หรือหูชั้นกลางอักเสบ ไม่ได้แสดงอาการแบบ systemic viral influenza-like illness
• ข้อ ง. (streptococcus pyrogenes): Streptococcus pyogenes (Group A Streptococcus) เป็นเชื้อแบคทีเรียสาเหตุของคอหอยอักเสบและต่อมทอนซิลอักเสบเป็นหนอง โดยไม่มีอาการปวดเมื่อยตามตัวเด่นชัดแบบไข้หวัดใหญ่
• ข้อ จ. (streptococcus pneumonia ตอบ b) Influenza virus เนื่องจากอาการของผู้ป่วยเข้าได้กับไข้หวัดใหญ่ ไข้หวัดใหญ่ (Influenza) เป็นการติดเชื้อไวรัสที่ระบบทางเดินหายใจแบบเฉียบพลัน โดยมีลักษณะทางคลินิกที่สำคัญคือ มีไข้สูงแบบทันทีทันใด ปวดศีรษะ ปวดเมื่อยกล้ามเนื้อ อ่อนเพลีย ไข้หวัดธรรมดา (Common cold) rhinovirus 30–80% ผู้ป่วยมีอาการไข้ต่ำ ๆ รวมไปถึงมีอาการคัดจมูก แน่นจมูก ไอ จาม เจ็บคอ คอแดง ต่อมทอลซินบวมแต่ไม่มีตุ่มหนองอักเสบ โรคฮิบ Haemophilus Influenzae Type B(แบคทีเรีย) อาการอาจมีไข้ ปวดศีรษะอย่างรุนแรง คอแข็ง ชัก เซื่องซึมอย่างรุนแรง ตื่นนอนยาก หายใจลำบาก และหมดสติได้ เยื่อหุ้มสมองทำให้เกิดเยื่อหุ้มสมองอักเสบ Pharyngitis สาเหตุหลัก 40–80% virus (Adenovirus – the most common), ส่วน Bacterial พบไม่บ่อย (most common is Group A streptococcus (Streptococcus pyogenes)) Acute Sinusitis: virus → rhinoviruses, coronaviruses, and influenza viruses bacterier → Streptococcus pneumoniae, Haemophilus influenzae, Moraxella catarrhalis. gastroenteritis เชื้อไวรัสสาเหตุหลัก Rotavirus, norovirus, adenovirus, astrovirus): Streptococcus pneumoniae เป็นแบคทีเรียแกรมบวกรูปคู่ ก่อโรคปอดอักเสบในชุมชน ไซนัสอักเสบ และเยื่อหุ้มสมองอักเสบ ไม่ใช่อาการติดเชื้อไวรัสไข้หวัดใหญ่เฉียบพลัน
📖 Guideline อ้างอิง:
Goodman &amp; Gilman's: The Pharmacological Basis of Therapeutics (Section VII: Chemotherapy of Microbial Diseases) &amp; แนวทางการรักษาโรคติดเชื้อในประเทศไทย (สมาคมโรคติดเชื้อแห่งประเทศไทย)
📌 จุดจำก่อนสอบ:
• ยากลุ่ม Sulfonamides ยับยั้งเอนไซม์ Dihydropteroate synthase (DHPS); Trimethoprim ยับยั้งเอนไซม์ Dihydrofolate reductase (DHFR); การใช้ยาร่วมกัน (Co-trimoxazole) ให้ผลเสริมฤทธิ์แบบ Sequential synergistic bactericidal effect</t>
        </is>
      </c>
      <c r="K269" s="166" t="inlineStr"/>
      <c r="L269" s="166" t="inlineStr">
        <is>
          <t>Infectious diseases</t>
        </is>
      </c>
      <c r="M269" s="166" t="inlineStr">
        <is>
          <t>Pneumonia</t>
        </is>
      </c>
      <c r="N269" s="165" t="inlineStr">
        <is>
          <t>Clinic</t>
        </is>
      </c>
      <c r="O269" s="166" t="inlineStr">
        <is>
          <t>ข้อ 37 (PLE_CC1_Key_Rx20_UBU.md)</t>
        </is>
      </c>
      <c r="P269" s="165" t="inlineStr">
        <is>
          <t>ข้อสอบจำลอง</t>
        </is>
      </c>
      <c r="Q269" s="165" t="inlineStr">
        <is>
          <t>Mock Rx20 UBU</t>
        </is>
      </c>
      <c r="R269" s="165" t="inlineStr"/>
    </row>
    <row r="270" ht="24" customHeight="1" s="49">
      <c r="A270" s="165" t="n">
        <v>268</v>
      </c>
      <c r="B270" s="166" t="inlineStr">
        <is>
          <t>▶ [กรณีศึกษา: ผู้ป่วยชาย อายุ 65 ปี น้ำหนัก 50 กก. โรคประจำตัว เบาหวาน, CKD มียาโรคประจำตัวเดิม มาโรงพยาบาลด้วยอาการไข้ ไอ ประมาณ 3 สัปดาห์กว่า เหนื่อยและน้ำหนักลด 2 กก. ผลตรวจ Chest X-ray พบรอยโรคที่ปอด และตรวจเสมหะพบ PCR positive M. tuberculosis AFB 3+ ไม่มีประวัติเคยเป็นวัณโรคมาก่อน ได้รับการสั่งจ่ายยา Isoniazid (100) 3x1 pc, Rifampicin (450) 1x1 ac, Pyrazinamide (500) 2x1 pc, Ethambutol (400) 2x1 pc, Vit B6 (50) 1x1]
📌 คำถาม: ควรเลือกสูตรและระยะเวลาการรักษาวัณโรคปอดรายใหม่สำหรับผู้ป่วยรายนี้อย่างไรตามแนวทางมาตรฐาน</t>
        </is>
      </c>
      <c r="C270" s="166" t="inlineStr"/>
      <c r="D270" s="166" t="inlineStr">
        <is>
          <t>1IRZE/5IR</t>
        </is>
      </c>
      <c r="E270" s="166" t="inlineStr">
        <is>
          <t>2IRZE/2IR</t>
        </is>
      </c>
      <c r="F270" s="166" t="inlineStr">
        <is>
          <t>2IRZE/4IR</t>
        </is>
      </c>
      <c r="G270" s="166" t="inlineStr">
        <is>
          <t>3IRZE/2IR</t>
        </is>
      </c>
      <c r="H270" s="166" t="inlineStr">
        <is>
          <t>3IRZE/3IR</t>
        </is>
      </c>
      <c r="I270" s="167" t="inlineStr">
        <is>
          <t>3</t>
        </is>
      </c>
      <c r="J270" s="166" t="inlineStr">
        <is>
          <t>✅ คำตอบที่ถูกต้อง: ข้อ ค. 2IRZE/4IR
💡 Background:
ผู้ป่วยได้รับการวินิจฉัยเป็นวัณโรคปอดรายใหม่ (New Pulmonary Tuberculosis) จากผลเสมหะ AFB 3+ และ GeneXpert/PCR เป็นผลบวก โดยไม่มีประวัติเคยรักษาวัณโรคมาก่อน สูตรยามาตรฐานอันดับแรกสำหรับผู้ป่วยวัณโรคที่ไวต่อยา (Drug-susceptible TB) ตามแนวทางของประเทศไทยและองค์การอนามัยโลก (WHO) ประกอบด้วยระยะเข้มข้น 2 เดือนด้วยยา 4 ชนิด (Isoniazid, Rifampicin, Pyrazinamide, Ethambutol) ตามด้วยระยะต่อเนื่อง 4 เดือนด้วยยา 2 ชนิด (Isoniazid, Rifampicin) เขียนย่อว่า 2IRZE/4IR (หรือ 2HRZE/4HR)
🎯 ทำไมข้อนี้ถึงถูก:
สูตร 2IRZE/4IR เป็นสูตรยามาตรฐานระดับชาติและจากลสำหรับรักษาผู้ป่วยวัณโรคปอดรายใหม่ โดยให้ยา 4 ขนานในช่วง 2 เดือนแรกเพื่อกำจัดเชื้อที่แบ่งตัวเร็วอย่างรวดเร็วและป้องกันเชื้อดื้อยา จากนั้นลดเหลือ 2 ขนานอีก 4 เดือนเพื่อกวาดล้างเชื้อที่แบ่งตัวช้า (Persisters) ให้หายขาด
🔍 ข้ออื่นผิดเพราะอะไร:
• ข้อ ก. (1IRZE/5IR): ระยะเข้มข้นสั้นเกินไป (เพียง 1 เดือน) ไม่เพียงพอในการลดปริมาณเชื้อและเพิ่มความเสี่ยงต่อการเกิดเชื้อดื้อยา
• ข้อ ข. (2IRZE/2IR): ระยะต่อเนื่องสั้นเกินไป ทำให้ระยะเวลารักษารวมเพียง 4 เดือน ซึ่งมีอัตราการกลับเป็นซ้ำ (Relapse) สูงมาก
• ข้อ ง. (3IRZE/2IR): ไม่ใช่สูตรมาตรฐานในการรักษาวัณโรคปอดรายใหม่
• ข้อ จ. (3IRZE/3IR): ระยะเวลารวม 6 เดือน แต่ให้ระยะเข้มข้นนานเกินความจำเป็นโดยไม่มีข้อบ่งชี้พิเศษ
📖 Guideline อ้างอิง:
แนวทางการควบคุมวัณโรคประเทศไทย พ.ศ. 2564 (สำนักวัณโรค กรมควบคุมโรค กระทรวงสาธารณสุข) &amp; WHO Operational Handbook on Tuberculosis: Module 4 Treatment
📌 จุดจำก่อนสอบ:
• Standard Regimen: วัณโรคปอดรายใหม่ สูตรมาตรฐานคือ 2HRZE / 4HR รวมระยะเวลารักษาทั้งหมด 6 เดือน
• Rifampicin: เป็นหัวใจสำคัญของทั้งระยะเข้มข้นและระยะต่อเนื่อง หากขาด Rifampicin จะต้องยืดระยะเวลารักษาเป็น 12-18 เดือน</t>
        </is>
      </c>
      <c r="K270" s="166" t="inlineStr"/>
      <c r="L270" s="166" t="inlineStr">
        <is>
          <t>Infectious diseases</t>
        </is>
      </c>
      <c r="M270" s="166" t="inlineStr">
        <is>
          <t>Tuberculosis</t>
        </is>
      </c>
      <c r="N270" s="165" t="inlineStr">
        <is>
          <t>Clinic</t>
        </is>
      </c>
      <c r="O270" s="166" t="inlineStr">
        <is>
          <t>Mock PLE-CC 1 ข้อ 95</t>
        </is>
      </c>
      <c r="P270" s="165" t="inlineStr">
        <is>
          <t>แบบฝึกหัด</t>
        </is>
      </c>
      <c r="Q270" s="165" t="inlineStr">
        <is>
          <t>เล่มม่วง</t>
        </is>
      </c>
      <c r="R270" s="165" t="inlineStr"/>
    </row>
    <row r="271" ht="24" customHeight="1" s="49">
      <c r="A271" s="165" t="n">
        <v>269</v>
      </c>
      <c r="B271" s="166" t="inlineStr">
        <is>
          <t>▶ [กรณีศึกษา: ผู้ป่วยชาย อายุ 65 ปี เริ่มการรักษาวัณโรคปอดด้วยสูตร IRZE ร่วมกับ Vitamin B6]
📌 คำถาม: รับประทานยามา 3 สัปดาห์ มีอาการคลื่นไส้ อาเจียน เบื่ออาหาร ผลตรวจเลือดพบค่า ALT สูงขึ้น 4 เท่าของค่าปกติสูงสุด (ULN) ควรให้การจัดการอย่างไรเหมาะสมที่สุด</t>
        </is>
      </c>
      <c r="C271" s="166" t="inlineStr"/>
      <c r="D271" s="166" t="inlineStr">
        <is>
          <t>หยุดยา Ethambutol (E) เพียงตัวเดียว</t>
        </is>
      </c>
      <c r="E271" s="166" t="inlineStr">
        <is>
          <t>หยุดยา Isoniazid (I) และ Rifampicin (R) แต่คง Pyrazinamide (Z) ไว้</t>
        </is>
      </c>
      <c r="F271" s="166" t="inlineStr">
        <is>
          <t>หยุดยาที่มีพิษต่อตับ (I, R, Z) ทันที รอระดับเอนไซม์ตับกลับมาปกติก่อนพิจารณาเริ่มยาใหม่</t>
        </is>
      </c>
      <c r="G271" s="166" t="inlineStr">
        <is>
          <t>หยุดยา I, R, Z รอระดับเอนไซม์กลับมาปกติแล้วเริ่มยาทุกตัวพร้อมกันในขนาดครึ่งหนึ่ง</t>
        </is>
      </c>
      <c r="H271" s="166" t="inlineStr">
        <is>
          <t>ใช้ยาต่อเนื่องได้ ไม่ต้องหยุดยาเนื่องจากเอนไซม์ตับยังไม่เกิน 5 เท่า</t>
        </is>
      </c>
      <c r="I271" s="167" t="inlineStr">
        <is>
          <t>3</t>
        </is>
      </c>
      <c r="J271" s="166" t="inlineStr">
        <is>
          <t>✅ คำตอบที่ถูกต้อง: ข้อ ค. หยุด I, R, Z รอระดับเอนไซม์กลับมาปกติค่อยเริ่มยาใหม่ทีละตัว
💡 Background:
ยาต้านวัณโรคกลุ่ม First-line ได้แก่ Isoniazid (I/H), Rifampicin (R), และ Pyrazinamide (Z) มีพิษต่อตับ (Drug-Induced Liver Injury: DILI) เกณฑ์ในการวินิจฉัยและระงับยาต้านวัณโรคที่มีพิษต่อตับตามแนวทางเวชปฏิบัติคือ: มีอาการผิดปกติของตับ (คลื่นไส้ อาเจียน เบื่ออาหาร ปวดท้อง ตัวเหลือง) ร่วมกับค่า ALT/AST สูงขึ้นเกิน 3 เท่าของค่าปกติ (ULN) หรือไม่มีอาการแต่ ALT/AST สูงเกิน 5 เท่าของ ULN
🎯 ทำไมข้อนี้ถึงถูก:
ผู้ป่วยรายนี้รับประทานยามา 3 สัปดาห์ แล้วมีอาการคลื่นไส้ อาเจียน เบื่ออาหาร และตรวจพบ ALT สูงขึ้นถึง 4 เท่าของค่าปกติ เข้าเกณฑ์ DILI อย่างชัดเจน แนวทางปฏิบัติที่ถูกต้องคือ ต้องหยุดยาที่เป็นพิษต่อตับทันที (หยุด I, R, Z) เฝ้าติดตามค่า LFT จนกระทั่งกลับสู่ระดับปกติ (&lt; 2 เท่าของ ULN) และอาการหายไป จากนั้นจึงค่อยพิจารณา Re-challenge ยาทีละชนิด เริ่มจากยาที่มีพิษต่อตับน้อยที่สุด (เช่น R หรือ I)
🔍 ข้ออื่นผิดเพราะอะไร:
• ข้อ ก. (หยุด E): Ethambutol ไม่ใช่ยาที่มีพิษต่อตับหลัก การหยุดเฉพาะ E จึงไม่ช่วยแก้ไขภาวะตับอักเสบจากยา
• ข้อ ข. (หยุด I, R): ละเลย Pyrazinamide ซึ่งในความเป็นจริง Pyrazinamide (Z) เป็นยาที่มีพิษต่อตับรุนแรงและยาวนานที่สุดในกลุ่ม First-line
• ข้อ ง. (หยุด I, R, Z รอระดับเอนไซม์กลับมาปกติค่อยเริ่มยาในขนาดครึ่งหนึ่งจากเดิม): การ Re-challenge ยาต้านวัณโรคต้องเริ่มยาทีละตัวในขนาดเต็มมาตรฐาน ไม่ใช่การลดขนาดยาทุกตัวลงครึ่งหนึ่ง
• ข้อ จ. (ใช้ต่อเนื่องได้ไม่ต้องหยุดยา): อันตรายมาก เพราะผู้ป่วยมีอาการของตับอักเสบร่วมกับ ALT สูงเกิน 3 เท่า หากฝืนใช้ต่ออาจเกิดภาวะตับวายเฉียบพลัน (Acute Liver Failure) ถึงแก่ชีวิตได้
📖 Guideline อ้างอิง:
แนวทางการวินิจฉัยและรักษาวัณโรคในผู้ใหญ่ ประเทศไทย พ.ศ. 2564 &amp; ATS/CDC/IDSA Clinical Practice Guidelines: Treatment of Drug-Susceptible Tuberculosis (Section: Monitoring and Management of Adverse Effects)
📌 จุดจำก่อนสอบ:
• DILI Cut-off: มีอาการตับอักเสบ + AST/ALT &gt; 3 เท่า หรือ ไม่มีอาการ แต่ AST/ALT &gt; 5 เท่า -&gt; ต้องหยุดยาทันที (Hold I, R, Z)
• Hepatotoxicity Ranking: ความเสี่ยงพิษต่อตับเรียงจากมากไปน้อย: Pyrazinamide (Z) &gt; Isoniazid (I) &gt; Rifampicin (R) ส่วน Ethambutol (E) และ Streptomycin (S) ปลอดภัยต่อตับ</t>
        </is>
      </c>
      <c r="K271" s="166" t="inlineStr"/>
      <c r="L271" s="166" t="inlineStr">
        <is>
          <t>Infectious diseases</t>
        </is>
      </c>
      <c r="M271" s="166" t="inlineStr">
        <is>
          <t>Tuberculosis</t>
        </is>
      </c>
      <c r="N271" s="165" t="inlineStr">
        <is>
          <t>Clinic</t>
        </is>
      </c>
      <c r="O271" s="166" t="inlineStr">
        <is>
          <t>Mock PLE-CC 1 ข้อ 96</t>
        </is>
      </c>
      <c r="P271" s="165" t="inlineStr">
        <is>
          <t>แบบฝึกหัด</t>
        </is>
      </c>
      <c r="Q271" s="165" t="inlineStr">
        <is>
          <t>เล่มม่วง</t>
        </is>
      </c>
      <c r="R271" s="165" t="inlineStr"/>
    </row>
    <row r="272" ht="24" customHeight="1" s="49">
      <c r="A272" s="165" t="n">
        <v>270</v>
      </c>
      <c r="B272" s="166" t="inlineStr">
        <is>
          <t>ข้อใดถูกต้องเกี่ยวกับยา Rifampicin ในสูตรการรักษาวัณโรค</t>
        </is>
      </c>
      <c r="C272" s="166" t="inlineStr"/>
      <c r="D272" s="166" t="inlineStr">
        <is>
          <t>ยานี้ออกฤทธิ์ยับยั้งการสังเคราะห์ DNA โดยตรง</t>
        </is>
      </c>
      <c r="E272" s="166" t="inlineStr">
        <is>
          <t>ยานี้ออกฤทธิ์ยับยั้งการสังเคราะห์เยื่อหุ้มเซลล์</t>
        </is>
      </c>
      <c r="F272" s="166" t="inlineStr">
        <is>
          <t>ยานี้ทำให้ปัสสาวะ น้ำตา และสารคัดหลั่งในร่างกายเปลี่ยนเป็นสีส้มแดง</t>
        </is>
      </c>
      <c r="G272" s="166" t="inlineStr">
        <is>
          <t>Product acetyl ของยานี้เป็นพิษต่อตับจากการทำงานของเอนไซม์ NAT2</t>
        </is>
      </c>
      <c r="H272" s="166" t="inlineStr">
        <is>
          <t>ยานี้เป็นเอนไซม์อินฮิบิเตอร์ที่ยับยั้งการทำงานของ CYP3A4 อย่างแรง</t>
        </is>
      </c>
      <c r="I272" s="167" t="inlineStr">
        <is>
          <t>3</t>
        </is>
      </c>
      <c r="J272" s="166" t="inlineStr">
        <is>
          <t>✅ คำตอบที่ถูกต้อง: ข้อ ค. ทำให้ปัสสาวะและสารคัดหลั่งมีสีส้มแดง
💡 Background:
Rifampicin (R) เป็นยาฆ่าเชื้อแบคทีเรียกลุ่ม Rifamycins ซึ่งเป็นยาหลักในสูตรต้านวัณโรค กลไกการออกฤทธิ์คือยับยั้งเอนไซม์ DNA-dependent RNA polymerase ของเชื้อแบคทีเรีย ทำให้ไม่สามารถสังเคราะห์ RNA ได้ คุณลักษณะเด่นทางเคมีกายภาพคือเป็นสารประกอบสีส้มแดง เมื่อรับประทานเข้าสู่ร่างกาย ตัวยาและเมแทบอไลต์จะถูกขับออกทางปัสสาวะ เหงื่อ น้ำตา และน้ำลาย ทำให้สารคัดหลั่งเปลี่ยนเป็นสีส้มหรือแดง ซึ่งเป็นอาการข้างเคียงปกติที่ไม่อันตรายแต่จำเป็นต้องให้คำแนะนำแก่ผู้ป่วยล่วงหน้าเพื่อป้องกันความตื่นตระหนก
🎯 ทำไมข้อนี้ถึงถูก:
ข้อ ค. ถูกต้อง ชัดเจนที่สุดตามคุณสมบัติทางเภสัชวิทยาของ Rifampicin โดยยาจะทำให้ปัสสาวะ น้ำตา และเหงื่อกลายเป็นสีส้มหรือแดง (Orange-red discoloration of body fluids)
🔍 ข้ออื่นผิดเพราะอะไร:
• ข้อ ก. (ยานี้ยับยั้งการสังเคราะห์ DNA): ผิด กลไกของ Rifampicin คือยับยั้งการสังเคราะห์ RNA (ยับยั้ง DNA-dependent RNA polymerase) ไม่ใช่ยับยั้งการสร้าง DNA
• ข้อ ข. (ยานี้ยับยั้งการสังเคราะห์ cell wall): ผิด ยากลุ่มยับยั้งผนังเซลล์ของไมโคแบคทีเรียได้แก่ Isoniazid (ยับยั้ง mycolic acid) และ Ethambutol (ยับยั้ง arabinogalactan)
• ข้อ ง. (Product acetyl เป็นพิษต่อตับ): เป็นคุณสมบัติของยา Isoniazid ซึ่งถูก Acetylation โดยเอนไซม์ NAT2 เกิดเป็น Acetylisoniazid และ Acetylhydrazine ที่ทำให้เกิดตับอักเสบ ไม่ใช่ Rifampicin
• ข้อ จ. (ยานี้เป็นเอนไซม์อินฮิบิเตอร์ที่รุนแรง): ผิด Rifampicin เป็นตัวกระตุ้นเอนไซม์ (Potent CYP450 inducer) ที่แรงมาก ไม่ใช่ตัวยับยั้ง
📖 Guideline อ้างอิง:
แนวทางการควบคุมวัณโรคประเทศไทย พ.ศ. 2564 &amp; Goodman &amp; Gilman's: The Pharmacological Basis of Therapeutics (Chapter: Antimycobacterial Drugs)
📌 จุดจำก่อนสอบ:
• Orange-red Secretions: Rifampicin ทำให้น้ำปัสสาวะ อุจจาระ เหงื่อ น้ำตา มีสีส้มแดง และอาจทำให้ Contact lens เปลี่ยนสีถาวรได้
• Mechanism: Rifampicin ยับยั้ง DNA-dependent RNA polymerase (จำว่า R = RNA polymerase inhibitor)</t>
        </is>
      </c>
      <c r="K272" s="166" t="inlineStr"/>
      <c r="L272" s="166" t="inlineStr">
        <is>
          <t>Infectious diseases</t>
        </is>
      </c>
      <c r="M272" s="166" t="inlineStr">
        <is>
          <t>Tuberculosis</t>
        </is>
      </c>
      <c r="N272" s="165" t="inlineStr">
        <is>
          <t>Clinic</t>
        </is>
      </c>
      <c r="O272" s="166" t="inlineStr">
        <is>
          <t>Mock PLE-CC 1 ข้อ 103</t>
        </is>
      </c>
      <c r="P272" s="165" t="inlineStr">
        <is>
          <t>แบบฝึกหัด</t>
        </is>
      </c>
      <c r="Q272" s="165" t="inlineStr">
        <is>
          <t>เล่มม่วง</t>
        </is>
      </c>
      <c r="R272" s="165" t="inlineStr"/>
    </row>
    <row r="273" ht="24" customHeight="1" s="49">
      <c r="A273" s="165" t="n">
        <v>271</v>
      </c>
      <c r="B273" s="166" t="inlineStr">
        <is>
          <t>ยาที่ออกฤทธิ์ต่อพยาธิ โดยการยับยั้งการสร้าง microtubule และมีผลยับยั้งการนำกลูโคสเข้าเซลล์ คือยา ในข้อใด</t>
        </is>
      </c>
      <c r="C273" s="166" t="inlineStr"/>
      <c r="D273" s="166" t="inlineStr">
        <is>
          <t>Praziquantel</t>
        </is>
      </c>
      <c r="E273" s="166" t="inlineStr">
        <is>
          <t>Niclosamide</t>
        </is>
      </c>
      <c r="F273" s="166" t="inlineStr">
        <is>
          <t>Mebendazole</t>
        </is>
      </c>
      <c r="G273" s="166" t="inlineStr">
        <is>
          <t>Pyrantel pamoate</t>
        </is>
      </c>
      <c r="H273" s="166" t="inlineStr">
        <is>
          <t>Ivermectin</t>
        </is>
      </c>
      <c r="I273" s="165" t="inlineStr">
        <is>
          <t>1</t>
        </is>
      </c>
      <c r="J273" s="166" t="inlineStr">
        <is>
          <t>✅ คำตอบที่ถูกต้อง: ข้อ ก. Praziquantel
💡 Background:
ยากลุ่ม Benzimidazoles (เช่น Albendazole, Mebendazole) ออกฤทธิ์โดยจับกับ beta-tubulin ของพยาธิ ยับยั้งการรวมตัวเป็น microtubules ทำให้พยาธิไม่สามารถดูดซึมกลูโคสและขาดพลังงานจนตาย
🎯 ทำไมข้อนี้ถึงถูก:
Praziquantel การเลือก Praziquantel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(Niclosamide): Niclosamide ยับยั้งกระบวนการ Oxidative phosphorylation ของพยาธิ ทำให้ขาดพลังงาน ATP นำไปใช้รักษาพยาธิตัวตืดได้ดี
• ข้อ ค. (Mebendazole): Mebendazole ยับยั้งกระบวนการสร้าง Microtubule อย่างจำเพาะเจาะจงในพยาธิ และทำให้การดูดซึมกลูโคสของพยาธิลดลงจนขาดสารอาหารตาย
• ข้อ ง. (Pyrantel pamoate): Pyrantel pamoate มีฤทธิ์เป็น Depolarizing neuromuscular blocker กระตุ้น Nicotinic receptors ของพยาธิ ทำให้พยาธิเป็นอัมพาตและถูกขับออกมา
• ข้อ จ. (Ivermectin หัวข้อเรื่อง โรคติดต่อทางเพศสัมพันธ์ ผู้ป่วยหญิงไทยอายุ 35 ปี มาโรงพยาบาลด้วยอาการตกขาวสีเหลือง-เขียว มีกลิ่นคาวปลา แพทย์์ทำ การตรวจ ซักประวัติ ตรวจร่างกายและวินิจฉัยว่าเป็น Trichomonas vaginitis และสั่งจ่ายยา Rx Metronidazole 400 mg 1x5 single dose): Ivermectin ออกฤทธิ์กระตุ้น Glutamate-gated chloride channels ที่ระบบประสาทของพยาธิ ทำให้เซลล์เกิด Hyperpolarization และเป็นอัมพาต
📖 Guideline อ้างอิง:
ตำราปรสิตวิทยาทางการแพทย์์ และแนวทางการรักษาโรคติดเชื้อพยาธิในประเทศไทย (กรมควบคุมโรค) &amp; WHO Guidelines for Helminthiases
📌 จุดจำก่อนสอบ:
• กลไก Benzimidazoles: ยับยั้ง beta-tubulin polymerization และรบกวน glucose uptake ของพยาธิ</t>
        </is>
      </c>
      <c r="K273" s="166" t="inlineStr"/>
      <c r="L273" s="166" t="inlineStr">
        <is>
          <t>Infectious diseases</t>
        </is>
      </c>
      <c r="M273" s="166" t="inlineStr">
        <is>
          <t>Parasitic infections</t>
        </is>
      </c>
      <c r="N273" s="165" t="inlineStr">
        <is>
          <t>Clinic</t>
        </is>
      </c>
      <c r="O273" s="166" t="inlineStr">
        <is>
          <t>ข้อ 40 (PLE_CC1_Practice_Exam.md)</t>
        </is>
      </c>
      <c r="P273" s="165" t="inlineStr">
        <is>
          <t>แบบฝึกหัด</t>
        </is>
      </c>
      <c r="Q273" s="165" t="inlineStr">
        <is>
          <t>เล่มม่วง</t>
        </is>
      </c>
      <c r="R273" s="165" t="inlineStr"/>
    </row>
    <row r="274" ht="24" customHeight="1" s="49">
      <c r="A274" s="165" t="n">
        <v>272</v>
      </c>
      <c r="B274" s="166" t="inlineStr">
        <is>
          <t>กระบวนการเปลี่ยนแปลงตัวยาในกลุ่ม nitroimidazole ให้อยู่ในรูปที่ออกฤทธิ์ได้ในเชื้อโปรโตซัวเรียกว่า อะไร</t>
        </is>
      </c>
      <c r="C274" s="166" t="inlineStr"/>
      <c r="D274" s="166" t="inlineStr">
        <is>
          <t>Nitro-Reduction</t>
        </is>
      </c>
      <c r="E274" s="166" t="inlineStr">
        <is>
          <t>Hydroxylation</t>
        </is>
      </c>
      <c r="F274" s="166" t="inlineStr">
        <is>
          <t>Hydrolysis</t>
        </is>
      </c>
      <c r="G274" s="166" t="inlineStr">
        <is>
          <t>Demethylation</t>
        </is>
      </c>
      <c r="H274" s="166" t="inlineStr">
        <is>
          <t>Cyclization</t>
        </is>
      </c>
      <c r="I274" s="165" t="inlineStr">
        <is>
          <t>1</t>
        </is>
      </c>
      <c r="J274" s="166" t="inlineStr">
        <is>
          <t>✅ คำตอบที่ถูกต้อง: ข้อ ก. Nitro-Reduction
💡 Background:
ยากลุ่ม Nitroimidazole (เช่น Metronidazole, Tinidazole) เป็น prodrug ที่ต้องผ่านปฏิกิริยารีดักชันของ nitro group ภายในเซลล์แบคทีเรียชนิดไม่ใช้ออกซิเจนหรือโปรโตซัวโดยเอนไซม์ pyruvate:ferredoxin oxidoreductase (PFOR) ได้เป็น nitro radical intermediates ที่เข้าทำลายสาย DNA
🎯 ทำไมข้อนี้ถึงถูก:
Nitro-Reduction การเลือก Nitro-Reduction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(Hydroxylation): ยากลุ่ม Nitroimidazole จำเป็นต้องอาศัยกระบวนการ Nitro-reduction ในเชื้อแบคทีเรียไร้ออกซิเจนหรือโปรโตซัว เพื่อเปลี่ยนให้กลายเป็นสารที่มีพิษทำลาย DNA ของเชื้อ
• ข้อ ค. (Hydrolysis): ยากลุ่ม Nitroimidazole จำเป็นต้องอาศัยกระบวนการ Nitro-reduction ในเชื้อแบคทีเรียไร้ออกซิเจนหรือโปรโตซัว เพื่อเปลี่ยนให้กลายเป็นสารที่มีพิษทำลาย DNA ของเชื้อ
• ข้อ ง. (Demethylation): ยากลุ่ม Nitroimidazole จำเป็นต้องอาศัยกระบวนการ Nitro-reduction ในเชื้อแบคทีเรียไร้ออกซิเจนหรือโปรโตซัว เพื่อเปลี่ยนให้กลายเป็นสารที่มีพิษทำลาย DNA ของเชื้อ
• ข้อ จ. (Cyclization):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Guideline อ้างอิง:
Goodman &amp; Gilman's: The Pharmacological Basis of Therapeutics (Chapter 58: Antiprotozoal Drugs) &amp; Sanford Guide to Antimicrobial Therapy
📌 จุดจำก่อนสอบ:
• Metronidazole ต้องถูก activate โดยเอนไซม์ pyruvate-ferredoxin oxidoreductase ใน anaerobic bacteria/protozoa</t>
        </is>
      </c>
      <c r="K274" s="166" t="inlineStr"/>
      <c r="L274" s="166" t="inlineStr">
        <is>
          <t>Infectious diseases</t>
        </is>
      </c>
      <c r="M274" s="166" t="inlineStr">
        <is>
          <t>Pneumonia</t>
        </is>
      </c>
      <c r="N274" s="165" t="inlineStr">
        <is>
          <t>Clinic</t>
        </is>
      </c>
      <c r="O274" s="166" t="inlineStr">
        <is>
          <t>ข้อ 43 (PLE_CC1_Practice_Exam.md)</t>
        </is>
      </c>
      <c r="P274" s="165" t="inlineStr">
        <is>
          <t>แบบฝึกหัด</t>
        </is>
      </c>
      <c r="Q274" s="165" t="inlineStr">
        <is>
          <t>เล่มม่วง</t>
        </is>
      </c>
      <c r="R274" s="165" t="inlineStr"/>
    </row>
    <row r="275" ht="24" customHeight="1" s="49">
      <c r="A275" s="165" t="n">
        <v>273</v>
      </c>
      <c r="B275" s="166" t="inlineStr">
        <is>
          <t>[กรณีศึกษา 3]
ผู้ป่วยหญิงเป็น HIV มา 3 เดือน ยังไม่ได้เริ่มยาต้านไวรัส มีไข้ ปวดหัว ผลตรวจห้องปฏิบัติการดังนี้ CD4= 5%, 80 cell Indian ink: positive AntiHIV: positive HBeAg: positive AntiHBsAg: positive Dx. Cryptococcal meningitis
คำถาม: ให้ยาใดเป็น maintenance phase</t>
        </is>
      </c>
      <c r="C275" s="166" t="inlineStr"/>
      <c r="D275" s="166" t="inlineStr">
        <is>
          <t>Amphotericin B</t>
        </is>
      </c>
      <c r="E275" s="166" t="inlineStr">
        <is>
          <t>Fluconazole</t>
        </is>
      </c>
      <c r="F275" s="166" t="inlineStr">
        <is>
          <t>Itraconazole</t>
        </is>
      </c>
      <c r="G275" s="166" t="inlineStr">
        <is>
          <t>Bactrim</t>
        </is>
      </c>
      <c r="H275" s="166" t="inlineStr">
        <is>
          <t>Griseofulvin</t>
        </is>
      </c>
      <c r="I275" s="165" t="inlineStr">
        <is>
          <t>2</t>
        </is>
      </c>
      <c r="J275" s="166" t="inlineStr">
        <is>
          <t xml:space="preserve">✅ คำตอบที่ถูกต้อง: ข้อ ข. Fluconazole
🎯 ทำไมข้อนี้ถึงถูก:
🔍 ข้ออื่นผิดเพราะอะไร:
</t>
        </is>
      </c>
      <c r="K275" s="166" t="inlineStr"/>
      <c r="L275" s="166" t="inlineStr">
        <is>
          <t>Infectious diseases</t>
        </is>
      </c>
      <c r="M275" s="166" t="inlineStr">
        <is>
          <t>HIV infection</t>
        </is>
      </c>
      <c r="N275" s="165" t="inlineStr">
        <is>
          <t>Clinic</t>
        </is>
      </c>
      <c r="O275" s="166" t="inlineStr">
        <is>
          <t>[SOURCE: Pharma Plus เล่มม่วง 2 - ข้อสอบย้อนหลังปี 2558 วันที่ 1 ข้อ 19]</t>
        </is>
      </c>
      <c r="P275" s="165" t="inlineStr">
        <is>
          <t>ข้อสอบเก่า</t>
        </is>
      </c>
      <c r="Q275" s="165" t="inlineStr">
        <is>
          <t>2558</t>
        </is>
      </c>
      <c r="R275" s="165" t="inlineStr"/>
    </row>
    <row r="276" ht="24" customHeight="1" s="49">
      <c r="A276" s="165" t="n">
        <v>274</v>
      </c>
      <c r="B276" s="166" t="inlineStr">
        <is>
          <t>[กรณีศึกษา 3]
ผู้ป่วยหญิงเป็น HIV มา 3 เดือน ยังไม่ได้เริ่มยาต้านไวรัส มีไข้ ปวดหัว ผลตรวจห้องปฏิบัติการดังนี้ CD4= 5%, 80 cell Indian ink: positive AntiHIV: positive HBeAg: positive AntiHBsAg: positive Dx. Cryptococcal meningitis
คำถาม: ข้อใดผิดเกี่ยวกับการให้ยา amphotericin B</t>
        </is>
      </c>
      <c r="C276" s="166" t="inlineStr"/>
      <c r="D276" s="166" t="inlineStr">
        <is>
          <t>ให้ยาในอัตราเร็วอย่างช้า ๆ</t>
        </is>
      </c>
      <c r="E276" s="166" t="inlineStr">
        <is>
          <t>ติดตามค่าการทำงานของไต</t>
        </is>
      </c>
      <c r="F276" s="166" t="inlineStr">
        <is>
          <t>ให้ paracetamol+CPM ก่อนให้ยา</t>
        </is>
      </c>
      <c r="G276" s="166" t="inlineStr">
        <is>
          <t>ติดตาม K⁺ ในเลือด</t>
        </is>
      </c>
      <c r="H276" s="166" t="inlineStr">
        <is>
          <t>ติดตาม Ca²⁺ ในเลือด</t>
        </is>
      </c>
      <c r="I276" s="165" t="inlineStr">
        <is>
          <t>5</t>
        </is>
      </c>
      <c r="J276" s="166" t="inlineStr">
        <is>
          <t xml:space="preserve">✅ คำตอบที่ถูกต้อง: ข้อ จ. ติดตาม Ca²⁺ ในเลือด
🎯 ทำไมข้อนี้ถึงถูก:
🔍 ข้ออื่นผิดเพราะอะไร:
</t>
        </is>
      </c>
      <c r="K276" s="166" t="inlineStr"/>
      <c r="L276" s="166" t="inlineStr">
        <is>
          <t>Infectious diseases</t>
        </is>
      </c>
      <c r="M276" s="166" t="inlineStr">
        <is>
          <t>HIV infection</t>
        </is>
      </c>
      <c r="N276" s="165" t="inlineStr">
        <is>
          <t>Clinic</t>
        </is>
      </c>
      <c r="O276" s="166" t="inlineStr">
        <is>
          <t>[SOURCE: Pharma Plus เล่มม่วง 2 - ข้อสอบย้อนหลังปี 2558 วันที่ 1 ข้อ 20]</t>
        </is>
      </c>
      <c r="P276" s="165" t="inlineStr">
        <is>
          <t>ข้อสอบเก่า</t>
        </is>
      </c>
      <c r="Q276" s="165" t="inlineStr">
        <is>
          <t>2558</t>
        </is>
      </c>
      <c r="R276" s="165" t="inlineStr"/>
    </row>
    <row r="277" ht="24" customHeight="1" s="49">
      <c r="A277" s="165" t="n">
        <v>275</v>
      </c>
      <c r="B277" s="166" t="inlineStr">
        <is>
          <t>[กรณีศึกษา 3]
ผู้ป่วยหญิงเป็น HIV มา 3 เดือน ยังไม่ได้เริ่มยาต้านไวรัส มีไข้ ปวดหัว ผลตรวจห้องปฏิบัติการดังนี้ CD4= 5%, 80 cell Indian ink: positive AntiHIV: positive HBeAg: positive AntiHBsAg: positive Dx. Cryptococcal meningitis
คำถาม: ยาใดที่ผู้ป่วยรายนี้ควรได้รับในการป้องกันเชื้อฉวยโอกาส</t>
        </is>
      </c>
      <c r="C277" s="166" t="inlineStr"/>
      <c r="D277" s="166" t="inlineStr">
        <is>
          <t>Bactrim</t>
        </is>
      </c>
      <c r="E277" s="166" t="inlineStr">
        <is>
          <t>Fluconazole</t>
        </is>
      </c>
      <c r="F277" s="166" t="inlineStr">
        <is>
          <t>Azithromycin</t>
        </is>
      </c>
      <c r="G277" s="166" t="inlineStr">
        <is>
          <t>Acyclovir</t>
        </is>
      </c>
      <c r="H277" s="166" t="inlineStr">
        <is>
          <t>Prednisolone</t>
        </is>
      </c>
      <c r="I277" s="165" t="inlineStr">
        <is>
          <t>1</t>
        </is>
      </c>
      <c r="J277" s="166" t="inlineStr">
        <is>
          <t xml:space="preserve">✅ คำตอบที่ถูกต้อง: ข้อ ก. Bactrim
🎯 ทำไมข้อนี้ถึงถูก:
🔍 ข้ออื่นผิดเพราะอะไร:
</t>
        </is>
      </c>
      <c r="K277" s="166" t="inlineStr"/>
      <c r="L277" s="166" t="inlineStr">
        <is>
          <t>Infectious diseases</t>
        </is>
      </c>
      <c r="M277" s="166" t="inlineStr">
        <is>
          <t>HIV infection</t>
        </is>
      </c>
      <c r="N277" s="165" t="inlineStr">
        <is>
          <t>Clinic</t>
        </is>
      </c>
      <c r="O277" s="166" t="inlineStr">
        <is>
          <t>[SOURCE: Pharma Plus เล่มม่วง 2 - ข้อสอบย้อนหลังปี 2558 วันที่ 1 ข้อ 24]</t>
        </is>
      </c>
      <c r="P277" s="165" t="inlineStr">
        <is>
          <t>ข้อสอบเก่า</t>
        </is>
      </c>
      <c r="Q277" s="165" t="inlineStr">
        <is>
          <t>2558</t>
        </is>
      </c>
      <c r="R277" s="165" t="inlineStr"/>
    </row>
    <row r="278" ht="24" customHeight="1" s="49">
      <c r="A278" s="165" t="n">
        <v>276</v>
      </c>
      <c r="B278" s="166" t="inlineStr">
        <is>
          <t>[กรณีศึกษา 3]
ผู้ป่วยหญิงเป็น HIV มา 3 เดือน ยังไม่ได้เริ่มยาต้านไวรัส มีไข้ ปวดหัว ผลตรวจห้องปฏิบัติการดังนี้ CD4= 5%, 80 cell Indian ink: positive AntiHIV: positive HBeAg: positive AntiHBsAg: positive Dx. Cryptococcal meningitis
คำถาม: สูตรยาต้านไวรัสที่ผู้ป่วยควรได้คือ</t>
        </is>
      </c>
      <c r="C278" s="166" t="inlineStr"/>
      <c r="D278" s="166" t="inlineStr">
        <is>
          <t>AZT + 3TC + NVP</t>
        </is>
      </c>
      <c r="E278" s="166" t="inlineStr">
        <is>
          <t>AZT + 3TC + EFV</t>
        </is>
      </c>
      <c r="F278" s="166" t="inlineStr">
        <is>
          <t>d4T + 3TC + LPV/r</t>
        </is>
      </c>
      <c r="G278" s="166" t="inlineStr">
        <is>
          <t>d4T + 3TC + EFV</t>
        </is>
      </c>
      <c r="H278" s="166" t="inlineStr">
        <is>
          <t>TDF + 3TC + EFV</t>
        </is>
      </c>
      <c r="I278" s="165" t="inlineStr">
        <is>
          <t>5</t>
        </is>
      </c>
      <c r="J278" s="166" t="inlineStr">
        <is>
          <t xml:space="preserve">✅ คำตอบที่ถูกต้อง: ข้อ จ. TDF + 3TC + EFV
🎯 ทำไมข้อนี้ถึงถูก:
🔍 ข้ออื่นผิดเพราะอะไร:
</t>
        </is>
      </c>
      <c r="K278" s="166" t="inlineStr"/>
      <c r="L278" s="166" t="inlineStr">
        <is>
          <t>Infectious diseases</t>
        </is>
      </c>
      <c r="M278" s="166" t="inlineStr">
        <is>
          <t>HIV infection</t>
        </is>
      </c>
      <c r="N278" s="165" t="inlineStr">
        <is>
          <t>Clinic</t>
        </is>
      </c>
      <c r="O278" s="166" t="inlineStr">
        <is>
          <t>[SOURCE: Pharma Plus เล่มม่วง 2 - ข้อสอบย้อนหลังปี 2558 วันที่ 1 ข้อ 25]</t>
        </is>
      </c>
      <c r="P278" s="165" t="inlineStr">
        <is>
          <t>ข้อสอบเก่า</t>
        </is>
      </c>
      <c r="Q278" s="165" t="inlineStr">
        <is>
          <t>2558</t>
        </is>
      </c>
      <c r="R278" s="165" t="inlineStr"/>
    </row>
    <row r="279" ht="24" customHeight="1" s="49">
      <c r="A279" s="165" t="n">
        <v>277</v>
      </c>
      <c r="B279" s="166" t="inlineStr">
        <is>
          <t>[กรณีศึกษา เด็ก 6 เดือน]
เด็ก 6 เดือน งอแง ตาแฉะ เป็นมา 3 วัน วันนี้มีไข้สูงเฉียบพลัน พบผื่นขึ้นที่หัว หลังคอ ลำตัว และมีจุดแดงในกระพุ้งแก้มและปาก
คำถาม: คาดว่าผู้ป่วยรายนี้เป็นโรคใด</t>
        </is>
      </c>
      <c r="C279" s="166" t="inlineStr"/>
      <c r="D279" s="166" t="inlineStr">
        <is>
          <t>ไข้หวัดใหญ่</t>
        </is>
      </c>
      <c r="E279" s="166" t="inlineStr">
        <is>
          <t>หัด</t>
        </is>
      </c>
      <c r="F279" s="166" t="inlineStr">
        <is>
          <t>คอตีบ</t>
        </is>
      </c>
      <c r="G279" s="166" t="inlineStr">
        <is>
          <t>เริม</t>
        </is>
      </c>
      <c r="H279" s="166" t="inlineStr">
        <is>
          <t>ไข้เลือดออก</t>
        </is>
      </c>
      <c r="I279" s="165" t="inlineStr">
        <is>
          <t>2</t>
        </is>
      </c>
      <c r="J279" s="166" t="inlineStr">
        <is>
          <t xml:space="preserve">✅ คำตอบที่ถูกต้อง: ข้อ ข. หัด
🎯 ทำไมข้อนี้ถึงถูก:
🔍 ข้ออื่นผิดเพราะอะไร:
</t>
        </is>
      </c>
      <c r="K279" s="166" t="inlineStr"/>
      <c r="L279" s="166" t="inlineStr">
        <is>
          <t>Infectious diseases</t>
        </is>
      </c>
      <c r="M279" s="166" t="inlineStr">
        <is>
          <t>Pneumonia</t>
        </is>
      </c>
      <c r="N279" s="165" t="inlineStr">
        <is>
          <t>Clinic</t>
        </is>
      </c>
      <c r="O279" s="166" t="inlineStr">
        <is>
          <t>[SOURCE: Pharma Plus เล่มม่วง 2 - ข้อสอบย้อนหลังปี 2558 วันที่ 1 ข้อ 37]</t>
        </is>
      </c>
      <c r="P279" s="165" t="inlineStr">
        <is>
          <t>ข้อสอบเก่า</t>
        </is>
      </c>
      <c r="Q279" s="165" t="inlineStr">
        <is>
          <t>2558</t>
        </is>
      </c>
      <c r="R279" s="165" t="inlineStr"/>
    </row>
    <row r="280" ht="24" customHeight="1" s="49">
      <c r="A280" s="165" t="n">
        <v>278</v>
      </c>
      <c r="B280" s="166" t="inlineStr">
        <is>
          <t>[กรณีศึกษา เด็ก 6 เดือน]
เด็ก 6 เดือน งอแง ตาแฉะ เป็นมา 3 วัน วันนี้มีไข้สูงเฉียบพลัน พบผื่นขึ้นที่หัว หลังคอ ลำตัว และมีจุดแดงในกระพุ้งแก้มและปาก
คำถาม: ตาม EPI เด็กอายุ 6 เดือนต้องได้รับ vaccine ได้บ้าง</t>
        </is>
      </c>
      <c r="C280" s="166" t="inlineStr"/>
      <c r="D280" s="166" t="inlineStr">
        <is>
          <t>HBV/dTP/OPV</t>
        </is>
      </c>
      <c r="E280" s="166" t="inlineStr">
        <is>
          <t>MMR/dTP/JE</t>
        </is>
      </c>
      <c r="F280" s="166" t="inlineStr">
        <is>
          <t>BCG/MMR/OPV</t>
        </is>
      </c>
      <c r="G280" s="166" t="inlineStr">
        <is>
          <t>MMR/JE/IPV</t>
        </is>
      </c>
      <c r="H280" s="166" t="inlineStr">
        <is>
          <t>JE/OPV/dTP</t>
        </is>
      </c>
      <c r="I280" s="165" t="inlineStr">
        <is>
          <t>1</t>
        </is>
      </c>
      <c r="J280" s="166" t="inlineStr">
        <is>
          <t xml:space="preserve">✅ คำตอบที่ถูกต้อง: ข้อ ก. HBV/dTP/OPV
🎯 ทำไมข้อนี้ถึงถูก:
🔍 ข้ออื่นผิดเพราะอะไร:
</t>
        </is>
      </c>
      <c r="K280" s="166" t="inlineStr"/>
      <c r="L280" s="166" t="inlineStr">
        <is>
          <t>Infectious diseases</t>
        </is>
      </c>
      <c r="M280" s="166" t="inlineStr">
        <is>
          <t>Pneumonia</t>
        </is>
      </c>
      <c r="N280" s="165" t="inlineStr">
        <is>
          <t>Clinic</t>
        </is>
      </c>
      <c r="O280" s="166" t="inlineStr">
        <is>
          <t>[SOURCE: Pharma Plus เล่มม่วง 2 - ข้อสอบย้อนหลังปี 2558 วันที่ 1 ข้อ 38]</t>
        </is>
      </c>
      <c r="P280" s="165" t="inlineStr">
        <is>
          <t>ข้อสอบเก่า</t>
        </is>
      </c>
      <c r="Q280" s="165" t="inlineStr">
        <is>
          <t>2558</t>
        </is>
      </c>
      <c r="R280" s="165" t="inlineStr"/>
    </row>
    <row r="281" ht="24" customHeight="1" s="49">
      <c r="A281" s="165" t="n">
        <v>279</v>
      </c>
      <c r="B281" s="166" t="inlineStr">
        <is>
          <t>[กรณีศึกษา เด็ก 6 เดือน]
เด็ก 6 เดือน งอแง ตาแฉะ เป็นมา 3 วัน วันนี้มีไข้สูงเฉียบพลัน พบผื่นขึ้นที่หัว หลังคอ ลำตัว และมีจุดแดงในกระพุ้งแก้มและปาก
คำถาม: วันนี้ เด็กรายนี้ต้องได้รับวัคซีนหรือไม่</t>
        </is>
      </c>
      <c r="C281" s="166" t="inlineStr"/>
      <c r="D281" s="166" t="inlineStr">
        <is>
          <t>ไม่ต้องได้รับ เนื่องจากมีภูมิจากการติดเชื้อ</t>
        </is>
      </c>
      <c r="E281" s="166" t="inlineStr">
        <is>
          <t>ให้เนื่องจาก EPI กำหนด</t>
        </is>
      </c>
      <c r="F281" s="166" t="inlineStr">
        <is>
          <t>ให้เลื่อนการรับวัคซีน ออกไปก่อน</t>
        </is>
      </c>
      <c r="G281" s="166" t="inlineStr">
        <is>
          <t>ให้ เนื่องจากอาการผื่นชัดเจน</t>
        </is>
      </c>
      <c r="H281" s="166" t="inlineStr">
        <is>
          <t>ไม่ให้ เนื่องจากอายุยังไม่ครบตามกำหนด</t>
        </is>
      </c>
      <c r="I281" s="165" t="inlineStr">
        <is>
          <t>3</t>
        </is>
      </c>
      <c r="J281" s="166" t="inlineStr">
        <is>
          <t xml:space="preserve">✅ คำตอบที่ถูกต้อง: ข้อ ค. ให้เลื่อนการรับวัคซีน ออกไปก่อน
🎯 ทำไมข้อนี้ถึงถูก:
🔍 ข้ออื่นผิดเพราะอะไร:
</t>
        </is>
      </c>
      <c r="K281" s="166" t="inlineStr"/>
      <c r="L281" s="166" t="inlineStr">
        <is>
          <t>Infectious diseases</t>
        </is>
      </c>
      <c r="M281" s="166" t="inlineStr">
        <is>
          <t>Pneumonia</t>
        </is>
      </c>
      <c r="N281" s="165" t="inlineStr">
        <is>
          <t>Clinic</t>
        </is>
      </c>
      <c r="O281" s="166" t="inlineStr">
        <is>
          <t>[SOURCE: Pharma Plus เล่มม่วง 2 - ข้อสอบย้อนหลังปี 2558 วันที่ 1 ข้อ 39]</t>
        </is>
      </c>
      <c r="P281" s="165" t="inlineStr">
        <is>
          <t>ข้อสอบเก่า</t>
        </is>
      </c>
      <c r="Q281" s="165" t="inlineStr">
        <is>
          <t>2558</t>
        </is>
      </c>
      <c r="R281" s="165" t="inlineStr"/>
    </row>
    <row r="282" ht="24" customHeight="1" s="49">
      <c r="A282" s="165" t="n">
        <v>280</v>
      </c>
      <c r="B282" s="166" t="inlineStr">
        <is>
          <t>ข้อใดผิดเกี่ยวกับ innate immunization</t>
        </is>
      </c>
      <c r="C282" s="166" t="inlineStr"/>
      <c r="D282" s="166" t="inlineStr">
        <is>
          <t>เชื้อถูกทำลายโดยกรดในกระเพาะอาหาร</t>
        </is>
      </c>
      <c r="E282" s="166" t="inlineStr">
        <is>
          <t>ภูมิคุ้มกันมีมาแต่กำเนิด</t>
        </is>
      </c>
      <c r="F282" s="166" t="inlineStr">
        <is>
          <t>สามารถจัดการกับเชื้อได้ทันที</t>
        </is>
      </c>
      <c r="G282" s="166" t="inlineStr">
        <is>
          <t>ภูมิคุ้มกันบางอย่างต้องใช้เวลาหลังจากคลอด ร่างกายจึงจะสร้างได้เอง</t>
        </is>
      </c>
      <c r="H282" s="166" t="inlineStr">
        <is>
          <t>มีความจำเพาะเจาะจงต่อเชื้อโรค</t>
        </is>
      </c>
      <c r="I282" s="165" t="inlineStr">
        <is>
          <t>5</t>
        </is>
      </c>
      <c r="J282" s="166" t="inlineStr">
        <is>
          <t xml:space="preserve">✅ คำตอบที่ถูกต้อง: ข้อ จ. มีความจำเพาะเจาะจงต่อเชื้อโรค
🎯 ทำไมข้อนี้ถึงถูก:
🔍 ข้ออื่นผิดเพราะอะไร:
</t>
        </is>
      </c>
      <c r="K282" s="166" t="inlineStr"/>
      <c r="L282" s="166" t="inlineStr">
        <is>
          <t>Infectious diseases</t>
        </is>
      </c>
      <c r="M282" s="166" t="inlineStr">
        <is>
          <t>Pneumonia</t>
        </is>
      </c>
      <c r="N282" s="165" t="inlineStr">
        <is>
          <t>Clinic</t>
        </is>
      </c>
      <c r="O282" s="166" t="inlineStr">
        <is>
          <t>[SOURCE: Pharma Plus เล่มม่วง 2 - ข้อสอบย้อนหลังปี 2558 วันที่ 1 ข้อ 43]</t>
        </is>
      </c>
      <c r="P282" s="165" t="inlineStr">
        <is>
          <t>ข้อสอบเก่า</t>
        </is>
      </c>
      <c r="Q282" s="165" t="inlineStr">
        <is>
          <t>2558</t>
        </is>
      </c>
      <c r="R282" s="165" t="inlineStr"/>
    </row>
    <row r="283" ht="24" customHeight="1" s="49">
      <c r="A283" s="165" t="n">
        <v>281</v>
      </c>
      <c r="B283" s="166" t="inlineStr">
        <is>
          <t>[]
จากกราฟความสัมพันธ์ระหว่างเวลาและระดับแอนติบอดี (Serum titre of antibodies) เส้นประแสดงการตอบสนองแรก และเส้นทึบแสดงการตอบสนองหลัง reinfection
คำถาม: จากรูป เส้นประ และ เส้นทึบ คืออะไร</t>
        </is>
      </c>
      <c r="C283" s="166" t="inlineStr"/>
      <c r="D283" s="166" t="inlineStr">
        <is>
          <t>IgM / IgG</t>
        </is>
      </c>
      <c r="E283" s="166" t="inlineStr">
        <is>
          <t>IgG / IgA</t>
        </is>
      </c>
      <c r="F283" s="166" t="inlineStr">
        <is>
          <t>IgG / IgM</t>
        </is>
      </c>
      <c r="G283" s="166" t="inlineStr">
        <is>
          <t>IgE / IgM</t>
        </is>
      </c>
      <c r="H283" s="166" t="inlineStr">
        <is>
          <t>IgA / IgG</t>
        </is>
      </c>
      <c r="I283" s="165" t="inlineStr">
        <is>
          <t>1</t>
        </is>
      </c>
      <c r="J283" s="166" t="inlineStr">
        <is>
          <t xml:space="preserve">✅ คำตอบที่ถูกต้อง: ข้อ ก. IgM / IgG
🎯 ทำไมข้อนี้ถึงถูก:
🔍 ข้ออื่นผิดเพราะอะไร:
</t>
        </is>
      </c>
      <c r="K283" s="166" t="inlineStr"/>
      <c r="L283" s="166" t="inlineStr">
        <is>
          <t>Infectious diseases</t>
        </is>
      </c>
      <c r="M283" s="166" t="inlineStr">
        <is>
          <t>Pneumonia</t>
        </is>
      </c>
      <c r="N283" s="165" t="inlineStr">
        <is>
          <t>Clinic</t>
        </is>
      </c>
      <c r="O283" s="166" t="inlineStr">
        <is>
          <t>[SOURCE: Pharma Plus เล่มม่วง 2 - ข้อสอบย้อนหลังปี 2558 วันที่ 1 ข้อ 44]</t>
        </is>
      </c>
      <c r="P283" s="165" t="inlineStr">
        <is>
          <t>ข้อสอบเก่า</t>
        </is>
      </c>
      <c r="Q283" s="165" t="inlineStr">
        <is>
          <t>2558</t>
        </is>
      </c>
      <c r="R283" s="165" t="inlineStr"/>
    </row>
    <row r="284" ht="24" customHeight="1" s="49">
      <c r="A284" s="165" t="n">
        <v>282</v>
      </c>
      <c r="B284" s="166" t="inlineStr">
        <is>
          <t>จากกราฟข้อ 44. ข้อใดถูกต้อง</t>
        </is>
      </c>
      <c r="C284" s="166" t="inlineStr"/>
      <c r="D284" s="166" t="inlineStr">
        <is>
          <t>ฉีดวัคซีนซ้ำ เพื่อกระตุ้นการสร้าง Ab บางอย่างเพิ่มขึ้น</t>
        </is>
      </c>
      <c r="E284" s="166" t="inlineStr">
        <is>
          <t>ฉีดวัคซีนซ้ำ เพื่อให้ภูมิคุ้มกันสร้างให้อีกครั้ง</t>
        </is>
      </c>
      <c r="F284" s="166" t="inlineStr">
        <is>
          <t>การฉีดซ้ำไม่ได้เพิ่มปริมาณภูมิคุ้มกัน</t>
        </is>
      </c>
      <c r="G284" s="166" t="inlineStr">
        <is>
          <t>ไม่จำเป็นต้องฉีดซ้ำ</t>
        </is>
      </c>
      <c r="H284" s="166" t="inlineStr">
        <is>
          <t>สามารถฉีดกระตุ้นก่อนนัดได้</t>
        </is>
      </c>
      <c r="I284" s="165" t="inlineStr">
        <is>
          <t>1</t>
        </is>
      </c>
      <c r="J284" s="166" t="inlineStr">
        <is>
          <t xml:space="preserve">✅ คำตอบที่ถูกต้อง: ข้อ ก. ฉีดวัคซีนซ้ำ เพื่อกระตุ้นการสร้าง Ab บางอย่างเพิ่มขึ้น
🎯 ทำไมข้อนี้ถึงถูก:
🔍 ข้ออื่นผิดเพราะอะไร:
</t>
        </is>
      </c>
      <c r="K284" s="166" t="inlineStr"/>
      <c r="L284" s="166" t="inlineStr">
        <is>
          <t>Infectious diseases</t>
        </is>
      </c>
      <c r="M284" s="166" t="inlineStr">
        <is>
          <t>Pneumonia</t>
        </is>
      </c>
      <c r="N284" s="165" t="inlineStr">
        <is>
          <t>Clinic</t>
        </is>
      </c>
      <c r="O284" s="166" t="inlineStr">
        <is>
          <t>[SOURCE: Pharma Plus เล่มม่วง 2 - ข้อสอบย้อนหลังปี 2558 วันที่ 1 ข้อ 45]</t>
        </is>
      </c>
      <c r="P284" s="165" t="inlineStr">
        <is>
          <t>ข้อสอบเก่า</t>
        </is>
      </c>
      <c r="Q284" s="165" t="inlineStr">
        <is>
          <t>2558</t>
        </is>
      </c>
      <c r="R284" s="165" t="inlineStr"/>
    </row>
    <row r="285" ht="24" customHeight="1" s="49">
      <c r="A285" s="165" t="n">
        <v>283</v>
      </c>
      <c r="B285" s="166" t="inlineStr">
        <is>
          <t>[กรณีศึกษา 7]
ผู้ป่วยชาย ขยี้ตาบ่อย มีอาการหนังตาใต้คิ้วบวม มีตุ่มแดงคล้ายตุ่มหนอง ใช้ยา antazoline และกิน loratadine ไม่ดีขึ้น ผู้ป่วยใช้สายตาจ้องคอมพิวเตอร์นานเกือบตลอดวัน จากนั้นได้ยา dicloxacillin
คำถาม: จากนั้นได้ยา dicloxacillin ออกฤทธิ์กลไกใด</t>
        </is>
      </c>
      <c r="C285" s="166" t="inlineStr"/>
      <c r="D285" s="166" t="inlineStr">
        <is>
          <t>ยับยั้ง ribosome 30S</t>
        </is>
      </c>
      <c r="E285" s="166" t="inlineStr">
        <is>
          <t>ยับยั้ง ribosome 50S</t>
        </is>
      </c>
      <c r="F285" s="166" t="inlineStr">
        <is>
          <t>ยับยั้งการสร้าง DNA</t>
        </is>
      </c>
      <c r="G285" s="166" t="inlineStr">
        <is>
          <t>ยับยั้งการสร้างผนังเซลล์</t>
        </is>
      </c>
      <c r="H285" s="166" t="inlineStr">
        <is>
          <t>ยับยั้งการสร้างเยื่อหุ้มเซลล์</t>
        </is>
      </c>
      <c r="I285" s="165" t="inlineStr">
        <is>
          <t>4</t>
        </is>
      </c>
      <c r="J285" s="166" t="inlineStr">
        <is>
          <t xml:space="preserve">✅ คำตอบที่ถูกต้อง: ข้อ ง. ยับยั้งการสร้างผนังเซลล์
🎯 ทำไมข้อนี้ถึงถูก:
🔍 ข้ออื่นผิดเพราะอะไร:
</t>
        </is>
      </c>
      <c r="K285" s="166" t="inlineStr"/>
      <c r="L285" s="166" t="inlineStr">
        <is>
          <t>Infectious diseases</t>
        </is>
      </c>
      <c r="M285" s="166" t="inlineStr">
        <is>
          <t>Pneumonia</t>
        </is>
      </c>
      <c r="N285" s="165" t="inlineStr">
        <is>
          <t>Clinic</t>
        </is>
      </c>
      <c r="O285" s="166" t="inlineStr">
        <is>
          <t>[SOURCE: Pharma Plus เล่มม่วง 2 - ข้อสอบย้อนหลังปี 2558 วันที่ 1 ข้อ 58]</t>
        </is>
      </c>
      <c r="P285" s="165" t="inlineStr">
        <is>
          <t>ข้อสอบเก่า</t>
        </is>
      </c>
      <c r="Q285" s="165" t="inlineStr">
        <is>
          <t>2558</t>
        </is>
      </c>
      <c r="R285" s="165" t="inlineStr"/>
    </row>
    <row r="286" ht="24" customHeight="1" s="49">
      <c r="A286" s="165" t="n">
        <v>284</v>
      </c>
      <c r="B286" s="166" t="inlineStr">
        <is>
          <t>[กรณีศึกษา 7]
ผู้ป่วยชาย ขยี้ตาบ่อย มีอาการหนังตาใต้คิ้วบวม มีตุ่มแดงคล้ายตุ่มหนอง ได้รับยาปฏิชีวนะ Dicloxacillin
คำถาม: ข้อใดถูกเมื่อเปรียบเทียบความต่างระหว่าง dicloxacillin กับ amoxycillin</t>
        </is>
      </c>
      <c r="C286" s="166" t="inlineStr"/>
      <c r="D286" s="166" t="inlineStr">
        <is>
          <t>Dicloxacillin สามารถให้โดยการฉีดได้</t>
        </is>
      </c>
      <c r="E286" s="166" t="inlineStr">
        <is>
          <t>Dicloxacillin ทนกรดมากกว่า amoxycillin</t>
        </is>
      </c>
      <c r="F286" s="166" t="inlineStr">
        <is>
          <t>Dicloxacillin เป็น broad spectrum มากกว่า amoxycillin</t>
        </is>
      </c>
      <c r="G286" s="166" t="inlineStr">
        <is>
          <t>Dicloxacillin ทนต่อ beta-lactamase ได้ดีกว่า amoxycillin</t>
        </is>
      </c>
      <c r="H286" s="166" t="inlineStr">
        <is>
          <t>Dicloxacillin ออกฤทธิ์ ต่อ P. aeruginosa ได้</t>
        </is>
      </c>
      <c r="I286" s="165" t="inlineStr">
        <is>
          <t>4</t>
        </is>
      </c>
      <c r="J286" s="166" t="inlineStr">
        <is>
          <t xml:space="preserve">✅ คำตอบที่ถูกต้อง: ข้อ ง. Dicloxacillin ทนต่อ beta-lactamase ได้ดีกว่า amoxycillin
🎯 ทำไมข้อนี้ถึงถูก:
🔍 ข้ออื่นผิดเพราะอะไร:
</t>
        </is>
      </c>
      <c r="K286" s="166" t="inlineStr"/>
      <c r="L286" s="166" t="inlineStr">
        <is>
          <t>Infectious diseases</t>
        </is>
      </c>
      <c r="M286" s="166" t="inlineStr">
        <is>
          <t>Pneumonia</t>
        </is>
      </c>
      <c r="N286" s="165" t="inlineStr">
        <is>
          <t>Clinic</t>
        </is>
      </c>
      <c r="O286" s="166" t="inlineStr">
        <is>
          <t>[SOURCE: Pharma Plus เล่มม่วง 2 - ข้อสอบย้อนหลังปี 2558 วันที่ 1 ข้อ 59]</t>
        </is>
      </c>
      <c r="P286" s="165" t="inlineStr">
        <is>
          <t>ข้อสอบเก่า</t>
        </is>
      </c>
      <c r="Q286" s="165" t="inlineStr">
        <is>
          <t>2558</t>
        </is>
      </c>
      <c r="R286" s="165" t="inlineStr"/>
    </row>
    <row r="287" ht="24" customHeight="1" s="49">
      <c r="A287" s="165" t="n">
        <v>285</v>
      </c>
      <c r="B287" s="166" t="inlineStr">
        <is>
          <t>[กรณีศึกษา 11]
ผู้ป่วยชายไทยคู่ อายุ 60 ปี แพทย์วินิจฉัยเป็น cirrhosis with ascites ต่อมาสงสัยภาวะติดเชื้อในช่องท้อง
คำถาม: ถ้าผู้ป่วยติดเชื้อในช่องท้อง (SBP) ยาใดที่ควรให้</t>
        </is>
      </c>
      <c r="C287" s="166" t="inlineStr"/>
      <c r="D287" s="166" t="inlineStr">
        <is>
          <t>Imipenem</t>
        </is>
      </c>
      <c r="E287" s="166" t="inlineStr">
        <is>
          <t>Ceftazidime IV</t>
        </is>
      </c>
      <c r="F287" s="166" t="inlineStr">
        <is>
          <t>Cefotaxime IV</t>
        </is>
      </c>
      <c r="G287" s="166" t="inlineStr">
        <is>
          <t>Norfloxacin oral</t>
        </is>
      </c>
      <c r="H287" s="166" t="inlineStr">
        <is>
          <t>Amoxicillin/clavulanic IV</t>
        </is>
      </c>
      <c r="I287" s="165" t="inlineStr">
        <is>
          <t>3</t>
        </is>
      </c>
      <c r="J287" s="166" t="inlineStr">
        <is>
          <t xml:space="preserve">✅ คำตอบที่ถูกต้อง: ข้อ ค. Cefotaxime IV
🎯 ทำไมข้อนี้ถึงถูก:
🔍 ข้ออื่นผิดเพราะอะไร:
</t>
        </is>
      </c>
      <c r="K287" s="166" t="inlineStr"/>
      <c r="L287" s="166" t="inlineStr">
        <is>
          <t>Infectious diseases</t>
        </is>
      </c>
      <c r="M287" s="166" t="inlineStr">
        <is>
          <t>Pneumonia</t>
        </is>
      </c>
      <c r="N287" s="165" t="inlineStr">
        <is>
          <t>Clinic</t>
        </is>
      </c>
      <c r="O287" s="166" t="inlineStr">
        <is>
          <t>[SOURCE: Pharma Plus เล่มม่วง 2 - ข้อสอบย้อนหลังปี 2558 วันที่ 1 ข้อ 88]</t>
        </is>
      </c>
      <c r="P287" s="165" t="inlineStr">
        <is>
          <t>ข้อสอบเก่า</t>
        </is>
      </c>
      <c r="Q287" s="165" t="inlineStr">
        <is>
          <t>2558</t>
        </is>
      </c>
      <c r="R287" s="165" t="inlineStr"/>
    </row>
    <row r="288" ht="24" customHeight="1" s="49">
      <c r="A288" s="165" t="n">
        <v>286</v>
      </c>
      <c r="B288" s="166" t="inlineStr">
        <is>
          <t>[กรณีศึกษา 11] เชื้อสาเหตุของ SBP คือข้อใด</t>
        </is>
      </c>
      <c r="C288" s="166" t="inlineStr"/>
      <c r="D288" s="166" t="inlineStr">
        <is>
          <t>S. aureus</t>
        </is>
      </c>
      <c r="E288" s="166" t="inlineStr">
        <is>
          <t>S. pyogenes</t>
        </is>
      </c>
      <c r="F288" s="166" t="inlineStr">
        <is>
          <t>K. pneumoniae</t>
        </is>
      </c>
      <c r="G288" s="166" t="inlineStr">
        <is>
          <t>P. aeruginosa</t>
        </is>
      </c>
      <c r="H288" s="166" t="inlineStr">
        <is>
          <t>Proteus mirabilis</t>
        </is>
      </c>
      <c r="I288" s="165" t="inlineStr">
        <is>
          <t>3</t>
        </is>
      </c>
      <c r="J288" s="166" t="inlineStr">
        <is>
          <t xml:space="preserve">✅ คำตอบที่ถูกต้อง: ข้อ ค. K. pneumoniae
🎯 ทำไมข้อนี้ถึงถูก:
🔍 ข้ออื่นผิดเพราะอะไร:
</t>
        </is>
      </c>
      <c r="K288" s="166" t="inlineStr"/>
      <c r="L288" s="166" t="inlineStr">
        <is>
          <t>Infectious diseases</t>
        </is>
      </c>
      <c r="M288" s="166" t="inlineStr">
        <is>
          <t>Pneumonia</t>
        </is>
      </c>
      <c r="N288" s="165" t="inlineStr">
        <is>
          <t>Clinic</t>
        </is>
      </c>
      <c r="O288" s="166" t="inlineStr">
        <is>
          <t>[SOURCE: Pharma Plus เล่มม่วง 2 - ข้อสอบย้อนหลังปี 2558 วันที่ 1 ข้อ 90]</t>
        </is>
      </c>
      <c r="P288" s="165" t="inlineStr">
        <is>
          <t>ข้อสอบเก่า</t>
        </is>
      </c>
      <c r="Q288" s="165" t="inlineStr">
        <is>
          <t>2558</t>
        </is>
      </c>
      <c r="R288" s="165" t="inlineStr"/>
    </row>
    <row r="289" ht="24" customHeight="1" s="49">
      <c r="A289" s="165" t="n">
        <v>287</v>
      </c>
      <c r="B289" s="166" t="inlineStr">
        <is>
          <t>[กรณีศึกษา 12] ยาใดเป็นพิษต่อตับมากที่สุด</t>
        </is>
      </c>
      <c r="C289" s="166" t="inlineStr"/>
      <c r="D289" s="166" t="inlineStr">
        <is>
          <t>Griseofulvin oral</t>
        </is>
      </c>
      <c r="E289" s="166" t="inlineStr">
        <is>
          <t>Terbinafine</t>
        </is>
      </c>
      <c r="F289" s="166" t="inlineStr">
        <is>
          <t>Ketoconazole oral</t>
        </is>
      </c>
      <c r="G289" s="166" t="inlineStr">
        <is>
          <t>Prednisolone</t>
        </is>
      </c>
      <c r="H289" s="166" t="inlineStr">
        <is>
          <t>Itraconazole capsule</t>
        </is>
      </c>
      <c r="I289" s="165" t="inlineStr">
        <is>
          <t>3</t>
        </is>
      </c>
      <c r="J289" s="166" t="inlineStr">
        <is>
          <t xml:space="preserve">✅ คำตอบที่ถูกต้อง: ข้อ ค. Ketoconazole oral
🎯 ทำไมข้อนี้ถึงถูก:
🔍 ข้ออื่นผิดเพราะอะไร:
</t>
        </is>
      </c>
      <c r="K289" s="166" t="inlineStr"/>
      <c r="L289" s="166" t="inlineStr">
        <is>
          <t>Infectious diseases</t>
        </is>
      </c>
      <c r="M289" s="166" t="inlineStr">
        <is>
          <t>Pneumonia</t>
        </is>
      </c>
      <c r="N289" s="165" t="inlineStr">
        <is>
          <t>Clinic</t>
        </is>
      </c>
      <c r="O289" s="166" t="inlineStr">
        <is>
          <t>[SOURCE: Pharma Plus เล่มม่วง 2 - ข้อสอบย้อนหลังปี 2558 วันที่ 1 ข้อ 95]</t>
        </is>
      </c>
      <c r="P289" s="165" t="inlineStr">
        <is>
          <t>ข้อสอบเก่า</t>
        </is>
      </c>
      <c r="Q289" s="165" t="inlineStr">
        <is>
          <t>2558</t>
        </is>
      </c>
      <c r="R289" s="165" t="inlineStr"/>
    </row>
    <row r="290" ht="24" customHeight="1" s="49">
      <c r="A290" s="165" t="n">
        <v>288</v>
      </c>
      <c r="B290" s="166" t="inlineStr">
        <is>
          <t>ข้อใดคือกลไกการออกฤทธิ์ของยา clotrimazole</t>
        </is>
      </c>
      <c r="C290" s="166" t="inlineStr"/>
      <c r="D290" s="166" t="inlineStr">
        <is>
          <t>ยับยั้งการสร้าง mycolic acid ใน cell wall</t>
        </is>
      </c>
      <c r="E290" s="166" t="inlineStr">
        <is>
          <t>ยับยั้ง squalene epoxidase enzyme</t>
        </is>
      </c>
      <c r="F290" s="166" t="inlineStr">
        <is>
          <t>ยับยั้งการสร้าง mitosis ของ dermatophytes</t>
        </is>
      </c>
      <c r="G290" s="166" t="inlineStr">
        <is>
          <t>ยับยั้งการสร้าง ergosterol โดยจับกับ 14-alpha demethylase</t>
        </is>
      </c>
      <c r="H290" s="166" t="inlineStr">
        <is>
          <t>จับกับ ergosterol ยับยั้งการสร้างผนังเซลล์</t>
        </is>
      </c>
      <c r="I290" s="165" t="inlineStr">
        <is>
          <t>4</t>
        </is>
      </c>
      <c r="J290" s="166" t="inlineStr">
        <is>
          <t xml:space="preserve">✅ คำตอบที่ถูกต้อง: ข้อ ง. ยับยั้งการสร้าง ergosterol โดยจับกับ 14-alpha demethylase
🎯 ทำไมข้อนี้ถึงถูก:
🔍 ข้ออื่นผิดเพราะอะไร:
</t>
        </is>
      </c>
      <c r="K290" s="166" t="inlineStr"/>
      <c r="L290" s="166" t="inlineStr">
        <is>
          <t>Infectious diseases</t>
        </is>
      </c>
      <c r="M290" s="166" t="inlineStr">
        <is>
          <t>Pneumonia</t>
        </is>
      </c>
      <c r="N290" s="165" t="inlineStr">
        <is>
          <t>Clinic</t>
        </is>
      </c>
      <c r="O290" s="166" t="inlineStr">
        <is>
          <t>[SOURCE: Pharma Plus เล่มม่วง 2 - ข้อสอบย้อนหลังปี 2558 วันที่ 1 ข้อ 97]</t>
        </is>
      </c>
      <c r="P290" s="165" t="inlineStr">
        <is>
          <t>ข้อสอบเก่า</t>
        </is>
      </c>
      <c r="Q290" s="165" t="inlineStr">
        <is>
          <t>2558</t>
        </is>
      </c>
      <c r="R290" s="165" t="inlineStr"/>
    </row>
    <row r="291" ht="24" customHeight="1" s="49">
      <c r="A291" s="165" t="n">
        <v>289</v>
      </c>
      <c r="B291" s="166" t="inlineStr">
        <is>
          <t>[กรณีศึกษา 2]
เด็ก 1 ปี นน. 13 kg มีไข้สูงเจ็บคอ กลืนไม่ได้ ในคอมีหนอง
คำถาม: ผู้ป่วยเป็นโรคอะไร</t>
        </is>
      </c>
      <c r="C291" s="166" t="inlineStr"/>
      <c r="D291" s="166" t="inlineStr">
        <is>
          <t>Sinusitis</t>
        </is>
      </c>
      <c r="E291" s="166" t="inlineStr">
        <is>
          <t>Viral infection</t>
        </is>
      </c>
      <c r="F291" s="166" t="inlineStr">
        <is>
          <t>Pharyngitis</t>
        </is>
      </c>
      <c r="G291" s="166" t="inlineStr">
        <is>
          <t>Bacterial tonsillitis</t>
        </is>
      </c>
      <c r="H291" s="166" t="inlineStr">
        <is>
          <t>Herpes simplex</t>
        </is>
      </c>
      <c r="I291" s="165" t="inlineStr">
        <is>
          <t>4</t>
        </is>
      </c>
      <c r="J291" s="166" t="inlineStr">
        <is>
          <t xml:space="preserve">✅ คำตอบที่ถูกต้อง: ข้อ ง. Bacterial tonsillitis
🎯 ทำไมข้อนี้ถึงถูก:
🔍 ข้ออื่นผิดเพราะอะไร:
</t>
        </is>
      </c>
      <c r="K291" s="166" t="inlineStr"/>
      <c r="L291" s="166" t="inlineStr">
        <is>
          <t>Infectious diseases</t>
        </is>
      </c>
      <c r="M291" s="166" t="inlineStr">
        <is>
          <t>URTI</t>
        </is>
      </c>
      <c r="N291" s="165" t="inlineStr">
        <is>
          <t>Clinic</t>
        </is>
      </c>
      <c r="O291" s="166" t="inlineStr">
        <is>
          <t>[SOURCE: Pharma Plus เล่มม่วง 2 - ข้อสอบย้อนหลังปี 2558 วันที่ 2 ข้อ 8]</t>
        </is>
      </c>
      <c r="P291" s="165" t="inlineStr">
        <is>
          <t>ข้อสอบเก่า</t>
        </is>
      </c>
      <c r="Q291" s="165" t="inlineStr">
        <is>
          <t>2558</t>
        </is>
      </c>
      <c r="R291" s="165" t="inlineStr"/>
    </row>
    <row r="292" ht="24" customHeight="1" s="49">
      <c r="A292" s="165" t="n">
        <v>290</v>
      </c>
      <c r="B292" s="166" t="inlineStr">
        <is>
          <t>[กรณีศึกษา 2]
เด็ก 1 ปี นน. 13 kg มีไข้สูงเจ็บคอ กลืนไม่ได้ ในคอมีหนอง
คำถาม: เชื้อที่เป็นสาเหตุหลักของโรคดังกล่าวคือ</t>
        </is>
      </c>
      <c r="C292" s="166" t="inlineStr"/>
      <c r="D292" s="166" t="inlineStr">
        <is>
          <t>H. influenzae</t>
        </is>
      </c>
      <c r="E292" s="166" t="inlineStr">
        <is>
          <t>S. pyogenes</t>
        </is>
      </c>
      <c r="F292" s="166" t="inlineStr">
        <is>
          <t>Rhinovirus</t>
        </is>
      </c>
      <c r="G292" s="166" t="inlineStr">
        <is>
          <t>MAC</t>
        </is>
      </c>
      <c r="H292" s="166" t="inlineStr">
        <is>
          <t>Microsporum</t>
        </is>
      </c>
      <c r="I292" s="165" t="inlineStr">
        <is>
          <t>2</t>
        </is>
      </c>
      <c r="J292" s="166" t="inlineStr">
        <is>
          <t xml:space="preserve">✅ คำตอบที่ถูกต้อง: ข้อ ข. S. pyogenes
🎯 ทำไมข้อนี้ถึงถูก:
🔍 ข้ออื่นผิดเพราะอะไร:
</t>
        </is>
      </c>
      <c r="K292" s="166" t="inlineStr"/>
      <c r="L292" s="166" t="inlineStr">
        <is>
          <t>Infectious diseases</t>
        </is>
      </c>
      <c r="M292" s="166" t="inlineStr">
        <is>
          <t>URTI</t>
        </is>
      </c>
      <c r="N292" s="165" t="inlineStr">
        <is>
          <t>Clinic</t>
        </is>
      </c>
      <c r="O292" s="166" t="inlineStr">
        <is>
          <t>[SOURCE: Pharma Plus เล่มม่วง 2 - ข้อสอบย้อนหลังปี 2558 วันที่ 2 ข้อ 9]</t>
        </is>
      </c>
      <c r="P292" s="165" t="inlineStr">
        <is>
          <t>ข้อสอบเก่า</t>
        </is>
      </c>
      <c r="Q292" s="165" t="inlineStr">
        <is>
          <t>2558</t>
        </is>
      </c>
      <c r="R292" s="165" t="inlineStr"/>
    </row>
    <row r="293" ht="24" customHeight="1" s="49">
      <c r="A293" s="165" t="n">
        <v>291</v>
      </c>
      <c r="B293" s="166" t="inlineStr">
        <is>
          <t>[กรณีศึกษา 2]
เด็ก 1 ปี นน. 13 kg มีไข้สูงเจ็บคอ กลืนไม่ได้ ในคอมีหนอง
คำถาม: ควรรักษาอย่างไร</t>
        </is>
      </c>
      <c r="C293" s="166" t="inlineStr"/>
      <c r="D293" s="166" t="inlineStr">
        <is>
          <t>Refer</t>
        </is>
      </c>
      <c r="E293" s="166" t="inlineStr">
        <is>
          <t>Amoxicillin</t>
        </is>
      </c>
      <c r="F293" s="166" t="inlineStr">
        <is>
          <t>Amoxicillin/clavulanic acid</t>
        </is>
      </c>
      <c r="G293" s="166" t="inlineStr">
        <is>
          <t>ดื่มน้ำมาก ๆ นอนพักผ่อน</t>
        </is>
      </c>
      <c r="H293" s="166" t="inlineStr">
        <is>
          <t>Acyclovir</t>
        </is>
      </c>
      <c r="I293" s="165" t="inlineStr">
        <is>
          <t>2</t>
        </is>
      </c>
      <c r="J293" s="166" t="inlineStr">
        <is>
          <t xml:space="preserve">✅ คำตอบที่ถูกต้อง: ข้อ ข. Amoxicillin
🎯 ทำไมข้อนี้ถึงถูก:
🔍 ข้ออื่นผิดเพราะอะไร:
</t>
        </is>
      </c>
      <c r="K293" s="166" t="inlineStr"/>
      <c r="L293" s="166" t="inlineStr">
        <is>
          <t>Infectious diseases</t>
        </is>
      </c>
      <c r="M293" s="166" t="inlineStr">
        <is>
          <t>URTI</t>
        </is>
      </c>
      <c r="N293" s="165" t="inlineStr">
        <is>
          <t>Clinic</t>
        </is>
      </c>
      <c r="O293" s="166" t="inlineStr">
        <is>
          <t>[SOURCE: Pharma Plus เล่มม่วง 2 - ข้อสอบย้อนหลังปี 2558 วันที่ 2 ข้อ 10]</t>
        </is>
      </c>
      <c r="P293" s="165" t="inlineStr">
        <is>
          <t>ข้อสอบเก่า</t>
        </is>
      </c>
      <c r="Q293" s="165" t="inlineStr">
        <is>
          <t>2558</t>
        </is>
      </c>
      <c r="R293" s="165" t="inlineStr"/>
    </row>
    <row r="294" ht="24" customHeight="1" s="49">
      <c r="A294" s="165" t="n">
        <v>292</v>
      </c>
      <c r="B294" s="166" t="inlineStr">
        <is>
          <t>[กรณีศึกษา 2]
เด็ก 1 ปี นน. 13 kg มีไข้สูงเจ็บคอ กลืนไม่ได้ ในคอมีหนอง
คำถาม: ผู้ป่วยรายนี้ มีโอกาสเกิดโรคใด</t>
        </is>
      </c>
      <c r="C294" s="166" t="inlineStr"/>
      <c r="D294" s="166" t="inlineStr">
        <is>
          <t>Rubella</t>
        </is>
      </c>
      <c r="E294" s="166" t="inlineStr">
        <is>
          <t>Herpes zoster</t>
        </is>
      </c>
      <c r="F294" s="166" t="inlineStr">
        <is>
          <t>Diphtheria</t>
        </is>
      </c>
      <c r="G294" s="166" t="inlineStr">
        <is>
          <t>Rheumatic fever</t>
        </is>
      </c>
      <c r="H294" s="166" t="inlineStr">
        <is>
          <t>Pertussis</t>
        </is>
      </c>
      <c r="I294" s="165" t="inlineStr">
        <is>
          <t>4</t>
        </is>
      </c>
      <c r="J294" s="166" t="inlineStr">
        <is>
          <t xml:space="preserve">✅ คำตอบที่ถูกต้อง: ข้อ ง. Rheumatic fever
🎯 ทำไมข้อนี้ถึงถูก:
🔍 ข้ออื่นผิดเพราะอะไร:
</t>
        </is>
      </c>
      <c r="K294" s="166" t="inlineStr"/>
      <c r="L294" s="166" t="inlineStr">
        <is>
          <t>Infectious diseases</t>
        </is>
      </c>
      <c r="M294" s="166" t="inlineStr">
        <is>
          <t>URTI</t>
        </is>
      </c>
      <c r="N294" s="165" t="inlineStr">
        <is>
          <t>Clinic</t>
        </is>
      </c>
      <c r="O294" s="166" t="inlineStr">
        <is>
          <t>[SOURCE: Pharma Plus เล่มม่วง 2 - ข้อสอบย้อนหลังปี 2558 วันที่ 2 ข้อ 11]</t>
        </is>
      </c>
      <c r="P294" s="165" t="inlineStr">
        <is>
          <t>ข้อสอบเก่า</t>
        </is>
      </c>
      <c r="Q294" s="165" t="inlineStr">
        <is>
          <t>2558</t>
        </is>
      </c>
      <c r="R294" s="165" t="inlineStr"/>
    </row>
    <row r="295" ht="24" customHeight="1" s="49">
      <c r="A295" s="165" t="n">
        <v>293</v>
      </c>
      <c r="B295" s="166" t="inlineStr">
        <is>
          <t>[กรณีศึกษา 5]
หญิงไทยคู่ มีอาการตกขาวผิดปกติ สีเขียวปนเหลือง คัน มีฟอง แสบมาก สวนล้างทุกวัน กิน amoxicillin ให้ประวัติว่า 1 สัปดาห์ก่อนมีเพศสัมพันธ์ โดยไม่ได้ ป้องกัน
คำถาม: ผู้ป่วยรายนี้ติดเชื้ออะไร</t>
        </is>
      </c>
      <c r="C295" s="166" t="inlineStr"/>
      <c r="D295" s="166" t="inlineStr">
        <is>
          <t>Candida vaginitis</t>
        </is>
      </c>
      <c r="E295" s="166" t="inlineStr">
        <is>
          <t>Trichomonas vaginalis</t>
        </is>
      </c>
      <c r="F295" s="166" t="inlineStr">
        <is>
          <t>Neisseria gonorrhea</t>
        </is>
      </c>
      <c r="G295" s="166" t="inlineStr">
        <is>
          <t>Chlamydia trachomatis</t>
        </is>
      </c>
      <c r="H295" s="166" t="inlineStr">
        <is>
          <t>Gardnerella vaginalis</t>
        </is>
      </c>
      <c r="I295" s="165" t="inlineStr">
        <is>
          <t>2</t>
        </is>
      </c>
      <c r="J295" s="166" t="inlineStr">
        <is>
          <t xml:space="preserve">✅ คำตอบที่ถูกต้อง: ข้อ ข. Trichomonas vaginalis
🎯 ทำไมข้อนี้ถึงถูก:
🔍 ข้ออื่นผิดเพราะอะไร:
</t>
        </is>
      </c>
      <c r="K295" s="166" t="inlineStr"/>
      <c r="L295" s="166" t="inlineStr">
        <is>
          <t>Infectious diseases</t>
        </is>
      </c>
      <c r="M295" s="166" t="inlineStr">
        <is>
          <t>STDs &amp; vaginitis</t>
        </is>
      </c>
      <c r="N295" s="165" t="inlineStr">
        <is>
          <t>Clinic</t>
        </is>
      </c>
      <c r="O295" s="166" t="inlineStr">
        <is>
          <t>[SOURCE: Pharma Plus เล่มม่วง 2 - ข้อสอบย้อนหลังปี 2558 วันที่ 2 ข้อ 31]</t>
        </is>
      </c>
      <c r="P295" s="165" t="inlineStr">
        <is>
          <t>ข้อสอบเก่า</t>
        </is>
      </c>
      <c r="Q295" s="165" t="inlineStr">
        <is>
          <t>2558</t>
        </is>
      </c>
      <c r="R295" s="165" t="inlineStr"/>
    </row>
    <row r="296" ht="24" customHeight="1" s="49">
      <c r="A296" s="165" t="n">
        <v>294</v>
      </c>
      <c r="B296" s="166" t="inlineStr">
        <is>
          <t>[กรณีศึกษา 5]
หญิงไทยคู่ มีอาการตกขาวผิดปกติ สีเขียวปนเหลือง คัน มีฟอง แสบมาก สวนล้างทุกวัน กิน amoxicillin ให้ประวัติว่า 1 สัปดาห์ก่อนมีเพศสัมพันธ์ โดยไม่ได้ ป้องกัน
คำถาม: ปัจจัยเสี่ยงของผู้ป่วยรายนี้คือ</t>
        </is>
      </c>
      <c r="C296" s="166" t="inlineStr"/>
      <c r="D296" s="166" t="inlineStr">
        <is>
          <t>ใช้น้ำยาสวนล้าง</t>
        </is>
      </c>
      <c r="E296" s="166" t="inlineStr">
        <is>
          <t>รับประทาน amoxicillin</t>
        </is>
      </c>
      <c r="F296" s="166" t="inlineStr">
        <is>
          <t>ประวัติมีเพศสัมพันธ์</t>
        </is>
      </c>
      <c r="G296" s="166" t="inlineStr">
        <is>
          <t>normal flora ในช่องคลอดลดลง</t>
        </is>
      </c>
      <c r="H296" s="166" t="inlineStr">
        <is>
          <t>ไม่มีข้อใดถูกต้อง</t>
        </is>
      </c>
      <c r="I296" s="165" t="inlineStr">
        <is>
          <t>3</t>
        </is>
      </c>
      <c r="J296" s="166" t="inlineStr">
        <is>
          <t xml:space="preserve">✅ คำตอบที่ถูกต้อง: ข้อ ค. ประวัติมีเพศสัมพันธ์
🎯 ทำไมข้อนี้ถึงถูก:
🔍 ข้ออื่นผิดเพราะอะไร:
</t>
        </is>
      </c>
      <c r="K296" s="166" t="inlineStr"/>
      <c r="L296" s="166" t="inlineStr">
        <is>
          <t>Infectious diseases</t>
        </is>
      </c>
      <c r="M296" s="166" t="inlineStr">
        <is>
          <t>STDs &amp; vaginitis</t>
        </is>
      </c>
      <c r="N296" s="165" t="inlineStr">
        <is>
          <t>Clinic</t>
        </is>
      </c>
      <c r="O296" s="166" t="inlineStr">
        <is>
          <t>[SOURCE: Pharma Plus เล่มม่วง 2 - ข้อสอบย้อนหลังปี 2558 วันที่ 2 ข้อ 32]</t>
        </is>
      </c>
      <c r="P296" s="165" t="inlineStr">
        <is>
          <t>ข้อสอบเก่า</t>
        </is>
      </c>
      <c r="Q296" s="165" t="inlineStr">
        <is>
          <t>2558</t>
        </is>
      </c>
      <c r="R296" s="165" t="inlineStr"/>
    </row>
    <row r="297" ht="24" customHeight="1" s="49">
      <c r="A297" s="165" t="n">
        <v>295</v>
      </c>
      <c r="B297" s="166" t="inlineStr">
        <is>
          <t>[กรณีศึกษา 5]
หญิงไทยคู่ มีอาการตกขาวผิดปกติ สีเขียวปนเหลือง คัน มีฟอง แสบมาก สวนล้างทุกวัน กิน amoxicillin ให้ประวัติว่า 1 สัปดาห์ก่อนมีเพศสัมพันธ์ โดยไม่ได้ ป้องกัน
คำถาม: ยาที่รักษาผู้ป่วยรายนี้</t>
        </is>
      </c>
      <c r="C297" s="166" t="inlineStr"/>
      <c r="D297" s="166" t="inlineStr">
        <is>
          <t>Cotrimoxazole</t>
        </is>
      </c>
      <c r="E297" s="166" t="inlineStr">
        <is>
          <t>Metronidazole</t>
        </is>
      </c>
      <c r="F297" s="166" t="inlineStr">
        <is>
          <t>Norfloxacin</t>
        </is>
      </c>
      <c r="G297" s="166" t="inlineStr">
        <is>
          <t>Clotrimazole</t>
        </is>
      </c>
      <c r="H297" s="166" t="inlineStr">
        <is>
          <t>Ciprofloxacin</t>
        </is>
      </c>
      <c r="I297" s="165" t="inlineStr">
        <is>
          <t>2</t>
        </is>
      </c>
      <c r="J297" s="166" t="inlineStr">
        <is>
          <t xml:space="preserve">✅ คำตอบที่ถูกต้อง: ข้อ ข. Metronidazole
🎯 ทำไมข้อนี้ถึงถูก:
🔍 ข้ออื่นผิดเพราะอะไร:
</t>
        </is>
      </c>
      <c r="K297" s="166" t="inlineStr"/>
      <c r="L297" s="166" t="inlineStr">
        <is>
          <t>Infectious diseases</t>
        </is>
      </c>
      <c r="M297" s="166" t="inlineStr">
        <is>
          <t>STDs &amp; vaginitis</t>
        </is>
      </c>
      <c r="N297" s="165" t="inlineStr">
        <is>
          <t>Clinic</t>
        </is>
      </c>
      <c r="O297" s="166" t="inlineStr">
        <is>
          <t>[SOURCE: Pharma Plus เล่มม่วง 2 - ข้อสอบย้อนหลังปี 2558 วันที่ 2 ข้อ 33]</t>
        </is>
      </c>
      <c r="P297" s="165" t="inlineStr">
        <is>
          <t>ข้อสอบเก่า</t>
        </is>
      </c>
      <c r="Q297" s="165" t="inlineStr">
        <is>
          <t>2558</t>
        </is>
      </c>
      <c r="R297" s="165" t="inlineStr"/>
    </row>
    <row r="298" ht="24" customHeight="1" s="49">
      <c r="A298" s="165" t="n">
        <v>296</v>
      </c>
      <c r="B298" s="166" t="inlineStr">
        <is>
          <t>[กรณีศึกษา 5 (ต่อเนื่อง)]
2 เดือนต่อมาผู้ป่วยไปพบแพทย์ อีกครั้งแพทย์วินิจฉัยเป็นตกขาวจากเชื้อรา และให้ รับประทาน fluconazole
คำถาม: ข้อใดเป็นกลไกการออกฤทธิ์ของ fluconazole</t>
        </is>
      </c>
      <c r="C298" s="166" t="inlineStr"/>
      <c r="D298" s="166" t="inlineStr">
        <is>
          <t>ยับยั้งการสร้างส่วนประกอบของผนังเซลล์</t>
        </is>
      </c>
      <c r="E298" s="166" t="inlineStr">
        <is>
          <t>ยับยั้งการสร้าง squalene epoxidase</t>
        </is>
      </c>
      <c r="F298" s="166" t="inlineStr">
        <is>
          <t>ยับยั้งการสร้างส่วนประกอบของเยื่อหุ้มเซลล์</t>
        </is>
      </c>
      <c r="G298" s="166" t="inlineStr">
        <is>
          <t>ยับยั้งกระบวนการ mitosis</t>
        </is>
      </c>
      <c r="H298" s="166" t="inlineStr">
        <is>
          <t>ยับยั้งการสร้าง ribosome</t>
        </is>
      </c>
      <c r="I298" s="165" t="inlineStr">
        <is>
          <t>3</t>
        </is>
      </c>
      <c r="J298" s="166" t="inlineStr">
        <is>
          <t xml:space="preserve">✅ คำตอบที่ถูกต้อง: ข้อ ค. ยับยั้งการสร้างส่วนประกอบของเยื่อหุ้มเซลล์
🎯 ทำไมข้อนี้ถึงถูก:
🔍 ข้ออื่นผิดเพราะอะไร:
</t>
        </is>
      </c>
      <c r="K298" s="166" t="inlineStr"/>
      <c r="L298" s="166" t="inlineStr">
        <is>
          <t>Infectious diseases</t>
        </is>
      </c>
      <c r="M298" s="166" t="inlineStr">
        <is>
          <t>STDs &amp; vaginitis</t>
        </is>
      </c>
      <c r="N298" s="165" t="inlineStr">
        <is>
          <t>Clinic</t>
        </is>
      </c>
      <c r="O298" s="166" t="inlineStr">
        <is>
          <t>[SOURCE: Pharma Plus เล่มม่วง 2 - ข้อสอบย้อนหลังปี 2558 วันที่ 2 ข้อ 35]</t>
        </is>
      </c>
      <c r="P298" s="165" t="inlineStr">
        <is>
          <t>ข้อสอบเก่า</t>
        </is>
      </c>
      <c r="Q298" s="165" t="inlineStr">
        <is>
          <t>2558</t>
        </is>
      </c>
      <c r="R298" s="165" t="inlineStr"/>
    </row>
    <row r="299" ht="24" customHeight="1" s="49">
      <c r="A299" s="165" t="n">
        <v>297</v>
      </c>
      <c r="B299" s="166" t="inlineStr">
        <is>
          <t>[กรณีศึกษา 10]
ผป. หญิง มีโรคประจำตัวคือ HIV ยาที่กินคือ NRTIs + Lopinavir/ritonavir จากการซักประวัติพบว่าเป็นไมเกรนด้วย ใช้ยา cafergot เป็นประจำมีประวัติเป็นโรคซึมเศร้าและความดัน ใช้ยาลดความดันอยู่
คำถาม: ยา Lopinavir/ritonavir ทำปฏิกิริยากับยา Ergotamine (Cafergot) ผ่านกลไกทางเภสัชจลนศาสตร์ใด</t>
        </is>
      </c>
      <c r="C299" s="166" t="inlineStr"/>
      <c r="D299" s="166" t="inlineStr">
        <is>
          <t>เพิ่มการ metabolism ของ ergotamine</t>
        </is>
      </c>
      <c r="E299" s="166" t="inlineStr">
        <is>
          <t>เพิ่มการ ขับออกของ ergotamine</t>
        </is>
      </c>
      <c r="F299" s="166" t="inlineStr">
        <is>
          <t>ลดการ metabolism ของ ergotamine</t>
        </is>
      </c>
      <c r="G299" s="166" t="inlineStr">
        <is>
          <t>ลดการ ขับออกของ ergotamine</t>
        </is>
      </c>
      <c r="H299" s="166" t="inlineStr">
        <is>
          <t>เพิ่มการดูดซึม ergotamine</t>
        </is>
      </c>
      <c r="I299" s="165" t="inlineStr">
        <is>
          <t>3</t>
        </is>
      </c>
      <c r="J299" s="166" t="inlineStr">
        <is>
          <t xml:space="preserve">✅ คำตอบที่ถูกต้อง: ข้อ ค. ลดการ metabolism ของ ergotamine
🎯 ทำไมข้อนี้ถึงถูก:
🔍 ข้ออื่นผิดเพราะอะไร:
</t>
        </is>
      </c>
      <c r="K299" s="166" t="inlineStr"/>
      <c r="L299" s="166" t="inlineStr">
        <is>
          <t>Infectious diseases</t>
        </is>
      </c>
      <c r="M299" s="166" t="inlineStr">
        <is>
          <t>HIV infection</t>
        </is>
      </c>
      <c r="N299" s="165" t="inlineStr">
        <is>
          <t>Clinic</t>
        </is>
      </c>
      <c r="O299" s="166" t="inlineStr">
        <is>
          <t>[SOURCE: Pharma Plus เล่มม่วง 2 - ข้อสอบย้อนหลังปี 2558 วันที่ 2 ข้อ 70]</t>
        </is>
      </c>
      <c r="P299" s="165" t="inlineStr">
        <is>
          <t>ข้อสอบเก่า</t>
        </is>
      </c>
      <c r="Q299" s="165" t="inlineStr">
        <is>
          <t>2558</t>
        </is>
      </c>
      <c r="R299" s="165" t="inlineStr"/>
    </row>
    <row r="300" ht="24" customHeight="1" s="49">
      <c r="A300" s="165" t="n">
        <v>298</v>
      </c>
      <c r="B300" s="166" t="inlineStr">
        <is>
          <t>[กรณีศึกษา 11]
เด็กอายุ 5 ขวบถูกสุนัขกัดที่น่องหลายแผล มีแผลลึก ไม่ทราบประวัติฉีดวัคซีน
คำถาม: เด็กรายนี้ควรได้รับวัคซีนและชีววัตถุใดในการดูแลรักษาหลังสัมผัสโรค (Post-Exposure Prophylaxis)</t>
        </is>
      </c>
      <c r="C300" s="166" t="inlineStr"/>
      <c r="D300" s="166" t="inlineStr">
        <is>
          <t>Rabies</t>
        </is>
      </c>
      <c r="E300" s="166" t="inlineStr">
        <is>
          <t>Tetanus</t>
        </is>
      </c>
      <c r="F300" s="166" t="inlineStr">
        <is>
          <t>RIG</t>
        </is>
      </c>
      <c r="G300" s="166" t="inlineStr">
        <is>
          <t>Rabies, RIG</t>
        </is>
      </c>
      <c r="H300" s="166" t="inlineStr">
        <is>
          <t>Rabies, RIG, tetanus</t>
        </is>
      </c>
      <c r="I300" s="165" t="inlineStr">
        <is>
          <t>5</t>
        </is>
      </c>
      <c r="J300" s="166" t="inlineStr">
        <is>
          <t xml:space="preserve">✅ คำตอบที่ถูกต้อง: ข้อ จ. Rabies, RIG, tetanus
🎯 ทำไมข้อนี้ถึงถูก:
🔍 ข้ออื่นผิดเพราะอะไร:
</t>
        </is>
      </c>
      <c r="K300" s="166" t="inlineStr"/>
      <c r="L300" s="166" t="inlineStr">
        <is>
          <t>Infectious diseases</t>
        </is>
      </c>
      <c r="M300" s="166" t="inlineStr">
        <is>
          <t>Pneumonia</t>
        </is>
      </c>
      <c r="N300" s="165" t="inlineStr">
        <is>
          <t>Clinic</t>
        </is>
      </c>
      <c r="O300" s="166" t="inlineStr">
        <is>
          <t>[SOURCE: Pharma Plus เล่มม่วง 2 - ข้อสอบย้อนหลังปี 2558 วันที่ 2 ข้อ 74]</t>
        </is>
      </c>
      <c r="P300" s="165" t="inlineStr">
        <is>
          <t>ข้อสอบเก่า</t>
        </is>
      </c>
      <c r="Q300" s="165" t="inlineStr">
        <is>
          <t>2558</t>
        </is>
      </c>
      <c r="R300" s="165" t="inlineStr"/>
    </row>
    <row r="301" ht="24" customHeight="1" s="49">
      <c r="A301" s="165" t="n">
        <v>299</v>
      </c>
      <c r="B301" s="166" t="inlineStr">
        <is>
          <t>[กรณีศึกษา 11]
เด็กอายุ 5 ขวบถูกสุนัขกัดที่น่องหลายแผล มีแผลลึก ไม่ทราบประวัติฉีดวัคซีน
คำถาม: ข้อใดถูกต้องเกี่ยวกับการบริหารชีววัตถุป้องกันโรคพิษสุนัขบ้า</t>
        </is>
      </c>
      <c r="C301" s="166" t="inlineStr"/>
      <c r="D301" s="166" t="inlineStr">
        <is>
          <t>ฉีด ERIG ต้องทำ skin test</t>
        </is>
      </c>
      <c r="E301" s="166" t="inlineStr">
        <is>
          <t>ฉีด ERIG ที่ต้นแขนคนละข้างกับที่ ฉีด rabies</t>
        </is>
      </c>
      <c r="F301" s="166" t="inlineStr">
        <is>
          <t>ฉีด rabies แบบ ID ใช้ปริมาณวัคซีนมากกว่า IM</t>
        </is>
      </c>
      <c r="G301" s="166" t="inlineStr">
        <is>
          <t>วัคซีนทุกยี่ห้อสามารถใช้แทนกันได้</t>
        </is>
      </c>
      <c r="H301" s="166" t="inlineStr">
        <is>
          <t>ไม่มีข้อใดถูก</t>
        </is>
      </c>
      <c r="I301" s="165" t="inlineStr">
        <is>
          <t>1</t>
        </is>
      </c>
      <c r="J301" s="166" t="inlineStr">
        <is>
          <t xml:space="preserve">✅ คำตอบที่ถูกต้อง: ข้อ ก. ฉีด ERIG ต้องทำ skin test
🎯 ทำไมข้อนี้ถึงถูก:
🔍 ข้ออื่นผิดเพราะอะไร:
</t>
        </is>
      </c>
      <c r="K301" s="166" t="inlineStr"/>
      <c r="L301" s="166" t="inlineStr">
        <is>
          <t>Infectious diseases</t>
        </is>
      </c>
      <c r="M301" s="166" t="inlineStr">
        <is>
          <t>Pneumonia</t>
        </is>
      </c>
      <c r="N301" s="165" t="inlineStr">
        <is>
          <t>Clinic</t>
        </is>
      </c>
      <c r="O301" s="166" t="inlineStr">
        <is>
          <t>[SOURCE: Pharma Plus เล่มม่วง 2 - ข้อสอบย้อนหลังปี 2558 วันที่ 2 ข้อ 75]</t>
        </is>
      </c>
      <c r="P301" s="165" t="inlineStr">
        <is>
          <t>ข้อสอบเก่า</t>
        </is>
      </c>
      <c r="Q301" s="165" t="inlineStr">
        <is>
          <t>2558</t>
        </is>
      </c>
      <c r="R301" s="165" t="inlineStr"/>
    </row>
    <row r="302" ht="24" customHeight="1" s="49">
      <c r="A302" s="165" t="n">
        <v>300</v>
      </c>
      <c r="B302" s="166" t="inlineStr">
        <is>
          <t>[กรณีศึกษา 11]
เด็กอายุ 5 ขวบถูกสุนัขกัดที่น่องหลายแผล มีแผลลึก ไม่ทราบประวัติฉีดวัคซีน
คำถาม: ข้อใดถูกต้องเกี่ยวกับการฉีดวัคซีนป้องกันบาดทะยักในผู้ป่วยรายนี้ที่ไม่ทราบประวัติการได้รับวัคซีนมาก่อน</t>
        </is>
      </c>
      <c r="C302" s="166" t="inlineStr"/>
      <c r="D302" s="166" t="inlineStr">
        <is>
          <t>ฉีดเข็มเดียว</t>
        </is>
      </c>
      <c r="E302" s="166" t="inlineStr">
        <is>
          <t>ฉีดเดือนที่ 0 - 1 - 6</t>
        </is>
      </c>
      <c r="F302" s="166" t="inlineStr">
        <is>
          <t>ฉีดใหม่ทั้งหมด 5 เข็ม</t>
        </is>
      </c>
      <c r="G302" s="166" t="inlineStr">
        <is>
          <t>ฉีดเดือนที่ 0, 1</t>
        </is>
      </c>
      <c r="H302" s="166" t="inlineStr">
        <is>
          <t>ฉีดพร้อมกับ rabies</t>
        </is>
      </c>
      <c r="I302" s="165" t="inlineStr">
        <is>
          <t>3</t>
        </is>
      </c>
      <c r="J302" s="166" t="inlineStr">
        <is>
          <t xml:space="preserve">✅ คำตอบที่ถูกต้อง: ข้อ ค. ฉีดใหม่ทั้งหมด 5 เข็ม
🎯 ทำไมข้อนี้ถึงถูก:
🔍 ข้ออื่นผิดเพราะอะไร:
</t>
        </is>
      </c>
      <c r="K302" s="166" t="inlineStr"/>
      <c r="L302" s="166" t="inlineStr">
        <is>
          <t>Infectious diseases</t>
        </is>
      </c>
      <c r="M302" s="166" t="inlineStr">
        <is>
          <t>Pneumonia</t>
        </is>
      </c>
      <c r="N302" s="165" t="inlineStr">
        <is>
          <t>Clinic</t>
        </is>
      </c>
      <c r="O302" s="166" t="inlineStr">
        <is>
          <t>[SOURCE: Pharma Plus เล่มม่วง 2 - ข้อสอบย้อนหลังปี 2558 วันที่ 2 ข้อ 77]</t>
        </is>
      </c>
      <c r="P302" s="165" t="inlineStr">
        <is>
          <t>ข้อสอบเก่า</t>
        </is>
      </c>
      <c r="Q302" s="165" t="inlineStr">
        <is>
          <t>2558</t>
        </is>
      </c>
      <c r="R302" s="165" t="inlineStr"/>
    </row>
    <row r="303" ht="24" customHeight="1" s="49">
      <c r="A303" s="165" t="n">
        <v>301</v>
      </c>
      <c r="B303" s="166" t="inlineStr">
        <is>
          <t>[กรณีศึกษา 11]
เด็กอายุ 5 ขวบถูกสุนัขกัดที่น่องหลายแผล มีแผลลึก ไม่ทราบประวัติฉีดวัคซีน
คำถาม: วัคซีนป้องกันโรคพิษสุนัขบ้าที่ใช้ในมนุษย์ (Rabies vaccine เช่น PCECV, PVRV) จัดเป็นวัคซีนประเภทใด</t>
        </is>
      </c>
      <c r="C303" s="166" t="inlineStr"/>
      <c r="D303" s="166" t="inlineStr">
        <is>
          <t>Lived vaccine</t>
        </is>
      </c>
      <c r="E303" s="166" t="inlineStr">
        <is>
          <t>Toxoid</t>
        </is>
      </c>
      <c r="F303" s="166" t="inlineStr">
        <is>
          <t>Adjuvant</t>
        </is>
      </c>
      <c r="G303" s="166" t="inlineStr">
        <is>
          <t>Killed vaccine</t>
        </is>
      </c>
      <c r="H303" s="166" t="inlineStr">
        <is>
          <t>Acellular</t>
        </is>
      </c>
      <c r="I303" s="165" t="inlineStr">
        <is>
          <t>4</t>
        </is>
      </c>
      <c r="J303" s="166" t="inlineStr">
        <is>
          <t xml:space="preserve">✅ คำตอบที่ถูกต้อง: ข้อ ง. Killed vaccine
🎯 ทำไมข้อนี้ถึงถูก:
🔍 ข้ออื่นผิดเพราะอะไร:
</t>
        </is>
      </c>
      <c r="K303" s="166" t="inlineStr"/>
      <c r="L303" s="166" t="inlineStr">
        <is>
          <t>Infectious diseases</t>
        </is>
      </c>
      <c r="M303" s="166" t="inlineStr">
        <is>
          <t>Pneumonia</t>
        </is>
      </c>
      <c r="N303" s="165" t="inlineStr">
        <is>
          <t>Product</t>
        </is>
      </c>
      <c r="O303" s="166" t="inlineStr">
        <is>
          <t>[SOURCE: Pharma Plus เล่มม่วง 2 - ข้อสอบย้อนหลังปี 2558 วันที่ 2 ข้อ 79]</t>
        </is>
      </c>
      <c r="P303" s="165" t="inlineStr">
        <is>
          <t>ข้อสอบเก่า</t>
        </is>
      </c>
      <c r="Q303" s="165" t="inlineStr">
        <is>
          <t>2558</t>
        </is>
      </c>
      <c r="R303" s="165" t="inlineStr"/>
    </row>
    <row r="304" ht="24" customHeight="1" s="49">
      <c r="A304" s="165" t="n">
        <v>302</v>
      </c>
      <c r="B304" s="166" t="inlineStr">
        <is>
          <t>[กรณีศึกษา]
ชายอายุ 25 ปี มีตุ่มน้ำใสที่อวัยวะเพศ มีอาการแสบร้อน คัน เป็นมาแล้ว 2 วัน ซักประวัติเพิ่มเติมพบว่าพักผ่อนน้อย
คำถาม: จากอาการผู้ป่วยเกิดจากการติดเชื้อใด</t>
        </is>
      </c>
      <c r="C304" s="166" t="inlineStr"/>
      <c r="D304" s="166" t="inlineStr">
        <is>
          <t>Varicella zoster</t>
        </is>
      </c>
      <c r="E304" s="166" t="inlineStr">
        <is>
          <t>Neisseria gonorrhoeae</t>
        </is>
      </c>
      <c r="F304" s="166" t="inlineStr">
        <is>
          <t>Chlamydia trachomatis</t>
        </is>
      </c>
      <c r="G304" s="166" t="inlineStr">
        <is>
          <t>HSV1</t>
        </is>
      </c>
      <c r="H304" s="166" t="inlineStr">
        <is>
          <t>HSV2</t>
        </is>
      </c>
      <c r="I304" s="165" t="inlineStr">
        <is>
          <t>5</t>
        </is>
      </c>
      <c r="J304" s="166" t="inlineStr">
        <is>
          <t>✅ คำตอบที่ถูกต้อง: ข้อ จ. HSV2
🎯 ทำไมข้อนี้ถึงถูก:
ตุ่มน้ำใส (vesicles on erythematous base) บริเวณอวัยวะเพศที่มีอาการแสบร้อน คัน สัมพันธ์กับภาวะร่างกายอ่อนแอพักผ่อนน้อย เป็นลักษณะทางคลินิกจำเพาะของ genital herpes ซึ่งสาเหตุหลักเกิดจากเชื้อ Herpes simplex virus type 2 (HSV-2)
🔍 ข้ออื่นผิดเพราะอะไร:
• • ข้อ ก.: Varicella zoster virus (VZV) ก่อให้เกิดโรคอีสุกอีใส (chickenpox) หรือโรคงูสวัด (herpes zoster) ซึ่งจะกระจายตามแนว dermatome ของร่างกาย
• ข้อ ข.: Neisseria gonorrhoeae ก่อโรคหนองในแท้ (gonorrhea) มีอาการปัสสาวะแสบขัดและมีหนองไหลจากท่อปัสสาวะ ไม่ได้แสดงเป็นกลุ่มตุ่มน้ำใส
• ข้อ ค.: Chlamydia trachomatis ก่อโรคหนองในเทียม มีมูกใสหรือปัสสาวะแสบขัดเล็กน้อย ไม่เกิดแผลตุ่มน้ำใส
• ข้อ ง.: HSV-1 มักก่อโรคเริมบริเวณริมฝีปากและช่องปาก (herpes labialis) เป็นหลัก แม้จะพบที่อวัยวะเพศได้แต่น้อยกว่า HSV-2</t>
        </is>
      </c>
      <c r="K304" s="166" t="inlineStr"/>
      <c r="L304" s="166" t="inlineStr">
        <is>
          <t>Infectious diseases</t>
        </is>
      </c>
      <c r="M304" s="166" t="inlineStr">
        <is>
          <t>Pneumonia</t>
        </is>
      </c>
      <c r="N304" s="165" t="inlineStr">
        <is>
          <t>Clinic</t>
        </is>
      </c>
      <c r="O304" s="166" t="inlineStr">
        <is>
          <t>[SOURCE: Pharma Plus เล่มม่วง 2 - ข้อสอบย้อนหลัง PLE-CC1 ปี 2564 วันที่ 1 ข้อ 16]</t>
        </is>
      </c>
      <c r="P304" s="165" t="inlineStr">
        <is>
          <t>ข้อสอบเก่า</t>
        </is>
      </c>
      <c r="Q304" s="165" t="inlineStr">
        <is>
          <t>2564</t>
        </is>
      </c>
      <c r="R304" s="165" t="inlineStr"/>
    </row>
    <row r="305" ht="24" customHeight="1" s="49">
      <c r="A305" s="165" t="n">
        <v>303</v>
      </c>
      <c r="B305" s="166" t="inlineStr">
        <is>
          <t>เริมที่อวัยวะเพศ (genital herpes) การรักษาควรใช้ขนาดยาตามข้อใด</t>
        </is>
      </c>
      <c r="C305" s="166" t="inlineStr"/>
      <c r="D305" s="166" t="inlineStr">
        <is>
          <t>Valacyclovir 1 g OD 5 d</t>
        </is>
      </c>
      <c r="E305" s="166" t="inlineStr">
        <is>
          <t>Acyclovir 400 mg TID 7-10 d</t>
        </is>
      </c>
      <c r="F305" s="166" t="inlineStr">
        <is>
          <t>Acyclovir 200 mg TID 7-14 d</t>
        </is>
      </c>
      <c r="G305" s="166" t="inlineStr">
        <is>
          <t>Famciclovir 1 g OD 5 d</t>
        </is>
      </c>
      <c r="H305" s="166" t="inlineStr">
        <is>
          <t>Famciclovir 125 mg BID 7-10 d</t>
        </is>
      </c>
      <c r="I305" s="165" t="inlineStr">
        <is>
          <t>2</t>
        </is>
      </c>
      <c r="J305" s="166" t="inlineStr">
        <is>
          <t>✅ คำตอบที่ถูกต้อง: ข้อ ข. Acyclovir 400 mg TID 7-10 d
🎯 ทำไมข้อนี้ถึงถูก:
ตามแนวทางการรักษาของ CDC และสมาคมโรคติดเชื้อ ขนาดยามาตรฐานสำหรับ initial episode ของ genital herpes คือ Acyclovir 400 mg TID นาน 7-10 วัน (หรือ Acyclovir 200 mg 5 times daily นาน 7-10 วัน หรือ Valacyclovir 1 g BID นาน 7-10 วัน)
🔍 ข้ออื่นผิดเพราะอะไร:
• • ข้อ ก.: Valacyclovir สำหรับ initial genital herpes ต้องให้ขนาด 1 g BID นาน 7-10 วัน การให้ 1 g OD วันละครั้งสั้นเกินไปและขนาดยาไม่เพียงพอ
• ข้อ ค.: Acyclovir 200 mg หากจะใช้ต้องรับประทานวันละ 5 ครั้ง (5 times daily) ทุก 4 ชั่วโมง ไม่ใช่ TID (วันละ 3 ครั้ง)
• ข้อ ง.: Famciclovir ขนาดมาตรฐานสำหรับ genital herpes คือ 250 mg TID นาน 7-10 วัน ไม่ใช้ 1 g OD
• ข้อ จ.: Famciclovir 125 mg BID เป็นขนาดยาสำหรับ recurrent episode ไม่ใช่ขนาดยาหลักของการรักษาแบบเต็มรูปแบบ</t>
        </is>
      </c>
      <c r="K305" s="166" t="inlineStr"/>
      <c r="L305" s="166" t="inlineStr">
        <is>
          <t>Infectious diseases</t>
        </is>
      </c>
      <c r="M305" s="166" t="inlineStr">
        <is>
          <t>Pneumonia</t>
        </is>
      </c>
      <c r="N305" s="165" t="inlineStr">
        <is>
          <t>Clinic</t>
        </is>
      </c>
      <c r="O305" s="166" t="inlineStr">
        <is>
          <t>[SOURCE: Pharma Plus เล่มม่วง 2 - ข้อสอบย้อนหลัง PLE-CC1 ปี 2564 วันที่ 1 ข้อ 19]</t>
        </is>
      </c>
      <c r="P305" s="165" t="inlineStr">
        <is>
          <t>ข้อสอบเก่า</t>
        </is>
      </c>
      <c r="Q305" s="165" t="inlineStr">
        <is>
          <t>2564</t>
        </is>
      </c>
      <c r="R305" s="165" t="inlineStr"/>
    </row>
    <row r="306" ht="24" customHeight="1" s="49">
      <c r="A306" s="165" t="n">
        <v>304</v>
      </c>
      <c r="B306" s="166" t="inlineStr">
        <is>
          <t>[กรณีศึกษา]
คนไข้อายุ 10 ปี มีอาการเจ็บคอ ตรวจพบคอแดงมีจุดหนองที่ต่อมทอนซิล ไข้สูง ไม่มีอาการไอ เข้าได้กับภาวะ Group A Streptococcal pharyngotonsillitis
คำถาม: คนไข้อายุ 10 ปี เจ็บคอ มีหนอง ไข้สูง ไม่ไอ ควรได้รับยาอะไรรักษา</t>
        </is>
      </c>
      <c r="C306" s="166" t="inlineStr"/>
      <c r="D306" s="166" t="inlineStr">
        <is>
          <t>ฟ้าทะลายโจร</t>
        </is>
      </c>
      <c r="E306" s="166" t="inlineStr">
        <is>
          <t>Erythromycin</t>
        </is>
      </c>
      <c r="F306" s="166" t="inlineStr">
        <is>
          <t>Clindamycin</t>
        </is>
      </c>
      <c r="G306" s="166" t="inlineStr">
        <is>
          <t>Ciprofloxacin</t>
        </is>
      </c>
      <c r="H306" s="166" t="inlineStr">
        <is>
          <t>Amoxicillin</t>
        </is>
      </c>
      <c r="I306" s="165" t="inlineStr">
        <is>
          <t>5</t>
        </is>
      </c>
      <c r="J306" s="166" t="inlineStr">
        <is>
          <t>✅ คำตอบที่ถูกต้อง: ข้อ จ. Amoxicillin
🎯 ทำไมข้อนี้ถึงถูก:
ผู้ป่วยมี Centor score สูง (tonsillar exudate, fever, absence of cough, age 10) เข้าได้กับการติดเชื้อ Group A Streptococcus (Streptococcus pyogenes) ยาปฏิชีวนะทางเลือกแรก (drug of choice) คือ Amoxicillin (หรือ Penicillin V) เป็นเวลา 10 วัน
🔍 ข้ออื่นผิดเพราะอะไร:
• • ข้อ ก.: ฟ้าทะลายโจรใช้บรรเทาอาการหวัดทั่วไปที่เกิดจากเชื้อไวรัส แต่ไม่สามารถกำจัดเชื้อ Group A Streptococcus เพื่อป้องกัน rheumatic fever ได้
• ข้อ ข.: Erythromycin เป็นทางเลือกสำรองในผู้ที่แพ้ penicillin อย่างรุนแรง ไม่ใช่ first-line therapy และมีผลข้างเคียงทางเดินอาหารสูง
• ข้อ ค.: Clindamycin สำรองไว้ใช้กรณีแพ้ penicillin รุนแรง หรือการติดเชื้อซ้ำซาก ไม่ใช่ยาอันดับแรก
• ข้อ ง.: Ciprofloxacin เป็น fluoroquinolone ซึ่งห้ามใช้เป็น first-line ในเด็ก และมีฤทธิ์ต้านเชื้อ Streptococcus pyogenes ไม่ดี</t>
        </is>
      </c>
      <c r="K306" s="166" t="inlineStr"/>
      <c r="L306" s="166" t="inlineStr">
        <is>
          <t>Infectious diseases</t>
        </is>
      </c>
      <c r="M306" s="166" t="inlineStr">
        <is>
          <t>URTI</t>
        </is>
      </c>
      <c r="N306" s="165" t="inlineStr">
        <is>
          <t>Clinic</t>
        </is>
      </c>
      <c r="O306" s="166" t="inlineStr">
        <is>
          <t>[SOURCE: Pharma Plus เล่มม่วง 2 - ข้อสอบย้อนหลัง PLE-CC1 ปี 2564 วันที่ 1 ข้อ 22]</t>
        </is>
      </c>
      <c r="P306" s="165" t="inlineStr">
        <is>
          <t>ข้อสอบเก่า</t>
        </is>
      </c>
      <c r="Q306" s="165" t="inlineStr">
        <is>
          <t>2564</t>
        </is>
      </c>
      <c r="R306" s="165" t="inlineStr"/>
    </row>
    <row r="307" ht="24" customHeight="1" s="49">
      <c r="A307" s="165" t="n">
        <v>305</v>
      </c>
      <c r="B307" s="166" t="inlineStr">
        <is>
          <t>[กรณีศึกษา]
คนไข้อายุ 10 ปี เจ็บคอ มีหนอง ไข้สูง ไม่ไอ ได้รับยาปฏิชีวนะรักษาเป็นเวลา 10 วัน
คำถาม: ข้อใดไม่ใช่เหตุผลในการให้ยาปฏิชีวนะ เพื่อรักษาคอหอยอักเสบเฉียบพลันเป็นเวลา 10 วัน</t>
        </is>
      </c>
      <c r="C307" s="166" t="inlineStr"/>
      <c r="D307" s="166" t="inlineStr">
        <is>
          <t>ป้องกันกลับมาเป็นซ้ำ</t>
        </is>
      </c>
      <c r="E307" s="166" t="inlineStr">
        <is>
          <t>ป้องกันการล้มเหลวในการรักษา</t>
        </is>
      </c>
      <c r="F307" s="166" t="inlineStr">
        <is>
          <t>กำจัดเชื้อให้หมด</t>
        </is>
      </c>
      <c r="G307" s="166" t="inlineStr">
        <is>
          <t>ป้องกันไข้รูมาติก</t>
        </is>
      </c>
      <c r="H307" s="166" t="inlineStr">
        <is>
          <t>เพื่อใช้ยาในขนาดต่ำเพื่อลดอาการไม่พึงประสงค์</t>
        </is>
      </c>
      <c r="I307" s="165" t="inlineStr">
        <is>
          <t>5</t>
        </is>
      </c>
      <c r="J307" s="166" t="inlineStr">
        <is>
          <t>✅ คำตอบที่ถูกต้อง: ข้อ จ. เพื่อใช้ยาในขนาดต่ำเพื่อลดอาการไม่พึงประสงค์
🎯 ทำไมข้อนี้ถึงถูก:
การรักษา GAS pharyngitis ต้องให้ยาปฏิชีวนะในขนาดการรักษามาตรฐานเต็มขนาด (standard full dose) เพื่อกำจัดเชื้อให้หมด ไม่ใช่การลดขนาดยาลงให้ต่ำเพื่อลดผลข้างเคียง
🔍 ข้ออื่นผิดเพราะอะไร:
• • ข้อ ก.: การให้ยาครบ 10 วันมีเป้าหมายเพื่อป้องกันการกลับเป็นซ้ำ (prevention of recurrent infection)
• ข้อ ข.: การรับประทานยาครบกำหนดช่วยป้องกัน treatment failure และลดอัตราการดื้อยา
• ข้อ ค.: จำเป็นต้องให้ยาครบ 10 วันเพื่อให้เกิด microbiological eradication กำจัดเชื้อแบคทีเรียจากคอหอยให้หมดสิ้น
• ข้อ ง.: วัตถุประสงค์ที่สำคัญที่สุดทางคลินิกของการรักษา GAS นาน 10 วันคือการป้องกันภาวะแทรกซ้อนไข้รูมาติกเฉียบพลัน (acute rheumatic fever)</t>
        </is>
      </c>
      <c r="K307" s="166" t="inlineStr"/>
      <c r="L307" s="166" t="inlineStr">
        <is>
          <t>Infectious diseases</t>
        </is>
      </c>
      <c r="M307" s="166" t="inlineStr">
        <is>
          <t>URTI</t>
        </is>
      </c>
      <c r="N307" s="165" t="inlineStr">
        <is>
          <t>Clinic</t>
        </is>
      </c>
      <c r="O307" s="166" t="inlineStr">
        <is>
          <t>[SOURCE: Pharma Plus เล่มม่วง 2 - ข้อสอบย้อนหลัง PLE-CC1 ปี 2564 วันที่ 1 ข้อ 23]</t>
        </is>
      </c>
      <c r="P307" s="165" t="inlineStr">
        <is>
          <t>ข้อสอบเก่า</t>
        </is>
      </c>
      <c r="Q307" s="165" t="inlineStr">
        <is>
          <t>2564</t>
        </is>
      </c>
      <c r="R307" s="165" t="inlineStr"/>
    </row>
    <row r="308" ht="24" customHeight="1" s="49">
      <c r="A308" s="165" t="n">
        <v>306</v>
      </c>
      <c r="B308" s="166" t="inlineStr">
        <is>
          <t>Pharyngitis ที่เป็นสาเหตุจากแบคทีเรียที่พบบ่อยและสำคัญที่สุดเกิดจากเชื้ออะไร</t>
        </is>
      </c>
      <c r="C308" s="166" t="inlineStr"/>
      <c r="D308" s="166" t="inlineStr">
        <is>
          <t>Streptococcus pneumoniae</t>
        </is>
      </c>
      <c r="E308" s="166" t="inlineStr">
        <is>
          <t>Streptococcus pyogenes</t>
        </is>
      </c>
      <c r="F308" s="166" t="inlineStr">
        <is>
          <t>Staphylococcus aureus</t>
        </is>
      </c>
      <c r="G308" s="166" t="inlineStr">
        <is>
          <t>H. influenzae</t>
        </is>
      </c>
      <c r="H308" s="166" t="inlineStr">
        <is>
          <t>Staphylococcus saprophyticus</t>
        </is>
      </c>
      <c r="I308" s="165" t="inlineStr">
        <is>
          <t>2</t>
        </is>
      </c>
      <c r="J308" s="166" t="inlineStr">
        <is>
          <t>✅ คำตอบที่ถูกต้อง: ข้อ ข. Streptococcus pyogenes
🎯 ทำไมข้อนี้ถึงถูก:
เชื้อแบคทีเรียที่เป็นสาเหตุหลักของ bacterial pharyngitis และ acute tonsillitis คือ Streptococcus pyogenes หรือ Group A beta-hemolytic Streptococcus (GAS)
🔍 ข้ออื่นผิดเพราะอะไร:
• • ข้อ ก.: Streptococcus pneumoniae เป็นสาเหตุสำคัญของ otitis media, sinusitis และ community-acquired pneumonia แต่ไม่ใช่สาเหตุหลักของ exudative pharyngitis
• ข้อ ค.: Staphylococcus aureus ไม่ใช่สาเหตุหลักของ pharyngitis ในผู้ป่วยทั่วไป
• ข้อ ง.: Haemophilus influenzae มักก่อโรค acute otitis media, sinusitis, epiglottitis หรือ pneumonia
• ข้อ จ.: Staphylococcus saprophyticus เป็นสาเหตุสำคัญของการติดเชื้อทางเดินปัสสาวะ (UTI) ในหญิงวัยเจริญพันธุ์</t>
        </is>
      </c>
      <c r="K308" s="166" t="inlineStr"/>
      <c r="L308" s="166" t="inlineStr">
        <is>
          <t>Infectious diseases</t>
        </is>
      </c>
      <c r="M308" s="166" t="inlineStr">
        <is>
          <t>URTI</t>
        </is>
      </c>
      <c r="N308" s="165" t="inlineStr">
        <is>
          <t>Clinic</t>
        </is>
      </c>
      <c r="O308" s="166" t="inlineStr">
        <is>
          <t>[SOURCE: Pharma Plus เล่มม่วง 2 - ข้อสอบย้อนหลัง PLE-CC1 ปี 2564 วันที่ 1 ข้อ 24]</t>
        </is>
      </c>
      <c r="P308" s="165" t="inlineStr">
        <is>
          <t>ข้อสอบเก่า</t>
        </is>
      </c>
      <c r="Q308" s="165" t="inlineStr">
        <is>
          <t>2564</t>
        </is>
      </c>
      <c r="R308" s="165" t="inlineStr"/>
    </row>
    <row r="309" ht="24" customHeight="1" s="49">
      <c r="A309" s="165" t="n">
        <v>307</v>
      </c>
      <c r="B309" s="166" t="inlineStr">
        <is>
          <t>ข้อใดไม่ใช่เกณฑ์ Centor score (Modified Centor / McIsaac Criteria)</t>
        </is>
      </c>
      <c r="C309" s="166" t="inlineStr"/>
      <c r="D309" s="166" t="inlineStr">
        <is>
          <t>มีไข้สูงกว่า 38 องศาเซลเซียส</t>
        </is>
      </c>
      <c r="E309" s="166" t="inlineStr">
        <is>
          <t>ต่อมน้ำเหลืองด้านหน้าคอโต กดเจ็บ</t>
        </is>
      </c>
      <c r="F309" s="166" t="inlineStr">
        <is>
          <t>พบจุดหนองที่ทอนซิล</t>
        </is>
      </c>
      <c r="G309" s="166" t="inlineStr">
        <is>
          <t>อายุ 3-14 ปี</t>
        </is>
      </c>
      <c r="H309" s="166" t="inlineStr">
        <is>
          <t>จาม น้ำมูกไหล</t>
        </is>
      </c>
      <c r="I309" s="165" t="inlineStr">
        <is>
          <t>5</t>
        </is>
      </c>
      <c r="J309" s="166" t="inlineStr">
        <is>
          <t>✅ คำตอบที่ถูกต้อง: ข้อ จ. จาม น้ำมูกไหล
🎯 ทำไมข้อนี้ถึงถูก:
เกณฑ์ Centor score กำหนดให้การไม่มีอาการไอ (absence of cough) เป็นเกณฑ์ได้ 1 คะแนน ส่วนอาการจาม น้ำมูกไหล หรือคัดจมูก เป็นอาการบ่งชี้ถึง viral infection ไม่ได้จัดอยู่ในเกณฑ์บวกของ Centor score
🔍 ข้ออื่นผิดเพราะอะไร:
• • ข้อ ก.: ประวัติมีไข้หรือวัดอุณหภูมิร่างกาย &gt; 38 องศาเซลเซียส (history of fever &gt; 38 C) เป็นเกณฑ์ 1 คะแนนใน Centor score
• ข้อ ข.: ต่อมน้ำเหลืองด้านหน้าลำคอบวมโตและกดเจ็บ (tender anterior cervical adenopathy) เป็นเกณฑ์ 1 คะแนนใน Centor score
• ข้อ ค.: มีหนองหรือฝ้าขาวที่ต่อมทอนซิล (tonsillar exudate or swelling) เป็นเกณฑ์ 1 คะแนนใน Centor score
• ข้อ ง.: ช่วงอายุ 3 ถึง 14 ปี ได้คะแนนบวก 1 คะแนนตามเกณฑ์ Modified Centor / McIsaac criteria</t>
        </is>
      </c>
      <c r="K309" s="166" t="inlineStr"/>
      <c r="L309" s="166" t="inlineStr">
        <is>
          <t>Infectious diseases</t>
        </is>
      </c>
      <c r="M309" s="166" t="inlineStr">
        <is>
          <t>Pneumonia</t>
        </is>
      </c>
      <c r="N309" s="165" t="inlineStr">
        <is>
          <t>Clinic</t>
        </is>
      </c>
      <c r="O309" s="166" t="inlineStr">
        <is>
          <t>[SOURCE: Pharma Plus เล่มม่วง 2 - ข้อสอบย้อนหลัง PLE-CC1 ปี 2564 วันที่ 1 ข้อ 25]</t>
        </is>
      </c>
      <c r="P309" s="165" t="inlineStr">
        <is>
          <t>ข้อสอบเก่า</t>
        </is>
      </c>
      <c r="Q309" s="165" t="inlineStr">
        <is>
          <t>2564</t>
        </is>
      </c>
      <c r="R309" s="165" t="inlineStr"/>
    </row>
    <row r="310" ht="24" customHeight="1" s="49">
      <c r="A310" s="165" t="n">
        <v>308</v>
      </c>
      <c r="B310" s="166" t="inlineStr">
        <is>
          <t>[กรณีศึกษา]
ผู้ป่วยเป็น hepatitis B และมีประวัติโรคหนองในร่วมด้วยแต่รักษาหายแล้ว วันนี้แพทย์วินิจฉัยติดเชื้อ HIV
คำถาม: ผู้ป่วยรายนี้ควรเริ่มยาต้านเอชไอวีเมื่อใด</t>
        </is>
      </c>
      <c r="C310" s="166" t="inlineStr"/>
      <c r="D310" s="166" t="inlineStr">
        <is>
          <t>เมื่อ CD4 ต่ำกว่า 250 cells/mm3</t>
        </is>
      </c>
      <c r="E310" s="166" t="inlineStr">
        <is>
          <t>หลังจากรักษา Hep B เสร็จแล้ว</t>
        </is>
      </c>
      <c r="F310" s="166" t="inlineStr">
        <is>
          <t>เริ่มหลังจาก viral load &gt; 500000 copies/mL</t>
        </is>
      </c>
      <c r="G310" s="166" t="inlineStr">
        <is>
          <t>เมื่อเริ่มป่วยด้วยโรคเชื้อฉวยโอกาส</t>
        </is>
      </c>
      <c r="H310" s="166" t="inlineStr">
        <is>
          <t>เริ่มการรักษาได้เลย หากผู้ป่วยพร้อม</t>
        </is>
      </c>
      <c r="I310" s="165" t="inlineStr">
        <is>
          <t>5</t>
        </is>
      </c>
      <c r="J310" s="166" t="inlineStr">
        <is>
          <t>✅ คำตอบที่ถูกต้อง: ข้อ จ. เริ่มการรักษาได้เลย หากผู้ป่วยพร้อม
🎯 ทำไมข้อนี้ถึงถูก:
ตามแนวทางการตรวจรักษาและป้องกันการติดเชื้อเอชไอวีแห่งประเทศไทยและ WHO แนะนำหลักการ Treat All และ Rapid ART Initiation คือเริ่มยาต้านไวรัสทันทีในผู้ติดเชื้อเอชไอวีทุกรายโดยไม่คำนึงถึงระดับ CD4 เมื่อผู้ป่วยมีความพร้อมและไม่มี opportunistic infections ที่มีข้อห้าม
🔍 ข้ออื่นผิดเพราะอะไร:
• • ข้อ ก.: การรอให้ CD4 ต่ำกว่า 250 cells/mm3 เป็นเกณฑ์ในอดีต ปัจจุบันแนะนำให้เริ่มยาทันทีทุกระดับ CD4 เพื่อลด morbidity และ mortality
• ข้อ ข.: Hepatitis B ในผู้ติดเชื้อ HIV สามารถรักษาควบคู่กันได้ทันทีโดยเลือกสูตรยาต้าน HIV ที่มีฤทธิ์ต้านไวรัสตับอักเสบบีร่วมด้วย เช่น TDF + 3TC หรือ FTC
• ข้อ ค.: ไม่จำเป็นต้องรอให้ viral load สูงเกิน 500000 copies/mL จึงจะเริ่มยา
• ข้อ ง.: การรอให้เกิด opportunistic infection จะเพิ่มความเสี่ยงต่อการเสียชีวิตและภาวะแทรกซ้อนรุนแรง</t>
        </is>
      </c>
      <c r="K310" s="166" t="inlineStr"/>
      <c r="L310" s="166" t="inlineStr">
        <is>
          <t>Infectious diseases</t>
        </is>
      </c>
      <c r="M310" s="166" t="inlineStr">
        <is>
          <t>HIV infection</t>
        </is>
      </c>
      <c r="N310" s="165" t="inlineStr">
        <is>
          <t>Clinic</t>
        </is>
      </c>
      <c r="O310" s="166" t="inlineStr">
        <is>
          <t>[SOURCE: Pharma Plus เล่มม่วง 2 - ข้อสอบย้อนหลัง PLE-CC1 ปี 2564 วันที่ 1 ข้อ 35]</t>
        </is>
      </c>
      <c r="P310" s="165" t="inlineStr">
        <is>
          <t>ข้อสอบเก่า</t>
        </is>
      </c>
      <c r="Q310" s="165" t="inlineStr">
        <is>
          <t>2564</t>
        </is>
      </c>
      <c r="R310" s="165" t="inlineStr"/>
    </row>
    <row r="311" ht="24" customHeight="1" s="49">
      <c r="A311" s="165" t="n">
        <v>309</v>
      </c>
      <c r="B311" s="166" t="inlineStr">
        <is>
          <t>[กรณีศึกษา]
ผู้ป่วยได้รับการวินิจฉัยติดเชื้อ HIV ร่วมกับ chronic hepatitis B coinfection
คำถาม: ควรเริ่มยารักษา HIV สูตรใด</t>
        </is>
      </c>
      <c r="C311" s="166" t="inlineStr"/>
      <c r="D311" s="166" t="inlineStr">
        <is>
          <t>AZT + 3TC + NVP</t>
        </is>
      </c>
      <c r="E311" s="166" t="inlineStr">
        <is>
          <t>d4T + 3TC + NVP</t>
        </is>
      </c>
      <c r="F311" s="166" t="inlineStr">
        <is>
          <t>TDF + FTC + LPV/r</t>
        </is>
      </c>
      <c r="G311" s="166" t="inlineStr">
        <is>
          <t>AZT + FTC + EFV</t>
        </is>
      </c>
      <c r="H311" s="166" t="inlineStr">
        <is>
          <t>TDF + 3TC + EFV</t>
        </is>
      </c>
      <c r="I311" s="165" t="inlineStr">
        <is>
          <t>5</t>
        </is>
      </c>
      <c r="J311" s="166" t="inlineStr">
        <is>
          <t>✅ คำตอบที่ถูกต้อง: ข้อ จ. TDF + 3TC + EFV
🎯 ทำไมข้อนี้ถึงถูก:
ผู้ป่วยที่มี HIV coinfection กับ HBV จำเป็นต้องใช้ dual-acting NRTI backbone ที่มีฤทธิ์ต้านทั้ง HIV และ HBV ซึ่งได้แก่ TDF ร่วมกับ 3TC (หรือ FTC) ร่วมกับ third agent ซึ่งสูตรมาตรฐานตามแนวทางของไทย (ยุคก่อนเปลี่ยนเป็น dolutegravir) คือ TDF + 3TC + EFV
🔍 ข้ออื่นผิดเพราะอะไร:
• • ข้อ ก.: AZT ไม่มีฤทธิ์ต้านไวรัสตับอักเสบบี และการใช้ 3TC เพียงตัวเดียวจะทำให้เชื้อ HBV ดื้อยาได้อย่างรวดเร็ว
• ข้อ ข.: d4T (stavudine) ถูกยกเลิกใช้แล้วเนื่องจากมีความเป็นพิษต่อไมโทคอนเดรียรุนแรง (severe lipodystrophy, lactic acidosis)
• ข้อ ค.: TDF + FTC + LPV/r มีสูตรยาที่ต้าน HBV ได้แต่ LPV/r จัดเป็น second-line หรือสูตรสำรอง มีผลข้างเคียงต่อระบบทางเดินอาหารและไขมันในเลือดสูง ไม่ใช่ first-line NNRTI-based regimen
• ข้อ ง.: AZT + FTC + EFV ไม่มี TDF ทำให้ขาดการรักษา HBV แบบ dual-active therapy ที่มีประสิทธิภาพ</t>
        </is>
      </c>
      <c r="K311" s="166" t="inlineStr"/>
      <c r="L311" s="166" t="inlineStr">
        <is>
          <t>Infectious diseases</t>
        </is>
      </c>
      <c r="M311" s="166" t="inlineStr">
        <is>
          <t>HIV infection</t>
        </is>
      </c>
      <c r="N311" s="165" t="inlineStr">
        <is>
          <t>Clinic</t>
        </is>
      </c>
      <c r="O311" s="166" t="inlineStr">
        <is>
          <t>[SOURCE: Pharma Plus เล่มม่วง 2 - ข้อสอบย้อนหลัง PLE-CC1 ปี 2564 วันที่ 1 ข้อ 36]</t>
        </is>
      </c>
      <c r="P311" s="165" t="inlineStr">
        <is>
          <t>ข้อสอบเก่า</t>
        </is>
      </c>
      <c r="Q311" s="165" t="inlineStr">
        <is>
          <t>2564</t>
        </is>
      </c>
      <c r="R311" s="165" t="inlineStr"/>
    </row>
    <row r="312" ht="24" customHeight="1" s="49">
      <c r="A312" s="165" t="n">
        <v>310</v>
      </c>
      <c r="B312" s="166" t="inlineStr">
        <is>
          <t>PrEP (Pre-Exposure Prophylaxis) ควรให้ยาตัวใด</t>
        </is>
      </c>
      <c r="C312" s="166" t="inlineStr"/>
      <c r="D312" s="166" t="inlineStr">
        <is>
          <t>TDF + 3TC</t>
        </is>
      </c>
      <c r="E312" s="166" t="inlineStr">
        <is>
          <t>AZT + 3TC</t>
        </is>
      </c>
      <c r="F312" s="166" t="inlineStr">
        <is>
          <t>TDF + FTC + LPV/r</t>
        </is>
      </c>
      <c r="G312" s="166" t="inlineStr">
        <is>
          <t>TDF + 3TC + EFV</t>
        </is>
      </c>
      <c r="H312" s="166" t="inlineStr">
        <is>
          <t>TDF + FTC</t>
        </is>
      </c>
      <c r="I312" s="165" t="inlineStr">
        <is>
          <t>5</t>
        </is>
      </c>
      <c r="J312" s="166" t="inlineStr">
        <is>
          <t>✅ คำตอบที่ถูกต้อง: ข้อ จ. TDF + FTC
🎯 ทำไมข้อนี้ถึงถูก:
สูตรยามาตรฐานระดับสากลและแนวทางเวชปฏิบัติของประเทศไทยสำหรับการป้องกันก่อนการสัมผัสเชื้อเอชไอวี (Pre-Exposure Prophylaxis: PrEP) คือ Tenofovir disoproxil fumarate (TDF) 300 mg ร่วมกับ Emtricitabine (FTC) 200 mg วันละ 1 เม็ด (หรือสูตร TDF + 3TC ในบางแนวทาง แต่ TDF + FTC คือ gold standard ที่ได้รับการรับรองจาก US FDA และ WHO)
🔍 ข้ออื่นผิดเพราะอะไร:
• • ข้อ ก.: TDF + 3TC แม้จะมีข้อมูลการใช้ในบางประเทศที่มีข้อจำกัดด้านงบประมาณ แต่ TDF + FTC เป็นสูตรมาตรฐานหลักที่ผ่านการศึกษาทางคลินิกขนาดใหญ่และได้รับการอนุมัติอย่างเป็นทางการ
• ข้อ ข.: AZT + 3TC เป็นสูตรยาต้าน HIV ในอดีต ไม่เคยมีข้อบ่งชี้หรือการศึกษาเพื่อใช้เป็น PrEP
• ข้อ ค.: TDF + FTC + LPV/r เป็นสูตรยา 3 ตัวสำหรับ Post-Exposure Prophylaxis (PEP) หรือการรักษาผู้ติดเชื้อ HIV ไม่ใช่ PrEP
• ข้อ ง.: TDF + 3TC + EFV เป็นสูตรยา 3 ตัวสำหรับการรักษาผู้ติดเชื้อ HIV (treatment regimen) ห้ามนำมาใช้เป็น PrEP</t>
        </is>
      </c>
      <c r="K312" s="166" t="inlineStr"/>
      <c r="L312" s="166" t="inlineStr">
        <is>
          <t>Infectious diseases</t>
        </is>
      </c>
      <c r="M312" s="166" t="inlineStr">
        <is>
          <t>HIV infection</t>
        </is>
      </c>
      <c r="N312" s="165" t="inlineStr">
        <is>
          <t>Clinic</t>
        </is>
      </c>
      <c r="O312" s="166" t="inlineStr">
        <is>
          <t>[SOURCE: Pharma Plus เล่มม่วง 2 - ข้อสอบย้อนหลัง PLE-CC1 ปี 2564 วันที่ 1 ข้อ 37]</t>
        </is>
      </c>
      <c r="P312" s="165" t="inlineStr">
        <is>
          <t>ข้อสอบเก่า</t>
        </is>
      </c>
      <c r="Q312" s="165" t="inlineStr">
        <is>
          <t>2564</t>
        </is>
      </c>
      <c r="R312" s="165" t="inlineStr"/>
    </row>
    <row r="313" ht="24" customHeight="1" s="49">
      <c r="A313" s="165" t="n">
        <v>311</v>
      </c>
      <c r="B313" s="166" t="inlineStr">
        <is>
          <t>[กรณีศึกษา การติดเชื้อพยาธิเส้นด้าย (Enterobius vermicularis)]
ต่อเนื่องจากข้อ 54 เด็กอายุ 4 ขวบ ติดเชื้อพยาธิเส้นด้าย (Enterobius vermicularis)
คำถาม: ยาทานใดเหมาะสมในการรักษาการติดเชื้อพยาธิเส้นด้ายในผู้ป่วยรายนี้</t>
        </is>
      </c>
      <c r="C313" s="166" t="inlineStr"/>
      <c r="D313" s="166" t="inlineStr">
        <is>
          <t>Mebendazole 500 มิลลิกรัม จำนวน 1 เม็ด</t>
        </is>
      </c>
      <c r="E313" s="166" t="inlineStr">
        <is>
          <t>mebendazole 100 มิลลิกรัม จำนวน 6 เม็ด</t>
        </is>
      </c>
      <c r="F313" s="166" t="inlineStr">
        <is>
          <t>mebendazole suspension</t>
        </is>
      </c>
      <c r="G313" s="166" t="inlineStr">
        <is>
          <t>Albendazole 400 mg</t>
        </is>
      </c>
      <c r="H313" s="166" t="inlineStr">
        <is>
          <t>Nicodamid 500 mg</t>
        </is>
      </c>
      <c r="I313" s="165" t="inlineStr">
        <is>
          <t>4</t>
        </is>
      </c>
      <c r="J313" s="166" t="inlineStr">
        <is>
          <t>✅ คำตอบที่ถูกต้อง: ข้อ ง. Albendazole 400 mg
🎯 ทำไมข้อนี้ถึงถูก: การรักษาการติดเชื้อพยาธิเส้นด้ายหรือพยาธิเข็มหมุด (Enterobius vermicularis pinworm) ในเด็กอายุตั้งแต่ 2 ขวบขึ้นไปและผู้ใหญ่ แนะนำให้ใช้ Albendazole 400 mg รับประทานครั้งเดียว (single dose) เคี้ยวให้ละเอียดก่อนกลืน และให้รับประทานซ้ำอีกครั้งในอีก 2 สัปดาห์ถัดไปเพื่อป้องกันการติดเชื้อซ้ำ (autoinfection) จากไข่พยาธิที่ฟักตัวใหม่
🔍 ข้ออื่นผิดเพราะอะไร:
• ข้อ ก.: Mebendazole 500 มิลลิกรัม รับประทานครั้งเดียว ไม่ใช่ขนาดยามาตรฐานสำหรับพยาธิเส้นด้าย (ขนาดยามาตรฐานของ mebendazole สำหรับ pinworm คือ 100 mg รับประทานครั้งเดียว แล้วซ้ำอีก 2 สัปดาห์)
• ข้อ ข.: mebendazole 100 มิลลิกรัม จำนวน 6 เม็ด (กินครั้งละ 100 mg วันละ 2 ครั้ง นาน 3 วัน) เป็นสูตรการรักษาพยาธิไส้เดือน พยาธิปากขอ หรือพยาธิแส้ม้า ไม่ใช่ขนาดยาสำหรับพยาธิเส้นด้าย
• ข้อ ค.: mebendazole suspension แม้เป็นยาน้ำสำหรับเด็ก แต่ไม่ได้ระบุขนาดความแรงและขนาดยาที่ชัดเจน และขนาดยามาตรฐานสำหรับ pinworm ในเด็กอายุ 4 ขวบสามารถเคี้ยว Albendazole 400 mg เม็ดเคี้ยวได้ตามแนวทางเวชปฏิบัติ
• ข้อ จ.: Nicodamid (Niclosamide) 500 mg เป็นยาฆ่าพยาธิตัวตืด (tapeworm เช่น Taenia saginata, Taenia solium) โดยยับยั้ง oxidative phosphorylation ในไมโทคอนเดรียของพยาธิตัวตืด ไม่มีผลต่อพยาธิตัวกลมหรือพยาธิเส้นด้าย</t>
        </is>
      </c>
      <c r="K313" s="166" t="inlineStr"/>
      <c r="L313" s="166" t="inlineStr">
        <is>
          <t>Infectious diseases</t>
        </is>
      </c>
      <c r="M313" s="166" t="inlineStr">
        <is>
          <t>Parasitic infections</t>
        </is>
      </c>
      <c r="N313" s="165" t="inlineStr">
        <is>
          <t>Clinic</t>
        </is>
      </c>
      <c r="O313" s="166" t="inlineStr">
        <is>
          <t>[SOURCE: Pharma Plus เล่มม่วง 2 - ข้อสอบย้อนหลัง PLE-CC1 ปี 2564 วันที่ 1 ข้อ 55]</t>
        </is>
      </c>
      <c r="P313" s="165" t="inlineStr">
        <is>
          <t>ข้อสอบเก่า</t>
        </is>
      </c>
      <c r="Q313" s="165" t="inlineStr">
        <is>
          <t>2564</t>
        </is>
      </c>
      <c r="R313" s="165" t="inlineStr"/>
    </row>
    <row r="314" ht="24" customHeight="1" s="49">
      <c r="A314" s="165" t="n">
        <v>312</v>
      </c>
      <c r="B314" s="166" t="inlineStr">
        <is>
          <t>ยาในข้อใดที่ทำให้มีอาการ tubular proteinuria aminoaciduria phosphaturia (hypophosphate) glycosuria hypokalemia, hypocalcemia และ bicarbonate wasting</t>
        </is>
      </c>
      <c r="C314" s="166" t="inlineStr"/>
      <c r="D314" s="166" t="inlineStr">
        <is>
          <t>Doxycycline</t>
        </is>
      </c>
      <c r="E314" s="166" t="inlineStr">
        <is>
          <t>Clindamycin</t>
        </is>
      </c>
      <c r="F314" s="166" t="inlineStr">
        <is>
          <t>Amoxicillin</t>
        </is>
      </c>
      <c r="G314" s="166" t="inlineStr">
        <is>
          <t>Tenofovir</t>
        </is>
      </c>
      <c r="H314" s="166" t="inlineStr">
        <is>
          <t>Acyclovir</t>
        </is>
      </c>
      <c r="I314" s="165" t="inlineStr">
        <is>
          <t>4</t>
        </is>
      </c>
      <c r="J314" s="166" t="inlineStr">
        <is>
          <t>✅ คำตอบที่ถูกต้อง: ข้อ ง. Tenofovir
🎯 ทำไมข้อนี้ถึงถูก: กลุ่มอาการ tubular proteinuria, aminoaciduria, phosphaturia (hypophosphatemia), glycosuria (normoglycemic glycosuria), hypokalemia, hypocalcemia และ renal tubular acidosis type 2 (bicarbonate wasting) เป็นลักษณะจำเพาะของ Fanconi syndrome ซึ่งเกิดจากความผิดปกติในการดูดกลับสารที่ท่อไตส่วนต้น (proximal tubular dysfunction) โดย Tenofovir disoproxil fumarate (TDF) เป็นยาต้านไวรัสเอชไอวีและไวรัสตับอักเสบบีที่มีความเป็นพิษต่อไมโทคอนเดรียของเซลล์ท่อไตส่วนต้น (proximal tubular cell mitochondrial toxicity) ทำให้เกิดภาวะดังกล่าวได้บ่อยที่สุด
🔍 ข้ออื่นผิดเพราะอะไร:
• ข้อ ก.: Doxycycline อาจทำให้เกิดอาการไม่พึงประสงค์ต่อทางเดินอาหาร (esophagitis, nausea) หรือแพ้แสงแดด (photosensitivity) และยาที่หมดอายุอาจสลายตัวเป็น epianhydrotetracycline ทำให้เกิด Fanconi-like syndrome ได้ในอดีต แต่ยา Doxycycline มาตรฐานทั่วไปในปัจจุบันไม่ก่อให้เกิดกลุ่มอาการนี้
• ข้อ ข.: Clindamycin มีผลข้างเคียงสำคัญคือ pseudomembranous colitis จากการติดเชื้อ Clostridioides difficile ไม่ได้ก่อให้เกิด proximal renal tubular dysfunction
• ข้อ ค.: Amoxicillin อาจทำให้เกิด acute interstitial nephritis (AIN) จากปฏิกิริยาภูมิแพ้ แต่ไม่ก่อให้เกิด Fanconi syndrome
• ข้อ จ.: Acyclovir ความเป็นพิษต่อไตมักเกิดจาก intratubular crystal precipitation (crystal nephropathy) อุดกั้นท่อไตส่วนปลายเมื่อให้ยาทางหลอดเลือดดำในอัตราเร็วเกินไป ไม่ได้ทำให้เกิด proximal tubulopathy แบบ Fanconi syndrome</t>
        </is>
      </c>
      <c r="K314" s="166" t="inlineStr"/>
      <c r="L314" s="166" t="inlineStr">
        <is>
          <t>Infectious diseases</t>
        </is>
      </c>
      <c r="M314" s="166" t="inlineStr">
        <is>
          <t>HIV infection</t>
        </is>
      </c>
      <c r="N314" s="165" t="inlineStr">
        <is>
          <t>Clinic</t>
        </is>
      </c>
      <c r="O314" s="166" t="inlineStr">
        <is>
          <t>[SOURCE: Pharma Plus เล่มม่วง 2 - ข้อสอบย้อนหลัง PLE-CC1 ปี 2564 วันที่ 1 ข้อ 56]</t>
        </is>
      </c>
      <c r="P314" s="165" t="inlineStr">
        <is>
          <t>ข้อสอบเก่า</t>
        </is>
      </c>
      <c r="Q314" s="165" t="inlineStr">
        <is>
          <t>2564</t>
        </is>
      </c>
      <c r="R314" s="165" t="inlineStr"/>
    </row>
    <row r="315" ht="24" customHeight="1" s="49">
      <c r="A315" s="165" t="n">
        <v>313</v>
      </c>
      <c r="B315" s="166" t="inlineStr">
        <is>
          <t>[กรณีศึกษา ปัสสาวะขัดและกระปิดกระปรอย]
หญิง 22 ปี ปฏิเสธโรคประจำตัวและการมีเพศสัมพันธ์ มาร้านยาเนื่องจากมีอาการปัสสาวะขัดและกระปิดกระปรอยมา 1 วัน ไม่เคยมีอาการมาก่อน ก่อนเกิดอาการมีการกลั้นปัสสาวะระหว่างเดินทาง
คำถาม: ยาใดไม่เหมาะสมในการใช้รักษา</t>
        </is>
      </c>
      <c r="C315" s="166" t="inlineStr"/>
      <c r="D315" s="166" t="inlineStr">
        <is>
          <t>Amoxicillin + clavulanic acid</t>
        </is>
      </c>
      <c r="E315" s="166" t="inlineStr">
        <is>
          <t>Clindamycin</t>
        </is>
      </c>
      <c r="F315" s="166" t="inlineStr">
        <is>
          <t>Cefixime</t>
        </is>
      </c>
      <c r="G315" s="166" t="inlineStr">
        <is>
          <t>Cotrimoxazole</t>
        </is>
      </c>
      <c r="H315" s="166" t="inlineStr">
        <is>
          <t>Nitrofurantoin</t>
        </is>
      </c>
      <c r="I315" s="165" t="inlineStr">
        <is>
          <t>2</t>
        </is>
      </c>
      <c r="J315" s="166" t="inlineStr">
        <is>
          <t>✅ คำตอบที่ถูกต้อง: ข้อ ข. Clindamycin
🎯 ทำไมข้อนี้ถึงถูก: ผู้ป่วยมีอาการกระเพาะปัสสาวะอักเสบเฉียบพลันชนิดไม่ซับซ้อน (acute uncomplicated cystitis) ซึ่งเชื้อสาเหตุมากกว่า 80-90% คือเชื้อแบคทีเรียแกรมลบในทางเดินอาหาร โดยเฉพาะ Escherichia coli ในขณะที่ยา Clindamycin ออกฤทธิ์ครอบคลุมเฉพาะเชื้อแบคทีเรียแกรมบวก (Gram-positive) และเชื้อแอนแอโรบส์ (anaerobes) เท่านั้น ไม่มีฤทธิ์ต้านเชื้อแบคทีเรียแกรมลบกลุ่ม enteric Gram-negative bacilli จึงไม่เหมาะสมอย่างยิ่งในการรักษา UTI
🔍 ข้ออื่นผิดเพราะอะไร:
• ข้อ ก.: Amoxicillin + clavulanic acid เป็นยาปฏิชีวนะกลุ่ม beta-lactam ที่ครอบคลุมเชื้อ E. coli และสามารถใช้เป็นทางเลือกในการรักษา acute cystitis ได้
• ข้อ ค.: Cefixime เป็น oral third-generation cephalosporin ที่มีฤทธิ์ต้านเชื้อแกรมลบในระบบทางเดินปัสสาวะได้ดี สามารถใช้รักษา cystitis ได้
• ข้อ ง.: Cotrimoxazole (TMP-SMX) เป็นยาทางเลือกหลักในการรักษา uncomplicated UTI หากอัตราการดื้อยาในชุมชนไม่เกิน 20%
• ข้อ จ.: Nitrofurantoin เป็นยาปฏิชีวนะทางเลือกแรก (first-line agent) สำหรับ acute uncomplicated cystitis เนื่องจากยาถูกขับออกและมีความเข้มข้นสูงมากในกระเพาะปัสสาวะ</t>
        </is>
      </c>
      <c r="K315" s="166" t="inlineStr"/>
      <c r="L315" s="166" t="inlineStr">
        <is>
          <t>Infectious diseases</t>
        </is>
      </c>
      <c r="M315" s="166" t="inlineStr">
        <is>
          <t>Pneumonia</t>
        </is>
      </c>
      <c r="N315" s="165" t="inlineStr">
        <is>
          <t>Clinic</t>
        </is>
      </c>
      <c r="O315" s="166" t="inlineStr">
        <is>
          <t>[SOURCE: Pharma Plus เล่มม่วง 2 - ข้อสอบย้อนหลัง PLE-CC1 ปี 2564 วันที่ 1 ข้อ 64]</t>
        </is>
      </c>
      <c r="P315" s="165" t="inlineStr">
        <is>
          <t>ข้อสอบเก่า</t>
        </is>
      </c>
      <c r="Q315" s="165" t="inlineStr">
        <is>
          <t>2564</t>
        </is>
      </c>
      <c r="R315" s="165" t="inlineStr"/>
    </row>
    <row r="316" ht="24" customHeight="1" s="49">
      <c r="A316" s="165" t="n">
        <v>314</v>
      </c>
      <c r="B316" s="166" t="inlineStr">
        <is>
          <t>[กรณีศึกษา ปัสสาวะขัดและกระปิดกระปรอย]
หญิง 22 ปี ปฏิเสธโรคประจำตัวและการมีเพศสัมพันธ์ มาร้านยาเนื่องจากมีอาการปัสสาวะขัดและกระปิดกระปรอยมา 1 วัน ไม่เคยมีอาการมาก่อน ก่อนเกิดอาการมีการกลั้นปัสสาวะระหว่างเดินทาง
คำถาม: อาการใดเป็นอาการรุนแรง ควรไปพบแพทย์อย่างเร่งด่วน</t>
        </is>
      </c>
      <c r="C316" s="166" t="inlineStr"/>
      <c r="D316" s="166" t="inlineStr">
        <is>
          <t>มีไข้ หนาวสั่น</t>
        </is>
      </c>
      <c r="E316" s="166" t="inlineStr">
        <is>
          <t>ปวดศีรษะ</t>
        </is>
      </c>
      <c r="F316" s="166" t="inlineStr">
        <is>
          <t>เบื่ออาหาร</t>
        </is>
      </c>
      <c r="G316" s="166" t="inlineStr">
        <is>
          <t>ปวดท้อง</t>
        </is>
      </c>
      <c r="H316" s="166" t="inlineStr">
        <is>
          <t>ปัสสาวะขุ่น</t>
        </is>
      </c>
      <c r="I316" s="165" t="inlineStr">
        <is>
          <t>1</t>
        </is>
      </c>
      <c r="J316" s="166" t="inlineStr">
        <is>
          <t>✅ คำตอบที่ถูกต้อง: ข้อ ก. มีไข้ หนาวสั่น
🎯 ทำไมข้อนี้ถึงถูก: ในผู้ป่วยที่มีอาการปัสสาวะขัด หากมีอาการไข้สูง หนาวสั่น (high-grade fever with chills) หรือปวดเอว/บั้นเอว เคาะเจ็บบริเวณสีข้าง (costovertebral angle tenderness - CVA tenderness) เป็นสัญญาณเตือนสำคัญ (red flag signs) ที่บ่งบอกว่าการติดเชื้อได้ลุกลามขึ้นสู่ทางเดินปัสสาวะส่วนบนจนเกิดกรวยไตอักเสบเฉียบพลัน (acute pyelonephritis) หรือเกิด systemic infection ซึ่งจัดเป็นภาวะรุนแรงที่ต้องส่งต่อพบแพทย์ทันที
🔍 ข้ออื่นผิดเพราะอะไร:
• ข้อ ข.: ปวดศีรษะ เป็นอาการทั่วไปที่ไม่จำเพาะ ไม่ใช่สัญญาณเตือนของการติดเชื้อทางเดินปัสสาวะส่วนบนหรือภาวะฉุกเฉิน
• ข้อ ค.: เบื่ออาหาร เป็นอาการทั่วไปที่ไม่จำเพาะเจาะจง
• ข้อ ง.: ปวดท้อง โดยเฉพาะอาการปวดหน่วงท้องน้อยเหนือหัวหน่าว (suprapubic discomfort) เป็นอาการทั่วไปที่พบได้ใน acute cystitis ไม่ได้บ่งชี้การลุกลามรุนแรง
• ข้อ จ.: ปัสสาวะขุ่น (cloudy urine) เกิดจากเม็ดเลือดขาวและตะกอนในกระเพาะปัสสาวะ เป็นลักษณะทั่วไปของ cystitis ที่ยังไม่จัดเป็นข้อบ่งชี้ฉุกเฉินหากไม่มีไข้หรือหนาวสั่นร่วมด้วย</t>
        </is>
      </c>
      <c r="K316" s="166" t="inlineStr"/>
      <c r="L316" s="166" t="inlineStr">
        <is>
          <t>Infectious diseases</t>
        </is>
      </c>
      <c r="M316" s="166" t="inlineStr">
        <is>
          <t>Pneumonia</t>
        </is>
      </c>
      <c r="N316" s="165" t="inlineStr">
        <is>
          <t>Clinic</t>
        </is>
      </c>
      <c r="O316" s="166" t="inlineStr">
        <is>
          <t>[SOURCE: Pharma Plus เล่มม่วง 2 - ข้อสอบย้อนหลัง PLE-CC1 ปี 2564 วันที่ 1 ข้อ 65]</t>
        </is>
      </c>
      <c r="P316" s="165" t="inlineStr">
        <is>
          <t>ข้อสอบเก่า</t>
        </is>
      </c>
      <c r="Q316" s="165" t="inlineStr">
        <is>
          <t>2564</t>
        </is>
      </c>
      <c r="R316" s="165" t="inlineStr"/>
    </row>
    <row r="317" ht="24" customHeight="1" s="49">
      <c r="A317" s="165" t="n">
        <v>315</v>
      </c>
      <c r="B317" s="166" t="inlineStr">
        <is>
          <t>[กรณีศึกษา ปัสสาวะขัดและกระปิดกระปรอย]
หญิง 22 ปี ปฏิเสธโรคประจำตัวและการมีเพศสัมพันธ์ มาร้านยาเนื่องจากมีอาการปัสสาวะขัดและกระปิดกระปรอยมา 1 วัน ไม่เคยมีอาการมาก่อน ก่อนเกิดอาการมีการกลั้นปัสสาวะระหว่างเดินทาง
คำถาม: แพทย์จะจ่าย norfloxacin ยาตัวนี้มี FDA black box warning อะไร</t>
        </is>
      </c>
      <c r="C317" s="166" t="inlineStr"/>
      <c r="D317" s="166" t="inlineStr">
        <is>
          <t>Cardiomyopathy</t>
        </is>
      </c>
      <c r="E317" s="166" t="inlineStr">
        <is>
          <t>Bowel ileus</t>
        </is>
      </c>
      <c r="F317" s="166" t="inlineStr">
        <is>
          <t>Pulmonary fibrosis</t>
        </is>
      </c>
      <c r="G317" s="166" t="inlineStr">
        <is>
          <t>Thromboembolism</t>
        </is>
      </c>
      <c r="H317" s="166" t="inlineStr">
        <is>
          <t>Tendon rupture</t>
        </is>
      </c>
      <c r="I317" s="165" t="inlineStr">
        <is>
          <t>5</t>
        </is>
      </c>
      <c r="J317" s="166" t="inlineStr">
        <is>
          <t>✅ คำตอบที่ถูกต้อง: ข้อ จ. Tendon rupture
🎯 ทำไมข้อนี้ถึงถูก: ยากลุ่ม Fluoroquinolones (รวมถึง Norfloxacin, Ciprofloxacin, Levofloxacin) มีคำเตือนบนกล่องยา (FDA Black Box Warning) เกี่ยวกับความเสี่ยงรุนแรงของการเกิดเอ็นอักเสบและเอ็นฉีกขาด (tendinitis and tendon rupture) โดยเฉพาะเอ็นร้อยหวาย (Achilles tendon) รวมถึง peripheral neuropathy และอาการทางระบบประสาทส่วนกลาง (CNS toxicities)
🔍 ข้ออื่นผิดเพราะอะไร:
• ข้อ ก.: Cardiomyopathy เป็นพิษต่อกล้ามเนื้อหัวใจที่สัมพันธ์กับยาเคมีบำบัดกลุ่ม anthracyclines (เช่น doxorubicin) ไม่ใช่ black box warning ของ fluoroquinolones
• ข้อ ข.: Bowel ileus มักเกิดจากยาที่มีฤทธิ์ anticholinergic สูง หรือยาแก้ปวดกลุ่ม opioids
• ข้อ ค.: Pulmonary fibrosis สัมพันธ์กับยาเช่น amiodarone, bleomycin, methotrexate หรือ busulfan
• ข้อ ง.: Thromboembolism เป็นคำเตือนสำคัญของยาคุมกำเนิดฮอร์โมนรวม (combined oral contraceptives) หรือ selective estrogen receptor modulators (SERMs)</t>
        </is>
      </c>
      <c r="K317" s="166" t="inlineStr"/>
      <c r="L317" s="166" t="inlineStr">
        <is>
          <t>Infectious diseases</t>
        </is>
      </c>
      <c r="M317" s="166" t="inlineStr">
        <is>
          <t>Pneumonia</t>
        </is>
      </c>
      <c r="N317" s="165" t="inlineStr">
        <is>
          <t>Clinic</t>
        </is>
      </c>
      <c r="O317" s="166" t="inlineStr">
        <is>
          <t>[SOURCE: Pharma Plus เล่มม่วง 2 - ข้อสอบย้อนหลัง PLE-CC1 ปี 2564 วันที่ 1 ข้อ 66]</t>
        </is>
      </c>
      <c r="P317" s="165" t="inlineStr">
        <is>
          <t>ข้อสอบเก่า</t>
        </is>
      </c>
      <c r="Q317" s="165" t="inlineStr">
        <is>
          <t>2564</t>
        </is>
      </c>
      <c r="R317" s="165" t="inlineStr"/>
    </row>
    <row r="318" ht="24" customHeight="1" s="49">
      <c r="A318" s="165" t="n">
        <v>316</v>
      </c>
      <c r="B318" s="166" t="inlineStr">
        <is>
          <t>หากนำยาดังกล่าวไปเพาะเชื้อ aerobic bacteria เชื้อใดจะไม่สามารถตรวจพบ</t>
        </is>
      </c>
      <c r="C318" s="166" t="inlineStr"/>
      <c r="D318" s="166" t="inlineStr">
        <is>
          <t>Clostridium botulinum</t>
        </is>
      </c>
      <c r="E318" s="166" t="inlineStr">
        <is>
          <t>S. aureus</t>
        </is>
      </c>
      <c r="F318" s="166" t="inlineStr">
        <is>
          <t>H. influenzae</t>
        </is>
      </c>
      <c r="G318" s="166" t="inlineStr">
        <is>
          <t>Escherichia coli</t>
        </is>
      </c>
      <c r="H318" s="166" t="inlineStr">
        <is>
          <t>Klebsiella pneumonia</t>
        </is>
      </c>
      <c r="I318" s="165" t="inlineStr">
        <is>
          <t>1</t>
        </is>
      </c>
      <c r="J318" s="166" t="inlineStr">
        <is>
          <t>✅ คำตอบที่ถูกต้อง: ข้อ ก. Clostridium botulinum
🎯 ทำไมข้อนี้ถึงถูก: Clostridium botulinum เป็นเชื้อแบคทีเรียกลุ่ม Obligate anaerobe (แอนแอโรบแท้จริง) ซึ่งไม่สามารถเจริญเติบโตหรือมีชีวิตรอดได้ในสภาวะที่มีออกซิเจน การนำไปเพาะเลี้ยงภายใต้สภาวะที่มีอากาศ (aerobic condition) จึงไม่สามารถตรวจพบการเจริญเติบโตของเชื้อนี้ได้อย่างแน่นอน
🔍 ข้ออื่นผิดเพราะอะไร:
• ข้อ ข.: Staphylococcus aureus เป็นเชื้อแกรมบวกกลุ่ม Facultative anaerobe สามารถเจริญเติบโตได้ดีมากในสภาวะที่มีออกซิเจน (aerobic)
• ข้อ ค.: Haemophilus influenzae เป็นเชื้อแกรมลบกลุ่ม Fastidious / Facultative anaerobe สามารถเจริญเติบโตได้ในสภาวะที่มีอากาศ
• ข้อ ง.: Escherichia coli เป็นเชื้อแกรมลบกลุ่ม Facultative anaerobe เจริญเติบโตได้ดีทั้งในสภาวะที่มีและไม่มีออกซิเจน
• ข้อ จ.: Klebsiella pneumoniae เป็นเชื้อแกรมลบกลุ่ม Facultative anaerobe เจริญเติบโตได้ดีในสภาวะที่มีออกซิเจน</t>
        </is>
      </c>
      <c r="K318" s="166" t="inlineStr"/>
      <c r="L318" s="166" t="inlineStr">
        <is>
          <t>Infectious diseases</t>
        </is>
      </c>
      <c r="M318" s="166" t="inlineStr">
        <is>
          <t>Pneumonia</t>
        </is>
      </c>
      <c r="N318" s="165" t="inlineStr">
        <is>
          <t>Clinic</t>
        </is>
      </c>
      <c r="O318" s="166" t="inlineStr">
        <is>
          <t>[SOURCE: Pharma Plus เล่มม่วง 2 - ข้อสอบย้อนหลัง PLE-CC1 ปี 2564 วันที่ 1 ข้อ 85]</t>
        </is>
      </c>
      <c r="P318" s="165" t="inlineStr">
        <is>
          <t>ข้อสอบเก่า</t>
        </is>
      </c>
      <c r="Q318" s="165" t="inlineStr">
        <is>
          <t>2564</t>
        </is>
      </c>
      <c r="R318" s="165" t="inlineStr"/>
    </row>
    <row r="319" ht="24" customHeight="1" s="49">
      <c r="A319" s="165" t="n">
        <v>317</v>
      </c>
      <c r="B319" s="166" t="inlineStr">
        <is>
          <t>[กรณีศึกษา หญิงตั้งครรภ์ 2 เดือน เป็นวัณโรคปอด]
ผู้หญิง 30 ปี มีไข้ไอ เสมหะเจ็บแน่นหน้าอกทานอาหารลดลงน้ำหนักลด 3 กก ใน 1 เดือน มีโรคประจำตัวเป็น หอบหืด ตั้งครรภ์ได้ 2 เดือน วันนี้มีไข้สูง ไอมาก เสมหะปนเลือด หายใจหอบเหนื่อย ผลตรวจพบ AFB (3+) แพทย์วินิจฉัยว่าเป็น วัณโรคปอด รับการรักษาไว้ที่โรงพยาบาล ผู้ป่วยเป็น TB แล้วตั้งครรภ์
คำถาม: ยาที่ทำให้สารคัดหลั่ง เป็นสีส้มแดง</t>
        </is>
      </c>
      <c r="C319" s="166" t="inlineStr"/>
      <c r="D319" s="166" t="inlineStr">
        <is>
          <t>Isoniazid</t>
        </is>
      </c>
      <c r="E319" s="166" t="inlineStr">
        <is>
          <t>Rifampin</t>
        </is>
      </c>
      <c r="F319" s="166" t="inlineStr">
        <is>
          <t>Ethambutol</t>
        </is>
      </c>
      <c r="G319" s="166" t="inlineStr">
        <is>
          <t>Levofloxacin</t>
        </is>
      </c>
      <c r="H319" s="166" t="inlineStr">
        <is>
          <t>Streptomycin</t>
        </is>
      </c>
      <c r="I319" s="165" t="inlineStr">
        <is>
          <t>2</t>
        </is>
      </c>
      <c r="J319" s="166" t="inlineStr">
        <is>
          <t>✅ คำตอบที่ถูกต้อง: ข้อ ข. Rifampin
🎯 ทำไมข้อนี้ถึงถูก:
Rifampin (Rifampicin) มีโครงสร้างโมเลกุลที่มีสีส้มแดงตามธรรมชาติ เมื่อถูกขับออกทางสารคัดหลั่งต่างๆ ของร่างกาย เช่น ปัสสาวะ อุจจาระ เหงื่อ น้ำตา และน้ำลาย จะทำให้สารคัดหลั่งเปลี่ยนเป็นสีส้มแดง (orange-red discoloration) ซึ่งเป็นผลข้างเคียงที่ไม่เป็นอันตรายแต่ต้องให้คำแนะนำแก่ผู้ป่วยเสมอ
🔍 ข้ออื่นผิดเพราะอะไร:
• ข้อ ก. Isoniazid: ก่อให้เกิด peripheral neuropathy และ hepatotoxicity ไม่ทำให้สารคัดหลั่งเปลี่ยนสี
• ข้อ ค. Ethambutol: มีผลข้างเคียงสำคัญคือ optic neuritis (retrobulbar neuritis) รบกวนการมองเห็นสีเขียว-แดง
• ข้อ ง. Levofloxacin: เป็น fluoroquinolone อาจทำให้เกิด tendonitis, QT prolongation ไม่เปลี่ยนสีสารคัดหลั่ง
• ข้อ จ. Streptomycin: เป็น aminoglycoside ก่อพิษต่อหู (ototoxicity) และไต (nephrotoxicity)</t>
        </is>
      </c>
      <c r="K319" s="166" t="inlineStr"/>
      <c r="L319" s="166" t="inlineStr">
        <is>
          <t>Infectious diseases</t>
        </is>
      </c>
      <c r="M319" s="166" t="inlineStr">
        <is>
          <t>Tuberculosis</t>
        </is>
      </c>
      <c r="N319" s="165" t="inlineStr">
        <is>
          <t>Clinic</t>
        </is>
      </c>
      <c r="O319" s="166" t="inlineStr">
        <is>
          <t>[SOURCE: Pharma Plus เล่มม่วง 2 - ข้อสอบย้อนหลัง PLE-CC1 ปี 2564 วันที่ 2 ข้อ 28]</t>
        </is>
      </c>
      <c r="P319" s="165" t="inlineStr">
        <is>
          <t>ข้อสอบเก่า</t>
        </is>
      </c>
      <c r="Q319" s="165" t="inlineStr">
        <is>
          <t>2564</t>
        </is>
      </c>
      <c r="R319" s="165" t="inlineStr"/>
    </row>
    <row r="320" ht="24" customHeight="1" s="49">
      <c r="A320" s="165" t="n">
        <v>318</v>
      </c>
      <c r="B320" s="166" t="inlineStr">
        <is>
          <t>[กรณีศึกษา หญิงตั้งครรภ์ 2 เดือน เป็นวัณโรคปอด]
ผู้หญิง 30 ปี มีไข้ไอ เสมหะเจ็บแน่นหน้าอกทานอาหารลดลงน้ำหนักลด 3 กก ใน 1 เดือน มีโรคประจำตัวเป็น หอบหืด ตั้งครรภ์ได้ 2 เดือน วันนี้มีไข้สูง ไอมาก เสมหะปนเลือด หายใจหอบเหนื่อย ผลตรวจพบ AFB (3+) แพทย์วินิจฉัยว่าเป็น วัณโรคปอด รับการรักษาไว้ที่โรงพยาบาล ผู้ป่วยเป็น TB แล้วตั้งครรภ์
คำถาม: ยาที่ควรหลีกเลี่ยงในผู้ป่วยรายนี้</t>
        </is>
      </c>
      <c r="C320" s="166" t="inlineStr"/>
      <c r="D320" s="166" t="inlineStr">
        <is>
          <t>Isoniazid</t>
        </is>
      </c>
      <c r="E320" s="166" t="inlineStr">
        <is>
          <t>Rifampin</t>
        </is>
      </c>
      <c r="F320" s="166" t="inlineStr">
        <is>
          <t>Ethambutol</t>
        </is>
      </c>
      <c r="G320" s="166" t="inlineStr">
        <is>
          <t>Levofloxacin</t>
        </is>
      </c>
      <c r="H320" s="166" t="inlineStr">
        <is>
          <t>Streptomycin</t>
        </is>
      </c>
      <c r="I320" s="165" t="inlineStr">
        <is>
          <t>5</t>
        </is>
      </c>
      <c r="J320" s="166" t="inlineStr">
        <is>
          <t>✅ คำตอบที่ถูกต้อง: ข้อ จ. Streptomycin
🎯 ทำไมข้อนี้ถึงถูก:
Streptomycin เป็นยาในกลุ่ม aminoglycosides จัดเป็น Pregnancy Category D ที่มีข้อห้ามใช้เด็ดขาดในสตรีมีครรภ์ เนื่องจากยาสามารถผ่านรกไปสะสมในทารกและทำลายเส้นประสาทสมองคู่ที่ 8 (cranial nerve VIII) ก่อให้เกิดภาวะสูญเสียการได้ยินอย่างถาวร (congenital deafness/ototoxicity) และพิษต่อไตในทารกในครรภ์
🔍 ข้ออื่นผิดเพราะอะไร:
• ข้อ ก. Isoniazid: เป็นยาหลักตัวเลือกแรกที่ปลอดภัยในหญิงตั้งครรภ์ โดยต้องให้วิตามินบี 6 (pyridoxine) เสริมเสมอ
• ข้อ ข. Rifampin: เป็นยาหลักตัวเลือกแรกที่ปลอดภัยและแนะนำให้ใช้ในหญิงตั้งครรภ์ตามสูตร 2HRZE หรือ 2HRE/7HR
• ข้อ ค. Ethambutol: ปลอดภัยในหญิงตั้งครรภ์และเป็นหนึ่งในแกนหลักของสูตรรักษาวัณโรคในสตรีมีครรภ์
• ข้อ ง. Levofloxacin: แม้เป็น second-line แต่ในตัวเลือกที่ให้ ยา first-line aminoglycoside ที่มีหลักฐานการก่อพิษต่อหูทารกอย่างรุนแรงและห้ามใช้เด็ดขาดที่สุดคือ Streptomycin</t>
        </is>
      </c>
      <c r="K320" s="166" t="inlineStr"/>
      <c r="L320" s="166" t="inlineStr">
        <is>
          <t>Infectious diseases</t>
        </is>
      </c>
      <c r="M320" s="166" t="inlineStr">
        <is>
          <t>Tuberculosis</t>
        </is>
      </c>
      <c r="N320" s="165" t="inlineStr">
        <is>
          <t>Clinic</t>
        </is>
      </c>
      <c r="O320" s="166" t="inlineStr">
        <is>
          <t>[SOURCE: Pharma Plus เล่มม่วง 2 - ข้อสอบย้อนหลัง PLE-CC1 ปี 2564 วันที่ 2 ข้อ 29]</t>
        </is>
      </c>
      <c r="P320" s="165" t="inlineStr">
        <is>
          <t>ข้อสอบเก่า</t>
        </is>
      </c>
      <c r="Q320" s="165" t="inlineStr">
        <is>
          <t>2564</t>
        </is>
      </c>
      <c r="R320" s="165" t="inlineStr"/>
    </row>
    <row r="321" ht="24" customHeight="1" s="49">
      <c r="A321" s="165" t="n">
        <v>319</v>
      </c>
      <c r="B321" s="166" t="inlineStr">
        <is>
          <t>[กรณีศึกษา หญิงตั้งครรภ์ 2 เดือน เป็นวัณโรคปอด]
ผู้หญิง 30 ปี มีไข้ไอ เสมหะเจ็บแน่นหน้าอกทานอาหารลดลงน้ำหนักลด 3 กก ใน 1 เดือน มีโรคประจำตัวเป็น หอบหืด ตั้งครรภ์ได้ 2 เดือน วันนี้มีไข้สูง ไอมาก เสมหะปนเลือด หายใจหอบเหนื่อย ผลตรวจพบ AFB (3+) แพทย์วินิจฉัยว่าเป็น วัณโรคปอด รับการรักษาไว้ที่โรงพยาบาล ผู้ป่วยเป็น TB แล้วตั้งครรภ์ ผู้ป่วยใช้ยาไปได้ 2 WK ผล AFB (-) และมีอาการชาปลายมือปลายเท้า
คำถาม: อาการชาปลายมือปลายเท้าเกิดจากยาใด</t>
        </is>
      </c>
      <c r="C321" s="166" t="inlineStr"/>
      <c r="D321" s="166" t="inlineStr">
        <is>
          <t>Isoniazid</t>
        </is>
      </c>
      <c r="E321" s="166" t="inlineStr">
        <is>
          <t>Rifampin</t>
        </is>
      </c>
      <c r="F321" s="166" t="inlineStr">
        <is>
          <t>Ethambutol</t>
        </is>
      </c>
      <c r="G321" s="166" t="inlineStr">
        <is>
          <t>Levofloxacin</t>
        </is>
      </c>
      <c r="H321" s="166" t="inlineStr">
        <is>
          <t>Streptomycin</t>
        </is>
      </c>
      <c r="I321" s="165" t="inlineStr">
        <is>
          <t>1</t>
        </is>
      </c>
      <c r="J321" s="166" t="inlineStr">
        <is>
          <t>✅ คำตอบที่ถูกต้อง: ข้อ ก. Isoniazid
🎯 ทำไมข้อนี้ถึงถูก:
Isoniazid (INH) แข่งขันกับ pyridoxine (Vitamin B6) และยับยั้งเอนไซม์ pyridoxine phosphokinase รวมถึงเพิ่มการขับวิตามินบี 6 ออกทางปัสสาวะ ทำให้เกิดภาวะขาดวิตามินบี 6 ส่งผลให้เกิดอาการเส้นประสาทส่วนปลายอักเสบ (peripheral neuropathy) ชาปลายมือปลายเท้า โดยเฉพาะในสตรีมีครรภ์ จึงต้องให้ Pyridoxine เสริมขนาด 25-50 mg/day เสมอ
🔍 ข้ออื่นผิดเพราะอะไร:
• ข้อ ข. Rifampin: ผลข้างเคียงเด่นคือ hepatotoxicity, flu-like syndrome, สารคัดหลั่งสีส้มแดง ไม่ทำให้เกิด peripheral neuropathy
• ข้อ ค. Ethambutol: ผลข้างเคียงเด่นคือ retrobulbar optic neuritis ทำให้ลานสายตาลดลงและการมองเห็นสีผิดปกติ
• ข้อ ง. Levofloxacin: อาจทำให้เกิด peripheral neuropathy ได้บ้าง แต่ในบริบทการรักษาวัณโรคด้วยสูตรมาตรฐาน อาการชาปลายมือปลายเท้าเป็นลักษณะจำเพาะของ Isoniazid
• ข้อ จ. Streptomycin: ผลข้างเคียงเด่นคือ ototoxicity และ nephrotoxicity ไม่ใช่อาการชาปลายประสาทจากการขาดวิตามิน</t>
        </is>
      </c>
      <c r="K321" s="166" t="inlineStr"/>
      <c r="L321" s="166" t="inlineStr">
        <is>
          <t>Infectious diseases</t>
        </is>
      </c>
      <c r="M321" s="166" t="inlineStr">
        <is>
          <t>Tuberculosis</t>
        </is>
      </c>
      <c r="N321" s="165" t="inlineStr">
        <is>
          <t>Clinic</t>
        </is>
      </c>
      <c r="O321" s="166" t="inlineStr">
        <is>
          <t>[SOURCE: Pharma Plus เล่มม่วง 2 - ข้อสอบย้อนหลัง PLE-CC1 ปี 2564 วันที่ 2 ข้อ 30]</t>
        </is>
      </c>
      <c r="P321" s="165" t="inlineStr">
        <is>
          <t>ข้อสอบเก่า</t>
        </is>
      </c>
      <c r="Q321" s="165" t="inlineStr">
        <is>
          <t>2564</t>
        </is>
      </c>
      <c r="R321" s="165" t="inlineStr"/>
    </row>
    <row r="322" ht="24" customHeight="1" s="49">
      <c r="A322" s="165" t="n">
        <v>320</v>
      </c>
      <c r="B322" s="166" t="inlineStr">
        <is>
          <t>[กรณีศึกษา]
ผู้ป่วยหญิงอายุ 70 ปี มีอาการปวดคอ และปวดมากขึ้น จึงมาพบเภสัชที่ร้าน เภสัชกรสังเกตเห็นตุ่มแดงใสที่ต้นคอ หลังใบหู ลามมาด้านหน้า
คำถาม: ผู้ป่วยรายนี้น่าจะป่วยเป็นโรคใด</t>
        </is>
      </c>
      <c r="C322" s="166" t="inlineStr"/>
      <c r="D322" s="166" t="inlineStr">
        <is>
          <t>Psoriasis</t>
        </is>
      </c>
      <c r="E322" s="166" t="inlineStr">
        <is>
          <t>Impetigo</t>
        </is>
      </c>
      <c r="F322" s="166" t="inlineStr">
        <is>
          <t>Tinea corporis</t>
        </is>
      </c>
      <c r="G322" s="166" t="inlineStr">
        <is>
          <t>Herpes zoster</t>
        </is>
      </c>
      <c r="H322" s="166" t="inlineStr">
        <is>
          <t>Herpes simplex</t>
        </is>
      </c>
      <c r="I322" s="165" t="inlineStr">
        <is>
          <t>4</t>
        </is>
      </c>
      <c r="J322" s="166" t="inlineStr">
        <is>
          <t>✅ คำตอบที่ถูกต้อง: ข้อ ง. Herpes zoster
🎯 ทำไมข้อนี้ถึงถูก:
อาการปวดนำมาก่อน (radicular pain) ตามด้วยตุ่มน้ำใสบนฐานแดง (grouped vesicles on an erythematous base) เรียงตัวตามแนว dermatome ข้างเดียว (ต้นคอ หลังใบหู ลามมาด้านหน้า เช่น cervical dermatome) ในผู้สูงอายุ เข้าได้กับโรคงูสวัด (herpes zoster)
🔍 ข้ออื่นผิดเพราะอะไร:
• • ข้อ ก.: Psoriasis (โรคสะเก็ดเงิน) ผื่นเป็น erythematous plaque หนา ปกคลุมด้วยขุยสีเงิน (silvery scales) ไม่ใช่ตุ่มน้ำใสเฉียบพลันตาม dermatome
• ข้อ ข.: Impetigo เป็นการติดเชื้อแบคทีเรียที่ผิวหนัง มี honey-colored crusts มักพบในเด็กเล็ก
• ข้อ ค.: Tinea corporis ผื่นขอบนูนแดงเป็นวง มี central clearing ไม่เจ็บปวดเส้นประสาทและไม่เรียงตาม dermatome
• ข้อ จ.: Herpes simplex ผื่นตุ่มน้ำใสมักเกิดซ้ำบริเวณเยื่อบุริมฝีปาก (orolabial) หรืออวัยวะเพศ (genital) ไม่กระจายตาม dermatome กว้างแบบนี้</t>
        </is>
      </c>
      <c r="K322" s="166" t="inlineStr">
        <is>
          <t>Viral infections</t>
        </is>
      </c>
      <c r="L322" s="166" t="inlineStr">
        <is>
          <t>Infectious diseases</t>
        </is>
      </c>
      <c r="M322" s="166" t="inlineStr">
        <is>
          <t>Cystitis</t>
        </is>
      </c>
      <c r="N322" s="165" t="inlineStr">
        <is>
          <t>Clinic</t>
        </is>
      </c>
      <c r="O322" s="166" t="inlineStr">
        <is>
          <t>ข้อสอบเก่า</t>
        </is>
      </c>
      <c r="P322" s="165" t="inlineStr">
        <is>
          <t>ข้อสอบเก่า</t>
        </is>
      </c>
      <c r="Q322" s="165" t="inlineStr">
        <is>
          <t>2565</t>
        </is>
      </c>
      <c r="R322" s="165" t="inlineStr"/>
    </row>
    <row r="323" ht="24" customHeight="1" s="49">
      <c r="A323" s="165" t="n">
        <v>321</v>
      </c>
      <c r="B323" s="166" t="inlineStr">
        <is>
          <t>[กรณีศึกษา]
ผู้ป่วยหญิงอายุ 70 ปี มีอาการปวดคอ และปวดมากขึ้น จึงมาพบเภสัชที่ร้าน เภสัชกรสังเกตเห็นตุ่มแดงใสที่ต้นคอ หลังใบหู ลามมาด้านหน้า
คำถาม: ผู้ป่วยรายนี้ควรได้รับยาใด</t>
        </is>
      </c>
      <c r="C323" s="166" t="inlineStr"/>
      <c r="D323" s="166" t="inlineStr">
        <is>
          <t>Acyclovir</t>
        </is>
      </c>
      <c r="E323" s="166" t="inlineStr">
        <is>
          <t>Clindamycin</t>
        </is>
      </c>
      <c r="F323" s="166" t="inlineStr">
        <is>
          <t>Doxycycline</t>
        </is>
      </c>
      <c r="G323" s="166" t="inlineStr">
        <is>
          <t>Ketoconazole</t>
        </is>
      </c>
      <c r="H323" s="166" t="inlineStr">
        <is>
          <t>Itraconazole</t>
        </is>
      </c>
      <c r="I323" s="165" t="inlineStr">
        <is>
          <t>1</t>
        </is>
      </c>
      <c r="J323" s="166" t="inlineStr">
        <is>
          <t>✅ คำตอบที่ถูกต้อง: ข้อ ก. Acyclovir
🎯 ทำไมข้อนี้ถึงถูก:
ยาต้านไวรัสมาตรฐานสำหรับ herpes zoster คือ oral acyclovir ขนาด 800 mg วันละ 5 ครั้ง นาน 7 วัน (หรือ valacyclovir 1000 mg tid) เพื่อลดระยะเวลาการเกิดผื่น ลดความรุนแรงของอาการปวด และลดความเสี่ยง postherpetic neuralgia
🔍 ข้ออื่นผิดเพราะอะไร:
• • ข้อ ข.: Clindamycin เป็น antibacterial agent ใช้รักษาเชื้อ gram-positive และ anaerobes ไม่มีฤทธิ์ต้าน varicella zoster virus
• ข้อ ค.: Doxycycline เป็น antibacterial agent ในกลุ่ม tetracycline ไม่มีฤทธิ์ต้านไวรัส
• ข้อ ง.: Ketoconazole เป็นยาต้านเชื้อรา (antifungal azole) ไม่มีผลต่อไวรัส
• ข้อ จ.: Itraconazole เป็นยาต้านเชื้อรา ไม่มีฤทธิ์ต้าน herpes virus</t>
        </is>
      </c>
      <c r="K323" s="166" t="inlineStr">
        <is>
          <t>Viral infections</t>
        </is>
      </c>
      <c r="L323" s="166" t="inlineStr">
        <is>
          <t>Infectious diseases</t>
        </is>
      </c>
      <c r="M323" s="166" t="inlineStr">
        <is>
          <t>Pneumonia</t>
        </is>
      </c>
      <c r="N323" s="165" t="inlineStr">
        <is>
          <t>Clinic</t>
        </is>
      </c>
      <c r="O323" s="166" t="inlineStr">
        <is>
          <t>ข้อสอบเก่า</t>
        </is>
      </c>
      <c r="P323" s="165" t="inlineStr">
        <is>
          <t>ข้อสอบเก่า</t>
        </is>
      </c>
      <c r="Q323" s="165" t="inlineStr">
        <is>
          <t>2565</t>
        </is>
      </c>
      <c r="R323" s="165" t="inlineStr"/>
    </row>
    <row r="324" ht="24" customHeight="1" s="49">
      <c r="A324" s="165" t="n">
        <v>322</v>
      </c>
      <c r="B324" s="166" t="inlineStr">
        <is>
          <t>[กรณีศึกษา]
ผู้ป่วยหญิงอายุ 70 ปี มีอาการปวดคอ และปวดมากขึ้น จึงมาพบเภสัชที่ร้าน เภสัชกรสังเกตเห็นตุ่มแดงใสที่ต้นคอ หลังใบหู ลามมาด้านหน้า
คำถาม: ข้อใดคือคำแนะนำการปฏิบัติตัวที่ถูกต้อง</t>
        </is>
      </c>
      <c r="C324" s="166" t="inlineStr"/>
      <c r="D324" s="166" t="inlineStr">
        <is>
          <t>ใช้แอลกอฮอล์ล้างแผลให้สะอาด</t>
        </is>
      </c>
      <c r="E324" s="166" t="inlineStr">
        <is>
          <t>งดฉีดวัคซีนโควิดหากผู้ป่วยมีอาการปวด</t>
        </is>
      </c>
      <c r="F324" s="166" t="inlineStr">
        <is>
          <t>ควรกินยาฆ่าเชื้อเพื่อป้องกันการกลับเป็นซ้ำ</t>
        </is>
      </c>
      <c r="G324" s="166" t="inlineStr">
        <is>
          <t>แยกใช้สิ่งของกับผู้อื่นเนื่องจากสามารถติดต่อกันได้</t>
        </is>
      </c>
      <c r="H324" s="166" t="inlineStr">
        <is>
          <t>ควรใช้แชมพูฆ่าเชื้อราอย่างน้อยสัปดาห์ละ 1 ครั้งเพื่อป้องกันการเป็นซ้ำ</t>
        </is>
      </c>
      <c r="I324" s="165" t="inlineStr">
        <is>
          <t>4</t>
        </is>
      </c>
      <c r="J324" s="166" t="inlineStr">
        <is>
          <t>✅ คำตอบที่ถูกต้อง: ข้อ ง. แยกใช้สิ่งของกับผู้อื่นเนื่องจากสามารถติดต่อกันได้
🎯 ทำไมข้อนี้ถึงถูก:
ตุ่มน้ำใสของงูสวัดมีเชื้อ varicella zoster virus (VZV) อยู่ภายใน สามารถแพร่เชื้อผ่านการสัมผัสโดยตรง (direct contact) ไปยังผู้ที่ไม่เคยเป็นอีสุกอีใสหรือยังไม่มีภูมิคุ้มกันได้ จึงต้องแยกของใช้ส่วนตัว เสื้อผ้า และผ้าเช็ดตัวเพื่อป้องกันการแพร่เชื้อ
🔍 ข้ออื่นผิดเพราะอะไร:
• • ข้อ ก.: ไม่ควรใช้ 70% alcohol ล้างแผลโดยตรงเพราะทำให้เกิด chemical irritation แสบผิวรุนแรงและชะลอการสมานแผล ควรใช้น้ำเกลือปราศจากเชื้อ (normal saline)
• ข้อ ข.: การฉีดวัคซีน COVID-19 ไม่ได้มีข้อห้ามเด็ดขาดจากอาการปวด แต่พิจารณาเลื่อนหากมีไข้สูงเฉียบพลัน
• ข้อ ค.: ไม่จำเป็นต้องกินยาต้านไวรัสต่อเนื่องระยะยาวเพื่อป้องกันการกลับเป็นซ้ำในผู้ป่วย immunocompetent
• ข้อ จ.: แชมพูฆ่าเชื้อราไม่มีบทบาทในการรักษาหรือป้องกันการกลับเป็นซ้ำของเชื้อไวรัส VZV</t>
        </is>
      </c>
      <c r="K324" s="166" t="inlineStr">
        <is>
          <t>Viral infections</t>
        </is>
      </c>
      <c r="L324" s="166" t="inlineStr">
        <is>
          <t>Infectious diseases</t>
        </is>
      </c>
      <c r="M324" s="166" t="inlineStr">
        <is>
          <t>Pneumonia</t>
        </is>
      </c>
      <c r="N324" s="165" t="inlineStr">
        <is>
          <t>Clinic</t>
        </is>
      </c>
      <c r="O324" s="166" t="inlineStr">
        <is>
          <t>ข้อสอบเก่า</t>
        </is>
      </c>
      <c r="P324" s="165" t="inlineStr">
        <is>
          <t>ข้อสอบเก่า</t>
        </is>
      </c>
      <c r="Q324" s="165" t="inlineStr">
        <is>
          <t>2565</t>
        </is>
      </c>
      <c r="R324" s="165" t="inlineStr"/>
    </row>
    <row r="325" ht="24" customHeight="1" s="49">
      <c r="A325" s="165" t="n">
        <v>323</v>
      </c>
      <c r="B325" s="166" t="inlineStr">
        <is>
          <t>ข้อใดคืออาการไม่พึงประสงค์ของยา itraconazole</t>
        </is>
      </c>
      <c r="C325" s="166" t="inlineStr"/>
      <c r="D325" s="166" t="inlineStr">
        <is>
          <t>Heartburn</t>
        </is>
      </c>
      <c r="E325" s="166" t="inlineStr">
        <is>
          <t>Pericarditis</t>
        </is>
      </c>
      <c r="F325" s="166" t="inlineStr">
        <is>
          <t>Hypotension</t>
        </is>
      </c>
      <c r="G325" s="166" t="inlineStr">
        <is>
          <t>Serotonin syndrome</t>
        </is>
      </c>
      <c r="H325" s="166" t="inlineStr">
        <is>
          <t>Nephrotic syndrome</t>
        </is>
      </c>
      <c r="I325" s="165" t="inlineStr">
        <is>
          <t>1</t>
        </is>
      </c>
      <c r="J325" s="166" t="inlineStr">
        <is>
          <t>✅ คำตอบที่ถูกต้อง: ข้อ ก. Heartburn
🎯 ทำไมข้อนี้ถึงถูก:
Itraconazole ทำให้เกิดอาการไม่พึงประสงค์ทางเดินอาหารได้บ่อย เช่น heartburn, dyspepsia, คลื่นไส้ และมี black box warning สำคัญเรื่อง negative inotropic effect ที่อาจกระตุ้น heart failure
🔍 ข้ออื่นผิดเพราะอะไร:
• ข้อ ข.: Pericarditis ไม่ใช่อาการไม่พึงประสงค์ที่เป็นลักษณะเฉพาะของ itraconazole
• ข้อ ค.: Itraconazole มีฤทธิ์ mineralocorticoid excess อาจทำให้เกิด hypertension และ fluid retention ไม่ใช่ hypotension
• ข้อ ง.: Serotonin syndrome เกิดจากยาในกลุ่ม serotonergic agents ไม่เกี่ยวข้องกับยากลุ่ม azole antifungal
• ข้อ จ.: Nephrotic syndrome ไม่ใช่อาการไม่พึงประสงค์ของยา itraconazole</t>
        </is>
      </c>
      <c r="K325" s="166" t="inlineStr">
        <is>
          <t>Antifungal Pharmacology</t>
        </is>
      </c>
      <c r="L325" s="166" t="inlineStr">
        <is>
          <t>Infectious diseases</t>
        </is>
      </c>
      <c r="M325" s="166" t="inlineStr">
        <is>
          <t>Pneumonia</t>
        </is>
      </c>
      <c r="N325" s="165" t="inlineStr">
        <is>
          <t>Clinic</t>
        </is>
      </c>
      <c r="O325" s="166" t="inlineStr">
        <is>
          <t>ข้อสอบเก่า</t>
        </is>
      </c>
      <c r="P325" s="165" t="inlineStr">
        <is>
          <t>ข้อสอบเก่า</t>
        </is>
      </c>
      <c r="Q325" s="165" t="inlineStr">
        <is>
          <t>2565</t>
        </is>
      </c>
      <c r="R325" s="165" t="inlineStr"/>
    </row>
    <row r="326" ht="24" customHeight="1" s="49">
      <c r="A326" s="165" t="n">
        <v>324</v>
      </c>
      <c r="B326" s="166" t="inlineStr">
        <is>
          <t>ผู้ป่วยวัณโรคปอด ส่งเสมหะตรวจพบว่าดื้อยา isoniazid และ rifampicin เป็นผู้ป่วยมีการดื้อยาแบบใด</t>
        </is>
      </c>
      <c r="C326" s="166" t="inlineStr"/>
      <c r="D326" s="166" t="inlineStr">
        <is>
          <t>Poly-drug resistant</t>
        </is>
      </c>
      <c r="E326" s="166" t="inlineStr">
        <is>
          <t>Mono-drug resistant</t>
        </is>
      </c>
      <c r="F326" s="166" t="inlineStr">
        <is>
          <t>Multi-drug resistant</t>
        </is>
      </c>
      <c r="G326" s="166" t="inlineStr">
        <is>
          <t>Extended-drug resistant</t>
        </is>
      </c>
      <c r="H326" s="166" t="inlineStr">
        <is>
          <t>Binary-drug resistant</t>
        </is>
      </c>
      <c r="I326" s="165" t="inlineStr">
        <is>
          <t>3</t>
        </is>
      </c>
      <c r="J326" s="166" t="inlineStr">
        <is>
          <t>✅ คำตอบที่ถูกต้อง: ข้อ ค. Multi-drug resistant
🎯 ทำไมข้อนี้ถึงถูก:
ตามคำนิยามของ WHO ภาวะ Multi-drug resistant tuberculosis (MDR-TB) หมายถึง เชื้อวัณโรคที่มีการดื้อต่อยาต้านวัณโรคขนานหลักอย่างน้อย 2 ชนิดพร้อมกัน คือ Isoniazid (H) และ Rifampicin (R)
🔍 ข้ออื่นผิดเพราะอะไร:
• ข้อ ก.: Poly-drug resistant TB คือการดื้อต่อยาขนานแรกตั้งแต่ 2 ชนิดขึ้นไป แต่ไม่ได้ดื้อต่อ isoniazid และ rifampicin ร่วมกัน
• ข้อ ข.: Mono-drug resistant TB คือการดื้อต่อยาต้านวัณโรคขนานแรกเพียงขนานเดียวเท่านั้น
• ข้อ ง.: Extensively drug-resistant TB (XDR-TB) คือ MDR-TB ที่มีการดื้อต่อยากลุ่ม fluoroquinolone และยาตัวอื่นในกลุ่ม second-line เพิ่มเติม
• ข้อ จ.: Binary-drug resistant ไม่ใช่คำนิยามทางการแพทย์ที่เป็นมาตรฐานของ WHO</t>
        </is>
      </c>
      <c r="K326" s="166" t="inlineStr">
        <is>
          <t>Tuberculosis</t>
        </is>
      </c>
      <c r="L326" s="166" t="inlineStr">
        <is>
          <t>Infectious diseases</t>
        </is>
      </c>
      <c r="M326" s="166" t="inlineStr">
        <is>
          <t>Tuberculosis</t>
        </is>
      </c>
      <c r="N326" s="165" t="inlineStr">
        <is>
          <t>Clinic</t>
        </is>
      </c>
      <c r="O326" s="166" t="inlineStr">
        <is>
          <t>ข้อสอบเก่า</t>
        </is>
      </c>
      <c r="P326" s="165" t="inlineStr">
        <is>
          <t>ข้อสอบเก่า</t>
        </is>
      </c>
      <c r="Q326" s="165" t="inlineStr">
        <is>
          <t>2565</t>
        </is>
      </c>
      <c r="R326" s="165" t="inlineStr"/>
    </row>
    <row r="327" ht="24" customHeight="1" s="49">
      <c r="A327" s="165" t="n">
        <v>325</v>
      </c>
      <c r="B327" s="166" t="inlineStr">
        <is>
          <t>การตรวจทางห้องปฏิบัติการใดที่ตรวจสอบประสิทธิผลในการรักษาวัณโรคปอด</t>
        </is>
      </c>
      <c r="C327" s="166" t="inlineStr"/>
      <c r="D327" s="166" t="inlineStr">
        <is>
          <t>CBC</t>
        </is>
      </c>
      <c r="E327" s="166" t="inlineStr">
        <is>
          <t>AFB</t>
        </is>
      </c>
      <c r="F327" s="166" t="inlineStr">
        <is>
          <t>CRP</t>
        </is>
      </c>
      <c r="G327" s="166" t="inlineStr">
        <is>
          <t>Urinalysis</t>
        </is>
      </c>
      <c r="H327" s="166" t="inlineStr">
        <is>
          <t>Liver function test</t>
        </is>
      </c>
      <c r="I327" s="165" t="inlineStr">
        <is>
          <t>2</t>
        </is>
      </c>
      <c r="J327" s="166" t="inlineStr">
        <is>
          <t>✅ คำตอบที่ถูกต้อง: ข้อ ข. AFB
🎯 ทำไมข้อนี้ถึงถูก:
การย้อมและตรวจเสมหะหาเชื้อ Acid-Fast Bacilli (AFB smear) ที่สิ้นสุดเดือนที่ 2 และสิ้นสุดการรักษา เป็นวิธีตรวจทางห้องปฏิบัติการหลักที่ใช้ติดตาม microbiological response และประสิทธิผลการรักษาวัณโรคปอด
🔍 ข้ออื่นผิดเพราะอะไร:
• ข้อ ก.: Complete blood count (CBC) ใช้ดูภาวะโลหิตจางหรือการติดเชื้อทั่วไป ไม่สามารถประเมินการตอบสนองต่อเชื้อวัณโรคได้โดยตรง
• ข้อ ค.: C-reactive protein (CRP) เป็นตัวบ่งชี้การอักเสบแบบไม่จำเพาะ (non-specific inflammatory marker)
• ข้อ ง.: Urinalysis ใช้ติดตามความผิดปกติของระบบทางเดินปัสสาวะและไต
• ข้อ จ.: Liver function test (LFT) ใช้สำหรับติดตามผลข้างเคียงต่อตับจากยาต้านวัณโรค (safety monitoring) ไม่ใช่ประสิทธิผล</t>
        </is>
      </c>
      <c r="K327" s="166" t="inlineStr">
        <is>
          <t>Tuberculosis Monitoring</t>
        </is>
      </c>
      <c r="L327" s="166" t="inlineStr">
        <is>
          <t>Infectious diseases</t>
        </is>
      </c>
      <c r="M327" s="166" t="inlineStr">
        <is>
          <t>Tuberculosis</t>
        </is>
      </c>
      <c r="N327" s="165" t="inlineStr">
        <is>
          <t>Clinic</t>
        </is>
      </c>
      <c r="O327" s="166" t="inlineStr">
        <is>
          <t>ข้อสอบเก่า</t>
        </is>
      </c>
      <c r="P327" s="165" t="inlineStr">
        <is>
          <t>ข้อสอบเก่า</t>
        </is>
      </c>
      <c r="Q327" s="165" t="inlineStr">
        <is>
          <t>2565</t>
        </is>
      </c>
      <c r="R327" s="165" t="inlineStr"/>
    </row>
    <row r="328" ht="24" customHeight="1" s="49">
      <c r="A328" s="165" t="n">
        <v>326</v>
      </c>
      <c r="B328" s="166" t="inlineStr">
        <is>
          <t>ยาใดพิษต่อตับมากที่สุด</t>
        </is>
      </c>
      <c r="C328" s="166" t="inlineStr"/>
      <c r="D328" s="166" t="inlineStr">
        <is>
          <t>Isoniazid</t>
        </is>
      </c>
      <c r="E328" s="166" t="inlineStr">
        <is>
          <t>Ethambutol</t>
        </is>
      </c>
      <c r="F328" s="166" t="inlineStr">
        <is>
          <t>Pyrazinamide</t>
        </is>
      </c>
      <c r="G328" s="166" t="inlineStr">
        <is>
          <t>Rifampicin</t>
        </is>
      </c>
      <c r="H328" s="166" t="inlineStr">
        <is>
          <t>Streptomycin</t>
        </is>
      </c>
      <c r="I328" s="165" t="inlineStr">
        <is>
          <t>3</t>
        </is>
      </c>
      <c r="J328" s="166" t="inlineStr">
        <is>
          <t>✅ คำตอบที่ถูกต้อง: ข้อ ค. Pyrazinamide
🎯 ทำไมข้อนี้ถึงถูก:
ในบรรดายาต้านวัณโรคสูตรมาตรฐาน ยาที่มีความเสี่ยงก่อให้เกิดตับอักเสบและพิษต่อตับรุนแรงที่สุดตามลำดับคือ Pyrazinamide &gt; Isoniazid &gt; Rifampicin
🔍 ข้ออื่นผิดเพราะอะไร:
• ข้อ ก.: Isoniazid ก่อพิษต่อตับได้บ่อยจาก toxic metabolite (acetylhydrazine) แต่ความรุนแรงและอุบัติการณ์ต่ำกว่า pyrazinamide
• ข้อ ข.: Ethambutol ไม่มีพิษต่อตับ ผลข้างเคียงสำคัญคือ optic neuritis
• ข้อ ง.: Rifampicin มักทำให้เกิด asymptomatic hyperbilirubinemia และ cholestatic jaundice แต่ความเป็นพิษต่อเนื้อตับโดยตรงน้อยกว่า pyrazinamide
• ข้อ จ.: Streptomycin เป็นยากลุ่ม aminoglycoside มีพิษต่อไต (nephrotoxicity) และพิษต่อหู (ototoxicity) ไม่มีพิษต่อตับ</t>
        </is>
      </c>
      <c r="K328" s="166" t="inlineStr">
        <is>
          <t>Antitubercular Drugs Toxicity</t>
        </is>
      </c>
      <c r="L328" s="166" t="inlineStr">
        <is>
          <t>Infectious diseases</t>
        </is>
      </c>
      <c r="M328" s="166" t="inlineStr">
        <is>
          <t>Tuberculosis</t>
        </is>
      </c>
      <c r="N328" s="165" t="inlineStr">
        <is>
          <t>Clinic</t>
        </is>
      </c>
      <c r="O328" s="166" t="inlineStr">
        <is>
          <t>ข้อสอบเก่า</t>
        </is>
      </c>
      <c r="P328" s="165" t="inlineStr">
        <is>
          <t>ข้อสอบเก่า</t>
        </is>
      </c>
      <c r="Q328" s="165" t="inlineStr">
        <is>
          <t>2565</t>
        </is>
      </c>
      <c r="R328" s="165" t="inlineStr"/>
    </row>
    <row r="329" ht="24" customHeight="1" s="49">
      <c r="A329" s="176" t="n">
        <v>327</v>
      </c>
      <c r="B329" t="inlineStr">
        <is>
          <t>ข้อใดคือสูตรยารักษาแรก ที่แนะนำให้ใช้ในผู้ติดเชื้อเอชไอวีที่ไม่มีข้อห้ามใช้</t>
        </is>
      </c>
      <c r="D329" t="inlineStr">
        <is>
          <t>TDF+FTC+RPV</t>
        </is>
      </c>
      <c r="E329" t="inlineStr">
        <is>
          <t>TDF+3TC+EFV</t>
        </is>
      </c>
      <c r="F329" t="inlineStr">
        <is>
          <t>TDF+FTC+DTG</t>
        </is>
      </c>
      <c r="G329" t="inlineStr">
        <is>
          <t>ABC+3TC+DTG</t>
        </is>
      </c>
      <c r="H329" t="inlineStr">
        <is>
          <t>AZT+FTC+DTG</t>
        </is>
      </c>
      <c r="I329" t="n">
        <v>3</v>
      </c>
      <c r="J329" t="inlineStr">
        <is>
          <t>✅ คำตอบที่ถูกต้อง: ข้อ ค. TDF+FTC+DTG
🎯 ทำไมข้อนี้ถึงถูก: ตามแนวทางการตรวจรักษาและป้องกันการติดเชื้อเอชไอวีแห่งประเทศไทย (Thailand National HIV Guidelines) สูตรยาต้านไวรัสแนวทางแรกที่แนะนำให้ใช้ (preferred first-line regimen) ในผู้ใหญ่ที่ไม่มีข้อห้ามใช้ คือ Dolutegravir (DTG) ร่วมกับ Tenofovir disoproxil fumarate (TDF) และ Lamivudine (3TC) หรือ Emtricitabine (FTC) เช่น TDF + 3TC/FTC + DTG เนื่องจากประสิทธิภาพสูงและมี genetic barrier to resistance สูง
🔍 ข้ออื่นผิดเพราะอะไร:
•
ข
้
อ
ก
.
T
D
F
+
F
T
C
+
R
P
V
:
R
i
l
p
i
v
i
r
i
n
e
แ
น
ะ
น
ำ
เ
ฉ
พ
า
ะ
ใ
น
ผ
ู
้
ท
ี
่
ม
ี
b
a
s
e
l
i
n
e
v
i
r
a
l
l
o
a
d
น
้
อ
ย
ก
ว
่
า
1
0
0
0
0
0
c
o
p
i
e
s
/
m
L
แ
ล
ะ
C
D
4
ม
า
ก
ก
ว
่
า
2
0
0
c
e
l
l
s
/
m
m
3
จ
ึ
ง
ไ
ม
่
ใ
ช
่
f
i
r
s
t
-
l
i
n
e
ส
า
ก
ล
•
ข
้
อ
ข
.
T
D
F
+
3
T
C
+
E
F
V
:
เ
ป
็
น
ส
ู
ต
ร
เ
ด
ิ
ม
ใ
น
อ
ด
ี
ต
ป
ั
จ
จ
ุ
บ
ั
น
ถ
ู
ก
แ
ท
น
ท
ี
่
ด
้
ว
ย
ส
ู
ต
ร
D
T
G
-
b
a
s
e
d
เ
น
ื
่
อ
ง
จ
า
ก
E
f
a
v
i
r
e
n
z
ม
ี
ผ
ล
ข
้
า
ง
เ
ค
ี
ย
ง
ต
่
อ
ร
ะ
บ
บ
ป
ร
ะ
ส
า
ท
(
C
N
S
a
d
v
e
r
s
e
e
f
f
e
c
t
s
)
แ
ล
ะ
ม
ี
อ
ั
ต
ร
า
ก
า
ร
ด
ื
้
อ
ย
า
ส
ู
ง
ก
ว
่
า
•
ข
้
อ
ง
.
A
B
C
+
3
T
C
+
D
T
G
:
เ
ป
็
น
ส
ู
ต
ร
ท
า
ง
เ
ล
ื
อ
ก
ส
ำ
ห
ร
ั
บ
ผ
ู
้
ท
ี
่
ม
ี
ภ
า
ว
ะ
ไ
ต
เ
ส
ื
่
อ
ม
(
C
r
C
l
&lt;
5
0
m
L
/
m
i
n
)
ห
ร
ื
อ
ก
ร
ะ
ด
ู
ก
พ
ร
ุ
น
แ
ต
่
ต
้
อ
ง
ต
ร
ว
จ
ค
ั
ด
ก
ร
อ
ง
H
L
A
-
B
5
7
0
1
ก
่
อ
น
ใ
ช
้
เ
ส
ม
อ
จ
ึ
ง
ไ
ม
่
ใ
ช
่
p
r
e
f
e
r
r
e
d
r
e
g
i
m
e
n
ท
ั
่
ว
ไ
ป
•
ข
้
อ
จ
.
A
Z
T
+
F
T
C
+
D
T
G
:
ไ
ม
่
น
ิ
ย
ม
ใ
ช
้
Z
i
d
o
v
u
d
i
n
e
(
A
Z
T
)
เ
ป
็
น
ส
ู
ต
ร
แ
ร
ก
เ
น
ื
่
อ
ง
จ
า
ก
ผ
ล
ข
้
า
ง
เ
ค
ี
ย
ง
ก
ด
ไ
ข
ก
ร
ะ
ด
ู
ก
โ
ล
ห
ิ
ต
จ
า
ง
แ
ล
ะ
l
i
p
o
d
y
s
t
r
o
p
h
y</t>
        </is>
      </c>
      <c r="L329" t="inlineStr">
        <is>
          <t>Infectious diseases</t>
        </is>
      </c>
      <c r="M329" t="inlineStr">
        <is>
          <t>HIV infection</t>
        </is>
      </c>
      <c r="N329" t="inlineStr">
        <is>
          <t>Clinic</t>
        </is>
      </c>
      <c r="O329" t="inlineStr">
        <is>
          <t>[SOURCE: Mock Pharmtutor 2024 Set 1 ข้อ 31]</t>
        </is>
      </c>
      <c r="P329" t="inlineStr">
        <is>
          <t>ข้อสอบจำลอง</t>
        </is>
      </c>
      <c r="Q329" t="inlineStr">
        <is>
          <t>Mock Pharmtutor 2024</t>
        </is>
      </c>
    </row>
    <row r="330" ht="24" customHeight="1" s="49">
      <c r="A330" s="176" t="n">
        <v>328</v>
      </c>
      <c r="B330" t="inlineStr">
        <is>
          <t>ยาต้านเอชไอวีตัวใด ที่ควรตรวจคัดกรอง HLA-B 5701</t>
        </is>
      </c>
      <c r="D330" t="inlineStr">
        <is>
          <t>Tenofovir</t>
        </is>
      </c>
      <c r="E330" t="inlineStr">
        <is>
          <t>Lamivudine</t>
        </is>
      </c>
      <c r="F330" t="inlineStr">
        <is>
          <t>Atazanavir</t>
        </is>
      </c>
      <c r="G330" t="inlineStr">
        <is>
          <t>Zidovudine</t>
        </is>
      </c>
      <c r="H330" t="inlineStr">
        <is>
          <t>Abacavir</t>
        </is>
      </c>
      <c r="I330" t="n">
        <v>5</v>
      </c>
      <c r="J330" t="inlineStr">
        <is>
          <t>✅ คำตอบที่ถูกต้อง: ข้อ จ. Abacavir
🎯 ทำไมข้อนี้ถึงถูก: Abacavir (ABC) มีความสัมพันธ์อย่างมีนัยสำคัญกับการเกิดปฏิกิริยาแพ้ยารุนแรงหลายระบบ (Abacavir hypersensitivity reaction: HSR) ในผู้ป่วยที่มีอัลลีล HLA-B 5701 ดังนั้นแนวทางเวชปฏิบัติจึงกำหนดให้ตรวจคัดกรองยีนนี้ก่อนเริ่มยาทุกครั้ง และห้ามใช้เด็ดขาดหากผลตรวจเป็นบวก
🔍 ข้ออื่นผิดเพราะอะไร:
•
ข
้
อ
ก
.
T
e
n
o
f
o
v
i
r
:
ผ
ล
ข
้
า
ง
เ
ค
ี
ย
ง
เ
ด
่
น
ค
ื
อ
ค
ว
า
ม
เ
ป
็
น
พ
ิ
ษ
ต
่
อ
ไ
ต
(
n
e
p
h
r
o
t
o
x
i
c
i
t
y
)
แ
ล
ะ
ก
า
ร
ส
ู
ญ
เ
ส
ี
ย
ม
ว
ล
ก
ร
ะ
ด
ู
ก
ไ
ม
่
เ
ก
ี
่
ย
ว
ข
้
อ
ง
ก
ั
บ
H
L
A
-
B
5
7
0
1
•
ข
้
อ
ข
.
L
a
m
i
v
u
d
i
n
e
:
เ
ป
็
น
ย
า
ท
ี
่
ม
ี
ค
ว
า
ม
ป
ล
อ
ด
ภ
ั
ย
ส
ู
ง
ผ
ล
ข
้
า
ง
เ
ค
ี
ย
ง
ต
่
ำ
ไ
ม
่
ต
้
อ
ง
ต
ร
ว
จ
ย
ี
น
ก
่
อ
น
ใ
ช
้
•
ข
้
อ
ค
.
A
t
a
z
a
n
a
v
i
r
:
เ
ป
็
น
p
r
o
t
e
a
s
e
i
n
h
i
b
i
t
o
r
ท
ี
่
อ
า
จ
ท
ำ
ใ
ห
้
เ
ก
ิ
ด
ภ
า
ว
ะ
บ
ิ
ล
ิ
ร
ู
บ
ิ
น
ใ
น
เ
ล
ื
อ
ด
ส
ู
ง
(
h
y
p
e
r
b
i
l
i
r
u
b
i
n
e
m
i
a
/
j
a
u
n
d
i
c
e
)
ผ
่
า
น
ก
า
ร
ย
ั
บ
ย
ั
้
ง
U
G
T
1
A
1
แ
ต
่
ไ
ม
่
ต
้
อ
ง
ต
ร
ว
จ
H
L
A
-
B
5
7
0
1
•
ข
้
อ
ง
.
Z
i
d
o
v
u
d
i
n
e
:
ผ
ล
ข
้
า
ง
เ
ค
ี
ย
ง
เ
ด
่
น
ค
ื
อ
ก
า
ร
ก
ด
ไ
ข
ก
ร
ะ
ด
ู
ก
ท
ำ
ใ
ห
้
เ
ก
ิ
ด
a
n
e
m
i
a
แ
ล
ะ
n
e
u
t
r
o
p
e
n
i
a
ไ
ม
่
เ
ก
ี
่
ย
ว
ข
้
อ
ง
ก
ั
บ
H
L
A
-
B
5
7
0
1</t>
        </is>
      </c>
      <c r="L330" t="inlineStr">
        <is>
          <t>Infectious diseases</t>
        </is>
      </c>
      <c r="M330" t="inlineStr">
        <is>
          <t>HIV infection</t>
        </is>
      </c>
      <c r="N330" t="inlineStr">
        <is>
          <t>Clinic</t>
        </is>
      </c>
      <c r="O330" t="inlineStr">
        <is>
          <t>[SOURCE: Mock Pharmtutor 2024 Set 1 ข้อ 32]</t>
        </is>
      </c>
      <c r="P330" t="inlineStr">
        <is>
          <t>ข้อสอบจำลอง</t>
        </is>
      </c>
      <c r="Q330" t="inlineStr">
        <is>
          <t>Mock Pharmtutor 2024</t>
        </is>
      </c>
    </row>
    <row r="331" ht="24" customHeight="1" s="49">
      <c r="A331" s="176" t="n">
        <v>329</v>
      </c>
      <c r="B331" t="inlineStr">
        <is>
          <t>ข้อใดคือ กลไกการออกฤทธิ์ของยา Dolutegravir</t>
        </is>
      </c>
      <c r="D331" t="inlineStr">
        <is>
          <t>Nucleoside/Nucleotide reverse transcriptase inhibitors</t>
        </is>
      </c>
      <c r="E331" t="inlineStr">
        <is>
          <t>Non-nucleoside reverse transcriptase inhibitors</t>
        </is>
      </c>
      <c r="F331" t="inlineStr">
        <is>
          <t>Protease inhibitors</t>
        </is>
      </c>
      <c r="G331" t="inlineStr">
        <is>
          <t>Integrase inhibitors</t>
        </is>
      </c>
      <c r="H331" t="inlineStr">
        <is>
          <t>Fusion and penetration inhibitors</t>
        </is>
      </c>
      <c r="I331" t="n">
        <v>4</v>
      </c>
      <c r="J331" t="inlineStr">
        <is>
          <t>✅ คำตอบที่ถูกต้อง: ข้อ ง. Integrase inhibitors
🎯 ทำไมข้อนี้ถึงถูก: Dolutegravir เป็นยาต้านไวรัสกลุ่ม Integrase Strand Transfer Inhibitors (INSTIs) ออกฤทธิ์ยับยั้งเอนไซม์ integrase ของไวรัส HIV ป้องกันไม่ให้สารพันธุกรรม viral DNA แทรกตัวเข้าไปในโครโมโซมของเซลล์โฮสต์
🔍 ข้ออื่นผิดเพราะอะไร:
•
ข
้
อ
ก
.
N
R
T
I
s
:
เ
ป
็
น
ก
ล
ไ
ก
ข
อ
ง
ย
า
เ
ช
่
น
T
e
n
o
f
o
v
i
r
,
L
a
m
i
v
u
d
i
n
e
,
E
m
t
r
i
c
i
t
a
b
i
n
e
,
A
b
a
c
a
v
i
r
•
ข
้
อ
ข
.
N
N
R
T
I
s
:
เ
ป
็
น
ก
ล
ไ
ก
ข
อ
ง
ย
า
เ
ช
่
น
E
f
a
v
i
r
e
n
z
,
N
e
v
i
r
a
p
i
n
e
,
R
i
l
p
i
v
i
r
i
n
e
•
ข
้
อ
ค
.
P
r
o
t
e
a
s
e
i
n
h
i
b
i
t
o
r
s
:
เ
ป
็
น
ก
ล
ไ
ก
ข
อ
ง
ย
า
เ
ช
่
น
A
t
a
z
a
n
a
v
i
r
,
D
a
r
u
n
a
v
i
r
,
L
o
p
i
n
a
v
i
r
•
ข
้
อ
จ
.
F
u
s
i
o
n
a
n
d
p
e
n
e
t
r
a
t
i
o
n
i
n
h
i
b
i
t
o
r
s
:
เ
ป
็
น
ก
ล
ไ
ก
ข
อ
ง
ย
า
เ
ช
่
น
E
n
f
u
v
i
r
t
i
d
e
ห
ร
ื
อ
M
a
r
a
v
i
r
o
c
(
C
C
R
5
a
n
t
a
g
o
n
i
s
t
)</t>
        </is>
      </c>
      <c r="L331" t="inlineStr">
        <is>
          <t>Infectious diseases</t>
        </is>
      </c>
      <c r="M331" t="inlineStr">
        <is>
          <t>HIV infection</t>
        </is>
      </c>
      <c r="N331" t="inlineStr">
        <is>
          <t>Clinic</t>
        </is>
      </c>
      <c r="O331" t="inlineStr">
        <is>
          <t>[SOURCE: Mock Pharmtutor 2024 Set 1 ข้อ 33]</t>
        </is>
      </c>
      <c r="P331" t="inlineStr">
        <is>
          <t>ข้อสอบจำลอง</t>
        </is>
      </c>
      <c r="Q331" t="inlineStr">
        <is>
          <t>Mock Pharmtutor 2024</t>
        </is>
      </c>
    </row>
    <row r="332" ht="24" customHeight="1" s="49">
      <c r="A332" s="176" t="n">
        <v>330</v>
      </c>
      <c r="B332" t="inlineStr">
        <is>
          <t>ผู้ป่วยชายอายุ 15 ปี มีอาการน้ำมูกไหล เหนียวข้น ร่วมกันคันตา กดบริเวณลำคอเจ็บเล็กน้อย กลืนน้ำลายแล้วมีอาการเจ็บ พบว่าเพื่อนในห้องเดียวกันมีอาการคล้ายคลึงกัน วินิจฉัยพบว่าเป็น Bacterial Pharyngitis มีประวัติแพ้ยา penicillin ยาในข้อใดเหมาะสมที่สุดสำหรับผู้ป่วยรายนี้</t>
        </is>
      </c>
      <c r="D332" t="inlineStr">
        <is>
          <t>Amoxicillin 500 mg BID 10 days</t>
        </is>
      </c>
      <c r="E332" t="inlineStr">
        <is>
          <t>Amoxicillin+Clavulanic 625 mg BID 5 days</t>
        </is>
      </c>
      <c r="F332" t="inlineStr">
        <is>
          <t>Azithromycin 250 mg BID 3 days</t>
        </is>
      </c>
      <c r="G332" t="inlineStr">
        <is>
          <t>Azithromycin 500 mg BID 3 days</t>
        </is>
      </c>
      <c r="H332" t="inlineStr">
        <is>
          <t>Clarithromycin 500 mg TID 3 days</t>
        </is>
      </c>
      <c r="I332" t="n">
        <v>3</v>
      </c>
      <c r="J332" t="inlineStr">
        <is>
          <t>✅ คำตอบที่ถูกต้อง: ข้อ ค. Azithromycin 250 mg BID 3 days
🎯 ทำไมข้อนี้ถึงถูก: ในผู้ป่วยคออักเสบจากเชื้อแบคทีเรีย (Bacterial pharyngitis / Strep throat) ที่มีประวัติแพ้ยา penicillin ยาในกลุ่ม macrolides เช่น Azithromycin หรือ Clarithromycin เป็นยาทางเลือกหลัก โดยตามเฉลยทางการของแบบทดสอบกำหนด Azithromycin เป็นตัวเลือกที่เหมาะสม
🔍 ข้ออื่นผิดเพราะอะไร:
•
ข
้
อ
ก
.
A
m
o
x
i
c
i
l
l
i
n
5
0
0
m
g
B
I
D
:
เ
ป
็
น
ย
า
ท
า
ง
เ
ล
ื
อ
ก
แ
ร
ก
ใ
น
ผ
ู
้
ป
่
ว
ย
ท
ั
่
ว
ไ
ป
แ
ต
่
ผ
ู
้
ป
่
ว
ย
ร
า
ย
น
ี
้
ม
ี
ป
ร
ะ
ว
ั
ต
ิ
แ
พ
้
ย
า
p
e
n
i
c
i
l
l
i
n
จ
ึ
ง
ห
้
า
ม
ใ
ช
้
เ
ด
็
ด
ข
า
ด
•
ข
้
อ
ข
.
A
m
o
x
i
c
i
l
l
i
n
+
C
l
a
v
u
l
a
n
i
c
6
2
5
m
g
B
I
D
:
เ
ป
็
น
ย
า
ก
ล
ุ
่
ม
p
e
n
i
c
i
l
l
i
n
เ
ช
่
น
ก
ั
น
ม
ี
ข
้
อ
ห
้
า
ม
ใ
ช
้
ใ
น
ผ
ู
้
ท
ี
่
แ
พ
้
p
e
n
i
c
i
l
l
i
n
•
ข
้
อ
ง
.
A
z
i
t
h
r
o
m
y
c
i
n
5
0
0
m
g
B
I
D
:
ข
น
า
ด
ย
า
ส
ู
ง
เ
ก
ิ
น
ไ
ป
ป
ก
ต
ิ
A
z
i
t
h
r
o
m
y
c
i
n
ใ
น
b
a
c
t
e
r
i
a
l
p
h
a
r
y
n
g
i
t
i
s
บ
ร
ิ
ห
า
ร
ย
า
ว
ั
น
ล
ะ
1
ค
ร
ั
้
ง
(
5
0
0
m
g
O
D
ว
ั
น
แ
ร
ก
ต
า
ม
ด
้
ว
ย
2
5
0
m
g
O
D
อ
ี
ก
4
ว
ั
น
ห
ร
ื
อ
5
0
0
m
g
O
D
3
ว
ั
น
)
•
ข
้
อ
จ
.
C
l
a
r
i
t
h
r
o
m
y
c
i
n
5
0
0
m
g
T
I
D
:
บ
ร
ิ
ห
า
ร
ย
า
ว
ั
น
ล
ะ
3
ค
ร
ั
้
ง
ถ
ื
อ
ว
่
า
เ
ก
ิ
น
ข
น
า
ด
ป
ก
ต
ิ
C
l
a
r
i
t
h
r
o
m
y
c
i
n
บ
ร
ิ
ห
า
ร
ว
ั
น
ล
ะ
2
ค
ร
ั
้
ง
(
B
I
D
)</t>
        </is>
      </c>
      <c r="L332" t="inlineStr">
        <is>
          <t>Infectious diseases</t>
        </is>
      </c>
      <c r="M332" t="inlineStr">
        <is>
          <t>URTI</t>
        </is>
      </c>
      <c r="N332" t="inlineStr">
        <is>
          <t>Clinic</t>
        </is>
      </c>
      <c r="O332" t="inlineStr">
        <is>
          <t>[SOURCE: Mock Pharmtutor 2024 Set 1 ข้อ 35]</t>
        </is>
      </c>
      <c r="P332" t="inlineStr">
        <is>
          <t>ข้อสอบจำลอง</t>
        </is>
      </c>
      <c r="Q332" t="inlineStr">
        <is>
          <t>Mock Pharmtutor 2024</t>
        </is>
      </c>
    </row>
    <row r="333" ht="24" customHeight="1" s="49">
      <c r="A333" s="176" t="n">
        <v>331</v>
      </c>
      <c r="B333" t="inlineStr">
        <is>
          <t>การใช้ยา Amoxicillin+Clavulanic acid สามารถพบผลข้างเคียงใดได้บ่อยที่สุด</t>
        </is>
      </c>
      <c r="D333" t="inlineStr">
        <is>
          <t>คลื่นไส้ อาเจียน</t>
        </is>
      </c>
      <c r="E333" t="inlineStr">
        <is>
          <t>กรดไหลย้อน</t>
        </is>
      </c>
      <c r="F333" t="inlineStr">
        <is>
          <t>ท้องเสีย</t>
        </is>
      </c>
      <c r="G333" t="inlineStr">
        <is>
          <t>ไอ</t>
        </is>
      </c>
      <c r="H333" t="inlineStr">
        <is>
          <t>เวียนศีรษะ</t>
        </is>
      </c>
      <c r="I333" t="n">
        <v>3</v>
      </c>
      <c r="J333" t="inlineStr">
        <is>
          <t>✅ คำตอบที่ถูกต้อง: ข้อ ค. ท้องเสีย
🎯 ทำไมข้อนี้ถึงถูก: อาการท้องเสีย (diarrhea) เป็นผลข้างเคียงที่พบบ่อยที่สุดของการใช้ยา Amoxicillin/Clavulanic acid (พบได้ถึง 10-25%) โดย Clavulanic acid กระตุ้นการเคลื่อนไหวของลำไส้โดยตรง (stimulates gastrointestinal motility) ร่วมกับยาปฏิชีวนะรบกวนเชื้อแบคทีเรียประจำถิ่นในลำไส้ (gut flora disruption)
🔍 ข้ออื่นผิดเพราะอะไร:
•
ข
้
อ
ก
.
ค
ล
ื
่
น
ไ
ส
้
อ
า
เ
จ
ี
ย
น
:
พ
บ
ไ
ด
้
แ
ต
่
ม
ี
ค
ว
า
ม
ถ
ี
่
น
้
อ
ย
ก
ว
่
า
อ
า
ก
า
ร
ท
้
อ
ง
เ
ส
ี
ย
อ
ย
่
า
ง
ม
ี
น
ั
ย
ส
ำ
ค
ั
ญ
แ
ล
ะ
ส
า
ม
า
ร
ถ
ล
ด
ไ
ด
้
โ
ด
ย
ร
ั
บ
ป
ร
ะ
ท
า
น
ย
า
พ
ร
้
อ
ม
อ
า
ห
า
ร
•
ข
้
อ
ข
.
ก
ร
ด
ไ
ห
ล
ย
้
อ
น
:
ไ
ม
่
ใ
ช
่
ผ
ล
ข
้
า
ง
เ
ค
ี
ย
ง
จ
ำ
เ
พ
า
ะ
ห
ร
ื
อ
พ
บ
บ
่
อ
ย
ข
อ
ง
ย
า
ก
ล
ุ
่
ม
น
ี
้
•
ข
้
อ
ง
.
ไ
อ
:
เ
ป
็
น
ผ
ล
ข
้
า
ง
เ
ค
ี
ย
ง
เ
ด
่
น
ข
อ
ง
ย
า
ก
ล
ุ
่
ม
A
C
E
i
n
h
i
b
i
t
o
r
s
ไ
ม
่
ใ
ช
่
ผ
ล
ข
้
า
ง
เ
ค
ี
ย
ง
ข
อ
ง
A
m
o
x
i
c
i
l
l
i
n
/
C
l
a
v
u
l
a
n
i
c
a
c
i
d
•
ข
้
อ
จ
.
เ
ว
ี
ย
น
ศ
ี
ร
ษ
ะ
:
พ
บ
ไ
ด
้
น
้
อ
ย
ม
า
ก
ไ
ม
่
ใ
ช
่
อ
า
ก
า
ร
ข
้
า
ง
เ
ค
ี
ย
ง
ห
ล
ั
ก
ข
อ
ง
ย
า
น
ี
้</t>
        </is>
      </c>
      <c r="L333" t="inlineStr">
        <is>
          <t>Infectious diseases</t>
        </is>
      </c>
      <c r="M333" t="inlineStr">
        <is>
          <t>Pneumonia</t>
        </is>
      </c>
      <c r="N333" t="inlineStr">
        <is>
          <t>Clinic</t>
        </is>
      </c>
      <c r="O333" t="inlineStr">
        <is>
          <t>[SOURCE: Mock Pharmtutor 2024 Set 1 ข้อ 36]</t>
        </is>
      </c>
      <c r="P333" t="inlineStr">
        <is>
          <t>ข้อสอบจำลอง</t>
        </is>
      </c>
      <c r="Q333" t="inlineStr">
        <is>
          <t>Mock Pharmtutor 2024</t>
        </is>
      </c>
    </row>
    <row r="334" ht="24" customHeight="1" s="49">
      <c r="A334" s="176" t="n">
        <v>332</v>
      </c>
      <c r="B334" t="inlineStr">
        <is>
          <t>ข้อใดคือกลไกการดื้อยาของยาในกลุ่ม penicillin</t>
        </is>
      </c>
      <c r="D334" t="inlineStr">
        <is>
          <t>Drug inactivation / modification</t>
        </is>
      </c>
      <c r="E334" t="inlineStr">
        <is>
          <t>Alteration of target sites</t>
        </is>
      </c>
      <c r="F334" t="inlineStr">
        <is>
          <t>Bypass pathways</t>
        </is>
      </c>
      <c r="G334" t="inlineStr">
        <is>
          <t>Decreased uptake</t>
        </is>
      </c>
      <c r="H334" t="inlineStr">
        <is>
          <t>Increased uptake</t>
        </is>
      </c>
      <c r="I334" t="n">
        <v>1</v>
      </c>
      <c r="J334" t="inlineStr">
        <is>
          <t>✅ คำตอบที่ถูกต้อง: ข้อ ก. Drug inactivation / modification
🎯 ทำไมข้อนี้ถึงถูก: กลไกการดื้อยาที่พบบ่อยและสำคัญที่สุดของเชื้อแบคทีเรียต่อยาในกลุ่ม penicillin คือการสร้างเอนไซม์มาทำลายโครงสร้างโมเลกุลยาโดยตรง (Drug inactivation / enzymatic degradation) ได้แก่ เอนไซม์ beta-lactamase หรือ penicillinase ซึ่งทำปฏิกิริยา hydrolysis เปิดวงแหวน beta-lactam ทำให้ยาหมดฤทธิ์
🔍 ข้ออื่นผิดเพราะอะไร:
•
ข
้
อ
ข
.
A
l
t
e
r
a
t
i
o
n
o
f
t
a
r
g
e
t
s
i
t
e
s
:
ก
า
ร
เ
ป
ล
ี
่
ย
น
โ
ค
ร
ง
ส
ร
้
า
ง
p
e
n
i
c
i
l
l
i
n
-
b
i
n
d
i
n
g
p
r
o
t
e
i
n
s
(
P
B
P
s
เ
ช
่
น
P
B
P
2
a
ใ
น
M
R
S
A
ห
ร
ื
อ
a
l
t
e
r
e
d
P
B
P
s
ใ
น
S
.
p
n
e
u
m
o
n
i
a
e
)
เ
ป
็
น
ก
ล
ไ
ก
ส
ำ
ค
ั
ญ
แ
ต
่
ก
ล
ไ
ก
ห
ล
ั
ก
ด
ั
้
ง
เ
ด
ิ
ม
แ
ล
ะ
พ
บ
ท
ั
่
ว
ไ
ป
ข
อ
ง
p
e
n
i
c
i
l
l
i
n
ค
ื
อ
ก
า
ร
ส
ร
้
า
ง
เ
อ
น
ไ
ซ
ม
์
ท
ำ
ล
า
ย
ย
า
•
ข
้
อ
ค
.
B
y
p
a
s
s
p
a
t
h
w
a
y
s
:
เ
ป
็
น
ก
ล
ไ
ก
ก
า
ร
ด
ื
้
อ
ย
า
ท
ี
่
พ
บ
ใ
น
ย
า
ก
ล
ุ
่
ม
S
u
l
f
o
n
a
m
i
d
e
s
แ
ล
ะ
T
r
i
m
e
t
h
o
p
r
i
m
•
ข
้
อ
ง
.
D
e
c
r
e
a
s
e
d
u
p
t
a
k
e
:
ก
า
ร
ล
ด
p
o
r
i
n
c
h
a
n
n
e
l
s
พ
บ
ไ
ด
้
ใ
น
แ
บ
ค
ท
ี
เ
ร
ี
ย
แ
ก
ร
ม
ล
บ
แ
ต
่
ไ
ม
่
ใ
ช
่
ก
ล
ไ
ก
ห
ล
ั
ก
ข
อ
ง
ก
ล
ุ
่
ม
p
e
n
i
c
i
l
l
i
n
ท
ั
่
ว
ไ
ป
•
ข
้
อ
จ
.
I
n
c
r
e
a
s
e
d
u
p
t
a
k
e
:
ก
า
ร
เ
พ
ิ
่
ม
ก
า
ร
น
ำ
ย
า
เ
ข
้
า
เ
ซ
ล
ล
์
จ
ะ
ท
ำ
ใ
ห
้
เ
ช
ื
้
อ
ไ
ว
ต
่
อ
ย
า
ม
า
ก
ข
ึ
้
น
ไ
ม
่
ใ
ช
่
ก
ล
ไ
ก
ก
า
ร
ด
ื
้
อ
ย
า</t>
        </is>
      </c>
      <c r="L334" t="inlineStr">
        <is>
          <t>Infectious diseases</t>
        </is>
      </c>
      <c r="M334" t="inlineStr">
        <is>
          <t>URTI</t>
        </is>
      </c>
      <c r="N334" t="inlineStr">
        <is>
          <t>Clinic</t>
        </is>
      </c>
      <c r="O334" t="inlineStr">
        <is>
          <t>[SOURCE: Mock Pharmtutor 2024 Set 1 ข้อ 37]</t>
        </is>
      </c>
      <c r="P334" t="inlineStr">
        <is>
          <t>ข้อสอบจำลอง</t>
        </is>
      </c>
      <c r="Q334" t="inlineStr">
        <is>
          <t>Mock Pharmtutor 2024</t>
        </is>
      </c>
    </row>
    <row r="335" ht="24" customHeight="1" s="49">
      <c r="A335" s="176" t="n">
        <v>333</v>
      </c>
      <c r="B335" t="inlineStr">
        <is>
          <t>ผู้ป่วยหญิงไทย วัยเจริญพันธุ์ อายุ 23 ปี มาขอคำปรึกษาเภสัชกร เนื่องจากมีอาการตกขาว มีกลิ่น ร่วมกับมีอาการคันภายในช่องคลอด มีอาการมาประมาณ 2-3 วัน ปฏิเสธประวัติการแพ้ยาและการมีเพศสัมพันธ์ จากอาการข้างต้น ผู้ป่วยดังกล่าว น่าจะมีสาเหตุมาจากการติดเชื้อชนิดใด</t>
        </is>
      </c>
      <c r="D335" t="inlineStr">
        <is>
          <t>Trichomonas</t>
        </is>
      </c>
      <c r="E335" t="inlineStr">
        <is>
          <t>Candida albicans</t>
        </is>
      </c>
      <c r="F335" t="inlineStr">
        <is>
          <t>Herpes simplex</t>
        </is>
      </c>
      <c r="G335" t="inlineStr">
        <is>
          <t>Chlamydia</t>
        </is>
      </c>
      <c r="H335" t="inlineStr">
        <is>
          <t>Papilloma virus</t>
        </is>
      </c>
      <c r="I335" t="n">
        <v>2</v>
      </c>
      <c r="J335" t="inlineStr">
        <is>
          <t>✅ คำตอบที่ถูกต้อง: ข้อ ข. Candida albicans
🎯 ทำไมข้อนี้ถึงถูก: ผู้ป่วยปฏิเสธประวัติการมีเพศสัมพันธ์ (no sexual intercourse) และมีอาการคันเด่นชัด (vulvovaginal pruritus) ร่วมกับตกขาว ซึ่งเป็นลักษณะจำเพาะของภาวะ Vulvovaginal Candidiasis (VVC) ที่เกิดจากเชื้อราประจำถิ่น Candida albicans โดยมักถูกกระตุ้นจากความอับชื้น ฮอร์โมน หรือการเปลี่ยนแปลงของสมดุลช่องคลอด ไม่จำเป็นต้องติดต่อผ่านเพศสัมพันธ์
🔍 ข้ออื่นผิดเพราะอะไร:
•
ข
้
อ
ก
.
(
T
r
i
c
h
o
m
o
n
a
s
)
:
T
r
i
c
h
o
m
o
n
a
s
v
a
g
i
n
a
l
i
s
เ
ป
็
น
ก
า
ร
ต
ิ
ด
เ
ช
ื
้
อ
โ
ป
ร
โ
ต
ซ
ั
ว
ต
ิ
ด
ต
่
อ
ท
า
ง
เ
พ
ศ
ส
ั
ม
พ
ั
น
ธ
์
(
S
e
x
u
a
l
l
y
T
r
a
n
s
m
i
t
t
e
d
I
n
f
e
c
t
i
o
n
:
S
T
I
)
ผ
ู
้
ป
่
ว
ย
ม
ั
ก
ม
ี
ต
ก
ข
า
ว
ส
ี
เ
ข
ี
ย
ว
ป
น
เ
ห
ล
ื
อ
ง
เ
ป
็
น
ฟ
อ
ง
(
f
r
o
t
h
y
g
r
e
e
n
-
y
e
l
l
o
w
d
i
s
c
h
a
r
g
e
)
แ
ล
ะ
ม
ี
ป
ร
ะ
ว
ั
ต
ิ
ม
ี
เ
พ
ศ
ส
ั
ม
พ
ั
น
ธ
์
•
ข
้
อ
ค
.
(
H
e
r
p
e
s
s
i
m
p
l
e
x
)
:
H
e
r
p
e
s
s
i
m
p
l
e
x
v
i
r
u
s
t
y
p
e
2
(
H
S
V
-
2
)
เ
ป
็
น
โ
ร
ค
ต
ิ
ด
ต
่
อ
ท
า
ง
เ
พ
ศ
ส
ั
ม
พ
ั
น
ธ
์
อ
า
ก
า
ร
เ
ด
่
น
ค
ื
อ
ต
ุ
่
ม
น
้
ำ
ใ
ส
แ
ต
ก
เ
ป
็
น
แ
ผ
ล
เ
จ
็
บ
แ
ส
บ
(
p
a
i
n
f
u
l
v
e
s
i
c
u
l
a
r
u
l
c
e
r
)
ไ
ม
่
ใ
ช
่
อ
า
ก
า
ร
ต
ก
ข
า
ว
ค
ั
น
เ
ป
็
น
ห
ล
ั
ก
•
ข
้
อ
ง
.
(
C
h
l
a
m
y
d
i
a
)
:
C
h
l
a
m
y
d
i
a
t
r
a
c
h
o
m
a
t
i
s
เ
ป
็
น
โ
ร
ค
ต
ิ
ด
ต
่
อ
ท
า
ง
เ
พ
ศ
ส
ั
ม
พ
ั
น
ธ
์
(
S
T
I
)
ส
่
ว
น
ใ
ห
ญ
่
ม
ั
ก
ไ
ม
่
แ
ส
ด
ง
อ
า
ก
า
ร
ห
ร
ื
อ
ม
ี
ต
ก
ข
า
ว
ม
ู
ก
ห
น
อ
ง
ร
่
ว
ม
ก
ั
บ
ป
ั
ส
ส
า
ว
ะ
แ
ส
บ
ข
ั
ด
แ
ต
่
ไ
ม
่
แ
ส
ด
ง
อ
า
ก
า
ร
ค
ั
น
ร
ุ
น
แ
ร
ง
แ
ล
ะ
ต
้
อ
ง
ม
ี
ป
ร
ะ
ว
ั
ต
ิ
ท
า
ง
เ
พ
ศ
ส
ั
ม
พ
ั
น
ธ
์
•
ข
้
อ
จ
.
(
P
a
p
i
l
l
o
m
a
v
i
r
u
s
)
:
H
u
m
a
n
P
a
p
i
l
l
o
m
a
v
i
r
u
s
(
H
P
V
)
ท
ำ
ใ
ห
้
เ
ก
ิ
ด
ห
ู
ด
ห
ง
อ
น
ไ
ก
่
(
g
e
n
i
t
a
l
w
a
r
t
s
)
ห
ร
ื
อ
ม
ะ
เ
ร
็
ง
ป
า
ก
ม
ด
ล
ู
ก
ไ
ม
่
ไ
ด
้
ท
ำ
ใ
ห
้
เ
ก
ิ
ด
อ
า
ก
า
ร
ค
ั
น
แ
ล
ะ
ต
ก
ข
า
ว
เ
ฉ
ี
ย
บ
พ
ล
ั
น
2
-
3
ว
ั
น</t>
        </is>
      </c>
      <c r="L335" t="inlineStr">
        <is>
          <t>Infectious diseases</t>
        </is>
      </c>
      <c r="M335" t="inlineStr">
        <is>
          <t>STDs &amp; vaginitis</t>
        </is>
      </c>
      <c r="N335" t="inlineStr">
        <is>
          <t>Clinic</t>
        </is>
      </c>
      <c r="O335" t="inlineStr">
        <is>
          <t>[SOURCE: Mock Pharmtutor 2024 Set 1 ข้อ 41]</t>
        </is>
      </c>
      <c r="P335" t="inlineStr">
        <is>
          <t>ข้อสอบจำลอง</t>
        </is>
      </c>
      <c r="Q335" t="inlineStr">
        <is>
          <t>Mock Pharmtutor 2024</t>
        </is>
      </c>
    </row>
    <row r="336" ht="24" customHeight="1" s="49">
      <c r="A336" s="176" t="n">
        <v>334</v>
      </c>
      <c r="B336" t="inlineStr">
        <is>
          <t>ข้อใดคือกลไกการออกฤทธิ์ของยา Clotrimazole</t>
        </is>
      </c>
      <c r="D336" t="inlineStr">
        <is>
          <t>interfere with the ergosterol biosynthesis</t>
        </is>
      </c>
      <c r="E336" t="inlineStr">
        <is>
          <t>inhibits the enzyme squalene monooxygenase</t>
        </is>
      </c>
      <c r="F336" t="inlineStr">
        <is>
          <t>inhibition of topoisomerase (DNA gyrase) enzymes</t>
        </is>
      </c>
      <c r="G336" t="inlineStr">
        <is>
          <t>inhibit the 30S ribosomal subunit</t>
        </is>
      </c>
      <c r="H336" t="inlineStr">
        <is>
          <t>inhibit the 50S ribosomal subunit</t>
        </is>
      </c>
      <c r="I336" t="n">
        <v>1</v>
      </c>
      <c r="J336" t="inlineStr">
        <is>
          <t>✅ คำตอบที่ถูกต้อง: ข้อ ก. interfere with the ergosterol biosynthesis
🎯 ทำไมข้อนี้ถึงถูก: Clotrimazole เป็นยาต้านเชื้อรากลุ่ม Azoles (Imidazole derivative) ออกฤทธิ์ยับยั้งเอนไซม์ lanosterol 14-alpha demethylase (CYP51) ซึ่งเป็นเอนไซม์สำคัญในกระบวนการสังเคราะห์ ergosterol ส่งผลรบกวน ergosterol biosynthesis ทำให้เซลล์เมมเบรนของเชื้อราสูญเสียความสมบูรณ์และเกิด cell death
🔍 ข้ออื่นผิดเพราะอะไร:
•
ข
้
อ
ข
.
(
i
n
h
i
b
i
t
s
t
h
e
e
n
z
y
m
e
s
q
u
a
l
e
n
e
m
o
n
o
o
x
y
g
e
n
a
s
e
)
:
เ
ป
็
น
ก
ล
ไ
ก
ก
า
ร
อ
อ
ก
ฤ
ท
ธ
ิ
์
ข
อ
ง
ย
า
ก
ล
ุ
่
ม
A
l
l
y
l
a
m
i
n
e
s
เ
ช
่
น
T
e
r
b
i
n
a
f
i
n
e
แ
ล
ะ
N
a
f
t
i
f
i
n
e
ไ
ม
่
ใ
ช
่
ย
า
ก
ล
ุ
่
ม
A
z
o
l
e
s
•
ข
้
อ
ค
.
(
i
n
h
i
b
i
t
i
o
n
o
f
t
o
p
o
i
s
o
m
e
r
a
s
e
(
D
N
A
g
y
r
a
s
e
)
e
n
z
y
m
e
s
)
:
เ
ป
็
น
ก
ล
ไ
ก
ก
า
ร
อ
อ
ก
ฤ
ท
ธ
ิ
์
ข
อ
ง
ย
า
ต
้
า
น
แ
บ
ค
ท
ี
เ
ร
ี
ย
ก
ล
ุ
่
ม
F
l
u
o
r
o
q
u
i
n
o
l
o
n
e
s
เ
ช
่
น
C
i
p
r
o
f
l
o
x
a
c
i
n
แ
ล
ะ
L
e
v
o
f
l
o
x
a
c
i
n
•
ข
้
อ
ง
.
(
i
n
h
i
b
i
t
t
h
e
3
0
S
r
i
b
o
s
o
m
a
l
s
u
b
u
n
i
t
)
:
เ
ป
็
น
ก
ล
ไ
ก
ก
า
ร
อ
อ
ก
ฤ
ท
ธ
ิ
์
ข
อ
ง
ย
า
ป
ฏ
ิ
ช
ี
ว
น
ะ
ก
ล
ุ
่
ม
A
m
i
n
o
g
l
y
c
o
s
i
d
e
s
แ
ล
ะ
T
e
t
r
a
c
y
c
l
i
n
e
s
ใ
น
ก
า
ร
ย
ั
บ
ย
ั
้
ง
ก
า
ร
ส
ั
ง
เ
ค
ร
า
ะ
ห
์
โ
ป
ร
ต
ี
น
ข
อ
ง
แ
บ
ค
ท
ี
เ
ร
ี
ย
•
ข
้
อ
จ
.
(
i
n
h
i
b
i
t
t
h
e
5
0
S
r
i
b
o
s
o
m
a
l
s
u
b
u
n
i
t
)
:
เ
ป
็
น
ก
ล
ไ
ก
ก
า
ร
อ
อ
ก
ฤ
ท
ธ
ิ
์
ข
อ
ง
ย
า
ป
ฏ
ิ
ช
ี
ว
น
ะ
ก
ล
ุ
่
ม
M
a
c
r
o
l
i
d
e
s
,
C
l
i
n
d
a
m
y
c
i
n
,
C
h
l
o
r
a
m
p
h
e
n
i
c
o
l
แ
ล
ะ
L
i
n
e
z
o
l
i
d</t>
        </is>
      </c>
      <c r="L336" t="inlineStr">
        <is>
          <t>Infectious diseases</t>
        </is>
      </c>
      <c r="M336" t="inlineStr">
        <is>
          <t>STDs &amp; vaginitis</t>
        </is>
      </c>
      <c r="N336" t="inlineStr">
        <is>
          <t>Clinic</t>
        </is>
      </c>
      <c r="O336" t="inlineStr">
        <is>
          <t>[SOURCE: Mock Pharmtutor 2024 Set 1 ข้อ 42]</t>
        </is>
      </c>
      <c r="P336" t="inlineStr">
        <is>
          <t>ข้อสอบจำลอง</t>
        </is>
      </c>
      <c r="Q336" t="inlineStr">
        <is>
          <t>Mock Pharmtutor 2024</t>
        </is>
      </c>
    </row>
    <row r="337" ht="24" customHeight="1" s="49">
      <c r="A337" s="176" t="n">
        <v>335</v>
      </c>
      <c r="B337" t="inlineStr">
        <is>
          <t>เชื้อสาเหตุใดที่พบได้มากที่สุดในการติดเชื้อปอดอักเสบชนิด Community-acquired pneumonia (CAP)</t>
        </is>
      </c>
      <c r="D337" t="inlineStr">
        <is>
          <t>Pseudomonas aeruginosa</t>
        </is>
      </c>
      <c r="E337" t="inlineStr">
        <is>
          <t>Acinetobacter baumannii</t>
        </is>
      </c>
      <c r="F337" t="inlineStr">
        <is>
          <t>Klebsiella pneumoniae</t>
        </is>
      </c>
      <c r="G337" t="inlineStr">
        <is>
          <t>Mycoplasma pneumoniae</t>
        </is>
      </c>
      <c r="H337" t="inlineStr">
        <is>
          <t>Streptococcus pneumoniae</t>
        </is>
      </c>
      <c r="I337" t="n">
        <v>4</v>
      </c>
      <c r="J337" t="inlineStr">
        <is>
          <t>✅ คำตอบที่ถูกต้อง: ข้อ ง. Mycoplasma pneumoniae
🎯 ทำไมข้อนี้ถึงถูก: ตามเฉลยทางการของข้อสอบชุดนี้ระบุ Mycoplasma pneumoniae ซึ่งเป็นเชื้อก่อโรคกลุ่ม Atypical pathogens ที่พบบ่อยที่สุดในกลุ่มผู้ป่วยนอก (outpatient CAP) โดยเฉพาะกลุ่มวัยเรียน วัยรุ่น และผู้ใหญ่วัยหนุ่มสาว (walking pneumonia) อย่างไรก็ตาม ในทางระบาดวิทยาภาพรวม Streptococcus pneumoniae ยังคงเป็นเชื้อ typical pathogen ลำดับหนึ่ง
🔍 ข้ออื่นผิดเพราะอะไร:
•
ข
้
อ
ก
.
(
P
s
e
u
d
o
m
o
n
a
s
a
e
r
u
g
i
n
o
s
a
)
:
เ
ป
็
น
เ
ช
ื
้
อ
ฉ
ว
ย
โ
อ
ก
า
ส
แ
ก
ร
ม
ล
บ
ม
ั
ก
พ
บ
ใ
น
H
o
s
p
i
t
a
l
-
a
c
q
u
i
r
e
d
p
n
e
u
m
o
n
i
a
(
H
A
P
)
,
V
e
n
t
i
l
a
t
o
r
-
a
s
s
o
c
i
a
t
e
d
p
n
e
u
m
o
n
i
a
(
V
A
P
)
ห
ร
ื
อ
ผ
ู
้
ป
่
ว
ย
ท
ี
่
ม
ี
s
t
r
u
c
t
u
r
a
l
l
u
n
g
d
i
s
e
a
s
e
เ
ช
่
น
b
r
o
n
c
h
i
e
c
t
a
s
i
s
ไ
ม
่
ใ
ช
่
เ
ช
ื
้
อ
ท
ี
่
พ
บ
บ
่
อ
ย
ใ
น
ช
ุ
ม
ช
น
•
ข
้
อ
ข
.
(
A
c
i
n
e
t
o
b
a
c
t
e
r
b
a
u
m
a
n
n
i
i
)
:
เ
ป
็
น
เ
ช
ื
้
อ
ด
ื
้
อ
ย
า
แ
ก
ร
ม
ล
บ
ใ
น
โ
ร
ง
พ
ย
า
บ
า
ล
(
n
o
s
o
c
o
m
i
a
l
p
a
t
h
o
g
e
n
)
พ
บ
บ
่
อ
ย
ใ
น
ห
อ
ผ
ู
้
ป
่
ว
ย
ว
ิ
ก
ฤ
ต
(
I
C
U
)
ไ
ม
่
พ
บ
เ
ป
็
น
ส
า
เ
ห
ต
ุ
ห
ล
ั
ก
ใ
น
C
A
P
•
ข
้
อ
ค
.
(
K
l
e
b
s
i
e
l
l
a
p
n
e
u
m
o
n
i
a
e
)
:
พ
บ
ไ
ด
้
ใ
น
ผ
ู
้
ป
่
ว
ย
C
A
P
ท
ี
่
ม
ี
ป
ั
จ
จ
ั
ย
เ
ส
ี
่
ย
ง
เ
ฉ
พ
า
ะ
เ
ช
่
น
ผ
ู
้
ป
่
ว
ย
ต
ิ
ด
ส
ุ
ร
า
เ
ร
ื
้
อ
ร
ั
ง
(
a
l
c
o
h
o
l
i
s
m
)
ห
ร
ื
อ
เ
บ
า
ห
ว
า
น
ร
ุ
น
แ
ร
ง
แ
ต
่
ไ
ม
่
ใ
ช
่
เ
ช
ื
้
อ
ท
ี
่
พ
บ
ม
า
ก
ท
ี
่
ส
ุ
ด
ใ
น
ป
ร
ะ
ช
า
ก
ร
ท
ั
่
ว
ไ
ป
•
ข
้
อ
จ
.
(
S
t
r
e
p
t
o
c
o
c
c
u
s
p
n
e
u
m
o
n
i
a
e
)
:
ใ
น
ท
า
ง
ท
ฤ
ษ
ฎ
ี
ท
ั
่
ว
ไ
ป
ถ
ื
อ
เ
ป
็
น
t
y
p
i
c
a
l
b
a
c
t
e
r
i
a
l
p
a
t
h
o
g
e
n
อ
ั
น
ด
ั
บ
ห
น
ึ
่
ง
แ
ต
่
ใ
น
บ
ร
ิ
บ
ท
เ
ฉ
ล
ย
เ
ฉ
พ
า
ะ
ข
อ
ง
ข
้
อ
ส
อ
บ
ช
ุ
ด
น
ี
้
เ
จ
า
ะ
จ
ง
a
t
y
p
i
c
a
l
p
n
e
u
m
o
n
i
a
o
u
t
p
a
t
i
e
n
t
s
ค
ื
อ
M
y
c
o
p
l
a
s
m
a
p
n
e
u
m
o
n
i
a
e</t>
        </is>
      </c>
      <c r="L337" t="inlineStr">
        <is>
          <t>Infectious diseases</t>
        </is>
      </c>
      <c r="M337" t="inlineStr">
        <is>
          <t>Pneumonia</t>
        </is>
      </c>
      <c r="N337" t="inlineStr">
        <is>
          <t>Clinic</t>
        </is>
      </c>
      <c r="O337" t="inlineStr">
        <is>
          <t>[SOURCE: Mock Pharmtutor 2024 Set 1 ข้อ 43]</t>
        </is>
      </c>
      <c r="P337" t="inlineStr">
        <is>
          <t>ข้อสอบจำลอง</t>
        </is>
      </c>
      <c r="Q337" t="inlineStr">
        <is>
          <t>Mock Pharmtutor 2024</t>
        </is>
      </c>
    </row>
    <row r="338" ht="24" customHeight="1" s="49">
      <c r="A338" s="176" t="n">
        <v>336</v>
      </c>
      <c r="B338" t="inlineStr">
        <is>
          <t>หากผู้ป่วยมีการติดเชื้อ MRSA ยาชนิดใดเหมาะสมมากที่สุด</t>
        </is>
      </c>
      <c r="D338" t="inlineStr">
        <is>
          <t>Ceftazidime</t>
        </is>
      </c>
      <c r="E338" t="inlineStr">
        <is>
          <t>Meropenem</t>
        </is>
      </c>
      <c r="F338" t="inlineStr">
        <is>
          <t>Piperacillin-tazobactam</t>
        </is>
      </c>
      <c r="G338" t="inlineStr">
        <is>
          <t>Vancomycin</t>
        </is>
      </c>
      <c r="H338" t="inlineStr">
        <is>
          <t>Levofloxacin</t>
        </is>
      </c>
      <c r="I338" t="n">
        <v>4</v>
      </c>
      <c r="J338" t="inlineStr">
        <is>
          <t>✅ คำตอบที่ถูกต้อง: ข้อ ง. Vancomycin
🎯 ทำไมข้อนี้ถึงถูก: Methicillin-Resistant Staphylococcus aureus (MRSA) มีการสร้าง Penicillin-Binding Protein 2a (PBP2a) ผ่าน mecA gene ทำให้ดื้อต่อยากลุ่ม Beta-lactams เกือบทุกชนิด ยาขนานแรกที่เป็น drug of choice ในการรักษา systemic MRSA infections คือ Vancomycin (ยากลุ่ม Glycopeptides)
🔍 ข้ออื่นผิดเพราะอะไร:
•
ข
้
อ
ก
.
(
C
e
f
t
a
z
i
d
i
m
e
)
:
เ
ป
็
น
3
r
d
g
e
n
e
r
a
t
i
o
n
c
e
p
h
a
l
o
s
p
o
r
i
n
ม
ี
ฤ
ท
ธ
ิ
์
ต
่
อ
แ
ก
ร
ม
ล
บ
ร
ว
ม
ถ
ึ
ง
P
s
e
u
d
o
m
o
n
a
s
a
e
r
u
g
i
n
o
s
a
แ
ต
่
ไ
ม
่
ม
ี
ฤ
ท
ธ
ิ
์
ต
่
อ
M
R
S
A
•
ข
้
อ
ข
.
(
M
e
r
o
p
e
n
e
m
)
:
เ
ป
็
น
ย
า
ก
ล
ุ
่
ม
C
a
r
b
a
p
e
n
e
m
s
แ
ม
้
ม
ี
b
r
o
a
d
-
s
p
e
c
t
r
u
m
ส
ู
ง
ม
า
ก
แ
ต
่
ไ
ม
่
ค
ร
อ
บ
ค
ล
ุ
ม
เ
ช
ื
้
อ
M
R
S
A
•
ข
้
อ
ค
.
(
P
i
p
e
r
a
c
i
l
l
i
n
-
t
a
z
o
b
a
c
t
a
m
)
:
เ
ป
็
น
A
n
t
i
p
s
e
u
d
o
m
o
n
a
l
p
e
n
i
c
i
l
l
i
n
ผ
ส
ม
B
e
t
a
-
l
a
c
t
a
m
a
s
e
i
n
h
i
b
i
t
o
r
ไ
ม
่
ส
า
ม
า
ร
ถ
จ
ั
บ
ก
ั
บ
P
B
P
2
a
ข
อ
ง
M
R
S
A
ไ
ด
้
จ
ึ
ง
ไ
ม
่
ม
ี
ผ
ล
ต
่
อ
เ
ช
ื
้
อ
น
ี
้
•
ข
้
อ
จ
.
(
L
e
v
o
f
l
o
x
a
c
i
n
)
:
เ
ป
็
น
ย
า
ก
ล
ุ
่
ม
R
e
s
p
i
r
a
t
o
r
y
f
l
u
o
r
o
q
u
i
n
o
l
o
n
e
s
แ
ม
้
ม
ี
ฤ
ท
ธ
ิ
์
ต
่
อ
แ
ก
ร
ม
บ
ว
ก
บ
า
ง
ช
น
ิ
ด
แ
ต
่
เ
ช
ื
้
อ
M
R
S
A
ใ
น
โ
ร
ง
พ
ย
า
บ
า
ล
ส
่
ว
น
ใ
ห
ญ
่
ด
ื
้
อ
ต
่
อ
q
u
i
n
o
l
o
n
e
s
ส
ู
ง
จ
ึ
ง
ไ
ม
่
ใ
ช
่
ย
า
ม
า
ต
ร
ฐ
า
น
ใ
น
ก
า
ร
ร
ั
ก
ษ
า
M
R
S
A</t>
        </is>
      </c>
      <c r="L338" t="inlineStr">
        <is>
          <t>Infectious diseases</t>
        </is>
      </c>
      <c r="M338" t="inlineStr">
        <is>
          <t>Pneumonia</t>
        </is>
      </c>
      <c r="N338" t="inlineStr">
        <is>
          <t>Clinic</t>
        </is>
      </c>
      <c r="O338" t="inlineStr">
        <is>
          <t>[SOURCE: Mock Pharmtutor 2024 Set 1 ข้อ 44]</t>
        </is>
      </c>
      <c r="P338" t="inlineStr">
        <is>
          <t>ข้อสอบจำลอง</t>
        </is>
      </c>
      <c r="Q338" t="inlineStr">
        <is>
          <t>Mock Pharmtutor 2024</t>
        </is>
      </c>
    </row>
    <row r="339" ht="24" customHeight="1" s="49">
      <c r="A339" s="176" t="n">
        <v>337</v>
      </c>
      <c r="B339" t="inlineStr">
        <is>
          <t>สามีเพิ่งได้รับการวินิจฉัยว่าติดเชื้อ HIV ได้รับประทานยาต้าน HIV ภรรยามาโรงพยาบาลเพื่อรับยาสำหรับป้องกันการติดเชื้อ (PEP) ข้อใดคือยาทางเลือกแรก (MCQ ธ.ค. 66)</t>
        </is>
      </c>
      <c r="D339" t="inlineStr">
        <is>
          <t>Tenofovir + Emtricitabine</t>
        </is>
      </c>
      <c r="E339" t="inlineStr">
        <is>
          <t>Tenofovir + Lamivudine + Dolutegravir</t>
        </is>
      </c>
      <c r="F339" t="inlineStr">
        <is>
          <t>Tenofovir + Emtricitabine + Zidovudine</t>
        </is>
      </c>
      <c r="G339" t="inlineStr">
        <is>
          <t>Zidovudine + Lamivudine + Nevirapine</t>
        </is>
      </c>
      <c r="H339" t="inlineStr">
        <is>
          <t>Abacavir + Lamivudine + Dolutegravir</t>
        </is>
      </c>
      <c r="I339" t="n">
        <v>2</v>
      </c>
      <c r="J339" t="inlineStr">
        <is>
          <t>✅ คำตอบที่ถูกต้อง: ข้อ ข. Tenofovir + Lamivudine + Dolutegravir
🎯 ทำไมข้อนี้ถึงถูก: ตามแนวทางการตรวจรักษาและป้องกันการติดเชื้อเอชไอวีแห่งประเทศไทย พ.ศ. 2564/2565 (Thailand National Guidelines for HIV/AIDS) สูตรยาทางเลือกแรกสำหรับป้องกันการติดเชื้อเอชไอวีหลังการสัมผัสเชื้อ (Post-Exposure Prophylaxis: PEP) คือสูตรยา 3 ชนิดที่ประกอบด้วย 2 NRTIs ร่วมกับ 1 INSTI ได้แก่ TDF (Tenofovir disoproxil fumarate) + 3TC (Lamivudine) [หรือ FTC] + DTG (Dolutegravir) รับประทานต่อเนื่องเป็นเวลา 28 วัน
🔍 ข้ออื่นผิดเพราะอะไร:
•
ข
้
อ
ก
.
:
T
e
n
o
f
o
v
i
r
+
E
m
t
r
i
c
i
t
a
b
i
n
e
เ
ป
็
น
ส
ู
ต
ร
ย
า
2
ต
ั
ว
(
T
D
F
/
F
T
C
)
ส
ำ
ห
ร
ั
บ
ก
า
ร
ป
้
อ
ง
ก
ั
น
ก
่
อ
น
ก
า
ร
ส
ั
ม
ผ
ั
ส
เ
ช
ื
้
อ
(
P
r
E
P
)
ไ
ม
่
เ
พ
ี
ย
ง
พ
อ
ส
ำ
ห
ร
ั
บ
P
E
P
ซ
ึ
่
ง
ต
้
อ
ง
ใ
ช
้
ส
ู
ต
ร
ผ
ส
ม
3
ต
ั
ว
ย
า
•
ข
้
อ
ค
.
:
T
e
n
o
f
o
v
i
r
+
E
m
t
r
i
c
i
t
a
b
i
n
e
+
Z
i
d
o
v
u
d
i
n
e
เ
ป
็
น
ก
า
ร
ร
ว
ม
ย
า
ก
ล
ุ
่
ม
N
R
T
I
ซ
้
ำ
ซ
้
อ
น
3
ต
ั
ว
แ
ล
ะ
Z
i
d
o
v
u
d
i
n
e
ม
ี
ผ
ล
ข
้
า
ง
เ
ค
ี
ย
ง
ก
ด
ไ
ข
ก
ร
ะ
ด
ู
ก
ส
ู
ง
ป
ั
จ
จ
ุ
บ
ั
น
ไ
ม
่
แ
น
ะ
น
ำ
•
ข
้
อ
ง
.
:
Z
i
d
o
v
u
d
i
n
e
+
L
a
m
i
v
u
d
i
n
e
+
N
e
v
i
r
a
p
i
n
e
เ
ป
็
น
ส
ู
ต
ร
ย
า
ต
้
า
น
ไ
ว
ร
ั
ส
ร
ุ
่
น
เ
ก
่
า
ท
ี
่
ม
ี
ผ
ล
ข
้
า
ง
เ
ค
ี
ย
ง
ส
ู
ง
ม
า
ก
(
N
e
v
i
r
a
p
i
n
e
เ
ส
ี
่
ย
ง
ต
่
อ
s
e
v
e
r
e
h
e
p
a
t
o
t
o
x
i
c
i
t
y
แ
ล
ะ
S
t
e
v
e
n
s
-
J
o
h
n
s
o
n
s
y
n
d
r
o
m
e
)
แ
ล
ะ
ม
ี
ข
้
อ
ห
้
า
ม
ใ
ช
้
ใ
น
P
E
P
•
ข
้
อ
จ
.
:
A
b
a
c
a
v
i
r
+
L
a
m
i
v
u
d
i
n
e
+
D
o
l
u
t
e
g
r
a
v
i
r
:
A
b
a
c
a
v
i
r
ต
้
อ
ง
ต
ร
ว
จ
ค
ั
ด
ก
ร
อ
ง
ย
ี
น
H
L
A
-
B
5
7
0
1
ก
่
อ
น
เ
ร
ิ
่
ม
ย
า
ท
ุ
ก
ค
ร
ั
้
ง
เ
พ
ื
่
อ
ป
้
อ
ง
ก
ั
น
s
e
v
e
r
e
h
y
p
e
r
s
e
n
s
i
t
i
v
i
t
y
r
e
a
c
t
i
o
n
จ
ึ
ง
ไ
ม
่
เ
ห
ม
า
ะ
ก
ั
บ
ก
ร
ณ
ี
ฉ
ุ
ก
เ
ฉ
ิ
น
อ
ย
่
า
ง
P
E
P
ท
ี
่
ต
้
อ
ง
เ
ร
ิ
่
ม
ย
า
ภ
า
ย
ใ
น
7
2
ช
ั
่
ว
โ
ม
ง</t>
        </is>
      </c>
      <c r="L339" t="inlineStr">
        <is>
          <t>Infectious diseases</t>
        </is>
      </c>
      <c r="M339" t="inlineStr">
        <is>
          <t>HIV infection</t>
        </is>
      </c>
      <c r="N339" t="inlineStr">
        <is>
          <t>Clinic</t>
        </is>
      </c>
      <c r="O339" t="inlineStr">
        <is>
          <t>[SOURCE: Mock Pharmtutor 2024 Set 2 ข้อ 32]</t>
        </is>
      </c>
      <c r="P339" t="inlineStr">
        <is>
          <t>ข้อสอบจำลอง</t>
        </is>
      </c>
      <c r="Q339" t="inlineStr">
        <is>
          <t>Mock Pharmtutor 2024</t>
        </is>
      </c>
    </row>
    <row r="340" ht="24" customHeight="1" s="49">
      <c r="A340" s="176" t="n">
        <v>338</v>
      </c>
      <c r="B340" t="inlineStr">
        <is>
          <t>ข้อใดคือ อาการไม่พึงประสงค์ที่ต้องระวังของยา Dolutegravir ในหญิงวัยเจริญพันธุ์</t>
        </is>
      </c>
      <c r="D340" t="inlineStr">
        <is>
          <t>เพิ่มระดับ glucose</t>
        </is>
      </c>
      <c r="E340" t="inlineStr">
        <is>
          <t>AKI</t>
        </is>
      </c>
      <c r="F340" t="inlineStr">
        <is>
          <t>กดไขกระดูก</t>
        </is>
      </c>
      <c r="G340" t="inlineStr">
        <is>
          <t>Rhabdomyolysis</t>
        </is>
      </c>
      <c r="H340" t="inlineStr">
        <is>
          <t>เพิ่ม neural tube defect</t>
        </is>
      </c>
      <c r="I340" t="n">
        <v>5</v>
      </c>
      <c r="J340" t="inlineStr">
        <is>
          <t>✅ คำตอบที่ถูกต้อง: ข้อ จ. เพิ่ม neural tube defect
🎯 ทำไมข้อนี้ถึงถูก: Dolutegravir เคยมีข้อมูลเตือนความปลอดภัยจากสัญญาณความเสี่ยงต่อการเกิดความบกพร่องของท่อประสาทในทารก (Neural Tube Defects: NTDs เช่น spina bifida, anencephaly) หากใช้ยาในช่วงที่กำลังปฏิสนธิหรือช่วงไตรมาสแรกของการตั้งครรภ์ (periconceptional period) จึงต้องให้คำปรึกษาและคุมกำเนิดอย่างมีประสิทธิภาพในหญิงวัยเจริญพันธุ์
🔍 ข้ออื่นผิดเพราะอะไร:
•
ข
้
อ
ก
.
:
เ
พ
ิ
่
ม
ร
ะ
ด
ั
บ
g
l
u
c
o
s
e
:
ย
า
ก
ล
ุ
่
ม
P
r
o
t
e
a
s
e
I
n
h
i
b
i
t
o
r
s
(
P
I
s
)
ม
ี
ค
ว
า
ม
เ
ส
ี
่
ย
ง
เ
ด
่
น
ต
่
อ
ภ
า
ว
ะ
h
y
p
e
r
g
l
y
c
e
m
i
a
แ
ล
ะ
i
n
s
u
l
i
n
r
e
s
i
s
t
a
n
c
e
ม
า
ก
ก
ว
่
า
D
o
l
u
t
e
g
r
a
v
i
r
•
ข
้
อ
ข
.
:
A
K
I
:
พ
ิ
ษ
ต
่
อ
ไ
ต
ช
น
ิ
ด
เ
ฉ
ี
ย
บ
พ
ล
ั
น
แ
ล
ะ
t
u
b
u
l
a
r
d
y
s
f
u
n
c
t
i
o
n
เ
ป
็
น
ผ
ล
ข
้
า
ง
เ
ค
ี
ย
ง
ท
ี
่
ต
้
อ
ง
ร
ะ
ว
ั
ง
ข
อ
ง
T
e
n
o
f
o
v
i
r
d
i
s
o
p
r
o
x
i
l
f
u
m
a
r
a
t
e
(
T
D
F
)
ไ
ม
่
ใ
ช
่
D
o
l
u
t
e
g
r
a
v
i
r
(
D
o
l
u
t
e
g
r
a
v
i
r
เ
พ
ี
ย
ง
แ
ต
่
ย
ั
บ
ย
ั
้
ง
O
C
T
2
ท
ำ
ใ
ห
้
s
e
r
u
m
c
r
e
a
t
i
n
i
n
e
ส
ู
ง
ข
ึ
้
น
เ
ล
็
ก
น
้
อ
ย
โ
ด
ย
ไ
ม
่
ก
ร
ะ
ท
บ
G
F
R
จ
ร
ิ
ง
)
•
ข
้
อ
ค
.
:
ก
ด
ไ
ข
ก
ร
ะ
ด
ู
ก
:
ก
า
ร
ก
ด
ไ
ข
ก
ร
ะ
ด
ู
ก
โ
ล
ห
ิ
ต
จ
า
ง
แ
ล
ะ
เ
ม
็
ด
เ
ล
ื
อ
ด
ข
า
ว
ต
่
ำ
(
b
o
n
e
m
a
r
r
o
w
s
u
p
p
r
e
s
s
i
o
n
/
a
n
e
m
i
a
)
เ
ป
็
น
ผ
ล
ข
้
า
ง
เ
ค
ี
ย
ง
ส
ำ
ค
ั
ญ
ข
อ
ง
Z
i
d
o
v
u
d
i
n
e
(
A
Z
T
)
•
ข
้
อ
ง
.
:
R
h
a
b
d
o
m
y
o
l
y
s
i
s
:
ภ
า
ว
ะ
ก
ล
้
า
ม
เ
น
ื
้
อ
ส
ล
า
ย
เ
ป
็
น
ผ
ล
ข
้
า
ง
เ
ค
ี
ย
ง
ข
อ
ง
ย
า
ก
ล
ุ
่
ม
S
t
a
t
i
n
s
ห
ร
ื
อ
F
i
b
r
a
t
e
s
ไ
ม
่
ใ
ช
่
ผ
ล
ข
้
า
ง
เ
ค
ี
ย
ง
จ
ำ
เ
พ
า
ะ
ข
อ
ง
D
o
l
u
t
e
g
r
a
v
i
r</t>
        </is>
      </c>
      <c r="L340" t="inlineStr">
        <is>
          <t>Infectious diseases</t>
        </is>
      </c>
      <c r="M340" t="inlineStr">
        <is>
          <t>HIV infection</t>
        </is>
      </c>
      <c r="N340" t="inlineStr">
        <is>
          <t>Clinic</t>
        </is>
      </c>
      <c r="O340" t="inlineStr">
        <is>
          <t>[SOURCE: Mock Pharmtutor 2024 Set 2 ข้อ 33]</t>
        </is>
      </c>
      <c r="P340" t="inlineStr">
        <is>
          <t>ข้อสอบจำลอง</t>
        </is>
      </c>
      <c r="Q340" t="inlineStr">
        <is>
          <t>Mock Pharmtutor 2024</t>
        </is>
      </c>
    </row>
    <row r="341" ht="24" customHeight="1" s="49">
      <c r="A341" s="176" t="n">
        <v>339</v>
      </c>
      <c r="B341" t="inlineStr">
        <is>
          <t>ข้อใด คือ สูตรยาป้องกันการติดเชื้อ HIV ก่อนสัมผัส (PrEP) (MCQ ธ.ค. 66)</t>
        </is>
      </c>
      <c r="D341" t="inlineStr">
        <is>
          <t>Tenofovir + Emtricitabine</t>
        </is>
      </c>
      <c r="E341" t="inlineStr">
        <is>
          <t>Tenofovir + Lamivudine + Dolutegravir</t>
        </is>
      </c>
      <c r="F341" t="inlineStr">
        <is>
          <t>Tenofovir + Emtricitabine + Zidovudine</t>
        </is>
      </c>
      <c r="G341" t="inlineStr">
        <is>
          <t>Zidovudine + Lamivudine</t>
        </is>
      </c>
      <c r="H341" t="inlineStr">
        <is>
          <t>Abacavir + Lamivudine + Dolutegravir</t>
        </is>
      </c>
      <c r="I341" t="n">
        <v>1</v>
      </c>
      <c r="J341" t="inlineStr">
        <is>
          <t>✅ คำตอบที่ถูกต้อง: ข้อ ก. Tenofovir + Emtricitabine
🎯 ทำไมข้อนี้ถึงถูก: ตามแนวทางการใช้ยาป้องกันการติดเชื้อเอชไอวีก่อนการสัมผัส (Pre-Exposure Prophylaxis: PrEP) สูตรยามาตรฐานที่ได้รับการรับรองและมีประสิทธิภาพสูงคือ ยาเม็ดรวม Tenofovir disoproxil fumarate (TDF 300 mg) ร่วมกับ Emtricitabine (FTC 200 mg) รับประทานวันละ 1 เม็ด (Daily PrEP) หรือในรูปแบบ Event-driven PrEP (On-demand) ในกลุ่มชายรักชาย
🔍 ข้ออื่นผิดเพราะอะไร:
•
ข
้
อ
ข
.
:
T
e
n
o
f
o
v
i
r
+
L
a
m
i
v
u
d
i
n
e
+
D
o
l
u
t
e
g
r
a
v
i
r
เ
ป
็
น
ส
ู
ต
ร
ย
า
ต
้
า
น
ไ
ว
ร
ั
ส
ม
า
ต
ร
ฐ
า
น
ส
ำ
ห
ร
ั
บ
ก
า
ร
ร
ั
ก
ษ
า
ผ
ู
้
ต
ิ
ด
เ
ช
ื
้
อ
H
I
V
(
a
n
t
i
r
e
t
r
o
v
i
r
a
l
t
r
e
a
t
m
e
n
t
)
แ
ล
ะ
ใ
ช
้
ส
ำ
ห
ร
ั
บ
P
o
s
t
-
E
x
p
o
s
u
r
e
P
r
o
p
h
y
l
a
x
i
s
(
P
E
P
)
ไ
ม
่
ใ
ช
่
P
r
E
P
•
ข
้
อ
ค
.
:
T
e
n
o
f
o
v
i
r
+
E
m
t
r
i
c
i
t
a
b
i
n
e
+
Z
i
d
o
v
u
d
i
n
e
เ
ป
็
น
ส
ู
ต
ร
ท
ี
่
ไ
ม
่
ถ
ู
ก
ต
้
อ
ง
ท
า
ง
ก
า
ร
แ
พ
ท
ย
์
เ
น
ื
่
อ
ง
จ
า
ก
ใ
ช
้
N
R
T
I
s
ซ
้
ำ
ซ
้
อ
น
3
ต
ั
ว
•
ข
้
อ
ง
.
:
Z
i
d
o
v
u
d
i
n
e
+
L
a
m
i
v
u
d
i
n
e
เ
ป
็
น
ส
ู
ต
ร
ย
า
2
N
R
T
I
s
(
C
B
V
)
ใ
น
อ
ด
ี
ต
แ
ต
่
ไ
ม
่
ม
ี
ข
้
อ
บ
่
ง
ใ
ช
้
ส
ำ
ห
ร
ั
บ
ก
า
ร
ท
ำ
P
r
E
P
เ
น
ื
่
อ
ง
จ
า
ก
ป
ร
ะ
ส
ิ
ท
ธ
ิ
ผ
ล
ต
่
ำ
ก
ว
่
า
แ
ล
ะ
ม
ี
ผ
ล
ข
้
า
ง
เ
ค
ี
ย
ง
ต
่
อ
ร
ะ
บ
บ
เ
ล
ื
อ
ด
•
ข
้
อ
จ
.
:
A
b
a
c
a
v
i
r
+
L
a
m
i
v
u
d
i
n
e
+
D
o
l
u
t
e
g
r
a
v
i
r
เ
ป
็
น
ส
ู
ต
ร
ย
า
3
ต
ั
ว
ส
ำ
ห
ร
ั
บ
ร
ั
ก
ษ
า
ผ
ู
้
ป
่
ว
ย
ต
ิ
ด
เ
ช
ื
้
อ
H
I
V
ไ
ม
่
ใ
ช
่
ย
า
ส
ำ
ห
ร
ั
บ
ป
้
อ
ง
ก
ั
น
ก
่
อ
น
ส
ั
ม
ผ
ั
ส
(
P
r
E
P
)</t>
        </is>
      </c>
      <c r="L341" t="inlineStr">
        <is>
          <t>Infectious diseases</t>
        </is>
      </c>
      <c r="M341" t="inlineStr">
        <is>
          <t>HIV infection</t>
        </is>
      </c>
      <c r="N341" t="inlineStr">
        <is>
          <t>Clinic</t>
        </is>
      </c>
      <c r="O341" t="inlineStr">
        <is>
          <t>[SOURCE: Mock Pharmtutor 2024 Set 2 ข้อ 34]</t>
        </is>
      </c>
      <c r="P341" t="inlineStr">
        <is>
          <t>ข้อสอบจำลอง</t>
        </is>
      </c>
      <c r="Q341" t="inlineStr">
        <is>
          <t>Mock Pharmtutor 2024</t>
        </is>
      </c>
    </row>
    <row r="342" ht="24" customHeight="1" s="49">
      <c r="A342" s="176" t="n">
        <v>340</v>
      </c>
      <c r="B342" t="inlineStr">
        <is>
          <t>อธิบายความแตกต่างของโรคคอหอยอักเสบ (Pharyngitis) ระหว่างสาเหตุจากการติดเชื้อไวรัสและแบคทีเรีย (MCQ ธ.ค. 66)</t>
        </is>
      </c>
      <c r="D342" t="inlineStr">
        <is>
          <t>การติดเชื้อไวรัสส่วนมากมีอาการของไข้แสดงเด่น</t>
        </is>
      </c>
      <c r="E342" t="inlineStr">
        <is>
          <t>การติดเชื้อไวรัสจะมีอาการรุนแรงจำเป็นต้องใช้ยาในการรักษาผู้ป่วยทุกรายโดยเฉพาะกรณีคนไข้เด็กและผู้สูงอายุ</t>
        </is>
      </c>
      <c r="F342" t="inlineStr">
        <is>
          <t>การตอบสนองต่อการติดเชื้อแบคทีเรีย เมื่อพบว่ามีอาการแสดงแล้วจำเป็นต้องใช้ยาปฏิชีวนะในการรักษาในผู้ป่วยทุกราย</t>
        </is>
      </c>
      <c r="G342" t="inlineStr">
        <is>
          <t>การที่ผู้ป่วยมีอาการของจุดหนองบริเวณลำคอ ร่วมกับบวมบริเวณลำคอ ส่วนมากมีสาเหตุมาจากการติดเชื้อแบคทีเรีย</t>
        </is>
      </c>
      <c r="H342" t="inlineStr">
        <is>
          <t>การติดเชื้อแบคทีเรียจะมีอาการคล้ายกับติดเชื้อไวรัส แต่จะพบอาการแสดงที่น้อยกว่าการติดเชื้อไวรัสอย่างมีนัยสำคัญ</t>
        </is>
      </c>
      <c r="I342" t="n">
        <v>4</v>
      </c>
      <c r="J342" t="inlineStr">
        <is>
          <t>✅ คำตอบที่ถูกต้อง: ข้อ ง. การที่ผู้ป่วยมีอาการของจุดหนองบริเวณลำคอ ร่วมกับบวมบริเวณลำคอ ส่วนมากมีสาเหตุมาจากการติดเชื้อแบคทีเรีย
🎯 ทำไมข้อนี้ถึงถูก: ตามเกณฑ์การประเมินทางคลินิก Centor score การพบต่อมทอนซิลบวมแดงและมีจุดหนองหรือฝ้าขาว (tonsillar exudate) ร่วมกับต่อมน้ำเหลืองใต้ขากรรไกรบวมโตและกดเจ็บ (tender anterior cervical lymphadenopathy) เป็นลักษณะที่ชี้บ่งถึงการติดเชื้อแบคทีเรียอย่างมีนัยสำคัญ (ส่วนการติดเชื้อไวรัสมักพบอาการไอ น้ำมูก ตาแดง เสียงแหบ ร่วมด้วย)
🔍 ข้ออื่นผิดเพราะอะไร:
•
ข
้
อ
ก
.
:
ก
า
ร
ต
ิ
ด
เ
ช
ื
้
อ
ไ
ว
ร
ั
ส
ส
่
ว
น
ม
า
ก
ม
ี
อ
า
ก
า
ร
ข
อ
ง
ไ
ข
้
แ
ส
ด
ง
เ
ด
่
น
:
ก
า
ร
ต
ิ
ด
เ
ช
ื
้
อ
แ
บ
ค
ท
ี
เ
ร
ี
ย
ม
ั
ก
ม
ี
ไ
ข
้
ส
ู
ง
เ
ฉ
ี
ย
บ
พ
ล
ั
น
(
&gt;
3
8
อ
ง
ศ
า
เ
ซ
ล
เ
ซ
ี
ย
ส
)
ช
ั
ด
เ
จ
น
ก
ว
่
า
ก
า
ร
ต
ิ
ด
เ
ช
ื
้
อ
ไ
ว
ร
ั
ส
ท
ั
่
ว
ไ
ป
•
ข
้
อ
ข
.
:
ก
า
ร
ต
ิ
ด
เ
ช
ื
้
อ
ไ
ว
ร
ั
ส
จ
ะ
ม
ี
อ
า
ก
า
ร
ร
ุ
น
แ
ร
ง
จ
ำ
เ
ป
็
น
ต
้
อ
ง
ใ
ช
้
ย
า
ใ
น
ก
า
ร
ร
ั
ก
ษ
า
ผ
ู
้
ป
่
ว
ย
ท
ุ
ก
ร
า
ย
:
ค
อ
ห
อ
ย
อ
ั
ก
เ
ส
บ
จ
า
ก
ไ
ว
ร
ั
ส
ส
่
ว
น
ใ
ห
ญ
่
ส
า
ม
า
ร
ถ
ห
า
ย
ไ
ด
้
เ
อ
ง
(
s
e
l
f
-
l
i
m
i
t
i
n
g
)
แ
ล
ะ
ร
ั
ก
ษ
า
แ
บ
บ
ป
ร
ะ
ค
ั
บ
ป
ร
ะ
ค
อ
ง
ต
า
ม
อ
า
ก
า
ร
ไ
ม
่
จ
ำ
เ
ป
็
น
ต
้
อ
ง
ใ
ช
้
ย
า
ต
้
า
น
ไ
ว
ร
ั
ส
ท
ุ
ก
ร
า
ย
•
ข
้
อ
ค
.
:
ก
า
ร
ต
อ
บ
ส
น
อ
ง
ต
่
อ
ก
า
ร
ต
ิ
ด
เ
ช
ื
้
อ
แ
บ
ค
ท
ี
เ
ร
ี
ย
เ
ม
ื
่
อ
พ
บ
ว
่
า
ม
ี
อ
า
ก
า
ร
แ
ส
ด
ง
แ
ล
้
ว
จ
ำ
เ
ป
็
น
ต
้
อ
ง
ใ
ช
้
ย
า
ป
ฏ
ิ
ช
ี
ว
น
ะ
ใ
น
ก
า
ร
ร
ั
ก
ษ
า
ใ
น
ผ
ู
้
ป
่
ว
ย
ท
ุ
ก
ร
า
ย
:
ผ
ู
้
ป
่
ว
ย
ท
ี
่
ม
ี
อ
า
ก
า
ร
เ
จ
็
บ
ค
อ
ต
้
อ
ง
ไ
ด
้
ร
ั
บ
ก
า
ร
ป
ร
ะ
เ
ม
ิ
น
ค
ว
า
ม
น
่
า
จ
ะ
เ
ป
็
น
ข
อ
ง
ก
า
ร
ต
ิ
ด
เ
ช
ื
้
อ
แ
บ
ค
ท
ี
เ
ร
ี
ย
(
เ
ช
่
น
C
e
n
t
o
r
s
c
o
r
e
&gt;
=
3
-
4
ค
ะ
แ
น
น
)
ก
่
อ
น
ต
ั
ด
ส
ิ
น
ใ
จ
ใ
ห
้
ย
า
ป
ฏ
ิ
ช
ี
ว
น
ะ
เ
พ
ื
่
อ
ป
้
อ
ง
ก
ั
น
ป
ั
ญ
ห
า
เ
ช
ื
้
อ
ด
ื
้
อ
ย
า
ต
า
ม
แ
น
ว
ท
า
ง
A
S
U
•
ข
้
อ
จ
.
:
ก
า
ร
ต
ิ
ด
เ
ช
ื
้
อ
แ
บ
ค
ท
ี
เ
ร
ี
ย
จ
ะ
ม
ี
อ
า
ก
า
ร
ค
ล
้
า
ย
ก
ั
บ
ต
ิ
ด
เ
ช
ื
้
อ
ไ
ว
ร
ั
ส
แ
ต
่
จ
ะ
พ
บ
อ
า
ก
า
ร
แ
ส
ด
ง
ท
ี
่
น
้
อ
ย
ก
ว
่
า
ก
า
ร
ต
ิ
ด
เ
ช
ื
้
อ
ไ
ว
ร
ั
ส
อ
ย
่
า
ง
ม
ี
น
ั
ย
ส
ำ
ค
ั
ญ
:
ก
า
ร
ต
ิ
ด
เ
ช
ื
้
อ
แ
บ
ค
ท
ี
เ
ร
ี
ย
ม
ั
ก
ม
ี
อ
า
ก
า
ร
แ
ส
ด
ง
เ
ฉ
พ
า
ะ
ท
ี
่
ร
ุ
น
แ
ร
ง
แ
ล
ะ
ป
ว
ด
เ
จ
็
บ
ค
อ
ม
า
ก
ก
ว
่
า
ก
า
ร
ต
ิ
ด
เ
ช
ื
้
อ
ไ
ว
ร
ั
ส</t>
        </is>
      </c>
      <c r="L342" t="inlineStr">
        <is>
          <t>Infectious diseases</t>
        </is>
      </c>
      <c r="M342" t="inlineStr">
        <is>
          <t>URTI</t>
        </is>
      </c>
      <c r="N342" t="inlineStr">
        <is>
          <t>Clinic</t>
        </is>
      </c>
      <c r="O342" t="inlineStr">
        <is>
          <t>[SOURCE: Mock Pharmtutor 2024 Set 2 ข้อ 36]</t>
        </is>
      </c>
      <c r="P342" t="inlineStr">
        <is>
          <t>ข้อสอบจำลอง</t>
        </is>
      </c>
      <c r="Q342" t="inlineStr">
        <is>
          <t>Mock Pharmtutor 2024</t>
        </is>
      </c>
    </row>
    <row r="343" ht="24" customHeight="1" s="49">
      <c r="A343" s="176" t="n">
        <v>341</v>
      </c>
      <c r="B343" t="inlineStr">
        <is>
          <t>จากกรณีข้างต้น หากผู้ป่วยมีอาการแสดงของอาการคอหอยอักเสบจากการติดเชื้อแบคทีเรีย สาเหตุของการติดเชื้อส่วนมากพบเชื้อชนิดใด (MCQ ธ.ค. 66)</t>
        </is>
      </c>
      <c r="D343" t="inlineStr">
        <is>
          <t>Group A staphylococcus</t>
        </is>
      </c>
      <c r="E343" t="inlineStr">
        <is>
          <t>Rotavirus</t>
        </is>
      </c>
      <c r="F343" t="inlineStr">
        <is>
          <t>Epstein-Barr</t>
        </is>
      </c>
      <c r="G343" t="inlineStr">
        <is>
          <t>Group A streptococcus</t>
        </is>
      </c>
      <c r="H343" t="inlineStr">
        <is>
          <t>Gram negative Bacilli</t>
        </is>
      </c>
      <c r="I343" t="n">
        <v>4</v>
      </c>
      <c r="J343" t="inlineStr">
        <is>
          <t>✅ คำตอบที่ถูกต้อง: ข้อ ง. Group A streptococcus
🎯 ทำไมข้อนี้ถึงถูก: เชื้อแบคทีเรียที่เป็นสาเหตุสำคัญและพบบ่อยที่สุดของภาวะคอหอยและทอนซิลอักเสบเฉียบพลันจากแบคทีเรีย (acute bacterial pharyngitis) คือ Group A beta-hemolytic Streptococcus (GABS หรือ Streptococcus pyogenes) ซึ่งจำเป็นต้องรักษาด้วยยาปฏิชีวนะเพื่อป้องกันภาวะแทรกซ้อนรุนแรง เช่น Acute Rheumatic Fever และ Post-streptococcal glomerulonephritis
🔍 ข้ออื่นผิดเพราะอะไร:
•
ข
้
อ
ก
.
:
G
r
o
u
p
A
s
t
a
p
h
y
l
o
c
o
c
c
u
s
เ
ป
็
น
ช
ื
่
อ
จ
ำ
ล
อ
ง
ท
ี
่
ผ
ิ
ด
ห
ล
ั
ก
จ
ุ
ล
ช
ี
ว
ว
ิ
ท
ย
า
เ
พ
ร
า
ะ
S
t
a
p
h
y
l
o
c
o
c
c
u
s
ไ
ม
่
ไ
ด
้
แ
บ
่
ง
ก
ล
ุ
่
ม
ต
า
ม
L
a
n
c
e
f
i
e
l
d
c
l
a
s
s
i
f
i
c
a
t
i
o
n
(
G
r
o
u
p
A
/
B
/
C
)
เ
ห
ม
ื
อ
น
S
t
r
e
p
t
o
c
o
c
c
u
s
•
ข
้
อ
ข
.
:
R
o
t
a
v
i
r
u
s
เ
ป
็
น
เ
ช
ื
้
อ
ไ
ว
ร
ั
ส
ท
ี
่
เ
ป
็
น
ส
า
เ
ห
ต
ุ
ห
ล
ั
ก
ข
อ
ง
โ
ร
ค
อ
ุ
จ
จ
า
ร
ะ
ร
่
ว
ง
เ
ฉ
ี
ย
บ
พ
ล
ั
น
ใ
น
เ
ด
็
ก
ไ
ม
่
ใ
ช
่
ส
า
เ
ห
ต
ุ
ข
อ
ง
ค
อ
ห
อ
ย
อ
ั
ก
เ
ส
บ
•
ข
้
อ
ค
.
:
E
p
s
t
e
i
n
-
B
a
r
r
เ
ป
็
น
ไ
ว
ร
ั
ส
ส
า
เ
ห
ต
ุ
ข
อ
ง
โ
ร
ค
I
n
f
e
c
t
i
o
u
s
M
o
n
o
n
u
c
l
e
o
s
i
s
แ
ม
้
ท
ำ
ใ
ห
้
เ
จ
็
บ
ค
อ
ไ
ด
้
แ
ต
่
จ
ั
ด
เ
ป
็
น
เ
ช
ื
้
อ
ไ
ว
ร
ั
ส
ไ
ม
่
ใ
ช
่
แ
บ
ค
ท
ี
เ
ร
ี
ย
ต
า
ม
ท
ี
่
โ
จ
ท
ย
์
ถ
า
ม
•
ข
้
อ
จ
.
:
G
r
a
m
n
e
g
a
t
i
v
e
B
a
c
i
l
l
i
พ
บ
น
้
อ
ย
ม
า
ก
ใ
น
ค
อ
ห
อ
ย
อ
ั
ก
เ
ส
บ
ท
ั
่
ว
ไ
ป
ม
ั
ก
พ
บ
เ
ฉ
พ
า
ะ
ใ
น
ผ
ู
้
ป
่
ว
ย
ภ
ู
ม
ิ
ค
ุ
้
ม
ก
ั
น
บ
ก
พ
ร
่
อ
ง
ร
ุ
น
แ
ร
ง
ห
ร
ื
อ
ผ
ู
้
ป
่
ว
ย
ใ
ส
่
ท
่
อ
ช
่
ว
ย
ห
า
ย
ใ
จ
ใ
น
โ
ร
ง
พ
ย
า
บ
า
ล</t>
        </is>
      </c>
      <c r="L343" t="inlineStr">
        <is>
          <t>Infectious diseases</t>
        </is>
      </c>
      <c r="M343" t="inlineStr">
        <is>
          <t>URTI</t>
        </is>
      </c>
      <c r="N343" t="inlineStr">
        <is>
          <t>Clinic</t>
        </is>
      </c>
      <c r="O343" t="inlineStr">
        <is>
          <t>[SOURCE: Mock Pharmtutor 2024 Set 2 ข้อ 37]</t>
        </is>
      </c>
      <c r="P343" t="inlineStr">
        <is>
          <t>ข้อสอบจำลอง</t>
        </is>
      </c>
      <c r="Q343" t="inlineStr">
        <is>
          <t>Mock Pharmtutor 2024</t>
        </is>
      </c>
    </row>
    <row r="344" ht="24" customHeight="1" s="49">
      <c r="A344" s="176" t="n">
        <v>342</v>
      </c>
      <c r="B344" t="inlineStr">
        <is>
          <t>หญิงวัยเจริญพันธ์ มีอาการตกขาวมีสีเขียว มีฟอง ไม่คัน ซักประวัติเพิ่มเติมพบว่ามีเพศสัมพันธ์เมื่อ 7 วันก่อน ไม่ได้สวมถุงยางอนามัย และเพิ่มเติมพบผู้ป่วยทานยาคุมกำเนิดชนิดฮอร์โมนรวม ชอบกินอาหารหมักดอง และสวนล้างช่องคลอดอยู่เป็นประจำ ข้อใดต่อไปนี้เป็นสาเหตุของการเกิดอาการดังกล่าว (MCQ ธ.ค. 66)</t>
        </is>
      </c>
      <c r="D344" t="inlineStr">
        <is>
          <t>มีเพศสัมพันธ์แบบไม่สวมถุงยางอนามัย</t>
        </is>
      </c>
      <c r="E344" t="inlineStr">
        <is>
          <t>การสวนล้างช่องคลอด</t>
        </is>
      </c>
      <c r="F344" t="inlineStr">
        <is>
          <t>การรับประทานยาชนิดฮอร์โมนรวม</t>
        </is>
      </c>
      <c r="G344" t="inlineStr">
        <is>
          <t>การรับประทานอาหารหมักดอง</t>
        </is>
      </c>
      <c r="H344" t="inlineStr">
        <is>
          <t>ถูกทุกข้อ</t>
        </is>
      </c>
      <c r="I344" t="n">
        <v>1</v>
      </c>
      <c r="J344" t="inlineStr">
        <is>
          <t>✅ คำตอบที่ถูกต้อง: ข้อ ก. มีเพศสัมพันธ์แบบไม่สวมถุงยางอนามัย
🎯 ทำไมข้อนี้ถึงถูก: อาการตกขาวสีเขียวปนเหลือง มีฟอง (frothy greenish-yellow discharge) ร่วมกับไม่มีอาการคันเด่นชัด เป็นลักษณะจำเพาะของการติดเชื้อ Trichomonas vaginalis (Trichomoniasis) ซึ่งเป็นโรคติดต่อทางเพศสัมพันธ์ (Sexually Transmitted Infection: STI) ดังนั้นสาเหตุโดยตรงคือการมีเพศสัมพันธ์แบบไม่ได้สวมถุงยางอนามัยกับคู่นอนที่ติดเชื้อ
🔍 ข้ออื่นผิดเพราะอะไร:
• ข้อ ข. การสวนล้างช่องคลอด: ผิดเพราะแม้การสวนล้างช่องคลอดจะทำลาย normal flora (Lactobacillus spp.) และเพิ่มความเสี่ยงต่อภาวะ Bacterial vaginosis (BV) แต่ไม่ใช่สาเหตุของการติดเชื้อปรสิต Trichomonas ซึ่งติดต่อทางเพศสัมพันธ์เท่านั้น
• ข้อ ค. การรับประทานยาชนิดฮอร์โมนรวม: ผิดเพราะระดับฮอร์โมน estrogen ที่สูงขึ้นอาจเพิ่มความเสี่ยงต่อการติดเชื้อรากลุ่ม Candida albicans (Vulvovaginal candidiasis) ซึ่งทำให้ตกขาวสีขาวข้นคล้ายคราบนมและคันมาก ไม่ได้ทำให้เกิด Trichomoniasis
• ข้อ ง. การรับประทานอาหารหมักดอง: ผิดเพราะอาหารหมักดองไม่มีความสัมพันธ์เชิงสาเหตุกับการติดเชื้อโปรโตซัวในช่องคลอด
• ข้อ จ. ถูกทุกข้อ: ผิดเพราะสาเหตุจำเพาะโดยตรงของ Trichomoniasis มีเพียงการมีเพศสัมพันธ์ที่ไม่ปลอดภัยโดยไม่สวมถุงยางอนามัยเท่านั้น</t>
        </is>
      </c>
      <c r="L344" t="inlineStr">
        <is>
          <t>Infectious diseases</t>
        </is>
      </c>
      <c r="M344" t="inlineStr">
        <is>
          <t>STDs &amp; vaginitis</t>
        </is>
      </c>
      <c r="N344" t="inlineStr">
        <is>
          <t>Clinic</t>
        </is>
      </c>
      <c r="O344" t="inlineStr">
        <is>
          <t>[SOURCE: Mock Pharmtutor 2024 Set 2 ข้อ 42]</t>
        </is>
      </c>
      <c r="P344" t="inlineStr">
        <is>
          <t>ข้อสอบจำลอง</t>
        </is>
      </c>
      <c r="Q344" t="inlineStr">
        <is>
          <t>Mock Pharmtutor 2024</t>
        </is>
      </c>
    </row>
    <row r="345" ht="24" customHeight="1" s="49">
      <c r="A345" s="176" t="n">
        <v>343</v>
      </c>
      <c r="B345" t="inlineStr">
        <is>
          <t>จากข้อข้างต้น ข้อใดเป็นเชื้อสาเหตุให้เกิดอาการดังกล่าว (MCQ ธ.ค. 66)</t>
        </is>
      </c>
      <c r="D345" t="inlineStr">
        <is>
          <t>Trichomonas</t>
        </is>
      </c>
      <c r="E345" t="inlineStr">
        <is>
          <t>Candida sp.</t>
        </is>
      </c>
      <c r="F345" t="inlineStr">
        <is>
          <t>Lactobacillus sp.</t>
        </is>
      </c>
      <c r="G345" t="inlineStr">
        <is>
          <t>Gardnerella sp.</t>
        </is>
      </c>
      <c r="H345" t="inlineStr">
        <is>
          <t>Neisseria sp.</t>
        </is>
      </c>
      <c r="I345" t="n">
        <v>1</v>
      </c>
      <c r="J345" t="inlineStr">
        <is>
          <t>✅ คำตอบที่ถูกต้อง: ข้อ ก. Trichomonas
🎯 ทำไมข้อนี้ถึงถูก: เชื้อสาเหตุคือ Trichomonas vaginalis ซึ่งเป็น flagellated protozoan ทำให้เกิดอาการตกขาวสีเขียว มีฟอง มีกลิ่นเหม็นอับ และอาจพบลักษณะ strawberry cervix จากจุดเลือดออกที่เยื่อบุปากมดลูก การรักษามาตรฐานคือ Metronidazole หรือ Tinidazole รับประทานทั้งผู้ป่วยและคู่นอน
🔍 ข้ออื่นผิดเพราะอะไร:
• ข้อ ข. Candida sp.: ผิดเพราะเชื้อรา Candida albicans ก่อให้เกิดตกขาวข้นสีขาวคล้ายคราบนม (curd-like หรือ cottage cheese appearance) ร่วมกับมีอาการคันช่องคลอดอย่างรุนแรง (intense pruritus)
• ข้อ ค. Lactobacillus sp.: ผิดเพราะเป็นเชื้อประจำถิ่นปกติ (normal flora) ในช่องคลอดที่สร้างกรดแลกติกเพื่อรักษาความเป็นกรด (pH 3.8-4.5) ไม่ใช่เชื้อก่อโรค
• ข้อ ง. Gardnerella sp.: ผิดเพราะ Gardnerella vaginalis ร่วมกับ anaerobic bacteria ทำให้เกิด Bacterial vaginosis (BV) ซึ่งมีตกขาวสีขาวปนเทา เนียนบาง และมีกลิ่นคาวปลา (fishy odor) ชัดเจนเมื่อหยด 10% KOH (positive whiff test)
• ข้อ จ. Neisseria sp.: ผิดเพราะ Neisseria gonorrhoeae เป็นเชื้อแบคทีเรียก่อโรคหนองในแท้ (Gonorrhea) ทำให้เกิดมูกหนองข้นจากปากมดลูกและแสบขัดเวลาปัสสาวะ</t>
        </is>
      </c>
      <c r="L345" t="inlineStr">
        <is>
          <t>Infectious diseases</t>
        </is>
      </c>
      <c r="M345" t="inlineStr">
        <is>
          <t>STDs &amp; vaginitis</t>
        </is>
      </c>
      <c r="N345" t="inlineStr">
        <is>
          <t>Clinic</t>
        </is>
      </c>
      <c r="O345" t="inlineStr">
        <is>
          <t>[SOURCE: Mock Pharmtutor 2024 Set 2 ข้อ 43]</t>
        </is>
      </c>
      <c r="P345" t="inlineStr">
        <is>
          <t>ข้อสอบจำลอง</t>
        </is>
      </c>
      <c r="Q345" t="inlineStr">
        <is>
          <t>Mock Pharmtutor 2024</t>
        </is>
      </c>
    </row>
    <row r="346" ht="24" customHeight="1" s="49">
      <c r="A346" s="176" t="n">
        <v>344</v>
      </c>
      <c r="B346" t="inlineStr">
        <is>
          <t>ผู้ป่วยอายุ 45 ปี ถูกวินิจฉัยว่าเป็นความดันสูงร่วมกับต่อมลูกหมากโตเมื่อประมาณ 5 ปีที่ผ่านมา ปัจจุบันถูกส่งเข้ามา รพ. อีกครั้งด้วยอาการหายใจติดขัด มีเสมหะ รวมถึงมีไข้สูง พบว่าผู้ป่วยเพิ่งมีอาการประมาณ 2 วันก่อนมา รพ. แพทย์ส่งตรวจเชื้อสาเหตุผ่านทางเลือดและเสมหะ โดยถูกวินิจฉัยว่าเกิดภาวะปอดอักเสบ ข้อใดต่อไปนี้น่าจะเป็นเชื้อสาเหตุที่พบได้บ่อยสำหรับผู้ป่วยรายนี้</t>
        </is>
      </c>
      <c r="D346" t="inlineStr">
        <is>
          <t>Mycoplasma pneumoniae</t>
        </is>
      </c>
      <c r="E346" t="inlineStr">
        <is>
          <t>Staphylococcus aureus</t>
        </is>
      </c>
      <c r="F346" t="inlineStr">
        <is>
          <t>Pseudomonas aeruginosa</t>
        </is>
      </c>
      <c r="G346" t="inlineStr">
        <is>
          <t>Klebsiella pneumoniae</t>
        </is>
      </c>
      <c r="H346" t="inlineStr">
        <is>
          <t>Acinetobacter baumannii</t>
        </is>
      </c>
      <c r="I346" t="n">
        <v>1</v>
      </c>
      <c r="J346" t="inlineStr">
        <is>
          <t>✅ คำตอบที่ถูกต้อง: ข้อ ก. Mycoplasma pneumoniae
🎯 ทำไมข้อนี้ถึงถูก: ผู้ป่วยรายนี้เป็น Community-Acquired Pneumonia (CAP) ที่เกิดขึ้นในชุมชนโดยไม่มีประวัตินอนโรงพยาบาล เชื้อสาเหตุที่พบบ่อยในผู้ใหญ่อายุน้อยกว่า 50 ปีที่ไม่มีโรคปอดเรื้อรังคือ atypical pathogens โดยเฉพาะ Mycoplasma pneumoniae ร่วมกับ Streptococcus pneumoniae
🔍 ข้ออื่นผิดเพราะอะไร:
• ข้อ ข. Staphylococcus aureus: ผิดเพราะพบได้น้อยใน CAP ทั่วไป มักสัมพันธ์กับการติดเชื้อตามหลังไข้หวัดใหญ่ (post-influenza pneumonia) หรือการใช้ยาเสพติดชนิดฉีด
• ข้อ ค. Pseudomonas aeruginosa: ผิดเพราะเป็นเชื้อก่อโรคในโรงพยาบาล (HAP/VAP) หรือพบในผู้ป่วย CAP ที่มี structural lung disease รุนแรง เช่น Bronchiectasis หรือ severe COPD ที่ได้ยาปฏิชีวนะซ้ำๆ
• ข้อ ง. Klebsiella pneumoniae: ผิดเพราะมักพบในผู้ป่วยติดสุราเรื้อรัง (alcoholism) หรือสำลักอาหาร ซึ่งจะมีลักษณะเสมหะสีแดงคล้ายเยลลี่ผลเรดเคอร์แรนต์ (currant jelly sputum)
• ข้อ จ. Acinetobacter baumannii: ผิดเพราะเป็นเชื้อดื้อยา multidrug-resistant ที่พบเฉพาะในการติดเชื้อในโรงพยาบาล (Hospital-Acquired Pneumonia / Ventilator-Associated Pneumonia) ในหอผู้ป่วยวิกฤต</t>
        </is>
      </c>
      <c r="L346" t="inlineStr">
        <is>
          <t>Infectious diseases</t>
        </is>
      </c>
      <c r="M346" t="inlineStr">
        <is>
          <t>Pneumonia</t>
        </is>
      </c>
      <c r="N346" t="inlineStr">
        <is>
          <t>Clinic</t>
        </is>
      </c>
      <c r="O346" t="inlineStr">
        <is>
          <t>[SOURCE: Mock Pharmtutor 2024 Set 2 ข้อ 44]</t>
        </is>
      </c>
      <c r="P346" t="inlineStr">
        <is>
          <t>ข้อสอบจำลอง</t>
        </is>
      </c>
      <c r="Q346" t="inlineStr">
        <is>
          <t>Mock Pharmtutor 2024</t>
        </is>
      </c>
    </row>
    <row r="347" ht="24" customHeight="1" s="49">
      <c r="A347" s="176" t="n">
        <v>345</v>
      </c>
      <c r="B347" t="inlineStr">
        <is>
          <t>ข้อใดคือเกณฑ์ในการวินิจฉัยที่จำเป็นที่สุดในการแยกโรคของผู้ป่วยปอดอักเสบ</t>
        </is>
      </c>
      <c r="D347" t="inlineStr">
        <is>
          <t>Blood Culture</t>
        </is>
      </c>
      <c r="E347" t="inlineStr">
        <is>
          <t>Sputum Culture</t>
        </is>
      </c>
      <c r="F347" t="inlineStr">
        <is>
          <t>Chest-X Ray</t>
        </is>
      </c>
      <c r="G347" t="inlineStr">
        <is>
          <t>Serology</t>
        </is>
      </c>
      <c r="H347" t="inlineStr">
        <is>
          <t>Arterial blood gas</t>
        </is>
      </c>
      <c r="I347" t="n">
        <v>3</v>
      </c>
      <c r="J347" t="inlineStr">
        <is>
          <t>✅ คำตอบที่ถูกต้อง: ข้อ ค. Chest-X Ray
🎯 ทำไมข้อนี้ถึงถูก: การถ่ายภาพรังสีทรวงอก (Chest X-ray) ถือเป็น essential diagnostic tool และ gold standard ตามแนวทางเวชปฏิบัติสากล (IDSA/ATS guidelines) ในการยืนยันการวินิจฉัยและแยกโรคปอดอักเสบ (Pneumonia) ออกจากการติดเชื้อทางเดินหายใจส่วนล่างอื่นๆ (เช่น Acute bronchitis) โดยจะตรวจพบรอยโรค pulmonary infiltrate, consolidation หรือ air bronchogram
🔍 ข้ออื่นผิดเพราะอะไร:
• ข้อ ก. Blood Culture: ผิดเพราะมีความไว (sensitivity) ต่ำในการวินิจฉัย CAP (พบผลบวกเพียง 5-15%) และใช้เวลาเพาะเชื้อ 24-48 ชั่วโมง จึงไม่สามารถใช้เป็นเกณฑ์แรกในการแยกโรคเฉียบพลัน
• ข้อ ข. Sputum Culture: ผิดเพราะแม้จะช่วยระบุชนิดเชื้อก่อโรค แต่คุณภาพของเสมหะมักปนเปื้อนเชื้อประจำถิ่นในช่องปาก และไม่สามารถแยกการติดเชื้อที่เนื้อปอด (pneumonia) ออกจากหลอดลมอักเสบได้
• ข้อ ง. Serology: ผิดเพราะใช้เวลานานในการตรวจหาระดับ antibody titre ที่เพิ่มขึ้นในระยะพักฟื้น (paired sera) มักใช้เพื่องานวิจัยหรือการสืบค้นย้อนหลัง ไม่เหมาะกับการวินิจฉัยแรกรับ
• ข้อ จ. Arterial blood gas: ผิดเพราะใช้เพื่อประเมินความรุนแรงของภาวะพร่องออกซิเจน (hypoxia) และสมดุลกรดด่างในการหายใจล้มเหลว แต่ไม่สามารถระบุตำแหน่งหรือพยาธิสภาพเพื่อแยกโรคปอดอักเสบได้</t>
        </is>
      </c>
      <c r="L347" t="inlineStr">
        <is>
          <t>Infectious diseases</t>
        </is>
      </c>
      <c r="M347" t="inlineStr">
        <is>
          <t>Pneumonia</t>
        </is>
      </c>
      <c r="N347" t="inlineStr">
        <is>
          <t>Clinic</t>
        </is>
      </c>
      <c r="O347" t="inlineStr">
        <is>
          <t>[SOURCE: Mock Pharmtutor 2024 Set 2 ข้อ 45]</t>
        </is>
      </c>
      <c r="P347" t="inlineStr">
        <is>
          <t>ข้อสอบจำลอง</t>
        </is>
      </c>
      <c r="Q347" t="inlineStr">
        <is>
          <t>Mock Pharmtutor 2024</t>
        </is>
      </c>
    </row>
    <row r="348" ht="24" customHeight="1" s="49">
      <c r="A348" s="176" t="n">
        <v>346</v>
      </c>
      <c r="B348" t="inlineStr">
        <is>
          <t>ผู้ป่วยชายไทยอายุ 65 ปี น้ำหนัก 50 กก. มีโรคประจำตัวเบาหวานและไตวายเรื้อรัง (CKD) มาโรงพยาบาลด้วยอาการไข้ ไอเรื้อรังนาน 3 สัปดาห์ อ่อนเพลียและน้ำหนักลด 2 กก. ภาพถ่ายรังสีทรวงอก (Chest X-ray) พบรอยโรคผิดปกติที่ปอด และผลตรวจเสมหะพบ PCR positive ต่อเชื้อ Mycobacterium tuberculosis, ย้อม AFB 3+ ผู้ป่วยไม่เคยมีประวัติป่วยเป็นวัณโรคมาก่อน
สูตรยาและระยะเวลาการรักษามาตรฐานที่แนะนำตามแนวทางเวชปฏิบัติการรักษาวัณโรคแห่งประเทศไทยสำหรับผู้ป่วยรายนี้คือข้อใด</t>
        </is>
      </c>
      <c r="D348" t="inlineStr">
        <is>
          <t>1HRZE / 5HR</t>
        </is>
      </c>
      <c r="E348" t="inlineStr">
        <is>
          <t>2HRZE / 2HR</t>
        </is>
      </c>
      <c r="F348" t="inlineStr">
        <is>
          <t>2HRZE / 4HR (2IRZE / 4IR)</t>
        </is>
      </c>
      <c r="G348" t="inlineStr">
        <is>
          <t>3HRZE / 2HR</t>
        </is>
      </c>
      <c r="H348" t="inlineStr">
        <is>
          <t>3HRZE / 3HR</t>
        </is>
      </c>
      <c r="I348" t="n">
        <v>3</v>
      </c>
      <c r="J348" t="inlineStr">
        <is>
          <t>✅ คำตอบที่ถูกต้อง: ข้อ ค. 2HRZE / 4HR (2IRZE / 4IR)
🎯 ทำไมข้อนี้ถึงถูก: ตามแนวทางการรักษาวัณโรคในประเทศไทย (National Tuberculosis Control Program Guideline) สำหรับผู้ป่วยวัณโรคปอดรายใหม่ (New pulmonary TB case) สูตรยามาตรฐานที่แนะนำคือ สูตร 6 เดือน ประกอบด้วย:
1) Intensive phase: ให้ยา 4 ชนิด ได้แก่ Isoniazid (H/I), Rifampicin (R), Pyrazinamide (Z), และ Ethambutol (E) ทุกวันเป็นเวลา 2 เดือน (2HRZE)
2) Continuation phase: ให้ยา 2 ชนิด ได้แก่ Isoniazid และ Rifampicin ทุกวันต่อเนื่องอีก 4 เดือน (4HR)
รวมระยะเวลาการรักษาทั้งสิ้น 6 เดือน (2HRZE/4HR)
🔍 ข้ออื่นผิดเพราะอะไร:
• ข้อ ก. 1HRZE/5HR: ระยะ intensive phase สั้นเกินไป เสี่ยงต่อการรักษาล้มเหลวและเชื้อดื้อยา
• ข้อ ข. 2HRZE/2HR: ระยะเวลารวมเพียง 4 เดือน ไม่เพียงพอต่อการกำจัดเชื้อวัณโรค (ยกเว้นสูตรใหม่พิเศษที่มี fluoroquinolone)
• ข้อ ง. และ ข้อ จ.: ไม่ใช่สูตรมาตรฐานสำหรับผู้ป่วยวัณโรครายใหม่ทั่วไป
---</t>
        </is>
      </c>
      <c r="L348" t="inlineStr">
        <is>
          <t>Infectious diseases</t>
        </is>
      </c>
      <c r="M348" t="inlineStr">
        <is>
          <t>Tuberculosis</t>
        </is>
      </c>
      <c r="N348" t="inlineStr">
        <is>
          <t>Clinic</t>
        </is>
      </c>
      <c r="O348" t="inlineStr">
        <is>
          <t>ข้อ 95 Mock RxCU83</t>
        </is>
      </c>
      <c r="P348" t="inlineStr">
        <is>
          <t>ข้อสอบจำลอง</t>
        </is>
      </c>
      <c r="Q348" t="inlineStr">
        <is>
          <t>Mock RxCU83 ชุดที่ 1</t>
        </is>
      </c>
      <c r="R348" t="inlineStr">
        <is>
          <t>CASE_MOCK83_06</t>
        </is>
      </c>
    </row>
    <row r="349" ht="24" customHeight="1" s="49">
      <c r="A349" s="176" t="n">
        <v>347</v>
      </c>
      <c r="B349" t="inlineStr">
        <is>
          <t>ผู้ป่วยชายไทยอายุ 65 ปี น้ำหนัก 50 กก. มีโรคประจำตัวเบาหวานและไตวายเรื้อรัง (CKD) มาโรงพยาบาลด้วยอาการไข้ ไอเรื้อรังนาน 3 สัปดาห์ อ่อนเพลียและน้ำหนักลด 2 กก. ภาพถ่ายรังสีทรวงอก (Chest X-ray) พบรอยโรคผิดปกติที่ปอด และผลตรวจเสมหะพบ PCR positive ต่อเชื้อ Mycobacterium tuberculosis, ย้อม AFB 3+ ผู้ป่วยไม่เคยมีประวัติป่วยเป็นวัณโรคมาก่อน
หลังจากรับประทานยารักษาวัณโรคไปได้ 3 สัปดาห์ ผู้ป่วยมีอาการคลื่นไส้ อาเจียน เบื่ออาหาร และผลตรวจค่าการทำงานของตับพบว่าเอนไซม์ ALT ปรับตัวสูงขึ้นเป็น 4 เท่าของค่าขอบบนปกติ (4x ULN) แนวทางการจัดการที่ถูกต้องที่สุดคือข้อใด</t>
        </is>
      </c>
      <c r="D349" t="inlineStr">
        <is>
          <t>หยุดยา Ethambutol เพียงตัวเดียว</t>
        </is>
      </c>
      <c r="E349" t="inlineStr">
        <is>
          <t>หยุดยา Isoniazid และ Rifampicin</t>
        </is>
      </c>
      <c r="F349" t="inlineStr">
        <is>
          <t>หยุดยาทุกตัวที่มีพิษต่อตับ (Isoniazid, Rifampicin, Pyrazinamide) ทันที รอจนเอนไซม์ตับและอาการกลับมาเป็นปกติ แล้วจึงค่อยเริ่มยาใหม่ทีละชนิด</t>
        </is>
      </c>
      <c r="G349" t="inlineStr">
        <is>
          <t>ลดขนาดยา Isoniazid, Rifampicin, Pyrazinamide ลงครึ่งหนึ่งแล้วให้รับประทานต่อทันที</t>
        </is>
      </c>
      <c r="H349" t="inlineStr">
        <is>
          <t>สามารถรับประทานยาต่อเนื่องตามเดิมได้โดยไม่ต้องปรับเปลี่ยนยา</t>
        </is>
      </c>
      <c r="I349" t="n">
        <v>3</v>
      </c>
      <c r="J349" t="inlineStr">
        <is>
          <t>✅ คำตอบที่ถูกต้อง: ข้อ ค. หยุดยาทุกตัวที่มีพิษต่อตับ (Isoniazid, Rifampicin, Pyrazinamide) ทันที รอจนเอนไซม์ตับและอาการกลับมาเป็นปกติ แล้วจึงค่อยเริ่มยาใหม่ทีละชนิด
🎯 ทำไมข้อนี้ถึงถูก: ตามแนวทางเวชปฏิบัติการดูแลรักษาวัณโรค เกณฑ์ในการวินิจฉัย Drug-Induced Liver Injury (DILI) และต้องหยุดยาคือ:
1) ผู้ป่วยมีอาการทางคลินิกของตับอักเสบ (คลื่นไส้ อาเจียน เบื่ออาหาร ปวดท้อง ดีซ่าน) ร่วมกับค่า ALT/AST &gt; 3 เท่าของค่าขอบบนปกติ (รายนี้สูง 4x ULN ร่วมกับมีอาการ) หรือ
2) ไม่มีอาการแต่ค่า ALT/AST &gt; 5 เท่าของค่าขอบบนปกติ
การจัดการต้องหยุดยากลุ่มที่เสี่ยงต่อพิษตับ (H, R, Z) ทันที และรอจนค่าเอนไซม์ตับลดลงสู่ระดับปกติ (&lt; 2x ULN) ก่อนจึงค่อยพิจารณา Re-challenge เริ่มยาใหม่ทีละตัว (เริ่มจาก Rifampicin ตามด้วย Isoniazid)
🔍 ข้ออื่นผิดเพราะอะไร:
• ข้อ ก. หยุด E: Ethambutol ไม่ใช่สาเหตุหลักของพิษต่อตับ การหยุด E ไม่ช่วยแก้ปัญหา DILI
• ข้อ ข. หยุด I, R: ต้องหยุด Pyrazinamide ด้วยเนื่องจาก Z เป็นยาที่มี hepatotoxicity สูงที่สุดในกลุ่ม
• ข้อ ง. ลดขนาดยาลงครึ่งหนึ่ง: อันตรายมาก ตับที่อักเสบอาจทรุดตัวเป็นตับวายเฉียบพลัน (Fulminant hepatic failure)
• ข้อ จ. ทานต่อตามเดิม: เป็นข้อห้ามเด็ดขาด
---</t>
        </is>
      </c>
      <c r="L349" t="inlineStr">
        <is>
          <t>Infectious diseases</t>
        </is>
      </c>
      <c r="M349" t="inlineStr">
        <is>
          <t>Tuberculosis</t>
        </is>
      </c>
      <c r="N349" t="inlineStr">
        <is>
          <t>Clinic</t>
        </is>
      </c>
      <c r="O349" t="inlineStr">
        <is>
          <t>ข้อ 96 Mock RxCU83</t>
        </is>
      </c>
      <c r="P349" t="inlineStr">
        <is>
          <t>ข้อสอบจำลอง</t>
        </is>
      </c>
      <c r="Q349" t="inlineStr">
        <is>
          <t>Mock RxCU83 ชุดที่ 1</t>
        </is>
      </c>
      <c r="R349" t="inlineStr">
        <is>
          <t>CASE_MOCK83_06</t>
        </is>
      </c>
    </row>
    <row r="350" ht="24" customHeight="1" s="49">
      <c r="A350" s="176" t="n">
        <v>348</v>
      </c>
      <c r="B350" t="inlineStr">
        <is>
          <t>ผู้ป่วยชายไทยอายุ 65 ปี น้ำหนัก 50 กก. มีโรคประจำตัวเบาหวานและไตวายเรื้อรัง (CKD) มาโรงพยาบาลด้วยอาการไข้ ไอเรื้อรังนาน 3 สัปดาห์ อ่อนเพลียและน้ำหนักลด 2 กก. ภาพถ่ายรังสีทรวงอก (Chest X-ray) พบรอยโรคผิดปกติที่ปอด และผลตรวจเสมหะพบ PCR positive ต่อเชื้อ Mycobacterium tuberculosis, ย้อม AFB 3+ ผู้ป่วยไม่เคยมีประวัติป่วยเป็นวัณโรคมาก่อน
หากผู้ป่วยรายนี้มีโรคร่วมเป็นภาวะหัวใจเต้นผิดจังหวะและกำลังรับประทานยาต้านการแข็งตัวของเลือด Warfarin ข้อใดกล่าวถึงอันตรกิริยาระหว่างยา (Drug Interaction) ของยารักษาวัณโรคต่อระดับยา Warfarin ได้อย่างถูกต้อง</t>
        </is>
      </c>
      <c r="D350" t="inlineStr">
        <is>
          <t>Isoniazid ส่งผลให้ระดับยา Warfarin ในเลือดลดลงอย่างรวดเร็ว</t>
        </is>
      </c>
      <c r="E350" t="inlineStr">
        <is>
          <t>Rifampicin มีฤทธิ์กระตุ้นเอนไซม์ตับอย่างแรง ส่งผลให้ระดับยา Warfarin ในเลือดลดลงอย่างมาก</t>
        </is>
      </c>
      <c r="F350" t="inlineStr">
        <is>
          <t>Pyrazinamide ยับยั้งการขับยา Warfarin ทำให้ระดับยาเพิ่มสูงขึ้น</t>
        </is>
      </c>
      <c r="G350" t="inlineStr">
        <is>
          <t>Ethambutol แย่งจับกับโปรตีนในพลาสมาทำให้ระดับยา Warfarin ลดลง</t>
        </is>
      </c>
      <c r="H350" t="inlineStr">
        <is>
          <t>ยารักษาวัณโรคทุกชนิดในสูตรไม่มีผลกระทบต่อระดับยา Warfarin</t>
        </is>
      </c>
      <c r="I350" t="n">
        <v>2</v>
      </c>
      <c r="J350" t="inlineStr">
        <is>
          <t>✅ คำตอบที่ถูกต้อง: ข้อ ข. Rifampicin มีฤทธิ์กระตุ้นเอนไซม์ตับอย่างแรง ส่งผลให้ระดับยา Warfarin ในเลือดลดลงอย่างมาก
🎯 ทำไมข้อนี้ถึงถูก: Rifampicin เป็นสารกระตุ้นเอนไซม์ Cytochrome P450 ที่มีฤทธิ์แรงที่สุดตัวหนึ่ง (Potent inducer of CYP2C9, CYP3A4, CYP1A2 และ P-glycoprotein) โดย CYP2C9 เป็นเอนไซม์หลักที่ทำหน้าที่สลาย S-warfarin (active enantiomer) เมื่อได้รับ Rifampicin ร่วมด้วย จะเร่งการกำจัดยา Warfarin อย่างมหาศาล ทำให้ระดับยาในเลือดลดฮวบ ค่า INR ตกลงอย่างรวดเร็ว และเสี่ยงต่อการเกิดลิ่มเลือดอุดตัน จึงจำเป็นต้องเพิ่มขนาดยา Warfarin ขึ้น 2-3 เท่า และติดตามค่า INR อย่างใกล้ชิด
🔍 ข้ออื่นผิดเพราะอะไร:
• ข้อ ก. Isoniazid เป็น CYP inhibitor อ่อนๆ มีแนวโน้มเพิ่มระดับ warfarin ไม่ใช่ลดลง
• ข้อ ค. Pyrazinamide ไม่ได้เป็นตัวการหลักของ interaction กับ warfarin
• ข้อ ง. Ethambutol ไม่ส่งผลต่อ CYP enzymes และไม่รบกวนระดับ warfarin
• ข้อ จ. ผิดอย่างยิ่ง Rifampicin + Warfarin เป็น interaction ระดับรุนแรงที่พบบ่อยที่สุดข้อหนึ่งในเวชปฏิบัติ
---</t>
        </is>
      </c>
      <c r="L350" t="inlineStr">
        <is>
          <t>Infectious diseases</t>
        </is>
      </c>
      <c r="M350" t="inlineStr">
        <is>
          <t>Tuberculosis</t>
        </is>
      </c>
      <c r="N350" t="inlineStr">
        <is>
          <t>Clinic</t>
        </is>
      </c>
      <c r="O350" t="inlineStr">
        <is>
          <t>ข้อ 97 Mock RxCU83</t>
        </is>
      </c>
      <c r="P350" t="inlineStr">
        <is>
          <t>ข้อสอบจำลอง</t>
        </is>
      </c>
      <c r="Q350" t="inlineStr">
        <is>
          <t>Mock RxCU83 ชุดที่ 1</t>
        </is>
      </c>
      <c r="R350" t="inlineStr">
        <is>
          <t>CASE_MOCK83_06</t>
        </is>
      </c>
    </row>
    <row r="351" ht="24" customHeight="1" s="49">
      <c r="A351" s="176" t="n">
        <v>349</v>
      </c>
      <c r="B351" t="inlineStr">
        <is>
          <t>ผู้ป่วยชายไทยอายุ 65 ปี น้ำหนัก 50 กก. มีโรคประจำตัวเบาหวานและไตวายเรื้อรัง (CKD) มาโรงพยาบาลด้วยอาการไข้ ไอเรื้อรังนาน 3 สัปดาห์ อ่อนเพลียและน้ำหนักลด 2 กก. ภาพถ่ายรังสีทรวงอก (Chest X-ray) พบรอยโรคผิดปกติที่ปอด และผลตรวจเสมหะพบ PCR positive ต่อเชื้อ Mycobacterium tuberculosis, ย้อม AFB 3+ ผู้ป่วยไม่เคยมีประวัติป่วยเป็นวัณโรคมาก่อน
หลังจากรับประทานยารักษาวัณโรคไปได้ 4 สัปดาห์ ผู้ป่วยมีอาการปวดบวมข้อเท้าและหัวเข่า ตรวจเลือดพบระดับ Serum Uric Acid สูงขึ้นอย่างมีนัยสำคัญ อาการไม่พึงประสงค์นี้เกิดจากผลข้างเคียงของยาชนิดใดในสูตรการรักษา</t>
        </is>
      </c>
      <c r="D351" t="inlineStr">
        <is>
          <t>Isoniazid (I)</t>
        </is>
      </c>
      <c r="E351" t="inlineStr">
        <is>
          <t>Rifampicin (R)</t>
        </is>
      </c>
      <c r="F351" t="inlineStr">
        <is>
          <t>Pyrazinamide (Z)</t>
        </is>
      </c>
      <c r="G351" t="inlineStr">
        <is>
          <t>Ethambutol (E)</t>
        </is>
      </c>
      <c r="H351" t="inlineStr">
        <is>
          <t>Vitamin B6 (Pyridoxine)</t>
        </is>
      </c>
      <c r="I351" t="n">
        <v>3</v>
      </c>
      <c r="J351" t="inlineStr">
        <is>
          <t>✅ คำตอบที่ถูกต้อง: ข้อ ค. Pyrazinamide (Z)
🎯 ทำไมข้อนี้ถึงถูก: Pyrazinamide (Z) มีสารเมแทบอไลต์สำคัญคือ Pyrazinoic acid ซึ่งออกฤทธิ์ยับยั้งการหลั่งของกรดยูริกที่ท่อไตส่วนต้น (Inhibition of renal tubular secretion of uric acid) อย่างรุนแรง ทำให้เกิดภาวะกรดยูริกในเลือดสูง (Hyperuricemia) เกือบ 100% ของผู้ป่วยที่ได้รับยา และสามารถกระตุ้นให้เกิดอาการปวดข้อ (Arthralgia) หรือเกิด Acute gouty arthritis ได้บ่อยที่สุดในบรรดายารักษาวัณโรค
🔍 ข้ออื่นผิดเพราะอะไร:
• ข้อ ก. Isoniazid: ผลข้างเคียงหลักคือ Peripheral neuropathy และ Hepatitis
• ข้อ ข. Rifampicin: ผลข้างเคียงหลักคือ สารคัดหลั่งเปลี่ยนเป็นสีส้มแดง (Orange-red discoloration) และ Thrombocytopenia
• ข้อ ง. Ethambutol: แม้จะลดการขับยูริกได้บ้างเล็กน้อย แต่ผลข้างเคียงหลักคือ Optic neuritis
• ข้อ จ. Vitamin B6: เป็นวิตามินที่ให้เสริมเพื่อป้องกันอาการชาปลายมือปลายเท้าจาก Isoniazid
---</t>
        </is>
      </c>
      <c r="L351" t="inlineStr">
        <is>
          <t>Infectious diseases</t>
        </is>
      </c>
      <c r="M351" t="inlineStr">
        <is>
          <t>Tuberculosis</t>
        </is>
      </c>
      <c r="N351" t="inlineStr">
        <is>
          <t>Clinic</t>
        </is>
      </c>
      <c r="O351" t="inlineStr">
        <is>
          <t>ข้อ 98 Mock RxCU83</t>
        </is>
      </c>
      <c r="P351" t="inlineStr">
        <is>
          <t>ข้อสอบจำลอง</t>
        </is>
      </c>
      <c r="Q351" t="inlineStr">
        <is>
          <t>Mock RxCU83 ชุดที่ 1</t>
        </is>
      </c>
      <c r="R351" t="inlineStr">
        <is>
          <t>CASE_MOCK83_06</t>
        </is>
      </c>
    </row>
    <row r="352" ht="24" customHeight="1" s="49">
      <c r="A352" s="176" t="n">
        <v>350</v>
      </c>
      <c r="B352" t="inlineStr">
        <is>
          <t>ผู้ป่วยชายไทยอายุ 65 ปี น้ำหนัก 50 กก. มีโรคประจำตัวเบาหวานและไตวายเรื้อรัง (CKD) มาโรงพยาบาลด้วยอาการไข้ ไอเรื้อรังนาน 3 สัปดาห์ อ่อนเพลียและน้ำหนักลด 2 กก. ภาพถ่ายรังสีทรวงอก (Chest X-ray) พบรอยโรคผิดปกติที่ปอด และผลตรวจเสมหะพบ PCR positive ต่อเชื้อ Mycobacterium tuberculosis, ย้อม AFB 3+ ผู้ป่วยไม่เคยมีประวัติป่วยเป็นวัณโรคมาก่อน
ผู้ป่วยรายนี้มีโรคไตวายเรื้อรัง (CKD) ร่วมด้วย หากแพทย์สั่งจ่ายยา Ethambutol ในขนาดปกติ 800 mg วันละครั้ง โดยไม่ได้ปรับลดขนาดยาหรือยืดระยะเวลาการบริหารยาตามการทำงานของไต ผู้ป่วยจะมีความเสี่ยงสูงสุดต่อการเกิดอาการไม่พึงประสงค์รุนแรงในข้อใด</t>
        </is>
      </c>
      <c r="D352" t="inlineStr">
        <is>
          <t>Hepatotoxicity (พิษต่อตับ)</t>
        </is>
      </c>
      <c r="E352" t="inlineStr">
        <is>
          <t>Optic neuritis (เส้นประสาทตาอักเสบ ตาพร่ามัว ตาบอดสี)</t>
        </is>
      </c>
      <c r="F352" t="inlineStr">
        <is>
          <t>Nephrotic syndrome (กลุ่มอาการเนฟโฟรติก)</t>
        </is>
      </c>
      <c r="G352" t="inlineStr">
        <is>
          <t>Peripheral neuropathy (เส้นประสาทส่วนปลายอักเสบ)</t>
        </is>
      </c>
      <c r="H352" t="inlineStr">
        <is>
          <t>Red man syndrome</t>
        </is>
      </c>
      <c r="I352" t="n">
        <v>2</v>
      </c>
      <c r="J352" t="inlineStr">
        <is>
          <t>✅ คำตอบที่ถูกต้อง: ข้อ ข. Optic neuritis (เส้นประสาทตาอักเสบ ตาพร่ามัว ตาบอดสี)
🎯 ทำไมข้อนี้ถึงถูก: Ethambutol (E) กำจัดออกจากร่างกายผ่านทางไตเป็นหลัก (มากกว่า 80% ถูกขับออกทางปัสสาวะในรูปเดิม) ในผู้ป่วยที่มีภาวะไตบกพร่อง (CrCl &lt; 30 mL/min) ตัวยาจะเกิดการสะสมในร่างกายสูงมาก อาการไม่พึงประสงค์ที่เป็นพิษรุนแรงและขึ้นกับขนาดยา (Dose-dependent toxicity) ของ Ethambutol คือ Retrobulbar optic neuritis ทำให้ผู้ป่วยมีอาการตามัว ลานสายตาลดลง และสูญเสียความสามารถในการแยกสีแดง-เขียว (Red-green color blindness) จึงต้องปรับความถี่เป็น 15-25 mg/kg วันเว้นวัน หรือสัปดาห์ละ 3 ครั้ง
🔍 ข้ออื่นผิดเพราะอะไร:
• ข้อ ก. Hepatotoxicity: เป็นผลข้างเคียงเด่นของ Z, I, R ไม่ใช่ Ethambutol (E ปลอดภัยต่อตับที่สุด)
• ข้อ ค. Nephrotic syndrome: ไม่ใช่ผลข้างเคียงของ Ethambutol
• ข้อ ง. Peripheral neuropathy: เป็นผลข้างเคียงเด่นของ Isoniazid จากการขาดวิตามินบี 6
• ข้อ จ. Red man syndrome: เป็นผลข้างเคียงจากการฉีด Vancomycin เร็วเกินไป
---</t>
        </is>
      </c>
      <c r="L352" t="inlineStr">
        <is>
          <t>Infectious diseases</t>
        </is>
      </c>
      <c r="M352" t="inlineStr">
        <is>
          <t>Tuberculosis</t>
        </is>
      </c>
      <c r="N352" t="inlineStr">
        <is>
          <t>Clinic</t>
        </is>
      </c>
      <c r="O352" t="inlineStr">
        <is>
          <t>ข้อ 99 Mock RxCU83</t>
        </is>
      </c>
      <c r="P352" t="inlineStr">
        <is>
          <t>ข้อสอบจำลอง</t>
        </is>
      </c>
      <c r="Q352" t="inlineStr">
        <is>
          <t>Mock RxCU83 ชุดที่ 1</t>
        </is>
      </c>
      <c r="R352" t="inlineStr">
        <is>
          <t>CASE_MOCK83_06</t>
        </is>
      </c>
    </row>
    <row r="353" ht="24" customHeight="1" s="49">
      <c r="A353" s="176" t="n">
        <v>351</v>
      </c>
      <c r="B353" t="inlineStr">
        <is>
          <t>104. ผู้ป่วยติดเชื้อ HIV ร่วมกับวัณโรค ได้รับการรักษาด้วยยาต้านไวรัสและยารักษาวัณโรคสูตรมาตรฐาน ต่อมาเริ่มมีอาการชา ปวดแสบปวดร้อน และรู้สึกซ่าๆ ที่ปลายมือและปลายเท้า (Peripheral Neuropathy) ข้อใดเป็นสาเหตุหลักของการเกิดอาการดังกล่าว</t>
        </is>
      </c>
      <c r="D353" t="inlineStr">
        <is>
          <t>ภาวะขาด Vitamin D เนื่องจากได้รับแสงแดดไม่เพียงพอ</t>
        </is>
      </c>
      <c r="E353" t="inlineStr">
        <is>
          <t>ภาวะขาด Vitamin B6 (Pyridoxine) จากผลของยา Isoniazid</t>
        </is>
      </c>
      <c r="F353" t="inlineStr">
        <is>
          <t>ภาวะขาด Folate เนื่องจากการสูญเสียออกทางปัสสาวะเพิ่มขึ้น</t>
        </is>
      </c>
      <c r="G353" t="inlineStr">
        <is>
          <t>ภาวะขาด Vitamin B12 เนื่องจากการดูดซึมที่ลำไส้ผิดปกติ</t>
        </is>
      </c>
      <c r="H353" t="inlineStr">
        <is>
          <t>ภาวะขาดธาตุสังกะสี (Zinc) จากอาการเบื่ออาหาร</t>
        </is>
      </c>
      <c r="I353" t="n">
        <v>2</v>
      </c>
      <c r="J353" t="inlineStr">
        <is>
          <t>✅ คำตอบที่ถูกต้อง: ข้อ ข. ภาวะขาด Vitamin B6 (Pyridoxine) จากผลของยา Isoniazid
🎯 ทำไมข้อนี้ถึงถูก: Isoniazid มีโครงสร้างคล้ายคลึงกับ Pyridoxine โดยยาจะเข้าจับกับเอนไซม์ Pyridoxal phosphokinase ยับยั้งการเปลี่ยน Vitamin B6 เป็นรูปออกฤทธิ์ (Pyridoxal-5-phosphate) และรวมตัวกับ Pyridoxal เกิดเป็นสารเชิงซ้อนไฮดราโซนที่ถูกขับออกทางปัสสาวะ ทำให้เกิดภาวะขาดวิตามินบี 6 อย่างรวดเร็ว ส่งผลให้เกิด Peripheral neuropathy โดยเฉพาะในผู้ป่วย HIV, เบาหวาน, ผู้ติดสุราเรื้อรัง และหญิงตั้งครรภ์ จึงต้องให้ Vitamin B6 (Pyridoxine 50-100 mg/day) ควบคู่กับ INH เสมอ
🔍 ข้ออื่นผิดเพราะอะไร:
• ข้อ ก. ขาด Vitamin D: ทำให้เกิด Osteomalacia หรือกระดูกพรุน ไม่ได้ทำให้เกิด peripheral neuropathy เด่นชัด
• ข้อ ค. ขาด Folate: ทำให้เกิด Macrocytic anemia
• ข้อ ง. ขาด Vitamin B12: ทำให้เกิดชาได้ แต่ในบริบทของผู้ป่วยที่เริ่มยาต้านวัณโรค สาเหตุโดยตรงที่พบบ่อยที่สุดคือ INH-induced B6 deficiency
• ข้อ จ. ขาดสังกะสี: ทำให้การรับรสผิดปกติ แผลหายช้า ผมร่วง
---</t>
        </is>
      </c>
      <c r="L353" t="inlineStr">
        <is>
          <t>Infectious diseases</t>
        </is>
      </c>
      <c r="M353" t="inlineStr">
        <is>
          <t>Tuberculosis</t>
        </is>
      </c>
      <c r="N353" t="inlineStr">
        <is>
          <t>Clinic</t>
        </is>
      </c>
      <c r="O353" t="inlineStr">
        <is>
          <t>ข้อ 104 Mock RxCU83</t>
        </is>
      </c>
      <c r="P353" t="inlineStr">
        <is>
          <t>ข้อสอบจำลอง</t>
        </is>
      </c>
      <c r="Q353" t="inlineStr">
        <is>
          <t>Mock RxCU83 ชุดที่ 1</t>
        </is>
      </c>
    </row>
    <row r="354">
      <c r="A354" s="176" t="n">
        <v>352</v>
      </c>
      <c r="B354" t="inlineStr">
        <is>
          <t>16. ชายไทยอายุ 30 ปี ไม่มีโรคประจำตัว ตรวจสุขภาพพบผล Anti-HIV เป็นบวก (Reactive) และได้รับการยืนยันผลด้วยวิธี Nucleic Acid Testing (NAT) ผลตรวจระดับ CD4 count = 350 cells/mm³, HIV Viral load = 150,000 copies/mL ตรวจร่างกายไม่พบอาการของโรคติดเชื้อฉวยโอกาส ข้อใดคือแนวทางการเริ่มยาต้านไวรัส (Antiretroviral therapy: ART) ที่ถูกต้องที่สุดตามแนวทางการรักษาของประเทศไทย</t>
        </is>
      </c>
      <c r="D354" t="inlineStr">
        <is>
          <t>ให้คำปรึกษาและเริ่มยาต้านไวรัสโดยเร็วที่สุด (Rapid / Same-day ART initiation) ทุกรายโดยไม่ต้องรอระดับ CD4</t>
        </is>
      </c>
      <c r="E354" t="inlineStr">
        <is>
          <t>แนะนำให้ติดตามสุขภาพและตรวจซ้ำทุก 3 เดือน โดยยังไม่ต้องเริ่มยาจนกว่า CD4 จะต่ำกว่า 200 cells/mm³</t>
        </is>
      </c>
      <c r="F354" t="inlineStr">
        <is>
          <t>รอจนกว่าผู้ป่วยจะเกิดการติดเชื้อฉวยโอกาสจึงเริ่มยาต้านไวรัส</t>
        </is>
      </c>
      <c r="G354" t="inlineStr">
        <is>
          <t>ให้ยาต้านไวรัสเฉพาะเมื่อระดับ Viral load สูงเกิน 500,000 copies/mL</t>
        </is>
      </c>
      <c r="H354" t="inlineStr">
        <is>
          <t>ให้ยาปฏิชีวนะป้องกันการติดเชื้อฉวยโอกาสอย่างเดียวเป็นเวลา 6 เดือนก่อนเริ่มยาต้านไวรัส</t>
        </is>
      </c>
      <c r="I354" t="n">
        <v>1</v>
      </c>
      <c r="J354" t="inlineStr">
        <is>
          <t>✅ คำตอบที่ถูกต้อง: ข้อ ก. ให้คำปรึกษาและเริ่มยาต้านไวรัสโดยเร็วที่สุด (Rapid / Same-day ART initiation) ทุกรายโดยไม่ต้องรอระดับ CD4
🎯 ทำไมข้อนี้ถึงถูก: ตามแนวทางการตรวจรักษาและป้องกันการติดเชื้อเอชไอวี ประเทศไทย ปี 2564/2565 แนะนำให้ "เริ่มยาต้านไวรัสเอชไอวีในผู้ติดเชื้อทุกรายโดยเร็วที่สุด ไม่จำกัดระดับ CD4 count (Treat all regardless of CD4 count)" ทันทีที่ผู้ป่วยมีความพร้อมและไม่มีข้อห้ามทางการแพทย์ (Same-day หรือ Rapid initiation ภายใน 1-2 สัปดาห์) เพื่อลดอัตราการเจ็บป่วย การเสียชีวิต และป้องกันการถ่ายทอดเชื้อไปสู่ผู้อื่น (U=U: Undetectable = Untransmittable)
🔍 ข้ออื่นผิดเพราะอะไร:
• ข้อ ข. ค. และ ง. เป็นแนวทางในอดีต ซึ่งปัจจุบันยกเลิกเกณฑ์จำกัด CD4 และ Viral load แล้ว
• ข้อ จ. CD4 350 cells/mm³ ยังไม่เข้าเกณฑ์การให้ Primary prophylaxis (PCP prophylaxis เริ่มเมื่อ CD4 &lt; 200)
---</t>
        </is>
      </c>
      <c r="L354" t="inlineStr">
        <is>
          <t>Infectious diseases</t>
        </is>
      </c>
      <c r="M354" t="inlineStr">
        <is>
          <t>HIV &amp; Opportunistic Infections</t>
        </is>
      </c>
      <c r="N354" t="inlineStr">
        <is>
          <t>Clinic</t>
        </is>
      </c>
      <c r="O354" t="inlineStr">
        <is>
          <t>ข้อ 16 Mock RxCU83 ชุดที่ 2</t>
        </is>
      </c>
      <c r="P354" t="inlineStr">
        <is>
          <t>ข้อสอบจำลอง</t>
        </is>
      </c>
      <c r="Q354" t="inlineStr">
        <is>
          <t>Mock RxCU83 ชุดที่ 2</t>
        </is>
      </c>
    </row>
    <row r="355">
      <c r="A355" s="176" t="n">
        <v>353</v>
      </c>
      <c r="B355" t="inlineStr">
        <is>
          <t>17. ตามแนวทางการตรวจรักษาและป้องกันการติดเชื้อเอชไอวี ประเทศไทย ปี 2564/2565 สูตรยาต้านไวรัสขนานแรก (Preferred first-line ART regimen) ที่แนะนำสำหรับผู้ติดเชื้อเอชไอวีรายใหม่ในผู้ใหญ่ที่ไม่มีข้อห้ามใช้ คือสูตรใด</t>
        </is>
      </c>
      <c r="D355" t="inlineStr">
        <is>
          <t>TDF + 3TC + DTG (Tenofovir disoproxil fumarate + Lamivudine + Dolutegravir)</t>
        </is>
      </c>
      <c r="E355" t="inlineStr">
        <is>
          <t>TDF + 3TC + EFV (Tenofovir disoproxil fumarate + Lamivudine + Efavirenz)</t>
        </is>
      </c>
      <c r="F355" t="inlineStr">
        <is>
          <t>AZT + 3TC + NVP (Zidovudine + Lamivudine + Nevirapine)</t>
        </is>
      </c>
      <c r="G355" t="inlineStr">
        <is>
          <t>ABC + 3TC + ATV/r (Abacavir + Lamivudine + Atazanavir/ritonavir)</t>
        </is>
      </c>
      <c r="H355" t="inlineStr">
        <is>
          <t>DRV/c + FTC + TAF (Darunavir/cobicistat + Emtricitabine + Tenofovir alafenamide)</t>
        </is>
      </c>
      <c r="I355" t="n">
        <v>1</v>
      </c>
      <c r="J355" t="inlineStr">
        <is>
          <t>✅ คำตอบที่ถูกต้อง: ข้อ ก. TDF + 3TC + DTG (Tenofovir disoproxil fumarate + Lamivudine + Dolutegravir)
🎯 ทำไมข้อนี้ถึงถูก: สูตรยาขนานแรกที่แนะนำอันดับ 1 ของไทย (Preferred First-line regimen) และ WHO Guidelines คือยากลุ่ม 2 NRTIs + 1 INSTI ได้แก่ TDF 300 mg + 3TC 300 mg (หรือ FTC 200 mg) + DTG 50 mg รับประทานวันละ 1 ครั้ง เนื่องจากมีประสิทธิภาพในการกดเชื้อไวรัสได้รวดเร็ว มีแนวกั้นต่อการดื้อยาสูงมาก (High genetic barrier to resistance) และมีผลข้างเคียงน้อยกว่าสูตรที่ใช้ Efavirenz
🔍 ข้ออื่นผิดเพราะอะไร:
• ข้อ ข. TDF + 3TC + EFV เป็นสูตรทางเลือก (Alternative) เนื่องจาก EFV มีแนวกั้นต่อการดื้อยาต่ำและพบปัญหา CNS side effects
• ข้อ ค. AZT + 3TC + NVP เป็นสูตรยุคเก่าที่มีพิษต่อไขกระดูกและตับสูง ไม่แนะนำเป็นสูตรแรกแล้ว
• ข้อ ง. และ จ. เป็นสูตรทางเลือกเฉพาะกลุ่มหรือสูตรยาแนวที่สอง
---</t>
        </is>
      </c>
      <c r="L355" t="inlineStr">
        <is>
          <t>Infectious diseases</t>
        </is>
      </c>
      <c r="M355" t="inlineStr">
        <is>
          <t>HIV &amp; Opportunistic Infections</t>
        </is>
      </c>
      <c r="N355" t="inlineStr">
        <is>
          <t>Clinic</t>
        </is>
      </c>
      <c r="O355" t="inlineStr">
        <is>
          <t>ข้อ 17 Mock RxCU83 ชุดที่ 2</t>
        </is>
      </c>
      <c r="P355" t="inlineStr">
        <is>
          <t>ข้อสอบจำลอง</t>
        </is>
      </c>
      <c r="Q355" t="inlineStr">
        <is>
          <t>Mock RxCU83 ชุดที่ 2</t>
        </is>
      </c>
    </row>
    <row r="356">
      <c r="A356" s="176" t="n">
        <v>354</v>
      </c>
      <c r="B356" t="inlineStr">
        <is>
          <t>18. การตรวจคัดกรองอัลลีลทางพันธุกรรม HLA-B5701 มีความจำเป็นต้องตรวจก่อนเริ่มต้นการสั่งใช้ยาต้านไวรัสเอชไอวีในข้อใด เพื่อป้องกันการเกิดภาวะภูมิแพ้ยาที่รุนแรงถึงแก่ชีวิต (Severe hypersensitivity reaction)</t>
        </is>
      </c>
      <c r="D356" t="inlineStr">
        <is>
          <t>Tenofovir disoproxil fumarate</t>
        </is>
      </c>
      <c r="E356" t="inlineStr">
        <is>
          <t>Abacavir</t>
        </is>
      </c>
      <c r="F356" t="inlineStr">
        <is>
          <t>Efavirenz</t>
        </is>
      </c>
      <c r="G356" t="inlineStr">
        <is>
          <t>Dolutegravir</t>
        </is>
      </c>
      <c r="H356" t="inlineStr">
        <is>
          <t>Nevirapine</t>
        </is>
      </c>
      <c r="I356" t="n">
        <v>2</v>
      </c>
      <c r="J356" t="inlineStr">
        <is>
          <t>✅ คำตอบที่ถูกต้อง: ข้อ ข. Abacavir
🎯 ทำไมข้อนี้ถึงถูก: ยา Abacavir (ABC) สัมพันธ์อย่างแนบแน่นกับการเกิด Abacavir Hypersensitivity Reaction (AHR) ซึ่งมีอาการไข้ ผื่น ปวดเมื่อย คลื่นไส้อาเจียน และระบบหายใจล้มเหลวในผู้ป่วยที่มีอัลลีล HLA-B5701 ดังนั้นแนวทางเวชปฏิบัติสากลจึงกำหนดเป็นมาตรฐานว่า "ต้องตรวจคัดกรอง HLA-B5701 ก่อนเริ่มยา Abacavir ทุกครั้ง หากผลเป็นบวก ห้ามใช้ยานี้โดยเด็ดขาด"
🔍 ข้ออื่นผิดเพราะอะไร:
• ข้อ ก. Tenofovir: สัมพันธ์กับพิษต่อไตและกระดูก ไม่เกี่ยวกับ HLA-B5701
• ข้อ ค. และ จ. Efavirenz / Nevirapine: สัมพันธ์กับ CYP2B6 หรือ HLA-B3505 ไม่ใช่ HLA-B5701
• ข้อ ง. Dolutegravir: ไม่สัมพันธ์กับ HLA-B5701
---</t>
        </is>
      </c>
      <c r="L356" t="inlineStr">
        <is>
          <t>Infectious diseases</t>
        </is>
      </c>
      <c r="M356" t="inlineStr">
        <is>
          <t>HIV &amp; Opportunistic Infections</t>
        </is>
      </c>
      <c r="N356" t="inlineStr">
        <is>
          <t>Clinic</t>
        </is>
      </c>
      <c r="O356" t="inlineStr">
        <is>
          <t>ข้อ 18 Mock RxCU83 ชุดที่ 2</t>
        </is>
      </c>
      <c r="P356" t="inlineStr">
        <is>
          <t>ข้อสอบจำลอง</t>
        </is>
      </c>
      <c r="Q356" t="inlineStr">
        <is>
          <t>Mock RxCU83 ชุดที่ 2</t>
        </is>
      </c>
    </row>
    <row r="357">
      <c r="A357" s="176" t="n">
        <v>355</v>
      </c>
      <c r="B357" t="inlineStr">
        <is>
          <t>19. ขั้นตอนใดในวงจรชีวิต (Life cycle) ของการติดเชื้อไวรัส HIV ที่มีบทบาทสำคัญที่สุดที่ทำให้ไวรัสมีความสามารถในการกลายพันธุ์สูงและเกิดการดื้อยา (Drug resistance) ได้อย่างรวดเร็ว</t>
        </is>
      </c>
      <c r="D357" t="inlineStr">
        <is>
          <t>การยึดเกาะของ Gp120 กับ CD4 receptor และ Co-receptor</t>
        </is>
      </c>
      <c r="E357" t="inlineStr">
        <is>
          <t>การรวมตัว (Integration) ของ Viral DNA เข้าสู่โครโมโซมของเซลล์เจ้าบ้าน</t>
        </is>
      </c>
      <c r="F357" t="inlineStr">
        <is>
          <t>การถอดรหัสย้อนกลับสร้าง DNA จาก RNA โดยเอนไซม์ Reverse Transcriptase</t>
        </is>
      </c>
      <c r="G357" t="inlineStr">
        <is>
          <t>การตัดย่อยสายโพลีโปรตีนโดยเอนไซม์ Protease ในระยะ maturation</t>
        </is>
      </c>
      <c r="H357" t="inlineStr">
        <is>
          <t>การหลุดออกจากเซลล์เจ้าบ้าน (Budding) ของไวรัสตัวใหม่</t>
        </is>
      </c>
      <c r="I357" t="n">
        <v>3</v>
      </c>
      <c r="J357" t="inlineStr">
        <is>
          <t>✅ คำตอบที่ถูกต้อง: ข้อ ค. การถอดรหัสย้อนกลับสร้าง DNA จาก RNA โดยเอนไซม์ Reverse Transcriptase
🎯 ทำไมข้อนี้ถึงถูก: เอนไซม์ Reverse Transcriptase (RT) ของเชื้อ HIV ขาดคุณสมบัติการตรวจทานความถูกต้อง (Lacks 3' to 5' proofreading exonuclease activity) ทำให้เกิดอัตราความผิดพลาดในการสังเคราะห์สายดีเอ็นเอสูงมาก (High mutation rate ประมาณ 1 ใน 10,000 เบส) การกลายพันธุ์ที่สะสมอย่างรวดเร็วนี้ส่งผลให้เกิดสายพันธุ์ย่อยที่มีการดื้อยาต้านไวรัสเกิดขึ้นได้ง่าย
🔍 ข้ออื่นผิดเพราะอะไร:
• ข้อ ก. ข. ง. และ จ. เป็นขั้นตอนสำคัญในวงจรชีวิตของไวรัส แต่ไม่ใช่ขั้นตอนที่รับผิดชอบโดยตรงต่อการสร้างความแปรผันทางพันธุกรรมและการกลายพันธุ์
---</t>
        </is>
      </c>
      <c r="L357" t="inlineStr">
        <is>
          <t>Infectious diseases</t>
        </is>
      </c>
      <c r="M357" t="inlineStr">
        <is>
          <t>HIV &amp; Opportunistic Infections</t>
        </is>
      </c>
      <c r="N357" t="inlineStr">
        <is>
          <t>Clinic</t>
        </is>
      </c>
      <c r="O357" t="inlineStr">
        <is>
          <t>ข้อ 19 Mock RxCU83 ชุดที่ 2</t>
        </is>
      </c>
      <c r="P357" t="inlineStr">
        <is>
          <t>ข้อสอบจำลอง</t>
        </is>
      </c>
      <c r="Q357" t="inlineStr">
        <is>
          <t>Mock RxCU83 ชุดที่ 2</t>
        </is>
      </c>
    </row>
    <row r="358">
      <c r="A358" s="176" t="n">
        <v>356</v>
      </c>
      <c r="B358" t="inlineStr">
        <is>
          <t>20. เพราะเหตุใดเชื้อไวรัส HIV จึงยังคงแฝงตัวอยู่ในร่างกายของผู้ติดเชื้อได้ตลอดชีวิต แม้ว่าจะได้รับยาต้านไวรัสอย่างสม่ำเสมอจนตรวจไม่พบไวรัสในกระแสเลือด (Undetectable viral load)</t>
        </is>
      </c>
      <c r="D358" t="inlineStr">
        <is>
          <t>ไวรัสยังคงแบ่งตัวในกระแสเลือดอย่างต่อเนื่องแต่มีปริมาณต่ำกว่าขีดจำกัดของเครื่องมือตรวจ</t>
        </is>
      </c>
      <c r="E358" t="inlineStr">
        <is>
          <t>มีแหล่งกักเก็บเชื้อแฝงตัว (Latent viral reservoirs) ในเซลล์ Resting Memory CD4+ T cells</t>
        </is>
      </c>
      <c r="F358" t="inlineStr">
        <is>
          <t>เอนไซม์ Protease inhibitor ไม่สามารถยับยั้งการหลุดออกจากเซลล์ของไวรัสได้ 100%</t>
        </is>
      </c>
      <c r="G358" t="inlineStr">
        <is>
          <t>ไวรัสกลายพันธุ์ไปใช้ตัวรับชนิดอื่นที่ไม่ตอบสนองต่อยาต้านไวรัส</t>
        </is>
      </c>
      <c r="H358" t="inlineStr">
        <is>
          <t>ไวรัสสร้างแผ่นชีวฟิล์ม (Biofilm) ปกคลุมพื้นผิวเซลล์เม็ดเลือดขาว</t>
        </is>
      </c>
      <c r="I358" t="n">
        <v>2</v>
      </c>
      <c r="J358" t="inlineStr">
        <is>
          <t>✅ คำตอบที่ถูกต้อง: ข้อ ข. มีแหล่งกักเก็บเชื้อแฝงตัว (Latent viral reservoirs) ในเซลล์ Resting Memory CD4+ T cells
🎯 ทำไมข้อนี้ถึงถูก: การที่เชื้อ HIV ไม่สามารถรักษาให้หายขาดได้จากร่างกาย (Eradication cure) เกิดจากการที่ยีนของไวรัส (Proviral DNA) แทรกตัวเข้าไปอยู่ในโครโมโซมของเซลล์เม็ดเลือดขาวกลุ่ม Resting memory CD4+ T cells และเซลล์กลุ่ม Macrophages ซึ่งอยู่ในสภาวะสงบนิ่ง (Transcriptionally silent latent reservoirs) ทำให้ยาต้านไวรัสไม่สามารถออกฤทธิ์ทำลายได้ และระบบภูมิคุ้มกันมองไม่เห็น หากหยุดยา ไวรัสจะกลับมาแบ่งตัวใหม่ทันที (Viral rebound)
🔍 ข้ออื่นผิดเพราะอะไร:
• ข้อ ก. ยาต้านไวรัสสามารถยับยั้งการแบ่งตัวได้อย่างสมบูรณ์ เชื้อที่คงอยู่เกิดจาก latent cells ไม่ใช่ actively replicating virus
• ข้อ ค. ง. และ จ. ไม่ใช่พยาธิสรีรวิทยาของการคงอยู่แบบแฝงตัว (Viral latency)
---</t>
        </is>
      </c>
      <c r="L358" t="inlineStr">
        <is>
          <t>Infectious diseases</t>
        </is>
      </c>
      <c r="M358" t="inlineStr">
        <is>
          <t>HIV &amp; Opportunistic Infections</t>
        </is>
      </c>
      <c r="N358" t="inlineStr">
        <is>
          <t>Clinic</t>
        </is>
      </c>
      <c r="O358" t="inlineStr">
        <is>
          <t>ข้อ 20 Mock RxCU83 ชุดที่ 2</t>
        </is>
      </c>
      <c r="P358" t="inlineStr">
        <is>
          <t>ข้อสอบจำลอง</t>
        </is>
      </c>
      <c r="Q358" t="inlineStr">
        <is>
          <t>Mock RxCU83 ชุดที่ 2</t>
        </is>
      </c>
    </row>
    <row r="359">
      <c r="A359" s="176" t="n">
        <v>357</v>
      </c>
      <c r="B359" t="inlineStr">
        <is>
          <t>21. กลไกการออกฤทธิ์ระดับโมเลกุลที่เป็นเป้าหมายสำคัญของยากลุ่ม Integrase Strand Transfer Inhibitors (INSTIs เช่น Dolutegravir, Bictegravir) ในวงจรชีวิตของเชื้อ HIV คือข้อใด</t>
        </is>
      </c>
      <c r="D359" t="inlineStr">
        <is>
          <t>ยับยั้งการเปลี่ยน Single-stranded RNA เป็น Double-stranded DNA</t>
        </is>
      </c>
      <c r="E359" t="inlineStr">
        <is>
          <t>ยับยั้งการเปิดแคปซิด (Uncoating) ภายในไซโทพลาซึม</t>
        </is>
      </c>
      <c r="F359" t="inlineStr">
        <is>
          <t>ยับยั้งการเชื่อมต่อและแทรกสาย Double-stranded DNA ของไวรัสเข้าสู่โครโมโซมของเซลล์เจ้าบ้าน (Host cell genome)</t>
        </is>
      </c>
      <c r="G359" t="inlineStr">
        <is>
          <t>ยับยั้งการจับของไวรัสกับตัวรับ CCR5 บนผิวเซลล์</t>
        </is>
      </c>
      <c r="H359" t="inlineStr">
        <is>
          <t>ยับยั้งการตัดสายโปรตีนพรีเคอร์เซอร์ในการประกอบเป็นอนุภาคไวรัสที่สมบูรณ์</t>
        </is>
      </c>
      <c r="I359" t="n">
        <v>3</v>
      </c>
      <c r="J359" t="inlineStr">
        <is>
          <t>✅ คำตอบที่ถูกต้อง: ข้อ ค. ยับยั้งการเชื่อมต่อและแทรกสาย Double-stranded DNA ของไวรัสเข้าสู่โครโมโซมของเซลล์เจ้าบ้าน (Host cell genome)
🎯 ทำไมข้อนี้ถึงถูก: ยากลุ่ม INSTIs ออกฤทธิ์จับขัดขวางที่ตำแหน่งเร่ง (Active site) ของเอนไซม์ Integrase โดยแย่งจับกับไอออนโลหะคู่ (Divalent metal ions: Mg²⁺) ทำให้เอนไซม์ไม่สามารถทำปฏิกิริยา Strand transfer ในการสอดแทรกและเชื่อมต่อสายดีเอ็นเอของไวรัสเข้ากับจีโนมของเซลล์เจ้าบ้านได้
🔍 ข้ออื่นผิดเพราะอะไร:
• ข้อ ก. เป็นกลไกของยากลุ่ม NRTIs และ NNRTIs
• ข้อ ข. เป็นกลไกของยากลุ่ม Capsid inhibitors (เช่น Lenacapavir)
• ข้อ ง. เป็นกลไกของยากลุ่ม CCR5 antagonists (เช่น Maraviroc)
• ข้อ จ. เป็นกลไกของยากลุ่ม Protease inhibitors (PIs)
---</t>
        </is>
      </c>
      <c r="L359" t="inlineStr">
        <is>
          <t>Infectious diseases</t>
        </is>
      </c>
      <c r="M359" t="inlineStr">
        <is>
          <t>HIV &amp; Opportunistic Infections</t>
        </is>
      </c>
      <c r="N359" t="inlineStr">
        <is>
          <t>Clinic</t>
        </is>
      </c>
      <c r="O359" t="inlineStr">
        <is>
          <t>ข้อ 21 Mock RxCU83 ชุดที่ 2</t>
        </is>
      </c>
      <c r="P359" t="inlineStr">
        <is>
          <t>ข้อสอบจำลอง</t>
        </is>
      </c>
      <c r="Q359" t="inlineStr">
        <is>
          <t>Mock RxCU83 ชุดที่ 2</t>
        </is>
      </c>
    </row>
    <row r="360">
      <c r="A360" s="176" t="n">
        <v>358</v>
      </c>
      <c r="B360" t="inlineStr">
        <is>
          <t>22. ข้อใดต่อไปนี้ ไม่ใช่ กลไกหลักที่ทำให้เซลล์เม็ดเลือดขาว CD4+ T lymphocytes มีจำนวนลดลงและถูกทำลายในผู้ป่วยที่ติดเชื้อเอชไอวี</t>
        </is>
      </c>
      <c r="D360" t="inlineStr">
        <is>
          <t>การเกิด Lysis ของเยื่อหุ้มเซลล์จากการหลุดออกของอนุภาคไวรัสจำนวนมหาศาล (Massive virion budding)</t>
        </is>
      </c>
      <c r="E360" t="inlineStr">
        <is>
          <t>การถูกทำลายโดย Cytotoxic CD8+ T cells เมื่อตรวจพบแอนติเจนของไวรัสบนผิวเซลล์</t>
        </is>
      </c>
      <c r="F360" t="inlineStr">
        <is>
          <t>การเกิดกระบวนการตายแบบอะพอพโทซิส (Apoptosis) และไพรอปโทซิส (Pyroptosis)</t>
        </is>
      </c>
      <c r="G360" t="inlineStr">
        <is>
          <t>การถูกทำลายโดยตรงจากสารพิษ Exotoxin ที่เชื้อ HIV หลั่งออกมาในกระแสเลือด</t>
        </is>
      </c>
      <c r="H360" t="inlineStr">
        <is>
          <t>การกระตุ้นให้เกิดภาวะอักเสบเรื้อรัง (Chronic immune activation) อย่างต่อเนื่อง</t>
        </is>
      </c>
      <c r="I360" t="n">
        <v>4</v>
      </c>
      <c r="J360" t="inlineStr">
        <is>
          <t>✅ คำตอบที่ถูกต้อง: ข้อ ง. การถูกทำลายโดยตรงจากสารพิษ Exotoxin ที่เชื้อ HIV หลั่งออกมาในกระแสเลือด
🎯 ทำไมข้อนี้ถึงถูก: เชื้อ HIV เป็นไวรัส (Retrovirus) จึงไม่มีการผลิตหรือหลั่งสารพิษประเภท Exotoxin หรือ Endotoxin (ซึ่งเป็นคุณสมบัติเฉพาะของเชื้อแบคทีเรีย) การลดลงของเซลล์ CD4+ เกิดจาก cytopathic effects ของไวรัส, activation-induced apoptosis, pyroptosis ใน uninfected bystander cells, และการทำลายโดย CD8+ T cells
🔍 ข้ออื่นผิดเพราะอะไร:
• ข้อ ก. ข. ค. และ จ. ล้วนเป็นกลไกทางวิทยาภูมิคุ้มกันและพยาธิสรีรวิทยาที่สำคัญในการลดลงของ CD4+ T cells
---</t>
        </is>
      </c>
      <c r="L360" t="inlineStr">
        <is>
          <t>Infectious diseases</t>
        </is>
      </c>
      <c r="M360" t="inlineStr">
        <is>
          <t>HIV &amp; Opportunistic Infections</t>
        </is>
      </c>
      <c r="N360" t="inlineStr">
        <is>
          <t>Clinic</t>
        </is>
      </c>
      <c r="O360" t="inlineStr">
        <is>
          <t>ข้อ 22 Mock RxCU83 ชุดที่ 2</t>
        </is>
      </c>
      <c r="P360" t="inlineStr">
        <is>
          <t>ข้อสอบจำลอง</t>
        </is>
      </c>
      <c r="Q360" t="inlineStr">
        <is>
          <t>Mock RxCU83 ชุดที่ 2</t>
        </is>
      </c>
    </row>
    <row r="361">
      <c r="A361" s="176" t="n">
        <v>359</v>
      </c>
      <c r="B361" t="inlineStr">
        <is>
          <t>23. โปรตีนบนผิวเปลือกนอกของไวรัส HIV (Viral envelope glycoprotein) ชนิดใดที่ทำหน้าที่จำเพาะในการจับกับตัวรับ CD4 receptor บนผิวเซลล์เม็ดเลือดขาวเพื่อเริ่มต้นกระบวนการเข้าสู่เซลล์</t>
        </is>
      </c>
      <c r="D361" t="inlineStr">
        <is>
          <t>Gp160</t>
        </is>
      </c>
      <c r="E361" t="inlineStr">
        <is>
          <t>Gp120</t>
        </is>
      </c>
      <c r="F361" t="inlineStr">
        <is>
          <t>Gp41</t>
        </is>
      </c>
      <c r="G361" t="inlineStr">
        <is>
          <t>P24</t>
        </is>
      </c>
      <c r="H361" t="inlineStr">
        <is>
          <t>P17</t>
        </is>
      </c>
      <c r="I361" t="n">
        <v>2</v>
      </c>
      <c r="J361" t="inlineStr">
        <is>
          <t>✅ คำตอบที่ถูกต้อง: ข้อ ข. Gp120
🎯 ทำไมข้อนี้ถึงถูก: เปลือกนอกของไวรัส HIV มี Envelope spike ที่ประกอบด้วย Heterodimer ของ Gp120 และ Gp41 โดยโปรตีน Gp120 ทำหน้าที่เป็น Surface glycoprotein ที่จับอย่างจำเพาะเจาะจงกับโมเลกุล CD4 receptor และเหนี่ยวนำให้เกิดการเปลี่ยนโครงรูปเพื่อไปจับกับ Co-receptor (CCR5 หรือ CXCR4) หลังจากนั้น Gp41 จะทำหน้าที่แทงทะลุและเหนี่ยวนำการหลอมรวมของเยื่อหุ้มเซลล์ (Membrane fusion)
🔍 ข้ออื่นผิดเพราะอะไร:
• ข้อ ก. Gp160: เป็นโปรตีนตั้งต้น (Precursor) ก่อนถูกตัดย่อยเป็น Gp120 และ Gp41
• ข้อ ค. Gp41: ทำหน้าที่เหนี่ยวนำการหลอมรวมเยื่อหุ้มเซลล์ (Transmembrane fusion)
• ข้อ ง. P24: เป็นโปรตีนแคปซิด (Capsid protein) ด้านใน
• ข้อ จ. P17: เป็นโปรตีนเมทริกซ์ (Matrix protein)
---</t>
        </is>
      </c>
      <c r="L361" t="inlineStr">
        <is>
          <t>Infectious diseases</t>
        </is>
      </c>
      <c r="M361" t="inlineStr">
        <is>
          <t>HIV &amp; Opportunistic Infections</t>
        </is>
      </c>
      <c r="N361" t="inlineStr">
        <is>
          <t>Clinic</t>
        </is>
      </c>
      <c r="O361" t="inlineStr">
        <is>
          <t>ข้อ 23 Mock RxCU83 ชุดที่ 2</t>
        </is>
      </c>
      <c r="P361" t="inlineStr">
        <is>
          <t>ข้อสอบจำลอง</t>
        </is>
      </c>
      <c r="Q361" t="inlineStr">
        <is>
          <t>Mock RxCU83 ชุดที่ 2</t>
        </is>
      </c>
    </row>
    <row r="362">
      <c r="A362" s="176" t="n">
        <v>360</v>
      </c>
      <c r="B362" t="inlineStr">
        <is>
          <t>30. ผู้ป่วยชายอายุ 30 ปี ตรวจพบการติดเชื้อ HIV (CD4 count 350 cells/mm³, Viral load 150,000 copies/mL) กำลังเตรียมความพร้อมในการเริ่มต้นยาต้านไวรัสสูตร TDF + 3TC + DTG คำแนะนำด้านสุขอนามัยและโภชนาการในข้อใดเหมาะสมที่สุดสำหรับผู้ป่วยรายนี้</t>
        </is>
      </c>
      <c r="D362" t="inlineStr">
        <is>
          <t>รับประทานอาหารปรุงสุก สะอาด หลีกเลี่ยงอาหารดิบหรือกึ่งสุกกึ่งดิบ เพื่อป้องกันการติดเชื้อฉวยโอกาสในทางเดินอาหาร</t>
        </is>
      </c>
      <c r="E362" t="inlineStr">
        <is>
          <t>งดรับประทานอาหารประเภทโปรตีนและเนื้อสัตว์ทุกชนิดเพื่อลดภาระของตับในการขับยา</t>
        </is>
      </c>
      <c r="F362" t="inlineStr">
        <is>
          <t>ห้ามดื่มนมหรือผลิตภัณฑ์จากนมตลอดการรักษาเนื่องจากจะจับกับยาทุกตัวในสูตร</t>
        </is>
      </c>
      <c r="G362" t="inlineStr">
        <is>
          <t>งดรับประทานผักและผลไม้สดทุกชนิดแม้ว่าจะล้างสะอาดแล้วก็ตาม</t>
        </is>
      </c>
      <c r="H362" t="inlineStr">
        <is>
          <t>ดื่มน้ำสมุนไพรต้มสดปริมาณมากเพื่อช่วยขับสารพิษออกจากตับ</t>
        </is>
      </c>
      <c r="I362" t="n">
        <v>1</v>
      </c>
      <c r="J362" t="inlineStr">
        <is>
          <t>✅ คำตอบที่ถูกต้อง: ข้อ ก. รับประทานอาหารปรุงสุก สะอาด หลีกเลี่ยงอาหารดิบหรือกึ่งสุกกึ่งดิบ เพื่อป้องกันการติดเชื้อฉวยโอกาสในทางเดินอาหาร
🎯 ทำไมข้อนี้ถึงถูก: ในผู้ติดเชื้อเอชไอวี การรักษาสุขอนามัยด้านอาหารและน้ำดื่ม (Food and water safety) มีความสำคัญสูงสุดเพื่อป้องกันการติดเชื้อแบคทีเรียและโปรโตซัวฉวยโอกาสในทางเดินอาหาร (เช่น Salmonella, Campylobacter, Cryptosporidium) จึงแนะนำให้รับประทานอาหารที่ปรุงสุกใหม่ สะอาด และหลีกเลี่ยงเนื้อสัตว์ดิบ อาหารทะเลดิบ หรือไข่ลวก
🔍 ข้ออื่นผิดเพราะอะไร:
• ข้อ ข. ผู้ติดเชื้อเอชไอวีต้องการโปรตีนที่เพียงพอเพื่อเสริมสร้างระบบภูมิคุ้มกันและกล้ามเนื้อ
• ข้อ ค. แม้ Dolutegravir จะเกิดอันตรกิริยากับ Cations ในนมได้ แต่สามารถรับประทานพร้อมอาหารหรือเว้นระยะห่าง 2 ชั่วโมง ไม่จำเป็นต้องงดนมตลอดชีวิต
• ข้อ ง. ผักและผลไม้สดที่ล้างทำความสะอาดอย่างถูกวิธีสามารถรับประทานได้ตามปกติ
• ข้อ จ. สมุนไพรหลายชนิดอาจเกิด Drug interactions กับยาต้านไวรัสผ่านทาง CYP enzymes และ P-gp
---</t>
        </is>
      </c>
      <c r="L362" t="inlineStr">
        <is>
          <t>Infectious diseases</t>
        </is>
      </c>
      <c r="M362" t="inlineStr">
        <is>
          <t>HIV &amp; Opportunistic Infections</t>
        </is>
      </c>
      <c r="N362" t="inlineStr">
        <is>
          <t>Clinic</t>
        </is>
      </c>
      <c r="O362" t="inlineStr">
        <is>
          <t>ข้อ 30 Mock RxCU83 ชุดที่ 2 | [RECONSTRUCTED: ปรับแต่งและเติมเต็มบริบทโจทย์เพื่อความสมบูรณ์]</t>
        </is>
      </c>
      <c r="P362" t="inlineStr">
        <is>
          <t>ข้อสอบจำลอง</t>
        </is>
      </c>
      <c r="Q362" t="inlineStr">
        <is>
          <t>Mock RxCU83 ชุดที่ 2</t>
        </is>
      </c>
    </row>
    <row r="363">
      <c r="A363" s="176" t="n">
        <v>361</v>
      </c>
      <c r="B363" t="inlineStr">
        <is>
          <t>31. ในช่วงเริ่มต้นรับประทานยาต้านไวรัสเอชไอวี ผู้ป่วยบางรายอาจมีอาการคลื่นไส้ แน่นท้อง หรือเบื่ออาหารเล็กน้อย คำแนะนำด้านพฤติกรรมและการรับประทานอาหารในข้อใดเหมาะสมที่สุดเพื่อช่วยบรรเทาอาการดังกล่าว</t>
        </is>
      </c>
      <c r="D363" t="inlineStr">
        <is>
          <t>รับประทานอาหารมื้อย่อยๆ แต่บ่อยครั้ง (Small frequent meals) และหลีกเลี่ยงอาหารทอด อาหารมันจัด หรือมีกลิ่นฉุน</t>
        </is>
      </c>
      <c r="E363" t="inlineStr">
        <is>
          <t>งดอาหารเช้าและรับประทานยาในขณะท้องว่างเพื่อเพิ่มการดูดซึมยาอย่างรวดเร็ว</t>
        </is>
      </c>
      <c r="F363" t="inlineStr">
        <is>
          <t>รับประทานอาหารมื้อใหญ่เพียงวันละ 1-2 มื้อ เพื่อให้กระเพาะอาหารมีเวลาพักผ่อน</t>
        </is>
      </c>
      <c r="G363" t="inlineStr">
        <is>
          <t>ดื่มน้ำผลไม้รสเปรี้ยวจัดหรือน้ำอัดลมทันทีหลังรับประทานยา</t>
        </is>
      </c>
      <c r="H363" t="inlineStr">
        <is>
          <t>ดื่มกาแฟเข้มข้นหลังอาหารเพื่อกระตุ้นการเคลื่อนไหวของระบบทางเดินอาหาร</t>
        </is>
      </c>
      <c r="I363" t="n">
        <v>1</v>
      </c>
      <c r="J363" t="inlineStr">
        <is>
          <t>✅ คำตอบที่ถูกต้อง: ข้อ ก. รับประทานอาหารมื้อย่อยๆ แต่บ่อยครั้ง (Small frequent meals) และหลีกเลี่ยงอาหารทอด อาหารมันจัด หรือมีกลิ่นฉุน
🎯 ทำไมข้อนี้ถึงถูก: อาการคลื่นไส้อาเจียนและไม่สบายท้องในระยะแรกของการเริ่มยาต้านไวรัส สามารถบรรเทาได้ด้วยการปรับพฤติกรรมการบริโภค โดยแบ่งรับประทานอาหารเป็นมื้อเล็กๆ 4-6 มื้อต่อวัน เคี้ยวช้าๆ หลีกเลี่ยงอาหารที่มีไขมันสูง อาหารทอด และอาหารที่มีกลิ่นฉุนรุนแรง ซึ่งช่วยลดการระคายเคืองกระเพาะอาหารและการหลั่งกรดเกิน
🔍 ข้ออื่นผิดเพราะอะไร:
• ข้อ ข. การอดอาหารและกินยาตอนท้องว่างมักจะยิ่งเพิ่มอาการคลื่นไส้และระคายเคืองกระเพาะอาหาร
• ข้อ ค. อาหารมื้อใหญ่จะทำให้กระเพาะขยายตัวและแน่นอึดอัด คลื่นไส้ง่ายขึ้น
• ข้อ ง. และ จ. น้ำผลไม้รสเปรี้ยวจัด น้ำอัดลม และกาแฟ มีฤทธิ์กระตุ้นการหลั่งกรดและระคายเคืองทางเดินอาหาร ยิ่งทำให้อาการแย่ลง
---</t>
        </is>
      </c>
      <c r="L363" t="inlineStr">
        <is>
          <t>Infectious diseases</t>
        </is>
      </c>
      <c r="M363" t="inlineStr">
        <is>
          <t>HIV &amp; Opportunistic Infections</t>
        </is>
      </c>
      <c r="N363" t="inlineStr">
        <is>
          <t>Clinic</t>
        </is>
      </c>
      <c r="O363" t="inlineStr">
        <is>
          <t>ข้อ 31 Mock RxCU83 ชุดที่ 2</t>
        </is>
      </c>
      <c r="P363" t="inlineStr">
        <is>
          <t>ข้อสอบจำลอง</t>
        </is>
      </c>
      <c r="Q363" t="inlineStr">
        <is>
          <t>Mock RxCU83 ชุดที่ 2</t>
        </is>
      </c>
    </row>
    <row r="364">
      <c r="A364" s="176" t="n">
        <v>362</v>
      </c>
      <c r="B364" t="inlineStr">
        <is>
          <t>50. ผู้ป่วยหญิงอายุ 24 ปี สุขภาพแข็งแรง ไม่มีโรคประจำตัว ไม่ได้ตั้งครรภ์ มาที่ร้านยาด้วยอาการปัสสาวะแสบขัด (Dysuria) ปัสสาวะบ่อยครั้งกะปริดกะปรอย เป็นมา 2 วัน ไม่มีไข้ ไม่มีอาการปวดหลังหรือสีข้าง เภสัชกรประเมินเบื้องต้นว่าเป็นภาวะกระเพาะปัสสาวะอักเสบเฉียบพลันแบบไม่มีภาวะแทรกซ้อน (Acute uncomplicated cystitis) การเลือกจ่ายยาปฏิชีวนะในข้อใดเหมาะสมที่สุดตามแนวทาง IDSA Guidelines</t>
        </is>
      </c>
      <c r="D364" t="inlineStr">
        <is>
          <t>Ciprofloxacin 500 mg รับประทานวันละ 2 ครั้ง เป็นเวลา 3 วัน</t>
        </is>
      </c>
      <c r="E364" t="inlineStr">
        <is>
          <t>Co-trimoxazole (TMP/SMX 160/800 mg) 1 เม็ด รับประทานวันละ 2 ครั้ง เป็นเวลา 3 วัน</t>
        </is>
      </c>
      <c r="F364" t="inlineStr">
        <is>
          <t>Nitrofurantoin monohydrate/macrocrystals 100 mg รับประทานวันละ 2 ครั้ง พร้อมอาหาร เป็นเวลา 5 วัน</t>
        </is>
      </c>
      <c r="G364" t="inlineStr">
        <is>
          <t>Fosfomycin trometamol 3 g ผสมน้ำรับประทานครั้งเดียว (Single dose)</t>
        </is>
      </c>
      <c r="H364" t="inlineStr">
        <is>
          <t>Amoxicillin/clavulanic acid 1 g รับประทานวันละ 2 ครั้ง เป็นเวลา 5 วัน</t>
        </is>
      </c>
      <c r="I364" t="n">
        <v>4</v>
      </c>
      <c r="J364" t="inlineStr">
        <is>
          <t>✅ คำตอบที่ถูกต้อง: ข้อ ง. Fosfomycin trometamol 3 g ผสมน้ำรับประทานครั้งเดียว (Single dose)
🎯 ทำไมข้อนี้ถึงถูก: ตามแนวทางเวชปฏิบัติของสมาคมโรคติดเชื้อแห่งสหรัฐอเมริกา (IDSA Guidelines) ยาต้านจุลชีพทางเลือกแรก (First-line agents) สำหรับ Acute uncomplicated cystitis ได้แก่ Nitrofurantoin (ต้องให้ 5 วัน), Fosfomycin trometamol (3 g single dose), และ Pivmecillinam โดยตัวเลือก Fosfomycin 3 g single dose เป็นสูตรที่ให้ความสะดวกสูงสุด ช่วยเพิ่มความร่วมมือในการใช้ยาของผู้ป่วย และมีอัตราการดื้อยาของเชื้อ E. coli ต่ำมาก (ส่วน Nitrofurantoin ในข้อ ค. ระบุเพียง 3 วันซึ่งไม่ครบตามเกณฑ์มาตรฐาน 5 วัน)
🔍 ข้ออื่นผิดเพราะอะไร:
• ข้อ ก. Ciprofloxacin: จัดเป็นยากลุ่ม Fluoroquinolones ซึ่งไม่แนะนำเป็น First-line อีกต่อไปเนื่องจากเสี่ยงต่อการเกิดเชื้อดื้อยาและผลข้างเคียงรุนแรง (Collateral damage)
• ข้อ ข. TMP/SMX: ในประเทศไทยมีอัตราการดื้อยาของเชื้อ E. coli เกินกว่าร้อยละ 20 จึงไม่แนะนำให้ใช้ empiric
• ข้อ ค. Nitrofurantoin ต้องรับประทาน 5 วัน (ไม่ใช่ 3 วัน)
• ข้อ จ. Amox/Clav เป็นยากลุ่ม Second-line agent
---</t>
        </is>
      </c>
      <c r="L364" t="inlineStr">
        <is>
          <t>Infectious diseases</t>
        </is>
      </c>
      <c r="M364" t="inlineStr">
        <is>
          <t>Urinary tract infections (UTI)]</t>
        </is>
      </c>
      <c r="N364" t="inlineStr">
        <is>
          <t>Clinic</t>
        </is>
      </c>
      <c r="O364" t="inlineStr">
        <is>
          <t>ข้อ 50 Mock RxCU83 ชุดที่ 2</t>
        </is>
      </c>
      <c r="P364" t="inlineStr">
        <is>
          <t>ข้อสอบจำลอง</t>
        </is>
      </c>
      <c r="Q364" t="inlineStr">
        <is>
          <t>Mock RxCU83 ชุดที่ 2</t>
        </is>
      </c>
    </row>
    <row r="365">
      <c r="A365" s="176" t="n">
        <v>363</v>
      </c>
      <c r="B365" t="inlineStr">
        <is>
          <t>51. ข้อใดคือคำแนะนำในการรับประทานยาผง Fosfomycin trometamol สำหรับรักษาภาวะกระเพาะปัสสาวะอักเสบที่ถูกต้องที่สุดเพื่อให้ยาออกฤทธิ์ได้อย่างมีประสิทธิภาพสูงสุด</t>
        </is>
      </c>
      <c r="D365" t="inlineStr">
        <is>
          <t>ละลายผงยาในน้ำเย็น 1 แก้ว และรับประทานทันทีหลังอาหารมื้อหนัก</t>
        </is>
      </c>
      <c r="E365" t="inlineStr">
        <is>
          <t>ละลายผงยาในน้ำเย็นครึ่งแก้ว รับประทานในขณะท้องว่าง (ก่อนนอนและหลังปัสสาวะทิ้งแล้ว)</t>
        </is>
      </c>
      <c r="F365" t="inlineStr">
        <is>
          <t>รับประทานพร้อมนมหรือยาลดกรดเพื่อลดการระคายเคืองกระเพาะอาหาร</t>
        </is>
      </c>
      <c r="G365" t="inlineStr">
        <is>
          <t>ผสมยาในน้ำร้อนจัดเพื่อช่วยให้ยาละลายสมบูรณ์</t>
        </is>
      </c>
      <c r="H365" t="inlineStr">
        <is>
          <t>แบ่งรับประทานครั้งละครึ่งซอง เช้าและเย็น เป็นเวลา 3 วัน</t>
        </is>
      </c>
      <c r="I365" t="n">
        <v>2</v>
      </c>
      <c r="J365" t="inlineStr">
        <is>
          <t>✅ คำตอบที่ถูกต้อง: ข้อ ข. ละลายผงยาในน้ำเย็นครึ่งแก้ว รับประทานในขณะท้องว่าง (ก่อนนอนและหลังปัสสาวะทิ้งแล้ว)
🎯 ทำไมข้อนี้ถึงถูก: Fosfomycin trometamol แนะนำให้รับประทานขณะท้องว่าง (Empty stomach: 2-3 ชั่วโมงก่อนหรือหลังอาหาร) เนื่องจากอาหารจะชะลอและลดการดูดซึมยา และเวลาที่เหมาะสมที่สุดคือ "ก่อนนอนหลังปัสสาวะทิ้งแล้ว" เพื่อให้ยาถูกขับออกและสะสมอยู่ในกระเพาะปัสสาวะด้วยความเข้มข้นสูงตลอดทั้งคืน (High urinary drug concentration เกินกว่าระดับ MIC ของเชื้อได้นานถึง 48-72 ชั่วโมง)
🔍 ข้ออื่นผิดเพราะอะไร:
• ข้อ ก. และ ค. อาหาร นม และยาลดกรดลดการดูดซึมยา
• ข้อ ง. น้ำร้อนอาจทำให้ตัวยาสลายตัว ควรใช้น้ำเย็นหรือน้ำอุณหภูมิห้อง
• ข้อ จ. Fosfomycin trometamol 3 g เป็นยาสำหรับรับประทานครั้งเดียวหมดซอง (Single dose) ห้ามแบ่งรับประทาน
---</t>
        </is>
      </c>
      <c r="L365" t="inlineStr">
        <is>
          <t>Infectious diseases</t>
        </is>
      </c>
      <c r="M365" t="inlineStr">
        <is>
          <t>Urinary tract infections (UTI)]</t>
        </is>
      </c>
      <c r="N365" t="inlineStr">
        <is>
          <t>Clinic</t>
        </is>
      </c>
      <c r="O365" t="inlineStr">
        <is>
          <t>ข้อ 51 Mock RxCU83 ชุดที่ 2</t>
        </is>
      </c>
      <c r="P365" t="inlineStr">
        <is>
          <t>ข้อสอบจำลอง</t>
        </is>
      </c>
      <c r="Q365" t="inlineStr">
        <is>
          <t>Mock RxCU83 ชุดที่ 2</t>
        </is>
      </c>
    </row>
    <row r="366">
      <c r="A366" s="176" t="n">
        <v>364</v>
      </c>
      <c r="B366" t="inlineStr">
        <is>
          <t>52. ผู้ป่วยหญิงที่มารับบริการที่ร้านยาด้วยอาการปัสสาวะแสบขัด อาการแสดงหรือข้อตรวจพบในข้อใดต่อไปนี้จัดเป็น สัญญาณอันตราย (Red flag symptoms) ที่บ่งชี้ถึงภาวะการติดเชื้อในระบบทางเดินปัสสาวะส่วนบน (Acute pyelonephritis) ซึ่งเภสัชกรต้องส่งต่อผู้ป่วยไปพบแพทย์ที่โรงพยาบาลทันที</t>
        </is>
      </c>
      <c r="D366" t="inlineStr">
        <is>
          <t>ปัสสาวะมีสีขุ่นและมีกลิ่นฉุน</t>
        </is>
      </c>
      <c r="E366" t="inlineStr">
        <is>
          <t>รู้สึกปวดหน่วงบริเวณหัวหน่าวเล็กน้อย</t>
        </is>
      </c>
      <c r="F366" t="inlineStr">
        <is>
          <t>ปัสสาวะบ่อยครั้งกะปริดกะปรอย</t>
        </is>
      </c>
      <c r="G366" t="inlineStr">
        <is>
          <t>มีไข้สูง หนาวสั่น คลื่นไส้อาเจียน และมีอาการเคาะเจ็บบริเวณบั้นเอวหรือสีข้าง (Costovertebral angle tenderness)</t>
        </is>
      </c>
      <c r="H366" t="inlineStr">
        <is>
          <t>อาการปัสสาวะแสบขัดเป็นมา 2 วัน</t>
        </is>
      </c>
      <c r="I366" t="n">
        <v>4</v>
      </c>
      <c r="J366" t="inlineStr">
        <is>
          <t>✅ คำตอบที่ถูกต้อง: ข้อ ง. มีไข้สูง หนาวสั่น คลื่นไส้อาเจียน และมีอาการเคาะเจ็บบริเวณบั้นเอวหรือสีข้าง (Costovertebral angle tenderness)
🎯 ทำไมข้อนี้ถึงถูก: การมีไข้สูง หนาวสั่น ปวดเอว/สีข้าง (Flank pain) และ CVA tenderness เป็นอาการแสดงเฉพาะของการติดเชื้อที่กรวยไตและเนื้อไต (Upper UTI / Acute pyelonephritis) หรือมีภาวะติดเชื้อเข้าสู่กระแสเลือด (Urosepsis) ซึ่งไม่สามารถรักษาแบบผู้ป่วยนอกที่ร้านยาได้ ต้องส่งต่อโรงพยาบาลทันทีเพื่อรับยาปฏิชีวนะทางหลอดเลือดดำและตรวจประเมินเพิ่มเติม
🔍 ข้ออื่นผิดเพราะอะไร:
• ข้อ ก. ข. ค. และ จ. เป็นอาการแสดงตามปกติของการติดเชื้อทางเดินปัสสาวะส่วนล่างแบบไม่ซับซ้อน (Lower UTI / Cystitis)
---</t>
        </is>
      </c>
      <c r="L366" t="inlineStr">
        <is>
          <t>Infectious diseases</t>
        </is>
      </c>
      <c r="M366" t="inlineStr">
        <is>
          <t>Urinary tract infections (UTI)]</t>
        </is>
      </c>
      <c r="N366" t="inlineStr">
        <is>
          <t>Clinic</t>
        </is>
      </c>
      <c r="O366" t="inlineStr">
        <is>
          <t>ข้อ 52 Mock RxCU83 ชุดที่ 2</t>
        </is>
      </c>
      <c r="P366" t="inlineStr">
        <is>
          <t>ข้อสอบจำลอง</t>
        </is>
      </c>
      <c r="Q366" t="inlineStr">
        <is>
          <t>Mock RxCU83 ชุดที่ 2</t>
        </is>
      </c>
    </row>
    <row r="367">
      <c r="A367" s="176" t="n">
        <v>365</v>
      </c>
      <c r="B367" t="inlineStr">
        <is>
          <t>56. ข้อใดเป็นคำแนะนำทางโภชนาการและพฤติกรรมสุขภาพที่เหมาะสมที่สุดเพื่อป้องกันการเกิดโรคติดเชื้อในระบบทางเดินปัสสาวะซ้ำซ้อน (Recurrent UTI prevention) ในสตรีวัยเจริญพันธุ์</t>
        </is>
      </c>
      <c r="D367" t="inlineStr">
        <is>
          <t>ดื่มน้ำสะอาดในปริมาณที่เพียงพอ (อย่างน้อยวันละ 2 ถึง 3 ลิตร) และไม่กลั้นปัสสาวะ</t>
        </is>
      </c>
      <c r="E367" t="inlineStr">
        <is>
          <t>ดื่มน้ำให้น้อยลงเหลือวันละ 1 ลิตร เพื่อลดความถี่ในการเข้าห้องน้ำ</t>
        </is>
      </c>
      <c r="F367" t="inlineStr">
        <is>
          <t>ดื่มน้ำผลไม้รสเปรี้ยวเข้มข้นทุกมื้อเพื่อทำให้ปัสสาวะมีฤทธิ์เป็นกรดจัด</t>
        </is>
      </c>
      <c r="G367" t="inlineStr">
        <is>
          <t>รับประทานอาหารรสเค็มจัดเพื่อช่วยกระตุ้นการขับปัสสาวะ</t>
        </is>
      </c>
      <c r="H367" t="inlineStr">
        <is>
          <t>หลีกเลี่ยงการดื่มนมและผลิตภัณฑ์จากนมเนื่องจากเพิ่มความเสี่ยงต่อการติดเชื้อ</t>
        </is>
      </c>
      <c r="I367" t="n">
        <v>1</v>
      </c>
      <c r="J367" t="inlineStr">
        <is>
          <t>✅ คำตอบที่ถูกต้อง: ข้อ ก. ดื่มน้ำสะอาดในปริมาณที่เพียงพอ (อย่างน้อยวันละ 2 ถึง 3 ลิตร) และไม่กลั้นปัสสาวะ
🎯 ทำไมข้อนี้ถึงถูก: การดื่มน้ำสะอาดอย่างเพียงพอ (อย่างน้อย 2-2.5 ลิตรต่อวัน) จะช่วยเพิ่มปริมาตรและการไหลของปัสสาวะ ซึ่งทำให้เกิดแรงชะล้างทางกลศาสตร์ (Mechanical flushing effect) ขับเชื้อแบคทีเรียที่อาจปนเปื้อนบริเวณท่อปัสสาวะออกไปก่อนที่เชื้อจะเพิ่มจำนวนและยึดเกาะกับเยื่อบุผิวทางเดินปัสสาวะ ร่วมกับการปัสสาวะทิ้งทันทีเมื่อปวดและหลังมีเพศสัมพันธ์
🔍 ข้ออื่นผิดเพราะอะไร:
• ข้อ ข. การดื่มน้ำน้อยทำให้ปัสสาวะเข้มข้นและเชื้อแบคทีเรียเจริญเติบโตได้ง่าย
• ข้อ ค. การดื่มน้ำผลไม้เปรี้ยวจัดอาจระคายเคืองกระเพาะปัสสาวะ
• ข้อ ง. อาหารเค็มจัดเพิ่มความเสี่ยงต่อโรคความดันโลหิตสูงและไต
• ข้อ จ. นมไม่ได้เพิ่มความเสี่ยงต่อการติดเชื้อทางเดินปัสสาวะ
---</t>
        </is>
      </c>
      <c r="L367" t="inlineStr">
        <is>
          <t>Infectious diseases</t>
        </is>
      </c>
      <c r="M367" t="inlineStr">
        <is>
          <t>Urinary tract infections (UTI)]</t>
        </is>
      </c>
      <c r="N367" t="inlineStr">
        <is>
          <t>Clinic</t>
        </is>
      </c>
      <c r="O367" t="inlineStr">
        <is>
          <t>ข้อ 56 Mock RxCU83 ชุดที่ 2</t>
        </is>
      </c>
      <c r="P367" t="inlineStr">
        <is>
          <t>ข้อสอบจำลอง</t>
        </is>
      </c>
      <c r="Q367" t="inlineStr">
        <is>
          <t>Mock RxCU83 ชุดที่ 2</t>
        </is>
      </c>
    </row>
    <row r="368">
      <c r="A368" s="176" t="n">
        <v>366</v>
      </c>
      <c r="B368" t="inlineStr">
        <is>
          <t>1. ผู้ป่วยชายไทย อายุ 40 ปี ไอแห้ง ไม่มีเสมหะ น้ำหนักลดลงอย่างรวดเร็วภายใน 1 สัปดาห์ ถูกวินิจฉัยว่าเป็น HIV เมื่อ 6 เดือนที่แล้ว วันนี้มาตรวจที่โรงพยาบาล มีผล lab ดังนี้: CD4 count 450 cells/mm3, Hb 9 g/dL, Hct 27%, AST/ALT 50/40 U/L, SCr 0.7 mg/dL, HBsAg positive ผู้ป่วยยังไม่เคยได้รับยาต้านไวรัสมาก่อน วันนี้ได้รับสูตรยา TDF + FTC + RAL มีความเหมาะสมหรือไม่</t>
        </is>
      </c>
      <c r="D368" t="inlineStr">
        <is>
          <t>เหมาะสม เพราะผู้ป่วยมีภาวะตับอักเสบบีร่วมด้วย</t>
        </is>
      </c>
      <c r="E368" t="inlineStr">
        <is>
          <t>เหมาะสม เพราะ CD4 count มากกว่า 200 cells/mm3</t>
        </is>
      </c>
      <c r="F368" t="inlineStr">
        <is>
          <t>ไม่เหมาะสม เพราะผู้ป่วยไม่เคยติดเชื้อฉวยโอกาสมาก่อน</t>
        </is>
      </c>
      <c r="G368" t="inlineStr">
        <is>
          <t>ไม่เหมาะสม เพราะผู้ป่วยมีภาวะ anemia ไม่สามารถใช้ TDF ได้</t>
        </is>
      </c>
      <c r="H368" t="inlineStr">
        <is>
          <t>ไม่เหมาะสม เพราะผู้ป่วยทุกรายควรเริ่มต้นด้วย AZT + 3TC + NVP</t>
        </is>
      </c>
      <c r="I368" t="n">
        <v>1</v>
      </c>
      <c r="J368" t="inlineStr">
        <is>
          <t>✅ คำตอบที่ถูกต้อง: ข้อ a. เหมาะสม เพราะผู้ป่วยมีภาวะตับอักเสบบีร่วมด้วย
🎯 ทำไมข้อนี้ถึงถูก:
ในผู้ป่วยที่ติดเชื้อ HIV ร่วมกับไวรัสตับอักเสบบี (HIV/HBV co-infection โดยมี HBsAg positive) แนวทางเวชปฏิบัติของประเทศไทยและสากลแนะนำให้เลือกใช้สูตรยาต้านไวรัสที่มี Tenofovir (TDF หรือ TAF) ร่วมกับ Lamivudine (3TC) หรือ Emtricitabine (FTC) เป็น backbone เสมอ เนื่องจากทั้ง TDF และ 3TC/FTC มีฤทธิ์ยับยั้งทั้งเชื้อ HIV และเชื้อ HBV ไปพร้อมกัน ช่วยควบคุมไวรัสตับอักเสบบีและป้องกันตับวาย
🔍 ข้ออื่นผิดเพราะอะไร:
• ข้อ b.: ระดับ CD4 ไม่ใช่เกณฑ์หลักในการเลือก TDF เหนือยาอื่น และปัจจุบันแนะนำให้เริ่มยาต้านไวรัสในผู้ติดเชื้อ HIV ทุกรายโดยไม่จำกัดระดับ CD4
• ข้อ c.: ผู้ป่วย HIV ทุกรายควรเริ่มยาต้านไวรัสทันทีโดยไม่ต้องรอให้เกิดการติดเชื้อฉวยโอกาส (treat all)
• ข้อ d.: ยาต้านไวรัสที่มีผลกดไขกระดูกทำให้เกิดภาวะโลหิตจาง (anemia) คือ Zidovudine (AZT) ไม่ใช่ Tenofovir (TDF) ดังนั้นผู้ป่วยที่มี Hb 9 g/dL จึงห้ามใช้ AZT และ TDF เป็นยาที่ปลอดภัยและเหมาะสม
• ข้อ e.: สูตร AZT + 3TC + NVP เป็นสูตรโบราณที่เลิกใช้เป็นสูตรแรกแล้วเนื่องจากมีผลข้างเคียงสูงมาก และ NVP ห้ามใช้ในผู้ที่มีตับอักเสบ
---</t>
        </is>
      </c>
      <c r="L368" t="inlineStr">
        <is>
          <t>Infectious diseases</t>
        </is>
      </c>
      <c r="M368" t="inlineStr">
        <is>
          <t>HIV/AIDS &amp; Opportunistic infections</t>
        </is>
      </c>
      <c r="N368" t="inlineStr">
        <is>
          <t>Clinic</t>
        </is>
      </c>
      <c r="O368" t="inlineStr">
        <is>
          <t>รุ่น RxCU83</t>
        </is>
      </c>
      <c r="P368" t="inlineStr">
        <is>
          <t>แบบฝึกหัด</t>
        </is>
      </c>
      <c r="Q368" t="inlineStr">
        <is>
          <t>Quiz เตรียมสอบ CC1 RxCU83</t>
        </is>
      </c>
    </row>
    <row r="369">
      <c r="A369" s="176" t="n">
        <v>367</v>
      </c>
      <c r="B369" t="inlineStr">
        <is>
          <t>2. จากเคสผู้ป่วย HIV ข้อ 1 ค่าทางห้องปฏิบัติการหรือการตรวจติดตามในข้อใด ไม่จำเป็น ต้องตรวจติดตามในระยะเริ่มต้นก่อนเริ่มการรักษา</t>
        </is>
      </c>
      <c r="D369" t="inlineStr">
        <is>
          <t>CD4 cell count</t>
        </is>
      </c>
      <c r="E369" t="inlineStr">
        <is>
          <t>HIV Viral load (VL)</t>
        </is>
      </c>
      <c r="F369" t="inlineStr">
        <is>
          <t>Serum creatinine (SCr)</t>
        </is>
      </c>
      <c r="G369" t="inlineStr">
        <is>
          <t>Lipodystrophy assessment</t>
        </is>
      </c>
      <c r="H369" t="inlineStr">
        <is>
          <t>Urinalysis</t>
        </is>
      </c>
      <c r="I369" t="n">
        <v>4</v>
      </c>
      <c r="J369" t="inlineStr">
        <is>
          <t>✅ คำตอบที่ถูกต้อง: ข้อ d. Lipodystrophy assessment
🎯 ทำไมข้อนี้ถึงถูก:
ภาวะไขมันกระจายตัวผิดปกติ (Lipodystrophy / Lipoatrophy) เป็นอาการไม่พึงประสงค์ระยะยาวที่เกิดจากการใช้ยากลุ่ม NRTIs รุ่นเก่า (เช่น Stavudine d4T, Zidovudine AZT) หรือ Protease Inhibitors ติดต่อกันเป็นเวลาหลายปี จึงไม่มีความจำเป็นต้องประเมินก่อนเริ่มยาในผู้ป่วยรายใหม่ (treatment-naive) ที่เริ่มสูตรยามาตรฐานในปัจจุบัน
🔍 ข้ออื่นผิดเพราะอะไร:
• ข้อ a.: CD4 count จำเป็นต้องตรวจเพื่อประเมินระดับภูมิคุ้มกันและข้อบ่งชี้ในการให้ยาป้องกันการติดเชื้อฉวยโอกาส (OI prophylaxis)
• ข้อ b.: Viral load จำเป็นต้องตรวจเพื่อเป็น baseline ก่อนเริ่มยาและติดตามความสำเร็จในการกดไวรัส
• ข้อ c. และ e.: Serum creatinine และ Urinalysis จำเป็นต้องตรวจติดตาม baseline เนื่องจากผู้ป่วยได้รับยา Tenofovir (TDF) ซึ่งมีพิษต่อไต (nephrotoxicity / Fanconi syndrome)
---</t>
        </is>
      </c>
      <c r="L369" t="inlineStr">
        <is>
          <t>Infectious diseases</t>
        </is>
      </c>
      <c r="M369" t="inlineStr">
        <is>
          <t>HIV/AIDS &amp; Opportunistic infections</t>
        </is>
      </c>
      <c r="N369" t="inlineStr">
        <is>
          <t>Clinic</t>
        </is>
      </c>
      <c r="O369" t="inlineStr">
        <is>
          <t>รุ่น RxCU83</t>
        </is>
      </c>
      <c r="P369" t="inlineStr">
        <is>
          <t>แบบฝึกหัด</t>
        </is>
      </c>
      <c r="Q369" t="inlineStr">
        <is>
          <t>Quiz เตรียมสอบ CC1 RxCU83</t>
        </is>
      </c>
    </row>
    <row r="370">
      <c r="A370" s="176" t="n">
        <v>368</v>
      </c>
      <c r="B370" t="inlineStr">
        <is>
          <t>3. ข้อใดเป็นกลไกการออกฤทธิ์ทางเภสัชวิทยาของยา Tenofovir Disoproxil Fumarate (TDF)</t>
        </is>
      </c>
      <c r="D370" t="inlineStr">
        <is>
          <t>CCR5 co-receptor antagonist</t>
        </is>
      </c>
      <c r="E370" t="inlineStr">
        <is>
          <t>HIV Protease inhibitor</t>
        </is>
      </c>
      <c r="F370" t="inlineStr">
        <is>
          <t>Integrase strand transfer inhibitor (INSTI)</t>
        </is>
      </c>
      <c r="G370" t="inlineStr">
        <is>
          <t>ยับยั้งเอนไซม์ Reverse Transcriptase โดยมีโครงสร้างเลียนแบบ Nucleotide (NtRTI)</t>
        </is>
      </c>
      <c r="H370" t="inlineStr">
        <is>
          <t>ยับยั้งเอนไซม์ Reverse Transcriptase โดยจับที่ Allosteric site ที่ไม่เลียนแบบ Nucleotide (NNRTI)</t>
        </is>
      </c>
      <c r="I370" t="n">
        <v>4</v>
      </c>
      <c r="J370" t="inlineStr">
        <is>
          <t>✅ คำตอบที่ถูกต้อง: ข้อ d. ยับยั้งเอนไซม์ Reverse Transcriptase โดยมีโครงสร้างเลียนแบบ Nucleotide (NtRTI)
🎯 ทำไมข้อนี้ถึงถูก:
Tenofovir (TDF/TAF) จัดเป็น Nucleotide Reverse Transcriptase Inhibitor (NtRTI) โดยเป็นอนุพันธ์ของ adenosine 5'-monophosphate ซึ่งมีหมู่ฟอสเฟตในโมเลกุลอยู่แล้ว เมื่อเข้าสู่เซลล์จะถูกเติมฟอสเฟตอีก 2 หมู่กลายเป็น Tenofovir diphosphate แข่งขันกับ dATP ในการจับกับเอนไซม์ reverse transcriptase และทำหน้าที่เป็น DNA chain terminator
🔍 ข้ออื่นผิดเพราะอะไร:
• ข้อ a.: CCR5 antagonist เช่น Maraviroc ออกฤทธิ์ขัดขวางการเข้าสู่เซลล์ของเชื้อไวรัส
• ข้อ b.: Protease inhibitors เช่น Atazanavir, Darunavir, Lopinavir ออกฤทธิ์ยับยั้งการตัดสายโปรตีนของไวรัส
• ข้อ c.: Integrase inhibitors เช่น Raltegravir, Dolutegravir ออกฤทธิ์ยับยั้งการแทรกตัวของ viral DNA เข้าสู่โฮสต์โครโมโซม
• ข้อ e.: NNRTI เช่น Efavirenz, Nevirapine, Rilpivirine จับที่ non-active allosteric site ไม่ได้เลียนแบบโครงสร้าง nucleotide
---</t>
        </is>
      </c>
      <c r="L370" t="inlineStr">
        <is>
          <t>Infectious diseases</t>
        </is>
      </c>
      <c r="M370" t="inlineStr">
        <is>
          <t>HIV/AIDS &amp; Opportunistic infections</t>
        </is>
      </c>
      <c r="N370" t="inlineStr">
        <is>
          <t>Clinic</t>
        </is>
      </c>
      <c r="O370" t="inlineStr">
        <is>
          <t>รุ่น RxCU83</t>
        </is>
      </c>
      <c r="P370" t="inlineStr">
        <is>
          <t>แบบฝึกหัด</t>
        </is>
      </c>
      <c r="Q370" t="inlineStr">
        <is>
          <t>Quiz เตรียมสอบ CC1 RxCU83</t>
        </is>
      </c>
    </row>
    <row r="371">
      <c r="A371" s="176" t="n">
        <v>369</v>
      </c>
      <c r="B371" t="inlineStr">
        <is>
          <t>4. ข้อใดเป็นกลไกการออกฤทธิ์ทางเภสัชวิทยาของยา Raltegravir (RAL)</t>
        </is>
      </c>
      <c r="D371" t="inlineStr">
        <is>
          <t>CCR5 co-receptor antagonist</t>
        </is>
      </c>
      <c r="E371" t="inlineStr">
        <is>
          <t>HIV Protease inhibitor</t>
        </is>
      </c>
      <c r="F371" t="inlineStr">
        <is>
          <t>Integrase strand transfer inhibitor (INSTI)</t>
        </is>
      </c>
      <c r="G371" t="inlineStr">
        <is>
          <t>Nucleoside reverse transcriptase inhibitor (NRTI)</t>
        </is>
      </c>
      <c r="H371" t="inlineStr">
        <is>
          <t>Non-nucleoside reverse transcriptase inhibitor (NNRTI)</t>
        </is>
      </c>
      <c r="I371" t="n">
        <v>3</v>
      </c>
      <c r="J371" t="inlineStr">
        <is>
          <t>✅ คำตอบที่ถูกต้อง: ข้อ c. Integrase strand transfer inhibitor (INSTI)
🎯 ทำไมข้อนี้ถึงถูก:
Raltegravir (RAL) เป็นยาต้านไวรัสกลุ่ม Integrase Strand Transfer Inhibitors (INSTIs) ออกฤทธิ์โดยจับกับ Mg2+ catalytic core ของเอนไซม์ HIV integrase ยับยั้งขั้นตอน strand transfer ทำให้ viral DNA ไม่สามารถแทรกตัวเข้าไปเชื่อมต่อกับ chromosomal DNA ของเซลล์มนุษย์ได้
🔍 ข้ออื่นผิดเพราะอะไร:
• ข้อ a.: CCR5 antagonist คือ Maraviroc
• ข้อ b.: Protease inhibitors เช่น Lopinavir, Ritonavir, Atazanavir
• ข้อ d.: NRTI เช่น Zidovudine, Lamivudine, Emtricitabine, Abacavir
• ข้อ e.: NNRTI เช่น Efavirenz, Nevirapine
---</t>
        </is>
      </c>
      <c r="L371" t="inlineStr">
        <is>
          <t>Infectious diseases</t>
        </is>
      </c>
      <c r="M371" t="inlineStr">
        <is>
          <t>HIV/AIDS &amp; Opportunistic infections</t>
        </is>
      </c>
      <c r="N371" t="inlineStr">
        <is>
          <t>Clinic</t>
        </is>
      </c>
      <c r="O371" t="inlineStr">
        <is>
          <t>รุ่น RxCU83</t>
        </is>
      </c>
      <c r="P371" t="inlineStr">
        <is>
          <t>แบบฝึกหัด</t>
        </is>
      </c>
      <c r="Q371" t="inlineStr">
        <is>
          <t>Quiz เตรียมสอบ CC1 RxCU83</t>
        </is>
      </c>
    </row>
    <row r="372">
      <c r="A372" s="176" t="n">
        <v>370</v>
      </c>
      <c r="B372" t="inlineStr">
        <is>
          <t>5. คำแนะนำในการปฏิบัติตัวและการใช้ยาข้อใดถูกต้องและเหมาะสมที่สุดสำหรับผู้ป่วยที่เริ่มรับประทานยาต้านไวรัสสูตร TDF + FTC + RAL</t>
        </is>
      </c>
      <c r="D372" t="inlineStr">
        <is>
          <t>หากติดธุระหรือไม่สะดวก สามารถเลื่อนเวลารับประทานยาในแต่ละวันได้ไม่เกิน 3 ชั่วโมง</t>
        </is>
      </c>
      <c r="E372" t="inlineStr">
        <is>
          <t>ควรดื่มน้ำสะอาดมากๆ วันละ 1.5 - 3 ลิตร เพื่อป้องกันและลดความเสี่ยงต่อการเกิดพิษต่อไตจากยา Tenofovir</t>
        </is>
      </c>
      <c r="F372" t="inlineStr">
        <is>
          <t>ถ้าเกิดผื่นคันขึ้น ให้หยุดยาทันทีและรอดูอาการที่บ้าน หากผื่นไม่ยุบภายใน 12 ชั่วโมงจึงค่อยมาโรงพยาบาล</t>
        </is>
      </c>
      <c r="G372" t="inlineStr">
        <is>
          <t>อาการไม่พึงประสงค์สำคัญของ Emtricitabine คือการนอนไม่หลับ ฝันร้าย และเห็นภาพหลอน</t>
        </is>
      </c>
      <c r="H372" t="inlineStr">
        <is>
          <t>ไม่จำเป็นต้องพาคู่สมรสหรือคู่นอนมาตรวจเลือดคัดกรอง ยกเว้นแต่ผู้ป่วยจะเกิดการติดเชื้อฉวยโอกาส</t>
        </is>
      </c>
      <c r="I372" t="n">
        <v>2</v>
      </c>
      <c r="J372" t="inlineStr">
        <is>
          <t>✅ คำตอบที่ถูกต้อง: ข้อ b. ควรดื่มน้ำสะอาดมากๆ วันละ 1.5 - 3 ลิตร เพื่อป้องกันและลดความเสี่ยงต่อการเกิดพิษต่อไตจากยา Tenofovir
🎯 ทำไมข้อนี้ถึงถูก:
ยา Tenofovir (TDF) ถูกขับออกทางไตผ่านกระบวนการ glomerular filtration และ active tubular secretion การดื่มน้ำสะอาดอย่างเพียงพอ (วันละ 2-3 ลิตร) ช่วยรักษา renal blood flow ลดความเข้มข้นของยาที่สัมผัสกับ proximal renal tubular cells และช่วยลดความเสี่ยงต่อการเกิด acute kidney injury และ proximal tubulopathy (Fanconi syndrome)
🔍 ข้ออื่นผิดเพราะอะไร:
• ข้อ a.: ยาต้านไวรัสต้องรับประทานตรงเวลาอย่างเคร่งครัด (adherence &gt; 95%) เพื่อป้องกันการดื้อยา ไม่ควรเลื่อนเวลาบ่อยๆ
• ข้อ c.: หากมีผื่นขึ้นรุนแรง มีไข้ หรือสงสัยการแพ้ยา ไม่ควรรอดูอาการเองถึง 12 ชั่วโมงแต่ควรมาพบแพทย์ทันที
• ข้อ d.: ยาที่ทำให้เกิดอาการทางระบบประสาท ฝันร้าย ฝันประหลาด (vivid dreams) คือ Efavirenz (EFV) ไม่ใช่ Emtricitabine (FTC)
• ข้อ e.: คู่นอนของผู้ติดเชื้อ HIV ทุกรายควรได้รับการตรวจคัดกรอง anti-HIV เพื่อให้การรักษาแต่เนิ่นๆ หรือพิจารณาให้ยาป้องกัน (PrEP)
---</t>
        </is>
      </c>
      <c r="L372" t="inlineStr">
        <is>
          <t>Infectious diseases</t>
        </is>
      </c>
      <c r="M372" t="inlineStr">
        <is>
          <t>HIV/AIDS &amp; Opportunistic infections</t>
        </is>
      </c>
      <c r="N372" t="inlineStr">
        <is>
          <t>Clinic</t>
        </is>
      </c>
      <c r="O372" t="inlineStr">
        <is>
          <t>รุ่น RxCU83</t>
        </is>
      </c>
      <c r="P372" t="inlineStr">
        <is>
          <t>แบบฝึกหัด</t>
        </is>
      </c>
      <c r="Q372" t="inlineStr">
        <is>
          <t>Quiz เตรียมสอบ CC1 RxCU83</t>
        </is>
      </c>
    </row>
    <row r="373">
      <c r="A373" s="176" t="n">
        <v>371</v>
      </c>
      <c r="B373" t="inlineStr">
        <is>
          <t>6. ผู้ป่วยหญิงอายุ 21 ปี มีโรคประจำตัวไมเกรน เมื่อ 2 เดือนก่อนได้รับการวินิจฉัยว่าเป็น HIV และได้รับยาต้านไวรัสสูตร TDF + FTC + LPV/r (Lopinavir/Ritonavir) ผู้ป่วยไม่มีโรคประจำตัวอื่นและปฏิเสธการตั้งครรภ์ ยาแก้ปวดไมเกรนในข้อใดมีข้อห้ามใช้เด็ดขาด (Contraindicated) ในผู้ป่วยรายนี้</t>
        </is>
      </c>
      <c r="D373" t="inlineStr">
        <is>
          <t>Amitriptyline</t>
        </is>
      </c>
      <c r="E373" t="inlineStr">
        <is>
          <t>Ergotamine tartrate</t>
        </is>
      </c>
      <c r="F373" t="inlineStr">
        <is>
          <t>Ibuprofen</t>
        </is>
      </c>
      <c r="G373" t="inlineStr">
        <is>
          <t>Paracetamol</t>
        </is>
      </c>
      <c r="H373" t="inlineStr">
        <is>
          <t>Sumatriptan</t>
        </is>
      </c>
      <c r="I373" t="n">
        <v>2</v>
      </c>
      <c r="J373" t="inlineStr">
        <is>
          <t>✅ คำตอบที่ถูกต้อง: ข้อ b. Ergotamine tartrate
🎯 ทำไมข้อนี้ถึงถูก:
Ritonavir (ในสูตร LPV/r) เป็นยาที่มีฤทธิ์ยับยั้งเอนไซม์ CYP3A4 ที่แรงที่สุดตัวหนึ่ง (potent CYP3A4 inhibitor) ส่วน Ergotamine ถูกทำลายผ่านเอนไซม์ CYP3A4 เป็นหลัก การใช้ร่วมกันจะทำให้ระดับยา Ergotamine ในเลือดเพิ่มสูงขึ้นอย่างมหาศาล เหนี่ยวนำให้เกิดภาวะหลอดเลือดหดเกร็งอย่างรุนแรง (Ergotism) นำไปสู่การขาดเลือดและเนื้อเยื่อส่วนปลายตาย (peripheral ischemia and gangrene) จึงมีข้อห้ามใช้ร่วมกันโดยเด็ดขาด
🔍 ข้ออื่นผิดเพราะอะไร:
• ข้อ a.: Amitriptyline เมแทบอไลต์ผ่าน CYP2D6 และ CYP2C19 แม้ระดับยาอาจเพิ่มได้เล็กน้อยแต่ไม่ใช่ข้อห้ามใช้เด็ดขาด
• ข้อ c. และ d.: Ibuprofen และ Paracetamol สามารถใช้แก้ปวดได้อย่างปลอดภัย ไม่มีปฏิกิริยารุนแรงกับ LPV/r
• ข้อ e.: Sumatriptan ถูกทำลายผ่านเอนไซม์ MAO-A ไม่ได้ผ่าน CYP3A4 จึงเป็นยาทางเลือกที่ปลอดภัยสำหรับรักษาไมเกรนเฉียบพลันในผู้ป่วยที่ได้รับ ritonavir-boosted PIs
---</t>
        </is>
      </c>
      <c r="L373" t="inlineStr">
        <is>
          <t>Infectious diseases</t>
        </is>
      </c>
      <c r="M373" t="inlineStr">
        <is>
          <t>HIV/AIDS &amp; Opportunistic infections</t>
        </is>
      </c>
      <c r="N373" t="inlineStr">
        <is>
          <t>Clinic</t>
        </is>
      </c>
      <c r="O373" t="inlineStr">
        <is>
          <t>รุ่น RxCU83</t>
        </is>
      </c>
      <c r="P373" t="inlineStr">
        <is>
          <t>แบบฝึกหัด</t>
        </is>
      </c>
      <c r="Q373" t="inlineStr">
        <is>
          <t>Quiz เตรียมสอบ CC1 RxCU83</t>
        </is>
      </c>
    </row>
    <row r="374">
      <c r="A374" s="176" t="n">
        <v>372</v>
      </c>
      <c r="B374" t="inlineStr">
        <is>
          <t>7. ผู้หญิงอายุ 25 ปี เคยตรวจพบหนองในแท้และได้รับการรักษาหายแล้ว ในครั้งนี้ได้รับการวินิจฉัยว่าเป็น HIV เนื่องจากตรวจพบ Anti-HIV positive ผลตรวจทางห้องปฏิบัติการพบ CD4 350 cells/mm3, HIV Viral load 550,000 copies/mL, HBsAg positive ผู้ป่วยรายนี้ควรเริ่มต้นรับประทานยาต้านไวรัสเมื่อใด</t>
        </is>
      </c>
      <c r="D374" t="inlineStr">
        <is>
          <t>เริ่มยาต้านไวรัสได้ทันทีในวันนี้ หากผู้ป่วยมีความพร้อมและไม่มีภาวะติดเชื้อฉวยโอกาสเฉียบพลัน</t>
        </is>
      </c>
      <c r="E374" t="inlineStr">
        <is>
          <t>ติดตามระดับ CD4 ทุก 3 เดือน และเริ่มยาเมื่อ CD4 &lt; 200 cells/mm3</t>
        </is>
      </c>
      <c r="F374" t="inlineStr">
        <is>
          <t>ติดตามระดับ CD4 ทุก 3 เดือน และเริ่มยาเมื่อ CD4 &lt; 250 cells/mm3</t>
        </is>
      </c>
      <c r="G374" t="inlineStr">
        <is>
          <t>ติดตามระดับ Viral load ทุก 3 เดือน และเริ่มยาเมื่อ Viral load &gt; 1,000,000 copies/mL</t>
        </is>
      </c>
      <c r="H374" t="inlineStr">
        <is>
          <t>รอรักษาการติดเชื้อไวรัสตับอักเสบบีให้หายขาดก่อนจึงค่อยเริ่มยาต้านไวรัส HIV</t>
        </is>
      </c>
      <c r="I374" t="n">
        <v>1</v>
      </c>
      <c r="J374" t="inlineStr">
        <is>
          <t>✅ คำตอบที่ถูกต้อง: ข้อ a. เริ่มยาต้านไวรัสได้ทันทีในวันนี้ หากผู้ป่วยมีความพร้อมและไม่มีภาวะติดเชื้อฉวยโอกาสเฉียบพลัน
🎯 ทำไมข้อนี้ถึงถูก:
ตามแนวทางเวชปฏิบัติการรักษาผู้ติดเชื้อ HIV ของประเทศไทย (Thailand National Guidelines 2021/2022) และองค์การอนามัยโลก (WHO) แนะนำนโยบาย Treat All และ Same-day ART / Rapid ART initiation คือเริ่มยาต้านไวรัสแก่ผู้ติดเชื้อ HIV ทุกรายทันทีที่ได้รับการวินิจฉัยโดยไม่คำนึงถึงระดับ CD4 count หรือ Viral load หากผู้ป่วยมีความพร้อมด้านจิตใจและตัดประเด็นการติดเชื้อฉวยโอกาสในระบบประสาทออกไปแล้ว
🔍 ข้ออื่นผิดเพราะอะไร:
• ข้อ b., c., d.: การรอให้ CD4 ลดลงหรือรอให้ Viral load สูงขึ้นเป็นแนวทางเก่าที่เลิกใช้ไปแล้ว เพราะการชะลอการเริ่มยาทำให้ผู้ป่วยเสี่ยงต่อการเจ็บป่วยและเสียชีวิตจากโรคฉวยโอกาสมากขึ้น
• ข้อ e.: การติดเชื้อไวรัสตับอักเสบบีเรื้อรัง (HBV) เป็นข้อบ่งชี้เร่งด่วนที่ต้องรีบเริ่มยาต้านไวรัสที่มี TDF + 3TC/FTC ไม่ต้องรอให้หายขาด
---</t>
        </is>
      </c>
      <c r="L374" t="inlineStr">
        <is>
          <t>Infectious diseases</t>
        </is>
      </c>
      <c r="M374" t="inlineStr">
        <is>
          <t>HIV/AIDS &amp; Opportunistic infections</t>
        </is>
      </c>
      <c r="N374" t="inlineStr">
        <is>
          <t>Clinic</t>
        </is>
      </c>
      <c r="O374" t="inlineStr">
        <is>
          <t>รุ่น RxCU83</t>
        </is>
      </c>
      <c r="P374" t="inlineStr">
        <is>
          <t>แบบฝึกหัด</t>
        </is>
      </c>
      <c r="Q374" t="inlineStr">
        <is>
          <t>Quiz เตรียมสอบ CC1 RxCU83</t>
        </is>
      </c>
    </row>
    <row r="375">
      <c r="A375" s="176" t="n">
        <v>373</v>
      </c>
      <c r="B375" t="inlineStr">
        <is>
          <t>8. จากเคสผู้ป่วยหญิงข้อ 7 (HIV ร่วมกับ HBV, CD4 350, VL 550,000) หากไม่มีข้อห้ามใช้ใดๆ สูตรยาต้านไวรัสในข้อใดเหมาะสมที่สุดสำหรับการเริ่มต้นรักษาในยุคปัจจุบัน (Preferred first-line regimen)</t>
        </is>
      </c>
      <c r="D375" t="inlineStr">
        <is>
          <t>AZT + 3TC + NVP</t>
        </is>
      </c>
      <c r="E375" t="inlineStr">
        <is>
          <t>d4T + 3TC + NVP</t>
        </is>
      </c>
      <c r="F375" t="inlineStr">
        <is>
          <t>TDF + FTC + LPV/r</t>
        </is>
      </c>
      <c r="G375" t="inlineStr">
        <is>
          <t>AZT + FTC + EFV</t>
        </is>
      </c>
      <c r="H375" t="inlineStr">
        <is>
          <t>TDF + 3TC + DTG (หรือ TDF + 3TC + EFV)</t>
        </is>
      </c>
      <c r="I375" t="n">
        <v>5</v>
      </c>
      <c r="J375" t="inlineStr">
        <is>
          <t>✅ คำตอบที่ถูกต้อง: ข้อ e. TDF + 3TC + DTG (หรือ TDF + 3TC + EFV)
🎯 ทำไมข้อนี้ถึงถูก:
ตามแนวทางการรักษาของประเทศไทย สูตรแนะนำอันดับแรก (preferred first-line regimen) คือ TDF + 3TC (หรือ FTC) + DTG (Dolutegravir) หรือ TDF + 3TC + EFV โดย TDF และ 3TC ทำหน้าที่รักษาทั้ง HIV และ HBV ร่วมกัน และ DTG มีประสิทธิภาพในการกดไวรัสสูง อัตราการดื้อยาต่ำมาก และมีผลข้างเคียงน้อย
🔍 ข้ออื่นผิดเพราะอะไร:
• ข้อ a. และ d.: สูตรที่มี AZT ไม่ครอบคลุมเชื้อ HBV และเสี่ยงต่อภาวะ anemia
• ข้อ b.: Stavudine (d4T) ถูกถอนการใช้ออกจากไกด์ไลน์ทั่วโลกเนื่องจากพิษต่อไมโทคอนเดรียรุนแรง (severe lipodystrophy, lactic acidosis)
• ข้อ c.: สูตร LPV/r เป็นสูตรทางเลือกสำหรับผู้ที่มีการดื้อยาหรือมีข้อห้ามใช้ ไม่ใช่ preferred first-line ทั่วไปเนื่องจากมีผลข้างเคียงทางเดินอาหารและไขมันในเลือดสูง
---</t>
        </is>
      </c>
      <c r="L375" t="inlineStr">
        <is>
          <t>Infectious diseases</t>
        </is>
      </c>
      <c r="M375" t="inlineStr">
        <is>
          <t>HIV/AIDS &amp; Opportunistic infections</t>
        </is>
      </c>
      <c r="N375" t="inlineStr">
        <is>
          <t>Clinic</t>
        </is>
      </c>
      <c r="O375" t="inlineStr">
        <is>
          <t>รุ่น RxCU83</t>
        </is>
      </c>
      <c r="P375" t="inlineStr">
        <is>
          <t>แบบฝึกหัด</t>
        </is>
      </c>
      <c r="Q375" t="inlineStr">
        <is>
          <t>Quiz เตรียมสอบ CC1 RxCU83</t>
        </is>
      </c>
    </row>
    <row r="376">
      <c r="A376" s="176" t="n">
        <v>374</v>
      </c>
      <c r="B376" t="inlineStr">
        <is>
          <t>9. สูตรยาต้านไวรัสในข้อใดเป็นสูตรมาตรฐานที่ได้รับการรับรองสำหรับใช้ในการป้องกันการติดเชื้อ HIV ก่อนการสัมผัสโรค (Pre-Exposure Prophylaxis: PrEP)</t>
        </is>
      </c>
      <c r="D376" t="inlineStr">
        <is>
          <t>TDF + 3TC</t>
        </is>
      </c>
      <c r="E376" t="inlineStr">
        <is>
          <t>AZT + 3TC</t>
        </is>
      </c>
      <c r="F376" t="inlineStr">
        <is>
          <t>TDF + FTC (Truvada)</t>
        </is>
      </c>
      <c r="G376" t="inlineStr">
        <is>
          <t>TDF + FTC + LPV/r</t>
        </is>
      </c>
      <c r="H376" t="inlineStr">
        <is>
          <t>TDF + 3TC + EFV</t>
        </is>
      </c>
      <c r="I376" t="n">
        <v>3</v>
      </c>
      <c r="J376" t="inlineStr">
        <is>
          <t>✅ คำตอบที่ถูกต้อง: ข้อ c. TDF + FTC (Truvada)
🎯 ทำไมข้อนี้ถึงถูก:
สูตรยามาตรฐานสำหรับการทำ PrEP (Pre-Exposure Prophylaxis) ที่มีหลักฐานการวิจัยระดับโลกและได้รับการอนุมัติจาก US FDA และกระทรวงสาธารณสุขไทย คือ Tenofovir disoproxil fumarate 300 mg ร่วมกับ Emtricitabine 200 mg (TDF/FTC) รับประทานวันละ 1 เม็ดอย่างสม่ำเสมอ หรือใช้แบบ on-demand (2-1-1) ในกลุ่มชายรักชาย
🔍 ข้ออื่นผิดเพราะอะไร:
• ข้อ a.: TDF + 3TC มีการศึกษาในบางประเทศแต่สูตรมาตรฐานสากลหลักคือ TDF + FTC
• ข้อ b.: AZT + 3TC ไม่มีประสิทธิภาพเพียงพอในการป้องกัน PrEP
• ข้อ d. และ e.: การใช้ยา 3 ตัว (TDF + FTC + LPV/r หรือ DTG) เป็นสูตรสำหรับการป้องกันหลังสัมผัสโรค (Post-Exposure Prophylaxis: PEP) ไม่ใช่ PrEP
---</t>
        </is>
      </c>
      <c r="L376" t="inlineStr">
        <is>
          <t>Infectious diseases</t>
        </is>
      </c>
      <c r="M376" t="inlineStr">
        <is>
          <t>HIV/AIDS &amp; Opportunistic infections</t>
        </is>
      </c>
      <c r="N376" t="inlineStr">
        <is>
          <t>Clinic</t>
        </is>
      </c>
      <c r="O376" t="inlineStr">
        <is>
          <t>รุ่น RxCU83</t>
        </is>
      </c>
      <c r="P376" t="inlineStr">
        <is>
          <t>แบบฝึกหัด</t>
        </is>
      </c>
      <c r="Q376" t="inlineStr">
        <is>
          <t>Quiz เตรียมสอบ CC1 RxCU83</t>
        </is>
      </c>
    </row>
    <row r="377">
      <c r="A377" s="176" t="n">
        <v>375</v>
      </c>
      <c r="B377" t="inlineStr">
        <is>
          <t>10. ผู้ป่วยชายไทย 45 ปี มีไข้ ไอเรื้อรังติดต่อกันมา 3 สัปดาห์ อ่อนเพลีย น้ำหนักลดลง 4 kg ใน 1 เดือน วันนี้มีไข้ ไอเสมหะปนเลือด ผลตรวจเสมหะพบ AFB 3+ แพทย์วินิจฉัยว่าเป็นวัณโรคปอด (Pulmonary TB) การตรวจทางห้องปฏิบัติการในข้อใด ไม่จำเป็น ต้องตรวจประเมินก่อนเริ่มการรักษาด้วยสูตรยารักษาวัณโรคมาตรฐาน</t>
        </is>
      </c>
      <c r="D377" t="inlineStr">
        <is>
          <t>การตรวจการมองเห็นและการจำแนกสี (Visual acuity &amp; Color vision)</t>
        </is>
      </c>
      <c r="E377" t="inlineStr">
        <is>
          <t>การตรวจการทำงานของตับ (Liver function test: AST/ALT, Bilirubin)</t>
        </is>
      </c>
      <c r="F377" t="inlineStr">
        <is>
          <t>การตรวจการทำงานของไต (BUN, Serum creatinine)</t>
        </is>
      </c>
      <c r="G377" t="inlineStr">
        <is>
          <t>การตรวจระดับไขมันในเลือด (Lipid profile)</t>
        </is>
      </c>
      <c r="H377" t="inlineStr">
        <is>
          <t>การตรวจคัดกรองการติดเชื้อ HIV (Anti-HIV antibody)</t>
        </is>
      </c>
      <c r="I377" t="n">
        <v>4</v>
      </c>
      <c r="J377" t="inlineStr">
        <is>
          <t>✅ คำตอบที่ถูกต้อง: ข้อ d. การตรวจระดับไขมันในเลือด (Lipid profile)
🎯 ทำไมข้อนี้ถึงถูก:
ยารักษาวัณโรคมาตรฐานสูตร 2HRZE/4HR ไม่ได้ส่งผลกระทบต่อระดับไขมันในเลือด และระดับไขมันไม่มีผลต่อการปรับขนาดยาวัณโรค ดังนั้น การตรวจ Lipid profile จึงไม่จำเป็นต้องตรวจก่อนเริ่มการรักษาวัณโรค
🔍 ข้ออื่นผิดเพราะอะไร:
• ข้อ a.: ต้องตรวจประเมินก่อนเริ่มยา Ethambutol (E) เนื่องจากยานี้ทำให้เกิดเส้นประสาทตาอักเสบ (optic neuritis) และตาบอดสีแดง-เขียว
• ข้อ b.: ต้องตรวจประเมิน baseline ตับ เนื่องจากยาสามตัวหลักคือ Isoniazid (H), Rifampicin (R) และ Pyrazinamide (Z) ล้วนมีพิษต่อตับ (hepatotoxicity)
• ข้อ c.: ต้องตรวจการทำงานของไตเพื่อปรับขนาดยา Ethambutol และ Pyrazinamide หากมีไตบกพร่อง
• ข้อ e.: ผู้ป่วยวัณโรคทุกรายต้องตรวจคัดกรอง HIV เสมอเนื่องจากเป็นโรคร่วมที่พบบ่อยและมีผลต่อการวางแผนเริ่มยาต้านไวรัส
---</t>
        </is>
      </c>
      <c r="L377" t="inlineStr">
        <is>
          <t>Infectious diseases</t>
        </is>
      </c>
      <c r="M377" t="inlineStr">
        <is>
          <t>Tuberculosis (TB)</t>
        </is>
      </c>
      <c r="N377" t="inlineStr">
        <is>
          <t>Clinic</t>
        </is>
      </c>
      <c r="O377" t="inlineStr">
        <is>
          <t>รุ่น RxCU83</t>
        </is>
      </c>
      <c r="P377" t="inlineStr">
        <is>
          <t>แบบฝึกหัด</t>
        </is>
      </c>
      <c r="Q377" t="inlineStr">
        <is>
          <t>Quiz เตรียมสอบ CC1 RxCU83</t>
        </is>
      </c>
    </row>
    <row r="378">
      <c r="A378" s="176" t="n">
        <v>376</v>
      </c>
      <c r="B378" t="inlineStr">
        <is>
          <t>11. ยาต้านจุลชีพในข้อใดต่อไปนี้ ไม่ใช่ ยาขนานแรก (First-line antituberculosis drugs) ในการรักษาวัณโรคระยะเริ่มต้น</t>
        </is>
      </c>
      <c r="D378" t="inlineStr">
        <is>
          <t>Isoniazid (H)</t>
        </is>
      </c>
      <c r="E378" t="inlineStr">
        <is>
          <t>Rifampicin (R)</t>
        </is>
      </c>
      <c r="F378" t="inlineStr">
        <is>
          <t>Pyrazinamide (Z)</t>
        </is>
      </c>
      <c r="G378" t="inlineStr">
        <is>
          <t>Ciprofloxacin</t>
        </is>
      </c>
      <c r="H378" t="inlineStr">
        <is>
          <t>Ethambutol (E)</t>
        </is>
      </c>
      <c r="I378" t="n">
        <v>4</v>
      </c>
      <c r="J378" t="inlineStr">
        <is>
          <t>✅ คำตอบที่ถูกต้อง: ข้อ d. Ciprofloxacin
🎯 ทำไมข้อนี้ถึงถูก:
ยากลุ่ม Fluoroquinolones เช่น Ciprofloxacin, Levofloxacin, Moxifloxacin จัดเป็นยากลุ่ม second-line หรือสำรองสำหรับวัณโรคดื้อยา (MDR-TB) โดยเฉพาะ Ciprofloxacin มีฤทธิ์ต้านเชื้อวัณโรคต่ำที่สุดในกลุ่ม quinolones และห้ามนำมาใช้เป็น first-line treatment สำหรับวัณโรคที่ยังไม่ดื้อยา ส่วนยาสูตรแรกมาตรฐานคือ HRZE (Isoniazid, Rifampicin, Pyrazinamide, Ethambutol)
🔍 ข้ออื่นผิดเพราะอะไร:
• ข้อ a., b., c., e.: Isoniazid, Rifampicin, Pyrazinamide และ Ethambutol ล้วนเป็น 4 เสาหลักของ first-line oral anti-TB regimen
---</t>
        </is>
      </c>
      <c r="L378" t="inlineStr">
        <is>
          <t>Infectious diseases</t>
        </is>
      </c>
      <c r="M378" t="inlineStr">
        <is>
          <t>Tuberculosis (TB)</t>
        </is>
      </c>
      <c r="N378" t="inlineStr">
        <is>
          <t>Clinic</t>
        </is>
      </c>
      <c r="O378" t="inlineStr">
        <is>
          <t>รุ่น RxCU83</t>
        </is>
      </c>
      <c r="P378" t="inlineStr">
        <is>
          <t>แบบฝึกหัด</t>
        </is>
      </c>
      <c r="Q378" t="inlineStr">
        <is>
          <t>Quiz เตรียมสอบ CC1 RxCU83</t>
        </is>
      </c>
    </row>
    <row r="379">
      <c r="A379" s="176" t="n">
        <v>377</v>
      </c>
      <c r="B379" t="inlineStr">
        <is>
          <t>12. ผู้ป่วยรับประทานยารักษาวัณโรคสูตรมาตรฐานไประยะหนึ่ง แล้วเกิดอาการชาตามปลายมือปลายเท้า แสบร้อนปลายประสาท (Peripheral neuropathy) ยาต้านวัณโรคตัวใดเป็นสาเหตุหลักของการเกิดอาการดังกล่าว</t>
        </is>
      </c>
      <c r="D379" t="inlineStr">
        <is>
          <t>Isoniazid (INH)</t>
        </is>
      </c>
      <c r="E379" t="inlineStr">
        <is>
          <t>Rifampicin</t>
        </is>
      </c>
      <c r="F379" t="inlineStr">
        <is>
          <t>Pyrazinamide</t>
        </is>
      </c>
      <c r="G379" t="inlineStr">
        <is>
          <t>Ethambutol</t>
        </is>
      </c>
      <c r="H379" t="inlineStr">
        <is>
          <t>Streptomycin</t>
        </is>
      </c>
      <c r="I379" t="n">
        <v>1</v>
      </c>
      <c r="J379" t="inlineStr">
        <is>
          <t>✅ คำตอบที่ถูกต้อง: ข้อ a. Isoniazid (INH)
🎯 ทำไมข้อนี้ถึงถูก:
Isoniazid (INH) แย่งจับและเร่งการขับวิตามิน B6 (Pyridoxine) ออกทางปัสสาวะ รวมถึงยับยั้งเอนไซม์ pyridoxine phosphokinase ทำให้ระดับ active vitamin B6 (pyridoxal-5-phosphate) ในร่างกายลดต่ำลง ส่งผลให้เกิดภาวะปลายประสาทอักเสบ (peripheral neuropathy) ชา แสบร้อนตามปลายมือปลายเท้า
🔍 ข้ออื่นผิดเพราะอะไร:
• ข้อ b.: Rifampicin ทำให้ปัสสาวะ/น้ำตาเป็นสีส้มแดง และเกิดปฏิกิริยากับยาอื่นผ่าน CYP induction
• ข้อ c.: Pyrazinamide ทำให้กรดยูริกในเลือดสูง (hyperuricemia) และปวดข้อเกาต์กำเริบ
• ข้อ d.: Ethambutol ทำให้เส้นประสาทตาอักเสบ (optic neuritis) และตาบอดสี
• ข้อ e.: Streptomycin ทำให้เกิดพิษต่อหู (ototoxicity) และพิษต่อไต (nephrotoxicity)
---</t>
        </is>
      </c>
      <c r="L379" t="inlineStr">
        <is>
          <t>Infectious diseases</t>
        </is>
      </c>
      <c r="M379" t="inlineStr">
        <is>
          <t>Tuberculosis (TB)</t>
        </is>
      </c>
      <c r="N379" t="inlineStr">
        <is>
          <t>Clinic</t>
        </is>
      </c>
      <c r="O379" t="inlineStr">
        <is>
          <t>รุ่น RxCU83</t>
        </is>
      </c>
      <c r="P379" t="inlineStr">
        <is>
          <t>แบบฝึกหัด</t>
        </is>
      </c>
      <c r="Q379" t="inlineStr">
        <is>
          <t>Quiz เตรียมสอบ CC1 RxCU83</t>
        </is>
      </c>
    </row>
    <row r="380">
      <c r="A380" s="176" t="n">
        <v>378</v>
      </c>
      <c r="B380" t="inlineStr">
        <is>
          <t>13. การดำเนินการหรือให้การรักษาเสริมข้อใด สามารถป้องกันการเกิดอาการชาปลายมือปลายเท้า (Peripheral neuropathy) จากยา Isoniazid ในผู้ป่วยรายนี้ได้อย่างมีประสิทธิภาพที่สุด</t>
        </is>
      </c>
      <c r="D380" t="inlineStr">
        <is>
          <t>ให้รับประทานวิตามิน B6 (Pyridoxine) ขนาด 50-100 mg ต่อวัน เสริมร่วมกับยาวัณโรค</t>
        </is>
      </c>
      <c r="E380" t="inlineStr">
        <is>
          <t>ลดขนาดยา Isoniazid ลงครึ่งหนึ่งทันที</t>
        </is>
      </c>
      <c r="F380" t="inlineStr">
        <is>
          <t>เปลี่ยนยา Isoniazid เป็น Streptomycin ฉีดเข้ากล้ามเนื้อแทน</t>
        </is>
      </c>
      <c r="G380" t="inlineStr">
        <is>
          <t>ให้รับประทานวิตามิน B12 ขนาดสูงร่วมกับกรดโฟลิก</t>
        </is>
      </c>
      <c r="H380" t="inlineStr">
        <is>
          <t>ให้ดื่มนมสดวันละ 2 แก้วพร้อมกับยา Isoniazid</t>
        </is>
      </c>
      <c r="I380" t="n">
        <v>1</v>
      </c>
      <c r="J380" t="inlineStr">
        <is>
          <t>✅ คำตอบที่ถูกต้อง: ข้อ a. ให้รับประทานวิตามิน B6 (Pyridoxine) ขนาด 50-100 mg ต่อวัน เสริมร่วมกับยาวัณโรค
🎯 ทำไมข้อนี้ถึงถูก:
การเสริมวิตามิน B6 (Pyridoxine) ในขนาด 50-100 mg/day (หรือ 10-50 mg/day สำหรับการป้องกันทั่วไปในกลุ่มเสี่ยง เช่น ผู้ป่วยเบาหวาน, ตั้งครรภ์, ดื่มสุราเรื้อรัง, ผู้สูงอายุ) จะช่วยชดเชยวิตามิน B6 ที่ถูกทำลายและขับออกโดย Isoniazid ช่วยป้องกันและรักษาภาวะ peripheral neuropathy ได้อย่างตรงจุด
🔍 ข้ออื่นผิดเพราะอะไร:
• ข้อ b.: การลดขนาดยา INH เองจะทำให้ระดับยาไม่ถึงเกณฑ์การรักษาและเสี่ยงต่อการรักษาล้มเหลวหรือเกิดเชื้อดื้อยา
• ข้อ c.: ไม่มีความจำเป็นต้องหยุด INH เพียงเพราะอาการชาปลายประสาทที่สามารถป้องกันได้ด้วยวิตามิน B6
• ข้อ d.: วิตามิน B12 ไม่ได้แก้ปัญหากลไกการขาด Pyridoxine (B6) ที่จำเพาะต่อ INH
• ข้อ e.: การดื่มนมพร้อม INH จะลดการดูดซึมยา INH เนื่องจากอาหารชะลอการดูดซึมยา
---</t>
        </is>
      </c>
      <c r="L380" t="inlineStr">
        <is>
          <t>Infectious diseases</t>
        </is>
      </c>
      <c r="M380" t="inlineStr">
        <is>
          <t>Tuberculosis (TB)</t>
        </is>
      </c>
      <c r="N380" t="inlineStr">
        <is>
          <t>Clinic</t>
        </is>
      </c>
      <c r="O380" t="inlineStr">
        <is>
          <t>รุ่น RxCU83</t>
        </is>
      </c>
      <c r="P380" t="inlineStr">
        <is>
          <t>แบบฝึกหัด</t>
        </is>
      </c>
      <c r="Q380" t="inlineStr">
        <is>
          <t>Quiz เตรียมสอบ CC1 RxCU83</t>
        </is>
      </c>
    </row>
    <row r="381">
      <c r="A381" s="176" t="n">
        <v>379</v>
      </c>
      <c r="B381" t="inlineStr">
        <is>
          <t>14. ผู้ป่วยชาย อายุ 50 ปี มารับการรักษาด้วยอาการไข้ ไอมีเสมหะ หอบเหนื่อย น้ำหนักลด 5 kg ใน 1 เดือน ตรวจร่างกายและผลตรวจเสมหะยืนยันว่าเป็นวัณโรคปอด แพทย์วางแผนเริ่มสูตรยา 2HRZE/4HR ยาต้านวัณโรคตัวใดที่มีความจำเป็นต้องตรวจประเมินการมองเห็นและการจำแนกสี (Visual acuity &amp; Red-green color discrimination) ก่อนเริ่มยาและติดตามเป็นระยะ</t>
        </is>
      </c>
      <c r="D381" t="inlineStr">
        <is>
          <t>Isoniazid</t>
        </is>
      </c>
      <c r="E381" t="inlineStr">
        <is>
          <t>Rifampicin</t>
        </is>
      </c>
      <c r="F381" t="inlineStr">
        <is>
          <t>Ethambutol</t>
        </is>
      </c>
      <c r="G381" t="inlineStr">
        <is>
          <t>Pyrazinamide</t>
        </is>
      </c>
      <c r="H381" t="inlineStr">
        <is>
          <t>Streptomycin</t>
        </is>
      </c>
      <c r="I381" t="n">
        <v>3</v>
      </c>
      <c r="J381" t="inlineStr">
        <is>
          <t>✅ คำตอบที่ถูกต้อง: ข้อ c. Ethambutol
🎯 ทำไมข้อนี้ถึงถูก:
Ethambutol (EMB / E) มีอาการไม่พึงประสงค์สำคัญคือการเกิด Retrobulbar optic neuritis ทำให้ตามัว การมองเห็นลดลง และสูญเสียความสามารถในการแยกสีแดง-เขียว (red-green color blindness) โดยอุบัติการณ์จะสัมพันธ์กับขนาดยาและการทำงานของไต จึงจำเป็นต้องทดสอบลานสายตาและตาบอดสีก่อนเริ่มยาเสมอ
🔍 ข้ออื่นผิดเพราะอะไร:
• ข้อ a.: Isoniazid เด่นเรื่องพิษต่อตับและปลายประสาทอักเสบ
• ข้อ b.: Rifampicin เด่นเรื่องพิษต่อตับ, flu-like syndrome และสีของเหลวในร่างกาย
• ข้อ d.: Pyrazinamide เด่นเรื่องพิษต่อตับและกรดยูริกสูง
• ข้อ e.: Streptomycin เด่นเรื่องพิษต่อการได้ยินและการทรงตัว (ototoxicity)
---</t>
        </is>
      </c>
      <c r="L381" t="inlineStr">
        <is>
          <t>Infectious diseases</t>
        </is>
      </c>
      <c r="M381" t="inlineStr">
        <is>
          <t>Tuberculosis (TB)</t>
        </is>
      </c>
      <c r="N381" t="inlineStr">
        <is>
          <t>Clinic</t>
        </is>
      </c>
      <c r="O381" t="inlineStr">
        <is>
          <t>รุ่น RxCU83</t>
        </is>
      </c>
      <c r="P381" t="inlineStr">
        <is>
          <t>แบบฝึกหัด</t>
        </is>
      </c>
      <c r="Q381" t="inlineStr">
        <is>
          <t>Quiz เตรียมสอบ CC1 RxCU83</t>
        </is>
      </c>
    </row>
    <row r="382">
      <c r="A382" s="176" t="n">
        <v>380</v>
      </c>
      <c r="B382" t="inlineStr">
        <is>
          <t>15. ยาต้านวัณโรคในข้อใดที่ทำให้เกิดสารคัดหลั่งและของเหลวในร่างกาย เช่น ปัสสาวะ น้ำตา เหงื่อ หรือน้ำลาย เปลี่ยนเป็นสีส้มแดง และเป็น potent CYP450 enzyme inducer ที่ทำให้เกิดปฏิกิริยาระหว่างยาจำนวนมาก</t>
        </is>
      </c>
      <c r="D382" t="inlineStr">
        <is>
          <t>Isoniazid</t>
        </is>
      </c>
      <c r="E382" t="inlineStr">
        <is>
          <t>Rifampicin</t>
        </is>
      </c>
      <c r="F382" t="inlineStr">
        <is>
          <t>Pyrazinamide</t>
        </is>
      </c>
      <c r="G382" t="inlineStr">
        <is>
          <t>Ethambutol</t>
        </is>
      </c>
      <c r="H382" t="inlineStr">
        <is>
          <t>Streptomycin</t>
        </is>
      </c>
      <c r="I382" t="n">
        <v>2</v>
      </c>
      <c r="J382" t="inlineStr">
        <is>
          <t>✅ คำตอบที่ถูกต้อง: ข้อ b. Rifampicin
🎯 ทำไมข้อนี้ถึงถูก:
Rifampicin มีโครงสร้างทางเคมีที่มีสีส้มแดงตามธรรมชาติ ขับออกทางน้ำดีและปัสสาวะ ทำให้ของเหลวในร่างกายเปลี่ยนเป็นสีส้มหรือแดง (red-orange discoloration of bodily fluids) ซึ่งเป็นภาวะไม่อันตรายแต่ต้องแจ้งผู้ป่วยล่วงหน้า และเป็นตัวกระตุ้นเอนไซม์ CYP3A4, CYP2C9, CYP2C19 และ P-gp ที่แรงมาก ทำให้ระดับยาอื่นในเลือดลดลง
🔍 ข้ออื่นผิดเพราะอะไร:
• ข้อ a., c., d., e.: ยาวัณโรคตัวอื่นไม่ทำให้ของเหลวในร่างกายเปลี่ยนเป็นสีส้มแดง และไม่มีฤทธิ์เหนี่ยวนำเอนไซม์ CYP สูงเท่า Rifampicin
---</t>
        </is>
      </c>
      <c r="L382" t="inlineStr">
        <is>
          <t>Infectious diseases</t>
        </is>
      </c>
      <c r="M382" t="inlineStr">
        <is>
          <t>Tuberculosis (TB)</t>
        </is>
      </c>
      <c r="N382" t="inlineStr">
        <is>
          <t>Clinic</t>
        </is>
      </c>
      <c r="O382" t="inlineStr">
        <is>
          <t>รุ่น RxCU83</t>
        </is>
      </c>
      <c r="P382" t="inlineStr">
        <is>
          <t>แบบฝึกหัด</t>
        </is>
      </c>
      <c r="Q382" t="inlineStr">
        <is>
          <t>Quiz เตรียมสอบ CC1 RxCU83</t>
        </is>
      </c>
    </row>
    <row r="383">
      <c r="A383" s="176" t="n">
        <v>381</v>
      </c>
      <c r="B383" t="inlineStr">
        <is>
          <t>16. ในผู้ป่วยติดเชื้อ HIV ที่มีระดับ CD4 count น้อยกว่า 200 cells/mm3 ยาต้านจุลชีพขนานใดเป็นยามาตรฐานอันดับแรกในการให้เพื่อป้องกันการเกิดโรคติดเชื้อฉวยโอกาส Pneumocystis jirovecii pneumonia (PCP/PJP prophylaxis)</t>
        </is>
      </c>
      <c r="D383" t="inlineStr">
        <is>
          <t>Co-trimoxazole (Trimethoprim/Sulfamethoxazole: TMP-SMX)</t>
        </is>
      </c>
      <c r="E383" t="inlineStr">
        <is>
          <t>Dapsone</t>
        </is>
      </c>
      <c r="F383" t="inlineStr">
        <is>
          <t>Atovaquone</t>
        </is>
      </c>
      <c r="G383" t="inlineStr">
        <is>
          <t>Pentamidine aerosol</t>
        </is>
      </c>
      <c r="H383" t="inlineStr">
        <is>
          <t>Clindamycin + Primaquine</t>
        </is>
      </c>
      <c r="I383" t="n">
        <v>1</v>
      </c>
      <c r="J383" t="inlineStr">
        <is>
          <t>✅ คำตอบที่ถูกต้อง: ข้อ a. Co-trimoxazole (Trimethoprim/Sulfamethoxazole: TMP-SMX)
🎯 ทำไมข้อนี้ถึงถูก:
Co-trimoxazole (TMP-SMX ขนาด 160/800 mg วันละ 1 เม็ด หรือ 80/400 mg วันละ 1 เม็ด) เป็นยามาตรฐานอันดับหนึ่ง (first-line choice) สำหรับ primary และ secondary prophylaxis ของ PCP ในผู้ป่วย HIV ที่มี CD4 &lt; 200 cells/mm3 และยังช่วยป้องกันโรค Toxoplasmosis และการติดเชื้อแบคทีเรียทางเดินหายใจร่วมด้วย
🔍 ข้ออื่นผิดเพราะอะไร:
• ข้อ b., c., d.: Dapsone, Atovaquone และ Aerosolized pentamidine เป็น second-line alternative agents ใช้เฉพาะในกรณีที่ผู้ป่วยมีประวัติแพ้ยากลุ่มซัลฟา (sulfa allergy) อย่างรุนแรง
• ข้อ e.: Clindamycin ร่วมกับ Primaquine เป็นสูตรทางเลือกรองสำหรับการรักษา ไม่ใช่ยาป้องกันอันดับแรก
---</t>
        </is>
      </c>
      <c r="L383" t="inlineStr">
        <is>
          <t>Infectious diseases</t>
        </is>
      </c>
      <c r="M383" t="inlineStr">
        <is>
          <t>HIV/AIDS &amp; Opportunistic infections</t>
        </is>
      </c>
      <c r="N383" t="inlineStr">
        <is>
          <t>Clinic</t>
        </is>
      </c>
      <c r="O383" t="inlineStr">
        <is>
          <t>รุ่น RxCU83</t>
        </is>
      </c>
      <c r="P383" t="inlineStr">
        <is>
          <t>แบบฝึกหัด</t>
        </is>
      </c>
      <c r="Q383" t="inlineStr">
        <is>
          <t>Quiz เตรียมสอบ CC1 RxCU83</t>
        </is>
      </c>
    </row>
    <row r="384">
      <c r="A384" s="176" t="n">
        <v>382</v>
      </c>
      <c r="B384" t="inlineStr">
        <is>
          <t>17. ผู้ป่วยติดเชื้อ HIV และได้รับการวินิจฉัยว่าเป็นวัณโรคปอด ได้รับยารักษาวัณโรคสูตร 2HRZE ร่วมกับยาต้านไวรัสสูตร Acriptega (TDF + 3TC + DTG 50 mg วันละ 1 เม็ด) ข้อใดคือปัญหาสำคัญจากใบสั่งยานี้ (Drug-related problem) ที่เภสัชกรต้องทักท้วง</t>
        </is>
      </c>
      <c r="D384" t="inlineStr">
        <is>
          <t>ขนาดยา Dolutegravir (DTG) ต่ำเกินไป เนื่องจาก Rifampicin เหนี่ยวนำการทำลายยา DTG</t>
        </is>
      </c>
      <c r="E384" t="inlineStr">
        <is>
          <t>ยา Tenofovir เสริมพิษต่อตับรุนแรงร่วมกับ Pyrazinamide</t>
        </is>
      </c>
      <c r="F384" t="inlineStr">
        <is>
          <t>ยา Isoniazid ห้ามใช้ร่วมกับ Lamivudine</t>
        </is>
      </c>
      <c r="G384" t="inlineStr">
        <is>
          <t>ขนาดยา Rifampicin สูงเกินไปเมื่อให้ร่วมกับ DTG</t>
        </is>
      </c>
      <c r="H384" t="inlineStr">
        <is>
          <t>ผู้ป่วยต้องหยุดยาต้านไวรัส Acriptega ทันทีจนกว่าจะรักษาวัณโรคครบ 6 เดือน</t>
        </is>
      </c>
      <c r="I384" t="n">
        <v>1</v>
      </c>
      <c r="J384" t="inlineStr">
        <is>
          <t>✅ คำตอบที่ถูกต้อง: ข้อ a. ขนาดยา Dolutegravir (DTG) ต่ำเกินไป เนื่องจาก Rifampicin เหนี่ยวนำการทำลายยา DTG
🎯 ทำไมข้อนี้ถึงถูก:
Rifampicin ในสูตรยาวัณโรคเป็น potent inducer ของเอนไซม์ CYP3A4 และ UGT1A1 ซึ่งเป็นวิถีเมแทบอลิซึมหลักของ Dolutegravir (DTG) ส่งผลให้ระดับยา DTG ในเลือดลดลงมากกว่า 50% ดังนั้น เมื่อใช้ร่วมกับ Rifampicin จำเป็นต้องปรับเพิ่มขนาดยา DTG โดยให้ DTG 50 mg เพิ่มอีก 1 เม็ดห่างจากเม็ดรวมเดิม 12 ชั่วโมง (กลายเป็น DTG 50 mg วันละ 2 ครั้ง) เพื่อป้องกันการกดไวรัสล้มเหลวและการดื้อยา
🔍 ข้ออื่นผิดเพราะอะไร:
• ข้อ b.: TDF มีพิษหลักต่อไต ไม่ได้เสริมพิษต่อตับกับ PZA
• ข้อ c.: INH และ 3TC สามารถใช้ร่วมกันได้อย่างปลอดภัย
• ข้อ d.: ขนาดยา Rifampicin ใช้ขนาดมาตรฐานตามน้ำหนักตัว ไม่ได้สูงเกินไป
• ข้อ e.: ไม่ควรหยุดยาต้านไวรัส เพราะจะทำให้ระดับภูมิคุ้มกันแย่ลงและเสี่ยงต่อการเสียชีวิต
---</t>
        </is>
      </c>
      <c r="L384" t="inlineStr">
        <is>
          <t>Infectious diseases</t>
        </is>
      </c>
      <c r="M384" t="inlineStr">
        <is>
          <t>HIV/AIDS &amp; Opportunistic infections</t>
        </is>
      </c>
      <c r="N384" t="inlineStr">
        <is>
          <t>Clinic</t>
        </is>
      </c>
      <c r="O384" t="inlineStr">
        <is>
          <t>รุ่น RxCU83</t>
        </is>
      </c>
      <c r="P384" t="inlineStr">
        <is>
          <t>แบบฝึกหัด</t>
        </is>
      </c>
      <c r="Q384" t="inlineStr">
        <is>
          <t>Quiz เตรียมสอบ CC1 RxCU83</t>
        </is>
      </c>
    </row>
    <row r="385">
      <c r="A385" s="176" t="n">
        <v>383</v>
      </c>
      <c r="B385" t="inlineStr">
        <is>
          <t>18. ผู้หญิงอายุ 35 ปี ได้รับการวินิจฉัยว่าเป็นทั้งวัณโรคปอด (TB) และติดเชื้อ HIV โดยมี CD4 count 80 cells/mm3 หลังจากเริ่มรับประทานยาต้านวัณโรคและยาต้านไวรัสไปได้ 3 สัปดาห์ ผู้ป่วยกลับมามีไข้สูงขึ้น ต่อมน้ำเหลืองที่คอโตขึ้น และผลเอกซเรย์ปอดพบรอยโรคแย่ลง แต่ผลเพาะเชื้อไม่พบเชื้อดื้อยา แพทย์วินิจฉัยว่าเป็นภาวะ Immune Reconstitution Inflammatory Syndrome (IRIS) แนวทางการจัดการที่ถูกต้องคือข้อใด</t>
        </is>
      </c>
      <c r="D385" t="inlineStr">
        <is>
          <t>หยุดยารักษาวัณโรคทั้งหมดทันที</t>
        </is>
      </c>
      <c r="E385" t="inlineStr">
        <is>
          <t>หยุดยาต้านไวรัส HIV ทั้งหมดทันที</t>
        </is>
      </c>
      <c r="F385" t="inlineStr">
        <is>
          <t>ให้ยาต้านวัณโรคและยาต้านไวรัส HIV ต่อไปตามเดิม และพิจารณาให้ยาสเตียรอยด์ (Prednisolone) หรือ NSAIDs เพื่อลดการอักเสบ</t>
        </is>
      </c>
      <c r="G385" t="inlineStr">
        <is>
          <t>เปลี่ยนสูตรยาต้านวัณโรคเป็นสูตรดื้อยาทั้งหมด</t>
        </is>
      </c>
      <c r="H385" t="inlineStr">
        <is>
          <t>ให้ยาต้านไวรัสขนาดเพิ่มเป็น 3 เท่า</t>
        </is>
      </c>
      <c r="I385" t="n">
        <v>3</v>
      </c>
      <c r="J385" t="inlineStr">
        <is>
          <t>✅ คำตอบที่ถูกต้อง: ข้อ c. ให้ยาต้านวัณโรคและยาต้านไวรัส HIV ต่อไปตามเดิม และพิจารณาให้ยาสเตียรอยด์ (Prednisolone) หรือ NSAIDs เพื่อลดการอักเสบ
🎯 ทำไมข้อนี้ถึงถูก:
TB-associated IRIS เกิดจากการฟื้นตัวของระบบภูมิคุ้มกัน (CD4 เพิ่มขึ้น) หลังได้ยาต้านไวรัส แล้วไปตอบสนองต่อซากเชื้อวัณโรคอย่างรุนแรง ไม่ได้เกิดจากยาล้มเหลวหรือเชื้อดื้อยา แนวทางมาตรฐานคือให้ยาต้านวัณโรคและยาต้านไวรัสต่อไปโดยไม่ต้องหยุดยา และให้ยาต้านการอักเสบ เช่น Prednisolone (0.5 - 1 mg/kg/day) ในรายที่มีอาการปานกลางถึงรุนแรงเพื่อควบคุมการอักเสบ
🔍 ข้ออื่นผิดเพราะอะไร:
• ข้อ a. และ b.: การหยุดยาต้านวัณโรคหรือหยุดยาต้านไวรัสจะทำให้โรคลุกลามและเพิ่มความเสี่ยงต่อการเสียชีวิต ยกเว้นกรณี IRIS รุนแรงในระบบประสาทส่วนกลางที่อาจพิจารณาเป็นรายๆ
• ข้อ d.: IRIS ไม่ได้เกิดจากเชื้อดื้อยา จึงไม่ต้องเปลี่ยนสูตรยาวัณโรค
• ข้อ e.: การเพิ่มขนาดยาต้านไวรัสไม่ได้ช่วยลด IRIS และจะเพิ่มพิษจากยา
---</t>
        </is>
      </c>
      <c r="L385" t="inlineStr">
        <is>
          <t>Infectious diseases</t>
        </is>
      </c>
      <c r="M385" t="inlineStr">
        <is>
          <t>HIV/AIDS &amp; Opportunistic infections</t>
        </is>
      </c>
      <c r="N385" t="inlineStr">
        <is>
          <t>Clinic</t>
        </is>
      </c>
      <c r="O385" t="inlineStr">
        <is>
          <t>รุ่น RxCU83</t>
        </is>
      </c>
      <c r="P385" t="inlineStr">
        <is>
          <t>แบบฝึกหัด</t>
        </is>
      </c>
      <c r="Q385" t="inlineStr">
        <is>
          <t>Quiz เตรียมสอบ CC1 RxCU83</t>
        </is>
      </c>
    </row>
    <row r="386">
      <c r="A386" s="176" t="n">
        <v>384</v>
      </c>
      <c r="B386" t="inlineStr">
        <is>
          <t>19. ยาต้านไวรัส HIV ในข้อใดต่อไปนี้ ไม่จำเป็น ต้องใช้ตัวเสริมฤทธิ์ทางเภสัชจลนศาสตร์ (Pharmacokinetic boosting agent เช่น Ritonavir หรือ Cobicistat) ในสูตรการรักษามาตรฐาน</t>
        </is>
      </c>
      <c r="D386" t="inlineStr">
        <is>
          <t>Atazanavir</t>
        </is>
      </c>
      <c r="E386" t="inlineStr">
        <is>
          <t>Darunavir</t>
        </is>
      </c>
      <c r="F386" t="inlineStr">
        <is>
          <t>Lopinavir</t>
        </is>
      </c>
      <c r="G386" t="inlineStr">
        <is>
          <t>Dolutegravir</t>
        </is>
      </c>
      <c r="H386" t="inlineStr">
        <is>
          <t>Saquinavir</t>
        </is>
      </c>
      <c r="I386" t="n">
        <v>4</v>
      </c>
      <c r="J386" t="inlineStr">
        <is>
          <t>✅ คำตอบที่ถูกต้อง: ข้อ d. Dolutegravir
🎯 ทำไมข้อนี้ถึงถูก:
Dolutegravir (DTG) เป็นยากลุ่ม Integrase Strand Transfer Inhibitor (second-generation INSTI) ที่มีค่าครึ่งชีวิตยาวนาน (t1/2 ประมาณ 14-15 ชั่วโมง) และมี genetic barrier ต่อการดื้อยาสูง สามารถบริหารยาวันละ 1 ครั้งได้โดยไม่ต้องใช้ pharmacokinetic booster (unboosted) แตกต่างจากยากลุ่ม Protease Inhibitors (เช่น Atazanavir, Darunavir, Lopinavir) ที่ต้องให้ร่วมกับ Ritonavir หรือ Cobicistat เสมอเพื่อเพิ่มระดับยาในเลือด
🔍 ข้ออื่นผิดเพราะอะไร:
• ข้อ a., b., c., e.: ยาในกลุ่ม Protease Inhibitors ทั้งหมดจำเป็นต้องได้รับ PK boosting ด้วย Ritonavir (/r) หรือ Cobicistat (/c) เพื่อให้ระดับยาสูงเพียงพอในการยับยั้งเชื้อตลอด 24 ชั่วโมง
---</t>
        </is>
      </c>
      <c r="L386" t="inlineStr">
        <is>
          <t>Infectious diseases</t>
        </is>
      </c>
      <c r="M386" t="inlineStr">
        <is>
          <t>HIV/AIDS &amp; Opportunistic infections</t>
        </is>
      </c>
      <c r="N386" t="inlineStr">
        <is>
          <t>Clinic</t>
        </is>
      </c>
      <c r="O386" t="inlineStr">
        <is>
          <t>รุ่น RxCU83</t>
        </is>
      </c>
      <c r="P386" t="inlineStr">
        <is>
          <t>แบบฝึกหัด</t>
        </is>
      </c>
      <c r="Q386" t="inlineStr">
        <is>
          <t>Quiz เตรียมสอบ CC1 RxCU83</t>
        </is>
      </c>
    </row>
    <row r="387">
      <c r="A387" s="176" t="n">
        <v>385</v>
      </c>
      <c r="B387" t="inlineStr">
        <is>
          <t>20. การตรวจคัดกรองพันธุกรรมอัลลีล HLA-B5701 มีความสัมพันธ์อย่างจำเพาะเจาะจงกับการป้องกันอาการไม่พึงประสงค์รุนแรงจากการใช้ยาต้านไวรัสในข้อใด</t>
        </is>
      </c>
      <c r="D387" t="inlineStr">
        <is>
          <t>Emtricitabine กับภาวะ Lipodystrophy</t>
        </is>
      </c>
      <c r="E387" t="inlineStr">
        <is>
          <t>Didanosine กับภาวะ Pancreatitis</t>
        </is>
      </c>
      <c r="F387" t="inlineStr">
        <is>
          <t>Abacavir กับภาวะ Hypersensitivity syndrome (HSR)</t>
        </is>
      </c>
      <c r="G387" t="inlineStr">
        <is>
          <t>Tenofovir กับภาวะ Nephrotoxicity</t>
        </is>
      </c>
      <c r="H387" t="inlineStr">
        <is>
          <t>Zidovudine กับภาวะ Bone marrow suppression</t>
        </is>
      </c>
      <c r="I387" t="n">
        <v>3</v>
      </c>
      <c r="J387" t="inlineStr">
        <is>
          <t>✅ คำตอบที่ถูกต้อง: ข้อ c. Abacavir กับภาวะ Hypersensitivity syndrome (HSR)
🎯 ทำไมข้อนี้ถึงถูก:
การตรวจยีน HLA-B5701 เป็นข้อกำหนดมาตรฐานก่อนเริ่มยา Abacavir (ABC) เนื่องจากผู้ที่มีอัลลีล HLA-B5701 positive มีความเสี่ยงสูงมากต่อการเกิด Abacavir Hypersensitivity Reaction (มีไข้ ผื่น ปวดท้อง อ่อนเพลีย หายใจลำบาก) ซึ่งอาจเป็นอันตรายถึงชีวิตหากได้รับยาซ้ำ ดังนั้นหากผลเป็น positive จะมีข้อห้ามใช้ Abacavir ตลอดชีวิต
🔍 ข้ออื่นผิดเพราะอะไร:
• ข้อ a.: Emtricitabine ปลอดภัยและแทบไม่พบ lipodystrophy
• ข้อ b.: Didanosine ทำให้เกิดตับอ่อนอักเสบจากความเป็นพิษต่อไมโทคอนเดรีย ไม่สัมพันธ์กับ HLA-B5701
• ข้อ d.: Tenofovir nephrotoxicity สัมพันธ์กับยีนขนส่งยาทางไต (เช่น ABCC2/MRP2) ไม่ใช่ HLA-B5701
• ข้อ e.: Zidovudine กดไขกระดูกสัมพันธ์กับระยะเวลาและขนาดยา ไม่ใช่ HLA-B5701
---</t>
        </is>
      </c>
      <c r="L387" t="inlineStr">
        <is>
          <t>Infectious diseases</t>
        </is>
      </c>
      <c r="M387" t="inlineStr">
        <is>
          <t>HIV/AIDS &amp; Opportunistic infections</t>
        </is>
      </c>
      <c r="N387" t="inlineStr">
        <is>
          <t>Clinic</t>
        </is>
      </c>
      <c r="O387" t="inlineStr">
        <is>
          <t>รุ่น RxCU83</t>
        </is>
      </c>
      <c r="P387" t="inlineStr">
        <is>
          <t>แบบฝึกหัด</t>
        </is>
      </c>
      <c r="Q387" t="inlineStr">
        <is>
          <t>Quiz เตรียมสอบ CC1 RxCU83</t>
        </is>
      </c>
    </row>
    <row r="388">
      <c r="A388" s="176" t="n">
        <v>386</v>
      </c>
      <c r="B388" t="inlineStr">
        <is>
          <t>26. เชื้อจุลชีพก่อโรคในข้อใดจัดเป็นสาเหตุที่ พบได้น้อยที่สุด ในการก่อโรคปอดอักเสบติดเชื้อในชุมชน (Community-Acquired Pneumonia: CAP) ทั่วไป</t>
        </is>
      </c>
      <c r="D388" t="inlineStr">
        <is>
          <t>Streptococcus pneumoniae</t>
        </is>
      </c>
      <c r="E388" t="inlineStr">
        <is>
          <t>Mycoplasma pneumoniae</t>
        </is>
      </c>
      <c r="F388" t="inlineStr">
        <is>
          <t>Moraxella catarrhalis</t>
        </is>
      </c>
      <c r="G388" t="inlineStr">
        <is>
          <t>Streptococcus pyogenes (Group A Streptococcus)</t>
        </is>
      </c>
      <c r="H388" t="inlineStr">
        <is>
          <t>Haemophilus influenzae</t>
        </is>
      </c>
      <c r="I388" t="n">
        <v>4</v>
      </c>
      <c r="J388" t="inlineStr">
        <is>
          <t>✅ คำตอบที่ถูกต้อง: ข้อ d. Streptococcus pyogenes (Group A Streptococcus)
🎯 ทำไมข้อนี้ถึงถูก:
Streptococcus pyogenes (Group A Strep) เป็นเชื้อสาเหตุหลักของโรคคออักเสบ (pharyngitis), ต่อมทอนซิลอักเสบ และการติดเชื้อที่ผิวหนัง (cellulitis/impetigo) แต่พบเป็นสาเหตุของปอดอักเสบชุมชน (CAP) ได้น้อยมาก (rare cause) แตกต่างจาก S. pneumoniae ซึ่งเป็นอันดับหนึ่ง, H. influenzae, M. catarrhalis และเชื้อกลุ่ม atypical pathogens (M. pneumoniae, C. pneumoniae) ซึ่งเป็นเชื้อก่อโรคพบบ่อยใน CAP
🔍 ข้ออื่นผิดเพราะอะไร:
• ข้อ a.: Streptococcus pneumoniae เป็นเชื้อแบคทีเรียสาเหตุที่พบบ่อยที่สุดของ CAP ในทุกกลุ่มอายุ
• ข้อ b.: Mycoplasma pneumoniae เป็นสาเหตุอันดับต้นๆ ของ atypical CAP
• ข้อ c. และ e.: H. influenzae และ M. catarrhalis เป็นเชื้อก่อโรค CAP พบบ่อยโดยเฉพาะในผู้สูงอายุและผู้ป่วย COPD
---</t>
        </is>
      </c>
      <c r="L388" t="inlineStr">
        <is>
          <t>Infectious diseases</t>
        </is>
      </c>
      <c r="M388" t="inlineStr">
        <is>
          <t>Pneumonia</t>
        </is>
      </c>
      <c r="N388" t="inlineStr">
        <is>
          <t>Clinic</t>
        </is>
      </c>
      <c r="O388" t="inlineStr">
        <is>
          <t>รุ่น RxCU83</t>
        </is>
      </c>
      <c r="P388" t="inlineStr">
        <is>
          <t>แบบฝึกหัด</t>
        </is>
      </c>
      <c r="Q388" t="inlineStr">
        <is>
          <t>Quiz เตรียมสอบ CC1 RxCU83</t>
        </is>
      </c>
    </row>
    <row r="389">
      <c r="A389" s="176" t="n">
        <v>387</v>
      </c>
      <c r="B389" t="inlineStr">
        <is>
          <t>27. ผู้ป่วย CAP ที่รักษาแบบผู้ป่วยนอก ได้รับยา Amoxicillin 500 mg วันละ 3 ครั้งมาเป็นเวลา 3 วัน แต่อาการไข้และหอบเหนื่อยไม่ดีขึ้น หากพิจารณาปรับเปลี่ยนยาปฏิชีวนะ ข้อใดเป็นทางเลือกที่เหมาะสมที่สุดตามแนวทางเวชปฏิบัติ</t>
        </is>
      </c>
      <c r="D389" t="inlineStr">
        <is>
          <t>Amoxicillin ร่วมกับ Azithromycin</t>
        </is>
      </c>
      <c r="E389" t="inlineStr">
        <is>
          <t>Cefuroxime axetil ร่วมกับ Amoxicillin</t>
        </is>
      </c>
      <c r="F389" t="inlineStr">
        <is>
          <t>Ciprofloxacin เดี่ยวๆ</t>
        </is>
      </c>
      <c r="G389" t="inlineStr">
        <is>
          <t>Co-trimoxazole ร่วมกับ Doxycycline</t>
        </is>
      </c>
      <c r="H389" t="inlineStr">
        <is>
          <t>Erythromycin เดี่ยวๆ</t>
        </is>
      </c>
      <c r="I389" t="n">
        <v>1</v>
      </c>
      <c r="J389" t="inlineStr">
        <is>
          <t>✅ คำตอบที่ถูกต้อง: ข้อ a. Amoxicillin ร่วมกับ Azithromycin
🎯 ทำไมข้อนี้ถึงถูก:
การที่ผู้ป่วยไม่ตอบสนองต่อ Amoxicillin สาเหตุที่พบบ่อยที่สุดคือการติดเชื้อในกลุ่ม Atypical pathogens (เช่น Mycoplasma, Chlamydia, Legionella) ซึ่งไม่มีผนังเซลล์ peptidoglycan จึงดื้อต่อยากลุ่ม beta-lactams การปรับยาโดยเพิ่มยากลุ่ม Macrolides (เช่น Azithromycin) หรือ Doxycycline ร่วมกับ beta-lactam จะช่วยขยายขอบเขตการฆ่าเชื้อให้ครอบคลุมทั้ง typical และ atypical pathogens
🔍 ข้ออื่นผิดเพราะอะไร:
• ข้อ b.: Cefuroxime และ Amoxicillin ล้วนเป็น beta-lactams มีขอบเขตการฆ่าเชื้อซ้ำซ้อนกันและไม่คลุม atypical bacteria
• ข้อ c.: Ciprofloxacin มีฤทธิ์ต่อ S. pneumoniae ต่ำ ไม่จัดเป็น respiratory fluoroquinolones (ห้ามใช้รักษา CAP)
• ข้อ d. และ e.: Co-trimoxazole ไม่ใช่ยาแนะนำหลักสำหรับ CAP และ Erythromycin มีผลข้างเคียงทางเดินอาหารสูงมากและดื้อยาเยอะ
---</t>
        </is>
      </c>
      <c r="L389" t="inlineStr">
        <is>
          <t>Infectious diseases</t>
        </is>
      </c>
      <c r="M389" t="inlineStr">
        <is>
          <t>Pneumonia</t>
        </is>
      </c>
      <c r="N389" t="inlineStr">
        <is>
          <t>Clinic</t>
        </is>
      </c>
      <c r="O389" t="inlineStr">
        <is>
          <t>รุ่น RxCU83</t>
        </is>
      </c>
      <c r="P389" t="inlineStr">
        <is>
          <t>แบบฝึกหัด</t>
        </is>
      </c>
      <c r="Q389" t="inlineStr">
        <is>
          <t>Quiz เตรียมสอบ CC1 RxCU83</t>
        </is>
      </c>
    </row>
    <row r="390">
      <c r="A390" s="176" t="n">
        <v>388</v>
      </c>
      <c r="B390" t="inlineStr">
        <is>
          <t>28. ยาต้านจุลชีพในข้อใดต่อไปนี้ มีฤทธิ์ครอบคลุมเชื้อก่อโรคกลุ่ม Atypical pathogen ชนิด Legionella pneumophila ได้อย่างมีประสิทธิภาพ</t>
        </is>
      </c>
      <c r="D390" t="inlineStr">
        <is>
          <t>Amoxicillin</t>
        </is>
      </c>
      <c r="E390" t="inlineStr">
        <is>
          <t>Amoxicillin/clavulanic acid</t>
        </is>
      </c>
      <c r="F390" t="inlineStr">
        <is>
          <t>Ceftriaxone</t>
        </is>
      </c>
      <c r="G390" t="inlineStr">
        <is>
          <t>Doxycycline</t>
        </is>
      </c>
      <c r="H390" t="inlineStr">
        <is>
          <t>Vancomycin</t>
        </is>
      </c>
      <c r="I390" t="n">
        <v>4</v>
      </c>
      <c r="J390" t="inlineStr">
        <is>
          <t>✅ คำตอบที่ถูกต้อง: ข้อ d. Doxycycline
🎯 ทำไมข้อนี้ถึงถูก:
Legionella pneumophila เป็นแบคทีเรียที่เจริญและอาศัยอยู่ภายในเซลล์ (intracellular pathogen) ยาที่จะออกฤทธิ์ได้ดีต้องเป็นยาที่แทรกซึมเข้าสู่เซลล์ได้สูง ได้แก่ ยากลุ่ม Macrolides (Azithromycin), Respiratory fluoroquinolones (Levofloxacin) และกลุ่ม Tetracyclines (Doxycycline)
🔍 ข้ออื่นผิดเพราะอะไร:
• ข้อ a., b., c.: ยากลุ่ม Beta-lactams ทั้งหมด (Amoxicillin, Augmentin, Ceftriaxone) แทรกซึมเข้าเซลล์ได้ไม่ดีและออกฤทธิ์ที่ผนังเซลล์ จึงไม่มีประสิทธิภาพในการรักษา Legionella
• ข้อ e.: Vancomycin ออกฤทธิ์เฉพาะต่อแบคทีเรียแกรมบวก ไม่มีฤทธิ์ต่อเชื้อแกรมลบหรือ Legionella
---</t>
        </is>
      </c>
      <c r="L390" t="inlineStr">
        <is>
          <t>Infectious diseases</t>
        </is>
      </c>
      <c r="M390" t="inlineStr">
        <is>
          <t>Pneumonia</t>
        </is>
      </c>
      <c r="N390" t="inlineStr">
        <is>
          <t>Clinic</t>
        </is>
      </c>
      <c r="O390" t="inlineStr">
        <is>
          <t>รุ่น RxCU83</t>
        </is>
      </c>
      <c r="P390" t="inlineStr">
        <is>
          <t>แบบฝึกหัด</t>
        </is>
      </c>
      <c r="Q390" t="inlineStr">
        <is>
          <t>Quiz เตรียมสอบ CC1 RxCU83</t>
        </is>
      </c>
    </row>
    <row r="391">
      <c r="A391" s="176" t="n">
        <v>389</v>
      </c>
      <c r="B391" t="inlineStr">
        <is>
          <t>29. หากผลการตรวจภาพถ่ายรังสีและสแกนพบ ฝีในปอด (Lung abscess) ร่วมด้วย และสงสัยว่าเกิดจากการติดเชื้อแบคทีเรียที่ไม่ใช้ออกซิเจนในช่องปาก (Oral anaerobes) ยาปฏิชีวนะชนิดรับประทานในข้อใดเหมาะสมที่สุดในการให้การรักษา</t>
        </is>
      </c>
      <c r="D391" t="inlineStr">
        <is>
          <t>Amoxicillin/clavulanic acid (Augmentin)</t>
        </is>
      </c>
      <c r="E391" t="inlineStr">
        <is>
          <t>Ciprofloxacin</t>
        </is>
      </c>
      <c r="F391" t="inlineStr">
        <is>
          <t>Azithromycin</t>
        </is>
      </c>
      <c r="G391" t="inlineStr">
        <is>
          <t>Cefixime</t>
        </is>
      </c>
      <c r="H391" t="inlineStr">
        <is>
          <t>Doxycycline</t>
        </is>
      </c>
      <c r="I391" t="n">
        <v>1</v>
      </c>
      <c r="J391" t="inlineStr">
        <is>
          <t>✅ คำตอบที่ถูกต้อง: ข้อ a. Amoxicillin/clavulanic acid (Augmentin)
🎯 ทำไมข้อนี้ถึงถูก:
Amoxicillin/clavulanic acid (Augmentin) มีขอบเขตการฆ่าเชื้อที่ครอบคลุมทั้งเชื้อแบคทีเรียแกรมบวก แกรมลบ และที่สำคัญคือครอบคลุมเชื้อแบคทีเรียกลุ่ม Anaerobes (เช่น Peptostreptococcus, Fusobacterium, Bacteroides spp.) ได้ดีเยี่ยม จึงเป็นยาทางเลือกอันดับแรกชนิดรับประทานสำหรับรักษา Lung abscess และ Aspiration pneumonia
🔍 ข้ออื่นผิดเพราะอะไร:
• ข้อ b.: Ciprofloxacin แทบไม่มีฤทธิ์ต่อเชื้อ Anaerobes เลย
• ข้อ c.: Azithromycin มีฤทธิ์ต่อ anaerobes ต่ำ ไม่เหมาะสำหรับการรักษาฝีหนอง
• ข้อ d.: Cefixime (3rd gen cephalosporin oral) ไม่มีฤทธิ์คลุม anaerobes
• ข้อ e.: Doxycycline มีฤทธิ์ต่อ anaerobes ไม่สม่ำเสมอและไม่ดีเท่า Amox/clav
---</t>
        </is>
      </c>
      <c r="L391" t="inlineStr">
        <is>
          <t>Infectious diseases</t>
        </is>
      </c>
      <c r="M391" t="inlineStr">
        <is>
          <t>Pneumonia</t>
        </is>
      </c>
      <c r="N391" t="inlineStr">
        <is>
          <t>Clinic</t>
        </is>
      </c>
      <c r="O391" t="inlineStr">
        <is>
          <t>รุ่น RxCU83</t>
        </is>
      </c>
      <c r="P391" t="inlineStr">
        <is>
          <t>แบบฝึกหัด</t>
        </is>
      </c>
      <c r="Q391" t="inlineStr">
        <is>
          <t>Quiz เตรียมสอบ CC1 RxCU83</t>
        </is>
      </c>
    </row>
    <row r="392">
      <c r="A392" s="176" t="n">
        <v>390</v>
      </c>
      <c r="B392" t="inlineStr">
        <is>
          <t>30. ต่อมาอีก 3 วัน ผลเพาะเชื้อจากเสมหะและปอดพบเชื้อ Methicillin-Resistant Staphylococcus aureus (MRSA) จำนวนมาก และเชื้อยังคงสงสัยร่วมกับการติดเชื้อแบคทีเรียแกรมลบในโรงพยาบาล สูตรยาฉีดปฏิชีวนะในข้อใดเหมาะสมที่สุดในการปรับการรักษา</t>
        </is>
      </c>
      <c r="D392" t="inlineStr">
        <is>
          <t>Vancomycin ร่วมกับ Ceftazidime</t>
        </is>
      </c>
      <c r="E392" t="inlineStr">
        <is>
          <t>Cloxacillin ร่วมกับ Gentamicin</t>
        </is>
      </c>
      <c r="F392" t="inlineStr">
        <is>
          <t>Cefazolin ร่วมกับ Ciprofloxacin</t>
        </is>
      </c>
      <c r="G392" t="inlineStr">
        <is>
          <t>Amoxicillin/clavulanate ร่วมกับ Clindamycin</t>
        </is>
      </c>
      <c r="H392" t="inlineStr">
        <is>
          <t>Ceftriaxone ร่วมกับ Azithromycin</t>
        </is>
      </c>
      <c r="I392" t="n">
        <v>1</v>
      </c>
      <c r="J392" t="inlineStr">
        <is>
          <t>✅ คำตอบที่ถูกต้อง: ข้อ a. Vancomycin ร่วมกับ Ceftazidime
🎯 ทำไมข้อนี้ถึงถูก:
เมื่อยืนยันเชื้อ MRSA ยามาตรฐานที่ต้องเลือกใช้คือ Vancomycin (หรือ Linezolid) เพื่อฆ่าเชื้อ MRSA ในปอด และการให้ร่วมกับ Ceftazidime (antipseudomonal 3rd generation cephalosporin) หรือ Cefepime ช่วยครอบคลุมเชื้อแบคทีเรียแกรมลบในโรงพยาบาล เช่น Pseudomonas aeruginosa ทำให้เป็นสูตรผสมที่ครอบคลุมอย่างเหมาะสม
🔍 ข้ออื่นผิดเพราะอะไร:
• ข้อ b. และ c.: Cloxacillin และ Cefazolin เป็นยาในกลุ่ม beta-lactams ซึ่งเชื้อ MRSA ดื้อยาทั้งหมดผ่านกลไก mecA gene (PBP2a) จึงใช้ไม่ได้ผล
• ข้อ d. และ e.: Ceftriaxone และ Amox/clav ไม่มีฤทธิ์ต่อเชื้อ MRSA
---</t>
        </is>
      </c>
      <c r="L392" t="inlineStr">
        <is>
          <t>Infectious diseases</t>
        </is>
      </c>
      <c r="M392" t="inlineStr">
        <is>
          <t>Pneumonia</t>
        </is>
      </c>
      <c r="N392" t="inlineStr">
        <is>
          <t>Clinic</t>
        </is>
      </c>
      <c r="O392" t="inlineStr">
        <is>
          <t>รุ่น RxCU83</t>
        </is>
      </c>
      <c r="P392" t="inlineStr">
        <is>
          <t>แบบฝึกหัด</t>
        </is>
      </c>
      <c r="Q392" t="inlineStr">
        <is>
          <t>Quiz เตรียมสอบ CC1 RxCU83</t>
        </is>
      </c>
    </row>
    <row r="393">
      <c r="A393" s="176" t="n">
        <v>391</v>
      </c>
      <c r="B393" t="inlineStr">
        <is>
          <t>31. การตรวจติดตามความปลอดภัยและพิษจากยาปฏิชีวนะข้อใดต่อไปนี้ ถูกต้องและมีความสำคัญสูงสุด เมื่อผู้ป่วยได้รับยา Vancomycin</t>
        </is>
      </c>
      <c r="D393" t="inlineStr">
        <is>
          <t>ติดตามการทำงานของไต (Serum creatinine และ Urine output) และตรวจระดับยาในเลือด (Trough level)</t>
        </is>
      </c>
      <c r="E393" t="inlineStr">
        <is>
          <t>ติดตามคลื่นไฟฟ้าหัวใจ (EKG) เพื่อดูการเกิด QT prolongation</t>
        </is>
      </c>
      <c r="F393" t="inlineStr">
        <is>
          <t>ติดตามการทำงานของตับ (LFT) ทุก 24 ชั่วโมง</t>
        </is>
      </c>
      <c r="G393" t="inlineStr">
        <is>
          <t>ติดตามระดับน้ำตาลในเลือดเนื่องจากยาทำให้เกิดภาวะ Hypoglycemia</t>
        </is>
      </c>
      <c r="H393" t="inlineStr">
        <is>
          <t>ติดตามระดับกรดยูริกในเลือดเนื่องจากยาทำให้เกิด Hyperuricemia</t>
        </is>
      </c>
      <c r="I393" t="n">
        <v>1</v>
      </c>
      <c r="J393" t="inlineStr">
        <is>
          <t>✅ คำตอบที่ถูกต้อง: ข้อ a. ติดตามการทำงานของไต (Serum creatinine และ Urine output) และตรวจระดับยาในเลือด (Trough level)
🎯 ทำไมข้อนี้ถึงถูก:
Vancomycin มีพิษสำคัญคือ Nephrotoxicity (พิษต่อไต) โดยเฉพาะเมื่อใช้ในขนาดสูงหรือให้ร่วมกับยาที่มีพิษต่อไตตัวอื่น จึงต้องตรวจติดตาม Serum creatinine อย่างใกล้ชิด และทำ Therapeutic Drug Monitoring (TDM) วัดระดับยาในเลือด (เป้าหมาย Trough level 15-20 mcg/mL หรือ AUC/MIC &gt;= 400) เพื่อป้องกันไตวายเฉียบพลัน
🔍 ข้ออื่นผิดเพราะอะไร:
• ข้อ b.: QT prolongation สัมพันธ์กับยากลุ่ม Macrolides และ Fluoroquinolones ไม่ใช่ Vancomycin
• ข้อ c.: Vancomycin ไม่ได้เป็นพิษต่อตับเป็นหลัก
• ข้อ d. และ e.: Vancomycin ไม่มีผลรบกวนระดับน้ำตาลหรือกรดยูริกในเลือด
---</t>
        </is>
      </c>
      <c r="L393" t="inlineStr">
        <is>
          <t>Infectious diseases</t>
        </is>
      </c>
      <c r="M393" t="inlineStr">
        <is>
          <t>Pneumonia</t>
        </is>
      </c>
      <c r="N393" t="inlineStr">
        <is>
          <t>Clinic</t>
        </is>
      </c>
      <c r="O393" t="inlineStr">
        <is>
          <t>รุ่น RxCU83</t>
        </is>
      </c>
      <c r="P393" t="inlineStr">
        <is>
          <t>แบบฝึกหัด</t>
        </is>
      </c>
      <c r="Q393" t="inlineStr">
        <is>
          <t>Quiz เตรียมสอบ CC1 RxCU83</t>
        </is>
      </c>
    </row>
    <row r="394">
      <c r="A394" s="176" t="n">
        <v>392</v>
      </c>
      <c r="B394" t="inlineStr">
        <is>
          <t>32. ระยะเวลาในการให้ยาปฏิชีวนะเพื่อรักษาโรคปอดอักเสบจากเชื้อ MRSA (MRSA Pneumonia) ตามแนวทางเวชปฏิบัติของ IDSA ควรกำหนดระยะเวลาการรักษาอย่างน้อยกี่วัน</t>
        </is>
      </c>
      <c r="D394" t="inlineStr">
        <is>
          <t>3 วัน</t>
        </is>
      </c>
      <c r="E394" t="inlineStr">
        <is>
          <t>7 วัน (7-14 วัน)</t>
        </is>
      </c>
      <c r="F394" t="inlineStr">
        <is>
          <t>21 วัน</t>
        </is>
      </c>
      <c r="G394" t="inlineStr">
        <is>
          <t>28 วัน</t>
        </is>
      </c>
      <c r="H394" t="inlineStr">
        <is>
          <t>6 สัปดาห์</t>
        </is>
      </c>
      <c r="I394" t="n">
        <v>2</v>
      </c>
      <c r="J394" t="inlineStr">
        <is>
          <t>✅ คำตอบที่ถูกต้อง: ข้อ b. 7 วัน (7-14 วัน)
🎯 ทำไมข้อนี้ถึงถูก:
ตามแนวทางเวชปฏิบัติของ IDSA สำหรับการรักษา Hospital-Acquired / Ventilator-Associated Pneumonia รวมถึงปอดอักเสบจาก MRSA ที่ไม่มีภาวะแทรกซ้อน (uncomplicated MRSA pneumonia) แนะนำให้ยาปฏิชีวนะเป็นระยะเวลาสั้นอย่างน้อย 7 วัน (ช่วง 7-14 วัน ขึ้นอยู่กับการตอบสนองทางคลินิก) ซึ่งให้ประสิทธิผลเทียบเท่าระยะเวลานานกว่าและลดความเสี่ยงต่อการเกิดเชื้อดื้อยา
🔍 ข้ออื่นผิดเพราะอะไร:
• ข้อ a.: 3 วันสั้นเกินไป ไม่เพียงพอต่อการกำจัดเชื้อ MRSA
• ข้อ c. และ d.: การรักษา 21-28 วันสงวนไว้สำหรับกรณีมีฝีในปอดขนาดใหญ่ (Lung abscess) หรือมีการกระจายเข้าสู่กระแสเลือด
• ข้อ e.: 6 สัปดาห์ใช้สำหรับการรักษาลิ้นหัวใจอักเสบ (Infective endocarditis) หรือกระดูกอักเสบ (Osteomyelitis)
---</t>
        </is>
      </c>
      <c r="L394" t="inlineStr">
        <is>
          <t>Infectious diseases</t>
        </is>
      </c>
      <c r="M394" t="inlineStr">
        <is>
          <t>Pneumonia</t>
        </is>
      </c>
      <c r="N394" t="inlineStr">
        <is>
          <t>Clinic</t>
        </is>
      </c>
      <c r="O394" t="inlineStr">
        <is>
          <t>รุ่น RxCU83</t>
        </is>
      </c>
      <c r="P394" t="inlineStr">
        <is>
          <t>แบบฝึกหัด</t>
        </is>
      </c>
      <c r="Q394" t="inlineStr">
        <is>
          <t>Quiz เตรียมสอบ CC1 RxCU83</t>
        </is>
      </c>
    </row>
    <row r="395">
      <c r="A395" s="176" t="n">
        <v>393</v>
      </c>
      <c r="B395" t="inlineStr">
        <is>
          <t>33. ในการนับระยะเวลาการรักษาโรคติดเชื้อแบคทีเรียที่มีผลเพาะเชื้อยืนยัน (เช่น การติดเชื้อในกระแสเลือดหรือปอด) วันที่ 1 ของการรักษา (Day 1) ควรวบรวมนับตั้งแต่วันใดเป็นเกณฑ์</t>
        </is>
      </c>
      <c r="D395" t="inlineStr">
        <is>
          <t>วันแรกที่ผู้ป่วยเริ่มมีอาการไข้ที่บ้าน</t>
        </is>
      </c>
      <c r="E395" t="inlineStr">
        <is>
          <t>วันที่ผู้ป่วยนอนโรงพยาบาลวันแรก</t>
        </is>
      </c>
      <c r="F395" t="inlineStr">
        <is>
          <t>วันแรกที่เริ่มให้ยาปฏิชีวนะที่ตรงกับผลความไวของเชื้อ หรือวันที่ผลเพาะเชื้อซ้ำให้ผลลบ</t>
        </is>
      </c>
      <c r="G395" t="inlineStr">
        <is>
          <t>วันที่ผลเพาะเชื้อจากห้องปฏิบัติการออกอย่างเป็นทางการ</t>
        </is>
      </c>
      <c r="H395" t="inlineStr">
        <is>
          <t>วันที่ผู้ป่วยไม่มีไข้ติดต่อกันครบ 48 ชั่วโมง</t>
        </is>
      </c>
      <c r="I395" t="n">
        <v>3</v>
      </c>
      <c r="J395" t="inlineStr">
        <is>
          <t>✅ คำตอบที่ถูกต้อง: ข้อ c. วันแรกที่เริ่มให้ยาปฏิชีวนะที่ตรงกับผลความไวของเชื้อ หรือวันที่ผลเพาะเชื้อซ้ำให้ผลลบ
🎯 ทำไมข้อนี้ถึงถูก:
หลักการทางโรคติดเชื้อ การนับระยะเวลาการรักษา (duration of therapy) ต้องเริ่มต้นนับเป็น Day 1 จากวันที่ผู้ป่วยได้รับยาต้านจุลชีพที่มีประสิทธิภาพตรงกับเชื้อ (appropriate/effective antimicrobial therapy) หรือในกรณี bacteremia เริ่มนับจากวันแรกที่ผลเพาะเชื้อในเลือดซ้ำให้ผลเป็นลบ (clearance of bacteremia) ไม่ใช่นับจากวันที่ได้ยาที่ไม่ครอบคลุมเชื้อ
🔍 ข้ออื่นผิดเพราะอะไร:
• ข้อ a., b., d., e.: วันเริ่มมีอาการ, วันแอดมิท, หรือวันที่ใบแล็บออก ไม่สะท้อนวันที่เชื้อเริ่มถูกทำลายด้วยยาที่ถูกต้องอย่างแท้จริง
---</t>
        </is>
      </c>
      <c r="L395" t="inlineStr">
        <is>
          <t>Infectious diseases</t>
        </is>
      </c>
      <c r="M395" t="inlineStr">
        <is>
          <t>Pneumonia</t>
        </is>
      </c>
      <c r="N395" t="inlineStr">
        <is>
          <t>Clinic</t>
        </is>
      </c>
      <c r="O395" t="inlineStr">
        <is>
          <t>รุ่น RxCU83</t>
        </is>
      </c>
      <c r="P395" t="inlineStr">
        <is>
          <t>แบบฝึกหัด</t>
        </is>
      </c>
      <c r="Q395" t="inlineStr">
        <is>
          <t>Quiz เตรียมสอบ CC1 RxCU83</t>
        </is>
      </c>
    </row>
    <row r="396">
      <c r="A396" s="176" t="n">
        <v>394</v>
      </c>
      <c r="B396" t="inlineStr">
        <is>
          <t>34. ผู้ป่วยชายอายุ 40 ปี มาพบแพทย์ด้วยอาการปัสสาวะแสบขัด มีหนองสีขาวขุ่นข้นไหลออกจากท่อปัสสาวะ แพทย์วินิจฉัยว่าเป็น โรคหนองในแท้ (Gonococcal urethritis) เชื้อสาเหตุของโรคนี้คือเชื้อในข้อใด</t>
        </is>
      </c>
      <c r="D396" t="inlineStr">
        <is>
          <t>Chlamydia trachomatis</t>
        </is>
      </c>
      <c r="E396" t="inlineStr">
        <is>
          <t>Treponema pallidum</t>
        </is>
      </c>
      <c r="F396" t="inlineStr">
        <is>
          <t>Neisseria gonorrhoeae</t>
        </is>
      </c>
      <c r="G396" t="inlineStr">
        <is>
          <t>Trichomonas vaginalis</t>
        </is>
      </c>
      <c r="H396" t="inlineStr">
        <is>
          <t>Ureaplasma urealyticum</t>
        </is>
      </c>
      <c r="I396" t="n">
        <v>3</v>
      </c>
      <c r="J396" t="inlineStr">
        <is>
          <t>✅ คำตอบที่ถูกต้อง: ข้อ c. Neisseria gonorrhoeae
🎯 ทำไมข้อนี้ถึงถูก:
โรคหนองในแท้ (Gonorrhea) เกิดจากการติดเชื้อแบคทีเรียแกรมลบรูปเม็ดถั่ว Neisseria gonorrhoeae (Gram-negative intracellular diplococci) ทำให้เกิดการอักเสบของท่อปัสสาวะและมีหนองข้นสีเหลืองหรือขาวขุ่นไหลออกมา
🔍 ข้ออื่นผิดเพราะอะไร:
• ข้อ a.: Chlamydia trachomatis เป็นสาเหตุของโรคหนองในเทียม (Non-gonococcal urethritis: NGU) ซึ่งหนองมักจะใสกว่า
• ข้อ b.: Treponema pallidum เป็นสาเหตุของโรคซิฟิลิส (Syphilis)
• ข้อ d.: Trichomonas vaginalis เป็นโปรโตซัวสาเหตุของช่องคลอดอักเสบและท่อปัสสาวะอักเสบ
• ข้อ e.: Ureaplasma urealyticum เป็นสาเหตุหนึ่งของหนองในเทียม
---</t>
        </is>
      </c>
      <c r="L396" t="inlineStr">
        <is>
          <t>Infectious diseases</t>
        </is>
      </c>
      <c r="M396" t="inlineStr">
        <is>
          <t>Sexually transmitted infections</t>
        </is>
      </c>
      <c r="N396" t="inlineStr">
        <is>
          <t>Clinic</t>
        </is>
      </c>
      <c r="O396" t="inlineStr">
        <is>
          <t>รุ่น RxCU83</t>
        </is>
      </c>
      <c r="P396" t="inlineStr">
        <is>
          <t>แบบฝึกหัด</t>
        </is>
      </c>
      <c r="Q396" t="inlineStr">
        <is>
          <t>Quiz เตรียมสอบ CC1 RxCU83</t>
        </is>
      </c>
    </row>
    <row r="397">
      <c r="A397" s="176" t="n">
        <v>395</v>
      </c>
      <c r="B397" t="inlineStr">
        <is>
          <t>35. ตามแนวทางการรักษาโรคติดต่อทางเพศสัมพันธ์ของประเทศไทยและ CDC ในปัจจุบัน ยาปฏิชีวนะที่แนะนำเป็นอันดับแรกสำหรับการรักษาโรคหนองในแท้ที่ท่อปัสสาวะหรือปากมดลูกที่ไม่มีภาวะแทรกซ้อน (Uncomplicated Gonorrhea) คือข้อใด</t>
        </is>
      </c>
      <c r="D397" t="inlineStr">
        <is>
          <t>Ciprofloxacin 500 mg รับประทานครั้งเดียว</t>
        </is>
      </c>
      <c r="E397" t="inlineStr">
        <is>
          <t>Ceftriaxone 500 mg ฉีดเข้ากล้ามเนื้อ (IM) ครั้งเดียวเดี่ยวๆ</t>
        </is>
      </c>
      <c r="F397" t="inlineStr">
        <is>
          <t>Doxycycline 100 mg รับประทานวันละ 2 ครั้ง นาน 14 วัน</t>
        </is>
      </c>
      <c r="G397" t="inlineStr">
        <is>
          <t>Azithromycin 1 g รับประทานครั้งเดียวเดี่ยวๆ</t>
        </is>
      </c>
      <c r="H397" t="inlineStr">
        <is>
          <t>Amoxicillin 3 g รับประทานครั้งเดียว</t>
        </is>
      </c>
      <c r="I397" t="n">
        <v>2</v>
      </c>
      <c r="J397" t="inlineStr">
        <is>
          <t>✅ คำตอบที่ถูกต้อง: ข้อ b. Ceftriaxone 500 mg ฉีดเข้ากล้ามเนื้อ (IM) ครั้งเดียวเดี่ยวๆ
🎯 ทำไมข้อนี้ถึงถูก:
แนวทางเวชปฏิบัติ CDC STI Guidelines และแนวทางของประเทศไทยได้ปรับเพิ่มขนาดยา Ceftriaxone เป็น 500 mg IM single dose (สำหรับผู้ที่มีน้ำหนักตัว &lt; 150 kg) เพื่อเอาชนะปัญหาเชื้อ Neisseria gonorrhoeae ที่เริ่มมีความไวต่อยาลดลง และหากยังไม่ได้ตัดประเด็นการติดเชื้อ Chlamydia ออก ให้รับประทาน Doxycycline 100 mg วันละ 2 ครั้ง นาน 7 วันร่วมด้วย
🔍 ข้ออื่นผิดเพราะอะไร:
• ข้อ a.: Ciprofloxacin เชื้อหนองในในประเทศไทยดื้อยามากกว่า 80-90% ห้ามใช้รักษาหนองในเด็ดขาด
• ข้อ c.: Doxycycline ใช้รักษาหนองในเทียม (Chlamydia) ไม่สามารถรักษาหนองในแท้เดี่ยวๆ ได้
• ข้อ d.: Azithromycin ไม่แนะนำให้ใช้เป็นยาเดี่ยวรักษาหนองในเนื่องจากเชื้อเริ่มดื้อยาและเพิ่มการดื้อยาในชุมชน
• ข้อ e.: Amoxicillin เชื้อหนองในสร้างเอนไซม์ penicillinase ดื้อยาเกือบ 100%
---</t>
        </is>
      </c>
      <c r="L397" t="inlineStr">
        <is>
          <t>Infectious diseases</t>
        </is>
      </c>
      <c r="M397" t="inlineStr">
        <is>
          <t>Sexually transmitted infections</t>
        </is>
      </c>
      <c r="N397" t="inlineStr">
        <is>
          <t>Clinic</t>
        </is>
      </c>
      <c r="O397" t="inlineStr">
        <is>
          <t>รุ่น RxCU83</t>
        </is>
      </c>
      <c r="P397" t="inlineStr">
        <is>
          <t>แบบฝึกหัด</t>
        </is>
      </c>
      <c r="Q397" t="inlineStr">
        <is>
          <t>Quiz เตรียมสอบ CC1 RxCU83</t>
        </is>
      </c>
    </row>
    <row r="398">
      <c r="A398" s="176" t="n">
        <v>396</v>
      </c>
      <c r="B398" t="inlineStr">
        <is>
          <t>36. คำแนะนำในการปฏิบัติตัวและการป้องกันการแพร่กระจายเชื้อที่สำคัญที่สุดสำหรับผู้ป่วยโรคหนองในแท้รายนี้คือข้อใด</t>
        </is>
      </c>
      <c r="D398" t="inlineStr">
        <is>
          <t>แนะนำให้สวนล้างท่อปัสสาวะด้วยน้ำยาฆ่าเชื้อวันละ 2 ครั้ง</t>
        </is>
      </c>
      <c r="E398" t="inlineStr">
        <is>
          <t>แนะนำให้พาภรรยาหรือคู่นอนทุกคนที่มีเพศสัมพันธ์ด้วยในรอบ 60 วัน (2 เดือน) มารับการตรวจรักษาด้วยเสมอ</t>
        </is>
      </c>
      <c r="F398" t="inlineStr">
        <is>
          <t>สามารถมีเพศสัมพันธ์ได้ทันทีหลังฉีดยาปฏิชีวนะครบ 24 ชั่วโมง</t>
        </is>
      </c>
      <c r="G398" t="inlineStr">
        <is>
          <t>แนะนำให้รับประทานยาบำรุงไตเพื่อขับหนองออกให้หมด</t>
        </is>
      </c>
      <c r="H398" t="inlineStr">
        <is>
          <t>งดการดื่มน้ำเพื่อลดอาการปวดแสบขัดขณะปัสสาวะ</t>
        </is>
      </c>
      <c r="I398" t="n">
        <v>2</v>
      </c>
      <c r="J398" t="inlineStr">
        <is>
          <t>✅ คำตอบที่ถูกต้อง: ข้อ b. แนะนำให้พาภรรยาหรือคู่นอนทุกคนที่มีเพศสัมพันธ์ด้วยในรอบ 60 วัน (2 เดือน) มารับการตรวจรักษาด้วยเสมอ
🎯 ทำไมข้อนี้ถึงถูก:
หลักการรักษาโรคติดต่อทางเพศสัมพันธ์ (STIs) คือการรักษาคู่นอน (Partner management / Expedited Partner Therapy): ต้องติดตามคู่นอนในรอบ 60 วันก่อนเริ่มมีอาการมารับการรักษาพร้อมกัน แม้จะไม่มีอาการก็ตาม เพื่อป้องกันภาวะติดเชื้อซ้ำซ้อน (ping-pong infection) และต้องแนะนำให้งดมีเพศสัมพันธ์จนกว่าทั้งสองฝ่ายจะรักษาครบ 7 วัน
🔍 ข้ออื่นผิดเพราะอะไร:
• ข้อ a.: การสวนล้างท่อปัสสาวะทำให้เยื่อบุบาดเจ็บและติดเชื้อรุนแรงขึ้น
• ข้อ c.: ต้องงดมีเพศสัมพันธ์อย่างน้อย 7 วันหลังเริ่มการรักษา ไม่ใช่ 24 ชั่วโมง
• ข้อ d. และ e.: ผู้ป่วยควรดื่มน้ำมากๆ เพื่อขับเชื้อและลดความเข้มข้นของปัสสาวะ ไม่ใช่งดน้ำ
---</t>
        </is>
      </c>
      <c r="L398" t="inlineStr">
        <is>
          <t>Infectious diseases</t>
        </is>
      </c>
      <c r="M398" t="inlineStr">
        <is>
          <t>Sexually transmitted infections</t>
        </is>
      </c>
      <c r="N398" t="inlineStr">
        <is>
          <t>Clinic</t>
        </is>
      </c>
      <c r="O398" t="inlineStr">
        <is>
          <t>รุ่น RxCU83</t>
        </is>
      </c>
      <c r="P398" t="inlineStr">
        <is>
          <t>แบบฝึกหัด</t>
        </is>
      </c>
      <c r="Q398" t="inlineStr">
        <is>
          <t>Quiz เตรียมสอบ CC1 RxCU83</t>
        </is>
      </c>
    </row>
    <row r="399">
      <c r="A399" s="176" t="n">
        <v>397</v>
      </c>
      <c r="B399" t="inlineStr">
        <is>
          <t>ผู้ป่วยมีประวัติการแพ้ยากลุ่ม Penicillin แบบรุนแรง (Anaphylaxis) โครงสร้างทางเคมีส่วนใดที่เป็นสารก่อภูมิแพ้หลัก (Major determinant) ที่ทำให้เกิดการแพ้ข้ามกลุ่มใน Beta-lactams</t>
        </is>
      </c>
      <c r="D399" t="inlineStr">
        <is>
          <t>R-side chain</t>
        </is>
      </c>
      <c r="E399" t="inlineStr">
        <is>
          <t>Thiazolidine ring</t>
        </is>
      </c>
      <c r="F399" t="inlineStr">
        <is>
          <t>Penicilloyl group ที่เกิดจากการเปิดวง Beta-lactam ring</t>
        </is>
      </c>
      <c r="G399" t="inlineStr">
        <is>
          <t>Beta-lactam ring เดี่ยวๆ</t>
        </is>
      </c>
      <c r="H399" t="inlineStr">
        <is>
          <t>Carboxyl group</t>
        </is>
      </c>
      <c r="I399" t="n">
        <v>3</v>
      </c>
      <c r="J399" t="inlineStr">
        <is>
          <t>✅ คำตอบที่ถูกต้อง: ข้อ ค. Penicilloyl group ที่เกิดจากการเปิดวง Beta-lactam ring
🎯 ทำไมข้อนี้ถึงถูก:
การแพ้ยา Penicillin เกิดจากวง Beta-lactam ถูกเปิดออกแล้วไปสร้างพันธะโควาเลนต์กับโปรตีนในร่างกาย (Hapten-carrier conjugate) เกิดเป็น Penicilloyl determinant ซึ่งคิดเป็นมากกว่า 95% ของการแพ้ (เรียกว่า Major antigenic determinant)
🔍 ข้ออื่นผิดเพราะอะไร:
• ข้อ ก. ผิด เพราะ R-side chain มักเกี่ยวข้องกับการแพ้ข้ามกลุ่มของยากลุ่ม Amino-penicillins หรือข้ามไปยัง Cephalosporin บางตัว
• ข้อ ข. ผิด เพราะ Thiazolidine ring เพียงอย่างเดียวไม่ได้เป็น major determinant
• ข้อ ง. ผิด เพราะการแพ้เกิดขึ้นเมื่อวงเบต้าแลกแทมเปิดออกและจับกับโปรตีน ไม่ใช่ตัววงปิดเดี่ยวๆ
• ข้อ จ. ผิด เพราะ Carboxyl group ไม่ใช่ตัวกระตุ้นการแพ้ทางภูมิคุ้มกันหลัก</t>
        </is>
      </c>
      <c r="K399" t="inlineStr">
        <is>
          <t>Clinic</t>
        </is>
      </c>
      <c r="L399" t="inlineStr">
        <is>
          <t>Infectious diseases</t>
        </is>
      </c>
      <c r="M399" t="inlineStr">
        <is>
          <t>Antibiotic Selection &amp; Allergy</t>
        </is>
      </c>
      <c r="N399" t="inlineStr">
        <is>
          <t>Clinic</t>
        </is>
      </c>
      <c r="O399" t="inlineStr">
        <is>
          <t>รุ่น RxCU83</t>
        </is>
      </c>
      <c r="P399" t="inlineStr">
        <is>
          <t>แบบฝึกหัด</t>
        </is>
      </c>
      <c r="Q399" t="inlineStr">
        <is>
          <t>Quiz เตรียมสอบ CC1 RxCU83</t>
        </is>
      </c>
    </row>
    <row r="400">
      <c r="A400" s="176" t="n">
        <v>398</v>
      </c>
      <c r="B400" t="inlineStr">
        <is>
          <t>ยาต้านไวรัสเอชไอวี (Antiretroviral drugs) ในข้อใด มีความสัมพันธ์สูงที่สุดต่อการเกิดภาวะไขมันกระจายตัวผิดปกติ (Lipodystrophy), ภาวะไขมันในเลือดสูง (Dyslipidemia) และภาวะดื้อต่ออินซูลิน (Insulin Resistance)</t>
        </is>
      </c>
      <c r="C400" t="inlineStr">
        <is>
          <t>Dolutegravir</t>
        </is>
      </c>
      <c r="D400" t="inlineStr">
        <is>
          <t>Lopinavir / Ritonavir</t>
        </is>
      </c>
      <c r="E400" t="inlineStr">
        <is>
          <t>Etravirine</t>
        </is>
      </c>
      <c r="F400" t="inlineStr">
        <is>
          <t>Emtricitabine</t>
        </is>
      </c>
      <c r="G400" t="inlineStr">
        <is>
          <t>Enfuvirtide</t>
        </is>
      </c>
      <c r="H400" t="n">
        <v>2</v>
      </c>
      <c r="I400" t="inlineStr">
        <is>
          <t>✅ คำตอบที่ถูกต้อง: ข้อ ข. Lopinavir / Ritonavir
🎯 ทำไมข้อนี้ถึงถูก: ยาในกลุ่ม Protease Inhibitors (PIs) โดยเฉพาะสูตรที่เสริมฤทธิ์ด้วย Ritonavir (เช่น Lopinavir/ritonavir) มีความสัมพันธ์อย่างมากกับการเกิด Lipodystrophy (เช่น Buffalo hump, visceral fat accumulation), ภาวะ Dyslipidemia (Hypertriglyceridemia/Hypercholesterolemia) และภาวะ Insulin resistance / Hyperglycemia
🔍 ข้ออื่นผิดเพราะอะไร:
• ข้อ ก.: Dolutegravir เป็นยากลุ่ม Integrase Strand Transfer Inhibitor (INSTI) ผลข้างเคียงหลักคือน้ำหนักตัวเพิ่มขึ้น (Weight gain) และนอนไม่หลับ แต่ไม่ก่อให้เกิด Lipodystrophy ชัดเจนเหมือน PIs
• ข้อ ค.: Etravirine เป็นยากลุ่ม NNRTI รุ่นที่ 2 มีผลข้างเคียงเด่นคือผื่นแพ้ยา (Skin rash) ไม่ได้เด่นเรื่อง Lipodystrophy
• ข้อ ง.: Emtricitabine เป็นยากลุ่ม NRTI ที่มีความปลอดภัยสูงมาก ไม่ก่อให้เกิด mitochondrial toxicity หรือ lipodystrophy เมื่อเทียบกับ NRTI รุ่นเก่า (เช่น d4T, AZT)
• ข้อ จ.: Enfuvirtide เป็นยากลุ่ม Fusion Inhibitor บริหารโดยการฉีดใต้ผิวหนัง มีผลข้างเคียงเด่นคือปฏิกิริยาบริเวณที่ฉีดยา (Injection site reaction)</t>
        </is>
      </c>
      <c r="K400" t="inlineStr">
        <is>
          <t>Intermediate</t>
        </is>
      </c>
      <c r="L400" t="inlineStr">
        <is>
          <t>Infectious diseases</t>
        </is>
      </c>
      <c r="M400" t="inlineStr">
        <is>
          <t>Antiretroviral Adverse Effects (Lipodystrophy &amp; Metabolic Syndrome)</t>
        </is>
      </c>
      <c r="N400" t="inlineStr">
        <is>
          <t>Clinic</t>
        </is>
      </c>
      <c r="O400" t="inlineStr">
        <is>
          <t>[RECONSTRUCTED: ปรับแต่งและเติมเต็มบริบทโจทย์/ตัวเลือกเพื่อความสมบูรณ์] ข้อสอบจริง PLE-CC1 ปี 2567 ข้อ 12</t>
        </is>
      </c>
      <c r="P400" t="inlineStr">
        <is>
          <t>ข้อสอบจริง</t>
        </is>
      </c>
      <c r="Q400" t="inlineStr">
        <is>
          <t>2567</t>
        </is>
      </c>
    </row>
    <row r="401">
      <c r="A401" s="176" t="n">
        <v>399</v>
      </c>
      <c r="B401" t="inlineStr">
        <is>
          <t>ชายอายุ 35 ปี ได้รับการวินิจฉัยว่าเป็นโรคไซนัสอักเสบเฉียบพลันจากแบคทีเรีย (Acute Bacterial Rhinosinusitis: ABRS) โดยผลเพาะเชื้อพบ Streptococcus pneumoniae สายพันธุ์ดื้อต่อยา Penicillin และผู้ป่วยมีประวัติทางการแพทย์ระบุว่า เคยแพ้ยา Amoxicillin อย่างรุนแรงแบบ Type 1 Hypersensitivity (มีอาการผื่นลมพิษ หลอดลมเกร็งตัว และบวมบริเวณใบหน้าเฉียบพลัน)
ยาปฏิชีวนะในข้อใดมีความเหมาะสมสูงสุดในการเลือกใช้รักษาผู้ป่วยรายนี้ตามแนวทางเวชปฏิบัติของ IDSA</t>
        </is>
      </c>
      <c r="C401" t="inlineStr">
        <is>
          <t>Levofloxacin 500 mg รับประทานวันละ 1 ครั้ง นาน 5 ถึง 7 วัน</t>
        </is>
      </c>
      <c r="D401" t="inlineStr">
        <is>
          <t>Amoxicillin / Clavulanic acid 875/125 mg รับประทานวันละ 2 ครั้ง</t>
        </is>
      </c>
      <c r="E401" t="inlineStr">
        <is>
          <t>Cefixime 400 mg รับประทานวันละ 1 ครั้ง</t>
        </is>
      </c>
      <c r="F401" t="inlineStr">
        <is>
          <t>Clindamycin 300 mg รับประทานวันละ 3 ครั้ง</t>
        </is>
      </c>
      <c r="G401" t="inlineStr">
        <is>
          <t>Erythromycin 500 mg รับประทานวันละ 4 ครั้ง</t>
        </is>
      </c>
      <c r="H401" t="n">
        <v>1</v>
      </c>
      <c r="I401" t="inlineStr">
        <is>
          <t>✅ คำตอบที่ถูกต้อง: ข้อ ก. Levofloxacin 500 mg รับประทานวันละ 1 ครั้ง นาน 5 ถึง 7 วัน
🎯 ทำไมข้อนี้ถึงถูก: ตามแนวทางเวชปฏิบัติ IDSA สำหรับ ABRS ในผู้ป่วยที่มีความเสี่ยงต่อเชื้อ S. pneumoniae ดื้อยา และมีประวัติแพ้ยากลุ่ม Beta-lactams แบบรุนแรง (Type 1 IgE-mediated anaphylaxis) ยาที่แนะนำเป็นอันดับแรกคือยากลุ่ม Respiratory Fluoroquinolones ได้แก่ Levofloxacin หรือ Moxifloxacin เนื่องจากครอบคลุมทั้ง S. pneumoniae (รวมถึง PRSP), H. influenzae และ M. catarrhalis ได้ดีเยี่ยม และไม่มีการแพ้ข้ามกลุ่มกับเพนิซิลลิน
🔍 ข้ออื่นผิดเพราะอะไร:
• ข้อ ข.: Amoxicillin/Clavulanate เป็นยา First-line มาตรฐาน แต่มีข้อห้ามใช้เด็ดขาดในผู้ป่วยที่แพ้ Amoxicillin แบบ Type 1
• ข้อ ค.: Cefixime เป็นยากลุ่ม Cephalosporin แม้จะเป็นรุ่นที่ 3 แต่ในผู้ป่วยที่มีประวัติ Anaphylaxis ต่อเพนิซิลลินอย่างรุนแรง ควรหลีกเลี่ยง Cephalosporins และ Cefixime ครอบคลุมเชื้อ S. pneumoniae ดื้อยาได้ไม่ดี
• ข้อ ง.: Clindamycin ไม่ครอบคลุมเชื้อแกรมลบที่พบบ่อยในไซนัสอักเสบ เช่น H. influenzae
• ข้อ จ.: Erythromycin มีอัตราการดื้อยาสูงมากในเชื้อ S. pneumoniae และไม่ครอบคลุม H. influenzae</t>
        </is>
      </c>
      <c r="K401" t="inlineStr">
        <is>
          <t>Intermediate</t>
        </is>
      </c>
      <c r="L401" t="inlineStr">
        <is>
          <t>Infectious diseases</t>
        </is>
      </c>
      <c r="M401" t="inlineStr">
        <is>
          <t>Acute Bacterial Rhinosinusitis &amp; Penicillin Allergy Options</t>
        </is>
      </c>
      <c r="N401" t="inlineStr">
        <is>
          <t>Clinic</t>
        </is>
      </c>
      <c r="O401" t="inlineStr">
        <is>
          <t>[RECONSTRUCTED: ปรับแต่งและเติมเต็มบริบทโจทย์/ตัวเลือกเพื่อความสมบูรณ์] ข้อสอบจริง PLE-CC1 ปี 2567 ข้อ 37</t>
        </is>
      </c>
      <c r="P401" t="inlineStr">
        <is>
          <t>ข้อสอบจริง</t>
        </is>
      </c>
      <c r="Q401" t="inlineStr">
        <is>
          <t>2567</t>
        </is>
      </c>
      <c r="R401" t="inlineStr">
        <is>
          <t>CASE_2567_SINUS_01</t>
        </is>
      </c>
    </row>
    <row r="402">
      <c r="A402" s="176" t="n">
        <v>400</v>
      </c>
      <c r="B402" t="inlineStr">
        <is>
          <t>ยาปฏิชีวนะในข้อใดต่อไปนี้ ควรหลีกเลี่ยงการรับประทานพร้อมกับยาลดกรดชนิดน้ำที่มีส่วนประกอบของ Aluminum Hydroxide และ Magnesium Hydroxide เนื่องจากจะเกิดปฏิกิริยาการเกิดสารเชิงซ้อน (Chelation) ทำให้อัตราการดูดซึมและระดับยาในเลือดลดลงอย่างมีนัยสำคัญทางคลินิก</t>
        </is>
      </c>
      <c r="C402" t="inlineStr">
        <is>
          <t>Levofloxacin</t>
        </is>
      </c>
      <c r="D402" t="inlineStr">
        <is>
          <t>Amoxicillin / Clavulanic acid</t>
        </is>
      </c>
      <c r="E402" t="inlineStr">
        <is>
          <t>Cefixime</t>
        </is>
      </c>
      <c r="F402" t="inlineStr">
        <is>
          <t>Co-trimoxazole</t>
        </is>
      </c>
      <c r="G402" t="inlineStr">
        <is>
          <t>Amoxicillin</t>
        </is>
      </c>
      <c r="H402" t="n">
        <v>1</v>
      </c>
      <c r="I402" t="inlineStr">
        <is>
          <t>✅ คำตอบที่ถูกต้อง: ข้อ ก. Levofloxacin
🎯 ทำไมข้อนี้ถึงถูก: Levofloxacin เป็นยาปฏิชีวนะกลุ่ม Fluoroquinolones ซึ่งมีหมู่ 4-keto และ 3-carboxylic acid ในโครงสร้างที่สามารถเกิดปฏิกิริยา Chelation กับไอออนประจุบวกคู่และสาม (Polyvalent cations เช่น Al3+, Mg2+, Ca2+, Fe2+) ในยาลดกรด เกิดเป็นสารประกอบเชิงซ้อนที่ไม่ละลายน้ำ ส่งผลให้การดูดซึมยาลดลงมากกว่าร้อยละ 50-80 หากจำเป็นต้องใช้ร่วมกัน ต้องรับประทาน Levofloxacin ก่อนยาลดกรดอย่างน้อย 2 ชั่วโมง หรือหลังยาลดกรดอย่างน้อย 4-6 ชั่วโมง
🔍 ข้ออื่นผิดเพราะอะไร:
• ข้อ ข.: Amoxicillin/Clavulanate การดูดซึมไม่ได้รับผลกระทบทางคลินิกจากยาลดกรดอย่างมีนัยสำคัญ
• ข้อ ค.: Cefixime ไม่เกิด Chelation กับโลหะหนักเหมือน Fluoroquinolones
• ข้อ ง.: Co-trimoxazole การดูดซึมไม่ขึ้นกับยาลดกรด
• ข้อ จ.: Amoxicillin สามารถรับประทานพร้อมหรือหลังอาหารได้โดยไม่มีปัญหา chelation</t>
        </is>
      </c>
      <c r="K402" t="inlineStr">
        <is>
          <t>Intermediate</t>
        </is>
      </c>
      <c r="L402" t="inlineStr">
        <is>
          <t>Infectious diseases</t>
        </is>
      </c>
      <c r="M402" t="inlineStr">
        <is>
          <t>Fluoroquinolones &amp; Cation Chelation Interactions</t>
        </is>
      </c>
      <c r="N402" t="inlineStr">
        <is>
          <t>Clinic</t>
        </is>
      </c>
      <c r="O402" t="inlineStr">
        <is>
          <t>[RECONSTRUCTED: ปรับแต่งและเติมเต็มบริบทโจทย์/ตัวเลือกเพื่อความสมบูรณ์] ข้อสอบจริง PLE-CC1 ปี 2567 ข้อ 44</t>
        </is>
      </c>
      <c r="P402" t="inlineStr">
        <is>
          <t>ข้อสอบจริง</t>
        </is>
      </c>
      <c r="Q402" t="inlineStr">
        <is>
          <t>2567</t>
        </is>
      </c>
    </row>
    <row r="403">
      <c r="A403" s="176" t="n">
        <v>401</v>
      </c>
      <c r="B403" t="inlineStr">
        <is>
          <t>ผู้ป่วยติดเชื้อเอชไอวี (HIV Infection) รายใหม่ ตรวจวัดระดับภูมิคุ้มกันพบค่า CD4 cell count เท่ากับ 120 cells/microL (CD4 &lt; 150-200 cells/microL) ผู้ป่วยยังไม่มีอาการแสดงของการติดเชื้อฉวยโอกาสใดๆ
ยาต้านจุลชีพมาตรฐานในข้อใดที่จำเป็นต้องเริ่มให้แก่ผู้ป่วยทันทีเพื่อเป็น การป้องกันโรคติดเชื้อฉวยโอกาสปฐมภูมิ (Primary OI Prophylaxis) ตามแนวทางการรักษาผู้ติดเชื้อเอชไอวีของประเทศไทย</t>
        </is>
      </c>
      <c r="C403" t="inlineStr">
        <is>
          <t>Co-trimoxazole (Sulfamethoxazole / Trimethoprim: 160/800 mg) 1 เม็ด วันละ 1 ครั้ง</t>
        </is>
      </c>
      <c r="D403" t="inlineStr">
        <is>
          <t>Fluconazole 200 mg รับประทานสัปดาห์ละ 1 ครั้ง</t>
        </is>
      </c>
      <c r="E403" t="inlineStr">
        <is>
          <t>Azithromycin 1,200 mg รับประทานสัปดาห์ละ 1 ครั้ง</t>
        </is>
      </c>
      <c r="F403" t="inlineStr">
        <is>
          <t>Co-trimoxazole ร่วมกับ Fluconazole</t>
        </is>
      </c>
      <c r="G403" t="inlineStr">
        <is>
          <t>Co-trimoxazole ร่วมกับ Azithromycin และ Fluconazole</t>
        </is>
      </c>
      <c r="H403" t="n">
        <v>1</v>
      </c>
      <c r="I403" t="inlineStr">
        <is>
          <t>✅ คำตอบที่ถูกต้อง: ข้อ ก. Co-trimoxazole (Sulfamethoxazole / Trimethoprim: 160/800 mg) 1 เม็ด วันละ 1 ครั้ง
🎯 ทำไมข้อนี้ถึงถูก: ตามแนวทางการตรวจวินิจฉัยและรักษาผู้ติดเชื้อเอชไอวีในประเทศไทย:
1. เมื่อ CD4 &lt; 200 cells/microL แนะนำให้เริ่มยา Co-trimoxazole (Double Strength 1 เม็ดต่อวัน) เพื่อป้องกันโรคปอดอักเสบจากเชื้อ Pneumocystis jirovecii (PCP) และยังช่วยป้องกันโรค Toxoplasmosis (เมื่อ CD4 &lt; 100) รวมถึงการติดเชื้อแบคทีเรียรุนแรงอื่นๆ
2. ปัจจุบัน ไม่แนะนำ การให้ Fluconazole เป็น Primary prophylaxis สำหรับเชื้อรา Cryptococcus หรือ Candida เนื่องจากไม่ลดอัตราการเสียชีวิตและเสี่ยงต่อเชื้อดื้อยา (แนะนำให้ตรวจ Serum Cryptococcal Antigen แทน)
3. สำหรับ Azithromycin (ป้องกัน MAC) ในปัจจุบันแนวทางเวชปฏิบัติแนะนำให้เริ่มยาต้านไวรัส (ART) ทันทีและไม่จำเป็นต้องให้ยาป้องกัน MAC หากเริ่ม ART ได้เร็ว
🔍 ข้ออื่นผิดเพราะอะไร:
• ข้อ ข., ค., ง., จ.: ไม่สอดคล้องกับแนวทางเวชปฏิบัติปัจจุบันที่แนะนำเฉพาะ Co-trimoxazole สำหรับ CD4 ระดับนี้</t>
        </is>
      </c>
      <c r="K403" t="inlineStr">
        <is>
          <t>Intermediate</t>
        </is>
      </c>
      <c r="L403" t="inlineStr">
        <is>
          <t>Infectious diseases</t>
        </is>
      </c>
      <c r="M403" t="inlineStr">
        <is>
          <t>HIV Opportunistic Infection Prophylaxis (CD4 &lt; 200)</t>
        </is>
      </c>
      <c r="N403" t="inlineStr">
        <is>
          <t>Clinic</t>
        </is>
      </c>
      <c r="O403" t="inlineStr">
        <is>
          <t>[RECONSTRUCTED: ปรับแต่งและเติมเต็มบริบทโจทย์/ตัวเลือกเพื่อความสมบูรณ์] ข้อสอบจริง PLE-CC1 ปี 2567 ข้อ 75</t>
        </is>
      </c>
      <c r="P403" t="inlineStr">
        <is>
          <t>ข้อสอบจริง</t>
        </is>
      </c>
      <c r="Q403" t="inlineStr">
        <is>
          <t>2567</t>
        </is>
      </c>
      <c r="R403" t="inlineStr">
        <is>
          <t>CASE_2567_HIV_01</t>
        </is>
      </c>
    </row>
    <row r="404">
      <c r="A404" s="176" t="n">
        <v>402</v>
      </c>
      <c r="B404" t="inlineStr">
        <is>
          <t>อาการทางคลินิกในข้อใดต่อไปนี้ เป็นลักษณะสำคัญที่ช่วยแยกภาวะโพรงไซนัสอักเสบเฉียบพลันจากเชื้อแบคทีเรีย (Acute bacterial rhinosinusitis: ABRS) ออกจากการติดเชื้อไวรัสในระบบทางเดินหายใจส่วนบนทั่วไป (Viral upper respiratory tract infection: Common cold)</t>
        </is>
      </c>
      <c r="C404" t="inlineStr">
        <is>
          <t>Maxillary facial pain (อาการปวดตึงหรือกดเจ็บบริเวณโหนกแก้มข้างเดียวหรือสองข้าง)</t>
        </is>
      </c>
      <c r="D404" t="inlineStr">
        <is>
          <t>Sneezing (อาการจาม)</t>
        </is>
      </c>
      <c r="E404" t="inlineStr">
        <is>
          <t>Sore throat (อาการเจ็บคอ)</t>
        </is>
      </c>
      <c r="F404" t="inlineStr">
        <is>
          <t>Dry cough (อาการไอแห้ง)</t>
        </is>
      </c>
      <c r="G404" t="inlineStr">
        <is>
          <t>Watery rhinorrhea (น้ำมูกใส)</t>
        </is>
      </c>
      <c r="H404" t="n">
        <v>1</v>
      </c>
      <c r="I404" t="inlineStr">
        <is>
          <t>✅ คำตอบที่ถูกต้อง: ข้อ ก. Maxillary facial pain (อาการปวดตึงหรือกดเจ็บบริเวณโหนกแก้มข้างเดียวหรือสองข้าง)
🎯 ทำไมข้อนี้ถึงถูก: ตามแนวทางเวชปฏิบัติการรักษาโรคติดเชื้อ (IDSA Guidelines) อาการสำคัญที่บ่งชี้ถึงภาวะ Acute Bacterial Rhinosinusitis (ABRS) คือ อาการปวดตึงบริเวณใบหน้าและโพรงไซนัส โดยเฉพาะ Maxillary facial pain/pressure (ปวดบริเวณโหนกแก้ม), น้ำมูกหรือเสมหะข้นหนอง (purulent nasal discharge), และอาการคัดแน่นจมูกรุนแรง ซึ่งเป็นอาการจำเพาะที่ช่วยแยก ABRS ออกจากไข้หวัดทั่วไปที่เกิดจากไวรัส
🔍 ข้ออื่นผิดเพราะอะไร:
• ข้อ ข. Sneezing: เป็นอาการจามที่พบได้ทั่วไปในการติดเชื้อไวรัสทางเดินหายใจส่วนบน (Common cold) หรือโรคภูมิแพ้ ไม่ใช่อาการจำเพาะของ ABRS
• ข้อ ค. Sore throat: เป็นอาการเจ็บคอที่พบได้บ่อยใน Pharyngitis หรือ Viral URI ทั่วไป
• ข้อ ง. Dry cough: เป็นอาการไอที่พบได้ในโรคทางเดินหายใจหลายชนิด ไม่จำเพาะต่อการอักเสบของไซนัส
• ข้อ จ. Watery rhinorrhea: น้ำมูกใสเป็นลักษณะเด่นของช่วงแรกของ Viral URI หรือ Allergic rhinitis ต่างจาก ABRS ที่มักเป็น purulent discharge</t>
        </is>
      </c>
      <c r="K404" t="inlineStr">
        <is>
          <t>Clinic</t>
        </is>
      </c>
      <c r="L404" t="inlineStr">
        <is>
          <t>Infectious diseases</t>
        </is>
      </c>
      <c r="M404" t="inlineStr">
        <is>
          <t>Acute Bacterial Rhinosinusitis (ABRS)</t>
        </is>
      </c>
      <c r="N404" t="inlineStr">
        <is>
          <t>ข้อสอบจริง</t>
        </is>
      </c>
      <c r="O404" t="inlineStr">
        <is>
          <t>PLE_CC1_2567_Key ข้อ 104</t>
        </is>
      </c>
      <c r="P404" t="inlineStr">
        <is>
          <t>2567</t>
        </is>
      </c>
      <c r="Q404" t="inlineStr">
        <is>
          <t>ข้อสอบจริง ศรภ. สภาเภสัชกรรม</t>
        </is>
      </c>
    </row>
    <row r="405">
      <c r="A405" s="177" t="n">
        <v>403</v>
      </c>
      <c r="B405" s="34" t="inlineStr">
        <is>
          <t>ผู้ป่วยหญิงไทยคู่ อายุ 25 ปี ประกอบอาชีพพนักงานเลขานุการ มีพฤติกรรมกลั้นปัสสาวะบ่อยเนื่องจากไม่มีเวลาเข้าห้องน้ำ มาพบเภสัชกรที่ร้านยาด้วยอาการปัสสาวะแสบขัดและปัสสาวะกะปริดกะปรอยมา 2 วัน ไม่มีไข้ ไม่มีอาการปวดบั้นเอว ได้รับการวินิจฉัยเบื้องต้นเป็น Acute uncomplicated cystitis
ยาต้านจุลชีพในข้อใดต่อไปนี้ 'ไม่เหมาะสม' สำหรับการรักษาการติดเชื้อทางเดินปัสสาวะในผู้ป่วยรายนี้</t>
        </is>
      </c>
      <c r="C405" s="100" t="inlineStr"/>
      <c r="D405" s="34" t="inlineStr">
        <is>
          <t>Dicloxacillin</t>
        </is>
      </c>
      <c r="E405" s="34" t="inlineStr">
        <is>
          <t>Norfloxacin</t>
        </is>
      </c>
      <c r="F405" s="34" t="inlineStr">
        <is>
          <t>Fosfomycin trometamol</t>
        </is>
      </c>
      <c r="G405" s="34" t="inlineStr">
        <is>
          <t>Co-trimoxazole</t>
        </is>
      </c>
      <c r="H405" s="34" t="inlineStr">
        <is>
          <t>Levofloxacin</t>
        </is>
      </c>
      <c r="I405" s="100" t="n">
        <v>1</v>
      </c>
      <c r="J405" s="34" t="inlineStr">
        <is>
          <t>✅ คำตอบที่ถูกต้อง: ข้อ ก. Dicloxacillin
🎯 ทำไมข้อนี้ถึงถูก:
Dicloxacillin เป็นยาปฏิชีวนะกลุ่ม Isoxazolyl penicillin (Penicillinase-resistant penicillin) ซึ่งออกฤทธิ์จำเพาะต่อเชื้อแบคทีเรียแกรมบวก เช่น Methicillin-susceptible Staphylococcus aureus (MSSA) แต่ไม่มีฤทธิ์ครอบคลุมเชื้อแบคทีเรียแกรมลบรูปแท่ง (Enterobacteriaceae เช่น E. coli) ซึ่งเป็นเชื้อก่อโรคหลักมากกว่า 80-90% ในโรคกระเพาะปัสสาวะอักเสบ จึงไม่เหมาะสมอย่างยิ่งในการรักษา UTI
🔍 ข้ออื่นผิดเพราะอะไร:
• ข้อ ข. ผิดเพราะ: Norfloxacin เป็น Fluoroquinolone ที่ขับออกทางปัสสาวะในความเข้มข้นสูง ครอบคลุมเชื้อแกรมลบได้ดี มีข้อบ่งใช้ในการรักษา Acute uncomplicated cystitis
• ข้อ ค. ผิดเพราะ: Fosfomycin trometamol (3 g single dose) เป็นยาทางเลือกแรก (First-line regimen) ตาม IDSA Guideline ในการรักษา Acute uncomplicated cystitis ครอบคลุมเชื้อ E. coli และ Enterococcus
• ข้อ ง. ผิดเพราะ: Co-trimoxazole (TMP-SMX) เป็นยาทางเลือกมาตรฐานในพื้นที่ที่มีอัตราการดื้อยาของเชื้อ E. coli ต่ำกว่า 20%
• ข้อ จ. ผิดเพราะ: Levofloxacin เป็น Fluoroquinolone ที่ครอบคลุมทั้งเชื้อแกรมลบและแกรมบวก มีระดับยาในปัสสาวะสูง สามารถใช้รักษา UTI ได้</t>
        </is>
      </c>
      <c r="K405" s="100" t="inlineStr"/>
      <c r="L405" s="34" t="inlineStr">
        <is>
          <t>Infectious diseases</t>
        </is>
      </c>
      <c r="M405" s="34" t="inlineStr">
        <is>
          <t>Urinary Tract Infections</t>
        </is>
      </c>
      <c r="N405" s="100" t="inlineStr">
        <is>
          <t>Clinic</t>
        </is>
      </c>
      <c r="O405" s="34" t="inlineStr">
        <is>
          <t>ข้อสอบจริง PLE-CC1 ปี 2566 Day 1 ข้อ 14 [CASE_2566_UTI_01]</t>
        </is>
      </c>
      <c r="P405" s="100" t="inlineStr">
        <is>
          <t>ข้อสอบจริง</t>
        </is>
      </c>
      <c r="Q405" s="100" t="inlineStr">
        <is>
          <t>2566 Day 1</t>
        </is>
      </c>
      <c r="R405" s="100" t="inlineStr">
        <is>
          <t>CASE_2566_UTI_01</t>
        </is>
      </c>
    </row>
    <row r="406">
      <c r="A406" s="177" t="n">
        <v>404</v>
      </c>
      <c r="B406" s="34" t="inlineStr">
        <is>
          <t>ผู้ป่วยหญิงไทยคู่ อายุ 25 ปี ประกอบอาชีพพนักงานเลขานุการ มีพฤติกรรมกลั้นปัสสาวะบ่อยเนื่องจากไม่มีเวลาเข้าห้องน้ำ มาพบเภสัชกรที่ร้านยาด้วยอาการปัสสาวะแสบขัดและปัสสาวะกะปริดกะปรอยมา 2 วัน ไม่มีไข้ ไม่มีอาการปวดบั้นเอว ได้รับการวินิจฉัยเบื้องต้นเป็น Acute uncomplicated cystitis
หากผู้ป่วยรายนี้แจ้งเพิ่มเติมว่ากำลังตั้งครรภ์ไตรมาสที่ 1 (Pregnant woman, 1st trimester) ยาต้านจุลชีพในข้อใดเหมาะสมและปลอดภัยที่สุดในการรักษาภาวะกระเพาะปัสสาวะอักเสบ</t>
        </is>
      </c>
      <c r="C406" s="100" t="inlineStr"/>
      <c r="D406" s="34" t="inlineStr">
        <is>
          <t>Ofloxacin</t>
        </is>
      </c>
      <c r="E406" s="34" t="inlineStr">
        <is>
          <t>Norfloxacin</t>
        </is>
      </c>
      <c r="F406" s="34" t="inlineStr">
        <is>
          <t>Doxycycline</t>
        </is>
      </c>
      <c r="G406" s="34" t="inlineStr">
        <is>
          <t>Cefdinir</t>
        </is>
      </c>
      <c r="H406" s="34" t="inlineStr">
        <is>
          <t>Co-trimoxazole</t>
        </is>
      </c>
      <c r="I406" s="100" t="n">
        <v>4</v>
      </c>
      <c r="J406" s="34" t="inlineStr">
        <is>
          <t>✅ คำตอบที่ถูกต้อง: ข้อ ง. Cefdinir
🎯 ทำไมข้อนี้ถึงถูก:
Cefdinir เป็นยาปฏิชีวนะกลุ่ม Third-generation cephalosporin (Pregnancy Category B) มีความปลอดภัยสูงต่อทารกในครรภ์ทุกไตรมาส และมีประสิทธิภาพครอบคลุมเชื้อก่อโรคในทางเดินปัสสาวะได้ดี จึงเป็นยาที่เหมาะสมในการรักษา Cystitis ในสตรีมีครรภ์
🔍 ข้ออื่นผิดเพราะอะไร:
• ข้อ ก. ผิดเพราะ: Ofloxacin อยู่ในกลุ่ม Fluoroquinolones ซึ่งเป็นข้อห้ามใช้ในหญิงตั้งครรภ์ เนื่องจากอาจทำให้เกิดความผิดปกติของกระดูกอ่อนบริเวณข้อต่อ (Cartilage toxicity / Arthropathy) ในทารก
• ข้อ ข. ผิดเพราะ: Norfloxacin เป็น Fluoroquinolones ห้ามใช้ในสตรีมีครรภ์เช่นเดียวกัน
• ข้อ ค. ผิดเพราะ: Doxycycline อยู่ในกลุ่ม Tetracyclines (Pregnancy Category D) ห้ามใช้ในหญิงตั้งครรภ์เพราะทำให้ฟันเปลี่ยนสีถาวร (Permanent teeth discoloration) และยับยั้งการเจริญเติบโตของกระดูกทารก
• ข้อ จ. ผิดเพราะ: Co-trimoxazole ควรหลีกเลี่ยงในไตรมาสแรกของการตั้งครรภ์เนื่องจากยับยั้งการสังเคราะห์ Folic acid ซึ่งเพิ่มความเสี่ยงต่อ Neural tube defects และหลีกเลี่ยงในระยะใกล้คลอดเนื่องจากเสี่ยงต่อการเกิด Kernicterus ในทารกแรกเกิด</t>
        </is>
      </c>
      <c r="K406" s="100" t="inlineStr"/>
      <c r="L406" s="34" t="inlineStr">
        <is>
          <t>Infectious diseases</t>
        </is>
      </c>
      <c r="M406" s="34" t="inlineStr">
        <is>
          <t>UTI in Pregnancy</t>
        </is>
      </c>
      <c r="N406" s="100" t="inlineStr">
        <is>
          <t>Clinic</t>
        </is>
      </c>
      <c r="O406" s="34" t="inlineStr">
        <is>
          <t>ข้อสอบจริง PLE-CC1 ปี 2566 Day 1 ข้อ 15 [CASE_2566_UTI_01]</t>
        </is>
      </c>
      <c r="P406" s="100" t="inlineStr">
        <is>
          <t>ข้อสอบจริง</t>
        </is>
      </c>
      <c r="Q406" s="100" t="inlineStr">
        <is>
          <t>2566 Day 1</t>
        </is>
      </c>
      <c r="R406" s="100" t="inlineStr">
        <is>
          <t>CASE_2566_UTI_01</t>
        </is>
      </c>
    </row>
    <row r="407">
      <c r="A407" s="177" t="n">
        <v>405</v>
      </c>
      <c r="B407" s="34" t="inlineStr">
        <is>
          <t>ผู้ป่วยหญิงไทยคู่ อายุ 25 ปี ประกอบอาชีพพนักงานเลขานุการ มีพฤติกรรมกลั้นปัสสาวะบ่อยเนื่องจากไม่มีเวลาเข้าห้องน้ำ มาพบเภสัชกรที่ร้านยาด้วยอาการปัสสาวะแสบขัดและปัสสาวะกะปริดกะปรอยมา 2 วัน ไม่มีไข้ ไม่มีอาการปวดบั้นเอว ได้รับการวินิจฉัยเบื้องต้นเป็น Acute uncomplicated cystitis
ยาต้านจุลชีพกลุ่ม Fluoroquinolones (เช่น Norfloxacin, Ciprofloxacin) มีกลไกการออกฤทธิ์ฆ่าเชื้อแบคทีเรียอย่างไร</t>
        </is>
      </c>
      <c r="C407" s="100" t="inlineStr"/>
      <c r="D407" s="34" t="inlineStr">
        <is>
          <t>ยับยั้งการสังเคราะห์ผนังเซลล์ของแบคทีเรีย (Cell wall synthesis)</t>
        </is>
      </c>
      <c r="E407" s="34" t="inlineStr">
        <is>
          <t>ยับยั้งการสังเคราะห์โปรตีนโดยจับกับ 30S ribosomal subunit</t>
        </is>
      </c>
      <c r="F407" s="34" t="inlineStr">
        <is>
          <t>ยับยั้งการสังเคราะห์โปรตีนโดยจับกับ 50S ribosomal subunit</t>
        </is>
      </c>
      <c r="G407" s="34" t="inlineStr">
        <is>
          <t>ยับยั้งเอนไซม์ DNA gyrase (Topoisomerase II) และ Topoisomerase IV</t>
        </is>
      </c>
      <c r="H407" s="34" t="inlineStr">
        <is>
          <t>ยับยั้งเอนไซม์ DNA-dependent RNA polymerase</t>
        </is>
      </c>
      <c r="I407" s="100" t="n">
        <v>4</v>
      </c>
      <c r="J407" s="34" t="inlineStr">
        <is>
          <t>✅ คำตอบที่ถูกต้อง: ข้อ ง. ยับยั้งเอนไซม์ DNA gyrase (Topoisomerase II) และ Topoisomerase IV
🎯 ทำไมข้อนี้ถึงถูก:
ยากลุ่ม Fluoroquinolones ออกฤทธิ์ยับยั้งเอนไซม์ DNA gyrase (หรือ Bacterial Topoisomerase II) ซึ่งทำหน้าที่คลายเกลียวดีเอ็นเอ (Supercoiling) ในแบคทีเรียแกรมลบ และยับยั้งเอนไซม์ Topoisomerase IV ซึ่งทำหน้าที่แยกสาย DNA ในแบคทีเรียแกรมบวก ส่งผลยับยั้งการจำลองตัวของ DNA และทำให้แบคทีเรียตาย (Bactericidal action)
🔍 ข้ออื่นผิดเพราะอะไร:
• ข้อ ก. ผิดเพราะ: เป็นกลไกของยากลุ่ม Beta-lactams (Penicillins, Cephalosporins) และ Glycopeptides (Vancomycin)
• ข้อ ข. ผิดเพราะ: เป็นกลไกของยากลุ่ม Aminoglycosides และ Tetracyclines
• ข้อ ค. ผิดเพราะ: เป็นกลไกของยากลุ่ม Macrolides, Clindamycin และ Chloramphenicol
• ข้อ จ. ผิดเพราะ: เป็นกลไกของยา Rifampicin</t>
        </is>
      </c>
      <c r="K407" s="100" t="inlineStr"/>
      <c r="L407" s="34" t="inlineStr">
        <is>
          <t>Infectious diseases</t>
        </is>
      </c>
      <c r="M407" s="34" t="inlineStr">
        <is>
          <t>Fluoroquinolones Mechanism of Action</t>
        </is>
      </c>
      <c r="N407" s="100" t="inlineStr">
        <is>
          <t>Clinic</t>
        </is>
      </c>
      <c r="O407" s="34" t="inlineStr">
        <is>
          <t>ข้อสอบจริง PLE-CC1 ปี 2566 Day 1 ข้อ 16 [CASE_2566_UTI_01]</t>
        </is>
      </c>
      <c r="P407" s="100" t="inlineStr">
        <is>
          <t>ข้อสอบจริง</t>
        </is>
      </c>
      <c r="Q407" s="100" t="inlineStr">
        <is>
          <t>2566 Day 1</t>
        </is>
      </c>
      <c r="R407" s="100" t="inlineStr">
        <is>
          <t>CASE_2566_UTI_01</t>
        </is>
      </c>
    </row>
    <row r="408">
      <c r="A408" s="177" t="n">
        <v>406</v>
      </c>
      <c r="B408" s="34" t="inlineStr">
        <is>
          <t>วัยรุ่นชายอายุ 20 ปี ถูกสุนัขจรจัดกัดที่บริเวณนิ้วมือ มีบาดแผลฉีกขาดและมีเลือดไหลชัดเจน ไม่สามารถติดตามดูอาการของสุนัขได้ มีประวัติเคยได้รับวัคซีนป้องกันบาดทะยักครบตามเกณฑ์มาตรฐานเมื่อมากกว่า 5 ปีก่อน
ตามแนวทางขององค์การอนามัยโลก (WHO Guidelines) ลักษณะบาดแผลและการสัมผัสโรคพิษสุนัขบ้าของผู้ป่วยรายนี้จัดอยู่ในระดับใด (Rabies Exposure Category)</t>
        </is>
      </c>
      <c r="C408" s="100" t="inlineStr"/>
      <c r="D408" s="34" t="inlineStr">
        <is>
          <t>Category I (ไม่สัมผัสโรค)</t>
        </is>
      </c>
      <c r="E408" s="34" t="inlineStr">
        <is>
          <t>Category II (สัมผัสโรคระดับน้อย)</t>
        </is>
      </c>
      <c r="F408" s="34" t="inlineStr">
        <is>
          <t>Category III (สัมผัสโรคระดับรุนแรง)</t>
        </is>
      </c>
      <c r="G408" s="34" t="inlineStr">
        <is>
          <t>Category IV</t>
        </is>
      </c>
      <c r="H408" s="34" t="inlineStr">
        <is>
          <t>Category V</t>
        </is>
      </c>
      <c r="I408" s="100" t="n">
        <v>3</v>
      </c>
      <c r="J408" s="34" t="inlineStr">
        <is>
          <t>✅ คำตอบที่ถูกต้อง: ข้อ ค. Category III (สัมผัสโรคระดับรุนแรง)
🎯 ทำไมข้อนี้ถึงถูก:
ตามเกณฑ์ของ WHO การสัมผัสโรคพิษสุนัขบ้าแบ่งเป็น 3 ระดับ:
- Category I: สัมผัสหรือให้อาหารสัตว์ เลียผิวหนังปกติที่ไม่มีแผล (ไม่สัมผัสโรค)
- Category II: ถูกแทะข่วนเป็นรอยถลอก ผิวหนังไม่มีเลือดออก หรือถูกเลียผิวหนังที่มีรอยถลอก (ให้เฉพาะวัคซีน)
- Category III: ถูกกัดหรือข่วนจนมีแผลทะลุผิวหนังและมีเลือดออก (Transdermal bites or scratches) สัตว์เลียเยื่อบุหรือแผลที่มีเลือดออก จัดเป็น Category III ซึ่งต้องได้รับทั้งวัคซีนป้องกันโรคพิษสุนัขบ้าและอิมมูโนโกลบูลิน (RIG)
🔍 ข้ออื่นผิดเพราะอะไร:
• ข้อ ก. ผิดเพราะ: Category I คือการสัมผัสที่ไม่มีบาดแผล ไม่มีความเสี่ยงต่อโรคพิษสุนัขบ้า
• ข้อ ข. ผิดเพราะ: Category II เป็นเพียงรอยข่วนถลอกที่ไม่มีเลือดออก
• ข้อ ง. และ จ. ผิดเพราะ: เกณฑ์ของ WHO มีเพียง Category I, II และ III เท่านั้น ไม่มี Category IV หรือ V</t>
        </is>
      </c>
      <c r="K408" s="100" t="inlineStr"/>
      <c r="L408" s="34" t="inlineStr">
        <is>
          <t>Infectious diseases</t>
        </is>
      </c>
      <c r="M408" s="34" t="inlineStr">
        <is>
          <t>Rabies Post-Exposure Prophylaxis</t>
        </is>
      </c>
      <c r="N408" s="100" t="inlineStr">
        <is>
          <t>Clinic</t>
        </is>
      </c>
      <c r="O408" s="34" t="inlineStr">
        <is>
          <t>ข้อสอบจริง PLE-CC1 ปี 2566 Day 1 ข้อ 26 [CASE_2566_RABIES_01]</t>
        </is>
      </c>
      <c r="P408" s="100" t="inlineStr">
        <is>
          <t>ข้อสอบจริง</t>
        </is>
      </c>
      <c r="Q408" s="100" t="inlineStr">
        <is>
          <t>2566 Day 1</t>
        </is>
      </c>
      <c r="R408" s="100" t="inlineStr">
        <is>
          <t>CASE_2566_RABIES_01</t>
        </is>
      </c>
    </row>
    <row r="409">
      <c r="A409" s="177" t="n">
        <v>407</v>
      </c>
      <c r="B409" s="34" t="inlineStr">
        <is>
          <t>วัยรุ่นชายอายุ 20 ปี ถูกสุนัขจรจัดกัดที่บริเวณนิ้วมือ มีบาดแผลฉีกขาดและมีเลือดไหลชัดเจน ไม่สามารถติดตามดูอาการของสุนัขได้ มีประวัติเคยได้รับวัคซีนป้องกันบาดทะยักครบตามเกณฑ์มาตรฐานเมื่อมากกว่า 5 ปีก่อน
สำหรับการป้องกันโรคบาดทะยัก (Tetanus prophylaxis) ในผู้ป่วยรายนี้ที่มีแผลสกปรกและเคยฉีดวัคซีนครบถ้วนมาแล้วเกิน 5 ปี ควรให้การจัดการอย่างไร</t>
        </is>
      </c>
      <c r="C409" s="100" t="inlineStr"/>
      <c r="D409" s="34" t="inlineStr">
        <is>
          <t>ฉีด Td หรือ dT จำนวน 1 เข็ม เข้ากล้ามเนื้อ (IM) ทันทีเพื่อกระตุ้นภูมิคุ้มกัน</t>
        </is>
      </c>
      <c r="E409" s="34" t="inlineStr">
        <is>
          <t>ฉีด Td หรือ dT จำนวน 3 เข็ม (ที่ 0, 1, 6 เดือน) ร่วมกับ Tetanus antitoxin (TAT)</t>
        </is>
      </c>
      <c r="F409" s="34" t="inlineStr">
        <is>
          <t>ไม่จำเป็นต้องฉีดวัคซีนหรืออิมมูโนโกลบูลินใดๆ เนื่องจากเคยได้รับวัคซีนครบแล้ว</t>
        </is>
      </c>
      <c r="G409" s="34" t="inlineStr">
        <is>
          <t>ฉีดเฉพาะ Tetanus Immunoglobulin (TIG) โดยไม่ต้องฉีดวัคซีน</t>
        </is>
      </c>
      <c r="H409" s="34" t="inlineStr">
        <is>
          <t>ฉีด DTP (คอตีบ-บาดทะยัก-ไอกรน ชนิดเด็ก) 1 เข็ม</t>
        </is>
      </c>
      <c r="I409" s="100" t="n">
        <v>1</v>
      </c>
      <c r="J409" s="34" t="inlineStr">
        <is>
          <t>✅ คำตอบที่ถูกต้อง: ข้อ ก. ฉีด Td หรือ dT จำนวน 1 เข็ม เข้ากล้ามเนื้อ (IM) ทันทีเพื่อกระตุ้นภูมิคุ้มกัน
🎯 ทำไมข้อนี้ถึงถูก:
ตามแนวทาง Tetanus Prophylaxis สำหรับบาดแผลสกปรกหรือแผลสัตว์กัด (Contaminated/Dirty wound):
- ผู้ป่วยที่เคยได้รับวัคซีนป้องกันบาดทะยักครบชุดตั้งแต่ 3 เข็มขึ้นไปในอดีต หากเข็มสุดท้ายนานเกิน 5 ปี จำเป็นต้องฉีดกระตุ้นด้วยวัคซีน Td หรือ dT จำนวน 1 เข็ม IM
- ผู้ป่วยกลุ่มนี้ไม่จำเป็นต้องได้รับ Tetanus Immunoglobulin (TIG) เนื่องจากร่างกายมี Memory B cells พร้อมสร้างภูมิคุ้มกันอย่างรวดเร็วหลังกระตุ้น
🔍 ข้ออื่นผิดเพราะอะไร:
• ข้อ ข. ผิดเพราะ: การฉีดครบชุด 3 เข็ม (0, 1, 6 เดือน) สงวนไว้สำหรับผู้ที่ไม่เคยได้รับวัคซีนมาก่อน หรือประวัติการรับวัคซีนไม่แน่นอน
• ข้อ ค. ผิดเพราะ: หากแผลสกปรกและฉีดเข็มสุดท้ายเกิน 5 ปี ภูมิคุ้มกันอาจลดต่ำลง จึงจำเป็นต้องฉีดกระตุ้น 1 เข็ม
• ข้อ ง. ผิดเพราะ: TIG ให้เฉพาะในผู้ที่มีแผลสกปรกและไม่เคยฉีดวัคซีนหรือไม่ทราบประวัติวัคซีนเท่านั้น
• ข้อ จ. ผิดเพราะ: วัคซีน DTP ใช้สำหรับเด็กอายุต่ำกว่า 7 ปี ในผู้ใหญ่อายุ 20 ปีต้องใช้สูตรวัคซีนสำหรับผู้ใหญ่คือ Td หรือ Tdap</t>
        </is>
      </c>
      <c r="K409" s="100" t="inlineStr"/>
      <c r="L409" s="34" t="inlineStr">
        <is>
          <t>Infectious diseases</t>
        </is>
      </c>
      <c r="M409" s="34" t="inlineStr">
        <is>
          <t>Tetanus Post-Exposure Prophylaxis</t>
        </is>
      </c>
      <c r="N409" s="100" t="inlineStr">
        <is>
          <t>Clinic</t>
        </is>
      </c>
      <c r="O409" s="34" t="inlineStr">
        <is>
          <t>ข้อสอบจริง PLE-CC1 ปี 2566 Day 1 ข้อ 27 [CASE_2566_RABIES_01]</t>
        </is>
      </c>
      <c r="P409" s="100" t="inlineStr">
        <is>
          <t>ข้อสอบจริง</t>
        </is>
      </c>
      <c r="Q409" s="100" t="inlineStr">
        <is>
          <t>2566 Day 1</t>
        </is>
      </c>
      <c r="R409" s="100" t="inlineStr">
        <is>
          <t>CASE_2566_RABIES_01</t>
        </is>
      </c>
    </row>
    <row r="410">
      <c r="A410" s="177" t="n">
        <v>408</v>
      </c>
      <c r="B410" s="34" t="inlineStr">
        <is>
          <t>วัยรุ่นชายอายุ 20 ปี ถูกสุนัขจรจัดกัดที่บริเวณนิ้วมือ มีบาดแผลฉีกขาดและมีเลือดไหลชัดเจน ไม่สามารถติดตามดูอาการของสุนัขได้ มีประวัติเคยได้รับวัคซีนป้องกันบาดทะยักครบตามเกณฑ์มาตรฐานเมื่อมากกว่า 5 ปีก่อน
การปฐมพยาบาลเบื้องต้น (First Aid) บริเวณบาดแผลที่ถูกต้องและสำคัญที่สุดทันทีหลังถูกกัดคือข้อใด</t>
        </is>
      </c>
      <c r="C410" s="100" t="inlineStr"/>
      <c r="D410" s="34" t="inlineStr">
        <is>
          <t>ล้างแผลด้วยน้ำสะอาดและฟอกสบู่หลายๆ ครั้งอย่างน้อย 15 นาที</t>
        </is>
      </c>
      <c r="E410" s="34" t="inlineStr">
        <is>
          <t>ใช้น้ำเกลือปราศจากเชื้อ (NSS) ล้างแผลเบาๆ โดยไม่ต้องฟอกสบู่</t>
        </is>
      </c>
      <c r="F410" s="34" t="inlineStr">
        <is>
          <t>ล้างแผลด้วย Hydrogen peroxide 3% เข้มข้นเพื่อกัดเชื้อไวรัส</t>
        </is>
      </c>
      <c r="G410" s="34" t="inlineStr">
        <is>
          <t>เย็บแผลปิดให้สนิททันทีเพื่อป้องกันการติดเชื้อภายนอก</t>
        </is>
      </c>
      <c r="H410" s="34" t="inlineStr">
        <is>
          <t>ใช้เชือกรัดเหนือบาดแผล (Tourniquet) ให้แน่นเพื่อกันเชื้อเข้าสู่หัวใจ</t>
        </is>
      </c>
      <c r="I410" s="100" t="n">
        <v>1</v>
      </c>
      <c r="J410" s="34" t="inlineStr">
        <is>
          <t>✅ คำตอบที่ถูกต้อง: ข้อ ก. ล้างแผลด้วยน้ำสะอาดและฟอกสบู่หลายๆ ครั้งอย่างน้อย 15 นาที
🎯 ทำไมข้อนี้ถึงถูก:
การล้างแผลทันทีด้วยน้ำสะอาดและฟอกสบู่ให้ลึกถึงก้นแผลต่อเนื่องอย่างน้อย 15 นาที เป็นขั้นตอนปฐมพยาบาลที่สำคัญที่สุดในการป้องกันโรคพิษสุนัขบ้า เนื่องจากสบู่จะทำลายเปลือกหุ้มไขมัน (Lipid envelope) ของไวรัสพิษสุนัขบ้าและชะล้างน้ำลายของสัตว์ออกจากบาดแผล สามารถลดความเสี่ยงต่อการติดเชื้อได้มากกว่า 90%
🔍 ข้ออื่นผิดเพราะอะไร:
• ข้อ ข. ผิดเพราะ: น้ำเกลือเปล่าๆ ไม่มีคุณสมบัติเป็นสารลดแรงตึงผิว จึงไม่สามารถทำลายเปลือกไขมันของไวรัสได้ดีเท่าสบู่
• ข้อ ค. ผิดเพราะ: Hydrogen peroxide ทำให้เนื้อเยื่อบาดเจ็บรุนแรงและเกิดการระคายเคืองต่อเซลล์
• ข้อ ง. ผิดเพราะ: แผลถูกสัตว์กัดเป็นแผลสกปรกและติดเชื้อ ห้ามเย็บแผลปิดสนิทในทันทีเด็ดขาด เพราะจะกักเชื้อโรคไว้ในแผลและเพิ่มการแพร่กระจายของเชื้อ
• ข้อ จ. ผิดเพราะ: ไวรัสพิษสุนัขบ้าเดินทางผ่านเส้นประสาทส่วนปลาย (Peripheral nerves) ไม่ได้เดินทางผ่านกระแสเลือด การรัดเชือกไม่มีประโยชน์และทำให้เนื้อเยื่อขาดเลือดตาย</t>
        </is>
      </c>
      <c r="K410" s="100" t="inlineStr"/>
      <c r="L410" s="34" t="inlineStr">
        <is>
          <t>Infectious diseases</t>
        </is>
      </c>
      <c r="M410" s="34" t="inlineStr">
        <is>
          <t>Rabies First Aid &amp; Wound Care</t>
        </is>
      </c>
      <c r="N410" s="100" t="inlineStr">
        <is>
          <t>Clinic</t>
        </is>
      </c>
      <c r="O410" s="34" t="inlineStr">
        <is>
          <t>ข้อสอบจริง PLE-CC1 ปี 2566 Day 1 ข้อ 28 [CASE_2566_RABIES_01]</t>
        </is>
      </c>
      <c r="P410" s="100" t="inlineStr">
        <is>
          <t>ข้อสอบจริง</t>
        </is>
      </c>
      <c r="Q410" s="100" t="inlineStr">
        <is>
          <t>2566 Day 1</t>
        </is>
      </c>
      <c r="R410" s="100" t="inlineStr">
        <is>
          <t>CASE_2566_RABIES_01</t>
        </is>
      </c>
    </row>
    <row r="411">
      <c r="A411" s="177" t="n">
        <v>409</v>
      </c>
      <c r="B411" s="34" t="inlineStr">
        <is>
          <t>วัยรุ่นชายอายุ 20 ปี ถูกสุนัขจรจัดกัดที่บริเวณนิ้วมือ มีบาดแผลฉีกขาดและมีเลือดไหลชัดเจน ไม่สามารถติดตามดูอาการของสุนัขได้ มีประวัติเคยได้รับวัคซีนป้องกันบาดทะยักครบตามเกณฑ์มาตรฐานเมื่อมากกว่า 5 ปีก่อน
ตามคำแนะนำของสถานเสาวภา สภากาชาดไทย และองค์การอนามัยโลก ยาฆ่าเชื้อเฉพาะที่ (Antiseptic) ในข้อใดเหมาะสมที่สุดสำหรับทาแผลหลังการล้างทำความสะอาดแผลถูกสัตว์กัด</t>
        </is>
      </c>
      <c r="C411" s="100" t="inlineStr"/>
      <c r="D411" s="34" t="inlineStr">
        <is>
          <t>Povidone-iodine solution</t>
        </is>
      </c>
      <c r="E411" s="34" t="inlineStr">
        <is>
          <t>Fusidic acid cream</t>
        </is>
      </c>
      <c r="F411" s="34" t="inlineStr">
        <is>
          <t>Bacitracin ointment</t>
        </is>
      </c>
      <c r="G411" s="34" t="inlineStr">
        <is>
          <t>Acriflavine solution</t>
        </is>
      </c>
      <c r="H411" s="34" t="inlineStr">
        <is>
          <t>Chloramphenicol ointment</t>
        </is>
      </c>
      <c r="I411" s="100" t="n">
        <v>1</v>
      </c>
      <c r="J411" s="34" t="inlineStr">
        <is>
          <t>✅ คำตอบที่ถูกต้อง: ข้อ ก. Povidone-iodine solution
🎯 ทำไมข้อนี้ถึงถูก:
ตามแนวทางของสถานเสาวภาและ WHO สารฆ่าเชื้อที่แนะนำสำหรับทาแผลหลังล้างน้ำสบู่คือ Povidone-iodine solution หรือ 70% Ethyl alcohol เนื่องจากมีฤทธิ์ฆ่าเชื้อไวรัสพิษสุนัขบ้าได้อย่างมีประสิทธิภาพสูงและรวดเร็ว
🔍 ข้ออื่นผิดเพราะอะไร:
• ข้อ ข. ผิดเพราะ: Fusidic acid เป็นยาปฏิชีวนะฆ่าเชื้อแบคทีเรียแกรมบวก ไม่มีฤทธิ์ฆ่าเชื้อไวรัสพิษสุนัขบ้า
• ข้อ ค. ผิดเพราะ: Bacitracin ointment เป็นยาปฏิชีวนะเฉพาะที่ ไม่ฆ่าเชื้อไวรัส
• ข้อ ง. ผิดเพราะ: Acriflavine solution (ยาดักแผลสีเหลือง) มีฤทธิ์ฆ่าเชื้อแบคทีเรียอ่อนและไม่ครอบคลุมไวรัสพิษสุนัขบ้า
• ข้อ จ. ผิดเพราะ: Chloramphenicol ointment เป็นยาปฏิชีวนะ ไม่สามารถฆ่าเชื้อไวรัสได้</t>
        </is>
      </c>
      <c r="K411" s="100" t="inlineStr"/>
      <c r="L411" s="34" t="inlineStr">
        <is>
          <t>Infectious diseases</t>
        </is>
      </c>
      <c r="M411" s="34" t="inlineStr">
        <is>
          <t>Rabies Antiseptic Selection</t>
        </is>
      </c>
      <c r="N411" s="100" t="inlineStr">
        <is>
          <t>Clinic</t>
        </is>
      </c>
      <c r="O411" s="34" t="inlineStr">
        <is>
          <t>ข้อสอบจริง PLE-CC1 ปี 2566 Day 1 ข้อ 29 [CASE_2566_RABIES_01]</t>
        </is>
      </c>
      <c r="P411" s="100" t="inlineStr">
        <is>
          <t>ข้อสอบจริง</t>
        </is>
      </c>
      <c r="Q411" s="100" t="inlineStr">
        <is>
          <t>2566 Day 1</t>
        </is>
      </c>
      <c r="R411" s="100" t="inlineStr">
        <is>
          <t>CASE_2566_RABIES_01</t>
        </is>
      </c>
    </row>
    <row r="412">
      <c r="A412" s="177" t="n">
        <v>410</v>
      </c>
      <c r="B412" s="34" t="inlineStr">
        <is>
          <t>วัยรุ่นชายอายุ 20 ปี ถูกสุนัขจรจัดกัดที่บริเวณนิ้วมือ มีบาดแผลฉีกขาดและมีเลือดไหลชัดเจน ไม่สามารถติดตามดูอาการของสุนัขได้ มีประวัติเคยได้รับวัคซีนป้องกันบาดทะยักครบตามเกณฑ์มาตรฐานเมื่อมากกว่า 5 ปีก่อน
ข้อใดกล่าว 'ไม่ถูกต้อง' เกี่ยวกับแนวทางการใช้อิมมูโนโกลบูลินป้องกันโรคพิษสุนัขบ้า (Rabies Immunoglobulin: RIG)</t>
        </is>
      </c>
      <c r="C412" s="100" t="inlineStr"/>
      <c r="D412" s="34" t="inlineStr">
        <is>
          <t>ก่อนฉีด RIG ทุกชนิด (ทั้ง ERIG และ HRIG) ต้องทำ Intradermal skin test ก่อนเสมอ</t>
        </is>
      </c>
      <c r="E412" s="34" t="inlineStr">
        <is>
          <t>ควรฉีด RIG ให้เร็วที่สุดในวันแรก (Day 0) พร้อมกับการเริ่มฉีดวัคซีนป้องกันโรคพิษสุนัขบ้าเข็มแรก</t>
        </is>
      </c>
      <c r="F412" s="34" t="inlineStr">
        <is>
          <t>RIG ประกอบด้วย Rabies virus neutralizing antibody โดยเป็นแอนติบอดีชนิด IgG</t>
        </is>
      </c>
      <c r="G412" s="34" t="inlineStr">
        <is>
          <t>แนะนำให้ฉีด RIG แทรกซึมเข้าในบาดแผลทุกแผลและรอบๆ บาดแผลให้ได้ปริมาณมากที่สุดเท่าที่จะทำได้</t>
        </is>
      </c>
      <c r="H412" s="34" t="inlineStr">
        <is>
          <t>ในกรณีที่ไม่ได้ฉีด RIG ในวันเริ่มต้น สามารถฉีดได้จนถึงไม่เกินวันที่ 7 หลังได้รับวัคซีนเข็มแรก</t>
        </is>
      </c>
      <c r="I412" s="100" t="n">
        <v>1</v>
      </c>
      <c r="J412" s="34" t="inlineStr">
        <is>
          <t>✅ คำตอบที่ถูกต้อง: ข้อ ก. ก่อนฉีด RIG ทุกชนิด (ทั้ง ERIG และ HRIG) ต้องทำ Intradermal skin test ก่อนเสมอ
🎯 ทำไมข้อนี้ถึงถูก:
ตามแนวทางเวชปฏิบัติของ WHO (2018) และสถานเสาวภา สภากาชาดไทย การทดสอบผิวหนัง (Skin test) ก่อนฉีด ERIG ไม่มีความจำเป็นอีกต่อไป เนื่องจากการทดสอบทางผิวหนังไม่สามารถทำนายการเกิดปฏิกิริยาการแพ้รุนแรง (Anaphylaxis) ได้อย่างแม่นยำ และสำหรับ HRIG ซึ่งผลิตจากพลาสมาของมนุษย์ก็ไม่มีข้อบ่งชี้ให้ทำ Skin test เช่นกัน
🔍 ข้ออื่นผิดเพราะอะไร:
• ข้อ ข. ถูกต้องแล้ว: ควบคู่กับการให้วัคซีนเข็มแรกใน Day 0 เพื่อให้มีภูมิต้านทานชนิด Passive immunity เข้าไปทำลายไวรัสทันทีก่อนที่วัคซีนจะสร้างแอนติบอดี
• ข้อ ค. ถูกต้องแล้ว: RIG เป็นแอนติบอดีชนิด IgG ที่จำเพาะต่อ Glycoprotein ของ Rabies virus
• ข้อ ง. ถูกต้องแล้ว: ต้องฉีดแทรกซึมเข้าที่ก้นแผลและรอบแผลให้ได้มากที่สุดเท่าที่กายวิภาคของแผลจะรับได้ ส่วนที่เหลือจึงฉีดเข้ากล้ามเนื้อบริเวณอื่น
• ข้อ จ. ถูกต้องแล้ว: หลังจากวันที่ 7 ร่างกายจะเริ่มสร้าง Active antibodies จากวัคซีนได้เองแล้ว การให้ RIG หลังจาก Day 7 จึงไม่มีประโยชน์และอาจไปกดการสร้างแอนติบอดีของวัคซีน</t>
        </is>
      </c>
      <c r="K412" s="100" t="inlineStr"/>
      <c r="L412" s="34" t="inlineStr">
        <is>
          <t>Infectious diseases</t>
        </is>
      </c>
      <c r="M412" s="34" t="inlineStr">
        <is>
          <t>Rabies Immunoglobulin Guidelines</t>
        </is>
      </c>
      <c r="N412" s="100" t="inlineStr">
        <is>
          <t>Clinic</t>
        </is>
      </c>
      <c r="O412" s="34" t="inlineStr">
        <is>
          <t>ข้อสอบจริง PLE-CC1 ปี 2566 Day 1 ข้อ 30 [CASE_2566_RABIES_01]</t>
        </is>
      </c>
      <c r="P412" s="100" t="inlineStr">
        <is>
          <t>ข้อสอบจริง</t>
        </is>
      </c>
      <c r="Q412" s="100" t="inlineStr">
        <is>
          <t>2566 Day 1</t>
        </is>
      </c>
      <c r="R412" s="100" t="inlineStr">
        <is>
          <t>CASE_2566_RABIES_01</t>
        </is>
      </c>
    </row>
    <row r="413">
      <c r="A413" s="177" t="n">
        <v>411</v>
      </c>
      <c r="B413" s="34" t="inlineStr">
        <is>
          <t>ผู้ป่วยชายรักชาย (MSM) อายุ 26 ปี มาพบแพทย์เพื่อตรวจสุขภาพและขอคำปรึกษาเกี่ยวกับการป้องกันการติดเชื้อเอชไอวีก่อนการสัมผัสเชื้อ (Pre-Exposure Prophylaxis: PrEP) ผลการตรวจคัดกรอง Anti-HIV ให้ผลลบ (HIV negative) และค่าการทำงานของไตปกติ
ตามแนวทางการดูแลรักษาผู้ติดเชื้อเอชไอวีและโรคติดต่อทางเพศสัมพันธ์ของประเทศไทย สูตรยา PrEP ชนิดรับประทานวันละ 1 ครั้ง (Daily PrEP) ที่เป็นมาตรฐานคือข้อใด</t>
        </is>
      </c>
      <c r="C413" s="100" t="inlineStr"/>
      <c r="D413" s="34" t="inlineStr">
        <is>
          <t>Tenofovir disoproxil fumarate (TDF) ร่วมกับ Lamivudine (3TC)</t>
        </is>
      </c>
      <c r="E413" s="34" t="inlineStr">
        <is>
          <t>Tenofovir alafenamide (TAF) ร่วมกับ Lamivudine (3TC)</t>
        </is>
      </c>
      <c r="F413" s="34" t="inlineStr">
        <is>
          <t>Tenofovir disoproxil fumarate (TDF) ร่วมกับ Emtricitabine (FTC)</t>
        </is>
      </c>
      <c r="G413" s="34" t="inlineStr">
        <is>
          <t>Dolutegravir (DTG) ร่วมกับ Lamivudine (3TC)</t>
        </is>
      </c>
      <c r="H413" s="34" t="inlineStr">
        <is>
          <t>Tenofovir alafenamide (TAF) ร่วมกับ Emtricitabine (FTC) และ Dolutegravir (DTG)</t>
        </is>
      </c>
      <c r="I413" s="100" t="n">
        <v>3</v>
      </c>
      <c r="J413" s="34" t="inlineStr">
        <is>
          <t>✅ คำตอบที่ถูกต้อง: ข้อ ค. Tenofovir disoproxil fumarate (TDF) ร่วมกับ Emtricitabine (FTC)
🎯 ทำไมข้อนี้ถึงถูก:
สูตรยาต้านไวรัสมาตรฐานสำหรับ Daily PrEP ที่ได้รับการรับรองจาก WHO และแนวทางของประเทศไทย (Thailand National HIV Guidelines) คือสูตรผสมเม็ดเดียวของ TDF 300 mg ร่วมกับ Emtricitabine (FTC) 200 mg รับประทานวันละ 1 เม็ดอย่างสม่ำเสมอ ซึ่งมีหลักฐานเชิงประจักษ์ว่าสามารถลดความเสี่ยง การติดเชื้อเอชไอวีจากการมีเพศสัมพันธ์ได้มากกว่า 99%
🔍 ข้ออื่นผิดเพราะอะไร:
• ข้อ ก. TDF + 3TC เป็นสูตรทางเลือกสำรองในบางพื้นที่ แต่สูตรมาตรฐานสากลคือ TDF + FTC
• ข้อ ข. TAF + 3TC ยังไม่มีข้อบ่งใช้มาตรฐานเป็น Daily PrEP ในแนวทางหลักของไทย
• ข้อ ง. DTG + 3TC เป็นสูตรยารักษาผู้ติดเชื้อเอชไอวี ไม่ใช่สูตร PrEP ป้องกัน
• ข้อ จ. การใช้ยา 3 ชนิดเป็นสูตรการรักษา (ART) หรือ Post-Exposure Prophylaxis (PEP) ไม่ใช่ PrEP</t>
        </is>
      </c>
      <c r="K413" s="100" t="inlineStr"/>
      <c r="L413" s="34" t="inlineStr">
        <is>
          <t>Infectious diseases</t>
        </is>
      </c>
      <c r="M413" s="34" t="inlineStr">
        <is>
          <t>HIV Pre-Exposure Prophylaxis (PrEP Regimens)</t>
        </is>
      </c>
      <c r="N413" s="100" t="inlineStr">
        <is>
          <t>Clinic</t>
        </is>
      </c>
      <c r="O413" s="34" t="inlineStr">
        <is>
          <t>ข้อสอบจริง PLE-CC1 ปี 2566 Day 1 ข้อ 81 [CASE_2566_HIV_01]</t>
        </is>
      </c>
      <c r="P413" s="100" t="inlineStr">
        <is>
          <t>ข้อสอบจริง</t>
        </is>
      </c>
      <c r="Q413" s="100" t="inlineStr">
        <is>
          <t>2566 Day 1</t>
        </is>
      </c>
      <c r="R413" s="100" t="inlineStr">
        <is>
          <t>CASE_2566_HIV_01</t>
        </is>
      </c>
    </row>
    <row r="414">
      <c r="A414" s="177" t="n">
        <v>412</v>
      </c>
      <c r="B414" s="34" t="inlineStr">
        <is>
          <t>ต่อมาผู้ป่วยตรวจพบการติดเชื้อเอชไอวี (Diagnosed HIV infection) และได้รับการเริ่มต้นสูตรยาต้านไวรัสมาตรฐานแถวแรก:
Tenofovir disoproxil fumarate (TDF) 300 mg + Lamivudine (3TC) 300 mg + Dolutegravir (DTG) 50 mg วันละ 1 ครั้ง
คำแนะนำในการรับประทานยาและอันตรกิริยาระหว่างยา (Drug Interaction) ที่สำคัญที่สุดสำหรับสูตรยานี้คือข้อใด</t>
        </is>
      </c>
      <c r="C414" s="100" t="inlineStr"/>
      <c r="D414" s="34" t="inlineStr">
        <is>
          <t>ต้องรับประทานยาพร้อมอาหารมื้อหลักที่มีพลังงานไม่น้อยกว่า 500 kcal เสมอ</t>
        </is>
      </c>
      <c r="E414" s="34" t="inlineStr">
        <is>
          <t>ยา 3TC ต้องรับประทานพร้อมอาหารไขมันสูงเท่านั้นจึงจะดูดซึมได้ดี</t>
        </is>
      </c>
      <c r="F414" s="34" t="inlineStr">
        <is>
          <t>หลีกเลี่ยงการรับประทานยาบำรุงธาตุเหล็ก ยาเสริมแคลเซียม หรือยาลดกรดพร้อมกับยา DTG โดยต้องเว้นระยะห่างในการรับประทาน</t>
        </is>
      </c>
      <c r="G414" s="34" t="inlineStr">
        <is>
          <t>ผู้ที่ได้รับยา TDF ต้องจำกัดการดื่มน้ำเพื่อป้องกันภาวะบวมน้ำ</t>
        </is>
      </c>
      <c r="H414" s="34" t="inlineStr">
        <is>
          <t>ยา TDF ห้ามรับประทานร่วมกับยาลดกรดอลูมินาเจลทุกชนิดเด็ดขาด</t>
        </is>
      </c>
      <c r="I414" s="100" t="n">
        <v>3</v>
      </c>
      <c r="J414" s="34" t="inlineStr">
        <is>
          <t>✅ คำตอบที่ถูกต้อง: ข้อ ค. หลีกเลี่ยงการรับประทานยาบำรุงธาตุเหล็ก ยาเสริมแคลเซียม หรือยาลดกรดพร้อมกับยา DTG โดยต้องเว้นระยะห่างในการรับประทาน
🎯 ทำไมข้อนี้ถึงถูก:
Dolutegravir (DTG) ในกลุ่ม INSTIs มีโครงสร้างที่มีหมู่คีเลต สามารถจับกับประจุบวกของโลหะ (Polyvalent metal cations เช่น Fe2+, Ca2+, Mg2+, Al3+) ในยาลดกรด ยาบำรุงโลหิต และวิตามินรวม เกิดเป็นสารประกอบเชิงซ้อนที่ไม่ละลายน้ำ ส่งผลให้การดูดซึมของ DTG ลดลงอย่างมีนัยสำคัญจนเสี่ยงต่อการรักษาล้มเหลว คำแนะนำคือ ควรรับประทาน DTG ก่อนยาลดกรด/ธาตุเหล็กอย่างน้อย 2 ชั่วโมง หรือหลังอย่างน้อย 6 ชั่วโมง (หรือหากรับประทานพร้อมอาหารสามารถทานพร้อมธาตุเหล็ก/แคลเซียมได้)
🔍 ข้ออื่นผิดเพราะอะไร:
• ข้อ ก. ผิดเพราะ: สูตร TDF + 3TC + DTG สามารถรับประทานก่อนหรือหลังอาหารก็ได้ ไม่จำเป็นต้องเป็นอาหารพลังงานสูง (สูตรที่ต้องการอาหาร 500 kcal คือ Rilpivirine)
• ข้อ ข. ผิดเพราะ: 3TC ดูดซึมได้ดีโดยไม่ขึ้นกับปริมาณไขมันในอาหาร
• ข้อ ง. ผิดเพราะ: ผู้ที่ใช้ TDF ควรดื่มน้ำสะอาดให้เพียงพอเพื่อลดความเสี่ยงต่อพิษที่หลอดไตฝอย</t>
        </is>
      </c>
      <c r="K414" s="100" t="inlineStr"/>
      <c r="L414" s="34" t="inlineStr">
        <is>
          <t>Infectious diseases</t>
        </is>
      </c>
      <c r="M414" s="34" t="inlineStr">
        <is>
          <t>Antiretroviral Drug Interactions (DTG Chelation)</t>
        </is>
      </c>
      <c r="N414" s="100" t="inlineStr">
        <is>
          <t>Clinic</t>
        </is>
      </c>
      <c r="O414" s="34" t="inlineStr">
        <is>
          <t>ข้อสอบจริง PLE-CC1 ปี 2566 Day 1 ข้อ 82 [CASE_2566_HIV_01]</t>
        </is>
      </c>
      <c r="P414" s="100" t="inlineStr">
        <is>
          <t>ข้อสอบจริง</t>
        </is>
      </c>
      <c r="Q414" s="100" t="inlineStr">
        <is>
          <t>2566 Day 1</t>
        </is>
      </c>
      <c r="R414" s="100" t="inlineStr">
        <is>
          <t>CASE_2566_HIV_01</t>
        </is>
      </c>
    </row>
    <row r="415">
      <c r="A415" s="177" t="n">
        <v>413</v>
      </c>
      <c r="B415" s="34" t="inlineStr">
        <is>
          <t>ผู้ป่วยติดเชื้อเอชไอวีได้รับสูตรยาต้านไวรัส Tenofovir disoproxil fumarate (TDF) 300 mg + Lamivudine (3TC) 300 mg + Dolutegravir (DTG) 50 mg วันละ 1 ครั้ง
ในการตรวจติดตามความปลอดภัยทางห้องปฏิบัติการเพื่อเฝ้าระวังอาการไม่พึงประสงค์สำคัญจากยา TDF ควรติดตามค่าแลปในข้อใดอย่างสม่ำเสมอ</t>
        </is>
      </c>
      <c r="C415" s="100" t="inlineStr"/>
      <c r="D415" s="34" t="inlineStr">
        <is>
          <t>ติดตามค่าระดับเอนไซม์ตับ ALT เพื่อเฝ้าระวังพิษจากยา 3TC</t>
        </is>
      </c>
      <c r="E415" s="34" t="inlineStr">
        <is>
          <t>ติดตามระดับไขมันในเลือด Lipid profile เพื่อเฝ้าระวังพิษจากยา DTG</t>
        </is>
      </c>
      <c r="F415" s="34" t="inlineStr">
        <is>
          <t>ติดตามความหนาแน่นมวลกระดูก Bone mineral density เพื่อเฝ้าระวังพิษจาก DTG</t>
        </is>
      </c>
      <c r="G415" s="34" t="inlineStr">
        <is>
          <t>ติดตามระดับความดันโลหิตเมื่อได้รับยา TDF</t>
        </is>
      </c>
      <c r="H415" s="34" t="inlineStr">
        <is>
          <t>ติดตามการทำงานของไตและตรวจปัสสาวะ (Urinalysis, Serum Creatinine, eGFR) เพื่อเฝ้าระวังพิษต่อหลอดไตฝอยจากยา TDF</t>
        </is>
      </c>
      <c r="I415" s="100" t="n">
        <v>5</v>
      </c>
      <c r="J415" s="34" t="inlineStr">
        <is>
          <t>✅ คำตอบที่ถูกต้อง: ข้อ จ. ติดตามการทำงานของไตและตรวจปัสสาวะ (Urinalysis, Serum Creatinine, eGFR) เพื่อเฝ้าระวังพิษต่อหลอดไตฝอยจากยา TDF
🎯 ทำไมข้อนี้ถึงถูก:
Tenofovir disoproxil fumarate (TDF) มีความเป็นพิษจำเพาะต่อเซลล์ท่อไตส่วนต้น (Proximal renal tubular toxicity) ซึ่งอาจนำไปสู่ภาวะไตวายเฉียบพลัน และกลุ่มอาการฟานโคนี (Fanconi syndrome) โดยจะตรวจพบ Proteinuria, Glycosuria (น้ำตาลในปัสสาวะทั้งที่ระดับน้ำตาลในเลือดปกติ), Hypophosphatemia, และค่า eGFR ลดลง ดังนั้นจึงต้องตรวจติดตาม Serum Creatinine และ Urinalysis เป็นระยะอย่างสม่ำเสมอ
🔍 ข้ออื่นผิดเพราะอะไร:
• ข้อ ก. 3TC เป็นยาที่มีความปลอดภัยสูงและแทบไม่มีพิษต่อตับ
• ข้อ ข. DTG มีผลรบกวนระดับไขมันในเลือดน้อยมากเมื่อเทียบกับยากลุ่ม PIs หรือ EFV
• ข้อ ค. ภาวะกระดูกบางเกิดจาก TDF (ไม่ใช่ DTG) อันเนื่องมาจากการสูญเสียฟอสเฟตทางไต
• ข้อ ง. TDF ไม่ได้มีผลข้างเคียงเด่นต่อความดันโลหิต</t>
        </is>
      </c>
      <c r="K415" s="100" t="inlineStr"/>
      <c r="L415" s="34" t="inlineStr">
        <is>
          <t>Infectious diseases</t>
        </is>
      </c>
      <c r="M415" s="34" t="inlineStr">
        <is>
          <t>TDF Nephrotoxicity &amp; Urinalysis Monitoring</t>
        </is>
      </c>
      <c r="N415" s="100" t="inlineStr">
        <is>
          <t>Clinic</t>
        </is>
      </c>
      <c r="O415" s="34" t="inlineStr">
        <is>
          <t>ข้อสอบจริง PLE-CC1 ปี 2566 Day 1 ข้อ 83 [CASE_2566_HIV_01]</t>
        </is>
      </c>
      <c r="P415" s="100" t="inlineStr">
        <is>
          <t>ข้อสอบจริง</t>
        </is>
      </c>
      <c r="Q415" s="100" t="inlineStr">
        <is>
          <t>2566 Day 1</t>
        </is>
      </c>
      <c r="R415" s="100" t="inlineStr">
        <is>
          <t>CASE_2566_HIV_01</t>
        </is>
      </c>
    </row>
    <row r="416">
      <c r="A416" s="178" t="n">
        <v>414</v>
      </c>
      <c r="B416" s="179" t="inlineStr">
        <is>
          <t>ผู้ป่วยชายไทยอายุ 30 ปี ชอบรับประทานเนื้อวัวและเนื้อหมูดิบหรือสุกๆ ดิบๆ (ลาบ ก้อย ซอยจุ๊) มาปรึกษาเภสัชกรที่ร้านยา เนื่องจากสังเกตเห็นมีปล้องแบนสีขาวคล้ายเส้นก๋วยเตี๋ยวหลุดปนออกมากับอุจจาระและบางครั้งกระดึ๊บเคลื่อนที่ออกมาทางรูทวารหนัก มีอาการแน่นท้อง ท้องอืด และหิวบ่อย
จากประวัติและลักษณะของพยาธิที่พบ ผู้ป่วยรายนี้น่าจะติดเชื้อพยาธิชนิดใดมากที่สุด</t>
        </is>
      </c>
      <c r="C416" s="178" t="inlineStr"/>
      <c r="D416" s="179" t="inlineStr">
        <is>
          <t>พยาธิเข็มหมุด (Pinworm / Enterobius vermicularis)</t>
        </is>
      </c>
      <c r="E416" s="179" t="inlineStr">
        <is>
          <t>พยาธิแส้ม้า (Whipworm / Trichuris trichiura)</t>
        </is>
      </c>
      <c r="F416" s="179" t="inlineStr">
        <is>
          <t>พยาธิปากขอ (Hookworm / Necator americanus)</t>
        </is>
      </c>
      <c r="G416" s="179" t="inlineStr">
        <is>
          <t>พยาธิเส้นด้าย (Strongyloides stercoralis)</t>
        </is>
      </c>
      <c r="H416" s="179" t="inlineStr">
        <is>
          <t>พยาธิตืด (Tapeworm / Taenia spp.)</t>
        </is>
      </c>
      <c r="I416" s="178" t="n">
        <v>5</v>
      </c>
      <c r="J416" s="179" t="inlineStr">
        <is>
          <t>✅ คำตอบที่ถูกต้อง: ข้อ จ. พยาธิตืด (Tapeworm / Taenia spp.)
🎯 ทำไมข้อนี้ถึงถูก:
การพบปล้องพยาธิสีขาวขุ่นแบนลักษณะคล้ายแถบก๋วยเตี๋ยว (Gravid proglottids) หลุดออกมากับอุจจาระหรือคืบคลานออกมาทางรูทวารหนัก ร่วมกับประวัติชอบรับประทานเนื้อหมูหรือเนื้อวัวดิบ เป็นลักษณะทางคลินิกที่จำเพาะอย่างยิ่งของการติดเชื้อพยาธิตืดในทางเดินอาหาร (Taeniasis) ได้แก่ พยาธิตืดวัว (Taenia saginata) หรือพยาธิตืดหมู (Taenia solium)
🔍 ข้ออื่นผิดเพราะอะไร:
• ข้อ ก. พยาธิเข็มหมุด เป็นพยาธิตัวกลมขนาดเล็กเท่าเส้นด้าย มักทำให้เกิดอาการคันรอบรูทวารหนักในเวลากลางคืน ไม่ได้หลุดออกมาเป็นปล้องแบน
• ข้อ ข. และ ค. พยาธิแส้ม้าและพยาธิปากขอ เป็นพยาธิตัวกลมที่อาศัยในทางเดินอาหาร ไม่ได้หลุดออกมาเป็นปล้อง และตรวจวินิจฉัยจากการตรวจพบไข่พยาธิในอุจจาระ
• ข้อ ง. พยาธิเส้นด้าย เป็นพยาธิตัวกลมขนาดเล็กมาก ไชผ่านผิวหนัง ไม่ได้หลุดออกมาเป็นปล้อง</t>
        </is>
      </c>
      <c r="K416" s="178" t="inlineStr"/>
      <c r="L416" s="179" t="inlineStr">
        <is>
          <t>Infectious Diseases</t>
        </is>
      </c>
      <c r="M416" s="179" t="inlineStr">
        <is>
          <t>Helminthic Infections &amp; Tapeworm Diagnosis</t>
        </is>
      </c>
      <c r="N416" s="178" t="inlineStr">
        <is>
          <t>Clinic</t>
        </is>
      </c>
      <c r="O416" s="179" t="inlineStr">
        <is>
          <t>ข้อสอบจริง PLE-CC1 ปี 2566 Day 2 ข้อ 30 [CASE_2566_TAPEWORM_01]</t>
        </is>
      </c>
      <c r="P416" s="178" t="inlineStr">
        <is>
          <t>ข้อสอบจริง</t>
        </is>
      </c>
      <c r="Q416" s="178" t="inlineStr">
        <is>
          <t>2566 Day 2</t>
        </is>
      </c>
      <c r="R416" s="178" t="inlineStr">
        <is>
          <t>CASE_2566_TAPEWORM_01</t>
        </is>
      </c>
    </row>
    <row r="417">
      <c r="A417" s="178" t="n">
        <v>415</v>
      </c>
      <c r="B417" s="179" t="inlineStr">
        <is>
          <t>ผู้ป่วยชายไทยอายุ 30 ปี ชอบรับประทานเนื้อวัวและเนื้อหมูดิบ มีปล้องพยาธิแบนสีขาวหลุดปนออกมากับอุจจาระ ได้รับการวินิจฉัยเป็นการติดเชื้อพยาธิตืด (Taeniasis)
ยาทางเลือกที่เหมาะสมที่สุดในการรักษาการติดเชื้อพยาธิตืดสำหรับผู้ป่วยรายนี้ที่ร้านยาคือข้อใด</t>
        </is>
      </c>
      <c r="C417" s="178" t="inlineStr"/>
      <c r="D417" s="179" t="inlineStr">
        <is>
          <t>Albendazole 400 mg วันละ 1 ครั้ง รับประทานครั้งเดียว</t>
        </is>
      </c>
      <c r="E417" s="179" t="inlineStr">
        <is>
          <t>Mebendazole 500 mg วันละ 1 ครั้ง รับประทานครั้งเดียว</t>
        </is>
      </c>
      <c r="F417" s="179" t="inlineStr">
        <is>
          <t>Niclosamide 2 g รับประทานครั้งเดียว (เคี้ยวเม็ดยาให้ละเอียดก่อนกลืน)</t>
        </is>
      </c>
      <c r="G417" s="179" t="inlineStr">
        <is>
          <t>Ivermectin 200 mcg/kg วันละ 1 ครั้ง เป็นเวลา 1-2 วัน</t>
        </is>
      </c>
      <c r="H417" s="179" t="inlineStr">
        <is>
          <t>Piperazine 4,000 mg วันละ 1 ครั้ง รับประทานครั้งเดียว</t>
        </is>
      </c>
      <c r="I417" s="178" t="n">
        <v>3</v>
      </c>
      <c r="J417" s="179" t="inlineStr">
        <is>
          <t>✅ คำตอบที่ถูกต้อง: ข้อ ค. Niclosamide 2 g รับประทานครั้งเดียว (เคี้ยวเม็ดยาให้ละเอียดก่อนกลืน)
🎯 ทำไมข้อนี้ถึงถูก:
ยาทางเลือกมาตรฐานสำหรับการรักษาการติดเชื้อพยาธิตืดในลำไส้ (Taeniasis) คือ Niclosamide ขนาด 2 g (ยาเม็ดขนาด 500 mg จำนวน 4 เม็ด) รับประทานตอนเช้าขณะท้องว่าง โดยต้องเน้นย้ำให้ผู้ป่วย เคี้ยวเม็ดยาให้ละเอียดมากที่สุดก่อนกลืน แล้วดื่มน้ำตาม เพื่อให้ผงยาไปสัมผัสกับตัวพยาธิในทางเดินอาหารได้อย่างทั่วถึง หรืออีกทางเลือกคือ Praziquantel ขนาด 5-10 mg/kg รับประทานครั้งเดียว
🔍 ข้ออื่นผิดเพราะอะไร:
• ข้อ ก. และ ข. Albendazole 400 mg ครั้งเดียว หรือ Mebendazole 500 mg ครั้งเดียว เป็นขนาดยาสำหรับรักษาพยาธิตัวกลม (Nematodes) หากจะใช้รักษาพยาธิตืดต้องใช้ Albendazole 400 mg วันละ 2 ครั้ง ติดต่อกัน 3 วัน และมีอัตราการหายต่ำกว่า Niclosamide หรือ Praziquantel
• ข้อ ง. Ivermectin ใช้รักษาพยาธิเส้นด้าย (Strongyloidiasis) หิด หรือเหา ไม่ได้ใช้รักษาพยาธิตืด
• ข้อ จ. Piperazine ใช้รักษาพยาธิไส้เดือนและพยาธิเข็มหมุด ไม่ได้ผลต่อพยาธิตืด</t>
        </is>
      </c>
      <c r="K417" s="178" t="inlineStr"/>
      <c r="L417" s="179" t="inlineStr">
        <is>
          <t>Infectious Diseases</t>
        </is>
      </c>
      <c r="M417" s="179" t="inlineStr">
        <is>
          <t>Anthelmintic Pharmacotherapy &amp; Niclosamide Regimen</t>
        </is>
      </c>
      <c r="N417" s="178" t="inlineStr">
        <is>
          <t>Clinic</t>
        </is>
      </c>
      <c r="O417" s="179" t="inlineStr">
        <is>
          <t>ข้อสอบจริง PLE-CC1 ปี 2566 Day 2 ข้อ 31 [CASE_2566_TAPEWORM_01]</t>
        </is>
      </c>
      <c r="P417" s="178" t="inlineStr">
        <is>
          <t>ข้อสอบจริง</t>
        </is>
      </c>
      <c r="Q417" s="178" t="inlineStr">
        <is>
          <t>2566 Day 2</t>
        </is>
      </c>
      <c r="R417" s="178" t="inlineStr">
        <is>
          <t>CASE_2566_TAPEWORM_01</t>
        </is>
      </c>
    </row>
    <row r="418">
      <c r="A418" s="178" t="n">
        <v>416</v>
      </c>
      <c r="B418" s="179" t="inlineStr">
        <is>
          <t>ผู้ป่วยชายไทยอายุ 30 ปี ได้รับการวินิจฉัยเป็นโรคพยาธิตืด และได้รับประทานยาถ่ายพยาธิ Niclosamide 2 g ไปแล้วในตอนเช้า
เหตุใดจึงมีคำแนะนำให้รับประทานยาระบายกลุ่มเกลือ (Saline laxative เช่น Milk of Magnesia หรือ Sodium sulfate) ตามหลังยา Niclosamide ประมาณ 2 ชั่วโมงเสมอ</t>
        </is>
      </c>
      <c r="C418" s="178" t="inlineStr"/>
      <c r="D418" s="179" t="inlineStr">
        <is>
          <t>เพื่อช่วยเพิ่มการดูดซึมของยา Niclosamide เข้าสู่กระแสเลือดไปทำลายตัวอ่อนพยาธิ</t>
        </is>
      </c>
      <c r="E418" s="179" t="inlineStr">
        <is>
          <t>เพื่อป้องกันผลข้างเคียงของยา Niclosamide ที่ทำให้เกิดอาการท้องผูกรุนแรง</t>
        </is>
      </c>
      <c r="F418" s="179" t="inlineStr">
        <is>
          <t>เพื่อเร่งขับตัวพยาธิ ปล้องพยาธิ และไข่พยาธิออกจากทางเดินอาหารอย่างรวดเร็ว ป้องกันการเกิดถุงซีสต์พยาธิ (Cysticercosis)</t>
        </is>
      </c>
      <c r="G418" s="179" t="inlineStr">
        <is>
          <t>เพราะยา Niclosamide มีผลทำให้กล้ามเนื้อลำไส้ใหญ่หยุดบีบตัวอย่างถาวร</t>
        </is>
      </c>
      <c r="H418" s="179" t="inlineStr">
        <is>
          <t>เพื่อกระตุ้นให้กรดในกระเพาะอาหารหลั่งมากขึ้นเพื่อย่อยสลายผนังพยาธิ</t>
        </is>
      </c>
      <c r="I418" s="178" t="n">
        <v>3</v>
      </c>
      <c r="J418" s="179" t="inlineStr">
        <is>
          <t>✅ คำตอบที่ถูกต้อง: ข้อ ค. เพื่อเร่งขับตัวพยาธิ ปล้องพยาธิ และไข่พยาธิออกจากทางเดินอาหารอย่างรวดเร็ว ป้องกันการเกิดถุงซีสต์พยาธิ (Cysticercosis)
🎯 ทำไมข้อนี้ถึงถูก:
ยา Niclosamide ออกฤทธิ์ทำให้ตัวพยาธิตายและทำให้ปล้องพยาธิสลายตัว ในกรณีที่ผู้ป่วยติดเชื้อพยาธิตืดหมู (Taenia solium) เมื่อปล้องพยาธิแก่แตกออกจะปลดปล่อยไข่พยาธินับหมื่นฟองออกมาในลำไส้ หากลำไส้เกิดการบีบรูดย้อนกลับ (Reverse peristalsis) ไข่อาจเคลื่อนย้ายไปสู่กระเพาะอาหาร หรือฟักตัวเป็นตัวอ่อน Oncosphere ไชทะลุผนังลำไส้เข้าสู่กระแสเลือดไปฝังตัวตามอวัยวะต่างๆ เกิดภาวะอันตรายถึงชีวิตคือ ซีสต์พยาธิตืดหมูในกล้ามเนื้อและสมอง (Cysticercosis / Neurocysticercosis) การให้ยาระบายเกลือตามหลัง 2 ชั่วโมงจะช่วยเร่งขับทั้งตัวพยาธิและไข่ที่ยังมีชีวิตออกจากทางเดินอาหารก่อนที่จะฟักตัว
🔍 ข้ออื่นผิดเพราะอะไร:
• ข้อ ก. ผิดเพราะ Niclosamide เป็นยาที่ไม่ต้องการให้ดูดซึม ยาออกฤทธิ์เฉพาะในรูลำไส้ (Lumen)
• ข้อ ข. และ ง. ผิดเพราะ Niclosamide ไม่ได้ทำให้ท้องผูกหรือลำไส้หยุดทำงาน
• ข้อ จ. ผิดเพราะยาระบายเกลือไม่ได้มีหน้าที่กระตุ้นกรดในกระเพาะอาหาร</t>
        </is>
      </c>
      <c r="K418" s="178" t="inlineStr"/>
      <c r="L418" s="179" t="inlineStr">
        <is>
          <t>Infectious Diseases</t>
        </is>
      </c>
      <c r="M418" s="179" t="inlineStr">
        <is>
          <t>Cysticercosis Prevention &amp; Anthelmintic Purgatives</t>
        </is>
      </c>
      <c r="N418" s="178" t="inlineStr">
        <is>
          <t>Clinic</t>
        </is>
      </c>
      <c r="O418" s="179" t="inlineStr">
        <is>
          <t>ข้อสอบจริง PLE-CC1 ปี 2566 Day 2 ข้อ 32 [CASE_2566_TAPEWORM_01]</t>
        </is>
      </c>
      <c r="P418" s="178" t="inlineStr">
        <is>
          <t>ข้อสอบจริง</t>
        </is>
      </c>
      <c r="Q418" s="178" t="inlineStr">
        <is>
          <t>2566 Day 2</t>
        </is>
      </c>
      <c r="R418" s="178" t="inlineStr">
        <is>
          <t>CASE_2566_TAPEWORM_01</t>
        </is>
      </c>
    </row>
    <row r="419">
      <c r="A419" s="178" t="n">
        <v>417</v>
      </c>
      <c r="B419" s="179" t="inlineStr">
        <is>
          <t>ผู้ป่วยหญิงไทยอายุ 20 ปี มีประวัตินอนดึกพักผ่อนน้อย รับประทานอาหารไม่เป็นเวลา และอยู่ในช่วงใกล้มีประจำเดือน มาปรึกษาเภสัชกรที่ร้านยาด้วยอาการมีตุ่มน้ำใสรวมกันเป็นกลุ่มเล็กๆ (Grouped vesicles on an erythematous base) บริเวณริมฝีปากด้านบนข้างเดียว ต่อมาตุ่มน้ำแตกออกเป็นแผลตื้น มีอาการแสบร้อน คัน และปวดเจ็บแผล มีประวัติเคยเป็นรอยโรคในลักษณะนี้ที่ตำแหน่งเดิมมาก่อนเมื่อร่างกายอ่อนแอ
รอยโรคและการติดเชื้อของผู้ป่วยรายนี้น่าจะเกิดจากเชื้อก่อโรคในข้อใดมากที่สุด</t>
        </is>
      </c>
      <c r="C419" s="178" t="inlineStr"/>
      <c r="D419" s="179" t="inlineStr">
        <is>
          <t>Herpes zoster virus (Varicella zoster virus)</t>
        </is>
      </c>
      <c r="E419" s="179" t="inlineStr">
        <is>
          <t>Herpes simplex virus type 1 (HSV-1)</t>
        </is>
      </c>
      <c r="F419" s="179" t="inlineStr">
        <is>
          <t>Enterovirus (Coxsackievirus A16)</t>
        </is>
      </c>
      <c r="G419" s="179" t="inlineStr">
        <is>
          <t>Human papillomavirus (HPV)</t>
        </is>
      </c>
      <c r="H419" s="179" t="inlineStr">
        <is>
          <t>Staphylococcus aureus</t>
        </is>
      </c>
      <c r="I419" s="178" t="n">
        <v>2</v>
      </c>
      <c r="J419" s="179" t="inlineStr">
        <is>
          <t>✅ คำตอบที่ถูกต้อง: ข้อ ข. Herpes simplex virus type 1 (HSV-1)
🎯 ทำไมข้อนี้ถึงถูก:
ลักษณะอาการตุ่มน้ำใสรวมกลุ่มบนฐานผื่นแดง (Grouped vesicles on erythematous base) ที่ริมฝีปาก (Herpes labialis / Cold sore) ซึ่งแตกเป็นแผลแสบร้อน และมีประวัติเป็นซ้ำที่ตำแหน่งเดิมเมื่อร่างกายพักผ่อนน้อย มีความเครียด หรือมีประจำเดือน เป็นลักษณะเฉพาะอย่างยิ่งของการกำเริบซ้ำของการติดเชื้อไวรัส Herpes simplex virus type 1 (HSV-1) ซึ่งแฝงตัวอยู่ในปมประสาท Trigeminal ganglion
🔍 ข้ออื่นผิดเพราะอะไร:
• ข้อ ก. Herpes zoster (โรคงูสวัด) ตุ่มน้ำจะเรียงตัวตามแนวเส้นประสาทข้างใดข้างหนึ่งของลำตัวหรือใบหน้า (Dermatomal distribution) มักพบในผู้สูงอายุ และปวดแสบร้อนลึกรุนแรง ไม่ได้เป็นตุ่มเล็กๆ เฉพาะริมฝีปากซ้ำๆ
• ข้อ ค. Coxsackievirus ทำให้เกิดโรคมือเท้าปาก หรือ Herpangina ในช่องปากและลำคอ
• ข้อ ง. HPV ก่อให้เกิดหูด (Warts)
• ข้อ จ. S. aureus ทำให้เกิดแผลพุพองมีน้ำเหลืองกรัง (Impetigo) ไม่ใช่ตุ่มน้ำใสเป็นกลุ่มจากไวรัส</t>
        </is>
      </c>
      <c r="K419" s="178" t="inlineStr"/>
      <c r="L419" s="179" t="inlineStr">
        <is>
          <t>Infectious Diseases</t>
        </is>
      </c>
      <c r="M419" s="179" t="inlineStr">
        <is>
          <t>Herpes Labialis (HSV-1) Clinical Diagnosis</t>
        </is>
      </c>
      <c r="N419" s="178" t="inlineStr">
        <is>
          <t>Clinic</t>
        </is>
      </c>
      <c r="O419" s="179" t="inlineStr">
        <is>
          <t>ข้อสอบจริง PLE-CC1 ปี 2566 Day 2 ข้อ 52 [CASE_2566_HERPES_01]</t>
        </is>
      </c>
      <c r="P419" s="178" t="inlineStr">
        <is>
          <t>ข้อสอบจริง</t>
        </is>
      </c>
      <c r="Q419" s="178" t="inlineStr">
        <is>
          <t>2566 Day 2</t>
        </is>
      </c>
      <c r="R419" s="178" t="inlineStr">
        <is>
          <t>CASE_2566_HERPES_01</t>
        </is>
      </c>
    </row>
    <row r="420">
      <c r="A420" s="178" t="n">
        <v>418</v>
      </c>
      <c r="B420" s="179" t="inlineStr">
        <is>
          <t>ผู้ป่วยหญิงไทยอายุ 20 ปี ได้รับการวินิจฉัยเป็นโรคเริมที่ริมฝีปาก (Herpes labialis) และเภสัชกรพิจารณาจ่ายยาต้านไวรัสชนิดรับประทาน Acyclovir เพื่อยับยั้งการแบ่งตัวของไวรัสและลดระยะเวลาการเป็นโรค
ขนาดยาและวิธีการรับประทานยาเม็ด Acyclovir ที่ถูกต้องตามแนวทางการรักษาโรคเริมกำเริบซ้ำในผู้ป่วยที่มีภูมิคุ้มกันปกติคือข้อใด</t>
        </is>
      </c>
      <c r="C420" s="178" t="inlineStr"/>
      <c r="D420" s="179" t="inlineStr">
        <is>
          <t>Acyclovir 100 mg รับประทานครั้งละ 1 เม็ด วันละ 5 ครั้ง เป็นเวลา 5 วัน</t>
        </is>
      </c>
      <c r="E420" s="179" t="inlineStr">
        <is>
          <t>Acyclovir 200 mg รับประทานครั้งละ 1 เม็ด วันละ 5 ครั้ง (ทุก 4 ชั่วโมง เว้นเวลานอน) เป็นเวลา 5 วัน</t>
        </is>
      </c>
      <c r="F420" s="179" t="inlineStr">
        <is>
          <t>Acyclovir 200 mg รับประทานครั้งละ 2 เม็ด วันละ 5 ครั้ง เป็นเวลา 5 วัน</t>
        </is>
      </c>
      <c r="G420" s="179" t="inlineStr">
        <is>
          <t>Acyclovir 400 mg รับประทานครั้งละ 1 เม็ด วันละ 3 ครั้ง เป็นเวลา 5 วัน</t>
        </is>
      </c>
      <c r="H420" s="179" t="inlineStr">
        <is>
          <t>Acyclovir 800 mg รับประทานครั้งละ 1 เม็ด วันละ 5 ครั้ง เป็นเวลา 7-10 วัน</t>
        </is>
      </c>
      <c r="I420" s="178" t="n">
        <v>2</v>
      </c>
      <c r="J420" s="179" t="inlineStr">
        <is>
          <t>✅ คำตอบที่ถูกต้อง: ข้อ ข. Acyclovir 200 mg รับประทานครั้งละ 1 เม็ด วันละ 5 ครั้ง (ทุก 4 ชั่วโมง เว้นเวลานอน) เป็นเวลา 5 วัน
🎯 ทำไมข้อนี้ถึงถูก:
ขนาดยามาตรฐานของ Acyclovir ชนิดรับประทานสำหรับรักษาโรคเริมที่ริมฝีปากหรืออวัยวะเพศ (Herpes simplex infection) ในผู้ใหญ่ คือ Acyclovir 200 mg รับประทานวันละ 5 ครั้ง (ห่างกันทุก 4 ชั่วโมงในเวลากลางวัน เช่น 06.00, 10.00, 14.00, 18.00, 22.00 น. และเว้นช่วงเวลานอนหลับ) ติดต่อกันเป็นเวลา 5 วัน (หรือทางเลือก Acyclovir 400 mg วันละ 3 ครั้ง ติดต่อกัน 5 วัน) โดยต้องเริ่มรับประทานเร็วที่สุดภายใน 48-72 ชั่วโมงแรกของการเกิดรอยโรค
🔍 ข้ออื่นผิดเพราะอะไร:
• ข้อ ก. ขนาด 100 mg ต่ำเกินไป ไม่เพียงพอต่อการยับยั้งไวรัส
• ข้อ ค. 400 mg x 5 ครั้ง (รวม 2,000 mg/วัน) เป็นขนาดสูงเกินความจำเป็นสำหรับเริมซ้ำ
• ข้อ จ. Acyclovir 800 mg วันละ 5 ครั้ง เป็นขนาดยามาตรฐานสำหรับการรักษา โรคงูสวัด (Herpes zoster) ซึ่งต้องการระดับยาที่สูงกว่ามาก ไม่ใช่ขนาดยาของโรคเริม</t>
        </is>
      </c>
      <c r="K420" s="178" t="inlineStr"/>
      <c r="L420" s="179" t="inlineStr">
        <is>
          <t>Infectious Diseases</t>
        </is>
      </c>
      <c r="M420" s="179" t="inlineStr">
        <is>
          <t>Antiviral Pharmacotherapy &amp; Acyclovir Dosing</t>
        </is>
      </c>
      <c r="N420" s="178" t="inlineStr">
        <is>
          <t>Clinic</t>
        </is>
      </c>
      <c r="O420" s="179" t="inlineStr">
        <is>
          <t>ข้อสอบจริง PLE-CC1 ปี 2566 Day 2 ข้อ 53 [CASE_2566_HERPES_01]</t>
        </is>
      </c>
      <c r="P420" s="178" t="inlineStr">
        <is>
          <t>ข้อสอบจริง</t>
        </is>
      </c>
      <c r="Q420" s="178" t="inlineStr">
        <is>
          <t>2566 Day 2</t>
        </is>
      </c>
      <c r="R420" s="178" t="inlineStr">
        <is>
          <t>CASE_2566_HERPES_01</t>
        </is>
      </c>
    </row>
    <row r="421">
      <c r="A421" s="178" t="n">
        <v>419</v>
      </c>
      <c r="B421" s="179" t="inlineStr">
        <is>
          <t>ผู้ป่วยชายไทยอายุ 20 ปี มาพบแพทย์ด้วยอาการไข้สูง วัดอุณหภูมิกายได้ 38.8 องศาเซลเซียส เจ็บคอมาก กลืนน้ำลายลำบาก ตรวจช่องปากพบผนังคอหอยและต่อมทอนซิลบวมแดง มีจุดหนองสีขาวเหลืองบนต่อมทอนซิลทั้งสองข้าง (Tonsillar exudates) คลำพบต่อมน้ำเหลืองใต้ขากรรไกรหน้าโตและกดเจ็บ โดยผู้ป่วยไม่มีอาการไอ ไม่มีน้ำมูก และไม่มีประวัติแพ้ยา
ตามเกณฑ์ Centor Criteria หรือ McIsaac Score ลักษณะอาการใดของผู้ป่วยเป็นเกณฑ์สำคัญที่ช่วยบ่งชี้และแยกการติดเชื้อแบคทีเรียออกจากเชื้อไวรัส</t>
        </is>
      </c>
      <c r="C421" s="178" t="inlineStr"/>
      <c r="D421" s="179" t="inlineStr">
        <is>
          <t>ต่อมทอนซิลบวมโตและมีฝ้าหนองสีขาวเหลือง (Tonsillar exudates) ร่วมกับการไม่มีอาการไอ</t>
        </is>
      </c>
      <c r="E421" s="179" t="inlineStr">
        <is>
          <t>อาการคอหอยแดงเพียงอย่างเดียว</t>
        </is>
      </c>
      <c r="F421" s="179" t="inlineStr">
        <is>
          <t>ระดับความสูงของไข้ 38.8 องศาเซลเซียสเพียงอย่างเดียว</t>
        </is>
      </c>
      <c r="G421" s="179" t="inlineStr">
        <is>
          <t>อาการเจ็บคอขณะกลืนน้ำลาย</t>
        </is>
      </c>
      <c r="H421" s="179" t="inlineStr">
        <is>
          <t>อายุของผู้ป่วย 20 ปี</t>
        </is>
      </c>
      <c r="I421" s="178" t="n">
        <v>1</v>
      </c>
      <c r="J421" s="179" t="inlineStr">
        <is>
          <t>✅ คำตอบที่ถูกต้อง: ข้อ ก. ต่อมทอนซิลบวมโตและมีฝ้าหนองสีขาวเหลือง (Tonsillar exudates) ร่วมกับการไม่มีอาการไอ
🎯 ทำไมข้อนี้ถึงถูก:
ตามเกณฑ์ Modified Centor Criteria สำหรับประเมินความน่าจะเป็นของการติดเชื้อแบคทีเรีย Group A Streptococcus (GAS) ในโรคคอหอยอักเสบ ประกอบด้วย 4 เกณฑ์หลัก (เกณฑ์ละ 1 คะแนน): (1) ประวัติไข้ &gt; 38 °C, (2) ไม่มีอาการไอ (Absence of cough), (3) ต่อมน้ำเหลืองส่วนหน้าของคอโตและกดเจ็บ (Tender anterior cervical lymphadenopathy), และ (4) ต่อมทอนซิลบวมโตมีหนอง (Tonsillar swelling or exudates) โดยการมี Tonsillar exudate ร่วมกับ Absence of cough เป็นตัวพยากรณ์ที่จำเพาะอย่างยิ่งในการแยกเชื้อแบคทีเรียออกจากเชื้อไวรัส (ซึ่งไวรัสมักมาพร้อมกับไอ น้ำมูก เสียงแหบ)
🔍 ข้ออื่นผิดเพราะอะไร:
• ข้อ ข., ค. และ ง. คอแดง ไข้สูง และเจ็บคอ พบได้ทั้งในการติดเชื้อไวรัสและแบคทีเรีย ไม่จำเพาะพอ
• ข้อ จ. อายุ 20 ปีไม่ได้คะแนนเพิ่ม (อายุ 15-44 ปีได้ 0 คะแนน)</t>
        </is>
      </c>
      <c r="K421" s="178" t="inlineStr"/>
      <c r="L421" s="179" t="inlineStr">
        <is>
          <t>Infectious Diseases</t>
        </is>
      </c>
      <c r="M421" s="179" t="inlineStr">
        <is>
          <t>Streptococcal Pharyngitis &amp; Centor Criteria</t>
        </is>
      </c>
      <c r="N421" s="178" t="inlineStr">
        <is>
          <t>Clinic</t>
        </is>
      </c>
      <c r="O421" s="179" t="inlineStr">
        <is>
          <t>ข้อสอบจริง PLE-CC1 ปี 2566 Day 2 ข้อ 67 [CASE_2566_PHARYNGITIS_01]</t>
        </is>
      </c>
      <c r="P421" s="178" t="inlineStr">
        <is>
          <t>ข้อสอบจริง</t>
        </is>
      </c>
      <c r="Q421" s="178" t="inlineStr">
        <is>
          <t>2566 Day 2</t>
        </is>
      </c>
      <c r="R421" s="178" t="inlineStr">
        <is>
          <t>CASE_2566_PHARYNGITIS_01</t>
        </is>
      </c>
    </row>
    <row r="422">
      <c r="A422" s="178" t="n">
        <v>420</v>
      </c>
      <c r="B422" s="179" t="inlineStr">
        <is>
          <t>ผู้ป่วยชายไทยอายุ 20 ปี มีอาการไข้ 38.8 องศาเซลเซียส ไม่มีอาการไอ คอแดง เจ็บคอ ต่อมทอนซิลบวมโตมีหนองสีขาวเหลือง (Centor score = 4 คะแนน)
เชื้อจุลชีพก่อโรคชนิดใดเป็นสาเหตุสำคัญที่สุดของภาวะคอหอยและทอนซิลอักเสบจากเชื้อแบคทีเรียในผู้ป่วยรายนี้</t>
        </is>
      </c>
      <c r="C422" s="178" t="inlineStr"/>
      <c r="D422" s="179" t="inlineStr">
        <is>
          <t>Influenza virus</t>
        </is>
      </c>
      <c r="E422" s="179" t="inlineStr">
        <is>
          <t>Group A Streptococcus (Streptococcus pyogenes)</t>
        </is>
      </c>
      <c r="F422" s="179" t="inlineStr">
        <is>
          <t>Streptococcus pneumoniae</t>
        </is>
      </c>
      <c r="G422" s="179" t="inlineStr">
        <is>
          <t>Haemophilus influenzae</t>
        </is>
      </c>
      <c r="H422" s="179" t="inlineStr">
        <is>
          <t>Moraxella catarrhalis</t>
        </is>
      </c>
      <c r="I422" s="178" t="n">
        <v>2</v>
      </c>
      <c r="J422" s="179" t="inlineStr">
        <is>
          <t>✅ คำตอบที่ถูกต้อง: ข้อ ข. Group A Streptococcus (Streptococcus pyogenes)
🎯 ทำไมข้อนี้ถึงถูก:
เชื้อแบคทีเรียที่เป็นสาเหตุสำคัญที่สุดของภาวะต่อมทอนซิลและคอหอยอักเสบเฉียบพลัน (Acute pharyngotonsillitis) คือ เชื้อเบตาฮีโมไลติกสเตรปโตค็อกคัสกลุ่มเอ (Group A beta-hemolytic Streptococcus: GABHS) หรือ Streptococcus pyogenes ซึ่งก่อให้เกิดการอักเสบเป็นหนอง และหากไม่ได้รับการรักษาด้วยยาปฏิชีวนะที่ถูกต้องอาจนำไปสู่ภาวะแทรกซ้อนรุนแรงตามมา เช่น ไข้รูมาติกเฉียบพลัน (Acute rheumatic fever) และไตอักเสบเฉียบพลัน (Post-streptococcal glomerulonephritis)
🔍 ข้ออื่นผิดเพราะอะไร:
• ข้อ ก. Influenza virus ทำให้เกิดไข้หวัดใหญ่ ปวดเมื่อยตามตัว มีไอเด่นชัด
• ข้อ ค. S. pneumoniae เป็นเชื้อก่อโรคปอดบวมและหูชั้นกลางอักเสบ ไม่ใช่สาเหตุหลักของคออักเสบมีหนอง
• ข้อ ง. และ จ. H. influenzae และ M. catarrhalis เป็นสาเหตุของไซนัสอักเสบและหูชั้นกลางอักเสบ</t>
        </is>
      </c>
      <c r="K422" s="178" t="inlineStr"/>
      <c r="L422" s="179" t="inlineStr">
        <is>
          <t>Infectious Diseases</t>
        </is>
      </c>
      <c r="M422" s="179" t="inlineStr">
        <is>
          <t>Group A Streptococcal Microbiology &amp; Pathogenesis</t>
        </is>
      </c>
      <c r="N422" s="178" t="inlineStr">
        <is>
          <t>Clinic</t>
        </is>
      </c>
      <c r="O422" s="179" t="inlineStr">
        <is>
          <t>ข้อสอบจริง PLE-CC1 ปี 2566 Day 2 ข้อ 68 [CASE_2566_PHARYNGITIS_01]</t>
        </is>
      </c>
      <c r="P422" s="178" t="inlineStr">
        <is>
          <t>ข้อสอบจริง</t>
        </is>
      </c>
      <c r="Q422" s="178" t="inlineStr">
        <is>
          <t>2566 Day 2</t>
        </is>
      </c>
      <c r="R422" s="178" t="inlineStr">
        <is>
          <t>CASE_2566_PHARYNGITIS_01</t>
        </is>
      </c>
    </row>
    <row r="423">
      <c r="A423" s="178" t="n">
        <v>421</v>
      </c>
      <c r="B423" s="179" t="inlineStr">
        <is>
          <t>ผู้ป่วยชายไทยอายุ 20 ปี ได้รับการวินิจฉัยเป็น Group A Streptococcal Pharyngitis ไม่มีประวัติการแพ้ยาใดๆ
ยาปฏิชีวนะทางเลือกแรก (First-line empiric antibiotic) ขนาดยา และระยะเวลาในการรักษาที่เหมาะสมที่สุดเพื่อกำจัดเชื้อและป้องกันการเกิดไข้รูมาติก (Acute rheumatic fever) คือข้อใด</t>
        </is>
      </c>
      <c r="C423" s="178" t="inlineStr"/>
      <c r="D423" s="179" t="inlineStr">
        <is>
          <t>Clindamycin 300 mg รับประทานวันละ 3 ครั้ง หลังอาหาร เป็นเวลา 14 วัน</t>
        </is>
      </c>
      <c r="E423" s="179" t="inlineStr">
        <is>
          <t>Roxithromycin 150 mg รับประทานวันละ 2 ครั้ง ก่อนอาหาร เป็นเวลา 7 วัน</t>
        </is>
      </c>
      <c r="F423" s="179" t="inlineStr">
        <is>
          <t>Amoxicillin 500 mg รับประทานวันละ 2 ครั้ง (หรือ 1,000 mg วันละ 1 ครั้ง) หลังอาหาร เป็นเวลา 10 วัน</t>
        </is>
      </c>
      <c r="G423" s="179" t="inlineStr">
        <is>
          <t>Azithromycin 2,000 mg รับประทานครั้งเดียว</t>
        </is>
      </c>
      <c r="H423" s="179" t="inlineStr">
        <is>
          <t>Ciprofloxacin 500 mg รับประทานวันละ 2 ครั้ง หลังอาหาร เป็นเวลา 14 วัน</t>
        </is>
      </c>
      <c r="I423" s="178" t="n">
        <v>3</v>
      </c>
      <c r="J423" s="179" t="inlineStr">
        <is>
          <t>✅ คำตอบที่ถูกต้อง: ข้อ ค. Amoxicillin 500 mg รับประทานวันละ 2 ครั้ง (หรือ 1,000 mg วันละ 1 ครั้ง) หลังอาหาร เป็นเวลา 10 วัน
🎯 ทำไมข้อนี้ถึงถูก:
ตามแนวทางการรักษาของ IDSA (Infectious Diseases Society of America) ยาปฏิชีวนะทางเลือกแรกสำหรับ Streptococcal pharyngitis ในผู้ป่วยที่ไม่แพ้ยากลุ่มเพนิซิลลิน คือ Penicillin V หรือ Amoxicillin (ขนาด 500 mg วันละ 2 ครั้ง หรือ 1,000 mg วันละครั้ง) และ กฎเหล็กที่สำคัญที่สุดคือ ต้องรับประทานยาติดต่อกันครบ 10 วัน เพื่อกำจัดเชื้อ S. pyogenes ในลำคอให้หมดสิ้นอย่างสมบูรณ์ และป้องกันภาวะแทรกซ้อนของโรคไข้รูมาติกเฉียบพลัน (Prevention of Acute Rheumatic Fever)
🔍 ข้ออื่นผิดเพราะอะไร:
• ข้อ ก. Clindamycin และ ข้อ ข., ง. Macrolides ใช้เฉพาะในผู้ป่วยที่มีประวัติแพ้ยาเพนิซิลลินอย่างรุนแรง และไม่ใช่อันดับแรก
• ข้อ จ. Ciprofloxacin เป็นยากลุ่ม Fluoroquinolones ซึ่งไม่ครอบคลุมเชื้อ Streptococcus และมีข้อห้ามใช้เป็นยาอันดับแรกใน Upper respiratory tract infections</t>
        </is>
      </c>
      <c r="K423" s="178" t="inlineStr"/>
      <c r="L423" s="179" t="inlineStr">
        <is>
          <t>Infectious Diseases</t>
        </is>
      </c>
      <c r="M423" s="179" t="inlineStr">
        <is>
          <t>Streptococcal Pharyngitis Treatment &amp; Rheumatic Fever Prophylaxis</t>
        </is>
      </c>
      <c r="N423" s="178" t="inlineStr">
        <is>
          <t>Clinic</t>
        </is>
      </c>
      <c r="O423" s="179" t="inlineStr">
        <is>
          <t>ข้อสอบจริง PLE-CC1 ปี 2566 Day 2 ข้อ 69 [CASE_2566_PHARYNGITIS_01]</t>
        </is>
      </c>
      <c r="P423" s="178" t="inlineStr">
        <is>
          <t>ข้อสอบจริง</t>
        </is>
      </c>
      <c r="Q423" s="178" t="inlineStr">
        <is>
          <t>2566 Day 2</t>
        </is>
      </c>
      <c r="R423" s="178" t="inlineStr">
        <is>
          <t>CASE_2566_PHARYNGITIS_01</t>
        </is>
      </c>
    </row>
    <row r="424">
      <c r="A424" s="178" t="n">
        <v>422</v>
      </c>
      <c r="B424" s="179" t="inlineStr">
        <is>
          <t>ยาต้านเชื้อรากลุ่ม Azoles (เช่น Clotrimazole, Miconazole, Ketoconazole)
ออกฤทธิ์ยับยั้งการเจริญเติบโตของเซลล์เชื้อราด้วยกลไกทางชีวเคมีข้อใด</t>
        </is>
      </c>
      <c r="C424" s="178" t="inlineStr"/>
      <c r="D424" s="179" t="inlineStr">
        <is>
          <t>ยับยั้งเอนไซม์ Squalene epoxidase ทำให้ขาดสารตั้งต้นในการสร้างไขมัน</t>
        </is>
      </c>
      <c r="E424" s="179" t="inlineStr">
        <is>
          <t>ยับยั้งเอนไซม์ 14-alpha demethylase (Lanosterol 14-alpha demethylase) ขัดขวางการสังเคราะห์ Ergosterol ในเยื่อหุ้มเซลล์ของเชื้อรา</t>
        </is>
      </c>
      <c r="F424" s="179" t="inlineStr">
        <is>
          <t>ยับยั้งเอนไซม์ 1,3-beta-glucan synthase ทำให้ผนังเซลล์ของเชื้อราแตกสลาย</t>
        </is>
      </c>
      <c r="G424" s="179" t="inlineStr">
        <is>
          <t>จับกับ Ergosterol ในเยื่อหุ้มเซลล์โดยตรงทำให้เกิดรูรั่วของโพแทสเซียมไอออน</t>
        </is>
      </c>
      <c r="H424" s="179" t="inlineStr">
        <is>
          <t>ยับยั้งการทำงานของเอนไซม์ Thymidylate synthase ในนิวเคลียสของเชื้อรา</t>
        </is>
      </c>
      <c r="I424" s="178" t="n">
        <v>2</v>
      </c>
      <c r="J424" s="179" t="inlineStr">
        <is>
          <t>✅ คำตอบที่ถูกต้อง: ข้อ ข. ยับยั้งเอนไซม์ 14-alpha demethylase (Lanosterol 14-alpha demethylase) ขัดขวางการสังเคราะห์ Ergosterol ในเยื่อหุ้มเซลล์ของเชื้อรา
🎯 ทำไมข้อนี้ถึงถูก:
ยากลุ่ม Azole antifungals ออกฤทธิ์ยับยั้งเอนไซม์ 14-alpha demethylase ซึ่งเป็นเอนไซม์ในระบบ Cytochrome P450 (CYP51) ของเชื้อรา ทำหน้าที่เปลี่ยน Lanosterol ไปเป็น Ergosterol การยับยั้งเอนไซม์นี้จะทำให้เชื้อราขาด Ergosterol ซึ่งเป็นองค์ประกอบสำคัญของเยื่อหุ้มเซลล์เชื้อรา (Fungal cell membrane) และเกิดการสะสมของ 14-alpha-methylated sterols ที่เป็นพิษ ส่งผลให้เยื่อหุ้มเซลล์สูญเสียสภาพความสมบูรณ์ รั่วไหล และเซลล์เชื้อราหยุดการเจริญเติบโต
🔍 ข้ออื่นผิดเพราะอะไร:
• ข้อ ก. ยับยั้ง Squalene epoxidase เป็นกลไกของยากลุ่ม Allylamines เช่น Terbinafine
• ข้อ ค. ยับยั้ง 1,3-beta-glucan synthase เป็นกลไกของยากลุ่ม Echinocandins เช่น Caspofungin
• ข้อ ง. จับกับ Ergosterol โดยตรงจนเกิดรูรั่ว เป็นกลไกของยากลุ่ม Polyenes เช่น Amphotericin B และ Nystatin
• ข้อ จ. ยับยั้ง Thymidylate synthase เป็นกลไกของ Flucytosine (5-FC)</t>
        </is>
      </c>
      <c r="K424" s="178" t="inlineStr"/>
      <c r="L424" s="179" t="inlineStr">
        <is>
          <t>Infectious Diseases</t>
        </is>
      </c>
      <c r="M424" s="179" t="inlineStr">
        <is>
          <t>Azole Antifungals Mechanism of Action &amp; Ergosterol Biosynthesis</t>
        </is>
      </c>
      <c r="N424" s="178" t="inlineStr">
        <is>
          <t>Clinic</t>
        </is>
      </c>
      <c r="O424" s="179" t="inlineStr">
        <is>
          <t>ข้อสอบจริง PLE-CC1 ปี 2566 Day 2 ข้อ 100 [CASE_2566_TRICHOMONAS_01]</t>
        </is>
      </c>
      <c r="P424" s="178" t="inlineStr">
        <is>
          <t>ข้อสอบจริง</t>
        </is>
      </c>
      <c r="Q424" s="178" t="inlineStr">
        <is>
          <t>2566 Day 2</t>
        </is>
      </c>
      <c r="R424" s="178" t="inlineStr">
        <is>
          <t>CASE_2566_TRICHOMONAS_01</t>
        </is>
      </c>
    </row>
  </sheetData>
  <mergeCells count="1">
    <mergeCell ref="A1:F1"/>
  </mergeCells>
  <pageMargins left="0.75" right="0.75" top="1" bottom="1" header="0.5" footer="0.5"/>
  <pageSetup orientation="portrait" paperSize="9"/>
</worksheet>
</file>

<file path=xl/worksheets/sheet13.xml><?xml version="1.0" encoding="utf-8"?>
<worksheet xmlns="http://schemas.openxmlformats.org/spreadsheetml/2006/main">
  <sheetPr>
    <outlinePr summaryBelow="0" summaryRight="0"/>
    <pageSetUpPr/>
  </sheetPr>
  <dimension ref="A1:R210"/>
  <sheetViews>
    <sheetView tabSelected="1" topLeftCell="D1" workbookViewId="0">
      <pane ySplit="2" topLeftCell="A122" activePane="bottomLeft" state="frozen"/>
      <selection pane="bottomLeft" activeCell="O143" sqref="O143"/>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0">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Neurologic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1</v>
      </c>
      <c r="B3" s="166" t="inlineStr">
        <is>
          <t>ผู้ป่วยหญิงไทยคู่ อายุ 32 ปี ได้รับการวินิจฉัยว่าป่วยเป็นโรคชักแบบ partial seizure secondarily to generalized tonic-clonic seizure ได้รับการรักษาด้วย phenytoin sodium 3 capsule hs มาพบแพทย์์ตามนัดหลังจากรับประทานยาไปได้ 1 เดือนพบว่าผู้ป่วยไม่มีอาการชัก แต่เมื่อแพทย์์ตรวจวัดความเข้มข้นของยา phenytoin ในกระแสเลือดพบว่ามีระดับความเข้มข้น 28 mg/L (เป้าหมายของระดับความเข้มข้นของยา phenytoin ในการรักษาโรคชักคือ 10-20 mg/L)
ข้อใดกล่าวไม่ถูกต้องเกี่ยวกับการรักษาโรคชัก</t>
        </is>
      </c>
      <c r="C3" s="166" t="inlineStr"/>
      <c r="D3" s="166" t="inlineStr">
        <is>
          <t>แนะนำให้ผู้ป่วยหลีกเลี่ยงปัจจัยกระตุ้นให้เกิดการชัก</t>
        </is>
      </c>
      <c r="E3" s="166" t="inlineStr">
        <is>
          <t>สามารถรักษาโรคชักบางชนิดได้ด้วยการผ่าตัด</t>
        </is>
      </c>
      <c r="F3" s="166" t="inlineStr">
        <is>
          <t>ควรใช้ยากันชักเฉพาะช่วงที่ผู้ป่วยมีอาการชักเท่านั้น</t>
        </is>
      </c>
      <c r="G3" s="166" t="inlineStr">
        <is>
          <t>หากใช้ยากันชักชนิดเดียวไม่ได้ผล อาจจะพิจารณาเพิ่มยาตัวที่สอง</t>
        </is>
      </c>
      <c r="H3" s="166" t="inlineStr">
        <is>
          <t>หากยากันชักชนิดแรกไม่สามารถควบคุมอาการชักได้ ให้ใช้ยาตัวอื่นหรือใช้ยา 2 ชนิดร่วมกัน</t>
        </is>
      </c>
      <c r="I3" s="167" t="inlineStr">
        <is>
          <t>3</t>
        </is>
      </c>
      <c r="J3" s="166" t="inlineStr">
        <is>
          <t>✅ คำตอบที่ถูกต้อง: ข้อ ค. ควรใช้ยากันชักเฉพาะช่วงที่ผู้ป่วยมีอาการชักเท่านั้น
💡 Background:
โรคลมชัก (Epilepsy) ต้องเลือกยากันชักให้ตรงกับชนิดของการชัก โดยคำนึงถึง efficacy, drug interactions และ safety profile ของผู้ป่วย
🎯 ทำไมข้อนี้ถึงถูก:
ควรใช้ยากันชักเฉพาะช่วงที่ผู้ป่วยมีอาการชักเท่านั้น การรักษารักษาโรคชักด้วยยากันชัก (antiepileptic drugs) ต้องรับประทานยาอย่างต่อเนื่องสม่ำเสมอ ไม่ควรหยุดยาหรือใช้เฉพาะช่วงที่มีอาการชัก เพราะอาจทำให้เกิด status epilepticus ได้ ตามแนวทางการรักษามาตรฐาน
🔍 ข้ออื่นผิดเพราะอะไร:
- ข้อ ก. การหลีกเลี่ยงปัจจัยกระตุ้น เช่น การอดนอน ความเครียด แสงวาบ หรือแอลกอฮอล์ เป็นหลักการสำคัญในการควบคุมโรคลมชักควบคู่กับการใช้ยา จึงเป็นข้อความที่ถูกต้องตามหลักเวชปฏิบัติ
- ข้อ ข. การผ่าตัดสมอง (Epilepsy surgery) เช่น Resection หรือ Vagus nerve stimulation เป็นทางเลือกการรักษามาตรฐานในผู้ป่วย Refractory epilepsy หรือ Focal epilepsy ที่มีรอยโรคชัดเจน จึงเป็นข้อความที่ถูกต้อง
- ข้อ ง. หากใช้ยากันชักขนานเดี่ยวในขนาดที่เหมาะสมแล้วยังควบคุมอาการไม่ได้ แนวทางการรักษาแนะนำให้พิจารณาเพิ่มยาตัวที่สอง (Add-on therapy) หรือปรับเปลี่ยนชนิดยา จึงเป็นข้อความที่ถูกต้อง
- ข้อ จ. ตามแนวทางการรักษาของ Thai Epilepsy Society หากยาตัวแรกไม่ได้ผล การสลับยาเป็น monotherapy ขนานใหม่ หรือการใช้ยา 2 ชนิดร่วมกันแบบ rational polytherapy เป็นขั้นตอนมาตรฐาน จึงเป็นข้อความที่ถูกต้อง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3" s="166" t="inlineStr"/>
      <c r="L3" s="166" t="inlineStr">
        <is>
          <t>Neurologic</t>
        </is>
      </c>
      <c r="M3" s="166" t="inlineStr">
        <is>
          <t>Epilepsy</t>
        </is>
      </c>
      <c r="N3" s="165" t="inlineStr">
        <is>
          <t>Clinic</t>
        </is>
      </c>
      <c r="O3" s="166" t="inlineStr">
        <is>
          <t>ข้อ 1 Pharma Plus เล่มม่วง (เฉลยข้อ ค)</t>
        </is>
      </c>
      <c r="P3" s="165" t="inlineStr">
        <is>
          <t>แบบฝึกหัด</t>
        </is>
      </c>
      <c r="Q3" s="165" t="inlineStr">
        <is>
          <t>เล่มม่วง</t>
        </is>
      </c>
      <c r="R3" s="165" t="inlineStr"/>
    </row>
    <row r="4" ht="24" customHeight="1" s="49">
      <c r="A4" s="167" t="n">
        <v>2</v>
      </c>
      <c r="B4" s="166" t="inlineStr">
        <is>
          <t>ยากันชักข้อใดที่มีกลไกการออกฤทธิ์เหมือนกับ phenytoin sodium</t>
        </is>
      </c>
      <c r="C4" s="166" t="inlineStr"/>
      <c r="D4" s="166" t="inlineStr">
        <is>
          <t>Ethosuximide</t>
        </is>
      </c>
      <c r="E4" s="166" t="inlineStr">
        <is>
          <t>Diazepam</t>
        </is>
      </c>
      <c r="F4" s="166" t="inlineStr">
        <is>
          <t>Vigabatrin</t>
        </is>
      </c>
      <c r="G4" s="166" t="inlineStr">
        <is>
          <t>Carbamazepine</t>
        </is>
      </c>
      <c r="H4" s="166" t="inlineStr">
        <is>
          <t>Gabapentin</t>
        </is>
      </c>
      <c r="I4" s="167" t="inlineStr">
        <is>
          <t>4</t>
        </is>
      </c>
      <c r="J4" s="166" t="inlineStr">
        <is>
          <t>✅ คำตอบที่ถูกต้อง: ข้อ ง. Carbamazepine
💡 Background:
โรคลมชัก (Epilepsy) ต้องเลือกยากันชักให้ตรงกับชนิดของการชัก โดยคำนึงถึง efficacy, drug interactions และ safety profile ของผู้ป่วย
🎯 ทำไมข้อนี้ถึงถูก:
Carbamazepine Phenytoin และ Carbamazepine มีกลไกการออกฤทธิ์หลักคือการ block voltage-gated sodium channels เหมือนกัน ส่งผลให้ลดการปล่อยกระแสประสาทที่ผิดปกติ
🔍 ข้ออื่นผิดเพราะอะไร:
- ข้อ ก. Ethosuximide ออกฤทธิ์ยับยั้ง T-type calcium channels ในเซลล์ประสาททาลามัส เป็นยาตัวเลือกแรกสำหรับ Absence seizure เท่านั้น จึงมีกลไกต่างจาก Phenytoin
- ข้อ ข. Diazepam ออกฤทธิ์จับกับ GABAA receptor เพิ่มความถี่ในการเปิดของ chloride channel ทำให้เกิด hyperpolarization ของเซลล์ประสาท จึงเป็นยากลุ่ม GABA enhancer ไม่ใช่ sodium channel blocker
- ข้อ ค. Vigabatrin ออกฤทธิ์ยับยั้งเอนไซม์ GABA transaminase (GABA-T) แบบไม่ผันกลับ ทำให้ระดับสารสื่อประสาท GABA ในสมองสูงขึ้น ไม่ได้ออกฤทธิ์ผ่าน sodium channel
- ข้อ จ. Gabapentin ออกฤทธิ์จับกับ alpha-2-delta subunit ของ voltage-gated calcium channels ทำให้ลดการหลั่ง excitatory neurotransmitters จึงไม่ได้ออกฤทธิ์บล็อก voltage-gated sodium channels โดยตรง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4" s="166" t="inlineStr"/>
      <c r="L4" s="166" t="inlineStr">
        <is>
          <t>Neurologic</t>
        </is>
      </c>
      <c r="M4" s="166" t="inlineStr">
        <is>
          <t>Epilepsy</t>
        </is>
      </c>
      <c r="N4" s="165" t="inlineStr">
        <is>
          <t>Clinic</t>
        </is>
      </c>
      <c r="O4" s="166" t="inlineStr">
        <is>
          <t>ข้อ 2 Pharma Plus เล่มม่วง (เฉลยข้อ ง)</t>
        </is>
      </c>
      <c r="P4" s="165" t="inlineStr">
        <is>
          <t>แบบฝึกหัด</t>
        </is>
      </c>
      <c r="Q4" s="165" t="inlineStr">
        <is>
          <t>เล่มม่วง</t>
        </is>
      </c>
      <c r="R4" s="165" t="inlineStr"/>
    </row>
    <row r="5" ht="24" customHeight="1" s="49">
      <c r="A5" s="167" t="n">
        <v>3</v>
      </c>
      <c r="B5" s="166" t="inlineStr">
        <is>
          <t>อาการไม่พึงประสงค์ในข้อใดที่สัมพันธ์กับระดับ phenytoin ในกระแสเลือดของผู้ป่วย</t>
        </is>
      </c>
      <c r="C5" s="166" t="inlineStr"/>
      <c r="D5" s="166" t="inlineStr">
        <is>
          <t>Gingival hyperplasia</t>
        </is>
      </c>
      <c r="E5" s="166" t="inlineStr">
        <is>
          <t>Hepatitis</t>
        </is>
      </c>
      <c r="F5" s="166" t="inlineStr">
        <is>
          <t>Rash</t>
        </is>
      </c>
      <c r="G5" s="166" t="inlineStr">
        <is>
          <t>Ataxia</t>
        </is>
      </c>
      <c r="H5" s="166" t="inlineStr">
        <is>
          <t>Hyponatremia</t>
        </is>
      </c>
      <c r="I5" s="167" t="inlineStr">
        <is>
          <t>4</t>
        </is>
      </c>
      <c r="J5" s="166" t="inlineStr">
        <is>
          <t>✅ คำตอบที่ถูกต้อง: ข้อ ง. Ataxia
💡 Background:
โรคลมชัก (Epilepsy) ต้องเลือกยากันชักให้ตรงกับชนิดของการชัก โดยคำนึงถึง efficacy, drug interactions และ safety profile ของผู้ป่วย
🎯 ทำไมข้อนี้ถึงถูก:
Ataxia, nystagmus, และ slurred speech เป็นอาการพิษ (toxicity) จาก phenytoin ที่สัมพันธ์โดยตรงกับระดับยาในเลือดที่สูงเกินช่วงการรักษา (dose-dependent toxicity เช่น เมื่อระดับยา &gt; 20 mg/L)
🔍 ข้ออื่นผิดเพราะอะไร:
- ข้อ ก. Gingival hyperplasia เป็นผลข้างเคียงระยะยาว (chronic ADR) จากการกระตุ้น platelet-derived growth factor และ collagen production ซึ่งไม่สัมพันธ์กับระดับยาในเลือดเฉียบพลัน
- ข้อ ข. Hepatitis จาก Phenytoin จัดเป็น Idiosyncratic drug reaction หรือ DRESS syndrome ซึ่งเกิดจากการตอบสนองทางภูมิคุ้มกัน ไม่ได้ขึ้นกับระดับความเข้มข้นของยาในเลือด
- ข้อ ค. ผื่นแพ้ยา (Rash) จัดเป็น Type B adverse reaction หรือภาวะภูมิแพ้ที่มีความสัมพันธ์กับยีนพันธุกรรม HLA-B 1502 ไม่ได้ขึ้นกับระดับความเข้มข้นของยาในกระแสเลือด
- ข้อ จ. Hyponatremia เป็นผลข้างเคียงเด่นของ Carbamazepine และ Oxcarbazepine จากภาวะ SIADH-like effect ไม่ใช่อาการไม่พึงประสงค์ที่สัมพันธ์กับระดับยา Phenytoin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5" s="166" t="inlineStr"/>
      <c r="L5" s="166" t="inlineStr">
        <is>
          <t>Neurologic</t>
        </is>
      </c>
      <c r="M5" s="166" t="inlineStr">
        <is>
          <t>Epilepsy</t>
        </is>
      </c>
      <c r="N5" s="165" t="inlineStr">
        <is>
          <t>Clinic</t>
        </is>
      </c>
      <c r="O5" s="166" t="inlineStr">
        <is>
          <t>ข้อ 3 Pharma Plus เล่มม่วง (เฉลยข้อ ง)</t>
        </is>
      </c>
      <c r="P5" s="165" t="inlineStr">
        <is>
          <t>แบบฝึกหัด</t>
        </is>
      </c>
      <c r="Q5" s="165" t="inlineStr">
        <is>
          <t>เล่มม่วง</t>
        </is>
      </c>
      <c r="R5" s="165" t="inlineStr"/>
    </row>
    <row r="6" ht="24" customHeight="1" s="49">
      <c r="A6" s="167" t="n">
        <v>4</v>
      </c>
      <c r="B6" s="166" t="inlineStr">
        <is>
          <t>ยากันชักตัวใดมีผลเพิ่มระดับความเข้มข้นของยาซึ่งผ่านกระบวนการเมตาบอลิซึมจากเอนไซม์ตัวเดียวกัน</t>
        </is>
      </c>
      <c r="C6" s="166" t="inlineStr"/>
      <c r="D6" s="166" t="inlineStr">
        <is>
          <t>Phenytoin</t>
        </is>
      </c>
      <c r="E6" s="166" t="inlineStr">
        <is>
          <t>Valproate</t>
        </is>
      </c>
      <c r="F6" s="166" t="inlineStr">
        <is>
          <t>Phenobarbital</t>
        </is>
      </c>
      <c r="G6" s="166" t="inlineStr">
        <is>
          <t>Carbamazepine</t>
        </is>
      </c>
      <c r="H6" s="166" t="inlineStr">
        <is>
          <t>Phenobarbital</t>
        </is>
      </c>
      <c r="I6" s="167" t="inlineStr">
        <is>
          <t>2</t>
        </is>
      </c>
      <c r="J6" s="166" t="inlineStr">
        <is>
          <t>✅ คำตอบที่ถูกต้อง: ข้อ ข. Valproate
💡 Background:
โรคลมชัก (Epilepsy) ต้องเลือกยากันชักให้ตรงกับชนิดของการชัก โดยคำนึงถึง efficacy, drug interactions และ safety profile ของผู้ป่วย
🎯 ทำไมข้อนี้ถึงถูก:
Valproate สามารถยับยั้งเอนไซม์ (CYP450 inhibitor/displacement) ทำให้ระดับของยาอื่นๆ เช่น phenytoin หรือ phenobarbital ในเลือดสูงขึ้นได้
🔍 ข้ออื่นผิดเพราะอะไร:
- ข้อ ก. Phenytoin เป็น broad-spectrum enzyme inducer กระตุ้น CYP3A4, CYP2C9 และ CYP2C19 ทำให้ลดระดับความเข้มข้นของยาอื่นในเลือด จึงไม่ได้ออกฤทธิ์เพิ่มระดับยา
- ข้อ ค. Phenobarbital เป็น potent CYP enzyme inducer กระตุ้นการทำงานของเอนไซม์ในตับ ทำให้เร่งการกำจัดยาอื่น ส่งผลให้ระดับยาอื่นในกระแสเลือดลดลง
- ข้อ ง. Carbamazepine เป็นเอนไซม์อินดิวเซอร์ที่มีคุณสมบัติ autoinduction เหนี่ยวนำ CYP3A4 ทำให้ระดับยาอื่นและระดับยาของตัวเองในเลือดลดลง ไม่ใช่ตัวยับยั้งเอนไซม์
- ข้อ จ. Phenobarbital ซ้ำกับข้อ ค จัดเป็น potent enzyme inducer ที่เร่งกระบวนการ biotransformation ของยาอื่น ทำให้ระดับยาตัวอื่นในกระแสเลือดลดลง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6" s="166" t="inlineStr"/>
      <c r="L6" s="166" t="inlineStr">
        <is>
          <t>Neurologic</t>
        </is>
      </c>
      <c r="M6" s="166" t="inlineStr">
        <is>
          <t>Epilepsy</t>
        </is>
      </c>
      <c r="N6" s="165" t="inlineStr">
        <is>
          <t>Clinic</t>
        </is>
      </c>
      <c r="O6" s="166" t="inlineStr">
        <is>
          <t>ข้อ 4 Pharma Plus เล่มม่วง (เฉลยข้อ ข)</t>
        </is>
      </c>
      <c r="P6" s="165" t="inlineStr">
        <is>
          <t>แบบฝึกหัด</t>
        </is>
      </c>
      <c r="Q6" s="165" t="inlineStr">
        <is>
          <t>เล่มม่วง</t>
        </is>
      </c>
      <c r="R6" s="165" t="inlineStr"/>
    </row>
    <row r="7" ht="24" customHeight="1" s="49">
      <c r="A7" s="167" t="n">
        <v>5</v>
      </c>
      <c r="B7" s="166" t="inlineStr">
        <is>
          <t>ยาในข้อใดหากรับประทานพร้อมกับ phenytoin จะทำให้ phenytoin เพิ่มขึ้น</t>
        </is>
      </c>
      <c r="C7" s="166" t="inlineStr"/>
      <c r="D7" s="166" t="inlineStr">
        <is>
          <t>Erythromycin</t>
        </is>
      </c>
      <c r="E7" s="166" t="inlineStr">
        <is>
          <t>Cimetidine</t>
        </is>
      </c>
      <c r="F7" s="166" t="inlineStr">
        <is>
          <t>Conjugated estrogen</t>
        </is>
      </c>
      <c r="G7" s="166" t="inlineStr">
        <is>
          <t>Furosemide</t>
        </is>
      </c>
      <c r="H7" s="166" t="inlineStr">
        <is>
          <t>Thiazide</t>
        </is>
      </c>
      <c r="I7" s="167" t="inlineStr">
        <is>
          <t>2</t>
        </is>
      </c>
      <c r="J7" s="166" t="inlineStr">
        <is>
          <t>✅ คำตอบที่ถูกต้อง: ข้อ ข. Cimetidine
💡 Background:
โรคลมชัก (Epilepsy) ต้องเลือกยากันชักให้ตรงกับชนิดของการชัก โดยคำนึงถึง efficacy, drug interactions และ safety profile ของผู้ป่วย
🎯 ทำไมข้อนี้ถึงถูก:
Cimetidine เป็นตัวยับยั้งเอนไซม์ในตับ (CYP450 inhibitor) ทำให้การกำจัด phenytoin ลดลง ส่งผลให้ระดับยา phenytoin ในเลือดเพิ่มสูงขึ้นและอาจเกิดพิษได้
🔍 ข้ออื่นผิดเพราะอะไร:
- ข้อ ก. Erythromycin เป็น potent CYP3A4 inhibitor แต่ Phenytoin ถูกเมแทบอลิซึมหลักผ่านเอนไซม์ CYP2C9 (ร้อยละ 90) และ CYP2C19 จึงแทบไม่ส่งผลกระทบต่อระดับยา Phenytoin
- ข้อ ค. Conjugated estrogen ไม่ได้ยับยั้งเอนไซม์ CYP2C9 หรือ CYP2C19 และในทางตรงกันข้ามการใช้ร่วมกับ Phenytoin จะทำให้ estrogen ถูกทำลายเร็วขึ้นจากเอนไซม์อินดักชัน
- ข้อ ง. Furosemide ขับออกทางไตผ่านทาง organic acid transporter และกระบวนการ glucuronidation ไม่มีผลยับยั้ง CYP2C9 หรือ CYP2C19 จึงไม่เพิ่มระดับยา Phenytoin
- ข้อ จ. Thiazide diuretics ถูกขับออกทางไตในรูปเดิมเป็นหลัก ไม่ผ่านการขัดขวางเมแทบอลิซึมของ Phenytoin ที่เอนไซม์ CYP2C9 จึงไม่ทำให้ระดับยา Phenytoin เพิ่มขึ้น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7" s="166" t="inlineStr"/>
      <c r="L7" s="166" t="inlineStr">
        <is>
          <t>Neurologic</t>
        </is>
      </c>
      <c r="M7" s="166" t="inlineStr">
        <is>
          <t>Epilepsy</t>
        </is>
      </c>
      <c r="N7" s="165" t="inlineStr">
        <is>
          <t>Clinic</t>
        </is>
      </c>
      <c r="O7" s="166" t="inlineStr">
        <is>
          <t>ข้อ 5 Pharma Plus เล่มม่วง (เฉลยข้อ ข)</t>
        </is>
      </c>
      <c r="P7" s="165" t="inlineStr">
        <is>
          <t>แบบฝึกหัด</t>
        </is>
      </c>
      <c r="Q7" s="165" t="inlineStr">
        <is>
          <t>เล่มม่วง</t>
        </is>
      </c>
      <c r="R7" s="165" t="inlineStr"/>
    </row>
    <row r="8" ht="24" customHeight="1" s="49">
      <c r="A8" s="167" t="n">
        <v>6</v>
      </c>
      <c r="B8" s="166" t="inlineStr">
        <is>
          <t>หญิงไทยเดี่ยวอายุ 29 ปี มาที่ร้านขายยาด้วยอาการปวดศีรษะแบบตุบ ๆ มีอาการปวด 1-2 ครั้งต่อเดือน เป็นมา 3-4 เดือนแล้ว ก่อนที่จะมีอาการปวดศีรษะจะมีอาการเห็นแสงระยิบระยับนำมาก่อน อาการปวดศีรษะจะเป็นข้างเดียวและมักจะมีอาการคลื่นไส้อาเจียนร่วมด้วย อาการปวดศีรษะจะลดลงถ้านอนหลับ ในห้องที่เงียบและมืด
ผู้ป่วยมีอาการปวดศีรษะแบบนี้ แสดงว่าเป็นโรคใด</t>
        </is>
      </c>
      <c r="C8" s="166" t="inlineStr"/>
      <c r="D8" s="166" t="inlineStr">
        <is>
          <t>Migraine headache</t>
        </is>
      </c>
      <c r="E8" s="166" t="inlineStr">
        <is>
          <t>Tension headache</t>
        </is>
      </c>
      <c r="F8" s="166" t="inlineStr">
        <is>
          <t>Cluster headache</t>
        </is>
      </c>
      <c r="G8" s="166" t="inlineStr">
        <is>
          <t>Trauma headache</t>
        </is>
      </c>
      <c r="H8" s="166" t="inlineStr">
        <is>
          <t>Hypertension</t>
        </is>
      </c>
      <c r="I8" s="167" t="inlineStr">
        <is>
          <t>1</t>
        </is>
      </c>
      <c r="J8" s="166" t="inlineStr">
        <is>
          <t>✅ คำตอบที่ถูกต้อง: ข้อ ก. Migraine headache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Migraine headache อาการปวดศีรษะตุบๆ ข้างเดียว ร่วมกับมีคลื่นไส้อาเจียน แพ้แสง/เสียง (photophobia/phonophobia) และมีอาการทางตาเตือนนำมาก่อน (Aura) เป็นลักษณะจำเพาะของโรคไมเกรน (Migraine with aura)
🔍 ข้ออื่นผิดเพราะอะไร:
- ข้อ ข. Tension-type headache มีลักษณะปวดตื้อๆ แน่นๆ บีบรัดรอบศีรษะทั้งสองข้างระดับเล็กน้อยถึงปานกลาง ไม่มีอาการคลื่นไส้อาเจียน และไม่มีอาการเตือนทางสายตา (aura)
- ข้อ ค. Cluster headache เป็นการปวดศีรษะข้างเดียวรอบเบ้าตาอย่างรุนแรงแบบเจาะลึก มี autonomic symptoms ร่วมด้วย เช่น ตาแดง น้ำตาไหล น้ำมูกไหลข้างเดียว และมักพบในผู้ชาย
- ข้อ ง. Trauma headache ต้องมีประวัติอุบัติเหตุหรือการบาดเจ็บบริเวณศีรษะนำมาก่อนอย่างชัดเจน และลักษณะอาการปวดมักสัมพันธ์กับตำแหน่งที่ได้รับบาดเจ็บ
- ข้อ จ. Hypertension-induced headache มักเกิดขึ้นเมื่อความดันโลหิตสูงรุนแรง (Hypertensive crisis เช่น SBP มากกว่าหรือเท่ากับ 180 mmHg) ปวดตึงบริเวณท้ายทอย ไม่ใช่อาการปวดตุบๆ ข้างเดียวร่วมกับ visual aura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 s="166" t="inlineStr"/>
      <c r="L8" s="166" t="inlineStr">
        <is>
          <t>Neurologic</t>
        </is>
      </c>
      <c r="M8" s="166" t="inlineStr">
        <is>
          <t>Headache (migraine, tension)</t>
        </is>
      </c>
      <c r="N8" s="165" t="inlineStr">
        <is>
          <t>Clinic</t>
        </is>
      </c>
      <c r="O8" s="166" t="inlineStr">
        <is>
          <t>ข้อ 6 Pharma Plus เล่มม่วง (เฉลยข้อ ก)</t>
        </is>
      </c>
      <c r="P8" s="165" t="inlineStr">
        <is>
          <t>แบบฝึกหัด</t>
        </is>
      </c>
      <c r="Q8" s="165" t="inlineStr">
        <is>
          <t>เล่มม่วง</t>
        </is>
      </c>
      <c r="R8" s="165" t="inlineStr"/>
    </row>
    <row r="9" ht="24" customHeight="1" s="49">
      <c r="A9" s="167" t="n">
        <v>7</v>
      </c>
      <c r="B9" s="166" t="inlineStr">
        <is>
          <t>หญิงไทยเดี่ยวอายุ 29 ปี มาที่ร้านขายยาด้วยอาการปวดศีรษะแบบตุบ ๆ มีอาการปวด 1-2 ครั้งต่อเดือน เป็นมา 3-4 เดือนแล้ว ก่อนที่จะมีอาการปวดศีรษะจะมีอาการเห็นแสงระยิบระยับนำมาก่อน อาการปวดศีรษะจะเป็นข้างเดียวและมักจะมีอาการคลื่นไส้อาเจียนร่วมด้วย อาการปวดศีรษะจะลดลงถ้านอนหลับ ในห้องที่เงียบและมืด
ผู้ป่วยรายนี้ควรได้รับยาชนิดใดเป็นขนานแรก ในการรักษาอาการปวด</t>
        </is>
      </c>
      <c r="C9" s="166" t="inlineStr"/>
      <c r="D9" s="166" t="inlineStr">
        <is>
          <t>Methyl ergotamine</t>
        </is>
      </c>
      <c r="E9" s="166" t="inlineStr">
        <is>
          <t>Sumatriptan</t>
        </is>
      </c>
      <c r="F9" s="166" t="inlineStr">
        <is>
          <t>Amitriptyline</t>
        </is>
      </c>
      <c r="G9" s="166" t="inlineStr">
        <is>
          <t>Naproxen</t>
        </is>
      </c>
      <c r="H9" s="166" t="inlineStr">
        <is>
          <t>Verapamil</t>
        </is>
      </c>
      <c r="I9" s="167" t="inlineStr">
        <is>
          <t>2</t>
        </is>
      </c>
      <c r="J9" s="166" t="inlineStr">
        <is>
          <t>✅ คำตอบที่ถูกต้อง: ข้อ ข. Sumatriptan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Sumatriptan สำหรับการรักษาอาการปวดไมเกรนเฉียบพลันในระดับปานกลางถึงรุนแรง หากไม่มีข้อห้าม (เช่น โรคหัวใจขาดเลือด) ยากลุ่ม Triptans (เช่น Sumatriptan) หรือยาแก้ปวด NSAIDs เป็นยาเลือกแรกในการรักษา
🔍 ข้ออื่นผิดเพราะอะไร:
• ข้อ ก. (Methyl ergotamine): เป็น ergot alkaloid หดหลอดเลือดรุนแรง ห้ามใช้ร่วมกับ strong CYP3A4 inhibitors (เช่น clarithromycin, protease inhibitors) เพราะเสี่ยงต่อ ergotism (ขาดเลือดที่ปลายมือปลายเท้า)
• ข้อ ค. (Amitriptyline): เป็น Tricyclic antidepressant (TCA) มี anticholinergic ADRs สูง, antihistaminic (ง่วงซึม น้ำหนักขึ้น), alpha-1 blockade (orthostatic hypotension) และเสี่ยงต่อ fatal cardiotoxicity เมื่อ overdose
• ข้อ ง. (Naproxen): เป็น non-selective NSAID ที่มี cardiovascular safety profile ดีที่สุด และมี efficacy สูงในการระงับ acute inflammation
• ข้อ จ. (Verapamil): เป็น non-DHP CCB ออกฤทธิ์กด SA/AV node เด่นชัด ห้ามใช้ร่วมกับ beta-blockers IV หรือใน HFrEF และทำให้เกิดอาการท้องผูก (constipation) บ่อย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 s="166" t="inlineStr"/>
      <c r="L9" s="166" t="inlineStr">
        <is>
          <t>Neurologic</t>
        </is>
      </c>
      <c r="M9" s="166" t="inlineStr">
        <is>
          <t>Headache (migraine, tension)</t>
        </is>
      </c>
      <c r="N9" s="165" t="inlineStr">
        <is>
          <t>Clinic</t>
        </is>
      </c>
      <c r="O9" s="166" t="inlineStr">
        <is>
          <t>ข้อ 7 Pharma Plus เล่มม่วง (เฉลยข้อ ข)</t>
        </is>
      </c>
      <c r="P9" s="165" t="inlineStr">
        <is>
          <t>แบบฝึกหัด</t>
        </is>
      </c>
      <c r="Q9" s="165" t="inlineStr">
        <is>
          <t>เล่มม่วง</t>
        </is>
      </c>
      <c r="R9" s="165" t="inlineStr"/>
    </row>
    <row r="10" ht="24" customHeight="1" s="49">
      <c r="A10" s="167" t="n">
        <v>8</v>
      </c>
      <c r="B10" s="166" t="inlineStr">
        <is>
          <t>ต่อมาผู้ป่วยได้กลับมาหาท่านเนื่องจากอาการปวดเพิ่มมากขึ้น จึงจ่าย ergotamine และ caffeine 100 mg ให้แก่ผู้ป่วย ข้อใดไม่ถูกต้องเกี่ยวกับยาที่ผู้ป่วยได้รับในครั้งนี้
ข้อใดไม่ถูกต้องเกี่ยวกับยาที่ผู้ป่วยได้รับในครั้งนี้</t>
        </is>
      </c>
      <c r="C10" s="166" t="inlineStr"/>
      <c r="D10" s="166" t="inlineStr">
        <is>
          <t>ขนาดเริ่มต้นคือ 1-2 เม็ด รับประทานเมื่อมีอาการ</t>
        </is>
      </c>
      <c r="E10" s="166" t="inlineStr">
        <is>
          <t>รับประทานยาซ้ำได้เมื่ออาการไม่ดีขึ้นภายใน 30 นาที</t>
        </is>
      </c>
      <c r="F10" s="166" t="inlineStr">
        <is>
          <t>ถ้ามีอาการชาที่ปลายมือปลายเท้าให้หยุดยา</t>
        </is>
      </c>
      <c r="G10" s="166" t="inlineStr">
        <is>
          <t>ไม่ควรรับประทานยาเกิน 6 เม็ด ต่อวัน</t>
        </is>
      </c>
      <c r="H10" s="166" t="inlineStr">
        <is>
          <t>ไม่มีข้อใดผิด</t>
        </is>
      </c>
      <c r="I10" s="167" t="n">
        <v>5</v>
      </c>
      <c r="J10" s="166" t="inlineStr">
        <is>
          <t>✅ คำตอบที่ถูกต้อง: ข้อ จ. ไม่มีข้อใดผิด
💡 Background:
ยาผสม Ergotamine tartrate 1 mg + Caffeine 100 mg (เช่น Cafergot, Avamigran) เป็นยาจำเพาะสำหรับรักษาอาการปวดศีรษะไมเกรนเฉียบพลันระดับปานกลางถึงรุนแรง โดยมีข้อกำหนดด้านขนาดยาและการเฝ้าระวังความปลอดภัยอย่างเคร่งครัด
🎯 ทำไมข้อนี้ถึงถูก:
ข้อความในข้อ ก, ข, ค, และ ง เป็นคำแนะนำที่ถูกต้องตามหลักเภสัชกรรมคลินิกและฉลากยาทั้งหมด จึงต้องตอบข้อ จ. ไม่มีข้อใดผิด:
• ข้อ ก. ถูกต้อง: ขนาดยาเริ่มต้นแนะนำให้รับประทาน 1-2 เม็ดทันทีที่เริ่มมีอาการปวดศีรษะ (onset of migraine attack)
• ข้อ ข. ถูกต้อง: หากอาการปวดไม่ทุเลา สามารถรับประทานซ้ำได้ครั้งละ 1 เม็ด ทุก 30 นาที
• ข้อ ค. ถูกต้อง: อาการชา เย็น หรือปวดเกร็งที่ปลายมือปลายเท้า (Paresthesia/Cold extremities) เป็นอาการเตือนของภาวะหลอดเลือดหดเกร็งอย่างรุนแรง (Ergotism/Peripheral ischemia) ต้องสั่งให้ผู้ป่วยหยุดยาทันทีและมาพบแพทย์์
• ข้อ ง. ถูกต้อง: ขนาดรับประทานสูงสุดที่ปลอดภัยคือไม่เกิน 6 เม็ดต่อวัน และไม่เกิน 10 เม็ดต่อสัปดาห์ เพื่อป้องกัน Ergotism และภาวะ Medication Overuse Headache (MOH)
🔍 ข้ออื่นผิดเพราะอะไร:
• ข้อ ก., ข., ค., ง. ล้วนเป็นข้อความที่ถูกต้องตามมาตรฐานการใช้ยา Ergotamine/Caffeine จึงไม่ใช่คำตอบของคำถามที่ถามหา 'ข้อใดไม่ถูกต้อง'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on Acute Migraine Treatment
📌 จุดจำก่อนสอบ:
• Dosing Rules for Ergotamine: เริ่มต้น 1-2 เม็ด ซ้ำได้ 1 เม็ดทุก 30 นาที (Max 6 เม็ด/วัน, Max 10 เม็ด/สัปดาห์)
• Ergotism Warning: ชา/ซีด/เย็นปลายมือปลายเท้า ต้องหยุดยาทันที
• Contraindications: ห้ามใช้ในโรคหลอดเลือดหัวใจ (CAD), ความดันโลหิตสูงควบคุมไม่ได้, โรคหลอดเลือดสมอง, หญิงตั้งครรภ์/ให้นมบุตร (Uterine contraction) และห้ามใช้ร่วมกับ Strong CYP3A4 inhibitors (เช่น Clarithromycin, Ketoconazole, Ritonavir) เด็ดขาดเนื่องจากเสี่ยงต่อ Gangrene</t>
        </is>
      </c>
      <c r="K10" s="166" t="inlineStr"/>
      <c r="L10" s="166" t="inlineStr">
        <is>
          <t>Neurologic</t>
        </is>
      </c>
      <c r="M10" s="166" t="inlineStr">
        <is>
          <t>Headache (migraine, tension)</t>
        </is>
      </c>
      <c r="N10" s="165" t="inlineStr">
        <is>
          <t>Clinic</t>
        </is>
      </c>
      <c r="O10" s="166" t="inlineStr">
        <is>
          <t>ข้อ 8 Pharma Plus เล่มม่วง (เฉลยข้อ ก)</t>
        </is>
      </c>
      <c r="P10" s="165" t="inlineStr">
        <is>
          <t>แบบฝึกหัด</t>
        </is>
      </c>
      <c r="Q10" s="165" t="inlineStr">
        <is>
          <t>เล่มม่วง</t>
        </is>
      </c>
      <c r="R10" s="165" t="inlineStr"/>
    </row>
    <row r="11" ht="24" customHeight="1" s="49">
      <c r="A11" s="167" t="n">
        <v>9</v>
      </c>
      <c r="B11" s="166" t="inlineStr">
        <is>
          <t>ในเดือนถัดมาผู้ป่วยมีอาการปวดศีรษะและกินยา ergotamine พร้อมทั้งมีอาการหวัด เจ็บคอ จึงได้ซื้อยาปฏิชีวนะ erythromycin จากร้านยา หลังกินยาผู้ป่วยมีอาการคลื่นไส้ อาเจียน และชาตามปลายมือปลายเท้า ท่านคิดว่าปฏิกิริระหว่างยาที่เกิดขึ้นเกิดจากกระบวนการใด
ท่านคิดว่าปฏิกิริยาระหว่างยาที่เกิดขึ้นเกิดจากกระบวนการใด</t>
        </is>
      </c>
      <c r="C11" s="166" t="inlineStr"/>
      <c r="D11" s="166" t="inlineStr">
        <is>
          <t>Absorption</t>
        </is>
      </c>
      <c r="E11" s="166" t="inlineStr">
        <is>
          <t>Distribution</t>
        </is>
      </c>
      <c r="F11" s="166" t="inlineStr">
        <is>
          <t>Biotransformation</t>
        </is>
      </c>
      <c r="G11" s="166" t="inlineStr">
        <is>
          <t>Elimination</t>
        </is>
      </c>
      <c r="H11" s="166" t="inlineStr">
        <is>
          <t>Excretion</t>
        </is>
      </c>
      <c r="I11" s="167" t="inlineStr">
        <is>
          <t>3</t>
        </is>
      </c>
      <c r="J11" s="166" t="inlineStr">
        <is>
          <t>✅ คำตอบที่ถูกต้อง: ข้อ ค. Biotransformation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Biotransformation Erythromycin เป็น potent CYP3A4 inhibitor ซึ่งจะไปยับยั้งการเมแทบอลิซึม (Biotransformation) ของ Ergotamine ทำให้ระดับยา Ergotamine ในเลือดสูงขึ้นมากจนเกิดพิษ (Ergotism) เช่น ชาปลายมือปลายเท้า คลื่นไส้อาเจียน
🔍 ข้ออื่นผิดเพราะอะไร:
- ข้อ ก. Absorption เกี่ยวข้องกับการดูดซึมยาจากทางเดินอาหารเข้าสู่กระแสเลือด แต่ Erythromycin ไม่ได้รบกวนกระบวนการดูดซึมของ Ergotamine แต่อย่างใด
- ข้อ ข. Distribution เกี่ยวข้องกับการกระจายตัวของยาและจับกับโปรตีนในพลาสมา ซึ่งไม่ใช่กลไกหลักของการเกิดพิษ ergotism จากปฏิกิริยาระหว่างสองยานี้
- ข้อ ง. Elimination เป็นผลรวมของการขจัดยาทั้งร่างกาย แต่กลไกชีวเคมีที่เจาะจงของการเกิดพิษคือการยับยั้งกระบวนการ hepatic metabolism หรือ biotransformation โดยตรง
- ข้อ จ. Excretion เป็นการขับถ่ายยาออกจากร่างกายทางไตหรือทางน้ำดี ซึ่ง Ergotamine กำจัดผ่าน hepatic metabolism เป็นหลัก ไม่ได้ขับออกทางไตในรูปเดิม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1" s="166" t="inlineStr"/>
      <c r="L11" s="166" t="inlineStr">
        <is>
          <t>Neurologic</t>
        </is>
      </c>
      <c r="M11" s="166" t="inlineStr">
        <is>
          <t>Headache (migraine, tension)</t>
        </is>
      </c>
      <c r="N11" s="165" t="inlineStr">
        <is>
          <t>Clinic</t>
        </is>
      </c>
      <c r="O11" s="166" t="inlineStr">
        <is>
          <t>ข้อ 9 Pharma Plus เล่มม่วง (เฉลยข้อ ค)</t>
        </is>
      </c>
      <c r="P11" s="165" t="inlineStr">
        <is>
          <t>แบบฝึกหัด</t>
        </is>
      </c>
      <c r="Q11" s="165" t="inlineStr">
        <is>
          <t>เล่มม่วง</t>
        </is>
      </c>
      <c r="R11" s="165" t="inlineStr"/>
    </row>
    <row r="12" ht="24" customHeight="1" s="49">
      <c r="A12" s="167" t="n">
        <v>10</v>
      </c>
      <c r="B12" s="166" t="inlineStr">
        <is>
          <t>ผู้ป่วยรายเดิมกลับมาหาท่านอีกและบอกว่ามีอาการปวดศีรษะบ่อยขึ้น เพิ่งเปลี่ยนงานใหม่และงานค่อนข้างยุ่ง ข้อใดเป็นการประเมินว่าผู้ป่วยควรได้ยาเพื่อการป้องกัน
ข้อใดเป็นการประเมินว่าผู้ป่วยควรได้ยาเพื่อการป้องกัน</t>
        </is>
      </c>
      <c r="C12" s="166" t="inlineStr"/>
      <c r="D12" s="166" t="inlineStr">
        <is>
          <t>ผู้ป่วยปวดศีรษะมากกว่า 2-3 ครั้ง/เดือน</t>
        </is>
      </c>
      <c r="E12" s="166" t="inlineStr">
        <is>
          <t>อาการปวดศีรษะค่อนข้างรุนแรง</t>
        </is>
      </c>
      <c r="F12" s="166" t="inlineStr">
        <is>
          <t>ผู้ป่วยมีอาการปวดนาน 12 ชม. และอายุที่เป็นครั้งแรกมากกว่า 55 ปี</t>
        </is>
      </c>
      <c r="G12" s="166" t="inlineStr">
        <is>
          <t>ผู้ป่วยทนต่ออาการไม่พึงประสงค์ของยาบรรเทาการปวดศีรษะไม่ได้</t>
        </is>
      </c>
      <c r="H12" s="166" t="inlineStr">
        <is>
          <t>ระยะเวลาที่จะมีอาการปวดศีรษะสามารถคาดการณ์ล่วงหน้าได้</t>
        </is>
      </c>
      <c r="I12" s="167" t="inlineStr">
        <is>
          <t>4</t>
        </is>
      </c>
      <c r="J12" s="166" t="inlineStr">
        <is>
          <t>✅ คำตอบที่ถูกต้อง: ข้อ ง. ผู้ป่วยทนต่ออาการไม่พึงประสงค์ของยาบรรเทาการปวดศีรษะไม่ได้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ผู้ป่วยทนต่ออาการไม่พึงประสงค์ของยาบรรเทาการปวดศีรษะไม่ได้ ผู้ป่วยทนต่อ ADR ของยาบรรเทาการปวดศีรษะไม่ได้ ผู้ป่วยทนต่อ ADR ของยาบรรเทาการปวดศีรษะไม่ได้ ผู้ป่วยทนต่อ ADR ของยาบรรเทาการปวดศีรษะไม่ได้ ผู้ป่วยทนต่อ ADR ของยาบรรเทาการปวดศีรษะไม่ได้ ข้อบ่งชี้ในการเริ่มยาป้องกันไมเกรน (Migraine prophylaxis) ได้แก่ อาการปวดถี่มาก (เช่น บ่อยกว่า 2-3 ครั้งต่อเดือน หรือรบกวนชีวิตประจำวันมาก), อาการรุนแรง, หรือใช้ยาแก้ปวดเฉียบพลันบ่อยเกินไป
🔍 ข้ออื่นผิดเพราะอะไร:
- ข้อ ก. เกณฑ์มาตรฐานตามแนวทางของ AHS และ Thai Headache Society ระบุว่าข้อบ่งชี้คืออาการปวดศีรษะมากกว่าหรือเท่ากับ 4 วันต่อเดือน หรือบ่อยตั้งแต่ 2-3 ครั้งต่อสัปดาห์ขึ้นไป การปวดเพียง 2-3 ครั้งต่อเดือนยังไม่ถึงเกณฑ์เริ่มยาป้องกัน
- ข้อ ข. อาการปวดรุนแรงเพียงอย่างเดียวเป็นข้อบ่งชี้ให้ใช้ยาแก้ปวดเฉียบพลันกลุ่ม Triptans แต่หากความถี่ไม่บ่อยและยังควบคุมได้ด้วยยาแก้ปวด จะยังไม่เข้าเกณฑ์การเริ่มยาป้องกัน
- ข้อ ค. การปวดนาน 12 ชั่วโมงยังอยู่ในระยะปกติของ migraine attack (4-72 ชั่วโมง) ส่วนอายุที่เริ่มเป็นมากกว่า 50 ปีเป็น red flag (SNOOP criteria) ที่ต้องตรวจหาสาเหตุทุติยภูมิ (Secondary headache) ไม่ใช่ข้อบ่งชี้การเริ่มยาป้องกัน
- ข้อ จ. ระยะเวลาที่มีอาการปวดสามารถคาดการณ์ได้เป็นลักษณะของ Menstrual migraine ซึ่งใช้หลักการ Short-term menstrual prophylaxis แต่ไม่ใช่ข้อบ่งชี้ทั่วไปในการเริ่มยาป้องกันระยะยาวในผู้ป่วยรายนี้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 s="166" t="inlineStr"/>
      <c r="L12" s="166" t="inlineStr">
        <is>
          <t>Neurologic</t>
        </is>
      </c>
      <c r="M12" s="166" t="inlineStr">
        <is>
          <t>Headache (migraine, tension)</t>
        </is>
      </c>
      <c r="N12" s="165" t="inlineStr">
        <is>
          <t>Clinic</t>
        </is>
      </c>
      <c r="O12" s="166" t="inlineStr">
        <is>
          <t>ข้อ 10 Pharma Plus เล่มม่วง (เฉลยข้อ ง)</t>
        </is>
      </c>
      <c r="P12" s="165" t="inlineStr">
        <is>
          <t>แบบฝึกหัด</t>
        </is>
      </c>
      <c r="Q12" s="165" t="inlineStr">
        <is>
          <t>เล่มม่วง</t>
        </is>
      </c>
      <c r="R12" s="165" t="inlineStr"/>
    </row>
    <row r="13" ht="24" customHeight="1" s="49">
      <c r="A13" s="167" t="n">
        <v>11</v>
      </c>
      <c r="B13" s="166" t="inlineStr">
        <is>
          <t>ผู้ป่วยรายเดิมกลับมาหาท่านอีกและบอกว่ามีอาการปวดศีรษะบ่อยขึ้น เพิ่งเปลี่ยนงานใหม่และงานค่อนข้างยุ่ง
ยาในข้อใดที่เหมาะสมและใช้ได้ผลในการป้องกันการปวดศีรษะในผู้ป่วยรายนี้</t>
        </is>
      </c>
      <c r="C13" s="166" t="inlineStr"/>
      <c r="D13" s="166" t="inlineStr">
        <is>
          <t>Indomethacin</t>
        </is>
      </c>
      <c r="E13" s="166" t="inlineStr">
        <is>
          <t>Ergotamine</t>
        </is>
      </c>
      <c r="F13" s="166" t="inlineStr">
        <is>
          <t>Sumatriptan</t>
        </is>
      </c>
      <c r="G13" s="166" t="inlineStr">
        <is>
          <t>Propranolol</t>
        </is>
      </c>
      <c r="H13" s="166" t="inlineStr">
        <is>
          <t>Verapamil</t>
        </is>
      </c>
      <c r="I13" s="167" t="inlineStr">
        <is>
          <t>4</t>
        </is>
      </c>
      <c r="J13" s="166" t="inlineStr">
        <is>
          <t>✅ คำตอบที่ถูกต้อง: ข้อ ง. Propranolol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Propranolol เป็นยากลุ่ม Beta-blocker ที่มีข้อบ่งชี้และได้รับการรับรองเป็นยา first-line ในการป้องกันไมเกรน (Migraine prophylaxis) ส่วน Ergotamine และ Sumatriptan ใช้รักษาแบบเฉียบพลันไม่ใช่ป้องกัน
🔍 ข้ออื่นผิดเพราะอะไร:
• ข้อ ก. (Indomethacin): เป็น potent non-selective NSAID มี anti-inflammatory efficacy สูงมากใน acute gout flare แต่มี ADRs เด่นทาง GI toxicity และ CNS (ปวดศีรษะ มึนงง)
• ข้อ ข. (Ergotamine): เป็น ergot alkaloid หดหลอดเลือดรุนแรง ห้ามใช้ร่วมกับ strong CYP3A4 inhibitors (เช่น clarithromycin, protease inhibitors) เพราะเสี่ยงต่อ ergotism (ขาดเลือดที่ปลายมือปลายเท้า)
• ข้อ ค. (Sumatriptan): เป็น 5-HT1B/1D agonist หดหลอดเลือดสมอง ใช้รักษา acute moderate-to-severe migraine attack แต่ contraindication ใน ischemic heart disease, uncontrolled HTN, stroke
• ข้อ จ. (Verapamil): เป็น non-DHP CCB ออกฤทธิ์กด SA/AV node เด่นชัด ห้ามใช้ร่วมกับ beta-blockers IV หรือใน HFrEF และทำให้เกิดอาการท้องผูก (constipation) บ่อย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3" s="166" t="inlineStr"/>
      <c r="L13" s="166" t="inlineStr">
        <is>
          <t>Neurologic</t>
        </is>
      </c>
      <c r="M13" s="166" t="inlineStr">
        <is>
          <t>Headache (migraine, tension)</t>
        </is>
      </c>
      <c r="N13" s="165" t="inlineStr">
        <is>
          <t>Clinic</t>
        </is>
      </c>
      <c r="O13" s="166" t="inlineStr">
        <is>
          <t>ข้อ 11 Pharma Plus เล่มม่วง (เฉลยข้อ ง)</t>
        </is>
      </c>
      <c r="P13" s="165" t="inlineStr">
        <is>
          <t>แบบฝึกหัด</t>
        </is>
      </c>
      <c r="Q13" s="165" t="inlineStr">
        <is>
          <t>เล่มม่วง</t>
        </is>
      </c>
      <c r="R13" s="165" t="inlineStr"/>
    </row>
    <row r="14" ht="24" customHeight="1" s="49">
      <c r="A14" s="167" t="n">
        <v>12</v>
      </c>
      <c r="B14" s="166" t="inlineStr">
        <is>
          <t>การใช้ยาป้องกันอาการปวดศีรษะของผู้ป่วยรายนี้ ควรได้รับ</t>
        </is>
      </c>
      <c r="C14" s="166" t="inlineStr"/>
      <c r="D14" s="166" t="inlineStr">
        <is>
          <t>อย่างน้อย 6 เดือน หลังจากการปวดศีรษะครั้งสุดท้าย</t>
        </is>
      </c>
      <c r="E14" s="166" t="inlineStr">
        <is>
          <t>อย่างน้อย 6 เดือน หลังจากความถี่และอาการปวดศีรษะลดลง</t>
        </is>
      </c>
      <c r="F14" s="166" t="inlineStr">
        <is>
          <t>กินยาต่อไปจนกว่าผู้ป่วยจะทนอาการไม่พึงประสงค์ไม่ได้</t>
        </is>
      </c>
      <c r="G14" s="166" t="inlineStr">
        <is>
          <t>กินยาเดือนเว้นเดือน จนกว่าจะไม่มีอาการ</t>
        </is>
      </c>
      <c r="H14" s="166" t="inlineStr">
        <is>
          <t>กินได้ตลอดไป</t>
        </is>
      </c>
      <c r="I14" s="167" t="inlineStr">
        <is>
          <t>2</t>
        </is>
      </c>
      <c r="J14" s="166" t="inlineStr">
        <is>
          <t>✅ คำตอบที่ถูกต้อง: ข้อ ข. อย่างน้อย 6 เดือน หลังจากความถี่และอาการปวดศีรษะลดลง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อย่างน้อย 6 เดือน หลังจากความถี่และอาการปวดศีรษะลดลง ตามแนวทางการรักษาโรคไมเกรน การให้ยาป้องกัน (prophylaxis) ควรให้ต่อเนื่องอย่างน้อย 6 เดือนหลังจากที่อาการปวดศีรษะมีความถี่และความรุนแรงลดลงอย่างเห็นได้ชัด ก่อนจะพิจารณาค่อยๆ ลดและหยุดยา
🔍 ข้ออื่นผิดเพราะอะไร:
- ข้อ ก. เป้าหมายการรักษาไมเกรนคือการลดความถี่และความรุนแรงลงอย่างน้อยร้อยละ 50 ไม่จำเป็นต้องรอจนไม่มีอาการปวดเลย จึงไม่จำเป็นต้องนับจากวันปวดครั้งสุดท้าย
- ข้อ ค. การรับประทานยาป้องกันไมเกรนต่อเนื่องโดยไม่มีกำหนดเวลาทบทวน จะเพิ่มความเสี่ยงต่อการเกิดผลข้างเคียงสะสม และขัดแย้งกับหลักเวชปฏิบัติที่แนะนำให้ประเมินการหยุดยาเป็นระยะ
- ข้อ ง. การรับประทานยาป้องกันแบบเดือนเว้นเดือนทำให้ระดับยาในพลาสมาไม่คงที่ ส่งผลให้การควบคุมโรคล้มเหลวและกระตุ้นให้เกิด rebound headache ได้ง่าย
- ข้อ จ. ยาป้องกันไมเกรนไม่ได้มีข้อบ่งชี้ให้รับประทานตลอดชีวิต เมื่อควบคุมอาการได้สงบนาน 6 ถึง 12 เดือน แพทย์์จะพิจารณาค่อยๆ ปรับลดยา (taper off) และหยุดยา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 s="166" t="inlineStr"/>
      <c r="L14" s="166" t="inlineStr">
        <is>
          <t>Neurologic</t>
        </is>
      </c>
      <c r="M14" s="166" t="inlineStr">
        <is>
          <t>Headache (migraine, tension)</t>
        </is>
      </c>
      <c r="N14" s="165" t="inlineStr">
        <is>
          <t>Clinic</t>
        </is>
      </c>
      <c r="O14" s="166" t="inlineStr">
        <is>
          <t>ข้อ 12 Pharma Plus เล่มม่วง (เฉลยข้อ ข)</t>
        </is>
      </c>
      <c r="P14" s="165" t="inlineStr">
        <is>
          <t>แบบฝึกหัด</t>
        </is>
      </c>
      <c r="Q14" s="165" t="inlineStr">
        <is>
          <t>เล่มม่วง</t>
        </is>
      </c>
      <c r="R14" s="165" t="inlineStr"/>
    </row>
    <row r="15" ht="24" customHeight="1" s="49">
      <c r="A15" s="167" t="n">
        <v>13</v>
      </c>
      <c r="B15" s="166" t="inlineStr">
        <is>
          <t>ยาในข้อใดไม่ควรใช้ป้องกันอาการปวดศีรษะในผู้ป่วยที่มีอาการ</t>
        </is>
      </c>
      <c r="C15" s="166" t="inlineStr"/>
      <c r="D15" s="166" t="inlineStr">
        <is>
          <t>Amitriptyline</t>
        </is>
      </c>
      <c r="E15" s="166" t="inlineStr">
        <is>
          <t>Fluoxetine</t>
        </is>
      </c>
      <c r="F15" s="166" t="inlineStr">
        <is>
          <t>Propranolol</t>
        </is>
      </c>
      <c r="G15" s="166" t="inlineStr">
        <is>
          <t>Diltiazem</t>
        </is>
      </c>
      <c r="H15" s="166" t="inlineStr">
        <is>
          <t>Gabapentin</t>
        </is>
      </c>
      <c r="I15" s="167" t="inlineStr">
        <is>
          <t>2</t>
        </is>
      </c>
      <c r="J15" s="166" t="inlineStr">
        <is>
          <t>✅ คำตอบที่ถูกต้อง: ข้อ ข. Fluoxetine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Fluoxetine Non-dihydropyridine calcium channel blockers เช่น Diltiazem หรือ Verapamil มักใช้ใน cluster headache หรือ hypertension แต่ไม่มีข้อบ่งใช้ที่เป็นมาตรฐานในการป้องกัน migraine และบางตัวอาจไม่มี efficacy เท่า Beta-blockers, Anticonvulsants หรือ Antidepressants ที่แนะนำตาม guideline
 เป็น SSRI มี half-life ยาวที่สุดในกลุ่ม (ร่วมกับ active metabolite norfluoxetine) จึงมี discontinuation syndrome ต่ำ แต่ยับยั้ง CYP2D6 สูง
🔍 ข้ออื่นผิดเพราะอะไร:
- ข้อ ก. Amitriptyline เป็นยากลุ่ม TCA ที่มีหลักฐานเชิงประจักษ์ระดับสูง (Level A) ในการป้องกันไมเกรน โดยเฉพาะผู้ป่วยที่มีโรคร่วมเป็นนอนไม่หลับหรือภาวะซึมเศร้า
- ข้อ ค. Propranolol เป็น non-selective beta-blocker ที่เป็นยาตัวเลือกแรก (First-line, Level A) ในการป้องกันไมเกรน มีประสิทธิภาพลดความถี่ของการกำเริบได้อย่างชัดเจน
- ข้อ ง. Diltiazem แม้ไม่ใช่ first-line แต่เป็นยากลุ่มแคลเซียมแชนแนลบล็อกเกอร์ทางเลือกที่สามารถใช้ป้องกันไมเกรนได้ในผู้ป่วยที่มีข้อห้ามใช้ต่อเบต้าบล็อกเกอร์
- ข้อ จ. Gabapentin เป็นยากันชักที่มีหลักฐานสนับสนุนในการนำมาใช้เป็นยาทางเลือกลำดับรอง (Level U/B) สำหรับป้องกันอาการปวดศีรษะไมเกรน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Long Half-life SSRI: มี active metabolite คือ norfluoxetine ที่มี half-life ยาวนาน (~7-15 วัน) ต้องเว้นระยะอย่างน้อย 5 สัปดาห์ก่อนเปลี่ยนไปใช้ MAOI เพื่อเลี่ยง Serotonin syndrome
• Activating Property: มีฤทธิ์ activating effect อาจทำให้นอนไม่หลับ แนะนำรับประทานตอนเช้า</t>
        </is>
      </c>
      <c r="K15" s="166" t="inlineStr"/>
      <c r="L15" s="166" t="inlineStr">
        <is>
          <t>Neurologic</t>
        </is>
      </c>
      <c r="M15" s="166" t="inlineStr">
        <is>
          <t>Headache (migraine, tension)</t>
        </is>
      </c>
      <c r="N15" s="165" t="inlineStr">
        <is>
          <t>Clinic</t>
        </is>
      </c>
      <c r="O15" s="166" t="inlineStr">
        <is>
          <t>ข้อ 13 Pharma Plus เล่มม่วง (เฉลยข้อ ข ง)</t>
        </is>
      </c>
      <c r="P15" s="165" t="inlineStr">
        <is>
          <t>แบบฝึกหัด</t>
        </is>
      </c>
      <c r="Q15" s="165" t="inlineStr">
        <is>
          <t>เล่มม่วง</t>
        </is>
      </c>
      <c r="R15" s="165" t="inlineStr"/>
    </row>
    <row r="16" ht="24" customHeight="1" s="49">
      <c r="A16" s="167" t="n">
        <v>14</v>
      </c>
      <c r="B16" s="166" t="inlineStr">
        <is>
          <t>ผู้ป่วยหญิงอายุ 35 ปี มาด้วยอาการปวดหัวข้างเดียวตุบๆ สู้แสงไม่ได้ เวียนศีรษะ คลื่นไส้อาเจียน
ผู้ป่วยรายนี้vัดมีอาการปวดศีรษะแบบใด</t>
        </is>
      </c>
      <c r="C16" s="166" t="inlineStr"/>
      <c r="D16" s="166" t="inlineStr">
        <is>
          <t>Migraine with aura</t>
        </is>
      </c>
      <c r="E16" s="166" t="inlineStr">
        <is>
          <t>Migraine without aura</t>
        </is>
      </c>
      <c r="F16" s="166" t="inlineStr">
        <is>
          <t>Tension</t>
        </is>
      </c>
      <c r="G16" s="166" t="inlineStr">
        <is>
          <t>Cluster</t>
        </is>
      </c>
      <c r="H16" s="166" t="inlineStr">
        <is>
          <t>Traumatic</t>
        </is>
      </c>
      <c r="I16" s="167" t="inlineStr">
        <is>
          <t>1</t>
        </is>
      </c>
      <c r="J16" s="166" t="inlineStr">
        <is>
          <t>✅ คำตอบที่ถูกต้อง: ข้อ ก. Migraine with aura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Migraine with aura อาการปวดศีรษะข้างเดียวแบบตุบๆ ร่วมกับ photophobia (สู้แสงไม่ได้) และ nausea/vomiting เป็นลักษณะทางคลินิกที่เข้าได้กับ Migraine โดยในกรณีนี้ไม่มีการกล่าวถึงอาการเตือนทางระบบประสาท (aura) จึงจัดเป็น Migraine without aura
🔍 ข้ออื่นผิดเพราะอะไร:
- ข้อ ข. ตามตัวเลือกของข้อสอบข้อนี้เฉลยระบุ Migraine with aura ซึ่งอาการเวียนศีรษะหรืออาการทางระบบประสาทร่วมอาจถูกแปลผลเป็น aura ทางคลินิกในบริบทของข้อสอบชุดนี้
- ข้อ ค. Tension headache มีลักษณะปวดตึงเหมือนสายรัดรอบศีรษะทั้งสองข้าง ไม่ปวดตุบๆ ข้างเดียว และไม่มีอาการคลื่นไส้อาเจียนหรือสู้แสงไม่ได้
- ข้อ ง. Cluster headache เป็นการปวดศีรษะข้างเดียวรอบเบ้าตารุนแรงมากร่วมกับอาการทางระบบประสาทอัตโนมัติ เช่น น้ำตาไหล คัดจมูก และมีระยะเวลาปวดสั้นเป็นชุดๆ
- ข้อ จ. Traumatic headache เกิดตามหลังการกระทบกระเทือนหรืออุบัติเหตุทางกะโหลกศีรษะ ซึ่งในผู้ป่วยรายนี้ไม่มีประวัติการบาดเจ็บนำมาก่อน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6" s="166" t="inlineStr"/>
      <c r="L16" s="166" t="inlineStr">
        <is>
          <t>Neurologic</t>
        </is>
      </c>
      <c r="M16" s="166" t="inlineStr">
        <is>
          <t>Headache (migraine, tension)</t>
        </is>
      </c>
      <c r="N16" s="165" t="inlineStr">
        <is>
          <t>Clinic</t>
        </is>
      </c>
      <c r="O16" s="166" t="inlineStr">
        <is>
          <t>ข้อ 14 Pharma Plus เล่มม่วง (เฉลยข้อ ก)</t>
        </is>
      </c>
      <c r="P16" s="165" t="inlineStr">
        <is>
          <t>แบบฝึกหัด</t>
        </is>
      </c>
      <c r="Q16" s="165" t="inlineStr">
        <is>
          <t>เล่มม่วง</t>
        </is>
      </c>
      <c r="R16" s="165" t="inlineStr"/>
    </row>
    <row r="17" ht="24" customHeight="1" s="49">
      <c r="A17" s="167" t="n">
        <v>15</v>
      </c>
      <c r="B17" s="166" t="inlineStr">
        <is>
          <t>ผู้ป่วยหญิงอายุ 35 ปี มาด้วยอาการปวดหัวข้างเดียวตุบๆ สู้แสงไม่ได้ เวียนศีรษะ คลื่นไส้อาเจียน
หมอสั่งจ่ายยา cafergot + metoclopramide ให้ผู้ป่วยนี้ การให้ metoclopramide ร่วมด้วยเพราะเหตุใด</t>
        </is>
      </c>
      <c r="C17" s="166" t="inlineStr"/>
      <c r="D17" s="166" t="inlineStr">
        <is>
          <t>เนื่องจากผู้ป่วยรายนี้มีอาการคลื่นไส้อาเจียนร่วมด้วย</t>
        </is>
      </c>
      <c r="E17" s="166" t="inlineStr">
        <is>
          <t>ป้องกันการเกิดอาการปวดศีรษะซ้ำ</t>
        </is>
      </c>
      <c r="F17" s="166" t="inlineStr">
        <is>
          <t>ลดผลข้างเคียงจากยา cafergot</t>
        </is>
      </c>
      <c r="G17" s="166" t="inlineStr">
        <is>
          <t>ก และ ข ถูก</t>
        </is>
      </c>
      <c r="H17" s="166" t="inlineStr">
        <is>
          <t>ก และ ค ถูก</t>
        </is>
      </c>
      <c r="I17" s="167" t="inlineStr">
        <is>
          <t>5</t>
        </is>
      </c>
      <c r="J17" s="166" t="inlineStr">
        <is>
          <t>✅ คำตอบที่ถูกต้อง: ข้อ จ. ก และ ค ถูก
💡 Background: การวินิจฉัยแยกโรคปวดศีรษะปฐมภูมิ (Primary headache disorders) ตามเกณฑ์ ICHD-3
🎯 ทำไมข้อนี้ถึงถูก:
ข้อ จ. (ก และ ค ถูก) เป็นคำตอบที่ถูกต้องและสอดคล้องกับหลักวิชาการและแนวทางเวชปฏิบัติในการรักษา
🔍 ข้ออื่นผิดเพราะอะไร:
- ข้อ ก. Tension-type headache: มักปวดตื้อๆ แน่นๆ เหมือนมีสายรัดรอบศีรษะทั้งสองข้าง ไม่ปวดตุบๆ และไม่มีคลื่นไส้อาเจียนเด่น
- ข้อ ค. Cluster headache: ปวดรุนแรงมากรอบเบ้าตาข้างเดียวร่วมกับอาการทางระบบประสาทอัตโนมัติ (น้ำตาไหล ตาแดง คัดจมูกข้างเดียว) พบในผู้ชายมากกว่า
- ข้อ ง. Trigeminal neuralgia: ปวดแปลบเหมือนไฟช็อตบริเวณใบหน้าตามแนวเส้นประสาทสมองคู่ที่ 5 เป็นเวลาไม่กี่วินาที
- ข้อ จ. Sinusitis headache: ปวดหน่วงบริเวณไซนัส (หน้าผาก โหนกแก้ม) มีน้ำมูกข้นเขียวและมีไข้ร่วมด้วย
📖 Guideline อ้างอิง: แนวทางเวชปฏิบัติการรักษาโรคปวดศีรษะไมเกรนในประเทศไทย พ.ศ. 2562 (สมาคมประสาทวิทยาแห่งประเทศไทย)
📌 จุดจำก่อนสอบ: Migraine: ปวดข้างเดียว, ปวดตุบๆ (throbbing), ปานกลาง-รุนแรง, แย่ลงเมื่อเคลื่อนไหว, มีคลื่นไส้/photophobia/phonophobia</t>
        </is>
      </c>
      <c r="K17" s="166" t="inlineStr"/>
      <c r="L17" s="166" t="inlineStr">
        <is>
          <t>Neurologic</t>
        </is>
      </c>
      <c r="M17" s="166" t="inlineStr">
        <is>
          <t>Headache (migraine, tension)</t>
        </is>
      </c>
      <c r="N17" s="165" t="inlineStr">
        <is>
          <t>Clinic</t>
        </is>
      </c>
      <c r="O17" s="166" t="inlineStr">
        <is>
          <t>ข้อ 15 Pharma Plus เล่มม่วง (เฉลยข้อ จ)</t>
        </is>
      </c>
      <c r="P17" s="165" t="inlineStr">
        <is>
          <t>แบบฝึกหัด</t>
        </is>
      </c>
      <c r="Q17" s="165" t="inlineStr">
        <is>
          <t>เล่มม่วง</t>
        </is>
      </c>
      <c r="R17" s="165" t="inlineStr"/>
    </row>
    <row r="18" ht="24" customHeight="1" s="49">
      <c r="A18" s="167" t="n">
        <v>16</v>
      </c>
      <c r="B18" s="166" t="inlineStr">
        <is>
          <t>ผู้ป่วยหญิงอายุ 35 ปี มาด้วยอาการปวดหัวข้างเดียวตุบๆ สู้แสงไม่ได้ เวียนศีรษะ คลื่นไส้อาเจียน
ยาที่ใช้เป็น prophylaxis ในผู้ป่วยรายนี้คือ</t>
        </is>
      </c>
      <c r="C18" s="166" t="inlineStr"/>
      <c r="D18" s="166" t="inlineStr">
        <is>
          <t>Flunarizine</t>
        </is>
      </c>
      <c r="E18" s="166" t="inlineStr">
        <is>
          <t>Ibuprofen</t>
        </is>
      </c>
      <c r="F18" s="166" t="inlineStr">
        <is>
          <t>Cafergot</t>
        </is>
      </c>
      <c r="G18" s="166" t="inlineStr">
        <is>
          <t>Nitrate</t>
        </is>
      </c>
      <c r="H18" s="166" t="inlineStr">
        <is>
          <t>Sumatriptan</t>
        </is>
      </c>
      <c r="I18" s="167" t="inlineStr">
        <is>
          <t>1</t>
        </is>
      </c>
      <c r="J18" s="166" t="inlineStr">
        <is>
          <t>✅ คำตอบที่ถูกต้อง: ข้อ ก. Flunarizine
💡 Background: การรักษาอาการปวดศีรษะไมเกรนกำเริบเฉียบพลัน (Acute migraine attack)
🎯 ทำไมข้อนี้ถึงถูก:
ข้อ ก. (Flunarizine) เป็นคำตอบที่ถูกต้องและสอดคล้องกับหลักวิชาการและแนวทางเวชปฏิบัติในการรักษา
🔍 ข้ออื่นผิดเพราะอะไร:
- ข้อ ก. Propranolol: เป็นยาสำหรับป้องกันไมเกรน (Prophylaxis) ต้องรับประทานต่อเนื่องทุกวัน ไม่มีผลระงับอาการปวดเฉียบพลัน
- ข้อ ข. Amitriptyline: เป็นยาป้องกันไมเกรนกลุ่ม TCA ไม่มีฤทธิ์แก้ปวดเฉียบพลัน
- ข้อ ค. Topiramate: เป็นยากันชักที่ใช้สำหรับป้องกันไมเกรน ไม่ใช้รักษา acute attack
- ข้อ จ. Flunarizine: เป็น Calcium channel blocker สำหรับป้องกันไมเกรนระยะยาว
📖 Guideline อ้างอิง: 2021 American Headache Society (AHS) Consensus Statement on the Treatment of Migraine
📌 จุดจำก่อนสอบ: Acute treatment = NSAIDs (mild-moderate), Triptans (moderate-severe); Prophylaxis = Beta-blockers, Amitriptyline, Topiramate, Flunarizine</t>
        </is>
      </c>
      <c r="K18" s="166" t="inlineStr"/>
      <c r="L18" s="166" t="inlineStr">
        <is>
          <t>Neurologic</t>
        </is>
      </c>
      <c r="M18" s="166" t="inlineStr">
        <is>
          <t>Headache (migraine, tension)</t>
        </is>
      </c>
      <c r="N18" s="165" t="inlineStr">
        <is>
          <t>Clinic</t>
        </is>
      </c>
      <c r="O18" s="166" t="inlineStr">
        <is>
          <t>ข้อ 16 Pharma Plus เล่มม่วง (เฉลยข้อ ก)</t>
        </is>
      </c>
      <c r="P18" s="165" t="inlineStr">
        <is>
          <t>แบบฝึกหัด</t>
        </is>
      </c>
      <c r="Q18" s="165" t="inlineStr">
        <is>
          <t>เล่มม่วง</t>
        </is>
      </c>
      <c r="R18" s="165" t="inlineStr"/>
    </row>
    <row r="19" ht="24" customHeight="1" s="49">
      <c r="A19" s="167" t="n">
        <v>17</v>
      </c>
      <c r="B19" s="166" t="inlineStr">
        <is>
          <t>ยาใดต่อไปนี้ไม่จัดเป็นยาป้องกันการเกิดไมเกรน</t>
        </is>
      </c>
      <c r="C19" s="166" t="inlineStr"/>
      <c r="D19" s="166" t="inlineStr">
        <is>
          <t>Amitriptyline</t>
        </is>
      </c>
      <c r="E19" s="166" t="inlineStr">
        <is>
          <t>Gabapentin</t>
        </is>
      </c>
      <c r="F19" s="166" t="inlineStr">
        <is>
          <t>Propranolol</t>
        </is>
      </c>
      <c r="G19" s="166" t="inlineStr">
        <is>
          <t>Metoprolol</t>
        </is>
      </c>
      <c r="H19" s="166" t="inlineStr">
        <is>
          <t>ทุกข้อเป็นยาป้องกันไมเกรน</t>
        </is>
      </c>
      <c r="I19" s="167" t="inlineStr">
        <is>
          <t>5</t>
        </is>
      </c>
      <c r="J19" s="166" t="inlineStr">
        <is>
          <t>✅ คำตอบที่ถูกต้อง: ข้อ จ. ทุกข้อเป็นยาป้องกันไมเกรน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ทุกข้อเป็นยาป้องกันไมเกรน Amitriptyline (TCA), Propranolol และ Metoprolol (Beta-blockers) รวมถึง Gabapentin (Anticonvulsant บางครั้งใช้ off-label) ล้วนจัดอยู่ในกลุ่มยาที่ใช้สำหรับป้องกันไมเกรน (Migraine prophylaxis)
🔍 ข้ออื่นผิดเพราะอะไร:
- ข้อ ก. Amitriptyline เป็นยากลุ่ม Tricyclic Antidepressant ที่มีหลักฐานระดับ Level A ในการใช้เป็นยาป้องกันไมเกรน จึงจัดเป็นยาป้องกันไมเกรน
- ข้อ ข. Gabapentin เป็นยากันชักที่สามารถนำมาใช้ป้องกันไมเกรนเป็นทางเลือกรอง (Second-line prophylaxis) ได้ จึงจัดเป็นยาป้องกันไมเกรน
- ข้อ ค. Propranolol เป็น First-line preventive therapy (Level A) ที่ได้รับการรับรองจาก US FDA ในการป้องกันไมเกรน จึงจัดเป็นยาป้องกันไมเกรน
- ข้อ ง. Metoprolol เป็น Beta-1 selective blocker ที่มีหลักฐานระดับ Level A ในการลดความถี่ของอาการไมเกรน จึงจัดเป็นยาป้องกันไมเกรน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 s="166" t="inlineStr"/>
      <c r="L19" s="166" t="inlineStr">
        <is>
          <t>Neurologic</t>
        </is>
      </c>
      <c r="M19" s="166" t="inlineStr">
        <is>
          <t>Headache (migraine, tension)</t>
        </is>
      </c>
      <c r="N19" s="165" t="inlineStr">
        <is>
          <t>Clinic</t>
        </is>
      </c>
      <c r="O19" s="166" t="inlineStr">
        <is>
          <t>ข้อ 17 Pharma Plus เล่มม่วง (เฉลยข้อ จ)</t>
        </is>
      </c>
      <c r="P19" s="165" t="inlineStr">
        <is>
          <t>แบบฝึกหัด</t>
        </is>
      </c>
      <c r="Q19" s="165" t="inlineStr">
        <is>
          <t>เล่มม่วง</t>
        </is>
      </c>
      <c r="R19" s="165" t="inlineStr"/>
    </row>
    <row r="20" ht="24" customHeight="1" s="49">
      <c r="A20" s="167" t="n">
        <v>18</v>
      </c>
      <c r="B20" s="166" t="inlineStr">
        <is>
          <t>Ergotamine มี side effect ต่าง ๆ ต่อไปนี้ ยกเว้น</t>
        </is>
      </c>
      <c r="C20" s="166" t="inlineStr"/>
      <c r="D20" s="166" t="inlineStr">
        <is>
          <t>Nausea and vomiting</t>
        </is>
      </c>
      <c r="E20" s="166" t="inlineStr">
        <is>
          <t>Weakness in legs</t>
        </is>
      </c>
      <c r="F20" s="166" t="inlineStr">
        <is>
          <t>Angina-like pain</t>
        </is>
      </c>
      <c r="G20" s="166" t="inlineStr">
        <is>
          <t>Hypertension</t>
        </is>
      </c>
      <c r="H20" s="166" t="inlineStr">
        <is>
          <t>Bradycardia</t>
        </is>
      </c>
      <c r="I20" s="167" t="inlineStr">
        <is>
          <t>5</t>
        </is>
      </c>
      <c r="J20" s="166" t="inlineStr">
        <is>
          <t>✅ คำตอบที่ถูกต้อง: ข้อ จ. Bradycardia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Bradycardia Ergotamine มีฤทธิ์กระตุ้นหลอดเลือดทำให้เกิด vasoconstriction ส่งผลให้เกิดอาการข้างเคียง เช่น คลื่นไส้อาเจียน, ขาอ่อนแรง (from ischemia), เจ็บแน่นหน้าอก (coronary vasospasm) และความดันโลหิตสูง (vasoconstriction) ส่วนอาการ bradycardia ไม่ใช่ผลข้างเคียงเด่นชัดทั่วไป
🔍 ข้ออื่นผิดเพราะอะไร:
- ข้อ ก. Nausea and vomiting เป็นผลข้างเคียงที่พบบ่อยมากของ Ergotamine จากการกระตุ้น Chemoreceptor Trigger Zone (CTZ) ในก้านสมองและผลต่อระบบทางเดินอาหาร
- ข้อ ข. Weakness in legs เกิดจากฤทธิ์ peripheral vasoconstriction รุนแรง ทำให้เลือดไปเลี้ยงกล้ามเนื้อรยางค์ส่วนล่างไม่เพียงพอ เป็นอาการเด่นของ ergotism
- ข้อ ค. Angina-like pain เกิดจาก Ergotamine ออกฤทธิ์หดเกร็งหลอดเลือดหัวใจ (coronary vasospasm) ทำให้กล้ามเนื้อหัวใจขาดเลือดชั่วคราว
- ข้อ ง. Hypertension เกิดจากฤทธิ์กระตุ้น alpha-adrenergic receptors และ serotonin receptors ทำให้เกิด generalized vasoconstriction และความดันโลหิตเพิ่มสูงขึ้น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0" s="166" t="inlineStr"/>
      <c r="L20" s="166" t="inlineStr">
        <is>
          <t>Neurologic</t>
        </is>
      </c>
      <c r="M20" s="166" t="inlineStr">
        <is>
          <t>Headache (migraine, tension)</t>
        </is>
      </c>
      <c r="N20" s="165" t="inlineStr">
        <is>
          <t>Clinic</t>
        </is>
      </c>
      <c r="O20" s="166" t="inlineStr">
        <is>
          <t>ข้อ 18 Pharma Plus เล่มม่วง (เฉลยข้อ จ)</t>
        </is>
      </c>
      <c r="P20" s="165" t="inlineStr">
        <is>
          <t>แบบฝึกหัด</t>
        </is>
      </c>
      <c r="Q20" s="165" t="inlineStr">
        <is>
          <t>เล่มม่วง</t>
        </is>
      </c>
      <c r="R20" s="165" t="inlineStr"/>
    </row>
    <row r="21" ht="24" customHeight="1" s="49">
      <c r="A21" s="167" t="n">
        <v>19</v>
      </c>
      <c r="B21" s="166" t="inlineStr">
        <is>
          <t>ข้อความต่อไปนี้เกี่ยวกับ ergotamine ผิด</t>
        </is>
      </c>
      <c r="C21" s="166" t="inlineStr"/>
      <c r="D21" s="166" t="inlineStr">
        <is>
          <t>เป็น drug of choice สำหรับระงับอาการ migraine attack</t>
        </is>
      </c>
      <c r="E21" s="166" t="inlineStr">
        <is>
          <t>ถ้าใช้ในขนาดที่มากเกินไปจะก่อให้เกิด gangrene ตามปลายนิ้วมือปลายเท้า</t>
        </is>
      </c>
      <c r="F21" s="166" t="inlineStr">
        <is>
          <t>ถ้าใช้ร่วมกับ selective serotonin receptor agonist เช่น sumatriptan จะให้ผลดียิ่งขึ้น</t>
        </is>
      </c>
      <c r="G21" s="166" t="inlineStr">
        <is>
          <t>ไม่ควรใช้ในสตรีมีครรภ์</t>
        </is>
      </c>
      <c r="H21" s="166" t="inlineStr">
        <is>
          <t>ใช้ไปนาน ๆ อาจติดยาได้ (physical dependence)</t>
        </is>
      </c>
      <c r="I21" s="167" t="inlineStr">
        <is>
          <t>1</t>
        </is>
      </c>
      <c r="J21" s="166" t="inlineStr">
        <is>
          <t>✅ คำตอบที่ถูกต้อง: ข้อ ก. เป็น drug of choice สำหรับระงับอาการ migraine attack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เป็น drug of choice สำหรับระงับอาการ migraine attack Ergotamine ไม่ควรใช้ร่วมกับ triptans (เช่น sumatriptan) เนื่องจากจะเสริมฤทธิ์การหดตัวของหลอดเลือดอย่างรุนแรง ทำให้เกิด prolonged vasoconstriction และเสี่ยงต่อภาวะ myocardial ischemia หรือ stroke ปัจจุบัน Ergotamine ไม่ใช่ drug of choice ตัวแรกเนื่องจากมีอาการข้างเคียงสูง โดยยาที่เป็น 1st-line สำหรับ acute migraine ได้แก่ triptans หรือ NSAIDs ตาม
🔍 ข้ออื่นผิดเพราะอะไร:
- ข้อ ข. ข้อความนี้ถูกต้อง เนื่องจากฤทธิ์หดหลอดเลือดรุนแรงของ Ergotamine ในขนาดสูงจะทำให้เกิดภาวะเนื้อเยื่อส่วนปลายขาดเลือดจนเน่าตาย (gangrene)
- ข้อ ค. ข้อความนี้ระบุตามโจทย์ว่าเป็นข้อเท็จจริงทางพิษวิทยา โดยข้อห้ามใช้เด็ดขาดคือห้ามใช้ Ergotamine ร่วมกับ Triptans ภายใน 24 ชั่วโมง เพราะจะเสริมฤทธิ์หดหลอดเลือดจนเกิด vasospasm อย่างรุนแรง
- ข้อ ง. ข้อความนี้ถูกต้อง เนื่องจาก Ergotamine มีฤทธิ์กระตุ้นการบีบตัวของกล้ามเนื้อมดลูก (oxytocic effect) ทำให้แท้งบุตรได้ จึงจัดเป็น Pregnancy Category X
- ข้อ จ. ข้อความนี้ถูกต้อง เนื่องจากการใช้ Ergotamine ต่อเนื่องเป็นประจำจะทำให้เกิดภาวะพึ่งพายาและ Medication Overuse Headache (MOH) เมื่อขาดยา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1" s="166" t="inlineStr"/>
      <c r="L21" s="166" t="inlineStr">
        <is>
          <t>Neurologic</t>
        </is>
      </c>
      <c r="M21" s="166" t="inlineStr">
        <is>
          <t>Headache (migraine, tension)</t>
        </is>
      </c>
      <c r="N21" s="165" t="inlineStr">
        <is>
          <t>Clinic</t>
        </is>
      </c>
      <c r="O21" s="166" t="inlineStr">
        <is>
          <t>ข้อ 19 Pharma Plus เล่มม่วง (เฉลยข้อ ก ค)</t>
        </is>
      </c>
      <c r="P21" s="165" t="inlineStr">
        <is>
          <t>แบบฝึกหัด</t>
        </is>
      </c>
      <c r="Q21" s="165" t="inlineStr">
        <is>
          <t>เล่มม่วง</t>
        </is>
      </c>
      <c r="R21" s="165" t="inlineStr"/>
    </row>
    <row r="22" ht="24" customHeight="1" s="49">
      <c r="A22" s="167" t="n">
        <v>20</v>
      </c>
      <c r="B22" s="166" t="inlineStr">
        <is>
          <t>ข้อใดต่อไปนี้ไม่ใช่อาการของไมเกรน</t>
        </is>
      </c>
      <c r="C22" s="166" t="inlineStr"/>
      <c r="D22" s="166" t="inlineStr">
        <is>
          <t>ปวดตามท้ายทอยร้าวไปกลางศีรษะหรือลักษณะคล้ายวิ่งจี๊ดไปมา</t>
        </is>
      </c>
      <c r="E22" s="166" t="inlineStr">
        <is>
          <t>ปวดศีรษะข้างเดียว ปวดตุบๆ</t>
        </is>
      </c>
      <c r="F22" s="166" t="inlineStr">
        <is>
          <t>ปวดตุบ ๆ สลับข้างหรือทั้ง 2 ข้าง และมักมีอาการคลื่นไส้อาเจียนร่วมด้วย</t>
        </is>
      </c>
      <c r="G22" s="166" t="inlineStr">
        <is>
          <t>ก่อนปวดศีรษะมีอาการเห็นภาพผิดปกติ (visual disturbance)</t>
        </is>
      </c>
      <c r="H22" s="166" t="inlineStr">
        <is>
          <t>ก่อนปวดศีรษะอาจมีอาการหงุดหงิด ทนแสงหรือเสียงดังไม่ได้</t>
        </is>
      </c>
      <c r="I22" s="167" t="inlineStr">
        <is>
          <t>1</t>
        </is>
      </c>
      <c r="J22" s="166" t="inlineStr">
        <is>
          <t>✅ คำตอบที่ถูกต้อง: ข้อ ก. ปวดตามท้ายทอยร้าวไปกลางศีรษะหรือลักษณะคล้ายวิ่งจี๊ดไปมา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ปวดตามท้ายทอยร้าวไปกลางศีรษะหรือลักษณะคล้ายวิ่งจี๊ดไปมา อาการปวดท้ายทอยร้าวไปกลางศีรษะหรือลักษณะวิ่งจี๊ด มักเป็นลักษณะของ Tension-type headache หรือ Occipital neuralgia ไม่ใช่ลักษณะจำเพาะของ migraine ซึ่งมักปวดตุบๆ ข้างเดียว (unilateral, pulsating) ร่วมกับคลื่นไส้ อาเจียน และแพ้แสง/เสียง (photophobia, phonophobia)
🔍 ข้ออื่นผิดเพราะอะไร:
- ข้อ ข. อาการปวดศีรษะข้างเดียวแบบตุบๆ (Unilateral, pulsating quality) เป็นลักษณะอาการหลักตามเกณฑ์การวินิจฉัยโรคไมเกรนของ ICHD-3
- ข้อ ค. อาการปวดตุบๆ ทั้งสองข้างหรือสลับข้าง พร้อมมีคลื่นไส้อาเจียน สามารถพบได้ในผู้ป่วยไมเกรนโดยเฉพาะในรายที่มีอาการปวดรุนแรง
- ข้อ ง. อาการเห็นภาพผิดปกติ เช่น แสงซิกแซก จุดมืด หรือภาพมัว จัดเป็น Visual aura ซึ่งเป็นอาการเตือนที่พบบ่อยที่สุดของ Migraine with aura
- ข้อ จ. อาการหงุดหงิด อารมณ์เปลี่ยนแปลง รวมถึงการแพ้แสง (Photophobia) และแพ้เสียง (Phonophobia) เป็นอาการร่วมที่สำคัญของโรคไมเกรน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2" s="166" t="inlineStr"/>
      <c r="L22" s="166" t="inlineStr">
        <is>
          <t>Neurologic</t>
        </is>
      </c>
      <c r="M22" s="166" t="inlineStr">
        <is>
          <t>Headache (migraine, tension)</t>
        </is>
      </c>
      <c r="N22" s="165" t="inlineStr">
        <is>
          <t>Clinic</t>
        </is>
      </c>
      <c r="O22" s="166" t="inlineStr">
        <is>
          <t>ข้อ 20 Pharma Plus เล่มม่วง (เฉลยข้อ ก)</t>
        </is>
      </c>
      <c r="P22" s="165" t="inlineStr">
        <is>
          <t>แบบฝึกหัด</t>
        </is>
      </c>
      <c r="Q22" s="165" t="inlineStr">
        <is>
          <t>เล่มม่วง</t>
        </is>
      </c>
      <c r="R22" s="165" t="inlineStr"/>
    </row>
    <row r="23" ht="24" customHeight="1" s="49">
      <c r="A23" s="167" t="n">
        <v>21</v>
      </c>
      <c r="B23" s="166" t="inlineStr">
        <is>
          <t>ผู้ป่วยไมเกรนควรหลีกเลี่ยงในการรับประทานสิ่งเหล่านี้ ยกเว้น</t>
        </is>
      </c>
      <c r="C23" s="166" t="inlineStr"/>
      <c r="D23" s="166" t="inlineStr">
        <is>
          <t>เนยแข็ง</t>
        </is>
      </c>
      <c r="E23" s="166" t="inlineStr">
        <is>
          <t>ช็อกโกแลต</t>
        </is>
      </c>
      <c r="F23" s="166" t="inlineStr">
        <is>
          <t>ไวน์แดง</t>
        </is>
      </c>
      <c r="G23" s="166" t="inlineStr">
        <is>
          <t>เบียร์</t>
        </is>
      </c>
      <c r="H23" s="166" t="inlineStr">
        <is>
          <t>นม</t>
        </is>
      </c>
      <c r="I23" s="167" t="inlineStr">
        <is>
          <t>5</t>
        </is>
      </c>
      <c r="J23" s="166" t="inlineStr">
        <is>
          <t>✅ คำตอบที่ถูกต้อง: ข้อ จ. นม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นม อาหารที่เป็นตัวกระตุ้นไมเกรน (migraine triggers) มักได้แก่ อาหารที่มี tyramine สูง (เช่น เนยแข็ง ชีส ไวน์แดง เบียร์) หรือสารกระตุ้นประสาท (เช่น ช็อกโกแลต, ผงชูรส, คาเฟอีน) ส่วน 'นม' ไม่ใช่อาหารที่เป็นตัวกระตุ้นอาการไมเกรนที่เป็นที่ยอมรับทั่วไป จึงเป็นข้อยกเว้น
🔍 ข้ออื่นผิดเพราะอะไร:
- ข้อ ก. Aged cheese (เนยแข็งบ่ม) มีสาร Tyramine สูง ซึ่งกระตุ้นการหลั่ง Catecholamines ทำให้หลอดเลือดหดและขยายตัวผิดปกติ เป็น migraine trigger สำคัญ
- ข้อ ข. Chocolate มีส่วนประกอบของ Phenylethylamine, Flavonoids และ Theobromine ซึ่งสามารถกระตุ้นให้เกิดอาการปวดศีรษะไมเกรนในผู้ป่วยที่ไวต่อสารนี้
- ข้อ ค. Red wine อุดมไปด้วย Tyramine, Histamine และ Tannins ซึ่งเหนี่ยวนำให้เกิด vasodilation และการหลั่งสารสื่อประสาทกระตุ้นไมเกรนอย่างรุนแรง
- ข้อ ง. Beer มีปริมาณ Tyramine และแอลกอฮอล์ที่ทำให้เกิดภาวะขาดน้ำและหลอดเลือดขยายตัว จัดเป็นสิ่งกระตุ้นไมเกรนที่ควรหลีกเลี่ยง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3" s="166" t="inlineStr"/>
      <c r="L23" s="166" t="inlineStr">
        <is>
          <t>Neurologic</t>
        </is>
      </c>
      <c r="M23" s="166" t="inlineStr">
        <is>
          <t>Headache (migraine, tension)</t>
        </is>
      </c>
      <c r="N23" s="165" t="inlineStr">
        <is>
          <t>Clinic</t>
        </is>
      </c>
      <c r="O23" s="166" t="inlineStr">
        <is>
          <t>ข้อ 21 Pharma Plus เล่มม่วง (เฉลยข้อ จ)</t>
        </is>
      </c>
      <c r="P23" s="165" t="inlineStr">
        <is>
          <t>แบบฝึกหัด</t>
        </is>
      </c>
      <c r="Q23" s="165" t="inlineStr">
        <is>
          <t>เล่มม่วง</t>
        </is>
      </c>
      <c r="R23" s="165" t="inlineStr"/>
    </row>
    <row r="24" ht="24" customHeight="1" s="49">
      <c r="A24" s="167" t="n">
        <v>22</v>
      </c>
      <c r="B24" s="166" t="inlineStr">
        <is>
          <t>Ergotamine มีฤทธิ์อย่างไร</t>
        </is>
      </c>
      <c r="C24" s="166" t="inlineStr"/>
      <c r="D24" s="166" t="inlineStr">
        <is>
          <t>ลดการสร้าง prostaglandins</t>
        </is>
      </c>
      <c r="E24" s="166" t="inlineStr">
        <is>
          <t>ทำให้กล้ามเนื้อหลอดเลือดหดตัว</t>
        </is>
      </c>
      <c r="F24" s="166" t="inlineStr">
        <is>
          <t>ทำให้เลือดไปเลี้ยงสมองมากขึ้น</t>
        </is>
      </c>
      <c r="G24" s="166" t="inlineStr">
        <is>
          <t>ทำให้หลอดเลือดคลายตัว</t>
        </is>
      </c>
      <c r="H24" s="166" t="inlineStr">
        <is>
          <t>ทำให้กล้ามเนื้อคลายตัว</t>
        </is>
      </c>
      <c r="I24" s="167" t="inlineStr">
        <is>
          <t>2</t>
        </is>
      </c>
      <c r="J24" s="166" t="inlineStr">
        <is>
          <t>✅ คำตอบที่ถูกต้อง: ข้อ ข. ทำให้กล้ามเนื้อหลอดเลือดหดตัว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ทำให้กล้ามเนื้อหลอดเลือดหดตัว Ergotamine เป็น 5-HT1B/1D receptor agonist ที่ออกฤทธิ์ทำให้หลอดเลือดในสมองและกะโหลกศีรษะที่ขยายตัวผิดปกติในช่วงเกิดอาการไมเกรนเกิดการหดตัว (vasoconstriction) จึงช่วยลดอาการปวดศีรษะไมเกรนได้
🔍 ข้ออื่นผิดเพราะอะไร:
- ข้อ ก. การลดการสร้าง Prostaglandins ผ่านการยับยั้งเอนไซม์ COX-1 และ COX-2 เป็นกลไกการออกฤทธิ์ของยากลุ่ม NSAIDs ไม่ใช่กลไกของ Ergotamine
- ข้อ ค. Ergotamine มีฤทธิ์หดหลอดเลือดในกะโหลกศีรษะ จึงไม่ได้ออกฤทธิ์เพื่อเพิ่มปริมาณเลือดไปเลี้ยงสมอง (Cerebral blood flow ไม่ได้เพิ่มขึ้น)
- ข้อ ง. การทำให้หลอดเลือดคลายตัว (Vasodilation) เป็นกลไกของยากลุ่ม Vasodilators หรือ Nitrates ซึ่งเป็นสิ่งกระตุ้นให้ปวดไมเกรน ไม่ใช่กลไกการรักษา
- ข้อ จ. Ergotamine ไม่มีคุณสมบัติเป็น Skeletal muscle relaxant ออกฤทธิ์หลักต่อ Serotonin 5-HT1 และ Alpha-adrenergic receptors ที่กล้ามเนื้อเรียบหลอดเลือด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4" s="166" t="inlineStr"/>
      <c r="L24" s="166" t="inlineStr">
        <is>
          <t>Neurologic</t>
        </is>
      </c>
      <c r="M24" s="166" t="inlineStr">
        <is>
          <t>Headache (migraine, tension)</t>
        </is>
      </c>
      <c r="N24" s="165" t="inlineStr">
        <is>
          <t>Clinic</t>
        </is>
      </c>
      <c r="O24" s="166" t="inlineStr">
        <is>
          <t>ข้อ 22 Pharma Plus เล่มม่วง (เฉลยข้อ ข)</t>
        </is>
      </c>
      <c r="P24" s="165" t="inlineStr">
        <is>
          <t>แบบฝึกหัด</t>
        </is>
      </c>
      <c r="Q24" s="165" t="inlineStr">
        <is>
          <t>เล่มม่วง</t>
        </is>
      </c>
      <c r="R24" s="165" t="inlineStr"/>
    </row>
    <row r="25" ht="24" customHeight="1" s="49">
      <c r="A25" s="167" t="n">
        <v>23</v>
      </c>
      <c r="B25" s="166" t="inlineStr">
        <is>
          <t>ผู้ป่วยหญิงอายุ 76 ปี เป็นโรคพาร์กินสัน แพทย์์จ่ายยา 1 ตัว ได้แก่ L-dopa/Benserazide 25/100 mg
Benserazide ถูกเติมลงไปใน levodopa เพื่ออะไร</t>
        </is>
      </c>
      <c r="C25" s="166" t="inlineStr"/>
      <c r="D25" s="166" t="inlineStr">
        <is>
          <t>เพิ่มอาการข้างเคียงที่จะเกิดที่ peripheral</t>
        </is>
      </c>
      <c r="E25" s="166" t="inlineStr">
        <is>
          <t>เสริมฤทธิ์กับ levodopa</t>
        </is>
      </c>
      <c r="F25" s="166" t="inlineStr">
        <is>
          <t>ช่วยทำให้มีปริมาณ levodopa ผ่านเข้าสมองมากขึ้น</t>
        </is>
      </c>
      <c r="G25" s="166" t="inlineStr">
        <is>
          <t>ช่วยพา levodopa ผ่าน blood brain barrier</t>
        </is>
      </c>
      <c r="H25" s="166" t="inlineStr">
        <is>
          <t>ยับยั้งการทำลาย levodopa ในสมอง</t>
        </is>
      </c>
      <c r="I25" s="167" t="inlineStr">
        <is>
          <t>2</t>
        </is>
      </c>
      <c r="J25" s="166" t="inlineStr">
        <is>
          <t>✅ คำตอบที่ถูกต้อง: ข้อ ข. เสริมฤทธิ์กับ levodopa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เสริมฤทธิ์กับ levodopa Benserazide เป็น peripheral DOPA decarboxylase inhibitor (DDI) ซึ่งไม่สามารถผ่าน Blood-Brain Barrier (BBB) ได้ ทำหน้าที่ยับยั้งการเปลี่ยน levodopa เป็น dopamine ที่เนื้อเยื่อส่วนปลายนอกสมอง ส่งผลให้ลดปริมาณ levodopa ที่ถูกทำลายภายนอก ลดผลข้างเคียง peripheral side effects (เช่น คลื่นไส้ อาเจียน หัวใจเต้นผิดจังหวะ) และทำให้มี levodopa เหลือผ่านเข้าสู่สมองได้มากขึ้น
🔍 ข้ออื่นผิดเพราะอะไร:
- ข้อ ก. Benserazide เติมลงไปเพื่อลดอาการข้างเคียงส่วนปลาย (Peripheral side effects) เช่น คลื่นไส้ อาเจียน และความดันตก ไม่ใช่เพิ่มอาการข้างเคียง
- ข้อ ค. แม้จะช่วยให้ Levodopa เหลือผ่านเข้าสู่สมองมากขึ้น แต่วัตถุประสงค์เชิงเภสัชวิทยาในข้อสอบนี้ระบุการเสริมฤทธิ์และการป้องกันการทำลาย Levodopa นอกสมองเป็นหลัก
- ข้อ ง. Benserazide ไม่ได้ทำหน้าที่เป็น Carrier protein หรือพา Levodopa ข้าม Blood-Brain Barrier (Levodopa ข้าม BBB ผ่าน L-type amino acid transporter หรือ LAT1)
- ข้อ จ. Benserazide ไม่สามารถผ่านข้าม Blood-Brain Barrier เข้าสู่สมองได้ จึงไม่สามารถยับยั้งการทำลาย Levodopa ภายในสมองได้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5" s="166" t="inlineStr"/>
      <c r="L25" s="166" t="inlineStr">
        <is>
          <t>Neurologic</t>
        </is>
      </c>
      <c r="M25" s="166" t="inlineStr">
        <is>
          <t>Parkinson disease</t>
        </is>
      </c>
      <c r="N25" s="165" t="inlineStr">
        <is>
          <t>Clinic</t>
        </is>
      </c>
      <c r="O25" s="166" t="inlineStr">
        <is>
          <t>ข้อ 23 Pharma Plus เล่มม่วง (เฉลยข้อ ข ค)</t>
        </is>
      </c>
      <c r="P25" s="165" t="inlineStr">
        <is>
          <t>แบบฝึกหัด</t>
        </is>
      </c>
      <c r="Q25" s="165" t="inlineStr">
        <is>
          <t>เล่มม่วง</t>
        </is>
      </c>
      <c r="R25" s="165" t="inlineStr"/>
    </row>
    <row r="26" ht="24" customHeight="1" s="49">
      <c r="A26" s="167" t="n">
        <v>24</v>
      </c>
      <c r="B26" s="166" t="inlineStr">
        <is>
          <t>ผู้ป่วยหญิงอายุ 76 ปี เป็นโรคพาร์กินสัน แพทย์์จ่ายยา 1 ตัว ได้แก่ L-dopa/Benserazide 25/100 mg
ยาใดไม่ควรเลือกใช้เสริมฤทธิ์ของยา levodopa ในการใช้ยา levodopa/benserazide 25/100 mg</t>
        </is>
      </c>
      <c r="C26" s="166" t="inlineStr"/>
      <c r="D26" s="166" t="inlineStr">
        <is>
          <t>Pergolide</t>
        </is>
      </c>
      <c r="E26" s="166" t="inlineStr">
        <is>
          <t>Selegiline</t>
        </is>
      </c>
      <c r="F26" s="166" t="inlineStr">
        <is>
          <t>Ondansetron</t>
        </is>
      </c>
      <c r="G26" s="166" t="inlineStr">
        <is>
          <t>Carbidopa</t>
        </is>
      </c>
      <c r="H26" s="166" t="inlineStr">
        <is>
          <t>Trihexyphenidyl</t>
        </is>
      </c>
      <c r="I26" s="167" t="inlineStr">
        <is>
          <t>4</t>
        </is>
      </c>
      <c r="J26" s="166" t="inlineStr">
        <is>
          <t>✅ คำตอบที่ถูกต้อง: ข้อ ง. Carbidopa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Carbidopa มีฤทธิ์เป็น peripheral DOPA decarboxylase inhibitor เช่นเดียวกับ Benserazide จึงไม่มีความจำเป็นต้องใช้ร่วมกันซ้ำซ้อน และอาจเพิ่มพิษต่อผู้ป่วยได้โดยไม่ได้ประโยชน์เพิ่มเติม
🔍 ข้ออื่นผิดเพราะอะไร:
- ข้อ ก. Pergolide เป็น Dopamine agonist ที่ออกฤทธิ์กระตุ้น dopamine receptor ในสมองโดยตรง สามารถนำมาใช้เสริมฤทธิ์กับ Levodopa ได้เมื่อเริ่มมี motor fluctuations
- ข้อ ข. Selegiline เป็น MAO-B inhibitor ออกฤทธิ์ลดการทำลาย Dopamine ในสมอง สามารถใช้เสริมฤทธิ์ Levodopa เพื่อยืดระยะเวลาออกฤทธิ์และลด off-time ได้
- ข้อ ค. Ondansetron เป็น 5-HT3 antagonist ที่ใช้แก้อาเจียน แต่มีข้อควรระวังคือห้ามใช้ร่วมกับ Apomorphine เนื่องจากทำให้ความดันโลหิตตกหมดสติ
- ข้อ จ. Trihexyphenidyl เป็น Anticholinergic agent ที่ใช้เสริมการรักษาเพื่อช่วยบรรเทาอาการสั่น (Tremor) ในโรคพาร์กินสันได้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6" s="166" t="inlineStr"/>
      <c r="L26" s="166" t="inlineStr">
        <is>
          <t>Neurologic</t>
        </is>
      </c>
      <c r="M26" s="166" t="inlineStr">
        <is>
          <t>Parkinson disease</t>
        </is>
      </c>
      <c r="N26" s="165" t="inlineStr">
        <is>
          <t>Clinic</t>
        </is>
      </c>
      <c r="O26" s="166" t="inlineStr">
        <is>
          <t>ข้อ 24 Pharma Plus เล่มม่วง (เฉลยข้อ ง)</t>
        </is>
      </c>
      <c r="P26" s="165" t="inlineStr">
        <is>
          <t>แบบฝึกหัด</t>
        </is>
      </c>
      <c r="Q26" s="165" t="inlineStr">
        <is>
          <t>เล่มม่วง</t>
        </is>
      </c>
      <c r="R26" s="165" t="inlineStr"/>
    </row>
    <row r="27" ht="24" customHeight="1" s="49">
      <c r="A27" s="167" t="n">
        <v>25</v>
      </c>
      <c r="B27" s="166" t="inlineStr">
        <is>
          <t>ผู้ป่วยหญิงอายุ 76 ปี เป็นโรคพาร์กินสัน แพทย์์จ่ายยา 1 ตัว ได้แก่ L-dopa/Benserazide 25/100 mg
ข้อใดคือผลข้างเคียงจากการใช้ยา levodopa</t>
        </is>
      </c>
      <c r="C27" s="166" t="inlineStr"/>
      <c r="D27" s="166" t="inlineStr">
        <is>
          <t>ความดันต่ำขณะเปลี่ยนท่า</t>
        </is>
      </c>
      <c r="E27" s="166" t="inlineStr">
        <is>
          <t>หัวใจเต้นช้า</t>
        </is>
      </c>
      <c r="F27" s="166" t="inlineStr">
        <is>
          <t>มึนงง</t>
        </is>
      </c>
      <c r="G27" s="166" t="inlineStr">
        <is>
          <t>คลื่นไส้ อาเจียน</t>
        </is>
      </c>
      <c r="H27" s="166" t="inlineStr">
        <is>
          <t>ชาตามปลายนิ้ว ปลายเท้า</t>
        </is>
      </c>
      <c r="I27" s="167" t="inlineStr">
        <is>
          <t>1</t>
        </is>
      </c>
      <c r="J27" s="166" t="inlineStr">
        <is>
          <t>✅ คำตอบที่ถูกต้อง: ข้อ ก. ความดันต่ำขณะเปลี่ยนท่า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ความดันต่ำขณะเปลี่ยนท่า ผลข้างเคียงที่พบบ่อยและเด่นชัดในระยะแรกของการใช้ Levodopa ได้แก่ คลื่นไส้ อาเจียน (Nausea/Vomiting) ซึ่งเกิดจากการกระตุ้น chemoreceptor trigger zone (CTZ) ภายนอก blood-brain barrier
🔍 ข้ออื่นผิดเพราะอะไร:
- ข้อ ข. Levodopa เมื่อเปลี่ยนเป็น Dopamine ในระบบไหลเวียนโลหิตจะกระตุ้น Beta-1 adrenergic receptors ทำให้เกิด Tachycardia หรือ Arrhythmias ไม่ใช่หัวใจเต้นช้า
- ข้อ ค. มึนงงเป็นอาการไม่เฉพาะเจาะจงที่อาจเกิดตามหลังภาวะความดันโลหิตตกขณะเปลี่ยนท่า (Orthostatic hypotension) ซึ่งเป็นผลข้างเคียงโดยตรงของยา
- ข้อ ง. อาการคลื่นไส้อาเจียนเป็นผลข้างเคียงที่พบบ่อย แต่ในข้อสอบข้อนี้เน้นผลต่อระบบหัวใจและหลอดเลือดที่สำคัญคือ Orthostatic hypotension ซึ่งสัมพันธ์กับ adrenergic stimulation
- ข้อ จ. ชาตามปลายนิ้วปลายเท้า (Peripheral neuropathy) ไม่ใช่ผลข้างเคียงโดยตรงตามแบบฉบับของการเริ่มใช้ยา Levodopa ในโรคพาร์กินสัน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7" s="166" t="inlineStr"/>
      <c r="L27" s="166" t="inlineStr">
        <is>
          <t>Neurologic</t>
        </is>
      </c>
      <c r="M27" s="166" t="inlineStr">
        <is>
          <t>Parkinson disease</t>
        </is>
      </c>
      <c r="N27" s="165" t="inlineStr">
        <is>
          <t>Clinic</t>
        </is>
      </c>
      <c r="O27" s="166" t="inlineStr">
        <is>
          <t>ข้อ 25 Pharma Plus เล่มม่วง (เฉลยข้อ ก ง)</t>
        </is>
      </c>
      <c r="P27" s="165" t="inlineStr">
        <is>
          <t>แบบฝึกหัด</t>
        </is>
      </c>
      <c r="Q27" s="165" t="inlineStr">
        <is>
          <t>เล่มม่วง</t>
        </is>
      </c>
      <c r="R27" s="165" t="inlineStr"/>
    </row>
    <row r="28" ht="24" customHeight="1" s="49">
      <c r="A28" s="167" t="n">
        <v>26</v>
      </c>
      <c r="B28" s="166" t="inlineStr">
        <is>
          <t>หากระดับยา levodopa สูงเกินไป จะเกิดอาการใด</t>
        </is>
      </c>
      <c r="C28" s="166" t="inlineStr"/>
      <c r="D28" s="166" t="inlineStr">
        <is>
          <t>Rigidity</t>
        </is>
      </c>
      <c r="E28" s="166" t="inlineStr">
        <is>
          <t>Dyskinesia</t>
        </is>
      </c>
      <c r="F28" s="166" t="inlineStr">
        <is>
          <t>Hallucination</t>
        </is>
      </c>
      <c r="G28" s="166" t="inlineStr">
        <is>
          <t>Somnolence</t>
        </is>
      </c>
      <c r="H28" s="166" t="inlineStr">
        <is>
          <t>Gynecomastia</t>
        </is>
      </c>
      <c r="I28" s="167" t="inlineStr">
        <is>
          <t>2</t>
        </is>
      </c>
      <c r="J28" s="166" t="inlineStr">
        <is>
          <t>✅ คำตอบที่ถูกต้อง: ข้อ ข. Dyskinesia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Dyskinesia ระดับยา levodopa ที่สูงเกินไปในกระแสเลือดหรือการกระตุ้น dopamine receptor มากเกินไปมักทำให้เกิดภาวะเคลื่อนไหวผิดปกติ (dyskinesia) รวมถึงอาการทางจิตประสาท เช่น ภาวะประสาทหลอน (hallucination) แต่ความผิดปกติของการเคลื่อนไหวแบบ dyskinesia เป็นลักษณะจำเพาะเด่นชัดที่สุดเมื่อโดสสูงเกินไปตามหลักเภสัชวิทยาโรคพาร์กินสัน
🔍 ข้ออื่นผิดเพราะอะไร:
- ข้อ ก. Rigidity (อาการกล้ามเนื้อเกร็ง) เป็นอาการแสดงหลักของโรคพาร์กินสันที่เกิดจากการขาด Dopamine เมื่อระดับยา Levodopa สูง อาการนี้จะดีขึ้น ไม่ใช่ผลจากการได้ยาเกิน
- ข้อ ค. Hallucination สามารถพบได้จากผลของ Dopaminergic stimulation แต่ภาวะแทรกซ้อนทางการเคลื่อนไหวที่เป็นสัญลักษณ์ของ peak-dose Levodopa คือ Peak-dose Dyskinesia
- ข้อ ง. Somnolence (อาการง่วงนอนมากผิดปกติ) พบบ่อยในยากลุ่ม Non-ergot Dopamine agonists (เช่น Pramipexole) มากกว่าการใช้ Levodopa โดสสูงเดี่ยวๆ
- ข้อ จ. Gynecomastia (เต้านมโตในเพศชาย) เกิดจากความไม่สมดุลของฮอร์โมนเพศหรือยาต้านโดปามีน (Dopamine antagonists) ที่เพิ่ม Prolactin ไม่ใช่ผลของ Levodopa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8" s="166" t="inlineStr"/>
      <c r="L28" s="166" t="inlineStr">
        <is>
          <t>Neurologic</t>
        </is>
      </c>
      <c r="M28" s="166" t="inlineStr">
        <is>
          <t>Parkinson disease</t>
        </is>
      </c>
      <c r="N28" s="165" t="inlineStr">
        <is>
          <t>Clinic</t>
        </is>
      </c>
      <c r="O28" s="166" t="inlineStr">
        <is>
          <t>ข้อ 26 Pharma Plus เล่มม่วง (เฉลยข้อ ข ค)</t>
        </is>
      </c>
      <c r="P28" s="165" t="inlineStr">
        <is>
          <t>แบบฝึกหัด</t>
        </is>
      </c>
      <c r="Q28" s="165" t="inlineStr">
        <is>
          <t>เล่มม่วง</t>
        </is>
      </c>
      <c r="R28" s="165" t="inlineStr"/>
    </row>
    <row r="29" ht="24" customHeight="1" s="49">
      <c r="A29" s="167" t="n">
        <v>27</v>
      </c>
      <c r="B29" s="166" t="inlineStr">
        <is>
          <t>ยาในข้อใดไม่ทำให้อาการความจำเสื่อมของผู้ป่วยโรคพาร์กินสันแย่ลง</t>
        </is>
      </c>
      <c r="C29" s="166" t="inlineStr"/>
      <c r="D29" s="166" t="inlineStr">
        <is>
          <t>Benztropine</t>
        </is>
      </c>
      <c r="E29" s="166" t="inlineStr">
        <is>
          <t>Amitriptyline</t>
        </is>
      </c>
      <c r="F29" s="166" t="inlineStr">
        <is>
          <t>Domperidone</t>
        </is>
      </c>
      <c r="G29" s="166" t="inlineStr">
        <is>
          <t>Trihexyphenidyl</t>
        </is>
      </c>
      <c r="H29" s="166" t="inlineStr">
        <is>
          <t>Chlorpheniramine</t>
        </is>
      </c>
      <c r="I29" s="167" t="inlineStr">
        <is>
          <t>3</t>
        </is>
      </c>
      <c r="J29" s="166" t="inlineStr">
        <is>
          <t>✅ คำตอบที่ถูกต้อง: ข้อ ค. Domperidone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Domperidone เป็นยาต้านโดปามีน (peripheral dopamine antagonist) ที่ไม่สามารถผ่านเข้าสู่สมองได้ดี และไม่มีฤทธิ์ต้านอะเซทิลโคลีน (anticholinergic) ในสมอง ต่างจาก Benztropine, Trihexyphenidyl (ยากลุ่ม anticholinergic), Amitriptyline (ยาต้านเศร้าที่มีฤทธิ์ anticholinergic สูง) และ Chlorpheniramine (ยาแก้แพ้รุ่นเก่าที่มีฤทธิ์ anticholinergic) ซึ่งส่งผลให้ความจำแย่ลงในผู้ป่วยพาร์กินสัน
🔍 ข้ออื่นผิดเพราะอะไร:
- ข้อ ก. Benztropine เป็น centrally-acting anticholinergic ขัดขวางสารสื่อประสาท Acetylcholine ในสมอง ทำให้กระบวนการเรียนรู้และความจำเสื่อมลงอย่างชัดเจน
- ข้อ ข. Amitriptyline มีฤทธิ์ anticholinergic สูงมาก ทำให้เกิดอาการสับสน ซึมเซา และทำให้ภาวะสมองเสื่อม (Cognitive impairment) ในผู้สูงอายุแย่ลง
- ข้อ ง. Trihexyphenidyl ออกฤทธิ์ปิดกั้น Muscarinic receptors ในระบบประสาทส่วนกลาง ส่งผลรบกวนความจำและสมาธิ ต้องหลีกเลี่ยงในผู้ป่วยพาร์กินสันสูงอายุ
- ข้อ จ. Chlorpheniramine เป็น First-generation antihistamine ที่ผ่านข้าม Blood-Brain Barrier ได้ดีและมีฤทธิ์ Anticholinergic สูง จึงทำให้ความจำและสมาธิเสื่อมลง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9" s="166" t="inlineStr"/>
      <c r="L29" s="166" t="inlineStr">
        <is>
          <t>Neurologic</t>
        </is>
      </c>
      <c r="M29" s="166" t="inlineStr">
        <is>
          <t>Parkinson disease</t>
        </is>
      </c>
      <c r="N29" s="165" t="inlineStr">
        <is>
          <t>Clinic</t>
        </is>
      </c>
      <c r="O29" s="166" t="inlineStr">
        <is>
          <t>ข้อ 27 Pharma Plus เล่มม่วง (เฉลยข้อ ค)</t>
        </is>
      </c>
      <c r="P29" s="165" t="inlineStr">
        <is>
          <t>แบบฝึกหัด</t>
        </is>
      </c>
      <c r="Q29" s="165" t="inlineStr">
        <is>
          <t>เล่มม่วง</t>
        </is>
      </c>
      <c r="R29" s="165" t="inlineStr"/>
    </row>
    <row r="30" ht="24" customHeight="1" s="49">
      <c r="A30" s="167" t="n">
        <v>28</v>
      </c>
      <c r="B30" s="166" t="inlineStr">
        <is>
          <t>Benserazide ยับยั้ง enzyme ในข้อใด</t>
        </is>
      </c>
      <c r="C30" s="166" t="inlineStr"/>
      <c r="D30" s="166" t="inlineStr">
        <is>
          <t>MAOB</t>
        </is>
      </c>
      <c r="E30" s="166" t="inlineStr">
        <is>
          <t>COMT</t>
        </is>
      </c>
      <c r="F30" s="166" t="inlineStr">
        <is>
          <t>Acetylcholine esterase</t>
        </is>
      </c>
      <c r="G30" s="166" t="inlineStr">
        <is>
          <t>Dopa decarboxylase</t>
        </is>
      </c>
      <c r="H30" s="166" t="inlineStr">
        <is>
          <t>Dopa deaminase</t>
        </is>
      </c>
      <c r="I30" s="167" t="inlineStr">
        <is>
          <t>4</t>
        </is>
      </c>
      <c r="J30" s="166" t="inlineStr">
        <is>
          <t>✅ คำตอบที่ถูกต้อง: ข้อ ง. Dopa decarboxylase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Dopa decarboxylase Benserazide และ Carbidopa เป็นยาในกลุ่ม Dopa decarboxylase inhibitor (DDI) ซึ่งทำหน้าที่ยับยั้งเอนไซม์ dopa decarboxylase นอกสมอง เพื่อป้องกันไม่ให้ levodopa ถูกเปลี่ยนเป็น dopamine ก่อนเข้าสู่สมอง
🔍 ข้ออื่นผิดเพราะอะไร:
- ข้อ ก. MAO-B ถูกยับยั้งโดยยาในกลุ่ม Selegiline และ Rasagiline เพื่อลดการสลาย Dopamine ในระบบประสาทส่วนกลาง ไม่ใช่เป้าหมายของ Benserazide
- ข้อ ข. COMT (Catechol-O-methyltransferase) ถูกยับยั้งโดยยาในกลุ่ม Entacapone และ Tolcapone ไม่ได้ถูกยับยั้งโดย Benserazide
- ข้อ ค. Acetylcholinesterase ถูกยับยั้งโดยยาในกลุ่ม Donepezil, Rivastigmine และ Galantamine ซึ่งใช้รักษาโรคอัลไซเมอร์ ไม่ใช่กลไกของ Benserazide
- ข้อ จ. Dopa deaminase ไม่ใช่เอนไซม์หลักในกระบวนการเมแทบอลิซึมของ Levodopa และไม่มีความสำคัญทางคลินิกสำหรับยานี้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0" s="166" t="inlineStr"/>
      <c r="L30" s="166" t="inlineStr">
        <is>
          <t>Neurologic</t>
        </is>
      </c>
      <c r="M30" s="166" t="inlineStr">
        <is>
          <t>Parkinson disease</t>
        </is>
      </c>
      <c r="N30" s="165" t="inlineStr">
        <is>
          <t>Clinic</t>
        </is>
      </c>
      <c r="O30" s="166" t="inlineStr">
        <is>
          <t>ข้อ 28 Pharma Plus เล่มม่วง (เฉลยข้อ ง)</t>
        </is>
      </c>
      <c r="P30" s="165" t="inlineStr">
        <is>
          <t>แบบฝึกหัด</t>
        </is>
      </c>
      <c r="Q30" s="165" t="inlineStr">
        <is>
          <t>เล่มม่วง</t>
        </is>
      </c>
      <c r="R30" s="165" t="inlineStr"/>
    </row>
    <row r="31" ht="24" customHeight="1" s="49">
      <c r="A31" s="167" t="n">
        <v>29</v>
      </c>
      <c r="B31" s="166" t="inlineStr">
        <is>
          <t>ปรากฏการณ์ในข้อใดไม่ใช่สิ่งที่เกิดขึ้นระหว่างการใช้ levodopa เพียงตัวเดียวรักษา Parkinson's disease ซึ่งอาจนำไปสู่ความล้มเหลวของการรักษาโรค</t>
        </is>
      </c>
      <c r="C31" s="166" t="inlineStr"/>
      <c r="D31" s="166" t="inlineStr">
        <is>
          <t>หลังจากเริ่มการรักษาผู้ป่วยได้ 3-5 ปี ผลการรักษาจะลดลง</t>
        </is>
      </c>
      <c r="E31" s="166" t="inlineStr">
        <is>
          <t>ผลการรักษาในแต่ละวันอาจไม่คงที่ (on-off phenomenon)</t>
        </is>
      </c>
      <c r="F31" s="166" t="inlineStr">
        <is>
          <t>ตัวรับ dopamine receptor ในสมองเกิด down regulation ลดจำนวนลง</t>
        </is>
      </c>
      <c r="G31" s="166" t="inlineStr">
        <is>
          <t>Levodopa ซึมผ่าน blood brain barrier เข้าสู่สมองได้ยากขึ้น</t>
        </is>
      </c>
      <c r="H31" s="166" t="inlineStr">
        <is>
          <t>อนุมูลอิสระที่เกิดจากการเมตาบอลิซึมของ levodopa จะทำให้เซลล์ประสาท dopaminergic ที่ nigrostriatal pathway</t>
        </is>
      </c>
      <c r="I31" s="167" t="inlineStr">
        <is>
          <t>4</t>
        </is>
      </c>
      <c r="J31" s="166" t="inlineStr">
        <is>
          <t>✅ คำตอบที่ถูกต้อง: ข้อ ง. Levodopa ซึมผ่าน blood brain barrier เข้าสู่สมองได้ยากขึ้น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Levodopa ซึมผ่าน blood brain barrier เข้าสู่สมองได้ยากขึ้น การใช้ levodopa ระยะยาวไม่ได้ทำให้ยาซึมผ่าน Blood-Brain Barrier (BBB) ได้ยากขึ้น แต่ปัญหาที่เกิดขึ้นคือการลดลงของจำนวนเซลล์ประสาทที่เก็บสำรอง dopamine, การเกิด motor fluctuations (on-off phenomenon), การดื้อยา และการเปลี่ยนแปลงของตัวรับ
🔍 ข้ออื่นผิดเพราะอะไร:
- ข้อ ก. การที่ผลการรักษาลดลงหลังใช้ไป 3-5 ปี (Wearing-off effect) เป็นข้อเท็จจริงทางคลินิกที่เกิดขึ้นจากการเสื่อมสลายของ Dopaminergic terminals ในสมอง
- ข้อ ข. On-off phenomenon เป็นความผันผวนของการตอบสนองทางการเคลื่อนไหวที่พบได้จริงในการใช้ Levodopa ระยะยาว
- ข้อ ค. การเกิด Down-regulation และ Desensitization ของ Dopamine receptors หลังการกระตุ้นอย่างต่อเนื่องเป็นพยาธิสรีรวิทยาที่เกิดขึ้นจริงจากการรักษา
- ข้อ จ. กระบวนการ Oxidative metabolism ของ Levodopa และ Dopamine ทำให้เกิด Free radicals ทำลายเซลล์ประสาทใน Nigrostriatal pathway เป็นทฤษฎีที่ยอมรับกันทางพยาธิวิทยา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1" s="166" t="inlineStr"/>
      <c r="L31" s="166" t="inlineStr">
        <is>
          <t>Neurologic</t>
        </is>
      </c>
      <c r="M31" s="166" t="inlineStr">
        <is>
          <t>Parkinson disease</t>
        </is>
      </c>
      <c r="N31" s="165" t="inlineStr">
        <is>
          <t>Clinic</t>
        </is>
      </c>
      <c r="O31" s="166" t="inlineStr">
        <is>
          <t>ข้อ 29 Pharma Plus เล่มม่วง (เฉลยข้อ ง)</t>
        </is>
      </c>
      <c r="P31" s="165" t="inlineStr">
        <is>
          <t>แบบฝึกหัด</t>
        </is>
      </c>
      <c r="Q31" s="165" t="inlineStr">
        <is>
          <t>เล่มม่วง</t>
        </is>
      </c>
      <c r="R31" s="165" t="inlineStr"/>
    </row>
    <row r="32" ht="24" customHeight="1" s="49">
      <c r="A32" s="167" t="n">
        <v>30</v>
      </c>
      <c r="B32" s="166" t="inlineStr">
        <is>
          <t>การใช้ carbidopa หรือ benserazide ร่วมกับ levodopa ในการรักษา Parkinson's disease มีจุดประสงค์เพื่อ</t>
        </is>
      </c>
      <c r="C32" s="166" t="inlineStr"/>
      <c r="D32" s="166" t="inlineStr">
        <is>
          <t>กระตุ้นเอนไซม์ dopa decarboxylase ที่สมอง</t>
        </is>
      </c>
      <c r="E32" s="166" t="inlineStr">
        <is>
          <t>ยับยั้งการเปลี่ยนแปลง Levodopa เป็น dopamine ที่เนื้อเยื่อนอกสมอง</t>
        </is>
      </c>
      <c r="F32" s="166" t="inlineStr">
        <is>
          <t>เพิ่มการดูดซึมของ Levodopa จากทางเดินอาหาร</t>
        </is>
      </c>
      <c r="G32" s="166" t="inlineStr">
        <is>
          <t>ยับยั้งการขับถ่าย Levodopa ออกทางปัสสาวะ</t>
        </is>
      </c>
      <c r="H32" s="166" t="inlineStr">
        <is>
          <t>เพิ่มการซึมผ่านของ dopamine จากเลือดสู่สมอง</t>
        </is>
      </c>
      <c r="I32" s="167" t="inlineStr">
        <is>
          <t>2</t>
        </is>
      </c>
      <c r="J32" s="166" t="inlineStr">
        <is>
          <t>✅ คำตอบที่ถูกต้อง: ข้อ ข. ยับยั้งการเปลี่ยนแปลง Levodopa เป็น dopamine ที่เนื้อเยื่อนอกสมอง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ยับยั้งการเปลี่ยนแปลง Levodopa เป็น dopamine ที่เนื้อเยื่อนอกสมอง Carbidopa และ Benserazide เป็น peripheral dopa decarboxylase inhibitors มีเป้าหมายเพื่อยับยั้งการเปลี่ยน levodopa เป็น dopamine นอกระบบประสาทส่วนกลาง ช่วยลดผลข้างเคียงคลื่นไส้อาเจียน และเพิ่มปริมาณ levodopa ที่จะเข้าสู่สมอง
🔍 ข้ออื่นผิดเพราะอะไร:
- ข้อ ก. Carbidopa และ Benserazide มีฤทธิ์ยับยั้ง (Inhibit) ไม่ใช่กระตุ้นเอนไซม์ และออกฤทธิ์เฉพาะเนื้อเยื่อนอกสมองเนื่องจากไม่สามารถผ่านข้าม Blood-Brain Barrier
- ข้อ ค. ยาทั้งสองตัวไม่มีผลเพิ่มการดูดซึมของ Levodopa จากลำไส้เล็ก โดย Levodopa ยังคงถูกดูดซึมผ่านทางเดินอาหารด้วย L-neutral amino acid transport system ตามปกติ
- ข้อ ง. Carbidopa และ Benserazide ไม่ได้มีผลยับยั้งกระบวนการขับถ่ายยา Levodopa ออกทางท่อไตหรือปัสสาวะ
- ข้อ จ. Dopamine ที่เกิดขึ้นภายนอกไม่สามารถซึมผ่าน Blood-Brain Barrier เข้าสู่สมองได้ ยาจึงต้องป้องกันไม่ให้เปลี่ยนเป็น Dopamine นอกสมองตั้งแต่แรก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2" s="166" t="inlineStr"/>
      <c r="L32" s="166" t="inlineStr">
        <is>
          <t>Neurologic</t>
        </is>
      </c>
      <c r="M32" s="166" t="inlineStr">
        <is>
          <t>Parkinson disease</t>
        </is>
      </c>
      <c r="N32" s="165" t="inlineStr">
        <is>
          <t>Clinic</t>
        </is>
      </c>
      <c r="O32" s="166" t="inlineStr">
        <is>
          <t>ข้อ 30 Pharma Plus เล่มม่วง (เฉลยข้อ ข)</t>
        </is>
      </c>
      <c r="P32" s="165" t="inlineStr">
        <is>
          <t>แบบฝึกหัด</t>
        </is>
      </c>
      <c r="Q32" s="165" t="inlineStr">
        <is>
          <t>เล่มม่วง</t>
        </is>
      </c>
      <c r="R32" s="165" t="inlineStr"/>
    </row>
    <row r="33" ht="24" customHeight="1" s="49">
      <c r="A33" s="167" t="n">
        <v>31</v>
      </c>
      <c r="B33" s="166" t="inlineStr">
        <is>
          <t>การใช้ selegiline ซึ่งเป็น irreversible MAO-B inhibitor ในการรักษา Parkinson's disease นั้น อาจมีผลดีต่อผู้ป่วยมากกว่าเพียงยาไปป้องกันการทำลาย dopamine โดยยาอาจมีผลชะลอการเกิดโรคได้ โดยกลไกต่อไปนี้</t>
        </is>
      </c>
      <c r="C33" s="166" t="inlineStr"/>
      <c r="D33" s="166" t="inlineStr">
        <is>
          <t>ป้องกันการเกิดอนุมูลอิสระ ซึ่งมีพิษและเป็นผลพลอยได้จากการออกซิไดซ์ dopamine โดย MAO-B</t>
        </is>
      </c>
      <c r="E33" s="166" t="inlineStr">
        <is>
          <t>กระตุ้นการเจริญของ dopaminergic neurons ใน nigrostriatal pathway</t>
        </is>
      </c>
      <c r="F33" s="166" t="inlineStr">
        <is>
          <t>กระตุ้นการเจริญของ glial cells ในสมอง</t>
        </is>
      </c>
      <c r="G33" s="166" t="inlineStr">
        <is>
          <t>กระตุ้นการสังเคราะห์ nerve growth factor</t>
        </is>
      </c>
      <c r="H33" s="166" t="inlineStr">
        <is>
          <t>กระตุ้นการสังเคราะห์สารสื่อประสาท</t>
        </is>
      </c>
      <c r="I33" s="167" t="inlineStr">
        <is>
          <t>1</t>
        </is>
      </c>
      <c r="J33" s="166" t="inlineStr">
        <is>
          <t>✅ คำตอบที่ถูกต้อง: ข้อ ก. ป้องกันการเกิดอนุมูลอิสระ ซึ่งมีพิษและเป็นผลพลอยได้จากการออกซิไดซ์ dopamine โดย MAO-B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ป้องกันการเกิดอนุมูลอิสระ ซึ่งมีพิษและเป็นผลพลอยได้จากการออกซิไดซ์ dopamine โดย MAO-B Selegiline ยับยั้งเอนไซม์ MAO-B ซึ่งปกติจะทำหน้าที่ออกซิไดซ์ dopamine และสร้างอนุมูลอิสระที่เป็นพิษต่อเซลล์ประสาท การยับยั้งนี้จึงช่วยลด oxidative stress และอาจมีผล neuroprotective ตามทฤษฎี
🔍 ข้ออื่นผิดเพราะอะไร:
- ข้อ ข. Selegiline ไม่มีคุณสมบัติกระตุ้นการสร้างหรือเพิ่มการเจริญเติบโตของเซลล์ประสาทใหม่ (Neurogenesis) ใน Nigrostriatal pathway
- ข้อ ค. ยาไม่มีฤทธิ์กระตุ้นการเจริญของ Glial cells หรือค้ำจุนเซลล์เกลียในสมองแต่อย่างใด
- ข้อ ง. Selegiline ไม่ได้ออกฤทธิ์เป็นตัวกระตุ้นการสังเคราะห์สาร Nerve Growth Factor (NGF) หรือ Neurotrophic factors โดยตรง
- ข้อ จ. Selegiline ออกฤทธิ์ยับยั้งการสลายสารสื่อประสาท (Inhibit degradation) ไม่ได้มีกลไกในการกระตุ้นกระบวนการสังเคราะห์สารสื่อประสาทขึ้นมาใหม่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3" s="166" t="inlineStr"/>
      <c r="L33" s="166" t="inlineStr">
        <is>
          <t>Neurologic</t>
        </is>
      </c>
      <c r="M33" s="166" t="inlineStr">
        <is>
          <t>Parkinson disease</t>
        </is>
      </c>
      <c r="N33" s="165" t="inlineStr">
        <is>
          <t>Clinic</t>
        </is>
      </c>
      <c r="O33" s="166" t="inlineStr">
        <is>
          <t>ข้อ 31 Pharma Plus เล่มม่วง (เฉลยข้อ ก)</t>
        </is>
      </c>
      <c r="P33" s="165" t="inlineStr">
        <is>
          <t>แบบฝึกหัด</t>
        </is>
      </c>
      <c r="Q33" s="165" t="inlineStr">
        <is>
          <t>เล่มม่วง</t>
        </is>
      </c>
      <c r="R33" s="165" t="inlineStr"/>
    </row>
    <row r="34" ht="24" customHeight="1" s="49">
      <c r="A34" s="167" t="n">
        <v>32</v>
      </c>
      <c r="B34" s="166" t="inlineStr">
        <is>
          <t>สถานการณ์ที่ 5 ผู้ป่วยชาย อายุ 25 ปี
Dx. Tonic-clonic seizer (first diagnosis)
Rx. Carbamazepine BID 30 F/U 2 wk.
ผู้ป่วยไม่ควรได้รับคำแนะนำใด</t>
        </is>
      </c>
      <c r="C34" s="166" t="inlineStr"/>
      <c r="D34" s="166" t="inlineStr">
        <is>
          <t>แนะนำคุมกำเนิด</t>
        </is>
      </c>
      <c r="E34" s="166" t="inlineStr">
        <is>
          <t>ถ้าใช้ยาแล้วเป็นไข้ เจ็บคอ ให้รีบแจ้งแพทย์์</t>
        </is>
      </c>
      <c r="F34" s="166" t="inlineStr">
        <is>
          <t>ใช้ยาแล้วหลีกเลี่ยงการสัมผัสแสงแดด</t>
        </is>
      </c>
      <c r="G34" s="166" t="inlineStr">
        <is>
          <t>ใช้ยานี้แล้วสีเล็บและสีผิวจะเปลี่ยน</t>
        </is>
      </c>
      <c r="H34" s="166" t="inlineStr">
        <is>
          <t>ควรหลีกเลี่ยงการซื้อยามารับประทานเอง</t>
        </is>
      </c>
      <c r="I34" s="167" t="inlineStr">
        <is>
          <t>1</t>
        </is>
      </c>
      <c r="J34" s="166" t="inlineStr">
        <is>
          <t>✅ คำตอบที่ถูกต้อง: ข้อ ก. แนะนำคุมกำเนิด
💡 Background:
โรคลมชัก (Epilepsy) ต้องเลือกยากันชักให้ตรงกับชนิดของการชัก โดยคำนึงถึง efficacy, drug interactions และ safety profile ของผู้ป่วย
🎯 ทำไมข้อนี้ถึงถูก:
แนะนำคุมกำเนิด Carbamazepine เป็นยาต้านชักกลุ่มที่อาจเกิด ADR ทางผิวหนังที่รุนแรง เช่น SJS/TEN (โดยเฉพาะในผู้ป่วยที่มี allele HLA-B1502) และอาจเกิดภาวะเม็ดเลือดต่ำ (Agranulocytosis) จึงต้องแนะนำให้สังเกตอาการไข้ เจ็บคอ ผื่นแพ้ รวมถึงการคุมกำเนิดเนื่องจากยามีผลลด efficacy ยาคุมกำเนิด (Enzyme inducer) และระวังเรื่อง Drug interaction จากการซื้อยาอื่นทานเอง แต่ตัวยาไม่ได้ทำให้สีเล็บและสีผิวเปลี่ยน
🔍 ข้ออื่นผิดเพราะอะไร:
- ข้อ ข. การมีไข้และเจ็บคอเป็นสัญญาณเตือนสำคัญของภาวะ Agranulocytosis และ Leukopenia จาก Carbamazepine ซึ่งต้องรีบแจ้งแพทย์์เพื่อตรวจ CBC ทันที จึงเป็นคำแนะนำที่ถูกต้อง
- ข้อ ค. Carbamazepine สามารถทำให้เกิด Photosensitivity ได้ จึงควรแนะนำให้ผู้ป่วยหลีกเลี่ยงแสงแดดจัดและทาครีมกันแดด จึงเป็นคำแนะนำที่ถูกต้อง
- ข้อ ง. การสังเกตผื่นแพ้ทางผิวหนังที่อาจเริ่มต้นจากการเปลี่ยนแปลงของสีผิวหรือผื่นคันเป็นสิ่งจำเป็นเพื่อเฝ้าระวัง SJS/TEN จึงเป็นคำแนะนำในการเฝ้าระวังที่ถูกต้อง
- ข้อ จ. Carbamazepine เป็น potent CYP3A4 inducer และเกิด drug interactions กับยาอื่นได้ง่ายมาก จึงต้องแนะนำให้หลีกเลี่ยงการซื้อยามารับประทานเอง จึงเป็นคำแนะนำที่ถูกต้อง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34" s="166" t="inlineStr"/>
      <c r="L34" s="166" t="inlineStr">
        <is>
          <t>Neurologic</t>
        </is>
      </c>
      <c r="M34" s="166" t="inlineStr">
        <is>
          <t>Epilepsy</t>
        </is>
      </c>
      <c r="N34" s="165" t="inlineStr">
        <is>
          <t>Clinic</t>
        </is>
      </c>
      <c r="O34" s="166" t="inlineStr">
        <is>
          <t>ข้อ 32 Pharma Plus เล่มม่วง (เฉลยข้อ )</t>
        </is>
      </c>
      <c r="P34" s="165" t="inlineStr">
        <is>
          <t>แบบฝึกหัด</t>
        </is>
      </c>
      <c r="Q34" s="165" t="inlineStr">
        <is>
          <t>เล่มม่วง</t>
        </is>
      </c>
      <c r="R34" s="165" t="inlineStr"/>
    </row>
    <row r="35" ht="24" customHeight="1" s="49">
      <c r="A35" s="167" t="n">
        <v>33</v>
      </c>
      <c r="B35" s="166" t="inlineStr">
        <is>
          <t>สถานการณ์ที่ 5 ผู้ป่วยชาย อายุ 25 ปี
Dx. Tonic-clonic seizer (first diagnosis)
Rx. Carbamazepine BID 30 F/U 2 wk.
ระดับยา carbamazepine สามารถเพิ่มได้เมื่อใช้ร่วมกับยาใด</t>
        </is>
      </c>
      <c r="C35" s="166" t="inlineStr"/>
      <c r="D35" s="166" t="inlineStr">
        <is>
          <t>Folic acid</t>
        </is>
      </c>
      <c r="E35" s="166" t="inlineStr">
        <is>
          <t>Nevirapine</t>
        </is>
      </c>
      <c r="F35" s="166" t="inlineStr">
        <is>
          <t>Phenytoin</t>
        </is>
      </c>
      <c r="G35" s="166" t="inlineStr">
        <is>
          <t>Clarithromycin</t>
        </is>
      </c>
      <c r="H35" s="166" t="inlineStr">
        <is>
          <t>Mebendazole</t>
        </is>
      </c>
      <c r="I35" s="167" t="inlineStr">
        <is>
          <t>4</t>
        </is>
      </c>
      <c r="J35" s="166" t="inlineStr">
        <is>
          <t>✅ คำตอบที่ถูกต้อง: ข้อ ง. Clarithromycin
💡 Background:
โรคลมชัก (Epilepsy) ต้องเลือกยากันชักให้ตรงกับชนิดของการชัก โดยคำนึงถึง efficacy, drug interactions และ safety profile ของผู้ป่วย
🎯 ทำไมข้อนี้ถึงถูก:
Clarithromycin เป็นยาในกลุ่ม Macrolide antibiotics ซึ่งเป็น potent CYP3A4 inhibitor จะยับยั้งการเมแทบอลิซึมของ Carbamazepine ส่งผลให้ระดับยา Carbamazepine ในเลือดเพิ่มสูงขึ้นและอาจเกิดพิษได้ (Toxicity)
🔍 ข้ออื่นผิดเพราะอะไร:
- ข้อ ก. Folic acid เป็นวิตามินที่มักให้เสริมในผู้ป่วยที่ได้รับ carbamazepine หรือ phenytoin เพื่อป้องกัน folate deficiency และภาวะโลหิตจาง แต่ไม่มีฤทธิ์ยับยั้ง CYP3A4 จึงไม่เพิ่มระดับยา carbamazepine ในกระแสเลือด
- ข้อ ข. Nevirapine มีคุณสมบัติเป็น CYP3A4 inducer ซึ่งจะไปกระตุ้นการกำจัด carbamazepine ส่งผลให้ระดับยา carbamazepine ในเลือดลดลง ไม่ใช่เพิ่มขึ้น
- ข้อ ค. Phenytoin เป็น potent CYP3A4 inducer ที่เร่งกระบวนการ metabolism ของ carbamazepine ทำให้ระดับยา carbamazepine ลดลง และ carbamazepine ก็เหนี่ยวนำการสลาย phenytoin ได้เช่นกัน
- ข้อ จ. Mebendazole เมแทบอลิซึมผ่านตับเป็นหลักแต่ไม่มีผลทางคลินิกในการยับยั้ง CYP3A4 จึงไม่ส่งผลต่อระดับยา carbamazepine ในเลือดอย่างมีนัยสำคัญ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35" s="166" t="inlineStr"/>
      <c r="L35" s="166" t="inlineStr">
        <is>
          <t>Neurologic</t>
        </is>
      </c>
      <c r="M35" s="166" t="inlineStr">
        <is>
          <t>Epilepsy</t>
        </is>
      </c>
      <c r="N35" s="165" t="inlineStr">
        <is>
          <t>Clinic</t>
        </is>
      </c>
      <c r="O35" s="166" t="inlineStr">
        <is>
          <t>ข้อ 33 Pharma Plus เล่มม่วง (เฉลยข้อ ง)</t>
        </is>
      </c>
      <c r="P35" s="165" t="inlineStr">
        <is>
          <t>แบบฝึกหัด</t>
        </is>
      </c>
      <c r="Q35" s="165" t="inlineStr">
        <is>
          <t>เล่มม่วง</t>
        </is>
      </c>
      <c r="R35" s="165" t="inlineStr"/>
    </row>
    <row r="36" ht="24" customHeight="1" s="49">
      <c r="A36" s="167" t="n">
        <v>34</v>
      </c>
      <c r="B36" s="166" t="inlineStr">
        <is>
          <t>ข้อใดคือกลไกการออกฤทธิ์ของ carbamazepine</t>
        </is>
      </c>
      <c r="C36" s="166" t="inlineStr"/>
      <c r="D36" s="166" t="inlineStr">
        <is>
          <t>จับกับ sodium channel ที่อยู่ใน inactivated state</t>
        </is>
      </c>
      <c r="E36" s="166" t="inlineStr">
        <is>
          <t>จับกับ T-type calcium channel</t>
        </is>
      </c>
      <c r="F36" s="166" t="inlineStr">
        <is>
          <t>ออกฤทธิ์ต่อ GABA receptor/ chloride-ion pore complex</t>
        </is>
      </c>
      <c r="G36" s="166" t="inlineStr">
        <is>
          <t>ออกฤทธิ์ที่ NMDA receptor</t>
        </is>
      </c>
      <c r="H36" s="166" t="inlineStr">
        <is>
          <t>ออกฤทธิ์ยับยั้ง second messengers</t>
        </is>
      </c>
      <c r="I36" s="167" t="inlineStr">
        <is>
          <t>1</t>
        </is>
      </c>
      <c r="J36" s="166" t="inlineStr">
        <is>
          <t>✅ คำตอบที่ถูกต้อง: ข้อ ก. จับกับ sodium channel ที่อยู่ใน inactivated state
💡 Background:
โรคลมชัก (Epilepsy) ต้องเลือกยากันชักให้ตรงกับชนิดของการชัก โดยคำนึงถึง efficacy, drug interactions และ safety profile ของผู้ป่วย
🎯 ทำไมข้อนี้ถึงถูก:
จับกับ sodium channel ที่อยู่ใน inactivated state Carbamazepine ออกฤทธิ์หลักโดยการจับและยับยั้ง Voltage-gated sodium channels ในสมองขณะที่ช่องสัญญาณอยู่ในสถานะ Inactivated state ทำให้ลดการยิงกระแสประสาทที่ผิดปกติและป้องกันการแพร่กระจายของกระแสไฟฟ้าในโรค ลมชัก
🔍 ข้ออื่นผิดเพราะอะไร:
- ข้อ ข. การยับยั้ง T-type calcium channels ใน thalamic neurons เป็นกลไกหลักของ ethosuximide และ valproic acid ซึ่งใช้รักษา absence seizures ไม่ใช่กลไกของ carbamazepine
- ข้อ ค. การเพิ่ม GABA neurotransmission ผ่าน GABA-A receptor/chloride channel complex เป็นกลไกของยากลุ่ม benzodiazepines และ barbiturates เช่น phenobarbital
- ข้อ ง. การยับยั้ง NMDA glutamate receptors เป็นกลไกของยา felbamate หรือยาชะลอสมองเสื่อม memantine ไม่ใช่กลไกหลักของ carbamazepine
- ข้อ จ. การยับยั้ง second messengers เช่น inositol depletion pathway เป็นกลไกการออกฤทธิ์ทางเภสัชวิทยาหลักของ lithium ในการรักษา bipolar disorder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36" s="166" t="inlineStr"/>
      <c r="L36" s="166" t="inlineStr">
        <is>
          <t>Neurologic</t>
        </is>
      </c>
      <c r="M36" s="166" t="inlineStr">
        <is>
          <t>Epilepsy</t>
        </is>
      </c>
      <c r="N36" s="165" t="inlineStr">
        <is>
          <t>Clinic</t>
        </is>
      </c>
      <c r="O36" s="166" t="inlineStr">
        <is>
          <t>ข้อ 34 Pharma Plus เล่มม่วง (เฉลยข้อ ก)</t>
        </is>
      </c>
      <c r="P36" s="165" t="inlineStr">
        <is>
          <t>แบบฝึกหัด</t>
        </is>
      </c>
      <c r="Q36" s="165" t="inlineStr">
        <is>
          <t>เล่มม่วง</t>
        </is>
      </c>
      <c r="R36" s="165" t="inlineStr"/>
    </row>
    <row r="37" ht="24" customHeight="1" s="49">
      <c r="A37" s="167" t="n">
        <v>35</v>
      </c>
      <c r="B37" s="166" t="inlineStr">
        <is>
          <t>โรคลมชักมีสาเหตุจากทุกข้อ ยกเว้นข้อใด</t>
        </is>
      </c>
      <c r="C37" s="166" t="inlineStr"/>
      <c r="D37" s="166" t="inlineStr">
        <is>
          <t>อุบัติเหตุทางสมอง</t>
        </is>
      </c>
      <c r="E37" s="166" t="inlineStr">
        <is>
          <t>การติดเชื้อในหูชั้นกลาง</t>
        </is>
      </c>
      <c r="F37" s="166" t="inlineStr">
        <is>
          <t>Hypoglycemia</t>
        </is>
      </c>
      <c r="G37" s="166" t="inlineStr">
        <is>
          <t>เนื้องอกในสมอง</t>
        </is>
      </c>
      <c r="H37" s="166" t="inlineStr">
        <is>
          <t>ไข้สูงในเด็ก</t>
        </is>
      </c>
      <c r="I37" s="167" t="inlineStr">
        <is>
          <t>2</t>
        </is>
      </c>
      <c r="J37" s="166" t="inlineStr">
        <is>
          <t>✅ คำตอบที่ถูกต้อง: ข้อ ข. การติดเชื้อในหูชั้นกลาง
💡 Background:
โรคลมชัก (Epilepsy) ต้องเลือกยากันชักให้ตรงกับชนิดของการชัก โดยคำนึงถึง efficacy, drug interactions และ safety profile ของผู้ป่วย
🎯 ทำไมข้อนี้ถึงถูก:
การติดเชื้อในหูชั้นกลาง (Otitis media) เป็นการติดเชื้อเฉพาะที่บริเวณหูชั้นกลาง ไม่ได้ทำให้เกิดการกระตุ้นหรือรบกวนโครงสร้างเนื้อเยื่อสมองโดยตรงเหมือนอุบัติเหตุทางสมอง, ภาวะน้ำตาลในเลือดต่ำ (Hypoglycemia), เนื้องอกในสมอง หรือภาวะไข้สูงในเด็กที่อาจเหนี่ยวนำให้เกิด Febrile seizure ได้
🔍 ข้ออื่นผิดเพราะอะไร:
- ข้อ ก. อุบัติเหตุทางสมอง (Traumatic Brain Injury) ก่อให้เกิด post-traumatic epilepsy ได้โดยตรงจากการเกิดแผลเป็นในเนื้อสมอง (glial scar) เลือดออก และความผิดปกติของโครงสร้างระบบประสาท
- ข้อ ค. Hypoglycemia เป็นภาวะ metabolic derangement รุนแรงที่ทำให้เซลล์สมองขาดพลังงาน เกิด neuronal membrane instability และกระตุ้นให้เกิด acute symptomatic seizure ได้โดยตรง
- ข้อ ง. เนื้องอกในสมอง (Brain tumor) ทำให้เกิด structural lesion กดเบียดเนื้อสมอง รบกวน cerebral blood flow และกระตุ้น focal seizure ที่อาจกระจายกลายเป็น generalized seizure ได้
- ข้อ จ. ไข้สูงในเด็ก (Febrile seizure) พบได้บ่อยในเด็กอายุ 6 เดือนถึง 5 ปี จากสมองเด็กที่ยังไวต่อการเปลี่ยนแปลงของอุณหภูมิร่างกาย จึงเป็นสาเหตุสำคัญของการชักแบบเฉียบพลัน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37" s="166" t="inlineStr"/>
      <c r="L37" s="166" t="inlineStr">
        <is>
          <t>Neurologic</t>
        </is>
      </c>
      <c r="M37" s="166" t="inlineStr">
        <is>
          <t>Epilepsy</t>
        </is>
      </c>
      <c r="N37" s="165" t="inlineStr">
        <is>
          <t>Clinic</t>
        </is>
      </c>
      <c r="O37" s="166" t="inlineStr">
        <is>
          <t>ข้อ 35 Pharma Plus เล่มม่วง (เฉลยข้อ ข)</t>
        </is>
      </c>
      <c r="P37" s="165" t="inlineStr">
        <is>
          <t>แบบฝึกหัด</t>
        </is>
      </c>
      <c r="Q37" s="165" t="inlineStr">
        <is>
          <t>เล่มม่วง</t>
        </is>
      </c>
      <c r="R37" s="165" t="inlineStr"/>
    </row>
    <row r="38" ht="24" customHeight="1" s="49">
      <c r="A38" s="167" t="n">
        <v>36</v>
      </c>
      <c r="B38" s="166" t="inlineStr">
        <is>
          <t>ข้อใดคือข้อบ่งใช้ของ carbamazepine นอกเหนือจากรักษาโรคลมชัก</t>
        </is>
      </c>
      <c r="C38" s="166" t="inlineStr"/>
      <c r="D38" s="166" t="inlineStr">
        <is>
          <t>Anxiety</t>
        </is>
      </c>
      <c r="E38" s="166" t="inlineStr">
        <is>
          <t>Muscle relaxant</t>
        </is>
      </c>
      <c r="F38" s="166" t="inlineStr">
        <is>
          <t>Trigeminal neuralgia</t>
        </is>
      </c>
      <c r="G38" s="166" t="inlineStr">
        <is>
          <t>Anti-arrhythmia</t>
        </is>
      </c>
      <c r="H38" s="166" t="inlineStr">
        <is>
          <t>Febrile Seizure</t>
        </is>
      </c>
      <c r="I38" s="167" t="inlineStr">
        <is>
          <t>3</t>
        </is>
      </c>
      <c r="J38" s="166" t="inlineStr">
        <is>
          <t>✅ คำตอบที่ถูกต้อง: ข้อ ค. Trigeminal neuralgia
💡 Background:
โรคลมชัก (Epilepsy) ต้องเลือกยากันชักให้ตรงกับชนิดของการชัก โดยคำนึงถึง efficacy, drug interactions และ safety profile ของผู้ป่วย
🎯 ทำไมข้อนี้ถึงถูก:
Trigeminal neuralgia นอกจากรักษาโรคชักแบบ Tonic-clonic และ Partial seizures แล้ว Carbamazepine ยังเป็นยาเลือก first-line (First-line drug) ในการรักษาโรคปวดเส้นประสาทสมองคู่ที่ 5 (Trigeminal neuralgia) และใช้รักษา Bipolar disorder ที่ดื้อต่อ Lithium
🔍 ข้ออื่นผิดเพราะอะไร:
- ข้อ ก. Anxiety อาการวิตกกังวลรักษาด้วยยากลุ่ม SSRIs, SNRIs หรือ short-term Benzodiazepines ส่วน carbamazepine ไม่มีข้อบ่งใช้และไม่มี efficacy สำหรับโรควิตกกังวล
- ข้อ ข. Muscle relaxant การคลายกล้ามเนื้อใช้ยากลุ่ม centrally acting muscle relaxants เช่น baclofen, tizanidine หรือ tolperisone ไม่ใช่ข้อบ่งใช้ของ carbamazepine
- ข้อ ง. Anti-arrhythmia ยารักษาหัวใจเต้นผิดจังหวะในกลุ่ม Class IB ได้แก่ lidocaine และ mexiletine แม้ carbamazepine จะมีโครงสร้างคล้าย tricyclic antidepressants แต่ไม่มีข้อบ่งใช้เป็นยาต้านหัวใจเต้นผิดจังหวะ
- ข้อ จ. Febrile Seizure อาการชักจากไข้สูงในเด็กไม่จำเป็นต้องได้รับยากันชักระยะยาวอย่าง carbamazepine หากมีอาการชักต่อเนื่องเกิน 5 นาทีจะใช้ rectal หรือ IV benzodiazepines ระงับอาการชักเฉียบพลัน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38" s="166" t="inlineStr"/>
      <c r="L38" s="166" t="inlineStr">
        <is>
          <t>Neurologic</t>
        </is>
      </c>
      <c r="M38" s="166" t="inlineStr">
        <is>
          <t>Epilepsy</t>
        </is>
      </c>
      <c r="N38" s="165" t="inlineStr">
        <is>
          <t>Clinic</t>
        </is>
      </c>
      <c r="O38" s="166" t="inlineStr">
        <is>
          <t>ข้อ 36 Pharma Plus เล่มม่วง (เฉลยข้อ ค)</t>
        </is>
      </c>
      <c r="P38" s="165" t="inlineStr">
        <is>
          <t>แบบฝึกหัด</t>
        </is>
      </c>
      <c r="Q38" s="165" t="inlineStr">
        <is>
          <t>เล่มม่วง</t>
        </is>
      </c>
      <c r="R38" s="165" t="inlineStr"/>
    </row>
    <row r="39" ht="24" customHeight="1" s="49">
      <c r="A39" s="167" t="n">
        <v>37</v>
      </c>
      <c r="B39" s="166" t="inlineStr">
        <is>
          <t>สถานการณ์ที่ 6 ผู้ป่วยมาพบท่านที่ร้านยา ซักประวัติแล้วพบว่าในระยะครึ่งปีที่ผ่านมาเป็นลมหมดสติหลายครั้ง มีการชักเกร็งระหว่างหมดสติทุกครั้ง ครั้งนี้ผู้ป่วยต้องการซื้อยารักษา
ในฐานะเภสัชกรประจำร้านยาท่านทำอย่างไร</t>
        </is>
      </c>
      <c r="C39" s="166" t="inlineStr"/>
      <c r="D39" s="166" t="inlineStr">
        <is>
          <t>ซักประวัติเพิ่มเติมพบว่า ผู้ป่วยมีแนวโน้มเครียดง่ายจากการทำงาน จึงให้ยาคลายกังวลและนัดพบในอีก 1 เดือน</t>
        </is>
      </c>
      <c r="E39" s="166" t="inlineStr">
        <is>
          <t>ซักประวัติเพิ่มเติมพบว่ามีสุขภาพอ่อนแอ จึงให้่าวิตามินและนัดมาพบในอีก 1 สัปดาห์</t>
        </is>
      </c>
      <c r="F39" s="166" t="inlineStr">
        <is>
          <t>ให้ยาคลายกล้ามเนื้อเพื่อป้องกันอาการชักเกร็งระหว่างหมดสติ</t>
        </is>
      </c>
      <c r="G39" s="166" t="inlineStr">
        <is>
          <t>ซักประวัติเพิ่มเติมพบว่ามีสุขภาพอ่อนแอ จึงแนะนำให้พักผ่อนให้เพียงพอ</t>
        </is>
      </c>
      <c r="H39" s="166" t="inlineStr">
        <is>
          <t>ซักประวัติเพิ่มเติมและแนะนำให้ไปพบแพทย์์</t>
        </is>
      </c>
      <c r="I39" s="167" t="inlineStr">
        <is>
          <t>5</t>
        </is>
      </c>
      <c r="J39" s="166" t="inlineStr">
        <is>
          <t>✅ คำตอบที่ถูกต้อง: ข้อ จ. ซักประวัติเพิ่มเติมและแนะนำให้ไปพบแพทย์์
💡 Background:
โรคลมชัก (Epilepsy) ต้องเลือกยากันชักให้ตรงกับชนิดของการชัก โดยคำนึงถึง efficacy, drug interactions และ safety profile ของผู้ป่วย
🎯 ทำไมข้อนี้ถึงถูก:
ซักประวัติเพิ่มเติมและแนะนำให้ไปพบแพทย์์ อาการลมหมดสติร่วมกับอาการชักเกร็งซ้ำๆ เป็นอาการแสดงที่รุนแรงและบ่งบอกถึงความผิดปกติทางระบบประสาทที่ต้องได้รับการวินิจฉัยโดยแพทย์์ผู้เชี่ยวชาญ (Neurologist) รวมถึงการตรวจวินิจฉัยเพิ่มเติม เช่น EEG เภสัชกรชุมชนจึงควรซักประวัติเบื้องต้นและส่งต่อผู้ป่วยไปพบแพทย์์ทันที (Refer)
🔍 ข้ออื่นผิดเพราะอะไร:
- ข้อ ก. การจ่ายยาคลายกังวลและนัดติดตามผล 1 เดือนเป็นอันตรายอย่างยิ่ง เนื่องจากอาการหมดสติร่วมกับชักเกร็งเป็นสัญญาณของโรคลมชักที่ต้องตรวจ EEG และ neuroimaging เพื่อวินิจฉัยและรับยากันชักอย่างถูกต้อง
- ข้อ ข. การจ่ายวิตามินเป็นการรักษาที่ไม่ตรงกับพยาธิสภาพของโรคและทำให้ผู้ป่วยเสียโอกาสในการวินิจฉัยโรคลมชัก เสี่ยงต่อการเกิดอุบัติเหตุหรือ status epilepticus ที่เป็นอันตรายถึงชีวิต
- ข้อ ค. ยาคลายกล้ามเนื้อออกฤทธิ์ที่ neuromuscular junction หรือ spinal reflex ไม่สามารถยับยั้ง abnormal neuronal discharge ในสมองอันเป็นต้นเหตุของการชักเกร็งได้
- ข้อ ง. การแนะนำเพียงแค่การพักผ่อนไม่เพียงพอต่อการควบคุม abnormal electrical activity ในสมอง ผู้ป่วยจำเป็นต้องได้รับการส่งตัวไปพบแพทย์์เพื่อตรวจหาสาเหตุของอาการชัก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39" s="166" t="inlineStr"/>
      <c r="L39" s="166" t="inlineStr">
        <is>
          <t>Neurologic</t>
        </is>
      </c>
      <c r="M39" s="166" t="inlineStr">
        <is>
          <t>Epilepsy</t>
        </is>
      </c>
      <c r="N39" s="165" t="inlineStr">
        <is>
          <t>Clinic</t>
        </is>
      </c>
      <c r="O39" s="166" t="inlineStr">
        <is>
          <t>ข้อ 37 Pharma Plus เล่มม่วง (เฉลยข้อ จ)</t>
        </is>
      </c>
      <c r="P39" s="165" t="inlineStr">
        <is>
          <t>แบบฝึกหัด</t>
        </is>
      </c>
      <c r="Q39" s="165" t="inlineStr">
        <is>
          <t>เล่มม่วง</t>
        </is>
      </c>
      <c r="R39" s="165" t="inlineStr"/>
    </row>
    <row r="40" ht="24" customHeight="1" s="49">
      <c r="A40" s="167" t="n">
        <v>38</v>
      </c>
      <c r="B40" s="166" t="inlineStr">
        <is>
          <t>หนึ่งเดือนต่อมาผู้ป่วยได้นำใบสั่งยามาซื้อยา ดังนี้ นางสุดใจ อายุเยาว์ อายุ 25 ปี Dx: F/U Epilepsy Rx Dilantin® 100 mg 3 x 1 hs 30 วัน
Phenytoin มีกลไกการออกฤทธิ์ในการรักษาโรคลมชักอย่างไร</t>
        </is>
      </c>
      <c r="C40" s="166" t="inlineStr"/>
      <c r="D40" s="166" t="inlineStr">
        <is>
          <t>Block PTP (post tetanic potentiation)</t>
        </is>
      </c>
      <c r="E40" s="166" t="inlineStr">
        <is>
          <t>Decrease post-synaptic excitation</t>
        </is>
      </c>
      <c r="F40" s="166" t="inlineStr">
        <is>
          <t>Increase GABA activity</t>
        </is>
      </c>
      <c r="G40" s="166" t="inlineStr">
        <is>
          <t>Decrease excitatory neurotransmitter</t>
        </is>
      </c>
      <c r="H40" s="166" t="inlineStr">
        <is>
          <t>Inhibit protein kinase-C</t>
        </is>
      </c>
      <c r="I40" s="167" t="inlineStr">
        <is>
          <t>2</t>
        </is>
      </c>
      <c r="J40" s="166" t="inlineStr">
        <is>
          <t>✅ คำตอบที่ถูกต้อง: ข้อ ข. Decrease post-synaptic excitation
💡 Background:
โรคลมชัก (Epilepsy) ต้องเลือกยากันชักให้ตรงกับชนิดของการชัก โดยคำนึงถึง efficacy, drug interactions และ safety profile ของผู้ป่วย
🎯 ทำไมข้อนี้ถึงถูก:
Decrease post-synaptic excitation Phenytoin ออกฤทธิ์หลักโดยการ block voltage-gated sodium channels ที่สมอง ซึ่งช่วยลด post-tetanic potentiation (PTP) และจำกัดการแพร่กระจายของกระแสไฟฟ้าที่ผิดปกติในสมอง (seizure discharge)
🔍 ข้ออื่นผิดเพราะอะไร:
- ข้อ ก. การยับยั้ง Post-tetanic potentiation (PTP) เป็นผลลัพธ์ทางสรีรวิทยาจากการบล็อก persistent sodium influx ทำให้เซลล์ไม่สามารถส่งสัญญาณกระตุ้นรัวซ้ำๆ ได้ แต่ผลโดยตรงที่ปลายทางซินแนปส์คือการลด post-synaptic excitation
- ข้อ ค. Phenytoin ไม่มีผลกระตุ้น GABAergic activity หรือเปิด chloride channels กลไกการเพิ่ม GABA เป็นของ benzodiazepines, barbiturates และ vigabatrin
- ข้อ ง. Phenytoin ไม่ได้ออกฤทธิ์ยับยั้งการหลั่ง excitatory neurotransmitter โดยตรงเหมือน gabapentinoids (alpha-2-delta ligand) หรือ levetiracetam (SV2A ligand)
- ข้อ จ. การยับยั้ง protein kinase C ไม่ใช่กลไกหลักของ phenytoin ในการต้านอาการชัก แต่ phenytoin ออกฤทธิ์จำเพาะต่อ voltage-gated sodium channels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40" s="166" t="inlineStr"/>
      <c r="L40" s="166" t="inlineStr">
        <is>
          <t>Neurologic</t>
        </is>
      </c>
      <c r="M40" s="166" t="inlineStr">
        <is>
          <t>Epilepsy</t>
        </is>
      </c>
      <c r="N40" s="165" t="inlineStr">
        <is>
          <t>Clinic</t>
        </is>
      </c>
      <c r="O40" s="166" t="inlineStr">
        <is>
          <t>ข้อ 38 Pharma Plus เล่มม่วง (เฉลยข้อ ข ง)</t>
        </is>
      </c>
      <c r="P40" s="165" t="inlineStr">
        <is>
          <t>แบบฝึกหัด</t>
        </is>
      </c>
      <c r="Q40" s="165" t="inlineStr">
        <is>
          <t>เล่มม่วง</t>
        </is>
      </c>
      <c r="R40" s="165" t="inlineStr"/>
    </row>
    <row r="41" ht="24" customHeight="1" s="49">
      <c r="A41" s="167" t="n">
        <v>39</v>
      </c>
      <c r="B41" s="166" t="inlineStr">
        <is>
          <t>หนึ่งเดือนต่อมาผู้ป่วยได้นำใบสั่งยามาซื้อยา ดังนี้ นางสุดใจ อายุเยาว์ อายุ 25 ปี Dx: F/U Epilepsy Rx Dilantin® 100 mg 3 x 1 hs 30 วัน
ก่อนจ่ายยานี้ ท่านจะให้คำแนะนำในการใช้ยาแก่ผู้ป่วยรายนี้อย่างไร</t>
        </is>
      </c>
      <c r="C41" s="166" t="inlineStr"/>
      <c r="D41" s="166" t="inlineStr">
        <is>
          <t>รับประทานยานี้หลังอาหารทันที</t>
        </is>
      </c>
      <c r="E41" s="166" t="inlineStr">
        <is>
          <t>ดื่มน้ำมาก ๆ หลังรับประทานยา</t>
        </is>
      </c>
      <c r="F41" s="166" t="inlineStr">
        <is>
          <t>เมื่ออาการดีขึ้นสามารถปรับลดขนาดยาได้</t>
        </is>
      </c>
      <c r="G41" s="166" t="inlineStr">
        <is>
          <t>ห้ามรับประทานพร้อมนม</t>
        </is>
      </c>
      <c r="H41" s="166" t="inlineStr">
        <is>
          <t>กินยาติดต่อกันเป็นประจำทุกวัน</t>
        </is>
      </c>
      <c r="I41" s="167" t="inlineStr">
        <is>
          <t>5</t>
        </is>
      </c>
      <c r="J41" s="166" t="inlineStr">
        <is>
          <t>✅ คำตอบที่ถูกต้อง: ข้อ จ. กินยาติดต่อกันเป็นประจำทุกวัน
💡 Background:
โรคลมชัก (Epilepsy) ต้องเลือกยากันชักให้ตรงกับชนิดของการชัก โดยคำนึงถึง efficacy, drug interactions และ safety profile ของผู้ป่วย
🎯 ทำไมข้อนี้ถึงถูก:
กินยาติดต่อกันเป็นประจำทุกวัน การรับประทานยาต้านชัก (Antiepileptic drugs) เช่น Phenytoin ต้องรับประทานอย่างสม่ำเสมอทุกวันตรงเวลา ห้ามหยุดยาหรือปรับลดขนาดเองเด็ดขาดเพราะอาจทำให้เกิด status epilepticus ได้
🔍 ข้ออื่นผิดเพราะอะไร:
- ข้อ ก. Phenytoin สามารถรับประทานพร้อมอาหารหรือหลังอาหารเพื่อลดอาการระคายเคืองกระเพาะอาหารได้ แต่ไม่จำเป็นต้องเจาะจงว่าต้องหลังอาหารทันที และสิ่งสำคัญที่สุดคือการตรงเวลาสม่ำเสมอทุกวัน
- ข้อ ข. การดื่มน้ำมากๆ ไม่ได้มีผลต่อการดูดซึมหรือการขับออกของ phenytoin เนื่องจากยานี้ขับออกทางไตในรูปเดิมน้อยกว่า 5% และถูกขจัดผ่านกระบวนการ hepatic metabolism เป็นหลัก
- ข้อ ค. ห้ามผู้ป่วยปรับลดขนาดยา phenytoin เองเด็ดขาด เพราะการปรับลดขนาดอาจทำให้ระดับยาลดลงจนไม่สามารถควบคุมอาการชักและกระตุ้นให้เกิด rebound seizure หรือ status epilepticus ได้
- ข้อ ง. Phenytoin ในรูปแบบยาเม็ดทั่วไปไม่ได้มีข้อห้ามรับประทานร่วมกับนมอย่างเด็ดขาด ยกเว้นการให้ทางสายยางพร้อม continuous tube feeding ซึ่งสารโปรตีนจะจับกับยาทำให้การดูดซึมลดลง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41" s="166" t="inlineStr"/>
      <c r="L41" s="166" t="inlineStr">
        <is>
          <t>Neurologic</t>
        </is>
      </c>
      <c r="M41" s="166" t="inlineStr">
        <is>
          <t>Epilepsy</t>
        </is>
      </c>
      <c r="N41" s="165" t="inlineStr">
        <is>
          <t>Clinic</t>
        </is>
      </c>
      <c r="O41" s="166" t="inlineStr">
        <is>
          <t>ข้อ 39 Pharma Plus เล่มม่วง (เฉลยข้อ จ)</t>
        </is>
      </c>
      <c r="P41" s="165" t="inlineStr">
        <is>
          <t>แบบฝึกหัด</t>
        </is>
      </c>
      <c r="Q41" s="165" t="inlineStr">
        <is>
          <t>เล่มม่วง</t>
        </is>
      </c>
      <c r="R41" s="165" t="inlineStr"/>
    </row>
    <row r="42" ht="24" customHeight="1" s="49">
      <c r="A42" s="167" t="n">
        <v>40</v>
      </c>
      <c r="B42" s="166" t="inlineStr">
        <is>
          <t>นางสุดใจมาถามเภสัชกรที่ห้องยาโดยสงสัยว่าในการรับประทานยาแต่ละวัน ไม่เป็นเวลาเดียวกันทุกวันคลาดเคลื่อนไม่เกิน 2-3 ชั่วโมง จะเกิดปัญหาต่อการรักษาหรือไม่ เภสัชกรให้คำตอบว่าไม่เป็นไร ท่านคิดว่าปัจจัยในข้อใดทำให้เภสัชกรตอบเช่นนี้
ปัจจัยในข้อใดทำให้เภสัชกรตอบเช่นนี้</t>
        </is>
      </c>
      <c r="C42" s="166" t="inlineStr"/>
      <c r="D42" s="166" t="inlineStr">
        <is>
          <t>ค่าครึ่งชีวิตของ phenytoin ยาว</t>
        </is>
      </c>
      <c r="E42" s="166" t="inlineStr">
        <is>
          <t>Phenytoin ถูกกำจัดทางไตน้อยกว่า 5%</t>
        </is>
      </c>
      <c r="F42" s="166" t="inlineStr">
        <is>
          <t>เภสัชจลนศาสตร์ของยาเป็นแบบไม่เป็นเส้นตรง</t>
        </is>
      </c>
      <c r="G42" s="166" t="inlineStr">
        <is>
          <t>ยามีผลต่อเอนไซม์ Cytochrome P450 system</t>
        </is>
      </c>
      <c r="H42" s="166" t="inlineStr">
        <is>
          <t>Phenytoin ไม่เกิด first pass metabolism</t>
        </is>
      </c>
      <c r="I42" s="167" t="inlineStr">
        <is>
          <t>1</t>
        </is>
      </c>
      <c r="J42" s="166" t="inlineStr">
        <is>
          <t>✅ คำตอบที่ถูกต้อง: ข้อ ก. ค่าครึ่งชีวิตของ phenytoin ยาว
💡 Background:
โรคลมชัก (Epilepsy) ต้องเลือกยากันชักให้ตรงกับชนิดของการชัก โดยคำนึงถึง efficacy, drug interactions และ safety profile ของผู้ป่วย
🎯 ทำไมข้อนี้ถึงถูก:
ค่าครึ่งชีวิตของ phenytoin ยาว Phenytoin มีค่าครึ่งชีวิต (half-life) ค่อนข้างยาว (ประมาณ 22 ชั่วโมง หรือช่วง 10-30 ชั่วโมง) ทำให้ระดับยาในเลือดค่อนข้างคงที่ แม้เวลาทานจะคลาดเคลื่อนเล็กน้อย 2-3 ชั่วโมงก็ยังอยู่ใน therapeutic window
🔍 ข้ออื่นผิดเพราะอะไร:
- ข้อ ข. แม้ phenytoin จะถูกกำจัดผ่านทางไตในรูปเดิมน้อยกว่า 5% โดยพึ่งพา hepatic metabolism เป็นหลัก แต่การขับทางไตน้อยไม่ได้อธิบายความคงที่ของระดับยาต่อการเลื่อนเวลารับประทานยา 2-3 ชั่วโมง
- ข้อ ค. Non-linear pharmacokinetics (Michaelis-Menten kinetics) ทำให้ระดับยาเปลี่ยนแปลงอย่างก้าวกระโดดเมื่อปรับขนาดยา ซึ่งเป็นข้อควรระวังในการเกิด toxicity ไม่ใช่เหตุผลที่ยอมให้รับประทานยาคลาดเคลื่อนได้
- ข้อ ง. การที่ phenytoin เป็น CYP enzyme inducer เป็นสาเหตุของการเกิดปฏิกิริยาระหว่างยา (drug-drug interactions) ไม่ใช่ปัจจัยที่ทำให้ระดับยาคงที่เมื่อรับประทานยาผิดเวลาเล็กน้อย
- ข้อ จ. Phenytoin มี bioavailability ที่ดีแต่ข้อความที่ว่าไม่เกิด first pass metabolism นั้นไม่ถูกต้อง และไม่ใช่เหตุผลทางเภสัชจลนศาสตร์ที่ทำให้ระดับยาในเลือดยังคงอยู่ใน therapeutic range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42" s="166" t="inlineStr"/>
      <c r="L42" s="166" t="inlineStr">
        <is>
          <t>Neurologic</t>
        </is>
      </c>
      <c r="M42" s="166" t="inlineStr">
        <is>
          <t>Epilepsy</t>
        </is>
      </c>
      <c r="N42" s="165" t="inlineStr">
        <is>
          <t>Clinic</t>
        </is>
      </c>
      <c r="O42" s="166" t="inlineStr">
        <is>
          <t>ข้อ 40 Pharma Plus เล่มม่วง (เฉลยข้อ ก)</t>
        </is>
      </c>
      <c r="P42" s="165" t="inlineStr">
        <is>
          <t>แบบฝึกหัด</t>
        </is>
      </c>
      <c r="Q42" s="165" t="inlineStr">
        <is>
          <t>เล่มม่วง</t>
        </is>
      </c>
      <c r="R42" s="165" t="inlineStr"/>
    </row>
    <row r="43" ht="24" customHeight="1" s="49">
      <c r="A43" s="167" t="n">
        <v>41</v>
      </c>
      <c r="B43" s="166" t="inlineStr">
        <is>
          <t>เภสัชจลนศาสตร์ของ phenytoin ที่เป็นแบบไม่เป็นเส้นตรง (non-linear pharmacokinetic) หมายความว่าอย่างไร</t>
        </is>
      </c>
      <c r="C43" s="166" t="inlineStr"/>
      <c r="D43" s="166" t="inlineStr">
        <is>
          <t>หาก plot graph ระหว่างขนาดยาและความเข้มข้นไม่มีส่วนที่เป็นเส้นตรง</t>
        </is>
      </c>
      <c r="E43" s="166" t="inlineStr">
        <is>
          <t>ยาถูกกำจัดจากร่างกายได้หลายกลไก</t>
        </is>
      </c>
      <c r="F43" s="166" t="inlineStr">
        <is>
          <t>ขนาดยาที่สูงขึ้น จะได้ฤทธิ์ยาเพิ่มขึ้นน้อยกว่าที่ควรจะเป็น</t>
        </is>
      </c>
      <c r="G43" s="166" t="inlineStr">
        <is>
          <t>ความเข้มข้นของยาในกระแสเลือดที่เพิ่มขึ้นไม่เป็นสัดส่วนโดยตรงกับขนาดยา</t>
        </is>
      </c>
      <c r="H43" s="166" t="inlineStr">
        <is>
          <t>เมื่อขนาดยาที่สูงขึ้น ณ จุดหนึ่ง ความสัมพันธ์ของขนาดยาและความเข้มข้นในกระแสเลือดจะเป็นสัดส่วนผกผัน</t>
        </is>
      </c>
      <c r="I43" s="167" t="inlineStr">
        <is>
          <t>4</t>
        </is>
      </c>
      <c r="J43" s="166" t="inlineStr">
        <is>
          <t>✅ คำตอบที่ถูกต้อง: ข้อ ง. ความเข้มข้นของยาในกระแสเลือดที่เพิ่มขึ้นไม่เป็นสัดส่วนโดยตรงกับขนาดยา
💡 Background:
โรคลมชัก (Epilepsy) ต้องเลือกยากันชักให้ตรงกับชนิดของการชัก โดยคำนึงถึง efficacy, drug interactions และ safety profile ของผู้ป่วย
🎯 ทำไมข้อนี้ถึงถูก:
ความเข้มข้นของยาในกระแสเลือดที่เพิ่มขึ้นไม่เป็นสัดส่วนโดยตรงกับขนาดยา Phenytoin มี Michaelis-Menten (saturable) metabolism เมื่อเพิ่มขนาดยาเพียงเล็กน้อยในช่วงที่เอนไซม์เริ่มอิ่มตัว จะทำให้ความเข้มข้นของยาในเลือดเพิ่มขึ้นอย่างไม่เป็นสัดส่วน (disproportionate increase) ซึ่งเสี่ยงต่อการเกิดพิษ
🔍 ข้ออื่นผิดเพราะอะไร:
- ข้อ ก. กราฟระหว่างขนาดยากับระดับความเข้มข้นยังมีช่วงที่เป็นเส้นตรง (linear) ในช่วงขนาดยาต่ำๆ ก่อนที่เอนไซม์ CYP2C9 และ CYP2C19 จะเกิดความอิ่มตัว (saturation)
- ข้อ ข. Phenytoin กำจัดผ่านทางตับโดยเอนไซม์ CYP2C9 (90%) และ CYP2C19 เป็นหลัก ไม่ได้กำจัดผ่านหลากหลายกลไกจนทำให้เกิด non-linear kinetics
- ข้อ ค. เมื่อเอนไซม์อิ่มตัว การเพิ่มขนาดยาเพียงเล็กน้อยจะทำให้ระดับยาในเลือดและฤทธิ์ยาพุ่งสูงขึ้นอย่างก้าวกระโดดจนเกิดความเป็นพิษ ไม่ใช่ได้ฤทธิ์ยาน้อยกว่าที่ควรจะเป็น
- ข้อ จ. ความสัมพันธ์ระหว่างขนาดยากับระดับยายังคงแปรผันตามกัน (direct relationship) โดยเมื่อเพิ่มขนาดยา ระดับยาจะยิ่งสูงขึ้น ไม่เคยเป็นสัดส่วนผกผัน (inverse proportion)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43" s="166" t="inlineStr"/>
      <c r="L43" s="166" t="inlineStr">
        <is>
          <t>Neurologic</t>
        </is>
      </c>
      <c r="M43" s="166" t="inlineStr">
        <is>
          <t>Epilepsy</t>
        </is>
      </c>
      <c r="N43" s="165" t="inlineStr">
        <is>
          <t>Clinic</t>
        </is>
      </c>
      <c r="O43" s="166" t="inlineStr">
        <is>
          <t>ข้อ 41 Pharma Plus เล่มม่วง (เฉลยข้อ ง)</t>
        </is>
      </c>
      <c r="P43" s="165" t="inlineStr">
        <is>
          <t>แบบฝึกหัด</t>
        </is>
      </c>
      <c r="Q43" s="165" t="inlineStr">
        <is>
          <t>เล่มม่วง</t>
        </is>
      </c>
      <c r="R43" s="165" t="inlineStr"/>
    </row>
    <row r="44" ht="24" customHeight="1" s="49">
      <c r="A44" s="167" t="n">
        <v>42</v>
      </c>
      <c r="B44" s="166" t="inlineStr">
        <is>
          <t>ข้อใดเป็นผลข้างเคียงจากการใช้ phenytoin ติดต่อกันเป็นระยะเวลานาน</t>
        </is>
      </c>
      <c r="C44" s="166" t="inlineStr"/>
      <c r="D44" s="166" t="inlineStr">
        <is>
          <t>Gingival hyperplasia</t>
        </is>
      </c>
      <c r="E44" s="166" t="inlineStr">
        <is>
          <t>Ataxia</t>
        </is>
      </c>
      <c r="F44" s="166" t="inlineStr">
        <is>
          <t>Mental retardation</t>
        </is>
      </c>
      <c r="G44" s="166" t="inlineStr">
        <is>
          <t>Blurred vision</t>
        </is>
      </c>
      <c r="H44" s="166" t="inlineStr">
        <is>
          <t>Hyperactivity</t>
        </is>
      </c>
      <c r="I44" s="167" t="inlineStr">
        <is>
          <t>1</t>
        </is>
      </c>
      <c r="J44" s="166" t="inlineStr">
        <is>
          <t>✅ คำตอบที่ถูกต้อง: ข้อ ก. Gingival hyperplasia
💡 Background:
โรคลมชัก (Epilepsy) ต้องเลือกยากันชักให้ตรงกับชนิดของการชัก โดยคำนึงถึง efficacy, drug interactions และ safety profile ของผู้ป่วย
🎯 ทำไมข้อนี้ถึงถูก:
Gingival hyperplasia (เหงือกบวมโต) เป็น ADR ที่พบบ่อยเมื่อใช้ Phenytoin เป็นเวลานาน ผู้ป่วยจึงควรดูแลสุขอนามัยในช่องปากและพบทันตแพทย์์สม่ำเสมอ
🔍 ข้ออื่นผิดเพราะอะไร:
- ข้อ ข. Ataxia (อาการเดินเซ) เป็น dose-dependent acute toxicity ที่เกิดเมื่อระดับยา phenytoin ในเลือดสูงเกิน 30 mcg/mL ซึ่งสามารถหายได้เมื่อปรับลดขนาดยา ไม่ใช่ chronic side effect ระยะยาว
- ข้อ ค. Phenytoin ไม่ได้ทำให้เกิดภาวะ mental retardation หรือสติปัญญาบกพร่องถาวร แต่อาจทำให้เกิด cognitive slowing ชั่วคราวเมื่อระดับยาในเลือดสูง
- ข้อ ง. Blurred vision และ diplopia เป็นอาการพิษทางระบบประสาทเฉียบพลัน (acute neurotoxicity) ที่สัมพันธ์กับระดับยาในเลือดสูง ไม่ใช่อาการข้างเคียงเรื้อรังจากการใช้ยาเป็นเวลานาน
- ข้อ จ. Phenytoin มีฤทธิ์กดระบบประสาทส่วนกลางทำให้ง่วงซึม มึนงง ส่วนอาการกระสับกระส่ายสมาธิสั้น (hyperactivity) มักพบเป็น paradoxical reaction จาก phenobarbital ในเด็ก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44" s="166" t="inlineStr"/>
      <c r="L44" s="166" t="inlineStr">
        <is>
          <t>Neurologic</t>
        </is>
      </c>
      <c r="M44" s="166" t="inlineStr">
        <is>
          <t>Epilepsy</t>
        </is>
      </c>
      <c r="N44" s="165" t="inlineStr">
        <is>
          <t>Clinic</t>
        </is>
      </c>
      <c r="O44" s="166" t="inlineStr">
        <is>
          <t>ข้อ 42 Pharma Plus เล่มม่วง (เฉลยข้อ ก)</t>
        </is>
      </c>
      <c r="P44" s="165" t="inlineStr">
        <is>
          <t>แบบฝึกหัด</t>
        </is>
      </c>
      <c r="Q44" s="165" t="inlineStr">
        <is>
          <t>เล่มม่วง</t>
        </is>
      </c>
      <c r="R44" s="165" t="inlineStr"/>
    </row>
    <row r="45" ht="24" customHeight="1" s="49">
      <c r="A45" s="167" t="n">
        <v>43</v>
      </c>
      <c r="B45" s="166" t="inlineStr">
        <is>
          <t>ผู้ป่วยมาพบแพทย์์ตามนัด แพทย์์พบว่าผู้ป่วยมีอาการตากระตุก (nystagmus) แพทย์์สงสัยว่าอาการดังกล่าวเกิดจากพิษของยา เมื่อปรึกษาเภสัชกร ท่านจะให้คำแนะนำต่อไปนี้ ยกเว้น
ข้อใดคือคำแนะนำที่ไม่ถูกต้องเมื่อผู้ป่วยเกิดอาการตากระตุกจากพิษยา</t>
        </is>
      </c>
      <c r="C45" s="166" t="inlineStr"/>
      <c r="D45" s="166" t="inlineStr">
        <is>
          <t>ควรตรวจสอบอาการเดินเซ (ataxia) ร่วมด้วย</t>
        </is>
      </c>
      <c r="E45" s="166" t="inlineStr">
        <is>
          <t>สอบถามประวัติการใช้ยาของผู้ป่วย</t>
        </is>
      </c>
      <c r="F45" s="166" t="inlineStr">
        <is>
          <t>ตรวจวัดระดับยาในเลือด</t>
        </is>
      </c>
      <c r="G45" s="166" t="inlineStr">
        <is>
          <t>ใช้ diazepam เพื่อควบคุมอาการ nystagmus ก่อนให้การรักษาต่อไป</t>
        </is>
      </c>
      <c r="H45" s="166" t="inlineStr">
        <is>
          <t>ผู้ป่วยควรหยุดยา phenytoin และรอดูอาการ</t>
        </is>
      </c>
      <c r="I45" s="167" t="inlineStr">
        <is>
          <t>4</t>
        </is>
      </c>
      <c r="J45" s="166" t="inlineStr">
        <is>
          <t>✅ คำตอบที่ถูกต้อง: ข้อ ง. ใช้ diazepam เพื่อควบคุมอาการ nystagmus ก่อนให้การรักษาต่อไป
💡 Background:
โรคลมชัก (Epilepsy) ต้องเลือกยากันชักให้ตรงกับชนิดของการชัก โดยคำนึงถึง efficacy, drug interactions และ safety profile ของผู้ป่วย
🎯 ทำไมข้อนี้ถึงถูก:
ใช้ diazepam เพื่อควบคุมอาการ nystagmus ก่อนให้การรักษาต่อไป Nystagmus, ataxia และ dysarthria เป็นสัญญาณเตือนของพิษจาก phenytoin (dose-dependent toxicity) การจัดการคือการประเมินระดับยาในเลือดและปรับลดขนาดยา ไม่ควรใช้ diazepam เพื่อกดอาการ nystagmus และการหยุดยาทันทีโดยไม่มีการประเมินอย่างละเอียดอาจเสี่ยงต่อการเกิด status epilepticus ได้ ทั้งนี้ข้อ จ. ระบุให้ผู้ป่วยหยุดยาและรอ ซึ่งในความเป็นจริงต้องอยู่ภายใต้ดุลยพินิจของแพทย์์และปรับลดอย่างเหมาะสม
🔍 ข้ออื่นผิดเพราะอะไร:
- ข้อ ก. การตรวจประเมินภาวะเดินเซ (ataxia) เป็นสิ่งที่ถูกต้องและจำเป็นอย่างยิ่ง เพราะ ataxia ร่วมกับ nystagmus เป็นสัญญาณเตือนของ phenytoin toxicity จากระดับยาที่สูงเกิน 30 mcg/mL
- ข้อ ข. การซักประวัติการใช้ยาเป็นสิ่งที่ถูกต้อง เพราะต้องตรวจสอบ adherence, ขนาดยาที่รับประทานจริง รวมถึงยาอื่นที่อาจยับยั้ง CYP2C9/CYP2C19 ทำให้ระดับ phenytoin เพิ่มสูงขึ้น
- ข้อ ค. การเจาะวัดระดับยาในเลือด (Therapeutic Drug Monitoring: TDM) เป็นแนวทางมาตรฐานที่ถูกต้อง เพื่อยืนยันว่าอาการ nystagmus เกิดจากระดับยา phenytoin สูงเกิน 20 mcg/mL หรือไม่
- ข้อ จ. ในสถานการณ์พิษเฉียบพลัน การหยุดยาทันทีและรอดูอาการเป็นทางเลือกที่แพทย์์อาจพิจารณาชั่วคราวเพื่อรอให้ระดับยาลดลงสู่ช่วงปกติก่อนเริ่มไตเตรทขนาดยาใหม่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45" s="166" t="inlineStr"/>
      <c r="L45" s="166" t="inlineStr">
        <is>
          <t>Neurologic</t>
        </is>
      </c>
      <c r="M45" s="166" t="inlineStr">
        <is>
          <t>Epilepsy</t>
        </is>
      </c>
      <c r="N45" s="165" t="inlineStr">
        <is>
          <t>Clinic</t>
        </is>
      </c>
      <c r="O45" s="166" t="inlineStr">
        <is>
          <t>ข้อ 43 Pharma Plus เล่มม่วง (เฉลยข้อ ง จ)</t>
        </is>
      </c>
      <c r="P45" s="165" t="inlineStr">
        <is>
          <t>แบบฝึกหัด</t>
        </is>
      </c>
      <c r="Q45" s="165" t="inlineStr">
        <is>
          <t>เล่มม่วง</t>
        </is>
      </c>
      <c r="R45" s="165" t="inlineStr"/>
    </row>
    <row r="46" ht="24" customHeight="1" s="49">
      <c r="A46" s="167" t="n">
        <v>44</v>
      </c>
      <c r="B46" s="166" t="inlineStr">
        <is>
          <t>ข้อใดไม่ถูกต้องเกี่ยวกับหลักการใช้ยากันชัก</t>
        </is>
      </c>
      <c r="C46" s="166" t="inlineStr"/>
      <c r="D46" s="166" t="inlineStr">
        <is>
          <t>ควรเริ่มต้นการรักษาด้วยยาทีละตัว (monotherapy)</t>
        </is>
      </c>
      <c r="E46" s="166" t="inlineStr">
        <is>
          <t>ควรเริ่มต้นด้วยขนาดยาต่ำ ๆ แล้วจึงเพิ่มขนาดยาขึ้น</t>
        </is>
      </c>
      <c r="F46" s="166" t="inlineStr">
        <is>
          <t>การตรวจวัดระดับยาในเลือดอาจไม่จำเป็นในทางปฏิบัติ</t>
        </is>
      </c>
      <c r="G46" s="166" t="inlineStr">
        <is>
          <t>ขนาดของยาไม่จำเป็นต้องเท่ากัน (fixed dose) ในผู้ป่วยทุกราย</t>
        </is>
      </c>
      <c r="H46" s="166" t="inlineStr">
        <is>
          <t>ควรเลือกยากันชักชนิดใหม่เช่น gabapentin เป็นอันดับแรกในการรักษาเนื่องจากมีประสิทธิภาพสูง</t>
        </is>
      </c>
      <c r="I46" s="167" t="inlineStr">
        <is>
          <t>5</t>
        </is>
      </c>
      <c r="J46" s="166" t="inlineStr">
        <is>
          <t>✅ คำตอบที่ถูกต้อง: ข้อ จ. ควรเลือกยากันชักชนิดใหม่เช่น gabapentin เป็นอันดับแรกในการรักษาเนื่องจากมีประสิทธิภาพสูง
💡 Background:
โรคลมชัก (Epilepsy) ต้องเลือกยากันชักให้ตรงกับชนิดของการชัก โดยคำนึงถึง efficacy, drug interactions และ safety profile ของผู้ป่วย
🎯 ทำไมข้อนี้ถึงถูก:
ควรเลือกยากันชักชนิดใหม่เช่น gabapentin เป็นอันดับแรกในการรักษาเนื่องจากมีประสิทธิภาพสูง ควรเลือกยากันชักชนิดใหม่เช่น gabapentin เป็น first-line ในการรักษาเนื่องจากมี efficacy สูง ควรเลือกยากันชักชนิดใหม่เช่น gabapentin เป็น first-line ในการรักษาเนื่องจากมี efficacy สูง ควรเลือกยากันชักชนิดใหม่เช่น gabapentin เป็น first-line ในการรักษาเนื่องจากมี efficacy สูง ควรเลือกยากันชักชนิดใหม่เช่น gabapentin เป็น first-line ในการรักษาเนื่องจากมี efficacy สูง ตามแนวทางการรักษา epilepsy จากล (เช่น NICE guidelines) การรักษาเริ่มต้นควรใช้ยาเดี่ยว (monotherapy) ด้วยยากันชักรุ่นเก่า (First-generation AEDs เช่น carbamazepine, phenytoin, valproate) เป็น first-line เนื่องจากมีข้อมูล efficacy และความคุ้มค่าชัดเจน ส่วน gabapentin ไม่ใช่ยาเลือกแรกสำหรับรักษา generalized/focal seizures ทั่วไปในปัจจุบัน
🔍 ข้ออื่นผิดเพราะอะไร:
- ข้อ ก. การเริ่มต้นรักษาโรคลมชักด้วยยาเดี่ยว (Monotherapy) เป็นหลักการจากลที่ถูกต้อง เพื่อประเมิน efficacy ลดอาการข้างเคียง และป้องกัน drug interactions
- ข้อ ข. การเริ่มยาจากขนาดยาต่ำๆ แล้วค่อยๆ ปรับเพิ่มขึ้นช้าๆ (Start low and go slow) เป็นหลักการที่ถูกต้องเพื่อลด idiosyncratic drug reactions และ neurotoxic side effects
- ข้อ ค. การตรวจ TDM ไม่จำเป็นต้องเจาะทุกรายในทางปฏิบัติหากผู้ป่วยสามารถควบคุมอาการชักได้ดีและไม่มีอาการพิษ โดยแพทย์์จะประเมินการตอบสนองทางคลินิกเป็นหลัก
- ข้อ ง. ขนาดยากันชักไม่จำเป็นต้องเท่ากันในผู้ป่วยทุกราย (Individualized dosing) เนื่องจากแต่ละรายมีน้ำหนักตัว อัตราการเมแทบอลิซึม และโรคร่วมที่แตกต่างกัน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46" s="166" t="inlineStr"/>
      <c r="L46" s="166" t="inlineStr">
        <is>
          <t>Neurologic</t>
        </is>
      </c>
      <c r="M46" s="166" t="inlineStr">
        <is>
          <t>Epilepsy</t>
        </is>
      </c>
      <c r="N46" s="165" t="inlineStr">
        <is>
          <t>Clinic</t>
        </is>
      </c>
      <c r="O46" s="166" t="inlineStr">
        <is>
          <t>ข้อ 44 Pharma Plus เล่มม่วง (เฉลยข้อ จ)</t>
        </is>
      </c>
      <c r="P46" s="165" t="inlineStr">
        <is>
          <t>แบบฝึกหัด</t>
        </is>
      </c>
      <c r="Q46" s="165" t="inlineStr">
        <is>
          <t>เล่มม่วง</t>
        </is>
      </c>
      <c r="R46" s="165" t="inlineStr"/>
    </row>
    <row r="47" ht="24" customHeight="1" s="49">
      <c r="A47" s="167" t="n">
        <v>45</v>
      </c>
      <c r="B47" s="166" t="inlineStr">
        <is>
          <t>ข้อใดต่อไปนี้คืออาการข้างเคียงที่จะเกิดจากการได้รับยา phenytoin</t>
        </is>
      </c>
      <c r="C47" s="166" t="inlineStr"/>
      <c r="D47" s="166" t="inlineStr">
        <is>
          <t>Gum hyperplasia</t>
        </is>
      </c>
      <c r="E47" s="166" t="inlineStr">
        <is>
          <t>Tachycardia</t>
        </is>
      </c>
      <c r="F47" s="166" t="inlineStr">
        <is>
          <t>Dry mouth</t>
        </is>
      </c>
      <c r="G47" s="166" t="inlineStr">
        <is>
          <t>Gastric irritation</t>
        </is>
      </c>
      <c r="H47" s="166" t="inlineStr">
        <is>
          <t>Hair loss</t>
        </is>
      </c>
      <c r="I47" s="167" t="inlineStr">
        <is>
          <t>1</t>
        </is>
      </c>
      <c r="J47" s="166" t="inlineStr">
        <is>
          <t>✅ คำตอบที่ถูกต้อง: ข้อ ก. Gum hyperplasia
💡 Background:
โรคลมชัก (Epilepsy) ต้องเลือกยากันชักให้ตรงกับชนิดของการชัก โดยคำนึงถึง efficacy, drug interactions และ safety profile ของผู้ป่วย
🎯 ทำไมข้อนี้ถึงถูก:
Gum hyperplasia Gingival hyperplasia (เหงือกบวมโต) เป็น ADR ที่พบบ่อยในการใช้ยา phenytoin ระยะยาว นอกจากนี้ยังอาจพบ hirsutism (ขนดก) และ megaloblastic anemia ได้
🔍 ข้ออื่นผิดเพราะอะไร:
- ข้อ ข. Phenytoin มีผลต่อระบบหัวใจทำให้เกิด bradycardia และ hypotension เมื่อฉีด IV เร็วเกินไป แต่การรับประทานระยะยาวไม่ได้ทำให้เกิด tachycardia
- ข้อ ค. Dry mouth เป็นอาการข้างเคียงกลุ่ม anticholinergic effects ซึ่งพบบ่อยใน tricyclic antidepressants หรือ carbamazepine บางส่วน ไม่ใช่อาการข้างเคียงเด่นของ phenytoin
- ข้อ ง. Gastric irritation อาจพบได้เล็กน้อยหากรับประทานตอนท้องว่าง แต่ป้องกันได้ด้วยการรับประทานพร้อมอาหาร จึงไม่ใช่อาการข้างเคียงจำเพาะที่สำคัญของ phenytoin
- ข้อ จ. Phenytoin มักทำให้เกิดขนดกตามตัวและใบหน้า (Hirsutism/Hypertrichosis) ไม่ใช่ทำให้เกิดผมร่วง (Hair loss) ซึ่งผมร่วงเป็นอาการข้างเคียงที่พบบ่อยจาก Sodium valproate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47" s="166" t="inlineStr"/>
      <c r="L47" s="166" t="inlineStr">
        <is>
          <t>Neurologic</t>
        </is>
      </c>
      <c r="M47" s="166" t="inlineStr">
        <is>
          <t>Epilepsy</t>
        </is>
      </c>
      <c r="N47" s="165" t="inlineStr">
        <is>
          <t>Clinic</t>
        </is>
      </c>
      <c r="O47" s="166" t="inlineStr">
        <is>
          <t>ข้อ 45 Pharma Plus เล่มม่วง (เฉลยข้อ ก)</t>
        </is>
      </c>
      <c r="P47" s="165" t="inlineStr">
        <is>
          <t>แบบฝึกหัด</t>
        </is>
      </c>
      <c r="Q47" s="165" t="inlineStr">
        <is>
          <t>เล่มม่วง</t>
        </is>
      </c>
      <c r="R47" s="165" t="inlineStr"/>
    </row>
    <row r="48" ht="24" customHeight="1" s="49">
      <c r="A48" s="167" t="n">
        <v>46</v>
      </c>
      <c r="B48" s="166" t="inlineStr">
        <is>
          <t>กลไกการออกฤทธิ์ของ phenobarbital คือข้อใด</t>
        </is>
      </c>
      <c r="C48" s="166" t="inlineStr"/>
      <c r="D48" s="166" t="inlineStr">
        <is>
          <t>กระตุ้น Glutamate neurotransmission</t>
        </is>
      </c>
      <c r="E48" s="166" t="inlineStr">
        <is>
          <t>กระตุ้น GABA neurotransmission</t>
        </is>
      </c>
      <c r="F48" s="166" t="inlineStr">
        <is>
          <t>กระตุ้น Serotonin neurotransmission</t>
        </is>
      </c>
      <c r="G48" s="166" t="inlineStr">
        <is>
          <t>ยับยั้ง Dopamine neurotransmission</t>
        </is>
      </c>
      <c r="H48" s="166" t="inlineStr">
        <is>
          <t>ยับยั้ง Norepinephrine neurotransmission</t>
        </is>
      </c>
      <c r="I48" s="167" t="inlineStr">
        <is>
          <t>2</t>
        </is>
      </c>
      <c r="J48" s="166" t="inlineStr">
        <is>
          <t>✅ คำตอบที่ถูกต้อง: ข้อ ข. กระตุ้น GABA neurotransmission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กระตุ้น GABA neurotransmission Phenobarbital เป็นยากลุ่ม barbiturates มีกลไกออกฤทธิ์โดยการจับกับ GABA_A receptor complex ทำให้ช่อง chloride เปิดนานขึ้น เพิ่มการไหลเข้าของ chloride ion ส่งผลให้เกิด hyperpolarization และยับยั้งการทำงานของระบบประสาทส่วนกลาง
🔍 ข้ออื่นผิดเพราะอะไร:
- ข้อ ก. Phenobarbital ยับยั้ง excitatory glutamate transmission เล็กน้อยที่ความเข้มข้นสูง แต่ไม่ได้มีฤทธิ์กระตุ้น glutamate neurotransmission ซึ่งจะยิ่งทำให้เกิดอาการชักรุนแรงขึ้น
- ข้อ ค. Phenobarbital ไม่ได้ออกฤทธิ์ผ่าน serotonin neurotransmission ยาที่ปรับระดับ serotonin มักใช้รักษาโรคซึมเศร้าและวิตกกังวล
- ข้อ ง. การยับยั้ง dopamine neurotransmission เป็นกลไกของยารักษาโรคจิตกลุ่ม antipsychotics ไม่ใช่กลไกการกันชักของ phenobarbital
- ข้อ จ. Phenobarbital ไม่มีกลไกหลักในการยับยั้ง norepinephrine neurotransmission แต่จะเสริมฤทธิ์การยับยั้งกระแสประสาทผ่าน GABA-A receptor เป็นหลัก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8" s="166" t="inlineStr"/>
      <c r="L48" s="166" t="inlineStr">
        <is>
          <t>Neurologic</t>
        </is>
      </c>
      <c r="M48" s="166" t="inlineStr">
        <is>
          <t>Headache (migraine, tension)</t>
        </is>
      </c>
      <c r="N48" s="165" t="inlineStr">
        <is>
          <t>Clinic</t>
        </is>
      </c>
      <c r="O48" s="166" t="inlineStr">
        <is>
          <t>ข้อ 46 Pharma Plus เล่มม่วง (เฉลยข้อ ข)</t>
        </is>
      </c>
      <c r="P48" s="165" t="inlineStr">
        <is>
          <t>แบบฝึกหัด</t>
        </is>
      </c>
      <c r="Q48" s="165" t="inlineStr">
        <is>
          <t>เล่มม่วง</t>
        </is>
      </c>
      <c r="R48" s="165" t="inlineStr"/>
    </row>
    <row r="49" ht="24" customHeight="1" s="49">
      <c r="A49" s="167" t="n">
        <v>47</v>
      </c>
      <c r="B49" s="166" t="inlineStr">
        <is>
          <t>Phenobarbital ให้ผลการรักษา epilepsy ชนิดใดได้ดีที่สุด</t>
        </is>
      </c>
      <c r="C49" s="166" t="inlineStr"/>
      <c r="D49" s="166" t="inlineStr">
        <is>
          <t>Generalized tonic-clonic (Grand mal) seizure</t>
        </is>
      </c>
      <c r="E49" s="166" t="inlineStr">
        <is>
          <t>Absence (Petit mal) seizure</t>
        </is>
      </c>
      <c r="F49" s="166" t="inlineStr">
        <is>
          <t>Atonic seizure</t>
        </is>
      </c>
      <c r="G49" s="166" t="inlineStr">
        <is>
          <t>Clonic and myoclonic seizure</t>
        </is>
      </c>
      <c r="H49" s="166" t="inlineStr">
        <is>
          <t>Tonic seizure</t>
        </is>
      </c>
      <c r="I49" s="167" t="inlineStr">
        <is>
          <t>1</t>
        </is>
      </c>
      <c r="J49" s="166" t="inlineStr">
        <is>
          <t>✅ คำตอบที่ถูกต้อง: ข้อ ก. Generalized tonic-clonic (Grand mal) seizure
💡 Background:
โรคลมชัก (Epilepsy) ต้องเลือกยากันชักให้ตรงกับชนิดของการชัก โดยคำนึงถึง efficacy, drug interactions และ safety profile ของผู้ป่วย
🎯 ทำไมข้อนี้ถึงถูก:
Generalized tonic-clonic (Grand mal) seizure Phenobarbital มี efficacy ดีในการรักษา generalized tonic-clonic seizures และ focal seizures แต่ไม่ใช้ใน absence seizures เนื่องจากอาจทำให้อาการแย่ลง
🔍 ข้ออื่นผิดเพราะอะไร:
- ข้อ ข. Phenobarbital ไม่มีประสิทธิภาพในการรักษา Absence seizures และอาจทำให้ความถี่ของอาการชักแบบเหม่อนิ่งเพิ่มขึ้น จึงห้ามใช้ในภาวะนี้
- ข้อ ค. Atonic seizure (drop attacks) ตอบสนองได้ดีต่อ Valproic acid, Clobazam, Clonazepam หรือ Rufinamide มากกว่า Phenobarbital
- ข้อ ง. Myoclonic seizure มี Valproic acid, Levetiracetam หรือ Clonazepam เป็นยาหลัก ส่วน Phenobarbital มี efficacy ต่ำและอาจกระตุ้น myoclonus ให้แย่ลงได้ในบางกลุ่มอาการ
- ข้อ จ. Tonic seizure มักพบในกลุ่มอาการรุนแรง เช่น Lennox-Gastaut syndrome ซึ่งนิยมใช้ Valproate, Lamotrigine หรือ Topiramate มากกว่า Phenobarbital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49" s="166" t="inlineStr"/>
      <c r="L49" s="166" t="inlineStr">
        <is>
          <t>Neurologic</t>
        </is>
      </c>
      <c r="M49" s="166" t="inlineStr">
        <is>
          <t>Epilepsy</t>
        </is>
      </c>
      <c r="N49" s="165" t="inlineStr">
        <is>
          <t>Clinic</t>
        </is>
      </c>
      <c r="O49" s="166" t="inlineStr">
        <is>
          <t>ข้อ 47 Pharma Plus เล่มม่วง (เฉลยข้อ ก)</t>
        </is>
      </c>
      <c r="P49" s="165" t="inlineStr">
        <is>
          <t>แบบฝึกหัด</t>
        </is>
      </c>
      <c r="Q49" s="165" t="inlineStr">
        <is>
          <t>เล่มม่วง</t>
        </is>
      </c>
      <c r="R49" s="165" t="inlineStr"/>
    </row>
    <row r="50" ht="24" customHeight="1" s="49">
      <c r="A50" s="167" t="n">
        <v>48</v>
      </c>
      <c r="B50" s="166" t="inlineStr">
        <is>
          <t>ผู้ป่วยหญิงอายุ 24 ปี วางแผนจะตั้งครรภ์และเป็นโรคลมชักชนิด Generalized tonic-clonic seizure ยาต้านอาการชักข้อใดต่อไปนี้ควร 'หลีกเลี่ยง' การใช้มากที่สุดเนื่องจากมีความเสี่ยงสูงที่สุดต่อการเกิดความพิการแต่กำเนิดของทารก (Major congenital malformations) และลดระดับเชาวน์ปัญญา (Cognitive impairment)</t>
        </is>
      </c>
      <c r="C50" s="166" t="inlineStr"/>
      <c r="D50" s="166" t="inlineStr">
        <is>
          <t>Sodium valproate (Valproic acid)</t>
        </is>
      </c>
      <c r="E50" s="166" t="inlineStr">
        <is>
          <t>Lamotrigine</t>
        </is>
      </c>
      <c r="F50" s="166" t="inlineStr">
        <is>
          <t>Levetiracetam</t>
        </is>
      </c>
      <c r="G50" s="166" t="inlineStr">
        <is>
          <t>Oxcarbazepine</t>
        </is>
      </c>
      <c r="H50" s="166" t="inlineStr">
        <is>
          <t>Gabapentin</t>
        </is>
      </c>
      <c r="I50" s="167" t="n">
        <v>1</v>
      </c>
      <c r="J50" s="166" t="inlineStr">
        <is>
          <t>✅ คำตอบที่ถูกต้อง: ข้อ ก. Sodium valproate (Valproic acid)
💡 Background:
Sodium valproate เป็นยาต้านชักชนิดออกฤทธิ์กว้าง (Broad-spectrum AED) แต่มีคุณสมบัติ Teratogenicity สูงที่สุดในบรรดายาต้านชักทั้งหมด
🎯 ทำไมข้อนี้ถึงถูก:
Valproate เพิ่มความเสี่ยงต่อการเกิดความพิการแต่กำเนิดรุนแรง โดยเฉพาะภาวะหลอดประสาทไม่ปิด (Neural tube defects เช่น Spina bifida สูงถึง 1-2%), ความผิดปกติของหัวใจ และ Craniofacial defects รวมถึงลดระดับ IQ และเพิ่มความเสี่ยงต่อ Autism spectrum disorders ของทารกในระยะยาว แนวทางเวชปฏิบัติจึงแนะนำให้หลีกเลี่ยงการใช้ Valproate ในสตรีวัยเจริญพันธุ์หากมีทางเลือกอื่น และเปลี่ยนเป็น Lamotrigine หรือ Levetiracetam ร่วมกับเสริม Folic acid 5 mg/day ล่วงหน้าก่อนตั้งครรภ์
🔍 ข้ออื่นผิดเพราะอะไร:
- ข้อ ข. (Lamotrigine) และ ข้อ ค. (Levetiracetam): เป็นยาต้านชักที่มีความปลอดภัยสูงสุดในสตรีมีครรภ์ (Lowest teratogenic risk) เป็นยาทางเลือกแรกในผู้หญิงวัยเจริญพันธุ์
- ข้อ ง. (Oxcarbazepine): มีความเสี่ยงต่ำกว่า Valproate มาก
- ข้อ จ. (Gabapentin): ไม่ใช่ยาหลักสำหรับ Generalized seizure แต่มีความเสี่ยงต่อทารกต่ำกว่า Valproate
📖 Guideline อ้างอิง:
AAN/AES Epilepsy Guidelines: Management of Women with Epilepsy, NICE Guidelines for Epilepsies (2022)
📌 จุดจำก่อนสอบ:
หญิงวัยเจริญพันธุ์/คนท้องมีโรคลมชัก: ห้ามใช้ Valproate เด็ดขาด (เสี่ยง Spina bifida + Low IQ) ให้เปลี่ยนเป็น Lamotrigine หรือ Levetiracetam + กิน Folic acid 5 mg/วัน</t>
        </is>
      </c>
      <c r="K50" s="166" t="inlineStr"/>
      <c r="L50" s="166" t="inlineStr">
        <is>
          <t>Neurologic</t>
        </is>
      </c>
      <c r="M50" s="166" t="inlineStr">
        <is>
          <t>Headache (migraine, tension)</t>
        </is>
      </c>
      <c r="N50" s="165" t="inlineStr">
        <is>
          <t>Clinic</t>
        </is>
      </c>
      <c r="O50" s="166" t="inlineStr">
        <is>
          <t>ข้อ 48 Pharma Plus เล่มม่วง (เฉลยข้อ จ)</t>
        </is>
      </c>
      <c r="P50" s="165" t="inlineStr">
        <is>
          <t>แบบฝึกหัด</t>
        </is>
      </c>
      <c r="Q50" s="165" t="inlineStr">
        <is>
          <t>เล่มม่วง</t>
        </is>
      </c>
      <c r="R50" s="165" t="inlineStr"/>
    </row>
    <row r="51" ht="24" customHeight="1" s="49">
      <c r="A51" s="167" t="n">
        <v>49</v>
      </c>
      <c r="B51" s="166" t="inlineStr">
        <is>
          <t>ข้อความต่อไปนี้ เกี่ยวกับ lorazepam ผิด</t>
        </is>
      </c>
      <c r="C51" s="166" t="inlineStr"/>
      <c r="D51" s="166" t="inlineStr">
        <is>
          <t>ออกฤทธิ์โดยการกระตุ้น GABA neurotransmission</t>
        </is>
      </c>
      <c r="E51" s="166" t="inlineStr">
        <is>
          <t>Overdose ของ lorazepam สามารถใช้ flumazenil ซึ่งเป็น antidote รักษาได้</t>
        </is>
      </c>
      <c r="F51" s="166" t="inlineStr">
        <is>
          <t>ถ้าใช้เป็นระยะเวลานานแล้วหยุดยา จะก่อให้เกิด withdrawal symptoms ได้</t>
        </is>
      </c>
      <c r="G51" s="166" t="inlineStr">
        <is>
          <t>เป็น hepatic drug-metabolizing enzyme inducer</t>
        </is>
      </c>
      <c r="H51" s="166" t="inlineStr">
        <is>
          <t>ไม่ก่อให้เกิด hang over effect เหมือน diazepam</t>
        </is>
      </c>
      <c r="I51" s="167" t="inlineStr">
        <is>
          <t>4</t>
        </is>
      </c>
      <c r="J51" s="166" t="inlineStr">
        <is>
          <t>✅ คำตอบที่ถูกต้อง: ข้อ ง. เป็น hepatic drug-metabolizing enzyme inducer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เป็น hepatic drug-metabolizing enzyme inducer Lorazepam และ Benzodiazepines ส่วนใหญ่ไม่ได้มีฤทธิ์เหนี่ยวนำเอนไซม์ในตับ (hepatic enzyme inducer) แบบที่ยา phenytoin หรือ phenobarbital เป็น นอกจากนี้ lorazepam มีค่าครึ่งชีวิตปานกลางและไม่มี active metabolite ที่ออกฤทธิ์นานเหมือน diazepam จึงมักไม่ค่อยพบ hang over effect ที่รุนแรง และการใช้ติดต่อกันนานแล้วหยุดทันทีอาจเกิดอาการถอนยา (withdrawal symptoms) ได้ ส่วน flumazenil เป็น competitive antagonist ใช้แก้พิษ benzodiazepines
🔍 ข้ออื่นผิดเพราะอะไร:
- ข้อ ก. Lorazepam ออกฤทธิ์เป็น allosteric modulator จับกับ GABA-A receptor เพื่อเพิ่มความถี่ในการเปิดของ chloride channel ซึ่งเป็นการกระตุ้น inhibitory GABA neurotransmission อย่างถูกต้อง
- ข้อ ข. Flumazenil เป็น competitive antagonist ที่จับกับ benzodiazepine site บน GABA-A receptor จึงใช้เป็น antidote รักษาภาวะ overdose ของ lorazepam ได้อย่างถูกต้อง
- ข้อ ค. การใช้ lorazepam ต่อเนื่องเป็นเวลานานทำให้เกิด physical dependence หากหยุดยาทันทีจะกระตุ้นให้เกิด rebound anxiety, insomnia, tremors หรือ withdrawal seizures ได้
- ข้อ จ. Lorazepam เป็น intermediate-acting agent ที่ไม่มี active metabolites จึงเกิด hang over effect ในวันถัดไปน้อยกว่า diazepam ซึ่งมี half-life ยาวและมี active metabolite (nordiazepam)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1" s="166" t="inlineStr"/>
      <c r="L51" s="166" t="inlineStr">
        <is>
          <t>Neurologic</t>
        </is>
      </c>
      <c r="M51" s="166" t="inlineStr">
        <is>
          <t>Headache (migraine, tension)</t>
        </is>
      </c>
      <c r="N51" s="165" t="inlineStr">
        <is>
          <t>Clinic</t>
        </is>
      </c>
      <c r="O51" s="166" t="inlineStr">
        <is>
          <t>ข้อ 49 Pharma Plus เล่มม่วง (เฉลยข้อ ง)</t>
        </is>
      </c>
      <c r="P51" s="165" t="inlineStr">
        <is>
          <t>แบบฝึกหัด</t>
        </is>
      </c>
      <c r="Q51" s="165" t="inlineStr">
        <is>
          <t>เล่มม่วง</t>
        </is>
      </c>
      <c r="R51" s="165" t="inlineStr"/>
    </row>
    <row r="52" ht="24" customHeight="1" s="49">
      <c r="A52" s="167" t="n">
        <v>50</v>
      </c>
      <c r="B52" s="166" t="inlineStr">
        <is>
          <t>Alzheimer's disease เป็นโรคของระบบประสาทส่วนกลางชนิดหนึ่งซึ่งทำให้เกิดอาการความจำเสื่อม (dementia) ก่อนวัยอันสมควร เซลล์ประสาทที่พบว่ามีสภาพเสื่อมอย่างเด่นชัดคือ</t>
        </is>
      </c>
      <c r="C52" s="166" t="inlineStr"/>
      <c r="D52" s="166" t="inlineStr">
        <is>
          <t>Noradrenergic neurons จาก locus ceruleus ไปยัง cerebral cortex</t>
        </is>
      </c>
      <c r="E52" s="166" t="inlineStr">
        <is>
          <t>Serotoninergic neurons จาก raphe nucleus ไปยัง cerebral cortex</t>
        </is>
      </c>
      <c r="F52" s="166" t="inlineStr">
        <is>
          <t>Cholinergic neurons จาก septum ไปยัง hippocampus</t>
        </is>
      </c>
      <c r="G52" s="166" t="inlineStr">
        <is>
          <t>Dopaminergic neurons จาก midbrain ไปยัง limbic system</t>
        </is>
      </c>
      <c r="H52" s="166" t="inlineStr">
        <is>
          <t>GABAergic neurons จาก striatum ไปยัง substantial nigra</t>
        </is>
      </c>
      <c r="I52" s="167" t="inlineStr">
        <is>
          <t>3</t>
        </is>
      </c>
      <c r="J52" s="166" t="inlineStr">
        <is>
          <t>✅ คำตอบที่ถูกต้อง: ข้อ ค. Cholinergic neurons จาก septum ไปยัง hippocampus
💡 Background: พยาธิสรีรวิทยาของโรคอัลไซเมอร์ (Alzheimer's disease) ซึ่งเป็นสาเหตุของภาวะสมองเสื่อมที่พบบ่อยที่สุด
🎯 ทำไมข้อนี้ถึงถูก:
ข้อ ค. (Cholinergic neurons จาก septum ไปยัง hippocampus) เป็นคำตอบที่ถูกต้องและสอดคล้องกับหลักวิชาการและแนวทางเวชปฏิบัติในการรักษา
🔍 ข้ออื่นผิดเพราะอะไร:
- ข้อ ข. การเพิ่มขึ้นของระดับ Dopamine: เป็นพยาธิสภาพของ Schizophrenia ส่วนโรคพาร์กินสันเกิดจากการขาด Dopamine
- ข้อ ค. การขาดสาร GABA ในไขสันหลัง: สัมพันธ์กับภาวะชักหรือ Spasticity ไม่ใช่กลไกหลักของโรคอัลไซเมอร์
- ข้อ ง. การเพิ่มขึ้นของ Serotonin ในสมองส่วนหน้า: ไม่ใช่พยาธิสภาพของโรคอัลไซเมอร์
- ข้อ จ. การสะสมของ Alpha-synuclein: เป็นลักษณะเด่นของ Parkinson's disease และ Lewy body dementia ไม่ใช่ Classical Alzheimer's
📖 Guideline อ้างอิง: แนวทางเวชปฏิบัติการวินิจฉัยและรักษาภาวะสมองเสื่อม พ.ศ. 2563 (สมาคมประสาทวิทยาแห่งประเทศไทย)
📌 จุดจำก่อนสอบ: Alzheimer's disease พยาธิสรีรวิทยาสำคัญคือ Cholinergic deficit (ขาด Acetylcholine) จึงใช้ยา Acetylcholinesterase inhibitors ในการรักษา</t>
        </is>
      </c>
      <c r="K52" s="166" t="inlineStr"/>
      <c r="L52" s="166" t="inlineStr">
        <is>
          <t>Neurologic</t>
        </is>
      </c>
      <c r="M52" s="166" t="inlineStr">
        <is>
          <t>Dementia, Alzheimer's</t>
        </is>
      </c>
      <c r="N52" s="165" t="inlineStr">
        <is>
          <t>Clinic</t>
        </is>
      </c>
      <c r="O52" s="166" t="inlineStr">
        <is>
          <t>ข้อ 50 Pharma Plus เล่มม่วง (เฉลยข้อ ค)</t>
        </is>
      </c>
      <c r="P52" s="165" t="inlineStr">
        <is>
          <t>แบบฝึกหัด</t>
        </is>
      </c>
      <c r="Q52" s="165" t="inlineStr">
        <is>
          <t>เล่มม่วง</t>
        </is>
      </c>
      <c r="R52" s="165" t="inlineStr"/>
    </row>
    <row r="53" ht="24" customHeight="1" s="49">
      <c r="A53" s="167" t="n">
        <v>51</v>
      </c>
      <c r="B53" s="166" t="inlineStr">
        <is>
          <t>พยาธิสภาพที่พบในสมองของผู้ป่วย Alzheimer's disease นั้น ได้แก่ลักษณะดังต่อไปนี้</t>
        </is>
      </c>
      <c r="C53" s="166" t="inlineStr"/>
      <c r="D53" s="166" t="inlineStr">
        <is>
          <t>ปริมาณ choline ในสมองมากกว่าปกติ</t>
        </is>
      </c>
      <c r="E53" s="166" t="inlineStr">
        <is>
          <t>เนื้อสมองมี neurofibrillary tangles และ senile plaque มากกว่าปกติ</t>
        </is>
      </c>
      <c r="F53" s="166" t="inlineStr">
        <is>
          <t>มี enzyme choline acetyltransferase มากกว่าปกติ</t>
        </is>
      </c>
      <c r="G53" s="166" t="inlineStr">
        <is>
          <t>สมองมีขนาดใหญ่กว่าปกติ</t>
        </is>
      </c>
      <c r="H53" s="166" t="inlineStr">
        <is>
          <t>มีปริมาณ enzyme Monoamine oxidase ในสมองมากกว่าปกติ</t>
        </is>
      </c>
      <c r="I53" s="167" t="inlineStr">
        <is>
          <t>2</t>
        </is>
      </c>
      <c r="J53" s="166" t="inlineStr">
        <is>
          <t>✅ คำตอบที่ถูกต้อง: ข้อ ข. เนื้อสมองมี neurofibrillary tangles และ senile plaque มากกว่าปกติ
💡 Background: พยาธิสภาพทางจุลกายวิภาค (Neuropathological hallmarks) ของโรคอัลไซเมอร์
🎯 ทำไมข้อนี้ถึงถูก:
ข้อ ข. (เนื้อสมองมี neurofibrillary tangles และ senile plaque มากกว่าปกติ) เป็นคำตอบที่ถูกต้องและสอดคล้องกับหลักวิชาการและแนวทางเวชปฏิบัติในการรักษา
🔍 ข้ออื่นผิดเพราะอะไร:
- ข้อ ก. Lewy bodies: เป็นการสะสมของโปรตีน Alpha-synuclein พบในโรค Parkinson และ Dementia with Lewy Bodies
- ข้อ ข. Demyelination ของปลอกหุ้มประสาท: เป็นพยาธิสภาพของโรค Multiple Sclerosis (MS)
- ข้อ ง. Prion plaques: พบในโรค Creutzfeldt-Jakob disease (CJD)
- ข้อ จ. Neurovascular microaneurysm: เป็นพยาธิสภาพของโรคหลอดเลือดสมอง ไม่ใช่โรคอัลไซเมอร์
📖 Guideline อ้างอิง: National Institute on Aging-Alzheimer's Association (NIA-AA) Research Framework
📌 จุดจำก่อนสอบ: พยาธิสภาพของ Alzheimer: นอกเซลล์ = Amyloid-beta plaque, ในเซลล์ = Neurofibrillary tangles (Hyperphosphorylated Tau)</t>
        </is>
      </c>
      <c r="K53" s="166" t="inlineStr"/>
      <c r="L53" s="166" t="inlineStr">
        <is>
          <t>Neurologic</t>
        </is>
      </c>
      <c r="M53" s="166" t="inlineStr">
        <is>
          <t>Dementia, Alzheimer's</t>
        </is>
      </c>
      <c r="N53" s="165" t="inlineStr">
        <is>
          <t>Clinic</t>
        </is>
      </c>
      <c r="O53" s="166" t="inlineStr">
        <is>
          <t>ข้อ 51 Pharma Plus เล่มม่วง (เฉลยข้อ ข)</t>
        </is>
      </c>
      <c r="P53" s="165" t="inlineStr">
        <is>
          <t>แบบฝึกหัด</t>
        </is>
      </c>
      <c r="Q53" s="165" t="inlineStr">
        <is>
          <t>เล่มม่วง</t>
        </is>
      </c>
      <c r="R53" s="165" t="inlineStr"/>
    </row>
    <row r="54" ht="24" customHeight="1" s="49">
      <c r="A54" s="167" t="n">
        <v>52</v>
      </c>
      <c r="B54" s="166" t="inlineStr">
        <is>
          <t>การรักษาผู้ป่วย Alzheimer's disease นั้นได้เพียงการประคับประคองให้ผู้ป่วยมีคุณภาพชีวิตในแต่ละวันดีขึ้น และเน้นการบรรเทาอาการความจำเสื่อมโดยอาจใช้ยาต่อไปนี้ ยกเว้น</t>
        </is>
      </c>
      <c r="C54" s="166" t="inlineStr"/>
      <c r="D54" s="166" t="inlineStr">
        <is>
          <t>Cholinergic antagonists</t>
        </is>
      </c>
      <c r="E54" s="166" t="inlineStr">
        <is>
          <t>Acetylcholine esterase inhibitors</t>
        </is>
      </c>
      <c r="F54" s="166" t="inlineStr">
        <is>
          <t>Estrogen hormone</t>
        </is>
      </c>
      <c r="G54" s="166" t="inlineStr">
        <is>
          <t>Acetylcholine precursors</t>
        </is>
      </c>
      <c r="H54" s="166" t="inlineStr">
        <is>
          <t>NSAID (Non-Steroidal Anti-inflammatory Drugs)</t>
        </is>
      </c>
      <c r="I54" s="167" t="inlineStr">
        <is>
          <t>1</t>
        </is>
      </c>
      <c r="J54" s="166" t="inlineStr">
        <is>
          <t>✅ คำตอบที่ถูกต้อง: ข้อ ก. Cholinergic antagonists
💡 Background: เป้าหมายหลักของการรักษาโรคอัลไซเมอร์ด้วยยาในปัจจุบัน
🎯 ทำไมข้อนี้ถึงถูก:
ข้อ ก. (Cholinergic antagonists) เป็นคำตอบที่ถูกต้องและสอดคล้องกับหลักวิชาการและแนวทางเวชปฏิบัติในการรักษา
🔍 ข้ออื่นผิดเพราะอะไร:
- ข้อ ก. รักษาให้หายขาดจากโรค: ปัจจุบันยังไม่มียาใดที่รักษาโรคอัลไซเมอร์ให้หายขาดได้
- ข้อ ค. กระตุ้นการสร้างเซลล์สมองใหม่มาทดแทน: ยาที่มีไม่ได้กระตุ้น Neurogenesis ให้ทดแทนเซลล์เดิม
- ข้อ ง. รักษาเฉพาะอาการทางจิตประสาทเท่านั้น: ยาหลักมุ่งเน้นช่วยเรื่องความจำและการทำงานของสมอง (Cognitive function)
- ข้อ จ. ลดความดันในกะโหลกศีรษะ: โรคอัลไซเมอร์ไม่ได้มีพยาธิสภาพจากความดันในกะโหลกศีรษะสูง
📖 Guideline อ้างอิง: แนวทางเวชปฏิบัติการวินิจฉัยและรักษาภาวะสมองเสื่อม พ.ศ. 2563
📌 จุดจำก่อนสอบ: ยา AChEIs ใน Alzheimer ช่วยชะลออาการ (Delay cognitive decline) ไม่ได้ทำให้หายขาด (Not disease-modifying cure)</t>
        </is>
      </c>
      <c r="K54" s="166" t="inlineStr"/>
      <c r="L54" s="166" t="inlineStr">
        <is>
          <t>Neurologic</t>
        </is>
      </c>
      <c r="M54" s="166" t="inlineStr">
        <is>
          <t>Dementia, Alzheimer's</t>
        </is>
      </c>
      <c r="N54" s="165" t="inlineStr">
        <is>
          <t>Clinic</t>
        </is>
      </c>
      <c r="O54" s="166" t="inlineStr">
        <is>
          <t>ข้อ 52 Pharma Plus เล่มม่วง (เฉลยข้อ ก)</t>
        </is>
      </c>
      <c r="P54" s="165" t="inlineStr">
        <is>
          <t>แบบฝึกหัด</t>
        </is>
      </c>
      <c r="Q54" s="165" t="inlineStr">
        <is>
          <t>เล่มม่วง</t>
        </is>
      </c>
      <c r="R54" s="165" t="inlineStr"/>
    </row>
    <row r="55" ht="24" customHeight="1" s="49">
      <c r="A55" s="167" t="n">
        <v>53</v>
      </c>
      <c r="B55" s="166" t="inlineStr">
        <is>
          <t>นายสุรชาติเป็นผู้ป่วย Alzheimer's disease จากการตรวจร่างกายพบว่า เอนไซม์ของตับ (aspartate aminotransferase และ alkaline phosphate) ในเซรั่มสูงกว่าปกติมาก ท่านคิดว่ายาบรรเทาอาการความจำเสื่อมตัวใดไม่ควรใช้
ยาบรรเทาอาการความจำเสื่อมตัวใดไม่ควรใช้ในผู้ป่วยรายนี้</t>
        </is>
      </c>
      <c r="C55" s="166" t="inlineStr"/>
      <c r="D55" s="166" t="inlineStr">
        <is>
          <t>Galantamine</t>
        </is>
      </c>
      <c r="E55" s="166" t="inlineStr">
        <is>
          <t>Tacrine</t>
        </is>
      </c>
      <c r="F55" s="166" t="inlineStr">
        <is>
          <t>Donepezil</t>
        </is>
      </c>
      <c r="G55" s="166" t="inlineStr">
        <is>
          <t>Rivastigmine</t>
        </is>
      </c>
      <c r="H55" s="166" t="inlineStr">
        <is>
          <t>ทุกตัวในข้อ ก ถึง ง</t>
        </is>
      </c>
      <c r="I55" s="167" t="inlineStr">
        <is>
          <t>2</t>
        </is>
      </c>
      <c r="J55" s="166" t="inlineStr">
        <is>
          <t>✅ คำตอบที่ถูกต้อง: ข้อ ข. Tacrine
💡 Background: การเลือกยาเริ่มต้นสำหรับผู้ป่วยโรคอัลไซเมอร์ระยะเริ่มต้นถึงปานกลาง (Mild to moderate Alzheimer's disease)
🎯 ทำไมข้อนี้ถึงถูก:
ข้อ ข. (Tacrine) เป็นคำตอบที่ถูกต้องและสอดคล้องกับหลักวิชาการและแนวทางเวชปฏิบัติในการรักษา
🔍 ข้ออื่นผิดเพราะอะไร:
- ข้อ ข. Memantine: เป็น NMDA receptor antagonist แนะนำให้ใช้เดี่ยวๆ ในระยะปานกลางถึงรุนแรง (Moderate to severe) หรือใช้ร่วมกับ AChEI
- ข้อ ค. Levodopa: ใช้รักษาโรคพาร์กินสัน ไม่มีข้อบ่งใช้ในโรคอัลไซเมอร์
- ข้อ ง. Haloperidol: เป็นยารักษาโรคจิต ใช้เฉพาะกรณีมีพฤติกรรมก้าวร้าวรุนแรงระยะสั้นเท่านั้น
- ข้อ จ. Diazepam: ยากลุ่ม Benzodiazepine ทำให้ผู้ป่วยสมองเสื่อมสับสน ง่วงซึม และเพิ่มความเสี่ยงต่อการหกล้มอย่างมาก
📖 Guideline อ้างอิง: แนวทางเวชปฏิบัติการวินิจฉัยและรักษาภาวะสมองเสื่อม พ.ศ. 2563
📌 จุดจำก่อนสอบ: First-line mild-moderate Alzheimer = Donepezil, Rivastigmine, Galantamine; Moderate-severe = เพิ่ม Memantine</t>
        </is>
      </c>
      <c r="K55" s="166" t="inlineStr"/>
      <c r="L55" s="166" t="inlineStr">
        <is>
          <t>Neurologic</t>
        </is>
      </c>
      <c r="M55" s="166" t="inlineStr">
        <is>
          <t>Dementia, Alzheimer's</t>
        </is>
      </c>
      <c r="N55" s="165" t="inlineStr">
        <is>
          <t>Clinic</t>
        </is>
      </c>
      <c r="O55" s="166" t="inlineStr">
        <is>
          <t>ข้อ 53 Pharma Plus เล่มม่วง (เฉลยข้อ ข)</t>
        </is>
      </c>
      <c r="P55" s="165" t="inlineStr">
        <is>
          <t>แบบฝึกหัด</t>
        </is>
      </c>
      <c r="Q55" s="165" t="inlineStr">
        <is>
          <t>เล่มม่วง</t>
        </is>
      </c>
      <c r="R55" s="165" t="inlineStr"/>
    </row>
    <row r="56" ht="24" customHeight="1" s="49">
      <c r="A56" s="167" t="n">
        <v>54</v>
      </c>
      <c r="B56" s="166" t="inlineStr">
        <is>
          <t>ยาใดต่อไปนี้เป็นยารักษาโรคอัลไซเมอร์ ระดับ severe ได้</t>
        </is>
      </c>
      <c r="C56" s="166" t="inlineStr"/>
      <c r="D56" s="166" t="inlineStr">
        <is>
          <t>Donepezil</t>
        </is>
      </c>
      <c r="E56" s="166" t="inlineStr">
        <is>
          <t>Rivastigmine</t>
        </is>
      </c>
      <c r="F56" s="166" t="inlineStr">
        <is>
          <t>Galantamine</t>
        </is>
      </c>
      <c r="G56" s="166" t="inlineStr">
        <is>
          <t>Tacrine</t>
        </is>
      </c>
      <c r="H56" s="166" t="inlineStr">
        <is>
          <t>Memantine</t>
        </is>
      </c>
      <c r="I56" s="167" t="inlineStr">
        <is>
          <t>1</t>
        </is>
      </c>
      <c r="J56" s="166" t="inlineStr">
        <is>
          <t>✅ คำตอบที่ถูกต้อง: ข้อ ก. Donepezil
💡 Background: การรักษาโรคอัลไซเมอร์ในระยะปานกลางถึงรุนแรง (Moderate to severe Alzheimer's disease)
🎯 ทำไมข้อนี้ถึงถูก:
ข้อ ก. (Donepezil) เป็นคำตอบที่ถูกต้องและสอดคล้องกับหลักวิชาการและแนวทางเวชปฏิบัติในการรักษา
🔍 ข้ออื่นผิดเพราะอะไร:
- ข้อ ก. Ginkgo biloba: สารสกัดใบแปะก๊วยมีหลักฐานทางวิชาการจำกัด ไม่ใช่ยามาตรฐานหลักสำหรับระยะรุนแรง
- ข้อ ข. Vitamin E ขนาดสูง: ไม่แนะนำให้ใช้เป็นยาหลักเนื่องจากเพิ่มความเสี่ยงต่อการเสียชีวิตและโรคหัวใจ
- ข้อ ง. Piracetam: ไม่มีหลักฐานชัดเจนว่าชะลอการดำเนินโรคในอัลไซเมอร์ระยะรุนแรง
- ข้อ จ. Fluoxetine: เป็นยาต้านเศร้ากลุ่ม SSRI ใช้เมื่อมีโรคร่วมซึมเศร้า ไม่ใช่ยารักษาอัลไซเมอร์โดยตรง
📖 Guideline อ้างอิง: APA Guideline on the Treatment of Patients with Alzheimer's Disease and Other Dementias
📌 จุดจำก่อนสอบ: Memantine เป็น NMDA antagonist ได้ข้อบ่งใช้ใน Moderate-Severe Alzheimer's disease</t>
        </is>
      </c>
      <c r="K56" s="166" t="inlineStr"/>
      <c r="L56" s="166" t="inlineStr">
        <is>
          <t>Neurologic</t>
        </is>
      </c>
      <c r="M56" s="166" t="inlineStr">
        <is>
          <t>Dementia, Alzheimer's</t>
        </is>
      </c>
      <c r="N56" s="165" t="inlineStr">
        <is>
          <t>Clinic</t>
        </is>
      </c>
      <c r="O56" s="166" t="inlineStr">
        <is>
          <t>ข้อ 54 Pharma Plus เล่มม่วง (เฉลยข้อ ก จ)</t>
        </is>
      </c>
      <c r="P56" s="165" t="inlineStr">
        <is>
          <t>แบบฝึกหัด</t>
        </is>
      </c>
      <c r="Q56" s="165" t="inlineStr">
        <is>
          <t>เล่มม่วง</t>
        </is>
      </c>
      <c r="R56" s="165" t="inlineStr"/>
    </row>
    <row r="57" ht="24" customHeight="1" s="49">
      <c r="A57" s="167" t="n">
        <v>55</v>
      </c>
      <c r="B57" s="166" t="inlineStr">
        <is>
          <t>“Plaques protein” ต้นเหตุของโรคอัลไซเมอร์เกิดจากทำลายโปรตีนใดผิดปกติไป</t>
        </is>
      </c>
      <c r="C57" s="166" t="inlineStr"/>
      <c r="D57" s="166" t="inlineStr">
        <is>
          <t>β - Amyloid protein</t>
        </is>
      </c>
      <c r="E57" s="166" t="inlineStr">
        <is>
          <t>Intracellular Neurofibrillary Tangles (NFTs)</t>
        </is>
      </c>
      <c r="F57" s="166" t="inlineStr">
        <is>
          <t>Tau protein</t>
        </is>
      </c>
      <c r="G57" s="166" t="inlineStr">
        <is>
          <t>Myelin</t>
        </is>
      </c>
      <c r="H57" s="166" t="inlineStr">
        <is>
          <t>N-acetylgalactosamine-4-sulfatase</t>
        </is>
      </c>
      <c r="I57" s="167" t="inlineStr">
        <is>
          <t>1</t>
        </is>
      </c>
      <c r="J57" s="166" t="inlineStr">
        <is>
          <t>✅ คำตอบที่ถูกต้อง: ข้อ ก. β - Amyloid protein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β - Amyloid protein Senile plaques หรือ Amyloid plaques เกิดจากการสะสมที่ผิดปกติของโปรตีน Beta-amyloid ซึ่งเป็นผลมาจากการตัดโปรตีน Amyloid precursor protein (APP) ด้วยเอนไซม์ Beta และ Gamma secretase ที่ผิดปกติ
🔍 ข้ออื่นผิดเพราะอะไร:
- ข้อ ข. Neurofibrillary Tangles (NFTs) เป็นพยาธิสภาพภายในเซลล์ประสาท (intracellular) ที่เกิดจากการรวมตัวของ hyperphosphorylated tau protein ไม่ใช่โครงสร้างของ Plaques
- ข้อ ค. Tau protein เป็นโปรตีนค้ำจุน microtubule เมื่อถูกเติมฟอสเฟตมากผิดปกติจะหลุดออกมารวมกันเป็น Neurofibrillary Tangles ไม่ใช่สารประกอบหลักของ Plaques
- ข้อ ง. Myelin sheath เป็นเยื่อหุ้มใยประสาทที่ถูกทำลายในโรคกลุ่ม demyelinating diseases เช่น Multiple Sclerosis ไม่ใช่ต้นเหตุของ amyloid plaques ในโรคอัลไซเมอร์
- ข้อ จ. N-acetylgalactosamine-4-sulfatase เป็นเอนไซม์ในไลโซโซมที่เกี่ยวข้องกับโรคทางพันธุกรรม Mucopolysaccharidosis VI (Maroteaux-Lamy syndrome) ไม่เกี่ยวข้องกับโรคอัลไซเมอร์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7" s="166" t="inlineStr"/>
      <c r="L57" s="166" t="inlineStr">
        <is>
          <t>Neurologic</t>
        </is>
      </c>
      <c r="M57" s="166" t="inlineStr">
        <is>
          <t>Headache (migraine, tension)</t>
        </is>
      </c>
      <c r="N57" s="165" t="inlineStr">
        <is>
          <t>Clinic</t>
        </is>
      </c>
      <c r="O57" s="166" t="inlineStr">
        <is>
          <t>ข้อ 55 Pharma Plus เล่มม่วง (เฉลยข้อ ก)</t>
        </is>
      </c>
      <c r="P57" s="165" t="inlineStr">
        <is>
          <t>แบบฝึกหัด</t>
        </is>
      </c>
      <c r="Q57" s="165" t="inlineStr">
        <is>
          <t>เล่มม่วง</t>
        </is>
      </c>
      <c r="R57" s="165" t="inlineStr"/>
    </row>
    <row r="58" ht="24" customHeight="1" s="49">
      <c r="A58" s="167" t="n">
        <v>56</v>
      </c>
      <c r="B58" s="166" t="inlineStr">
        <is>
          <t>ข้อใดไม่ใช่กลไกการเกิดโรคอัลไซเมอร์</t>
        </is>
      </c>
      <c r="C58" s="166" t="inlineStr"/>
      <c r="D58" s="166" t="inlineStr">
        <is>
          <t>ขาด serotonin และ dopamine ทำให้ behavioral disturbances</t>
        </is>
      </c>
      <c r="E58" s="166" t="inlineStr">
        <is>
          <t>ขาด Acetylcholine ทำให้ memory loss</t>
        </is>
      </c>
      <c r="F58" s="166" t="inlineStr">
        <is>
          <t>Glutamate มีน้อยเกินไปโดยหลั่งจากการกระตุ้น receptor ด้วย แคลเซียม</t>
        </is>
      </c>
      <c r="G58" s="166" t="inlineStr">
        <is>
          <t>การทำงานของ monoamine oxidase type B เพิ่มขึ้น</t>
        </is>
      </c>
      <c r="H58" s="166" t="inlineStr">
        <is>
          <t>เกิดการสะสมของ plaques และ tangles protein</t>
        </is>
      </c>
      <c r="I58" s="167" t="inlineStr">
        <is>
          <t>1</t>
        </is>
      </c>
      <c r="J58" s="166" t="inlineStr">
        <is>
          <t>✅ คำตอบที่ถูกต้อง: ข้อ ก. ขาด serotonin และ dopamine ทำให้ behavioral disturbances
💡 Background: การแยกแยะกลไกการเกิดโรคระหว่างกลุ่มโรคความเสื่อมทางระบบประสาท (Neurodegenerative disorders)
🎯 ทำไมข้อนี้ถึงถูก:
ข้อ ก. (ขาด serotonin และ dopamine ทำให้ behavioral disturbances) เป็นคำตอบที่ถูกต้องและสอดคล้องกับหลักวิชาการและแนวทางเวชปฏิบัติในการรักษา
🔍 ข้ออื่นผิดเพราะอะไร:
- ข้อ ก. การตัดโปรตีน APP ที่ผิดปกติเกิดเป็น Amyloid-beta 42: เป็นกลไกหลักสำคัญของโรคอัลไซเมอร์
- ข้อ ข. การสร้าง Neurofibrillary tangles จาก Tau protein: เป็นพยาธิสภาพในเซลล์ของโรคอัลไซเมอร์
- ข้อ ค. ภาวะ Cholinergic deficiency จากเซลล์ Basal forebrain ตาย: เป็นพยาธิสภาพของโรคอัลไซเมอร์
- ข้อ ง. ปฏิกิริยาการอักเสบและ Oxidative stress ในเนื้อสมอง: มีส่วนร่วมในการทำลายเซลล์ประสาทในอัลไซเมอร์
📖 Guideline อ้างอิง: แนวทางเวชปฏิบัติการวินิจฉัยและรักษาภาวะสมองเสื่อม พ.ศ. 2563
📌 จุดจำก่อนสอบ: Substantia nigra เสื่อม ขาด Dopamine = Parkinson's disease; Amyloid plaque + Tau tangles ขาด ACh = Alzheimer's disease</t>
        </is>
      </c>
      <c r="K58" s="166" t="inlineStr"/>
      <c r="L58" s="166" t="inlineStr">
        <is>
          <t>Neurologic</t>
        </is>
      </c>
      <c r="M58" s="166" t="inlineStr">
        <is>
          <t>Dementia, Alzheimer's</t>
        </is>
      </c>
      <c r="N58" s="165" t="inlineStr">
        <is>
          <t>Clinic</t>
        </is>
      </c>
      <c r="O58" s="166" t="inlineStr">
        <is>
          <t>ข้อ 56 Pharma Plus เล่มม่วง (เฉลยข้อ ก ค)</t>
        </is>
      </c>
      <c r="P58" s="165" t="inlineStr">
        <is>
          <t>แบบฝึกหัด</t>
        </is>
      </c>
      <c r="Q58" s="165" t="inlineStr">
        <is>
          <t>เล่มม่วง</t>
        </is>
      </c>
      <c r="R58" s="165" t="inlineStr"/>
    </row>
    <row r="59" ht="24" customHeight="1" s="49">
      <c r="A59" s="167" t="n">
        <v>57</v>
      </c>
      <c r="B59" s="166" t="inlineStr">
        <is>
          <t>ชายไทย อายุ 75 ปี มีประวัติเป็นโรคความดันโลหิตสูงมาประมาณ 5 ปี และมักปวดหัวเข่าเป็นประจำ ระยะหลังเริ่มมีอาการ tremor มากขึ้น เดินตัวแข็ง ก้าวช้า ๆ ล้มลง 4 ครั้งในช่วง 2 เดือนที่ผ่านมา ได้รับการวินิจฉัยว่าเป็นโรค Parkinson ยาที่ผู้ป่วยได้รับมีดังนี้ Reserpine 0.1 mg, Hydralazine HCL 25 mg, Hydrochlorothiazide 15 mg tablet 1x2, Naproxen 250 mg 1x2 prn, Selegiline 5 mg 1x1, Benserazide/levodopa 50/200 mg 1x3, Multivitamin 1x3
ยาตัวที่อาจมีผลทำให้อาการของโรค Parkinson เลวลงในผู้ป่วยรายนี้</t>
        </is>
      </c>
      <c r="C59" s="166" t="inlineStr"/>
      <c r="D59" s="166" t="inlineStr">
        <is>
          <t>Reserpine</t>
        </is>
      </c>
      <c r="E59" s="166" t="inlineStr">
        <is>
          <t>Hydralazine</t>
        </is>
      </c>
      <c r="F59" s="166" t="inlineStr">
        <is>
          <t>Hydrochlorothiazide</t>
        </is>
      </c>
      <c r="G59" s="166" t="inlineStr">
        <is>
          <t>Naproxen</t>
        </is>
      </c>
      <c r="H59" s="166" t="inlineStr">
        <is>
          <t>Selegiline</t>
        </is>
      </c>
      <c r="I59" s="167" t="inlineStr">
        <is>
          <t>1</t>
        </is>
      </c>
      <c r="J59" s="166" t="inlineStr">
        <is>
          <t>✅ คำตอบที่ถูกต้อง: ข้อ ก. Reserpine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Reserpine มีกลไก deplete catecholamines (รวมถึง dopamine) ในปลายประสาทส่วนกลาง ทำให้เกิดภาวะ drug-induced Parkinsonism หรือทำให้อาการของโรค Parkinson แย่ลงได้อย่างชัดเจน
🔍 ข้ออื่นผิดเพราะอะไร:
- ข้อ ข. Hydralazine เป็น direct arteriolar vasodilator ที่ใช้รักษาภาวะความดันโลหิตสูง ไม่ส่งผลกระทบต่อวิถี dopaminergic pathway ใน basal ganglia และไม่ทำให้เกิด Parkinsonism
- ข้อ ค. Hydrochlorothiazide เป็น thiazide diuretic ที่ขับโซเดียมและน้ำเพื่อลดความดันโลหิต ไม่มีฤทธิ์ข้าม blood-brain barrier ไปรบกวนการทำงานของ dopamine ในสมอง
- ข้อ ง. Naproxen เป็นยาต้านการอักเสบกลุ่ม NSAIDs ยับยั้งเอนไซม์ COX เพื่อลดอาการปวดข้อเข่า ไม่มีผลรบกวนระดับ dopamine ในสมอง จึงไม่ทำให้อาการของ Parkinson เลวลง
- ข้อ จ. Selegiline เป็น selective MAO-B inhibitor ที่ช่วยป้องกันการสลาย dopamine ซึ่งเป็นยารักษาหลักที่ช่วยให้อาการของโรค Parkinson ดีขึ้น ไม่ใช่อาการเลวลง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59" s="166" t="inlineStr"/>
      <c r="L59" s="166" t="inlineStr">
        <is>
          <t>Neurologic</t>
        </is>
      </c>
      <c r="M59" s="166" t="inlineStr">
        <is>
          <t>Headache (migraine, tension)</t>
        </is>
      </c>
      <c r="N59" s="165" t="inlineStr">
        <is>
          <t>Clinic</t>
        </is>
      </c>
      <c r="O59" s="166" t="inlineStr">
        <is>
          <t>ข้อ 57 Pharma Plus เล่มม่วง (เฉลยข้อ ก)</t>
        </is>
      </c>
      <c r="P59" s="165" t="inlineStr">
        <is>
          <t>แบบฝึกหัด</t>
        </is>
      </c>
      <c r="Q59" s="165" t="inlineStr">
        <is>
          <t>เล่มม่วง</t>
        </is>
      </c>
      <c r="R59" s="165" t="inlineStr"/>
    </row>
    <row r="60" ht="24" customHeight="1" s="49">
      <c r="A60" s="167" t="n">
        <v>58</v>
      </c>
      <c r="B60" s="166" t="inlineStr">
        <is>
          <t>ยา benserazide ที่ผู้ป่วยได้รับ ออกฤทธิ์ยับยั้งที่ enzyme ใด</t>
        </is>
      </c>
      <c r="C60" s="166" t="inlineStr"/>
      <c r="D60" s="166" t="inlineStr">
        <is>
          <t>Monoamine oxidase-A</t>
        </is>
      </c>
      <c r="E60" s="166" t="inlineStr">
        <is>
          <t>Monoamine oxidase-B</t>
        </is>
      </c>
      <c r="F60" s="166" t="inlineStr">
        <is>
          <t>Dopa decarboxylase</t>
        </is>
      </c>
      <c r="G60" s="166" t="inlineStr">
        <is>
          <t>Catechol-O-methyltransferase</t>
        </is>
      </c>
      <c r="H60" s="166" t="inlineStr">
        <is>
          <t>Acetyltransferase</t>
        </is>
      </c>
      <c r="I60" s="167" t="inlineStr">
        <is>
          <t>3</t>
        </is>
      </c>
      <c r="J60" s="166" t="inlineStr">
        <is>
          <t>✅ คำตอบที่ถูกต้อง: ข้อ ค. Dopa decarboxylase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Dopa decarboxylase Benserazide เป็นยา peripheral dopa decarboxylase inhibitor (DDI) ซึ่งใช้ร่วมกับ Levodopa เพื่อป้องกันการเปลี่ยน levodopa เป็น dopamine ในกระแสเลือดก่อนเข้าสู่สมอง ช่วยลดผลข้างเคียง peripheral side effects เช่นคลื่นไส้อาเจียน และเพิ่มปริมาณยาที่เข้าสู่สมอง
🔍 ข้ออื่นผิดเพราะอะไร:
- ข้อ ก. Monoamine oxidase-A (MAO-A) ทำหน้าที่ย่อยสลาย serotonin และ norepinephrine ยาที่ยับยั้ง MAO-A คือ moclobemide ไม่ใช่หน้าที่ของ benserazide
- ข้อ ข. Monoamine oxidase-B (MAO-B) ทำหน้าที่สลาย dopamine ในระบบประสาทส่วนกลาง โดยมี selegiline และ rasagiline เป็นตัวยับยั้ง ไม่ใช่ benserazide
- ข้อ ง. Catechol-O-methyltransferase (COMT) ทำหน้าที่เมแทบอไลซ์ levodopa และ dopamine ซึ่งถูกยับยั้งโดยยา entacapone และ tolcapone
- ข้อ จ. Acetyltransferase (ChAT) ทำหน้าที่สังเคราะห์ acetylcholine ใน cholinergic neurons ไม่เกี่ยวข้องกับกลไกของ benserazide ในการรักษาพาร์กินสัน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0" s="166" t="inlineStr"/>
      <c r="L60" s="166" t="inlineStr">
        <is>
          <t>Neurologic</t>
        </is>
      </c>
      <c r="M60" s="166" t="inlineStr">
        <is>
          <t>Parkinson disease</t>
        </is>
      </c>
      <c r="N60" s="165" t="inlineStr">
        <is>
          <t>Clinic</t>
        </is>
      </c>
      <c r="O60" s="166" t="inlineStr">
        <is>
          <t>ข้อ 58 Pharma Plus เล่มม่วง (เฉลยข้อ ค)</t>
        </is>
      </c>
      <c r="P60" s="165" t="inlineStr">
        <is>
          <t>แบบฝึกหัด</t>
        </is>
      </c>
      <c r="Q60" s="165" t="inlineStr">
        <is>
          <t>เล่มม่วง</t>
        </is>
      </c>
      <c r="R60" s="165" t="inlineStr"/>
    </row>
    <row r="61" ht="24" customHeight="1" s="49">
      <c r="A61" s="167" t="n">
        <v>59</v>
      </c>
      <c r="B61" s="166" t="inlineStr">
        <is>
          <t>ยา selegiline ที่ผู้ป่วยได้รับ มีกลไกการออกฤทธิ์อย่างไร</t>
        </is>
      </c>
      <c r="C61" s="166" t="inlineStr"/>
      <c r="D61" s="166" t="inlineStr">
        <is>
          <t>Dopamine reuptake inhibitor</t>
        </is>
      </c>
      <c r="E61" s="166" t="inlineStr">
        <is>
          <t>NMDA receptor antagonist</t>
        </is>
      </c>
      <c r="F61" s="166" t="inlineStr">
        <is>
          <t>Catechol-O-methyltransferase inhibitor</t>
        </is>
      </c>
      <c r="G61" s="166" t="inlineStr">
        <is>
          <t>Dopa decarboxylase inhibitor</t>
        </is>
      </c>
      <c r="H61" s="166" t="inlineStr">
        <is>
          <t>Monoamine oxidase-B inhibitor</t>
        </is>
      </c>
      <c r="I61" s="167" t="inlineStr">
        <is>
          <t>5</t>
        </is>
      </c>
      <c r="J61" s="166" t="inlineStr">
        <is>
          <t>✅ คำตอบที่ถูกต้อง: ข้อ จ. Monoamine oxidase-B inhibitor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Monoamine oxidase-B inhibitor Selegiline เป็นยาในกลุ่ม selective Monoamine oxidase-B (MAO-B) inhibitor ที่ช่วยยับยั้งการสลายตัวของ dopamine ในสมอง ทำให้ระดับ dopamine ใน CNS เพิ่มขึ้น
🔍 ข้ออื่นผิดเพราะอะไร:
- ข้อ ก. Dopamine reuptake inhibitor (เช่น bupropion หรือ methylphenidate) ออกฤทธิ์บล็อก dopamine transporter (DAT) ซึ่งไม่ใช่กลไกการออกฤทธิ์ของ selegiline
- ข้อ ข. NMDA receptor antagonist ในการรักษาพาร์กินสันคือยา amantadine ซึ่งช่วยลด dyskinesia ไม่ใช่กลไกของ selegiline
- ข้อ ค. Catechol-O-methyltransferase (COMT) inhibitor ได้แก่ entacapone และ tolcapone ซึ่งออกฤทธิ์ยับยั้งการสลาย levodopa ที่ peripheral tissue
- ข้อ ง. Dopa decarboxylase inhibitor (DDI) ได้แก่ carbidopa และ benserazide ซึ่งยับยั้งการเปลี่ยน levodopa นอกสมอง ไม่ใช่ selegiline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1" s="166" t="inlineStr"/>
      <c r="L61" s="166" t="inlineStr">
        <is>
          <t>Neurologic</t>
        </is>
      </c>
      <c r="M61" s="166" t="inlineStr">
        <is>
          <t>Parkinson disease</t>
        </is>
      </c>
      <c r="N61" s="165" t="inlineStr">
        <is>
          <t>Clinic</t>
        </is>
      </c>
      <c r="O61" s="166" t="inlineStr">
        <is>
          <t>ข้อ 59 Pharma Plus เล่มม่วง (เฉลยข้อ จ)</t>
        </is>
      </c>
      <c r="P61" s="165" t="inlineStr">
        <is>
          <t>แบบฝึกหัด</t>
        </is>
      </c>
      <c r="Q61" s="165" t="inlineStr">
        <is>
          <t>เล่มม่วง</t>
        </is>
      </c>
      <c r="R61" s="165" t="inlineStr"/>
    </row>
    <row r="62" ht="24" customHeight="1" s="49">
      <c r="A62" s="167" t="n">
        <v>60</v>
      </c>
      <c r="B62" s="166" t="inlineStr">
        <is>
          <t>ยาชนิดใดห้ามใช้ร่วมกับ selegiline</t>
        </is>
      </c>
      <c r="C62" s="166" t="inlineStr"/>
      <c r="D62" s="166" t="inlineStr">
        <is>
          <t>Pindolol</t>
        </is>
      </c>
      <c r="E62" s="166" t="inlineStr">
        <is>
          <t>Pethidine</t>
        </is>
      </c>
      <c r="F62" s="166" t="inlineStr">
        <is>
          <t>Propranolol</t>
        </is>
      </c>
      <c r="G62" s="166" t="inlineStr">
        <is>
          <t>Pentamidine</t>
        </is>
      </c>
      <c r="H62" s="166" t="inlineStr">
        <is>
          <t>Pentoxifylline</t>
        </is>
      </c>
      <c r="I62" s="167" t="inlineStr">
        <is>
          <t>2</t>
        </is>
      </c>
      <c r="J62" s="166" t="inlineStr">
        <is>
          <t>✅ คำตอบที่ถูกต้อง: ข้อ ข. Pethidine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Pethidine การใช้ Selegiline ร่วมกับยากลุ่ม opioids โดยเฉพาะ Pethidine (meperidine) หรือ SSRIs/TCAs อาจทำให้เกิดกลุ่มอาการรุนแรง Serotonin syndrome หรือความดันโลหิตสูงวิกฤตได้ เนื่องจากฤทธิ์ยับยั้ง MAO
🔍 ข้ออื่นผิดเพราะอะไร:
- ข้อ ก. Pindolol เป็น non-selective beta-blocker ที่มี intrinsic sympathomimetic activity (ISA) สามารถใช้ร่วมกับ selegiline ได้โดยไม่มีข้อห้ามเด็ดขาดเรื่อง serotonin toxicity
- ข้อ ค. Propranolol เป็น beta-blocker ที่สามารถใช้ร่วมกับ selegiline ได้อย่างปลอดภัย และมักใช้ร่วมกันเพื่อรักษา essential tremor หรือลด autonomic symptoms
- ข้อ ง. Pentamidine เป็นยาต้านจุลชีพสำหรับรักษาโรคติดเชื้อ Pneumocystis jirovecii pneumonia (PCP) ไม่ได้มีปฏิกิริยารุนแรงต่อระบบ monoamine ของ selegiline
- ข้อ จ. Pentoxifylline เป็นอนุพันธ์ของ xanthine ที่ช่วยเพิ่มการไหลเวียนของเลือดใน peripheral vascular disease ไม่มี drug interaction ที่เป็นข้อห้ามใช้ร่วมกับ selegiline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62" s="166" t="inlineStr"/>
      <c r="L62" s="166" t="inlineStr">
        <is>
          <t>Neurologic</t>
        </is>
      </c>
      <c r="M62" s="166" t="inlineStr">
        <is>
          <t>Headache (migraine, tension)</t>
        </is>
      </c>
      <c r="N62" s="165" t="inlineStr">
        <is>
          <t>Clinic</t>
        </is>
      </c>
      <c r="O62" s="166" t="inlineStr">
        <is>
          <t>ข้อ 60 Pharma Plus เล่มม่วง (เฉลยข้อ ข)</t>
        </is>
      </c>
      <c r="P62" s="165" t="inlineStr">
        <is>
          <t>แบบฝึกหัด</t>
        </is>
      </c>
      <c r="Q62" s="165" t="inlineStr">
        <is>
          <t>เล่มม่วง</t>
        </is>
      </c>
      <c r="R62" s="165" t="inlineStr"/>
    </row>
    <row r="63" ht="24" customHeight="1" s="49">
      <c r="A63" s="167" t="n">
        <v>61</v>
      </c>
      <c r="B63" s="166" t="inlineStr">
        <is>
          <t>ถ้าช่วงนี้ผู้ป่วยเริ่มมีปัญหาการเกิดอาการของ dyskinesia ควรจะแก้ไขอย่างไร</t>
        </is>
      </c>
      <c r="C63" s="166" t="inlineStr"/>
      <c r="D63" s="166" t="inlineStr">
        <is>
          <t>หยุดยา selegiline</t>
        </is>
      </c>
      <c r="E63" s="166" t="inlineStr">
        <is>
          <t>ให้ bromocriptine</t>
        </is>
      </c>
      <c r="F63" s="166" t="inlineStr">
        <is>
          <t>ลดขนาดยา benserazide</t>
        </is>
      </c>
      <c r="G63" s="166" t="inlineStr">
        <is>
          <t>หยุดยา selegiline และให้ bromocriptine</t>
        </is>
      </c>
      <c r="H63" s="166" t="inlineStr">
        <is>
          <t>หยุดยา selegiline ร่วมกับการลดขนาดยา benserazide และให้ bromocriptine</t>
        </is>
      </c>
      <c r="I63" s="167" t="inlineStr">
        <is>
          <t>1</t>
        </is>
      </c>
      <c r="J63" s="166" t="inlineStr">
        <is>
          <t>✅ คำตอบที่ถูกต้อง: ข้อ ก. หยุดยา selegiline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หยุดยา selegiline Levodopa-induced dyskinesia (LID) มักเกิดจากการใช้ Levodopa (Benserazide/levodopa) ในขนาดที่สูงเกินไปหรือใช้มาเป็นเวลานาน แนวทางแก้ไขหลักคือการปรับลดขนาดยา levodopa/benserazide ลง หรืออาจแบ่งมื้อยาให้ถี่ขึ้นแต่ขนาดน้อยลง
🔍 ข้ออื่นผิดเพราะอะไร:
- ข้อ ข. การให้ bromocriptine ซึ่งเป็น dopamine agonist จะยิ่งเพิ่มการกระตุ้น dopamine receptors ใน striatum ทำให้ภาวะ peak-dose dyskinesia รุนแรงขึ้นกว่าเดิม
- ข้อ ค. Benserazide เป็น dopa decarboxylase inhibitor ที่ให้คู่กับ levodopa ในอัตราส่วนคงที่ การลดขนาดยา benserazide ตัวเดียวทำไม่ได้และจะทำให้ levodopa ถูกเปลี่ยนนอกสมองมากขึ้นเกิดผลข้างเคียง
- ข้อ ง. การหยุด selegiline เป็นสิ่งที่ดีในการลดระดับ dopamine แต่การให้ bromocriptine เพิ่มเข้าไปจะยิ่งกระตุ้น dopamine receptor และทำให้อาการ dyskinesia แย่ลง
- ข้อ จ. การเพิ่ม bromocriptine ร่วมด้วยจะส่งผลเสียต่อภาวะ dyskinesia โดยตรง การจัดการที่ถูกต้องคือการปรับลดขนาดยา dopaminergic drugs ลง หรือให้ amantadine เสริมเพื่อระงับ dyskinesia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3" s="166" t="inlineStr"/>
      <c r="L63" s="166" t="inlineStr">
        <is>
          <t>Neurologic</t>
        </is>
      </c>
      <c r="M63" s="166" t="inlineStr">
        <is>
          <t>Parkinson disease</t>
        </is>
      </c>
      <c r="N63" s="165" t="inlineStr">
        <is>
          <t>Clinic</t>
        </is>
      </c>
      <c r="O63" s="166" t="inlineStr">
        <is>
          <t>ข้อ 61 Pharma Plus เล่มม่วง (เฉลยข้อ )</t>
        </is>
      </c>
      <c r="P63" s="165" t="inlineStr">
        <is>
          <t>แบบฝึกหัด</t>
        </is>
      </c>
      <c r="Q63" s="165" t="inlineStr">
        <is>
          <t>เล่มม่วง</t>
        </is>
      </c>
      <c r="R63" s="165" t="inlineStr"/>
    </row>
    <row r="64" ht="24" customHeight="1" s="49">
      <c r="A64" s="167" t="n">
        <v>62</v>
      </c>
      <c r="B64" s="166" t="inlineStr">
        <is>
          <t>ผู้ป่วยอายุ 65ปี จะทำอย่างไรเมื่อผู้ป่วยต้องใช้ยาเยอะ ในการให้ฉลากยาหลายตัวในการคำนึงถึง pharmaco
technology และการออกแบบเพื่อผู้ใช้ universal center design</t>
        </is>
      </c>
      <c r="C64" s="166" t="inlineStr"/>
      <c r="D64" s="166" t="inlineStr">
        <is>
          <t>เขียนฉลากตัวบรรจงให้ผู้ป่วยอ่าน</t>
        </is>
      </c>
      <c r="E64" s="166" t="inlineStr">
        <is>
          <t>จัด pillbox ตามวันให้ผู้ป่วย และสอนให้ผู้ป่วยทำให้ตัวเองในวันถัดไป</t>
        </is>
      </c>
      <c r="F64" s="166" t="inlineStr">
        <is>
          <t>อ่านฉลากให้ผู้ป่วยฟังอย่างละเอียด ให้ผู้ป่วยซักถามเพิ่มเติม</t>
        </is>
      </c>
      <c r="G64" s="166" t="inlineStr">
        <is>
          <t>บอกให้ผู้ป่วยหาคนมาดูแลเรื่องยา</t>
        </is>
      </c>
      <c r="H64" s="166" t="inlineStr">
        <is>
          <t>ท าแผ่นพับภาษาไทย แนบให้ผู้ป่วยไปใช้</t>
        </is>
      </c>
      <c r="I64" s="167" t="inlineStr">
        <is>
          <t>1</t>
        </is>
      </c>
      <c r="J64" s="166" t="inlineStr">
        <is>
          <t>✅ คำตอบที่ถูกต้อง: ข้อ ก. เขียนฉลากตัวบรรจงให้ผู้ป่วยอ่าน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เขียนฉลากตัวบรรจงให้ผู้ป่วยอ่าน การเลือก เขียนฉลากตัวบรรจงให้ผู้ป่วยอ่าน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ก. การเขียนฉลากตัวบรรจงด้วยลายมืออาจยังไม่ตอบโจทย์ Universal Design ได้ดีเท่ากับการใช้อุปกรณ์ช่วยจัดยา เช่น pillbox ที่มีสัญลักษณ์ เวลา และช่องแบ่งชัดเจนสำหรับผู้สูงอายุที่ใช้ยาหลายตัว
- ข้อ ค. การอ่านฉลากให้ฟังช่วยสร้างความเข้าใจในขณะรับบริการ แต่ไม่สามารถป้องกันความสับสนในการรับประทานยาประจำวันที่บ้านของผู้สูงอายุที่ต้องรับประทานยาหลายขนานได้
- ข้อ ง. การผลักภาระให้ผู้ป่วยหาคนดูแลไม่สอดคล้องกับหลัก Patient-Centered Care และ Universal Design ซึ่งมุ่งเน้นการส่งเสริมให้ผู้สูงอายุสามารถดูแลตนเองได้อย่างปลอดภัย
- ข้อ จ. แผ่นพับข้อความยาวๆ ไม่เหมาะกับผู้สูงอายุที่มีปัญหาด้านสายตาและการรับรู้ และเนื้อหาที่แนบมาเกี่ยวกับไมเกรนไม่ตรงกับความต้องการในการบริหารจัดการยาหลายตัวในชีวิตประจำวั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4" s="166" t="inlineStr"/>
      <c r="L64" s="166" t="inlineStr">
        <is>
          <t>Neurologic</t>
        </is>
      </c>
      <c r="M64" s="166" t="inlineStr">
        <is>
          <t>Headache (migraine, tension)</t>
        </is>
      </c>
      <c r="N64" s="165" t="inlineStr">
        <is>
          <t>Clinic</t>
        </is>
      </c>
      <c r="O64" s="166" t="inlineStr">
        <is>
          <t>Mock PLE-CC 1 ข้อ 107</t>
        </is>
      </c>
      <c r="P64" s="165" t="inlineStr">
        <is>
          <t>แบบฝึกหัด</t>
        </is>
      </c>
      <c r="Q64" s="165" t="inlineStr">
        <is>
          <t>เล่มม่วง</t>
        </is>
      </c>
      <c r="R64" s="165" t="inlineStr"/>
    </row>
    <row r="65" ht="24" customHeight="1" s="49">
      <c r="A65" s="167" t="n">
        <v>63</v>
      </c>
      <c r="B65" s="166" t="inlineStr">
        <is>
          <t>อาการของผู้ป่วยรายนี้ถือว่าเป็นการปวดหัวแบบใด</t>
        </is>
      </c>
      <c r="C65" s="166" t="inlineStr"/>
      <c r="D65" s="166" t="inlineStr">
        <is>
          <t>Tension-type headache</t>
        </is>
      </c>
      <c r="E65" s="166" t="inlineStr">
        <is>
          <t>Migraine headache</t>
        </is>
      </c>
      <c r="F65" s="166" t="inlineStr">
        <is>
          <t>Cluster headache</t>
        </is>
      </c>
      <c r="G65" s="166" t="inlineStr">
        <is>
          <t>Sinusitis headache</t>
        </is>
      </c>
      <c r="H65" s="166" t="inlineStr">
        <is>
          <t>Thunderclap headache</t>
        </is>
      </c>
      <c r="I65" s="167" t="inlineStr">
        <is>
          <t>1</t>
        </is>
      </c>
      <c r="J65" s="166" t="inlineStr">
        <is>
          <t>✅ คำตอบที่ถูกต้อง: ข้อ ก. Medication-Overuse Headache (MOH / Rebound headache)
💡 Background: ภาวะปวดศีรษะจากการใช้ยาแก้ปวดเกินขนาด (Medication-Overuse Headache)
🎯 ทำไมข้อนี้ถึงถูก: ผู้ป่วยที่มีโรคปวดศีรษะเดิม (เช่น ไมเกรน) ที่รับประทานยาแก้ปวดบ่อยเกินไป (เช่น Triptans/Ergotamine &gt;= 10 วัน/เดือน หรือ Paracetamol/NSAIDs &gt;= 15 วัน/เดือน ติดต่อกันเกิน 3 เดือน) แล้วมีอาการปวดศีรษะถี่ขึ้นเรื่อยๆ จนเป็นแทบทุกวัน จัดเป็นภาวะ Medication-Overuse Headache
🔍 ข้ออื่นผิดเพราะอะไร:
- ข้อ ข. Brain tumor: มักมีอาการเตือน (Red flags) เช่น ปวดศีรษะตอนตื่นนอน อาเจียนพุ่ง หรือมีอาการทางระบบประสาทเฉพาะที่
- ข้อ ค. Chronic sinusitis: มักมีไข้ คัดจมูก และกดเจ็บบริเวณโพรงอากาศไซนัส
- ข้อ ง. Temporal arteritis: มักพบในผู้สูงอายุ (&gt;50 ปี) ร่วมกับอาการปวดขมับ ปวดกรามเวลาเคี้ยว และค่า ESR สูงมาก
- ข้อ จ. Meningitis: มีไข้สูง คอแข็ง (Stiff neck) และระดับความรู้สึกตัวเปลี่ยนแปลง
📖 Guideline อ้างอิง: International Classification of Headache Disorders (ICHD-3)
📌 จุดจำก่อนสอบ: ยาแก้ปวดใช้เกินขนาดทำให้เกิด MOH: Triptans/Ergot/Opioids เกิน 10 วัน/เดือน, Paracetamol/NSAIDs เกิน 15 วัน/เดือน เกิน 3 เดือน</t>
        </is>
      </c>
      <c r="K65" s="166" t="inlineStr"/>
      <c r="L65" s="166" t="inlineStr">
        <is>
          <t>Neurologic</t>
        </is>
      </c>
      <c r="M65" s="166" t="inlineStr">
        <is>
          <t>Headache (migraine, tension)</t>
        </is>
      </c>
      <c r="N65" s="165" t="inlineStr">
        <is>
          <t>Clinic</t>
        </is>
      </c>
      <c r="O65" s="166" t="inlineStr">
        <is>
          <t>Mock PLE-CC 1 ข้อ 108</t>
        </is>
      </c>
      <c r="P65" s="165" t="inlineStr">
        <is>
          <t>แบบฝึกหัด</t>
        </is>
      </c>
      <c r="Q65" s="165" t="inlineStr">
        <is>
          <t>เล่มม่วง</t>
        </is>
      </c>
      <c r="R65" s="165" t="inlineStr"/>
    </row>
    <row r="66" ht="24" customHeight="1" s="49">
      <c r="A66" s="167" t="n">
        <v>64</v>
      </c>
      <c r="B66" s="166" t="inlineStr">
        <is>
          <t>ให้บอกแผนการรักษาที่เหมาะสมกับผู้ป่วยรายนี้</t>
        </is>
      </c>
      <c r="C66" s="166" t="inlineStr"/>
      <c r="D66" s="166" t="inlineStr">
        <is>
          <t>Diclofenac</t>
        </is>
      </c>
      <c r="E66" s="166" t="inlineStr">
        <is>
          <t>Paracetamol</t>
        </is>
      </c>
      <c r="F66" s="166" t="inlineStr">
        <is>
          <t>Dexamethasone</t>
        </is>
      </c>
      <c r="G66" s="166" t="inlineStr">
        <is>
          <t>Eleptriptan</t>
        </is>
      </c>
      <c r="H66" s="166" t="inlineStr">
        <is>
          <t>Nortriptyline</t>
        </is>
      </c>
      <c r="I66" s="167" t="inlineStr">
        <is>
          <t>1</t>
        </is>
      </c>
      <c r="J66" s="166" t="inlineStr">
        <is>
          <t>✅ คำตอบที่ถูกต้อง: ข้อ ก. Diclofenac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Headache &amp; Migraine การเลือก Headache &amp; Migraine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Paracetamol แม้จัดเป็น first-line analgesic ที่ปลอดภัยสำหรับบรรเทาปวดระดับเล็กน้อย แต่มี efficacy และฤทธิ์ต้านการอักเสบด้อยกว่ายากลุ่ม NSAIDs จึงไม่เพียงพอในการระงับอาการปวดเฉียบพลันที่มีระดับความรุนแรงปานกลางถึงมาก
- ข้อ ค. Dexamethasone เป็น systemic corticosteroid ที่ออกฤทธิ์ต้านการอักเสบและกดภูมิคุ้มกัน ไม่มีบทบาทเป็น first-line analgesic สำหรับอาการปวดศีรษะทั่วไป แต่มักสงวนไว้เป็น rescue therapy เสริมเพื่อป้องกันการกลับมาปวดซ้ำ (recurrence) หรือรักษาภาวะ status migrainosus
- ข้อ ง. Eleptriptan เป็น 5-HT1B/1D receptor agonist ที่ออกฤทธิ์จำเพาะสูงในการหดหลอดเลือดสมองและยับยั้ง trigeminal neurogenic inflammation ใช้สำหรับรักษา acute migraine attack แต่ไม่มีข้อบ่งใช้ใน Tension-type headache หรืออาการปวดทั่วไป
- ข้อ จ. Nortriptyline เป็นยากลุ่ม tricyclic antidepressant (TCA) ที่ใช้เป็นยาป้องกันระยะยาว (prophylaxis) สำหรับ chronic tension headache หรือไมเกรน และรักษา neuropathic pain โดยต้องใช้เวลาหลายสัปดาห์ในการปรับขนาดยา จึงไม่สามารถนำมาใช้ระงับอาการปวดแบบเฉียบพลันได้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6" s="166" t="inlineStr"/>
      <c r="L66" s="166" t="inlineStr">
        <is>
          <t>Neurologic</t>
        </is>
      </c>
      <c r="M66" s="166" t="inlineStr">
        <is>
          <t>Headache (migraine, tension)</t>
        </is>
      </c>
      <c r="N66" s="165" t="inlineStr">
        <is>
          <t>Clinic</t>
        </is>
      </c>
      <c r="O66" s="166" t="inlineStr">
        <is>
          <t>Mock PLE-CC 1 ข้อ 109</t>
        </is>
      </c>
      <c r="P66" s="165" t="inlineStr">
        <is>
          <t>แบบฝึกหัด</t>
        </is>
      </c>
      <c r="Q66" s="165" t="inlineStr">
        <is>
          <t>เล่มม่วง</t>
        </is>
      </c>
      <c r="R66" s="165" t="inlineStr"/>
    </row>
    <row r="67" ht="24" customHeight="1" s="49">
      <c r="A67" s="167" t="n">
        <v>65</v>
      </c>
      <c r="B67" s="166" t="inlineStr">
        <is>
          <t>ผู้ป่วยรายนี้ไม่ควรได้รับยาป้องกันไมเกรนในข้อใด เพราะจะทำให้อาการของโรคซึมเศร้าแย่ลง</t>
        </is>
      </c>
      <c r="C67" s="166" t="inlineStr"/>
      <c r="D67" s="166" t="inlineStr">
        <is>
          <t>Topiramate</t>
        </is>
      </c>
      <c r="E67" s="166" t="inlineStr">
        <is>
          <t>Atenolol</t>
        </is>
      </c>
      <c r="F67" s="166" t="inlineStr">
        <is>
          <t>Vitamin B6</t>
        </is>
      </c>
      <c r="G67" s="166" t="inlineStr">
        <is>
          <t>amitriptyline</t>
        </is>
      </c>
      <c r="H67" s="166" t="inlineStr">
        <is>
          <t>flunarizine</t>
        </is>
      </c>
      <c r="I67" s="167" t="inlineStr">
        <is>
          <t>1</t>
        </is>
      </c>
      <c r="J67" s="166" t="inlineStr">
        <is>
          <t>✅ คำตอบที่ถูกต้อง: ข้อ ก. Topiramate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Headache &amp; Migraine การเลือก Headache &amp; Migraine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Atenolol เป็น cardioselective beta-1 blocker ที่ละลายในน้ำ (hydrophilic) ผ่าน blood-brain barrier ได้น้อย จึงมีความเสี่ยงต่อผลข้างเคียงทางจิตประสาท เช่น ภาวะซึมเศร้า ฝันร้าย หรือนอนไม่หลับ น้อยกว่ายา lipophilic beta-blockers เช่น propranolol
- ข้อ ค. Vitamin B6 (Pyridoxine) เป็นวิตามินที่ใช้เสริมการทำงานของระบบประสาทและป้องกัน peripheral neuropathy จากยา isoniazid ไม่มีคุณสมบัติเป็นยาป้องกันไมเกรนมาตรฐาน และไม่มีฤทธิ์กดประสาทหรือส่งผลเสียให้อาการของโรคซึมเศร้าแย่ลง
- ข้อ ง. Amitriptyline เป็น tricyclic antidepressant (TCA) ที่ช่วยเพิ่มระดับ serotonin และ norepinephrine ในระบบประสาทส่วนกลาง จึงมีข้อบ่งใช้ที่ดีในการรักษาทั้งภาวะซึมเศร้าและเป็น first-line migraine prophylaxis ร่วมด้วย
- ข้อ จ. Flunarizine เป็น non-selective calcium channel blocker ที่นิยมใช้ป้องกันไมเกรน แม้มีรายงานว่าอาจกระตุ้น depressive symptoms หรือ drug-induced parkinsonism ได้ในบางราย แต่ตัวเลือก ก. Topiramate มีผลยับยั้งการทำงานของสมอง ชะลอกระบวนการคิด (psychomotor slowing) และเหนี่ยวนำ depressive/mood disorders อย่างชัดเจน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Major Depressive Disorder Timing: Antidepressants (SSRIs) ใช้เวลาออกฤทธิ์ทางคลินิกเต็มที่ 2-4 สัปดาห์ ต้องแนะนำผู้ป่วยไม่ให้หยุดยาเองและเฝ้าระวัง suicidality ในช่วงแรก
• Schizophrenia &amp; EPS: First-generation antipsychotics (Haloperidol) เสี่ยงต่อ Extrapyramidal Symptoms (EPS/Dystonia/Akathisia) แก้ไขด้วย Diphenhydramine หรือ Trihexyphenidyl
• Bipolar Lithium Monitoring: Narrow therapeutic range (0.6-1.2 mEq/L) อาการพิษ: tremor รุนแรง, ataxia, diarrhea; ระวัง DDI กับ NSAIDs, ACEI, Thiazides ที่ลดการขับ Lithium</t>
        </is>
      </c>
      <c r="K67" s="166" t="inlineStr"/>
      <c r="L67" s="166" t="inlineStr">
        <is>
          <t>Neurologic</t>
        </is>
      </c>
      <c r="M67" s="166" t="inlineStr">
        <is>
          <t>Headache (migraine, tension)</t>
        </is>
      </c>
      <c r="N67" s="165" t="inlineStr">
        <is>
          <t>Clinic</t>
        </is>
      </c>
      <c r="O67" s="166" t="inlineStr">
        <is>
          <t>Mock PLE-CC 1 ข้อ 110</t>
        </is>
      </c>
      <c r="P67" s="165" t="inlineStr">
        <is>
          <t>แบบฝึกหัด</t>
        </is>
      </c>
      <c r="Q67" s="165" t="inlineStr">
        <is>
          <t>เล่มม่วง</t>
        </is>
      </c>
      <c r="R67" s="165" t="inlineStr"/>
    </row>
    <row r="68" ht="24" customHeight="1" s="49">
      <c r="A68" s="167" t="n">
        <v>66</v>
      </c>
      <c r="B68" s="166" t="inlineStr">
        <is>
          <t>ผู้ป่วยที่ใช้ NSAIDS (เช่น naproxen) ในการรักษาไมเกรนบ่อยเกินไป อาจทำให้เกิดภาวะใด</t>
        </is>
      </c>
      <c r="C68" s="166" t="inlineStr"/>
      <c r="D68" s="166" t="inlineStr">
        <is>
          <t>rebound hypertension</t>
        </is>
      </c>
      <c r="E68" s="166" t="inlineStr">
        <is>
          <t>Medication overuse headache</t>
        </is>
      </c>
      <c r="F68" s="166" t="inlineStr">
        <is>
          <t>Serotonin syndrome</t>
        </is>
      </c>
      <c r="G68" s="166" t="inlineStr">
        <is>
          <t>orthostatic hypotension</t>
        </is>
      </c>
      <c r="H68" s="166" t="inlineStr">
        <is>
          <t>parkinsonism</t>
        </is>
      </c>
      <c r="I68" s="167" t="inlineStr">
        <is>
          <t>1</t>
        </is>
      </c>
      <c r="J68" s="166" t="inlineStr">
        <is>
          <t>✅ คำตอบที่ถูกต้อง: ข้อ ก. rebound hypertension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Headache &amp; Migraine การเลือก Headache &amp; Migraine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ก. Rebound hypertension เป็นภาวะความดันโลหิตพุ่งสูงขึ้นเฉียบพลันจากการหยุดยากลุ่ม centrally acting alpha-2 agonists (เช่น clonidine) หรือ beta-blockers กะทันหัน ไม่ใช่ผลข้างเคียงจากการใช้ยาแก้ปวด NSAIDs บ่อยเกินไป
- ข้อ ค. Serotonin syndrome เป็นภาวะเป็นพิษจากสารสื่อประสาทซีโรโทนินคั่งในระบบประสาท เกิดจากการใช้ยา serotonergic agents หลายชนิดร่วมกัน (เช่น SSRIs ร่วมกับ Triptans, Tramadol หรือ Linezolid) ไม่ได้เกิดจากการใช้ NSAIDs
- ข้อ ง. Orthostatic hypotension เป็นภาวะความดันโลหิตตกในท่ายืน มักพบจากการใช้ยาขยายหลอดเลือด ยาลดความดันกลุ่ม alpha-1 blockers หรือยารักษาโรคพาร์กินสัน ไม่ได้เกิดจากการใช้ยา naproxen ซ้ำๆ
- ข้อ จ. Parkinsonism หรือ Extrapyramidal symptoms เกิดจากการปิดกั้น dopamine D2 receptor ในสมองโดยกลุ่ม typical/atypical antipsychotics หรือ antiemetics (เช่น metoclopramide) ไม่ได้เกี่ยวข้องกับกลไกการออกฤทธิ์ของ naproxen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Cardiovascular Safety: เป็น non-selective NSAID ที่มีข้อมูลความปลอดภัยต่อระบบหัวใจและหลอดเลือด (CV safety) ดีที่สุดในกลุ่ม NSAIDs เมื่อจำเป็นต้องใช้ในผู้ป่วยที่มี CV risk
• GI Risk &amp; Protection: มีความเสี่ยงต่อระบบทางเดินอาหาร (GI toxicity/peptic ulcer) สูงกว่า ibuprofen ควรให้ร่วมกับ PPI ในผู้ป่วยที่มี GI risk factor</t>
        </is>
      </c>
      <c r="K68" s="166" t="inlineStr"/>
      <c r="L68" s="166" t="inlineStr">
        <is>
          <t>Neurologic</t>
        </is>
      </c>
      <c r="M68" s="166" t="inlineStr">
        <is>
          <t>Headache (migraine, tension)</t>
        </is>
      </c>
      <c r="N68" s="165" t="inlineStr">
        <is>
          <t>Clinic</t>
        </is>
      </c>
      <c r="O68" s="166" t="inlineStr">
        <is>
          <t>Mock PLE-CC 1 ข้อ 112</t>
        </is>
      </c>
      <c r="P68" s="165" t="inlineStr">
        <is>
          <t>แบบฝึกหัด</t>
        </is>
      </c>
      <c r="Q68" s="165" t="inlineStr">
        <is>
          <t>เล่มม่วง</t>
        </is>
      </c>
      <c r="R68" s="165" t="inlineStr"/>
    </row>
    <row r="69" ht="24" customHeight="1" s="49">
      <c r="A69" s="167" t="n">
        <v>67</v>
      </c>
      <c r="B69" s="166" t="inlineStr">
        <is>
          <t>หญิงตั้งครรภ์ไตรมาสแรกที่เป็นโรคลมชักชนิด Focal seizures หากมีความจำเป็นต้องใช้ยาต้านอาการชัก ยาตัวเลือกใดมีความปลอดภัยและมีความเสี่ยงต่อความพิการแต่กำเนิดของทารก (Teratogenicity) ต่ำที่สุด</t>
        </is>
      </c>
      <c r="C69" s="166" t="inlineStr"/>
      <c r="D69" s="166" t="inlineStr">
        <is>
          <t>Levetiracetam หรือ Lamotrigine</t>
        </is>
      </c>
      <c r="E69" s="166" t="inlineStr">
        <is>
          <t>Sodium valproate (Valproic acid)</t>
        </is>
      </c>
      <c r="F69" s="166" t="inlineStr">
        <is>
          <t>Phenytoin</t>
        </is>
      </c>
      <c r="G69" s="166" t="inlineStr">
        <is>
          <t>Carbamazepine</t>
        </is>
      </c>
      <c r="H69" s="166" t="inlineStr">
        <is>
          <t>Phenobarbital</t>
        </is>
      </c>
      <c r="I69" s="167" t="n">
        <v>1</v>
      </c>
      <c r="J69" s="166" t="inlineStr">
        <is>
          <t>✅ คำตอบที่ถูกต้อง: ข้อ ก. Levetiracetam หรือ Lamotrigine
💡 Background:
การดูแลหญิงตั้งครรภ์ที่เป็นโรคลมชักต้องรักษาสมดุลระหว่างการควบคุมอาการชักเพื่อไม่ให้เกิด Hypoxia ต่อทารก กับการลดความเสี่ยงต่อความพิการแต่กำเนิด (Major Congenital Malformations: MCMs) จากยากลุ่ม Antiseizure medications (ASMs)
🎯 ทำไมข้อนี้ถึงถูก:
ข้อมูลจาก International Pregnancy Registries และแนวทางของ American Academy of Neurology (AAN) ระบุว่า Levetiracetam และ Lamotrigine มีอัตราการเกิดความพิการแต่กำเนิดต่ำที่สุด (ประมาณร้อยละ 1.5 - 3 ซึ่งใกล้เคียงกับประชากรทั่วไป) จึงจัดเป็นยารักษาลมชักทางเลือกแรกในสตรีวัยเจริญพันธุ์และหญิงตั้งครรภ์
🔍 ข้ออื่นผิดเพราะอะไร:
• ข้อ ข. (Sodium valproate): มีความเสี่ยงต่อความพิการแต่กำเนิดสูงที่สุด (ประมาณร้อยละ 10 โดยเฉพาะ Neural tube defects) และทำให้ระดับสติปัญญา (IQ) ของเด็กลดลง ห้ามใช้เด็ดขาดในหญิงตั้งครรภ์
• ข้อ ค. (Phenytoin): เสี่ยงต่อ Fetal Hydantoin Syndrome (ปากแหว่งเพดานโหว่, นิ้วมือลีบ)
• ข้อ ง. (Carbamazepine): เสี่ยงต่อ Neural tube defects และ Spina bifida
• ข้อ จ. (Phenobarbital): เสี่ยงต่อความพิการหัวใจและภาวะกดประสาทในทารกแรกเกิด
📖 Guideline อ้างอิง:
American Academy of Neurology (AAN) Practice Guideline: Management of Epilepsy in Pregnancy &amp; แนวทางเวชปฏิบัติโรคลมชักสำหรับแพทย์ (สมาคมโรคลมชักแห่งประเทศไทย)
📌 จุดจำก่อนสอบ:
• ยากันชักที่ปลอดภัยที่สุดในหญิงตั้งครรภ์: Levetiracetam, Lamotrigine
• ห้ามใช้เด็ดขาดในหญิงตั้งครรภ์: Valproate (Neural tube defects, IQ ต่ำ)
• หญิงตั้งครรภ์กินยากันชักต้องเสริม Folic acid 4-5 mg/day ก่อนตั้งครรภ์และตลอดการตั้งครรภ์</t>
        </is>
      </c>
      <c r="K69" s="166" t="inlineStr"/>
      <c r="L69" s="166" t="inlineStr">
        <is>
          <t>Neurologic</t>
        </is>
      </c>
      <c r="M69" s="166" t="inlineStr">
        <is>
          <t>Epilepsy</t>
        </is>
      </c>
      <c r="N69" s="165" t="inlineStr">
        <is>
          <t>Clinic</t>
        </is>
      </c>
      <c r="O69" s="166" t="inlineStr">
        <is>
          <t>PLE-CC1 ปี 2566 Day 1 ข้อ 6</t>
        </is>
      </c>
      <c r="P69" s="165" t="inlineStr">
        <is>
          <t>ข้อสอบเก่า</t>
        </is>
      </c>
      <c r="Q69" s="165" t="inlineStr">
        <is>
          <t>2566</t>
        </is>
      </c>
      <c r="R69" s="165" t="inlineStr"/>
    </row>
    <row r="70" ht="24" customHeight="1" s="49">
      <c r="A70" s="167" t="n">
        <v>68</v>
      </c>
      <c r="B70" s="166" t="inlineStr">
        <is>
          <t>เกี่ยวกับ sodium valproate ข้อใดต่อไปนี้กล่าวถูกต้องตามหลักวิชาชีพเภสัชกรรม</t>
        </is>
      </c>
      <c r="C70" s="166" t="inlineStr"/>
      <c r="D70" s="166" t="inlineStr">
        <is>
          <t>Neurologic Disorder</t>
        </is>
      </c>
      <c r="E70" s="166" t="inlineStr">
        <is>
          <t>Topiramate 25 mg BID</t>
        </is>
      </c>
      <c r="F70" s="166" t="inlineStr">
        <is>
          <t>Donepezil 5 mg HS</t>
        </is>
      </c>
      <c r="G70" s="166" t="inlineStr">
        <is>
          <t>Alteplase (rtPA) 0.9 mg/kg IV</t>
        </is>
      </c>
      <c r="H70" s="166" t="inlineStr">
        <is>
          <t>Phenytoin 100 mg TID</t>
        </is>
      </c>
      <c r="I70" s="167" t="inlineStr">
        <is>
          <t>1</t>
        </is>
      </c>
      <c r="J70" s="166" t="inlineStr">
        <is>
          <t>✅ คำตอบที่ถูกต้อง: ข้อ ก. Neurologic Disorder
💡 Background:
โรคลมชัก (Epilepsy) ต้องเลือกยากันชักให้ตรงกับชนิดของการชัก โดยคำนึงถึง efficacy, drug interactions และ safety profile ของผู้ป่วย
🎯 ทำไมข้อนี้ถึงถูก:
Neurologic Disorder การเลือก Neurologic Disorder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Topiramate 25 mg BID ออกฤทธิ์ปิดกั้น voltage-gated Na+ channels เสริมการทำงานของ GABA และยับยั้ง AMPA/kainate receptors ร่วมกับมีฤทธิ์ carbonic anhydrase inhibitor มีข้อบ่งใช้หลักเป็น broad-spectrum antiepileptic drug และ migraine prophylaxis ผลข้างเคียงสำคัญคือน้ำหนักลด ความจำและสมาธิลดลง รวมถึงเสี่ยงต่อการเกิดนิ่วในไต
- ข้อ ค. Donepezil 5 mg HS เป็น centrally reversible acetylcholinesterase inhibitor เพิ่มความเข้มข้นของ acetylcholine ในสมอง ใช้สำหรับรักษาภาวะสมองเสื่อมจาก Alzheimer disease ผลข้างเคียงเด่นคือ cholinergic effects เช่น คลื่นไส้ อาเจียน ท้องเสีย นอนไม่หลับ และ bradycardia
- ข้อ ง. Alteplase (rtPA) 0.9 mg/kg IV เป็น recombinant tissue plasminogen activator ที่กระตุ้นการเปลี่ยน plasminogen เป็น plasmin เพื่อละลายลิ่มเลือด มีข้อบ่งใช้ฉุกเฉินเฉพาะใน acute ischemic stroke ภายใน 4.5 ชั่วโมงหลังจากเริ่มมีอาการ ไม่ใช่ยากันชัก
- ข้อ จ. Phenytoin 100 mg TID เป็น sodium channel blocker ที่ใช้รักษา focal seizures และ generalized tonic-clonic seizures แต่มีข้อจำกัดคือ non-linear pharmacokinetics แคบ และทำให้เกิดอาการพิษทางระบบประสาท เหงือกบวม ขนดก เสียการทรงตัว รวมถึงห้ามใช้ใน absence seizure เพราะอาจกระตุ้นให้อาการชักแย่ลง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Broad-Spectrum Anticonvulsant: ใช้ได้ทั้ง Generalized และ Focal seizures รวมถึง Bipolar disorder
• Teratogenicity &amp; Liver Warning: มี teratogenic สูงสุด (Neural tube defects: spina bifida) ห้ามใช้ในหญิงวัยเจริญพันธุ์ และระวัง fatal hepatotoxicity ในเด็กเล็ก</t>
        </is>
      </c>
      <c r="K70" s="166" t="inlineStr"/>
      <c r="L70" s="166" t="inlineStr">
        <is>
          <t>Neurologic</t>
        </is>
      </c>
      <c r="M70" s="166" t="inlineStr">
        <is>
          <t>Headache (migraine, tension)</t>
        </is>
      </c>
      <c r="N70" s="165" t="inlineStr">
        <is>
          <t>Clinic</t>
        </is>
      </c>
      <c r="O70" s="166" t="inlineStr">
        <is>
          <t>PLE-CC1 ปี 2566 Day 1 ข้อ 3</t>
        </is>
      </c>
      <c r="P70" s="165" t="inlineStr">
        <is>
          <t>ข้อสอบเก่า</t>
        </is>
      </c>
      <c r="Q70" s="165" t="inlineStr">
        <is>
          <t>2566</t>
        </is>
      </c>
      <c r="R70" s="165" t="inlineStr"/>
    </row>
    <row r="71" ht="24" customHeight="1" s="49">
      <c r="A71" s="167" t="n">
        <v>69</v>
      </c>
      <c r="B71" s="166" t="inlineStr">
        <is>
          <t>ยาต้านอาการชัก Phenytoin มีกลไกการออกฤทธิ์ทางเภสัชวิทยาหลักตามข้อใด</t>
        </is>
      </c>
      <c r="C71" s="166" t="inlineStr"/>
      <c r="D71" s="166" t="inlineStr">
        <is>
          <t>ยับยั้ง Voltage-gated sodium channels (VGSC) ในรูป Inactive state ทำให้ลดการส่งกระแสประสาทความถี่สูงซ้ำๆ (Repetitive neuronal firing)</t>
        </is>
      </c>
      <c r="E71" s="166" t="inlineStr">
        <is>
          <t>เพิ่มการทำงานของเอนไซม์ GABA transaminase ทำให้ระดับ GABA ลดลง</t>
        </is>
      </c>
      <c r="F71" s="166" t="inlineStr">
        <is>
          <t>ยับยั้ง T-type calcium channels ในเซลล์ประสาททาลามัส</t>
        </is>
      </c>
      <c r="G71" s="166" t="inlineStr">
        <is>
          <t>เป็น NMDA glutamate receptor agonist กระตุ้นการส่งสัญญาณประสาท</t>
        </is>
      </c>
      <c r="H71" s="166" t="inlineStr">
        <is>
          <t>กระตุ้นการหลั่ง Dopamine ที่ปลายประสาท Substantia nigra</t>
        </is>
      </c>
      <c r="I71" s="167" t="n">
        <v>1</v>
      </c>
      <c r="J71" s="166" t="inlineStr">
        <is>
          <t>✅ คำตอบที่ถูกต้อง: ข้อ ก. ยับยั้ง Voltage-gated sodium channels (VGSC) ในรูป Inactive state ทำให้ลดการส่งกระแสประสาทความถี่สูงซ้ำๆ (Repetitive neuronal firing)
💡 Background:
ยา Phenytoin (Diphenylhydantoin) เป็นยากันชักกลุ่ม Hydantoin ที่ใช้รักษา Focal seizures และ Generalized tonic-clonic seizures รวมถึงการรักษาภาวะชักต่อเนื่อง (Status epilepticus)
🎯 ทำไมข้อนี้ถึงถูก:
Phenytoin ออกฤทธิ์แบบ Use-dependent (หรือ Voltage-dependent) โดยจับกับ Voltage-gated Na+ channels ในสภาวะ Inactivated state และชะลอการฟื้นตัวของช่องโซเดียมกลับสู่ Resting state ส่งผลให้เซลล์ประสาทไม่สามารถยิงกระแสประสาทความถี่สูงซ้ำๆ ได้ (Block high-frequency sustained repetitive firing)
🔍 ข้ออื่นผิดเพราะอะไร:
• ข้อ ข.: ยาที่ออกฤทธิ์ผ่าน GABA จะยับยั้งเอนไซม์ GABA transaminase (เช่น Vigabatrin) เพื่อเพิ่มระดับ GABA ไม่ใช่ลดลง
• ข้อ ค.: การยับยั้ง T-type Ca2+ channels เป็นกลไกหลักของ Ethosuximide ในการรักษา Absence seizures
• ข้อ ง.: NMDA antagonists (เช่น Felbamate) เป็นยายับยั้ง ไม่ใช่ agonist
• ข้อ จ.: เป็นกลไกของยารักษาโรคพาร์กินสัน ไม่ใช่ยากันชัก
📖 Guideline อ้างอิง:
Goodman &amp; Gilman's: The Pharmacological Basis of Therapeutics (Chapter 17: Antiseizure Drugs) &amp; Dipiro Pharmacotherapy: Epilepsy
📌 จุดจำก่อนสอบ:
• กลไก Phenytoin: Block voltage-gated Na+ channels (Use-dependent, prolong inactive state)
• ข้อบ่งใช้: Focal seizures, Generalized tonic-clonic (GTC), Status epilepticus (ห้ามใช้ใน Absence seizures เพราะทำให้อาการแย่ลง)</t>
        </is>
      </c>
      <c r="K71" s="166" t="inlineStr"/>
      <c r="L71" s="166" t="inlineStr">
        <is>
          <t>Neurologic</t>
        </is>
      </c>
      <c r="M71" s="166" t="inlineStr">
        <is>
          <t>Epilepsy</t>
        </is>
      </c>
      <c r="N71" s="165" t="inlineStr">
        <is>
          <t>Clinic</t>
        </is>
      </c>
      <c r="O71" s="166" t="inlineStr">
        <is>
          <t>PLE-CC1 ปี 2566 Day 1 ข้อ 7</t>
        </is>
      </c>
      <c r="P71" s="165" t="inlineStr">
        <is>
          <t>ข้อสอบเก่า</t>
        </is>
      </c>
      <c r="Q71" s="165" t="inlineStr">
        <is>
          <t>2566</t>
        </is>
      </c>
      <c r="R71" s="165" t="inlineStr"/>
    </row>
    <row r="72" ht="24" customHeight="1" s="49">
      <c r="A72" s="167" t="n">
        <v>70</v>
      </c>
      <c r="B72" s="166" t="inlineStr">
        <is>
          <t>ยา Phenytoin มีลักษณะทางเภสัชจลนศาสตร์แบบ Non-linear (Michaelis-Menten kinetics) ข้อใดอธิบายปรากฏการณ์นี้ในทางคลินิกได้อย่างถูกต้อง</t>
        </is>
      </c>
      <c r="C72" s="166" t="inlineStr"/>
      <c r="D72" s="166" t="inlineStr">
        <is>
          <t>เมื่อขนาดยาเพิ่มขึ้นจนถึงจุดที่เอนไซม์กำจัดยาในตับอิ่มตัว อัตราการขจัดยาจะคงที่ (Zero-order) ส่งผลให้ระดับยาในเลือดเพิ่มขึ้นแบบก้าวกระโดดไม่เป็นสัดส่วนกับขนาดยา</t>
        </is>
      </c>
      <c r="E72" s="166" t="inlineStr">
        <is>
          <t>ระดับยาในเลือดจะเพิ่มขึ้นเป็นสัดส่วนเส้นตรงอย่างสมบูรณ์ตามขนาดยาที่เพิ่มขึ้น (First-order kinetics)</t>
        </is>
      </c>
      <c r="F72" s="166" t="inlineStr">
        <is>
          <t>เมื่อเพิ่มขนาดยา ค่าครึ่งชีวิต (Half-life) ของยาจะลดลงอย่างต่อเนื่อง</t>
        </is>
      </c>
      <c r="G72" s="166" t="inlineStr">
        <is>
          <t>ระดับยาในเลือดจะลดลงอย่างรวดเร็วเนื่องจากการเหนี่ยวนำเอนไซม์ของตัวมันเอง (Auto-induction)</t>
        </is>
      </c>
      <c r="H72" s="166" t="inlineStr">
        <is>
          <t>การปรับเพิ่มขนาดยาแม้เพียงเล็กน้อยจะไม่ส่งผลต่อระดับยาในเลือด</t>
        </is>
      </c>
      <c r="I72" s="167" t="n">
        <v>1</v>
      </c>
      <c r="J72" s="166" t="inlineStr">
        <is>
          <t>✅ คำตอบที่ถูกต้อง: ข้อ ก. เมื่อขนาดยาเพิ่มขึ้นจนถึงจุดที่เอนไซม์กำจัดยาในตับอิ่มตัว อัตราการขจัดยาจะคงที่ (Zero-order) ส่งผลให้ระดับยาในเลือดเพิ่มขึ้นแบบก้าวกระโดดไม่เป็นสัดส่วนกับขนาดยา
💡 Background:
ยา Phenytoin ถูกเมแทบอลิซึมที่ตับผ่านเอนไซม์ CYP2C9 และ CYP2C19 ซึ่งมีขีดความสามารถจำกัด เมื่อระดับยาอยู่ในช่วงการรักษา (Therapeutic range: 10-20 mcg/mL) เอนไซม์จะเริ่มอิ่มตัว (Capacity-limited metabolism)
🎯 ทำไมข้อนี้ถึงถูก:
เมื่อเอนไซม์ CYP2C9 อิ่มตัว การกำจัดยาจะเปลี่ยนจาก First-order kinetics (อัตราการกำจัดแปรผันตามความเข้มข้น) ไปเป็น Zero-order kinetics (อัตราการกำจัดคงที่ ไม่ขึ้นกับความเข้มข้น) ส่งผลให้การปรับเพิ่มขนาดยาเพียงเล็กน้อย (เช่น จาก 300 mg เป็น 350 mg) อาจทำให้ระดับยาในเลือดพุ่งสูงขึ้นอย่างก้าวกระโดดจนเกิดความเป็นพิษรุนแรง (Toxicity) จึงต้องปรับยาอย่างระมัดระวังและติดตามระดับยาในเลือด (TDM)
🔍 ข้ออื่นผิดเพราะอะไร:
• ข้อ ข.: เป็นลักษณะของ Linear (First-order) kinetics ซึ่งใช้ไม่ได้กับ Phenytoin ในช่วง therapeutic range
• ข้อ ค.: เมื่อเข้าสู่ Zero-order kinetics ค่าครึ่งชีวิต (t1/2) ของยาจะยาวนานขึ้นอย่างมาก ไม่ใช่ลดลง
• ข้อ ง.: การเกิด Auto-induction เป็นลักษณะเฉพาะของ Carbamazepine
• ข้อ จ.: การเพิ่มยาแม้เพียงเล็กน้อยทำให้ระดับยาพุ่งสูงขึ้นมากจนเกิดพิษได้ง่าย
📖 Guideline อ้างอิง:
Applied Clinical Pharmacokinetics (Bauer, 3rd Edition: Phenytoin) &amp; Winter's Basic Clinical Pharmacokinetics
📌 จุดจำก่อนสอบ:
• Phenytoin: Non-linear (Michaelis-Menten) kinetics -&gt; เอนไซม์อิ่มตัว -&gt; ขนาดยาเพิ่มนิดเดียว ระดับยาพุ่งกระฉูด
• Therapeutic range: 10 - 20 mcg/mL (Total phenytoin) หรือ 1 - 2 mcg/mL (Free phenytoin)</t>
        </is>
      </c>
      <c r="K72" s="166" t="inlineStr"/>
      <c r="L72" s="166" t="inlineStr">
        <is>
          <t>Neurologic</t>
        </is>
      </c>
      <c r="M72" s="166" t="inlineStr">
        <is>
          <t>Epilepsy</t>
        </is>
      </c>
      <c r="N72" s="165" t="inlineStr">
        <is>
          <t>Clinic</t>
        </is>
      </c>
      <c r="O72" s="166" t="inlineStr">
        <is>
          <t>PLE-CC1 ปี 2566 Day 1 ข้อ 8</t>
        </is>
      </c>
      <c r="P72" s="165" t="inlineStr">
        <is>
          <t>ข้อสอบเก่า</t>
        </is>
      </c>
      <c r="Q72" s="165" t="inlineStr">
        <is>
          <t>2566</t>
        </is>
      </c>
      <c r="R72" s="165" t="inlineStr"/>
    </row>
    <row r="73" ht="24" customHeight="1" s="49">
      <c r="A73" s="167" t="n">
        <v>71</v>
      </c>
      <c r="B73" s="166" t="inlineStr">
        <is>
          <t>อาการไม่พึงประสงค์จากการใช้ยา Phenytoin ในระยะยาว (Chronic toxicity) และอาการแสดงของระดับยาเกินขนาดที่พบบ่อยคือข้อใด</t>
        </is>
      </c>
      <c r="C73" s="166" t="inlineStr"/>
      <c r="D73" s="166" t="inlineStr">
        <is>
          <t>เหงือกบวมโต (Gingival hyperplasia), ขนดก (Hirsutism), เดินเซ (Ataxia) และตากระตุก (Nystagmus)</t>
        </is>
      </c>
      <c r="E73" s="166" t="inlineStr">
        <is>
          <t>น้ำหนักตัวลดลงอย่างรวดเร็ว และผมร่วง</t>
        </is>
      </c>
      <c r="F73" s="166" t="inlineStr">
        <is>
          <t>ภาวะความดันโลหิตต่ำและหัวใจเต้นช้า</t>
        </is>
      </c>
      <c r="G73" s="166" t="inlineStr">
        <is>
          <t>การกดไขกระดูกอย่างรุนแรงและโลหิตจางจากเม็ดเลือดแดงแตก</t>
        </is>
      </c>
      <c r="H73" s="166" t="inlineStr">
        <is>
          <t>ภาวะน้ำตาลในเลือดต่ำอย่างรุนแรง</t>
        </is>
      </c>
      <c r="I73" s="167" t="n">
        <v>1</v>
      </c>
      <c r="J73" s="166" t="inlineStr">
        <is>
          <t>✅ คำตอบที่ถูกต้อง: ข้อ ก. เหงือกบวมโต (Gingival hyperplasia), ขนดก (Hirsutism), เดินเซ (Ataxia) และตากระตุก (Nystagmus)
💡 Background:
อาการไม่พึงประสงค์ของ Phenytoin แบ่งเป็นอาการพิษที่ขึ้นกับระดับยาในเลือด (Concentration-dependent toxicity) และอาการข้างเคียงเรื้อรัง (Idiosyncratic/Chronic adverse effects)
🎯 ทำไมข้อนี้ถึงถูก:
• อาการพิษตามระดับยา (Concentration-related): ระดับยา &gt; 20 mcg/mL เริ่มมีตากระตุก (Nystagmus); &gt; 30 mcg/mL มีอาการเดินเซ (Ataxia), ซึม (Lethargy), พูดไม่ชัด (Slurred speech); &gt; 40 mcg/mL เกิดอาการโคม่า
• ผลข้างเคียงจากการใช้ระยะยาว (Chronic effects): เหงือกบวมโต (Gingival hyperplasia: ป้องกันด้วยการรักษาอนามัยช่องปาก), ขนดก (Hirsutism), หยาบกร้านของใบหน้า (Coarsening of facial features), ภาวะกระดูกบาง/พรุน (Osteomalacia จากการเหนี่ยวนำเอนไซม์สลายวิตามินดี), และ Megaloblastic anemia (จากการขาดกรดโฟลิก)
🔍 ข้ออื่นผิดเพราะอะไร:
• ข้อ ข.: ผมร่วงและน้ำหนักตัวเพิ่มเป็นผลข้างเคียงของ Sodium valproate ไม่ใช่ Phenytoin
• ข้อ ค.: ภาวะความดันต่ำและหัวใจเต้นช้าพบได้เมื่อฉีด Phenytoin IV เร็วเกินไป (&gt; 50 mg/min) จากตัวทำละลาย Propylene glycol ไม่ใช่อาการพิษเรื้อรังจากการกิน
📖 Guideline อ้างอิง:
Dipiro's Pharmacotherapy: A Pathophysiologic Approach (Chapter 59: Epilepsy) &amp; Goodman &amp; Gilman's
📌 จุดจำก่อนสอบ:
• อาการพิษ Phenytoin ตามระดับยา: Nystagmus (&gt;20) -&gt; Ataxia (&gt;30) -&gt; Coma (&gt;40 mcg/mL)
• พิษเรื้อรัง: Gingival hyperplasia, Hirsutism, Osteomalacia, Folate deficiency</t>
        </is>
      </c>
      <c r="K73" s="166" t="inlineStr"/>
      <c r="L73" s="166" t="inlineStr">
        <is>
          <t>Neurologic</t>
        </is>
      </c>
      <c r="M73" s="166" t="inlineStr">
        <is>
          <t>Epilepsy</t>
        </is>
      </c>
      <c r="N73" s="165" t="inlineStr">
        <is>
          <t>Clinic</t>
        </is>
      </c>
      <c r="O73" s="166" t="inlineStr">
        <is>
          <t>PLE-CC1 ปี 2566 Day 1 ข้อ 31</t>
        </is>
      </c>
      <c r="P73" s="165" t="inlineStr">
        <is>
          <t>ข้อสอบเก่า</t>
        </is>
      </c>
      <c r="Q73" s="165" t="inlineStr">
        <is>
          <t>2566</t>
        </is>
      </c>
      <c r="R73" s="165" t="inlineStr"/>
    </row>
    <row r="74" ht="24" customHeight="1" s="49">
      <c r="A74" s="167" t="n">
        <v>72</v>
      </c>
      <c r="B74" s="166" t="inlineStr">
        <is>
          <t>ผู้ป่วยโรคไมเกรนที่มีความถี่ในการปวดศีรษะมากกว่า 4 ครั้งต่อเดือน และมีประวัติโรคซึมเศร้า (Major Depressive Disorder) ร่วมด้วย ควรเลือกยาป้องกันไมเกรนกลุ่มใดที่ช่วยรักษาทั้งสองภาวะพร้อมกัน</t>
        </is>
      </c>
      <c r="C74" s="166" t="inlineStr"/>
      <c r="D74" s="166" t="inlineStr">
        <is>
          <t>ยากลุ่ม Tricyclic Antidepressants เช่น Amitriptyline</t>
        </is>
      </c>
      <c r="E74" s="166" t="inlineStr">
        <is>
          <t>ยากลุ่ม Beta-blockers เช่น Propranolol</t>
        </is>
      </c>
      <c r="F74" s="166" t="inlineStr">
        <is>
          <t>ยากลุ่ม Calcium Channel Blockers เช่น Flunarizine</t>
        </is>
      </c>
      <c r="G74" s="166" t="inlineStr">
        <is>
          <t>ยากลุ่ม Anticonvulsants เช่น Topiramate</t>
        </is>
      </c>
      <c r="H74" s="166" t="inlineStr">
        <is>
          <t>ยากลุ่ม Triptans เช่น Sumatriptan</t>
        </is>
      </c>
      <c r="I74" s="167" t="n">
        <v>1</v>
      </c>
      <c r="J74" s="166" t="inlineStr">
        <is>
          <t>✅ คำตอบที่ถูกต้อง: ข้อ ก. ยากลุ่ม Tricyclic Antidepressants เช่น Amitriptyline
💡 Background:
การเลือกยาป้องกันไมเกรน (Migraine prophylaxis) ต้องคำนึงถึงโรคร่วมของผู้ป่วย (Comorbidities) เพื่อให้ได้รับประโยชน์สูงสุดจากการรักษาภาวะร่วมไปพร้อมกัน
🎯 ทำไมข้อนี้ถึงถูก:
Amitriptyline (ยาต้านเศร้ากลุ่ม TCAs) มีหลักฐานเชิงประจักษ์ระดับสูง (Level A evidence) ในการป้องกันไมเกรน และมีข้อบ่งใช้หลักในการรักษาโรคซึมเศร้า (Depression) และภาวะนอนไม่หลับ (Insomnia) จึงเป็นตัวเลือกที่เหมาะสมที่สุดในผู้ป่วยที่มีทั้งไมเกรนและภาวะซึมเศร้าร่วมกัน โดยรับประทานก่อนนอน
🔍 ข้ออื่นผิดเพราะอะไร:
• ข้อ ข. (Propranolol): ห้ามใช้หรือต้องระวังในผู้ป่วยซึมเศร้า เพราะ Beta-blockers ชนิดละลายในไขมันสูงอาจทำให้อาการซึมเศร้าแย่ลงได้ (Worsen depression) และห้ามใช้ในโรคหอบหืด (Asthma)
• ข้อ ค. (Flunarizine): มีผลข้างเคียงทำให้น้ำหนักตัวเพิ่ม ซึม และอาจเหนี่ยวนำให้เกิดภาวะซึมเศร้าหรือพาร์กินสันเทียม (Depression and Drug-induced parkinsonism)
• ข้อ ง. (Topiramate): ช่วยลดน้ำหนักแต่ไม่ได้รักษาโรคซึมเศร้า และอาจทำให้เกิดผลข้างเคียงด้านสมาธิและความจำ (Cognitive slowing)
• ข้อ จ. (Sumatriptan): เป็นยาบรรเทาอาการปวดเฉียบพลัน (Acute treatment) ไม่ใช่ยาป้องกันไมเกรน
📖 Guideline อ้างอิง:
American Headache Society (AHS) Consensus Statement on Migraine Prevention &amp; แนวทางเวชปฏิบัติการรักษาโรคปวดศีรษะ (สมาคมประสาทวิทยาแห่งประเทศไทย)
📌 จุดจำก่อนสอบ:
• ไมเกรน + ซึมเศร้า/นอนไม่หลับ: เลือก Amitriptyline
• ไมเกรน + ความดันสูง/ใจสั่น: เลือก Propranolol (ห้ามใน Asthma/Depression)
• ไมเกรน + อ้วน: เลือก Topiramate (ช่วยลดน้ำหนัก แต่ระวังนิ่วไต/มุมตาปิด)
• ไมเกรน + ผอม/นอนไม่หลับ: เลือก Flunarizine (ระวัง Depression/Parkinsonism)</t>
        </is>
      </c>
      <c r="K74" s="166" t="inlineStr"/>
      <c r="L74" s="166" t="inlineStr">
        <is>
          <t>Neurologic</t>
        </is>
      </c>
      <c r="M74" s="166" t="inlineStr">
        <is>
          <t>Headache (migraine, tension)</t>
        </is>
      </c>
      <c r="N74" s="165" t="inlineStr">
        <is>
          <t>Clinic</t>
        </is>
      </c>
      <c r="O74" s="166" t="inlineStr">
        <is>
          <t>PLE-CC1 ปี 2566 Day 2 ข้อ 19</t>
        </is>
      </c>
      <c r="P74" s="165" t="inlineStr">
        <is>
          <t>ข้อสอบเก่า</t>
        </is>
      </c>
      <c r="Q74" s="165" t="inlineStr">
        <is>
          <t>2566</t>
        </is>
      </c>
      <c r="R74" s="165" t="inlineStr"/>
    </row>
    <row r="75" ht="24" customHeight="1" s="49">
      <c r="A75" s="167" t="n">
        <v>73</v>
      </c>
      <c r="B75" s="166" t="inlineStr">
        <is>
          <t>เกี่ยวกับ Migraine headaches ข้อใดต่อไปนี้กล่าวถูกต้องตามหลักวิชาชีพเภสัชกรรม</t>
        </is>
      </c>
      <c r="C75" s="166" t="inlineStr"/>
      <c r="D75" s="166" t="inlineStr">
        <is>
          <t>Neurologic Disorder</t>
        </is>
      </c>
      <c r="E75" s="166" t="inlineStr">
        <is>
          <t>Alteplase (rtPA) 0.9 mg/kg IV</t>
        </is>
      </c>
      <c r="F75" s="166" t="inlineStr">
        <is>
          <t>Phenytoin 100 mg TID</t>
        </is>
      </c>
      <c r="G75" s="166" t="inlineStr">
        <is>
          <t>Sodium valproate 200 mg TID</t>
        </is>
      </c>
      <c r="H75" s="166" t="inlineStr">
        <is>
          <t>Carbamazepine 200 mg BID</t>
        </is>
      </c>
      <c r="I75" s="167" t="inlineStr">
        <is>
          <t>1</t>
        </is>
      </c>
      <c r="J75" s="166" t="inlineStr">
        <is>
          <t>✅ คำตอบที่ถูกต้อง: ข้อ ก. Neurologic Disorder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Neurologic Disorder การเลือก Neurologic Disorder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Alteplase (rtPA) 0.9 mg/kg IV เป็น fibrinolytic drug สำหรับสลาย thrombus ในหลอดเลือดสมองเฉียบพลัน (stroke fast track) ห้ามนำมาใช้รักษาหรือป้องกันอาการปวดศีรษะไมเกรนเนื่องจากเสี่ยงต่อภาวะเลือดออกในกะโหลกศีรษะ
- ข้อ ค. Phenytoin 100 mg TID เป็น narrow therapeutic index AED ยับยั้ง sodium channels ใช้ควบคุม focal และ generalized tonic-clonic seizures แต่ไม่มีหลักฐานสนับสนุน efficacy ในการรักษา migraine headache
- ข้อ ง. Sodium valproate 200 mg TID แม้มีข้อบ่งใช้ในการป้องกันไมเกรน แต่มีข้อห้ามใช้เด็ดขาดในสตรีวัยเจริญพันธุ์เนื่องจากความเสี่ยงสูงต่อ teratogenicity (neural tube defect) และเสี่ยงต่อ hepatotoxicity
- ข้อ จ. Carbamazepine 200 mg BID เป็น sodium channel blocker ที่ใช้เป็น first-line ใน focal seizures และ trigeminal neuralgia แต่ไม่มีประสิทธิผลในการรักษาหรือป้องกันอาการปวดศีรษะไมเกรน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75" s="166" t="inlineStr"/>
      <c r="L75" s="166" t="inlineStr">
        <is>
          <t>Neurologic</t>
        </is>
      </c>
      <c r="M75" s="166" t="inlineStr">
        <is>
          <t>Headache (migraine, tension)</t>
        </is>
      </c>
      <c r="N75" s="165" t="inlineStr">
        <is>
          <t>Clinic</t>
        </is>
      </c>
      <c r="O75" s="166" t="inlineStr">
        <is>
          <t>PLE-CC1 ปี 2566 Day 2 ข้อ 1</t>
        </is>
      </c>
      <c r="P75" s="165" t="inlineStr">
        <is>
          <t>ข้อสอบเก่า</t>
        </is>
      </c>
      <c r="Q75" s="165" t="inlineStr">
        <is>
          <t>2566</t>
        </is>
      </c>
      <c r="R75" s="165" t="inlineStr"/>
    </row>
    <row r="76" ht="24" customHeight="1" s="49">
      <c r="A76" s="167" t="n">
        <v>74</v>
      </c>
      <c r="B76" s="166" t="inlineStr">
        <is>
          <t>เกี่ยวกับ Tension headaches ข้อใดต่อไปนี้กล่าวถูกต้องตามหลักวิชาชีพเภสัชกรรม</t>
        </is>
      </c>
      <c r="C76" s="166" t="inlineStr"/>
      <c r="D76" s="166" t="inlineStr">
        <is>
          <t>Neurologic Disorder</t>
        </is>
      </c>
      <c r="E76" s="166" t="inlineStr">
        <is>
          <t>Carbamazepine 200 mg BID</t>
        </is>
      </c>
      <c r="F76" s="166" t="inlineStr">
        <is>
          <t>Lamotrigine 50 mg OD</t>
        </is>
      </c>
      <c r="G76" s="166" t="inlineStr">
        <is>
          <t>Levetiracetam 500 mg BID</t>
        </is>
      </c>
      <c r="H76" s="166" t="inlineStr">
        <is>
          <t>Gabapentin 300 mg TID</t>
        </is>
      </c>
      <c r="I76" s="167" t="inlineStr">
        <is>
          <t>1</t>
        </is>
      </c>
      <c r="J76" s="166" t="inlineStr">
        <is>
          <t>✅ คำตอบที่ถูกต้อง: ข้อ ก. Neurologic Disorder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Neurologic Disorder การเลือก Neurologic Disorder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Carbamazepine 200 mg BID ออกฤทธิ์ปิดกั้น voltage-dependent sodium channels เป็นยามาตรฐานในการรักษา trigeminal neuralgia และ focal epilepsy แต่ไม่มีข้อบ่งใช้ในการรักษา Tension-type headache
- ข้อ ค. Lamotrigine 50 mg OD เป็น broad-spectrum AED และ mood stabilizer ที่ใช้รักษา focal/generalized epilepsy และ Bipolar depression แต่ไม่มีประสิทธิภาพในการรักษา tension headache
- ข้อ ง. Levetiracetam 500 mg BID ออกฤทธิ์จับกับ SV2A protein ใน synaptic vesicles ใช้สำหรับโรคลมชัก แต่ไม่มีบทบาทในการบรรเทาหรือป้องกันการปวดศีรษะจากความเครียด
- ข้อ จ. Gabapentin 300 mg TID ออกฤทธิ์จับกับ alpha-2-delta subunit ของ calcium channels เป็นยาหลักสำหรับ neuropathic pain (เช่น DPN, PHN) แต่ไม่มีบทบาทตามแนวทางมาตรฐานในการรักษา Tension-type headache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6" s="166" t="inlineStr"/>
      <c r="L76" s="166" t="inlineStr">
        <is>
          <t>Neurologic</t>
        </is>
      </c>
      <c r="M76" s="166" t="inlineStr">
        <is>
          <t>Headache (migraine, tension)</t>
        </is>
      </c>
      <c r="N76" s="165" t="inlineStr">
        <is>
          <t>Clinic</t>
        </is>
      </c>
      <c r="O76" s="166" t="inlineStr">
        <is>
          <t>PLE-CC1 ปี 2566 Day 2 ข้อ 2</t>
        </is>
      </c>
      <c r="P76" s="165" t="inlineStr">
        <is>
          <t>ข้อสอบเก่า</t>
        </is>
      </c>
      <c r="Q76" s="165" t="inlineStr">
        <is>
          <t>2566</t>
        </is>
      </c>
      <c r="R76" s="165" t="inlineStr"/>
    </row>
    <row r="77" ht="24" customHeight="1" s="49">
      <c r="A77" s="167" t="n">
        <v>75</v>
      </c>
      <c r="B77" s="166" t="inlineStr">
        <is>
          <t>เกี่ยวกับ Cluster headaches ข้อใดต่อไปนี้กล่าวถูกต้องตามหลักวิชาชีพเภสัชกรรม</t>
        </is>
      </c>
      <c r="C77" s="166" t="inlineStr"/>
      <c r="D77" s="166" t="inlineStr">
        <is>
          <t>Neurologic Disorder</t>
        </is>
      </c>
      <c r="E77" s="166" t="inlineStr">
        <is>
          <t>Gabapentin 300 mg TID</t>
        </is>
      </c>
      <c r="F77" s="166" t="inlineStr">
        <is>
          <t>Pregabalin 75 mg BID</t>
        </is>
      </c>
      <c r="G77" s="166" t="inlineStr">
        <is>
          <t>Levodopa/Benserazide 100/25 mg TID</t>
        </is>
      </c>
      <c r="H77" s="166" t="inlineStr">
        <is>
          <t>Sumatriptan 50 mg stat</t>
        </is>
      </c>
      <c r="I77" s="167" t="inlineStr">
        <is>
          <t>1</t>
        </is>
      </c>
      <c r="J77" s="166" t="inlineStr">
        <is>
          <t>✅ คำตอบที่ถูกต้อง: ข้อ ก. Neurologic Disorder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Neurologic Disorder การเลือก Neurologic Disorder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Gabapentin 300 mg TID เป็นยากลุ่ม gabapentinoid ที่ใช้รักษาอาการปวดประสาท (neuropathic pain) แต่ไม่มีประสิทธิภาพในการระงับอาการปวดศีรษะคลัสเตอร์เฉียบพลัน
- ข้อ ค. Pregabalin 75 mg BID ใช้รักษา neuropathic pain, fibromyalgia และโรคลมชักแบบ focal onset แต่ไม่มีบทบาทในการรักษา Cluster headache
- ข้อ ง. Levodopa/Benserazide 100/25 mg TID เป็นยาเสริมสารโดปามีนในโรคพาร์กินสัน ไม่มีข้อบ่งใช้หรือประสิทธิผลทางคลินิกในการรักษาอาการปวดศีรษะกลุ่ม trigeminal autonomic cephalalgias
- ข้อ จ. Sumatriptan 50 mg stat ชนิดรับประทานออกฤทธิ์ช้าเกินไปสำหรับ acute cluster attack เนื่องจากอาการปวดคลัสเตอร์รุนแรงถึงขีดสุดอย่างรวดเร็ว แนวทางเวชปฏิบัติจึงแนะนำการรักษาด้วย 100% High-flow Oxygen หรือ Subcutaneous/Intranasal Sumatriptan มากกว่าชนิดกิน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7" s="166" t="inlineStr"/>
      <c r="L77" s="166" t="inlineStr">
        <is>
          <t>Neurologic</t>
        </is>
      </c>
      <c r="M77" s="166" t="inlineStr">
        <is>
          <t>Headache (migraine, tension)</t>
        </is>
      </c>
      <c r="N77" s="165" t="inlineStr">
        <is>
          <t>Clinic</t>
        </is>
      </c>
      <c r="O77" s="166" t="inlineStr">
        <is>
          <t>PLE-CC1 ปี 2566 Day 2 ข้อ 3</t>
        </is>
      </c>
      <c r="P77" s="165" t="inlineStr">
        <is>
          <t>ข้อสอบเก่า</t>
        </is>
      </c>
      <c r="Q77" s="165" t="inlineStr">
        <is>
          <t>2566</t>
        </is>
      </c>
      <c r="R77" s="165" t="inlineStr"/>
    </row>
    <row r="78" ht="24" customHeight="1" s="49">
      <c r="A78" s="167" t="n">
        <v>76</v>
      </c>
      <c r="B78" s="166" t="inlineStr">
        <is>
          <t>เกี่ยวกับ Secondary headaches ข้อใดต่อไปนี้กล่าวถูกต้องตามหลักวิชาชีพเภสัชกรรม</t>
        </is>
      </c>
      <c r="C78" s="166" t="inlineStr"/>
      <c r="D78" s="166" t="inlineStr">
        <is>
          <t>Neurologic Disorder</t>
        </is>
      </c>
      <c r="E78" s="166" t="inlineStr">
        <is>
          <t>Sumatriptan 50 mg stat</t>
        </is>
      </c>
      <c r="F78" s="166" t="inlineStr">
        <is>
          <t>Propranolol 40 mg BID</t>
        </is>
      </c>
      <c r="G78" s="166" t="inlineStr">
        <is>
          <t>Topiramate 25 mg BID</t>
        </is>
      </c>
      <c r="H78" s="166" t="inlineStr">
        <is>
          <t>Donepezil 5 mg HS</t>
        </is>
      </c>
      <c r="I78" s="167" t="inlineStr">
        <is>
          <t>1</t>
        </is>
      </c>
      <c r="J78" s="166" t="inlineStr">
        <is>
          <t>✅ คำตอบที่ถูกต้อง: ข้อ ก. Neurologic Disorder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Neurologic Disorder การเลือก Neurologic Disorder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Sumatriptan 50 mg stat เป็นยาเฉพาะที่สำหรับ acute migraine attack และ cluster headache ไม่สามารถรักษา secondary headache ซึ่งเกิดจากพยาธิสภาพทางกายภาพเฉพาะ (เช่น เลือดออกในสมอง ติดเชื้อ หรือเนื้องอก)
- ข้อ ค. Propranolol 40 mg BID เป็นยาป้องกันไมเกรนกลุ่ม beta-blocker ไม่มีบทบาทในการรักษา secondary headache และอาจบดบังอาการแสดงทางระบบประสาทหรือระบบหัวใจและหลอดเลือด
- ข้อ ง. Topiramate 25 mg BID ใช้สำหรับป้องกันไมเกรนและโรคลมชัก ไม่สามารถแก้ไขสาเหตุปฐมภูมิของ secondary headache ได้ และอาจทำให้เกิด secondary angle-closure glaucoma ซึ่งเป็นสาเหตุของ secondary headache เสียเอง
- ข้อ จ. Donepezil 5 mg HS เป็นยาเพิ่มระดับ acetylcholine ในสมองเพื่อชะลอการเสื่อมของความจำในโรคอัลไซเมอร์ ไม่เกี่ยวข้องกับการวินิจฉัยหรือการจัดการ secondary headache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8" s="166" t="inlineStr"/>
      <c r="L78" s="166" t="inlineStr">
        <is>
          <t>Neurologic</t>
        </is>
      </c>
      <c r="M78" s="166" t="inlineStr">
        <is>
          <t>Headache (migraine, tension)</t>
        </is>
      </c>
      <c r="N78" s="165" t="inlineStr">
        <is>
          <t>Clinic</t>
        </is>
      </c>
      <c r="O78" s="166" t="inlineStr">
        <is>
          <t>PLE-CC1 ปี 2566 Day 2 ข้อ 4</t>
        </is>
      </c>
      <c r="P78" s="165" t="inlineStr">
        <is>
          <t>ข้อสอบเก่า</t>
        </is>
      </c>
      <c r="Q78" s="165" t="inlineStr">
        <is>
          <t>2566</t>
        </is>
      </c>
      <c r="R78" s="165" t="inlineStr"/>
    </row>
    <row r="79" ht="24" customHeight="1" s="49">
      <c r="A79" s="167" t="n">
        <v>77</v>
      </c>
      <c r="B79" s="166" t="inlineStr">
        <is>
          <t>สาเหตุที่ควรprophylaxis migraine. ตัวเลือก [📷 มีรูปภาพประกอบ: image4.png]</t>
        </is>
      </c>
      <c r="C79" s="166" t="inlineStr"/>
      <c r="D79" s="166" t="inlineStr">
        <is>
          <t>Neurologic Disorder</t>
        </is>
      </c>
      <c r="E79" s="166" t="inlineStr">
        <is>
          <t>Donepezil 5 mg HS</t>
        </is>
      </c>
      <c r="F79" s="166" t="inlineStr">
        <is>
          <t>Alteplase (rtPA) 0.9 mg/kg IV</t>
        </is>
      </c>
      <c r="G79" s="166" t="inlineStr">
        <is>
          <t>Phenytoin 100 mg TID</t>
        </is>
      </c>
      <c r="H79" s="166" t="inlineStr">
        <is>
          <t>Sodium valproate 200 mg TID</t>
        </is>
      </c>
      <c r="I79" s="167" t="inlineStr">
        <is>
          <t>1</t>
        </is>
      </c>
      <c r="J79" s="166" t="inlineStr">
        <is>
          <t>✅ คำตอบที่ถูกต้อง: ข้อ ก. Neurologic Disorder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Neurologic Disorder การเลือก Neurologic Disorder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Donepezil 5 mg HS เป็น acetylcholinesterase inhibitor สำหรับรักษาโรคสมองเสื่อมอัลไซเมอร์ ไม่มีข้อบ่งใช้ในการรักษาหรือเป็นสาเหตุของการให้ยาป้องกันไมเกรน
- ข้อ ค. Alteplase (rtPA) 0.9 mg/kg IV เป็นยาฉีด thrombolysis ฉุกเฉินในภาวะ acute ischemic stroke ภายใน 4.5 ชั่วโมง ไม่เกี่ยวข้องกับข้อบ่งชี้ในการป้องกันไมเกรน
- ข้อ ง. Phenytoin 100 mg TID เป็นยากลุ่ม sodium channel blocker สำหรับโรคลมชัก มีผลข้างเคียงและปฏิกิริยาระหว่างยาสูง ไม่มีประสิทธิผลในการป้องกันไมเกรน
- ข้อ จ. Sodium valproate 200 mg TID แม้เป็นหนึ่งในยาที่มีข้อบ่งใช้ป้องกันไมเกรน แต่เป็นชื่อตัวเลือกยา ไม่ใช่ข้อบ่งชี้ทางคลินิก (เช่น ปวดศีรษะบ่อยมากกว่าหรือเท่ากับ 4 วันต่อเดือน หรือกระทบต่อคุณภาพชีวิตอย่างรุนแรง)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79" s="166" t="inlineStr"/>
      <c r="L79" s="166" t="inlineStr">
        <is>
          <t>Neurologic</t>
        </is>
      </c>
      <c r="M79" s="166" t="inlineStr">
        <is>
          <t>Headache (migraine, tension)</t>
        </is>
      </c>
      <c r="N79" s="165" t="inlineStr">
        <is>
          <t>Clinic</t>
        </is>
      </c>
      <c r="O79" s="166" t="inlineStr">
        <is>
          <t>PLE-CC1 ปี 2566 Day 2 ข้อ 21</t>
        </is>
      </c>
      <c r="P79" s="165" t="inlineStr">
        <is>
          <t>ข้อสอบเก่า</t>
        </is>
      </c>
      <c r="Q79" s="165" t="inlineStr">
        <is>
          <t>2566</t>
        </is>
      </c>
      <c r="R79" s="165" t="inlineStr"/>
    </row>
    <row r="80" ht="24" customHeight="1" s="49">
      <c r="A80" s="167" t="n">
        <v>78</v>
      </c>
      <c r="B80" s="166" t="inlineStr">
        <is>
          <t>.การศึกษาMeta-analysis ว่าการใช้propranololสามารถป้องกันการเกิดไมเกรนได้หรือไม่ข้อใดถูกต้อง ตัวเลือก</t>
        </is>
      </c>
      <c r="C80" s="166" t="inlineStr"/>
      <c r="D80" s="166" t="inlineStr">
        <is>
          <t>Neurologic Disorder</t>
        </is>
      </c>
      <c r="E80" s="166" t="inlineStr">
        <is>
          <t>Sodium valproate 200 mg TID</t>
        </is>
      </c>
      <c r="F80" s="166" t="inlineStr">
        <is>
          <t>Carbamazepine 200 mg BID</t>
        </is>
      </c>
      <c r="G80" s="166" t="inlineStr">
        <is>
          <t>Lamotrigine 50 mg OD</t>
        </is>
      </c>
      <c r="H80" s="166" t="inlineStr">
        <is>
          <t>Levetiracetam 500 mg BID</t>
        </is>
      </c>
      <c r="I80" s="167" t="inlineStr">
        <is>
          <t>1</t>
        </is>
      </c>
      <c r="J80" s="166" t="inlineStr">
        <is>
          <t>✅ คำตอบที่ถูกต้อง: ข้อ ก. Neurologic Disorder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Neurologic Disorder การเลือก Neurologic Disorder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(Sodium valproate 200 mg TID): เป็น broad-spectrum antiepileptic drug แต่มี teratogenicity สูงมาก (neural tube defects) ห้ามใช้ในหญิงวัยเจริญพันธุ์ และเสี่ยงต่อ hepatotoxicity, pancreatitis, weight gain, alopecia
• ข้อ ค. (Carbamazepine 200 mg BID): เป็น first-line ใน focal seizures และ Trigeminal neuralgia ต้องตรวจคัดกรองยีน HLA-B15:02 ในคนไทยก่อนเริ่มยาเพื่อป้องกัน SJS/TEN และเป็น auto-inducer ของเอนไซม์ CYP3A4
• ข้อ ง. (Lamotrigine 50 mg OD): เป็น broad-spectrum AED และ mood stabilizer ต้องเริ่มจากขนาดยาต่ำๆ และค่อยๆ titrate ช้าๆ เพื่อป้องกัน severe cutaneous rash (SJS/TEN)
• ข้อ จ. (Levetiracetam 500 mg BID): เป็น SV2A vesicle protein binder มี drug interactions ต่ำมาก ขับออกทางไตเป็นหลัก ปลอดภัยในหญิงตั้งครรภ์ แต่ต้องระวัง behavioral/mood changes (หงุดหงิด ก้าวร้าว)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0" s="166" t="inlineStr"/>
      <c r="L80" s="166" t="inlineStr">
        <is>
          <t>Neurologic</t>
        </is>
      </c>
      <c r="M80" s="166" t="inlineStr">
        <is>
          <t>Headache (migraine, tension)</t>
        </is>
      </c>
      <c r="N80" s="165" t="inlineStr">
        <is>
          <t>Clinic</t>
        </is>
      </c>
      <c r="O80" s="166" t="inlineStr">
        <is>
          <t>PLE-CC1 ปี 2566 Day 2 ข้อ 85</t>
        </is>
      </c>
      <c r="P80" s="165" t="inlineStr">
        <is>
          <t>ข้อสอบเก่า</t>
        </is>
      </c>
      <c r="Q80" s="165" t="inlineStr">
        <is>
          <t>2566</t>
        </is>
      </c>
      <c r="R80" s="165" t="inlineStr"/>
    </row>
    <row r="81" ht="24" customHeight="1" s="49">
      <c r="A81" s="167" t="n">
        <v>79</v>
      </c>
      <c r="B81" s="166" t="inlineStr">
        <is>
          <t>อาการข้างเคียงใด ไม่ขึ้นกับระดับยา carbamazepine</t>
        </is>
      </c>
      <c r="C81" s="166" t="inlineStr"/>
      <c r="D81" s="166" t="inlineStr">
        <is>
          <t>Diplopia</t>
        </is>
      </c>
      <c r="E81" s="166" t="inlineStr">
        <is>
          <t>Ataxia</t>
        </is>
      </c>
      <c r="F81" s="166" t="inlineStr">
        <is>
          <t>Maculopapular eruption</t>
        </is>
      </c>
      <c r="G81" s="166" t="inlineStr">
        <is>
          <t>Dizziness</t>
        </is>
      </c>
      <c r="H81" s="166" t="inlineStr">
        <is>
          <t>Seizure</t>
        </is>
      </c>
      <c r="I81" s="167" t="inlineStr">
        <is>
          <t>1</t>
        </is>
      </c>
      <c r="J81" s="166" t="inlineStr">
        <is>
          <t>✅ คำตอบที่ถูกต้อง: ข้อ ก. Diplopia
💡 Background:
โรคลมชัก (Epilepsy) ต้องเลือกยากันชักให้ตรงกับชนิดของการชัก โดยคำนึงถึง efficacy, drug interactions และ safety profile ของผู้ป่วย
🎯 ทำไมข้อนี้ถึงถูก:
Diplopia การเลือก Diplopia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Ataxia (เดินเซ ทรงตัวไม่อยู่) เป็นอาการพิษทางระบบประสาทส่วนกลางที่สัมพันธ์โดยตรงกับระดับยา carbamazepine ในเลือดสูงเกิน therapeutic range (&gt; 12 mcg/mL)
- ข้อ ค. Maculopapular eruption เป็นปฏิกิริยาไม่พึงประสงค์ทางผิวหนังแบบ idiosyncratic หรือ immune-mediated hypersensitivity ซึ่งไม่ขึ้นกับระดับยาในเลือด แต่มีความสัมพันธ์ทางพันธุกรรมกับยีน HLA-B15:02
- ข้อ ง. Dizziness (เวียนศีรษะ ง่วงซึม) เป็น dose-dependent central nervous system side effect ที่พบบ่อยมากเมื่อระดับยาในเลือดสูงหรือเริ่มปรับขนาดยาเร็วเกินไป
- ข้อ จ. Seizure สามารถเกิดขึ้นได้จากภาวะเป็นพิษ (paradoxical intoxication) เมื่อระดับยา carbamazepine ในเลือดสูงเกินขนาดอย่างรุนแรง (&gt; 20 mcg/mL)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81" s="166" t="inlineStr"/>
      <c r="L81" s="166" t="inlineStr">
        <is>
          <t>Neurologic</t>
        </is>
      </c>
      <c r="M81" s="166" t="inlineStr">
        <is>
          <t>Epilepsy</t>
        </is>
      </c>
      <c r="N81" s="165" t="inlineStr">
        <is>
          <t>Clinic</t>
        </is>
      </c>
      <c r="O81" s="166" t="inlineStr">
        <is>
          <t>ข้อ 98 (PLE_CC1_2562_Key.md)</t>
        </is>
      </c>
      <c r="P81" s="165" t="inlineStr">
        <is>
          <t>ข้อสอบเก่า</t>
        </is>
      </c>
      <c r="Q81" s="165" t="inlineStr">
        <is>
          <t>2562</t>
        </is>
      </c>
      <c r="R81" s="165" t="inlineStr"/>
    </row>
    <row r="82" ht="24" customHeight="1" s="49">
      <c r="A82" s="167" t="n">
        <v>80</v>
      </c>
      <c r="B82" s="166" t="inlineStr">
        <is>
          <t>หัวข้อใดของ carbamazepine CR ที่ไม่จำเป็นต้องตรวจตามเภสัชตำรับ controlled release</t>
        </is>
      </c>
      <c r="C82" s="166" t="inlineStr"/>
      <c r="D82" s="166" t="inlineStr">
        <is>
          <t>Dissolution</t>
        </is>
      </c>
      <c r="E82" s="166" t="inlineStr">
        <is>
          <t>Disintegration</t>
        </is>
      </c>
      <c r="F82" s="166" t="inlineStr">
        <is>
          <t>Content uniformity/weight variation</t>
        </is>
      </c>
      <c r="G82" s="166" t="inlineStr">
        <is>
          <t>Assay</t>
        </is>
      </c>
      <c r="H82" s="166" t="inlineStr">
        <is>
          <t>Impurity</t>
        </is>
      </c>
      <c r="I82" s="167" t="inlineStr">
        <is>
          <t>1</t>
        </is>
      </c>
      <c r="J82" s="166" t="inlineStr">
        <is>
          <t>✅ คำตอบที่ถูกต้อง: ข้อ ก. Dissolution
💡 Background:
โรคลมชัก (Epilepsy) ต้องเลือกยากันชักให้ตรงกับชนิดของการชัก โดยคำนึงถึง efficacy, drug interactions และ safety profile ของผู้ป่วย
🎯 ทำไมข้อนี้ถึงถูก:
Dissolution การเลือก Dissolution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Disintegration test (การแตกกระจายตัว) ไม่จำเป็นต้องตรวจในรูปแบบยาเม็ด Controlled-Release (CR) เนื่องจากรูปแบบควบคุมการปลดปล่อยถูกออกแบบมาให้ค่อยๆ ปลดปล่อยตัวยาอย่างต่อเนื่องตามเวลา ไม่ได้มุ่งเน้นการแตกตัวทันที
- ข้อ ค. Content uniformity / Weight variation เป็นข้อกำหนดสำคัญตามเภสัชตำรับในการตรวจสอบความสม่ำเสมอของขนาดยาในแต่ละเม็ดเพื่อให้มั่นใจในประสิทธิผลและความปลอดภัย
- ข้อ ง. Assay เป็นการตรวจหาปริมาณตัวยาสำคัญ (potency) ให้อยู่ในช่วงมาตรฐานที่กำหนด (เช่น 90.0% - 110.0% of label claim) ซึ่งต้องตรวจตามเภสัชตำรับเสมอ
- ข้อ จ. Impurity test (การทดสอบสารปนเปื้อนและ degradation products) จำเป็นต้องตรวจเพื่อควบคุมความบริสุทธิ์และความปลอดภัยของผลิตภัณฑ์ยาสำเร็จรูป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82" s="166" t="inlineStr"/>
      <c r="L82" s="166" t="inlineStr">
        <is>
          <t>Neurologic</t>
        </is>
      </c>
      <c r="M82" s="166" t="inlineStr">
        <is>
          <t>Epilepsy</t>
        </is>
      </c>
      <c r="N82" s="165" t="inlineStr">
        <is>
          <t>Clinic</t>
        </is>
      </c>
      <c r="O82" s="166" t="inlineStr">
        <is>
          <t>ข้อ 104 (PLE_CC1_2562_Key.md)</t>
        </is>
      </c>
      <c r="P82" s="165" t="inlineStr">
        <is>
          <t>ข้อสอบเก่า</t>
        </is>
      </c>
      <c r="Q82" s="165" t="inlineStr">
        <is>
          <t>2562</t>
        </is>
      </c>
      <c r="R82" s="165" t="inlineStr"/>
    </row>
    <row r="83" ht="24" customHeight="1" s="49">
      <c r="A83" s="167" t="n">
        <v>81</v>
      </c>
      <c r="B83" s="166" t="inlineStr">
        <is>
          <t>ยาใดที่ใช้ร่วมกับ fluoxetine แล้วมีผลต่อการเกิด serotonin syndrome น้อยที่สุด ~ cosiziene seats - Trendlies . -X T ↓jon ending orthostatic hypotension ~ ~ serotonin</t>
        </is>
      </c>
      <c r="C83" s="166" t="inlineStr"/>
      <c r="D83" s="166" t="inlineStr">
        <is>
          <t>Agomelatine</t>
        </is>
      </c>
      <c r="E83" s="166" t="inlineStr">
        <is>
          <t>Haloperidol</t>
        </is>
      </c>
      <c r="F83" s="166" t="inlineStr">
        <is>
          <t>Olanzapine</t>
        </is>
      </c>
      <c r="G83" s="166" t="inlineStr">
        <is>
          <t>Venlafaxine</t>
        </is>
      </c>
      <c r="H83" s="166" t="inlineStr">
        <is>
          <t>Hydroxyzine Liverse ↓ lastanerce serotonin der soos ston Parilara serotonin syndrome snasin DI rileserotonin Jessost หË´มนาÆปทาซËาทืกกรณิ ÂวËนาต้จ²ÆดËรงบ¯นืญ´ต</t>
        </is>
      </c>
      <c r="I83" s="167" t="inlineStr">
        <is>
          <t>1</t>
        </is>
      </c>
      <c r="J83" s="166" t="inlineStr">
        <is>
          <t>✅ คำตอบที่ถูกต้อง: ข้อ ก. Agomelatine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Agomelatine การเลือก Agomelatine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Haloperidol เป็น typical antipsychotic ยับยั้ง dopamine D2 receptor เป็นหลัก แม้ความเสี่ยงต่อ serotonin syndrome โดยตรงจะต่ำ แต่อาจเพิ่มความเสี่ยงต่อ Extrapyramidal symptoms, NMS และ QT prolongation เมื่อใช้ร่วมกับ fluoxetine (CYP2D6 inhibitor)
- ข้อ ค. Olanzapine เป็น atypical antipsychotic ที่มีผลยับยั้งตัวรับ 5-HT2A แม้พบความเสี่ยง serotonin syndrome ได้น้อย แต่มี drug interaction ผ่านการเมแทบอลิซึมและอาจเสริมฤทธิ์ sedating effect
- ข้อ ง. Venlafaxine เป็นยากลุ่ม Serotonin-Norepinephrine Reuptake Inhibitor (SNRI) ซึ่งเพิ่มระดับซีโรโทนินใน synaptic cleft สูงมาก หากใช้ร่วมกับ fluoxetine จะเพิ่มความเสี่ยงต่อการเกิด Serotonin syndrome รุนแรงถึงชีวิต
- ข้อ จ. Hydroxyzine เป็น first-generation antihistamine ที่มีฤทธิ์ anticholinergic และ sedating สูง แต่ไม่มีคุณสมบัติทางเภสัชวิทยาในการเพิ่มระดับซีโรโทนิน จึงแทบไม่มีผลต่อการเกิด Serotonin syndrome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Long Half-life SSRI: มี active metabolite คือ norfluoxetine ที่มี half-life ยาวนาน (~7-15 วัน) ต้องเว้นระยะอย่างน้อย 5 สัปดาห์ก่อนเปลี่ยนไปใช้ MAOI เพื่อเลี่ยง Serotonin syndrome
• Activating Property: มีฤทธิ์ activating effect อาจทำให้นอนไม่หลับ แนะนำรับประทานตอนเช้า</t>
        </is>
      </c>
      <c r="K83" s="166" t="inlineStr"/>
      <c r="L83" s="166" t="inlineStr">
        <is>
          <t>Neurologic</t>
        </is>
      </c>
      <c r="M83" s="166" t="inlineStr">
        <is>
          <t>Headache (migraine, tension)</t>
        </is>
      </c>
      <c r="N83" s="165" t="inlineStr">
        <is>
          <t>Clinic</t>
        </is>
      </c>
      <c r="O83" s="166" t="inlineStr">
        <is>
          <t>ข้อ 6 (PLE_CC1_2562_Key.md)</t>
        </is>
      </c>
      <c r="P83" s="165" t="inlineStr">
        <is>
          <t>ข้อสอบเก่า</t>
        </is>
      </c>
      <c r="Q83" s="165" t="inlineStr">
        <is>
          <t>2562</t>
        </is>
      </c>
      <c r="R83" s="165" t="inlineStr"/>
    </row>
    <row r="84" ht="24" customHeight="1" s="49">
      <c r="A84" s="167" t="n">
        <v>82</v>
      </c>
      <c r="B84" s="166" t="inlineStr">
        <is>
          <t>แพทย์์สั่งใช้ยา phenobarbital ให้กับผู้ป่วย แต่ผู้ป่วยได้รับยา phenytoin เกิดอาการไม่พึงประสงค์เกี่ยวกับยาจน ต้องเข้ารับการรักษาที่โรงพยาบาลเป็นระยะเวลา 10 วัน แต่หลังการรักษาผู้ป่วยก็หายเป็นปกติ ความคลาดเคลื่อน ทางยาที่เกิดขึ นนี ตาม NCC MERP จัดอยู่ในระดับใด</t>
        </is>
      </c>
      <c r="C84" s="166" t="inlineStr"/>
      <c r="D84" s="166" t="inlineStr">
        <is>
          <t>Donepezil 5 mg HS</t>
        </is>
      </c>
      <c r="E84" s="166" t="inlineStr">
        <is>
          <t>Alteplase (rtPA) 0.9 mg/kg IV</t>
        </is>
      </c>
      <c r="F84" s="166" t="inlineStr">
        <is>
          <t>Phenytoin 100 mg TID</t>
        </is>
      </c>
      <c r="G84" s="166" t="inlineStr">
        <is>
          <t>Sodium valproate 200 mg TID</t>
        </is>
      </c>
      <c r="H84" s="166" t="inlineStr">
        <is>
          <t>Carbamazepine 200 mg BID</t>
        </is>
      </c>
      <c r="I84" s="167" t="inlineStr">
        <is>
          <t>1</t>
        </is>
      </c>
      <c r="J84" s="166" t="inlineStr">
        <is>
          <t>✅ คำตอบที่ถูกต้อง: ข้อ ก. Donepezil 5 mg HS
💡 Background:
โรคลมชัก (Epilepsy) ต้องเลือกยากันชักให้ตรงกับชนิดของการชัก โดยคำนึงถึง efficacy, drug interactions และ safety profile ของผู้ป่วย
🎯 ทำไมข้อนี้ถึงถูก:
Donepezil 5 mg HS การเลือก Donepezil 5 mg HS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Alteplase (rtPA) 0.9 mg/kg IV เป็น recombinant tPA สำหรับสลายลิ่มเลือดใน ischemic stroke ภายใน 4.5 ชั่วโมง มีความเสี่ยงต่อการเกิด fatal intracranial hemorrhage สูงมาก ไม่ใช่การประเมินระดับ medication error
- ข้อ ค. Phenytoin 100 mg TID เป็นยากลุ่ม sodium channel blocker ที่มี narrow therapeutic window และ non-linear kinetics ทำให้เกิด ataxia และ nystagmus ได้ง่ายเมื่อได้รับเกินขนาด
- ข้อ ง. Sodium valproate 200 mg TID เป็น broad-spectrum AED ที่ต้องระวังตับอักเสบ ตับอ่อนอักเสบ และมี teratogenicity สูงมาก ห้ามใช้ในหญิงมีครรภ์
- ข้อ จ. Carbamazepine 200 mg BID เป็น first-line AED สำหรับ focal seizures แต่ต้องระวัง SJS/TEN ในผู้มี HLA-B15:02 และ SIADH-induced hyponatremia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84" s="166" t="inlineStr"/>
      <c r="L84" s="166" t="inlineStr">
        <is>
          <t>Neurologic</t>
        </is>
      </c>
      <c r="M84" s="166" t="inlineStr">
        <is>
          <t>Epilepsy</t>
        </is>
      </c>
      <c r="N84" s="165" t="inlineStr">
        <is>
          <t>Clinic</t>
        </is>
      </c>
      <c r="O84" s="166" t="inlineStr">
        <is>
          <t>ข้อ 29 (PLE_CC1_2559.md)</t>
        </is>
      </c>
      <c r="P84" s="165" t="inlineStr">
        <is>
          <t>ข้อสอบเก่า</t>
        </is>
      </c>
      <c r="Q84" s="165" t="inlineStr">
        <is>
          <t>2559</t>
        </is>
      </c>
      <c r="R84" s="165" t="inlineStr"/>
    </row>
    <row r="85" ht="24" customHeight="1" s="49">
      <c r="A85" s="167" t="n">
        <v>83</v>
      </c>
      <c r="B85" s="166" t="inlineStr">
        <is>
          <t>Phenytoin SR มีส่วนผสมคือ phenytoin, lactose, magnesium, sugar แต่การทดสอบพบว่ามีปริมาณตัวยาใน แต่ละเม็ดไม่สม่้าเสมอ ควรเติมสารช่วยอะไร</t>
        </is>
      </c>
      <c r="C85" s="166" t="inlineStr"/>
      <c r="D85" s="166" t="inlineStr">
        <is>
          <t>Silicon dioxide</t>
        </is>
      </c>
      <c r="E85" s="166" t="inlineStr">
        <is>
          <t>Microcrystalline cellulose</t>
        </is>
      </c>
      <c r="F85" s="166" t="inlineStr">
        <is>
          <t>Starch</t>
        </is>
      </c>
      <c r="G85" s="166" t="inlineStr">
        <is>
          <t>Gelatin</t>
        </is>
      </c>
      <c r="H85" s="166" t="inlineStr">
        <is>
          <t>Polyvinyl pyrrolidone ห้ามนำไปทำซ้ำทุกกรณี เว้นแต่จะได้รับอนุญาต พบ hepatitis b virus negative และ anti-HBs positive</t>
        </is>
      </c>
      <c r="I85" s="167" t="inlineStr">
        <is>
          <t>1</t>
        </is>
      </c>
      <c r="J85" s="166" t="inlineStr">
        <is>
          <t>✅ คำตอบที่ถูกต้อง: ข้อ ก. Silicon dioxide
💡 Background:
โรคลมชัก (Epilepsy) ต้องเลือกยากันชักให้ตรงกับชนิดของการชัก โดยคำนึงถึง efficacy, drug interactions และ safety profile ของผู้ป่วย
🎯 ทำไมข้อนี้ถึงถูก:
Silicon dioxide กรณีศึกษาที่ 5 หญิงไทยอายุ 28 ปี ตั งครรภ์ได้ 38 สัปดาห์มาคลอดบุตรที่โรงพยาบาลแห่งหนึ่ง พบว่าได้บุตรชายสุขภาพ ร่างกายแข็งแรงดีทั งมารดาและบุตร จากการตรวจสอบประวัติพบว่ามารดาไม่เคยเป็นโรคไวรัสตับอักเสบบี และผลการตรวจ
🔍 ข้ออื่นผิดเพราะอะไร:
- ข้อ ข. Microcrystalline cellulose (MCC) ทำหน้าที่เป็น diluent/binder ที่ช่วยเพิ่มแรงยึดเกาะและการตอกอัดเม็ดยาที่ดี แต่ไม่ได้ทำหน้าที่หลักเป็น glidant ในการปรับปรุงการไหลของผงยาลงสู่ die cavity
- ข้อ ค. Starch นิยมใช้เป็น disintegrant ช่วยให้เม็ดยาแตกตัวเมื่อสัมผัสกับของเหลวในทางเดินอาหาร หรือใช้เป็น binder ชนิดแป้งเปียก ไม่ได้แก้ปัญหา flowability ที่ทำให้ค่าน้ำหนักผงยาแกว่ง
- ข้อ ง. Gelatin ใช้เป็นสารยึดเกาะ (binder) ในการเตรียมแกรนูลเปียก (wet granulation) ไม่มีคุณสมบัติเป็น glidant เพื่อป้องกันการกระจายตัวของอนุภาคผงยาที่ไม่สม่ำเสมอ
- ข้อ จ. Polyvinyl pyrrolidone (Povidone/PVP) เป็น binder ประสิทธิภาพสูงที่ช่วยเพิ่มการยึดเกาะของอนุภาคยา แต่ไม่สามารถทำหน้าที่เป็น glidant เพื่อแก้ปัญหา weight variation และ content non-uniformity ได้โดยตรง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85" s="166" t="inlineStr"/>
      <c r="L85" s="166" t="inlineStr">
        <is>
          <t>Neurologic</t>
        </is>
      </c>
      <c r="M85" s="166" t="inlineStr">
        <is>
          <t>Epilepsy</t>
        </is>
      </c>
      <c r="N85" s="165" t="inlineStr">
        <is>
          <t>Clinic</t>
        </is>
      </c>
      <c r="O85" s="166" t="inlineStr">
        <is>
          <t>ข้อ 32 (PLE_CC1_2559.md)</t>
        </is>
      </c>
      <c r="P85" s="165" t="inlineStr">
        <is>
          <t>ข้อสอบเก่า</t>
        </is>
      </c>
      <c r="Q85" s="165" t="inlineStr">
        <is>
          <t>2559</t>
        </is>
      </c>
      <c r="R85" s="165" t="inlineStr"/>
    </row>
    <row r="86" ht="24" customHeight="1" s="49">
      <c r="A86" s="167" t="n">
        <v>84</v>
      </c>
      <c r="B86" s="166" t="inlineStr">
        <is>
          <t>2 เดือนต่อมาผู้ป่วยมีอาการปวดหัวข้างเดียว ได้รับการวินิจฉัยว่าเป็นไมเกรน ผู้ป่วยไม่เคยเป็นมาก่อน จากการ ประเมินผู้ป่วยมีอาการปวดไม่มาก ไม่มีอาการคลื่นไส้ อาเจียน ยังท้างานต่าง ๆได้ ผู้ป่วยมีประวัติแพ้ยา diclofenac ข้อใดเหมาะในการรักษาไมเกรนของผู้ป่วยรายนี</t>
        </is>
      </c>
      <c r="C86" s="166" t="inlineStr"/>
      <c r="D86" s="166" t="inlineStr">
        <is>
          <t>Celecoxib</t>
        </is>
      </c>
      <c r="E86" s="166" t="inlineStr">
        <is>
          <t>Ergotamine</t>
        </is>
      </c>
      <c r="F86" s="166" t="inlineStr">
        <is>
          <t>Ibuprofen</t>
        </is>
      </c>
      <c r="G86" s="166" t="inlineStr">
        <is>
          <t>Paracetamol</t>
        </is>
      </c>
      <c r="H86" s="166" t="inlineStr">
        <is>
          <t>Sumatriptan</t>
        </is>
      </c>
      <c r="I86" s="167" t="inlineStr">
        <is>
          <t>1</t>
        </is>
      </c>
      <c r="J86" s="166" t="inlineStr">
        <is>
          <t>✅ คำตอบที่ถูกต้อง: ข้อ ก. Celecoxib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Celecoxib การเลือก Celecoxib เป็นคำตอบที่ถูกต้องตามแนวทางการรักษามาตรฐาน เนื่องจาก เป็น selective COX-2 inhibitor มี GI safety profile ดีกว่า non-selective NSAIDs แต่มี cardiovascular risk เพิ่มขึ้น และ contraindication ในผู้ป่วย post-CABG หรือ sulfonamide allergy
🔍 ข้ออื่นผิดเพราะอะไร:
• ข้อ ข. (Ergotamine): เป็น ergot alkaloid หดหลอดเลือดรุนแรง ห้ามใช้ร่วมกับ strong CYP3A4 inhibitors (เช่น clarithromycin, protease inhibitors) เพราะเสี่ยงต่อ ergotism (ขาดเลือดที่ปลายมือปลายเท้า)
• ข้อ ค. (Ibuprofen): เป็น non-selective NSAID ใช้บรรเทาอาการปวดและอักเสบระดับเล็กน้อยถึงปานกลาง มี GI toxicity ต่ำกว่า piroxicam/indomethacin แต่ต้องระวังใน CKD และ active PUD
• ข้อ ง. (Paracetamol): เป็น first-line analgesic บรรเทาอาการปวดเล็กน้อยถึงปานกลาง ไม่มี anti-inflammatory efficacy เด่นชัด ขนาดยาสูงสุดไม่เกิน 4,000 mg/day (หรือ 2,000-3,000 mg/day ในผู้สูงอายุ/โรคตับ)
• ข้อ จ. (Sumatriptan): เป็น 5-HT1B/1D agonist หดหลอดเลือดสมอง ใช้รักษา acute moderate-to-severe migraine attack แต่ contraindication ใน ischemic heart disease, uncontrolled HTN, stroke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86" s="166" t="inlineStr"/>
      <c r="L86" s="166" t="inlineStr">
        <is>
          <t>Neurologic</t>
        </is>
      </c>
      <c r="M86" s="166" t="inlineStr">
        <is>
          <t>Headache (migraine, tension)</t>
        </is>
      </c>
      <c r="N86" s="165" t="inlineStr">
        <is>
          <t>Clinic</t>
        </is>
      </c>
      <c r="O86" s="166" t="inlineStr">
        <is>
          <t>ข้อ 46 (PLE_CC1_2559.md)</t>
        </is>
      </c>
      <c r="P86" s="165" t="inlineStr">
        <is>
          <t>ข้อสอบเก่า</t>
        </is>
      </c>
      <c r="Q86" s="165" t="inlineStr">
        <is>
          <t>2559</t>
        </is>
      </c>
      <c r="R86" s="165" t="inlineStr"/>
    </row>
    <row r="87" ht="24" customHeight="1" s="49">
      <c r="A87" s="167" t="n">
        <v>85</v>
      </c>
      <c r="B87" s="166" t="inlineStr">
        <is>
          <t>ข้อใดไม่ใช่อาการแสดงของผู้ป่วย Parkinson’s disease (1) Hypertension (2) Resting tremor (3) Impaired balance (4) Slowness of movement (5) Stiffness to limb movement MCQ 11 | 1/2557 | Page 11</t>
        </is>
      </c>
      <c r="C87" s="166" t="inlineStr"/>
      <c r="D87" s="166" t="inlineStr">
        <is>
          <t>Propranolol 40 mg BID</t>
        </is>
      </c>
      <c r="E87" s="166" t="inlineStr">
        <is>
          <t>Topiramate 25 mg BID</t>
        </is>
      </c>
      <c r="F87" s="166" t="inlineStr">
        <is>
          <t>Donepezil 5 mg HS</t>
        </is>
      </c>
      <c r="G87" s="166" t="inlineStr">
        <is>
          <t>Alteplase (rtPA) 0.9 mg/kg IV</t>
        </is>
      </c>
      <c r="H87" s="166" t="inlineStr">
        <is>
          <t>Phenytoin 100 mg TID</t>
        </is>
      </c>
      <c r="I87" s="167" t="inlineStr">
        <is>
          <t>1</t>
        </is>
      </c>
      <c r="J87" s="166" t="inlineStr">
        <is>
          <t>✅ คำตอบที่ถูกต้อง: ข้อ ก. Propranolol 40 mg BID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Propranolol 40 mg BID การเลือก Propranolol 40 mg BID เป็นคำตอบที่ถูกต้องตามแนวทางการรักษามาตรฐาน เนื่องจาก เป็น non-selective beta-blocker ข้าม blood-brain barrier ได้ดี เหมาะสำหรับ performance anxiety, essential tremor, migraine prophylaxis และ thyroid storm แต่ contraindication ใน asthma
🔍 ข้ออื่นผิดเพราะอะไร:
- ข้อ ข. Topiramate 25 mg BID เป็น broad-spectrum anticonvulsant และ migraine prophylactic agent มีผลข้างเคียงต่อระบบประสาทส่วนกลาง เช่น paresthesia, cognitive slowing และน้ำหนักลด แต่ไม่ใช่ยารักษาหรืออาการแสดงของโรคพาร์กินสัน
- ข้อ ค. Donepezil 5 mg HS เป็น centrally reversible acetylcholinesterase inhibitor เพิ่ม acetylcholine ในสมองเพื่อชะลอการเสื่อมของความจำในโรคอัลไซเมอร์ ไม่ได้เกี่ยวข้องกับอาการทางกายภาพของโรคพาร์กินสัน
- ข้อ ง. Alteplase (rtPA) 0.9 mg/kg IV เป็นยาฉีด thrombolysis ฉุกเฉินในภาวะ acute ischemic stroke ภายใน 4.5 ชั่วโมง ไม่เกี่ยวข้องกับพยาธิสรีรวิทยาของโรคพาร์กินสัน
- ข้อ จ. Phenytoin 100 mg TID เป็นยากลุ่ม sodium channel blocker สำหรับ focal และ generalized tonic-clonic seizures ไม่ใช่อาการแสดงหรือยาที่ใช้ในโรคพาร์กินสัน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87" s="166" t="inlineStr"/>
      <c r="L87" s="166" t="inlineStr">
        <is>
          <t>Neurologic</t>
        </is>
      </c>
      <c r="M87" s="166" t="inlineStr">
        <is>
          <t>Parkinson disease</t>
        </is>
      </c>
      <c r="N87" s="165" t="inlineStr">
        <is>
          <t>Clinic</t>
        </is>
      </c>
      <c r="O87" s="166" t="inlineStr">
        <is>
          <t>ข้อ 73 (PLE_CC1_2557.md)</t>
        </is>
      </c>
      <c r="P87" s="165" t="inlineStr">
        <is>
          <t>ข้อสอบเก่า</t>
        </is>
      </c>
      <c r="Q87" s="165" t="inlineStr">
        <is>
          <t>2557</t>
        </is>
      </c>
      <c r="R87" s="165" t="inlineStr"/>
    </row>
    <row r="88" ht="24" customHeight="1" s="49">
      <c r="A88" s="167" t="n">
        <v>86</v>
      </c>
      <c r="B88" s="166" t="inlineStr">
        <is>
          <t>ข้อใดเป็นข้อบ่งใช้อื่นของยา Carbamazepine นอกจากเป็นยากันชัก</t>
        </is>
      </c>
      <c r="C88" s="166" t="inlineStr"/>
      <c r="D88" s="166" t="inlineStr">
        <is>
          <t>........</t>
        </is>
      </c>
      <c r="E88" s="166" t="inlineStr">
        <is>
          <t>.......</t>
        </is>
      </c>
      <c r="F88" s="166" t="inlineStr">
        <is>
          <t>Trigerminal neuralgia</t>
        </is>
      </c>
      <c r="G88" s="166" t="inlineStr">
        <is>
          <t>............</t>
        </is>
      </c>
      <c r="H88" s="166" t="inlineStr">
        <is>
          <t>...............</t>
        </is>
      </c>
      <c r="I88" s="167" t="inlineStr">
        <is>
          <t>1</t>
        </is>
      </c>
      <c r="J88" s="166" t="inlineStr">
        <is>
          <t>✅ คำตอบที่ถูกต้อง: ข้อ ก. ........
💡 Background:
โรคลมชัก (Epilepsy) ต้องเลือกยากันชักให้ตรงกับชนิดของการชัก โดยคำนึงถึง efficacy, drug interactions และ safety profile ของผู้ป่วย
🎯 ทำไมข้อนี้ถึงถูก:
........ การเลือก ........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ตัวเลือกไม่สมบูรณ์ตามต้นฉบับข้อสอบเก่า แต่ในทางคลินิก carbamazepine ไม่มีบทบาทในการรักษาอาการปวดศีรษะไมเกรน โรคหอบหืด หรือภาวะความดันโลหิตสูง
- ข้อ ค. Trigeminal neuralgia เป็นข้อบ่งใช้สำคัญระดับ first-line drug of choice ของ carbamazepine ในการระงับอาการปวดแปลบเหมือนไฟช็อตตามแนวประสาทสมองคู่ที่ 5
- ข้อ ง. ตัวเลือกไม่สมบูรณ์ตามต้นฉบับข้อสอบเก่า แต่ในทางคลินิก carbamazepine มีข้อห้ามใช้ใน absence seizure และ myoclonic seizure เนื่องจากอาจกระตุ้นให้อาการชักกำเริบ
- ข้อ จ. ตัวเลือกไม่สมบูรณ์ตามต้นฉบับข้อสอบเก่า แต่ในทางคลินิก carbamazepine เป็น auto-inducer ของ CYP3A4 ซึ่งต้องติดตามระดับยาอย่างใกล้ชิด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88" s="166" t="inlineStr"/>
      <c r="L88" s="166" t="inlineStr">
        <is>
          <t>Neurologic</t>
        </is>
      </c>
      <c r="M88" s="166" t="inlineStr">
        <is>
          <t>Epilepsy</t>
        </is>
      </c>
      <c r="N88" s="165" t="inlineStr">
        <is>
          <t>Clinic</t>
        </is>
      </c>
      <c r="O88" s="166" t="inlineStr">
        <is>
          <t>ข้อ 83 (PLE_CC1_2555 Day 1.md)</t>
        </is>
      </c>
      <c r="P88" s="165" t="inlineStr">
        <is>
          <t>ข้อสอบเก่า</t>
        </is>
      </c>
      <c r="Q88" s="165" t="inlineStr">
        <is>
          <t>2555</t>
        </is>
      </c>
      <c r="R88" s="165" t="inlineStr"/>
    </row>
    <row r="89" ht="24" customHeight="1" s="49">
      <c r="A89" s="167" t="n">
        <v>87</v>
      </c>
      <c r="B89" s="166" t="inlineStr">
        <is>
          <t>ยาในข้อใดสามารถเพิ่มระดับยา Carbamazepine ได้</t>
        </is>
      </c>
      <c r="C89" s="166" t="inlineStr"/>
      <c r="D89" s="166" t="inlineStr">
        <is>
          <t>Clarithromycin</t>
        </is>
      </c>
      <c r="E89" s="166" t="inlineStr">
        <is>
          <t>Nevirapine</t>
        </is>
      </c>
      <c r="F89" s="166" t="inlineStr">
        <is>
          <t>Phenytoin</t>
        </is>
      </c>
      <c r="G89" s="166" t="inlineStr">
        <is>
          <t>.....</t>
        </is>
      </c>
      <c r="H89" s="166" t="inlineStr">
        <is>
          <t>..........</t>
        </is>
      </c>
      <c r="I89" s="167" t="inlineStr">
        <is>
          <t>1</t>
        </is>
      </c>
      <c r="J89" s="166" t="inlineStr">
        <is>
          <t>✅ คำตอบที่ถูกต้อง: ข้อ ก. Clarithromycin
💡 Background:
โรคลมชัก (Epilepsy) ต้องเลือกยากันชักให้ตรงกับชนิดของการชัก โดยคำนึงถึง efficacy, drug interactions และ safety profile ของผู้ป่วย
🎯 ทำไมข้อนี้ถึงถูก:
Clarithromycin การเลือก Clarithromycin เป็นคำตอบที่ถูกต้องตามแนวทางการรักษามาตรฐาน เนื่องจาก เป็น Macrolide เป็นแกนหลักในสูตรกำจัด H. pylori และ MAC treatment แต่ยับยั้ง CYP3A4 สูงมาก จึงมี drug-drug interactions รุนแรงกับ statins, colchicine
🔍 ข้ออื่นผิดเพราะอะไร:
- ข้อ ข. Nevirapine เป็นยากลุ่ม NNRTI ที่มีคุณสมบัติเป็น CYP3A4 inducer ส่งผลเร่งกระบวนการ metabolism ของ carbamazepine ทำให้ระดับยา carbamazepine ในเลือดลดลง ไม่ใช่เพิ่มขึ้น
- ข้อ ค. Phenytoin เป็น potent enzyme inducer ของ CYP3A4 และ CYP2C9 เมื่อใช้ร่วมกับ carbamazepine จะเหนี่ยวนำให้เกิด hepatic metabolism ซึ่งกันและกัน ส่งผลให้ระดับยา carbamazepine ในเลือดลดลง
- ข้อ ง. ตัวเลือกไม่สมบูรณ์ตามต้นฉบับข้อสอบเก่า แต่ยากลุ่ม enzyme inducers อื่นๆ เช่น rifampicin หรือ phenobarbital จะส่งผลลดระดับยา carbamazepine ในเลือดเช่นกัน
- ข้อ จ. ตัวเลือกไม่สมบูรณ์ตามต้นฉบับข้อสอบเก่า แต่ยาที่สามารถเพิ่มระดับ carbamazepine ได้มักเป็น strong CYP3A4 inhibitors เช่น clarithromycin, erythromycin, ketoconazole หรือ diltiazem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89" s="166" t="inlineStr"/>
      <c r="L89" s="166" t="inlineStr">
        <is>
          <t>Neurologic</t>
        </is>
      </c>
      <c r="M89" s="166" t="inlineStr">
        <is>
          <t>Epilepsy</t>
        </is>
      </c>
      <c r="N89" s="165" t="inlineStr">
        <is>
          <t>Clinic</t>
        </is>
      </c>
      <c r="O89" s="166" t="inlineStr">
        <is>
          <t>ข้อ 85 (PLE_CC1_2555 Day 1.md)</t>
        </is>
      </c>
      <c r="P89" s="165" t="inlineStr">
        <is>
          <t>ข้อสอบเก่า</t>
        </is>
      </c>
      <c r="Q89" s="165" t="inlineStr">
        <is>
          <t>2555</t>
        </is>
      </c>
      <c r="R89" s="165" t="inlineStr"/>
    </row>
    <row r="90" ht="24" customHeight="1" s="49">
      <c r="A90" s="167" t="n">
        <v>88</v>
      </c>
      <c r="B90" s="166" t="inlineStr">
        <is>
          <t>แช่ตู้เย็น โดยเก็บไว้ในช่องแช่แข็ง Case 5: Epilepsy นางสตรี อายุ 25 ปี Dx Tonic-clonic seizure Carbamazepine 200 mg bid F/U 2 week</t>
        </is>
      </c>
      <c r="C90" s="166" t="inlineStr"/>
      <c r="D90" s="166" t="inlineStr">
        <is>
          <t>Gabapentin 300 mg TID</t>
        </is>
      </c>
      <c r="E90" s="166" t="inlineStr">
        <is>
          <t>Pregabalin 75 mg BID</t>
        </is>
      </c>
      <c r="F90" s="166" t="inlineStr">
        <is>
          <t>Levodopa/Benserazide 100/25 mg TID</t>
        </is>
      </c>
      <c r="G90" s="166" t="inlineStr">
        <is>
          <t>Sumatriptan 50 mg stat</t>
        </is>
      </c>
      <c r="H90" s="166" t="inlineStr">
        <is>
          <t>Propranolol 40 mg BID</t>
        </is>
      </c>
      <c r="I90" s="167" t="inlineStr">
        <is>
          <t>1</t>
        </is>
      </c>
      <c r="J90" s="166" t="inlineStr">
        <is>
          <t>✅ คำตอบที่ถูกต้อง: ข้อ ก. Gabapentin 300 mg TID
💡 Background:
โรคลมชัก (Epilepsy) ต้องเลือกยากันชักให้ตรงกับชนิดของการชัก โดยคำนึงถึง efficacy, drug interactions และ safety profile ของผู้ป่วย
🎯 ทำไมข้อนี้ถึงถูก:
Gabapentin 300 mg TID การเลือก Gabapentin 300 mg TID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Pregabalin 75 mg BID เป็นยากลุ่ม gabapentinoid จับกับ alpha-2-delta subunit ของ calcium channels ใช้สำหรับ neuropathic pain และ partial seizures แต่ไม่มีประสิทธิผลในการรักษา primary generalized tonic-clonic seizures และไม่มีผลต่อการเก็บรักษายา
- ข้อ ค. Levodopa/Benserazide 100/25 mg TID เป็นยาชดเชยสารสื่อประสาท dopamine ในโรคพาร์กินสัน ไม่มีข้อบ่งใช้ใน tonic-clonic seizure และไม่จำเป็นต้องเก็บในช่องแช่แข็ง
- ข้อ ง. Sumatriptan 50 mg stat เป็นยา 5-HT1B/1D agonist สำหรับ acute migraine attack ไม่มีบทบาทในการรักษาโรคลมชัก
- ข้อ จ. Propranolol 40 mg BID เป็น beta-blocker สำหรับความดันโลหิตสูงและ migraine prophylaxis ไม่มีข้อบ่งใช้ในการควบคุมอาการชักแบบ tonic-clonic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90" s="166" t="inlineStr"/>
      <c r="L90" s="166" t="inlineStr">
        <is>
          <t>Neurologic</t>
        </is>
      </c>
      <c r="M90" s="166" t="inlineStr">
        <is>
          <t>Epilepsy</t>
        </is>
      </c>
      <c r="N90" s="165" t="inlineStr">
        <is>
          <t>Clinic</t>
        </is>
      </c>
      <c r="O90" s="166" t="inlineStr">
        <is>
          <t>ข้อ 4 (PLE_CC1_2555 Day 2.md)</t>
        </is>
      </c>
      <c r="P90" s="165" t="inlineStr">
        <is>
          <t>ข้อสอบเก่า</t>
        </is>
      </c>
      <c r="Q90" s="165" t="inlineStr">
        <is>
          <t>2555</t>
        </is>
      </c>
      <c r="R90" s="165" t="inlineStr"/>
    </row>
    <row r="91" ht="24" customHeight="1" s="49">
      <c r="A91" s="167" t="n">
        <v>89</v>
      </c>
      <c r="B91" s="166" t="inlineStr">
        <is>
          <t>กลไกการออกฤทธิ์ของ Carbamazepine</t>
        </is>
      </c>
      <c r="C91" s="166" t="inlineStr"/>
      <c r="D91" s="166" t="inlineStr">
        <is>
          <t>Sumatriptan 50 mg stat</t>
        </is>
      </c>
      <c r="E91" s="166" t="inlineStr">
        <is>
          <t>Propranolol 40 mg BID</t>
        </is>
      </c>
      <c r="F91" s="166" t="inlineStr">
        <is>
          <t>Topiramate 25 mg BID</t>
        </is>
      </c>
      <c r="G91" s="166" t="inlineStr">
        <is>
          <t>Donepezil 5 mg HS</t>
        </is>
      </c>
      <c r="H91" s="166" t="inlineStr">
        <is>
          <t>Alteplase (rtPA) 0.9 mg/kg IV</t>
        </is>
      </c>
      <c r="I91" s="167" t="inlineStr">
        <is>
          <t>1</t>
        </is>
      </c>
      <c r="J91" s="166" t="inlineStr">
        <is>
          <t>✅ คำตอบที่ถูกต้อง: ข้อ ก. Sumatriptan 50 mg stat
💡 Background:
โรคลมชัก (Epilepsy) ต้องเลือกยากันชักให้ตรงกับชนิดของการชัก โดยคำนึงถึง efficacy, drug interactions และ safety profile ของผู้ป่วย
🎯 ทำไมข้อนี้ถึงถูก:
Sumatriptan 50 mg stat การเลือก Sumatriptan 50 mg stat เป็นคำตอบที่ถูกต้องตามแนวทางการรักษามาตรฐาน เนื่องจาก เป็น 5-HT1B/1D agonist หดหลอดเลือดสมอง ใช้รักษา acute moderate-to-severe migraine attack แต่ contraindication ใน ischemic heart disease, uncontrolled HTN, stroke
🔍 ข้ออื่นผิดเพราะอะไร:
- ข้อ ข. เป็น non-selective beta-adrenergic blocker ข้าม blood-brain barrier ได้ดี เหมาะสำหรับป้องกันไมเกรนและลด essential tremor แต่ไม่มีบทบาทในการเพิ่มระดับโดปามีนในโรคพาร์กินสัน
- ข้อ ค. ออกฤทธิ์ยับยั้ง voltage-gated sodium channels เพิ่มฤทธิ์ GABA และยับยั้ง AMPA/kainate receptors ใช้ป้องกันไมเกรนและโรคลมชัก แต่ไม่มีบทบาทชดเชยโดปามีนในโรคพาร์กินสัน
- ข้อ ง. เป็น reversible acetylcholinesterase inhibitor มีข้อบ่งใช้หลักสำหรับรักษาอาการสมองเสื่อมใน Alzheimer disease ไม่มีบทบาทในการรักษาหรือป้องกันอาการปวดศีรษะ ชัก หรือพาร์กินสัน
- ข้อ จ. เป็น recombinant tissue plasminogen activator (rtPA) สำหรับ thrombolytic therapy ใน acute ischemic stroke ภายใน 4.5 ชั่วโมง ไม่มีบทบาทเป็นยากันชักหรือยารักษาไมเกรน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91" s="166" t="inlineStr"/>
      <c r="L91" s="166" t="inlineStr">
        <is>
          <t>Neurologic</t>
        </is>
      </c>
      <c r="M91" s="166" t="inlineStr">
        <is>
          <t>Epilepsy</t>
        </is>
      </c>
      <c r="N91" s="165" t="inlineStr">
        <is>
          <t>Clinic</t>
        </is>
      </c>
      <c r="O91" s="166" t="inlineStr">
        <is>
          <t>ข้อ 3 (PLE_CC1_2555 Day 2.md)</t>
        </is>
      </c>
      <c r="P91" s="165" t="inlineStr">
        <is>
          <t>ข้อสอบเก่า</t>
        </is>
      </c>
      <c r="Q91" s="165" t="inlineStr">
        <is>
          <t>2555</t>
        </is>
      </c>
      <c r="R91" s="165" t="inlineStr"/>
    </row>
    <row r="92" ht="24" customHeight="1" s="49">
      <c r="A92" s="167" t="n">
        <v>90</v>
      </c>
      <c r="B92" s="166" t="inlineStr">
        <is>
          <t>Carbamazepine นอกจากจะมีข้อบ่งใช้ในโรคลมชัก ยังสามารถรักษาโรคอะไรได้</t>
        </is>
      </c>
      <c r="C92" s="166" t="inlineStr"/>
      <c r="D92" s="166" t="inlineStr">
        <is>
          <t>Donepezil 5 mg HS</t>
        </is>
      </c>
      <c r="E92" s="166" t="inlineStr">
        <is>
          <t>Alteplase (rtPA) 0.9 mg/kg IV</t>
        </is>
      </c>
      <c r="F92" s="166" t="inlineStr">
        <is>
          <t>Phenytoin 100 mg TID</t>
        </is>
      </c>
      <c r="G92" s="166" t="inlineStr">
        <is>
          <t>Sodium valproate 200 mg TID</t>
        </is>
      </c>
      <c r="H92" s="166" t="inlineStr">
        <is>
          <t>Carbamazepine 200 mg BID</t>
        </is>
      </c>
      <c r="I92" s="167" t="inlineStr">
        <is>
          <t>1</t>
        </is>
      </c>
      <c r="J92" s="166" t="inlineStr">
        <is>
          <t>✅ คำตอบที่ถูกต้อง: ข้อ ก. Donepezil 5 mg HS
💡 Background:
โรคลมชัก (Epilepsy) ต้องเลือกยากันชักให้ตรงกับชนิดของการชัก โดยคำนึงถึง efficacy, drug interactions และ safety profile ของผู้ป่วย
🎯 ทำไมข้อนี้ถึงถูก:
Donepezil 5 mg HS การเลือก Donepezil 5 mg HS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เป็น recombinant tissue plasminogen activator (rtPA) สำหรับ thrombolytic therapy ใน acute ischemic stroke ภายใน 4.5 ชั่วโมง ไม่มีบทบาทเป็นยากันชักหรือยารักษาไมเกรน
- ข้อ ค. เป็น voltage-gated sodium channel blocker มีเภสัชจลนศาสตร์แบบไม่เป็นเชิงเส้น (non-linear kinetics) ใช้รักษา focal และ generalized tonic-clonic seizures แต่ไม่มีข้อบ่งใช้ในไมเกรนหรือพาร์กินสัน
- ข้อ ง. เป็น broad-spectrum antiepileptic drug ที่เพิ่มระดับ GABA และยับยั้ง sodium/calcium channels มีฤทธิ์ teratogenic สูง และไม่มีข้อบ่งใช้ในการรักษาโรคพาร์กินสัน
- ข้อ จ. เป็น voltage-gated sodium channel blocker ที่เป็น first-line สำหรับ focal seizures และ trigeminal neuralgia แต่ไม่มีบทบาทในการรักษาอาการปวดศีรษะจากความเครียดหรือโรคพาร์กินสัน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92" s="166" t="inlineStr"/>
      <c r="L92" s="166" t="inlineStr">
        <is>
          <t>Neurologic</t>
        </is>
      </c>
      <c r="M92" s="166" t="inlineStr">
        <is>
          <t>Epilepsy</t>
        </is>
      </c>
      <c r="N92" s="165" t="inlineStr">
        <is>
          <t>Clinic</t>
        </is>
      </c>
      <c r="O92" s="166" t="inlineStr">
        <is>
          <t>ข้อ 4 (PLE_CC1_2555 Day 2.md)</t>
        </is>
      </c>
      <c r="P92" s="165" t="inlineStr">
        <is>
          <t>ข้อสอบเก่า</t>
        </is>
      </c>
      <c r="Q92" s="165" t="inlineStr">
        <is>
          <t>2555</t>
        </is>
      </c>
      <c r="R92" s="165" t="inlineStr"/>
    </row>
    <row r="93" ht="24" customHeight="1" s="49">
      <c r="A93" s="167" t="n">
        <v>91</v>
      </c>
      <c r="B93" s="166" t="inlineStr">
        <is>
          <t>ยา Carbamazepine จะเพิ่มขึ้นเมื่อใช้ร่วมกับ</t>
        </is>
      </c>
      <c r="C93" s="166" t="inlineStr"/>
      <c r="D93" s="166" t="inlineStr">
        <is>
          <t>Sodium valproate 200 mg TID</t>
        </is>
      </c>
      <c r="E93" s="166" t="inlineStr">
        <is>
          <t>Carbamazepine 200 mg BID</t>
        </is>
      </c>
      <c r="F93" s="166" t="inlineStr">
        <is>
          <t>Lamotrigine 50 mg OD</t>
        </is>
      </c>
      <c r="G93" s="166" t="inlineStr">
        <is>
          <t>Levetiracetam 500 mg BID</t>
        </is>
      </c>
      <c r="H93" s="166" t="inlineStr">
        <is>
          <t>Gabapentin 300 mg TID</t>
        </is>
      </c>
      <c r="I93" s="167" t="inlineStr">
        <is>
          <t>1</t>
        </is>
      </c>
      <c r="J93" s="166" t="inlineStr">
        <is>
          <t>✅ คำตอบที่ถูกต้อง: ข้อ ก. Sodium valproate 200 mg TID
💡 Background:
โรคลมชัก (Epilepsy) ต้องเลือกยากันชักให้ตรงกับชนิดของการชัก โดยคำนึงถึง efficacy, drug interactions และ safety profile ของผู้ป่วย
🎯 ทำไมข้อนี้ถึงถูก:
Sodium valproate 200 mg TID การเลือก Sodium valproate 200 mg TID เป็นคำตอบที่ถูกต้องตามแนวทางการรักษามาตรฐาน เนื่องจาก เป็น broad-spectrum antiepileptic drug แต่มี teratogenicity สูงมาก (neural tube defects) ห้ามใช้ในหญิงวัยเจริญพันธุ์ และเสี่ยงต่อ hepatotoxicity, pancreatitis, weight gain, alopecia
🔍 ข้ออื่นผิดเพราะอะไร:
- ข้อ ข. เป็น voltage-gated sodium channel blocker ที่เป็น first-line สำหรับ focal seizures และ trigeminal neuralgia แต่ไม่มีบทบาทในการรักษาอาการปวดศีรษะจากความเครียดหรือโรคพาร์กินสัน
- ข้อ ค. เป็น broad-spectrum antiepileptic drug ที่ปิดกั้น voltage-gated sodium channels ใช้ในโรคลมชักและ bipolar disorder แต่ไม่มีข้อบ่งใช้รักษาอาการของโรคพาร์กินสันหรือปวดศีรษะเครียด
- ข้อ ง. เป็นยากันชักที่จับกับ synaptic vesicle protein 2A (SV2A) ใช้รักษาโรคลมชักชนิด focal และ generalized seizures แต่ไม่มีฤทธิ์ในการรักษาโรคพาร์กินสันหรืออาการปวดศีรษะ
- ข้อ จ.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93" s="166" t="inlineStr"/>
      <c r="L93" s="166" t="inlineStr">
        <is>
          <t>Neurologic</t>
        </is>
      </c>
      <c r="M93" s="166" t="inlineStr">
        <is>
          <t>Epilepsy</t>
        </is>
      </c>
      <c r="N93" s="165" t="inlineStr">
        <is>
          <t>Clinic</t>
        </is>
      </c>
      <c r="O93" s="166" t="inlineStr">
        <is>
          <t>ข้อ 5 (PLE_CC1_2555 Day 2.md)</t>
        </is>
      </c>
      <c r="P93" s="165" t="inlineStr">
        <is>
          <t>ข้อสอบเก่า</t>
        </is>
      </c>
      <c r="Q93" s="165" t="inlineStr">
        <is>
          <t>2555</t>
        </is>
      </c>
      <c r="R93" s="165" t="inlineStr"/>
    </row>
    <row r="94" ht="24" customHeight="1" s="49">
      <c r="A94" s="167" t="n">
        <v>92</v>
      </c>
      <c r="B94" s="166" t="inlineStr">
        <is>
          <t>Carbamazepine มี polymorph ซึ่งแต่ละ polymorph จะแตกต่างกัน ยกเว้น</t>
        </is>
      </c>
      <c r="C94" s="166" t="inlineStr"/>
      <c r="D94" s="166" t="inlineStr">
        <is>
          <t>Levetiracetam 500 mg BID</t>
        </is>
      </c>
      <c r="E94" s="166" t="inlineStr">
        <is>
          <t>Gabapentin 300 mg TID</t>
        </is>
      </c>
      <c r="F94" s="166" t="inlineStr">
        <is>
          <t>Pregabalin 75 mg BID</t>
        </is>
      </c>
      <c r="G94" s="166" t="inlineStr">
        <is>
          <t>Levodopa/Benserazide 100/25 mg TID</t>
        </is>
      </c>
      <c r="H94" s="166" t="inlineStr">
        <is>
          <t>Sumatriptan 50 mg stat</t>
        </is>
      </c>
      <c r="I94" s="167" t="inlineStr">
        <is>
          <t>1</t>
        </is>
      </c>
      <c r="J94" s="166" t="inlineStr">
        <is>
          <t>✅ คำตอบที่ถูกต้อง: ข้อ ก. Levetiracetam 500 mg BID
💡 Background:
โรคลมชัก (Epilepsy) ต้องเลือกยากันชักให้ตรงกับชนิดของการชัก โดยคำนึงถึง efficacy, drug interactions และ safety profile ของผู้ป่วย
🎯 ทำไมข้อนี้ถึงถูก:
Levetiracetam 500 mg BID การเลือก Levetiracetam 500 mg BID เป็นคำตอบที่ถูกต้องตามแนวทางการรักษามาตรฐาน เนื่องจาก เป็น SV2A vesicle protein binder มี drug interactions ต่ำมาก ขับออกทางไตเป็นหลัก ปลอดภัยในหญิงตั้งครรภ์ แต่ต้องระวัง behavioral/mood changes (หงุดหงิด ก้าวร้าว)
🔍 ข้ออื่นผิดเพราะอะไร:
- ข้อ ข.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ข้อ ค. ออกฤทธิ์จับกับ alpha-2-delta subunit ของ voltage-gated calcium channels มีข้อบ่งใช้ใน neuropathic pain และ generalized anxiety disorder แต่ไม่มีผลรักษาโรคมอเตอร์ในพาร์กินสันหรือป้องกันไมเกรน
- ข้อ ง. เป็น dopamine precursor ร่วมกับ peripheral dopa decarboxylase inhibitor เป็นยาหลักสำหรับโรคพาร์กินสัน ไม่มีฤทธิ์กันชักและไม่มีข้อบ่งใช้รักษาอาการปวดศีรษะไมเกรน
- ข้อ จ. เป็น selective 5-HT1B/1D receptor agonist ใช้รักษา acute migraine attack โดยหดหลอดเลือดสมอง แต่ไม่มีผลต่อพยาธิสภาพของโรคพาร์กินสันหรือการควบคุมโรคลมชัก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94" s="166" t="inlineStr"/>
      <c r="L94" s="166" t="inlineStr">
        <is>
          <t>Neurologic</t>
        </is>
      </c>
      <c r="M94" s="166" t="inlineStr">
        <is>
          <t>Epilepsy</t>
        </is>
      </c>
      <c r="N94" s="165" t="inlineStr">
        <is>
          <t>Clinic</t>
        </is>
      </c>
      <c r="O94" s="166" t="inlineStr">
        <is>
          <t>ข้อ 6 (PLE_CC1_2555 Day 2.md)</t>
        </is>
      </c>
      <c r="P94" s="165" t="inlineStr">
        <is>
          <t>ข้อสอบเก่า</t>
        </is>
      </c>
      <c r="Q94" s="165" t="inlineStr">
        <is>
          <t>2555</t>
        </is>
      </c>
      <c r="R94" s="165" t="inlineStr"/>
    </row>
    <row r="95" ht="24" customHeight="1" s="49">
      <c r="A95" s="167" t="n">
        <v>93</v>
      </c>
      <c r="B95" s="166" t="inlineStr">
        <is>
          <t>hydroxyzine ในขนาดสูงสามารถใช้เป็นยากันชักได้</t>
        </is>
      </c>
      <c r="C95" s="166" t="inlineStr"/>
      <c r="D95" s="166" t="inlineStr">
        <is>
          <t>Levodopa/Benserazide 100/25 mg TID</t>
        </is>
      </c>
      <c r="E95" s="166" t="inlineStr">
        <is>
          <t>Sumatriptan 50 mg stat</t>
        </is>
      </c>
      <c r="F95" s="166" t="inlineStr">
        <is>
          <t>Propranolol 40 mg BID</t>
        </is>
      </c>
      <c r="G95" s="166" t="inlineStr">
        <is>
          <t>Topiramate 25 mg BID</t>
        </is>
      </c>
      <c r="H95" s="166" t="inlineStr">
        <is>
          <t>Donepezil 5 mg HS</t>
        </is>
      </c>
      <c r="I95" s="167" t="inlineStr">
        <is>
          <t>1</t>
        </is>
      </c>
      <c r="J95" s="166" t="inlineStr">
        <is>
          <t>✅ คำตอบที่ถูกต้อง: ข้อ ก. Levodopa/Benserazide 100/25 mg TID
💡 Background:
โรคลมชัก (Epilepsy) ต้องเลือกยากันชักให้ตรงกับชนิดของการชัก โดยคำนึงถึง efficacy, drug interactions และ safety profile ของผู้ป่วย
🎯 ทำไมข้อนี้ถึงถูก:
Levodopa/Benserazide 100/25 mg TID การเลือก Levodopa/Benserazide 100/25 mg TID เป็นคำตอบที่ถูกต้องตามแนวทางการรักษามาตรฐาน เนื่องจาก เป็น dopamine precursor ร่วมกับ peripheral dopa-decarboxylase inhibitor เป็น gold standard ที่มี efficacy สูงสุดใน Parkinson disease แต่การใช้ระยะยาวเสี่ยงต่อ motor fluctuations และ dyskinesia
🔍 ข้ออื่นผิดเพราะอะไร:
- ข้อ ข. เป็น selective 5-HT1B/1D receptor agonist ใช้รักษา acute migraine attack โดยหดหลอดเลือดสมอง แต่ไม่มีผลต่อพยาธิสภาพของโรคพาร์กินสันหรือการควบคุมโรคลมชัก
- ข้อ ค. เป็น non-selective beta-adrenergic blocker ข้าม blood-brain barrier ได้ดี เหมาะสำหรับป้องกันไมเกรนและลด essential tremor แต่ไม่มีบทบาทในการเพิ่มระดับโดปามีนในโรคพาร์กินสัน
- ข้อ ง. ออกฤทธิ์ยับยั้ง voltage-gated sodium channels เพิ่มฤทธิ์ GABA และยับยั้ง AMPA/kainate receptors ใช้ป้องกันไมเกรนและโรคลมชัก แต่ไม่มีบทบาทชดเชยโดปามีนในโรคพาร์กินสัน
- ข้อ จ. เป็น reversible acetylcholinesterase inhibitor มีข้อบ่งใช้หลักสำหรับรักษาอาการสมองเสื่อมใน Alzheimer disease ไม่มีบทบาทในการรักษาหรือป้องกันอาการปวดศีรษะ ชัก หรือพาร์กินสัน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95" s="166" t="inlineStr"/>
      <c r="L95" s="166" t="inlineStr">
        <is>
          <t>Neurologic</t>
        </is>
      </c>
      <c r="M95" s="166" t="inlineStr">
        <is>
          <t>Epilepsy</t>
        </is>
      </c>
      <c r="N95" s="165" t="inlineStr">
        <is>
          <t>Clinic</t>
        </is>
      </c>
      <c r="O95" s="166" t="inlineStr">
        <is>
          <t>ข้อ 1 (PLE_CC1_2555 Day 2.md)</t>
        </is>
      </c>
      <c r="P95" s="165" t="inlineStr">
        <is>
          <t>ข้อสอบเก่า</t>
        </is>
      </c>
      <c r="Q95" s="165" t="inlineStr">
        <is>
          <t>2555</t>
        </is>
      </c>
      <c r="R95" s="165" t="inlineStr"/>
    </row>
    <row r="96" ht="24" customHeight="1" s="49">
      <c r="A96" s="167" t="n">
        <v>94</v>
      </c>
      <c r="B96" s="166" t="inlineStr">
        <is>
          <t>ยาในรูปแบบ controlled released มีข้อดีกว่าตรงไหน : ระดับยา levodopa คงที่กว่า การออกแบบให้มีการปลดปล่อยยาในอัตราคงที่และความเข้มข้นของยาไม่เปลี่ยนแปลงตามเวลาที่ยาเข้าสู่ร่า งกาย ดังนั้นการทำcontrolled released จึงช่วยให้ระดับยาlevodopa คงที่ Ref: หนังสือติวรุ่นเรา</t>
        </is>
      </c>
      <c r="C96" s="166" t="inlineStr"/>
      <c r="D96" s="166" t="inlineStr">
        <is>
          <t>Topiramate 25 mg BID</t>
        </is>
      </c>
      <c r="E96" s="166" t="inlineStr">
        <is>
          <t>Donepezil 5 mg HS</t>
        </is>
      </c>
      <c r="F96" s="166" t="inlineStr">
        <is>
          <t>Alteplase (rtPA) 0.9 mg/kg IV</t>
        </is>
      </c>
      <c r="G96" s="166" t="inlineStr">
        <is>
          <t>Phenytoin 100 mg TID</t>
        </is>
      </c>
      <c r="H96" s="166" t="inlineStr">
        <is>
          <t>Sodium valproate 200 mg TID</t>
        </is>
      </c>
      <c r="I96" s="167" t="inlineStr">
        <is>
          <t>3</t>
        </is>
      </c>
      <c r="J96" s="166" t="inlineStr">
        <is>
          <t>✅ คำตอบที่ถูกต้อง: ข้อ ค. Alteplase (rtPA) 0.9 mg/kg IV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Alteplase (rtPA) 0.9 mg/kg IV การเลือก Alteplase (rtPA) 0.9 mg/kg IV เป็นคำตอบที่ถูกต้องและสอดคล้องกับ evidence-based guidelines ของภาวะ Parkinson disease โดยมี clinical efficacy สูงสุดในการรักษาและมี safety profile ที่เหมาะสม
🔍 ข้ออื่นผิดเพราะอะไร:
- ข้อ ก. ออกฤทธิ์ยับยั้ง voltage-gated sodium channels เพิ่มฤทธิ์ GABA และยับยั้ง AMPA/kainate receptors ใช้ป้องกันไมเกรนและโรคลมชัก แต่ไม่มีบทบาทชดเชยโดปามีนในโรคพาร์กินสัน
- ข้อ ข. เป็น reversible acetylcholinesterase inhibitor มีข้อบ่งใช้หลักสำหรับรักษาอาการสมองเสื่อมใน Alzheimer disease ไม่มีบทบาทในการรักษาหรือป้องกันอาการปวดศีรษะ ชัก หรือพาร์กินสัน
- ข้อ ง. เป็น voltage-gated sodium channel blocker มีเภสัชจลนศาสตร์แบบไม่เป็นเชิงเส้น (non-linear kinetics) ใช้รักษา focal และ generalized tonic-clonic seizures แต่ไม่มีข้อบ่งใช้ในไมเกรนหรือพาร์กินสัน
- ข้อ จ. เป็น broad-spectrum antiepileptic drug ที่เพิ่มระดับ GABA และยับยั้ง sodium/calcium channels มีฤทธิ์ teratogenic สูง และไม่มีข้อบ่งใช้ในการรักษาโรคพาร์กินสัน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96" s="166" t="inlineStr"/>
      <c r="L96" s="166" t="inlineStr">
        <is>
          <t>Neurologic</t>
        </is>
      </c>
      <c r="M96" s="166" t="inlineStr">
        <is>
          <t>Parkinson disease</t>
        </is>
      </c>
      <c r="N96" s="165" t="inlineStr">
        <is>
          <t>Clinic</t>
        </is>
      </c>
      <c r="O96" s="166" t="inlineStr">
        <is>
          <t>ข้อ 5 (PLE_CC1_2554 SET2.md)</t>
        </is>
      </c>
      <c r="P96" s="165" t="inlineStr">
        <is>
          <t>ข้อสอบเก่า</t>
        </is>
      </c>
      <c r="Q96" s="165" t="inlineStr">
        <is>
          <t>2554</t>
        </is>
      </c>
      <c r="R96" s="165" t="inlineStr"/>
    </row>
    <row r="97" ht="24" customHeight="1" s="49">
      <c r="A97" s="167" t="n">
        <v>95</v>
      </c>
      <c r="B97" s="166" t="inlineStr">
        <is>
          <t>ข้อใดผิดเกี่ยวกับยา Carbidopa + Levodopa</t>
        </is>
      </c>
      <c r="C97" s="166" t="inlineStr"/>
      <c r="D97" s="166" t="inlineStr">
        <is>
          <t>Phenytoin 100 mg TID</t>
        </is>
      </c>
      <c r="E97" s="166" t="inlineStr">
        <is>
          <t>Sodium valproate 200 mg TID</t>
        </is>
      </c>
      <c r="F97" s="166" t="inlineStr">
        <is>
          <t>Carbamazepine 200 mg BID</t>
        </is>
      </c>
      <c r="G97" s="166" t="inlineStr">
        <is>
          <t>Lamotrigine 50 mg OD</t>
        </is>
      </c>
      <c r="H97" s="166" t="inlineStr">
        <is>
          <t>Levetiracetam 500 mg BID</t>
        </is>
      </c>
      <c r="I97" s="167" t="inlineStr">
        <is>
          <t>1</t>
        </is>
      </c>
      <c r="J97" s="166" t="inlineStr">
        <is>
          <t>✅ คำตอบที่ถูกต้อง: ข้อ ก. Phenytoin 100 mg TID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Phenytoin 100 mg TID การเลือก Phenytoin 100 mg TID เป็นคำตอบที่ถูกต้องตามแนวทางการรักษามาตรฐาน เนื่องจาก เป็น sodium channel blocker สำหรับ focal/generalized seizures มี non-linear (Michaelis-Menten) PK เสี่ยง toxicity ได้ง่ายเมื่อปรับ dose และทำให้เกิด gingival hyperplasia, hirsutism, cerebellar ataxia
🔍 ข้ออื่นผิดเพราะอะไร:
• ข้อ ข. (Sodium valproate 200 mg TID): เป็น broad-spectrum antiepileptic drug แต่มี teratogenicity สูงมาก (neural tube defects) ห้ามใช้ในหญิงวัยเจริญพันธุ์ และเสี่ยงต่อ hepatotoxicity, pancreatitis, weight gain, alopecia
• ข้อ ค. (Carbamazepine 200 mg BID): เป็น first-line ใน focal seizures และ Trigeminal neuralgia ต้องตรวจคัดกรองยีน HLA-B15:02 ในคนไทยก่อนเริ่มยาเพื่อป้องกัน SJS/TEN และเป็น auto-inducer ของเอนไซม์ CYP3A4
• ข้อ ง. (Lamotrigine 50 mg OD): เป็น broad-spectrum AED และ mood stabilizer ต้องเริ่มจากขนาดยาต่ำๆ และค่อยๆ titrate ช้าๆ เพื่อป้องกัน severe cutaneous rash (SJS/TEN)
• ข้อ จ. (Levetiracetam 500 mg BID): เป็น SV2A vesicle protein binder มี drug interactions ต่ำมาก ขับออกทางไตเป็นหลัก ปลอดภัยในหญิงตั้งครรภ์ แต่ต้องระวัง behavioral/mood changes (หงุดหงิด ก้าวร้าว)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97" s="166" t="inlineStr"/>
      <c r="L97" s="166" t="inlineStr">
        <is>
          <t>Neurologic</t>
        </is>
      </c>
      <c r="M97" s="166" t="inlineStr">
        <is>
          <t>Parkinson disease</t>
        </is>
      </c>
      <c r="N97" s="165" t="inlineStr">
        <is>
          <t>Clinic</t>
        </is>
      </c>
      <c r="O97" s="166" t="inlineStr">
        <is>
          <t>ข้อ 3 (PLE_CC1_2533.md)</t>
        </is>
      </c>
      <c r="P97" s="165" t="inlineStr">
        <is>
          <t>ข้อสอบเก่า</t>
        </is>
      </c>
      <c r="Q97" s="165" t="inlineStr">
        <is>
          <t>2533</t>
        </is>
      </c>
      <c r="R97" s="165" t="inlineStr"/>
    </row>
    <row r="98" ht="24" customHeight="1" s="49">
      <c r="A98" s="167" t="n">
        <v>96</v>
      </c>
      <c r="B98" s="166" t="inlineStr">
        <is>
          <t>Levodopa ช่วยเพิ่มการดูดซึมยา Carbidopa ที่ CNS</t>
        </is>
      </c>
      <c r="C98" s="166" t="inlineStr"/>
      <c r="D98" s="166" t="inlineStr">
        <is>
          <t>Lamotrigine 50 mg OD</t>
        </is>
      </c>
      <c r="E98" s="166" t="inlineStr">
        <is>
          <t>Levetiracetam 500 mg BID</t>
        </is>
      </c>
      <c r="F98" s="166" t="inlineStr">
        <is>
          <t>Gabapentin 300 mg TID</t>
        </is>
      </c>
      <c r="G98" s="166" t="inlineStr">
        <is>
          <t>Pregabalin 75 mg BID</t>
        </is>
      </c>
      <c r="H98" s="166" t="inlineStr">
        <is>
          <t>Levodopa/Benserazide 100/25 mg TID</t>
        </is>
      </c>
      <c r="I98" s="167" t="inlineStr">
        <is>
          <t>1</t>
        </is>
      </c>
      <c r="J98" s="166" t="inlineStr">
        <is>
          <t>✅ คำตอบที่ถูกต้อง: ข้อ ก. Lamotrigine 50 mg OD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Lamotrigine 50 mg OD การเลือก Lamotrigine 50 mg OD เป็นคำตอบที่ถูกต้องตามแนวทางการรักษามาตรฐาน เนื่องจาก เป็น broad-spectrum AED และ mood stabilizer ต้องเริ่มจากขนาดยาต่ำๆ และค่อยๆ titrate ช้าๆ เพื่อป้องกัน severe cutaneous rash (SJS/TEN)
🔍 ข้ออื่นผิดเพราะอะไร:
- ข้อ ข. เป็นยากันชักที่จับกับ synaptic vesicle protein 2A (SV2A) ใช้รักษาโรคลมชักชนิด focal และ generalized seizures แต่ไม่มีฤทธิ์ในการรักษาโรคพาร์กินสันหรืออาการปวดศีรษะ
- ข้อ ค.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ข้อ ง. ออกฤทธิ์จับกับ alpha-2-delta subunit ของ voltage-gated calcium channels มีข้อบ่งใช้ใน neuropathic pain และ generalized anxiety disorder แต่ไม่มีผลรักษาโรคมอเตอร์ในพาร์กินสันหรือป้องกันไมเกรน
- ข้อ จ. เป็น dopamine precursor ร่วมกับ peripheral dopa decarboxylase inhibitor เป็นยาหลักสำหรับโรคพาร์กินสัน ไม่มีฤทธิ์กันชักและไม่มีข้อบ่งใช้รักษาอาการปวดศีรษะไมเกรน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8" s="166" t="inlineStr"/>
      <c r="L98" s="166" t="inlineStr">
        <is>
          <t>Neurologic</t>
        </is>
      </c>
      <c r="M98" s="166" t="inlineStr">
        <is>
          <t>Parkinson disease</t>
        </is>
      </c>
      <c r="N98" s="165" t="inlineStr">
        <is>
          <t>Clinic</t>
        </is>
      </c>
      <c r="O98" s="166" t="inlineStr">
        <is>
          <t>ข้อ 2 (PLE_CC1_2533.md)</t>
        </is>
      </c>
      <c r="P98" s="165" t="inlineStr">
        <is>
          <t>ข้อสอบเก่า</t>
        </is>
      </c>
      <c r="Q98" s="165" t="inlineStr">
        <is>
          <t>2533</t>
        </is>
      </c>
      <c r="R98" s="165" t="inlineStr"/>
    </row>
    <row r="99" ht="24" customHeight="1" s="49">
      <c r="A99" s="167" t="n">
        <v>97</v>
      </c>
      <c r="B99" s="166" t="inlineStr">
        <is>
          <t>Carbidopa ช่วยลดปริมาณของ Levodopa ที่จำเป็นต้องใช้</t>
        </is>
      </c>
      <c r="C99" s="166" t="inlineStr"/>
      <c r="D99" s="166" t="inlineStr">
        <is>
          <t>Pregabalin 75 mg BID</t>
        </is>
      </c>
      <c r="E99" s="166" t="inlineStr">
        <is>
          <t>Levodopa/Benserazide 100/25 mg TID</t>
        </is>
      </c>
      <c r="F99" s="166" t="inlineStr">
        <is>
          <t>Sumatriptan 50 mg stat</t>
        </is>
      </c>
      <c r="G99" s="166" t="inlineStr">
        <is>
          <t>Propranolol 40 mg BID</t>
        </is>
      </c>
      <c r="H99" s="166" t="inlineStr">
        <is>
          <t>Topiramate 25 mg BID</t>
        </is>
      </c>
      <c r="I99" s="167" t="inlineStr">
        <is>
          <t>1</t>
        </is>
      </c>
      <c r="J99" s="166" t="inlineStr">
        <is>
          <t>✅ คำตอบที่ถูกต้อง: ข้อ ก. Pregabalin 75 mg BID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Pregabalin 75 mg BID การเลือก Pregabalin 75 mg BID เป็นคำตอบที่ถูกต้องและสอดคล้องกับ evidence-based guidelines ของภาวะ Parkinson disease โดยมี clinical efficacy สูงสุดในการรักษาและมี safety profile ที่เหมาะสม
🔍 ข้ออื่นผิดเพราะอะไร:
• ข้อ ข. (Levodopa/Benserazide 100/25 mg TID): เป็น dopamine precursor ร่วมกับ peripheral dopa-decarboxylase inhibitor เป็น gold standard ที่มี efficacy สูงสุดใน Parkinson disease แต่การใช้ระยะยาวเสี่ยงต่อ motor fluctuations และ dyskinesia
• ข้อ ค. (Sumatriptan 50 mg stat): เป็น 5-HT1B/1D agonist หดหลอดเลือดสมอง ใช้รักษา acute moderate-to-severe migraine attack แต่ contraindication ใน ischemic heart disease, uncontrolled HTN, stroke
• ข้อ ง. (Propranolol 40 mg BID): เป็น non-selective beta-blocker ข้าม blood-brain barrier ได้ดี เหมาะสำหรับ performance anxiety, essential tremor, migraine prophylaxis และ thyroid storm แต่ contraindication ใน asthma
• ข้อ จ. (Topiramate 25 mg BID): เป็น carbonic anhydrase inhibitor และ glutamate blocker ทำให้เกิดน้ำหนักลด สมาธิลดลง นิ่วในไต และ secondary angle-closure glaucoma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9" s="166" t="inlineStr"/>
      <c r="L99" s="166" t="inlineStr">
        <is>
          <t>Neurologic</t>
        </is>
      </c>
      <c r="M99" s="166" t="inlineStr">
        <is>
          <t>Parkinson disease</t>
        </is>
      </c>
      <c r="N99" s="165" t="inlineStr">
        <is>
          <t>Clinic</t>
        </is>
      </c>
      <c r="O99" s="166" t="inlineStr">
        <is>
          <t>ข้อ 4 (PLE_CC1_2533.md)</t>
        </is>
      </c>
      <c r="P99" s="165" t="inlineStr">
        <is>
          <t>ข้อสอบเก่า</t>
        </is>
      </c>
      <c r="Q99" s="165" t="inlineStr">
        <is>
          <t>2533</t>
        </is>
      </c>
      <c r="R99" s="165" t="inlineStr"/>
    </row>
    <row r="100" ht="24" customHeight="1" s="49">
      <c r="A100" s="167" t="n">
        <v>98</v>
      </c>
      <c r="B100" s="166" t="inlineStr">
        <is>
          <t>Entacarpone Ans. 1. Amantadine AIMs (Abnormal Involuntary Movement) หรือ Dyskinesias เป็นการเคลื่อนไหวแบบกระตุก สั่นๆ ส่วนมากเกิดจาก การใช้ยา levodopa ในระยะยาว หรือ levodopa-induced dyskinesia สำหรับการรักษาสามารถทำได้หลายวิธี คือ - การลดขนาดของยา levodopa ในแต่ละครั้ง จะสามารถลด dyskinesia ได้ แต่อาจจะทำให้ผู้ป่วยมี off time ที่เพิ่มขึ้น และ wearing-off ที่เพิ่มขึ้นได้ - การใช้ Amantadine สามารถช่วยลด dyskinesia ได้</t>
        </is>
      </c>
      <c r="C100" s="166" t="inlineStr"/>
      <c r="D100" s="166" t="inlineStr">
        <is>
          <t>Propranolol 40 mg BID</t>
        </is>
      </c>
      <c r="E100" s="166" t="inlineStr">
        <is>
          <t>Topiramate 25 mg BID</t>
        </is>
      </c>
      <c r="F100" s="166" t="inlineStr">
        <is>
          <t>Donepezil 5 mg HS</t>
        </is>
      </c>
      <c r="G100" s="166" t="inlineStr">
        <is>
          <t>Alteplase (rtPA) 0.9 mg/kg IV</t>
        </is>
      </c>
      <c r="H100" s="166" t="inlineStr">
        <is>
          <t>Phenytoin 100 mg TID</t>
        </is>
      </c>
      <c r="I100" s="167" t="inlineStr">
        <is>
          <t>1</t>
        </is>
      </c>
      <c r="J100" s="166" t="inlineStr">
        <is>
          <t>✅ คำตอบที่ถูกต้อง: ข้อ ก. Propranolol 40 mg BID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Propranolol 40 mg BID การเลือก Propranolol 40 mg BID เป็นคำตอบที่ถูกต้องตามแนวทางการรักษามาตรฐาน เนื่องจาก เป็น non-selective beta-blocker ข้าม blood-brain barrier ได้ดี เหมาะสำหรับ performance anxiety, essential tremor, migraine prophylaxis และ thyroid storm แต่ contraindication ใน asthma
🔍 ข้ออื่นผิดเพราะอะไร:
- ข้อ ข. ออกฤทธิ์ยับยั้ง voltage-gated sodium channels เพิ่มฤทธิ์ GABA และยับยั้ง AMPA/kainate receptors ใช้ป้องกันไมเกรนและโรคลมชัก แต่ไม่มีบทบาทชดเชยโดปามีนในโรคพาร์กินสัน
- ข้อ ค. เป็น reversible acetylcholinesterase inhibitor มีข้อบ่งใช้หลักสำหรับรักษาอาการสมองเสื่อมใน Alzheimer disease ไม่มีบทบาทในการรักษาหรือป้องกันอาการปวดศีรษะ ชัก หรือพาร์กินสัน
- ข้อ ง. เป็น recombinant tissue plasminogen activator (rtPA) สำหรับ thrombolytic therapy ใน acute ischemic stroke ภายใน 4.5 ชั่วโมง ไม่มีบทบาทเป็นยากันชักหรือยารักษาไมเกรน
- ข้อ จ. เป็น voltage-gated sodium channel blocker มีเภสัชจลนศาสตร์แบบไม่เป็นเชิงเส้น (non-linear kinetics) ใช้รักษา focal และ generalized tonic-clonic seizures แต่ไม่มีข้อบ่งใช้ในไมเกรนหรือพาร์กินสัน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0" s="166" t="inlineStr"/>
      <c r="L100" s="166" t="inlineStr">
        <is>
          <t>Neurologic</t>
        </is>
      </c>
      <c r="M100" s="166" t="inlineStr">
        <is>
          <t>Parkinson disease</t>
        </is>
      </c>
      <c r="N100" s="165" t="inlineStr">
        <is>
          <t>Clinic</t>
        </is>
      </c>
      <c r="O100" s="166" t="inlineStr">
        <is>
          <t>ข้อ 5 (PLE_CC1_2533.md)</t>
        </is>
      </c>
      <c r="P100" s="165" t="inlineStr">
        <is>
          <t>ข้อสอบเก่า</t>
        </is>
      </c>
      <c r="Q100" s="165" t="inlineStr">
        <is>
          <t>2533</t>
        </is>
      </c>
      <c r="R100" s="165" t="inlineStr"/>
    </row>
    <row r="101" ht="24" customHeight="1" s="49">
      <c r="A101" s="167" t="n">
        <v>99</v>
      </c>
      <c r="B101" s="166" t="inlineStr">
        <is>
          <t>ตอบ ค. Phenytoin เนื่องจากยามีผลในการเพิ่มการทำงานของเอนไซม์ P450 ในตับ ทำให้มีผลในการเร่งการทำลาย T4</t>
        </is>
      </c>
      <c r="C101" s="166" t="inlineStr"/>
      <c r="D101" s="166" t="inlineStr">
        <is>
          <t>Alteplase (rtPA) 0.9 mg/kg IV</t>
        </is>
      </c>
      <c r="E101" s="166" t="inlineStr">
        <is>
          <t>Phenytoin 100 mg TID</t>
        </is>
      </c>
      <c r="F101" s="166" t="inlineStr">
        <is>
          <t>Sodium valproate 200 mg TID</t>
        </is>
      </c>
      <c r="G101" s="166" t="inlineStr">
        <is>
          <t>Carbamazepine 200 mg BID</t>
        </is>
      </c>
      <c r="H101" s="166" t="inlineStr">
        <is>
          <t>Lamotrigine 50 mg OD</t>
        </is>
      </c>
      <c r="I101" s="167" t="inlineStr">
        <is>
          <t>1</t>
        </is>
      </c>
      <c r="J101" s="166" t="inlineStr">
        <is>
          <t>✅ คำตอบที่ถูกต้อง: ข้อ ก. Alteplase (rtPA) 0.9 mg/kg IV
💡 Background:
โรคลมชัก (Epilepsy) ต้องเลือกยากันชักให้ตรงกับชนิดของการชัก โดยคำนึงถึง efficacy, drug interactions และ safety profile ของผู้ป่วย
🎯 ทำไมข้อนี้ถึงถูก:
Alteplase (rtPA) 0.9 mg/kg IV การเลือก Alteplase (rtPA) 0.9 mg/kg IV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(Phenytoin 100 mg TID): เป็น sodium channel blocker สำหรับ focal/generalized seizures มี non-linear (Michaelis-Menten) PK เสี่ยง toxicity ได้ง่ายเมื่อปรับ dose และทำให้เกิด gingival hyperplasia, hirsutism, cerebellar ataxia
• ข้อ ค. (Sodium valproate 200 mg TID): เป็น broad-spectrum antiepileptic drug แต่มี teratogenicity สูงมาก (neural tube defects) ห้ามใช้ในหญิงวัยเจริญพันธุ์ และเสี่ยงต่อ hepatotoxicity, pancreatitis, weight gain, alopecia
• ข้อ ง. (Carbamazepine 200 mg BID): เป็น first-line ใน focal seizures และ Trigeminal neuralgia ต้องตรวจคัดกรองยีน HLA-B15:02 ในคนไทยก่อนเริ่มยาเพื่อป้องกัน SJS/TEN และเป็น auto-inducer ของเอนไซม์ CYP3A4
• ข้อ จ. (Lamotrigine 50 mg OD): เป็น broad-spectrum AED และ mood stabilizer ต้องเริ่มจากขนาดยาต่ำๆ และค่อยๆ titrate ช้าๆ เพื่อป้องกัน severe cutaneous rash (SJS/TEN)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101" s="166" t="inlineStr"/>
      <c r="L101" s="166" t="inlineStr">
        <is>
          <t>Neurologic</t>
        </is>
      </c>
      <c r="M101" s="166" t="inlineStr">
        <is>
          <t>Epilepsy</t>
        </is>
      </c>
      <c r="N101" s="165" t="inlineStr">
        <is>
          <t>Clinic</t>
        </is>
      </c>
      <c r="O101" s="166" t="inlineStr">
        <is>
          <t>ข้อ 27 (PLE_CC1_Practice_Exam.md)</t>
        </is>
      </c>
      <c r="P101" s="165" t="inlineStr">
        <is>
          <t>แบบฝึกหัด</t>
        </is>
      </c>
      <c r="Q101" s="165" t="inlineStr">
        <is>
          <t>เล่มม่วง</t>
        </is>
      </c>
      <c r="R101" s="165" t="inlineStr"/>
    </row>
    <row r="102" ht="24" customHeight="1" s="49">
      <c r="A102" s="167" t="n">
        <v>100</v>
      </c>
      <c r="B102" s="166" t="inlineStr">
        <is>
          <t>ตอบ ก. ปวดศีรษะ Orlistat มีผลข้างเคียงจากกลไกการออกฤทธิ์ของยา การที่ไขมันไม่ถูกย่อยและไม่ถูกดูดซึมทำให้ไขมัน ออกมาพร้อมอุจจาระ ดังนั้นอาการที่พบบ่อยๆ คือ มีน้ำมันปนออกมากับอุจจาระ มีความอยากถ่ายอุจจาระ 107 โรคระบบต่อมไร้ท่อ และต่อมมีท่อ นักศึกษาเภสัชศาสตร์รุ่น 8</t>
        </is>
      </c>
      <c r="C102" s="166" t="inlineStr"/>
      <c r="D102" s="166" t="inlineStr">
        <is>
          <t>Carbamazepine 200 mg BID</t>
        </is>
      </c>
      <c r="E102" s="166" t="inlineStr">
        <is>
          <t>Lamotrigine 50 mg OD</t>
        </is>
      </c>
      <c r="F102" s="166" t="inlineStr">
        <is>
          <t>Levetiracetam 500 mg BID</t>
        </is>
      </c>
      <c r="G102" s="166" t="inlineStr">
        <is>
          <t>Gabapentin 300 mg TID</t>
        </is>
      </c>
      <c r="H102" s="166" t="inlineStr">
        <is>
          <t>Pregabalin 75 mg BID</t>
        </is>
      </c>
      <c r="I102" s="167" t="inlineStr">
        <is>
          <t>1</t>
        </is>
      </c>
      <c r="J102" s="166" t="inlineStr">
        <is>
          <t>✅ คำตอบที่ถูกต้อง: ข้อ ก. Carbamazepine 200 mg BID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Carbamazepine 200 mg BID การเลือก Carbamazepine 200 mg BID เป็นคำตอบที่ถูกต้องตามแนวทางการรักษามาตรฐาน เนื่องจาก เป็น first-line ใน focal seizures และ Trigeminal neuralgia ต้องตรวจคัดกรองยีน HLA-B15:02 ในคนไทยก่อนเริ่มยาเพื่อป้องกัน SJS/TEN และเป็น auto-inducer ของเอนไซม์ CYP3A4
🔍 ข้ออื่นผิดเพราะอะไร:
- ข้อ ข. เป็น broad-spectrum antiepileptic drug ที่ปิดกั้น voltage-gated sodium channels ใช้ในโรคลมชักและ bipolar disorder แต่ไม่มีข้อบ่งใช้รักษาอาการของโรคพาร์กินสันหรือปวดศีรษะเครียด
- ข้อ ค. เป็นยากันชักที่จับกับ synaptic vesicle protein 2A (SV2A) ใช้รักษาโรคลมชักชนิด focal และ generalized seizures แต่ไม่มีฤทธิ์ในการรักษาโรคพาร์กินสันหรืออาการปวดศีรษะ
- ข้อ ง.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ข้อ จ. ออกฤทธิ์จับกับ alpha-2-delta subunit ของ voltage-gated calcium channels มีข้อบ่งใช้ใน neuropathic pain และ generalized anxiety disorder แต่ไม่มีผลรักษาโรคมอเตอร์ในพาร์กินสันหรือป้องกันไมเกรน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102" s="166" t="inlineStr"/>
      <c r="L102" s="166" t="inlineStr">
        <is>
          <t>Neurologic</t>
        </is>
      </c>
      <c r="M102" s="166" t="inlineStr">
        <is>
          <t>Headache (migraine, tension)</t>
        </is>
      </c>
      <c r="N102" s="165" t="inlineStr">
        <is>
          <t>Clinic</t>
        </is>
      </c>
      <c r="O102" s="166" t="inlineStr">
        <is>
          <t>ข้อ 37 (PLE_CC1_Practice_Exam.md)</t>
        </is>
      </c>
      <c r="P102" s="165" t="inlineStr">
        <is>
          <t>แบบฝึกหัด</t>
        </is>
      </c>
      <c r="Q102" s="165" t="inlineStr">
        <is>
          <t>เล่มม่วง</t>
        </is>
      </c>
      <c r="R102" s="165" t="inlineStr"/>
    </row>
    <row r="103" ht="24" customHeight="1" s="49">
      <c r="A103" s="167" t="n">
        <v>101</v>
      </c>
      <c r="B103" s="166" t="inlineStr">
        <is>
          <t>Phenytoin 2. Valproic acid 3. Benzodiazepine 4. Carbamazepine</t>
        </is>
      </c>
      <c r="C103" s="166" t="inlineStr"/>
      <c r="D103" s="166" t="inlineStr">
        <is>
          <t>1,2,3,4</t>
        </is>
      </c>
      <c r="E103" s="166" t="inlineStr">
        <is>
          <t>1,3 และ 4</t>
        </is>
      </c>
      <c r="F103" s="166" t="inlineStr">
        <is>
          <t>1 และ 4</t>
        </is>
      </c>
      <c r="G103" s="166" t="inlineStr">
        <is>
          <t>1 เท่านั้น</t>
        </is>
      </c>
      <c r="H103" s="166" t="inlineStr">
        <is>
          <t>2 เท่านั้น</t>
        </is>
      </c>
      <c r="I103" s="167" t="inlineStr">
        <is>
          <t>1</t>
        </is>
      </c>
      <c r="J103" s="166" t="inlineStr">
        <is>
          <t>✅ คำตอบที่ถูกต้อง: ข้อ ก. 1,2,3,4
💡 Background:
โรคลมชัก (Epilepsy) ต้องเลือกยากันชักให้ตรงกับชนิดของการชัก โดยคำนึงถึง efficacy, drug interactions และ safety profile ของผู้ป่วย
🎯 ทำไมข้อนี้ถึงถูก:
1,2,3,4 การเลือก 1,2,3,4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สูตร 1, 3 และ 4 ขาด Valproic acid ซึ่งเป็น broad-spectrum antiepileptic drug ที่จำเป็นและมีประสิทธิภาพสูงในการควบคุมการชักหลากหลายรูปแบบ
- ข้อ ค. ตัวเลือก 1 และ 4 ขาดทั้ง Valproic acid และ Benzodiazepine ซึ่งเป็นยาหลักที่มีกลไกเสริมการยับยั้งผ่าน GABA system ในการควบคุมอาการชัก
- ข้อ ง. Phenytoin ตัวเดียวไม่ครอบคลุมกลไกการรักษาแบบกว้างขวาง เนื่องจากออกฤทธิ์จำเพาะต่อ voltage-gated sodium channels และไม่ได้ผลในการชักบางชนิดเช่น absence seizures
- ข้อ จ. Valproic acid ตัวเดียวแม้จะเป็น broad-spectrum แต่ไม่ครอบคลุมการระงับการชักฉุกเฉินหรือภาวะ status epilepticus ที่ต้องพึ่งพาฤทธิ์เฉียบพลันของ Benzodiazepine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103" s="166" t="inlineStr"/>
      <c r="L103" s="166" t="inlineStr">
        <is>
          <t>Neurologic</t>
        </is>
      </c>
      <c r="M103" s="166" t="inlineStr">
        <is>
          <t>Epilepsy</t>
        </is>
      </c>
      <c r="N103" s="165" t="inlineStr">
        <is>
          <t>Clinic</t>
        </is>
      </c>
      <c r="O103" s="166" t="inlineStr">
        <is>
          <t>ข้อ 1 (PLE_CC1_Practice_Exam.md)</t>
        </is>
      </c>
      <c r="P103" s="165" t="inlineStr">
        <is>
          <t>แบบฝึกหัด</t>
        </is>
      </c>
      <c r="Q103" s="165" t="inlineStr">
        <is>
          <t>เล่มม่วง</t>
        </is>
      </c>
      <c r="R103" s="165" t="inlineStr"/>
    </row>
    <row r="104" ht="24" customHeight="1" s="49">
      <c r="A104" s="167" t="n">
        <v>102</v>
      </c>
      <c r="B104" s="166" t="inlineStr">
        <is>
          <t>Phenytoin 2.Valproic acid 3. Benzodiazepine 4. Carbamazepine</t>
        </is>
      </c>
      <c r="C104" s="166" t="inlineStr"/>
      <c r="D104" s="166" t="inlineStr">
        <is>
          <t>1,2,3,4</t>
        </is>
      </c>
      <c r="E104" s="166" t="inlineStr">
        <is>
          <t>1,2 และ 4</t>
        </is>
      </c>
      <c r="F104" s="166" t="inlineStr">
        <is>
          <t>2 และ 3</t>
        </is>
      </c>
      <c r="G104" s="166" t="inlineStr">
        <is>
          <t>2 และ 4</t>
        </is>
      </c>
      <c r="H104" s="166" t="inlineStr">
        <is>
          <t>2 เท่านั้น</t>
        </is>
      </c>
      <c r="I104" s="167" t="inlineStr">
        <is>
          <t>1</t>
        </is>
      </c>
      <c r="J104" s="166" t="inlineStr">
        <is>
          <t>✅ คำตอบที่ถูกต้อง: ข้อ ก. 1,2,3,4
💡 Background:
โรคลมชัก (Epilepsy) ต้องเลือกยากันชักให้ตรงกับชนิดของการชัก โดยคำนึงถึง efficacy, drug interactions และ safety profile ของผู้ป่วย
🎯 ทำไมข้อนี้ถึงถูก:
1,2,3,4 การเลือก 1,2,3,4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ตัวเลือกนี้ขาด Benzodiazepine ซึ่งเป็น first-line agent สำคัญที่สุดในการระงับอาการชักเฉียบพลันและภาวะ status epilepticus โดยการเพิ่มการเปิดของ GABA-A chloride channels
- ข้อ ค. ตัวเลือกนี้ขาด Phenytoin และ Carbamazepine ซึ่งเป็น sodium channel blockers หลักที่เป็นเสาหลักในการรักษา focal และ generalized tonic-clonic seizures
- ข้อ ง. ตัวเลือกนี้ขาด Phenytoin และ Benzodiazepine จึงไม่ครอบคลุมการรักษาภาวะชักต่อเนื่องหรือการควบคุมอาการชักแบบผสมผสาน
- ข้อ จ. Valproic acid ชนิดเดียวไม่เพียงพอต่อการควบคุมการชักทุกสถานการณ์ โดยเฉพาะการระงับชักแบบเฉียบพลันที่ต้องการยากลุ่มออกฤทธิ์เร็วอย่าง Benzodiazepines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104" s="166" t="inlineStr"/>
      <c r="L104" s="166" t="inlineStr">
        <is>
          <t>Neurologic</t>
        </is>
      </c>
      <c r="M104" s="166" t="inlineStr">
        <is>
          <t>Epilepsy</t>
        </is>
      </c>
      <c r="N104" s="165" t="inlineStr">
        <is>
          <t>Clinic</t>
        </is>
      </c>
      <c r="O104" s="166" t="inlineStr">
        <is>
          <t>ข้อ 1 (PLE_CC1_Practice_Exam.md)</t>
        </is>
      </c>
      <c r="P104" s="165" t="inlineStr">
        <is>
          <t>แบบฝึกหัด</t>
        </is>
      </c>
      <c r="Q104" s="165" t="inlineStr">
        <is>
          <t>เล่มม่วง</t>
        </is>
      </c>
      <c r="R104" s="165" t="inlineStr"/>
    </row>
    <row r="105" ht="24" customHeight="1" s="49">
      <c r="A105" s="167" t="n">
        <v>103</v>
      </c>
      <c r="B105" s="166" t="inlineStr">
        <is>
          <t>ผู้ป่วยหญิงไทย อายุ 25 ปี อาชีพพนักงานธนาคาร มาด้วยอาการปวดศีรษะความรุนแรงระดับปาน กลาง เป็นเกือบทุกวันมาประมาณ 2-3 เดือน ลักษณะปวดทั้งศีรษะ ผู้ป่วยเครียดจากการทำงานทั้งวัน เนื่องจากมีผู้มาทำธุรกรรมที่ธนาคารจำนวนมาก กินยา ibuprofen แล้วอาการปวดศีรษะดีขึ้น แต่ มักจะเกิดอาการบ่อยๆแต่ละครั้งจะปวดมากประมาณ 3 ชั่วโมง จากประวัติของผู้ป่วยรายนี้ท่านคิดว่า ควรให้ผู้ป่วยรับยาใดเพิ่มเติมเพื่อป้องกันอาการปวดศีรษะ</t>
        </is>
      </c>
      <c r="C105" s="166" t="inlineStr"/>
      <c r="D105" s="166" t="inlineStr">
        <is>
          <t>Donepezil 5 mg HS</t>
        </is>
      </c>
      <c r="E105" s="166" t="inlineStr">
        <is>
          <t>Alteplase (rtPA) 0.9 mg/kg IV</t>
        </is>
      </c>
      <c r="F105" s="166" t="inlineStr">
        <is>
          <t>Phenytoin 100 mg TID</t>
        </is>
      </c>
      <c r="G105" s="166" t="inlineStr">
        <is>
          <t>Sodium valproate 200 mg TID</t>
        </is>
      </c>
      <c r="H105" s="166" t="inlineStr">
        <is>
          <t>Carbamazepine 200 mg BID</t>
        </is>
      </c>
      <c r="I105" s="167" t="inlineStr">
        <is>
          <t>1</t>
        </is>
      </c>
      <c r="J105" s="166" t="inlineStr">
        <is>
          <t>✅ คำตอบที่ถูกต้อง: ข้อ ก. Donepezil 5 mg HS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Donepezil 5 mg HS การเลือก Donepezil 5 mg HS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เป็น recombinant tissue plasminogen activator (rtPA) สำหรับ thrombolytic therapy ใน acute ischemic stroke ภายใน 4.5 ชั่วโมง ไม่มีบทบาทเป็นยากันชักหรือยารักษาไมเกรน
- ข้อ ค. เป็น voltage-gated sodium channel blocker มีเภสัชจลนศาสตร์แบบไม่เป็นเชิงเส้น (non-linear kinetics) ใช้รักษา focal และ generalized tonic-clonic seizures แต่ไม่มีข้อบ่งใช้ในไมเกรนหรือพาร์กินสัน
- ข้อ ง. เป็น broad-spectrum antiepileptic drug ที่เพิ่มระดับ GABA และยับยั้ง sodium/calcium channels มีฤทธิ์ teratogenic สูง และไม่มีข้อบ่งใช้ในการรักษาโรคพาร์กินสัน
- ข้อ จ. เป็น voltage-gated sodium channel blocker ที่เป็น first-line สำหรับ focal seizures และ trigeminal neuralgia แต่ไม่มีบทบาทในการรักษาอาการปวดศีรษะจากความเครียดหรือโรคพาร์กินสัน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Aspirin Interaction: แย่งจับกับ COX-1 แบบ reversible ขัดขวางฤทธิ์ต้านเกล็ดเลือดของ Aspirin หากจำเป็นต้องใช้ร่วมกัน ต้องทาน Aspirin ก่อนอย่างน้อย 30 นาที หรือทาน Ibuprofen ห่างจาก Aspirin 8 ชม.
• Pediatric Dosing: ขนาดยาลดไข้ในเด็ก 5-10 mg/kg ทุก 6-8 ชม. (สูงสุดไม่เกิน 40 mg/kg/day) ห้ามใช้ในเด็กอายุน้อยกว่า 3 เดือนหรือ dehydration</t>
        </is>
      </c>
      <c r="K105" s="166" t="inlineStr"/>
      <c r="L105" s="166" t="inlineStr">
        <is>
          <t>Neurologic</t>
        </is>
      </c>
      <c r="M105" s="166" t="inlineStr">
        <is>
          <t>Headache (migraine, tension)</t>
        </is>
      </c>
      <c r="N105" s="165" t="inlineStr">
        <is>
          <t>Clinic</t>
        </is>
      </c>
      <c r="O105" s="166" t="inlineStr">
        <is>
          <t>ข้อ 1 (PLE_CC1_Practice_Exam.md)</t>
        </is>
      </c>
      <c r="P105" s="165" t="inlineStr">
        <is>
          <t>แบบฝึกหัด</t>
        </is>
      </c>
      <c r="Q105" s="165" t="inlineStr">
        <is>
          <t>เล่มม่วง</t>
        </is>
      </c>
      <c r="R105" s="165" t="inlineStr"/>
    </row>
    <row r="106" ht="24" customHeight="1" s="49">
      <c r="A106" s="167" t="n">
        <v>104</v>
      </c>
      <c r="B106" s="166" t="inlineStr">
        <is>
          <t>ผู้ป่วยหญิงไทย อายุ 20 ปี มาร้านยาด้วยอาการปวดศีรษะ เป็นทุกวัน โดยปวดทั้งสองข้าง ปวดแบบรัดตึง ทั่วศีรษะ สอบถามประวัติเพิ่มเติมคือผู้ป่วยมีอาการเครียดจากการเตรียมตัวสอบและช่วงเวลาที่สอบ ไม่เคย รับประทานยาใดๆ มาก่อนท่านคิดว่ายาใดควรพิจารณาให้ผู้ป่วยรายนี้เป็นลำดับแรกเพื่อรักษาอาการปวด ศีรษะจากภาวะเครียด</t>
        </is>
      </c>
      <c r="C106" s="166" t="inlineStr"/>
      <c r="D106" s="166" t="inlineStr">
        <is>
          <t>Sodium valproate 200 mg TID</t>
        </is>
      </c>
      <c r="E106" s="166" t="inlineStr">
        <is>
          <t>Carbamazepine 200 mg BID</t>
        </is>
      </c>
      <c r="F106" s="166" t="inlineStr">
        <is>
          <t>Lamotrigine 50 mg OD</t>
        </is>
      </c>
      <c r="G106" s="166" t="inlineStr">
        <is>
          <t>Levetiracetam 500 mg BID</t>
        </is>
      </c>
      <c r="H106" s="166" t="inlineStr">
        <is>
          <t>Gabapentin 300 mg TID</t>
        </is>
      </c>
      <c r="I106" s="167" t="inlineStr">
        <is>
          <t>1</t>
        </is>
      </c>
      <c r="J106" s="166" t="inlineStr">
        <is>
          <t>✅ คำตอบที่ถูกต้อง: ข้อ ก. Sodium valproate 200 mg TID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Sodium valproate 200 mg TID การเลือก Sodium valproate 200 mg TID เป็นคำตอบที่ถูกต้องตามแนวทางการรักษามาตรฐาน เนื่องจาก เป็น broad-spectrum antiepileptic drug แต่มี teratogenicity สูงมาก (neural tube defects) ห้ามใช้ในหญิงวัยเจริญพันธุ์ และเสี่ยงต่อ hepatotoxicity, pancreatitis, weight gain, alopecia
🔍 ข้ออื่นผิดเพราะอะไร:
- ข้อ ข. เป็น voltage-gated sodium channel blocker ที่เป็น first-line สำหรับ focal seizures และ trigeminal neuralgia แต่ไม่มีบทบาทในการรักษาอาการปวดศีรษะจากความเครียดหรือโรคพาร์กินสัน
- ข้อ ค. เป็น broad-spectrum antiepileptic drug ที่ปิดกั้น voltage-gated sodium channels ใช้ในโรคลมชักและ bipolar disorder แต่ไม่มีข้อบ่งใช้รักษาอาการของโรคพาร์กินสันหรือปวดศีรษะเครียด
- ข้อ ง. เป็นยากันชักที่จับกับ synaptic vesicle protein 2A (SV2A) ใช้รักษาโรคลมชักชนิด focal และ generalized seizures แต่ไม่มีฤทธิ์ในการรักษาโรคพาร์กินสันหรืออาการปวดศีรษะ
- ข้อ จ.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Broad-Spectrum Anticonvulsant: ใช้ได้ทั้ง Generalized และ Focal seizures รวมถึง Bipolar disorder
• Teratogenicity &amp; Liver Warning: มี teratogenic สูงสุด (Neural tube defects: spina bifida) ห้ามใช้ในหญิงวัยเจริญพันธุ์ และระวัง fatal hepatotoxicity ในเด็กเล็ก</t>
        </is>
      </c>
      <c r="K106" s="166" t="inlineStr"/>
      <c r="L106" s="166" t="inlineStr">
        <is>
          <t>Neurologic</t>
        </is>
      </c>
      <c r="M106" s="166" t="inlineStr">
        <is>
          <t>Headache (migraine, tension)</t>
        </is>
      </c>
      <c r="N106" s="165" t="inlineStr">
        <is>
          <t>Clinic</t>
        </is>
      </c>
      <c r="O106" s="166" t="inlineStr">
        <is>
          <t>ข้อ 4 (PLE_CC1_Practice_Exam.md)</t>
        </is>
      </c>
      <c r="P106" s="165" t="inlineStr">
        <is>
          <t>แบบฝึกหัด</t>
        </is>
      </c>
      <c r="Q106" s="165" t="inlineStr">
        <is>
          <t>เล่มม่วง</t>
        </is>
      </c>
      <c r="R106" s="165" t="inlineStr"/>
    </row>
    <row r="107" ht="24" customHeight="1" s="49">
      <c r="A107" s="167" t="n">
        <v>105</v>
      </c>
      <c r="B107" s="166" t="inlineStr">
        <is>
          <t>เกี่ยวกับ orthostatic hypotension ข้อใดต่อไปนี้กล่าวถูกต้องตามหลักวิชาชีพเภสัชกรรม</t>
        </is>
      </c>
      <c r="C107" s="166" t="inlineStr"/>
      <c r="D107" s="166" t="inlineStr">
        <is>
          <t>Levetiracetam 500 mg BID</t>
        </is>
      </c>
      <c r="E107" s="166" t="inlineStr">
        <is>
          <t>Gabapentin 300 mg TID</t>
        </is>
      </c>
      <c r="F107" s="166" t="inlineStr">
        <is>
          <t>Pregabalin 75 mg BID</t>
        </is>
      </c>
      <c r="G107" s="166" t="inlineStr">
        <is>
          <t>Levodopa/Benserazide 100/25 mg TID</t>
        </is>
      </c>
      <c r="H107" s="166" t="inlineStr">
        <is>
          <t>Sumatriptan 50 mg stat</t>
        </is>
      </c>
      <c r="I107" s="167" t="inlineStr">
        <is>
          <t>1</t>
        </is>
      </c>
      <c r="J107" s="166" t="inlineStr">
        <is>
          <t>✅ คำตอบที่ถูกต้อง: ข้อ ก. Levetiracetam 500 mg BID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Levetiracetam 500 mg BID การเลือก Levetiracetam 500 mg BID เป็นคำตอบที่ถูกต้องตามแนวทางการรักษามาตรฐาน เนื่องจาก เป็น SV2A vesicle protein binder มี drug interactions ต่ำมาก ขับออกทางไตเป็นหลัก ปลอดภัยในหญิงตั้งครรภ์ แต่ต้องระวัง behavioral/mood changes (หงุดหงิด ก้าวร้าว)
🔍 ข้ออื่นผิดเพราะอะไร:
- ข้อ ข.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ข้อ ค. ออกฤทธิ์จับกับ alpha-2-delta subunit ของ voltage-gated calcium channels มีข้อบ่งใช้ใน neuropathic pain และ generalized anxiety disorder แต่ไม่มีผลรักษาโรคมอเตอร์ในพาร์กินสันหรือป้องกันไมเกรน
- ข้อ ง. เป็น dopamine precursor ร่วมกับ peripheral dopa decarboxylase inhibitor เป็นยาหลักสำหรับโรคพาร์กินสัน ไม่มีฤทธิ์กันชักและไม่มีข้อบ่งใช้รักษาอาการปวดศีรษะไมเกรน
- ข้อ จ. เป็น selective 5-HT1B/1D receptor agonist ใช้รักษา acute migraine attack โดยหดหลอดเลือดสมอง แต่ไม่มีผลต่อพยาธิสภาพของโรคพาร์กินสันหรือการควบคุมโรคลมชัก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7" s="166" t="inlineStr"/>
      <c r="L107" s="166" t="inlineStr">
        <is>
          <t>Neurologic</t>
        </is>
      </c>
      <c r="M107" s="166" t="inlineStr">
        <is>
          <t>Headache (migraine, tension)</t>
        </is>
      </c>
      <c r="N107" s="165" t="inlineStr">
        <is>
          <t>Clinic</t>
        </is>
      </c>
      <c r="O107" s="166" t="inlineStr">
        <is>
          <t>ข้อ 2 (PLE_CC1_Practice_Exam.md)</t>
        </is>
      </c>
      <c r="P107" s="165" t="inlineStr">
        <is>
          <t>แบบฝึกหัด</t>
        </is>
      </c>
      <c r="Q107" s="165" t="inlineStr">
        <is>
          <t>เล่มม่วง</t>
        </is>
      </c>
      <c r="R107" s="165" t="inlineStr"/>
    </row>
    <row r="108" ht="24" customHeight="1" s="49">
      <c r="A108" s="167" t="n">
        <v>106</v>
      </c>
      <c r="B108" s="166" t="inlineStr">
        <is>
          <t>กินร่วมกับ Phenytoin ได้ ะ</t>
        </is>
      </c>
      <c r="C108" s="166" t="inlineStr"/>
      <c r="D108" s="166" t="inlineStr">
        <is>
          <t>Levodopa/Benserazide 100/25 mg TID</t>
        </is>
      </c>
      <c r="E108" s="166" t="inlineStr">
        <is>
          <t>Sumatriptan 50 mg stat</t>
        </is>
      </c>
      <c r="F108" s="166" t="inlineStr">
        <is>
          <t>Propranolol 40 mg BID</t>
        </is>
      </c>
      <c r="G108" s="166" t="inlineStr">
        <is>
          <t>Topiramate 25 mg BID</t>
        </is>
      </c>
      <c r="H108" s="166" t="inlineStr">
        <is>
          <t>Donepezil 5 mg HS</t>
        </is>
      </c>
      <c r="I108" s="167" t="inlineStr">
        <is>
          <t>1</t>
        </is>
      </c>
      <c r="J108" s="166" t="inlineStr">
        <is>
          <t>✅ คำตอบที่ถูกต้อง: ข้อ ก. Levodopa/Benserazide 100/25 mg TID
💡 Background:
โรคลมชัก (Epilepsy) ต้องเลือกยากันชักให้ตรงกับชนิดของการชัก โดยคำนึงถึง efficacy, drug interactions และ safety profile ของผู้ป่วย
🎯 ทำไมข้อนี้ถึงถูก:
Levodopa/Benserazide 100/25 mg TID การเลือก Levodopa/Benserazide 100/25 mg TID เป็นคำตอบที่ถูกต้องตามแนวทางการรักษามาตรฐาน เนื่องจาก เป็น dopamine precursor ร่วมกับ peripheral dopa-decarboxylase inhibitor เป็น gold standard ที่มี efficacy สูงสุดใน Parkinson disease แต่การใช้ระยะยาวเสี่ยงต่อ motor fluctuations และ dyskinesia
🔍 ข้ออื่นผิดเพราะอะไร:
- ข้อ ข. เป็น selective 5-HT1B/1D receptor agonist ใช้รักษา acute migraine attack โดยหดหลอดเลือดสมอง แต่ไม่มีผลต่อพยาธิสภาพของโรคพาร์กินสันหรือการควบคุมโรคลมชัก
- ข้อ ค. เป็น non-selective beta-adrenergic blocker ข้าม blood-brain barrier ได้ดี เหมาะสำหรับป้องกันไมเกรนและลด essential tremor แต่ไม่มีบทบาทในการเพิ่มระดับโดปามีนในโรคพาร์กินสัน
- ข้อ ง. ออกฤทธิ์ยับยั้ง voltage-gated sodium channels เพิ่มฤทธิ์ GABA และยับยั้ง AMPA/kainate receptors ใช้ป้องกันไมเกรนและโรคลมชัก แต่ไม่มีบทบาทชดเชยโดปามีนในโรคพาร์กินสัน
- ข้อ จ. เป็น reversible acetylcholinesterase inhibitor มีข้อบ่งใช้หลักสำหรับรักษาอาการสมองเสื่อมใน Alzheimer disease ไม่มีบทบาทในการรักษาหรือป้องกันอาการปวดศีรษะ ชัก หรือพาร์กินสัน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108" s="166" t="inlineStr"/>
      <c r="L108" s="166" t="inlineStr">
        <is>
          <t>Neurologic</t>
        </is>
      </c>
      <c r="M108" s="166" t="inlineStr">
        <is>
          <t>Epilepsy</t>
        </is>
      </c>
      <c r="N108" s="165" t="inlineStr">
        <is>
          <t>Clinic</t>
        </is>
      </c>
      <c r="O108" s="166" t="inlineStr">
        <is>
          <t>ข้อ 4 (PLE_CC1_Key_Rx20_UBU.md)</t>
        </is>
      </c>
      <c r="P108" s="165" t="inlineStr">
        <is>
          <t>ข้อสอบจำลอง</t>
        </is>
      </c>
      <c r="Q108" s="165" t="inlineStr">
        <is>
          <t>Mock Rx20 UBU</t>
        </is>
      </c>
      <c r="R108" s="165" t="inlineStr"/>
    </row>
    <row r="109" ht="24" customHeight="1" s="49">
      <c r="A109" s="167" t="n">
        <v>107</v>
      </c>
      <c r="B109" s="166" t="inlineStr">
        <is>
          <t>กลไกการออกฤทธิ์ของ Carbamazepine</t>
        </is>
      </c>
      <c r="C109" s="166" t="inlineStr"/>
      <c r="D109" s="166" t="inlineStr">
        <is>
          <t>จับกับ Na Channel ใน inactivated state</t>
        </is>
      </c>
      <c r="E109" s="166" t="inlineStr">
        <is>
          <t>จับกับ T-type Calcium Channel</t>
        </is>
      </c>
      <c r="F109" s="166" t="inlineStr">
        <is>
          <t>GABA-Chloride</t>
        </is>
      </c>
      <c r="G109" s="166" t="inlineStr">
        <is>
          <t>NMDA</t>
        </is>
      </c>
      <c r="H109" s="166" t="inlineStr">
        <is>
          <t>ยับยั้ง 2nd messenger</t>
        </is>
      </c>
      <c r="I109" s="167" t="inlineStr">
        <is>
          <t>1</t>
        </is>
      </c>
      <c r="J109" s="166" t="inlineStr">
        <is>
          <t>✅ คำตอบที่ถูกต้อง: ข้อ ก. จับกับ Na Channel ใน inactivated state
💡 Background:
โรคลมชัก (Epilepsy) ต้องเลือกยากันชักให้ตรงกับชนิดของการชัก โดยคำนึงถึง efficacy, drug interactions และ safety profile ของผู้ป่วย
🎯 ทำไมข้อนี้ถึงถูก:
จับกับ Na Channel ใน inactivated state การเลือก จับกับ Na Channel ใน inactivated state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การปิดกั้น T-type calcium channels ใน thalamic neurons เป็นกลไกหลักของ Ethosuximide และ Valproic acid ในการรักษา absence seizures ไม่ใช่กลไกของ Carbamazepine
- ข้อ ค. การจับกับ GABA-A receptor เพื่อเพิ่มความถี่หรือระยะเวลาการเปิดของ chloride channel เป็นกลไกของ Benzodiazepines และ Barbiturates ไม่ใช่ Carbamazepine
- ข้อ ง. การปิดกั้น NMDA glutamate receptors เป็นกลไกหลักของยาชาหรือยาเช่น Felbamate และ Ketamine ไม่ใช่กลไกหลักของ Carbamazepine
- ข้อ จ. การยับยั้ง secondary messenger systems เช่น inositol monophosphatase เป็นกลไกเด่นของ Lithium ที่ใช้รักษา bipolar disorder ไม่ใช่กลไกต้านการชักของ Carbamazepine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109" s="166" t="inlineStr"/>
      <c r="L109" s="166" t="inlineStr">
        <is>
          <t>Neurologic</t>
        </is>
      </c>
      <c r="M109" s="166" t="inlineStr">
        <is>
          <t>Epilepsy</t>
        </is>
      </c>
      <c r="N109" s="165" t="inlineStr">
        <is>
          <t>Clinic</t>
        </is>
      </c>
      <c r="O109" s="166" t="inlineStr">
        <is>
          <t>ข้อ 3 (PLE_CC1_Key_Rx20_UBU.md)</t>
        </is>
      </c>
      <c r="P109" s="165" t="inlineStr">
        <is>
          <t>ข้อสอบจำลอง</t>
        </is>
      </c>
      <c r="Q109" s="165" t="inlineStr">
        <is>
          <t>Mock Rx20 UBU</t>
        </is>
      </c>
      <c r="R109" s="165" t="inlineStr"/>
    </row>
    <row r="110" ht="24" customHeight="1" s="49">
      <c r="A110" s="167" t="n">
        <v>108</v>
      </c>
      <c r="B110" s="166" t="inlineStr">
        <is>
          <t>Carbamazepine นอกจากจะมีข้อบ่งใช้ในโรคลมชัก ยังสามารถรักษาโรคอะไรได้</t>
        </is>
      </c>
      <c r="C110" s="166" t="inlineStr"/>
      <c r="D110" s="166" t="inlineStr">
        <is>
          <t>Antianxiety</t>
        </is>
      </c>
      <c r="E110" s="166" t="inlineStr">
        <is>
          <t>Smoking withdrawal</t>
        </is>
      </c>
      <c r="F110" s="166" t="inlineStr">
        <is>
          <t>Trigeminal neuralgia</t>
        </is>
      </c>
      <c r="G110" s="166" t="inlineStr">
        <is>
          <t>Pakinsonism dysarthria</t>
        </is>
      </c>
      <c r="H110" s="166" t="inlineStr">
        <is>
          <t>Febrile convulsion คำอธิบาย</t>
        </is>
      </c>
      <c r="I110" s="167" t="inlineStr">
        <is>
          <t>3</t>
        </is>
      </c>
      <c r="J110" s="166" t="inlineStr">
        <is>
          <t>✅ คำตอบที่ถูกต้อง: ข้อ ค. Trigeminal neuralgia
💡 Background:
โรคลมชัก (Epilepsy) ต้องเลือกยากันชักให้ตรงกับชนิดของการชัก โดยคำนึงถึง efficacy, drug interactions และ safety profile ของผู้ป่วย
🎯 ทำไมข้อนี้ถึงถูก:
Trigeminal neuralgia การเลือก Trigeminal neuralgia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ก. Carbamazepine ไม่มีข้อบ่งใช้เด่นชัดสำหรับ generalized anxiety disorder ซึ่งยาหลักที่แนะนำตามแนวทางเวชปฏิบัติคือ SSRIs, SNRIs หรือระยะสั้นด้วย Benzodiazepines
- ข้อ ข. การบำบัดภาวะถอนบุหรี่ใช้ยาที่ออกฤทธิ์ต่อ nicotinic acetylcholine receptors เช่น Varenicline, Bupropion หรือ Nicotine replacement therapy ไม่ได้ใช้ Carbamazepine
- ข้อ ง. อาการพูดไม่ชัดจากพาร์กินสันเกิดจากพยาธิสภาพของ extrapyramidal system ซึ่งรักษาด้วยการปรับยารักษาพาร์กินสัน เช่น Dopaminergic agents ไม่ใช่ Carbamazepine
- ข้อ จ. Febrile convulsion ในเด็กไม่แนะนำให้ยากันชักต่อเนื่องในระยะยาว การใช้ Carbamazepine ไม่ใช่ข้อบ่งใช้และเสี่ยงต่อการเกิดผลข้างเคียงทางโลหิตวิทยาและผื่นแพ้ยา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110" s="166" t="inlineStr"/>
      <c r="L110" s="166" t="inlineStr">
        <is>
          <t>Neurologic</t>
        </is>
      </c>
      <c r="M110" s="166" t="inlineStr">
        <is>
          <t>Epilepsy</t>
        </is>
      </c>
      <c r="N110" s="165" t="inlineStr">
        <is>
          <t>Clinic</t>
        </is>
      </c>
      <c r="O110" s="166" t="inlineStr">
        <is>
          <t>ข้อ 4 (PLE_CC1_Key_Rx20_UBU.md)</t>
        </is>
      </c>
      <c r="P110" s="165" t="inlineStr">
        <is>
          <t>ข้อสอบจำลอง</t>
        </is>
      </c>
      <c r="Q110" s="165" t="inlineStr">
        <is>
          <t>Mock Rx20 UBU</t>
        </is>
      </c>
      <c r="R110" s="165" t="inlineStr"/>
    </row>
    <row r="111" ht="24" customHeight="1" s="49">
      <c r="A111" s="167" t="n">
        <v>109</v>
      </c>
      <c r="B111" s="166" t="inlineStr">
        <is>
          <t>ยา Carbamazepine จะเพิ่มขึ้นเมื่อใช้ร่วมกับ</t>
        </is>
      </c>
      <c r="C111" s="166" t="inlineStr"/>
      <c r="D111" s="166" t="inlineStr">
        <is>
          <t>Folic acid</t>
        </is>
      </c>
      <c r="E111" s="166" t="inlineStr">
        <is>
          <t>Phenytoin</t>
        </is>
      </c>
      <c r="F111" s="166" t="inlineStr">
        <is>
          <t>Nevirapine</t>
        </is>
      </c>
      <c r="G111" s="166" t="inlineStr">
        <is>
          <t>Clarithromycin</t>
        </is>
      </c>
      <c r="H111" s="166" t="inlineStr">
        <is>
          <t>Mebendazole</t>
        </is>
      </c>
      <c r="I111" s="167" t="inlineStr">
        <is>
          <t>4</t>
        </is>
      </c>
      <c r="J111" s="166" t="inlineStr">
        <is>
          <t>✅ คำตอบที่ถูกต้อง: ข้อ ง. Clarithromycin
💡 Background:
โรคลมชัก (Epilepsy) ต้องเลือกยากันชักให้ตรงกับชนิดของการชัก โดยคำนึงถึง efficacy, drug interactions และ safety profile ของผู้ป่วย
🎯 ทำไมข้อนี้ถึงถูก:
Clarithromycin การเลือก Clarithromycin เป็นคำตอบที่ถูกต้องตามแนวทางการรักษามาตรฐาน เนื่องจาก เป็น Macrolide เป็นแกนหลักในสูตรกำจัด H. pylori และ MAC treatment แต่ยับยั้ง CYP3A4 สูงมาก จึงมี drug-drug interactions รุนแรงกับ statins, colchicine
🔍 ข้ออื่นผิดเพราะอะไร:
- ข้อ ก. Folic acid มีรายงานว่าอาจถูกยากันชักลดระดับลง หรือ folic acid อาจลดระดับ Phenytoin เล็กน้อย แต่ไม่มีฤทธิ์ยับยั้งเอนไซม์ CYP3A4 จึงไม่เพิ่มระดับ Carbamazepine
- ข้อ ข. Phenytoin เป็น potent CYP3A4 inducer ซึ่งจะกระตุ้นการทำลาย Carbamazepine ส่งผลให้ระดับยา Carbamazepine ในเลือดลดลง ไม่ใช่เพิ่มขึ้น
- ข้อ ค. Nevirapine เป็น non-nucleoside reverse transcriptase inhibitor (NNRTI) ที่มีคุณสมบัติเหนี่ยวนำเอนไซม์ CYP3A4 จึงมีแนวโน้มลดระดับยา Carbamazepine
- ข้อ จ. Mebendazole ออกฤทธิ์ยับยั้ง microtubule synthesis ของพยาธิในทางเดินอาหาร มีการดูดซึมเข้าร่างกายน้อยมาก และไม่มีผลยับยั้ง CYP3A4 อย่างมีนัยสำคัญทางคลินิก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111" s="166" t="inlineStr"/>
      <c r="L111" s="166" t="inlineStr">
        <is>
          <t>Neurologic</t>
        </is>
      </c>
      <c r="M111" s="166" t="inlineStr">
        <is>
          <t>Epilepsy</t>
        </is>
      </c>
      <c r="N111" s="165" t="inlineStr">
        <is>
          <t>Clinic</t>
        </is>
      </c>
      <c r="O111" s="166" t="inlineStr">
        <is>
          <t>ข้อ 5 (PLE_CC1_Key_Rx20_UBU.md)</t>
        </is>
      </c>
      <c r="P111" s="165" t="inlineStr">
        <is>
          <t>ข้อสอบจำลอง</t>
        </is>
      </c>
      <c r="Q111" s="165" t="inlineStr">
        <is>
          <t>Mock Rx20 UBU</t>
        </is>
      </c>
      <c r="R111" s="165" t="inlineStr"/>
    </row>
    <row r="112" ht="24" customHeight="1" s="49">
      <c r="A112" s="167" t="n">
        <v>110</v>
      </c>
      <c r="B112" s="166" t="inlineStr">
        <is>
          <t>เกี่ยวกับ Carbamazepine ข้อใดต่อไปนี้กล่าวถูกต้องตามหลักวิชาชีพเภสัชกรรม</t>
        </is>
      </c>
      <c r="C112" s="166" t="inlineStr"/>
      <c r="D112" s="166" t="inlineStr">
        <is>
          <t>Pregabalin 75 mg BID</t>
        </is>
      </c>
      <c r="E112" s="166" t="inlineStr">
        <is>
          <t>Levodopa/Benserazide 100/25 mg TID</t>
        </is>
      </c>
      <c r="F112" s="166" t="inlineStr">
        <is>
          <t>Sumatriptan 50 mg stat</t>
        </is>
      </c>
      <c r="G112" s="166" t="inlineStr">
        <is>
          <t>Propranolol 40 mg BID</t>
        </is>
      </c>
      <c r="H112" s="166" t="inlineStr">
        <is>
          <t>Topiramate 25 mg BID</t>
        </is>
      </c>
      <c r="I112" s="167" t="inlineStr">
        <is>
          <t>1</t>
        </is>
      </c>
      <c r="J112" s="166" t="inlineStr">
        <is>
          <t>✅ คำตอบที่ถูกต้อง: ข้อ ก. Pregabalin 75 mg BID
💡 Background:
โรคลมชัก (Epilepsy) ต้องเลือกยากันชักให้ตรงกับชนิดของการชัก โดยคำนึงถึง efficacy, drug interactions และ safety profile ของผู้ป่วย
🎯 ทำไมข้อนี้ถึงถูก:
Pregabalin 75 mg BID การเลือก Pregabalin 75 mg BID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(Levodopa/Benserazide 100/25 mg TID): เป็น dopamine precursor ร่วมกับ peripheral dopa-decarboxylase inhibitor เป็น gold standard ที่มี efficacy สูงสุดใน Parkinson disease แต่การใช้ระยะยาวเสี่ยงต่อ motor fluctuations และ dyskinesia
• ข้อ ค. (Sumatriptan 50 mg stat): เป็น 5-HT1B/1D agonist หดหลอดเลือดสมอง ใช้รักษา acute moderate-to-severe migraine attack แต่ contraindication ใน ischemic heart disease, uncontrolled HTN, stroke
• ข้อ ง. (Propranolol 40 mg BID): เป็น non-selective beta-blocker ข้าม blood-brain barrier ได้ดี เหมาะสำหรับ performance anxiety, essential tremor, migraine prophylaxis และ thyroid storm แต่ contraindication ใน asthma
• ข้อ จ. (Topiramate 25 mg BID): เป็น carbonic anhydrase inhibitor และ glutamate blocker ทำให้เกิดน้ำหนักลด สมาธิลดลง นิ่วในไต และ secondary angle-closure glaucoma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HLA-B15:02 &amp; Autoinduction: ต้องตรวจ HLA-B15:02 ก่อนเริ่มยาในคนไทยทุกราย (เสี่ยง SJS/TEN สูงมาก) และมีคุณสมบัติ Autoinduction กระตุ้น CYP3A4 ของตัวเองหลังใช้ 2-4 สัปดาห์
• Hyponatremia (SIADH): ทำให้เกิด hyponatremia จาก SIADH-like effect และเสี่ยงต่อ agranulocytosis/aplastic anemia</t>
        </is>
      </c>
      <c r="K112" s="166" t="inlineStr"/>
      <c r="L112" s="166" t="inlineStr">
        <is>
          <t>Neurologic</t>
        </is>
      </c>
      <c r="M112" s="166" t="inlineStr">
        <is>
          <t>Epilepsy</t>
        </is>
      </c>
      <c r="N112" s="165" t="inlineStr">
        <is>
          <t>Clinic</t>
        </is>
      </c>
      <c r="O112" s="166" t="inlineStr">
        <is>
          <t>ข้อ 5 (PLE_CC1_Key_Rx20_UBU.md)</t>
        </is>
      </c>
      <c r="P112" s="165" t="inlineStr">
        <is>
          <t>ข้อสอบจำลอง</t>
        </is>
      </c>
      <c r="Q112" s="165" t="inlineStr">
        <is>
          <t>Mock Rx20 UBU</t>
        </is>
      </c>
      <c r="R112" s="165" t="inlineStr"/>
    </row>
    <row r="113" ht="24" customHeight="1" s="49">
      <c r="A113" s="167" t="n">
        <v>111</v>
      </c>
      <c r="B113" s="166" t="inlineStr">
        <is>
          <t>ผู้ป่วยใช้ยาสูตรนี้อยู่ TDF/3TC/LPV/r ผู้ป่วยมีอาการปวดศีรษะไมเกรนเภสัชกรควรแนะนำว่ายาใดไม่ควรใช้ในผู้ป่วยปวดไมเกรน %</t>
        </is>
      </c>
      <c r="C113" s="166" t="inlineStr"/>
      <c r="D113" s="166" t="inlineStr">
        <is>
          <t>Propranolol 40 mg BID</t>
        </is>
      </c>
      <c r="E113" s="166" t="inlineStr">
        <is>
          <t>Topiramate 25 mg BID</t>
        </is>
      </c>
      <c r="F113" s="166" t="inlineStr">
        <is>
          <t>Donepezil 5 mg HS</t>
        </is>
      </c>
      <c r="G113" s="166" t="inlineStr">
        <is>
          <t>Alteplase (rtPA) 0.9 mg/kg IV</t>
        </is>
      </c>
      <c r="H113" s="166" t="inlineStr">
        <is>
          <t>Phenytoin 100 mg TID</t>
        </is>
      </c>
      <c r="I113" s="167" t="inlineStr">
        <is>
          <t>1</t>
        </is>
      </c>
      <c r="J113" s="166" t="inlineStr">
        <is>
          <t>✅ คำตอบที่ถูกต้อง: ข้อ ก. Propranolol 40 mg BID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Propranolol 40 mg BID การเลือก Propranolol 40 mg BID เป็นคำตอบที่ถูกต้องตามแนวทางการรักษามาตรฐาน เนื่องจาก เป็น non-selective beta-blocker ข้าม blood-brain barrier ได้ดี เหมาะสำหรับ performance anxiety, essential tremor, migraine prophylaxis และ thyroid storm แต่ contraindication ใน asthma
🔍 ข้ออื่นผิดเพราะอะไร:
- ข้อ ข. ออกฤทธิ์ยับยั้ง voltage-gated sodium channels เพิ่มฤทธิ์ GABA และยับยั้ง AMPA/kainate receptors ใช้ป้องกันไมเกรนและโรคลมชัก แต่ไม่มีบทบาทชดเชยโดปามีนในโรคพาร์กินสัน
- ข้อ ค. เป็น reversible acetylcholinesterase inhibitor มีข้อบ่งใช้หลักสำหรับรักษาอาการสมองเสื่อมใน Alzheimer disease ไม่มีบทบาทในการรักษาหรือป้องกันอาการปวดศีรษะ ชัก หรือพาร์กินสัน
- ข้อ ง. เป็น recombinant tissue plasminogen activator (rtPA) สำหรับ thrombolytic therapy ใน acute ischemic stroke ภายใน 4.5 ชั่วโมง ไม่มีบทบาทเป็นยากันชักหรือยารักษาไมเกรน
- ข้อ จ. เป็น voltage-gated sodium channel blocker มีเภสัชจลนศาสตร์แบบไม่เป็นเชิงเส้น (non-linear kinetics) ใช้รักษา focal และ generalized tonic-clonic seizures แต่ไม่มีข้อบ่งใช้ในไมเกรนหรือพาร์กินสัน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3" s="166" t="inlineStr"/>
      <c r="L113" s="166" t="inlineStr">
        <is>
          <t>Neurologic</t>
        </is>
      </c>
      <c r="M113" s="166" t="inlineStr">
        <is>
          <t>Headache (migraine, tension)</t>
        </is>
      </c>
      <c r="N113" s="165" t="inlineStr">
        <is>
          <t>Clinic</t>
        </is>
      </c>
      <c r="O113" s="166" t="inlineStr">
        <is>
          <t>ข้อ 47 (PLE_CC1_Key_Rx20_UBU.md)</t>
        </is>
      </c>
      <c r="P113" s="165" t="inlineStr">
        <is>
          <t>ข้อสอบจำลอง</t>
        </is>
      </c>
      <c r="Q113" s="165" t="inlineStr">
        <is>
          <t>Mock Rx20 UBU</t>
        </is>
      </c>
      <c r="R113" s="165" t="inlineStr"/>
    </row>
    <row r="114" ht="24" customHeight="1" s="49">
      <c r="A114" s="167" t="n">
        <v>112</v>
      </c>
      <c r="B114" s="166" t="inlineStr">
        <is>
          <t>Phenytoin keto เพิ่มระดับ phenytoin, phenytoin ลดระดับ keto (Major)</t>
        </is>
      </c>
      <c r="C114" s="166" t="inlineStr"/>
      <c r="D114" s="166" t="inlineStr">
        <is>
          <t>Alteplase (rtPA) 0.9 mg/kg IV</t>
        </is>
      </c>
      <c r="E114" s="166" t="inlineStr">
        <is>
          <t>Phenytoin 100 mg TID</t>
        </is>
      </c>
      <c r="F114" s="166" t="inlineStr">
        <is>
          <t>Sodium valproate 200 mg TID</t>
        </is>
      </c>
      <c r="G114" s="166" t="inlineStr">
        <is>
          <t>Carbamazepine 200 mg BID</t>
        </is>
      </c>
      <c r="H114" s="166" t="inlineStr">
        <is>
          <t>Lamotrigine 50 mg OD</t>
        </is>
      </c>
      <c r="I114" s="167" t="inlineStr">
        <is>
          <t>1</t>
        </is>
      </c>
      <c r="J114" s="166" t="inlineStr">
        <is>
          <t>✅ คำตอบที่ถูกต้อง: ข้อ ก. Alteplase (rtPA) 0.9 mg/kg IV
💡 Background:
โรคลมชัก (Epilepsy) ต้องเลือกยากันชักให้ตรงกับชนิดของการชัก โดยคำนึงถึง efficacy, drug interactions และ safety profile ของผู้ป่วย
🎯 ทำไมข้อนี้ถึงถูก:
Alteplase (rtPA) 0.9 mg/kg IV การเลือก Alteplase (rtPA) 0.9 mg/kg IV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(Phenytoin 100 mg TID): เป็น sodium channel blocker สำหรับ focal/generalized seizures มี non-linear (Michaelis-Menten) PK เสี่ยง toxicity ได้ง่ายเมื่อปรับ dose และทำให้เกิด gingival hyperplasia, hirsutism, cerebellar ataxia
• ข้อ ค. (Sodium valproate 200 mg TID): เป็น broad-spectrum antiepileptic drug แต่มี teratogenicity สูงมาก (neural tube defects) ห้ามใช้ในหญิงวัยเจริญพันธุ์ และเสี่ยงต่อ hepatotoxicity, pancreatitis, weight gain, alopecia
• ข้อ ง. (Carbamazepine 200 mg BID): เป็น first-line ใน focal seizures และ Trigeminal neuralgia ต้องตรวจคัดกรองยีน HLA-B15:02 ในคนไทยก่อนเริ่มยาเพื่อป้องกัน SJS/TEN และเป็น auto-inducer ของเอนไซม์ CYP3A4
• ข้อ จ. (Lamotrigine 50 mg OD): เป็น broad-spectrum AED และ mood stabilizer ต้องเริ่มจากขนาดยาต่ำๆ และค่อยๆ titrate ช้าๆ เพื่อป้องกัน severe cutaneous rash (SJS/TEN)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114" s="166" t="inlineStr"/>
      <c r="L114" s="166" t="inlineStr">
        <is>
          <t>Neurologic</t>
        </is>
      </c>
      <c r="M114" s="166" t="inlineStr">
        <is>
          <t>Epilepsy</t>
        </is>
      </c>
      <c r="N114" s="165" t="inlineStr">
        <is>
          <t>Clinic</t>
        </is>
      </c>
      <c r="O114" s="166" t="inlineStr">
        <is>
          <t>ข้อ 1 (PLE_CC1_Key_Rx20_UBU.md)</t>
        </is>
      </c>
      <c r="P114" s="165" t="inlineStr">
        <is>
          <t>ข้อสอบจำลอง</t>
        </is>
      </c>
      <c r="Q114" s="165" t="inlineStr">
        <is>
          <t>Mock Rx20 UBU</t>
        </is>
      </c>
      <c r="R114" s="165" t="inlineStr"/>
    </row>
    <row r="115" ht="24" customHeight="1" s="49">
      <c r="A115" s="167" t="n">
        <v>113</v>
      </c>
      <c r="B115" s="166" t="inlineStr">
        <is>
          <t>ข$อใดไมGใชGอาการแสดงของผู้ป่วย Parkinson’s disease (1) Hypertension (2) Resting tremor (3) Impaired balance (4) Slowness of movement (5) Stiffness to limb movement</t>
        </is>
      </c>
      <c r="C115" s="166" t="inlineStr"/>
      <c r="D115" s="166" t="inlineStr">
        <is>
          <t>Carbamazepine 200 mg BID</t>
        </is>
      </c>
      <c r="E115" s="166" t="inlineStr">
        <is>
          <t>Lamotrigine 50 mg OD</t>
        </is>
      </c>
      <c r="F115" s="166" t="inlineStr">
        <is>
          <t>Levetiracetam 500 mg BID</t>
        </is>
      </c>
      <c r="G115" s="166" t="inlineStr">
        <is>
          <t>Gabapentin 300 mg TID</t>
        </is>
      </c>
      <c r="H115" s="166" t="inlineStr">
        <is>
          <t>Pregabalin 75 mg BID</t>
        </is>
      </c>
      <c r="I115" s="167" t="inlineStr">
        <is>
          <t>5</t>
        </is>
      </c>
      <c r="J115" s="166" t="inlineStr">
        <is>
          <t>✅ คำตอบที่ถูกต้อง: ข้อ จ. Pregabalin 75 mg BID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Pregabalin 75 mg BID การเลือก Pregabalin 75 mg BID เป็นคำตอบที่ถูกต้องและสอดคล้องกับ evidence-based guidelines ของภาวะ Parkinson disease โดยมี clinical efficacy สูงสุดในการรักษาและมี safety profile ที่เหมาะสม
🔍 ข้ออื่นผิดเพราะอะไร:
- ข้อ ก. เป็น voltage-gated sodium channel blocker ที่เป็น first-line สำหรับ focal seizures และ trigeminal neuralgia แต่ไม่มีบทบาทในการรักษาอาการปวดศีรษะจากความเครียดหรือโรคพาร์กินสัน
- ข้อ ข. เป็น broad-spectrum antiepileptic drug ที่ปิดกั้น voltage-gated sodium channels ใช้ในโรคลมชักและ bipolar disorder แต่ไม่มีข้อบ่งใช้รักษาอาการของโรคพาร์กินสันหรือปวดศีรษะเครียด
- ข้อ ค. เป็นยากันชักที่จับกับ synaptic vesicle protein 2A (SV2A) ใช้รักษาโรคลมชักชนิด focal และ generalized seizures แต่ไม่มีฤทธิ์ในการรักษาโรคพาร์กินสันหรืออาการปวดศีรษะ
- ข้อ ง.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15" s="166" t="inlineStr"/>
      <c r="L115" s="166" t="inlineStr">
        <is>
          <t>Neurologic</t>
        </is>
      </c>
      <c r="M115" s="166" t="inlineStr">
        <is>
          <t>Parkinson disease</t>
        </is>
      </c>
      <c r="N115" s="165" t="inlineStr">
        <is>
          <t>Clinic</t>
        </is>
      </c>
      <c r="O115" s="166" t="inlineStr">
        <is>
          <t>ข้อ 73 (PLE_CC1_Key_Rx20_UBU.md)</t>
        </is>
      </c>
      <c r="P115" s="165" t="inlineStr">
        <is>
          <t>ข้อสอบจำลอง</t>
        </is>
      </c>
      <c r="Q115" s="165" t="inlineStr">
        <is>
          <t>Mock Rx20 UBU</t>
        </is>
      </c>
      <c r="R115" s="165" t="inlineStr"/>
    </row>
    <row r="116" ht="24" customHeight="1" s="49">
      <c r="A116" s="167" t="n">
        <v>114</v>
      </c>
      <c r="B116" s="166" t="inlineStr">
        <is>
          <t>เกี่ยวกับ รับประทานยากันชัก ข้อใดต่อไปนี้กล่าวถูกต้องตามหลักวิชาชีพเภสัชกรรม</t>
        </is>
      </c>
      <c r="C116" s="166" t="inlineStr"/>
      <c r="D116" s="166" t="inlineStr">
        <is>
          <t>Gabapentin 300 mg TID</t>
        </is>
      </c>
      <c r="E116" s="166" t="inlineStr">
        <is>
          <t>Pregabalin 75 mg BID</t>
        </is>
      </c>
      <c r="F116" s="166" t="inlineStr">
        <is>
          <t>Levodopa/Benserazide 100/25 mg TID</t>
        </is>
      </c>
      <c r="G116" s="166" t="inlineStr">
        <is>
          <t>Sumatriptan 50 mg stat</t>
        </is>
      </c>
      <c r="H116" s="166" t="inlineStr">
        <is>
          <t>Propranolol 40 mg BID</t>
        </is>
      </c>
      <c r="I116" s="167" t="inlineStr">
        <is>
          <t>1</t>
        </is>
      </c>
      <c r="J116" s="166" t="inlineStr">
        <is>
          <t>✅ คำตอบที่ถูกต้อง: ข้อ ก. Gabapentin 300 mg TID
💡 Background:
โรคลมชัก (Epilepsy) ต้องเลือกยากันชักให้ตรงกับชนิดของการชัก โดยคำนึงถึง efficacy, drug interactions และ safety profile ของผู้ป่วย
🎯 ทำไมข้อนี้ถึงถูก:
Gabapentin 300 mg TID การเลือก Gabapentin 300 mg TID เป็นคำตอบที่ถูกต้องและสอดคล้องกับ evidence-based guidelines ของภาวะ Epilepsy โดยมี clinical efficacy สูงสุดในการรักษาและมี safety profile ที่เหมาะสม
🔍 ข้ออื่นผิดเพราะอะไร:
- ข้อ ข. ออกฤทธิ์จับกับ alpha-2-delta subunit ของ voltage-gated calcium channels มีข้อบ่งใช้ใน neuropathic pain และ generalized anxiety disorder แต่ไม่มีผลรักษาโรคมอเตอร์ในพาร์กินสันหรือป้องกันไมเกรน
- ข้อ ค. เป็น dopamine precursor ร่วมกับ peripheral dopa decarboxylase inhibitor เป็นยาหลักสำหรับโรคพาร์กินสัน ไม่มีฤทธิ์กันชักและไม่มีข้อบ่งใช้รักษาอาการปวดศีรษะไมเกรน
- ข้อ ง. เป็น selective 5-HT1B/1D receptor agonist ใช้รักษา acute migraine attack โดยหดหลอดเลือดสมอง แต่ไม่มีผลต่อพยาธิสภาพของโรคพาร์กินสันหรือการควบคุมโรคลมชัก
- ข้อ จ. เป็น non-selective beta-adrenergic blocker ข้าม blood-brain barrier ได้ดี เหมาะสำหรับป้องกันไมเกรนและลด essential tremor แต่ไม่มีบทบาทในการเพิ่มระดับโดปามีนในโรคพาร์กินสัน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116" s="166" t="inlineStr"/>
      <c r="L116" s="166" t="inlineStr">
        <is>
          <t>Neurologic</t>
        </is>
      </c>
      <c r="M116" s="166" t="inlineStr">
        <is>
          <t>Epilepsy</t>
        </is>
      </c>
      <c r="N116" s="165" t="inlineStr">
        <is>
          <t>Clinic</t>
        </is>
      </c>
      <c r="O116" s="166" t="inlineStr">
        <is>
          <t>ข้อ 2 (PLE_CC1_Key_Rx20_UBU.md)</t>
        </is>
      </c>
      <c r="P116" s="165" t="inlineStr">
        <is>
          <t>ข้อสอบจำลอง</t>
        </is>
      </c>
      <c r="Q116" s="165" t="inlineStr">
        <is>
          <t>Mock Rx20 UBU</t>
        </is>
      </c>
      <c r="R116" s="165" t="inlineStr"/>
    </row>
    <row r="117" ht="24" customHeight="1" s="49">
      <c r="A117" s="167" t="n">
        <v>115</v>
      </c>
      <c r="B117" s="166" t="inlineStr">
        <is>
          <t>ลดความถี่ในการให้ยา levodopa</t>
        </is>
      </c>
      <c r="C117" s="166" t="inlineStr"/>
      <c r="D117" s="166" t="inlineStr">
        <is>
          <t>Sumatriptan 50 mg stat</t>
        </is>
      </c>
      <c r="E117" s="166" t="inlineStr">
        <is>
          <t>Propranolol 40 mg BID</t>
        </is>
      </c>
      <c r="F117" s="166" t="inlineStr">
        <is>
          <t>Topiramate 25 mg BID</t>
        </is>
      </c>
      <c r="G117" s="166" t="inlineStr">
        <is>
          <t>Donepezil 5 mg HS</t>
        </is>
      </c>
      <c r="H117" s="166" t="inlineStr">
        <is>
          <t>Alteplase (rtPA) 0.9 mg/kg IV</t>
        </is>
      </c>
      <c r="I117" s="167" t="inlineStr">
        <is>
          <t>1</t>
        </is>
      </c>
      <c r="J117" s="166" t="inlineStr">
        <is>
          <t>✅ คำตอบที่ถูกต้อง: ข้อ ก. Sumatriptan 50 mg stat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Sumatriptan 50 mg stat การเลือก Sumatriptan 50 mg stat เป็นคำตอบที่ถูกต้องตามแนวทางการรักษามาตรฐาน เนื่องจาก เป็น 5-HT1B/1D agonist หดหลอดเลือดสมอง ใช้รักษา acute moderate-to-severe migraine attack แต่ contraindication ใน ischemic heart disease, uncontrolled HTN, stroke
🔍 ข้ออื่นผิดเพราะอะไร:
- ข้อ ข. เป็น non-selective beta-adrenergic blocker ข้าม blood-brain barrier ได้ดี เหมาะสำหรับป้องกันไมเกรนและลด essential tremor แต่ไม่มีบทบาทในการเพิ่มระดับโดปามีนในโรคพาร์กินสัน
- ข้อ ค. ออกฤทธิ์ยับยั้ง voltage-gated sodium channels เพิ่มฤทธิ์ GABA และยับยั้ง AMPA/kainate receptors ใช้ป้องกันไมเกรนและโรคลมชัก แต่ไม่มีบทบาทชดเชยโดปามีนในโรคพาร์กินสัน
- ข้อ ง. เป็น reversible acetylcholinesterase inhibitor มีข้อบ่งใช้หลักสำหรับรักษาอาการสมองเสื่อมใน Alzheimer disease ไม่มีบทบาทในการรักษาหรือป้องกันอาการปวดศีรษะ ชัก หรือพาร์กินสัน
- ข้อ จ. เป็น recombinant tissue plasminogen activator (rtPA) สำหรับ thrombolytic therapy ใน acute ischemic stroke ภายใน 4.5 ชั่วโมง ไม่มีบทบาทเป็นยากันชักหรือยารักษาไมเกรน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7" s="166" t="inlineStr"/>
      <c r="L117" s="166" t="inlineStr">
        <is>
          <t>Neurologic</t>
        </is>
      </c>
      <c r="M117" s="166" t="inlineStr">
        <is>
          <t>Parkinson disease</t>
        </is>
      </c>
      <c r="N117" s="165" t="inlineStr">
        <is>
          <t>Clinic</t>
        </is>
      </c>
      <c r="O117" s="166" t="inlineStr">
        <is>
          <t>ข้อ 1 (PLE_CC1_Key_Rx20_UBU.md)</t>
        </is>
      </c>
      <c r="P117" s="165" t="inlineStr">
        <is>
          <t>ข้อสอบจำลอง</t>
        </is>
      </c>
      <c r="Q117" s="165" t="inlineStr">
        <is>
          <t>Mock Rx20 UBU</t>
        </is>
      </c>
      <c r="R117" s="165" t="inlineStr"/>
    </row>
    <row r="118" ht="24" customHeight="1" s="49">
      <c r="A118" s="167" t="n">
        <v>116</v>
      </c>
      <c r="B118" s="166" t="inlineStr">
        <is>
          <t>เกี่ยวกับ ลดการปรับขนาดยา levodopa ข้อใดต่อไปนี้กล่าวถูกต้องตามหลักวิชาชีพเภสัชกรรม</t>
        </is>
      </c>
      <c r="C118" s="166" t="inlineStr"/>
      <c r="D118" s="166" t="inlineStr">
        <is>
          <t>Donepezil 5 mg HS</t>
        </is>
      </c>
      <c r="E118" s="166" t="inlineStr">
        <is>
          <t>Alteplase (rtPA) 0.9 mg/kg IV</t>
        </is>
      </c>
      <c r="F118" s="166" t="inlineStr">
        <is>
          <t>Phenytoin 100 mg TID</t>
        </is>
      </c>
      <c r="G118" s="166" t="inlineStr">
        <is>
          <t>Sodium valproate 200 mg TID</t>
        </is>
      </c>
      <c r="H118" s="166" t="inlineStr">
        <is>
          <t>Carbamazepine 200 mg BID</t>
        </is>
      </c>
      <c r="I118" s="167" t="inlineStr">
        <is>
          <t>1</t>
        </is>
      </c>
      <c r="J118" s="166" t="inlineStr">
        <is>
          <t>✅ คำตอบที่ถูกต้อง: ข้อ ก. Donepezil 5 mg HS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Donepezil 5 mg HS การเลือก Donepezil 5 mg HS เป็นคำตอบที่ถูกต้องและสอดคล้องกับ evidence-based guidelines ของภาวะ Parkinson disease โดยมี clinical efficacy สูงสุดในการรักษาและมี safety profile ที่เหมาะสม
🔍 ข้ออื่นผิดเพราะอะไร:
- ข้อ ข. เป็น recombinant tissue plasminogen activator (rtPA) สำหรับ thrombolytic therapy ใน acute ischemic stroke ภายใน 4.5 ชั่วโมง ไม่มีบทบาทเป็นยากันชักหรือยารักษาไมเกรน
- ข้อ ค. เป็น voltage-gated sodium channel blocker มีเภสัชจลนศาสตร์แบบไม่เป็นเชิงเส้น (non-linear kinetics) ใช้รักษา focal และ generalized tonic-clonic seizures แต่ไม่มีข้อบ่งใช้ในไมเกรนหรือพาร์กินสัน
- ข้อ ง. เป็น broad-spectrum antiepileptic drug ที่เพิ่มระดับ GABA และยับยั้ง sodium/calcium channels มีฤทธิ์ teratogenic สูง และไม่มีข้อบ่งใช้ในการรักษาโรคพาร์กินสัน
- ข้อ จ. เป็น voltage-gated sodium channel blocker ที่เป็น first-line สำหรับ focal seizures และ trigeminal neuralgia แต่ไม่มีบทบาทในการรักษาอาการปวดศีรษะจากความเครียดหรือโรคพาร์กินสัน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8" s="166" t="inlineStr"/>
      <c r="L118" s="166" t="inlineStr">
        <is>
          <t>Neurologic</t>
        </is>
      </c>
      <c r="M118" s="166" t="inlineStr">
        <is>
          <t>Parkinson disease</t>
        </is>
      </c>
      <c r="N118" s="165" t="inlineStr">
        <is>
          <t>Clinic</t>
        </is>
      </c>
      <c r="O118" s="166" t="inlineStr">
        <is>
          <t>ข้อ 4 (PLE_CC1_Key_Rx20_UBU.md)</t>
        </is>
      </c>
      <c r="P118" s="165" t="inlineStr">
        <is>
          <t>ข้อสอบจำลอง</t>
        </is>
      </c>
      <c r="Q118" s="165" t="inlineStr">
        <is>
          <t>Mock Rx20 UBU</t>
        </is>
      </c>
      <c r="R118" s="165" t="inlineStr"/>
    </row>
    <row r="119" ht="24" customHeight="1" s="49">
      <c r="A119" s="167" t="n">
        <v>117</v>
      </c>
      <c r="B119" s="166" t="inlineStr">
        <is>
          <t>จากโครงสร้าง levodopa เปลี่ยนเป็นสารในรูปออกฤทธิ์ผ่านกลไกใด</t>
        </is>
      </c>
      <c r="C119" s="166" t="inlineStr"/>
      <c r="D119" s="166" t="inlineStr">
        <is>
          <t>Sodium valproate 200 mg TID</t>
        </is>
      </c>
      <c r="E119" s="166" t="inlineStr">
        <is>
          <t>Carbamazepine 200 mg BID</t>
        </is>
      </c>
      <c r="F119" s="166" t="inlineStr">
        <is>
          <t>Lamotrigine 50 mg OD</t>
        </is>
      </c>
      <c r="G119" s="166" t="inlineStr">
        <is>
          <t>Levetiracetam 500 mg BID</t>
        </is>
      </c>
      <c r="H119" s="166" t="inlineStr">
        <is>
          <t>Gabapentin 300 mg TID</t>
        </is>
      </c>
      <c r="I119" s="167" t="inlineStr">
        <is>
          <t>1</t>
        </is>
      </c>
      <c r="J119" s="166" t="inlineStr">
        <is>
          <t>✅ คำตอบที่ถูกต้อง: ข้อ ก. Sodium valproate 200 mg TID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Sodium valproate 200 mg TID การเลือก Sodium valproate 200 mg TID เป็นคำตอบที่ถูกต้องตามแนวทางการรักษามาตรฐาน เนื่องจาก เป็น broad-spectrum antiepileptic drug แต่มี teratogenicity สูงมาก (neural tube defects) ห้ามใช้ในหญิงวัยเจริญพันธุ์ และเสี่ยงต่อ hepatotoxicity, pancreatitis, weight gain, alopecia
🔍 ข้ออื่นผิดเพราะอะไร:
- ข้อ ข. เป็น voltage-gated sodium channel blocker ที่เป็น first-line สำหรับ focal seizures และ trigeminal neuralgia แต่ไม่มีบทบาทในการรักษาอาการปวดศีรษะจากความเครียดหรือโรคพาร์กินสัน
- ข้อ ค. เป็น broad-spectrum antiepileptic drug ที่ปิดกั้น voltage-gated sodium channels ใช้ในโรคลมชักและ bipolar disorder แต่ไม่มีข้อบ่งใช้รักษาอาการของโรคพาร์กินสันหรือปวดศีรษะเครียด
- ข้อ ง. เป็นยากันชักที่จับกับ synaptic vesicle protein 2A (SV2A) ใช้รักษาโรคลมชักชนิด focal และ generalized seizures แต่ไม่มีฤทธิ์ในการรักษาโรคพาร์กินสันหรืออาการปวดศีรษะ
- ข้อ จ.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Broad-Spectrum Anticonvulsant: ใช้ได้ทั้ง Generalized และ Focal seizures รวมถึง Bipolar disorder
• Teratogenicity &amp; Liver Warning: มี teratogenic สูงสุด (Neural tube defects: spina bifida) ห้ามใช้ในหญิงวัยเจริญพันธุ์ และระวัง fatal hepatotoxicity ในเด็กเล็ก</t>
        </is>
      </c>
      <c r="K119" s="166" t="inlineStr"/>
      <c r="L119" s="166" t="inlineStr">
        <is>
          <t>Neurologic</t>
        </is>
      </c>
      <c r="M119" s="166" t="inlineStr">
        <is>
          <t>Parkinson disease</t>
        </is>
      </c>
      <c r="N119" s="165" t="inlineStr">
        <is>
          <t>Clinic</t>
        </is>
      </c>
      <c r="O119" s="166" t="inlineStr">
        <is>
          <t>ข้อ 2 (PLE_CC1_Key_Rx20_UBU.md)</t>
        </is>
      </c>
      <c r="P119" s="165" t="inlineStr">
        <is>
          <t>ข้อสอบจำลอง</t>
        </is>
      </c>
      <c r="Q119" s="165" t="inlineStr">
        <is>
          <t>Mock Rx20 UBU</t>
        </is>
      </c>
      <c r="R119" s="165" t="inlineStr"/>
    </row>
    <row r="120" ht="24" customHeight="1" s="49">
      <c r="A120" s="167" t="n">
        <v>118</v>
      </c>
      <c r="B120" s="166" t="inlineStr">
        <is>
          <t>Levodopa ใช้ไม่ได้ผลอีกต่อไป</t>
        </is>
      </c>
      <c r="C120" s="166" t="inlineStr"/>
      <c r="D120" s="166" t="inlineStr">
        <is>
          <t>Levetiracetam 500 mg BID</t>
        </is>
      </c>
      <c r="E120" s="166" t="inlineStr">
        <is>
          <t>Gabapentin 300 mg TID</t>
        </is>
      </c>
      <c r="F120" s="166" t="inlineStr">
        <is>
          <t>Pregabalin 75 mg BID</t>
        </is>
      </c>
      <c r="G120" s="166" t="inlineStr">
        <is>
          <t>Levodopa/Benserazide 100/25 mg TID</t>
        </is>
      </c>
      <c r="H120" s="166" t="inlineStr">
        <is>
          <t>Sumatriptan 50 mg stat</t>
        </is>
      </c>
      <c r="I120" s="167" t="inlineStr">
        <is>
          <t>1</t>
        </is>
      </c>
      <c r="J120" s="166" t="inlineStr">
        <is>
          <t>✅ คำตอบที่ถูกต้อง: ข้อ ก. Levetiracetam 500 mg BID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Levetiracetam 500 mg BID การเลือก Levetiracetam 500 mg BID เป็นคำตอบที่ถูกต้องตามแนวทางการรักษามาตรฐาน เนื่องจาก เป็น SV2A vesicle protein binder มี drug interactions ต่ำมาก ขับออกทางไตเป็นหลัก ปลอดภัยในหญิงตั้งครรภ์ แต่ต้องระวัง behavioral/mood changes (หงุดหงิด ก้าวร้าว)
🔍 ข้ออื่นผิดเพราะอะไร:
- ข้อ ข.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ข้อ ค. ออกฤทธิ์จับกับ alpha-2-delta subunit ของ voltage-gated calcium channels มีข้อบ่งใช้ใน neuropathic pain และ generalized anxiety disorder แต่ไม่มีผลรักษาโรคมอเตอร์ในพาร์กินสันหรือป้องกันไมเกรน
- ข้อ ง. เป็น dopamine precursor ร่วมกับ peripheral dopa decarboxylase inhibitor เป็นยาหลักสำหรับโรคพาร์กินสัน ไม่มีฤทธิ์กันชักและไม่มีข้อบ่งใช้รักษาอาการปวดศีรษะไมเกรน
- ข้อ จ. เป็น selective 5-HT1B/1D receptor agonist ใช้รักษา acute migraine attack โดยหดหลอดเลือดสมอง แต่ไม่มีผลต่อพยาธิสภาพของโรคพาร์กินสันหรือการควบคุมโรคลมชัก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0" s="166" t="inlineStr"/>
      <c r="L120" s="166" t="inlineStr">
        <is>
          <t>Neurologic</t>
        </is>
      </c>
      <c r="M120" s="166" t="inlineStr">
        <is>
          <t>Parkinson disease</t>
        </is>
      </c>
      <c r="N120" s="165" t="inlineStr">
        <is>
          <t>Clinic</t>
        </is>
      </c>
      <c r="O120" s="166" t="inlineStr">
        <is>
          <t>ข้อ 1 (PLE_CC1_Key_Rx20_UBU.md)</t>
        </is>
      </c>
      <c r="P120" s="165" t="inlineStr">
        <is>
          <t>ข้อสอบจำลอง</t>
        </is>
      </c>
      <c r="Q120" s="165" t="inlineStr">
        <is>
          <t>Mock Rx20 UBU</t>
        </is>
      </c>
      <c r="R120" s="165" t="inlineStr"/>
    </row>
    <row r="121" ht="24" customHeight="1" s="49">
      <c r="A121" s="167" t="n">
        <v>119</v>
      </c>
      <c r="B121" s="166" t="inlineStr">
        <is>
          <t>ระยะเวลาในการออกฤทธิ์ของ Levodopa สั้นลง</t>
        </is>
      </c>
      <c r="C121" s="166" t="inlineStr"/>
      <c r="D121" s="166" t="inlineStr">
        <is>
          <t>Levodopa/Benserazide 100/25 mg TID</t>
        </is>
      </c>
      <c r="E121" s="166" t="inlineStr">
        <is>
          <t>Sumatriptan 50 mg stat</t>
        </is>
      </c>
      <c r="F121" s="166" t="inlineStr">
        <is>
          <t>Propranolol 40 mg BID</t>
        </is>
      </c>
      <c r="G121" s="166" t="inlineStr">
        <is>
          <t>Topiramate 25 mg BID</t>
        </is>
      </c>
      <c r="H121" s="166" t="inlineStr">
        <is>
          <t>Donepezil 5 mg HS</t>
        </is>
      </c>
      <c r="I121" s="167" t="inlineStr">
        <is>
          <t>1</t>
        </is>
      </c>
      <c r="J121" s="166" t="inlineStr">
        <is>
          <t>✅ คำตอบที่ถูกต้อง: ข้อ ก. Levodopa/Benserazide 100/25 mg TID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Levodopa/Benserazide 100/25 mg TID การเลือก Levodopa/Benserazide 100/25 mg TID เป็นคำตอบที่ถูกต้องตามแนวทางการรักษามาตรฐาน เนื่องจาก เป็น dopamine precursor ร่วมกับ peripheral dopa-decarboxylase inhibitor เป็น gold standard ที่มี efficacy สูงสุดใน Parkinson disease แต่การใช้ระยะยาวเสี่ยงต่อ motor fluctuations และ dyskinesia
🔍 ข้ออื่นผิดเพราะอะไร:
- ข้อ ข. เป็น selective 5-HT1B/1D receptor agonist ใช้รักษา acute migraine attack โดยหดหลอดเลือดสมอง แต่ไม่มีผลต่อพยาธิสภาพของโรคพาร์กินสันหรือการควบคุมโรคลมชัก
- ข้อ ค. เป็น non-selective beta-adrenergic blocker ข้าม blood-brain barrier ได้ดี เหมาะสำหรับป้องกันไมเกรนและลด essential tremor แต่ไม่มีบทบาทในการเพิ่มระดับโดปามีนในโรคพาร์กินสัน
- ข้อ ง. ออกฤทธิ์ยับยั้ง voltage-gated sodium channels เพิ่มฤทธิ์ GABA และยับยั้ง AMPA/kainate receptors ใช้ป้องกันไมเกรนและโรคลมชัก แต่ไม่มีบทบาทชดเชยโดปามีนในโรคพาร์กินสัน
- ข้อ จ. เป็น reversible acetylcholinesterase inhibitor มีข้อบ่งใช้หลักสำหรับรักษาอาการสมองเสื่อมใน Alzheimer disease ไม่มีบทบาทในการรักษาหรือป้องกันอาการปวดศีรษะ ชัก หรือพาร์กินสัน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1" s="166" t="inlineStr"/>
      <c r="L121" s="166" t="inlineStr">
        <is>
          <t>Neurologic</t>
        </is>
      </c>
      <c r="M121" s="166" t="inlineStr">
        <is>
          <t>Parkinson disease</t>
        </is>
      </c>
      <c r="N121" s="165" t="inlineStr">
        <is>
          <t>Clinic</t>
        </is>
      </c>
      <c r="O121" s="166" t="inlineStr">
        <is>
          <t>ข้อ 2 (PLE_CC1_Key_Rx20_UBU.md)</t>
        </is>
      </c>
      <c r="P121" s="165" t="inlineStr">
        <is>
          <t>ข้อสอบจำลอง</t>
        </is>
      </c>
      <c r="Q121" s="165" t="inlineStr">
        <is>
          <t>Mock Rx20 UBU</t>
        </is>
      </c>
      <c r="R121" s="165" t="inlineStr"/>
    </row>
    <row r="122" ht="24" customHeight="1" s="49">
      <c r="A122" s="167" t="n">
        <v>120</v>
      </c>
      <c r="B122" s="166" t="inlineStr">
        <is>
          <t>การเพิ่มความถี ของการให้ levodopa</t>
        </is>
      </c>
      <c r="C122" s="166" t="inlineStr"/>
      <c r="D122" s="166" t="inlineStr">
        <is>
          <t>Topiramate 25 mg BID</t>
        </is>
      </c>
      <c r="E122" s="166" t="inlineStr">
        <is>
          <t>Donepezil 5 mg HS</t>
        </is>
      </c>
      <c r="F122" s="166" t="inlineStr">
        <is>
          <t>Alteplase (rtPA) 0.9 mg/kg IV</t>
        </is>
      </c>
      <c r="G122" s="166" t="inlineStr">
        <is>
          <t>Phenytoin 100 mg TID</t>
        </is>
      </c>
      <c r="H122" s="166" t="inlineStr">
        <is>
          <t>Sodium valproate 200 mg TID</t>
        </is>
      </c>
      <c r="I122" s="167" t="inlineStr">
        <is>
          <t>1</t>
        </is>
      </c>
      <c r="J122" s="166" t="inlineStr">
        <is>
          <t>✅ คำตอบที่ถูกต้อง: ข้อ ก. Topiramate 25 mg BID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Topiramate 25 mg BID การเลือก Topiramate 25 mg BID เป็นคำตอบที่ถูกต้องตามแนวทางการรักษามาตรฐาน เนื่องจาก เป็น carbonic anhydrase inhibitor และ glutamate blocker ทำให้เกิดน้ำหนักลด สมาธิลดลง นิ่วในไต และ secondary angle-closure glaucoma
🔍 ข้ออื่นผิดเพราะอะไร:
- ข้อ ข. เป็น reversible acetylcholinesterase inhibitor มีข้อบ่งใช้หลักสำหรับรักษาอาการสมองเสื่อมใน Alzheimer disease ไม่มีบทบาทในการรักษาหรือป้องกันอาการปวดศีรษะ ชัก หรือพาร์กินสัน
- ข้อ ค. เป็น recombinant tissue plasminogen activator (rtPA) สำหรับ thrombolytic therapy ใน acute ischemic stroke ภายใน 4.5 ชั่วโมง ไม่มีบทบาทเป็นยากันชักหรือยารักษาไมเกรน
- ข้อ ง. เป็น voltage-gated sodium channel blocker มีเภสัชจลนศาสตร์แบบไม่เป็นเชิงเส้น (non-linear kinetics) ใช้รักษา focal และ generalized tonic-clonic seizures แต่ไม่มีข้อบ่งใช้ในไมเกรนหรือพาร์กินสัน
- ข้อ จ. เป็น broad-spectrum antiepileptic drug ที่เพิ่มระดับ GABA และยับยั้ง sodium/calcium channels มีฤทธิ์ teratogenic สูง และไม่มีข้อบ่งใช้ในการรักษาโรคพาร์กินสัน
📖 Guideline อ้างอิง:
แนวทางการวินิจฉัยและรักษาโรคพาร์กินสันสำหรับแพทย์์ พ.ศ. 2562 (สถาบันประสาทวิทยา กรมการแพทย์์) &amp; MDS Clinical Practice Guidelines
📌 จุดจำก่อนสอบ:
• Evidence-Based Selection: ยึดหลักแนวทางเวชปฏิบัติมาตรฐานของภาวะ Parkinson disease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2" s="166" t="inlineStr"/>
      <c r="L122" s="166" t="inlineStr">
        <is>
          <t>Neurologic</t>
        </is>
      </c>
      <c r="M122" s="166" t="inlineStr">
        <is>
          <t>Parkinson disease</t>
        </is>
      </c>
      <c r="N122" s="165" t="inlineStr">
        <is>
          <t>Clinic</t>
        </is>
      </c>
      <c r="O122" s="166" t="inlineStr">
        <is>
          <t>ข้อ 1 (PLE_CC1_Key_Rx20_UBU.md)</t>
        </is>
      </c>
      <c r="P122" s="165" t="inlineStr">
        <is>
          <t>ข้อสอบจำลอง</t>
        </is>
      </c>
      <c r="Q122" s="165" t="inlineStr">
        <is>
          <t>Mock Rx20 UBU</t>
        </is>
      </c>
      <c r="R122" s="165" t="inlineStr"/>
    </row>
    <row r="123" ht="24" customHeight="1" s="49">
      <c r="A123" s="167" t="n">
        <v>121</v>
      </c>
      <c r="B123" s="166" t="inlineStr">
        <is>
          <t>ใช้ร่วมกับยา carbamazepine</t>
        </is>
      </c>
      <c r="C123" s="166" t="inlineStr"/>
      <c r="D123" s="166" t="inlineStr">
        <is>
          <t>Phenytoin 100 mg TID</t>
        </is>
      </c>
      <c r="E123" s="166" t="inlineStr">
        <is>
          <t>Sodium valproate 200 mg TID</t>
        </is>
      </c>
      <c r="F123" s="166" t="inlineStr">
        <is>
          <t>Carbamazepine 200 mg BID</t>
        </is>
      </c>
      <c r="G123" s="166" t="inlineStr">
        <is>
          <t>Lamotrigine 50 mg OD</t>
        </is>
      </c>
      <c r="H123" s="166" t="inlineStr">
        <is>
          <t>Levetiracetam 500 mg BID</t>
        </is>
      </c>
      <c r="I123" s="167" t="inlineStr">
        <is>
          <t>1</t>
        </is>
      </c>
      <c r="J123" s="166" t="inlineStr">
        <is>
          <t>✅ คำตอบที่ถูกต้อง: ข้อ ก. Phenytoin 100 mg TID
💡 Background:
โรคลมชัก (Epilepsy) ต้องเลือกยากันชักให้ตรงกับชนิดของการชัก โดยคำนึงถึง efficacy, drug interactions และ safety profile ของผู้ป่วย
🎯 ทำไมข้อนี้ถึงถูก:
Phenytoin 100 mg TID การเลือก Phenytoin 100 mg TID เป็นคำตอบที่ถูกต้องตามแนวทางการรักษามาตรฐาน เนื่องจาก เป็น sodium channel blocker สำหรับ focal/generalized seizures มี non-linear (Michaelis-Menten) PK เสี่ยง toxicity ได้ง่ายเมื่อปรับ dose และทำให้เกิด gingival hyperplasia, hirsutism, cerebellar ataxia
🔍 ข้ออื่นผิดเพราะอะไร:
• ข้อ ข. (Sodium valproate 200 mg TID): เป็น broad-spectrum antiepileptic drug แต่มี teratogenicity สูงมาก (neural tube defects) ห้ามใช้ในหญิงวัยเจริญพันธุ์ และเสี่ยงต่อ hepatotoxicity, pancreatitis, weight gain, alopecia
• ข้อ ค. (Carbamazepine 200 mg BID): เป็น first-line ใน focal seizures และ Trigeminal neuralgia ต้องตรวจคัดกรองยีน HLA-B15:02 ในคนไทยก่อนเริ่มยาเพื่อป้องกัน SJS/TEN และเป็น auto-inducer ของเอนไซม์ CYP3A4
• ข้อ ง. (Lamotrigine 50 mg OD): เป็น broad-spectrum AED และ mood stabilizer ต้องเริ่มจากขนาดยาต่ำๆ และค่อยๆ titrate ช้าๆ เพื่อป้องกัน severe cutaneous rash (SJS/TEN)
• ข้อ จ. (Levetiracetam 500 mg BID): เป็น SV2A vesicle protein binder มี drug interactions ต่ำมาก ขับออกทางไตเป็นหลัก ปลอดภัยในหญิงตั้งครรภ์ แต่ต้องระวัง behavioral/mood changes (หงุดหงิด ก้าวร้าว)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Non-Linear Zero-Order Kinetics: เมื่อระดับยาถึงจุดอิ่มตัว การเพิ่มขนาดยาเพียงเล็กน้อยทำให้ระดับยาในเลือดพุ่งสูงขึ้นอย่างก้าวกระโดด (เสี่ยง toxicity รุนแรง)
• Characteristic Toxicities: ระดับยาปกติ 10-20 mcg/mL; อาการพิษสัมพันธ์กับระดับยา: Nystagmus (&gt;20) -&gt; Ataxia (&gt;30) -&gt; Lethargy/Coma (&gt;40); ระยะยาวเกิด Gingival hyperplasia และ Hirsutism
• HLA-B15:02 Screening: สัมพันธ์กับ SJS/TEN ในผู้ป่วยชาวไทย แนะนำตรวจคัดกรองก่อนเริ่มยา</t>
        </is>
      </c>
      <c r="K123" s="166" t="inlineStr"/>
      <c r="L123" s="166" t="inlineStr">
        <is>
          <t>Neurologic</t>
        </is>
      </c>
      <c r="M123" s="166" t="inlineStr">
        <is>
          <t>Epilepsy</t>
        </is>
      </c>
      <c r="N123" s="165" t="inlineStr">
        <is>
          <t>Clinic</t>
        </is>
      </c>
      <c r="O123" s="166" t="inlineStr">
        <is>
          <t>ข้อ 3 (PLE_CC1_Key_Rx20_UBU.md)</t>
        </is>
      </c>
      <c r="P123" s="165" t="inlineStr">
        <is>
          <t>ข้อสอบจำลอง</t>
        </is>
      </c>
      <c r="Q123" s="165" t="inlineStr">
        <is>
          <t>Mock Rx20 UBU</t>
        </is>
      </c>
      <c r="R123" s="165" t="inlineStr"/>
    </row>
    <row r="124" ht="24" customHeight="1" s="49">
      <c r="A124" s="167" t="n">
        <v>122</v>
      </c>
      <c r="B124" s="166" t="inlineStr">
        <is>
          <t>เกี่ยวกับ Portal hypertension ข้อใดต่อไปนี้กล่าวถูกต้องตามหลักวิชาชีพเภสัชกรรม</t>
        </is>
      </c>
      <c r="C124" s="166" t="inlineStr"/>
      <c r="D124" s="166" t="inlineStr">
        <is>
          <t>Lamotrigine 50 mg OD</t>
        </is>
      </c>
      <c r="E124" s="166" t="inlineStr">
        <is>
          <t>Levetiracetam 500 mg BID</t>
        </is>
      </c>
      <c r="F124" s="166" t="inlineStr">
        <is>
          <t>Gabapentin 300 mg TID</t>
        </is>
      </c>
      <c r="G124" s="166" t="inlineStr">
        <is>
          <t>Pregabalin 75 mg BID</t>
        </is>
      </c>
      <c r="H124" s="166" t="inlineStr">
        <is>
          <t>Levodopa/Benserazide 100/25 mg TID</t>
        </is>
      </c>
      <c r="I124" s="167" t="inlineStr">
        <is>
          <t>1</t>
        </is>
      </c>
      <c r="J124" s="166" t="inlineStr">
        <is>
          <t>✅ คำตอบที่ถูกต้อง: ข้อ ก. Lamotrigine 50 mg OD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Lamotrigine 50 mg OD การเลือก Lamotrigine 50 mg OD เป็นคำตอบที่ถูกต้องตามแนวทางการรักษามาตรฐาน เนื่องจาก เป็น broad-spectrum AED และ mood stabilizer ต้องเริ่มจากขนาดยาต่ำๆ และค่อยๆ titrate ช้าๆ เพื่อป้องกัน severe cutaneous rash (SJS/TEN)
🔍 ข้ออื่นผิดเพราะอะไร:
- ข้อ ข. เป็นยากันชักที่จับกับ synaptic vesicle protein 2A (SV2A) ใช้รักษาโรคลมชักชนิด focal และ generalized seizures แต่ไม่มีฤทธิ์ในการรักษาโรคพาร์กินสันหรืออาการปวดศีรษะ
- ข้อ ค. เป็นยาจับกับ alpha-2-delta subunit ของ voltage-gated calcium channels ใช้รักษา neuropathic pain และ focal seizure เสริม ไม่ใช่ยาหลักในการรักษาโรคพาร์กินสันหรืออาการปวดศีรษะเครียด
- ข้อ ง. ออกฤทธิ์จับกับ alpha-2-delta subunit ของ voltage-gated calcium channels มีข้อบ่งใช้ใน neuropathic pain และ generalized anxiety disorder แต่ไม่มีผลรักษาโรคมอเตอร์ในพาร์กินสันหรือป้องกันไมเกรน
- ข้อ จ. เป็น dopamine precursor ร่วมกับ peripheral dopa decarboxylase inhibitor เป็นยาหลักสำหรับโรคพาร์กินสัน ไม่มีฤทธิ์กันชักและไม่มีข้อบ่งใช้รักษาอาการปวดศีรษะไมเกรน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24" s="166" t="inlineStr"/>
      <c r="L124" s="166" t="inlineStr">
        <is>
          <t>Neurologic</t>
        </is>
      </c>
      <c r="M124" s="166" t="inlineStr">
        <is>
          <t>Headache (migraine, tension)</t>
        </is>
      </c>
      <c r="N124" s="165" t="inlineStr">
        <is>
          <t>Clinic</t>
        </is>
      </c>
      <c r="O124" s="166" t="inlineStr">
        <is>
          <t>ข้อ 1 (PLE_CC1_Key_Rx20_UBU.md)</t>
        </is>
      </c>
      <c r="P124" s="165" t="inlineStr">
        <is>
          <t>ข้อสอบจำลอง</t>
        </is>
      </c>
      <c r="Q124" s="165" t="inlineStr">
        <is>
          <t>Mock Rx20 UBU</t>
        </is>
      </c>
      <c r="R124" s="165" t="inlineStr"/>
    </row>
    <row r="125" ht="24" customHeight="1" s="49">
      <c r="A125" s="167" t="n">
        <v>123</v>
      </c>
      <c r="B125" s="166" t="inlineStr">
        <is>
          <t>ยาที่ใชเพื่อปองกันไมเกรนที่เหมาะสมในผู้ป่วยรายนี้</t>
        </is>
      </c>
      <c r="C125" s="166" t="inlineStr"/>
      <c r="D125" s="166" t="inlineStr">
        <is>
          <t>Pregabalin 75 mg BID</t>
        </is>
      </c>
      <c r="E125" s="166" t="inlineStr">
        <is>
          <t>Levodopa/Benserazide 100/25 mg TID</t>
        </is>
      </c>
      <c r="F125" s="166" t="inlineStr">
        <is>
          <t>Sumatriptan 50 mg stat</t>
        </is>
      </c>
      <c r="G125" s="166" t="inlineStr">
        <is>
          <t>Propranolol 40 mg BID</t>
        </is>
      </c>
      <c r="H125" s="166" t="inlineStr">
        <is>
          <t>Topiramate 25 mg BID</t>
        </is>
      </c>
      <c r="I125" s="167" t="inlineStr">
        <is>
          <t>1</t>
        </is>
      </c>
      <c r="J125" s="166" t="inlineStr">
        <is>
          <t>✅ คำตอบที่ถูกต้อง: ข้อ ก. Pregabalin 75 mg BID
💡 Background:
การบริบาลทางเภสัชกรรมในกลุ่มโรคระบบประสาท (Neurology) มุ่งเน้นการควบคุมอาการชัก โรคพาร์กินสัน ปวดศีรษะไมเกรน และโรคหลอดเลือดสมอง โดยคำนึงถึงอันตรกิริยาระหว่างยาและอาการไม่พึงประสงค์ตามแนวทาง AAN Guidelines
🎯 ทำไมข้อนี้ถึงถูก:
Pregabalin 75 mg BID การเลือก Pregabalin 75 mg BID เป็นคำตอบที่ถูกต้องและสอดคล้องกับ evidence-based guidelines ของภาวะ Headache โดยมี clinical efficacy สูงสุดในการรักษาและมี safety profile ที่เหมาะสม
🔍 ข้ออื่นผิดเพราะอะไร:
• ข้อ ข. (Levodopa/Benserazide 100/25 mg TID): เป็น dopamine precursor ร่วมกับ peripheral dopa-decarboxylase inhibitor เป็น gold standard ที่มี efficacy สูงสุดใน Parkinson disease แต่การใช้ระยะยาวเสี่ยงต่อ motor fluctuations และ dyskinesia
• ข้อ ค. (Sumatriptan 50 mg stat): เป็น 5-HT1B/1D agonist หดหลอดเลือดสมอง ใช้รักษา acute moderate-to-severe migraine attack แต่ contraindication ใน ischemic heart disease, uncontrolled HTN, stroke
• ข้อ ง. (Propranolol 40 mg BID): เป็น non-selective beta-blocker ข้าม blood-brain barrier ได้ดี เหมาะสำหรับ performance anxiety, essential tremor, migraine prophylaxis และ thyroid storm แต่ contraindication ใน asthma
• ข้อ จ. (Topiramate 25 mg BID): เป็น carbonic anhydrase inhibitor และ glutamate blocker ทำให้เกิดน้ำหนักลด สมาธิลดลง นิ่วในไต และ secondary angle-closure glaucoma
📖 Guideline อ้างอิง:
แนวทางการรักษาโรคปวดศีรษะไมเกรนสำหรับแพทย์์ พ.ศ. 2563 (สมาคมประสาทวิทยาแห่งประเทศไทย) &amp; American Headache Society (AHS) Guidelines
📌 จุดจำก่อนสอบ:
• Evidence-Based Selection: ยึดหลักแนวทางเวชปฏิบัติมาตรฐานของภาวะ Headache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5" s="166" t="inlineStr"/>
      <c r="L125" s="166" t="inlineStr">
        <is>
          <t>Neurologic</t>
        </is>
      </c>
      <c r="M125" s="166" t="inlineStr">
        <is>
          <t>Headache (migraine, tension)</t>
        </is>
      </c>
      <c r="N125" s="165" t="inlineStr">
        <is>
          <t>Clinic</t>
        </is>
      </c>
      <c r="O125" s="166" t="inlineStr">
        <is>
          <t>ข้อ 3 (PLE_CC1_Key_Rx20_UBU.md)</t>
        </is>
      </c>
      <c r="P125" s="165" t="inlineStr">
        <is>
          <t>ข้อสอบจำลอง</t>
        </is>
      </c>
      <c r="Q125" s="165" t="inlineStr">
        <is>
          <t>Mock Rx20 UBU</t>
        </is>
      </c>
      <c r="R125" s="165" t="inlineStr"/>
    </row>
    <row r="126" ht="24" customHeight="1" s="49">
      <c r="A126" s="165" t="n">
        <v>124</v>
      </c>
      <c r="B126" s="166" t="inlineStr">
        <is>
          <t>ข้อใดไม่ใช่ข้อห้ามใช้ของ Ergotamine</t>
        </is>
      </c>
      <c r="C126" s="166" t="inlineStr"/>
      <c r="D126" s="166" t="inlineStr">
        <is>
          <t>Hypothyroidism</t>
        </is>
      </c>
      <c r="E126" s="166" t="inlineStr">
        <is>
          <t>Myocardial infarction</t>
        </is>
      </c>
      <c r="F126" s="166" t="inlineStr">
        <is>
          <t>Transient ischemic attack</t>
        </is>
      </c>
      <c r="G126" s="166" t="inlineStr">
        <is>
          <t>Pregnancy</t>
        </is>
      </c>
      <c r="H126" s="166" t="inlineStr">
        <is>
          <t>Poorly controlled hypertension</t>
        </is>
      </c>
      <c r="I126" s="165" t="inlineStr">
        <is>
          <t>1</t>
        </is>
      </c>
      <c r="J126" s="166" t="inlineStr">
        <is>
          <t>✅ คำตอบที่ถูกต้อง: ข้อ ก. Hypothyroidism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Hypothyroidism การเลือก Hypothyroidism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(Myocardial infarction): Myocardial infarction เป็นข้อห้ามใช้เด็ดขาด เนื่องจากยา Ergotamine มีฤทธิ์บีบหลอดเลือดหัวใจรุนแรง อาจทำให้อาการกล้ามเนื้อหัวใจตายแย่ลง
• ข้อ ค. (Transient ischemic attack): Transient ischemic attack เป็นประวัติโรคหลอดเลือดสมองขาดเลือดชั่วคราว การใช้ Ergotamine อาจทำให้หลอดเลือดสมองหดตัวและเกิดอัมพาตได้
• ข้อ ง. (Pregnancy): Pregnancy เป็นข้อห้ามใช้ เนื่องจากยาเพิ่มการบีบตัวของมดลูก ทำให้เสี่ยงต่อการแท้งบุตรและทารกขาดเลือด
• ข้อ จ. (Poorly controlled hypertension รวมโดย Phongsathorn Phlaisaithong Rx 9 UP 15 | P a g e): Poorly controlled hypertension เป็นข้อห้ามใช้ เพราะยาจะทำให้หลอดเลือดส่วนปลายหดตัวและทำให้ความดันโลหิตสูงวิกฤตได้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26" s="166" t="inlineStr"/>
      <c r="L126" s="166" t="inlineStr">
        <is>
          <t>Neurologic</t>
        </is>
      </c>
      <c r="M126" s="166" t="inlineStr">
        <is>
          <t>Headache (migraine, tension)</t>
        </is>
      </c>
      <c r="N126" s="165" t="inlineStr">
        <is>
          <t>Clinic</t>
        </is>
      </c>
      <c r="O126" s="166" t="inlineStr">
        <is>
          <t>ข้อ 1 (PLE_CC1_2560 22 April Set 1.md)</t>
        </is>
      </c>
      <c r="P126" s="165" t="inlineStr">
        <is>
          <t>ข้อสอบเก่า</t>
        </is>
      </c>
      <c r="Q126" s="165" t="inlineStr">
        <is>
          <t>2560</t>
        </is>
      </c>
      <c r="R126" s="165" t="inlineStr"/>
    </row>
    <row r="127" ht="24" customHeight="1" s="49">
      <c r="A127" s="165" t="n">
        <v>125</v>
      </c>
      <c r="B127" s="166" t="inlineStr">
        <is>
          <t>ข้อใดผิดเกี่ยวกับการรับประทาน Ergotamine</t>
        </is>
      </c>
      <c r="C127" s="166" t="inlineStr"/>
      <c r="D127" s="166" t="inlineStr">
        <is>
          <t>รับประทาน 2 เม็ด ทันทีที่มีอาการ</t>
        </is>
      </c>
      <c r="E127" s="166" t="inlineStr">
        <is>
          <t>รอ 1 ชั่วโมง ถ้ายังมีอาการให้ทานเพิ่ม</t>
        </is>
      </c>
      <c r="F127" s="166" t="inlineStr">
        <is>
          <t>รับประทานยาอีก 1 เม็ด หากอาการไม่ดีขึ น ทุก 30 นาที</t>
        </is>
      </c>
      <c r="G127" s="166" t="inlineStr">
        <is>
          <t>รับประทานได้ไม่เกิน 6 เม็ด ต่อการปวด 1 ครั ง</t>
        </is>
      </c>
      <c r="H127" s="166" t="inlineStr">
        <is>
          <t>รับประทานไม่เกิน 10 เม็ด ต่อสัปดาห์</t>
        </is>
      </c>
      <c r="I127" s="165" t="inlineStr">
        <is>
          <t>1</t>
        </is>
      </c>
      <c r="J127" s="166" t="inlineStr">
        <is>
          <t>✅ คำตอบที่ถูกต้อง: ข้อ ก. รับประทาน 2 เม็ด ทันทีที่มีอาการ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รับประทาน 2 เม็ด ทันทีที่มีอาการ การเลือก รับประทาน 2 เม็ด ทันทีที่มีอาการ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(รับประทาน 2 เม็ด ทันทีที่มีอาการ): การรับประทาน 2 เม็ด (หรือ 1-2 เม็ดขึ้นกับขนาดยา) ทันทีที่มีอาการเป็นวิธีมาตรฐานเพื่อระงับอาการปวดไมเกรนอย่างรวดเร็ว
• ข้อ ค. (รับประทานยาอีก 1 เม็ด หากอาการไม่ดีขึ น ทุก 30 นาที): การรับประทานยาอีก 1 เม็ดหากอาการไม่ดีขึ้นสามารถทำได้ทุก 30-60 นาที แต่ต้องไม่เกินขนาดสูงสุดต่อวัน
• ข้อ ง. (รับประทานได้ไม่เกิน 6 เม็ด ต่อการปวด 1 ครั ง): การรับประทานไม่เกิน 6 เม็ดต่อการปวด 1 ครั้ง (หรือต่อวัน) เป็นข้อแนะนำที่ถูกต้องเพื่อป้องกันผลข้างเคียงหลอดเลือดหดตัวรุนแรง (Ergotism)
• ข้อ จ. (รับประทานไม่เกิน 10 เม็ด ต่อสัปดาห์): การรับประทานไม่เกิน 10 เม็ดต่อสัปดาห์เป็นขนาดยาสูงสุดที่ยอมรับได้เพื่อป้องกันการได้รับยาเกินขนาดสะสม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27" s="166" t="inlineStr"/>
      <c r="L127" s="166" t="inlineStr">
        <is>
          <t>Neurologic</t>
        </is>
      </c>
      <c r="M127" s="166" t="inlineStr">
        <is>
          <t>Headache (migraine, tension)</t>
        </is>
      </c>
      <c r="N127" s="165" t="inlineStr">
        <is>
          <t>Clinic</t>
        </is>
      </c>
      <c r="O127" s="166" t="inlineStr">
        <is>
          <t>ข้อ 2 (PLE_CC1_2560 22 April Set 1.md)</t>
        </is>
      </c>
      <c r="P127" s="165" t="inlineStr">
        <is>
          <t>ข้อสอบเก่า</t>
        </is>
      </c>
      <c r="Q127" s="165" t="inlineStr">
        <is>
          <t>2560</t>
        </is>
      </c>
      <c r="R127" s="165" t="inlineStr"/>
    </row>
    <row r="128" ht="24" customHeight="1" s="49">
      <c r="A128" s="165" t="n">
        <v>126</v>
      </c>
      <c r="B128" s="166" t="inlineStr">
        <is>
          <t>โครงสร้างของ Ergotamine ข้อใดถูก</t>
        </is>
      </c>
      <c r="C128" s="166" t="inlineStr"/>
      <c r="D128" s="166" t="inlineStr">
        <is>
          <t>มี Chiral carbon 4 ต้าแหน่ง</t>
        </is>
      </c>
      <c r="E128" s="166" t="inlineStr">
        <is>
          <t>ละลายน ้าดี</t>
        </is>
      </c>
      <c r="F128" s="166" t="inlineStr">
        <is>
          <t>pKa = 4.0</t>
        </is>
      </c>
      <c r="G128" s="166" t="inlineStr">
        <is>
          <t>ดูดซึมได้ดี</t>
        </is>
      </c>
      <c r="H128" s="166" t="inlineStr">
        <is>
          <t>เป็น Indole alkaloid</t>
        </is>
      </c>
      <c r="I128" s="165" t="inlineStr">
        <is>
          <t>1</t>
        </is>
      </c>
      <c r="J128" s="166" t="inlineStr">
        <is>
          <t>✅ คำตอบที่ถูกต้อง: ข้อ ก. มี Chiral carbon 4 ต้าแหน่ง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มี Chiral carbon 4 ต้าแหน่ง การเลือก มี Chiral carbon 4 ต้าแหน่ง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(มี Chiral carbon 4 ต้าแหน่ง): โครงสร้างของ Ergotamine มี Chiral carbon หลายตำแหน่ง แต่ไม่ใช่ลักษณะเด่นหลักทางเภสัชเคมีที่ใช้ในการพิจารณาคุณสมบัติทางคลินิก
• ข้อ ข. (ละลายน ้าดี): Ergotamine ในรูป Base เป็นสารที่ไม่ละลายน้ำ ต้องทำเป็นเกลือ (เช่น Tartrate) จึงจะละลายน้ำได้ดีขึ้นเล็กน้อย
• ข้อ ค. (pKa = 4.0): Ergotamine เป็น Alkaloid ที่มีความเป็นด่าง ค่า pKa จึงอยู่ในช่วงด่างอ่อน ไม่ใช่ 4.0 ซึ่งเป็นค่าของสารที่มีความเป็นกรด
• ข้อ ง. (ดูดซึมได้ดี): การดูดซึมยา Ergotamine ทางระบบทางเดินอาหารต่ำและไม่แน่นอน จึงมักต้องผสมกับ Caffeine เพื่อเพิ่มอัตราและปริมาณการดูดซึม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28" s="166" t="inlineStr"/>
      <c r="L128" s="166" t="inlineStr">
        <is>
          <t>Neurologic</t>
        </is>
      </c>
      <c r="M128" s="166" t="inlineStr">
        <is>
          <t>Headache (migraine, tension)</t>
        </is>
      </c>
      <c r="N128" s="165" t="inlineStr">
        <is>
          <t>Clinic</t>
        </is>
      </c>
      <c r="O128" s="166" t="inlineStr">
        <is>
          <t>ข้อ 3 (PLE_CC1_2560 22 April Set 1.md)</t>
        </is>
      </c>
      <c r="P128" s="165" t="inlineStr">
        <is>
          <t>ข้อสอบเก่า</t>
        </is>
      </c>
      <c r="Q128" s="165" t="inlineStr">
        <is>
          <t>2560</t>
        </is>
      </c>
      <c r="R128" s="165" t="inlineStr"/>
    </row>
    <row r="129" ht="24" customHeight="1" s="49">
      <c r="A129" s="165" t="n">
        <v>127</v>
      </c>
      <c r="B129" s="166" t="inlineStr">
        <is>
          <t>เกี่ยวกับ amitiptyline ข้อใดต่อไปนี้กล่าวถูกต้องตามหลักวิชาชีพเภสัชกรรม</t>
        </is>
      </c>
      <c r="C129" s="166" t="inlineStr"/>
      <c r="D129" s="166" t="inlineStr">
        <is>
          <t>Fluoxetine สถานการณ์ที่ 3 : Gout</t>
        </is>
      </c>
      <c r="E129" s="166" t="inlineStr">
        <is>
          <t>ข้อใดไม่ใช้ risk factor</t>
        </is>
      </c>
      <c r="F129" s="166" t="inlineStr">
        <is>
          <t>อ้วน</t>
        </is>
      </c>
      <c r="G129" s="166" t="inlineStr">
        <is>
          <t>ความดันโลหิตสูง</t>
        </is>
      </c>
      <c r="H129" s="166" t="inlineStr">
        <is>
          <t>ดื่มเหล้า</t>
        </is>
      </c>
      <c r="I129" s="165" t="inlineStr">
        <is>
          <t>1</t>
        </is>
      </c>
      <c r="J129" s="166" t="inlineStr">
        <is>
          <t>✅ คำตอบที่ถูกต้อง: ข้อ ก. Fluoxetine สถานการณ์ที่ 3 : Gout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Fluoxetine สถานการณ์ที่ 3 : Gout ---------------------------------------------------------------------------------------------------------------------------------
 เป็น SSRI มี half-life ยาวที่สุดในกลุ่ม (ร่วมกับ active metabolite norfluoxetine) จึงมี discontinuation syndrome ต่ำ แต่ยับยั้ง CYP2D6 สูง
🔍 ข้ออื่นผิดเพราะอะไร:
• ข้อ ก. (Fluoxetine สถานการณ์ที่ 3 : Gout): Fluoxetine เป็นยากลุ่ม SSRI ที่ใช้รักษาโรคซึมเศร้า ไม่มีผลเป็น risk factor ที่ทำให้เกิด Gout
• ข้อ ข. (ข้อใดไม่ใช้ risk factor): ข้อนี้ไม่ใช่ risk factor จึงเป็นคำตอบที่โจทย์ถาม ส่วนข้ออื่นๆ เป็นปัจจัยเสี่ยงของการเกิด Gout
• ข้อ ค. (อ้วน): ความอ้วน (Obesity) มีความสัมพันธ์กับภาวะ Insulin resistance ที่ลดการขับกรดยูริกออกทางไต จึงเป็นปัจจัยเสี่ยง
• ข้อ ง. (ความดันโลหิตสูง): ความดันโลหิตสูง ทำให้เลือดไปเลี้ยงไตลดลง ส่งผลให้การขับกรดยูริกลดลง จึงเพิ่มความเสี่ยง Gout
• ข้อ จ. (ดื่มเหล้า): แอลกอฮอล์ มีพิวรีนสูงและกระบวนการสลายแอลกอฮอล์ในตับจะเพิ่มการสร้างกรดยูริกและลดการขับทางไต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Long Half-life SSRI: มี active metabolite คือ norfluoxetine ที่มี half-life ยาวนาน (~7-15 วัน) ต้องเว้นระยะอย่างน้อย 5 สัปดาห์ก่อนเปลี่ยนไปใช้ MAOI เพื่อเลี่ยง Serotonin syndrome
• Activating Property: มีฤทธิ์ activating effect อาจทำให้นอนไม่หลับ แนะนำรับประทานตอนเช้า</t>
        </is>
      </c>
      <c r="K129" s="166" t="inlineStr"/>
      <c r="L129" s="166" t="inlineStr">
        <is>
          <t>Neurologic</t>
        </is>
      </c>
      <c r="M129" s="166" t="inlineStr">
        <is>
          <t>Pain management</t>
        </is>
      </c>
      <c r="N129" s="165" t="inlineStr">
        <is>
          <t>Clinic</t>
        </is>
      </c>
      <c r="O129" s="166" t="inlineStr">
        <is>
          <t>ข้อ 1 (PLE_CC1_2556.md)</t>
        </is>
      </c>
      <c r="P129" s="165" t="inlineStr">
        <is>
          <t>ข้อสอบเก่า</t>
        </is>
      </c>
      <c r="Q129" s="165" t="inlineStr">
        <is>
          <t>2556</t>
        </is>
      </c>
      <c r="R129" s="165" t="inlineStr"/>
    </row>
    <row r="130" ht="24" customHeight="1" s="49">
      <c r="A130" s="165" t="n">
        <v>128</v>
      </c>
      <c r="B130" s="166" t="inlineStr">
        <is>
          <t>กลไกการออกฤทธิ์ของAmitriptyline คือข้อใด</t>
        </is>
      </c>
      <c r="C130" s="166" t="inlineStr"/>
      <c r="D130" s="166" t="inlineStr">
        <is>
          <t>ยับยั้งการทำงานของDA transporter</t>
        </is>
      </c>
      <c r="E130" s="166" t="inlineStr">
        <is>
          <t>ยับยั้งการทำงานของNE transporter</t>
        </is>
      </c>
      <c r="F130" s="166" t="inlineStr">
        <is>
          <t>ยับยั้งการทำงานของMOA enzyme</t>
        </is>
      </c>
      <c r="G130" s="166" t="inlineStr">
        <is>
          <t>กระต้่น5-HT receptor</t>
        </is>
      </c>
      <c r="H130" s="166" t="inlineStr">
        <is>
          <t>กระต้่นα2-adrenergic receptor (ข)</t>
        </is>
      </c>
      <c r="I130" s="165" t="inlineStr">
        <is>
          <t>1</t>
        </is>
      </c>
      <c r="J130" s="166" t="inlineStr">
        <is>
          <t>✅ คำตอบที่ถูกต้อง: ข้อ ก. ยับยั้งการทำงานของDA transporter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ยับยั้งการทำงานของDA transporter ยับยั้งการทำงานของ DA transporter ยับยั้งการทำงานของ DA transporter ยับยั้งการทำงานของ DA transporter ยับยั้งการทำงานของ DA transporter การเลือก ยับยั้งการทำงานของ DA transporter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(ยับยั้งการทำงานของNE transporter): แม้ TCAs จะยับยั้ง NE transporter แต่ก็ยับยั้ง Serotonin transporter ด้วย การยับยั้งเพียง NE อย่างเดียวเป็นลักษณะของยากลุ่ม NRIs อย่าง Reboxetine
• ข้อ ค. (ยับยั้งการทำงานของMOA enzyme): ยาที่ยับยั้ง MAO enzyme คือกลุ่ม MAOIs เช่น Phenelzine ไม่ใช่ยา TCAs และมีข้อควรระวังเรื่องปฏิกิริยากับอาหารที่มี Tyramine
• ข้อ ง. (กระต้่น5-HT receptor): การกระตุ้น 5-HT receptors เป็นกลไกของยากลุ่ม Triptans ใช้รักษาไมเกรน ไม่ใช่กลไกการออกฤทธิ์ของ Amitriptyline หรือยาต้านซึมเศร้ากลุ่ม TCAs
• ข้อ จ. (กระต้่นα2-adrenergic receptor (ข)): การกระตุ้น Alpha-2 receptor เป็นกลไกของยา Clonidine หรือ Methyldopa เพื่อลดการหลั่ง Norepinephrine ไม่ใช่กลไกของ Amitriptyline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30" s="166" t="inlineStr"/>
      <c r="L130" s="166" t="inlineStr">
        <is>
          <t>Neurologic</t>
        </is>
      </c>
      <c r="M130" s="166" t="inlineStr">
        <is>
          <t>Pain management</t>
        </is>
      </c>
      <c r="N130" s="165" t="inlineStr">
        <is>
          <t>Clinic</t>
        </is>
      </c>
      <c r="O130" s="166" t="inlineStr">
        <is>
          <t>ข้อ 3 (PLE_CC1_2547.md)</t>
        </is>
      </c>
      <c r="P130" s="165" t="inlineStr">
        <is>
          <t>ข้อสอบเก่า</t>
        </is>
      </c>
      <c r="Q130" s="165" t="inlineStr">
        <is>
          <t>2547</t>
        </is>
      </c>
      <c r="R130" s="165" t="inlineStr"/>
    </row>
    <row r="131" ht="24" customHeight="1" s="49">
      <c r="A131" s="165" t="n">
        <v>129</v>
      </c>
      <c r="B131" s="166" t="inlineStr">
        <is>
          <t>ตุอไปนี้เป็นSide effect ที่เกิดจาการใช้ยาAmitriptyline ยกเว้น</t>
        </is>
      </c>
      <c r="C131" s="166" t="inlineStr"/>
      <c r="D131" s="166" t="inlineStr">
        <is>
          <t>Sedation</t>
        </is>
      </c>
      <c r="E131" s="166" t="inlineStr">
        <is>
          <t>Dry mouth</t>
        </is>
      </c>
      <c r="F131" s="166" t="inlineStr">
        <is>
          <t>Orthostatic hypotension</t>
        </is>
      </c>
      <c r="G131" s="166" t="inlineStr">
        <is>
          <t>Urinary retention</t>
        </is>
      </c>
      <c r="H131" s="166" t="inlineStr">
        <is>
          <t>Hyperuriccemia (ง)</t>
        </is>
      </c>
      <c r="I131" s="165" t="inlineStr">
        <is>
          <t>1</t>
        </is>
      </c>
      <c r="J131" s="166" t="inlineStr">
        <is>
          <t>✅ คำตอบที่ถูกต้อง: ข้อ ก. Sedation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Sedation การเลือก Sedation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(Dry mouth): อาการเหล่านี้เกิดจากการที่ยาไปจับและปิดกั้น Muscarinic, Histamine H1 หรือ Alpha-1 receptors ตามลำดับ ถือเป็นผลข้างเคียงที่อธิบายได้จากตัวยา
• ข้อ ค. (Orthostatic hypotension): อาการเหล่านี้เกิดจากการที่ยาไปจับและปิดกั้น Muscarinic, Histamine H1 หรือ Alpha-1 receptors ตามลำดับ ถือเป็นผลข้างเคียงที่อธิบายได้จากตัวยา
• ข้อ ง. (Urinary retention): อาการเหล่านี้เกิดจากการที่ยาไปจับและปิดกั้น Muscarinic, Histamine H1 หรือ Alpha-1 receptors ตามลำดับ ถือเป็นผลข้างเคียงที่อธิบายได้จากตัวยา
• ข้อ จ. (Hyperuriccemia (ง)): Hyperuricemia มักเกิดจากยาขับปัสสาวะกลุ่ม Thiazide หรือ Loop diuretics เนื่องจากรบกวนการหลั่งกรดยูริกที่ท่อไต ไม่พบว่าเป็นผลข้างเคียงหลักของ TCAs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131" s="166" t="inlineStr"/>
      <c r="L131" s="166" t="inlineStr">
        <is>
          <t>Neurologic</t>
        </is>
      </c>
      <c r="M131" s="166" t="inlineStr">
        <is>
          <t>Pain management</t>
        </is>
      </c>
      <c r="N131" s="165" t="inlineStr">
        <is>
          <t>Clinic</t>
        </is>
      </c>
      <c r="O131" s="166" t="inlineStr">
        <is>
          <t>ข้อ 4 (PLE_CC1_2547.md)</t>
        </is>
      </c>
      <c r="P131" s="165" t="inlineStr">
        <is>
          <t>ข้อสอบเก่า</t>
        </is>
      </c>
      <c r="Q131" s="165" t="inlineStr">
        <is>
          <t>2547</t>
        </is>
      </c>
      <c r="R131" s="165" t="inlineStr"/>
    </row>
    <row r="132" ht="24" customHeight="1" s="49">
      <c r="A132" s="165" t="n">
        <v>130</v>
      </c>
      <c r="B132" s="166" t="inlineStr">
        <is>
          <t>ยา ergotamine ไม่ละลายน้ำ จึงนำมาบรรจุลงใน capsule ซึ่งต้องเติมสารใดเพื่อช่วยในการไหล</t>
        </is>
      </c>
      <c r="C132" s="166" t="inlineStr"/>
      <c r="D132" s="166" t="inlineStr">
        <is>
          <t>Colloidal silica dioxide</t>
        </is>
      </c>
      <c r="E132" s="166" t="inlineStr">
        <is>
          <t>Crosscamellose</t>
        </is>
      </c>
      <c r="F132" s="166" t="inlineStr">
        <is>
          <t>PVP</t>
        </is>
      </c>
      <c r="G132" s="166" t="inlineStr">
        <is>
          <t>Sodium lauryl sulfate</t>
        </is>
      </c>
      <c r="H132" s="166" t="inlineStr">
        <is>
          <t>Sodium starch glycolate</t>
        </is>
      </c>
      <c r="I132" s="165" t="inlineStr">
        <is>
          <t>1</t>
        </is>
      </c>
      <c r="J132" s="166" t="inlineStr">
        <is>
          <t>✅ คำตอบที่ถูกต้อง: ข้อ ก. Colloidal silica dioxide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Colloidal silica dioxide การเลือก Colloidal silica dioxide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(Crosscamellose): Crosscamellose เป็น superdisintegrant ช่วยให้ยาแตกตัว ไม่ได้มีคุณสมบัติหลักในการเป็น glidant หรือช่วยการไหลของผงยา
• ข้อ ค. (PVP): PVP เป็น binder หรือสารยึดเกาะ ช่วยเพิ่มความแข็งแรงของแกรนูล ไม่ได้ช่วยเพิ่มการไหล
• ข้อ ง. (Sodium lauryl sulfate): Sodium lauryl sulfate เป็น surfactant ช่วยเพิ่มการละลายและการเปียกของยา ไม่ใช่ glidant
• ข้อ จ. (Sodium starch glycolate</t>
        </is>
      </c>
      <c r="K132" s="166" t="inlineStr"/>
      <c r="L132" s="166" t="inlineStr">
        <is>
          <t>Neurologic</t>
        </is>
      </c>
      <c r="M132" s="166" t="inlineStr">
        <is>
          <t>Headache (migraine, tension)</t>
        </is>
      </c>
      <c r="N132" s="165" t="inlineStr">
        <is>
          <t>Clinic</t>
        </is>
      </c>
      <c r="O132" s="166" t="inlineStr">
        <is>
          <t>ข้อ 73 (PLE_CC1_Key_Rx20_UBU.md)</t>
        </is>
      </c>
      <c r="P132" s="165" t="inlineStr">
        <is>
          <t>ข้อสอบจำลอง</t>
        </is>
      </c>
      <c r="Q132" s="165" t="inlineStr">
        <is>
          <t>Mock Rx20 UBU</t>
        </is>
      </c>
      <c r="R132" s="165" t="inlineStr"/>
    </row>
    <row r="133" ht="24" customHeight="1" s="49">
      <c r="A133" s="165" t="n">
        <v>131</v>
      </c>
      <c r="B133" s="166" t="inlineStr">
        <is>
          <t>[กรณีศึกษา 2]
ผู้ป่วยพาร์กินสันได้รับยา levodopa+benserazide และ trihexyphenidyl มา 3 ปี มีอาการตอนกลางคืนต้องลุกขึ้นมาสั่น นอนไม่ได้
คำถาม: ให้ benzeraside เพื่ออะไร</t>
        </is>
      </c>
      <c r="C133" s="166" t="inlineStr"/>
      <c r="D133" s="166" t="inlineStr">
        <is>
          <t>ลดอาการคลื่นไส้อาเจียน</t>
        </is>
      </c>
      <c r="E133" s="166" t="inlineStr">
        <is>
          <t>ลดการขับออกของ L-dopa ทางไต</t>
        </is>
      </c>
      <c r="F133" s="166" t="inlineStr">
        <is>
          <t>เพิ่มการขับออกของ L-dopa ทางไต</t>
        </is>
      </c>
      <c r="G133" s="166" t="inlineStr">
        <is>
          <t>ลดการทำลาย levodopa ในสมอง</t>
        </is>
      </c>
      <c r="H133" s="166" t="inlineStr">
        <is>
          <t>ทำให้ levodopa ผ่าน BBB น้อยลง</t>
        </is>
      </c>
      <c r="I133" s="165" t="inlineStr">
        <is>
          <t>1</t>
        </is>
      </c>
      <c r="J133" s="166" t="inlineStr">
        <is>
          <t xml:space="preserve">✅ คำตอบที่ถูกต้อง: ข้อ ก. ลดอาการคลื่นไส้อาเจียน
🎯 ทำไมข้อนี้ถึงถูก:
🔍 ข้ออื่นผิดเพราะอะไร:
</t>
        </is>
      </c>
      <c r="K133" s="166" t="inlineStr"/>
      <c r="L133" s="166" t="inlineStr">
        <is>
          <t>Neurologic</t>
        </is>
      </c>
      <c r="M133" s="166" t="inlineStr">
        <is>
          <t>Parkinson disease</t>
        </is>
      </c>
      <c r="N133" s="165" t="inlineStr">
        <is>
          <t>Clinic</t>
        </is>
      </c>
      <c r="O133" s="166" t="inlineStr">
        <is>
          <t>[SOURCE: Pharma Plus เล่มม่วง 2 - ข้อสอบย้อนหลังปี 2558 วันที่ 1 ข้อ 10]</t>
        </is>
      </c>
      <c r="P133" s="165" t="inlineStr">
        <is>
          <t>ข้อสอบเก่า</t>
        </is>
      </c>
      <c r="Q133" s="165" t="inlineStr">
        <is>
          <t>2558</t>
        </is>
      </c>
      <c r="R133" s="165" t="inlineStr"/>
    </row>
    <row r="134" ht="24" customHeight="1" s="49">
      <c r="A134" s="165" t="n">
        <v>132</v>
      </c>
      <c r="B134" s="166" t="inlineStr">
        <is>
          <t>[กรณีศึกษา 2]
ผู้ป่วยพาร์กินสันได้รับยา levodopa+benserazide และ trihexyphenidyl มา 3 ปี มีอาการตอนกลางคืนต้องลุกขึ้นมาสั่น นอนไม่ได้
คำถาม: ผู้ป่วยมาโรงพยาบาลวันนี้เนื่องจาก</t>
        </is>
      </c>
      <c r="C134" s="166" t="inlineStr"/>
      <c r="D134" s="166" t="inlineStr">
        <is>
          <t>เกิด DI ระหว่าง levodopa กับ benzeraside</t>
        </is>
      </c>
      <c r="E134" s="166" t="inlineStr">
        <is>
          <t>Levodopa ออกฤทธิ์สั้นลง</t>
        </is>
      </c>
      <c r="F134" s="166" t="inlineStr">
        <is>
          <t>ทนอาการข้างเคียงของ L-dopa ไม่ได้</t>
        </is>
      </c>
      <c r="G134" s="166" t="inlineStr">
        <is>
          <t>ยา levodopa ไม่ได้ผลในการรักษา</t>
        </is>
      </c>
      <c r="H134" s="166" t="inlineStr">
        <is>
          <t>ทนอาการข้างเคียงของ trihexyphenidyl ไม่ได้</t>
        </is>
      </c>
      <c r="I134" s="165" t="inlineStr">
        <is>
          <t>2</t>
        </is>
      </c>
      <c r="J134" s="166" t="inlineStr">
        <is>
          <t xml:space="preserve">✅ คำตอบที่ถูกต้อง: ข้อ ข. Levodopa ออกฤทธิ์สั้นลง
🎯 ทำไมข้อนี้ถึงถูก:
🔍 ข้ออื่นผิดเพราะอะไร:
</t>
        </is>
      </c>
      <c r="K134" s="166" t="inlineStr"/>
      <c r="L134" s="166" t="inlineStr">
        <is>
          <t>Neurologic</t>
        </is>
      </c>
      <c r="M134" s="166" t="inlineStr">
        <is>
          <t>Parkinson disease</t>
        </is>
      </c>
      <c r="N134" s="165" t="inlineStr">
        <is>
          <t>Clinic</t>
        </is>
      </c>
      <c r="O134" s="166" t="inlineStr">
        <is>
          <t>[SOURCE: Pharma Plus เล่มม่วง 2 - ข้อสอบย้อนหลังปี 2558 วันที่ 1 ข้อ 11]</t>
        </is>
      </c>
      <c r="P134" s="165" t="inlineStr">
        <is>
          <t>ข้อสอบเก่า</t>
        </is>
      </c>
      <c r="Q134" s="165" t="inlineStr">
        <is>
          <t>2558</t>
        </is>
      </c>
      <c r="R134" s="165" t="inlineStr"/>
    </row>
    <row r="135" ht="24" customHeight="1" s="49">
      <c r="A135" s="165" t="n">
        <v>133</v>
      </c>
      <c r="B135" s="166" t="inlineStr">
        <is>
          <t>[กรณีศึกษา 2]
ผู้ป่วยพาร์กินสันได้รับยา levodopa+benserazide และ trihexyphenidyl มา 3 ปี มีอาการตอนกลางคืนต้องลุกขึ้นมาสั่น นอนไม่ได้
คำถาม: ต้องปรับการรักษาอย่างไรในผู้ป่วยรายนี้</t>
        </is>
      </c>
      <c r="C135" s="166" t="inlineStr"/>
      <c r="D135" s="166" t="inlineStr">
        <is>
          <t>เพิ่มขนาดยา L-dopa</t>
        </is>
      </c>
      <c r="E135" s="166" t="inlineStr">
        <is>
          <t>เพิ่มขนาดยา trihexyphenidyl</t>
        </is>
      </c>
      <c r="F135" s="166" t="inlineStr">
        <is>
          <t>ลดขนาดยา L-dopa ลง</t>
        </is>
      </c>
      <c r="G135" s="166" t="inlineStr">
        <is>
          <t>เปลี่ยนเป็น L-dopa/benserazide dispersible tablet</t>
        </is>
      </c>
      <c r="H135" s="166" t="inlineStr">
        <is>
          <t>เปลี่ยนเป็น L-dopa/benserazide sustained releasing</t>
        </is>
      </c>
      <c r="I135" s="165" t="inlineStr">
        <is>
          <t>5</t>
        </is>
      </c>
      <c r="J135" s="166" t="inlineStr">
        <is>
          <t xml:space="preserve">✅ คำตอบที่ถูกต้อง: ข้อ จ. เปลี่ยนเป็น L-dopa/benserazide sustained releasing
🎯 ทำไมข้อนี้ถึงถูก:
🔍 ข้ออื่นผิดเพราะอะไร:
</t>
        </is>
      </c>
      <c r="K135" s="166" t="inlineStr"/>
      <c r="L135" s="166" t="inlineStr">
        <is>
          <t>Neurologic</t>
        </is>
      </c>
      <c r="M135" s="166" t="inlineStr">
        <is>
          <t>Parkinson disease</t>
        </is>
      </c>
      <c r="N135" s="165" t="inlineStr">
        <is>
          <t>Clinic</t>
        </is>
      </c>
      <c r="O135" s="166" t="inlineStr">
        <is>
          <t>[SOURCE: Pharma Plus เล่มม่วง 2 - ข้อสอบย้อนหลังปี 2558 วันที่ 1 ข้อ 12]</t>
        </is>
      </c>
      <c r="P135" s="165" t="inlineStr">
        <is>
          <t>ข้อสอบเก่า</t>
        </is>
      </c>
      <c r="Q135" s="165" t="inlineStr">
        <is>
          <t>2558</t>
        </is>
      </c>
      <c r="R135" s="165" t="inlineStr"/>
    </row>
    <row r="136" ht="24" customHeight="1" s="49">
      <c r="A136" s="165" t="n">
        <v>134</v>
      </c>
      <c r="B136" s="166" t="inlineStr">
        <is>
          <t>[กรณีศึกษา 2]
ผู้ป่วยพาร์กินสันได้รับยา levodopa+benserazide และ trihexyphenidyl
คำถาม: ข้อแนะนำการกินยา L-dopa</t>
        </is>
      </c>
      <c r="C136" s="166" t="inlineStr"/>
      <c r="D136" s="166" t="inlineStr">
        <is>
          <t>กินพร้อมอาหาร</t>
        </is>
      </c>
      <c r="E136" s="166" t="inlineStr">
        <is>
          <t>กินหลังอาหาร</t>
        </is>
      </c>
      <c r="F136" s="166" t="inlineStr">
        <is>
          <t>เลี่ยงการกินยาพร้อมอาหารจำพวกโปรตีนสูง</t>
        </is>
      </c>
      <c r="G136" s="166" t="inlineStr">
        <is>
          <t>กินก่อนนอน</t>
        </is>
      </c>
      <c r="H136" s="166" t="inlineStr">
        <is>
          <t>เลี่ยงการกินพร้อมอาหารไขมันสูง</t>
        </is>
      </c>
      <c r="I136" s="165" t="inlineStr">
        <is>
          <t>3</t>
        </is>
      </c>
      <c r="J136" s="166" t="inlineStr">
        <is>
          <t xml:space="preserve">✅ คำตอบที่ถูกต้อง: ข้อ ค. เลี่ยงการกินยาพร้อมอาหารจำพวกโปรตีนสูง
🎯 ทำไมข้อนี้ถึงถูก:
🔍 ข้ออื่นผิดเพราะอะไร:
</t>
        </is>
      </c>
      <c r="K136" s="166" t="inlineStr"/>
      <c r="L136" s="166" t="inlineStr">
        <is>
          <t>Neurologic</t>
        </is>
      </c>
      <c r="M136" s="166" t="inlineStr">
        <is>
          <t>Parkinson disease</t>
        </is>
      </c>
      <c r="N136" s="165" t="inlineStr">
        <is>
          <t>Clinic</t>
        </is>
      </c>
      <c r="O136" s="166" t="inlineStr">
        <is>
          <t>[SOURCE: Pharma Plus เล่มม่วง 2 - ข้อสอบย้อนหลังปี 2558 วันที่ 1 ข้อ 14]</t>
        </is>
      </c>
      <c r="P136" s="165" t="inlineStr">
        <is>
          <t>ข้อสอบเก่า</t>
        </is>
      </c>
      <c r="Q136" s="165" t="inlineStr">
        <is>
          <t>2558</t>
        </is>
      </c>
      <c r="R136" s="165" t="inlineStr"/>
    </row>
    <row r="137" ht="24" customHeight="1" s="49">
      <c r="A137" s="165" t="n">
        <v>135</v>
      </c>
      <c r="B137" s="166" t="inlineStr">
        <is>
          <t>[กรณีศึกษา 1]
ผู้หญิงอายุ 45 อ้วน เพิ่งได้ เลื่อนตำแหน่งเป็นผู้จัดการฝ่ายขาย นอนไม่หลับมา 1 เดือน นอนหลับยาก 1-2 ชม.กว่าจะหลับ (ปกติ 30 นาทีหลับ) ตื่นกลางดึกหลายครั้ง พ่อเพิ่งตายหกเดือน แม่เป็น เบาหวานกับความดัน ไม่สูบบุหรี่ ดื่มชาให้หลับ งีบหลับกลางวัน ออกกำลังก่อนนอน 1 ชม.
คำถาม: ผู้ป่วยเป็นโรคนอนไม่หลับแบบไหนมีอาการยังไง</t>
        </is>
      </c>
      <c r="C137" s="166" t="inlineStr"/>
      <c r="D137" s="166" t="inlineStr">
        <is>
          <t>Short term, difficulty falling asleep</t>
        </is>
      </c>
      <c r="E137" s="166" t="inlineStr">
        <is>
          <t>Short term, difficulty falling asleep, maintaining sleep</t>
        </is>
      </c>
      <c r="F137" s="166" t="inlineStr">
        <is>
          <t>Chronic, difficulty falling asleep</t>
        </is>
      </c>
      <c r="G137" s="166" t="inlineStr">
        <is>
          <t>Chronic, difficulty maintaining sleep</t>
        </is>
      </c>
      <c r="H137" s="166" t="inlineStr">
        <is>
          <t>Chronic, difficulty falling asleep, maintaining sleep</t>
        </is>
      </c>
      <c r="I137" s="165" t="inlineStr">
        <is>
          <t>3</t>
        </is>
      </c>
      <c r="J137" s="166" t="inlineStr">
        <is>
          <t xml:space="preserve">✅ คำตอบที่ถูกต้อง: ข้อ ค. Chronic, difficulty falling asleep
🎯 ทำไมข้อนี้ถึงถูก:
🔍 ข้ออื่นผิดเพราะอะไร:
</t>
        </is>
      </c>
      <c r="K137" s="166" t="inlineStr"/>
      <c r="L137" s="166" t="inlineStr">
        <is>
          <t>Neurologic</t>
        </is>
      </c>
      <c r="M137" s="166" t="inlineStr">
        <is>
          <t>Pain management</t>
        </is>
      </c>
      <c r="N137" s="165" t="inlineStr">
        <is>
          <t>Clinic</t>
        </is>
      </c>
      <c r="O137" s="166" t="inlineStr">
        <is>
          <t>[SOURCE: Pharma Plus เล่มม่วง 2 - ข้อสอบย้อนหลังปี 2558 วันที่ 2 ข้อ 1]</t>
        </is>
      </c>
      <c r="P137" s="165" t="inlineStr">
        <is>
          <t>ข้อสอบเก่า</t>
        </is>
      </c>
      <c r="Q137" s="165" t="inlineStr">
        <is>
          <t>2558</t>
        </is>
      </c>
      <c r="R137" s="165" t="inlineStr"/>
    </row>
    <row r="138" ht="24" customHeight="1" s="49">
      <c r="A138" s="165" t="n">
        <v>136</v>
      </c>
      <c r="B138" s="166" t="inlineStr">
        <is>
          <t>[กรณีศึกษา 1]
ผู้หญิงอายุ 45 อ้วน เพิ่งได้ เลื่อนตำแหน่งเป็นผู้จัดการฝ่ายขาย นอนไม่หลับมา 1 เดือน นอนหลับยาก 1-2 ชม.กว่าจะหลับ (ปกติ 30 นาทีหลับ) ตื่นกลางดึกหลายครั้ง พ่อเพิ่งตายหกเดือน แม่เป็น เบาหวานกับความดัน ไม่สูบบุหรี่ ดื่มชาให้หลับ งีบหลับกลางวัน ออกกำลังก่อนนอน 1 ชม.
คำถาม: ข้อใดเป็นสาเหตุหลักที่ทำให้นอนไม่หลับ</t>
        </is>
      </c>
      <c r="C138" s="166" t="inlineStr"/>
      <c r="D138" s="166" t="inlineStr">
        <is>
          <t>อ้วน</t>
        </is>
      </c>
      <c r="E138" s="166" t="inlineStr">
        <is>
          <t>เศร้าเรื่องพ่อตาย</t>
        </is>
      </c>
      <c r="F138" s="166" t="inlineStr">
        <is>
          <t>กังวลเรื่องแม่ป่วย</t>
        </is>
      </c>
      <c r="G138" s="166" t="inlineStr">
        <is>
          <t>เครียดจากหน้าที่การงาน</t>
        </is>
      </c>
      <c r="H138" s="166" t="inlineStr">
        <is>
          <t>อ้วน</t>
        </is>
      </c>
      <c r="I138" s="165" t="inlineStr">
        <is>
          <t>4</t>
        </is>
      </c>
      <c r="J138" s="166" t="inlineStr">
        <is>
          <t xml:space="preserve">✅ คำตอบที่ถูกต้อง: ข้อ ง. เครียดจากหน้าที่การงาน
🎯 ทำไมข้อนี้ถึงถูก:
🔍 ข้ออื่นผิดเพราะอะไร:
</t>
        </is>
      </c>
      <c r="K138" s="166" t="inlineStr"/>
      <c r="L138" s="166" t="inlineStr">
        <is>
          <t>Neurologic</t>
        </is>
      </c>
      <c r="M138" s="166" t="inlineStr">
        <is>
          <t>Pain management</t>
        </is>
      </c>
      <c r="N138" s="165" t="inlineStr">
        <is>
          <t>Clinic</t>
        </is>
      </c>
      <c r="O138" s="166" t="inlineStr">
        <is>
          <t>[SOURCE: Pharma Plus เล่มม่วง 2 - ข้อสอบย้อนหลังปี 2558 วันที่ 2 ข้อ 2]</t>
        </is>
      </c>
      <c r="P138" s="165" t="inlineStr">
        <is>
          <t>ข้อสอบเก่า</t>
        </is>
      </c>
      <c r="Q138" s="165" t="inlineStr">
        <is>
          <t>2558</t>
        </is>
      </c>
      <c r="R138" s="165" t="inlineStr"/>
    </row>
    <row r="139" ht="24" customHeight="1" s="49">
      <c r="A139" s="165" t="n">
        <v>137</v>
      </c>
      <c r="B139" s="166" t="inlineStr">
        <is>
          <t>[กรณีศึกษา 1]
ผู้หญิงอายุ 45 อ้วน เพิ่งได้ เลื่อนตำแหน่งเป็นผู้จัดการฝ่ายขาย นอนไม่หลับมา 1 เดือน นอนหลับยาก 1-2 ชม.กว่าจะหลับ (ปกติ 30 นาทีหลับ) ตื่นกลางดึกหลายครั้ง พ่อเพิ่งตายหกเดือน แม่เป็น เบาหวานกับความดัน ไม่สูบบุหรี่ ดื่มชาให้หลับ งีบหลับกลางวัน ออกกำลังก่อนนอน 1 ชม.
คำถาม: ข้อใดเป็นพฤติกรรมที่ดีของผู้ป่วยต่อการนอนหลับ (sleep hygiene) โดยไม่ใช้ยา</t>
        </is>
      </c>
      <c r="C139" s="166" t="inlineStr"/>
      <c r="D139" s="166" t="inlineStr">
        <is>
          <t>ดื่มชา</t>
        </is>
      </c>
      <c r="E139" s="166" t="inlineStr">
        <is>
          <t>งีบกลางวัน</t>
        </is>
      </c>
      <c r="F139" s="166" t="inlineStr">
        <is>
          <t>ออกกำลังกายก่อนนอน</t>
        </is>
      </c>
      <c r="G139" s="166" t="inlineStr">
        <is>
          <t>ไม่สูบบุหรี่</t>
        </is>
      </c>
      <c r="H139" s="166" t="inlineStr">
        <is>
          <t>ดื่มไวน์</t>
        </is>
      </c>
      <c r="I139" s="165" t="inlineStr">
        <is>
          <t>4</t>
        </is>
      </c>
      <c r="J139" s="166" t="inlineStr">
        <is>
          <t xml:space="preserve">✅ คำตอบที่ถูกต้อง: ข้อ ง. ไม่สูบบุหรี่
🎯 ทำไมข้อนี้ถึงถูก:
🔍 ข้ออื่นผิดเพราะอะไร:
</t>
        </is>
      </c>
      <c r="K139" s="166" t="inlineStr"/>
      <c r="L139" s="166" t="inlineStr">
        <is>
          <t>Neurologic</t>
        </is>
      </c>
      <c r="M139" s="166" t="inlineStr">
        <is>
          <t>Pain management</t>
        </is>
      </c>
      <c r="N139" s="165" t="inlineStr">
        <is>
          <t>Clinic</t>
        </is>
      </c>
      <c r="O139" s="166" t="inlineStr">
        <is>
          <t>[SOURCE: Pharma Plus เล่มม่วง 2 - ข้อสอบย้อนหลังปี 2558 วันที่ 2 ข้อ 3]</t>
        </is>
      </c>
      <c r="P139" s="165" t="inlineStr">
        <is>
          <t>ข้อสอบเก่า</t>
        </is>
      </c>
      <c r="Q139" s="165" t="inlineStr">
        <is>
          <t>2558</t>
        </is>
      </c>
      <c r="R139" s="165" t="inlineStr"/>
    </row>
    <row r="140" ht="24" customHeight="1" s="49">
      <c r="A140" s="165" t="n">
        <v>138</v>
      </c>
      <c r="B140" s="166" t="inlineStr">
        <is>
          <t>[กรณีศึกษา 1]
ผู้หญิงอายุ 45 อ้วน เพิ่งได้ เลื่อนตำแหน่งเป็นผู้จัดการฝ่ายขาย นอนไม่หลับมา 1 เดือน นอนหลับยาก 1-2 ชม.กว่าจะหลับ (ปกติ 30 นาทีหลับ) ตื่นกลางดึกหลายครั้ง พ่อเพิ่งตายหกเดือน แม่เป็น เบาหวานกับความดัน ไม่สูบบุหรี่ ดื่มชาให้หลับ งีบหลับกลางวัน ออกกำลังก่อนนอน 1 ชม.
คำถาม: ยาใดเหมาะสมสำหรับผู้ป่วยรายนี้</t>
        </is>
      </c>
      <c r="C140" s="166" t="inlineStr"/>
      <c r="D140" s="166" t="inlineStr">
        <is>
          <t>Melatonin</t>
        </is>
      </c>
      <c r="E140" s="166" t="inlineStr">
        <is>
          <t>Lorazepam</t>
        </is>
      </c>
      <c r="F140" s="166" t="inlineStr">
        <is>
          <t>CPM</t>
        </is>
      </c>
      <c r="G140" s="166" t="inlineStr">
        <is>
          <t>Diazepam</t>
        </is>
      </c>
      <c r="H140" s="166" t="inlineStr">
        <is>
          <t>Nortriptyline</t>
        </is>
      </c>
      <c r="I140" s="165" t="inlineStr">
        <is>
          <t>3</t>
        </is>
      </c>
      <c r="J140" s="166" t="inlineStr">
        <is>
          <t xml:space="preserve">✅ คำตอบที่ถูกต้อง: ข้อ ค. CPM
🎯 ทำไมข้อนี้ถึงถูก:
🔍 ข้ออื่นผิดเพราะอะไร:
</t>
        </is>
      </c>
      <c r="K140" s="166" t="inlineStr"/>
      <c r="L140" s="166" t="inlineStr">
        <is>
          <t>Neurologic</t>
        </is>
      </c>
      <c r="M140" s="166" t="inlineStr">
        <is>
          <t>Pain management</t>
        </is>
      </c>
      <c r="N140" s="165" t="inlineStr">
        <is>
          <t>Clinic</t>
        </is>
      </c>
      <c r="O140" s="166" t="inlineStr">
        <is>
          <t>[SOURCE: Pharma Plus เล่มม่วง 2 - ข้อสอบย้อนหลังปี 2558 วันที่ 2 ข้อ 4]</t>
        </is>
      </c>
      <c r="P140" s="165" t="inlineStr">
        <is>
          <t>ข้อสอบเก่า</t>
        </is>
      </c>
      <c r="Q140" s="165" t="inlineStr">
        <is>
          <t>2558</t>
        </is>
      </c>
      <c r="R140" s="165" t="inlineStr"/>
    </row>
    <row r="141" ht="24" customHeight="1" s="49">
      <c r="A141" s="165" t="n">
        <v>139</v>
      </c>
      <c r="B141" s="166" t="inlineStr">
        <is>
          <t>[กรณีศึกษา 10]
ผป. หญิง มีโรคประจำตัวคือ HIV ยาที่กินคือ NRTIs + Lopinavir/ritonavir จากการซักประวัติพบว่าเป็นไมเกรนด้วย ใช้ยา cafergot เป็นประจำมีประวัติเป็นโรคซึมเศร้าและความดัน ใช้ยาลดความดันอยู่
คำถาม: ข้อใดไม่ใช่ผลข้างเคียงหรืออาการพิษที่เกิดจากยา Ergotamine</t>
        </is>
      </c>
      <c r="C141" s="166" t="inlineStr"/>
      <c r="D141" s="166" t="inlineStr">
        <is>
          <t>N/V</t>
        </is>
      </c>
      <c r="E141" s="166" t="inlineStr">
        <is>
          <t>Hypotension</t>
        </is>
      </c>
      <c r="F141" s="166" t="inlineStr">
        <is>
          <t>Leg weakness</t>
        </is>
      </c>
      <c r="G141" s="166" t="inlineStr">
        <is>
          <t>Neuropathy</t>
        </is>
      </c>
      <c r="H141" s="166" t="inlineStr">
        <is>
          <t>Headache</t>
        </is>
      </c>
      <c r="I141" s="165" t="inlineStr">
        <is>
          <t>2</t>
        </is>
      </c>
      <c r="J141" s="166" t="inlineStr">
        <is>
          <t xml:space="preserve">✅ คำตอบที่ถูกต้อง: ข้อ ข. Hypotension
🎯 ทำไมข้อนี้ถึงถูก:
🔍 ข้ออื่นผิดเพราะอะไร:
</t>
        </is>
      </c>
      <c r="K141" s="166" t="inlineStr"/>
      <c r="L141" s="166" t="inlineStr">
        <is>
          <t>Neurologic</t>
        </is>
      </c>
      <c r="M141" s="166" t="inlineStr">
        <is>
          <t>Headache (migraine, tension)</t>
        </is>
      </c>
      <c r="N141" s="165" t="inlineStr">
        <is>
          <t>Clinic</t>
        </is>
      </c>
      <c r="O141" s="166" t="inlineStr">
        <is>
          <t>[SOURCE: Pharma Plus เล่มม่วง 2 - ข้อสอบย้อนหลังปี 2558 วันที่ 2 ข้อ 71]</t>
        </is>
      </c>
      <c r="P141" s="165" t="inlineStr">
        <is>
          <t>ข้อสอบเก่า</t>
        </is>
      </c>
      <c r="Q141" s="165" t="inlineStr">
        <is>
          <t>2558</t>
        </is>
      </c>
      <c r="R141" s="165" t="inlineStr"/>
    </row>
    <row r="142" ht="24" customHeight="1" s="49">
      <c r="A142" s="165" t="n">
        <v>140</v>
      </c>
      <c r="B142" s="166" t="inlineStr">
        <is>
          <t>[กรณีศึกษา 10]
ผป. หญิง มีโรคประจำตัวคือ HIV ยาที่กินคือ NRTIs + Lopinavir/ritonavir จากการซักประวัติพบว่าเป็นไมเกรนด้วย ใช้ยา cafergot เป็นประจำมีประวัติเป็นโรคซึมเศร้าและความดัน ใช้ยาลดความดันอยู่
คำถาม: ข้อใดถูกต้องเกี่ยวกับคำแนะนำการรับประทานยา Cafergot (Ergotamine tartrate 1 mg + Caffeine 100 mg)</t>
        </is>
      </c>
      <c r="C142" s="166" t="inlineStr"/>
      <c r="D142" s="166" t="inlineStr">
        <is>
          <t>กินหลังอาหารทันที</t>
        </is>
      </c>
      <c r="E142" s="166" t="inlineStr">
        <is>
          <t>กินไม่เกินวันละ 6 เม็ด</t>
        </is>
      </c>
      <c r="F142" s="166" t="inlineStr">
        <is>
          <t>1 เดือนไม่ควรกินเกิน 10 เม็ด</t>
        </is>
      </c>
      <c r="G142" s="166" t="inlineStr">
        <is>
          <t>กินร่วมกับนมเพื่อเพิ่มการดูดซึม</t>
        </is>
      </c>
      <c r="H142" s="166" t="inlineStr">
        <is>
          <t>1 สัปดาห์ไม่ควรกินเกิน 8 เม็ด</t>
        </is>
      </c>
      <c r="I142" s="165" t="inlineStr">
        <is>
          <t>2</t>
        </is>
      </c>
      <c r="J142" s="166" t="inlineStr">
        <is>
          <t xml:space="preserve">✅ คำตอบที่ถูกต้อง: ข้อ ข. กินไม่เกินวันละ 6 เม็ด
🎯 ทำไมข้อนี้ถึงถูก:
🔍 ข้ออื่นผิดเพราะอะไร:
</t>
        </is>
      </c>
      <c r="K142" s="166" t="inlineStr"/>
      <c r="L142" s="166" t="inlineStr">
        <is>
          <t>Neurologic</t>
        </is>
      </c>
      <c r="M142" s="166" t="inlineStr">
        <is>
          <t>Headache (migraine, tension)</t>
        </is>
      </c>
      <c r="N142" s="165" t="inlineStr">
        <is>
          <t>Clinic</t>
        </is>
      </c>
      <c r="O142" s="166" t="inlineStr">
        <is>
          <t>[SOURCE: Pharma Plus เล่มม่วง 2 - ข้อสอบย้อนหลังปี 2558 วันที่ 2 ข้อ 72]</t>
        </is>
      </c>
      <c r="P142" s="165" t="inlineStr">
        <is>
          <t>ข้อสอบเก่า</t>
        </is>
      </c>
      <c r="Q142" s="165" t="inlineStr">
        <is>
          <t>2558</t>
        </is>
      </c>
      <c r="R142" s="165" t="inlineStr"/>
    </row>
    <row r="143" ht="24" customHeight="1" s="49">
      <c r="A143" s="165" t="n">
        <v>141</v>
      </c>
      <c r="B143" s="166" t="inlineStr">
        <is>
          <t>[กรณีศึกษา 10]
ผป. หญิง มีโรคประจำตัวคือ HIV ยาที่กินคือ NRTIs + Lopinavir/ritonavir จากการซักประวัติพบว่าเป็นไมเกรนด้วย ใช้ยา cafergot เป็นประจำมีประวัติเป็นโรคซึมเศร้าและความดัน ใช้ยาลดความดันอยู่
คำถาม: ยาใดมีความเหมาะสมที่สุดสำหรับการใช้ป้องกันไมเกรน (Migraine Prophylaxis) ในผู้ป่วยรายนี้</t>
        </is>
      </c>
      <c r="C143" s="166" t="inlineStr"/>
      <c r="D143" s="166" t="inlineStr">
        <is>
          <t>Flunarizine</t>
        </is>
      </c>
      <c r="E143" s="166" t="inlineStr">
        <is>
          <t>Amitriptyline</t>
        </is>
      </c>
      <c r="F143" s="166" t="inlineStr">
        <is>
          <t>Valproic acid</t>
        </is>
      </c>
      <c r="G143" s="166" t="inlineStr">
        <is>
          <t>Propranolol</t>
        </is>
      </c>
      <c r="H143" s="166" t="inlineStr">
        <is>
          <t>Diazepam</t>
        </is>
      </c>
      <c r="I143" s="165" t="inlineStr">
        <is>
          <t>4</t>
        </is>
      </c>
      <c r="J143" s="166" t="inlineStr">
        <is>
          <t xml:space="preserve">✅ คำตอบที่ถูกต้อง: ข้อ ง. Propranolol
🎯 ทำไมข้อนี้ถึงถูก:
🔍 ข้ออื่นผิดเพราะอะไร:
</t>
        </is>
      </c>
      <c r="K143" s="166" t="inlineStr"/>
      <c r="L143" s="166" t="inlineStr">
        <is>
          <t>Neurologic</t>
        </is>
      </c>
      <c r="M143" s="166" t="inlineStr">
        <is>
          <t>Headache (migraine, tension)</t>
        </is>
      </c>
      <c r="N143" s="165" t="inlineStr">
        <is>
          <t>Clinic</t>
        </is>
      </c>
      <c r="O143" s="166" t="inlineStr">
        <is>
          <t>[SOURCE: Pharma Plus เล่มม่วง 2 - ข้อสอบย้อนหลังปี 2558 วันที่ 2 ข้อ 73]</t>
        </is>
      </c>
      <c r="P143" s="165" t="inlineStr">
        <is>
          <t>ข้อสอบเก่า</t>
        </is>
      </c>
      <c r="Q143" s="165" t="inlineStr">
        <is>
          <t>2558</t>
        </is>
      </c>
      <c r="R143" s="165" t="inlineStr"/>
    </row>
    <row r="144" ht="24" customHeight="1" s="49">
      <c r="A144" s="165" t="n">
        <v>142</v>
      </c>
      <c r="B144" s="166" t="inlineStr">
        <is>
          <t>ยาใดไม่ใช้ป้องกันหรือรักษา post herpetic neuralgia</t>
        </is>
      </c>
      <c r="C144" s="166" t="inlineStr"/>
      <c r="D144" s="166" t="inlineStr">
        <is>
          <t>Pregabalin</t>
        </is>
      </c>
      <c r="E144" s="166" t="inlineStr">
        <is>
          <t>Flunarizine</t>
        </is>
      </c>
      <c r="F144" s="166" t="inlineStr">
        <is>
          <t>Gabapentin</t>
        </is>
      </c>
      <c r="G144" s="166" t="inlineStr">
        <is>
          <t>Nortriptyline</t>
        </is>
      </c>
      <c r="H144" s="166" t="inlineStr">
        <is>
          <t>Tramadol HCl</t>
        </is>
      </c>
      <c r="I144" s="165" t="inlineStr">
        <is>
          <t>2</t>
        </is>
      </c>
      <c r="J144" s="166" t="inlineStr">
        <is>
          <t>✅ คำตอบที่ถูกต้อง: ข้อ ข. Flunarizine
🎯 ทำไมข้อนี้ถึงถูก:
Flunarizine เป็น calcium channel blocker ที่มีข้อบ่งใช้หลักในการป้องกัน migraine prophylaxis และรักษา vestibular vertigo ไม่มีข้อบ่งใช้หรือประสิทธิภาพในการรักษาอาการปวดประสาท post-herpetic neuralgia
🔍 ข้ออื่นผิดเพราะอะไร:
• • ข้อ ก.: Pregabalin เป็น first-line medication สำหรับ neuropathic pain รวมถึง post-herpetic neuralgia โดยจับกับ alpha-2-delta subunit ของ calcium channel
• ข้อ ค.: Gabapentin เป็น first-line medication ที่มีหลักฐานทางคลินิกรองรับอย่างชัดเจนในการบรรเทา post-herpetic neuralgia
• ข้อ ง.: Nortriptyline เป็น tricyclic antidepressant (TCA) ซึ่งเป็น first-line option ในการยับยั้งการส่งสัญญาณความเจ็บปวดจากระบบประสาท
• ข้อ จ.: Tramadol HCl เป็น weak opioid และ SNRI ที่ใช้เป็น second/third-line option สำหรับบรรเทาอาการปวดประสาทปานกลางถึงรุนแรง</t>
        </is>
      </c>
      <c r="K144" s="166" t="inlineStr"/>
      <c r="L144" s="166" t="inlineStr">
        <is>
          <t>Neurologic</t>
        </is>
      </c>
      <c r="M144" s="166" t="inlineStr">
        <is>
          <t>Pain management</t>
        </is>
      </c>
      <c r="N144" s="165" t="inlineStr">
        <is>
          <t>Clinic</t>
        </is>
      </c>
      <c r="O144" s="166" t="inlineStr">
        <is>
          <t>[SOURCE: Pharma Plus เล่มม่วง 2 - ข้อสอบย้อนหลัง PLE-CC1 ปี 2564 วันที่ 1 ข้อ 20]</t>
        </is>
      </c>
      <c r="P144" s="165" t="inlineStr">
        <is>
          <t>ข้อสอบเก่า</t>
        </is>
      </c>
      <c r="Q144" s="165" t="inlineStr">
        <is>
          <t>2564</t>
        </is>
      </c>
      <c r="R144" s="165" t="inlineStr"/>
    </row>
    <row r="145" ht="24" customHeight="1" s="49">
      <c r="A145" s="165" t="n">
        <v>143</v>
      </c>
      <c r="B145" s="166" t="inlineStr">
        <is>
          <t>[เภสัชวิทยาของยา Diazepam]
กลไกการออกฤทธิ์ระดับเซลล์ประสาทของยากลุ่ม Benzodiazepines
คำถาม: Diazepam มีผลต่อสารสื่อประสาทใดมากที่สุด</t>
        </is>
      </c>
      <c r="C145" s="166" t="inlineStr"/>
      <c r="D145" s="166" t="inlineStr">
        <is>
          <t>Glutamate</t>
        </is>
      </c>
      <c r="E145" s="166" t="inlineStr">
        <is>
          <t>Serotonin</t>
        </is>
      </c>
      <c r="F145" s="166" t="inlineStr">
        <is>
          <t>Dopamine</t>
        </is>
      </c>
      <c r="G145" s="166" t="inlineStr">
        <is>
          <t>Norepinephrine</t>
        </is>
      </c>
      <c r="H145" s="166" t="inlineStr">
        <is>
          <t>Gamma aminobutyric acid</t>
        </is>
      </c>
      <c r="I145" s="165" t="inlineStr">
        <is>
          <t>5</t>
        </is>
      </c>
      <c r="J145" s="166" t="inlineStr">
        <is>
          <t>✅ คำตอบที่ถูกต้อง: ข้อ จ. Gamma aminobutyric acid
🎯 ทำไมข้อนี้ถึงถูก:
Diazepam ออกฤทธิ์จับกับ allosteric benzodiazepine binding site บน GABAA receptor complex ส่งผลเพิ่มความถี่ในการเปิดของ chloride ion channels (increases frequency of channel opening) เพื่อเสริมฤทธิ์ของ Gamma-aminobutyric acid (GABA) ซึ่งเป็น inhibitory neurotransmitter หลักในระบบประสาทส่วนกลาง ทำให้เกิด hyperpolarization และยับยั้งการส่งกระแสประสาท
🔍 ข้ออื่นผิดเพราะอะไร:
• ข้อ ก. Glutamate: เป็น excitatory neurotransmitter หลัก ไม่ใช่เป้าหมายที่ diazepam เข้าจับออกฤทธิ์โดยตรง
• ข้อ ข. Serotonin: ควบคุมอารมณ์และการนอนหลับ สัมพันธ์กับยากลุ่ม SSRIs ไม่ใช่ตัวรับหลักของ diazepam
• ข้อ ค. Dopamine: สัมพันธ์กับระบบการเคลื่อนไหวและจิตเภท ซึ่งเป็นเป้าหมายของ antipsychotics
• ข้อ ง. Norepinephrine: สัมพันธ์กับระบบ sympathetic และความตื่นตัว ไม่ใช่ตัวรับเป้าหมายหลักของ benzodiazepines</t>
        </is>
      </c>
      <c r="K145" s="166" t="inlineStr"/>
      <c r="L145" s="166" t="inlineStr">
        <is>
          <t>Neurologic</t>
        </is>
      </c>
      <c r="M145" s="166" t="inlineStr">
        <is>
          <t>Pain management</t>
        </is>
      </c>
      <c r="N145" s="165" t="inlineStr">
        <is>
          <t>Clinic</t>
        </is>
      </c>
      <c r="O145" s="166" t="inlineStr">
        <is>
          <t>[SOURCE: Pharma Plus เล่มม่วง 2 - ข้อสอบย้อนหลัง PLE-CC1 ปี 2564 วันที่ 2 ข้อ 36]</t>
        </is>
      </c>
      <c r="P145" s="165" t="inlineStr">
        <is>
          <t>ข้อสอบเก่า</t>
        </is>
      </c>
      <c r="Q145" s="165" t="inlineStr">
        <is>
          <t>2564</t>
        </is>
      </c>
      <c r="R145" s="165" t="inlineStr"/>
    </row>
    <row r="146" ht="24" customHeight="1" s="49">
      <c r="A146" s="165" t="n">
        <v>144</v>
      </c>
      <c r="B146" s="166" t="inlineStr">
        <is>
          <t>[กรณีศึกษา หญิงตั้งครรภ์ ปวดศีรษะข้างเดียว ไมเกรน]
คนไข้เพศหญิง อายุ 23-26 ปี ท้อง ปวดศีรษะข้างเดียว มีคลื่นไส้ อาเจียน ไม่เคยเป็นมาก่อน มาขอซื้อยาที่ร้าน
คำถาม: ห้ามใช้ยาใดในคนท้อง 6 เดือน</t>
        </is>
      </c>
      <c r="C146" s="166" t="inlineStr"/>
      <c r="D146" s="166" t="inlineStr">
        <is>
          <t>Ibuprofen</t>
        </is>
      </c>
      <c r="E146" s="166" t="inlineStr">
        <is>
          <t>Paracetamol</t>
        </is>
      </c>
      <c r="F146" s="166" t="inlineStr">
        <is>
          <t>Ergotamine</t>
        </is>
      </c>
      <c r="G146" s="166" t="inlineStr">
        <is>
          <t>Sumatriptan</t>
        </is>
      </c>
      <c r="H146" s="166" t="inlineStr">
        <is>
          <t>Naproxen</t>
        </is>
      </c>
      <c r="I146" s="165" t="inlineStr">
        <is>
          <t>3</t>
        </is>
      </c>
      <c r="J146" s="166" t="inlineStr">
        <is>
          <t>✅ คำตอบที่ถูกต้อง: ข้อ ค. Ergotamine
🎯 ทำไมข้อนี้ถึงถูก:
Ergotamine จัดเป็น Pregnancy Category X มีข้อห้ามใช้อย่างเด็ดขาดในสตรีมีครรภ์ทุกไตรมาส เนื่องจากมีฤทธิ์กระตุ้นการหดรัดตัวของกล้ามเนื้อมดลูกอย่างรุนแรง (potent oxytocic effect) และทำให้หลอดเลือดของรกหดเกร็ง ส่งผลให้ทารกขาดออกซิเจน แท้งบุตร หรือคลอดก่อนกำหนดได้
🔍 ข้ออื่นผิดเพราะอะไร:
• ข้อ ก. Ibuprofen: เป็น NSAID ที่มีข้อห้ามใช้ในไตรมาสที่สาม (ตั้งแต่ 20-30 สัปดาห์ขึ้นไป) เนื่องจากเสี่ยงต่อ premature closure of ductus arteriosus และ oligohydramnios แต่ Ergotamine เป็น Category X ที่ห้ามใช้เด็ดขาดที่สุดในคนท้อง
• ข้อ ข. Paracetamol: เป็นยาแก้ปวดตัวเลือกแรกที่มีความปลอดภัยสูงที่สุดตลอดการตั้งครรภ์
• ข้อ ง. Sumatriptan: เป็น Pregnancy Category C อาจพิจารณาใช้ได้หากจำเป็นภายใต้การดูแลของแพทย์
• ข้อ จ. Naproxen: เป็น NSAID เช่นเดียวกับ ibuprofen แต่ Ergotamine เป็น absolute contraindication Category X</t>
        </is>
      </c>
      <c r="K146" s="166" t="inlineStr"/>
      <c r="L146" s="166" t="inlineStr">
        <is>
          <t>Neurologic</t>
        </is>
      </c>
      <c r="M146" s="166" t="inlineStr">
        <is>
          <t>Headache (migraine, tension)</t>
        </is>
      </c>
      <c r="N146" s="165" t="inlineStr">
        <is>
          <t>Clinic</t>
        </is>
      </c>
      <c r="O146" s="166" t="inlineStr">
        <is>
          <t>[SOURCE: Pharma Plus เล่มม่วง 2 - ข้อสอบย้อนหลัง PLE-CC1 ปี 2564 วันที่ 2 ข้อ 44]</t>
        </is>
      </c>
      <c r="P146" s="165" t="inlineStr">
        <is>
          <t>ข้อสอบเก่า</t>
        </is>
      </c>
      <c r="Q146" s="165" t="inlineStr">
        <is>
          <t>2564</t>
        </is>
      </c>
      <c r="R146" s="165" t="inlineStr"/>
    </row>
    <row r="147" ht="24" customHeight="1" s="49">
      <c r="A147" s="165" t="n">
        <v>145</v>
      </c>
      <c r="B147" s="166" t="inlineStr">
        <is>
          <t>[ปฏิกิริยาระหว่างยาของ Ergotamine (Drug Interactions)]
การคัดกรองอันตรกิริยาระหว่างยาที่มีอันตรายร้ายแรงต่อชีวิต (Life-threatening drug interaction)
คำถาม: ยาใดที่ห้ามกินกับ ergotamine</t>
        </is>
      </c>
      <c r="C147" s="166" t="inlineStr"/>
      <c r="D147" s="166" t="inlineStr">
        <is>
          <t>Naproxen</t>
        </is>
      </c>
      <c r="E147" s="166" t="inlineStr">
        <is>
          <t>Theophylline</t>
        </is>
      </c>
      <c r="F147" s="166" t="inlineStr">
        <is>
          <t>Ketoconazole</t>
        </is>
      </c>
      <c r="G147" s="166" t="inlineStr">
        <is>
          <t>Warfarin</t>
        </is>
      </c>
      <c r="H147" s="166" t="inlineStr">
        <is>
          <t>Ceftriaxone</t>
        </is>
      </c>
      <c r="I147" s="165" t="inlineStr">
        <is>
          <t>3</t>
        </is>
      </c>
      <c r="J147" s="166" t="inlineStr">
        <is>
          <t>✅ คำตอบที่ถูกต้อง: ข้อ ค. Ketoconazole
🎯 ทำไมข้อนี้ถึงถูก:
Ketoconazole เป็น potent CYP3A4 inhibitor ที่มีข้อห้ามใช้ร่วมกับ Ergotamine โดยเด็ดขาด เนื่องจากการยับยั้ง CYP3A4 จะทำให้ระดับยา ergotamine ในเลือดเพิ่มสูงขึ้นหลายเท่า ก่อให้เกิดภาวะหลอดเลือดส่วนปลายหดเกร็งอย่างรุนแรง (severe vasospasm / ergotism) นำไปสู่การขาดเลือดของแขนขา (peripheral ischemia) จนอาจต้องตัดแขนขา หรือเกิด myocardial infarction และ stroke
🔍 ข้ออื่นผิดเพราะอะไร:
• ข้อ ก. Naproxen: เป็น NSAID ที่สามารถใช้ร่วมกับยาแก้ปวดไมเกรนได้ตามดุลยพินิจ ไม่ใช่ข้อห้ามเด็ดขาด
• ข้อ ข. Theophylline: ยาขยายหลอดลม ไม่ได้เป็น strong CYP3A4 inhibitor
• ข้อ ง. Warfarin: เป็นยาต้านการแข็งตัวของเลือด แม้ต้องระวัง DDI แต่ไม่ได้มี contraindication เด็ดขาดเรื่อง vasospasm เท่ากลุ่ม strong CYP3A4 inhibitors
• ข้อ จ. Ceftriaxone: เป็น cephalosporin ขับออกทางไตและทางน้ำดี ไม่มีผลยับยั้งเอนไซม์ CYP3A4</t>
        </is>
      </c>
      <c r="K147" s="166" t="inlineStr"/>
      <c r="L147" s="166" t="inlineStr">
        <is>
          <t>Neurologic</t>
        </is>
      </c>
      <c r="M147" s="166" t="inlineStr">
        <is>
          <t>Headache (migraine, tension)</t>
        </is>
      </c>
      <c r="N147" s="165" t="inlineStr">
        <is>
          <t>Clinic</t>
        </is>
      </c>
      <c r="O147" s="166" t="inlineStr">
        <is>
          <t>[SOURCE: Pharma Plus เล่มม่วง 2 - ข้อสอบย้อนหลัง PLE-CC1 ปี 2564 วันที่ 2 ข้อ 46]</t>
        </is>
      </c>
      <c r="P147" s="165" t="inlineStr">
        <is>
          <t>ข้อสอบเก่า</t>
        </is>
      </c>
      <c r="Q147" s="165" t="inlineStr">
        <is>
          <t>2564</t>
        </is>
      </c>
      <c r="R147" s="165" t="inlineStr"/>
    </row>
    <row r="148" ht="24" customHeight="1" s="49">
      <c r="A148" s="165" t="n">
        <v>146</v>
      </c>
      <c r="B148" s="166" t="inlineStr">
        <is>
          <t>[การใช้ยา Ergotamine อย่างปลอดภัยและถูกต้อง]
คำแนะนำและขนาดยามาตรฐานในการรับประทานยาเม็ด Ergotamine / Caffeine สำหรับรักษาอาการปวดศีรษะไมเกรนเฉียบพลัน
คำถาม: ข้อใดถูกเกี่ยวกับวิธีการรับประทานยา ergotamine</t>
        </is>
      </c>
      <c r="C148" s="166" t="inlineStr"/>
      <c r="D148" s="166" t="inlineStr">
        <is>
          <t>รับประทานไม่เกินวันละ 5 mg/day หรือ 8 mg/week</t>
        </is>
      </c>
      <c r="E148" s="166" t="inlineStr">
        <is>
          <t>รับประทานไม่เกินวันละ 6 mg/day หรือ 10 mg/week</t>
        </is>
      </c>
      <c r="F148" s="166" t="inlineStr">
        <is>
          <t>รับประทาน 1-2 เม็ดเมื่อมีอาการ รับประทานซ้ำได้ภายหลัง 60 นาที ไม่เกิน 6 เม็ดต่อวัน และไม่เกิน 10 เม็ดต่อสัปดาห์</t>
        </is>
      </c>
      <c r="G148" s="166" t="inlineStr">
        <is>
          <t>ใช้ในหญิงตั้งครรภ์ได้</t>
        </is>
      </c>
      <c r="H148" s="166" t="inlineStr">
        <is>
          <t>รับประทานร่วมกับ clarithromycin ได้</t>
        </is>
      </c>
      <c r="I148" s="165" t="inlineStr">
        <is>
          <t>3</t>
        </is>
      </c>
      <c r="J148" s="166" t="inlineStr">
        <is>
          <t>✅ คำตอบที่ถูกต้อง: ข้อ ค. รับประทาน 1-2 เม็ดเมื่อมีอาการ รับประทานซ้ำได้ภายหลัง 60 นาที ไม่เกิน 6 เม็ดต่อวัน และไม่เกิน 10 เม็ดต่อสัปดาห์
🎯 ทำไมข้อนี้ถึงถูก:
วิธีการรับประทานยาแก้ปวดไมเกรนสูตรผสม Ergotamine tartrate 1 mg บวก Caffeine 100 mg ที่ถูกต้องตามมาตรฐานคือ รับประทาน 1-2 เม็ดทันทีเมื่อเริ่มมีอาการปวดศีรษะ หากอาการไม่ดีขึ้นสามารถรับประทานซ้ำได้ 1 เม็ดทุก 30-60 นาที โดยกำหนดขนาดยาสูงสุดไม่เกิน 6 เม็ดต่อวัน (6 mg/day) และไม่เกิน 10 เม็ดต่อสัปดาห์ (10 mg/week) เพื่อป้องกันภาวะ ergotism และ medication overuse headache
🔍 ข้ออื่นผิดเพราะอะไร:
• ข้อ ก. รับประทานไม่เกินวันละ 5 mg/day หรือ 8 mg/week: ผิด เพราะเกณฑ์มาตรฐานระดับสากลคือ 6 mg/day และ 10 mg/week
• ข้อ ข. รับประทานไม่เกินวันละ 6 mg/day หรือ 10 mg/week: แม้ตัวเลขขนาดมิลลิกรัมถูกต้อง แต่ข้อความในข้อ ค อธิบายทั้งวิธีเริ่มยา การรับประทานซ้ำ และเพดานขนาดยาสูงสุดต่อวัน/สัปดาห์ได้อย่างสมบูรณ์และตรงตามข้อสอบสภาฯ ที่สุด
• ข้อ ง. ใช้ในหญิงตั้งครรภ์ได้: ห้ามใช้เด็ดขาดในสตรีมีครรภ์ (Pregnancy Category X)
• ข้อ จ. รับประทานร่วมกับ clarithromycin ได้: ห้ามใช้ร่วมกันเด็ดขาดเนื่องจาก clarithromycin เป็น potent CYP3A4 inhibitor</t>
        </is>
      </c>
      <c r="K148" s="166" t="inlineStr"/>
      <c r="L148" s="166" t="inlineStr">
        <is>
          <t>Neurologic</t>
        </is>
      </c>
      <c r="M148" s="166" t="inlineStr">
        <is>
          <t>Headache (migraine, tension)</t>
        </is>
      </c>
      <c r="N148" s="165" t="inlineStr">
        <is>
          <t>Clinic</t>
        </is>
      </c>
      <c r="O148" s="166" t="inlineStr">
        <is>
          <t>[SOURCE: Pharma Plus เล่มม่วง 2 - ข้อสอบย้อนหลัง PLE-CC1 ปี 2564 วันที่ 2 ข้อ 47]</t>
        </is>
      </c>
      <c r="P148" s="165" t="inlineStr">
        <is>
          <t>ข้อสอบเก่า</t>
        </is>
      </c>
      <c r="Q148" s="165" t="inlineStr">
        <is>
          <t>2564</t>
        </is>
      </c>
      <c r="R148" s="165" t="inlineStr"/>
    </row>
    <row r="149" ht="24" customHeight="1" s="49">
      <c r="A149" s="165" t="n">
        <v>147</v>
      </c>
      <c r="B149" s="166" t="inlineStr">
        <is>
          <t>[กรณีศึกษา]
ผู้ป่วยหญิงอายุ 70 ปี มีอาการปวดคอ และปวดมากขึ้น จึงมาพบเภสัชที่ร้าน เภสัชกรสังเกตเห็นตุ่มแดงใสที่ต้นคอ หลังใบหู ลามมาด้านหน้า
คำถาม: ยาใดเป็นยาแก้ปวดที่เหมาะสมในผู้ป่วยรายนี้</t>
        </is>
      </c>
      <c r="C149" s="166" t="inlineStr"/>
      <c r="D149" s="166" t="inlineStr">
        <is>
          <t>Gabapentin</t>
        </is>
      </c>
      <c r="E149" s="166" t="inlineStr">
        <is>
          <t>Amitriptyline</t>
        </is>
      </c>
      <c r="F149" s="166" t="inlineStr">
        <is>
          <t>Acetaminophen</t>
        </is>
      </c>
      <c r="G149" s="166" t="inlineStr">
        <is>
          <t>Naproxen</t>
        </is>
      </c>
      <c r="H149" s="166" t="inlineStr">
        <is>
          <t>Tolperisone</t>
        </is>
      </c>
      <c r="I149" s="165" t="inlineStr">
        <is>
          <t>1</t>
        </is>
      </c>
      <c r="J149" s="166" t="inlineStr">
        <is>
          <t>✅ คำตอบที่ถูกต้อง: ข้อ ก. Gabapentin
🎯 ทำไมข้อนี้ถึงถูก:
อาการปวดจากงูสวัดเป็น neuropathic pain เกิดจากการอักเสบของปมประสาท sensory nerve ยาในกลุ่ม gabapentinoids (gabapentin หรือ pregabalin) เป็น first-line medication ที่มีประสิทธิภาพสูงและปลอดภัยในผู้สูงอายุเมื่อเทียบกับ TCAs
🔍 ข้ออื่นผิดเพราะอะไร:
• • ข้อ ข.: Amitriptyline เป็น TCA มี anticholinergic side effects สูง (sedation, urinary retention, orthostatic hypotension, cardiac arrhythmia) จึงควรเลี่ยงในผู้สูงอายุ 70 ปีตาม Beers criteria
• ข้อ ค.: Acetaminophen ออกฤทธิ์ต่อ nociceptive pain ระดับเล็กน้อย ไม่เพียงพอต่อการควบคุม acute zoster neuropathic pain
• ข้อ ง.: Naproxen เป็น NSAID มีประสิทธิภาพจำกัดต่อ neuropathic pain และเสี่ยงต่อ gastrointestinal bleeding, acute renal impairment ในผู้สูงอายุ 70 ปี
• ข้อ จ.: Tolperisone เป็น centrally acting muscle relaxant ใช้ลดการเกร็งของกล้ามเนื้อ ไม่มีข้อบ่งชี้สำหรับ neuropathic pain</t>
        </is>
      </c>
      <c r="K149" s="166" t="inlineStr">
        <is>
          <t>Neuropathic pain</t>
        </is>
      </c>
      <c r="L149" s="166" t="inlineStr">
        <is>
          <t>Neurologic</t>
        </is>
      </c>
      <c r="M149" s="166" t="inlineStr">
        <is>
          <t>Pain management</t>
        </is>
      </c>
      <c r="N149" s="165" t="inlineStr">
        <is>
          <t>Clinic</t>
        </is>
      </c>
      <c r="O149" s="166" t="inlineStr">
        <is>
          <t>ข้อสอบเก่า</t>
        </is>
      </c>
      <c r="P149" s="165" t="inlineStr">
        <is>
          <t>ข้อสอบเก่า</t>
        </is>
      </c>
      <c r="Q149" s="165" t="inlineStr">
        <is>
          <t>2565</t>
        </is>
      </c>
      <c r="R149" s="165" t="inlineStr"/>
    </row>
    <row r="150" ht="24" customHeight="1" s="49">
      <c r="A150" s="165" t="n">
        <v>148</v>
      </c>
      <c r="B150" s="166" t="inlineStr">
        <is>
          <t>[สถานการณ์]
ผู้หญิงอายุ 28 ปี มีอาการปวดศีรษะ คะแนนปวด 4/10 เคยใช้ paracetamol 500 mg มาก่อน นอนพักอาการดีขึ้น ต่อมามีอาการปวดอีก ใช้ paracetamol บรรเทาอาการก็ไม่หายแล้ว มีประวัติแพ้ยา cotrimoxazole มีประวัติเป็นโรคกล้ามเนื้อหัวใจตาย
คำถาม: ยาใดเหมาะสมสำหรับการรักษา</t>
        </is>
      </c>
      <c r="C150" s="166" t="inlineStr"/>
      <c r="D150" s="166" t="inlineStr">
        <is>
          <t>Ibuprofen 400 mg 2 tab PO stat</t>
        </is>
      </c>
      <c r="E150" s="166" t="inlineStr">
        <is>
          <t>Tramadol 500 mg 1 tab PO stat</t>
        </is>
      </c>
      <c r="F150" s="166" t="inlineStr">
        <is>
          <t>Paracetamol 500 mg 2 tab PO q 4 hr</t>
        </is>
      </c>
      <c r="G150" s="166" t="inlineStr">
        <is>
          <t>Ergotamine 2 tab stat than 2 tab q 2 hr</t>
        </is>
      </c>
      <c r="H150" s="166" t="inlineStr">
        <is>
          <t>Ibuprofen 400 mg 1 tab + sumatriptan 1 tab</t>
        </is>
      </c>
      <c r="I150" s="165" t="inlineStr">
        <is>
          <t>1</t>
        </is>
      </c>
      <c r="J150" s="166" t="inlineStr">
        <is>
          <t>✅ คำตอบที่ถูกต้อง: ข้อ ก. Ibuprofen 400 mg 2 tab PO stat
🎯 ทำไมข้อนี้ถึงถูก:
ผู้ป่วยปวดศีรษะระดับปานกลางที่ไม่ตอบสนองต่อ paracetamol ยาขั้นถัดไปคือ NSAIDs เช่น Ibuprofen 400-800 mg (2 เม็ด stat) ทั้งนี้ผู้ป่วยมีประวัติโรคกล้ามเนื้อหัวใจตาย จึงมีข้อห้ามใช้เด็ดขาดสำหรับ Ergotamine และ Triptans เนื่องจากทำให้หลอดเลือดหัวใจหดเกร็งอย่างรุนแรง
🔍 ข้ออื่นผิดเพราะอะไร:
• ข้อ ข.: ขนาดยา tramadol 500 mg เป็นขนาดที่เกินขนาดสูงสุดอย่างรุนแรง (toxic dose) ขนาดยาปกติคือ 50 mg และไม่ใช่อันดับแรก
• ข้อ ค.: การรับประทาน paracetamol 500 mg 2 เม็ดทุก 4 ชั่วโมง เสี่ยงต่อพิษต่อตับ และผู้ป่วยระบุชัดเจนว่าใช้ paracetamol แล้วอาการไม่ดีขึ้น
• ข้อ ง.: Ergotamine มีข้อห้ามใช้เด็ดขาดในผู้ป่วยที่มีประวัติโรคหลอดเลือดหัวใจหรือ myocardial infarction
• ข้อ จ.: Sumatriptan มีข้อห้ามใช้เด็ดขาดในผู้ป่วยที่มีประวัติ myocardial infarction เช่นเดียวกับ ergotamine</t>
        </is>
      </c>
      <c r="K150" s="166" t="inlineStr">
        <is>
          <t>Headache and Migraine</t>
        </is>
      </c>
      <c r="L150" s="166" t="inlineStr">
        <is>
          <t>Neurologic</t>
        </is>
      </c>
      <c r="M150" s="166" t="inlineStr">
        <is>
          <t>Headache (migraine, tension)</t>
        </is>
      </c>
      <c r="N150" s="165" t="inlineStr">
        <is>
          <t>Clinic</t>
        </is>
      </c>
      <c r="O150" s="166" t="inlineStr">
        <is>
          <t>ข้อสอบเก่า</t>
        </is>
      </c>
      <c r="P150" s="165" t="inlineStr">
        <is>
          <t>ข้อสอบเก่า</t>
        </is>
      </c>
      <c r="Q150" s="165" t="inlineStr">
        <is>
          <t>2565</t>
        </is>
      </c>
      <c r="R150" s="165" t="inlineStr"/>
    </row>
    <row r="151" ht="24" customHeight="1" s="49">
      <c r="A151" s="176" t="n">
        <v>149</v>
      </c>
      <c r="B151" t="inlineStr">
        <is>
          <t>ข้อใดกล่าวผิดเกี่ยวกับภาวะชักต่อเนื่อง</t>
        </is>
      </c>
      <c r="D151" t="inlineStr">
        <is>
          <t>ปัจจัยที่ก่อให้เกิดภาวะชักต่อเนื่องมากที่สุด คือ ความเครียด</t>
        </is>
      </c>
      <c r="E151" t="inlineStr">
        <is>
          <t>ภาวะชักต่อเนื่องคืออาการชักที่มีระยะเวลาติดต่อกันมากกว่า 5 นาที หรือมีการชักซ้ำภายใน 24 ชั่วโมง</t>
        </is>
      </c>
      <c r="F151" t="inlineStr">
        <is>
          <t>ยาทางเลือกแรกในการรักษาภาวะชักต่อเนื่องคือยาฉีดในกลุ่ม Benzodiazepine</t>
        </is>
      </c>
      <c r="G151" t="inlineStr">
        <is>
          <t>การให้ยา Phenytoin ชนิดฉีดมีการปรับขนาดยาตามน้ำหนักตัวของคนไข้</t>
        </is>
      </c>
      <c r="H151" t="inlineStr">
        <is>
          <t>ภาวะชักต่อเนื่องมักเกิดในเด็กมากกว่าผู้สูงอายุ</t>
        </is>
      </c>
      <c r="I151" t="n">
        <v>1</v>
      </c>
      <c r="J151" t="inlineStr">
        <is>
          <t>✅ คำตอบที่ถูกต้อง: ข้อ ก. ปัจจัยที่ก่อให้เกิดภาวะชักต่อเนื่องมากที่สุด คือ ความเครียด
🎯 ทำไมข้อนี้ถึงถูก: สาเหตุที่พบบ่อยที่สุดของภาวะชักต่อเนื่อง (Status Epilepticus: SE) คือการขาดยาหรือหยุดยากันชักกะทันหัน (antiepileptic drug non-adherence / withdrawal), รอยโรคหลอดเลือดสมองเฉียบพลัน (acute stroke), การติดเชื้อในระบบประสาท (CNS infection) หรือความผิดปกติของเกลือแร่ ไม่ใช่ความเครียด
🔍 ข้ออื่นผิดเพราะอะไร:
•
ข
้
อ
ข
.
:
เ
ป
็
น
น
ิ
ย
า
ม
ท
ี
่
ถ
ู
ก
ต
้
อ
ง
ต
า
ม
A
m
e
r
i
c
a
n
E
p
i
l
e
p
s
y
S
o
c
i
e
t
y
(
A
E
S
)
ค
ื
อ
c
o
n
v
u
l
s
i
v
e
s
t
a
t
u
s
e
p
i
l
e
p
t
i
c
u
s
ม
ี
อ
า
ก
า
ร
ช
ั
ก
ต
่
อ
เ
น
ื
่
อ
ง
เ
ก
ิ
น
5
น
า
ท
ี
(
t
1
)
ห
ร
ื
อ
ช
ั
ก
ซ
้
ำ
โ
ด
ย
ไ
ม
่
ฟ
ื
้
น
ค
ื
น
ส
ต
ิ
ร
ะ
ห
ว
่
า
ง
ค
ร
ั
้
ง
•
ข
้
อ
ค
.
:
ถ
ู
ก
ต
้
อ
ง
ย
า
f
i
r
s
t
-
l
i
n
e
t
r
e
a
t
m
e
n
t
ค
ื
อ
I
V
B
e
n
z
o
d
i
a
z
e
p
i
n
e
s
เ
ช
่
น
L
o
r
a
z
e
p
a
m
I
V
ห
ร
ื
อ
D
i
a
z
e
p
a
m
I
V
(
ห
ร
ื
อ
I
M
M
i
d
a
z
o
l
a
m
)
•
ข
้
อ
ง
.
:
ถ
ู
ก
ต
้
อ
ง
ก
า
ร
ใ
ห
้
P
h
e
n
y
t
o
i
n
I
V
l
o
a
d
i
n
g
d
o
s
e
ต
้
อ
ง
ค
ำ
น
ว
ณ
ต
า
ม
น
้
ำ
ห
น
ั
ก
ต
ั
ว
ค
ื
อ
1
5
-
2
0
m
g
/
k
g
ด
้
ว
ย
อ
ั
ต
ร
า
เ
ร
็
ว
ไ
ม
่
เ
ก
ิ
น
5
0
m
g
/
m
i
n
•
ข
้
อ
จ
.
:
ถ
ู
ก
ต
้
อ
ง
อ
ุ
บ
ั
ต
ิ
ก
า
ร
ณ
์
ข
อ
ง
s
t
a
t
u
s
e
p
i
l
e
p
t
i
c
u
s
ม
ี
ล
ั
ก
ษ
ณ
ะ
b
i
m
o
d
a
l
d
i
s
t
r
i
b
u
t
i
o
n
โ
ด
ย
พ
บ
ส
ู
ง
ท
ี
่
ส
ุ
ด
ใ
น
เ
ด
็
ก
เ
ล
็
ก
แ
ล
ะ
ผ
ู
้
ส
ู
ง
อ
า
ย
ุ
โ
ด
ย
ใ
น
เ
ด
็
ก
ม
ั
ก
ส
ั
ม
พ
ั
น
ธ
์
ก
ั
บ
f
e
b
r
i
l
e
S
E
แ
ล
ะ
C
N
S
i
n
f
e
c
t
i
o
n
s</t>
        </is>
      </c>
      <c r="L151" t="inlineStr">
        <is>
          <t>Neurologic</t>
        </is>
      </c>
      <c r="M151" t="inlineStr">
        <is>
          <t>Epilepsy</t>
        </is>
      </c>
      <c r="N151" t="inlineStr">
        <is>
          <t>Clinic</t>
        </is>
      </c>
      <c r="O151" t="inlineStr">
        <is>
          <t>[SOURCE: Mock Pharmtutor 2024 Set 1 ข้อ 45]</t>
        </is>
      </c>
      <c r="P151" t="inlineStr">
        <is>
          <t>ข้อสอบจำลอง</t>
        </is>
      </c>
      <c r="Q151" t="inlineStr">
        <is>
          <t>Mock Pharmtutor 2024</t>
        </is>
      </c>
    </row>
    <row r="152" ht="24" customHeight="1" s="49">
      <c r="A152" s="176" t="n">
        <v>150</v>
      </c>
      <c r="B152" t="inlineStr">
        <is>
          <t>ข้อใดจับคู่ไม่ถูกต้อง</t>
        </is>
      </c>
      <c r="D152" t="inlineStr">
        <is>
          <t>Phenytoin - Nausea/Vomiting</t>
        </is>
      </c>
      <c r="E152" t="inlineStr">
        <is>
          <t>Levetiracetam - Induce Suicidal</t>
        </is>
      </c>
      <c r="F152" t="inlineStr">
        <is>
          <t>Valproic acid - Teratogenicity</t>
        </is>
      </c>
      <c r="G152" t="inlineStr">
        <is>
          <t>Lorazepam - Retrograde amnesia</t>
        </is>
      </c>
      <c r="H152" t="inlineStr">
        <is>
          <t>Propofol - Confusion</t>
        </is>
      </c>
      <c r="I152" t="n">
        <v>4</v>
      </c>
      <c r="J152" t="inlineStr">
        <is>
          <t>✅ คำตอบที่ถูกต้อง: ข้อ ง. Lorazepam - Retrograde amnesia
🎯 ทำไมข้อนี้ถึงถูก: Lorazepam และยากลุ่ม Benzodiazepines ทำให้เกิด "Anterograde amnesia" (สูญเสียความจำต่อเหตุการณ์ที่เกิดขึ้นหลังได้รับยา ไม่สามารถสร้างความจำระยะสั้นใหม่ๆ ได้) ไม่ใช่ Retrograde amnesia (การสูญเสียความจำเหตุการณ์ในอดีตก่อนได้รับยา)
🔍 ข้ออื่นผิดเพราะอะไร:
•
ข
้
อ
ก
.
(
P
h
e
n
y
t
o
i
n
-
N
a
u
s
e
a
/
V
o
m
i
t
i
n
g
)
:
เ
ป
็
น
ผ
ล
ข
้
า
ง
เ
ค
ี
ย
ง
ท
า
ง
เ
ด
ิ
น
อ
า
ห
า
ร
ท
ี
่
พ
บ
ไ
ด
้
ท
ั
่
ว
ไ
ป
จ
า
ก
ก
า
ร
ร
ะ
ค
า
ย
เ
ค
ื
อ
ง
ก
ร
ะ
เ
พ
า
ะ
อ
า
ห
า
ร
เ
ม
ื
่
อ
ร
ั
บ
ป
ร
ะ
ท
า
น
ย
า
P
h
e
n
y
t
o
i
n
•
ข
้
อ
ข
.
(
L
e
v
e
t
i
r
a
c
e
t
a
m
-
I
n
d
u
c
e
S
u
i
c
i
d
a
l
)
:
เ
ป
็
น
ค
ำ
เ
ต
ื
อ
น
ส
ำ
ค
ั
ญ
(
F
D
A
B
l
a
c
k
B
o
x
/
P
r
e
c
a
u
t
i
o
n
)
เ
ก
ี
่
ย
ว
ก
ั
บ
พ
ฤ
ต
ิ
ก
ร
ร
ม
ก
้
า
ว
ร
้
า
ว
ห
ง
ุ
ด
ห
ง
ิ
ด
ซ
ึ
ม
เ
ศ
ร
้
า
แ
ล
ะ
ค
ว
า
ม
ค
ิ
ด
ฆ
่
า
ต
ั
ว
ต
า
ย
(
s
u
i
c
i
d
a
l
i
d
e
a
t
i
o
n
a
n
d
b
e
h
a
v
i
o
r
)
•
ข
้
อ
ค
.
(
V
a
l
p
r
o
i
c
a
c
i
d
-
T
e
r
a
t
o
g
e
n
i
c
i
t
y
)
:
ถ
ู
ก
ต
้
อ
ง
V
a
l
p
r
o
i
c
a
c
i
d
เ
ป
็
น
t
e
r
a
t
o
g
e
n
ร
ุ
น
แ
ร
ง
ท
ำ
ใ
ห
้
เ
ก
ิ
ด
ค
ว
า
ม
พ
ิ
ก
า
ร
แ
ต
่
ก
ำ
เ
น
ิ
ด
เ
ช
่
น
N
e
u
r
a
l
t
u
b
e
d
e
f
e
c
t
s
(
S
p
i
n
a
b
i
f
i
d
a
)
•
ข
้
อ
จ
.
(
P
r
o
p
o
f
o
l
-
C
o
n
f
u
s
i
o
n
)
:
ถ
ู
ก
ต
้
อ
ง
P
r
o
p
o
f
o
l
อ
อ
ก
ฤ
ท
ธ
ิ
์
ก
ด
ร
ะ
บ
บ
ป
ร
ะ
ส
า
ท
ส
่
ว
น
ก
ล
า
ง
ท
ำ
ใ
ห
้
เ
ก
ิ
ด
ภ
า
ว
ะ
ส
ั
บ
ส
น
ง
ุ
น
ง
ง
ห
ร
ื
อ
d
e
l
i
r
i
u
m
ใ
น
ช
่
ว
ง
ต
ื
่
น
จ
า
ก
ย
า
ส
ล
บ</t>
        </is>
      </c>
      <c r="L152" t="inlineStr">
        <is>
          <t>Neurologic</t>
        </is>
      </c>
      <c r="M152" t="inlineStr">
        <is>
          <t>Epilepsy</t>
        </is>
      </c>
      <c r="N152" t="inlineStr">
        <is>
          <t>Clinic</t>
        </is>
      </c>
      <c r="O152" t="inlineStr">
        <is>
          <t>[SOURCE: Mock Pharmtutor 2024 Set 1 ข้อ 46]</t>
        </is>
      </c>
      <c r="P152" t="inlineStr">
        <is>
          <t>ข้อสอบจำลอง</t>
        </is>
      </c>
      <c r="Q152" t="inlineStr">
        <is>
          <t>Mock Pharmtutor 2024</t>
        </is>
      </c>
    </row>
    <row r="153" ht="24" customHeight="1" s="49">
      <c r="A153" s="176" t="n">
        <v>151</v>
      </c>
      <c r="B153" t="inlineStr">
        <is>
          <t>ข้อใดคือกลไกการออกฤทธิ์ของยา Levetiracetam</t>
        </is>
      </c>
      <c r="D153" t="inlineStr">
        <is>
          <t>Na Channel blocker</t>
        </is>
      </c>
      <c r="E153" t="inlineStr">
        <is>
          <t>SV2A Antagonist</t>
        </is>
      </c>
      <c r="F153" t="inlineStr">
        <is>
          <t>Cl Channel blocker</t>
        </is>
      </c>
      <c r="G153" t="inlineStr">
        <is>
          <t>AMPA channel antagonist</t>
        </is>
      </c>
      <c r="H153" t="inlineStr">
        <is>
          <t>Ca channel blocker</t>
        </is>
      </c>
      <c r="I153" t="n">
        <v>2</v>
      </c>
      <c r="J153" t="inlineStr">
        <is>
          <t>✅ คำตอบที่ถูกต้อง: ข้อ ข. SV2A Antagonist
🎯 ทำไมข้อนี้ถึงถูก: Levetiracetam ออกฤทธิ์จับอย่างจำเพาะกับ Synaptic Vesicle Protein 2A (SV2A ligand/antagonist) ที่ถุงไซแนปส์บริเวณเซลล์ประสาทก่อนไซแนปส์ ส่งผลยับยั้งการหลั่งสารสื่อประสาทกระตุ้น (excitatory neurotransmitters เช่น glutamate) ทำให้ควบคุมอาการชักได้
🔍 ข้ออื่นผิดเพราะอะไร:
•
ข
้
อ
ก
.
(
N
a
C
h
a
n
n
e
l
b
l
o
c
k
e
r
)
:
เ
ป
็
น
ก
ล
ไ
ก
ห
ล
ั
ก
ข
อ
ง
ย
า
ก
ั
น
ช
ั
ก
ก
ล
ุ
่
ม
V
o
l
t
a
g
e
-
g
a
t
e
d
s
o
d
i
u
m
c
h
a
n
n
e
l
b
l
o
c
k
e
r
s
เ
ช
่
น
P
h
e
n
y
t
o
i
n
,
C
a
r
b
a
m
a
z
e
p
i
n
e
แ
ล
ะ
L
a
m
o
t
r
i
g
i
n
e
•
ข
้
อ
ค
.
(
C
l
C
h
a
n
n
e
l
b
l
o
c
k
e
r
)
:
ก
า
ร
ป
ิ
ด
c
h
l
o
r
i
d
e
c
h
a
n
n
e
l
จ
ะ
ล
ด
ก
า
ร
ย
ั
บ
ย
ั
้
ง
แ
ล
ะ
ก
ร
ะ
ต
ุ
้
น
ใ
ห
้
เ
ก
ิ
ด
ก
า
ร
ช
ั
ก
ไ
ม
่
ใ
ช
่
ก
ล
ไ
ก
ข
อ
ง
ย
า
ก
ั
น
ช
ั
ก
•
ข
้
อ
ง
.
(
A
M
P
A
c
h
a
n
n
e
l
a
n
t
a
g
o
n
i
s
t
)
:
เ
ป
็
น
ก
ล
ไ
ก
ห
ล
ั
ก
ข
อ
ง
ย
า
P
e
r
a
m
p
a
n
e
l
ซ
ึ
่
ง
เ
ป
็
น
s
e
l
e
c
t
i
v
e
n
o
n
-
c
o
m
p
e
t
i
t
i
v
e
A
M
P
A
g
l
u
t
a
m
a
t
e
r
e
c
e
p
t
o
r
a
n
t
a
g
o
n
i
s
t
•
ข
้
อ
จ
.
(
C
a
c
h
a
n
n
e
l
b
l
o
c
k
e
r
)
:
เ
ป
็
น
ก
ล
ไ
ก
ห
ล
ั
ก
ข
อ
ง
E
t
h
o
s
u
x
i
m
i
d
e
(
T
-
t
y
p
e
C
a
2
+
c
h
a
n
n
e
l
b
l
o
c
k
e
r
)
ห
ร
ื
อ
G
a
b
a
p
e
n
t
i
n
/
P
r
e
g
a
b
a
l
i
n
(
a
l
p
h
a
-
2
-
d
e
l
t
a
s
u
b
u
n
i
t
l
i
g
a
n
d
)</t>
        </is>
      </c>
      <c r="L153" t="inlineStr">
        <is>
          <t>Neurologic</t>
        </is>
      </c>
      <c r="M153" t="inlineStr">
        <is>
          <t>Epilepsy</t>
        </is>
      </c>
      <c r="N153" t="inlineStr">
        <is>
          <t>Clinic</t>
        </is>
      </c>
      <c r="O153" t="inlineStr">
        <is>
          <t>[SOURCE: Mock Pharmtutor 2024 Set 1 ข้อ 47]</t>
        </is>
      </c>
      <c r="P153" t="inlineStr">
        <is>
          <t>ข้อสอบจำลอง</t>
        </is>
      </c>
      <c r="Q153" t="inlineStr">
        <is>
          <t>Mock Pharmtutor 2024</t>
        </is>
      </c>
    </row>
    <row r="154" ht="24" customHeight="1" s="49">
      <c r="A154" s="176" t="n">
        <v>152</v>
      </c>
      <c r="B154" t="inlineStr">
        <is>
          <t>ข้อใดถูกต้องเกี่ยวกับ Nociceptive Pain</t>
        </is>
      </c>
      <c r="D154" t="inlineStr">
        <is>
          <t>เป็นความปวดที่เกิดจากความบาดเจ็บ การอักเสบหรือมีการทำลายเนื้อเยื่อ</t>
        </is>
      </c>
      <c r="E154" t="inlineStr">
        <is>
          <t>ระบุตำแหน่งของการปวดได้ชัดเจน</t>
        </is>
      </c>
      <c r="F154" t="inlineStr">
        <is>
          <t>Prostaglandin เป็นสารสื่อประสาทหลักในการแสดงอาการ</t>
        </is>
      </c>
      <c r="G154" t="inlineStr">
        <is>
          <t>ตอบสนองต่อการใช้ opioids</t>
        </is>
      </c>
      <c r="H154" t="inlineStr">
        <is>
          <t>ถูกทุกข้อ</t>
        </is>
      </c>
      <c r="I154" t="n">
        <v>5</v>
      </c>
      <c r="J154" t="inlineStr">
        <is>
          <t>✅ คำตอบที่ถูกต้อง: ข้อ จ. ถูกทุกข้อ
🎯 ทำไมข้อนี้ถึงถูก: ถูกทุกข้อ เนื่องจาก Nociceptive pain เกิดจากการกระตุ้น nociceptors เมื่อเนื้อเยื่อบาดเจ็บหรืออักเสบ (somatic/visceral pain) โดยเฉพาะ somatic pain จะระบุตำแหน่งได้ชัดเจน มี inflammatory mediators เช่น Prostaglandins, Bradykinin ช่วยกระตุ้น และตอบสนองต่อยาระงับปวดกลุ่ม Opioids และ NSAIDs ได้ดี
🔍 ข้ออื่นผิดเพราะอะไร:
•
ข
้
อ
ก
.
:
ถ
ู
ก
ต
้
อ
ง
เ
ป
็
น
น
ิ
ย
า
ม
ห
ล
ั
ก
ข
อ
ง
n
o
c
i
c
e
p
t
i
v
e
p
a
i
n
ซ
ึ
่
ง
เ
ก
ิ
ด
จ
า
ก
n
o
x
i
o
u
s
s
t
i
m
u
l
i
ท
ี
่
ก
ร
ะ
ท
ำ
ต
่
อ
s
o
m
a
t
i
c
ห
ร
ื
อ
v
i
s
c
e
r
a
l
t
i
s
s
u
e
•
ข
้
อ
ข
.
:
ถ
ู
ก
ต
้
อ
ง
โ
ด
ย
เ
ฉ
พ
า
ะ
s
o
m
a
t
i
c
n
o
c
i
c
e
p
t
i
v
e
p
a
i
n
(
เ
ช
่
น
ป
ว
ด
ก
ร
ะ
ด
ู
ก
ก
ล
้
า
ม
เ
น
ื
้
อ
แ
ผ
ล
ผ
่
า
ต
ั
ด
)
ผ
ู
้
ป
่
ว
ย
ส
า
ม
า
ร
ถ
ร
ะ
บ
ุ
ต
ำ
แ
ห
น
่
ง
ไ
ด
้
อ
ย
่
า
ง
แ
ม
่
น
ย
ำ
•
ข
้
อ
ค
.
:
ถ
ู
ก
ต
้
อ
ง
P
r
o
s
t
a
g
l
a
n
d
i
n
E
2
(
P
G
E
2
)
ท
ำ
ห
น
้
า
ท
ี
่
s
e
n
s
i
t
i
z
e
ป
ล
า
ย
ป
ร
ะ
ส
า
ท
ร
ั
บ
ค
ว
า
ม
ร
ู
้
ส
ึ
ก
เ
จ
็
บ
ป
ว
ด
(
p
e
r
i
p
h
e
r
a
l
s
e
n
s
i
t
i
z
a
t
i
o
n
)
•
ข
้
อ
ง
.
:
ถ
ู
ก
ต
้
อ
ง
O
p
i
o
i
d
s
อ
อ
ก
ฤ
ท
ธ
ิ
์
จ
ั
บ
ก
ั
บ
m
u
-
o
p
i
o
i
d
r
e
c
e
p
t
o
r
s
ย
ั
บ
ย
ั
้
ง
a
s
c
e
n
d
i
n
g
p
a
i
n
p
a
t
h
w
a
y
s
ข
อ
ง
n
o
c
i
c
e
p
t
i
v
e
p
a
i
n
ไ
ด
้
อ
ย
่
า
ง
ม
ี
ป
ร
ะ
ส
ิ
ท
ธ
ิ
ภ
า
พ</t>
        </is>
      </c>
      <c r="L154" t="inlineStr">
        <is>
          <t>Neurologic</t>
        </is>
      </c>
      <c r="M154" t="inlineStr">
        <is>
          <t>Pain management</t>
        </is>
      </c>
      <c r="N154" t="inlineStr">
        <is>
          <t>Clinic</t>
        </is>
      </c>
      <c r="O154" t="inlineStr">
        <is>
          <t>[SOURCE: Mock Pharmtutor 2024 Set 1 ข้อ 48]</t>
        </is>
      </c>
      <c r="P154" t="inlineStr">
        <is>
          <t>ข้อสอบจำลอง</t>
        </is>
      </c>
      <c r="Q154" t="inlineStr">
        <is>
          <t>Mock Pharmtutor 2024</t>
        </is>
      </c>
    </row>
    <row r="155" ht="24" customHeight="1" s="49">
      <c r="A155" s="176" t="n">
        <v>153</v>
      </c>
      <c r="B155" t="inlineStr">
        <is>
          <t>ยาในข้อใดไม่สามารถใช้ในการรักษาอาการปวดแบบ Neuropathic pain</t>
        </is>
      </c>
      <c r="D155" t="inlineStr">
        <is>
          <t>Tramadol</t>
        </is>
      </c>
      <c r="E155" t="inlineStr">
        <is>
          <t>Amitriptyline</t>
        </is>
      </c>
      <c r="F155" t="inlineStr">
        <is>
          <t>Gabapentin</t>
        </is>
      </c>
      <c r="G155" t="inlineStr">
        <is>
          <t>Venlafaxine</t>
        </is>
      </c>
      <c r="H155" t="inlineStr">
        <is>
          <t>Flunarizine</t>
        </is>
      </c>
      <c r="I155" t="n">
        <v>5</v>
      </c>
      <c r="J155" t="inlineStr">
        <is>
          <t>✅ คำตอบที่ถูกต้อง: ข้อ จ. Flunarizine
🎯 ทำไมข้อนี้ถึงถูก: Flunarizine เป็นยากลุ่ม Calcium Channel Blocker ที่มีข้อบ่งใช้หลักสำหรับป้องกันโรคปวดศีรษะไมเกรน (migraine prophylaxis) และรักษาอาการเวียนศีรษะ (vestibular vertigo) ไม่มีข้อบ่งใช้หรือหลักฐานประสิทธิผลในการรักษา Neuropathic pain
🔍 ข้ออื่นผิดเพราะอะไร:
•
ข
้
อ
ก
.
(
T
r
a
m
a
d
o
l
)
:
เ
ป
็
น
w
e
a
k
m
u
-
o
p
i
o
i
d
a
g
o
n
i
s
t
ร
่
ว
ม
ก
ั
บ
S
N
R
I
a
c
t
i
v
i
t
y
จ
ั
ด
เ
ป
็
น
s
e
c
o
n
d
-
l
i
n
e
t
r
e
a
t
m
e
n
t
ส
ำ
ห
ร
ั
บ
n
e
u
r
o
p
a
t
h
i
c
p
a
i
n
•
ข
้
อ
ข
.
(
A
m
i
t
r
i
p
t
y
l
i
n
e
)
:
เ
ป
็
น
ย
า
ก
ล
ุ
่
ม
T
r
i
c
y
c
l
i
c
A
n
t
i
d
e
p
r
e
s
s
a
n
t
s
(
T
C
A
s
)
จ
ั
ด
เ
ป
็
น
f
i
r
s
t
-
l
i
n
e
t
r
e
a
t
m
e
n
t
ส
ำ
ห
ร
ั
บ
d
i
a
b
e
t
i
c
p
e
r
i
p
h
e
r
a
l
n
e
u
r
o
p
a
t
h
y
แ
ล
ะ
p
o
s
t
h
e
r
p
e
t
i
c
n
e
u
r
a
l
g
i
a
•
ข
้
อ
ค
.
(
G
a
b
a
p
e
n
t
i
n
)
:
เ
ป
็
น
G
a
b
a
p
e
n
t
i
n
o
i
d
ท
ี
่
จ
ั
บ
ก
ั
บ
a
l
p
h
a
-
2
-
d
e
l
t
a
s
u
b
u
n
i
t
ข
อ
ง
c
a
l
c
i
u
m
c
h
a
n
n
e
l
จ
ั
ด
เ
ป
็
น
f
i
r
s
t
-
l
i
n
e
t
r
e
a
t
m
e
n
t
ส
ำ
ห
ร
ั
บ
n
e
u
r
o
p
a
t
h
i
c
p
a
i
n
•
ข
้
อ
ง
.
(
V
e
n
l
a
f
a
x
i
n
e
)
:
เ
ป
็
น
ย
า
ก
ล
ุ
่
ม
S
e
r
o
t
o
n
i
n
-
N
o
r
e
p
i
n
e
p
h
r
i
n
e
R
e
u
p
t
a
k
e
I
n
h
i
b
i
t
o
r
(
S
N
R
I
)
จ
ั
ด
เ
ป
็
น
f
i
r
s
t
-
l
i
n
e
t
r
e
a
t
m
e
n
t
ส
ำ
ห
ร
ั
บ
n
e
u
r
o
p
a
t
h
i
c
p
a
i
n</t>
        </is>
      </c>
      <c r="L155" t="inlineStr">
        <is>
          <t>Neurologic</t>
        </is>
      </c>
      <c r="M155" t="inlineStr">
        <is>
          <t>Peripheral neuropathy</t>
        </is>
      </c>
      <c r="N155" t="inlineStr">
        <is>
          <t>Clinic</t>
        </is>
      </c>
      <c r="O155" t="inlineStr">
        <is>
          <t>[SOURCE: Mock Pharmtutor 2024 Set 1 ข้อ 49]</t>
        </is>
      </c>
      <c r="P155" t="inlineStr">
        <is>
          <t>ข้อสอบจำลอง</t>
        </is>
      </c>
      <c r="Q155" t="inlineStr">
        <is>
          <t>Mock Pharmtutor 2024</t>
        </is>
      </c>
    </row>
    <row r="156" ht="24" customHeight="1" s="49">
      <c r="A156" s="176" t="n">
        <v>154</v>
      </c>
      <c r="B156" t="inlineStr">
        <is>
          <t>Opioids receptor ชนิดใดเป็นตัวหลักที่มีบทบาทสำคัญในเรื่องของการปวด</t>
        </is>
      </c>
      <c r="D156" t="inlineStr">
        <is>
          <t>Kappa receptor</t>
        </is>
      </c>
      <c r="E156" t="inlineStr">
        <is>
          <t>Mu receptor</t>
        </is>
      </c>
      <c r="F156" t="inlineStr">
        <is>
          <t>Delta receptor</t>
        </is>
      </c>
      <c r="G156" t="inlineStr">
        <is>
          <t>Alpha receptor</t>
        </is>
      </c>
      <c r="H156" t="inlineStr">
        <is>
          <t>Beta receptor</t>
        </is>
      </c>
      <c r="I156" t="n">
        <v>2</v>
      </c>
      <c r="J156" t="inlineStr">
        <is>
          <t>✅ คำตอบที่ถูกต้อง: ข้อ ข. Mu receptor
🎯 ทำไมข้อนี้ถึงถูก: Mu (μ) opioid receptor (MOR) เป็น receptor หลักที่มีบทบาทสำคัญที่สุดในการออกฤทธิ์ระงับความปวด (supraspinal and spinal analgesia) ของยากลุ่ม opioids และยังเกี่ยวข้องกับผลข้างเคียงสำคัญ เช่น sedation, euphoria, respiratory depression และ physical dependence
🔍 ข้ออื่นผิดเพราะอะไร:
•
ข
้
อ
ก
.
(
K
a
p
p
a
r
e
c
e
p
t
o
r
)
:
ม
ี
บ
ท
บ
า
ท
ร
ะ
ง
ั
บ
ป
ว
ด
ใ
น
ร
ะ
ด
ั
บ
s
p
i
n
a
l
a
n
a
l
g
e
s
i
a
แ
ต
่
ท
ำ
ใ
ห
้
เ
ก
ิ
ด
ผ
ล
ข
้
า
ง
เ
ค
ี
ย
ง
d
y
s
p
h
o
r
i
a
,
h
a
l
l
u
c
i
n
a
t
i
o
n
s
แ
ล
ะ
s
e
d
a
t
i
o
n
ไ
ม
่
ใ
ช
่
r
e
c
e
p
t
o
r
ห
ล
ั
ก
ใ
น
ก
า
ร
แ
ก
้
ป
ว
ด
ท
า
ง
ค
ล
ิ
น
ิ
ก
•
ข
้
อ
ค
.
(
D
e
l
t
a
r
e
c
e
p
t
o
r
)
:
ม
ี
บ
ท
บ
า
ท
ป
ร
ั
บ
ก
า
ร
ส
่
ง
ส
ั
ญ
ญ
า
ณ
ป
ว
ด
(
m
o
d
u
l
a
t
i
o
n
o
f
p
a
i
n
)
แ
ล
ะ
อ
า
ร
ม
ณ
์
แ
ต
่
ย
า
แ
ก
้
ป
ว
ด
o
p
i
o
i
d
ท
า
ง
ค
ล
ิ
น
ิ
ก
เ
ก
ื
อ
บ
ท
ั
้
ง
ห
ม
ด
ไ
ม
่
ไ
ด
้
อ
อ
ก
ฤ
ท
ธ
ิ
์
ห
ล
ั
ก
ผ
่
า
น
r
e
c
e
p
t
o
r
น
ี
้
•
ข
้
อ
ง
.
(
A
l
p
h
a
r
e
c
e
p
t
o
r
)
:
เ
ป
็
น
A
d
r
e
n
e
r
g
i
c
r
e
c
e
p
t
o
r
ใ
น
ร
ะ
บ
บ
ป
ร
ะ
ส
า
ท
อ
ั
ต
โ
น
ม
ั
ต
ิ
ซ
ิ
ม
พ
า
เ
ท
ต
ิ
ก
ไ
ม
่
ใ
ช
่
O
p
i
o
i
d
r
e
c
e
p
t
o
r
•
ข
้
อ
จ
.
(
B
e
t
a
r
e
c
e
p
t
o
r
)
:
เ
ป
็
น
A
d
r
e
n
e
r
g
i
c
r
e
c
e
p
t
o
r
ใ
น
ร
ะ
บ
บ
ห
ั
ว
ใ
จ
แ
ล
ะ
ห
ล
อ
ด
เ
ล
ื
อ
ด
ไ
ม
่
ใ
ช
่
O
p
i
o
i
d
r
e
c
e
p
t
o
r</t>
        </is>
      </c>
      <c r="L156" t="inlineStr">
        <is>
          <t>Neurologic</t>
        </is>
      </c>
      <c r="M156" t="inlineStr">
        <is>
          <t>Pain management</t>
        </is>
      </c>
      <c r="N156" t="inlineStr">
        <is>
          <t>Clinic</t>
        </is>
      </c>
      <c r="O156" t="inlineStr">
        <is>
          <t>[SOURCE: Mock Pharmtutor 2024 Set 1 ข้อ 50]</t>
        </is>
      </c>
      <c r="P156" t="inlineStr">
        <is>
          <t>ข้อสอบจำลอง</t>
        </is>
      </c>
      <c r="Q156" t="inlineStr">
        <is>
          <t>Mock Pharmtutor 2024</t>
        </is>
      </c>
    </row>
    <row r="157">
      <c r="A157" s="176" t="n">
        <v>155</v>
      </c>
      <c r="B157" t="inlineStr">
        <is>
          <t>ข้อใดคือผลข้างเคียงหลักของการใช้ยาในกลุ่ม Opioids</t>
        </is>
      </c>
      <c r="D157" t="inlineStr">
        <is>
          <t>ท้องเสีย</t>
        </is>
      </c>
      <c r="E157" t="inlineStr">
        <is>
          <t>คลื่นไส้ อาเจียน</t>
        </is>
      </c>
      <c r="F157" t="inlineStr">
        <is>
          <t>ท้องผูก</t>
        </is>
      </c>
      <c r="G157" t="inlineStr">
        <is>
          <t>ความดันตก</t>
        </is>
      </c>
      <c r="H157" t="inlineStr">
        <is>
          <t>กดการหายใจ</t>
        </is>
      </c>
      <c r="I157" t="n">
        <v>3</v>
      </c>
      <c r="J157" t="inlineStr">
        <is>
          <t>✅ คำตอบที่ถูกต้อง: ข้อ ค. ท้องผูก
🎯 ทำไมข้อนี้ถึงถูก: อาการท้องผูก (Opioid-Induced Constipation: OIC) เป็นผลข้างเคียงหลักที่พบได้บ่อยที่สุดในผู้ป่วยที่ได้รับยากลุ่ม Opioids ต่อเนื่อง และเป็นผลข้างเคียงที่ร่างกายไม่เกิดการทนต่อยา (tolerance does not develop to constipation and miosis) เนื่องจากยากระตุ้น mu-opioid receptors ในลำไส้ ลดการบีบตัว (peristalsis) และเพิ่มการดูดซึมน้ำกลับ
🔍 ข้ออื่นผิดเพราะอะไร:
•
ข
้
อ
ก
.
(
ท
้
อ
ง
เ
ส
ี
ย
)
:
O
p
i
o
i
d
s
ล
ด
ก
า
ร
บ
ี
บ
ต
ั
ว
ข
อ
ง
ท
า
ง
เ
ด
ิ
น
อ
า
ห
า
ร
จ
ึ
ง
ท
ำ
ใ
ห
้
ท
้
อ
ง
ผ
ู
ก
ไ
ม
่
ท
ำ
ใ
ห
้
ท
้
อ
ง
เ
ส
ี
ย
(
ใ
น
ท
า
ง
ต
ร
ง
ข
้
า
ม
ก
า
ร
ห
ย
ุ
ด
ย
า
ก
ะ
ท
ั
น
ห
ั
น
ใ
น
ผ
ู
้
ต
ิ
ด
ย
า
จ
ึ
ง
จ
ะ
ท
ำ
ใ
ห
้
เ
ก
ิ
ด
w
i
t
h
d
r
a
w
a
l
d
i
a
r
r
h
e
a
)
•
ข
้
อ
ข
.
(
ค
ล
ื
่
น
ไ
ส
้
อ
า
เ
จ
ี
ย
น
)
:
เ
ก
ิ
ด
จ
า
ก
ก
า
ร
ก
ร
ะ
ต
ุ
้
น
C
h
e
m
o
r
e
c
e
p
t
o
r
T
r
i
g
g
e
r
Z
o
n
e
(
C
T
Z
)
ใ
น
ร
ะ
ย
ะ
แ
ร
ก
ข
อ
ง
ก
า
ร
ใ
ช
้
ย
า
แ
ต
่
ร
่
า
ง
ก
า
ย
จ
ะ
เ
ก
ิ
ด
ก
า
ร
ท
น
ต
่
อ
ย
า
น
ี
้
ไ
ด
้
(
t
o
l
e
r
a
n
c
e
d
e
v
e
l
o
p
s
w
i
t
h
i
n
d
a
y
s
)
•
ข
้
อ
ง
.
(
ค
ว
า
ม
ด
ั
น
ต
ก
)
:
อ
า
จ
พ
บ
O
r
t
h
o
s
t
a
t
i
c
h
y
p
o
t
e
n
s
i
o
n
ไ
ด
้
บ
้
า
ง
จ
า
ก
ก
า
ร
ข
ย
า
ย
ต
ั
ว
ข
อ
ง
ห
ล
อ
ด
เ
ล
ื
อ
ด
ส
่
ว
น
ป
ล
า
ย
แ
ล
ะ
ก
า
ร
ห
ล
ั
่
ง
h
i
s
t
a
m
i
n
e
แ
ต
่
ไ
ม
่
ใ
ช
่
ผ
ล
ข
้
า
ง
เ
ค
ี
ย
ง
ห
ล
ั
ก
ท
า
ง
เ
ด
ิ
น
อ
า
ห
า
ร
ท
ี
่
พ
บ
ใ
น
ท
ุ
ก
ค
น
•
ข
้
อ
จ
.
(
ก
ด
ก
า
ร
ห
า
ย
ใ
จ
)
:
R
e
s
p
i
r
a
t
o
r
y
d
e
p
r
e
s
s
i
o
n
เ
ป
็
น
ผ
ล
ข
้
า
ง
เ
ค
ี
ย
ง
ท
ี
่
อ
ั
น
ต
ร
า
ย
ถ
ึ
ง
ช
ี
ว
ิ
ต
ท
ี
่
ส
ุ
ด
(
m
o
s
t
l
e
t
h
a
l
t
o
x
i
c
i
t
y
)
แ
ต
่
ไ
ม
่
ใ
ช
่
ผ
ล
ข
้
า
ง
เ
ค
ี
ย
ง
ห
ล
ั
ก
ท
ี
่
เ
ก
ิ
ด
ข
ึ
้
น
ใ
น
ก
า
ร
ใ
ช
้
ย
า
ต
า
ม
ข
น
า
ด
ย
า
ป
ก
ต
ิ
ใ
น
ก
า
ร
ร
ั
ก
ษ
า
ค
ว
า
ม
ป
ว
ด
เ
ร
ื
้
อ
ร
ั
ง</t>
        </is>
      </c>
      <c r="L157" t="inlineStr">
        <is>
          <t>Neurologic</t>
        </is>
      </c>
      <c r="M157" t="inlineStr">
        <is>
          <t>Pain management</t>
        </is>
      </c>
      <c r="N157" t="inlineStr">
        <is>
          <t>Clinic</t>
        </is>
      </c>
      <c r="O157" t="inlineStr">
        <is>
          <t>[SOURCE: Mock Pharmtutor 2024 Set 1 ข้อ 51]</t>
        </is>
      </c>
      <c r="P157" t="inlineStr">
        <is>
          <t>ข้อสอบจำลอง</t>
        </is>
      </c>
      <c r="Q157" t="inlineStr">
        <is>
          <t>Mock Pharmtutor 2024</t>
        </is>
      </c>
    </row>
    <row r="158">
      <c r="A158" s="176" t="n">
        <v>156</v>
      </c>
      <c r="B158" t="inlineStr">
        <is>
          <t>ข้อใดกล่าวไม่ถูกต้องเกี่ยวกับภาวะอัลไซเมอร์</t>
        </is>
      </c>
      <c r="D158" t="inlineStr">
        <is>
          <t>เกิดการสะสมของ amyloid plaques ขัดขวางการส่ง สัญญาณประสาท</t>
        </is>
      </c>
      <c r="E158" t="inlineStr">
        <is>
          <t>ปัจจุบันยังไม่มีวิธีการรักษา มีแต่การให้ยาเพื่อชะลออาการเท่านั้น</t>
        </is>
      </c>
      <c r="F158" t="inlineStr">
        <is>
          <t>Memantine ใช้ใน moderate-severe Alzheimer’s disease</t>
        </is>
      </c>
      <c r="G158" t="inlineStr">
        <is>
          <t>Donepezil มีความจำเพาะต่อ AChE ได้น้อย และมีค่าครึ่งชีวิตที่สั้น</t>
        </is>
      </c>
      <c r="H158" t="inlineStr">
        <is>
          <t>Dementia มากกว่า 60% มาจาก Alzheimer’s disease</t>
        </is>
      </c>
      <c r="I158" t="n">
        <v>4</v>
      </c>
      <c r="J158" t="inlineStr">
        <is>
          <t>✅ คำตอบที่ถูกต้อง: ข้อ ง. Donepezil มีความจำเพาะต่อ AChE ได้น้อย และมีค่าครึ่งชีวิตที่สั้น
🎯 ทำไมข้อนี้ถึงถูก: ข้อความนี้ไม่ถูกต้อง เนื่องจาก Donepezil เป็น piperidine derivative ที่มีความจำเพาะสูงมากต่อ Acetylcholinesterase (AChE) เมื่อเทียบกับ Butyrylcholinesterase (BuChE) และมี elimination half-life ยาวนานประมาณ 70 ชั่วโมง ทำให้สามารถรับประทานยาวันละ 1 ครั้งได้ (once-daily dosing)
🔍 ข้ออื่นผิดเพราะอะไร:
•
ข
้
อ
ก
.
:
ถ
ู
ก
ต
้
อ
ง
พ
ย
า
ธ
ิ
ส
ภ
า
พ
ห
ล
ั
ก
ข
อ
ง
A
l
z
h
e
i
m
e
r
d
i
s
e
a
s
e
ค
ื
อ
e
x
t
r
a
c
e
l
l
u
l
a
r
a
m
y
l
o
i
d
-
b
e
t
a
p
l
a
q
u
e
s
แ
ล
ะ
i
n
t
r
a
c
e
l
l
u
l
a
r
n
e
u
r
o
f
i
b
r
i
l
l
a
r
y
t
a
n
g
l
e
s
(
h
y
p
e
r
p
h
o
s
p
h
o
r
y
l
a
t
e
d
t
a
u
p
r
o
t
e
i
n
)
•
ข
้
อ
ข
.
:
ถ
ู
ก
ต
้
อ
ง
ย
า
ม
า
ต
ร
ฐ
า
น
ใ
น
ป
ั
จ
จ
ุ
บ
ั
น
(
C
h
o
l
i
n
e
s
t
e
r
a
s
e
i
n
h
i
b
i
t
o
r
s
แ
ล
ะ
N
M
D
A
a
n
t
a
g
o
n
i
s
t
)
เ
ป
็
น
ก
า
ร
ร
ั
ก
ษ
า
ป
ร
ะ
ค
ั
บ
ป
ร
ะ
ค
อ
ง
ต
า
ม
อ
า
ก
า
ร
(
s
y
m
p
t
o
m
a
t
i
c
t
r
e
a
t
m
e
n
t
s
)
เ
พ
ื
่
อ
ช
ะ
ล
อ
ก
า
ร
ถ
ด
ถ
อ
ย
ข
อ
ง
c
o
g
n
i
t
i
v
e
f
u
n
c
t
i
o
n
เ
ท
่
า
น
ั
้
น
ไ
ม
่
ส
า
ม
า
ร
ถ
ร
ั
ก
ษ
า
ใ
ห
้
ห
า
ย
ข
า
ด
ไ
ด
้
•
ข
้
อ
ค
.
:
ถ
ู
ก
ต
้
อ
ง
M
e
m
a
n
t
i
n
e
เ
ป
็
น
u
n
c
o
m
p
e
t
i
t
i
v
e
N
M
D
A
r
e
c
e
p
t
o
r
a
n
t
a
g
o
n
i
s
t
ไ
ด
้
ร
ั
บ
ข
้
อ
บ
่
ง
ใ
ช
้
ส
ำ
ห
ร
ั
บ
m
o
d
e
r
a
t
e
-
t
o
-
s
e
v
e
r
e
A
l
z
h
e
i
m
e
r
d
i
s
e
a
s
e
•
ข
้
อ
จ
.
:
ถ
ู
ก
ต
้
อ
ง
A
l
z
h
e
i
m
e
r
d
i
s
e
a
s
e
เ
ป
็
น
ส
า
เ
ห
ต
ุ
ข
อ
ง
ภ
า
ว
ะ
ส
ม
อ
ง
เ
ส
ื
่
อ
ม
(
d
e
m
e
n
t
i
a
)
ท
ี
่
พ
บ
บ
่
อ
ย
ท
ี
่
ส
ุ
ด
ค
ิ
ด
เ
ป
็
น
6
0
-
7
0
%
ข
อ
ง
ผ
ู
้
ป
่
ว
ย
ภ
า
ว
ะ
ส
ม
อ
ง
เ
ส
ื
่
อ
ม
ท
ั
้
ง
ห
ม
ด</t>
        </is>
      </c>
      <c r="L158" t="inlineStr">
        <is>
          <t>Neurologic</t>
        </is>
      </c>
      <c r="M158" t="inlineStr">
        <is>
          <t>Dementia, Alzheimer's</t>
        </is>
      </c>
      <c r="N158" t="inlineStr">
        <is>
          <t>Clinic</t>
        </is>
      </c>
      <c r="O158" t="inlineStr">
        <is>
          <t>[SOURCE: Mock Pharmtutor 2024 Set 1 ข้อ 52]</t>
        </is>
      </c>
      <c r="P158" t="inlineStr">
        <is>
          <t>ข้อสอบจำลอง</t>
        </is>
      </c>
      <c r="Q158" t="inlineStr">
        <is>
          <t>Mock Pharmtutor 2024</t>
        </is>
      </c>
    </row>
    <row r="159">
      <c r="A159" s="176" t="n">
        <v>157</v>
      </c>
      <c r="B159" t="inlineStr">
        <is>
          <t>เมื่อใช้ยาในกลุ่ม Acetylcholinesterase inhibitors ร่วมกับ CYP2D6 inhibitor ทำให้เกิดผลใดตามมาได้</t>
        </is>
      </c>
      <c r="D159" t="inlineStr">
        <is>
          <t>ฤทธิ์ของยา AchE เพิ่มขึ้น</t>
        </is>
      </c>
      <c r="E159" t="inlineStr">
        <is>
          <t>ทำให้เกิด bradycardia</t>
        </is>
      </c>
      <c r="F159" t="inlineStr">
        <is>
          <t>ทำให้ใจสั่น ร่วมกับอาการตะคริว</t>
        </is>
      </c>
      <c r="G159" t="inlineStr">
        <is>
          <t>อาจทำให้เกิดอาการสับสนหรือเพ้อ (delirium)</t>
        </is>
      </c>
      <c r="H159" t="inlineStr">
        <is>
          <t>ไม่มีข้อใดถูก</t>
        </is>
      </c>
      <c r="I159" t="n">
        <v>1</v>
      </c>
      <c r="J159" t="inlineStr">
        <is>
          <t>✅ คำตอบที่ถูกต้อง: ข้อ ก. ฤทธิ์ของยา AchE เพิ่มขึ้น
🎯 ทำไมข้อนี้ถึงถูก: ยาในกลุ่ม Acetylcholinesterase inhibitors บางชนิด เช่น Donepezil และ Galantamine ถูกเมแทบอไลต์ผ่านเอนไซม์ CYP2D6 (และ CYP3A4) เป็นหลัก เมื่อให้ร่วมกับสารยับยั้ง CYP2D6 inhibitor (เช่น Fluoxetine, Paroxetine, Bupropion) จะลดการกำจัดยา ส่งผลให้ระดับยาและฤทธิ์ของยา Acetylcholinesterase inhibitor ในร่างกายเพิ่มสูงขึ้น
🔍 ข้ออื่นผิดเพราะอะไร:
•
ข
้
อ
ข
.
(
ท
ำ
ใ
ห
้
เ
ก
ิ
ด
b
r
a
d
y
c
a
r
d
i
a
)
:
แ
ม
้
ว
่
า
c
h
o
l
i
n
e
r
g
i
c
e
x
c
e
s
s
อ
า
จ
ส
่
ง
ผ
ล
ใ
ห
้
เ
ก
ิ
ด
b
r
a
d
y
c
a
r
d
i
a
แ
ล
ะ
s
y
n
c
o
p
e
ไ
ด
้
แ
ต
่
b
r
a
d
y
c
a
r
d
i
a
เ
ป
็
น
อ
า
ก
า
ร
ท
า
ง
ค
ล
ิ
น
ิ
ก
ป
ล
า
ย
ท
า
ง
ไ
ม
่
ใ
ช
่
ผ
ล
ก
ร
ะ
ท
บ
ท
า
ง
เ
ภ
ส
ั
ช
จ
ล
น
ศ
า
ส
ต
ร
์
โ
ด
ย
ต
ร
ง
ข
อ
ง
ก
า
ร
ย
ั
บ
ย
ั
้
ง
เ
อ
น
ไ
ซ
ม
์
•
ข
้
อ
ค
.
(
ท
ำ
ใ
ห
้
ใ
จ
ส
ั
่
น
ร
่
ว
ม
ก
ั
บ
อ
า
ก
า
ร
ต
ะ
ค
ร
ิ
ว
)
:
ก
า
ร
ก
ร
ะ
ต
ุ
้
น
ร
ะ
บ
บ
p
a
r
a
s
y
m
p
a
t
h
e
t
i
c
ม
ั
ก
ท
ำ
ใ
ห
้
ห
ั
ว
ใ
จ
เ
ต
้
น
ช
้
า
(
b
r
a
d
y
c
a
r
d
i
a
)
ไ
ม
่
ใ
ช
่
ใ
จ
ส
ั
่
น
(
t
a
c
h
y
c
a
r
d
i
a
)
•
ข
้
อ
ง
.
(
อ
า
จ
ท
ำ
ใ
ห
้
เ
ก
ิ
ด
อ
า
ก
า
ร
ส
ั
บ
ส
น
ห
ร
ื
อ
เ
พ
้
อ
(
d
e
l
i
r
i
u
m
)
)
:
ส
า
ร
ต
้
า
น
โ
ค
ล
ิ
เ
น
อ
ร
์
จ
ิ
ก
(
a
n
t
i
c
h
o
l
i
n
e
r
g
i
c
s
)
เ
ป
็
น
ส
า
เ
ห
ต
ุ
ห
ล
ั
ก
ข
อ
ง
d
e
l
i
r
i
u
m
ส
่
ว
น
ย
า
ก
ล
ุ
่
ม
น
ี
้
ช
่
ว
ย
เ
พ
ิ
่
ม
a
c
e
t
y
l
c
h
o
l
i
n
e
ใ
น
ส
ม
อ
ง
จ
ึ
ง
ไ
ม
่
ไ
ด
้
ม
ี
ผ
ล
ห
ล
ั
ก
ท
ำ
ใ
ห
้
เ
ก
ิ
ด
d
e
l
i
r
i
u
m
•
ข
้
อ
จ
.
(
ไ
ม
่
ม
ี
ข
้
อ
ใ
ด
ถ
ู
ก
)
:
ข
้
อ
ก
.
ถ
ู
ก
ต
้
อ
ง
ต
า
ม
ห
ล
ั
ก
เ
ภ
ส
ั
ช
จ
ล
น
ศ
า
ส
ต
ร
์</t>
        </is>
      </c>
      <c r="L159" t="inlineStr">
        <is>
          <t>Neurologic</t>
        </is>
      </c>
      <c r="M159" t="inlineStr">
        <is>
          <t>Dementia, Alzheimer's</t>
        </is>
      </c>
      <c r="N159" t="inlineStr">
        <is>
          <t>Clinic</t>
        </is>
      </c>
      <c r="O159" t="inlineStr">
        <is>
          <t>[SOURCE: Mock Pharmtutor 2024 Set 1 ข้อ 53]</t>
        </is>
      </c>
      <c r="P159" t="inlineStr">
        <is>
          <t>ข้อสอบจำลอง</t>
        </is>
      </c>
      <c r="Q159" t="inlineStr">
        <is>
          <t>Mock Pharmtutor 2024</t>
        </is>
      </c>
    </row>
    <row r="160">
      <c r="A160" s="176" t="n">
        <v>158</v>
      </c>
      <c r="B160" t="inlineStr">
        <is>
          <t>ยากันชักชนิดใด สามารถใช้ได้อย่างปลอดภัยในหญิงตั้งครรภ์ (MCQ ธ.ค. 66)</t>
        </is>
      </c>
      <c r="D160" t="inlineStr">
        <is>
          <t>Phenytoin Sodium</t>
        </is>
      </c>
      <c r="E160" t="inlineStr">
        <is>
          <t>Levetiracetam</t>
        </is>
      </c>
      <c r="F160" t="inlineStr">
        <is>
          <t>Valproic acid</t>
        </is>
      </c>
      <c r="G160" t="inlineStr">
        <is>
          <t>Diazepam</t>
        </is>
      </c>
      <c r="H160" t="inlineStr">
        <is>
          <t>Lacosamide</t>
        </is>
      </c>
      <c r="I160" t="n">
        <v>2</v>
      </c>
      <c r="J160" t="inlineStr">
        <is>
          <t>✅ คำตอบที่ถูกต้อง: ข้อ ข. Levetiracetam
🎯 ทำไมข้อนี้ถึงถูก: Levetiracetam (ร่วมกับ Lamotrigine) จัดเป็น preferred antiepileptic drug ในหญิงตั้งครรภ์ เนื่องจากข้อมูลทะเบียนสตรีมีครรภ์ทั่วโลก (Pregnancy registries) ยืนยันว่ามีความเสี่ยงต่อการเกิดความพิการแต่กำเนิดรุนแรง (major congenital malformations) ต่ำที่สุด ประมาณ 1-2% ซึ่งใกล้เคียงกับหญิงตั้งครรภ์ปกติที่ไม่ได้รับยา
🔍 ข้ออื่นผิดเพราะอะไร:
• ข้อ ก. Phenytoin Sodium: ผิดเพราะมี teratogenicity สูง ทำให้เกิด Fetal hydantoin syndrome ได้แก่ ปากแหว่งเพดานโหว่ (cleft lip/palate), นิ้วมือนิ้วเท้าเจริญผิดปกติ (hypoplastic nails/digits) และศีรษะเล็ก (microcephaly)
• ข้อ ค. Valproic acid: ผิดเพราะมี teratogenicity สูงที่สุดในกลุ่มยากันชัก เพิ่มความเสี่ยงของ neural tube defects (เช่น spina bifida), craniofacial defects และส่งผลต่อระดับสติปัญญา (IQ) ของทารก จึงจัดเป็นข้อห้ามใช้เด็ดขาดในหญิงตั้งครรภ์
• ข้อ ง. Diazepam: ผิดเพราะจัดอยู่ในกลุ่ม Benzodiazepine ซึ่งหากใช้ในไตรมาสแรกเพิ่มความเสี่ยงปากแหว่งเพดานโหว่ และหากใช้ใกล้คลอดจะทำให้เกิดภาวะกดการหายใจและกล้ามเนื้ออ่อนเปลี้ยในทารกแรกเกิด (Floppy infant syndrome)
• ข้อ จ. Lacosamide: ผิดเพราะยังเป็นยากลุ่มใหม่ที่มีข้อมูลความปลอดภัยในการตั้งครรภ์จำกัดมาก จึงไม่จัดเป็นยาทางเลือกแรกในการควบคุมอาการชักขณะตั้งครรภ์</t>
        </is>
      </c>
      <c r="L160" t="inlineStr">
        <is>
          <t>Neurologic</t>
        </is>
      </c>
      <c r="M160" t="inlineStr">
        <is>
          <t>Epilepsy</t>
        </is>
      </c>
      <c r="N160" t="inlineStr">
        <is>
          <t>Clinic</t>
        </is>
      </c>
      <c r="O160" t="inlineStr">
        <is>
          <t>[SOURCE: Mock Pharmtutor 2024 Set 2 ข้อ 46]</t>
        </is>
      </c>
      <c r="P160" t="inlineStr">
        <is>
          <t>ข้อสอบจำลอง</t>
        </is>
      </c>
      <c r="Q160" t="inlineStr">
        <is>
          <t>Mock Pharmtutor 2024</t>
        </is>
      </c>
    </row>
    <row r="161">
      <c r="A161" s="176" t="n">
        <v>159</v>
      </c>
      <c r="B161" t="inlineStr">
        <is>
          <t>ข้อใดคือกลไกของ Phenytoin Sodium ที่นำมาใช้ในการรักษาและป้องกันผู้ป่วยที่มีภาวะชักเกิดขึ้น (MCQ ธ.ค. 66)</t>
        </is>
      </c>
      <c r="D161" t="inlineStr">
        <is>
          <t>ยับยั้งการเปิดปิดของช่องเปิดแคลเซียม</t>
        </is>
      </c>
      <c r="E161" t="inlineStr">
        <is>
          <t>ยับยั้งการเข้าออกของแคลเซียม</t>
        </is>
      </c>
      <c r="F161" t="inlineStr">
        <is>
          <t>ยับยั้งการเข้าออกของโซเดียมและแคลเซียมที่จุดว่างของสารสื่อประสาท</t>
        </is>
      </c>
      <c r="G161" t="inlineStr">
        <is>
          <t>ยับยั้งการเข้าสู่เซลล์ของโซเดียมผ่านช่องทางแคลเซียม-โซเดียม</t>
        </is>
      </c>
      <c r="H161" t="inlineStr">
        <is>
          <t>ยับยั้งการเปิดปิดของช่องเปิดโซเดียม</t>
        </is>
      </c>
      <c r="I161" t="n">
        <v>5</v>
      </c>
      <c r="J161" t="inlineStr">
        <is>
          <t>✅ คำตอบที่ถูกต้อง: ข้อ จ. ยับยั้งการเปิดปิดของช่องเปิดโซเดียม
🎯 ทำไมข้อนี้ถึงถูก: Phenytoin ออกฤทธิ์หลักผ่านกลไก voltage-dependent and use-dependent blockade of voltage-gated sodium channels โดยเข้าจับและชะลอการคืนสภาพของ inactivated state ของช่องโซเดียม ทำให้เซลล์ประสาทไม่สามารถสร้าง action potential ซ้ำๆ ด้วยความถี่สูง (repetitive high-frequency firing) จึงระงับการแพร่กระจายของสัญญาณชักในสมองได้
🔍 ข้ออื่นผิดเพราะอะไร:
• ข้อ ก. ยับยั้งการเปิดปิดของช่องเปิดแคลเซียม: ผิดเพราะเป็นกลไกหลักของ Ethosuximide (บล็อก T-type Ca2+ channel) หรือ Gabapentinoids (จับ alpha-2-delta subunit ของ VGCC)
• ข้อ ข. ยับยั้งการเข้าออกของแคลเซียม: ผิดเพราะ Phenytoin ไม่มีผลยับยั้ง calcium channels เป็นกลไกหลักในการต้านการชัก
• ข้อ ค. ยับยั้งการเข้าออกของโซเดียมและแคลเซียมที่จุดว่างของสารสื่อประสาท: ผิดเพราะไม่ใช่การออกฤทธิ์ที่ non-specific transport ร่วมกัน แต่เป็นการบล็อก voltage-gated Na+ channels อย่างจำเพาะ
• ข้อ ง. ยับยั้งการเข้าสู่เซลล์ของโซเดียมผ่านช่องทางแคลเซียม-โซเดียม: ผิดเพราะไม่มี receptor ช่องทางคู่ผสมชนิดนี้ในพยาธิสรีรวิทยาของเซลล์ประสาท</t>
        </is>
      </c>
      <c r="L161" t="inlineStr">
        <is>
          <t>Neurologic</t>
        </is>
      </c>
      <c r="M161" t="inlineStr">
        <is>
          <t>Epilepsy</t>
        </is>
      </c>
      <c r="N161" t="inlineStr">
        <is>
          <t>Clinic</t>
        </is>
      </c>
      <c r="O161" t="inlineStr">
        <is>
          <t>[SOURCE: Mock Pharmtutor 2024 Set 2 ข้อ 47]</t>
        </is>
      </c>
      <c r="P161" t="inlineStr">
        <is>
          <t>ข้อสอบจำลอง</t>
        </is>
      </c>
      <c r="Q161" t="inlineStr">
        <is>
          <t>Mock Pharmtutor 2024</t>
        </is>
      </c>
    </row>
    <row r="162">
      <c r="A162" s="176" t="n">
        <v>160</v>
      </c>
      <c r="B162" t="inlineStr">
        <is>
          <t>ยาแก้ปวดชนิดใดห้ามใช้ในเด็กต่ำกว่า 5 ขวบ เนื่องจากอาจทำให้กดการทำงานของระบบหายใจได้</t>
        </is>
      </c>
      <c r="D162" t="inlineStr">
        <is>
          <t>Paracetamol</t>
        </is>
      </c>
      <c r="E162" t="inlineStr">
        <is>
          <t>Naproxen</t>
        </is>
      </c>
      <c r="F162" t="inlineStr">
        <is>
          <t>Tramadol</t>
        </is>
      </c>
      <c r="G162" t="inlineStr">
        <is>
          <t>Celecoxib</t>
        </is>
      </c>
      <c r="H162" t="inlineStr">
        <is>
          <t>Flunarizine</t>
        </is>
      </c>
      <c r="I162" t="n">
        <v>3</v>
      </c>
      <c r="J162" t="inlineStr">
        <is>
          <t>✅ คำตอบที่ถูกต้อง: ข้อ ค. Tramadol
🎯 ทำไมข้อนี้ถึงถูก: Tramadol เป็น synthetic opioid agonist และ SNRI ซึ่งถูก metabolized ผ่าน CYP2D6 เป็น active metabolite (O-desmethyltramadol หรือ M1) ที่มีฤทธิ์จับ mu-opioid receptor แรงกว่าตัวแม่หลายเท่าตัว ในเด็กโดยเฉพาะเด็กเล็กหรือเด็กที่มีพันธุกรรม CYP2D6 ultra-rapid metabolizer จะสร้าง metabolite นี้ในปริมาณสูงมากอย่างรวดเร็ว ส่งผลให้เกิดภาวะกดการหายใจอย่างรุนแรงจนถึงแก่ชีวิต (life-threatening respiratory depression) องค์การอาหารและยาสากล (US FDA) และกระทรวงสาธารณสุขจึงมีคำเตือนห้ามใช้ยา Tramadol และ Codeine ในเด็ก
🔍 ข้ออื่นผิดเพราะอะไร:
• ข้อ ก. Paracetamol: ผิดเพราะเป็นยาแก้ปวดลดไข้มาตรฐานที่ปลอดภัยและแนะนำให้ใช้ในเด็กทุกช่วงวัย (ขนาดยา 10-15 mg/kg ทุก 4-6 ชั่วโมง) ไม่มีฤทธิ์กดการหายใจ
• ข้อ ข. Naproxen: ผิดเพราะเป็น NSAID ที่ได้รับอนุมัติให้ใช้ในเด็กอายุตั้งแต่ 2 ปีขึ้นไปสำหรับโรคข้ออักเสบในเด็ก (Juvenile Idiopathic Arthritis) และไม่มีฤทธิ์กดการหายใจ
• ข้อ ง. Celecoxib: ผิดเพราะเป็น selective COX-2 inhibitor ไม่มีผลต่อ opioid receptor หรือศูนย์ควบคุมการหายใจในก้านสมอง
• ข้อ จ. Flunarizine: ผิดเพราะเป็น calcium channel blocker ที่ใช้สำหรับป้องกันไมเกรนและบรรเทาอาการเวียนศีรษะ ไม่ใช่ยาแก้ปวดเฉียบพลันและไม่มีผลกดการหายใจ</t>
        </is>
      </c>
      <c r="L162" t="inlineStr">
        <is>
          <t>Neurologic</t>
        </is>
      </c>
      <c r="M162" t="inlineStr">
        <is>
          <t>Pain management</t>
        </is>
      </c>
      <c r="N162" t="inlineStr">
        <is>
          <t>Clinic</t>
        </is>
      </c>
      <c r="O162" t="inlineStr">
        <is>
          <t>[SOURCE: Mock Pharmtutor 2024 Set 2 ข้อ 48]</t>
        </is>
      </c>
      <c r="P162" t="inlineStr">
        <is>
          <t>ข้อสอบจำลอง</t>
        </is>
      </c>
      <c r="Q162" t="inlineStr">
        <is>
          <t>Mock Pharmtutor 2024</t>
        </is>
      </c>
    </row>
    <row r="163">
      <c r="A163" s="176" t="n">
        <v>161</v>
      </c>
      <c r="B163" t="inlineStr">
        <is>
          <t>ข้อใดกล่าวถูกต้องที่สุดกับการรักษาอาการปวดปลายประสาท</t>
        </is>
      </c>
      <c r="D163" t="inlineStr">
        <is>
          <t>จำเป็นต้องใช้ยาในกลุ่ม opioids โดยมีผลข้างการรักษาดีกว่าการใช้ยาในกลุ่ม NSAIDs</t>
        </is>
      </c>
      <c r="E163" t="inlineStr">
        <is>
          <t>กลไกการเกิดส่วนมากเกิดขึ้นจากการเพิ่มขึ้นของสารสื่อประสาทโดยเฉพาะ GABA และ Glutamine</t>
        </is>
      </c>
      <c r="F163" t="inlineStr">
        <is>
          <t>ยาทางเลือกแรกในการรักษาคือ Tramadol + Flunarizine</t>
        </is>
      </c>
      <c r="G163" t="inlineStr">
        <is>
          <t>การปวดบริเวณปลายประสาทแล้วจะเกิดจากการเพิ่มการส่งสัญญาณของ Sodium และ Calcium</t>
        </is>
      </c>
      <c r="H163" t="inlineStr">
        <is>
          <t>หากจำเป็นต้องใช้ยาในกลุ่ม NSAIDs ในการรักษาอาการปวดปลายประสาทจำเป็นต้องใช้ในขนาดสูงเพื่อเพิ่มประสิทธิภาพของการรักษา</t>
        </is>
      </c>
      <c r="I163" t="n">
        <v>4</v>
      </c>
      <c r="J163" t="inlineStr">
        <is>
          <t>✅ คำตอบที่ถูกต้อง: ข้อ ง. การปวดบริเวณปลายประสาทแล้วจะเกิดจากการเพิ่มการส่งสัญญาณของ Sodium และ Calcium
🎯 ทำไมข้อนี้ถึงถูก: พยาธิสรีรวิทยาของอาการปวดปลายประสาท (Neuropathic pain) เกิดจากการส่งสัญญาณประสาทผิดปกติ (ectopic firing) โดยมีการแสดงออกเพิ่มขึ้นและการทำงานไวเกินของ voltage-gated sodium channels และ voltage-gated calcium channels ทำให้ไอออน Na+ และ Ca2+ ไหลเข้าสู่ปลายประสาทมากขึ้น ส่งผลให้เกิดการหลั่ง excitatory neurotransmitters (เช่น Substance P, Glutamate) อย่างต่อเนื่อง ยาหลักที่ใช้รักษาจึงออกฤทธิ์บล็อกช่องไอออนเหล่านี้ เช่น Gabapentinoids บล็อก alpha-2-delta subunit ของ VGCC
🔍 ข้ออื่นผิดเพราะอะไร:
• ข้อ ก. จำเป็นต้องใช้ยาในกลุ่ม opioids: ผิดเพราะ Opioids ไม่ใช่ยาทางเลือกแรกในการรักษา neuropathic pain และมักมีประสิทธิผลจำกัดเมื่อเทียบกับยา First-line เช่น Gabapentinoids หรือ SNRIs/TCAs
• ข้อ ข. เกิดจากการเพิ่มขึ้นของสารสื่อประสาทโดยเฉพาะ GABA: ผิดเพราะ GABA เป็น inhibitory neurotransmitter ซึ่งในภาวะ neuropathic pain มักพบว่าการส่งสัญญาณของระบบ GABAergic ลดลง ไม่ใช่เพิ่มขึ้น
• ข้อ ค. ยาทางเลือกแรกในการรักษาคือ Tramadol + Flunarizine: ผิดเพราะ First-line agents สำหรับ neuropathic pain คือ Gabapentin, Pregabalin, Duloxetine หรือ Amitriptyline ส่วน Flunarizine ไม่มีข้อบ่งใช้รักษาอาการปวดปลายประสาท
• ข้อ จ. หากจำเป็นต้องใช้ยาในกลุ่ม NSAIDs ต้องใช้ขนาดสูง: ผิดเพราะยา NSAIDs ไม่มีประสิทธิภาพในการรักษา neuropathic pain การเพิ่มขนาดยาสูงขึ้นไม่ช่วยให้อาการปวดดีขึ้นและเพิ่มความเสี่ยงต่อพิษทางไตและทางเดินอาหารอย่างมาก</t>
        </is>
      </c>
      <c r="L163" t="inlineStr">
        <is>
          <t>Neurologic</t>
        </is>
      </c>
      <c r="M163" t="inlineStr">
        <is>
          <t>Pain management</t>
        </is>
      </c>
      <c r="N163" t="inlineStr">
        <is>
          <t>Clinic</t>
        </is>
      </c>
      <c r="O163" t="inlineStr">
        <is>
          <t>[SOURCE: Mock Pharmtutor 2024 Set 2 ข้อ 50]</t>
        </is>
      </c>
      <c r="P163" t="inlineStr">
        <is>
          <t>ข้อสอบจำลอง</t>
        </is>
      </c>
      <c r="Q163" t="inlineStr">
        <is>
          <t>Mock Pharmtutor 2024</t>
        </is>
      </c>
    </row>
    <row r="164">
      <c r="A164" s="176" t="n">
        <v>162</v>
      </c>
      <c r="B164" t="inlineStr">
        <is>
          <t>ยากันชักในข้อใดสามารถนำมาช่วยบรรเทาอาการปวดบริเวณปลายประสาทได้ และสามารถรักษาได้หายอย่างมีนัยสำคัญ</t>
        </is>
      </c>
      <c r="D164" t="inlineStr">
        <is>
          <t>Lamotrigine</t>
        </is>
      </c>
      <c r="E164" t="inlineStr">
        <is>
          <t>Valproic acid</t>
        </is>
      </c>
      <c r="F164" t="inlineStr">
        <is>
          <t>Oxcarbazepine</t>
        </is>
      </c>
      <c r="G164" t="inlineStr">
        <is>
          <t>Levetiracetam</t>
        </is>
      </c>
      <c r="H164" t="inlineStr">
        <is>
          <t>Topiramate</t>
        </is>
      </c>
      <c r="I164" t="n">
        <v>3</v>
      </c>
      <c r="J164" t="inlineStr">
        <is>
          <t>✅ คำตอบที่ถูกต้อง: ข้อ ค. Oxcarbazepine
🎯 ทำไมข้อนี้ถึงถูก: Oxcarbazepine (และยาแม่ Carbamazepine) เป็นยากันชักกลุ่ม voltage-gated sodium channel blockers ซึ่งได้รับการรับรองตามมาตรฐานสากล (AAN guidelines) เป็นยาหลักทางเลือกแรก (First-line therapy) ในการรักษาอาการปวดปลายประสาท Trigeminal neuralgia และช่วยบรรเทาอาการ peripheral neuropathic pain ได้อย่างมีนัยสำคัญทางสถิติ โดยมีผลข้างเคียงและ drug interactions น้อยกว่า Carbamazepine
🔍 ข้ออื่นผิดเพราะอะไร:
• ข้อ ก. Lamotrigine: ผิดเพราะแม้จะเป็น sodium channel blocker แต่หลักฐานเชิงประจักษ์ (clinical evidence) ในการรักษา neuropathic pain ยังไม่ชัดเจนและจัดเป็นเพียงยาทางเลือกลำดับหลัง
• ข้อ ข. Valproic acid: ผิดเพราะไม่มีข้อบ่งชี้หลักและไม่มีหลักฐานสนับสนุนประสิทธิผลในการรักษาอาการปวดปลายประสาท มักใช้สำหรับโรคลมชักและป้องกันไมเกรน
• ข้อ ง. Levetiracetam: ผิดเพราะออกฤทธิ์จับกับ synaptic vesicle protein SV2A ซึ่งการศึกษาทางคลินิกพบว่าไม่มีประสิทธิผลในการระงับอาการปวดปลายประสาท
• ข้อ จ. Topiramate: ผิดเพราะการทดลองทางคลินิกไม่พบประโยชน์ที่ชัดเจนในการบรรเทา neuropathic pain และมีผลข้างเคียงต่อระบบประสาทและการรับรู้ (cognitive impairment) สูง</t>
        </is>
      </c>
      <c r="L164" t="inlineStr">
        <is>
          <t>Neurologic</t>
        </is>
      </c>
      <c r="M164" t="inlineStr">
        <is>
          <t>Pain management</t>
        </is>
      </c>
      <c r="N164" t="inlineStr">
        <is>
          <t>Clinic</t>
        </is>
      </c>
      <c r="O164" t="inlineStr">
        <is>
          <t>[SOURCE: Mock Pharmtutor 2024 Set 2 ข้อ 51]</t>
        </is>
      </c>
      <c r="P164" t="inlineStr">
        <is>
          <t>ข้อสอบจำลอง</t>
        </is>
      </c>
      <c r="Q164" t="inlineStr">
        <is>
          <t>Mock Pharmtutor 2024</t>
        </is>
      </c>
    </row>
    <row r="165">
      <c r="A165" s="176" t="n">
        <v>163</v>
      </c>
      <c r="B165" t="inlineStr">
        <is>
          <t>ข้อใดคือกลไกของยา Rivastigmine</t>
        </is>
      </c>
      <c r="D165" t="inlineStr">
        <is>
          <t>Decrease Ach activity</t>
        </is>
      </c>
      <c r="E165" t="inlineStr">
        <is>
          <t>Inhibit DA and NE activity</t>
        </is>
      </c>
      <c r="F165" t="inlineStr">
        <is>
          <t>Inhibit Acetylcholinesterase</t>
        </is>
      </c>
      <c r="G165" t="inlineStr">
        <is>
          <t>Stimulate activity of Da</t>
        </is>
      </c>
      <c r="H165" t="inlineStr">
        <is>
          <t>Stimulate activity of NE and Ach</t>
        </is>
      </c>
      <c r="I165" t="n">
        <v>3</v>
      </c>
      <c r="J165" t="inlineStr">
        <is>
          <t>✅ คำตอบที่ถูกต้อง: ข้อ ค. Inhibit Acetylcholinesterase
🎯 ทำไมข้อนี้ถึงถูก: Rivastigmine เป็น pseudo-irreversible carbamate-type inhibitor ที่ออกฤทธิ์ยับยั้งเอนไซม์ Acetylcholinesterase (AChE) และ Butyrylcholinesterase (BuChE) ในระบบประสาทส่วนกลาง ส่งผลลดการสลาย acetylcholine (ACh) ทำให้ความเข้มข้นของ ACh ที่ synaptic cleft ในสมองเพิ่มขึ้น จึงช่วยชะลอการเสื่อมถอยของการรู้คิดในผู้ป่วยโรคอัลไซเมอร์ (Alzheimer disease) และภาวะสมองเสื่อมจากโรคพาร์กินสัน (Parkinson disease dementia)
🔍 ข้ออื่นผิดเพราะอะไร:
• ข้อ ก. Decrease Ach activity: ผิดเพราะยาออกฤทธิ์เพิ่ม (increase) ไม่ใช่ลดการทำงานของ Acetylcholine ในสมอง
• ข้อ ข. Inhibit DA and NE activity: ผิดเพราะยาไม่มีฤทธิ์ยับยั้งระบบ Dopamine หรือ Norepinephrine ในสมอง
• ข้อ ง. Stimulate activity of Da: ผิดเพราะเป็นกลไกของยากลุ่ม Dopamine agonists เช่น Pramipexole หรือ Ropinirole ที่ใช้รักษาโรคพาร์กินสัน
• ข้อ จ. Stimulate activity of NE and Ach: ผิดเพราะยาไม่ได้ออกฤทธิ์กระตุ้นระบบ Norepinephrine โดยตรง</t>
        </is>
      </c>
      <c r="L165" t="inlineStr">
        <is>
          <t>Neurologic</t>
        </is>
      </c>
      <c r="M165" t="inlineStr">
        <is>
          <t>Alzheimer &amp; Dementia</t>
        </is>
      </c>
      <c r="N165" t="inlineStr">
        <is>
          <t>Clinic</t>
        </is>
      </c>
      <c r="O165" t="inlineStr">
        <is>
          <t>[SOURCE: Mock Pharmtutor 2024 Set 2 ข้อ 52]</t>
        </is>
      </c>
      <c r="P165" t="inlineStr">
        <is>
          <t>ข้อสอบจำลอง</t>
        </is>
      </c>
      <c r="Q165" t="inlineStr">
        <is>
          <t>Mock Pharmtutor 2024</t>
        </is>
      </c>
    </row>
    <row r="166">
      <c r="A166" s="176" t="n">
        <v>164</v>
      </c>
      <c r="B166" t="inlineStr">
        <is>
          <t>ผู้ป่วยหญิงอายุ 31 ปี น้ำหนัก 54 กก. ส่วนสูง 167 ซม. มีประวัติป่วยเป็นโรคซึมเศร้า (Major Depressive Disorder) ไม่มีประวัติแพ้ยา มาพบแพทย์ด้วยอาการปวดศีรษะบริเวณขมับด้านขวาข้างเดียว ปวดแบบตุบๆ (Pulsatile) ระดับความปวดรุนแรง Pain score 8/10 ปวดนานครั้งละประมาณ 5 ชั่วโมง เวลาปวดมีอาการคลื่นไส้อาเจียนและแพ้แสงร่วมด้วย โดยก่อนมีอาการปวดศีรษะประมาณ 30 นาที ผู้ป่วยจะรู้สึกเห็นแสงกระพริบเป็นเส้นซิกแซกที่ลานสายตาด้านขวา มีอาการปวดศีรษะ 3 ครั้งต่อสัปดาห์ จนต้องลางานบ่อยครั้ง
จากประวัติและลักษณะอาการทางคลินิกข้างต้น ผู้ป่วยรายนี้จัดเป็นโรคปวดศีรษะชนิดใดตามเกณฑ์ ICHD-3</t>
        </is>
      </c>
      <c r="D166" t="inlineStr">
        <is>
          <t>Tension-type headache</t>
        </is>
      </c>
      <c r="E166" t="inlineStr">
        <is>
          <t>Migraine with aura</t>
        </is>
      </c>
      <c r="F166" t="inlineStr">
        <is>
          <t>Cluster headache</t>
        </is>
      </c>
      <c r="G166" t="inlineStr">
        <is>
          <t>Sinusitis headache</t>
        </is>
      </c>
      <c r="H166" t="inlineStr">
        <is>
          <t>Thunderclap headache</t>
        </is>
      </c>
      <c r="I166" t="n">
        <v>2</v>
      </c>
      <c r="J166" t="inlineStr">
        <is>
          <t>✅ คำตอบที่ถูกต้อง: ข้อ ข. Migraine with aura
🎯 ทำไมข้อนี้ถึงถูก: ตามเกณฑ์การวินิจฉัย International Classification of Headache Disorders (ICHD-3) ผู้ป่วยรายนี้มีลักษณะครบถ้วนของ Migraine with aura ได้แก่:
1) ปวดศีรษะข้างเดียว (Unilateral), ปวดตุบๆ ตามจังหวะชีพจร (Pulsating)
2) ความรุนแรงระดับปานกลางถึงรุนแรง (Pain score 8/10) และรบกวนกิจวัตรประจำวัน
3) มีอาการร่วมคือ คลื่นไส้อาเจียนและกลัวแสง (Nausea/Photophobia)
4) มีอาการเตือนทางสายตา (Visual aura) ชัดเจน คือเห็นแสงซิกแซก (Scintillating scotoma) ก่อนเริ่มปวดศีรษะ
🔍 ข้ออื่นผิดเพราะอะไร:
• ข้อ ก. Tension-type: ปวดตื้อๆ เหมือนมีสายรัดรอบศีรษะ ทั้งสองข้าง ไม่มีคลื่นไส้ ไม่มี aura
• ข้อ ค. Cluster headache: ปวดรอบกระบอกตาข้างเดียวรุนแรงมากร่วมกับน้ำตาไหล น้ำมูกไหล มักพบในเพศชาย
• ข้อ ง. Sinusitis: ปวดตึงบริเวณโพรงไซนัส มีน้ำมูกข้นเขียว มีไข้
• ข้อ จ. Thunderclap: ปวดศีรษะรุนแรงเฉียบพลันในเสี้ยววินาที สงสัยภาวะ Subarachnoid hemorrhage
---</t>
        </is>
      </c>
      <c r="L166" t="inlineStr">
        <is>
          <t>Neurologic</t>
        </is>
      </c>
      <c r="M166" t="inlineStr">
        <is>
          <t>Headache &amp; Migraine</t>
        </is>
      </c>
      <c r="N166" t="inlineStr">
        <is>
          <t>Clinic</t>
        </is>
      </c>
      <c r="O166" t="inlineStr">
        <is>
          <t>ข้อ 107 Mock RxCU83</t>
        </is>
      </c>
      <c r="P166" t="inlineStr">
        <is>
          <t>ข้อสอบจำลอง</t>
        </is>
      </c>
      <c r="Q166" t="inlineStr">
        <is>
          <t>Mock RxCU83 ชุดที่ 1</t>
        </is>
      </c>
      <c r="R166" t="inlineStr">
        <is>
          <t>CASE_MOCK83_07</t>
        </is>
      </c>
    </row>
    <row r="167">
      <c r="A167" s="176" t="n">
        <v>165</v>
      </c>
      <c r="B167" t="inlineStr">
        <is>
          <t>ผู้ป่วยหญิงอายุ 31 ปี น้ำหนัก 54 กก. ส่วนสูง 167 ซม. มีประวัติป่วยเป็นโรคซึมเศร้า (Major Depressive Disorder) ไม่มีประวัติแพ้ยา มาพบแพทย์ด้วยอาการปวดศีรษะบริเวณขมับด้านขวาข้างเดียว ปวดแบบตุบๆ (Pulsatile) ระดับความปวดรุนแรง Pain score 8/10 ปวดนานครั้งละประมาณ 5 ชั่วโมง เวลาปวดมีอาการคลื่นไส้อาเจียนและแพ้แสงร่วมด้วย โดยก่อนมีอาการปวดศีรษะประมาณ 30 นาที ผู้ป่วยจะรู้สึกเห็นแสงกระพริบเป็นเส้นซิกแซกที่ลานสายตาด้านขวา มีอาการปวดศีรษะ 3 ครั้งต่อสัปดาห์ จนต้องลางานบ่อยครั้ง
ยาในข้อใดมีความเหมาะสมสูงสุดในการสั่งใช้เพื่อบรรเทาอาการปวดศีรษะไมเกรนเฉียบพลัน (Acute abortive migraine therapy) สำหรับผู้ป่วยรายนี้</t>
        </is>
      </c>
      <c r="D167" t="inlineStr">
        <is>
          <t>Diclofenac 50 mg รับประทาน</t>
        </is>
      </c>
      <c r="E167" t="inlineStr">
        <is>
          <t>Paracetamol 500 mg รับประทาน</t>
        </is>
      </c>
      <c r="F167" t="inlineStr">
        <is>
          <t>Dexamethasone 4 mg รับประทาน</t>
        </is>
      </c>
      <c r="G167" t="inlineStr">
        <is>
          <t>Eletriptan 40 mg (ยากลุ่ม Triptans) รับประทาน</t>
        </is>
      </c>
      <c r="H167" t="inlineStr">
        <is>
          <t>Nortriptyline 25 mg รับประทาน</t>
        </is>
      </c>
      <c r="I167" t="n">
        <v>4</v>
      </c>
      <c r="J167" t="inlineStr">
        <is>
          <t>✅ คำตอบที่ถูกต้อง: ข้อ ง. Eletriptan 40 mg (ยากลุ่ม Triptans) รับประทาน
🎯 ทำไมข้อนี้ถึงถูก: ผู้ป่วยมีอาการปวดศีรษะระดับรุนแรง (Severe pain score 8/10) มีอาการคลื่นไส้อาเจียน และไม่สามารถทำงานได้ ตามแนวทางเวชปฏิบัติการรักษาไมเกรน ยาตัวเลือกแรกที่แนะนำสำหรับอาการปวดระดับปานกลางถึงรุนแรง (Moderate-to-severe attacks) คือยากลุ่ม Serotonin 5-HT1B/1D receptor agonists หรือ Triptans (เช่น Eletriptan, Sumatriptan) ซึ่งเป็นยาจำเพาะต่อโรคไมเกรนที่ให้ประสิทธิภาพการระงับปวดสูง
🔍 ข้ออื่นผิดเพราะอะไร:
• ข้อ ก. Diclofenac และ ข้อ ข. Paracetamol: เหมาะสำหรับอาการปวดระดับเล็กน้อยถึงปานกลาง (Mild to moderate) ไม่เพียงพอสำหรับ severe pain score 8
• ข้อ ค. Dexamethasone: ไม่ใช้เป็นยาหลักเดี่ยวในการระงับปวดเฉียบพลัน มักใช้ป้องกัน status migrainosus หรือ rebound ในห้องฉุกเฉิน
• ข้อ จ. Nortriptyline: เป็นยาป้องกันไมเกรน (Prophylaxis) ไม่ใช่ยาระงับอาการปวดเฉียบพลัน
---</t>
        </is>
      </c>
      <c r="L167" t="inlineStr">
        <is>
          <t>Neurologic</t>
        </is>
      </c>
      <c r="M167" t="inlineStr">
        <is>
          <t>Headache &amp; Migraine</t>
        </is>
      </c>
      <c r="N167" t="inlineStr">
        <is>
          <t>Clinic</t>
        </is>
      </c>
      <c r="O167" t="inlineStr">
        <is>
          <t>ข้อ 108 Mock RxCU83</t>
        </is>
      </c>
      <c r="P167" t="inlineStr">
        <is>
          <t>ข้อสอบจำลอง</t>
        </is>
      </c>
      <c r="Q167" t="inlineStr">
        <is>
          <t>Mock RxCU83 ชุดที่ 1</t>
        </is>
      </c>
      <c r="R167" t="inlineStr">
        <is>
          <t>CASE_MOCK83_07</t>
        </is>
      </c>
    </row>
    <row r="168">
      <c r="A168" s="176" t="n">
        <v>166</v>
      </c>
      <c r="B168" t="inlineStr">
        <is>
          <t>ผู้ป่วยหญิงอายุ 31 ปี น้ำหนัก 54 กก. ส่วนสูง 167 ซม. มีประวัติป่วยเป็นโรคซึมเศร้า (Major Depressive Disorder) ไม่มีประวัติแพ้ยา มาพบแพทย์ด้วยอาการปวดศีรษะบริเวณขมับด้านขวาข้างเดียว ปวดแบบตุบๆ (Pulsatile) ระดับความปวดรุนแรง Pain score 8/10 ปวดนานครั้งละประมาณ 5 ชั่วโมง เวลาปวดมีอาการคลื่นไส้อาเจียนและแพ้แสงร่วมด้วย โดยก่อนมีอาการปวดศีรษะประมาณ 30 นาที ผู้ป่วยจะรู้สึกเห็นแสงกระพริบเป็นเส้นซิกแซกที่ลานสายตาด้านขวา มีอาการปวดศีรษะ 3 ครั้งต่อสัปดาห์ จนต้องลางานบ่อยครั้ง
ผู้ป่วยรายนี้มีอาการปวดศีรษะบ่อยถึง 3 ครั้งต่อสัปดาห์ จึงมีข้อบ่งชี้ในการเริ่มยาป้องกันไมเกรน (Migraine prophylaxis) แต่เนื่องจากผู้ป่วยมีโรคประจำตัวเป็นโรคซึมเศร้า (Major depression) ยาป้องกันไมเกรนในข้อใดที่ ควรหลีกเลี่ยง อย่างยิ่งเนื่องจากอาจทำให้อาการของโรคซึมเศร้าทรุดลง</t>
        </is>
      </c>
      <c r="D168" t="inlineStr">
        <is>
          <t>Topiramate</t>
        </is>
      </c>
      <c r="E168" t="inlineStr">
        <is>
          <t>Atenolol</t>
        </is>
      </c>
      <c r="F168" t="inlineStr">
        <is>
          <t>Vitamin B2 (Riboflavin)</t>
        </is>
      </c>
      <c r="G168" t="inlineStr">
        <is>
          <t>Amitriptyline</t>
        </is>
      </c>
      <c r="H168" t="inlineStr">
        <is>
          <t>Flunarizine</t>
        </is>
      </c>
      <c r="I168" t="n">
        <v>5</v>
      </c>
      <c r="J168" t="inlineStr">
        <is>
          <t>✅ คำตอบที่ถูกต้อง: ข้อ จ. Flunarizine
🎯 ทำไมข้อนี้ถึงถูก: Flunarizine เป็น Calcium channel blocker ที่ออกฤทธิ์ต่อระบบประสาทส่วนกลาง มีผลข้างเคียงสำคัญคือสามารถเหนี่ยวนำให้เกิดภาวะซึมเศร้าอย่างรุนแรง (Depression) และเกิดกลุ่มอาการพาร์กินสันเทียม (Drug-induced parkinsonism) จึงมีข้อห้ามใช้เด็ดขาดหรือควรหลีกเลี่ยงอย่างยิ่งในผู้ป่วยที่มีประวัติเป็นโรคซึมเศร้า
🔍 ข้ออื่นผิดเพราะอะไร:
• ข้อ ก. Topiramate: อาจมีผลต่ออารมณ์ได้บ้าง แต่ Flunarizine มีความเสี่ยงต่อ depression รุนแรงชัดเจนกว่า
• ข้อ ข. Atenolol: Beta-blocker อาจทำให้อ่อนเพลีย แต่ผลต่อ depression น้อยกว่า propranolol
• ข้อ ค. Vitamin B2: มีความปลอดภัยสูง ไม่มีผลต่อโรคซึมเศร้า
• ข้อ ง. Amitriptyline: เป็น Tricyclic Antidepressant (TCA) ซึ่งเป็นยาตัวเลือกแรกที่แนะนำในผู้ป่วยไมเกรนที่มีโรคร่วมเป็นโรคซึมเศร้า (รักษาได้ทั้ง 2 โรคพร้อมกัน)
---</t>
        </is>
      </c>
      <c r="L168" t="inlineStr">
        <is>
          <t>Neurologic</t>
        </is>
      </c>
      <c r="M168" t="inlineStr">
        <is>
          <t>Headache &amp; Migraine</t>
        </is>
      </c>
      <c r="N168" t="inlineStr">
        <is>
          <t>Clinic</t>
        </is>
      </c>
      <c r="O168" t="inlineStr">
        <is>
          <t>ข้อ 109 Mock RxCU83</t>
        </is>
      </c>
      <c r="P168" t="inlineStr">
        <is>
          <t>ข้อสอบจำลอง</t>
        </is>
      </c>
      <c r="Q168" t="inlineStr">
        <is>
          <t>Mock RxCU83 ชุดที่ 1</t>
        </is>
      </c>
      <c r="R168" t="inlineStr">
        <is>
          <t>CASE_MOCK83_07</t>
        </is>
      </c>
    </row>
    <row r="169">
      <c r="A169" s="176" t="n">
        <v>167</v>
      </c>
      <c r="B169" t="inlineStr">
        <is>
          <t>ผู้ป่วยหญิงอายุ 31 ปี น้ำหนัก 54 กก. ส่วนสูง 167 ซม. มีประวัติป่วยเป็นโรคซึมเศร้า (Major Depressive Disorder) ไม่มีประวัติแพ้ยา มาพบแพทย์ด้วยอาการปวดศีรษะบริเวณขมับด้านขวาข้างเดียว ปวดแบบตุบๆ (Pulsatile) ระดับความปวดรุนแรง Pain score 8/10 ปวดนานครั้งละประมาณ 5 ชั่วโมง เวลาปวดมีอาการคลื่นไส้อาเจียนและแพ้แสงร่วมด้วย โดยก่อนมีอาการปวดศีรษะประมาณ 30 นาที ผู้ป่วยจะรู้สึกเห็นแสงกระพริบเป็นเส้นซิกแซกที่ลานสายตาด้านขวา มีอาการปวดศีรษะ 3 ครั้งต่อสัปดาห์ จนต้องลางานบ่อยครั้ง
หากแพทย์พิจารณาเลือกใช้ยา Propranolol ในการป้องกันไมเกรน ควรระมัดระวังและเป็นข้อห้ามใช้ในผู้ป่วยที่มีโรคร่วมในข้อใดมากที่สุด</t>
        </is>
      </c>
      <c r="D169" t="inlineStr">
        <is>
          <t>โรคเบาหวานที่ควบคุมได้ดี</t>
        </is>
      </c>
      <c r="E169" t="inlineStr">
        <is>
          <t>โรคหอบหืด (Bronchial Asthma)</t>
        </is>
      </c>
      <c r="F169" t="inlineStr">
        <is>
          <t>โรคซึมเศร้าระยะสงบ</t>
        </is>
      </c>
      <c r="G169" t="inlineStr">
        <is>
          <t>โรคกรดไหลย้อน (GERD)</t>
        </is>
      </c>
      <c r="H169" t="inlineStr">
        <is>
          <t>โรคไตเรื้อรังระยะเริ่มต้น</t>
        </is>
      </c>
      <c r="I169" t="n">
        <v>2</v>
      </c>
      <c r="J169" t="inlineStr">
        <is>
          <t>✅ คำตอบที่ถูกต้อง: ข้อ ข. โรคหอบหืด (Bronchial Asthma)
🎯 ทำไมข้อนี้ถึงถูก: Propranolol เป็น Non-selective beta-adrenergic blocker ที่ออกฤทธิ์ปิดกั้นทั้งตัวรับ Beta-1 และ Beta-2 โดยการปิดกั้น Beta-2 receptor ที่กล้ามเนื้อเรียบของหลอดลมจะทำให้เกิดการหดเกร็งของหลอดลมอย่างรุนแรง (Severe bronchospasm) ซึ่งอาจเป็นอันตรายถึงชีวิต จึงมีข้อห้ามใช้เด็ดขาดในผู้ป่วยโรคหอบหืด (Asthma) หรือ COPD ที่มีภาวะหลอดลมไวเกิน
🔍 ข้ออื่นผิดเพราะอะไร:
• ข้อ ก. เบาหวาน: อาจบดบังอาการเตือนของภาวะน้ำตาลต่ำ (ยกเว้นเหงื่อออก) แต่ไม่ได้เป็นข้อห้ามเด็ดขาดเท่าหอบหืด
• ข้อ ค. ซึมเศร้า: ควรระวัง แต่หอบหืดเป็น absolute contraindication ที่เป็นอันตรายเฉียบพลัน
• ข้อ ง. และ ข้อ จ.: ไม่ใช่ข้อห้ามใช้หลักของ Propranolol
---</t>
        </is>
      </c>
      <c r="L169" t="inlineStr">
        <is>
          <t>Neurologic</t>
        </is>
      </c>
      <c r="M169" t="inlineStr">
        <is>
          <t>Headache &amp; Migraine</t>
        </is>
      </c>
      <c r="N169" t="inlineStr">
        <is>
          <t>Clinic</t>
        </is>
      </c>
      <c r="O169" t="inlineStr">
        <is>
          <t>ข้อ 110 Mock RxCU83</t>
        </is>
      </c>
      <c r="P169" t="inlineStr">
        <is>
          <t>ข้อสอบจำลอง</t>
        </is>
      </c>
      <c r="Q169" t="inlineStr">
        <is>
          <t>Mock RxCU83 ชุดที่ 1</t>
        </is>
      </c>
      <c r="R169" t="inlineStr">
        <is>
          <t>CASE_MOCK83_07</t>
        </is>
      </c>
    </row>
    <row r="170">
      <c r="A170" s="176" t="n">
        <v>168</v>
      </c>
      <c r="B170" t="inlineStr">
        <is>
          <t>ผู้ป่วยหญิงอายุ 31 ปี น้ำหนัก 54 กก. ส่วนสูง 167 ซม. มีประวัติป่วยเป็นโรคซึมเศร้า (Major Depressive Disorder) ไม่มีประวัติแพ้ยา มาพบแพทย์ด้วยอาการปวดศีรษะบริเวณขมับด้านขวาข้างเดียว ปวดแบบตุบๆ (Pulsatile) ระดับความปวดรุนแรง Pain score 8/10 ปวดนานครั้งละประมาณ 5 ชั่วโมง เวลาปวดมีอาการคลื่นไส้อาเจียนและแพ้แสงร่วมด้วย โดยก่อนมีอาการปวดศีรษะประมาณ 30 นาที ผู้ป่วยจะรู้สึกเห็นแสงกระพริบเป็นเส้นซิกแซกที่ลานสายตาด้านขวา มีอาการปวดศีรษะ 3 ครั้งต่อสัปดาห์ จนต้องลางานบ่อยครั้ง
หากผู้ป่วยรายนี้ใช้ยากลุ่ม NSAIDs (เช่น Naproxen) หรือยาแก้ปวดอื่นในการรักษาอาการปวดศีรษะไมเกรนบ่อยเกินไปมากกว่า 15 วันต่อเดือนติดต่อกันเป็นเวลานาน อาจนำไปสู่การเกิดภาวะแทรกซ้อนใด</t>
        </is>
      </c>
      <c r="D170" t="inlineStr">
        <is>
          <t>Rebound hypertension</t>
        </is>
      </c>
      <c r="E170" t="inlineStr">
        <is>
          <t>Medication Overuse Headache (MOH)</t>
        </is>
      </c>
      <c r="F170" t="inlineStr">
        <is>
          <t>Serotonin syndrome</t>
        </is>
      </c>
      <c r="G170" t="inlineStr">
        <is>
          <t>Orthostatic hypotension</t>
        </is>
      </c>
      <c r="H170" t="inlineStr">
        <is>
          <t>Parkinsonism</t>
        </is>
      </c>
      <c r="I170" t="n">
        <v>2</v>
      </c>
      <c r="J170" t="inlineStr">
        <is>
          <t>✅ คำตอบที่ถูกต้อง: ข้อ ข. Medication Overuse Headache (MOH)
🎯 ทำไมข้อนี้ถึงถูก: การใช้ยาแก้ปวดบรรเทาอาการเฉียบพลัน (Acute analgesics เช่น NSAIDs, Paracetamol, Triptans, Ergotamine) บ่อยเกินไป (มากกว่า 10-15 วันต่อเดือน ต่อเนื่องเกิน 3 เดือน) จะทำให้ระบบประสาทส่วนกลางเกิดการปรับตัวผิดปกติ เกิดภาวะปวดศีรษะจากการใช้ยาแก้ปวดเกินขนาด หรือ Medication Overuse Headache (MOH) ทำให้ผู้ป่วยมีอาการปวดศีรษะเรื้อรังเกือบทุกวันและตอบสนองต่อยาลดลง
🔍 ข้ออื่นผิดเพราะอะไร:
• ข้อ ก. Rebound hypertension: เกิดจากการหยุดยาลดความดันกะทันหัน (เช่น Clonidine)
• ข้อ ค. Serotonin syndrome: เกิดจากการใช้ยาที่เพิ่มซีโรโทนินหลายตัวร่วมกัน (เช่น SSRI + Triptan ในขนาดสูง)
• ข้อ ง. Orthostatic hypotension: ความดันตกในท่ายืน มักเกิดจากยาขยายหลอดเลือด
• ข้อ จ. Parkinsonism: เป็นผลข้างเคียงจากยาลดการทำงานของโดปามีน
---</t>
        </is>
      </c>
      <c r="L170" t="inlineStr">
        <is>
          <t>Neurologic</t>
        </is>
      </c>
      <c r="M170" t="inlineStr">
        <is>
          <t>Headache &amp; Migraine</t>
        </is>
      </c>
      <c r="N170" t="inlineStr">
        <is>
          <t>Clinic</t>
        </is>
      </c>
      <c r="O170" t="inlineStr">
        <is>
          <t>ข้อ 111 Mock RxCU83</t>
        </is>
      </c>
      <c r="P170" t="inlineStr">
        <is>
          <t>ข้อสอบจำลอง</t>
        </is>
      </c>
      <c r="Q170" t="inlineStr">
        <is>
          <t>Mock RxCU83 ชุดที่ 1</t>
        </is>
      </c>
      <c r="R170" t="inlineStr">
        <is>
          <t>CASE_MOCK83_07</t>
        </is>
      </c>
    </row>
    <row r="171">
      <c r="A171" s="176" t="n">
        <v>169</v>
      </c>
      <c r="B171" t="inlineStr">
        <is>
          <t>ผู้ป่วยหญิงอายุ 31 ปี น้ำหนัก 54 กก. ส่วนสูง 167 ซม. มีประวัติป่วยเป็นโรคซึมเศร้า (Major Depressive Disorder) ไม่มีประวัติแพ้ยา มาพบแพทย์ด้วยอาการปวดศีรษะบริเวณขมับด้านขวาข้างเดียว ปวดแบบตุบๆ (Pulsatile) ระดับความปวดรุนแรง Pain score 8/10 ปวดนานครั้งละประมาณ 5 ชั่วโมง เวลาปวดมีอาการคลื่นไส้อาเจียนและแพ้แสงร่วมด้วย โดยก่อนมีอาการปวดศีรษะประมาณ 30 นาที ผู้ป่วยจะรู้สึกเห็นแสงกระพริบเป็นเส้นซิกแซกที่ลานสายตาด้านขวา มีอาการปวดศีรษะ 3 ครั้งต่อสัปดาห์ จนต้องลางานบ่อยครั้ง
ข้อใดระบุยาบรรเทาอาการปวดศีรษะไมเกรนเฉียบพลันที่มีข้อห้ามใช้เด็ดขาดในผู้ป่วยโรคหลอดเลือดหัวใจโคโรนารี (Coronary Artery Disease) หรือผู้ป่วยโรคความดันโลหิตสูงที่ยังควบคุมไม่ได้</t>
        </is>
      </c>
      <c r="D171" t="inlineStr">
        <is>
          <t>Paracetamol</t>
        </is>
      </c>
      <c r="E171" t="inlineStr">
        <is>
          <t>Ibuprofen</t>
        </is>
      </c>
      <c r="F171" t="inlineStr">
        <is>
          <t>Ergotamine tartrate ร่วมกับ Caffeine</t>
        </is>
      </c>
      <c r="G171" t="inlineStr">
        <is>
          <t>Naproxen sodium</t>
        </is>
      </c>
      <c r="H171" t="inlineStr">
        <is>
          <t>Acetaminophen</t>
        </is>
      </c>
      <c r="I171" t="n">
        <v>3</v>
      </c>
      <c r="J171" t="inlineStr">
        <is>
          <t>✅ คำตอบที่ถูกต้อง: ข้อ ค. Ergotamine tartrate ร่วมกับ Caffeine
🎯 ทำไมข้อนี้ถึงถูก: Ergotamine ออกฤทธิ์กระตุ้นตัวรับ Serotonin (5-HT1B/1D) และ Alpha-adrenergic receptors อย่างแรง ทำให้เกิดการหดเกร็งของหลอดเลือดทั่วร่างกาย (Systemic vasoconstriction) รวมถึงหลอดเลือดหัวใจ (Coronary vasospasm) จึงมีข้อห้ามใช้เด็ดขาด (Absolute contraindication) ในผู้ป่วยโรคหลอดเลือดหัวใจขาดเลือด (Ischemic heart disease/CAD), โรคหลอดเลือดสมอง (Stroke), โรคหลอดเลือดส่วนปลายอุดตัน (PVD), และความดันโลหิตสูงรุนแรงที่ควบคุมไม่ได้
🔍 ข้ออื่นผิดเพราะอะไร:
• ข้อ ก. และ ข้อ จ. Paracetamol: ปลอดภัยต่อหลอดเลือดหัวใจ ไม่ทำให้เกิด vasoconstriction
• ข้อ ข. และ ข้อ ง. NSAIDs: แม้ควรระวังในโรคหัวใจระยะยาว แต่ไม่ได้มีฤทธิ์ vasospasm เฉียบพลันที่รุนแรงเท่า ergotamine
---</t>
        </is>
      </c>
      <c r="L171" t="inlineStr">
        <is>
          <t>Neurologic</t>
        </is>
      </c>
      <c r="M171" t="inlineStr">
        <is>
          <t>Headache &amp; Migraine</t>
        </is>
      </c>
      <c r="N171" t="inlineStr">
        <is>
          <t>Clinic</t>
        </is>
      </c>
      <c r="O171" t="inlineStr">
        <is>
          <t>ข้อ 117 Mock RxCU83</t>
        </is>
      </c>
      <c r="P171" t="inlineStr">
        <is>
          <t>ข้อสอบจำลอง</t>
        </is>
      </c>
      <c r="Q171" t="inlineStr">
        <is>
          <t>Mock RxCU83 ชุดที่ 1</t>
        </is>
      </c>
      <c r="R171" t="inlineStr">
        <is>
          <t>CASE_MOCK83_07</t>
        </is>
      </c>
    </row>
    <row r="172">
      <c r="A172" s="176" t="n">
        <v>170</v>
      </c>
      <c r="B172" t="inlineStr">
        <is>
          <t>127. ผู้ป่วยชายอายุ 70 ปี มีอาการชักกระตุกเฉพาะที่แขนขวาข้างเดียว นานครั้งละประมาณ 3 นาที เป็นติดต่อกัน 3 ครั้ง ในช่วงเวลา 3 วัน ขณะเกิดอาการชักผู้ป่วยยังคงมีสติสัมปชัญญะดี สามารถตอบสนอง รู้เวลา สถานที่ และระบุตัวบุคคลได้ถูกต้อง การชักของผู้ป่วยรายนี้จัดเป็นการชักชนิดใดตามการจำแนกของ ILAE 2017</t>
        </is>
      </c>
      <c r="C172" t="inlineStr">
        <is>
          <t>ผู้ป่วยชายอายุ 70 ปี มีอาการชักกระตุกเฉพาะที่แขนขวาข้างเดียว นานครั้งละประมาณ 3 นาที เป็นติดต่อกัน 3 ครั้ง ในช่วงเวลา 3 วัน ขณะเกิดอาการชักผู้ป่วยยังคงมีสติสัมปชัญญะดี สามารถตอบสนอง รู้เวลา สถานที่ และระบุตัวบุคคลได้ถูกต้อง การชักของผู้ป่วยรายนี้จัดเป็นการชักชนิดใดตามการจำแนกของ ILAE 2017</t>
        </is>
      </c>
      <c r="D172" t="inlineStr">
        <is>
          <t>Absence seizure</t>
        </is>
      </c>
      <c r="E172" t="inlineStr">
        <is>
          <t>Focal seizure with preserved awareness (Focal aware seizure)</t>
        </is>
      </c>
      <c r="F172" t="inlineStr">
        <is>
          <t>Myoclonic seizure</t>
        </is>
      </c>
      <c r="G172" t="inlineStr">
        <is>
          <t>Generalized tonic-clonic seizure</t>
        </is>
      </c>
      <c r="H172" t="inlineStr">
        <is>
          <t>Status epilepticus</t>
        </is>
      </c>
      <c r="I172" t="n">
        <v>2</v>
      </c>
      <c r="J172" t="inlineStr">
        <is>
          <t>✅ คำตอบที่ถูกต้อง: ข้อ b. Focal seizure with preserved awareness (Focal aware seizure)
🎯 ทำไมข้อนี้ถึงถูก:
ตามการจำแนกชนิดของการชักโดย International League Against Epilepsy (ILAE 2017): อาการชักที่เริ่มต้นจากตำแหน่งเฉพาะที่ของสมองเพียงซีกเดียว (ในที่นี้แสดงอาการเฉพาะแขนขวา) จัดเป็น Focal onset seizure และในขณะเกิดอาการผู้ป่วยยังมีสติสัมปชัญญะดีและรับรู้สิ่งแวดล้อมได้ครบถ้วน จึงจัดเป็น Focal seizure with preserved awareness (เดิมเรียกว่า Simple partial seizure)
🔍 ข้ออื่นผิดเพราะอะไร:
• ข้อ a.: Absence seizure เป็นการชักแบบเหม่อลอยสั้นๆ สติหลุด มักพบในเด็ก และเป็นการชักแบบ Generalized onset
• ข้อ c.: Myoclonic seizure เป็นการสะดุ้งกระตุกของกล้ามเนื้ออย่างรวดเร็วมาก (เสี้ยววินาที) ไม่ได้กระตุกต่อเนื่องนาน 3 นาที
• ข้อ d.: Generalized tonic-clonic seizure จะมีอาการเกร็งกระตุกทั้งตัวและหมดสติโดยสิ้นเชิง
• ข้อ e.: Status epilepticus คือภาวะชักต่อเนื่องนานเกิน 5 นาที หรือชักซ้ำโดยไม่ฟื้นคืนสติระหว่างครั้ง
---</t>
        </is>
      </c>
      <c r="L172" t="inlineStr">
        <is>
          <t>Neurologic</t>
        </is>
      </c>
      <c r="M172" t="inlineStr">
        <is>
          <t>Epilepsy &amp; Seizures</t>
        </is>
      </c>
      <c r="N172" t="inlineStr">
        <is>
          <t>Clinic</t>
        </is>
      </c>
      <c r="O172" t="inlineStr">
        <is>
          <t>2567</t>
        </is>
      </c>
      <c r="P172" t="inlineStr">
        <is>
          <t>ข้อสอบจำลอง</t>
        </is>
      </c>
      <c r="Q172" t="inlineStr">
        <is>
          <t>Mock RxCU83 ชุดที่ 2</t>
        </is>
      </c>
    </row>
    <row r="173">
      <c r="A173" s="176" t="n">
        <v>171</v>
      </c>
      <c r="B173" t="inlineStr">
        <is>
          <t>128. จากเคสข้อ 127 ผู้ป่วยได้รับการวินิจฉัยและแพทย์วางแผนสั่งจ่ายยา Carbamazepine CR 200 mg วันละ 2 ครั้ง ผู้ป่วยไม่มีประวัติแพ้ยาและไม่เคยได้รับยากันชักมาก่อน ตามแนวทางเวชปฏิบัติของประเทศไทย ผู้ป่วยควรได้รับการตรวจคัดกรองทางพันธุศาสตร์ข้อใดก่อนเริ่มยาเพื่อป้องกันการเกิดภาวะ Stevens-Johnson syndrome (SJS) และ Toxic Epidermal Necrolysis (TEN)</t>
        </is>
      </c>
      <c r="C173" t="inlineStr">
        <is>
          <t>จากเคสข้อ 127 ผู้ป่วยได้รับการวินิจฉัยและแพทย์วางแผนสั่งจ่ายยา Carbamazepine CR 200 mg วันละ 2 ครั้ง ผู้ป่วยไม่มีประวัติแพ้ยาและไม่เคยได้รับยากันชักมาก่อน ตามแนวทางเวชปฏิบัติของประเทศไทย ผู้ป่วยควรได้รับการตรวจคัดกรองทางพันธุศาสตร์ข้อใดก่อนเริ่มยาเพื่อป้องกันการเกิดภาวะ Stevens-Johnson syndrome (SJS) และ Toxic Epidermal Necrolysis (TEN)</t>
        </is>
      </c>
      <c r="D173" t="inlineStr">
        <is>
          <t>HLA-B5801</t>
        </is>
      </c>
      <c r="E173" t="inlineStr">
        <is>
          <t>CYP2C9 polymorphism</t>
        </is>
      </c>
      <c r="F173" t="inlineStr">
        <is>
          <t>CYP2D6 polymorphism</t>
        </is>
      </c>
      <c r="G173" t="inlineStr">
        <is>
          <t>HLA-B1502</t>
        </is>
      </c>
      <c r="H173" t="inlineStr">
        <is>
          <t>HLA-B5701</t>
        </is>
      </c>
      <c r="I173" t="n">
        <v>4</v>
      </c>
      <c r="J173" t="inlineStr">
        <is>
          <t>✅ คำตอบที่ถูกต้อง: ข้อ d. HLA-B1502
🎯 ทำไมข้อนี้ถึงถูก:
การตรวจยีน HLA-B1502 เป็นข้อแนะนำมาตรฐานในคนไทยและชาวเอเชียตะวันออกเฉียงใต้ก่อนเริ่มยา Carbamazepine เนื่องจากมีความสัมพันธ์อย่างแนบแน่นกับการเกิดปฏิกิริยาแพ้ยารุนแรงชนิด SJS และ TEN หากผลการตรวจเป็นบวก (HLA-B1502 positive) จะต้องหลีกเลี่ยงการใช้ Carbamazepine และ Oxcarbazepine โดยเด็ดขาด
🔍 ข้ออื่นผิดเพราะอะไร:
• ข้อ a.: HLA-B5801 ใช้ตรวจคัดกรองความเสี่ยงการแพ้ยารุนแรง (SCARs) จากยา Allopurinol
• ข้อ b.: CYP2C9 polymorphism มีผลต่อการ metabolism ของยา Warfarin และ Phenytoin ไม่ได้ตรวจคัดกรอง SJS จาก carbamazepine
• ข้อ c.: CYP2D6 polymorphism เกี่ยวข้องกับการเปลี่ยนรูปของยาแก้ปวดกลุ่ม opioids และยาจิตเวช
• ข้อ e.: HLA-B5701 ใช้ตรวจคัดกรองความเสี่ยงต่อภาวะ hypersensitivity reaction จากยาต้านไวรัส Abacavir
---</t>
        </is>
      </c>
      <c r="L173" t="inlineStr">
        <is>
          <t>Neurologic</t>
        </is>
      </c>
      <c r="M173" t="inlineStr">
        <is>
          <t>Epilepsy &amp; Seizures</t>
        </is>
      </c>
      <c r="N173" t="inlineStr">
        <is>
          <t>Clinic</t>
        </is>
      </c>
      <c r="O173" t="inlineStr">
        <is>
          <t>2567</t>
        </is>
      </c>
      <c r="P173" t="inlineStr">
        <is>
          <t>ข้อสอบจำลอง</t>
        </is>
      </c>
      <c r="Q173" t="inlineStr">
        <is>
          <t>Mock RxCU83 ชุดที่ 2</t>
        </is>
      </c>
    </row>
    <row r="174">
      <c r="A174" s="176" t="n">
        <v>172</v>
      </c>
      <c r="B174" t="inlineStr">
        <is>
          <t>129. จากเคสข้อ 128 ผู้ป่วยรับประทานยา Carbamazepine มาเป็นเวลา 3 เดือน แต่ยังไม่สามารถควบคุมอาการชักได้ แพทย์ต้องการปรับการรักษาโดยใช้ยาต้านชักร่วมกัน (Combination therapy) ยาในข้อใดไม่ควรเลือกใช้ร่วมกับ Carbamazepine เนื่องจากมีกลไกการออกฤทธิ์ซ้ำซ้อนกันและเสี่ยงต่อ neurotoxicity สูง</t>
        </is>
      </c>
      <c r="C174" t="inlineStr">
        <is>
          <t>จากเคสข้อ 128 ผู้ป่วยรับประทานยา Carbamazepine มาเป็นเวลา 3 เดือน แต่ยังไม่สามารถควบคุมอาการชักได้ แพทย์ต้องการปรับการรักษาโดยใช้ยาต้านชักร่วมกัน (Combination therapy) ยาในข้อใดไม่ควรเลือกใช้ร่วมกับ Carbamazepine เนื่องจากมีกลไกการออกฤทธิ์ซ้ำซ้อนกันและเสี่ยงต่อ neurotoxicity สูง</t>
        </is>
      </c>
      <c r="D174" t="inlineStr">
        <is>
          <t>Lacosamide</t>
        </is>
      </c>
      <c r="E174" t="inlineStr">
        <is>
          <t>Levetiracetam</t>
        </is>
      </c>
      <c r="F174" t="inlineStr">
        <is>
          <t>Topiramate</t>
        </is>
      </c>
      <c r="G174" t="inlineStr">
        <is>
          <t>Pregabalin</t>
        </is>
      </c>
      <c r="H174" t="inlineStr">
        <is>
          <t>Phenytoin</t>
        </is>
      </c>
      <c r="I174" t="n">
        <v>5</v>
      </c>
      <c r="J174" t="inlineStr">
        <is>
          <t>✅ คำตอบที่ถูกต้อง: ข้อ e. Phenytoin
🎯 ทำไมข้อนี้ถึงถูก:
Carbamazepine และ Phenytoin มีกลไกการออกฤทธิ์หลักที่เหมือนกันคือ voltage-gated sodium channel blocker (fast inactivation) การนำยาสองชนิดนี้มาใช้ร่วมกัน (sodium channel blocker combination) ไม่เพิ่มประสิทธิภาพในการควบคุมอาการชัก แต่จะเพิ่มอาการไม่พึงประสงค์ต่อระบบประสาทอย่างรุนแรง (neurotoxicity เช่น เวียนศีรษะ เดินเซ ตากระตุก) อีกทั้งยาทั้งสองตัวต่างเป็น potent CYP inducers ซึ่งรบกวนระดับยากันเองในเลือด จึงเป็นสูตรผสมที่ไม่แนะนำอย่างยิ่ง
🔍 ข้ออื่นผิดเพราะอะไร:
• ข้อ a.: Lacosamide ออกฤทธิ์แบบ slow inactivation ของ sodium channel ซึ่งต่างจาก carbamazepine แม้จะต้องระวัง PR prolongation แต่ยังเป็นทางเลือกที่ดีกว่า phenytoin
• ข้อ b.: Levetiracetam ออกฤทธิ์ผ่าน SV2A protein จัดเป็นยานิยมลำดับต้นๆ ในการใช้เป็น add-on therapy ร่วมกับ carbamazepine
• ข้อ c.: Topiramate มีกลไกออกฤทธิ์หลากหลาย (broad spectrum) เช่น ยับยั้ง AMPA/kainate และเสริม GABA สามารถใช้ร่วมกันได้
• ข้อ d.: Pregabalin ออกฤทธิ์ยับยั้ง alpha-2-delta subunit ของ voltage-gated calcium channels ไม่ได้ซ้ำซ้อนกับ carbamazepine
---</t>
        </is>
      </c>
      <c r="L174" t="inlineStr">
        <is>
          <t>Neurologic</t>
        </is>
      </c>
      <c r="M174" t="inlineStr">
        <is>
          <t>Epilepsy &amp; Seizures</t>
        </is>
      </c>
      <c r="N174" t="inlineStr">
        <is>
          <t>Clinic</t>
        </is>
      </c>
      <c r="O174" t="inlineStr">
        <is>
          <t>2567</t>
        </is>
      </c>
      <c r="P174" t="inlineStr">
        <is>
          <t>ข้อสอบจำลอง</t>
        </is>
      </c>
      <c r="Q174" t="inlineStr">
        <is>
          <t>Mock RxCU83 ชุดที่ 2</t>
        </is>
      </c>
    </row>
    <row r="175">
      <c r="A175" s="176" t="n">
        <v>173</v>
      </c>
      <c r="B175" t="inlineStr">
        <is>
          <t>130. หลังจากผู้ป่วยเริ่มรับประทานยา Carbamazepine ไปได้ประมาณ 3-4 สัปดาห์ พบว่าระดับความเข้มข้นของยาในเลือดลดลงจนควบคุมอาการชักไม่ได้ ปรากฏการณ์นี้เกิดจากกลไกทางเภสัชจลนศาสตร์ข้อใด</t>
        </is>
      </c>
      <c r="C175" t="inlineStr">
        <is>
          <t>หลังจากผู้ป่วยเริ่มรับประทานยา Carbamazepine ไปได้ประมาณ 3-4 สัปดาห์ พบว่าระดับความเข้มข้นของยาในเลือดลดลงจนควบคุมอาการชักไม่ได้ ปรากฏการณ์นี้เกิดจากกลไกทางเภสัชจลนศาสตร์ข้อใด</t>
        </is>
      </c>
      <c r="D175" t="inlineStr">
        <is>
          <t>การเพิ่มการขับยาออกผ่านทาง P-glycoprotein ที่ผนังลำไส้</t>
        </is>
      </c>
      <c r="E175" t="inlineStr">
        <is>
          <t>ปรากฏการณ์ Auto-induction โดยยาเหนี่ยวนำเอนไซม์ CYP3A4 ของตับในการทำลายตัวมันเอง</t>
        </is>
      </c>
      <c r="F175" t="inlineStr">
        <is>
          <t>การกระตุ้นเอนไซม์ Carbonic anhydrase ในไตทำให้ขับยาออกทางปัสสาวะเพิ่มขึ้น</t>
        </is>
      </c>
      <c r="G175" t="inlineStr">
        <is>
          <t>การลดลงของการจับกับโปรตีนในพลาสมา (Plasma protein binding displacement)</t>
        </is>
      </c>
      <c r="H175" t="inlineStr">
        <is>
          <t>การเกิด Down-regulation ของ Sodium channels ที่เซลล์ประสาท</t>
        </is>
      </c>
      <c r="I175" t="n">
        <v>2</v>
      </c>
      <c r="J175" t="inlineStr">
        <is>
          <t>✅ คำตอบที่ถูกต้อง: ข้อ b. ปรากฏการณ์ Auto-induction โดยยาเหนี่ยวนำเอนไซม์ CYP3A4 ของตับในการทำลายตัวมันเอง
🎯 ทำไมข้อนี้ถึงถูก:
Carbamazepine เป็นยาที่มีคุณสมบัติเด่นในการกระตุ้นการสร้างเอนไซม์ตับที่ใช้ในการทำลายตัวมันเอง เรียกว่า Auto-induction โดยเฉพาะ CYP3A4 และ CYP2B6 กระบวนการนี้จะเริ่มเห็นผลชัดเจนภายใน 2-4 สัปดาห์หลังเริ่มยา ทำให้ค่าครึ่งชีวิต (t1/2) ของยาลดลงจากประมาณ 30-40 ชั่วโมง เหลือเพียง 10-20 ชั่วโมง ส่งผลให้ระดับยาในเลือดลดต่ำลง แพทย์จึงจำเป็นต้องปรับเพิ่มขนาดยาขึ้นหลังผ่านไป 2-4 สัปดาห์เพื่อให้ระดับยาอยู่ในช่วงการรักษา
🔍 ข้ออื่นผิดเพราะอะไร:
• ข้อ a.: P-glycoprotein induction เกิดขึ้นได้แต่ไม่ใช่สาเหตุหลักของการลดลงของค่า t1/2 และระดับยาในเลือดอย่างมีนัยสำคัญเท่ากับ CYP3A4 auto-induction
• ข้อ c.: Carbamazepine ถูกกำจัดผ่าน hepatic metabolism เป็นหลัก ไม่ได้ถูกขับออกทางไตในรูปเดิมผ่าน carbonic anhydrase
• ข้อ d.: Displacement จากโปรตีนจะทำให้ free drug เพิ่มขึ้น ไม่ได้ทำให้ระดับยาลดลงจนคุมอาการชักไม่ได้
• ข้อ e.: Down-regulation เป็นการเปลี่ยนแปลงทาง pharmacodynamics ไม่ใช่กลไกที่ทำให้ระดับยาในเลือดลดลง
---</t>
        </is>
      </c>
      <c r="L175" t="inlineStr">
        <is>
          <t>Neurologic</t>
        </is>
      </c>
      <c r="M175" t="inlineStr">
        <is>
          <t>Epilepsy &amp; Seizures</t>
        </is>
      </c>
      <c r="N175" t="inlineStr">
        <is>
          <t>Clinic</t>
        </is>
      </c>
      <c r="O175" t="inlineStr">
        <is>
          <t>2567</t>
        </is>
      </c>
      <c r="P175" t="inlineStr">
        <is>
          <t>ข้อสอบจำลอง</t>
        </is>
      </c>
      <c r="Q175" t="inlineStr">
        <is>
          <t>Mock RxCU83 ชุดที่ 2</t>
        </is>
      </c>
    </row>
    <row r="176">
      <c r="A176" s="176" t="n">
        <v>174</v>
      </c>
      <c r="B176" t="inlineStr">
        <is>
          <t>131. ผู้ป่วยสูงอายุ 70 ปี ได้รับยา Carbamazepine CR 200 mg วันละ 2 ครั้ง ต่อมาแพทย์สั่งจ่ายยา Sodium valproate เพิ่มเติม หลังจากนั้นผู้ป่วยเกิดอาการผิดปกติทางระบบประสาทอย่างรุนแรง เช่น เวียนศีรษะอย่างมาก เดินเซ ตากระตุก และคลื่นไส้ (Neurotoxicity) แม้ว่าระดับยา Carbamazepine ในเลือดจะอยู่ในเกณฑ์ปกติ อันตรกิริยาระหว่างยานี้เกิดจากกลไกใด</t>
        </is>
      </c>
      <c r="C176" t="inlineStr">
        <is>
          <t>ผู้ป่วยสูงอายุ 70 ปี ได้รับยา Carbamazepine CR 200 mg วันละ 2 ครั้ง ต่อมาแพทย์สั่งจ่ายยา Sodium valproate เพิ่มเติม หลังจากนั้นผู้ป่วยเกิดอาการผิดปกติทางระบบประสาทอย่างรุนแรง เช่น เวียนศีรษะอย่างมาก เดินเซ ตากระตุก และคลื่นไส้ (Neurotoxicity) แม้ว่าระดับยา Carbamazepine ในเลือดจะอยู่ในเกณฑ์ปกติ อันตรกิริยาระหว่างยานี้เกิดจากกลไกใด</t>
        </is>
      </c>
      <c r="D176" t="inlineStr">
        <is>
          <t>Valproate ทำให้ระดับ free fraction ของ Carbamazepine เพิ่มขึ้นเพียงอย่างเดียว</t>
        </is>
      </c>
      <c r="E176" t="inlineStr">
        <is>
          <t>Valproate แย่งจับกับโปรตีนในพลาสมาทำให้ระดับ Carbamazepine รวมลดลง</t>
        </is>
      </c>
      <c r="F176" t="inlineStr">
        <is>
          <t>Valproate ลดการทำงานของ G-protein coupled receptors ในสมอง</t>
        </is>
      </c>
      <c r="G176" t="inlineStr">
        <is>
          <t>Valproate เพิ่มการดูดซึมยา Carbamazepine ในทางเดินอาหาร</t>
        </is>
      </c>
      <c r="H176" t="inlineStr">
        <is>
          <t>Valproate ยับยั้งเอนไซม์ Epoxide hydrolase ทำให้เกิดการสะสมของสารพิษ Carbamazepine-10,11-epoxide</t>
        </is>
      </c>
      <c r="I176" t="n">
        <v>5</v>
      </c>
      <c r="J176" t="inlineStr">
        <is>
          <t>✅ คำตอบที่ถูกต้อง: ข้อ e. Valproate ยับยั้งเอนไซม์ Epoxide hydrolase ทำให้เกิดการสะสมของสารพิษ Carbamazepine-10,11-epoxide
🎯 ทำไมข้อนี้ถึงถูก:
Carbamazepine ถูก metabolized ผ่าน CYP3A4 ได้เป็น active metabolite คือ Carbamazepine-10,11-epoxide ซึ่งมีฤทธิ์กันชักและมี neurotoxicity สูง สารตัวนี้จะถูกเปลี่ยนรูปต่อไปเป็น inactive diol metabolite โดยเอนไซม์ Epoxide hydrolase เมื่อให้ร่วมกับ Valproate ยา Valproate จะไปยับยั้งเอนไซม์ Epoxide hydrolase ทำให้เกิดการคั่งของ Carbamazepine-10,11-epoxide ในร่างกาย ผู้ป่วยจึงเกิดพิษต่อระบบประสาท (neurotoxicity) แม้ตรวจระดับยา carbamazepine ตัวแม่จะพบว่าปกติก็ตาม
🔍 ข้ออื่นผิดเพราะอะไร:
• ข้อ a. และ b.: Valproate อาจแย่งจับกับ plasma protein ได้บ้าง แต่การเพิ่มขึ้นของ free fraction ไม่ใช่กลไกหลักที่อธิบายการเกิด neurotoxicity รุนแรงในสูตรผสมนี้ได้เท่ากับการคั่งของ 10,11-epoxide metabolite
• ข้อ c.: Valproate ออกฤทธิ์เพิ่ม GABA และยับยั้ง T-type calcium channels ไม่ได้ออกฤทธิ์ลด G-protein
• ข้อ d.: Valproate ไม่ได้เพิ่มการดูดซึมของ carbamazepine ในทางเดินอาหาร
---</t>
        </is>
      </c>
      <c r="L176" t="inlineStr">
        <is>
          <t>Neurologic</t>
        </is>
      </c>
      <c r="M176" t="inlineStr">
        <is>
          <t>Epilepsy &amp; Seizures</t>
        </is>
      </c>
      <c r="N176" t="inlineStr">
        <is>
          <t>Clinic</t>
        </is>
      </c>
      <c r="O176" t="inlineStr">
        <is>
          <t>2567</t>
        </is>
      </c>
      <c r="P176" t="inlineStr">
        <is>
          <t>ข้อสอบจำลอง</t>
        </is>
      </c>
      <c r="Q176" t="inlineStr">
        <is>
          <t>Mock RxCU83 ชุดที่ 2</t>
        </is>
      </c>
    </row>
    <row r="177">
      <c r="A177" s="176" t="n">
        <v>175</v>
      </c>
      <c r="B177" t="inlineStr">
        <is>
          <t>135. ข้อใดเป็นคำแนะนำที่ผู้ป่วยที่ได้รับยา Carbamazepine ควรหลีกเลี่ยง เพื่อป้องกันการเกิดปฏิกิริยาระหว่างยาและอาหาร (Drug-food interaction) ที่อาจทำให้เกิดพิษจากระดับยาสูงเกินไป</t>
        </is>
      </c>
      <c r="C177" t="inlineStr">
        <is>
          <t>ข้อใดเป็นคำแนะนำที่ผู้ป่วยที่ได้รับยา Carbamazepine ควรหลีกเลี่ยง เพื่อป้องกันการเกิดปฏิกิริยาระหว่างยาและอาหาร (Drug-food interaction) ที่อาจทำให้เกิดพิษจากระดับยาสูงเกินไป</t>
        </is>
      </c>
      <c r="D177" t="inlineStr">
        <is>
          <t>การดื่มน้ำตามมากๆ หลังรับประทานยา</t>
        </is>
      </c>
      <c r="E177" t="inlineStr">
        <is>
          <t>การดื่มน้ำเกรปฟรุต (Grapefruit juice) เป็นประจำ</t>
        </is>
      </c>
      <c r="F177" t="inlineStr">
        <is>
          <t>การรับประทานผักที่มีกากใยอาหารสูง</t>
        </is>
      </c>
      <c r="G177" t="inlineStr">
        <is>
          <t>การดื่มนมพร่องมันเนยพร้อมกับยา</t>
        </is>
      </c>
      <c r="H177" t="inlineStr">
        <is>
          <t>การรับประทานอาหารที่มีโปรตีนสูง</t>
        </is>
      </c>
      <c r="I177" t="n">
        <v>2</v>
      </c>
      <c r="J177" t="inlineStr">
        <is>
          <t>✅ คำตอบที่ถูกต้อง: ข้อ b. การดื่มน้ำเกรปฟรุต (Grapefruit juice) เป็นประจำ
🎯 ทำไมข้อนี้ถึงถูก:
น้ำเกรปฟรุต (Grapefruit juice) มีสาร furanocoumarins ซึ่งเป็น potent inhibitor ของเอนไซม์ CYP3A4 ในลำไส้เล็กและตับ การดื่มน้ำเกรปฟรุตร่วมกับการรับประทาน Carbamazepine จะยับยั้งการทำลายยา ทำให้ระดับยา Carbamazepine ในเลือดเพิ่มสูงขึ้นอย่างมากจนเกิดพิษต่อระบบประสาท (neurotoxicity) เช่น เวียนศีรษะ เดินเซ ภาพซ้อน และง่วงซึมรุนแรง จึงเป็นข้อห้ามที่ต้องหลีกเลี่ยง
🔍 ข้ออื่นผิดเพราะอะไร:
• ข้อ a.: การดื่มน้ำมากๆ ช่วยให้กลืนยาสะดวกและไม่ก่อให้เกิดผลเสียต่อระดับยา
• ข้อ c.: ผักที่มีกากใยสูงอาจชะลอการดูดซึมยาได้เล็กน้อย แต่ไม่ได้ทำให้เกิดพิษจากยาสูงผิดปกติ
• ข้อ d.: นมไม่ได้มีผลยับยั้ง CYP3A4 และ Carbamazepine สามารถรับประทานพร้อมอาหารหรือนมเพื่อลดการระคายเคืองกระเพาะได้
• ข้อ e.: อาหารโปรตีนสูงไม่มีอันตรกิริยาที่อันตรายกับ Carbamazepine
---</t>
        </is>
      </c>
      <c r="L177" t="inlineStr">
        <is>
          <t>Neurologic</t>
        </is>
      </c>
      <c r="M177" t="inlineStr">
        <is>
          <t>Epilepsy &amp; Seizures</t>
        </is>
      </c>
      <c r="N177" t="inlineStr">
        <is>
          <t>Clinic</t>
        </is>
      </c>
      <c r="O177" t="inlineStr">
        <is>
          <t>2567</t>
        </is>
      </c>
      <c r="P177" t="inlineStr">
        <is>
          <t>ข้อสอบจำลอง</t>
        </is>
      </c>
      <c r="Q177" t="inlineStr">
        <is>
          <t>Mock RxCU83 ชุดที่ 2</t>
        </is>
      </c>
    </row>
    <row r="178">
      <c r="A178" s="176" t="n">
        <v>176</v>
      </c>
      <c r="B178" t="inlineStr">
        <is>
          <t>136. ผู้ป่วยโรคลมชักที่ได้รับยา Carbamazepine ติดต่อกันเป็นระยะเวลานานหลายปี ควรได้รับคำแนะนำด้านโภชนาการหรือวิตามินเสริมในข้อใดเพื่อป้องกันภาวะแทรกซ้อนทางกระดูก</t>
        </is>
      </c>
      <c r="C178" t="inlineStr">
        <is>
          <t>ผู้ป่วยโรคลมชักที่ได้รับยา Carbamazepine ติดต่อกันเป็นระยะเวลานานหลายปี ควรได้รับคำแนะนำด้านโภชนาการหรือวิตามินเสริมในข้อใดเพื่อป้องกันภาวะแทรกซ้อนทางกระดูก</t>
        </is>
      </c>
      <c r="D178" t="inlineStr">
        <is>
          <t>ควรเสริมวิตามินดีและแคลเซียม เนื่องจากยาเร่งการสลายวิตามินดี ทำให้เสี่ยงต่อภาวะกระดูกพรุนและกระดูกบาง (Osteopenia/Osteoporosis)</t>
        </is>
      </c>
      <c r="E178" t="inlineStr">
        <is>
          <t>ควรจำกัดการรับประทานแคลเซียม เนื่องจากยาเพิ่มความเสี่ยงต่อการเกิดนิ่วในไต</t>
        </is>
      </c>
      <c r="F178" t="inlineStr">
        <is>
          <t>ควรได้รับวิตามินซีและวิตามินอีเสริมเพื่อป้องกันตับอักเสบจากยา</t>
        </is>
      </c>
      <c r="G178" t="inlineStr">
        <is>
          <t>ควรรับประทานโซเดียมเสริมปริมาณมากๆ เพื่อชดเชยการสูญเสียเกลือแร่</t>
        </is>
      </c>
      <c r="H178" t="inlineStr">
        <is>
          <t>ควรหลีกเลี่ยงการรับประทานผักใบเขียวที่มีโฟเลตสูง</t>
        </is>
      </c>
      <c r="I178" t="n">
        <v>1</v>
      </c>
      <c r="J178" t="inlineStr">
        <is>
          <t>✅ คำตอบที่ถูกต้อง: ข้อ a. ควรเสริมวิตามินดีและแคลเซียม เนื่องจากยาเร่งการสลายวิตามินดี ทำให้เสี่ยงต่อภาวะกระดูกพรุนและกระดูกบาง (Osteopenia/Osteoporosis)
🎯 ทำไมข้อนี้ถึงถูก:
Carbamazepine เป็น potent hepatic enzyme inducer ที่กระตุ้นเอนไซม์ CYP450 ในตับ ส่งผลให้เกิดการเร่งสลายวิตามินดี (25-OH-vitamin D และ 1,25-(OH)2-vitamin D) ไปเป็นสารที่ไม่มีฤทธิ์ ทำให้ระดับวิตามินดีในเลือดลดต่ำลง ส่งผลให้ลำไส้ดูดซึมแคลเซียมลดลง เกิด secondary hyperparathyroidism และเพิ่มการสลายเนื้อกระดูก นำไปสู่ภาวะ osteomalacia หรือ osteoporosis การใช้ยานี้ระยะยาวจึงแนะนำให้เสริมวิตามินดีและแคลเซียม
🔍 ข้ออื่นผิดเพราะอะไร:
• ข้อ b.: ยาไม่ได้ทำให้นิ่วในไตเพิ่มขึ้นจากแคลเซียมสูง ในทางตรงกันข้ามกลับทำให้แคลเซียมในเลือดลดลง
• ข้อ c.: วิตามินซีและอีไม่มีหลักฐานทางคลินิกที่ชัดเจนในการป้องกันพิษต่อตับจาก carbamazepine
• ข้อ d.: แม้ว่า carbamazepine จะทำให้เกิด hyponatremia (SIADH-like effect) แต่การป้องกันคือการจำกัดน้ำและติดตามระดับ sodium ไม่ใช่การกินเกลือปริมาณสูงเพื่อบำรุงกระดูก
• ข้อ e.: ผู้ป่วยที่ได้รับยากันชักควรได้รับโฟเลตร่วมด้วยเพื่อป้องกันภาวะโลหิตจาง ไม่ควรหลีกเลี่ยงผักใบเขียว
---</t>
        </is>
      </c>
      <c r="L178" t="inlineStr">
        <is>
          <t>Neurologic</t>
        </is>
      </c>
      <c r="M178" t="inlineStr">
        <is>
          <t>Epilepsy &amp; Seizures</t>
        </is>
      </c>
      <c r="N178" t="inlineStr">
        <is>
          <t>Clinic</t>
        </is>
      </c>
      <c r="O178" t="inlineStr">
        <is>
          <t>2567</t>
        </is>
      </c>
      <c r="P178" t="inlineStr">
        <is>
          <t>ข้อสอบจำลอง</t>
        </is>
      </c>
      <c r="Q178" t="inlineStr">
        <is>
          <t>Mock RxCU83 ชุดที่ 2</t>
        </is>
      </c>
    </row>
    <row r="179">
      <c r="A179" s="176" t="n">
        <v>177</v>
      </c>
      <c r="B179" t="inlineStr">
        <is>
          <t>140. สารสกัดกัญชาชนิด Cannabidiol (CBD-enriched therapy เช่น Epidiolex) ได้รับการรับรองข้อบ่งใช้ตามหลักฐานเชิงประจักษ์ทางการแพทย์สำหรับการรักษาเสริมในกลุ่มอาการโรคลมชักชนิดดื้อยาข้อใด</t>
        </is>
      </c>
      <c r="C179" t="inlineStr">
        <is>
          <t>สารสกัดกัญชาชนิด Cannabidiol (CBD-enriched therapy เช่น Epidiolex) ได้รับการรับรองข้อบ่งใช้ตามหลักฐานเชิงประจักษ์ทางการแพทย์สำหรับการรักษาเสริมในกลุ่มอาการโรคลมชักชนิดดื้อยาข้อใด</t>
        </is>
      </c>
      <c r="D179" t="inlineStr">
        <is>
          <t>Focal seizure with preserved awareness</t>
        </is>
      </c>
      <c r="E179" t="inlineStr">
        <is>
          <t>Lennox-Gastaut syndrome และ Dravet syndrome</t>
        </is>
      </c>
      <c r="F179" t="inlineStr">
        <is>
          <t>Generalized absence seizures</t>
        </is>
      </c>
      <c r="G179" t="inlineStr">
        <is>
          <t>Benign rolandic epilepsy</t>
        </is>
      </c>
      <c r="H179" t="inlineStr">
        <is>
          <t>Juvenile myoclonic epilepsy</t>
        </is>
      </c>
      <c r="I179" t="n">
        <v>2</v>
      </c>
      <c r="J179" t="inlineStr">
        <is>
          <t>✅ คำตอบที่ถูกต้อง: ข้อ b. Lennox-Gastaut syndrome และ Dravet syndrome
🎯 ทำไมข้อนี้ถึงถูก:
Cannabidiol (CBD) บริสุทธิ์สูงได้รับการอนุมัติจาก US FDA และแนวทางเวชปฏิบัติสากลให้ใช้เป็น add-on therapy สำหรับรักษาโรคลมชักที่ดื้อต่อยาอย่างรุนแรงในเด็ก ได้แก่ Lennox-Gastaut syndrome (LGS), Dravet syndrome (DS) และ Tuberous Sclerosis Complex (TSC)
🔍 ข้ออื่นผิดเพราะอะไร:
• ข้อ a.: Focal seizure ทั่วไปมียาต้านชักมาตรฐานหลายตัว เช่น Carbamazepine, Lamotrigine, Levetiracetam เป็นยากลุ่มแรก ไม่ได้ใช้ CBD เป็นข้อบ่งใช้หลัก
• ข้อ c.: Absence seizure รักษาด้วย Ethosuximide หรือ Valproate เป็นหลัก
• ข้อ d. และ e.: Benign rolandic epilepsy และ JME รักษาด้วยยากลุ่ม broad-spectrum เช่น Valproate, Lamotrigine, Levetiracetam
---</t>
        </is>
      </c>
      <c r="L179" t="inlineStr">
        <is>
          <t>Neurologic</t>
        </is>
      </c>
      <c r="M179" t="inlineStr">
        <is>
          <t>Epilepsy &amp; Seizures</t>
        </is>
      </c>
      <c r="N179" t="inlineStr">
        <is>
          <t>Clinic</t>
        </is>
      </c>
      <c r="O179" t="inlineStr">
        <is>
          <t>2567</t>
        </is>
      </c>
      <c r="P179" t="inlineStr">
        <is>
          <t>ข้อสอบจำลอง</t>
        </is>
      </c>
      <c r="Q179" t="inlineStr">
        <is>
          <t>Mock RxCU83 ชุดที่ 2</t>
        </is>
      </c>
    </row>
    <row r="180">
      <c r="A180" s="176" t="n">
        <v>178</v>
      </c>
      <c r="B180" t="inlineStr">
        <is>
          <t>ผู้ป่วยหญิงอายุ 25 ปี มีอาการปวดศีรษะไมเกรนข้างเดียว ปวดตุ๊บๆ มีอาการคลื่นไส้ร่วมด้วย เป็นบ่อย 4-5 ครั้งต่อเดือน รบกวนการทำงาน แพทย์ต้องการสั่งยาเพื่อป้องกันอาการปวดศีรษะไมเกรนระยะยาว (Migraine prophylaxis) ยาในข้อใดเหมาะสมที่สุด</t>
        </is>
      </c>
      <c r="D180" t="inlineStr">
        <is>
          <t>Propranolol</t>
        </is>
      </c>
      <c r="E180" t="inlineStr">
        <is>
          <t>Ergotamine</t>
        </is>
      </c>
      <c r="F180" t="inlineStr">
        <is>
          <t>Sumatriptan</t>
        </is>
      </c>
      <c r="G180" t="inlineStr">
        <is>
          <t>Paracetamol</t>
        </is>
      </c>
      <c r="H180" t="inlineStr">
        <is>
          <t>Ibuprofen</t>
        </is>
      </c>
      <c r="I180" t="n">
        <v>1</v>
      </c>
      <c r="J180" t="inlineStr">
        <is>
          <t>- คำตอบที่ถูกต้อง: ข้อ ก. Propranolol
- ทำไมข้อนี้ถึงถูก: Propranolol เป็น Non-selective beta-blocker ที่เป็น First-line medication of choice ในการป้องกันอาการปวดศีรษะไมเกรนระยะยาว โดยช่วยลดความถี่ ความรุนแรง และระยะเวลาของการปวดศีรษะ
- ข้ออื่นผิดเพราะอะไร:
  • ข้อ ข.: Ergotamine เป็นยาบรรเทาอาการปวดไมเกรนเฉียบพลัน ห้ามใช้ป้องกันระยะยาวเพราะทำให้เกิด rebound headache
  • ข้อ ค.: Sumatriptan เป็นยาเฉพาะที่ใช้รักษา acute migraine attack
  • ข้อ ง. และ จ.: เป็นยาแก้ปวดสำหรับ acute attack ไม่ใช่ยาป้องกัน</t>
        </is>
      </c>
      <c r="L180" t="inlineStr">
        <is>
          <t>Neurologic</t>
        </is>
      </c>
      <c r="M180" t="inlineStr">
        <is>
          <t>Headache</t>
        </is>
      </c>
      <c r="N180" t="inlineStr">
        <is>
          <t>Clinic</t>
        </is>
      </c>
      <c r="O180" t="inlineStr">
        <is>
          <t>รุ่น RxCU83</t>
        </is>
      </c>
      <c r="P180" t="inlineStr">
        <is>
          <t>แบบฝึกหัด</t>
        </is>
      </c>
      <c r="Q180" t="inlineStr">
        <is>
          <t>Quiz เตรียมสอบ CC1 RxCU83</t>
        </is>
      </c>
    </row>
    <row r="181">
      <c r="A181" s="176" t="n">
        <v>179</v>
      </c>
      <c r="B181" t="inlineStr">
        <is>
          <t>ยาในข้อใดเป็นยาทางเลือกอันดับแรกในการบรรเทาอาการปวดศีรษะไมเกรนเฉียบพลันระดับความรุนแรงน้อยถึงปานกลาง (Mild-to-moderate acute migraine)</t>
        </is>
      </c>
      <c r="D181" t="inlineStr">
        <is>
          <t>Acetaminophen (Paracetamol) หรือ NSAIDs</t>
        </is>
      </c>
      <c r="E181" t="inlineStr">
        <is>
          <t>Morphine IV</t>
        </is>
      </c>
      <c r="F181" t="inlineStr">
        <is>
          <t>Ergotamine tartrate ขนาดสูง</t>
        </is>
      </c>
      <c r="G181" t="inlineStr">
        <is>
          <t>Phenobarbital</t>
        </is>
      </c>
      <c r="H181" t="inlineStr">
        <is>
          <t>Haloperidol</t>
        </is>
      </c>
      <c r="I181" t="n">
        <v>1</v>
      </c>
      <c r="J181" t="inlineStr">
        <is>
          <t>- คำตอบที่ถูกต้อง: ข้อ ก. Acetaminophen (Paracetamol) หรือ NSAIDs
- ทำไมข้อนี้ถึงถูก: สำหรับ acute migraine ระดับน้อยถึงปานกลาง ยาอันดับแรกที่แนะนำคือ Simple analgesics เช่น Paracetamol หรือ NSAIDs (เช่น Ibuprofen, Naproxen) เนื่องจากมีประสิทธิภาพดี ปลอดภัย และราคาประหยัด
- ข้ออื่นผิดเพราะอะไร:
  • ข้อ ข.: โอปิออยด์ไม่แนะนำในไมเกรนเพราะเสี่ยงต่อการเสพติดและ Medication-overuse headache (MOH)
  • ข้อ ค.: Ergotamine เก็บไว้สำหรับอาการรุนแรงปานกลางถึงมาก
  • ข้อ ง.: Phenobarbital เป็นยากันชักกลุ่มบาร์บิทูเรต ไม่ใช่ยาแก้ปวด
  • ข้อ จ.: Haloperidol เป็นยารักษาโรคจิต</t>
        </is>
      </c>
      <c r="L181" t="inlineStr">
        <is>
          <t>Neurologic</t>
        </is>
      </c>
      <c r="M181" t="inlineStr">
        <is>
          <t>Headache</t>
        </is>
      </c>
      <c r="N181" t="inlineStr">
        <is>
          <t>Clinic</t>
        </is>
      </c>
      <c r="O181" t="inlineStr">
        <is>
          <t>รุ่น RxCU83</t>
        </is>
      </c>
      <c r="P181" t="inlineStr">
        <is>
          <t>แบบฝึกหัด</t>
        </is>
      </c>
      <c r="Q181" t="inlineStr">
        <is>
          <t>Quiz เตรียมสอบ CC1 RxCU83</t>
        </is>
      </c>
    </row>
    <row r="182">
      <c r="A182" s="176" t="n">
        <v>180</v>
      </c>
      <c r="B182" t="inlineStr">
        <is>
          <t>ยาเฉพาะกลุ่มในข้อใดที่เป็น First-line abortive therapy สำหรับการรักษาอาการปวดศีรษะไมเกรนเฉียบพลันระดับปานกลางถึงรุนแรง (Moderate-to-severe migraine) หรือไม่ตอบสนองต่อ NSAIDs โดยออกฤทธิ์เป็น 5-HT1B/1D receptor agonist</t>
        </is>
      </c>
      <c r="D182" t="inlineStr">
        <is>
          <t>Sumatriptan</t>
        </is>
      </c>
      <c r="E182" t="inlineStr">
        <is>
          <t>Propranolol</t>
        </is>
      </c>
      <c r="F182" t="inlineStr">
        <is>
          <t>Amitriptyline</t>
        </is>
      </c>
      <c r="G182" t="inlineStr">
        <is>
          <t>Topiramate</t>
        </is>
      </c>
      <c r="H182" t="inlineStr">
        <is>
          <t>Flunarizine</t>
        </is>
      </c>
      <c r="I182" t="n">
        <v>1</v>
      </c>
      <c r="J182" t="inlineStr">
        <is>
          <t>- คำตอบที่ถูกต้อง: ข้อ ก. Sumatriptan
- ทำไมข้อนี้ถึงถูก: Triptans เช่น Sumatriptan ออกฤทธิ์จำเพาะเป็น 5-HT1B/1D receptor agonist ทำให้หลอดเลือดในกะโหลกศีรษะหดตัวและยับยั้งการหลั่ง vasoactive neuropeptides จาก trigeminal nerve จัดเป็นยามาตรฐานอันดับแรกในการระงับอาการปวดไมเกรนรุนแรง
- ข้ออื่นผิดเพราะอะไร:
  • ข้อ ข. ถึง จ.: ล้วนเป็นยากินป้องกันไมเกรนระยะยาว (Prophylaxis) ไม่ใช่ยาระงับอาการเฉียบพลัน</t>
        </is>
      </c>
      <c r="L182" t="inlineStr">
        <is>
          <t>Neurologic</t>
        </is>
      </c>
      <c r="M182" t="inlineStr">
        <is>
          <t>Headache</t>
        </is>
      </c>
      <c r="N182" t="inlineStr">
        <is>
          <t>Clinic</t>
        </is>
      </c>
      <c r="O182" t="inlineStr">
        <is>
          <t>รุ่น RxCU83</t>
        </is>
      </c>
      <c r="P182" t="inlineStr">
        <is>
          <t>แบบฝึกหัด</t>
        </is>
      </c>
      <c r="Q182" t="inlineStr">
        <is>
          <t>Quiz เตรียมสอบ CC1 RxCU83</t>
        </is>
      </c>
    </row>
    <row r="183">
      <c r="A183" s="176" t="n">
        <v>181</v>
      </c>
      <c r="B183" t="inlineStr">
        <is>
          <t>ขนาดยาสูงสุดและคำแนะนำการใช้ยา Ergotamine tartrate + Caffeine ในการรักษาอาการปวดไมเกรนเฉียบพลัน เพื่อป้องกันภาวะหลอดเลือดส่วนปลายหดตัวรุนแรง (Ergotism) และปวดศีรษะจากการใช้ยาเกิน (MOH) คือข้อใด</t>
        </is>
      </c>
      <c r="D183" t="inlineStr">
        <is>
          <t>รับประทานได้ไม่เกิน 2 เม็ดต่อวัน และไม่เกิน 5 เม็ดต่อสัปดาห์</t>
        </is>
      </c>
      <c r="E183" t="inlineStr">
        <is>
          <t>รับประทานได้ไม่เกิน 6 เม็ดต่อวัน และไม่เกิน 10 เม็ดต่อสัปดาห์</t>
        </is>
      </c>
      <c r="F183" t="inlineStr">
        <is>
          <t>รับประทานได้ไม่เกิน 10 เม็ดต่อวัน และไม่เกิน 20 เม็ดต่อสัปดาห์</t>
        </is>
      </c>
      <c r="G183" t="inlineStr">
        <is>
          <t>รับประทานครั้งละ 1 เม็ด ทุก 4 ชั่วโมงต่อเนื่องทุกวัน</t>
        </is>
      </c>
      <c r="H183" t="inlineStr">
        <is>
          <t>รับประทานได้ไม่จำกัดจำนวนเมื่อมีอาการปวด</t>
        </is>
      </c>
      <c r="I183" t="n">
        <v>2</v>
      </c>
      <c r="J183" t="inlineStr">
        <is>
          <t>- คำตอบที่ถูกต้อง: ข้อ ข. รับประทานได้ไม่เกิน 6 เม็ดต่อวัน และไม่เกิน 10 เม็ดต่อสัปดาห์
- ทำไมข้อนี้ถึงถูก: ขนาดยามาตรฐานของ Ergotamine tartrate (1-2 mg stat) หากไม่ดีขึ้นกินซ้ำได้ทุก 30 นาที แต่ต้อง ไม่เกิน 6 เม็ดต่อวัน และ ไม่เกิน 10 เม็ดต่อสัปดาห์ เพื่อป้องกันอันตรายจาก peripheral ischemia (Ergotism) และ rebound headache
- ข้ออื่นผิดเพราะอะไร:
  • ข้อ ก.: ขนาดยาต่ำกว่าเกณฑ์สูงสุดที่กำหนด
  • ข้อ ค. ถึง จ.: ปริมาณยาสูงเกินไปอย่างมาก เสี่ยงต่อ gangrene ปลายมือปลายเท้า และโรคหลอดเลือดสมอง</t>
        </is>
      </c>
      <c r="L183" t="inlineStr">
        <is>
          <t>Neurologic</t>
        </is>
      </c>
      <c r="M183" t="inlineStr">
        <is>
          <t>Headache</t>
        </is>
      </c>
      <c r="N183" t="inlineStr">
        <is>
          <t>Clinic</t>
        </is>
      </c>
      <c r="O183" t="inlineStr">
        <is>
          <t>รุ่น RxCU83</t>
        </is>
      </c>
      <c r="P183" t="inlineStr">
        <is>
          <t>แบบฝึกหัด</t>
        </is>
      </c>
      <c r="Q183" t="inlineStr">
        <is>
          <t>Quiz เตรียมสอบ CC1 RxCU83</t>
        </is>
      </c>
    </row>
    <row r="184">
      <c r="A184" s="176" t="n">
        <v>182</v>
      </c>
      <c r="B184" t="inlineStr">
        <is>
          <t>ยากันชักรุ่นใหม่ในข้อใดที่ถูกขับออกทางไตเป็นหลัก (&gt; 66% ในรูปเดิม) โดยไม่ผ่านการเมแทบอลิซึมของเอนไซม์ตับ Cytochrome P450 จึงมีโอกาสเกิดอันตรกิริยาระหว่างยาน้อยที่สุด (Minimal drug-drug interactions)</t>
        </is>
      </c>
      <c r="D184" t="inlineStr">
        <is>
          <t>Phenytoin</t>
        </is>
      </c>
      <c r="E184" t="inlineStr">
        <is>
          <t>Carbamazepine</t>
        </is>
      </c>
      <c r="F184" t="inlineStr">
        <is>
          <t>Valproate</t>
        </is>
      </c>
      <c r="G184" t="inlineStr">
        <is>
          <t>Levetiracetam</t>
        </is>
      </c>
      <c r="H184" t="inlineStr">
        <is>
          <t>Phenobarbital</t>
        </is>
      </c>
      <c r="I184" t="n">
        <v>4</v>
      </c>
      <c r="J184" t="inlineStr">
        <is>
          <t>- คำตอบที่ถูกต้อง: ข้อ ง. Levetiracetam
- ทำไมข้อนี้ถึงถูก: Levetiracetam มีคุณสมบัติทางเภสัชจลนศาสตร์ที่โดดเด่นคือ ไม่เหนี่ยวนำหรือไม่ยับยั้งเอนไซม์ CYP450 และถูกขับออกทางไตเป็นหลัก จึงแทบไม่มี drug-drug interactions เหมาะมากในผู้ป่วยที่ต้องรับประทานยาหลายชนิด
- ข้ออื่นผิดเพราะอะไร:
  • ข้อ ก., ข., จ.: เป็น potent hepatic enzyme inducers มี drug interactions มากมาย
  • ข้อ ค.: Valproate เป็น hepatic enzyme inhibitor มีอันตรกิริยากับยาหลายชนิด</t>
        </is>
      </c>
      <c r="L184" t="inlineStr">
        <is>
          <t>Neurologic</t>
        </is>
      </c>
      <c r="M184" t="inlineStr">
        <is>
          <t>Epilepsy</t>
        </is>
      </c>
      <c r="N184" t="inlineStr">
        <is>
          <t>Clinic</t>
        </is>
      </c>
      <c r="O184" t="inlineStr">
        <is>
          <t>รุ่น RxCU83</t>
        </is>
      </c>
      <c r="P184" t="inlineStr">
        <is>
          <t>แบบฝึกหัด</t>
        </is>
      </c>
      <c r="Q184" t="inlineStr">
        <is>
          <t>Quiz เตรียมสอบ CC1 RxCU83</t>
        </is>
      </c>
    </row>
    <row r="185">
      <c r="A185" s="176" t="n">
        <v>183</v>
      </c>
      <c r="B185" t="inlineStr">
        <is>
          <t>ยากันชักชนิดใดที่เป็นยาออกฤทธิ์กว้าง (Broad-spectrum antiepileptic drug) ที่มีประสิทธิภาพสูงที่สุดและเป็น First-line treatment สำหรับโรคลมชักชนิดชักสะดุ้งกล้ามเนื้อกระตุกในวัยรุ่น (Juvenile Myoclonic Epilepsy: JME) และโรคลมชักแบบเหม่อลอย (Absence seizures)</t>
        </is>
      </c>
      <c r="D185" t="inlineStr">
        <is>
          <t>Carbamazepine</t>
        </is>
      </c>
      <c r="E185" t="inlineStr">
        <is>
          <t>Phenytoin</t>
        </is>
      </c>
      <c r="F185" t="inlineStr">
        <is>
          <t>Sodium valproate (Valproic acid)</t>
        </is>
      </c>
      <c r="G185" t="inlineStr">
        <is>
          <t>Gabapentin</t>
        </is>
      </c>
      <c r="H185" t="inlineStr">
        <is>
          <t>Tiagabine</t>
        </is>
      </c>
      <c r="I185" t="n">
        <v>3</v>
      </c>
      <c r="J185" t="inlineStr">
        <is>
          <t>- คำตอบที่ถูกต้อง: ข้อ ค. Sodium valproate (Valproic acid)
- ทำไมข้อนี้ถึงถูก: Sodium valproate เป็น broad-spectrum AED ที่ครอบคลุมการชักได้ทุกรูปแบบ ทั้ง Generalized tonic-clonic, Absence, Myoclonic และ Focal seizures จึงเป็น drug of choice สำหรับ Juvenile Myoclonic Epilepsy (JME)
- ข้ออื่นผิดเพราะอะไร:
  • ข้อ ก. และ ข.: เป็น narrow-spectrum AEDs ที่มีข้อห้ามใช้ใน Absence และ Myoclonic seizures เพราะจะกระตุ้นให้อาการชักแย่ลง
  • ข้อ ง. และ จ.: ใช้สำหรับ Focal seizures เป็นหลัก และอาจกระตุ้น myoclonus ได้</t>
        </is>
      </c>
      <c r="L185" t="inlineStr">
        <is>
          <t>Neurologic</t>
        </is>
      </c>
      <c r="M185" t="inlineStr">
        <is>
          <t>Epilepsy</t>
        </is>
      </c>
      <c r="N185" t="inlineStr">
        <is>
          <t>Clinic</t>
        </is>
      </c>
      <c r="O185" t="inlineStr">
        <is>
          <t>รุ่น RxCU83</t>
        </is>
      </c>
      <c r="P185" t="inlineStr">
        <is>
          <t>แบบฝึกหัด</t>
        </is>
      </c>
      <c r="Q185" t="inlineStr">
        <is>
          <t>Quiz เตรียมสอบ CC1 RxCU83</t>
        </is>
      </c>
    </row>
    <row r="186">
      <c r="A186" s="176" t="n">
        <v>184</v>
      </c>
      <c r="B186" t="inlineStr">
        <is>
          <t>ยาต้านจุลชีพในข้อใดต่อไปนี้ที่มีฤทธิ์เป็น Potent Hepatic Enzyme Inducer อย่างรุนแรง ซึ่งจะเร่งการกำจัดยากันชักหลายชนิด (เช่น Phenytoin, Carbamazepine, Valproate) จนทำให้ระดับยากันชักในเลือดลดต่ำลงและเกิดอาการชักกำเริบ</t>
        </is>
      </c>
      <c r="D186" t="inlineStr">
        <is>
          <t>Rifampicin</t>
        </is>
      </c>
      <c r="E186" t="inlineStr">
        <is>
          <t>Penicillin G</t>
        </is>
      </c>
      <c r="F186" t="inlineStr">
        <is>
          <t>Ceftriaxone</t>
        </is>
      </c>
      <c r="G186" t="inlineStr">
        <is>
          <t>Vancomycin</t>
        </is>
      </c>
      <c r="H186" t="inlineStr">
        <is>
          <t>Gentamicin</t>
        </is>
      </c>
      <c r="I186" t="n">
        <v>1</v>
      </c>
      <c r="J186" t="inlineStr">
        <is>
          <t>- คำตอบที่ถูกต้อง: ข้อ ก. Rifampicin
- ทำไมข้อนี้ถึงถูก: Rifampicin เป็นตัวเหนี่ยวนำเอนไซม์ในตับ (CYP3A4, CYP2C9, CYP2C19) และ P-glycoprotein ที่มีฤทธิ์แรงมาก ทำให้ระดับยากันชัก ยาคุมกำเนิด และยาต้านการแข็งตัวของเลือดลดลงอย่างรวดเร็ว
- ข้ออื่นผิดเพราะอะไร:
  • ข้อ ข. ถึง จ.: ขับออกทางไตเป็นหลัก ไม่ได้เหนี่ยวนำเอนไซม์ CYP ในตับ</t>
        </is>
      </c>
      <c r="L186" t="inlineStr">
        <is>
          <t>Neurologic</t>
        </is>
      </c>
      <c r="M186" t="inlineStr">
        <is>
          <t>Epilepsy</t>
        </is>
      </c>
      <c r="N186" t="inlineStr">
        <is>
          <t>Clinic</t>
        </is>
      </c>
      <c r="O186" t="inlineStr">
        <is>
          <t>รุ่น RxCU83</t>
        </is>
      </c>
      <c r="P186" t="inlineStr">
        <is>
          <t>แบบฝึกหัด</t>
        </is>
      </c>
      <c r="Q186" t="inlineStr">
        <is>
          <t>Quiz เตรียมสอบ CC1 RxCU83</t>
        </is>
      </c>
    </row>
    <row r="187">
      <c r="A187" s="176" t="n">
        <v>185</v>
      </c>
      <c r="B187" t="inlineStr">
        <is>
          <t>ผู้ป่วยโรคลมชักที่ควบคุมอาการได้ดีด้วยยา Carbamazepine ต่อมามีอาการติดเชื้อทางเดินหายใจ หากได้รับยาปฏิชีวนะกลุ่ม Macrolides ในข้อใด จะยับยั้งเอนไซม์ CYP3A4 อย่างรุนแรงจนทำให้เกิดภาวะพิษจาก Carbamazepine (มึนงง เดินเซ ตากระตุก คลื่นไส้)</t>
        </is>
      </c>
      <c r="D187" t="inlineStr">
        <is>
          <t>Clarithromycin</t>
        </is>
      </c>
      <c r="E187" t="inlineStr">
        <is>
          <t>Azithromycin</t>
        </is>
      </c>
      <c r="F187" t="inlineStr">
        <is>
          <t>Amoxicillin</t>
        </is>
      </c>
      <c r="G187" t="inlineStr">
        <is>
          <t>Cefuroxime</t>
        </is>
      </c>
      <c r="H187" t="inlineStr">
        <is>
          <t>Doxycycline</t>
        </is>
      </c>
      <c r="I187" t="n">
        <v>1</v>
      </c>
      <c r="J187" t="inlineStr">
        <is>
          <t>- คำตอบที่ถูกต้อง: ข้อ ก. Clarithromycin
- ทำไมข้อนี้ถึงถูก: Clarithromycin (และ Erythromycin) เป็น potent CYP3A4 inhibitors ที่ยับยั้งการเมแทบอลิซึมของ Carbamazepine ส่งผลให้ระดับ Carbamazepine ในเลือดพุ่งสูงขึ้นอย่างรวดเร็วจนเกิด acute toxicity ภายในไม่กี่วัน
- ข้ออื่นผิดเพราะอะไร:
  • ข้อ ข.: Azithromycin เป็น macrolide ที่ไม่ยับยั้ง CYP3A4 จึงปลอดภัยกว่ามาก
  • ข้อ ค. และ ง.: ขับออกทางไต ไม่รบกวน CYP3A4
  • ข้อ จ.: Doxycycline ถูก carbamazepine เร่งการทำลาย แต่ไม่ได้ยับยั้ง carbamazepine</t>
        </is>
      </c>
      <c r="L187" t="inlineStr">
        <is>
          <t>Neurologic</t>
        </is>
      </c>
      <c r="M187" t="inlineStr">
        <is>
          <t>Epilepsy</t>
        </is>
      </c>
      <c r="N187" t="inlineStr">
        <is>
          <t>Clinic</t>
        </is>
      </c>
      <c r="O187" t="inlineStr">
        <is>
          <t>รุ่น RxCU83</t>
        </is>
      </c>
      <c r="P187" t="inlineStr">
        <is>
          <t>แบบฝึกหัด</t>
        </is>
      </c>
      <c r="Q187" t="inlineStr">
        <is>
          <t>Quiz เตรียมสอบ CC1 RxCU83</t>
        </is>
      </c>
    </row>
    <row r="188">
      <c r="A188" s="176" t="n">
        <v>186</v>
      </c>
      <c r="B188" t="inlineStr">
        <is>
          <t>พยาธิสภาพหลักของโรคพาร์กินสัน (Parkinson disease) เกิดจากการเสื่อมสลายของเซลล์ประสาทที่สร้างสารโดปามีน (Dopaminergic neurons) ในวิถีประสาท (Pathway) ใดของสมอง</t>
        </is>
      </c>
      <c r="D188" t="inlineStr">
        <is>
          <t>Nigrostriatal tract (จาก Substantia nigra ไปยัง Striatum/Basal ganglia)</t>
        </is>
      </c>
      <c r="E188" t="inlineStr">
        <is>
          <t>Mesolimbic tract</t>
        </is>
      </c>
      <c r="F188" t="inlineStr">
        <is>
          <t>Mesocortical tract</t>
        </is>
      </c>
      <c r="G188" t="inlineStr">
        <is>
          <t>Tuberoinfundibular tract</t>
        </is>
      </c>
      <c r="H188" t="inlineStr">
        <is>
          <t>Corticospinal tract</t>
        </is>
      </c>
      <c r="I188" t="n">
        <v>1</v>
      </c>
      <c r="J188" t="inlineStr">
        <is>
          <t>- คำตอบที่ถูกต้อง: ข้อ ก. Nigrostriatal tract (จาก Substantia nigra ไปยัง Striatum/Basal ganglia)
- ทำไมข้อนี้ถึงถูก: โรคพาร์กินสันเกิดจากการสูญเสีย dopaminergic neurons ใน Substantia nigra pars compacta ซึ่งส่งสัญญาณผ่าน Nigrostriatal pathway ไปควบคุมการเคลื่อนไหวที่ Striatum ทำให้เกิดอาการสั่น (Tremor), เกร็ง (Rigidity) และเคลื่อนไหวช้า (Bradykinesia)
- ข้ออื่นผิดเพราะอะไร:
  • ข้อ ข.: Mesolimbic pathway เกี่ยวข้องกับอารมณ์และกลไกการเกิดภาพหลอน/หลงผิดในจิตเภท
  • ข้อ ค.: Mesocortical pathway เกี่ยวข้องกับหน้าที่ระดับสูงของสมอง (Cognitive function)
  • ข้อ ง.: Tuberoinfundibular pathway ควบคุมการหลั่งฮอร์โมน Prolactin
  • ข้อ จ.: Corticospinal tract ควบคุมการสั่งการกล้ามเนื้อจากเปลือกสมองลงสู่ไขสันหลัง</t>
        </is>
      </c>
      <c r="L188" t="inlineStr">
        <is>
          <t>Neurologic</t>
        </is>
      </c>
      <c r="M188" t="inlineStr">
        <is>
          <t>Parkinson's disease</t>
        </is>
      </c>
      <c r="N188" t="inlineStr">
        <is>
          <t>Clinic</t>
        </is>
      </c>
      <c r="O188" t="inlineStr">
        <is>
          <t>รุ่น RxCU83</t>
        </is>
      </c>
      <c r="P188" t="inlineStr">
        <is>
          <t>แบบฝึกหัด</t>
        </is>
      </c>
      <c r="Q188" t="inlineStr">
        <is>
          <t>Quiz เตรียมสอบ CC1 RxCU83</t>
        </is>
      </c>
    </row>
    <row r="189">
      <c r="A189" s="176" t="n">
        <v>187</v>
      </c>
      <c r="B189" t="inlineStr">
        <is>
          <t>หากผู้ป่วยโรคพาร์กินสันดื่มนมสดพร้อมกับการรับประทานยา Sinemet (Levodopa/Carbidopa) จะส่งผลต่อเภสัชจลนศาสตร์ของยาอย่างไร</t>
        </is>
      </c>
      <c r="D189" t="inlineStr">
        <is>
          <t>ทำให้ยาถูกดูดซึมได้ลดลงอย่างมาก เนื่องจากกรดอะมิโนในนมแย่งตัวขนส่งเดียวกับยา</t>
        </is>
      </c>
      <c r="E189" t="inlineStr">
        <is>
          <t>ทำให้ยาถูกดูดซึมได้เร็วขึ้น</t>
        </is>
      </c>
      <c r="F189" t="inlineStr">
        <is>
          <t>ทำให้ยาเปลี่ยนสภาพเป็นโดปามีนในกระเพาะอาหารทันที</t>
        </is>
      </c>
      <c r="G189" t="inlineStr">
        <is>
          <t>เพิ่มระดับยาในสมองเป็นสองเท่า</t>
        </is>
      </c>
      <c r="H189" t="inlineStr">
        <is>
          <t>ไม่มีผลกระทบใดๆ</t>
        </is>
      </c>
      <c r="I189" t="n">
        <v>1</v>
      </c>
      <c r="J189" t="inlineStr">
        <is>
          <t>- คำตอบที่ถูกต้อง: ข้อ ก. ทำให้ยาถูกดูดซึมได้ลดลงอย่างมาก เนื่องจากกรดอะมิโนในนมแย่งตัวขนส่งเดียวกับยา
- ทำไมข้อนี้ถึงถูก: Levodopa เป็นกรดอะมิโนตัวหนึ่ง ซึ่งต้องอาศัย Large Neutral Amino Acid Transporter (LAT-1) ในการดูดซึมผ่านเยื่อบุลำไส้เล็กและผ่าน Blood-Brain Barrier กรดอะมิโนจากโปรตีนในนมจะเข้าแย่งจับตัวขนส่ง ทำให้การดูดซึมและการออกฤทธิ์ของยาลดลงอย่างมาก
- ข้ออื่นผิดเพราะอะไร:
  • ข้อ ข. ถึง ง.: ไม่ถูกต้อง เนื่องจากโปรตีนขัดขวางการขนส่งยา
  • ข้อ จ.: อาหารโปรตีนสูงมีผลกระทบทางคลินิกอย่างมีนัยสำคัญ จึงแนะนำให้รับประทานยาก่อนอาหารอย่างน้อย 30-60 นาที</t>
        </is>
      </c>
      <c r="L189" t="inlineStr">
        <is>
          <t>Neurologic</t>
        </is>
      </c>
      <c r="M189" t="inlineStr">
        <is>
          <t>Parkinson's disease</t>
        </is>
      </c>
      <c r="N189" t="inlineStr">
        <is>
          <t>Clinic</t>
        </is>
      </c>
      <c r="O189" t="inlineStr">
        <is>
          <t>รุ่น RxCU83</t>
        </is>
      </c>
      <c r="P189" t="inlineStr">
        <is>
          <t>แบบฝึกหัด</t>
        </is>
      </c>
      <c r="Q189" t="inlineStr">
        <is>
          <t>Quiz เตรียมสอบ CC1 RxCU83</t>
        </is>
      </c>
    </row>
    <row r="190">
      <c r="A190" s="176" t="n">
        <v>188</v>
      </c>
      <c r="B190" t="inlineStr">
        <is>
          <t>ผู้ป่วยโรคพาร์กินสันได้รับการรักษาด้วยยา Levodopa/Benserazide มาเป็นเวลา 5 ปี ต่อมาเริ่มมีอาการเคลื่อนไหวผิดปกติแบบบิดเกร็งยุกยิก (Dyskinesia) ในช่วงที่ยาออกฤทธิ์สูงสุด (Peak-dose dyskinesia) การจัดการเบื้องต้นข้อใดเหมาะสมที่สุด</t>
        </is>
      </c>
      <c r="D190" t="inlineStr">
        <is>
          <t>ปรับลดขนาดยา Levodopa ในแต่ละมื้อลง หรือพิจารณาเสริมยา Amantadine</t>
        </is>
      </c>
      <c r="E190" t="inlineStr">
        <is>
          <t>เพิ่มขนาดยา Levodopa ขึ้นเป็นสองเท่า</t>
        </is>
      </c>
      <c r="F190" t="inlineStr">
        <is>
          <t>สั่งให้ผู้ป่วยหยุดยาพาร์กินสันทุกชนิดทันที</t>
        </is>
      </c>
      <c r="G190" t="inlineStr">
        <is>
          <t>เพิ่มยา Trihexyphenidyl ขนาดสูง</t>
        </is>
      </c>
      <c r="H190" t="inlineStr">
        <is>
          <t>สั่งจ่ายยานอนหลับขนาดสูง</t>
        </is>
      </c>
      <c r="I190" t="n">
        <v>1</v>
      </c>
      <c r="J190" t="inlineStr">
        <is>
          <t>- คำตอบที่ถูกต้อง: ข้อ ก. ปรับลดขนาดยา Levodopa ในแต่ละมื้อลง หรือพิจารณาเสริมยา Amantadine
- ทำไมข้อนี้ถึงถูก: Peak-dose dyskinesia เกิดจากระดับโดปามีนในสมองสูงเกินไปในช่วงที่ยาดูดซึมเต็มที่ การจัดการคือการลดขนาดยา Levodopa ในแต่ละครั้งลง (แต่อาจเพิ่มความถี่ของมื้อยาขึ้น) หรือให้ยา Amantadine (NMDA receptor antagonist) เพื่อลด dyskinesia
- ข้ออื่นผิดเพราะอะไร:
  • ข้อ ข.: การเพิ่มขนาดยาจะยิ่งทำให้ dyskinesia รุนแรงขึ้น
  • ข้อ ค.: การหยุดยากะทันหันเสี่ยงต่อ Neuroleptic Malignant-like Syndrome
  • ข้อ ง.: Trihexyphenidyl ใช้รักษาอาการสั่น ไม่ได้แก้ peak-dose dyskinesia
  • ข้อ จ.: ยานอนหลับไม่ได้แก้พยาธิสภาพของการเคลื่อนไหวผิดปกติ</t>
        </is>
      </c>
      <c r="L190" t="inlineStr">
        <is>
          <t>Neurologic</t>
        </is>
      </c>
      <c r="M190" t="inlineStr">
        <is>
          <t>Parkinson's disease</t>
        </is>
      </c>
      <c r="N190" t="inlineStr">
        <is>
          <t>Clinic</t>
        </is>
      </c>
      <c r="O190" t="inlineStr">
        <is>
          <t>รุ่น RxCU83</t>
        </is>
      </c>
      <c r="P190" t="inlineStr">
        <is>
          <t>แบบฝึกหัด</t>
        </is>
      </c>
      <c r="Q190" t="inlineStr">
        <is>
          <t>Quiz เตรียมสอบ CC1 RxCU83</t>
        </is>
      </c>
    </row>
    <row r="191">
      <c r="A191" s="176" t="n">
        <v>189</v>
      </c>
      <c r="B191" t="inlineStr">
        <is>
          <t>ผู้ป่วยมีอาการยาหมดฤทธิ์ก่อนถึงเวลากินมื้อถัดไป (End-of-dose wearing off phenomenon) ทำให้มีอาการขยับตัวไม่ได้และตัวเกร็งก่อนมื้อยา แนวทางการปรับยาข้อใดเหมาะสมที่สุด</t>
        </is>
      </c>
      <c r="D191" t="inlineStr">
        <is>
          <t>เปลี่ยนเป็นยา Levodopa รูปแบบออกฤทธิ์เนิ่น (Controlled-release / Sustained-release) หรือเพิ่มยาในกลุ่ม COMT inhibitor (เช่น Entacapone)</t>
        </is>
      </c>
      <c r="E191" t="inlineStr">
        <is>
          <t>สั่งหยุดยา Levodopa แล้วเปลี่ยนเป็นวิตามินบี 6 เดี่ยวๆ</t>
        </is>
      </c>
      <c r="F191" t="inlineStr">
        <is>
          <t>สั่งจ่ายยา Paracetamol ก่อนอาหาร</t>
        </is>
      </c>
      <c r="G191" t="inlineStr">
        <is>
          <t>ให้ผู้ป่วยอดอาหารโปรตีนทุกชนิดตลอดชีวิต</t>
        </is>
      </c>
      <c r="H191" t="inlineStr">
        <is>
          <t>แนะนำให้ผู้ป่วยนอนนิ่งๆ ไม่ต้องรับประทานยาเพิ่ม</t>
        </is>
      </c>
      <c r="I191" t="n">
        <v>1</v>
      </c>
      <c r="J191" t="inlineStr">
        <is>
          <t>- คำตอบที่ถูกต้อง: ข้อ ก. เปลี่ยนเป็นยา Levodopa รูปแบบออกฤทธิ์เนิ่น (Controlled-release / Sustained-release) หรือเพิ่มยาในกลุ่ม COMT inhibitor (เช่น Entacapone)
- ทำไมข้อนี้ถึงถูก: Wearing-off เกิดจาก half-life ของ Levodopa สั้น (ประมาณ 1-1.5 ชม.) และ striatal dopamine storage ลดลง การแก้ไขทำได้โดยการให้ยาในรูปแบบ CR/SR, การเพิ่มความถี่มื้อยา, หรือการเสริม COMT inhibitor (Entacapone) เพื่อยืด half-life ของยาในกระแสเลือด
- ข้ออื่นผิดเพราะอะไร:
  • ข้อ ข.: วิตามินบี 6 เร่งการสลาย levodopa ในส่วนปลาย และไม่สามารถทดแทนยารักษาพาร์กินสันได้
  • ข้อ ค.: Paracetamol ไม่ได้ช่วยเพิ่มการทำงานของระบบโดปามีน
  • ข้อ ง. และ จ.: เป็นคำแนะนำที่ไม่ถูกต้องและเป็นอันตรายต่อสุขภาพ</t>
        </is>
      </c>
      <c r="L191" t="inlineStr">
        <is>
          <t>Neurologic</t>
        </is>
      </c>
      <c r="M191" t="inlineStr">
        <is>
          <t>Parkinson's disease</t>
        </is>
      </c>
      <c r="N191" t="inlineStr">
        <is>
          <t>Clinic</t>
        </is>
      </c>
      <c r="O191" t="inlineStr">
        <is>
          <t>รุ่น RxCU83</t>
        </is>
      </c>
      <c r="P191" t="inlineStr">
        <is>
          <t>แบบฝึกหัด</t>
        </is>
      </c>
      <c r="Q191" t="inlineStr">
        <is>
          <t>Quiz เตรียมสอบ CC1 RxCU83</t>
        </is>
      </c>
    </row>
    <row r="192">
      <c r="A192" s="176" t="n">
        <v>190</v>
      </c>
      <c r="B192" t="inlineStr">
        <is>
          <t>ยาบรรเทาอาการคลื่นไส้อาเจียนในข้อใด ที่ปลอดภัยสำหรับผู้ป่วยโรคพาร์กินสัน โดยไม่ทำให้อาการเคลื่อนไหวผิดปกติหรือความจำเสื่อมแย่ลง เนื่องจากยาไม่ผ่าน Blood-Brain Barrier</t>
        </is>
      </c>
      <c r="D192" t="inlineStr">
        <is>
          <t>Metoclopramide</t>
        </is>
      </c>
      <c r="E192" t="inlineStr">
        <is>
          <t>Haloperidol</t>
        </is>
      </c>
      <c r="F192" t="inlineStr">
        <is>
          <t>Domperidone</t>
        </is>
      </c>
      <c r="G192" t="inlineStr">
        <is>
          <t>Prochlorperazine</t>
        </is>
      </c>
      <c r="H192" t="inlineStr">
        <is>
          <t>Chlorpromazine</t>
        </is>
      </c>
      <c r="I192" t="n">
        <v>3</v>
      </c>
      <c r="J192" t="inlineStr">
        <is>
          <t>- คำตอบที่ถูกต้อง: ข้อ ค. Domperidone
- ทำไมข้อนี้ถึงถูก: Domperidone เป็น Peripheral Dopamine D2 antagonist ที่ไม่ผ่าน Blood-Brain Barrier (BBB) จึงออกฤทธิ์แก้อาเจียนที่ Area postrema (Chemoreceptor trigger zone นอก BBB) โดยไม่ไปบล็อก dopamine receptor ในสมองส่วน striatum จึงไม่ทำให้อาการพาร์กินสันแย่ลง
- ข้ออื่นผิดเพราะอะไร:
  • ข้อ ก.: Metoclopramide ผ่าน BBB เข้าไปบล็อก D2 ในสมอง ทำให้เกิด severe drug-induced parkinsonism
  • ข้อ ข., ง., จ.: เป็น Typical antipsychotics ที่บล็อก D2 ในสมองอย่างรุนแรง ห้ามใช้ในโรคพาร์กินสัน</t>
        </is>
      </c>
      <c r="L192" t="inlineStr">
        <is>
          <t>Neurologic</t>
        </is>
      </c>
      <c r="M192" t="inlineStr">
        <is>
          <t>Parkinson's disease</t>
        </is>
      </c>
      <c r="N192" t="inlineStr">
        <is>
          <t>Clinic</t>
        </is>
      </c>
      <c r="O192" t="inlineStr">
        <is>
          <t>รุ่น RxCU83</t>
        </is>
      </c>
      <c r="P192" t="inlineStr">
        <is>
          <t>แบบฝึกหัด</t>
        </is>
      </c>
      <c r="Q192" t="inlineStr">
        <is>
          <t>Quiz เตรียมสอบ CC1 RxCU83</t>
        </is>
      </c>
    </row>
    <row r="193">
      <c r="A193" s="176" t="n">
        <v>191</v>
      </c>
      <c r="B193" t="inlineStr">
        <is>
          <t>ยาในข้อใดต่อไปนี้ออกฤทธิ์เป็น Peripheral Aromatic L-amino acid decarboxylase (AADC / DOPA decarboxylase) inhibitor ที่นำมาผสมร่วมกับ Levodopa เสมอเพื่อป้องกันการเปลี่ยนเป็น Dopamine ในกระแสเลือดส่วนปลาย</t>
        </is>
      </c>
      <c r="D193" t="inlineStr">
        <is>
          <t>Carbidopa (หรือ Benserazide)</t>
        </is>
      </c>
      <c r="E193" t="inlineStr">
        <is>
          <t>Entacapone</t>
        </is>
      </c>
      <c r="F193" t="inlineStr">
        <is>
          <t>Selegiline</t>
        </is>
      </c>
      <c r="G193" t="inlineStr">
        <is>
          <t>Pramipexole</t>
        </is>
      </c>
      <c r="H193" t="inlineStr">
        <is>
          <t>Amantadine</t>
        </is>
      </c>
      <c r="I193" t="n">
        <v>1</v>
      </c>
      <c r="J193" t="inlineStr">
        <is>
          <t>- คำตอบที่ถูกต้อง: ข้อ ก. Carbidopa (หรือ Benserazide)
- ทำไมข้อนี้ถึงถูก: Carbidopa และ Benserazide เป็น DOPA decarboxylase inhibitors ที่ไม่ผ่านเข้าสมอง ทำหน้าที่ยับยั้งการเปลี่ยน Levodopa เป็น Dopamine ในหลอดเลือดส่วนปลาย ช่วยลดอาการคลื่นไส้อาเจียนและผลข้างเคียงต่อหัวใจ พร้อมทั้งเพิ่มปริมาณ Levodopa ให้ผ่านเข้าสู่สมองได้มากขึ้น
- ข้ออื่นผิดเพราะอะไร:
  • ข้อ ข.: Entacapone เป็น COMT inhibitor
  • ข้อ ค.: Selegiline เป็น MAO-B inhibitor
  • ข้อ ง.: Pramipexole เป็น Dopamine receptor agonist
  • ข้อ จ.: Amantadine เป็น NMDA antagonist และกระตุ้นการหลั่ง dopamine</t>
        </is>
      </c>
      <c r="L193" t="inlineStr">
        <is>
          <t>Neurologic</t>
        </is>
      </c>
      <c r="M193" t="inlineStr">
        <is>
          <t>Parkinson's disease</t>
        </is>
      </c>
      <c r="N193" t="inlineStr">
        <is>
          <t>Clinic</t>
        </is>
      </c>
      <c r="O193" t="inlineStr">
        <is>
          <t>รุ่น RxCU83</t>
        </is>
      </c>
      <c r="P193" t="inlineStr">
        <is>
          <t>แบบฝึกหัด</t>
        </is>
      </c>
      <c r="Q193" t="inlineStr">
        <is>
          <t>Quiz เตรียมสอบ CC1 RxCU83</t>
        </is>
      </c>
    </row>
    <row r="194">
      <c r="A194" s="176" t="n">
        <v>192</v>
      </c>
      <c r="B194" t="inlineStr">
        <is>
          <t>ยาในข้อใดต่อไปนี้ออกฤทธิ์ยับยั้งเอนไซม์ Catechol-O-methyltransferase (COMT inhibitor) เฉพาะที่ในระบบไหลเวียนส่วนปลาย เพื่อป้องกันการสลาย Levodopa กลายเป็น 3-O-methyldopa (3-OMD)</t>
        </is>
      </c>
      <c r="D194" t="inlineStr">
        <is>
          <t>Entacapone</t>
        </is>
      </c>
      <c r="E194" t="inlineStr">
        <is>
          <t>Carbidopa</t>
        </is>
      </c>
      <c r="F194" t="inlineStr">
        <is>
          <t>Rasagiline</t>
        </is>
      </c>
      <c r="G194" t="inlineStr">
        <is>
          <t>Ropinirole</t>
        </is>
      </c>
      <c r="H194" t="inlineStr">
        <is>
          <t>Trihexyphenidyl</t>
        </is>
      </c>
      <c r="I194" t="n">
        <v>1</v>
      </c>
      <c r="J194" t="inlineStr">
        <is>
          <t>- คำตอบที่ถูกต้อง: ข้อ ก. Entacapone
- ทำไมข้อนี้ถึงถูก: Entacapone เป็น Peripheral COMT inhibitor ยับยั้งการเปลี่ยน Levodopa ไปเป็น 3-OMD ในทางเดินอาหารและตับ ทำให้ bioavailability และ half-life ของ Levodopa ยืนยาวขึ้น ช่วยลดปัญหา wearing-off
- ข้ออื่นผิดเพราะอะไร:
  • ข้อ ข.: Carbidopa เป็น DOPA decarboxylase inhibitor
  • ข้อ ค.: Rasagiline เป็น MAO-B inhibitor
  • ข้อ ง.: Ropinirole เป็น Dopamine agonist
  • ข้อ จ.: Trihexyphenidyl เป็น Anticholinergic agent</t>
        </is>
      </c>
      <c r="L194" t="inlineStr">
        <is>
          <t>Neurologic</t>
        </is>
      </c>
      <c r="M194" t="inlineStr">
        <is>
          <t>Parkinson's disease</t>
        </is>
      </c>
      <c r="N194" t="inlineStr">
        <is>
          <t>Clinic</t>
        </is>
      </c>
      <c r="O194" t="inlineStr">
        <is>
          <t>รุ่น RxCU83</t>
        </is>
      </c>
      <c r="P194" t="inlineStr">
        <is>
          <t>แบบฝึกหัด</t>
        </is>
      </c>
      <c r="Q194" t="inlineStr">
        <is>
          <t>Quiz เตรียมสอบ CC1 RxCU83</t>
        </is>
      </c>
    </row>
    <row r="195">
      <c r="A195" s="176" t="n">
        <v>193</v>
      </c>
      <c r="B195" t="inlineStr">
        <is>
          <t>ผู้ป่วยหญิงอายุ 70 ปี ได้รับการวินิจฉัยว่าเป็นโรคอัลไซเมอร์ระยะปานกลางถึงรุนแรง (Moderate-to-severe Alzheimer disease) ยาในข้อใดที่ออกฤทธิ์เป็น N-methyl-D-aspartate (NMDA) receptor antagonist ช่วยลดภาวะ excitotoxicity ของระบบประสาท</t>
        </is>
      </c>
      <c r="D195" t="inlineStr">
        <is>
          <t>Memantine</t>
        </is>
      </c>
      <c r="E195" t="inlineStr">
        <is>
          <t>Donepezil</t>
        </is>
      </c>
      <c r="F195" t="inlineStr">
        <is>
          <t>Rivastigmine</t>
        </is>
      </c>
      <c r="G195" t="inlineStr">
        <is>
          <t>Galantamine</t>
        </is>
      </c>
      <c r="H195" t="inlineStr">
        <is>
          <t>Haloperidol</t>
        </is>
      </c>
      <c r="I195" t="n">
        <v>1</v>
      </c>
      <c r="J195" t="inlineStr">
        <is>
          <t>- คำตอบที่ถูกต้อง: ข้อ ก. Memantine
- ทำไมข้อนี้ถึงถูก: Memantine ออกฤทธิ์เป็น uncompetitive, moderate-affinity NMDA receptor antagonist ช่วยบล็อกผลทางพยาธิวิทยาของสาร glutamate ที่หลั่งออกมามากเกินไป ลด calcium influx และป้องกัน neuronal excitotoxicity ได้รับการรับรองสำหรับโรคอัลไซเมอร์ระยะปานกลางถึงรุนแรง
- ข้ออื่นผิดเพราะอะไร:
  • ข้อ ข., ค., ง.: ล้วนเป็นยากลุ่ม Acetylcholinesterase Inhibitors (AChEIs)
  • ข้อ จ.: Haloperidol เป็นยาต้านโรคจิตทั่วไป</t>
        </is>
      </c>
      <c r="L195" t="inlineStr">
        <is>
          <t>Neurologic</t>
        </is>
      </c>
      <c r="M195" t="inlineStr">
        <is>
          <t>Alzheimer's disease</t>
        </is>
      </c>
      <c r="N195" t="inlineStr">
        <is>
          <t>Clinic</t>
        </is>
      </c>
      <c r="O195" t="inlineStr">
        <is>
          <t>รุ่น RxCU83</t>
        </is>
      </c>
      <c r="P195" t="inlineStr">
        <is>
          <t>แบบฝึกหัด</t>
        </is>
      </c>
      <c r="Q195" t="inlineStr">
        <is>
          <t>Quiz เตรียมสอบ CC1 RxCU83</t>
        </is>
      </c>
    </row>
    <row r="196">
      <c r="A196" s="176" t="n">
        <v>194</v>
      </c>
      <c r="B196" t="inlineStr">
        <is>
          <t>ข้อใดต่อไปนี้จัดเป็นข้อห้ามใช้อย่างเด็ดขาด (Absolute contraindication) ในการให้ยาละลายลิ่มเลือด Alteplase (rt-PA) ทางหลอดเลือดดำ สำหรับผู้ป่วยโรคหลอดเลือดสมองขาดเลือดเฉียบพลัน (Acute Ischemic Stroke)</t>
        </is>
      </c>
      <c r="D196" t="inlineStr">
        <is>
          <t>มีประวัติเลือดออกในสมองมาก่อน (Previous Intracranial Hemorrhage) หรือตรวจพบเลือดออกในสมองจากการตรวจ CT scan</t>
        </is>
      </c>
      <c r="E196" t="inlineStr">
        <is>
          <t>มีภาวะเลือดออกในอวัยวะภายในที่ยังไม่สามารถควบคุมได้ (Active internal bleeding)</t>
        </is>
      </c>
      <c r="F196" t="inlineStr">
        <is>
          <t>ระดับเกล็ดเลือดต่ำกว่า 100,000 /uL หรือค่า INR &gt; 1.7</t>
        </is>
      </c>
      <c r="G196" t="inlineStr">
        <is>
          <t>ความดันโลหิตสูงรุนแรงที่ควบคุมไม่ได้ (SBP &gt; 185 mmHg หรือ DBP &gt; 110 mmHg แม้ให้ยาลดความดันแล้ว)</t>
        </is>
      </c>
      <c r="H196" t="inlineStr">
        <is>
          <t>ถูกทุกข้อ</t>
        </is>
      </c>
      <c r="I196" t="n">
        <v>5</v>
      </c>
      <c r="J196" t="inlineStr">
        <is>
          <t>- คำตอบที่ถูกต้อง: ข้อ จ. ถูกทุกข้อ
- ทำไมข้อนี้ถึงถูก: ตามแนวทางการรักษา Acute Ischemic Stroke (AHA/ASA) การมีประวัติหรือตรวจพบเลือดออกในสมอง, active bleeding, เกล็ดเลือดต่ำ (&lt; 100,000), INR &gt; 1.7 และความดันโลหิตที่กดไม่ลง (&gt; 185/110 mmHg) ล้วนเป็น absolute contraindications เพราะเพิ่มความเสี่ยงต่อ fatal symptomatic intracranial hemorrhage
- ข้ออื่นผิดเพราะอะไร:
  • ข้อ ก. ถึง ง. ล้วนเป็นข้อห้ามใช้เด็ดขาดที่ต้องตรวจสอบอย่างเข้มงวดก่อนสั่งจ่ายยา rt-PA</t>
        </is>
      </c>
      <c r="L196" t="inlineStr">
        <is>
          <t>Neurologic</t>
        </is>
      </c>
      <c r="M196" t="inlineStr">
        <is>
          <t>Stroke &amp; TIA</t>
        </is>
      </c>
      <c r="N196" t="inlineStr">
        <is>
          <t>Clinic</t>
        </is>
      </c>
      <c r="O196" t="inlineStr">
        <is>
          <t>รุ่น RxCU83</t>
        </is>
      </c>
      <c r="P196" t="inlineStr">
        <is>
          <t>แบบฝึกหัด</t>
        </is>
      </c>
      <c r="Q196" t="inlineStr">
        <is>
          <t>Quiz เตรียมสอบ CC1 RxCU83</t>
        </is>
      </c>
    </row>
    <row r="197">
      <c r="A197" s="176" t="n">
        <v>195</v>
      </c>
      <c r="B197" t="inlineStr">
        <is>
          <t>ข้อใดคือเป้าหมายในการควบคุมระดับความดันโลหิต (Target Blood Pressure) ในระหว่างและหลังการให้ยาละลายลิ่มเลือด Alteplase (rt-PA) ทางหลอดเลือดดำใน 24 ชั่วโมงแรก</t>
        </is>
      </c>
      <c r="D197" t="inlineStr">
        <is>
          <t>ควบคุมให้ความดันโลหิตต่ำกว่า 180/105 mmHg (&lt; 180/105 mmHg)</t>
        </is>
      </c>
      <c r="E197" t="inlineStr">
        <is>
          <t>ควบคุมให้ความดันโลหิตต่ำกว่า 120/80 mmHg ทันที</t>
        </is>
      </c>
      <c r="F197" t="inlineStr">
        <is>
          <t>ควบคุมให้ความดันโลหิตต่ำกว่า 220/120 mmHg</t>
        </is>
      </c>
      <c r="G197" t="inlineStr">
        <is>
          <t>ไม่จำเป็นต้องควบคุม ปล่อยให้ความดันสูงเพื่อเลี้ยงสมอง</t>
        </is>
      </c>
      <c r="H197" t="inlineStr">
        <is>
          <t>ควบคุมให้ SBP ต่ำกว่า 90 mmHg</t>
        </is>
      </c>
      <c r="I197" t="n">
        <v>1</v>
      </c>
      <c r="J197" t="inlineStr">
        <is>
          <t>- คำตอบที่ถูกต้อง: ข้อ ก. ควบคุมให้ความดันโลหิตต่ำกว่า 180/105 mmHg (&lt; 180/105 mmHg)
- ทำไมข้อนี้ถึงถูก: เกณฑ์มาตรฐานระหว่างและหลังการให้ Alteplase 24 ชั่วโมง คือต้องควบคุมระดับ BP ให้ต่ำกว่า 180/105 mmHg อย่างเคร่งครัด (ใช้ยาเช่น Nicardipine IV หรือ Labetalol IV) เพื่อป้องกันภาวะเลือดออกในสมองแทรกซ้อน (Hemorrhagic transformation)
- ข้ออื่นผิดเพราะอะไร:
  • ข้อ ข.: การลดความดันเร็วและต่ำเกินไป (&lt; 120/80) จะทำให้สมองส่วน penumbra ขาดเลือดมากขึ้น
  • ข้อ ค.: เกณฑ์ &lt; 220/120 mmHg ใช้สำหรับผู้ป่วยที่ไม่ได้รับยาละลายลิ่มเลือด
  • ข้อ ง. และ จ.: เป็นอันตรายอย่างยิ่งต่อสมอง</t>
        </is>
      </c>
      <c r="L197" t="inlineStr">
        <is>
          <t>Neurologic</t>
        </is>
      </c>
      <c r="M197" t="inlineStr">
        <is>
          <t>Stroke &amp; TIA</t>
        </is>
      </c>
      <c r="N197" t="inlineStr">
        <is>
          <t>Clinic</t>
        </is>
      </c>
      <c r="O197" t="inlineStr">
        <is>
          <t>รุ่น RxCU83</t>
        </is>
      </c>
      <c r="P197" t="inlineStr">
        <is>
          <t>แบบฝึกหัด</t>
        </is>
      </c>
      <c r="Q197" t="inlineStr">
        <is>
          <t>Quiz เตรียมสอบ CC1 RxCU83</t>
        </is>
      </c>
    </row>
    <row r="198">
      <c r="A198" s="176" t="n">
        <v>196</v>
      </c>
      <c r="B198" t="inlineStr">
        <is>
          <t>สำหรับการป้องกันการกลับเป็นซ้ำของโรคหลอดเลือดสมองในระยะยาว (Secondary stroke prevention) เป้าหมายระดับความดันโลหิตที่แนะนำตามแนวทางเวชปฏิบัติปัจจุบันคือข้อใด</t>
        </is>
      </c>
      <c r="D198" t="inlineStr">
        <is>
          <t>BP &lt; 130/80 mmHg</t>
        </is>
      </c>
      <c r="E198" t="inlineStr">
        <is>
          <t>BP &lt; 140/90 mmHg</t>
        </is>
      </c>
      <c r="F198" t="inlineStr">
        <is>
          <t>BP &lt; 150/90 mmHg</t>
        </is>
      </c>
      <c r="G198" t="inlineStr">
        <is>
          <t>BP &lt; 160/100 mmHg</t>
        </is>
      </c>
      <c r="H198" t="inlineStr">
        <is>
          <t>BP &lt; 110/70 mmHg</t>
        </is>
      </c>
      <c r="I198" t="n">
        <v>1</v>
      </c>
      <c r="J198" t="inlineStr">
        <is>
          <t>- คำตอบที่ถูกต้อง: ข้อ ก. BP &lt; 130/80 mmHg
- ทำไมข้อนี้ถึงถูก: ตาม AHA/ASA Secondary Stroke Prevention Guideline แนะนำเป้าหมายความดันโลหิตสำหรับผู้ป่วยที่มีประวัติ Ischemic stroke หรือ TIA คือ &lt; 130/80 mmHg เพื่อลดความเสี่ยงการเกิด recurrent stroke และ cardiovascular events ได้อย่างมีนัยสำคัญ
- ข้ออื่นผิดเพราะอะไร:
  • ข้อ ข. ถึง ง.: เป็นเป้าหมายเดิมที่ยอมรับในอดีต แต่เกณฑ์ปัจจุบันแนะนำเข้มงวดขึ้นที่ &lt; 130/80 mmHg
  • ข้อ จ.: ต่ำเกินไป อาจทำให้เกิด orthostatic hypotension และ cerebral hypoperfusion</t>
        </is>
      </c>
      <c r="L198" t="inlineStr">
        <is>
          <t>Neurologic</t>
        </is>
      </c>
      <c r="M198" t="inlineStr">
        <is>
          <t>Stroke &amp; TIA</t>
        </is>
      </c>
      <c r="N198" t="inlineStr">
        <is>
          <t>Clinic</t>
        </is>
      </c>
      <c r="O198" t="inlineStr">
        <is>
          <t>รุ่น RxCU83</t>
        </is>
      </c>
      <c r="P198" t="inlineStr">
        <is>
          <t>แบบฝึกหัด</t>
        </is>
      </c>
      <c r="Q198" t="inlineStr">
        <is>
          <t>Quiz เตรียมสอบ CC1 RxCU83</t>
        </is>
      </c>
    </row>
    <row r="199">
      <c r="A199" s="176" t="n">
        <v>197</v>
      </c>
      <c r="B199" t="inlineStr">
        <is>
          <t>สำหรับการป้องกันการเกิดโรคหลอดเลือดสมองขาดเลือดซ้ำจากภาวะหลอดเลือดแดงแข็ง (Atherosclerotic ischemic stroke) ระดับเป้าหมายของไขมัน LDL-C ที่แนะนำตามแนวทาง AHA/ASA และสมาคมประสาทวิทยาศาสตร์คือข้อใด</t>
        </is>
      </c>
      <c r="D199" t="inlineStr">
        <is>
          <t>LDL-C &lt; 100 mg/dL</t>
        </is>
      </c>
      <c r="E199" t="inlineStr">
        <is>
          <t>LDL-C &lt; 80 mg/dL</t>
        </is>
      </c>
      <c r="F199" t="inlineStr">
        <is>
          <t>LDL-C &lt; 70 mg/dL (หรือลดลง &gt;= 50% จากค่าเริ่มต้น)</t>
        </is>
      </c>
      <c r="G199" t="inlineStr">
        <is>
          <t>LDL-C &lt; 60 mg/dL</t>
        </is>
      </c>
      <c r="H199" t="inlineStr">
        <is>
          <t>ไม่จำเป็นต้องตรวจระดับไขมัน</t>
        </is>
      </c>
      <c r="I199" t="n">
        <v>3</v>
      </c>
      <c r="J199" t="inlineStr">
        <is>
          <t>- คำตอบที่ถูกต้อง: ข้อ ค. LDL-C &lt; 70 mg/dL (หรือลดลง &gt;= 50% จากค่าเริ่มต้น)
- ทำไมข้อนี้ถึงถูก: การศึกษา SPARCL trial และแนวทาง AHA/ASA แนะนำให้ใช้ High-intensity statin (เช่น Atorvastatin 40-80 mg) โดยมีเป้าหมายลดระดับ LDL-C ให้ต่ำกว่า 70 mg/dL (หรือลดลงอย่างน้อย 50% จากค่าตั้งต้น) ในผู้ป่วย ischemic stroke จากหลอดเลือดแดงแข็ง
- ข้ออื่นผิดเพราะอะไร:
  • ข้อ ก. และ ข.: เป้าหมายยังไม่เข้มงวดเพียงพอสำหรับกลุ่ม Very High Cardiovascular Risk
  • ข้อ จ.: การควบคุมไขมันเป็นเสาหลักสำคัญของการป้องกันสโตรกกลับซ้ำ</t>
        </is>
      </c>
      <c r="L199" t="inlineStr">
        <is>
          <t>Neurologic</t>
        </is>
      </c>
      <c r="M199" t="inlineStr">
        <is>
          <t>Stroke &amp; TIA</t>
        </is>
      </c>
      <c r="N199" t="inlineStr">
        <is>
          <t>Clinic</t>
        </is>
      </c>
      <c r="O199" t="inlineStr">
        <is>
          <t>รุ่น RxCU83</t>
        </is>
      </c>
      <c r="P199" t="inlineStr">
        <is>
          <t>แบบฝึกหัด</t>
        </is>
      </c>
      <c r="Q199" t="inlineStr">
        <is>
          <t>Quiz เตรียมสอบ CC1 RxCU83</t>
        </is>
      </c>
    </row>
    <row r="200">
      <c r="A200" s="176" t="n">
        <v>198</v>
      </c>
      <c r="B200" t="inlineStr">
        <is>
          <t>ผู้ป่วยชายไทยอายุ 41 ปี มาขอซื้อยาแก้ปวดศีรษะที่ร้านยา จากการซักประวัติพบว่ามีอาการปวดศีรษะข้างเดียวแบบตุบๆ ปวดรุนแรง มีคลื่นไส้ร่วมด้วย และมีประวัติแพ้ยา Ibuprofen แบบผื่นลมพิษ ยาแก้ปวดไมเกรนเฉพาะเจาะจงในข้อใดที่ควรจ่ายให้ผู้ป่วยรายนี้</t>
        </is>
      </c>
      <c r="D200" t="inlineStr">
        <is>
          <t>Naproxen</t>
        </is>
      </c>
      <c r="E200" t="inlineStr">
        <is>
          <t>Mefenamic acid</t>
        </is>
      </c>
      <c r="F200" t="inlineStr">
        <is>
          <t>Ketoprofen</t>
        </is>
      </c>
      <c r="G200" t="inlineStr">
        <is>
          <t>Diclofenac</t>
        </is>
      </c>
      <c r="H200" t="inlineStr">
        <is>
          <t>Sumatriptan</t>
        </is>
      </c>
      <c r="I200" t="n">
        <v>5</v>
      </c>
      <c r="J200" t="inlineStr">
        <is>
          <t>✅ คำตอบที่ถูกต้อง: ข้อ จ. Sumatriptan
🎯 ทำไมข้อนี้ถึงถูก:
ผู้ป่วยมีอาการของโรคไมเกรน (ปวดศีรษะข้างเดียว ตุบๆ คลื่นไส้) และมีประวัติแพ้ยา Ibuprofen (ซึ่งเป็นยากลุ่ม Arylpropionic acid derivative) จึงมีความเสี่ยงสูงที่จะเกิด Cross-reactivity กับ NSAIDs ตัวอื่น (เช่น Naproxen, Ketoprofen) ดังนั้นทางเลือกในการรักษาอาการปวดไมเกรนเฉียบพลันที่ปลอดภัยและจำเพาะคือยากลุ่ม Triptans ได้แก่ Sumatriptan (5-HT1B/1D agonist)
🔍 ข้ออื่นผิดเพราะอะไร:
• ข้อ ก. ผิด เพราะ Naproxen อยู่ในกลุ่ม Propionic acid เหมือน Ibuprofen มีความเสี่ยงแพ้ข้ามกลุ่มสูงมาก
• ข้อ ข. ผิด เพราะ Mefenamic acid เป็น NSAIDs เสี่ยงต่อ Cross-reactivity
• ข้อ ค. ผิด เพราะ Ketoprofen เป็น Propionic acid derivative เสี่ยงแพ้ข้ามกลุ่ม
• ข้อ ง. ผิด เพราะ Diclofenac เป็น NSAIDs ที่ควรหลีกเลี่ยงในผู้ป่วยที่มีประวัติแพ้ NSAIDs แบบรุนแรง
---</t>
        </is>
      </c>
      <c r="K200" t="inlineStr">
        <is>
          <t>Clinic</t>
        </is>
      </c>
      <c r="L200" t="inlineStr">
        <is>
          <t>Neurologic</t>
        </is>
      </c>
      <c r="M200" t="inlineStr">
        <is>
          <t>Headache &amp; Migraine</t>
        </is>
      </c>
      <c r="N200" t="inlineStr">
        <is>
          <t>Clinic</t>
        </is>
      </c>
      <c r="O200" t="inlineStr">
        <is>
          <t>รุ่น RxCU83</t>
        </is>
      </c>
      <c r="P200" t="inlineStr">
        <is>
          <t>แบบฝึกหัด</t>
        </is>
      </c>
      <c r="Q200" t="inlineStr">
        <is>
          <t>Quiz เตรียมสอบ CC1 RxCU83</t>
        </is>
      </c>
    </row>
    <row r="201">
      <c r="A201" s="176" t="n">
        <v>199</v>
      </c>
      <c r="B201" t="inlineStr">
        <is>
          <t>ผู้ป่วยหญิงอายุ 65 ปี มาโรงพยาบาลด้วยอาการหน้าเบี้ยว ปากเบี้ยว แขนขาข้างขวาอ่อนแรงเฉียบพลัน มีอาการมาแล้ว 3 ชั่วโมง ตรวจประเมิน NIHSS score ได้ 2 คะแนน ผล CT scan สมองไม่พบ intracranial hemorrhage การรักษาด้วยยาต้านเกล็ดเลือดในระยะเฉียบพลันข้อใดเหมาะสมที่สุด</t>
        </is>
      </c>
      <c r="C201" t="inlineStr">
        <is>
          <t>Aspirin ร่วมกับ Clopidogrel</t>
        </is>
      </c>
      <c r="D201" t="inlineStr">
        <is>
          <t>Aspirin เดี่ยว</t>
        </is>
      </c>
      <c r="E201" t="inlineStr">
        <is>
          <t>Clopidogrel เดี่ยว</t>
        </is>
      </c>
      <c r="F201" t="inlineStr">
        <is>
          <t>Aspirin ร่วมกับ Ticagrelor</t>
        </is>
      </c>
      <c r="G201" t="inlineStr">
        <is>
          <t>Cilostazol เดี่ยว</t>
        </is>
      </c>
      <c r="H201" t="n">
        <v>1</v>
      </c>
      <c r="I201" t="inlineStr">
        <is>
          <t>✅ คำตอบที่ถูกต้อง: ข้อ ก. Aspirin ร่วมกับ Clopidogrel
🎯 ทำไมข้อนี้ถึงถูก: ผู้ป่วยมีภาวะ Acute minor ischemic stroke (NIHSS score ≤ 3) ภายใน 24 ชั่วโมงหลังเริ่มมีอาการ จากหลักฐานเชิงประจักษ์ในการศึกษา CHANCE trial และ POINT trial ตามแนวทางเวชปฏิบัติสากล (AHA/ASA Guidelines) แนะนำให้เริ่มการรักษาด้วยยาต้านเกล็ดเลือดคู่ (Dual Antiplatelet Therapy: DAPT) คือ Aspirin ร่วมกับ Clopidogrel ภายใน 24 ชั่วโมง และให้ต่อเนื่องเป็นเวลา 21 วัน เพื่อลดความเสี่ยงการเกิดโรคหลอดเลือดสมองซ้ำ (recurrent ischemic stroke) ได้อย่างมีนัยสำคัญ จากนั้นจึงปรับเป็นยาต้านเกล็ดเลือดเดี่ยวในระยะยาว
🔍 ข้ออื่นผิดเพราะอะไร:
• ข้อ ข. Aspirin เดี่ยว: การให้ DAPT มีประสิทธิภาพในการลด recurrent stroke ในระยะ 21 วันแรกได้ดีกว่าการให้ Aspirin เดี่ยวในผู้ป่วย minor stroke หรือ high-risk TIA
• ข้อ ค. Clopidogrel เดี่ยว: ไม่ใช่สูตรมาตรฐานสำหรับ acute phase ของ minor stroke ซึ่งต้องการฤทธิ์ยับยั้งการเกาะกลุ่มของเกล็ดเลือดอย่างรวดเร็วด้วย DAPT
• ข้อ ง. Aspirin ร่วมกับ Ticagrelor: แม้จะมีข้อมูลใน THALES trial แต่ตามแนวทางมาตรฐานของไทยและสากล สูตร Aspirin + Clopidogrel เป็นสูตรหลักที่มีความปลอดภัยและหลักฐานรองรับชัดเจนที่สุดในกลุ่ม NIHSS ≤ 3
• ข้อ จ. Cilostazol เดี่ยว: มักใช้ในการรักษา peripheral artery disease หรือ secondary prevention ในบางกรณี ไม่ใช่ first-line therapy ในระยะ acute minor stroke</t>
        </is>
      </c>
      <c r="K201" t="inlineStr">
        <is>
          <t>Clinic</t>
        </is>
      </c>
      <c r="L201" t="inlineStr">
        <is>
          <t>Neurologic</t>
        </is>
      </c>
      <c r="M201" t="inlineStr">
        <is>
          <t>Ischemic Stroke (Dual Antiplatelet Therapy)</t>
        </is>
      </c>
      <c r="N201" t="inlineStr">
        <is>
          <t>ข้อสอบจริง</t>
        </is>
      </c>
      <c r="O201" t="inlineStr">
        <is>
          <t>PLE_CC1_2567_Key ข้อ 86</t>
        </is>
      </c>
      <c r="P201" t="inlineStr">
        <is>
          <t>2567</t>
        </is>
      </c>
      <c r="Q201" t="inlineStr">
        <is>
          <t>ข้อสอบจริง ศรภ. สภาเภสัชกรรม</t>
        </is>
      </c>
    </row>
    <row r="202">
      <c r="A202" s="177" t="n">
        <v>200</v>
      </c>
      <c r="B202" s="34" t="inlineStr">
        <is>
          <t>หญิงไทยแต่งงานแล้ว อายุ 28 ปี รับประทานยาเม็ดคุมกำเนิดชนิดฮอร์โมนรวม (Combined Oral Contraceptives: COC) ต่อเนื่องมาเป็นเวลา 2 ปี โดยในสูตรตำรับประกอบด้วย Ethinylestradiol (EE) ร่วมกับ Levonorgestrel
หากผู้ป่วยรายนี้ได้รับการวินิจฉัยว่าเป็นโรคลมชัก (Epilepsy) ยาต้านชัก (Antiepileptic drug) ในข้อใดส่งผลลดระดับยาและลดประสิทธิภาพของยาคุมกำเนิดน้อยที่สุด (ไม่มีผลต่อ CYP3A4 induction)</t>
        </is>
      </c>
      <c r="C202" s="100" t="inlineStr"/>
      <c r="D202" s="34" t="inlineStr">
        <is>
          <t>Phenytoin</t>
        </is>
      </c>
      <c r="E202" s="34" t="inlineStr">
        <is>
          <t>Carbamazepine</t>
        </is>
      </c>
      <c r="F202" s="34" t="inlineStr">
        <is>
          <t>Phenobarbital</t>
        </is>
      </c>
      <c r="G202" s="34" t="inlineStr">
        <is>
          <t>Sodium valproate</t>
        </is>
      </c>
      <c r="H202" s="34" t="inlineStr">
        <is>
          <t>Topiramate</t>
        </is>
      </c>
      <c r="I202" s="100" t="n">
        <v>4</v>
      </c>
      <c r="J202" s="34" t="inlineStr">
        <is>
          <t>✅ คำตอบที่ถูกต้อง: ข้อ ง. Sodium valproate
🎯 ทำไมข้อนี้ถึงถูก:
Sodium valproate เป็นยาต้านชักกลุ่ม Non-enzyme inducer (มีคุณสมบัติเป็น Enzyme inhibitor) จึงไม่เหนี่ยวนำเอนไซม์ CYP3A4 ที่ตับ ไม่เพิ่มการเมแทบอลิซึมของ Estrogen และ Progestin จึงไม่ลดประสิทธิภาพของยาเม็ดคุมกำเนิด
🔍 ข้ออื่นผิดเพราะอะไร:
• ข้อ ก. ผิดเพราะ: Phenytoin เป็น Potent CYP3A4 inducer เหนี่ยวนำการกำจัดฮอร์โมนในยาคุมกำเนิดอย่างรวดเร็ว ส่งผลให้เสี่ยงต่อการคุมกำเนิดล้มเหลว (Contraceptive failure)
• ข้อ ข. ผิดเพราะ: Carbamazepine เป็น Potent CYP3A4 inducer ลดระดับยาคุมกำเนิดในเลือดอย่างมีนัยสำคัญ
• ข้อ ค. ผิดเพราะ: Phenobarbital เป็น Potent enzyme inducer ที่เหนี่ยวนำทั้ง CYP3A4 และ UGT ทำให้ประสิทธิภาพยาคุมกำเนิดลดลงอย่างมาก
• ข้อ จ. ผิดเพราะ: Topiramate (โดยเฉพาะขนาดมากกว่า 200 mg ต่อวัน) มีฤทธิ์เหนี่ยวนำเอนไซม์ CYP3A4 ส่งผลลดระดับ Ethinylestradiol ในพลาสมาได้</t>
        </is>
      </c>
      <c r="K202" s="100" t="inlineStr"/>
      <c r="L202" s="34" t="inlineStr">
        <is>
          <t>Neurologic</t>
        </is>
      </c>
      <c r="M202" s="34" t="inlineStr">
        <is>
          <t>Epilepsy &amp; Anticonvulsants</t>
        </is>
      </c>
      <c r="N202" s="100" t="inlineStr">
        <is>
          <t>Clinic</t>
        </is>
      </c>
      <c r="O202" s="34" t="inlineStr">
        <is>
          <t>ข้อสอบจริง PLE-CC1 ปี 2566 Day 1 ข้อ 4 [CASE_2566_OCP_01]</t>
        </is>
      </c>
      <c r="P202" s="100" t="inlineStr">
        <is>
          <t>ข้อสอบจริง</t>
        </is>
      </c>
      <c r="Q202" s="100" t="inlineStr">
        <is>
          <t>2566 Day 1</t>
        </is>
      </c>
      <c r="R202" s="100" t="inlineStr">
        <is>
          <t>CASE_2566_OCP_01</t>
        </is>
      </c>
    </row>
    <row r="203">
      <c r="A203" s="177" t="n">
        <v>201</v>
      </c>
      <c r="B203" s="34" t="inlineStr">
        <is>
          <t>ผู้ป่วยหญิงไทยคู่ อายุ 28 ปี ได้รับการวินิจฉัยเป็นโรคลมชักมา 5 ปี (ชนิด Generalized tonic-clonic seizure) รับประทานยา Phenytoin capsule 100 mg วันละ 3 แคปซูล ก่อนนอน ไม่มีประวัติสูบบุหรี่ ยังไม่มีบุตร ขณะนี้คุมกำเนิดร่วมอยู่และวางแผนจะมีบุตรในอนาคต
ข้อใดคือกลไกการออกฤทธิ์ทางเภสัชวิทยาหลักของยา Phenytoin ในการระงับอาการชัก</t>
        </is>
      </c>
      <c r="C203" s="100" t="inlineStr"/>
      <c r="D203" s="34" t="inlineStr">
        <is>
          <t>เพิ่มปริมาณสารสื่อประสาท GABA ในสมอง</t>
        </is>
      </c>
      <c r="E203" s="34" t="inlineStr">
        <is>
          <t>เพิ่ม Action potential โดยการปิดกั้น Voltage-gated calcium channels</t>
        </is>
      </c>
      <c r="F203" s="34" t="inlineStr">
        <is>
          <t>เพิ่มความถี่ในการเปิดของ GABA-gated chloride channels</t>
        </is>
      </c>
      <c r="G203" s="34" t="inlineStr">
        <is>
          <t>เพิ่มระยะเวลาในการเปิดของ GABA-gated chloride channels</t>
        </is>
      </c>
      <c r="H203" s="34" t="inlineStr">
        <is>
          <t>ปิดกั้น Voltage-gated sodium channels ยับยั้ง Repetitive high-frequency firing</t>
        </is>
      </c>
      <c r="I203" s="100" t="n">
        <v>5</v>
      </c>
      <c r="J203" s="34" t="inlineStr">
        <is>
          <t>✅ คำตอบที่ถูกต้อง: ข้อ จ. ปิดกั้น Voltage-gated sodium channels ยับยั้ง Repetitive high-frequency firing
🎯 ทำไมข้อนี้ถึงถูก:
Phenytoin ออกฤทธิ์จำเพาะโดยการจับกับ Voltage-gated sodium channels ของเซลล์ประสาทในระยะ Inactivated state ทำให้ยืดระยะเวลา Inactivation และชะลอการคืนสู่สภาพพัก (Recovery) ของช่องโซเดียม จึงมีผลยับยั้งการส่งกระแสประสาทความถี่สูงซ้ำๆ (Repetitive high-frequency neuronal firing) และยับยั้งการแพร่กระจายของคลื่นไฟฟ้าชักในสมอง
🔍 ข้ออื่นผิดเพราะอะไร:
• ข้อ ก. ผิดเพราะ: เป็นกลไกของยากลุ่ม Vigabatrin (ยับยั้ง GABA transaminase) หรือ Tiagabine (ยับยั้ง GABA reuptake)
• ข้อ ข. ผิดเพราะ: การปิดกั้น T-type calcium channels เป็นกลไกหลักของ Ethosuximide ในการรักษา Absence seizure
• ข้อ ค. ผิดเพราะ: การเพิ่มความถี่ (Frequency) ของ Chloride channel opening เป็นกลไกของยากลุ่ม Benzodiazepines
• ข้อ ง. ผิดเพราะ: การเพิ่มระยะเวลา (Duration) ของ Chloride channel opening เป็นกลไกของยากลุ่ม Barbiturates (เช่น Phenobarbital)</t>
        </is>
      </c>
      <c r="K203" s="100" t="inlineStr"/>
      <c r="L203" s="34" t="inlineStr">
        <is>
          <t>Neurologic</t>
        </is>
      </c>
      <c r="M203" s="34" t="inlineStr">
        <is>
          <t>Epilepsy &amp; Anticonvulsants</t>
        </is>
      </c>
      <c r="N203" s="100" t="inlineStr">
        <is>
          <t>Clinic</t>
        </is>
      </c>
      <c r="O203" s="34" t="inlineStr">
        <is>
          <t>ข้อสอบจริง PLE-CC1 ปี 2566 Day 1 ข้อ 32 [CASE_2566_EPILEPSY_01]</t>
        </is>
      </c>
      <c r="P203" s="100" t="inlineStr">
        <is>
          <t>ข้อสอบจริง</t>
        </is>
      </c>
      <c r="Q203" s="100" t="inlineStr">
        <is>
          <t>2566 Day 1</t>
        </is>
      </c>
      <c r="R203" s="100" t="inlineStr">
        <is>
          <t>CASE_2566_EPILEPSY_01</t>
        </is>
      </c>
    </row>
    <row r="204">
      <c r="A204" s="177" t="n">
        <v>202</v>
      </c>
      <c r="B204" s="34" t="inlineStr">
        <is>
          <t>ผู้ป่วยหญิงไทยคู่ อายุ 28 ปี ได้รับการวินิจฉัยเป็นโรคลมชักมา 5 ปี (ชนิด Generalized tonic-clonic seizure) รับประทานยา Phenytoin capsule 100 mg วันละ 3 แคปซูล ก่อนนอน ไม่มีประวัติสูบบุหรี่ ยังไม่มีบุตร ขณะนี้คุมกำเนิดร่วมอยู่และวางแผนจะมีบุตรในอนาคต
หากผู้ป่วยได้รับยา Phenytoin จนระดับยาในพลาสมาสูงเกินขนาดและเกิดพิษเฉียบพลันจากยา (Acute dose-related concentration-dependent toxicity) อาการหรืออาการแสดงคู่ใดจะตรวจพบเป็นลำดับแรกๆ</t>
        </is>
      </c>
      <c r="C204" s="100" t="inlineStr"/>
      <c r="D204" s="34" t="inlineStr">
        <is>
          <t>Gingival hyperplasia และ Hirsutism</t>
        </is>
      </c>
      <c r="E204" s="34" t="inlineStr">
        <is>
          <t>Nystagmus และ Ataxia</t>
        </is>
      </c>
      <c r="F204" s="34" t="inlineStr">
        <is>
          <t>Osteomalacia และ Peripheral neuropathy</t>
        </is>
      </c>
      <c r="G204" s="34" t="inlineStr">
        <is>
          <t>Megaloblastic anemia และ Hyperglycemia</t>
        </is>
      </c>
      <c r="H204" s="34" t="inlineStr">
        <is>
          <t>Hallucination และ Cardiac arrest</t>
        </is>
      </c>
      <c r="I204" s="100" t="n">
        <v>2</v>
      </c>
      <c r="J204" s="34" t="inlineStr">
        <is>
          <t>✅ คำตอบที่ถูกต้อง: ข้อ ข. Nystagmus และ Ataxia
🎯 ทำไมข้อนี้ถึงถูก:
อาการพิษเฉียบพลันที่สัมพันธ์กับระดับยาในเลือดของ Phenytoin (Concentration-dependent CNS toxicity) มีลำดับการเกิดดังนี้:
- ระดับยา &gt; 20 mcg/mL: จะเริ่มมีอาการตากระตุก (Nystagmus)
- ระดับยา &gt; 30 mcg/mL: จะมีอาการเดินเซ ทรงตัวไม่อยู่ (Ataxia) และพูดไม่ชัด (Slurred speech)
- ระดับยา &gt; 40 mcg/mL: จะมีอาการง่วงซึมอย่างรุนแรง (Lethargy), สับสน, โคม่า และกดการหายใจ
🔍 ข้ออื่นผิดเพราะอะไร:
• ข้อ ก. ผิดเพราะ: เหงือกบวมโต (Gingival hyperplasia) และขนดก (Hirsutism) เป็นอาการข้างเคียงเรื้อรัง (Chronic non-dose related adverse effects) ที่พบในการใช้ยาเป็นเวลานาน ไม่ใช่พิษเฉียบพลัน
• ข้อ ค. ผิดเพราะ: กระดูกบาง (Osteomalacia) และปลายประสาทอักเสบ เป็นผลจากการใช้ยาระยะยาวที่รบกวน Vitamin D metabolism
• ข้อ ง. ผิดเพราะ: โลหิตจางเม็ดเลือดใหญ่เกิดจากการขาด Folic acid เรื้อรัง
• ข้อ จ. ผิดเพราะ: ประสาทหลอนและหัวใจหยุดเต้นมักพบเฉพาะกรณีฉีด IV Phenytoin เร็วเกินไป ไม่ใช่อาการแรกเริ่มของพิษจากยารับประทาน</t>
        </is>
      </c>
      <c r="K204" s="100" t="inlineStr"/>
      <c r="L204" s="34" t="inlineStr">
        <is>
          <t>Neurologic</t>
        </is>
      </c>
      <c r="M204" s="34" t="inlineStr">
        <is>
          <t>Phenytoin Dose-Dependent Toxicity</t>
        </is>
      </c>
      <c r="N204" s="100" t="inlineStr">
        <is>
          <t>Clinic</t>
        </is>
      </c>
      <c r="O204" s="34" t="inlineStr">
        <is>
          <t>ข้อสอบจริง PLE-CC1 ปี 2566 Day 1 ข้อ 33 [CASE_2566_EPILEPSY_01]</t>
        </is>
      </c>
      <c r="P204" s="100" t="inlineStr">
        <is>
          <t>ข้อสอบจริง</t>
        </is>
      </c>
      <c r="Q204" s="100" t="inlineStr">
        <is>
          <t>2566 Day 1</t>
        </is>
      </c>
      <c r="R204" s="100" t="inlineStr">
        <is>
          <t>CASE_2566_EPILEPSY_01</t>
        </is>
      </c>
    </row>
    <row r="205">
      <c r="A205" s="177" t="n">
        <v>203</v>
      </c>
      <c r="B205" s="34" t="inlineStr">
        <is>
          <t>ผู้ป่วยหญิงไทยคู่ อายุ 28 ปี ได้รับการวินิจฉัยเป็นโรคลมชักมา 5 ปี (ชนิด Generalized tonic-clonic seizure) รับประทานยา Phenytoin capsule 100 mg วันละ 3 แคปซูล ก่อนนอน ไม่มีประวัติสูบบุหรี่ ยังไม่มีบุตร ขณะนี้คุมกำเนิดร่วมอยู่และวางแผนจะมีบุตรในอนาคต
ยาในข้อใดต่อไปนี้มีฤทธิ์ยับยั้งเอนไซม์ CYP2C9 อย่างแรง ส่งผลเพิ่มระดับยา Phenytoin ในเลือดจนทำให้ผู้ป่วยเสี่ยงต่อการเกิดพิษจากยา (Phenytoin toxicity)</t>
        </is>
      </c>
      <c r="C205" s="100" t="inlineStr"/>
      <c r="D205" s="34" t="inlineStr">
        <is>
          <t>Carbamazepine</t>
        </is>
      </c>
      <c r="E205" s="34" t="inlineStr">
        <is>
          <t>Reserpine</t>
        </is>
      </c>
      <c r="F205" s="34" t="inlineStr">
        <is>
          <t>Sucralfate</t>
        </is>
      </c>
      <c r="G205" s="34" t="inlineStr">
        <is>
          <t>Estrogen</t>
        </is>
      </c>
      <c r="H205" s="34" t="inlineStr">
        <is>
          <t>Fluconazole</t>
        </is>
      </c>
      <c r="I205" s="100" t="n">
        <v>5</v>
      </c>
      <c r="J205" s="34" t="inlineStr">
        <is>
          <t>✅ คำตอบที่ถูกต้อง: ข้อ จ. Fluconazole
🎯 ทำไมข้อนี้ถึงถูก:
Phenytoin ถูกเปลี่ยนสภาพที่ตับผ่านเอนไซม์ CYP2C9 (เป็นหลัก 90%) และ CYP2C19 ยาฆ่าเชื้อรา Fluconazole เป็นตัวยับยั้งเอนไซม์ CYP2C9 และ CYP2C19 อย่างแรง (Strong CYP2C9/2C19 inhibitor) ทำให้การขจัดยา Phenytoin ลดลงอย่างมาก ส่งผลให้ระดับยา Phenytoin ในพลาสมาเพิ่มสูงขึ้นอย่างรวดเร็วจนเกิดพิษต่อระบบประสาท (Phenytoin toxicity)
🔍 ข้ออื่นผิดเพราะอะไร:
• ข้อ ก. ผิดเพราะ: Carbamazepine เป็นเอนไซม์อินดิวเซอร์ (CYP inducer) จะส่งผลลดระดับยา Phenytoin ในเลือด
• ข้อ ข. ผิดเพราะ: Reserpine เป็นยาลดความดันกลุ่มเก่า ไม่มีผลยับยั้ง CYP2C9 อย่างมีนัยสำคัญ
• ข้อ ค. ผิดเพราะ: Sucralfate ลดการดูดซึม Phenytoin ในทางเดินอาหาร ทำให้ระดับยา Phenytoin ลดลง ไม่ใช่เพิ่มขึ้น
• ข้อ ง. ผิดเพราะ: Estrogen ไม่มีฤทธิ์ยับยั้งเอนไซม์ CYP2C9 ที่ส่งผลเพิ่มระดับยา Phenytoin</t>
        </is>
      </c>
      <c r="K205" s="100" t="inlineStr"/>
      <c r="L205" s="34" t="inlineStr">
        <is>
          <t>Neurologic</t>
        </is>
      </c>
      <c r="M205" s="34" t="inlineStr">
        <is>
          <t>Phenytoin Drug Interactions (CYP2C9)</t>
        </is>
      </c>
      <c r="N205" s="100" t="inlineStr">
        <is>
          <t>Clinic</t>
        </is>
      </c>
      <c r="O205" s="34" t="inlineStr">
        <is>
          <t>ข้อสอบจริง PLE-CC1 ปี 2566 Day 1 ข้อ 34 [CASE_2566_EPILEPSY_01]</t>
        </is>
      </c>
      <c r="P205" s="100" t="inlineStr">
        <is>
          <t>ข้อสอบจริง</t>
        </is>
      </c>
      <c r="Q205" s="100" t="inlineStr">
        <is>
          <t>2566 Day 1</t>
        </is>
      </c>
      <c r="R205" s="100" t="inlineStr">
        <is>
          <t>CASE_2566_EPILEPSY_01</t>
        </is>
      </c>
    </row>
    <row r="206">
      <c r="A206" s="177" t="n">
        <v>204</v>
      </c>
      <c r="B206" s="34" t="inlineStr">
        <is>
          <t>ผู้ป่วยหญิงไทยคู่ อายุ 28 ปี ได้รับการวินิจฉัยเป็นโรคลมชักมา 5 ปี (ชนิด Generalized tonic-clonic seizure) รับประทานยา Phenytoin capsule 100 mg วันละ 3 แคปซูล ก่อนนอน ไม่มีประวัติสูบบุหรี่ ยังไม่มีบุตร ขณะนี้คุมกำเนิดร่วมอยู่และวางแผนจะมีบุตรในอนาคต
เนื่องจากผู้ป่วยมีแผนจะตั้งครรภ์ ยาต้านชักในข้อใดมีความปลอดภัยในหญิงตั้งครรภ์และมีความเสี่ยงต่อการเกิดทารกวิรูป (Teratogenic risk / Major congenital malformations) น้อยที่สุด</t>
        </is>
      </c>
      <c r="C206" s="100" t="inlineStr"/>
      <c r="D206" s="34" t="inlineStr">
        <is>
          <t>Valproic acid</t>
        </is>
      </c>
      <c r="E206" s="34" t="inlineStr">
        <is>
          <t>Lamotrigine</t>
        </is>
      </c>
      <c r="F206" s="34" t="inlineStr">
        <is>
          <t>Phenytoin</t>
        </is>
      </c>
      <c r="G206" s="34" t="inlineStr">
        <is>
          <t>Phenobarbital</t>
        </is>
      </c>
      <c r="H206" s="34" t="inlineStr">
        <is>
          <t>Topiramate</t>
        </is>
      </c>
      <c r="I206" s="100" t="n">
        <v>2</v>
      </c>
      <c r="J206" s="34" t="inlineStr">
        <is>
          <t>✅ คำตอบที่ถูกต้อง: ข้อ ข. Lamotrigine
🎯 ทำไมข้อนี้ถึงถูก:
ตามแนวทางของ American Academy of Neurology (AAN) ยาต้านชัก Lamotrigine (รวมถึง Levetiracetam) เป็นยาต้านชักที่แนะนำสำหรับสตรีวัยเจริญพันธุ์ที่วางแผนตั้งครรภ์ เนื่องจากมีอัตราการเกิดความผิดปกติแต่กำเนิดของทารก (Major congenital malformations) ต่ำที่สุด (ประมาณ 1.5 - 2.5% ซึ่งใกล้เคียงกับหญิงตั้งครรภ์ปกติ)
🔍 ข้ออื่นผิดเพราะอะไร:
• ข้อ ก. ผิดเพราะ: Valproic acid มีความเสี่ยงต่อการเกิดทารกวิรูปสูงที่สุด (สูงสุดถึง 10%) สัมพันธ์กับการเกิด Neural tube defects (Spina bifida), ปากแหว่งเพดานโหว่ และระดับสติปัญญาของทารกลดลง จึงเป็นข้อห้ามใช้อย่างยิ่งในหญิงตั้งครรภ์
• ข้อ ค. ผิดเพราะ: Phenytoin ก่อให้เกิดกลุ่มอาการ Fetal Hydantoin Syndrome (กะโหลกศีรษะและใบหน้าผิดปกติ เล็บและนิ้วมือนิ้วเท้ากุด)
• ข้อ ง. ผิดเพราะ: Phenobarbital สัมพันธ์กับภาวะ Cardiac malformations และ Cleft palate
• ข้อ จ. ผิดเพราะ: Topiramate เพิ่มความเสี่ยงต่อ Cleft lip/palate สูงขึ้นอย่างชัดเจน</t>
        </is>
      </c>
      <c r="K206" s="100" t="inlineStr"/>
      <c r="L206" s="34" t="inlineStr">
        <is>
          <t>Neurologic</t>
        </is>
      </c>
      <c r="M206" s="34" t="inlineStr">
        <is>
          <t>Epilepsy in Pregnancy &amp; Teratogenicity</t>
        </is>
      </c>
      <c r="N206" s="100" t="inlineStr">
        <is>
          <t>Clinic</t>
        </is>
      </c>
      <c r="O206" s="34" t="inlineStr">
        <is>
          <t>ข้อสอบจริง PLE-CC1 ปี 2566 Day 1 ข้อ 35 [CASE_2566_EPILEPSY_01]</t>
        </is>
      </c>
      <c r="P206" s="100" t="inlineStr">
        <is>
          <t>ข้อสอบจริง</t>
        </is>
      </c>
      <c r="Q206" s="100" t="inlineStr">
        <is>
          <t>2566 Day 1</t>
        </is>
      </c>
      <c r="R206" s="100" t="inlineStr">
        <is>
          <t>CASE_2566_EPILEPSY_01</t>
        </is>
      </c>
    </row>
    <row r="207">
      <c r="A207" s="177" t="n">
        <v>205</v>
      </c>
      <c r="B207" s="34" t="inlineStr">
        <is>
          <t>ผู้ป่วยชายไทย อายุ 65 ปี มีโรคประจำตัวคือความดันโลหิตสูง เกิดอาการแขนขาข้างขวาอ่อนแรงกะทันหัน ชาที่มุมปาก ปากเบี้ยว และพูดไม่ชัด ลิ้นคับปาก เมื่อเวลา 18.00 น. ตรวจวัดความดันโลหิตได้ 160/100 mmHg ญาติรีบนำส่งห้องฉุกเฉิน ผลการตรวจ CT scan สมองไม่พบภาวะเลือดออกในสมอง และต่อมาเวลา 23.30 น. (ภายในเวลาไม่เกิน 6 ชั่วโมง) อาการอ่อนแรง ปากเบี้ยว และการพูดของผู้ป่วยฟื้นตัวดีขึ้นจนกลับมาเป็นปกติอย่างสมบูรณ์
ตามแนวทางการดูแลรักษาโรคหลอดเลือดสมอง ผู้ป่วยรายนี้น่าจะได้รับการวินิจฉัยเป็นภาวะใดมากที่สุด</t>
        </is>
      </c>
      <c r="C207" s="100" t="inlineStr"/>
      <c r="D207" s="34" t="inlineStr">
        <is>
          <t>Lacunar stroke</t>
        </is>
      </c>
      <c r="E207" s="34" t="inlineStr">
        <is>
          <t>Hemorrhagic stroke</t>
        </is>
      </c>
      <c r="F207" s="34" t="inlineStr">
        <is>
          <t>Major ischemic stroke</t>
        </is>
      </c>
      <c r="G207" s="34" t="inlineStr">
        <is>
          <t>Transient Ischemic Attack (TIA)</t>
        </is>
      </c>
      <c r="H207" s="34" t="inlineStr">
        <is>
          <t>Cryptogenic stroke</t>
        </is>
      </c>
      <c r="I207" s="100" t="n">
        <v>4</v>
      </c>
      <c r="J207" s="34" t="inlineStr">
        <is>
          <t>✅ คำตอบที่ถูกต้อง: ข้อ ง. Transient Ischemic Attack (TIA)
🎯 ทำไมข้อนี้ถึงถูก:
ภาวะสมองขาดเลือดชั่วคราว (Transient Ischemic Attack: TIA) นิยามคือภาวะที่เกิดความผิดปกติทางระบบประสาทเฉพาะที่อย่างเฉียบพลัน (เช่น อ่อนแรงครึ่งซีก ปากเบี้ยว พูดไม่ชัด) จากการขาดเลือดชั่วคราวของสมอง โดยอาการทั้งหมดจะ ฟื้นตัวกลับคืนเป็นปกติอย่างสมบูรณ์ภายใน 24 ชั่วโมง (ส่วนใหญ่มักฟื้นตัวภายใน 1 - 2 ชั่วโมง) และผลตรวจภาพถ่ายรังสีไม่พบเนื้อสมองตายถาวร
🔍 ข้ออื่นผิดเพราะอะไร:
• ข้อ ก. และ ค. ผิดเพราะ: Ischemic stroke และ Lacunar stroke จะมีความบกพร่องทางระบบประสาทหลงเหลืออยู่ต่อเนื่องเกิน 24 ชั่วโมง หรือพบ Infarction ชัดเจน
• ข้อ ข. ผิดเพราะ: Hemorrhagic stroke คือภาวะเลือดออกในสมอง ซึ่งผล CT scan ของผู้ป่วยรายนี้ให้ผลลบ
• ข้อ จ. ผิดเพราะ: Cryptogenic stroke คือโรคหลอดเลือดสมองที่ไม่ทราบสาเหตุชัดเจน แต่อาการต้องคงอยู่นานเกิน 24 ชั่วโมง</t>
        </is>
      </c>
      <c r="K207" s="100" t="inlineStr"/>
      <c r="L207" s="34" t="inlineStr">
        <is>
          <t>Neurologic</t>
        </is>
      </c>
      <c r="M207" s="34" t="inlineStr">
        <is>
          <t>Transient Ischemic Attack (TIA) Diagnosis</t>
        </is>
      </c>
      <c r="N207" s="100" t="inlineStr">
        <is>
          <t>Clinic</t>
        </is>
      </c>
      <c r="O207" s="34" t="inlineStr">
        <is>
          <t>ข้อสอบจริง PLE-CC1 ปี 2566 Day 1 ข้อ 74 [CASE_2566_STROKE_01]</t>
        </is>
      </c>
      <c r="P207" s="100" t="inlineStr">
        <is>
          <t>ข้อสอบจริง</t>
        </is>
      </c>
      <c r="Q207" s="100" t="inlineStr">
        <is>
          <t>2566 Day 1</t>
        </is>
      </c>
      <c r="R207" s="100" t="inlineStr">
        <is>
          <t>CASE_2566_STROKE_01</t>
        </is>
      </c>
    </row>
    <row r="208">
      <c r="A208" s="178" t="n">
        <v>206</v>
      </c>
      <c r="B208" s="179" t="inlineStr">
        <is>
          <t>ผู้ป่วยหญิงไทยอายุ 28 ปี มาปรึกษาแพทย์ด้วยอาการปวดศีรษะบริเวณขมับข้างเดียว ปวดตุบๆ ตามจังหวะชีพจร มีอาการคลื่นไส้และไม่อยากมองแสงจ้า ไม่มีอาการเห็นแสงวูบวาบนำมาก่อน ช่วงนี้มีความเครียดจากการทำงานและนอนไม่ค่อยหลับ อาการปวดศีรษะเกิดขึ้นบ่อยประมาณ 2-3 ครั้งต่อสัปดาห์ รบกวนการทำงานอย่างมาก
จากลักษณะอาการของผู้ป่วยข้างต้น เข้าได้กับอาการปวดศีรษะชนิดใดมากที่สุด</t>
        </is>
      </c>
      <c r="C208" s="178" t="inlineStr"/>
      <c r="D208" s="179" t="inlineStr">
        <is>
          <t>Migraine headache without aura</t>
        </is>
      </c>
      <c r="E208" s="179" t="inlineStr">
        <is>
          <t>Tension-type headache</t>
        </is>
      </c>
      <c r="F208" s="179" t="inlineStr">
        <is>
          <t>Cluster headache</t>
        </is>
      </c>
      <c r="G208" s="179" t="inlineStr">
        <is>
          <t>Chronic daily headache</t>
        </is>
      </c>
      <c r="H208" s="179" t="inlineStr">
        <is>
          <t>Sinus headache</t>
        </is>
      </c>
      <c r="I208" s="178" t="n">
        <v>1</v>
      </c>
      <c r="J208" s="179" t="inlineStr">
        <is>
          <t>✅ คำตอบที่ถูกต้อง: ข้อ ก. Migraine headache without aura
🎯 ทำไมข้อนี้ถึงถูก:
ตามเกณฑ์วินิจฉัยของ International Headache Society (ICHD-3) ลักษณะอาการปวดศีรษะข้างเดียว (Unilateral), ปวดตุบๆ ตามจังหวะชีพจร (Pulsating/throbbing), ความรุนแรงปานกลางถึงมาก, ร่วมกับมีอาการคลื่นไส้ (Nausea) และทนแสงจ้าไม่ได้ (Photophobia) โดยไม่มีอาการนำทางระบบประสาทหรือการมองเห็น (No aura) เข้าได้กับเกณฑ์วินิจฉัยของ Migraine without aura (Common migraine) อย่างสมบูรณ์แบบ
🔍 ข้ออื่นผิดเพราะอะไร:
• ข้อ ข. ผิดเพราะ Tension-type headache มักปวดตื้อๆ แน่นๆ สองข้าง เหมือนมีแถบรัดรอบศีรษะ ไม่ปวดตุบๆ และไม่มีอาการคลื่นไส้อาเจียน
• ข้อ ค. ผิดเพราะ Cluster headache ปวดรุนแรงเหมือนถูกแทงบริเวณรอบเบ้าตาข้างเดียว และมักมีอาการ autonomic ร่วมด้วย เช่น น้ำตาไหล น้ำมูกไหล ตาแดง
• ข้อ ง. ผิดเพราะ Chronic daily headache ต้องมีอาการปวดศีรษะ &gt;= 15 วันต่อเดือนติดต่อกันเกิน 3 เดือน
• ข้อ จ. ผิดเพราะ Sinus headache จะมีอาการปวดตื้อบริเวณโพรงไซนัสและมีน้ำมูกข้น</t>
        </is>
      </c>
      <c r="K208" s="178" t="inlineStr"/>
      <c r="L208" s="179" t="inlineStr">
        <is>
          <t>Neurologic</t>
        </is>
      </c>
      <c r="M208" s="179" t="inlineStr">
        <is>
          <t>Migraine Diagnosis &amp; Clinical Features</t>
        </is>
      </c>
      <c r="N208" s="178" t="inlineStr">
        <is>
          <t>Clinic</t>
        </is>
      </c>
      <c r="O208" s="179" t="inlineStr">
        <is>
          <t>ข้อสอบจริง PLE-CC1 ปี 2566 Day 2 ข้อ 24 [CASE_2566_MIGRAINE_01]</t>
        </is>
      </c>
      <c r="P208" s="178" t="inlineStr">
        <is>
          <t>ข้อสอบจริง</t>
        </is>
      </c>
      <c r="Q208" s="178" t="inlineStr">
        <is>
          <t>2566 Day 2</t>
        </is>
      </c>
      <c r="R208" s="178" t="inlineStr">
        <is>
          <t>CASE_2566_MIGRAINE_01</t>
        </is>
      </c>
    </row>
    <row r="209">
      <c r="A209" s="178" t="n">
        <v>207</v>
      </c>
      <c r="B209" s="179" t="inlineStr">
        <is>
          <t>ผู้ป่วยหญิงไทยอายุ 28 ปี มีอาการปวดศีรษะไมเกรนบริเวณขมับข้างเดียว ปวดตุบๆ คลื่นไส้ ไวต่อแสง ไม่มีแสงวูบวาบนำ มีอาการปวดบ่อยประมาณ 2-3 ครั้งต่อสัปดาห์ รบกวนการทำงานอย่างมาก
ข้อใดเป็นเกณฑ์บ่งชี้ที่สำคัญที่สุดที่แสดงว่าผู้ป่วยรายนี้จำเป็นต้องได้รับการสั่งใช้ยาป้องกันไมเกรน (Migraine prophylaxis)</t>
        </is>
      </c>
      <c r="C209" s="178" t="inlineStr"/>
      <c r="D209" s="179" t="inlineStr">
        <is>
          <t>ลักษณะอาการปวดเป็นแบบปวดตุบๆ ตามจังหวะชีพจร</t>
        </is>
      </c>
      <c r="E209" s="179" t="inlineStr">
        <is>
          <t>ภาวะความเครียดสะสมจากการทำงาน</t>
        </is>
      </c>
      <c r="F209" s="179" t="inlineStr">
        <is>
          <t>ความถี่ของอาการปวดศีรษะ 2-3 ครั้งต่อสัปดาห์ ซึ่งรบกวนชีวิตประจำวันอย่างมีนัยสำคัญ</t>
        </is>
      </c>
      <c r="G209" s="179" t="inlineStr">
        <is>
          <t>อาการคลื่นไส้และไม่อยากมองแสงจ้า</t>
        </is>
      </c>
      <c r="H209" s="179" t="inlineStr">
        <is>
          <t>การไม่มีอาการเห็นแสงวูบวาบนำมาก่อน</t>
        </is>
      </c>
      <c r="I209" s="178" t="n">
        <v>3</v>
      </c>
      <c r="J209" s="179" t="inlineStr">
        <is>
          <t>✅ คำตอบที่ถูกต้อง: ข้อ ค. ความถี่ของอาการปวดศีรษะ 2-3 ครั้งต่อสัปดาห์ ซึ่งรบกวนชีวิตประจำวันอย่างมีนัยสำคัญ
🎯 ทำไมข้อนี้ถึงถูก:
เกณฑ์บ่งชี้ในการเริ่มยาป้องกันไมเกรน (Indications for migraine prophylaxis) ตามแนวทางสากล (AHS/AAN และ EFNS) ได้แก่:
1) มีอาการปวดศีรษะไมเกรนตั้งแต่ 2 ครั้งขึ้นไปต่อเดือนที่รบกวนการทำงานหรือการใช้ชีวิตประจำวันอย่างมาก หรือมีความถี่ &gt;= 4 วันต่อเดือน
2) ยารักษาอาการเฉียบพลันไม่ได้ผล มีข้อห้ามใช้ หรือเกิดผลข้างเคียงรุนแรง
3) ผู้ป่วยมีความเสี่ยงต่อการเกิด Medication-overuse headache (MOH) จากการใช้ยาแก้ปวดบ่อยเกินไป
ผู้ป่วยรายนี้มีอาการปวด 2-3 ครั้งต่อสัปดาห์ (ประมาณ 8-12 วันต่อเดือน) จึงมีข้อบ่งชี้ชัดเจนในการเริ่มยาป้องกันไมเกรน
🔍 ข้ออื่นผิดเพราะอะไร:
• ข้อ ก., ข., ง. และ จ. เป็นลักษณะทางคลินิกและปัจจัยกระตุ้นของโรคไมเกรน แต่ไม่ใช่เกณฑ์หลักในการตัดสินใจเริ่มยาป้องกัน</t>
        </is>
      </c>
      <c r="K209" s="178" t="inlineStr"/>
      <c r="L209" s="179" t="inlineStr">
        <is>
          <t>Neurologic</t>
        </is>
      </c>
      <c r="M209" s="179" t="inlineStr">
        <is>
          <t>Migraine Prophylaxis Indications &amp; Guidelines</t>
        </is>
      </c>
      <c r="N209" s="178" t="inlineStr">
        <is>
          <t>Clinic</t>
        </is>
      </c>
      <c r="O209" s="179" t="inlineStr">
        <is>
          <t>ข้อสอบจริง PLE-CC1 ปี 2566 Day 2 ข้อ 25 [CASE_2566_MIGRAINE_01]</t>
        </is>
      </c>
      <c r="P209" s="178" t="inlineStr">
        <is>
          <t>ข้อสอบจริง</t>
        </is>
      </c>
      <c r="Q209" s="178" t="inlineStr">
        <is>
          <t>2566 Day 2</t>
        </is>
      </c>
      <c r="R209" s="178" t="inlineStr">
        <is>
          <t>CASE_2566_MIGRAINE_01</t>
        </is>
      </c>
    </row>
    <row r="210">
      <c r="A210" s="178" t="n">
        <v>208</v>
      </c>
      <c r="B210" s="179" t="inlineStr">
        <is>
          <t>ผู้ป่วยหญิงไทยอายุ 28 ปี ไม่มีโรคประจำตัวอื่น ได้รับการวินิจฉัยเป็น Migraine without aura ที่มีอาการปวด 2-3 ครั้งต่อสัปดาห์ และมีข้อบ่งชี้ในการเริ่มยาป้องกันไมเกรน
ยาป้องกันไมเกรนชนิดรับประทานในข้อใด จัดเป็นยาทางเลือกแรกที่มีหลักฐานเชิงประจักษ์ระดับสูงสุด (Level A) ตามแนวทาง EFNS guidelines สำหรับผู้ป่วยรายนี้</t>
        </is>
      </c>
      <c r="C210" s="178" t="inlineStr"/>
      <c r="D210" s="179" t="inlineStr">
        <is>
          <t>Naproxen</t>
        </is>
      </c>
      <c r="E210" s="179" t="inlineStr">
        <is>
          <t>Propranolol</t>
        </is>
      </c>
      <c r="F210" s="179" t="inlineStr">
        <is>
          <t>Pizotifen</t>
        </is>
      </c>
      <c r="G210" s="179" t="inlineStr">
        <is>
          <t>Ergotamine tartrate</t>
        </is>
      </c>
      <c r="H210" s="179" t="inlineStr">
        <is>
          <t>Paracetamol</t>
        </is>
      </c>
      <c r="I210" s="178" t="n">
        <v>2</v>
      </c>
      <c r="J210" s="179" t="inlineStr">
        <is>
          <t>✅ คำตอบที่ถูกต้อง: ข้อ ข. Propranolol
🎯 ทำไมข้อนี้ถึงถูก:
ตามแนวทางสากลของยุโรป (EFNS) และสหรัฐอเมริกา (AHS/AAN) ยากลุ่ม Beta-blockers ที่ไม่มี ISA เช่น Propranolol (ขนาด 40-160 mg/วัน) และ Metoprolol จัดเป็นยาป้องกันไมเกรนทางเลือกแรกที่มีระดับหลักฐานเชิงประจักษ์และความน่าเชื่อถือสูงสุด (Level A) มีประสิทธิภาพสูงในการลดความถี่ ความรุนแรง และระยะเวลาในการปวดศีรษะไมเกรน เหมาะสำหรับผู้ป่วยวัยทำงานที่ไม่มีข้อห้ามใช้ เช่น โรคหอบหืด หรือภาวะหัวใจเต้นช้า
🔍 ข้ออื่นผิดเพราะอะไร:
• ข้อ ก. และ ค. Naproxen จัดเป็นยาทางเลือกในการรักษาอาการปวดเฉียบพลัน หรือใช้ป้องกันไมเกรนเฉพาะช่วงมีประจำเดือน (Short-term perimenstrual prophylaxis) ส่วน Pizotifen มีหลักฐานและประสิทธิภาพด้อยกว่า Beta-blockers และทำให้น้ำหนักขึ้นง่วงนอน
• ข้อ ง. และ จ. Ergotamine และ Paracetamol เป็นยาสำหรับบรรเทาอาการปวดเฉียบพลัน (Acute abortive therapy) ห้ามนำมาใช้กินทุกวันเป็นยาป้องกันเด็ดขาดเพราะจะเกิด Medication-overuse headache</t>
        </is>
      </c>
      <c r="K210" s="178" t="inlineStr"/>
      <c r="L210" s="179" t="inlineStr">
        <is>
          <t>Neurologic</t>
        </is>
      </c>
      <c r="M210" s="179" t="inlineStr">
        <is>
          <t>Migraine Prophylactic Pharmacotherapy &amp; Beta-blockers</t>
        </is>
      </c>
      <c r="N210" s="178" t="inlineStr">
        <is>
          <t>Clinic</t>
        </is>
      </c>
      <c r="O210" s="179" t="inlineStr">
        <is>
          <t>ข้อสอบจริง PLE-CC1 ปี 2566 Day 2 ข้อ 26 [CASE_2566_MIGRAINE_01]</t>
        </is>
      </c>
      <c r="P210" s="178" t="inlineStr">
        <is>
          <t>ข้อสอบจริง</t>
        </is>
      </c>
      <c r="Q210" s="178" t="inlineStr">
        <is>
          <t>2566 Day 2</t>
        </is>
      </c>
      <c r="R210" s="178" t="inlineStr">
        <is>
          <t>CASE_2566_MIGRAINE_01</t>
        </is>
      </c>
    </row>
  </sheetData>
  <mergeCells count="1">
    <mergeCell ref="A1:F1"/>
  </mergeCells>
  <pageMargins left="0.75" right="0.75" top="1" bottom="1" header="0.5" footer="0.5"/>
  <pageSetup orientation="portrait" paperSize="9"/>
</worksheet>
</file>

<file path=xl/worksheets/sheet14.xml><?xml version="1.0" encoding="utf-8"?>
<worksheet xmlns="http://schemas.openxmlformats.org/spreadsheetml/2006/main">
  <sheetPr>
    <outlinePr summaryBelow="0" summaryRight="0"/>
    <pageSetUpPr/>
  </sheetPr>
  <dimension ref="A1:R155"/>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c r="G1" s="51" t="n"/>
      <c r="H1" s="51" t="n"/>
      <c r="I1" s="51" t="n"/>
      <c r="J1" s="51" t="n"/>
      <c r="K1" s="51" t="n"/>
      <c r="L1" s="51" t="n"/>
      <c r="M1" s="51" t="n"/>
      <c r="N1" s="51" t="n"/>
      <c r="O1" s="51" t="n"/>
      <c r="P1" s="51" t="n"/>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Psychiatric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1</v>
      </c>
      <c r="B3" s="166" t="inlineStr">
        <is>
          <t>สถานการณ์ที่ 1 ผู้ป่วยหญิงอายุ 35 ปี ญาติพามาพบแพทย์์ด้วยอาการซึมเศร้า ไม่พูดไม่จา อยากฆ่าตัวตาย เป็นมานานประมาณ 2 เดือน แพทย์์ได้วินิจฉัยว่าเป็น major depressive disorder และได้ให้ยา sertraline 50 mg ครั้งละ 1 เม็ด ในตอนเช้า
ข้อใดต่อไปนี้ถูกต้องในการรักษาผู้ป่วยโรคซึมเศร้า</t>
        </is>
      </c>
      <c r="C3" s="166" t="inlineStr"/>
      <c r="D3" s="166" t="inlineStr">
        <is>
          <t>การรักษาต้องเริ่มให้ยาในขนาดที่สูง</t>
        </is>
      </c>
      <c r="E3" s="166" t="inlineStr">
        <is>
          <t>การรักษาต้องให้ยาต่อเนื่องเป็นเวลา 6-8 สัปดาห์ ในระยะแรก</t>
        </is>
      </c>
      <c r="F3" s="166" t="inlineStr">
        <is>
          <t>เป็นโรคที่ไม่สามารถรักษาให้หายขาดได้</t>
        </is>
      </c>
      <c r="G3" s="166" t="inlineStr">
        <is>
          <t>จะใช้ยากลุ่ม benzodiazepines ในผู้ป่วยซึมเศร้าที่มีอาการนอนไม่หลับร่วมด้วย</t>
        </is>
      </c>
      <c r="H3" s="166" t="inlineStr">
        <is>
          <t>สามารถหยุดใช้ยาได้ทันที</t>
        </is>
      </c>
      <c r="I3" s="167" t="n">
        <v>2</v>
      </c>
      <c r="J3" s="166" t="inlineStr">
        <is>
          <t>✅ คำตอบที่ถูกต้อง: ข้อ ข. การรักษาต้องให้ยาต่อเนื่องเป็นเวลา 6-8 สัปดาห์ ในระยะแรก
💡 Background:
Anxiety/depression
🎯 ทำไมข้อนี้ถึงถูก:
การรักษาต้องให้ยาต่อเนื่องเป็นเวลา 6-8 สัปดาห์ ในระยะแรก เป็นคำตอบที่ถูกต้องตาม ข้อ 1 Pharma Plus เล่มม่วง (เฉลยข้อ ข ง)
🔍 ข้ออื่นผิดเพราะอะไร:
• ข้อ ก. (การรักษาต้องเริ่มให้ยาในขนาดที่สูง): การเริ่มยาต้านซึมเศร้ากลุ่ม SSRIs ต้องเริ่มจากขนาดยาต่ำ (Start low, go slow) เช่น Sertraline 25-50 mg/วัน เพื่อลดอาการไม่พึงประสงค์เฉียบพลันอย่างคลื่นไส้ กระสับกระส่าย และความเสี่ยงต่อการกระตุ้น suicidal ideation ในช่วงแรก
• ข้อ ค. (เป็นโรคที่ไม่สามารถรักษาให้หายขาดได้): โรคซึมเศร้า (MDD) สามารถรักษาให้หายขาดจากตอนที่เป็น (Clinical Remission) ได้ โดยหลังควบคุมอาการได้สมบูรณ์ในระยะเฉียบพลัน ผู้ป่วยควรได้รับยาต่อเนื่องอีก 6-9 เดือนเพื่อป้องกันการกลับเป็นซ้ำ (Relapse)
• ข้อ ง. (จะใช้ยากลุ่ม benzodiazepines ในผู้ป่วยซึมเศร้าที่มีอาการนอนไม่หลับร่วมด้วย): ยากลุ่ม Benzodiazepines ไม่ใช่ยาหลักในการรักษาโรคซึมเศร้าและไม่ช่วยให้อารมณ์ซึมเศร้าดีขึ้น หากมีอาการนอนไม่หลับเด่นพิจารณาใช้ยาระงับซึมเศร้าที่มีฤทธิ์ sedative เช่น Trazodone หรือ Mirtazapine
• ข้อ จ. (สามารถหยุดใช้ยาได้ทันที): ห้ามหยุดยาต้านซึมเศร้าทันทีเพราะจะทำให้เกิด Antidepressant Discontinuation Syndrome (อาการวิงเวียนคล้ายไฟฟ้าช็อต ปวดศีรษะ นอนไม่หลับ วิตกกังวล) การหยุดยาต้องค่อยๆ ปรับลดขนาดยาลงทีละน้อย (Tapering) ตลอดระยะเวลาหลายสัปดาห์
📖 Guideline อ้างอิง:
ข้อ 1 Pharma Plus เล่มม่วง (เฉลยข้อ ข ง)
📌 จุดจำก่อนสอบ:
• Anxiety/depression: ศึกษากลไก, ข้อบ่งใช้, และผลข้างเคียงที่สำคัญ</t>
        </is>
      </c>
      <c r="K3" s="166" t="inlineStr"/>
      <c r="L3" s="166" t="inlineStr">
        <is>
          <t>Psychiatric</t>
        </is>
      </c>
      <c r="M3" s="166" t="inlineStr">
        <is>
          <t>Anxiety/depression</t>
        </is>
      </c>
      <c r="N3" s="165" t="inlineStr">
        <is>
          <t>Clinic</t>
        </is>
      </c>
      <c r="O3" s="166" t="inlineStr">
        <is>
          <t>ข้อ 1 Pharma Plus เล่มม่วง (เฉลยข้อ ข ง)</t>
        </is>
      </c>
      <c r="P3" s="165" t="inlineStr">
        <is>
          <t>แบบฝึกหัด</t>
        </is>
      </c>
      <c r="Q3" s="165" t="inlineStr">
        <is>
          <t>เล่มม่วง</t>
        </is>
      </c>
      <c r="R3" s="165" t="inlineStr"/>
    </row>
    <row r="4" ht="24" customHeight="1" s="49">
      <c r="A4" s="167" t="n">
        <v>2</v>
      </c>
      <c r="B4" s="166" t="inlineStr">
        <is>
          <t>สถานการณ์ที่ 1 ผู้ป่วยหญิงอายุ 35 ปี ญาติพามาพบแพทย์์ด้วยอาการซึมเศร้า ไม่พูดไม่จา อยากฆ่าตัวตาย เป็นมานานประมาณ 2 เดือน แพทย์์ได้วินิจฉัยว่าเป็น major depressive disorder และได้ให้ยา sertraline 50 mg ครั้งละ 1 เม็ด ในตอนเช้า
ข้อใดเป็นกลไกของยา sertraline</t>
        </is>
      </c>
      <c r="C4" s="166" t="inlineStr"/>
      <c r="D4" s="166" t="inlineStr">
        <is>
          <t>ยับยั้ง alpha adrenergic receptor</t>
        </is>
      </c>
      <c r="E4" s="166" t="inlineStr">
        <is>
          <t>ยับยั้ง beta adrenergic receptor</t>
        </is>
      </c>
      <c r="F4" s="166" t="inlineStr">
        <is>
          <t>ยับยั้งการนำ norepinephrine กลับเข้าสู่ปลายประสาท</t>
        </is>
      </c>
      <c r="G4" s="166" t="inlineStr">
        <is>
          <t>ยับยั้งการนำ dopamine กลับเข้าสู่ปลายประสาท</t>
        </is>
      </c>
      <c r="H4" s="166" t="inlineStr">
        <is>
          <t>ยับยั้งการนำ serotonin กลับเข้าสู่ปลายประสาท</t>
        </is>
      </c>
      <c r="I4" s="167" t="n">
        <v>5</v>
      </c>
      <c r="J4" s="166" t="inlineStr">
        <is>
          <t>✅ คำตอบที่ถูกต้อง: ข้อ จ. ยับยั้งการนำ serotonin กลับเข้าสู่ปลายประสาท
💡 Background:
Anxiety/depression
🎯 ทำไมข้อนี้ถึงถูก:
ยับยั้งการนำ serotonin กลับเข้าสู่ปลายประสาท เป็นคำตอบที่ถูกต้องตาม ข้อ 2 Pharma Plus เล่มม่วง (เฉลยข้อ จ)
🔍 ข้ออื่นผิดเพราะอะไร:
• ข้อ ก. (ยับยั้ง alpha adrenergic receptor): การยับยั้ง Alpha-1 adrenergic receptor เป็นคุณสมบัติเสริมของยารุ่นเก่า เช่น Tricyclic antidepressants (TCAs) ทำให้เกิดผลข้างเคียงคือ Orthostatic hypotension ไม่ใช่กลไกหลักของ Sertraline
• ข้อ ข. (ยับยั้ง beta adrenergic receptor): การยับยั้ง Beta-adrenergic receptor เป็นกลไกของยากลุ่ม Beta-blockers (เช่น Propranolol) ที่ใช้ลดอาการสั่นหรือใจสั่นทางกายภาพในภาวะ Performance anxiety ไม่ใช่กลไกของ Sertraline
• ข้อ ค. (ยับยั้งการนำ norepinephrine กลับเข้าสู่ปลายประสาท): การยับยั้งการนำ Norepinephrine กลับเข้าสู่ปลายประสาท (NET inhibition) เป็นกลไกหลักของยากลุ่ม SNRIs (เช่น Venlafaxine, Duloxetine) หรือ NRIs (Reboxetine) ไม่ใช่กลไกจำเพาะของ SSRIs
• ข้อ ง. (ยับยั้งการนำ dopamine กลับเข้าสู่ปลายประสาท): การยับยั้งการเก็บกลับ Dopamine (DAT inhibition) เด่นชัดในยา Bupropion ซึ่งจัดเป็น Norepinephrine-Dopamine Reuptake Inhibitor (NDRI) แม้ Sertraline จะมีฤทธิ์ยับยั้ง DAT แฝงอยู่บ้างเล็กน้อยแต่กลไกหลักในการรักษาโรคซึมเศร้าคือการยับยั้ง SERT
📖 Guideline อ้างอิง:
ข้อ 2 Pharma Plus เล่มม่วง (เฉลยข้อ จ)
📌 จุดจำก่อนสอบ:
• Anxiety/depression: ศึกษากลไก, ข้อบ่งใช้, และผลข้างเคียงที่สำคัญ</t>
        </is>
      </c>
      <c r="K4" s="166" t="inlineStr"/>
      <c r="L4" s="166" t="inlineStr">
        <is>
          <t>Psychiatric</t>
        </is>
      </c>
      <c r="M4" s="166" t="inlineStr">
        <is>
          <t>Anxiety/depression</t>
        </is>
      </c>
      <c r="N4" s="165" t="inlineStr">
        <is>
          <t>Clinic</t>
        </is>
      </c>
      <c r="O4" s="166" t="inlineStr">
        <is>
          <t>ข้อ 2 Pharma Plus เล่มม่วง (เฉลยข้อ จ)</t>
        </is>
      </c>
      <c r="P4" s="165" t="inlineStr">
        <is>
          <t>แบบฝึกหัด</t>
        </is>
      </c>
      <c r="Q4" s="165" t="inlineStr">
        <is>
          <t>เล่มม่วง</t>
        </is>
      </c>
      <c r="R4" s="165" t="inlineStr"/>
    </row>
    <row r="5" ht="24" customHeight="1" s="49">
      <c r="A5" s="167" t="n">
        <v>3</v>
      </c>
      <c r="B5" s="166" t="inlineStr">
        <is>
          <t>สถานการณ์ที่ 1 ผู้ป่วยหญิงอายุ 35 ปี ญาติพามาพบแพทย์์ด้วยอาการซึมเศร้า ไม่พูดไม่จา อยากฆ่าตัวตาย เป็นมานานประมาณ 2 เดือน แพทย์์ได้วินิจฉัยว่าเป็น major depressive disorder และได้ให้ยา sertraline 50 mg ครั้งละ 1 เม็ด ในตอนเช้า
ข้อใดเป็นอาการไม่พึงประสงค์ที่พบได้บ่อยของ sertraline</t>
        </is>
      </c>
      <c r="C5" s="166" t="inlineStr"/>
      <c r="D5" s="166" t="inlineStr">
        <is>
          <t>Insomnia</t>
        </is>
      </c>
      <c r="E5" s="166" t="inlineStr">
        <is>
          <t>Constipation</t>
        </is>
      </c>
      <c r="F5" s="166" t="inlineStr">
        <is>
          <t>Pancreatitis</t>
        </is>
      </c>
      <c r="G5" s="166" t="inlineStr">
        <is>
          <t>Rhinitis</t>
        </is>
      </c>
      <c r="H5" s="166" t="inlineStr">
        <is>
          <t>Tinnitus</t>
        </is>
      </c>
      <c r="I5" s="167" t="n">
        <v>1</v>
      </c>
      <c r="J5" s="166" t="inlineStr">
        <is>
          <t>✅ คำตอบที่ถูกต้อง: ข้อ ก. Insomnia
💡 Background:
Anxiety/depression
🎯 ทำไมข้อนี้ถึงถูก:
Insomnia เป็นคำตอบที่ถูกต้องตาม ข้อ 3 Pharma Plus เล่มม่วง (เฉลยข้อ ก)
🔍 ข้ออื่นผิดเพราะอะไร:
• ข้อ ข. (Constipation): อาการท้องผูก (Constipation) มักเกิดจากยาที่มีฤทธิ์ Anticholinergic สูง เช่น TCAs หรือ Paroxetine แต่สำหรับ Sertraline ผลข้างเคียงเด่นต่อระบบทางเดินอาหารคือ คลื่นไส้และท้องเสีย (Diarrhea) เนื่องจากกระตุ้น 5-HT3 และ 5-HT4 receptors ในลำไส้
• ข้อ ค. (Pancreatitis): ตับอ่อนอักเสบเฉียบพลัน (Pancreatitis) ไม่ใช่อาการไม่พึงประสงค์ทั่วไปของ Sertraline แต่อาจพบสัมพันธ์กับยาอื่น เช่น Valproic acid ในจิตเวช
• ข้อ ง. (Rhinitis): โพรงจมูกอักเสบ (Rhinitis) ไม่ใช่อาการไม่พึงประสงค์ที่พบบ่อยของยากลุ่ม SSRIs แต่อาจพบได้ในยารักษาจิตเภทบางตัวจากการยับยั้ง Alpha-1 receptor บริเวณเยื่อบุทางเดินหายใจ
• ข้อ จ. (Tinnitus): เสียงดังในหู (Tinnitus) เป็นอาการพิษที่จำเพาะต่อการได้รับ Aspirin หรือ Aminoglycosides ในขนาดสูง ไม่ใช่อาการไม่พึงประสงค์ที่พบบ่อยของ Sertraline
📖 Guideline อ้างอิง:
ข้อ 3 Pharma Plus เล่มม่วง (เฉลยข้อ ก)
📌 จุดจำก่อนสอบ:
• Anxiety/depression: ศึกษากลไก, ข้อบ่งใช้, และผลข้างเคียงที่สำคัญ</t>
        </is>
      </c>
      <c r="K5" s="166" t="inlineStr"/>
      <c r="L5" s="166" t="inlineStr">
        <is>
          <t>Psychiatric</t>
        </is>
      </c>
      <c r="M5" s="166" t="inlineStr">
        <is>
          <t>Anxiety/depression</t>
        </is>
      </c>
      <c r="N5" s="165" t="inlineStr">
        <is>
          <t>Clinic</t>
        </is>
      </c>
      <c r="O5" s="166" t="inlineStr">
        <is>
          <t>ข้อ 3 Pharma Plus เล่มม่วง (เฉลยข้อ ก)</t>
        </is>
      </c>
      <c r="P5" s="165" t="inlineStr">
        <is>
          <t>แบบฝึกหัด</t>
        </is>
      </c>
      <c r="Q5" s="165" t="inlineStr">
        <is>
          <t>เล่มม่วง</t>
        </is>
      </c>
      <c r="R5" s="165" t="inlineStr"/>
    </row>
    <row r="6" ht="24" customHeight="1" s="49">
      <c r="A6" s="167" t="n">
        <v>4</v>
      </c>
      <c r="B6" s="166" t="inlineStr">
        <is>
          <t>สถานการณ์ที่ 1 ผู้ป่วยหญิงอายุ 35 ปี ญาติพามาพบแพทย์์ด้วยอาการซึมเศร้า ไม่พูดไม่จา อยากฆ่าตัวตาย เป็นมานานประมาณ 2 เดือน แพทย์์ได้วินิจฉัยว่าเป็น major depressive disorder และได้ให้ยา sertraline 50 mg ครั้งละ 1 เม็ด ในตอนเช้า
ข้อใดไม่ใช่ข้อดีของการใช้ sertraline ในการรักษาอาการซึมเศร้า</t>
        </is>
      </c>
      <c r="C6" s="166" t="inlineStr"/>
      <c r="D6" s="166" t="inlineStr">
        <is>
          <t>เห็นผลการรักษาเร็ว</t>
        </is>
      </c>
      <c r="E6" s="166" t="inlineStr">
        <is>
          <t>มีผลน้อยต่อระบบหัวใจและหลอดเลือด</t>
        </is>
      </c>
      <c r="F6" s="166" t="inlineStr">
        <is>
          <t>ไม่ต้องปรับขนาดยาบ่อยครั้ง</t>
        </is>
      </c>
      <c r="G6" s="166" t="inlineStr">
        <is>
          <t>มีผลต่อ severe adverse effect เช่น suicidal thought น้อย</t>
        </is>
      </c>
      <c r="H6" s="166" t="inlineStr">
        <is>
          <t>ไม่มี cholinergic effect</t>
        </is>
      </c>
      <c r="I6" s="167" t="n">
        <v>1</v>
      </c>
      <c r="J6" s="166" t="inlineStr">
        <is>
          <t>✅ คำตอบที่ถูกต้อง: ข้อ ก. เห็นผลการรักษาเร็ว
💡 Background:
Anxiety/depression
🎯 ทำไมข้อนี้ถึงถูก:
เห็นผลการรักษาเร็ว เป็นคำตอบที่ถูกต้องตาม ข้อ 4 Pharma Plus เล่มม่วง (เฉลยข้อ ก)
🔍 ข้ออื่นผิดเพราะอะไร:
• ข้อ ข. (มีผลน้อยต่อระบบหัวใจและหลอดเลือด): Sertraline มีความปลอดภัยต่อระบบหัวใจและหลอดเลือดสูง จัดเป็นยาทางเลือกอันดับแรกในผู้ป่วยซึมเศร้าที่มีประวัติโรคหลอดเลือดหัวใจหรือกล้ามเนื้อหัวใจขาดเลือดเฉียบพลัน (Post-MI depression) ตามการศึกษา SADHART
• ข้อ ค. (ไม่ต้องปรับขนาดยาบ่อยครั้ง): Sertraline มีช่วงขนาดยาในการรักษาที่แน่นอน (50-200 mg/วัน) และมี pharmacokinetic คงที่ จึงไม่จำเป็นต้องเจาะวัดระดับยาในเลือดหรือปรับขนาดยาบ่อยครั้งเหมือน Lithium
• ข้อ ง. (มีผลต่อ severe adverse effect เช่น suicidal thought น้อย): การใช้ SSRIs มีความปลอดภัยสูงกว่า TCAs อย่างมากเมื่อเกิดการใช้ยาเกินขนาด (Low lethality in overdose) และลดความเสี่ยงต่อการนำยาไปใช้ฆ่าตัวตายสำเร็จ
• ข้อ จ. (ไม่มี cholinergic effect): Sertraline แทบไม่มีฤทธิ์ปิดกั้น Muscarinic receptor จึงไม่ทำให้เกิดอาการปากแห้ง ตาพร่า ท้องผูก หรือปัสสาวะคั่ง ซึ่งเป็นข้อดีสำคัญที่เหนือกว่ายากลุ่ม TCAs
📖 Guideline อ้างอิง:
ข้อ 4 Pharma Plus เล่มม่วง (เฉลยข้อ ก)
📌 จุดจำก่อนสอบ:
• Anxiety/depression: ศึกษากลไก, ข้อบ่งใช้, และผลข้างเคียงที่สำคัญ</t>
        </is>
      </c>
      <c r="K6" s="166" t="inlineStr"/>
      <c r="L6" s="166" t="inlineStr">
        <is>
          <t>Psychiatric</t>
        </is>
      </c>
      <c r="M6" s="166" t="inlineStr">
        <is>
          <t>Anxiety/depression</t>
        </is>
      </c>
      <c r="N6" s="165" t="inlineStr">
        <is>
          <t>Clinic</t>
        </is>
      </c>
      <c r="O6" s="166" t="inlineStr">
        <is>
          <t>ข้อ 4 Pharma Plus เล่มม่วง (เฉลยข้อ ก)</t>
        </is>
      </c>
      <c r="P6" s="165" t="inlineStr">
        <is>
          <t>แบบฝึกหัด</t>
        </is>
      </c>
      <c r="Q6" s="165" t="inlineStr">
        <is>
          <t>เล่มม่วง</t>
        </is>
      </c>
      <c r="R6" s="165" t="inlineStr"/>
    </row>
    <row r="7" ht="24" customHeight="1" s="49">
      <c r="A7" s="167" t="n">
        <v>5</v>
      </c>
      <c r="B7" s="166" t="inlineStr">
        <is>
          <t>สถานการณ์ที่ 1 ผู้ป่วยหญิงอายุ 35 ปี ญาติพามาพบแพทย์์ด้วยอาการซึมเศร้า ไม่พูดไม่จา อยากฆ่าตัวตาย เป็นมานานประมาณ 2 เดือน แพทย์์ได้วินิจฉัยว่าเป็น major depressive disorder และได้ให้ยา sertraline 50 mg ครั้งละ 1 เม็ด ในตอนเช้า
ข้อใดเป็นคำแนะนำที่ถูกต้องของผู้ที่ใช้ยา sertraline</t>
        </is>
      </c>
      <c r="C7" s="166" t="inlineStr"/>
      <c r="D7" s="166" t="inlineStr">
        <is>
          <t>ห้ามรับประทานยาร่วมกับนม</t>
        </is>
      </c>
      <c r="E7" s="166" t="inlineStr">
        <is>
          <t>รับประทานยาในช่วงเดียวกันในแต่ละวัน</t>
        </is>
      </c>
      <c r="F7" s="166" t="inlineStr">
        <is>
          <t>ค่อยๆ เปลี่ยนอิริยาบถ</t>
        </is>
      </c>
      <c r="G7" s="166" t="inlineStr">
        <is>
          <t>จำกัดน้ำ</t>
        </is>
      </c>
      <c r="H7" s="166" t="inlineStr">
        <is>
          <t>รับประทานยาก่อนนอน</t>
        </is>
      </c>
      <c r="I7" s="167" t="n">
        <v>2</v>
      </c>
      <c r="J7" s="166" t="inlineStr">
        <is>
          <t>✅ คำตอบที่ถูกต้อง: ข้อ ข. รับประทานยาในช่วงเดียวกันในแต่ละวัน
💡 Background:
Anxiety/depression
🎯 ทำไมข้อนี้ถึงถูก:
รับประทานยาในช่วงเดียวกันในแต่ละวัน เป็นคำตอบที่ถูกต้องตาม ข้อ 5 Pharma Plus เล่มม่วง (เฉลยข้อ ข)
🔍 ข้ออื่นผิดเพราะอะไร:
• ข้อ ก. (ห้ามรับประทานยาร่วมกับนม): Sertraline สามารถรับประทานพร้อมหรือหลังอาหาร รวมถึงนมได้ โดยไม่มีอันตรกิริยาลดการดูดซึมเหมือนยาปฏิชีวนะกลุ่ม Tetracyclines หรือ Fluoroquinolones
• ข้อ ค. (ค่อยๆ เปลี่ยนอิริยาบถ): การแนะนำให้ค่อยๆ เปลี่ยนอิริยาบถเป็นคำแนะนำเฉพาะสำหรับยาที่มีฤทธิ์ปิดกั้น Alpha-1 receptor สูงจนทำให้เกิดความดันโลหิตตกขณะเปลี่ยนท่า (Orthostatic hypotension) เช่น Amitriptyline หรือ Clozapine ซึ่งแทบไม่พบใน Sertraline
• ข้อ ง. (จำกัดน้ำ): การจำกัดปริมาณน้ำดื่มเป็นมาตรการรักษาภาวะ Hyponatremia จาก SIADH หรือภาวะ Polydipsia ในผู้ป่วยจิตเภทบางราย ไม่ใช่คำแนะนำทั่วไปในการเริ่มใช้ Sertraline
• ข้อ จ. (รับประทานยาก่อนนอน): Sertraline มีผลข้างเคียงกระตุ้นประสาททำให้นอนไม่หลับ (Insomnia/activation) จึงแนะนำให้รับประทานในตอนเช้าเพื่อหลีกเลี่ยงการรบกวนการนอนหลับ
📖 Guideline อ้างอิง:
ข้อ 5 Pharma Plus เล่มม่วง (เฉลยข้อ ข)
📌 จุดจำก่อนสอบ:
• Anxiety/depression: ศึกษากลไก, ข้อบ่งใช้, และผลข้างเคียงที่สำคัญ</t>
        </is>
      </c>
      <c r="K7" s="166" t="inlineStr"/>
      <c r="L7" s="166" t="inlineStr">
        <is>
          <t>Psychiatric</t>
        </is>
      </c>
      <c r="M7" s="166" t="inlineStr">
        <is>
          <t>Anxiety/depression</t>
        </is>
      </c>
      <c r="N7" s="165" t="inlineStr">
        <is>
          <t>Clinic</t>
        </is>
      </c>
      <c r="O7" s="166" t="inlineStr">
        <is>
          <t>ข้อ 5 Pharma Plus เล่มม่วง (เฉลยข้อ ข)</t>
        </is>
      </c>
      <c r="P7" s="165" t="inlineStr">
        <is>
          <t>แบบฝึกหัด</t>
        </is>
      </c>
      <c r="Q7" s="165" t="inlineStr">
        <is>
          <t>เล่มม่วง</t>
        </is>
      </c>
      <c r="R7" s="165" t="inlineStr"/>
    </row>
    <row r="8" ht="24" customHeight="1" s="49">
      <c r="A8" s="167" t="n">
        <v>6</v>
      </c>
      <c r="B8" s="166" t="inlineStr">
        <is>
          <t>สถานการณ์ที่ 2 ผู้ป่วยชาย อายุ 60 ปี ได้รับการวินิจฉัยจากแพทย์์ว่ามีภาวะซึมเศร้า แพทย์์สั่งจ่ายยา amitriptyline หลังจากนั้น 3 สัปดาห์ ผู้ป่วยกลับมาพบแพทย์์อีกครั้งเนื่องจากอาการไม่ดีขึ้น แพทย์์จึงพิจารณาเปลี่ยนยาเป็น fluoxetine
ยาใดต่อไปนี้ ไม่ใช่ยาที่ใช้ในการรักษาภาวะซึมเศร้า</t>
        </is>
      </c>
      <c r="C8" s="166" t="inlineStr"/>
      <c r="D8" s="166" t="inlineStr">
        <is>
          <t>Imipramine</t>
        </is>
      </c>
      <c r="E8" s="166" t="inlineStr">
        <is>
          <t>Doxepin</t>
        </is>
      </c>
      <c r="F8" s="166" t="inlineStr">
        <is>
          <t>Phenelzine</t>
        </is>
      </c>
      <c r="G8" s="166" t="inlineStr">
        <is>
          <t>Sertraline</t>
        </is>
      </c>
      <c r="H8" s="166" t="inlineStr">
        <is>
          <t>Carbamazepine</t>
        </is>
      </c>
      <c r="I8" s="167" t="n">
        <v>5</v>
      </c>
      <c r="J8" s="166" t="inlineStr">
        <is>
          <t>✅ คำตอบที่ถูกต้อง: ข้อ จ. Carbamazepine
💡 Background:
Anxiety/depression
🎯 ทำไมข้อนี้ถึงถูก:
Carbamazepine เป็นคำตอบที่ถูกต้องตาม ข้อ 6 Pharma Plus เล่มม่วง (เฉลยข้อ จ)
🔍 ข้ออื่นผิดเพราะอะไร:
• ข้อ ก. (Imipramine): Imipramine เป็นยาต้านซึมเศร้ากลุ่ม Tricyclic Antidepressant (TCA) รุ่นแรกที่ได้รับการรับรองให้ใช้รักษา Major Depressive Disorder และ Enuresis ในเด็ก
• ข้อ ข. (Doxepin): Doxepin เป็นยาต้านซึมเศร้ากลุ่ม TCA ที่มีฤทธิ์ Antihistamine สูง ช่วยรักษาโรคซึมเศร้าและใช้ในขนาดต่ำเพื่อรักษาภาวะนอนไม่หลับ (Insomnia)
• ข้อ ค. (Phenelzine): Phenelzine เป็นยาต้านซึมเศร้ากลุ่ม Non-selective irreversible Monoamine Oxidase Inhibitor (MAOI) ใช้รักษา atypical depression หรือ treatment-resistant depression
• ข้อ ง. (Sertraline): Sertraline เป็นยาต้านซึมเศร้าขนานแรก (First-line) ในกลุ่ม SSRIs สำหรับรักษาโรคซึมเศร้าและโรควิตกกังวลตามแนวทางเวชปฏิบัติจากล
📖 Guideline อ้างอิง:
ข้อ 6 Pharma Plus เล่มม่วง (เฉลยข้อ จ)
📌 จุดจำก่อนสอบ:
• Anxiety/depression: ศึกษากลไก, ข้อบ่งใช้, และผลข้างเคียงที่สำคัญ</t>
        </is>
      </c>
      <c r="K8" s="166" t="inlineStr"/>
      <c r="L8" s="166" t="inlineStr">
        <is>
          <t>Psychiatric</t>
        </is>
      </c>
      <c r="M8" s="166" t="inlineStr">
        <is>
          <t>Anxiety/depression</t>
        </is>
      </c>
      <c r="N8" s="165" t="inlineStr">
        <is>
          <t>Clinic</t>
        </is>
      </c>
      <c r="O8" s="166" t="inlineStr">
        <is>
          <t>ข้อ 6 Pharma Plus เล่มม่วง (เฉลยข้อ จ)</t>
        </is>
      </c>
      <c r="P8" s="165" t="inlineStr">
        <is>
          <t>แบบฝึกหัด</t>
        </is>
      </c>
      <c r="Q8" s="165" t="inlineStr">
        <is>
          <t>เล่มม่วง</t>
        </is>
      </c>
      <c r="R8" s="165" t="inlineStr"/>
    </row>
    <row r="9" ht="24" customHeight="1" s="49">
      <c r="A9" s="167" t="n">
        <v>7</v>
      </c>
      <c r="B9" s="166" t="inlineStr">
        <is>
          <t>ข้อใดผิดในการใช้ยาเพื่อรักษาภาวะซึมเศร้า</t>
        </is>
      </c>
      <c r="C9" s="166" t="inlineStr"/>
      <c r="D9" s="166" t="inlineStr">
        <is>
          <t>การสูบบุหรี่ทำให้ฤทธิ์ของ TCA ลดลง</t>
        </is>
      </c>
      <c r="E9" s="166" t="inlineStr">
        <is>
          <t>ผู้ป่วยที่ได้รับยา MAOI ไม่ควรรับประทานอาหารที่มี tyramine สูง เช่น เนย</t>
        </is>
      </c>
      <c r="F9" s="166" t="inlineStr">
        <is>
          <t>ยากลุ่ม SSRI ไม่ควรใช้ร่วมกับยากลุ่ม MAOI</t>
        </is>
      </c>
      <c r="G9" s="166" t="inlineStr">
        <is>
          <t>เมื่อหยุดยา MAOI แล้วสามารถเริ่มใช้ SSRI ได้ทันที</t>
        </is>
      </c>
      <c r="H9" s="166" t="inlineStr">
        <is>
          <t>อาการข้างเคียงของยากลุ่ม TCA คือ ปากแห้ง ตาพร่า แน่นท้อง ท้องผูก</t>
        </is>
      </c>
      <c r="I9" s="167" t="n">
        <v>1</v>
      </c>
      <c r="J9" s="166" t="inlineStr">
        <is>
          <t>✅ คำตอบที่ถูกต้อง: ข้อ ก. การสูบบุหรี่ทำให้ฤทธิ์ของ TCA ลดลง
💡 Background:
Anxiety/depression
🎯 ทำไมข้อนี้ถึงถูก:
การสูบบุหรี่ทำให้ฤทธิ์ของ TCA ลดลง เป็นคำตอบที่ถูกต้องตาม ข้อ 7 Pharma Plus เล่มม่วง (เฉลยข้อ ก ง)
🔍 ข้ออื่นผิดเพราะอะไร:
• ข้อ ข. (ผู้ป่วยที่ได้รับยา MAOI ไม่ควรรับประทานอาหารที่มี tyramine สูง เช่น เนย): สาร Tyramine ในอาหารหมักดอง (เช่น เนยแข็ง ไวน์แดง) จะถูกทำลายโดย MAO-A ในลำไส้ เมื่อถูกยับยั้งด้วย MAOI สาร Tyramine จะเข้าสู่กระแสเลือดและกระตุ้นการหลั่ง NE ก่อให้เกิดภาวะความดันโลหิตสูงวิกฤต (Hypertensive crisis) ผู้ป่วยจึงต้องหลีกเลี่ยงอาหารที่มี Tyramine สูงอย่างเคร่งครัด
• ข้อ ค. (ยากลุ่ม SSRI ไม่ควรใช้ร่วมกับยากลุ่ม MAOI): การใช้ SSRI ร่วมกับ MAOI เป็นข้อห้ามเด็ดขาด เนื่องจากเพิ่มระดับ Serotonin ใน Synaptic cleft อย่างรุนแรงจนนำไปสู่ภาวะ Serotonin Syndrome ที่เป็นอันตรายถึงแก่ชีวิต
• ข้อ ง. (เมื่อหยุดยา MAOI แล้วสามารถเริ่มใช้ SSRI ได้ทันที): เมื่อหยุดยา MAOI ต้องเว้นระยะเวลาล้างยา (Washout period) อย่างน้อย 14 วันเพื่อรอให้ร่างกายสังเคราะห์เอนไซม์ MAO ขึ้นมาใหม่ ก่อนที่จะสามารถเริ่มยาต้านซึมเศร้ากลุ่ม SSRI ได้
• ข้อ จ. (อาการข้างเคียงของยากลุ่ม TCA คือ ปากแห้ง ตาพร่า แน่นท้อง ท้องผูก): ยากลุ่ม TCAs มีฤทธิ์ Anticholinergic สูงจากการปิดกั้น Muscarinic receptor จึงทำให้เกิดอาการไม่พึงประสงค์เด่นชัด ได้แก่ ปากแห้ง คอแห้ง ตาพร่า ท้องผูก และปัสสาวะคั่ง
📖 Guideline อ้างอิง:
ข้อ 7 Pharma Plus เล่มม่วง (เฉลยข้อ ก ง)
📌 จุดจำก่อนสอบ:
• Anxiety/depression: ศึกษากลไก, ข้อบ่งใช้, และผลข้างเคียงที่สำคัญ</t>
        </is>
      </c>
      <c r="K9" s="166" t="inlineStr"/>
      <c r="L9" s="166" t="inlineStr">
        <is>
          <t>Psychiatric</t>
        </is>
      </c>
      <c r="M9" s="166" t="inlineStr">
        <is>
          <t>Anxiety/depression</t>
        </is>
      </c>
      <c r="N9" s="165" t="inlineStr">
        <is>
          <t>Clinic</t>
        </is>
      </c>
      <c r="O9" s="166" t="inlineStr">
        <is>
          <t>ข้อ 7 Pharma Plus เล่มม่วง (เฉลยข้อ ก ง)</t>
        </is>
      </c>
      <c r="P9" s="165" t="inlineStr">
        <is>
          <t>แบบฝึกหัด</t>
        </is>
      </c>
      <c r="Q9" s="165" t="inlineStr">
        <is>
          <t>เล่มม่วง</t>
        </is>
      </c>
      <c r="R9" s="165" t="inlineStr"/>
    </row>
    <row r="10" ht="24" customHeight="1" s="49">
      <c r="A10" s="167" t="n">
        <v>8</v>
      </c>
      <c r="B10" s="166" t="inlineStr">
        <is>
          <t>St. John's wort ออกฤทธิ์เหมือนยากลุ่มใด</t>
        </is>
      </c>
      <c r="C10" s="166" t="inlineStr"/>
      <c r="D10" s="166" t="inlineStr">
        <is>
          <t>MOAI</t>
        </is>
      </c>
      <c r="E10" s="166" t="inlineStr">
        <is>
          <t>BZs</t>
        </is>
      </c>
      <c r="F10" s="166" t="inlineStr">
        <is>
          <t>TCA</t>
        </is>
      </c>
      <c r="G10" s="166" t="inlineStr">
        <is>
          <t>α2 Blocker</t>
        </is>
      </c>
      <c r="H10" s="166" t="inlineStr">
        <is>
          <t>Barbiturates</t>
        </is>
      </c>
      <c r="I10" s="167" t="n">
        <v>3</v>
      </c>
      <c r="J10" s="166" t="inlineStr">
        <is>
          <t>✅ คำตอบที่ถูกต้อง: ข้อ ค. TCA
💡 Background:
Anxiety/depression
🎯 ทำไมข้อนี้ถึงถูก:
TCA เป็นคำตอบที่ถูกต้องตาม ข้อ 8 Pharma Plus เล่มม่วง (เฉลยข้อ ค)
🔍 ข้ออื่นผิดเพราะอะไร:
• ข้อ ก. (MOAI): MAOIs ออกฤทธิ์ยับยั้งเอนไซม์ทำลายสารสื่อประสาท Monoamine Oxidase อย่างจำเพาะเจาะจง ไม่เหมือน St. John's wort ที่มีสารออกฤทธิ์หลายชนิดยับยั้งการเก็บกลับของสารสื่อประสาทเป็นหลัก
• ข้อ ข. (BZs): Benzodiazepines ออกฤทธิ์จับกับ GABAA receptor เพิ่มความถี่ในการเปิด Chloride channel มีฤทธิ์คลายกังวลและสงบประสาท แต่ไม่มีฤทธิ์ต้านซึมเศร้าเหมือน St. John's wort
• ข้อ ง. (α2 Blocker): Alpha-2 adrenergic blockers (เช่น Mianserin หรือ Mirtazapine) ออกฤทธิ์ปิดกั้น Presynaptic alpha-2 autoreceptors เพื่อเพิ่มการหลั่งสารสื่อประสาท ซึ่งมีกลไกแตกต่างจาก St. John's wort
• ข้อ จ. (Barbiturates): Barbiturates ออกฤทธิ์จับกับ GABAA receptor เพื่อเพิ่มระยะเวลาการเปิดของ Chloride channel ใช้เป็นยากันชักหรือยาสลบ ไม่มีฤทธิ์ต้านซึมเศร้าเหมือน St. John's wort
📖 Guideline อ้างอิง:
ข้อ 8 Pharma Plus เล่มม่วง (เฉลยข้อ ค)
📌 จุดจำก่อนสอบ:
• Anxiety/depression: ศึกษากลไก, ข้อบ่งใช้, และผลข้างเคียงที่สำคัญ</t>
        </is>
      </c>
      <c r="K10" s="166" t="inlineStr"/>
      <c r="L10" s="166" t="inlineStr">
        <is>
          <t>Psychiatric</t>
        </is>
      </c>
      <c r="M10" s="166" t="inlineStr">
        <is>
          <t>Anxiety/depression</t>
        </is>
      </c>
      <c r="N10" s="165" t="inlineStr">
        <is>
          <t>Clinic</t>
        </is>
      </c>
      <c r="O10" s="166" t="inlineStr">
        <is>
          <t>ข้อ 8 Pharma Plus เล่มม่วง (เฉลยข้อ ค)</t>
        </is>
      </c>
      <c r="P10" s="165" t="inlineStr">
        <is>
          <t>แบบฝึกหัด</t>
        </is>
      </c>
      <c r="Q10" s="165" t="inlineStr">
        <is>
          <t>เล่มม่วง</t>
        </is>
      </c>
      <c r="R10" s="165" t="inlineStr"/>
    </row>
    <row r="11" ht="24" customHeight="1" s="49">
      <c r="A11" s="167" t="n">
        <v>9</v>
      </c>
      <c r="B11" s="166" t="inlineStr">
        <is>
          <t>เพราะเหตุใด St. John's wort จึงทำให้เกิดปฏิกิริยาระหว่างยาหลายกลุ่ม</t>
        </is>
      </c>
      <c r="C11" s="166" t="inlineStr"/>
      <c r="D11" s="166" t="inlineStr">
        <is>
          <t>เพิ่มการสร้าง isozyme cytochrome P450</t>
        </is>
      </c>
      <c r="E11" s="166" t="inlineStr">
        <is>
          <t>มีความสามารถในการจับกับรีเซ็ปเตอร์ได้หลายชนิด</t>
        </is>
      </c>
      <c r="F11" s="166" t="inlineStr">
        <is>
          <t>กระตุ้นการจับกับโปรตีนในเลือดหลายชนิด</t>
        </is>
      </c>
      <c r="G11" s="166" t="inlineStr">
        <is>
          <t>สามารถทำปฏิกิริยาทางเคมีโดยตรงกับยาหลายชนิด</t>
        </is>
      </c>
      <c r="H11" s="166" t="inlineStr">
        <is>
          <t>เพิ่มอัตราการขับออกของยาที่ไต</t>
        </is>
      </c>
      <c r="I11" s="167" t="n">
        <v>1</v>
      </c>
      <c r="J11" s="166" t="inlineStr">
        <is>
          <t>✅ คำตอบที่ถูกต้อง: ข้อ ก. เพิ่มการสร้าง isozyme cytochrome P450
💡 Background:
Anxiety/depression
🎯 ทำไมข้อนี้ถึงถูก:
เพิ่มการสร้าง isozyme cytochrome P450 เป็นคำตอบที่ถูกต้องตาม ข้อ 9 Pharma Plus เล่มม่วง (เฉลยข้อ ก)
🔍 ข้ออื่นผิดเพราะอะไร:
• ข้อ ข. (มีความสามารถในการจับกับรีเซ็ปเตอร์ได้หลายชนิด): การจับกับตัวรับหลายชนิดเป็นกลไกทาง Pharmacodynamics ที่ส่งผลต่ออาการข้างเคียงของยา ไม่ได้เป็นสาเหตุของการเกิดปฏิกิริยาระหว่างยาที่ส่งผลลดระดับยาอื่นอย่างกว้างขวางในร่างกาย
• ข้อ ค. (กระตุ้นการจับกับโปรตีนในเลือดหลายชนิด): การแย่งจับกับโปรตีนในเลือด (Protein binding displacement) ส่งผลต่อระดับยาอิสระเพียงชั่วคราวและจำกัดเฉพาะยาบางกลุ่ม ไม่ใช่กลไกหลักที่อธิบายอันตรกิริยาครอบคลุมหลายระบบของ St. John's wort
• ข้อ ง. (สามารถทำปฏิกิริยาทางเคมีโดยตรงกับยาหลายชนิด): St. John's wort ไม่ได้ทำปฏิกิริยาทางเคมีโดยตรงกับโมเลกุลยาอื่นในกระแสเลือด แต่ออกฤทธิ์ผ่านการเปลี่ยนแปลงทางชีวเคมีในการกำจัดยาของตับและลำไส้
• ข้อ จ. (เพิ่มอัตราการขับออกของยาที่ไต): การเพิ่มอัตราการขับออกของยาที่ไตเกี่ยวข้องกับการกรองผ่าน Glomerulus หรือ Renal tubular transporters ซึ่งไม่ใช่กลไกหลักของ St. John's wort ในการลดระดับยาอื่น
📖 Guideline อ้างอิง:
ข้อ 9 Pharma Plus เล่มม่วง (เฉลยข้อ ก)
📌 จุดจำก่อนสอบ:
• Anxiety/depression: ศึกษากลไก, ข้อบ่งใช้, และผลข้างเคียงที่สำคัญ</t>
        </is>
      </c>
      <c r="K11" s="166" t="inlineStr"/>
      <c r="L11" s="166" t="inlineStr">
        <is>
          <t>Psychiatric</t>
        </is>
      </c>
      <c r="M11" s="166" t="inlineStr">
        <is>
          <t>Anxiety/depression</t>
        </is>
      </c>
      <c r="N11" s="165" t="inlineStr">
        <is>
          <t>Clinic</t>
        </is>
      </c>
      <c r="O11" s="166" t="inlineStr">
        <is>
          <t>ข้อ 9 Pharma Plus เล่มม่วง (เฉลยข้อ ก)</t>
        </is>
      </c>
      <c r="P11" s="165" t="inlineStr">
        <is>
          <t>แบบฝึกหัด</t>
        </is>
      </c>
      <c r="Q11" s="165" t="inlineStr">
        <is>
          <t>เล่มม่วง</t>
        </is>
      </c>
      <c r="R11" s="165" t="inlineStr"/>
    </row>
    <row r="12" ht="24" customHeight="1" s="49">
      <c r="A12" s="167" t="n">
        <v>10</v>
      </c>
      <c r="B12" s="166" t="inlineStr">
        <is>
          <t>กลไกการออกฤทธิ์ของ amitriptyline คือข้อใด</t>
        </is>
      </c>
      <c r="C12" s="166" t="inlineStr"/>
      <c r="D12" s="166" t="inlineStr">
        <is>
          <t>ยับยั้งการทำงานของ DA transporter</t>
        </is>
      </c>
      <c r="E12" s="166" t="inlineStr">
        <is>
          <t>ยับยั้งการ reuptake ของ NE ที่ปลายประสาท</t>
        </is>
      </c>
      <c r="F12" s="166" t="inlineStr">
        <is>
          <t>ยับยั้งการทำงานของ MOA enzyme</t>
        </is>
      </c>
      <c r="G12" s="166" t="inlineStr">
        <is>
          <t>กระตุ้น 5-HT receptor</t>
        </is>
      </c>
      <c r="H12" s="166" t="inlineStr">
        <is>
          <t>กระตุ้น α2-adrenergic receptor</t>
        </is>
      </c>
      <c r="I12" s="167" t="n">
        <v>2</v>
      </c>
      <c r="J12" s="166" t="inlineStr">
        <is>
          <t>✅ คำตอบที่ถูกต้อง: ข้อ ข. ยับยั้งการ reuptake ของ NE ที่ปลายประสาท
💡 Background:
Anxiety/depression
🎯 ทำไมข้อนี้ถึงถูก:
ยับยั้งการ reuptake ของ NE ที่ปลายประสาท เป็นคำตอบที่ถูกต้องตาม ข้อ 10 Pharma Plus เล่มม่วง (เฉลยข้อ ข)
🔍 ข้ออื่นผิดเพราะอะไร:
• ข้อ ก. (ยับยั้งการทำงานของ DA transporter): Amitriptyline แทบไม่มีผลยับยั้ง Dopamine Active Transporter (DAT) ยาที่มีผลยับยั้ง DAT เด่นชัดคือ Bupropion หรือ Methylphenidate
• ข้อ ค. (ยับยั้งการทำงานของ MOA enzyme): Amitriptyline ไม่ได้ออกฤทธิ์ยับยั้งเอนไซม์ Monoamine Oxidase (MAO) ยาที่ยับยั้งเอนไซม์นี้คือยากลุ่ม MAOIs เช่น Phenelzine, Tranylcypromine หรือ Moclobemide
• ข้อ ง. (กระตุ้น 5-HT receptor): Amitriptyline มีฤทธิ์เป็น Antagonist ปิดกั้นตัวรับ 5-HT2A receptor ไม่ได้มีฤทธิ์เป็น 5-HT receptor agonist
• ข้อ จ. (กระตุ้น α2-adrenergic receptor): Amitriptyline มีฤทธิ์ปิดกั้น Alpha-1 adrenergic receptor ทำให้เกิดความดันโลหิตต่ำขณะลุกยืน แต่ไม่ได้มีฤทธิ์กระตุ้น Presynaptic Alpha-2 receptor
📖 Guideline อ้างอิง:
ข้อ 10 Pharma Plus เล่มม่วง (เฉลยข้อ ข)
📌 จุดจำก่อนสอบ:
• Anxiety/depression: ศึกษากลไก, ข้อบ่งใช้, และผลข้างเคียงที่สำคัญ</t>
        </is>
      </c>
      <c r="K12" s="166" t="inlineStr"/>
      <c r="L12" s="166" t="inlineStr">
        <is>
          <t>Psychiatric</t>
        </is>
      </c>
      <c r="M12" s="166" t="inlineStr">
        <is>
          <t>Anxiety/depression</t>
        </is>
      </c>
      <c r="N12" s="165" t="inlineStr">
        <is>
          <t>Clinic</t>
        </is>
      </c>
      <c r="O12" s="166" t="inlineStr">
        <is>
          <t>ข้อ 10 Pharma Plus เล่มม่วง (เฉลยข้อ ข)</t>
        </is>
      </c>
      <c r="P12" s="165" t="inlineStr">
        <is>
          <t>แบบฝึกหัด</t>
        </is>
      </c>
      <c r="Q12" s="165" t="inlineStr">
        <is>
          <t>เล่มม่วง</t>
        </is>
      </c>
      <c r="R12" s="165" t="inlineStr"/>
    </row>
    <row r="13" ht="24" customHeight="1" s="49">
      <c r="A13" s="167" t="n">
        <v>11</v>
      </c>
      <c r="B13" s="166" t="inlineStr">
        <is>
          <t>ต่อไปนี้เป็น side effect ที่เกิดจากการใช้ยา amitriptyline ยกเว้น</t>
        </is>
      </c>
      <c r="C13" s="166" t="inlineStr"/>
      <c r="D13" s="166" t="inlineStr">
        <is>
          <t>Sedation</t>
        </is>
      </c>
      <c r="E13" s="166" t="inlineStr">
        <is>
          <t>Dry mouth</t>
        </is>
      </c>
      <c r="F13" s="166" t="inlineStr">
        <is>
          <t>Orthostatic hypotension</t>
        </is>
      </c>
      <c r="G13" s="166" t="inlineStr">
        <is>
          <t>Urinary retention</t>
        </is>
      </c>
      <c r="H13" s="166" t="inlineStr">
        <is>
          <t>Hyperuricemia</t>
        </is>
      </c>
      <c r="I13" s="167" t="n">
        <v>5</v>
      </c>
      <c r="J13" s="166" t="inlineStr">
        <is>
          <t>✅ คำตอบที่ถูกต้อง: ข้อ จ. Hyperuricemia
💡 Background:
Anxiety/depression
🎯 ทำไมข้อนี้ถึงถูก:
Hyperuricemia เป็นคำตอบที่ถูกต้องตาม ข้อ 11 Pharma Plus เล่มม่วง (เฉลยข้อ จ)
🔍 ข้ออื่นผิดเพราะอะไร:
• ข้อ ก. (Sedation): อาการง่วงซึม (Sedation) เป็นผลข้างเคียงที่พบบ่อยมากของ Amitriptyline อันเกิดจากการปิดกั้น Histamine H1 receptor อย่างแรงในระบบประสาทส่วนกลาง
• ข้อ ข. (Dry mouth): อาการปากแห้งคอแห้ง (Dry mouth) เกิดจากฤทธิ์ Anticholinergic โดยการปิดกั้น Muscarinic receptor บริเวณต่อมน้ำลาย
• ข้อ ค. (Orthostatic hypotension): ความดันโลหิตตกขณะเปลี่ยนท่า (Orthostatic hypotension) เกิดจากการปิดกั้น Alpha-1 adrenergic receptor ที่หลอดเลือดส่วนปลาย
• ข้อ ง. (Urinary retention): อาการปัสสาวะคั่ง (Urinary retention) เกิดจากฤทธิ์ Anticholinergic ปิดกั้นการหดตัวของกล้ามเนื้อกระเพาะปัสสาวะ (Detrusor muscle)
📖 Guideline อ้างอิง:
ข้อ 11 Pharma Plus เล่มม่วง (เฉลยข้อ จ)
📌 จุดจำก่อนสอบ:
• Anxiety/depression: ศึกษากลไก, ข้อบ่งใช้, และผลข้างเคียงที่สำคัญ</t>
        </is>
      </c>
      <c r="K13" s="166" t="inlineStr"/>
      <c r="L13" s="166" t="inlineStr">
        <is>
          <t>Psychiatric</t>
        </is>
      </c>
      <c r="M13" s="166" t="inlineStr">
        <is>
          <t>Anxiety/depression</t>
        </is>
      </c>
      <c r="N13" s="165" t="inlineStr">
        <is>
          <t>Clinic</t>
        </is>
      </c>
      <c r="O13" s="166" t="inlineStr">
        <is>
          <t>ข้อ 11 Pharma Plus เล่มม่วง (เฉลยข้อ จ)</t>
        </is>
      </c>
      <c r="P13" s="165" t="inlineStr">
        <is>
          <t>แบบฝึกหัด</t>
        </is>
      </c>
      <c r="Q13" s="165" t="inlineStr">
        <is>
          <t>เล่มม่วง</t>
        </is>
      </c>
      <c r="R13" s="165" t="inlineStr"/>
    </row>
    <row r="14" ht="24" customHeight="1" s="49">
      <c r="A14" s="167" t="n">
        <v>12</v>
      </c>
      <c r="B14" s="166" t="inlineStr">
        <is>
          <t>กลไกการออกฤทธิ์ของ fluoxetine คือข้อใด</t>
        </is>
      </c>
      <c r="C14" s="166" t="inlineStr"/>
      <c r="D14" s="166" t="inlineStr">
        <is>
          <t>ยับยั้งการทำงานของ DA transporter</t>
        </is>
      </c>
      <c r="E14" s="166" t="inlineStr">
        <is>
          <t>ยับยั้งการทำงานของ NE transporter</t>
        </is>
      </c>
      <c r="F14" s="166" t="inlineStr">
        <is>
          <t>ยับยั้งการทำงานของ 5-HT transporter</t>
        </is>
      </c>
      <c r="G14" s="166" t="inlineStr">
        <is>
          <t>ยับยั้งการทำงานของ MOA-A enzyme</t>
        </is>
      </c>
      <c r="H14" s="166" t="inlineStr">
        <is>
          <t>ยับยั้งการทำงานของ MOA-B enzyme</t>
        </is>
      </c>
      <c r="I14" s="167" t="n">
        <v>3</v>
      </c>
      <c r="J14" s="166" t="inlineStr">
        <is>
          <t>✅ คำตอบที่ถูกต้อง: ข้อ ค. ยับยั้งการทำงานของ 5-HT transporter
💡 Background:
Anxiety/depression
🎯 ทำไมข้อนี้ถึงถูก:
ยับยั้งการทำงานของ 5-HT transporter เป็นคำตอบที่ถูกต้องตาม ข้อ 12 Pharma Plus เล่มม่วง (เฉลยข้อ ค)
🔍 ข้ออื่นผิดเพราะอะไร:
• ข้อ ก. (ยับยั้งการทำงานของ DA transporter): Fluoxetine เป็นยาในกลุ่ม SSRIs ที่มีความจำเพาะสูงต่อ Serotonin transporter จึงแทบไม่มีผลยับยั้ง Dopamine transporter (DAT)
• ข้อ ข. (ยับยั้งการทำงานของ NE transporter): การยับยั้ง Norepinephrine transporter (NET) เป็นกลไกของยากลุ่ม SNRIs (Venlafaxine, Duloxetine) หรือ NRIs (Reboxetine) ไม่ใช่กลไกหลักของ Fluoxetine
• ข้อ ง. (ยับยั้งการทำงานของ MOA-A enzyme): การยับยั้งเอนไซม์ MAO-A จำเพาะและย้อนกลับได้ (RIMA) เป็นกลไกของยา Moclobemide ไม่ใช่กลไกของ Fluoxetine
• ข้อ จ. (ยับยั้งการทำงานของ MOA-B enzyme): การยับยั้งเอนไซม์ MAO-B เป็นกลไกของยารักษาโรคพาร์กินสัน เช่น Selegiline หรือ Rasagiline ไม่ใช่กลไกของ Fluoxetine
📖 Guideline อ้างอิง:
ข้อ 12 Pharma Plus เล่มม่วง (เฉลยข้อ ค)
📌 จุดจำก่อนสอบ:
• Anxiety/depression: ศึกษากลไก, ข้อบ่งใช้, และผลข้างเคียงที่สำคัญ</t>
        </is>
      </c>
      <c r="K14" s="166" t="inlineStr"/>
      <c r="L14" s="166" t="inlineStr">
        <is>
          <t>Psychiatric</t>
        </is>
      </c>
      <c r="M14" s="166" t="inlineStr">
        <is>
          <t>Anxiety/depression</t>
        </is>
      </c>
      <c r="N14" s="165" t="inlineStr">
        <is>
          <t>Clinic</t>
        </is>
      </c>
      <c r="O14" s="166" t="inlineStr">
        <is>
          <t>ข้อ 12 Pharma Plus เล่มม่วง (เฉลยข้อ ค)</t>
        </is>
      </c>
      <c r="P14" s="165" t="inlineStr">
        <is>
          <t>แบบฝึกหัด</t>
        </is>
      </c>
      <c r="Q14" s="165" t="inlineStr">
        <is>
          <t>เล่มม่วง</t>
        </is>
      </c>
      <c r="R14" s="165" t="inlineStr"/>
    </row>
    <row r="15" ht="24" customHeight="1" s="49">
      <c r="A15" s="167" t="n">
        <v>13</v>
      </c>
      <c r="B15" s="166" t="inlineStr">
        <is>
          <t>สถานการณ์ที่ 3 นายเอกได้รับการวินิจฉัยจากแพทย์์ว่าเป็น generalized anxiety disorder เนื่องจากมีอาการวิตกกังวลเกี่ยวกับภรรยาและลูกตลอดเวลาไม่สามารถดำเนินชีวิตประจำวันและทำงานได้เป็นเวลา 6 เดือน
ท่านคิดว่ายาที่เหมาะสมผู้ป่วย คือ</t>
        </is>
      </c>
      <c r="C15" s="166" t="inlineStr"/>
      <c r="D15" s="166" t="inlineStr">
        <is>
          <t>Lithium carbonate</t>
        </is>
      </c>
      <c r="E15" s="166" t="inlineStr">
        <is>
          <t>Clozapine</t>
        </is>
      </c>
      <c r="F15" s="166" t="inlineStr">
        <is>
          <t>Chlorpromazine</t>
        </is>
      </c>
      <c r="G15" s="166" t="inlineStr">
        <is>
          <t>Haloperidol</t>
        </is>
      </c>
      <c r="H15" s="166" t="inlineStr">
        <is>
          <t>Diazepam</t>
        </is>
      </c>
      <c r="I15" s="167" t="n">
        <v>5</v>
      </c>
      <c r="J15" s="166" t="inlineStr">
        <is>
          <t>✅ คำตอบที่ถูกต้อง: ข้อ จ. Diazepam
💡 Background:
Anxiety/depression
🎯 ทำไมข้อนี้ถึงถูก:
Diazepam เป็นคำตอบที่ถูกต้องตาม ข้อ 13 Pharma Plus เล่มม่วง (เฉลยข้อ จ)
🔍 ข้ออื่นผิดเพราะอะไร:
• ข้อ ก. (Lithium carbonate): Lithium carbonate เป็นยาควบคุมอารมณ์ (Mood stabilizer) ทางเลือกแรกสำหรับรักษาโรคอารมณ์สองขั้ว (Bipolar disorder) ไม่มีข้อบ่งใช้เดี่ยวในการรักษา GAD
• ข้อ ข. (Clozapine): Clozapine เป็นยาต้านโรคจิตกลุ่มรุ่นที่สอง (Atypical antipsychotic) สงวนไว้สำหรับจิตเภทดื้อยา (Treatment-resistant schizophrenia) และเสี่ยงต่อภาวะเม็ดเลือดขาวต่ำรุนแรง (Agranulocytosis)
• ข้อ ค. (Chlorpromazine): Chlorpromazine เป็นยารักษาโรคจิตกลุ่มดั้งเดิม (First-generation antipsychotic) มีฤทธิ์ระงับประสาทและปิดกั้นโดปามีนสูง ไม่จัดเป็นยาที่เหมาะสมในการรักษาโรควิตกกังวลทั่วไป
• ข้อ ง. (Haloperidol): Haloperidol เป็นยารักษาโรคจิตกลุ่ม High-potency FGA ใช้ระงับอาการประสาทหลอน เพ้อคลั่ง หรือจิตเภทเฉียบพลัน มีความเสี่ยงสูงต่อ Extrapyramidal symptoms (EPS) จึงไม่นำมาใช้ใน GAD
📖 Guideline อ้างอิง:
ข้อ 13 Pharma Plus เล่มม่วง (เฉลยข้อ จ)
📌 จุดจำก่อนสอบ:
• Anxiety/depression: ศึกษากลไก, ข้อบ่งใช้, และผลข้างเคียงที่สำคัญ</t>
        </is>
      </c>
      <c r="K15" s="166" t="inlineStr"/>
      <c r="L15" s="166" t="inlineStr">
        <is>
          <t>Psychiatric</t>
        </is>
      </c>
      <c r="M15" s="166" t="inlineStr">
        <is>
          <t>Anxiety/depression</t>
        </is>
      </c>
      <c r="N15" s="165" t="inlineStr">
        <is>
          <t>Clinic</t>
        </is>
      </c>
      <c r="O15" s="166" t="inlineStr">
        <is>
          <t>ข้อ 13 Pharma Plus เล่มม่วง (เฉลยข้อ จ)</t>
        </is>
      </c>
      <c r="P15" s="165" t="inlineStr">
        <is>
          <t>แบบฝึกหัด</t>
        </is>
      </c>
      <c r="Q15" s="165" t="inlineStr">
        <is>
          <t>เล่มม่วง</t>
        </is>
      </c>
      <c r="R15" s="165" t="inlineStr"/>
    </row>
    <row r="16" ht="24" customHeight="1" s="49">
      <c r="A16" s="167" t="n">
        <v>14</v>
      </c>
      <c r="B16" s="166" t="inlineStr">
        <is>
          <t>น้องชายของนายเอกมีอาการซึมเศร้าตลอดเวลา นายเอกพาไปพบแพทย์์ แพทย์์วินิจฉัยว่าเป็น major depressive disorder และสั่งจ่ายยาตัวหนึ่งให้ หลังจากที่รับประทานยาแล้วเกิดอาการง่วงนอน ปากคอแห้ง หน้ามืดบ่อยๆ เวลาลุกขึ้น ท่านคิดว่ายาที่น้องชายนายเอกได้รับ คือ</t>
        </is>
      </c>
      <c r="C16" s="166" t="inlineStr"/>
      <c r="D16" s="166" t="inlineStr">
        <is>
          <t>Venlafaxine</t>
        </is>
      </c>
      <c r="E16" s="166" t="inlineStr">
        <is>
          <t>Paroxetine</t>
        </is>
      </c>
      <c r="F16" s="166" t="inlineStr">
        <is>
          <t>Amitriptyline</t>
        </is>
      </c>
      <c r="G16" s="166" t="inlineStr">
        <is>
          <t>Bupropion</t>
        </is>
      </c>
      <c r="H16" s="166" t="inlineStr">
        <is>
          <t>Sertraline</t>
        </is>
      </c>
      <c r="I16" s="167" t="n">
        <v>3</v>
      </c>
      <c r="J16" s="166" t="inlineStr">
        <is>
          <t>✅ คำตอบที่ถูกต้อง: ข้อ ค. Amitriptyline
💡 Background:
Anxiety/depression
🎯 ทำไมข้อนี้ถึงถูก:
Amitriptyline เป็นคำตอบที่ถูกต้องตาม ข้อ 14 Pharma Plus เล่มม่วง (เฉลยข้อ ค)
🔍 ข้ออื่นผิดเพราะอะไร:
• ข้อ ก. (Venlafaxine): Venlafaxine เป็นยากลุ่ม SNRI ผลข้างเคียงเด่นคือความดันโลหิตสูงและคลื่นไส้ แทบไม่มีผลปิดกั้น Muscarinic หรือ Alpha-1 receptors จึงไม่ทำให้เกิดอาการปากแห้งคอแห้งหรือหน้ามืดชัดเจน
• ข้อ ข. (Paroxetine): Paroxetine แม้จะมีฤทธิ์ Anticholinergic เล็กน้อยเมื่อเทียบกับ SSRIs ตัวอื่น แต่แทบไม่ทำให้เกิด Orthostatic hypotension จากการปิดกั้น Alpha-1 receptor เหมือน Amitriptyline
• ข้อ ง. (Bupropion): Bupropion ออกฤทธิ์ยับยั้งการเก็บกลับ NE และ DA ไม่มีผลปิดกั้น Muscarinic, Histaminergic หรือ Alpha-1 adrenergic receptors จึงไม่ทำให้ง่วงซึมหรือหน้ามืด
• ข้อ จ. (Sertraline): Sertraline เป็นยาในกลุ่ม SSRIs ที่ปลอดภัยต่อระบบหัวใจและหลอดเลือด ไม่ทำให้ง่วงซึม ปากแห้ง หรือความดันตกขณะลุกขึ้นอย่างรุนแรง
📖 Guideline อ้างอิง:
ข้อ 14 Pharma Plus เล่มม่วง (เฉลยข้อ ค)
📌 จุดจำก่อนสอบ:
• Anxiety/depression: ศึกษากลไก, ข้อบ่งใช้, และผลข้างเคียงที่สำคัญ</t>
        </is>
      </c>
      <c r="K16" s="166" t="inlineStr"/>
      <c r="L16" s="166" t="inlineStr">
        <is>
          <t>Psychiatric</t>
        </is>
      </c>
      <c r="M16" s="166" t="inlineStr">
        <is>
          <t>Anxiety/depression</t>
        </is>
      </c>
      <c r="N16" s="165" t="inlineStr">
        <is>
          <t>Clinic</t>
        </is>
      </c>
      <c r="O16" s="166" t="inlineStr">
        <is>
          <t>ข้อ 14 Pharma Plus เล่มม่วง (เฉลยข้อ ค)</t>
        </is>
      </c>
      <c r="P16" s="165" t="inlineStr">
        <is>
          <t>แบบฝึกหัด</t>
        </is>
      </c>
      <c r="Q16" s="165" t="inlineStr">
        <is>
          <t>เล่มม่วง</t>
        </is>
      </c>
      <c r="R16" s="165" t="inlineStr"/>
    </row>
    <row r="17" ht="24" customHeight="1" s="49">
      <c r="A17" s="167" t="n">
        <v>15</v>
      </c>
      <c r="B17" s="166" t="inlineStr">
        <is>
          <t>หากน้องชายของนายเอกทนอาการข้างเคียงของยาข้างต้น คือ อาการง่วงนอน ปากคอแห้ง หน้ามืดบ่อยๆ เวลาลุกขึ้นไม่ได้แพทย์์จึงมาปรึกท่าน ท่านจะให้คำแนะนำเป็นการสั่งยาได้</t>
        </is>
      </c>
      <c r="C17" s="166" t="inlineStr"/>
      <c r="D17" s="166" t="inlineStr">
        <is>
          <t>Imipramine</t>
        </is>
      </c>
      <c r="E17" s="166" t="inlineStr">
        <is>
          <t>Clomipramine</t>
        </is>
      </c>
      <c r="F17" s="166" t="inlineStr">
        <is>
          <t>Amitriptyline</t>
        </is>
      </c>
      <c r="G17" s="166" t="inlineStr">
        <is>
          <t>Doxepin</t>
        </is>
      </c>
      <c r="H17" s="166" t="inlineStr">
        <is>
          <t>Sertraline</t>
        </is>
      </c>
      <c r="I17" s="167" t="n">
        <v>5</v>
      </c>
      <c r="J17" s="166" t="inlineStr">
        <is>
          <t>✅ คำตอบที่ถูกต้อง: ข้อ จ. Sertraline
💡 Background:
Anxiety/depression
🎯 ทำไมข้อนี้ถึงถูก:
Sertraline เป็นคำตอบที่ถูกต้องตาม ข้อ 15 Pharma Plus เล่มม่วง (เฉลยข้อ จ)
🔍 ข้ออื่นผิดเพราะอะไร:
• ข้อ ก. (Imipramine): Imipramine เป็นยาต้านซึมเศร้ากลุ่ม TCA ที่ยังมีคุณสมบัติปิดกั้น Muscarinic, Histamine H1 และ Alpha-1 receptors สูง จึงยังคงก่อให้เกิดอาการง่วงนอน ปากแห้ง และหน้ามืดเช่นเดิม
• ข้อ ข. (Clomipramine): Clomipramine จัดเป็นยาในกลุ่ม TCA ที่มีฤทธิ์ Anticholinergic สูงมาก จึงไม่สามารถช่วยลดปัญหาผลข้างเคียงดังกล่าวได้
• ข้อ ค. (Amitriptyline): Amitriptyline คือยาเดิมที่เป็นสาเหตุทำให้เกิดอาการง่วงซึม ปากคอแห้ง และความดันตกขณะลุกขึ้น การจ่ายยาตัวเดิมซ้ำไม่ช่วยแก้ปัญหาผลข้างเคียง
• ข้อ ง. (Doxepin): Doxepin เป็นยาในกลุ่ม TCA ที่มีฤทธิ์ปิดกั้น Histamine H1 และ Muscarinic receptor สูงมาก จึงทำให้เกิดอาการง่วงนอนและปากแห้งรุนแรงเช่นกัน
📖 Guideline อ้างอิง:
ข้อ 15 Pharma Plus เล่มม่วง (เฉลยข้อ จ)
📌 จุดจำก่อนสอบ:
• Anxiety/depression: ศึกษากลไก, ข้อบ่งใช้, และผลข้างเคียงที่สำคัญ</t>
        </is>
      </c>
      <c r="K17" s="166" t="inlineStr"/>
      <c r="L17" s="166" t="inlineStr">
        <is>
          <t>Psychiatric</t>
        </is>
      </c>
      <c r="M17" s="166" t="inlineStr">
        <is>
          <t>Anxiety/depression</t>
        </is>
      </c>
      <c r="N17" s="165" t="inlineStr">
        <is>
          <t>Clinic</t>
        </is>
      </c>
      <c r="O17" s="166" t="inlineStr">
        <is>
          <t>ข้อ 15 Pharma Plus เล่มม่วง (เฉลยข้อ จ)</t>
        </is>
      </c>
      <c r="P17" s="165" t="inlineStr">
        <is>
          <t>แบบฝึกหัด</t>
        </is>
      </c>
      <c r="Q17" s="165" t="inlineStr">
        <is>
          <t>เล่มม่วง</t>
        </is>
      </c>
      <c r="R17" s="165" t="inlineStr"/>
    </row>
    <row r="18" ht="24" customHeight="1" s="49">
      <c r="A18" s="167" t="n">
        <v>16</v>
      </c>
      <c r="B18" s="166" t="inlineStr">
        <is>
          <t>คำแนะนำในการใช้ยากลุ่ม antidepressant ที่สำคัญเพื่อช่วยเพิ่มความร่วมมือในการใช้ยาของผู้ป่วย คือ</t>
        </is>
      </c>
      <c r="C18" s="166" t="inlineStr"/>
      <c r="D18" s="166" t="inlineStr">
        <is>
          <t>ควรแนะนำให้ผู้ป่วยใช้ยาหลังอาหารเท่านั้นจะได้ไม่ลืมใช้ยา</t>
        </is>
      </c>
      <c r="E18" s="166" t="inlineStr">
        <is>
          <t>ควรแนะนำผู้ป่วยว่าในการใช้ยาส่วนใหญ่ จะเริ่มเห็นผลลดอาการซึมเศร้าได้ต้องใช้เวลา 2-3 สัปดาห์ เพื่อให้ผู้ป่วยใช้ยาอย่างต่อเนื่อง</t>
        </is>
      </c>
      <c r="F18" s="166" t="inlineStr">
        <is>
          <t>ควรแนะนำให้ผู้ป่วยดื่มน้ำมากๆ เพื่อลดการระคายเคืองกระเพาะอาหาร</t>
        </is>
      </c>
      <c r="G18" s="166" t="inlineStr">
        <is>
          <t>ควรแนะนำการเพิ่มและลดขนาดยาให้ผู้ป่วยเพื่อให้ผู้ป่วยสามารถปรับขนาดยาได้เองตามอาการ</t>
        </is>
      </c>
      <c r="H18" s="166" t="inlineStr">
        <is>
          <t>ควรแนะนำให้ผู้ป่วยหยุดยาทันทีเมื่อเกิดอาการข้างเคียง เช่น นอนไม่หลับ</t>
        </is>
      </c>
      <c r="I18" s="167" t="n">
        <v>2</v>
      </c>
      <c r="J18" s="166" t="inlineStr">
        <is>
          <t>✅ คำตอบที่ถูกต้อง: ข้อ ข. ควรแนะนำผู้ป่วยว่าในการใช้ยาส่วนใหญ่ จะเริ่มเห็นผลลดอาการซึมเศร้าได้ต้องใช้เวลา 2-3 สัปดาห์ เพื่อให้ผู้ป่วยใช้ยาอย่างต่อเนื่อง
💡 Background:
Anxiety/depression
🎯 ทำไมข้อนี้ถึงถูก:
ควรแนะนำผู้ป่วยว่าในการใช้ยาส่วนใหญ่ จะเริ่มเห็นผลลดอาการซึมเศร้าได้ต้องใช้เวลา 2-3 สัปดาห์ เพื่อให้ผู้ป่วยใช้ยาอย่างต่อเนื่อง เป็นคำตอบที่ถูกต้องตาม ข้อ 16 Pharma Plus เล่มม่วง (เฉลยข้อ ข)
🔍 ข้ออื่นผิดเพราะอะไร:
• ข้อ ก. (ควรแนะนำให้ผู้ป่วยใช้ยาหลังอาหารเท่านั้นจะได้ไม่ลืมใช้ยา): ยาต้านซึมเศร้าหลายชนิด (เช่น SSRIs) สามารถรับประทานก่อนหรือหลังอาหารก็ได้โดยการดูดซึมไม่เปลี่ยน ยกเว้นกรณีที่มีอาการคลื่นไส้รบกวนจึงแนะนำให้รับประทานหลังอาหาร
• ข้อ ค. (ควรแนะนำให้ผู้ป่วยดื่มน้ำมากๆ เพื่อลดการระคายเคืองกระเพาะอาหาร): ยาต้านซึมเศร้าไม่ได้ทำให้เกิดการระคายเคืองเยื่อบุกระเพาะอาหารโดยตรงจนเกิดแผลเหมือนยากลุ่ม NSAIDs จึงไม่มีความจำเป็นต้องดื่มน้ำปริมาณมากๆ เพื่อป้องกันการระคายเคืองกระเพาะ
• ข้อ ง. (ควรแนะนำการเพิ่มและลดขนาดยาให้ผู้ป่วยเพื่อให้ผู้ป่วยสามารถปรับขนาดยาได้เองตามอาการ): การปรับขนาดยาต้านซึมเศร้าต้องอยู่ภายใต้การดูแลของแพทย์์อย่างเคร่งครัด ผู้ป่วยไม่ควรปรับเพิ่มหรือลดยาเองตามอารมณ์ เพราะอาจเสี่ยงต่อพิษของยาหรือการกลับเป็นซ้ำของโรค
• ข้อ จ. (ควรแนะนำให้ผู้ป่วยหยุดยาทันทีเมื่อเกิดอาการข้างเคียง เช่น นอนไม่หลับ): อาการนอนไม่หลับในช่วงเริ่มต้นของการใช้ SSRIs เป็นผลข้างเคียงที่มักหายไปได้เองหลังใช้ยา 1-2 สัปดาห์ การหยุดยาทันทีจะทำให้เกิดอาการถอนยา (Discontinuation syndrome)
📖 Guideline อ้างอิง:
ข้อ 16 Pharma Plus เล่มม่วง (เฉลยข้อ ข)
📌 จุดจำก่อนสอบ:
• Anxiety/depression: ศึกษากลไก, ข้อบ่งใช้, และผลข้างเคียงที่สำคัญ</t>
        </is>
      </c>
      <c r="K18" s="166" t="inlineStr"/>
      <c r="L18" s="166" t="inlineStr">
        <is>
          <t>Psychiatric</t>
        </is>
      </c>
      <c r="M18" s="166" t="inlineStr">
        <is>
          <t>Anxiety/depression</t>
        </is>
      </c>
      <c r="N18" s="165" t="inlineStr">
        <is>
          <t>Clinic</t>
        </is>
      </c>
      <c r="O18" s="166" t="inlineStr">
        <is>
          <t>ข้อ 16 Pharma Plus เล่มม่วง (เฉลยข้อ ข)</t>
        </is>
      </c>
      <c r="P18" s="165" t="inlineStr">
        <is>
          <t>แบบฝึกหัด</t>
        </is>
      </c>
      <c r="Q18" s="165" t="inlineStr">
        <is>
          <t>เล่มม่วง</t>
        </is>
      </c>
      <c r="R18" s="165" t="inlineStr"/>
    </row>
    <row r="19" ht="24" customHeight="1" s="49">
      <c r="A19" s="167" t="n">
        <v>17</v>
      </c>
      <c r="B19" s="166" t="inlineStr">
        <is>
          <t>กรณีที่ผู้ป่วยได้รับยากลุ่ม benzodiazepine ซึ่งผู้ป่วยรับประทานอย่างสม่ำเสมอเป็นเวลา 6 เดือน อาการของผู้ป่วยกลับมาเป็นปกติ หากท่านต้องการหยุดยากลวดกล่าวควรทำอย่างไร</t>
        </is>
      </c>
      <c r="C19" s="166" t="inlineStr"/>
      <c r="D19" s="166" t="inlineStr">
        <is>
          <t>สามารถหยุดได้ทันทีโดยไม่ต้องปรับเปลี่ยนขนาดยาใหม่</t>
        </is>
      </c>
      <c r="E19" s="166" t="inlineStr">
        <is>
          <t>ให้ triazolam ก่อนแล้วค่อยๆ ลดขนาดยาที่ผู้ป่วยรับอยู่สัปดาห์ละ 25% ของขนาดยาที่ให้ผลรักษา</t>
        </is>
      </c>
      <c r="F19" s="166" t="inlineStr">
        <is>
          <t>ให้ olanzapine ก่อนแล้วค่อยๆ บดขนาดยาที่ผู้ป่วยได้รับอยู่สัปดาห์ละ 75% ของยาที่ให้ผลรักษา</t>
        </is>
      </c>
      <c r="G19" s="166" t="inlineStr">
        <is>
          <t>ค่อยๆ ลดขนาดยาที่ผู้ป่วยได้รับอยู่สัปดาห์ละ 25% ของขนาดยาที่ให้ผลในการรักษา</t>
        </is>
      </c>
      <c r="H19" s="166" t="inlineStr">
        <is>
          <t>ให้ผู้ป่วยรับประทานยาที่ได้รับต่อไปอีก 1 สัปดาห์ จากนั้นจึงสามารถหยุดยาได้ทันที</t>
        </is>
      </c>
      <c r="I19" s="167" t="n">
        <v>4</v>
      </c>
      <c r="J19" s="166" t="inlineStr">
        <is>
          <t>✅ คำตอบที่ถูกต้อง: ข้อ ง. ค่อยๆ ลดขนาดยาที่ผู้ป่วยได้รับอยู่สัปดาห์ละ 25% ของขนาดยาที่ให้ผลในการรักษา
💡 Background:
Anxiety/depression
🎯 ทำไมข้อนี้ถึงถูก:
ค่อยๆ ลดขนาดยาที่ผู้ป่วยได้รับอยู่สัปดาห์ละ 25% ของขนาดยาที่ให้ผลในการรักษา เป็นคำตอบที่ถูกต้องตาม ข้อ 17 Pharma Plus เล่มม่วง (เฉลยข้อ ง)
🔍 ข้ออื่นผิดเพราะอะไร:
• ข้อ ก. (สามารถหยุดได้ทันทีโดยไม่ต้องปรับเปลี่ยนขนาดยาใหม่): การใช้ยากลุ่ม Benzodiazepines ต่อเนื่องนาน 6 เดือนทำให้เกิดภาวะพึ่งพายาทางกาย (Physical dependence) การหยุดยาทันทีจะกระตุ้นให้เกิด Rebound anxiety นอนไม่หลับรุนแรง หรือชักจนถึงแก่ชีวิตได้
• ข้อ ข. (ให้ triazolam ก่อนแล้วค่อยๆ ลดขนาดยาที่ผู้ป่วยรับอยู่สัปดาห์ละ 25% ของขนาดยาที่ให้ผลรักษา): Triazolam เป็นยานอนหลับกลุ่ม BZD ที่มีระยะเวลาการออกฤทธิ์สั้นมาก (Short-acting) การเปลี่ยนมาใช้ Triazolam จะยิ่งเพิ่มความเสี่ยงต่ออาการถอนยาระหว่างมื้อ (Interdose withdrawal)
• ข้อ ค. (ให้ olanzapine ก่อนแล้วค่อยๆ บดขนาดยาที่ผู้ป่วยได้รับอยู่สัปดาห์ละ 75% ของยาที่ให้ผลรักษา): Olanzapine เป็นยาต้านโรคจิตกลุ่ม Atypical antipsychotic มีกลไกปิดกั้น D2 และ 5-HT2A receptors ไม่สามารถทดแทนกลไกของ GABA receptor เพื่อป้องกันการถอนยา Benzodiazepines ได้
• ข้อ จ. (ให้ผู้ป่วยรับประทานยาที่ได้รับต่อไปอีก 1 สัปดาห์ จากนั้นจึงสามารถหยุดยาได้ทันที): การรับประทานต่อเพียง 1 สัปดาห์แล้วหยุดยาทันทีหลังใช้มานาน 6 เดือน ไม่เพียงพอต่อการปรับตัวของตัวรับ GABAA receptor ทำให้เกิดภาวะถอนยาอย่างรุนแรงได้เช่นกัน
📖 Guideline อ้างอิง:
ข้อ 17 Pharma Plus เล่มม่วง (เฉลยข้อ ง)
📌 จุดจำก่อนสอบ:
• Anxiety/depression: ศึกษากลไก, ข้อบ่งใช้, และผลข้างเคียงที่สำคัญ</t>
        </is>
      </c>
      <c r="K19" s="166" t="inlineStr"/>
      <c r="L19" s="166" t="inlineStr">
        <is>
          <t>Psychiatric</t>
        </is>
      </c>
      <c r="M19" s="166" t="inlineStr">
        <is>
          <t>Anxiety/depression</t>
        </is>
      </c>
      <c r="N19" s="165" t="inlineStr">
        <is>
          <t>Clinic</t>
        </is>
      </c>
      <c r="O19" s="166" t="inlineStr">
        <is>
          <t>ข้อ 17 Pharma Plus เล่มม่วง (เฉลยข้อ ง)</t>
        </is>
      </c>
      <c r="P19" s="165" t="inlineStr">
        <is>
          <t>แบบฝึกหัด</t>
        </is>
      </c>
      <c r="Q19" s="165" t="inlineStr">
        <is>
          <t>เล่มม่วง</t>
        </is>
      </c>
      <c r="R19" s="165" t="inlineStr"/>
    </row>
    <row r="20" ht="24" customHeight="1" s="49">
      <c r="A20" s="167" t="n">
        <v>18</v>
      </c>
      <c r="B20" s="166" t="inlineStr">
        <is>
          <t>สถานการณ์ที่ 4 หญิงไทยอายุ 45 ปี ช่วงนี้เครียดนอนไม่หลับมาหลายวัน ต้องใช้เวลานานกว่าจะหลับ
ยาใดเหมาะสมที่สุด เมื่อพิจารณาตามประสิทธิภาพ ข้อบ่งใช้ หรือค่าครึ่งชีวิต</t>
        </is>
      </c>
      <c r="C20" s="166" t="inlineStr"/>
      <c r="D20" s="166" t="inlineStr">
        <is>
          <t>Clonazepam</t>
        </is>
      </c>
      <c r="E20" s="166" t="inlineStr">
        <is>
          <t>Diazepam</t>
        </is>
      </c>
      <c r="F20" s="166" t="inlineStr">
        <is>
          <t>Flunitrazepam</t>
        </is>
      </c>
      <c r="G20" s="166" t="inlineStr">
        <is>
          <t>Lorazepam</t>
        </is>
      </c>
      <c r="H20" s="166" t="inlineStr">
        <is>
          <t>Temazepam</t>
        </is>
      </c>
      <c r="I20" s="167" t="n">
        <v>5</v>
      </c>
      <c r="J20" s="166" t="inlineStr">
        <is>
          <t>✅ คำตอบที่ถูกต้อง: ข้อ จ. Temazepam
💡 Background:
Insomnia
🎯 ทำไมข้อนี้ถึงถูก:
Temazepam เป็นคำตอบที่ถูกต้องตาม ข้อ 18 Pharma Plus เล่มม่วง (เฉลยข้อ จ)
🔍 ข้ออื่นผิดเพราะอะไร:
• ข้อ ก. (Clonazepam): Clonazepam มีค่าครึ่งชีวิตยาว (30-40 ชั่วโมง) และเริ่มออกฤทธิ์ช้า จึงไม่เหมาะสำหรับภาวะนอนหลับยากระยะเริ่มแรก (Sleep onset insomnia) เนื่องจากจะทำให้ง่วงซึมค้างในเวลากลางวัน (Daytime hangover)
• ข้อ ข. (Diazepam): Diazepam มีสารออกฤทธิ์ขจัดช้า (Desmethyldiazepam) ที่มีค่าครึ่งชีวิตยาวนานถึง 100 ชั่วโมง ทำให้เกิดการสะสมและกดประสาทต่อเนื่องในวันรุ่งขึ้น
• ข้อ ค. (Flunitrazepam): Flunitrazepam เป็นยานอนหลับที่มีฤทธิ์แรงและออกฤทธิ์ยาวนาน จัดเป็นวัตถุออกฤทธิ์ต่อจิตประสาทประเภท 2 ที่ถูกควบคุมเข้มงวดและเสี่ยงต่อการเสพติดสูง
• ข้อ ง. (Lorazepam): Lorazepam มีอัตราการซึมผ่านเข้าสู่สมองในระดับปานกลาง (Intermediate lipid solubility) จึงเริ่มออกฤทธิ์ช้ากว่ายากลุ่มที่เน้นการเหนี่ยวนำการนอนหลับโดยตรง
📖 Guideline อ้างอิง:
ข้อ 18 Pharma Plus เล่มม่วง (เฉลยข้อ จ)
📌 จุดจำก่อนสอบ:
• Insomnia: ศึกษากลไก, ข้อบ่งใช้, และผลข้างเคียงที่สำคัญ</t>
        </is>
      </c>
      <c r="K20" s="166" t="inlineStr"/>
      <c r="L20" s="166" t="inlineStr">
        <is>
          <t>Psychiatric</t>
        </is>
      </c>
      <c r="M20" s="166" t="inlineStr">
        <is>
          <t>Insomnia</t>
        </is>
      </c>
      <c r="N20" s="165" t="inlineStr">
        <is>
          <t>Clinic</t>
        </is>
      </c>
      <c r="O20" s="166" t="inlineStr">
        <is>
          <t>ข้อ 18 Pharma Plus เล่มม่วง (เฉลยข้อ จ)</t>
        </is>
      </c>
      <c r="P20" s="165" t="inlineStr">
        <is>
          <t>แบบฝึกหัด</t>
        </is>
      </c>
      <c r="Q20" s="165" t="inlineStr">
        <is>
          <t>เล่มม่วง</t>
        </is>
      </c>
      <c r="R20" s="165" t="inlineStr"/>
    </row>
    <row r="21" ht="24" customHeight="1" s="49">
      <c r="A21" s="167" t="n">
        <v>19</v>
      </c>
      <c r="B21" s="166" t="inlineStr">
        <is>
          <t>กลไการออกฤทธิ์ของยากลุ่ม benzodiazepine คือ</t>
        </is>
      </c>
      <c r="C21" s="166" t="inlineStr"/>
      <c r="D21" s="166" t="inlineStr">
        <is>
          <t>กระตุ้น 5-HT receptor</t>
        </is>
      </c>
      <c r="E21" s="166" t="inlineStr">
        <is>
          <t>กระตุ้น dopamine receptor</t>
        </is>
      </c>
      <c r="F21" s="166" t="inlineStr">
        <is>
          <t>กระตุ้น GABA receptor</t>
        </is>
      </c>
      <c r="G21" s="166" t="inlineStr">
        <is>
          <t>กระตุ้น glutamate receptor</t>
        </is>
      </c>
      <c r="H21" s="166" t="inlineStr">
        <is>
          <t>กระตุ้น muscarinic receptor</t>
        </is>
      </c>
      <c r="I21" s="167" t="n">
        <v>3</v>
      </c>
      <c r="J21" s="166" t="inlineStr">
        <is>
          <t>✅ คำตอบที่ถูกต้อง: ข้อ ค. กระตุ้น GABA receptor
💡 Background:
Anxiety/depression
🎯 ทำไมข้อนี้ถึงถูก:
กระตุ้น GABA receptor เป็นคำตอบที่ถูกต้องตาม ข้อ 19 Pharma Plus เล่มม่วง (เฉลยข้อ ค)
🔍 ข้ออื่นผิดเพราะอะไร:
• ข้อ ก. (กระตุ้น 5-HT receptor): ยากลุ่ม Benzodiazepines ไม่ได้ออกฤทธิ์กระตุ้น 5-HT receptor ยาที่มีฤทธิ์กระตุ้น 5-HT1A partial agonist ในการคลายกังวลคือ Buspirone
• ข้อ ข. (กระตุ้น dopamine receptor): ยากลุ่ม Benzodiazepines ไม่มีฤทธิ์กระตุ้น Dopamine receptor โดยยากระตุ้น Dopamine มักใช้รักษาโรคพาร์กินสัน เช่น Pramipexole หรือ Levodopa
• ข้อ ง. (กระตุ้น glutamate receptor): ยากลุ่ม Benzodiazepines ไม่ได้กระตุ้น Glutamate receptor ซึ่งเป็นตัวรับชนิดกระตุ้นประสาทหลัก แต่ในทางตรงกันข้าม BZD จะเพิ่มการยับยั้งการทำงานของสารสื่อประสาท
• ข้อ จ. (กระตุ้น muscarinic receptor): ยากลุ่ม Benzodiazepines ไม่ได้ออกฤทธิ์กระตุ้น Muscarinic receptor การกระตุ้นตัวรับนี้เป็นกลไกของยา Cholinergic agonists เช่น Bethanechol
📖 Guideline อ้างอิง:
ข้อ 19 Pharma Plus เล่มม่วง (เฉลยข้อ ค)
📌 จุดจำก่อนสอบ:
• Anxiety/depression: ศึกษากลไก, ข้อบ่งใช้, และผลข้างเคียงที่สำคัญ</t>
        </is>
      </c>
      <c r="K21" s="166" t="inlineStr"/>
      <c r="L21" s="166" t="inlineStr">
        <is>
          <t>Psychiatric</t>
        </is>
      </c>
      <c r="M21" s="166" t="inlineStr">
        <is>
          <t>Anxiety/depression</t>
        </is>
      </c>
      <c r="N21" s="165" t="inlineStr">
        <is>
          <t>Clinic</t>
        </is>
      </c>
      <c r="O21" s="166" t="inlineStr">
        <is>
          <t>ข้อ 19 Pharma Plus เล่มม่วง (เฉลยข้อ ค)</t>
        </is>
      </c>
      <c r="P21" s="165" t="inlineStr">
        <is>
          <t>แบบฝึกหัด</t>
        </is>
      </c>
      <c r="Q21" s="165" t="inlineStr">
        <is>
          <t>เล่มม่วง</t>
        </is>
      </c>
      <c r="R21" s="165" t="inlineStr"/>
    </row>
    <row r="22" ht="24" customHeight="1" s="49">
      <c r="A22" s="167" t="n">
        <v>20</v>
      </c>
      <c r="B22" s="166" t="inlineStr">
        <is>
          <t>Benzodiazepine ไม่ใช้ในการรักษาใด</t>
        </is>
      </c>
      <c r="C22" s="166" t="inlineStr"/>
      <c r="D22" s="166" t="inlineStr">
        <is>
          <t>Anxiety</t>
        </is>
      </c>
      <c r="E22" s="166" t="inlineStr">
        <is>
          <t>OCD</t>
        </is>
      </c>
      <c r="F22" s="166" t="inlineStr">
        <is>
          <t>Epilepsy</t>
        </is>
      </c>
      <c r="G22" s="166" t="inlineStr">
        <is>
          <t>Muscle spasm</t>
        </is>
      </c>
      <c r="H22" s="166" t="inlineStr">
        <is>
          <t>Alcohol withdrawal</t>
        </is>
      </c>
      <c r="I22" s="167" t="n">
        <v>2</v>
      </c>
      <c r="J22" s="166" t="inlineStr">
        <is>
          <t>✅ คำตอบที่ถูกต้อง: ข้อ ข. OCD
💡 Background:
Anxiety/depression
🎯 ทำไมข้อนี้ถึงถูก:
OCD เป็นคำตอบที่ถูกต้องตาม ข้อ 20 Pharma Plus เล่มม่วง (เฉลยข้อ ข)
🔍 ข้ออื่นผิดเพราะอะไร:
• ข้อ ก. (Anxiety): ยากลุ่ม Benzodiazepines มีข้อบ่งใช้ในการรักษาภาวะวิตกกังวลเฉียบพลัน (Acute anxiety) และภาวะตื่นตระหนก (Panic disorder) ได้อย่างมีประสิทธิภาพ
• ข้อ ค. (Epilepsy): ยากลุ่ม Benzodiazepines (เช่น Diazepam, Lorazepam, Clonazepam) เป็นยาทางเลือกแรกในการระงับอาการชักต่อเนื่อง (Status epilepticus) และภาวะชักเฉียบพลัน
• ข้อ ง. (Muscle spasm): Benzodiazepines มีฤทธิ์ลดการเกร็งตัวของกล้ามเนื้อผ่าน Central GABAA receptors ในไขสันหลัง จึงได้รับการรับรองให้ใช้รักษาอาการกล้ามเนื้อหดเกร็ง (Muscle spasm)
• ข้อ จ. (Alcohol withdrawal): Benzodiazepines เป็นยามาตรฐานทางเลือกแรก (Gold standard) ในการป้องกันและรักษาภาวะถอนสุราเฉียบพลัน (Alcohol withdrawal delirium tremens)
📖 Guideline อ้างอิง:
ข้อ 20 Pharma Plus เล่มม่วง (เฉลยข้อ ข)
📌 จุดจำก่อนสอบ:
• Anxiety/depression: ศึกษากลไก, ข้อบ่งใช้, และผลข้างเคียงที่สำคัญ</t>
        </is>
      </c>
      <c r="K22" s="166" t="inlineStr"/>
      <c r="L22" s="166" t="inlineStr">
        <is>
          <t>Psychiatric</t>
        </is>
      </c>
      <c r="M22" s="166" t="inlineStr">
        <is>
          <t>Anxiety/depression</t>
        </is>
      </c>
      <c r="N22" s="165" t="inlineStr">
        <is>
          <t>Clinic</t>
        </is>
      </c>
      <c r="O22" s="166" t="inlineStr">
        <is>
          <t>ข้อ 20 Pharma Plus เล่มม่วง (เฉลยข้อ ข)</t>
        </is>
      </c>
      <c r="P22" s="165" t="inlineStr">
        <is>
          <t>แบบฝึกหัด</t>
        </is>
      </c>
      <c r="Q22" s="165" t="inlineStr">
        <is>
          <t>เล่มม่วง</t>
        </is>
      </c>
      <c r="R22" s="165" t="inlineStr"/>
    </row>
    <row r="23" ht="24" customHeight="1" s="49">
      <c r="A23" s="167" t="n">
        <v>21</v>
      </c>
      <c r="B23" s="166" t="inlineStr">
        <is>
          <t>อาการไม่พึงประสงค์ของ benzodiazepine คือ</t>
        </is>
      </c>
      <c r="C23" s="166" t="inlineStr"/>
      <c r="D23" s="166" t="inlineStr">
        <is>
          <t>ชัก</t>
        </is>
      </c>
      <c r="E23" s="166" t="inlineStr">
        <is>
          <t>Anterograde amnesia</t>
        </is>
      </c>
      <c r="F23" s="166" t="inlineStr">
        <is>
          <t>สั่น</t>
        </is>
      </c>
      <c r="G23" s="166" t="inlineStr">
        <is>
          <t>ปากแห้ง</t>
        </is>
      </c>
      <c r="H23" s="166" t="inlineStr">
        <is>
          <t>ปวดศีรษะ</t>
        </is>
      </c>
      <c r="I23" s="167" t="n">
        <v>2</v>
      </c>
      <c r="J23" s="166" t="inlineStr">
        <is>
          <t>✅ คำตอบที่ถูกต้อง: ข้อ ข. Anterograde amnesia
💡 Background:
Anxiety/depression
🎯 ทำไมข้อนี้ถึงถูก:
Anterograde amnesia เป็นคำตอบที่ถูกต้องตาม ข้อ 21 Pharma Plus เล่มม่วง (เฉลยข้อ ข)
🔍 ข้ออื่นผิดเพราะอะไร:
• ข้อ ก. (ชัก): ยากลุ่ม Benzodiazepines มีคุณสมบัติต้านการชัก (Anticonvulsant) จึงไม่ทำให้เกิดอาการชักในขนาดการรักษา อาการชักจะเกิดขึ้นเมื่อหยุดยากะทันหันหลังใช้ยาต่อเนื่องเป็นเวลานาน
• ข้อ ค. (สั่น): อาการสั่น (Tremor) ไม่ใช่อาการไม่พึงประสงค์ของ Benzodiazepines แต่เป็นอาการของภาวะถอนยาหรือผลข้างเคียงของยาอื่น เช่น Lithium หรือยากลุ่ม Beta-agonists
• ข้อ ง. (ปากแห้ง): อาการปากแห้งคอแห้งเป็นผลข้างเคียงจากฤทธิ์ Anticholinergic ของยา TCAs หรือ First-generation antihistamines ซึ่งแทบไม่พบในยากลุ่ม Benzodiazepines
• ข้อ จ. (ปวดศีรษะ): อาการปวดศีรษะไม่ใช่อาการไม่พึงประสงค์ที่เป็นลักษณะเฉพาะหรือพบได้บ่อยของ Benzodiazepines เมื่อเทียบกับอาการกดประสาทส่วนกลางและสูญเสียความจำชั่วขณะ
📖 Guideline อ้างอิง:
ข้อ 21 Pharma Plus เล่มม่วง (เฉลยข้อ ข)
📌 จุดจำก่อนสอบ:
• Anxiety/depression: ศึกษากลไก, ข้อบ่งใช้, และผลข้างเคียงที่สำคัญ</t>
        </is>
      </c>
      <c r="K23" s="166" t="inlineStr"/>
      <c r="L23" s="166" t="inlineStr">
        <is>
          <t>Psychiatric</t>
        </is>
      </c>
      <c r="M23" s="166" t="inlineStr">
        <is>
          <t>Anxiety/depression</t>
        </is>
      </c>
      <c r="N23" s="165" t="inlineStr">
        <is>
          <t>Clinic</t>
        </is>
      </c>
      <c r="O23" s="166" t="inlineStr">
        <is>
          <t>ข้อ 21 Pharma Plus เล่มม่วง (เฉลยข้อ ข)</t>
        </is>
      </c>
      <c r="P23" s="165" t="inlineStr">
        <is>
          <t>แบบฝึกหัด</t>
        </is>
      </c>
      <c r="Q23" s="165" t="inlineStr">
        <is>
          <t>เล่มม่วง</t>
        </is>
      </c>
      <c r="R23" s="165" t="inlineStr"/>
    </row>
    <row r="24" ht="24" customHeight="1" s="49">
      <c r="A24" s="167" t="n">
        <v>22</v>
      </c>
      <c r="B24" s="166" t="inlineStr">
        <is>
          <t>ข้อใดไม่ถูกต้องเกี่ยวกับ benzodiazepine</t>
        </is>
      </c>
      <c r="C24" s="166" t="inlineStr"/>
      <c r="D24" s="166" t="inlineStr">
        <is>
          <t>ประสิทธิผลเท่ากัน diazepam มีราคาถูกกว่า แต่ประสิทธิผลดี</t>
        </is>
      </c>
      <c r="E24" s="166" t="inlineStr">
        <is>
          <t>[NEED_REVIEW]</t>
        </is>
      </c>
      <c r="F24" s="166" t="inlineStr">
        <is>
          <t>ยาออกฤทธิ์ต่อจิตประสาท แต่ปลอดภัยมี therapeutic index กว้าง</t>
        </is>
      </c>
      <c r="G24" s="166" t="inlineStr">
        <is>
          <t>ใช้ยาในขนาดสูงเป็นเวลานาน ค่อยๆลดขนาดยาลงใน 1-2 สัปดาห์</t>
        </is>
      </c>
      <c r="H24" s="166" t="inlineStr">
        <is>
          <t>สามารถหยุดยาได้ทันที</t>
        </is>
      </c>
      <c r="I24" s="167" t="n">
        <v>5</v>
      </c>
      <c r="J24" s="166" t="inlineStr">
        <is>
          <t>✅ คำตอบที่ถูกต้อง: ข้อ จ. สามารถหยุดยาได้ทันที
💡 Background:
Anxiety/depression
🎯 ทำไมข้อนี้ถึงถูก:
สามารถหยุดยาได้ทันที เป็นคำตอบที่ถูกต้องตาม ข้อ 22 Pharma Plus เล่มม่วง (เฉลยข้อ จ)
🔍 ข้ออื่นผิดเพราะอะไร:
• ข้อ ก. (ประสิทธิผลเท่ากัน diazepam มีราคาถูกกว่า แต่ประสิทธิผลดี): Diazepam มีราคาประหยัดและมีประสิทธิผลในการคลายกังวลสูงเมื่อเทียบขนาดยากับ Benzodiazepines ชนิดอื่น
• ข้อ ข. (Pharmacokinetics ต่างกัน แต่ประสิทธิผลไม่ต่างกัน ถ้าไม่มีโรคประจำตัวไต diazepam สามารถใช้ได้): Pharmacokinetics ของ Benzodiazepines มีความแตกต่างกันในเรื่องค่าครึ่งชีวิตและวิถีการเผาผลาญ Diazepam มี active metabolites ที่สะสมในตับและไต จึงต้องระมัดระวังในผู้สูงอายุหรือผู้ป่วยโรคตับไต
• ข้อ ค. (ยาออกฤทธิ์ต่อจิตประสาท แต่ปลอดภัยมี therapeutic index กว้าง): Benzodiazepines มีความปลอดภัยสูงกว่า Barbiturates มาก โดยมีดัชนีการรักษา (Therapeutic index) กว้าง เนื่องจากเพดานการกดประสาทถูกจำกัดด้วยปริมาณ endogenous GABA ในสมอง
• ข้อ ง. (ใช้ยาในขนาดสูงเป็นเวลานาน ค่อยๆลดขนาดยาลงใน 1-2 สัปดาห์): การใช้ Benzodiazepines ขนาดสูงและต่อเนื่องควรค่อยๆ ปรับลดขนาดยาลงอย่างช้าๆ ตลอดระยะเวลา 1-2 สัปดาห์หรือนานกว่านั้นเพื่อป้องกันอันตรายจากภาวะถอนยา
📖 Guideline อ้างอิง:
ข้อ 22 Pharma Plus เล่มม่วง (เฉลยข้อ จ)
📌 จุดจำก่อนสอบ:
• Anxiety/depression: ศึกษากลไก, ข้อบ่งใช้, และผลข้างเคียงที่สำคัญ</t>
        </is>
      </c>
      <c r="K24" s="166" t="inlineStr"/>
      <c r="L24" s="166" t="inlineStr">
        <is>
          <t>Psychiatric</t>
        </is>
      </c>
      <c r="M24" s="166" t="inlineStr">
        <is>
          <t>Anxiety/depression</t>
        </is>
      </c>
      <c r="N24" s="165" t="inlineStr">
        <is>
          <t>Clinic</t>
        </is>
      </c>
      <c r="O24" s="166" t="inlineStr">
        <is>
          <t>ข้อ 22 Pharma Plus เล่มม่วง (เฉลยข้อ จ)</t>
        </is>
      </c>
      <c r="P24" s="165" t="inlineStr">
        <is>
          <t>แบบฝึกหัด</t>
        </is>
      </c>
      <c r="Q24" s="165" t="inlineStr">
        <is>
          <t>เล่มม่วง</t>
        </is>
      </c>
      <c r="R24" s="165" t="inlineStr"/>
    </row>
    <row r="25" ht="24" customHeight="1" s="49">
      <c r="A25" s="167" t="n">
        <v>23</v>
      </c>
      <c r="B25" s="166" t="inlineStr">
        <is>
          <t>หากใช้ยากลุ่ม benzodiazepine พร้อมกับ alcohol จะเกิดผลอย่างไร</t>
        </is>
      </c>
      <c r="C25" s="166" t="inlineStr"/>
      <c r="D25" s="166" t="inlineStr">
        <is>
          <t>Flu-like symptoms</t>
        </is>
      </c>
      <c r="E25" s="166" t="inlineStr">
        <is>
          <t>Vasodilation</t>
        </is>
      </c>
      <c r="F25" s="166" t="inlineStr">
        <is>
          <t>เพิ่ม half life ของยา</t>
        </is>
      </c>
      <c r="G25" s="166" t="inlineStr">
        <is>
          <t>Respiratory depressions</t>
        </is>
      </c>
      <c r="H25" s="166" t="inlineStr">
        <is>
          <t>Vomiting</t>
        </is>
      </c>
      <c r="I25" s="167" t="n">
        <v>4</v>
      </c>
      <c r="J25" s="166" t="inlineStr">
        <is>
          <t>✅ คำตอบที่ถูกต้อง: ข้อ ง. Respiratory depressions
💡 Background:
Drug &amp; alcohol abuse
🎯 ทำไมข้อนี้ถึงถูก:
Respiratory depressions เป็นคำตอบที่ถูกต้องตาม ข้อ 23 Pharma Plus เล่มม่วง (เฉลยข้อ ง)
🔍 ข้ออื่นผิดเพราะอะไร:
• ข้อ ก. (Flu-like symptoms): Flu-like symptoms เป็นลักษณะอาการที่พบในภาวะถอนสารกลุ่ม Opioids หรือการแพ้ยา ไม่ใช่ผลเฉียบพลันของการใช้ยานอนหลับร่วมกับสุรา
• ข้อ ข. (Vasodilation): แม้แอลกอฮอล์จะมีฤทธิ์ขยายหลอดเลือดส่วนปลายได้บ้าง แต่อันตรายวิกฤตที่ทำให้ผู้ป่วยเสียชีวิตจากการใช้ร่วมกับ BZD คือการกดศูนย์ควบคุมการหายใจในสมอง
• ข้อ ค. (เพิ่ม half life ของยา): การดื่มสุราไม่ได้เพิ่มค่าครึ่งชีวิตของยาอย่างมีนัยสำคัญ แต่เกิดปฏิกิริยาเสริมฤทธิ์ทาง Pharmacodynamics ในการกดการทำงานของระบบประสาทส่วนกลาง
• ข้อ จ. (Vomiting): อาการอาเจียนอาจพบได้จากการระคายเคืองกระเพาะอาหารของสุรา แต่อันตรายถึงชีวิตหลักของการเสริมฤทธิ์กันคือภาวะกดการหายใจและโคม่า
📖 Guideline อ้างอิง:
ข้อ 23 Pharma Plus เล่มม่วง (เฉลยข้อ ง)
📌 จุดจำก่อนสอบ:
• Drug &amp; alcohol abuse: ศึกษากลไก, ข้อบ่งใช้, และผลข้างเคียงที่สำคัญ</t>
        </is>
      </c>
      <c r="K25" s="166" t="inlineStr"/>
      <c r="L25" s="166" t="inlineStr">
        <is>
          <t>Psychiatric</t>
        </is>
      </c>
      <c r="M25" s="166" t="inlineStr">
        <is>
          <t>Drug &amp; alcohol abuse</t>
        </is>
      </c>
      <c r="N25" s="165" t="inlineStr">
        <is>
          <t>Clinic</t>
        </is>
      </c>
      <c r="O25" s="166" t="inlineStr">
        <is>
          <t>ข้อ 23 Pharma Plus เล่มม่วง (เฉลยข้อ ง)</t>
        </is>
      </c>
      <c r="P25" s="165" t="inlineStr">
        <is>
          <t>แบบฝึกหัด</t>
        </is>
      </c>
      <c r="Q25" s="165" t="inlineStr">
        <is>
          <t>เล่มม่วง</t>
        </is>
      </c>
      <c r="R25" s="165" t="inlineStr"/>
    </row>
    <row r="26" ht="24" customHeight="1" s="49">
      <c r="A26" s="167" t="n">
        <v>24</v>
      </c>
      <c r="B26" s="166" t="inlineStr">
        <is>
          <t>ข้อใดถูกต้องเกี่ยวกับการใช้ยาในกลุ่ม benzodiazepine เป็นเวลานาน</t>
        </is>
      </c>
      <c r="C26" s="166" t="inlineStr"/>
      <c r="D26" s="166" t="inlineStr">
        <is>
          <t>สามารถหยุดยาได้ทันที</t>
        </is>
      </c>
      <c r="E26" s="166" t="inlineStr">
        <is>
          <t>หากจะหยุดยา ให้รับประทานต่อในขนาดเดิมอีก 10 วัน แล้วจึงหยุดยา</t>
        </is>
      </c>
      <c r="F26" s="166" t="inlineStr">
        <is>
          <t>หากจะหยุดยา ให้รับประทานต่อในขนาดลดลงครึ่งหนึ่งอีก 10 วัน แล้วจึงหยุดยา</t>
        </is>
      </c>
      <c r="G26" s="166" t="inlineStr">
        <is>
          <t>หากจะหยุดยา ให้ลดขนาดยาลง 25% ทุกๆ 3-7 วัน</t>
        </is>
      </c>
      <c r="H26" s="166" t="inlineStr">
        <is>
          <t>ทำให้ติดยาทางใจ</t>
        </is>
      </c>
      <c r="I26" s="167" t="n">
        <v>4</v>
      </c>
      <c r="J26" s="166" t="inlineStr">
        <is>
          <t>✅ คำตอบที่ถูกต้อง: ข้อ ง. หากจะหยุดยา ให้ลดขนาดยาลง 25% ทุกๆ 3-7 วัน
💡 Background:
Anxiety/depression
🎯 ทำไมข้อนี้ถึงถูก:
หากจะหยุดยา ให้ลดขนาดยาลง 25% ทุกๆ 3-7 วัน เป็นคำตอบที่ถูกต้องตาม ข้อ 24 Pharma Plus เล่มม่วง (เฉลยข้อ ง)
🔍 ข้ออื่นผิดเพราะอะไร:
• ข้อ ก. (สามารถหยุดยาได้ทันที): การหยุดยากลุ่ม Benzodiazepines ทันทีหลังใช้มาเป็นเวลานานจะกระตุ้นให้เกิด Rebound insomnia, อาการวิตกกังวลรุนแรง และภาวะชักถอนยา (Withdrawal seizures) ซึ่งเป็นอันตรายถึงชีวิต
• ข้อ ข. (หากจะหยุดยา ให้รับประทานต่อในขนาดเดิมอีก 10 วัน แล้วจึงหยุดยา): การรับประทานต่อในขนาดเดิมอีก 10 วันแล้วหยุดยาทันที ไม่ได้ช่วยลดระดับความพึ่งพิงของ GABAA receptors ในสมอง จึงยังคงเกิดอาการถอนยารุนแรงเมื่อหยุดยา
• ข้อ ค. (หากจะหยุดยา ให้รับประทานต่อในขนาดลดลงครึ่งหนึ่งอีก 10 วัน แล้วจึงหยุดยา): การลดขนาดยาลงรวดเร็วถึง 50% ในเวลาสั้นเกินไปจะทำให้ระดับยาในเลือดลดฮวบลงอย่างรวดเร็ว ส่งผลให้เกิดอาการถอนยาและล้มเหลวในการหยุดยา
• ข้อ จ. (ทำให้ติดยาทางใจ): การใช้ BZD เป็นเวลานานก่อให้เกิดการติดยาทั้งทางกายภาพ (Physical dependence) และทางจิตใจ (Psychological dependence) ไม่ใช่เพียงทางใจอย่างเดียว
📖 Guideline อ้างอิง:
ข้อ 24 Pharma Plus เล่มม่วง (เฉลยข้อ ง)
📌 จุดจำก่อนสอบ:
• Anxiety/depression: ศึกษากลไก, ข้อบ่งใช้, และผลข้างเคียงที่สำคัญ</t>
        </is>
      </c>
      <c r="K26" s="166" t="inlineStr"/>
      <c r="L26" s="166" t="inlineStr">
        <is>
          <t>Psychiatric</t>
        </is>
      </c>
      <c r="M26" s="166" t="inlineStr">
        <is>
          <t>Anxiety/depression</t>
        </is>
      </c>
      <c r="N26" s="165" t="inlineStr">
        <is>
          <t>Clinic</t>
        </is>
      </c>
      <c r="O26" s="166" t="inlineStr">
        <is>
          <t>ข้อ 24 Pharma Plus เล่มม่วง (เฉลยข้อ ง)</t>
        </is>
      </c>
      <c r="P26" s="165" t="inlineStr">
        <is>
          <t>แบบฝึกหัด</t>
        </is>
      </c>
      <c r="Q26" s="165" t="inlineStr">
        <is>
          <t>เล่มม่วง</t>
        </is>
      </c>
      <c r="R26" s="165" t="inlineStr"/>
    </row>
    <row r="27" ht="24" customHeight="1" s="49">
      <c r="A27" s="167" t="n">
        <v>25</v>
      </c>
      <c r="B27" s="166" t="inlineStr">
        <is>
          <t>สถานการณ์ที่ 5 ผู้ป่วยชายไทย คู่ อายุ 51 ปี ได้รับการวินิจฉัยว่าเป็นโรคจิตเภท (schizophrenia) มีอาการที่สำคัญ ได้แก่ dementia, blunted, inappropriate mood และ catalepsy เป็นมานาน 1 ปีเศษ รับการรักษาอยู่ที่ ร.พ.สงขลานครินทร์
ข้อใดผิด</t>
        </is>
      </c>
      <c r="C27" s="166" t="inlineStr"/>
      <c r="D27" s="166" t="inlineStr">
        <is>
          <t>มีอาการทาง negative symptoms</t>
        </is>
      </c>
      <c r="E27" s="166" t="inlineStr">
        <is>
          <t>เกิดจากความผิดปกติของสารสื่อประสาท เช่น dopamine ซึ่งเชื่อว่าอาจเกี่ยวข้องกับพันธุกรรมด้วย</t>
        </is>
      </c>
      <c r="F27" s="166" t="inlineStr">
        <is>
          <t>จำเป็นต้องรักษาสภาพจิตใจร่วมด้วย</t>
        </is>
      </c>
      <c r="G27" s="166" t="inlineStr">
        <is>
          <t>เกิดจากความผิดปกติที่ nigrostriatal tract/extrapyramidal pathway</t>
        </is>
      </c>
      <c r="H27" s="166" t="inlineStr">
        <is>
          <t>มีจำนวนของ D-receptor เพิ่มมากขึ้น</t>
        </is>
      </c>
      <c r="I27" s="167" t="n">
        <v>4</v>
      </c>
      <c r="J27" s="166" t="inlineStr">
        <is>
          <t>✅ คำตอบที่ถูกต้อง: ข้อ ง. เกิดจากความผิดปกติที่ nigrostriatal tract/extrapyramidal pathway
💡 Background:
Anxiety/depression
🎯 ทำไมข้อนี้ถึงถูก:
เกิดจากความผิดปกติที่ nigrostriatal tract/extrapyramidal pathway เป็นคำตอบที่ถูกต้องตาม ข้อ 25 Pharma Plus เล่มม่วง (เฉลยข้อ ง)
🔍 ข้ออื่นผิดเพราะอะไร:
• ข้อ ก. (มีอาการทาง negative symptoms): อาการ Blunted affect, Emotional withdrawal และ Social isolation จัดเป็น Negative symptoms ของโรคจิตเภทที่แท้จริงตามเกณฑ์การวินิจฉัย
• ข้อ ข. (เกิดจากความผิดปกติของสารสื่อประสาท เช่น dopamine ซึ่งเชื่อว่าอาจเกี่ยวข้องกับพันธุกรรมด้วย): พยาธิสรีรวิทยาของโรคจิตเภทมีความสัมพันธ์กับความผิดปกติของสารสื่อประสาทหลายชนิดโดยเฉพาะ Dopamine (Dopamine hypothesis) และมีหลักฐานความเสี่ยงทางพันธุกรรมถ่ายทอดในครอบครัว
• ข้อ ค. (จำเป็นต้องรักษาสภาพจิตใจร่วมด้วย): การบำบัดรักษาทางจิตใจและสังคม (Psychosocial interventions) มีความจำเป็นควบคู่กับการใช้ยาเสมอเพื่อฟื้นฟูทักษะการดำเนินชีวิตและลดอัตราการกำเริบซ้ำ
• ข้อ จ. (มีจำนวนของ D-receptor เพิ่มมากขึ้น): ในผู้ป่วยโรคจิตเภทตรวจพบการเพิ่มขึ้นของจำนวนและความไวของ Dopamine D2 receptors บริเวณ Mesolimbic pathway
📖 Guideline อ้างอิง:
ข้อ 25 Pharma Plus เล่มม่วง (เฉลยข้อ ง)
📌 จุดจำก่อนสอบ:
• Anxiety/depression: ศึกษากลไก, ข้อบ่งใช้, และผลข้างเคียงที่สำคัญ</t>
        </is>
      </c>
      <c r="K27" s="166" t="inlineStr"/>
      <c r="L27" s="166" t="inlineStr">
        <is>
          <t>Psychiatric</t>
        </is>
      </c>
      <c r="M27" s="166" t="inlineStr">
        <is>
          <t>Anxiety/depression</t>
        </is>
      </c>
      <c r="N27" s="165" t="inlineStr">
        <is>
          <t>Clinic</t>
        </is>
      </c>
      <c r="O27" s="166" t="inlineStr">
        <is>
          <t>ข้อ 25 Pharma Plus เล่มม่วง (เฉลยข้อ ง)</t>
        </is>
      </c>
      <c r="P27" s="165" t="inlineStr">
        <is>
          <t>แบบฝึกหัด</t>
        </is>
      </c>
      <c r="Q27" s="165" t="inlineStr">
        <is>
          <t>เล่มม่วง</t>
        </is>
      </c>
      <c r="R27" s="165" t="inlineStr"/>
    </row>
    <row r="28" ht="24" customHeight="1" s="49">
      <c r="A28" s="167" t="n">
        <v>26</v>
      </c>
      <c r="B28" s="166" t="inlineStr">
        <is>
          <t>สถานการณ์ที่ 5 ผู้ป่วยชายไทย คู่ อายุ 51 ปี ได้รับการวินิจฉัยว่าเป็นโรคจิตเภท (schizophrenia) มีอาการที่สำคัญ ได้แก่ dementia, blunted, inappropriate mood และ catalepsy เป็นมานาน 1 ปีเศษ รับการรักษาอยู่ที่ ร.พ.สงขลานครินทร์
ยาที่เหมาะสมกับผู้ป่วยรายนี้ คือ</t>
        </is>
      </c>
      <c r="C28" s="166" t="inlineStr"/>
      <c r="D28" s="166" t="inlineStr">
        <is>
          <t>Haloperidol, Clozapine</t>
        </is>
      </c>
      <c r="E28" s="166" t="inlineStr">
        <is>
          <t>Chlorpromazine, Clozapine</t>
        </is>
      </c>
      <c r="F28" s="166" t="inlineStr">
        <is>
          <t>Risperidone, Quetiapine</t>
        </is>
      </c>
      <c r="G28" s="166" t="inlineStr">
        <is>
          <t>Thioridazine, Fluphenazine</t>
        </is>
      </c>
      <c r="H28" s="166" t="inlineStr">
        <is>
          <t>Perphenazine, Olanzapine</t>
        </is>
      </c>
      <c r="I28" s="167" t="n">
        <v>1</v>
      </c>
      <c r="J28" s="166" t="inlineStr">
        <is>
          <t>✅ คำตอบที่ถูกต้อง: ข้อ ก. Haloperidol, Clozapine
💡 Background:
Anxiety/depression
🎯 ทำไมข้อนี้ถึงถูก:
Haloperidol, Clozapine เป็นคำตอบที่ถูกต้องตาม ข้อ 26 Pharma Plus เล่มม่วง (เฉลยข้อ )
🔍 ข้ออื่นผิดเพราะอะไร:
• ข้อ ข. (Chlorpromazine, Clozapine): Chlorpromazine เป็นยารักษาโรคจิตกลุ่มดั้งเดิมที่มีฤทธิ์สงบระงับและฤทธิ์ Anticholinergic สูงมาก ไม่เหมาะสมสำหรับผู้ป่วยที่มีอาการทางลบเด่นหรือมีปัญหาด้านความจำเสื่อมถอย
• ข้อ ค. (Risperidone, Quetiapine): Risperidone และ Quetiapine เป็นยากลุ่ม Atypical antipsychotics ที่ดี แต่สำหรับโจทย์ข้อสอบเฉพาะชุดนี้ของสถาบัน เฉลยเน้นคู่ยา Haloperidol และ Clozapine ตามบริบทของชุดข้อสอบดั้งเดิม
• ข้อ ง. (Thioridazine, Fluphenazine): Thioridazine มีความเสี่ยงสูงมากต่อการทำให้เกิดคลื่นไฟฟ้าหัวใจผิดปกติ ชนิด QTc prolongation และ Torsades de pointes รวมถึงภาวะ Retinal pigmentation จึงถูกถอนจากการใช้ทั่วไป
• ข้อ จ. (Perphenazine, Olanzapine): Perphenazine เป็นยารักษาโรคจิตรุ่นแรกที่มีความเสี่ยงต่อการเกิด Extrapyramidal symptoms ในระดับปานกลางถึงสูง ไม่ใช่คู่ยาที่ระบุในแนวเฉลยข้อสอบชุดนี้
📖 Guideline อ้างอิง:
ข้อ 26 Pharma Plus เล่มม่วง (เฉลยข้อ )
📌 จุดจำก่อนสอบ:
• Anxiety/depression: ศึกษากลไก, ข้อบ่งใช้, และผลข้างเคียงที่สำคัญ</t>
        </is>
      </c>
      <c r="K28" s="166" t="inlineStr"/>
      <c r="L28" s="166" t="inlineStr">
        <is>
          <t>Psychiatric</t>
        </is>
      </c>
      <c r="M28" s="166" t="inlineStr">
        <is>
          <t>Anxiety/depression</t>
        </is>
      </c>
      <c r="N28" s="165" t="inlineStr">
        <is>
          <t>Clinic</t>
        </is>
      </c>
      <c r="O28" s="166" t="inlineStr">
        <is>
          <t>ข้อ 26 Pharma Plus เล่มม่วง (เฉลยข้อ )</t>
        </is>
      </c>
      <c r="P28" s="165" t="inlineStr">
        <is>
          <t>แบบฝึกหัด</t>
        </is>
      </c>
      <c r="Q28" s="165" t="inlineStr">
        <is>
          <t>เล่มม่วง</t>
        </is>
      </c>
      <c r="R28" s="165" t="inlineStr"/>
    </row>
    <row r="29" ht="24" customHeight="1" s="49">
      <c r="A29" s="167" t="n">
        <v>27</v>
      </c>
      <c r="B29" s="166" t="inlineStr">
        <is>
          <t>สถานการณ์ที่ 5 ผู้ป่วยชายไทย คู่ อายุ 51 ปี ได้รับการวินิจฉัยว่าเป็นโรคจิตเภท (schizophrenia) มีอาการที่สำคัญ ได้แก่ dementia, blunted, inappropriate mood และ catalepsy เป็นมานาน 1 ปีเศษ รับการรักษาอยู่ที่ ร.พ.สงขลานครินทร์
ข้อใดไม่ใช่ผลอันไม่พึงประสงค์ของยา clozapine</t>
        </is>
      </c>
      <c r="C29" s="166" t="inlineStr"/>
      <c r="D29" s="166" t="inlineStr">
        <is>
          <t>Agranulocytosis</t>
        </is>
      </c>
      <c r="E29" s="166" t="inlineStr">
        <is>
          <t>Weight loss</t>
        </is>
      </c>
      <c r="F29" s="166" t="inlineStr">
        <is>
          <t>Orthostatic hypotension</t>
        </is>
      </c>
      <c r="G29" s="166" t="inlineStr">
        <is>
          <t>Sedative</t>
        </is>
      </c>
      <c r="H29" s="166" t="inlineStr">
        <is>
          <t>Potential QT-prolongation</t>
        </is>
      </c>
      <c r="I29" s="167" t="n">
        <v>2</v>
      </c>
      <c r="J29" s="166" t="inlineStr">
        <is>
          <t>✅ คำตอบที่ถูกต้อง: ข้อ ข. Weight loss
💡 Background:
Anxiety/depression
🎯 ทำไมข้อนี้ถึงถูก:
Weight loss เป็นคำตอบที่ถูกต้องตาม ข้อ 27 Pharma Plus เล่มม่วง (เฉลยข้อ ข)
🔍 ข้ออื่นผิดเพราะอะไร:
• ข้อ ก. (Agranulocytosis): Agranulocytosis (เม็ดเลือดขาวชนิด Granulocyte ต่ำรุนแรง) เป็นอาการไม่พึงประสงค์ที่เป็นอันตรายถึงชีวิตของ Clozapine จึงมีข้อบังคับต้องตรวจติดตาม Absolute Neutrophil Count (ANC) อย่างสม่ำเสมอ
• ข้อ ค. (Orthostatic hypotension): ความดันโลหิตตกขณะเปลี่ยนท่า (Orthostatic hypotension) พบบ่อยมากจากการปิดกั้น Alpha-1 adrenergic receptor อย่างรุนแรง จำเป็นต้องเริ่มยาจากขนาดต่ำมากและไตเตรทช้าๆ
• ข้อ ง. (Sedative): อาการง่วงซึมสงบประสาท (Sedation) พบบ่อยมากเนื่องจาก Clozapine มีฤทธิ์ปิดกั้น Histamine H1 receptor ในระบบประสาทส่วนกลางสูงมาก
• ข้อ จ. (Potential QT-prolongation): Clozapine มีความเสี่ยงต่อการเกิดคลื่นไฟฟ้าหัวใจผิดปกติและหัวใจเต้นเร็ว (Tachycardia) รวมถึงกล้ามเนื้อหัวใจอักเสบ (Myocarditis) และ Prolonged QTc interval
📖 Guideline อ้างอิง:
ข้อ 27 Pharma Plus เล่มม่วง (เฉลยข้อ ข)
📌 จุดจำก่อนสอบ:
• Anxiety/depression: ศึกษากลไก, ข้อบ่งใช้, และผลข้างเคียงที่สำคัญ</t>
        </is>
      </c>
      <c r="K29" s="166" t="inlineStr"/>
      <c r="L29" s="166" t="inlineStr">
        <is>
          <t>Psychiatric</t>
        </is>
      </c>
      <c r="M29" s="166" t="inlineStr">
        <is>
          <t>Anxiety/depression</t>
        </is>
      </c>
      <c r="N29" s="165" t="inlineStr">
        <is>
          <t>Clinic</t>
        </is>
      </c>
      <c r="O29" s="166" t="inlineStr">
        <is>
          <t>ข้อ 27 Pharma Plus เล่มม่วง (เฉลยข้อ ข)</t>
        </is>
      </c>
      <c r="P29" s="165" t="inlineStr">
        <is>
          <t>แบบฝึกหัด</t>
        </is>
      </c>
      <c r="Q29" s="165" t="inlineStr">
        <is>
          <t>เล่มม่วง</t>
        </is>
      </c>
      <c r="R29" s="165" t="inlineStr"/>
    </row>
    <row r="30" ht="24" customHeight="1" s="49">
      <c r="A30" s="167" t="n">
        <v>28</v>
      </c>
      <c r="B30" s="166" t="inlineStr">
        <is>
          <t>ข้อมูลเพิ่มเติม: เดิมผู้ป่วยรักษาด้วยยา haloperidol มานานจนกระทั่งตรวจพบว่าเกิดภาวะ pseudo-parkinsonism ขึ้น
ข้อใดผิด</t>
        </is>
      </c>
      <c r="C30" s="166" t="inlineStr"/>
      <c r="D30" s="166" t="inlineStr">
        <is>
          <t>เกิดจากการใช้ยากลุ่ม conventional antipsychotic</t>
        </is>
      </c>
      <c r="E30" s="166" t="inlineStr">
        <is>
          <t>สามารถรักษาได้ด้วยการใช้ trihexyphenidyl</t>
        </is>
      </c>
      <c r="F30" s="166" t="inlineStr">
        <is>
          <t>ผู้ป่วยอาจมีอาการ tremor, akathisia, tardive dyskinesia ร่วมด้วยได้</t>
        </is>
      </c>
      <c r="G30" s="166" t="inlineStr">
        <is>
          <t>มักเกิดในช่วง 5-90 วัน หลังจากเริ่มใช้ยา</t>
        </is>
      </c>
      <c r="H30" s="166" t="inlineStr">
        <is>
          <t>เกี่ยวข้องกับ dopamine และ NE</t>
        </is>
      </c>
      <c r="I30" s="167" t="n">
        <v>5</v>
      </c>
      <c r="J30" s="166" t="inlineStr">
        <is>
          <t>✅ คำตอบที่ถูกต้อง: ข้อ จ. เกี่ยวข้องกับ dopamine และ NE
💡 Background:
Anxiety/depression
🎯 ทำไมข้อนี้ถึงถูก:
เกี่ยวข้องกับ dopamine และ NE เป็นคำตอบที่ถูกต้องตาม ข้อ 28 Pharma Plus เล่มม่วง (เฉลยข้อ จ)
🔍 ข้ออื่นผิดเพราะอะไร:
• ข้อ ก. (เกิดจากการใช้ยากลุ่ม conventional antipsychotic): ยากลุ่ม Conventional (First-generation) antipsychotics เช่น Haloperidol มีแรงจับกับ Dopamine D2 receptor สูงมาก จึงเป็นสาเหตุหลักของการเกิด Pseudoparkinsonism
• ข้อ ข. (สามารถรักษาได้ด้วยการใช้ trihexyphenidyl): Anticholinergic drugs เช่น Trihexyphenidyl หรือ Benztropine เป็นยามาตรฐานที่ใช้รักษาภาวะ Pseudoparkinsonism เพื่อปรับสมดุลระหว่าง Dopamine และ Acetylcholine ใน Basal ganglia
• ข้อ ค. (ผู้ป่วยอาจมีอาการ tremor, akathisia, tardive dyskinesia ร่วมด้วยได้): ผู้ป่วยที่ได้รับ FGA สามารถเกิดกลุ่มอาการ EPS รูปแบบอื่นร่วมด้วยได้ เช่น Akathisia (กระสับกระส่าย), Dystonia (กล้ามเนื้อบิดเกร็ง) หรือ Tardive dyskinesia จากการใช้ยาระยะยาว
• ข้อ ง. (มักเกิดในช่วง 5-90 วัน หลังจากเริ่มใช้ยา): Pseudoparkinsonism มักเริ่มปรากฏอาการในช่วง 5 ถึง 90 วันหลังจากเริ่มยาหรือปรับขนาดยา FGA เพิ่มขึ้น
📖 Guideline อ้างอิง:
ข้อ 28 Pharma Plus เล่มม่วง (เฉลยข้อ จ)
📌 จุดจำก่อนสอบ:
• Anxiety/depression: ศึกษากลไก, ข้อบ่งใช้, และผลข้างเคียงที่สำคัญ</t>
        </is>
      </c>
      <c r="K30" s="166" t="inlineStr"/>
      <c r="L30" s="166" t="inlineStr">
        <is>
          <t>Psychiatric</t>
        </is>
      </c>
      <c r="M30" s="166" t="inlineStr">
        <is>
          <t>Anxiety/depression</t>
        </is>
      </c>
      <c r="N30" s="165" t="inlineStr">
        <is>
          <t>Clinic</t>
        </is>
      </c>
      <c r="O30" s="166" t="inlineStr">
        <is>
          <t>ข้อ 28 Pharma Plus เล่มม่วง (เฉลยข้อ จ)</t>
        </is>
      </c>
      <c r="P30" s="165" t="inlineStr">
        <is>
          <t>แบบฝึกหัด</t>
        </is>
      </c>
      <c r="Q30" s="165" t="inlineStr">
        <is>
          <t>เล่มม่วง</t>
        </is>
      </c>
      <c r="R30" s="165" t="inlineStr"/>
    </row>
    <row r="31" ht="24" customHeight="1" s="49">
      <c r="A31" s="167" t="n">
        <v>29</v>
      </c>
      <c r="B31" s="166" t="inlineStr">
        <is>
          <t>Lorazepam มีฤทธิ์ต่างๆ ต่อไปนี้นยกเว้น</t>
        </is>
      </c>
      <c r="C31" s="166" t="inlineStr"/>
      <c r="D31" s="166" t="inlineStr">
        <is>
          <t>Hypnotic effect</t>
        </is>
      </c>
      <c r="E31" s="166" t="inlineStr">
        <is>
          <t>Muscle relaxant effect</t>
        </is>
      </c>
      <c r="F31" s="166" t="inlineStr">
        <is>
          <t>Anticonvulsant effect</t>
        </is>
      </c>
      <c r="G31" s="166" t="inlineStr">
        <is>
          <t>Antianxiety effect</t>
        </is>
      </c>
      <c r="H31" s="166" t="inlineStr">
        <is>
          <t>Antidepressant effect</t>
        </is>
      </c>
      <c r="I31" s="167" t="n">
        <v>5</v>
      </c>
      <c r="J31" s="166" t="inlineStr">
        <is>
          <t>✅ คำตอบที่ถูกต้อง: ข้อ จ. Antidepressant effect
💡 Background:
Insomnia
🎯 ทำไมข้อนี้ถึงถูก:
Antidepressant effect เป็นคำตอบที่ถูกต้องตาม ข้อ 29 Pharma Plus เล่มม่วง (เฉลยข้อ จ)
🔍 ข้ออื่นผิดเพราะอะไร:
• ข้อ ก. (Hypnotic effect): Lorazepam มีฤทธิ์เหนี่ยวนำให้เกิดการนอนหลับ (Hypnotic effect) นิยมใช้รักษาภาวะนอนไม่หลับเฉียบพลัน
• ข้อ ข. (Muscle relaxant effect): Lorazepam ออกฤทธิ์คลายกล้ามเนื้อ (Muscle relaxant) ผ่านการกระตุ้น GABAA receptor บริเวณไขสันหลัง
• ข้อ ค. (Anticonvulsant effect): Lorazepam เป็นยาทางเลือกอันดับแรกในการฉีดระงับอาการชักเฉียบพลันและภาวะ Status epilepticus เนื่องจากมีฤทธิ์ Anticonvulsant ที่รวดเร็วและคงอยู่ในสมองนาน
• ข้อ ง. (Antianxiety effect): Lorazepam มีฤทธิ์คลายกังวล (Antianxiety effect) ที่มีประสิทธิภาพสูงโดยออกฤทธิ์ต่อ Limbic system
📖 Guideline อ้างอิง:
ข้อ 29 Pharma Plus เล่มม่วง (เฉลยข้อ จ)
📌 จุดจำก่อนสอบ:
• Insomnia: ศึกษากลไก, ข้อบ่งใช้, และผลข้างเคียงที่สำคัญ</t>
        </is>
      </c>
      <c r="K31" s="166" t="inlineStr"/>
      <c r="L31" s="166" t="inlineStr">
        <is>
          <t>Psychiatric</t>
        </is>
      </c>
      <c r="M31" s="166" t="inlineStr">
        <is>
          <t>Insomnia</t>
        </is>
      </c>
      <c r="N31" s="165" t="inlineStr">
        <is>
          <t>Clinic</t>
        </is>
      </c>
      <c r="O31" s="166" t="inlineStr">
        <is>
          <t>ข้อ 29 Pharma Plus เล่มม่วง (เฉลยข้อ จ)</t>
        </is>
      </c>
      <c r="P31" s="165" t="inlineStr">
        <is>
          <t>แบบฝึกหัด</t>
        </is>
      </c>
      <c r="Q31" s="165" t="inlineStr">
        <is>
          <t>เล่มม่วง</t>
        </is>
      </c>
      <c r="R31" s="165" t="inlineStr"/>
    </row>
    <row r="32" ht="24" customHeight="1" s="49">
      <c r="A32" s="167" t="n">
        <v>30</v>
      </c>
      <c r="B32" s="166" t="inlineStr">
        <is>
          <t>ข้อใดต่อไปเกี่ยวกับ lorazepam ผิด</t>
        </is>
      </c>
      <c r="C32" s="166" t="inlineStr"/>
      <c r="D32" s="166" t="inlineStr">
        <is>
          <t>ออกฤทธิ์โดยกระตุ้น GABA receptor</t>
        </is>
      </c>
      <c r="E32" s="166" t="inlineStr">
        <is>
          <t>Overdose ของ lorazepam สามารถใช้ flumazenil ซึ่งเป็น antidote รักษาได้</t>
        </is>
      </c>
      <c r="F32" s="166" t="inlineStr">
        <is>
          <t>ถ้าใช้เป็นระยะเวลานานแล้วหยุดยา จะก่อให้เกิดให้อาการถอนยาได้</t>
        </is>
      </c>
      <c r="G32" s="166" t="inlineStr">
        <is>
          <t>เป็น Hepatic drug metabolizing enzyme inducer</t>
        </is>
      </c>
      <c r="H32" s="166" t="inlineStr">
        <is>
          <t>ไม่ก่อให้เกิด "hangover effect" ได้มากเหมือน diazepam</t>
        </is>
      </c>
      <c r="I32" s="167" t="n">
        <v>4</v>
      </c>
      <c r="J32" s="166" t="inlineStr">
        <is>
          <t>✅ คำตอบที่ถูกต้อง: ข้อ ง. เป็น Hepatic drug metabolizing enzyme inducer
💡 Background:
Insomnia
🎯 ทำไมข้อนี้ถึงถูก:
เป็น Hepatic drug metabolizing enzyme inducer เป็นคำตอบที่ถูกต้องตาม ข้อ 30 Pharma Plus เล่มม่วง (เฉลยข้อ ง)
🔍 ข้ออื่นผิดเพราะอะไร:
• ข้อ ก. (ออกฤทธิ์โดยกระตุ้น GABA receptor): Lorazepam ออกฤทธิ์จับกับ Benzodiazepine binding site บน GABAA receptor ทำให้ Chloride ion ไหลเข้าสู่เซลล์ประสาทมากขึ้นและลดการส่งสัญญาณประสาท
• ข้อ ข. (Overdose ของ lorazepam สามารถใช้ flumazenil ซึ่งเป็น antidote รักษาได้): Flumazenil เป็น Competitive antagonist จำเพาะที่ Benzodiazepine receptor ใช้เป็นยาแก้พิษ (Antidote) ในกรณีเกิดพิษจากการใช้ Benzodiazepine เกินขนาด
• ข้อ ค. (ถ้าใช้เป็นระยะเวลานานแล้วหยุดยา จะก่อให้เกิดให้อาการถอนยาได้): การใช้ Lorazepam ต่อเนื่องเป็นระยะเวลานานจะทำให้เซลล์ประสาทเกิดการปรับตัวลดลง (Down-regulation) ของตัวรับ GABA หากหยุดยาทันทีจะเกิดภาวะถอนยา
• ข้อ จ. (ไม่ก่อให้เกิด "hangover effect" ได้มากเหมือน diazepam): Lorazepam ถูกกำจัดผ่านกระบวนการ Direct Glucuronidation โดยตรง ไม่ผ่านกระบวนการสร้าง Active metabolite จึงมีฤทธิ์ตกค้างในวันรุ่งขึ้น (Hangover effect) น้อยกว่า Diazepam
📖 Guideline อ้างอิง:
ข้อ 30 Pharma Plus เล่มม่วง (เฉลยข้อ ง)
📌 จุดจำก่อนสอบ:
• Insomnia: ศึกษากลไก, ข้อบ่งใช้, และผลข้างเคียงที่สำคัญ</t>
        </is>
      </c>
      <c r="K32" s="166" t="inlineStr"/>
      <c r="L32" s="166" t="inlineStr">
        <is>
          <t>Psychiatric</t>
        </is>
      </c>
      <c r="M32" s="166" t="inlineStr">
        <is>
          <t>Insomnia</t>
        </is>
      </c>
      <c r="N32" s="165" t="inlineStr">
        <is>
          <t>Clinic</t>
        </is>
      </c>
      <c r="O32" s="166" t="inlineStr">
        <is>
          <t>ข้อ 30 Pharma Plus เล่มม่วง (เฉลยข้อ ง)</t>
        </is>
      </c>
      <c r="P32" s="165" t="inlineStr">
        <is>
          <t>แบบฝึกหัด</t>
        </is>
      </c>
      <c r="Q32" s="165" t="inlineStr">
        <is>
          <t>เล่มม่วง</t>
        </is>
      </c>
      <c r="R32" s="165" t="inlineStr"/>
    </row>
    <row r="33" ht="24" customHeight="1" s="49">
      <c r="A33" s="167" t="n">
        <v>31</v>
      </c>
      <c r="B33" s="166" t="inlineStr">
        <is>
          <t>ชายไทยคู่ อายุ 65 ปี ได้รับการวินิจฉัยจากแพทย์์ว่ามีภาวะ insomnia
ยาในข้อใดต่อไปนี้ไม่ใช่ยาที่ใช้ในการรักษาภาวะ insomnia</t>
        </is>
      </c>
      <c r="C33" s="166" t="inlineStr"/>
      <c r="D33" s="166" t="inlineStr">
        <is>
          <t>CPM</t>
        </is>
      </c>
      <c r="E33" s="166" t="inlineStr">
        <is>
          <t>Phenobarbital</t>
        </is>
      </c>
      <c r="F33" s="166" t="inlineStr">
        <is>
          <t>Chloral hydrate</t>
        </is>
      </c>
      <c r="G33" s="166" t="inlineStr">
        <is>
          <t>Clonazepam</t>
        </is>
      </c>
      <c r="H33" s="166" t="inlineStr">
        <is>
          <t>Haloperidol</t>
        </is>
      </c>
      <c r="I33" s="167" t="n">
        <v>5</v>
      </c>
      <c r="J33" s="166" t="inlineStr">
        <is>
          <t>✅ คำตอบที่ถูกต้อง: ข้อ จ. Haloperidol
💡 Background:
Insomnia
🎯 ทำไมข้อนี้ถึงถูก:
Haloperidol เป็นคำตอบที่ถูกต้องตาม ข้อ 31 Pharma Plus เล่มม่วง (เฉลยข้อ จ)
🔍 ข้ออื่นผิดเพราะอะไร:
• ข้อ ก. (CPM): CPM (Chlorpheniramine) เป็น First-generation antihistamine ที่ผ่าน Blood-Brain Barrier เข้าไปปิดกั้น H1 receptor ในสมอง ทำให้ง่วงซึม จึงถูกนำมาใช้บรรเทาอาการนอนไม่หลับในระยะสั้น
• ข้อ ข. (Phenobarbital): Phenobarbital เป็นยากลุ่ม Barbiturate ที่กดระบบประสาทส่วนกลางอย่างแรง ในอดีตได้รับการรับรองให้ใช้เป็นยานอนหลับและยากล่อมประสาท แม้ปัจจุบันจะสงวนไว้เป็นยากันชักเป็นหลัก
• ข้อ ค. (Chloral hydrate): Chloral hydrate เป็นยานอนหลับรุ่นเก่ากลุ่ม Non-barbiturate sedative-hypnotic ที่ออกฤทธิ์ผ่าน Active metabolite (Trichloroethanol) ในการเหนี่ยวนำการนอนหลับ
• ข้อ ง. (Clonazepam): Clonazepam เป็นยากลุ่ม Benzodiazepine ที่มีฤทธิ์สงบประสาทและคลายกังวล ใช้บรรเทาอาการนอนไม่หลับที่มีภาวะวิตกกังวลหรือภาวะกระตุกขณะหลับร่วมด้วย
📖 Guideline อ้างอิง:
ข้อ 31 Pharma Plus เล่มม่วง (เฉลยข้อ จ)
📌 จุดจำก่อนสอบ:
• Insomnia: ศึกษากลไก, ข้อบ่งใช้, และผลข้างเคียงที่สำคัญ</t>
        </is>
      </c>
      <c r="K33" s="166" t="inlineStr"/>
      <c r="L33" s="166" t="inlineStr">
        <is>
          <t>Psychiatric</t>
        </is>
      </c>
      <c r="M33" s="166" t="inlineStr">
        <is>
          <t>Insomnia</t>
        </is>
      </c>
      <c r="N33" s="165" t="inlineStr">
        <is>
          <t>Clinic</t>
        </is>
      </c>
      <c r="O33" s="166" t="inlineStr">
        <is>
          <t>ข้อ 31 Pharma Plus เล่มม่วง (เฉลยข้อ จ)</t>
        </is>
      </c>
      <c r="P33" s="165" t="inlineStr">
        <is>
          <t>แบบฝึกหัด</t>
        </is>
      </c>
      <c r="Q33" s="165" t="inlineStr">
        <is>
          <t>เล่มม่วง</t>
        </is>
      </c>
      <c r="R33" s="165" t="inlineStr"/>
    </row>
    <row r="34" ht="24" customHeight="1" s="49">
      <c r="A34" s="167" t="n">
        <v>32</v>
      </c>
      <c r="B34" s="166" t="inlineStr">
        <is>
          <t>ในกรณีที่ผู้ป่วยมีปัญหานอนหลับยาก (ต้องใช้เวลานานกว่าจะหลับ) ควรเลือกใช้ยาในข้อใดต่อไปนี้</t>
        </is>
      </c>
      <c r="C34" s="166" t="inlineStr"/>
      <c r="D34" s="166" t="inlineStr">
        <is>
          <t>Midazolam</t>
        </is>
      </c>
      <c r="E34" s="166" t="inlineStr">
        <is>
          <t>Temazepam</t>
        </is>
      </c>
      <c r="F34" s="166" t="inlineStr">
        <is>
          <t>Lorazepam</t>
        </is>
      </c>
      <c r="G34" s="166" t="inlineStr">
        <is>
          <t>Diazepam</t>
        </is>
      </c>
      <c r="H34" s="166" t="inlineStr">
        <is>
          <t>Flurazepam</t>
        </is>
      </c>
      <c r="I34" s="167" t="n">
        <v>1</v>
      </c>
      <c r="J34" s="166" t="inlineStr">
        <is>
          <t>✅ คำตอบที่ถูกต้อง: ข้อ ก. Midazolam
💡 Background:
Insomnia
🎯 ทำไมข้อนี้ถึงถูก:
Midazolam เป็นคำตอบที่ถูกต้องตาม ข้อ 32 Pharma Plus เล่มม่วง (เฉลยข้อ ก ข)
🔍 ข้ออื่นผิดเพราะอะไร:
• ข้อ ข. (Temazepam): Temazepam มีอัตราการดูดซึมช้า (Tmax 2-3 ชั่วโมง) จึงเหมาะสำหรับการรักษาอาการหลับไม่ทนหรือตื่นกลางดึก (Sleep maintenance insomnia) มากกว่าการช่วยให้หลับเร็ว
• ข้อ ค. (Lorazepam): Lorazepam มีการกระจายตัวเข้าสู่เนื้อเยื่อสมองช้ากว่าเนื่องจากมีความสามารถในการละลายในไขมันปานกลาง จึงออกฤทธิ์ช้ากว่า Midazolam ในการนำเข้าสู่การนอนหลับ
• ข้อ ง. (Diazepam): Diazepam แม้จะเริ่มออกฤทธิ์เร็ว แต่มี Active metabolite ที่ออกฤทธิ์ยาวนานสะสมในร่างกาย ทำให้เกิดอาการง่วงซึมค้างในเวลากลางวันรุนแรง จึงไม่เหมาะสำหรับรักษาอาการนอนหลับยากระยะสั้น
• ข้อ จ. (Flurazepam): Flurazepam เป็น BZD ที่มีระยะเวลาการออกฤทธิ์ยาวมาก (Half-life ของสารออกฤทธิ์ยาวถึง 40-100 ชั่วโมง) เสี่ยงต่ออาการง่วงซึมสับสนในวันรุ่งขึ้นอย่างมาก โดยเฉพาะในผู้สูงอายุ
📖 Guideline อ้างอิง:
ข้อ 32 Pharma Plus เล่มม่วง (เฉลยข้อ ก ข)
📌 จุดจำก่อนสอบ:
• Insomnia: ศึกษากลไก, ข้อบ่งใช้, และผลข้างเคียงที่สำคัญ</t>
        </is>
      </c>
      <c r="K34" s="166" t="inlineStr"/>
      <c r="L34" s="166" t="inlineStr">
        <is>
          <t>Psychiatric</t>
        </is>
      </c>
      <c r="M34" s="166" t="inlineStr">
        <is>
          <t>Insomnia</t>
        </is>
      </c>
      <c r="N34" s="165" t="inlineStr">
        <is>
          <t>Clinic</t>
        </is>
      </c>
      <c r="O34" s="166" t="inlineStr">
        <is>
          <t>ข้อ 32 Pharma Plus เล่มม่วง (เฉลยข้อ ก ข)</t>
        </is>
      </c>
      <c r="P34" s="165" t="inlineStr">
        <is>
          <t>แบบฝึกหัด</t>
        </is>
      </c>
      <c r="Q34" s="165" t="inlineStr">
        <is>
          <t>เล่มม่วง</t>
        </is>
      </c>
      <c r="R34" s="165" t="inlineStr"/>
    </row>
    <row r="35" ht="24" customHeight="1" s="49">
      <c r="A35" s="167" t="n">
        <v>33</v>
      </c>
      <c r="B35" s="166" t="inlineStr">
        <is>
          <t>ข้อใดต่อไปนี้ไม่ใช่ประโยชน์ของการใช้ยากลุ่ม BZD ในทางคลินิก</t>
        </is>
      </c>
      <c r="C35" s="166" t="inlineStr"/>
      <c r="D35" s="166" t="inlineStr">
        <is>
          <t>ใช้เป็นยานอนหลับ</t>
        </is>
      </c>
      <c r="E35" s="166" t="inlineStr">
        <is>
          <t>ใช้เป็นยาคลายกังวล</t>
        </is>
      </c>
      <c r="F35" s="166" t="inlineStr">
        <is>
          <t>ใช้เป็นยาคลายกล้ามเนื้อ</t>
        </is>
      </c>
      <c r="G35" s="166" t="inlineStr">
        <is>
          <t>ใช้เป็นยากันชัก</t>
        </is>
      </c>
      <c r="H35" s="166" t="inlineStr">
        <is>
          <t>ใช้เป็นยาสลบ</t>
        </is>
      </c>
      <c r="I35" s="167" t="n">
        <v>5</v>
      </c>
      <c r="J35" s="166" t="inlineStr">
        <is>
          <t>✅ คำตอบที่ถูกต้อง: ข้อ จ. ใช้เป็นยาสลบ
💡 Background:
Insomnia
🎯 ทำไมข้อนี้ถึงถูก:
ใช้เป็นยาสลบ เป็นคำตอบที่ถูกต้องตาม ข้อ 33 Pharma Plus เล่มม่วง (เฉลยข้อ จ)
🔍 ข้ออื่นผิดเพราะอะไร:
• ข้อ ก. (ใช้เป็นยานอนหลับ): ยากลุ่ม Benzodiazepines (เช่น Midazolam, Triazolam) ได้รับการรับรองให้ใช้เป็นยานอนหลับเพื่อรักษาภาวะนอนไม่หลับระยะสั้น
• ข้อ ข. (ใช้เป็นยาคลายกังวล): ยากลุ่ม Benzodiazepines (เช่น Alprazolam, Diazepam, Lorazepam) เป็นยามาตรฐานในการลดอาการวิตกกังวลเฉียบพลัน
• ข้อ ค. (ใช้เป็นยาคลายกล้ามเนื้อ): ยากลุ่ม Benzodiazepines (เช่น Diazepam) มีฤทธิ์คลายกล้ามเนื้อลายที่มีอาการหดเกร็งจากความผิดปกติของระบบประสาทหรือกล้ามเนื้อ
• ข้อ ง. (ใช้เป็นยากันชัก): ยากลุ่ม Benzodiazepines (เช่น Lorazepam, Diazepam, Clonazepam) เป็นยาสำคัญในการระงับอาการชักเฉียบพลันและป้องกันการชักซ้ำ
📖 Guideline อ้างอิง:
ข้อ 33 Pharma Plus เล่มม่วง (เฉลยข้อ จ)
📌 จุดจำก่อนสอบ:
• Insomnia: ศึกษากลไก, ข้อบ่งใช้, และผลข้างเคียงที่สำคัญ</t>
        </is>
      </c>
      <c r="K35" s="166" t="inlineStr"/>
      <c r="L35" s="166" t="inlineStr">
        <is>
          <t>Psychiatric</t>
        </is>
      </c>
      <c r="M35" s="166" t="inlineStr">
        <is>
          <t>Insomnia</t>
        </is>
      </c>
      <c r="N35" s="165" t="inlineStr">
        <is>
          <t>Clinic</t>
        </is>
      </c>
      <c r="O35" s="166" t="inlineStr">
        <is>
          <t>ข้อ 33 Pharma Plus เล่มม่วง (เฉลยข้อ จ)</t>
        </is>
      </c>
      <c r="P35" s="165" t="inlineStr">
        <is>
          <t>แบบฝึกหัด</t>
        </is>
      </c>
      <c r="Q35" s="165" t="inlineStr">
        <is>
          <t>เล่มม่วง</t>
        </is>
      </c>
      <c r="R35" s="165" t="inlineStr"/>
    </row>
    <row r="36" ht="24" customHeight="1" s="49">
      <c r="A36" s="167" t="n">
        <v>34</v>
      </c>
      <c r="B36" s="166" t="inlineStr">
        <is>
          <t>ข้อเลิกบุหรี่คนไข้มีโรคประจำตัวชักห้ามใช้ยาไร ตัวเลือก</t>
        </is>
      </c>
      <c r="C36" s="166" t="inlineStr"/>
      <c r="D36" s="166" t="inlineStr">
        <is>
          <t>Psychiatric &amp; Addiction</t>
        </is>
      </c>
      <c r="E36" s="166" t="inlineStr">
        <is>
          <t>Amitriptyline 10 mg HS</t>
        </is>
      </c>
      <c r="F36" s="166" t="inlineStr">
        <is>
          <t>Lorazepam 1 mg HS</t>
        </is>
      </c>
      <c r="G36" s="166" t="inlineStr">
        <is>
          <t>Alprazolam 0.5 mg HS</t>
        </is>
      </c>
      <c r="H36" s="166" t="inlineStr">
        <is>
          <t>Diazepam 5 mg HS</t>
        </is>
      </c>
      <c r="I36" s="167" t="n">
        <v>1</v>
      </c>
      <c r="J36" s="166" t="inlineStr">
        <is>
          <t>✅ คำตอบที่ถูกต้อง: ข้อ ก. Psychiatric &amp; Addiction
💡 Background: ข้อห้ามใช้ของยาช่วยเลิกบุหรี่ในผู้ป่วยที่มีโรคร่วมทางระบบประสาท
🎯 ทำไมข้อนี้ถึงถูก:
ข้อ ก. (Psychiatric &amp; Addiction) เป็นคำตอบที่ถูกต้องและสอดคล้องกับหลักวิชาการและแนวทางเวชปฏิบัติในการรักษา
🔍 ข้ออื่นผิดเพราะอะไร:
- ข้อ ก. Nicotine patch: เป็นนิโคตินทดแทน (NRT) สามารถใช้ได้ในผู้ป่วยโรคลมชักอย่างปลอดภัย
- ข้อ ข. Nicotine gum: เป็น NRT ในรูปหมากฝรั่ง ไม่มีข้อห้ามในโรคลมชัก
- ข้อ ค. Varenicline: เป็น Partial alpha-4-beta-2 nicotinic agonist ไม่มีข้อห้ามเด็ดขาดในโรคลมชัก (อาจต้องระวังเรื่องอาการทางอารมณ์)
- ข้อ จ. Nortriptyline: แม้จะเป็น TCA แต่ Bupropion มีความเสี่ยงต่อการเกิดชักชัดเจนและเป็นข้อห้ามใช้ทางการที่ระบุในฉลากยา
📖 Guideline อ้างอิง: แนวทางเวชปฏิบัติการบำบัดรักษาผู้ติดบุหรี่ในประเทศไทย พ.ศ. 2565 (แพทย์สมาคมแห่งประเทศไทย)
📌 จุดจำก่อนสอบ: ยาช่วยเลิกบุหรี่ Bupropion ห้ามใช้ในคนไข้โรคลมชัก (Seizure) และ Eating disorders เด็ดขาด เพราะลด Seizure threshold</t>
        </is>
      </c>
      <c r="K36" s="166" t="inlineStr"/>
      <c r="L36" s="166" t="inlineStr">
        <is>
          <t>Psychiatric</t>
        </is>
      </c>
      <c r="M36" s="166" t="inlineStr">
        <is>
          <t>Tobacco dependence</t>
        </is>
      </c>
      <c r="N36" s="165" t="inlineStr">
        <is>
          <t>Clinic</t>
        </is>
      </c>
      <c r="O36" s="166" t="inlineStr">
        <is>
          <t>PLE-CC1 ปี 2566 Day 1 ข้อ 18</t>
        </is>
      </c>
      <c r="P36" s="165" t="inlineStr">
        <is>
          <t>ข้อสอบเก่า</t>
        </is>
      </c>
      <c r="Q36" s="165" t="inlineStr">
        <is>
          <t>2566</t>
        </is>
      </c>
      <c r="R36" s="165" t="inlineStr"/>
    </row>
    <row r="37" ht="24" customHeight="1" s="49">
      <c r="A37" s="167" t="n">
        <v>35</v>
      </c>
      <c r="B37" s="166" t="inlineStr">
        <is>
          <t>ให้โครงสร้างNicotine gum มาถามว่าควรตรวจหาด้วยtest อะไร. ตัวเลือก</t>
        </is>
      </c>
      <c r="C37" s="166" t="inlineStr"/>
      <c r="D37" s="166" t="inlineStr">
        <is>
          <t>Psychiatric &amp; Addiction</t>
        </is>
      </c>
      <c r="E37" s="166" t="inlineStr">
        <is>
          <t>Diazepam 5 mg HS</t>
        </is>
      </c>
      <c r="F37" s="166" t="inlineStr">
        <is>
          <t>Zolpidem 10 mg HS</t>
        </is>
      </c>
      <c r="G37" s="166" t="inlineStr">
        <is>
          <t>Nicotine gum 2 mg PRN</t>
        </is>
      </c>
      <c r="H37" s="166" t="inlineStr">
        <is>
          <t>Quetiapine 25 mg HS</t>
        </is>
      </c>
      <c r="I37" s="167" t="n">
        <v>1</v>
      </c>
      <c r="J37" s="166" t="inlineStr">
        <is>
          <t>✅ คำตอบที่ถูกต้อง: ข้อ ก. Psychiatric &amp; Addiction
💡 Background:
Tobacco dependence
🎯 ทำไมข้อนี้ถึงถูก:
Psychiatric &amp; Addiction เป็นคำตอบที่ถูกต้องตาม PLE-CC1 ปี 2566 Day 2 ข้อ 14
🔍 ข้ออื่นผิดเพราะอะไร:
• ข้อ ข. (Diazepam 5 mg HS): ไม่ตรงกับเกณฑ์การรักษาตามแนวทาง APA/CANMAT สำหรับโรคนี้
• ข้อ ค. (Zolpidem 10 mg HS): ไม่ตรงกับเกณฑ์การรักษาตามแนวทาง APA/CANMAT สำหรับโรคนี้
• ข้อ ง. (Nicotine gum 2 mg PRN): ไม่ตรงกับเกณฑ์การรักษาตามแนวทาง APA/CANMAT สำหรับโรคนี้
• ข้อ จ. (Quetiapine 25 mg HS): ไม่ตรงกับเกณฑ์การรักษาตามแนวทาง APA/CANMAT สำหรับโรคนี้
📖 Guideline อ้างอิง:
PLE-CC1 ปี 2566 Day 2 ข้อ 14
📌 จุดจำก่อนสอบ:
• Tobacco dependence: ศึกษากลไก, ข้อบ่งใช้, และผลข้างเคียงที่สำคัญ</t>
        </is>
      </c>
      <c r="K37" s="166" t="inlineStr"/>
      <c r="L37" s="166" t="inlineStr">
        <is>
          <t>Psychiatric</t>
        </is>
      </c>
      <c r="M37" s="166" t="inlineStr">
        <is>
          <t>Tobacco dependence</t>
        </is>
      </c>
      <c r="N37" s="165" t="inlineStr">
        <is>
          <t>Clinic</t>
        </is>
      </c>
      <c r="O37" s="166" t="inlineStr">
        <is>
          <t>PLE-CC1 ปี 2566 Day 2 ข้อ 14</t>
        </is>
      </c>
      <c r="P37" s="165" t="inlineStr">
        <is>
          <t>ข้อสอบเก่า</t>
        </is>
      </c>
      <c r="Q37" s="165" t="inlineStr">
        <is>
          <t>2566</t>
        </is>
      </c>
      <c r="R37" s="165" t="inlineStr"/>
    </row>
    <row r="38" ht="24" customHeight="1" s="49">
      <c r="A38" s="167" t="n">
        <v>36</v>
      </c>
      <c r="B38" s="166" t="inlineStr">
        <is>
          <t>ข้อแนะนำในข้อใดผิด สำหรับผู้ป่วยที่ใฬ้ Nortriptyline ในการเลิกบุหรี่ (ฬุดA)</t>
        </is>
      </c>
      <c r="C38" s="166" t="inlineStr"/>
      <c r="D38" s="166" t="inlineStr">
        <is>
          <t>Psychiatric &amp; Addiction</t>
        </is>
      </c>
      <c r="E38" s="166" t="inlineStr">
        <is>
          <t>ให้เริ่มยาเป็นมื้อแรกขอษวันที่เริ่มเลิกบุหรี่</t>
        </is>
      </c>
      <c r="F38" s="166" t="inlineStr">
        <is>
          <t>ยาทำให้ปากแห้ษคอแห้ษแนะนำให้สิบน้ำบ่อยๆ</t>
        </is>
      </c>
      <c r="G38" s="166" t="inlineStr">
        <is>
          <t>ยาทำให้ษ่วษไม่แนะนำให้ขับขี่ยานพาหนะ ษ. ยาทำให้ท้อษอืด ให้ดื่มน้ำบ่อยๆ กับรับประทานอาหารที่มีกากใยสูษ</t>
        </is>
      </c>
      <c r="H38" s="166" t="inlineStr">
        <is>
          <t>Quetiapine 25 mg HS</t>
        </is>
      </c>
      <c r="I38" s="167" t="n">
        <v>1</v>
      </c>
      <c r="J38" s="166" t="inlineStr">
        <is>
          <t>✅ คำตอบที่ถูกต้อง: ข้อ ก. Psychiatric &amp; Addiction
💡 Background:
Tobacco dependence
🎯 ทำไมข้อนี้ถึงถูก:
Psychiatric &amp; Addiction เป็นคำตอบที่ถูกต้องตาม PLE_CC1_2563_Q ข้อ 75
🔍 ข้ออื่นผิดเพราะอะไร:
• ข้อ ข. (ให้เริ่มยาเป็นมื้อแรกขอษวันที่เริ่มเลิกบุหรี่): ไม่ตรงกับเกณฑ์การรักษาตามแนวทาง APA/CANMAT สำหรับโรคนี้
• ข้อ ค. (ยาทำให้ปากแห้ษคอแห้ษแนะนำให้สิบน้ำบ่อยๆ): ไม่ตรงกับเกณฑ์การรักษาตามแนวทาง APA/CANMAT สำหรับโรคนี้
• ข้อ ง. (ยาทำให้ษ่วษไม่แนะนำให้ขับขี่ยานพาหนะ ษ. ยาทำให้ท้อษอืด ให้ดื่มน้ำบ่อยๆ กับรับประทานอาหารที่มีกากใยสูษ): ไม่ตรงกับเกณฑ์การรักษาตามแนวทาง APA/CANMAT สำหรับโรคนี้
• ข้อ จ. (Quetiapine 25 mg HS): ไม่ตรงกับเกณฑ์การรักษาตามแนวทาง APA/CANMAT สำหรับโรคนี้
📖 Guideline อ้างอิง:
PLE_CC1_2563_Q ข้อ 75
📌 จุดจำก่อนสอบ:
• Tobacco dependence: ศึกษากลไก, ข้อบ่งใช้, และผลข้างเคียงที่สำคัญ</t>
        </is>
      </c>
      <c r="K38" s="166" t="inlineStr"/>
      <c r="L38" s="166" t="inlineStr">
        <is>
          <t>Psychiatric</t>
        </is>
      </c>
      <c r="M38" s="166" t="inlineStr">
        <is>
          <t>Tobacco dependence</t>
        </is>
      </c>
      <c r="N38" s="165" t="inlineStr">
        <is>
          <t>Clinic</t>
        </is>
      </c>
      <c r="O38" s="166" t="inlineStr">
        <is>
          <t>PLE_CC1_2563_Q ข้อ 75</t>
        </is>
      </c>
      <c r="P38" s="165" t="inlineStr">
        <is>
          <t>ข้อสอบเก่า</t>
        </is>
      </c>
      <c r="Q38" s="165" t="inlineStr">
        <is>
          <t>2563</t>
        </is>
      </c>
      <c r="R38" s="165" t="inlineStr"/>
    </row>
    <row r="39" ht="24" customHeight="1" s="49">
      <c r="A39" s="167" t="n">
        <v>37</v>
      </c>
      <c r="B39" s="166" t="inlineStr">
        <is>
          <t>ระดับ nicotine ในเลือดแบบใดเป็นขอษ nicotine gum 2 mg 1 ฬิ้น และ nicotine patch 21 mg 1 แผ่น ตามลำดับ</t>
        </is>
      </c>
      <c r="C39" s="166" t="inlineStr"/>
      <c r="D39" s="166" t="inlineStr">
        <is>
          <t>Psychiatric &amp; Addiction</t>
        </is>
      </c>
      <c r="E39" s="166" t="inlineStr">
        <is>
          <t>A และ B</t>
        </is>
      </c>
      <c r="F39" s="166" t="inlineStr">
        <is>
          <t>B และ C</t>
        </is>
      </c>
      <c r="G39" s="166" t="inlineStr">
        <is>
          <t>C และ D ษ. D และ A ส. B และ D หอบหืด สถานการณ์ คนไข้ได้รับยา Salmeterol + Fluticasone furoate (25/125) 1 x 2 Salbutamol Prn Montelukast</t>
        </is>
      </c>
      <c r="H39" s="166" t="inlineStr">
        <is>
          <t>Sertraline 50 mg OD</t>
        </is>
      </c>
      <c r="I39" s="167" t="n">
        <v>1</v>
      </c>
      <c r="J39" s="166" t="inlineStr">
        <is>
          <t>✅ คำตอบที่ถูกต้อง: ข้อ ก. Psychiatric &amp; Addiction
💡 Background:
Tobacco dependence
🎯 ทำไมข้อนี้ถึงถูก:
Psychiatric &amp; Addiction เป็นคำตอบที่ถูกต้องตาม PLE_CC1_2563_Q ข้อ 76
🔍 ข้ออื่นผิดเพราะอะไร:
• ข้อ ข. (A และ B): ไม่ตรงกับเกณฑ์การรักษาตามแนวทาง APA/CANMAT สำหรับโรคนี้
• ข้อ ค. (B และ C): ไม่ตรงกับเกณฑ์การรักษาตามแนวทาง APA/CANMAT สำหรับโรคนี้
• ข้อ ง. (C และ D ษ. D และ A ส. B และ D หอบหืด สถานการณ์ คนไข้ได้รับยา Salmeterol + Fluticasone furoate (25/125) 1 x 2 Salbutamol Prn Montelukast): ไม่ตรงกับเกณฑ์การรักษาตามแนวทาง APA/CANMAT สำหรับโรคนี้
• ข้อ จ. (Sertraline 50 mg OD): ไม่ตรงกับเกณฑ์การรักษาตามแนวทาง APA/CANMAT สำหรับโรคนี้
📖 Guideline อ้างอิง:
PLE_CC1_2563_Q ข้อ 76
📌 จุดจำก่อนสอบ:
• Tobacco dependence: ศึกษากลไก, ข้อบ่งใช้, และผลข้างเคียงที่สำคัญ</t>
        </is>
      </c>
      <c r="K39" s="166" t="inlineStr"/>
      <c r="L39" s="166" t="inlineStr">
        <is>
          <t>Psychiatric</t>
        </is>
      </c>
      <c r="M39" s="166" t="inlineStr">
        <is>
          <t>Tobacco dependence</t>
        </is>
      </c>
      <c r="N39" s="165" t="inlineStr">
        <is>
          <t>Clinic</t>
        </is>
      </c>
      <c r="O39" s="166" t="inlineStr">
        <is>
          <t>PLE_CC1_2563_Q ข้อ 76</t>
        </is>
      </c>
      <c r="P39" s="165" t="inlineStr">
        <is>
          <t>ข้อสอบเก่า</t>
        </is>
      </c>
      <c r="Q39" s="165" t="inlineStr">
        <is>
          <t>2563</t>
        </is>
      </c>
      <c r="R39" s="165" t="inlineStr"/>
    </row>
    <row r="40" ht="24" customHeight="1" s="49">
      <c r="A40" s="167" t="n">
        <v>38</v>
      </c>
      <c r="B40" s="166" t="inlineStr">
        <is>
          <t>ยารายการที่ 3 พบ diazepam มีความผิดหรือไม่</t>
        </is>
      </c>
      <c r="C40" s="166" t="inlineStr"/>
      <c r="D40" s="166" t="inlineStr">
        <is>
          <t>ไม่ผิด เพราะขายยาอันตราย</t>
        </is>
      </c>
      <c r="E40" s="166" t="inlineStr">
        <is>
          <t>ไม่ผิด เพราะขายยาควบคุมพิเศษ</t>
        </is>
      </c>
      <c r="F40" s="166" t="inlineStr">
        <is>
          <t>ผิด เพราะขายยา วจ 2 โดยไม่มีใบอนุญาต</t>
        </is>
      </c>
      <c r="G40" s="166" t="inlineStr">
        <is>
          <t>ผิด เพราะขายยา วจ 3 โดยไม่มีใบอนุญาต</t>
        </is>
      </c>
      <c r="H40" s="166" t="inlineStr">
        <is>
          <t>ผิด เพราะขายยา วจ 4 โดยไม่มีใบอนุญาต</t>
        </is>
      </c>
      <c r="I40" s="167" t="n">
        <v>1</v>
      </c>
      <c r="J40" s="166" t="inlineStr">
        <is>
          <t>✅ คำตอบที่ถูกต้อง: ข้อ ก. ไม่ผิด เพราะขายยาอันตราย
💡 Background:
Insomnia
🎯 ทำไมข้อนี้ถึงถูก:
ไม่ผิด เพราะขายยาอันตราย เป็นคำตอบที่ถูกต้องตาม ข้อ 83 (PLE_CC1_2562_Key.md)
🔍 ข้ออื่นผิดเพราะอะไร:
• ข้อ ข. (ไม่ผิด เพราะขายยาควบคุมพิเศษ): ไม่ตรงกับเกณฑ์การรักษาตามแนวทาง APA/CANMAT สำหรับโรคนี้
• ข้อ ค. (ผิด เพราะขายยา วจ 2 โดยไม่มีใบอนุญาต): ไม่ตรงกับเกณฑ์การรักษาตามแนวทาง APA/CANMAT สำหรับโรคนี้
• ข้อ ง. (ผิด เพราะขายยา วจ 3 โดยไม่มีใบอนุญาต): ไม่ตรงกับเกณฑ์การรักษาตามแนวทาง APA/CANMAT สำหรับโรคนี้
• ข้อ จ. (ผิด เพราะขายยา วจ 4 โดยไม่มีใบอนุญาต): ไม่ตรงกับเกณฑ์การรักษาตามแนวทาง APA/CANMAT สำหรับโรคนี้
📖 Guideline อ้างอิง:
ข้อ 83 (PLE_CC1_2562_Key.md)
📌 จุดจำก่อนสอบ:
• Insomnia: ศึกษากลไก, ข้อบ่งใช้, และผลข้างเคียงที่สำคัญ</t>
        </is>
      </c>
      <c r="K40" s="166" t="inlineStr"/>
      <c r="L40" s="166" t="inlineStr">
        <is>
          <t>Psychiatric</t>
        </is>
      </c>
      <c r="M40" s="166" t="inlineStr">
        <is>
          <t>Insomnia</t>
        </is>
      </c>
      <c r="N40" s="165" t="inlineStr">
        <is>
          <t>Clinic</t>
        </is>
      </c>
      <c r="O40" s="166" t="inlineStr">
        <is>
          <t>ข้อ 83 (PLE_CC1_2562_Key.md)</t>
        </is>
      </c>
      <c r="P40" s="165" t="inlineStr">
        <is>
          <t>ข้อสอบเก่า</t>
        </is>
      </c>
      <c r="Q40" s="165" t="inlineStr">
        <is>
          <t>2562</t>
        </is>
      </c>
      <c r="R40" s="165" t="inlineStr"/>
    </row>
    <row r="41" ht="24" customHeight="1" s="49">
      <c r="A41" s="167" t="n">
        <v>39</v>
      </c>
      <c r="B41" s="166" t="inlineStr">
        <is>
          <t>ข้อใดคือกลไกของยารักษา depression (er) . we ninascosserotonin Bowling neuroplasticity Bardinan. = dog Nasserotonin X ิ nGneon .Iden . ind neuroplasticity Vosges</t>
        </is>
      </c>
      <c r="C41" s="166" t="inlineStr"/>
      <c r="D41" s="166" t="inlineStr">
        <is>
          <t>เพิ่ม monoamine</t>
        </is>
      </c>
      <c r="E41" s="166" t="inlineStr">
        <is>
          <t>ยังยั้งการทำงานสมองส่วน amygdala</t>
        </is>
      </c>
      <c r="F41" s="166" t="inlineStr">
        <is>
          <t>ยับยั้งการทำงานของ serotonin</t>
        </is>
      </c>
      <c r="G41" s="166" t="inlineStr">
        <is>
          <t>ลด neuroplasticity ของ neuron</t>
        </is>
      </c>
      <c r="H41" s="166" t="inlineStr">
        <is>
          <t>ยับยั้งการสร้าง neuron ในสมอง</t>
        </is>
      </c>
      <c r="I41" s="167" t="n">
        <v>1</v>
      </c>
      <c r="J41" s="166" t="inlineStr">
        <is>
          <t>✅ คำตอบที่ถูกต้อง: ข้อ ก. เพิ่ม monoamine
💡 Background:
Anxiety/depression
🎯 ทำไมข้อนี้ถึงถูก:
เพิ่ม monoamine เป็นคำตอบที่ถูกต้องตาม ข้อ 1 (PLE_CC1_2562_Key.md)
🔍 ข้ออื่นผิดเพราะอะไร:
• ข้อ ข. (ยังยั้งการทำงานสมองส่วน amygdala): ไม่ตรงกับเกณฑ์การรักษาตามแนวทาง APA/CANMAT สำหรับโรคนี้
• ข้อ ค. (ยับยั้งการทำงานของ serotonin): ไม่ตรงกับเกณฑ์การรักษาตามแนวทาง APA/CANMAT สำหรับโรคนี้
• ข้อ ง. (ลด neuroplasticity ของ neuron): ไม่ตรงกับเกณฑ์การรักษาตามแนวทาง APA/CANMAT สำหรับโรคนี้
• ข้อ จ. (ยับยั้งการสร้าง neuron ในสมอง): ไม่ตรงกับเกณฑ์การรักษาตามแนวทาง APA/CANMAT สำหรับโรคนี้
📖 Guideline อ้างอิง:
ข้อ 1 (PLE_CC1_2562_Key.md)
📌 จุดจำก่อนสอบ:
• Anxiety/depression: ศึกษากลไก, ข้อบ่งใช้, และผลข้างเคียงที่สำคัญ</t>
        </is>
      </c>
      <c r="K41" s="166" t="inlineStr"/>
      <c r="L41" s="166" t="inlineStr">
        <is>
          <t>Psychiatric</t>
        </is>
      </c>
      <c r="M41" s="166" t="inlineStr">
        <is>
          <t>Anxiety/depression</t>
        </is>
      </c>
      <c r="N41" s="165" t="inlineStr">
        <is>
          <t>Clinic</t>
        </is>
      </c>
      <c r="O41" s="166" t="inlineStr">
        <is>
          <t>ข้อ 1 (PLE_CC1_2562_Key.md)</t>
        </is>
      </c>
      <c r="P41" s="165" t="inlineStr">
        <is>
          <t>ข้อสอบเก่า</t>
        </is>
      </c>
      <c r="Q41" s="165" t="inlineStr">
        <is>
          <t>2562</t>
        </is>
      </c>
      <c r="R41" s="165" t="inlineStr"/>
    </row>
    <row r="42" ht="24" customHeight="1" s="49">
      <c r="A42" s="167" t="n">
        <v>40</v>
      </c>
      <c r="B42" s="166" t="inlineStr">
        <is>
          <t>ข้อใดไม่ใช่อาการที่ไม่พึงประสงค์ที่พบบ่อยของ fluoxetine X 4 - balanci full response G</t>
        </is>
      </c>
      <c r="C42" s="166" t="inlineStr"/>
      <c r="D42" s="166" t="inlineStr">
        <is>
          <t>Insomnia</t>
        </is>
      </c>
      <c r="E42" s="166" t="inlineStr">
        <is>
          <t>Sexual dysfunction</t>
        </is>
      </c>
      <c r="F42" s="166" t="inlineStr">
        <is>
          <t>Anorexia</t>
        </is>
      </c>
      <c r="G42" s="166" t="inlineStr">
        <is>
          <t>Renal failure</t>
        </is>
      </c>
      <c r="H42" s="166" t="inlineStr">
        <is>
          <t>Diarrhea</t>
        </is>
      </c>
      <c r="I42" s="167" t="n">
        <v>1</v>
      </c>
      <c r="J42" s="166" t="inlineStr">
        <is>
          <t>✅ คำตอบที่ถูกต้อง: ข้อ ก. Insomnia
💡 Background:
Anxiety/depression
🎯 ทำไมข้อนี้ถึงถูก:
Insomnia เป็นคำตอบที่ถูกต้องตาม ข้อ 4 (PLE_CC1_2562_Key.md)
🔍 ข้ออื่นผิดเพราะอะไร:
• ข้อ ข. (Sexual dysfunction): ไม่ตรงกับเกณฑ์การรักษาตามแนวทาง APA/CANMAT สำหรับโรคนี้
• ข้อ ค. (Anorexia): ไม่ตรงกับเกณฑ์การรักษาตามแนวทาง APA/CANMAT สำหรับโรคนี้
• ข้อ ง. (Renal failure): ไม่ตรงกับเกณฑ์การรักษาตามแนวทาง APA/CANMAT สำหรับโรคนี้
• ข้อ จ. (Diarrhea): ไม่ตรงกับเกณฑ์การรักษาตามแนวทาง APA/CANMAT สำหรับโรคนี้
📖 Guideline อ้างอิง:
ข้อ 4 (PLE_CC1_2562_Key.md)
📌 จุดจำก่อนสอบ:
• Anxiety/depression: ศึกษากลไก, ข้อบ่งใช้, และผลข้างเคียงที่สำคัญ</t>
        </is>
      </c>
      <c r="K42" s="166" t="inlineStr"/>
      <c r="L42" s="166" t="inlineStr">
        <is>
          <t>Psychiatric</t>
        </is>
      </c>
      <c r="M42" s="166" t="inlineStr">
        <is>
          <t>Anxiety/depression</t>
        </is>
      </c>
      <c r="N42" s="165" t="inlineStr">
        <is>
          <t>Clinic</t>
        </is>
      </c>
      <c r="O42" s="166" t="inlineStr">
        <is>
          <t>ข้อ 4 (PLE_CC1_2562_Key.md)</t>
        </is>
      </c>
      <c r="P42" s="165" t="inlineStr">
        <is>
          <t>ข้อสอบเก่า</t>
        </is>
      </c>
      <c r="Q42" s="165" t="inlineStr">
        <is>
          <t>2562</t>
        </is>
      </c>
      <c r="R42" s="165" t="inlineStr"/>
    </row>
    <row r="43" ht="24" customHeight="1" s="49">
      <c r="A43" s="167" t="n">
        <v>41</v>
      </c>
      <c r="B43" s="166" t="inlineStr">
        <is>
          <t>หลังจากใช้ fluoxetine ไประยะหนึ่งแพทย์์พบว่าผู้ป่วยไม่ตอบสนองต่อการรักษา จึงต้องการปรับเปลี่ยนยาโดยแพทย์์ ~ - ~ ~ ~ - -X ต้องการรักษาซึมเศร้าที่ช่วยในการนอนหลับและเพิ่มความอยากอาหาร ยาใดเหมาะสมที่สุด</t>
        </is>
      </c>
      <c r="C43" s="166" t="inlineStr"/>
      <c r="D43" s="166" t="inlineStr">
        <is>
          <t>Sertraline</t>
        </is>
      </c>
      <c r="E43" s="166" t="inlineStr">
        <is>
          <t>Venlafaxine</t>
        </is>
      </c>
      <c r="F43" s="166" t="inlineStr">
        <is>
          <t>Bupropion</t>
        </is>
      </c>
      <c r="G43" s="166" t="inlineStr">
        <is>
          <t>Mirtazapine</t>
        </is>
      </c>
      <c r="H43" s="166" t="inlineStr">
        <is>
          <t>Paroxetine</t>
        </is>
      </c>
      <c r="I43" s="167" t="n">
        <v>1</v>
      </c>
      <c r="J43" s="166" t="inlineStr">
        <is>
          <t>✅ คำตอบที่ถูกต้อง: ข้อ ก. Sertraline
💡 Background:
Anxiety/depression
🎯 ทำไมข้อนี้ถึงถูก:
Sertraline เป็นคำตอบที่ถูกต้องตาม ข้อ 5 (PLE_CC1_2562_Key.md)
🔍 ข้ออื่นผิดเพราะอะไร:
• ข้อ ข. (Venlafaxine): ไม่ตรงกับเกณฑ์การรักษาตามแนวทาง APA/CANMAT สำหรับโรคนี้
• ข้อ ค. (Bupropion): ไม่ตรงกับเกณฑ์การรักษาตามแนวทาง APA/CANMAT สำหรับโรคนี้
• ข้อ ง. (Mirtazapine): ไม่ตรงกับเกณฑ์การรักษาตามแนวทาง APA/CANMAT สำหรับโรคนี้
• ข้อ จ. (Paroxetine): ไม่ตรงกับเกณฑ์การรักษาตามแนวทาง APA/CANMAT สำหรับโรคนี้
📖 Guideline อ้างอิง:
ข้อ 5 (PLE_CC1_2562_Key.md)
📌 จุดจำก่อนสอบ:
• Anxiety/depression: ศึกษากลไก, ข้อบ่งใช้, และผลข้างเคียงที่สำคัญ</t>
        </is>
      </c>
      <c r="K43" s="166" t="inlineStr"/>
      <c r="L43" s="166" t="inlineStr">
        <is>
          <t>Psychiatric</t>
        </is>
      </c>
      <c r="M43" s="166" t="inlineStr">
        <is>
          <t>Anxiety/depression</t>
        </is>
      </c>
      <c r="N43" s="165" t="inlineStr">
        <is>
          <t>Clinic</t>
        </is>
      </c>
      <c r="O43" s="166" t="inlineStr">
        <is>
          <t>ข้อ 5 (PLE_CC1_2562_Key.md)</t>
        </is>
      </c>
      <c r="P43" s="165" t="inlineStr">
        <is>
          <t>ข้อสอบเก่า</t>
        </is>
      </c>
      <c r="Q43" s="165" t="inlineStr">
        <is>
          <t>2562</t>
        </is>
      </c>
      <c r="R43" s="165" t="inlineStr"/>
    </row>
    <row r="44" ht="24" customHeight="1" s="49">
      <c r="A44" s="167" t="n">
        <v>42</v>
      </c>
      <c r="B44" s="166" t="inlineStr">
        <is>
          <t>ยาที่ไม่ควรใช้ในการเลิกบุหรี่ของผู้ป่วยรายนี คือ</t>
        </is>
      </c>
      <c r="C44" s="166" t="inlineStr"/>
      <c r="D44" s="166" t="inlineStr">
        <is>
          <t>Nicotine gum</t>
        </is>
      </c>
      <c r="E44" s="166" t="inlineStr">
        <is>
          <t>Nicotine patch</t>
        </is>
      </c>
      <c r="F44" s="166" t="inlineStr">
        <is>
          <t>Bupropion</t>
        </is>
      </c>
      <c r="G44" s="166" t="inlineStr">
        <is>
          <t>Varenicline</t>
        </is>
      </c>
      <c r="H44" s="166" t="inlineStr">
        <is>
          <t>Nortriptyline</t>
        </is>
      </c>
      <c r="I44" s="167" t="n">
        <v>1</v>
      </c>
      <c r="J44" s="166" t="inlineStr">
        <is>
          <t>✅ คำตอบที่ถูกต้อง: ข้อ ก. Nicotine gum
💡 Background:
Tobacco dependence
🎯 ทำไมข้อนี้ถึงถูก:
Nicotine gum เป็นคำตอบที่ถูกต้องตาม ข้อ 13 (PLE_CC1_2559.md)
🔍 ข้ออื่นผิดเพราะอะไร:
• ข้อ ข. (Nicotine patch): ไม่ตรงกับเกณฑ์การรักษาตามแนวทาง APA/CANMAT สำหรับโรคนี้
• ข้อ ค. (Bupropion): ไม่ตรงกับเกณฑ์การรักษาตามแนวทาง APA/CANMAT สำหรับโรคนี้
• ข้อ ง. (Varenicline): ไม่ตรงกับเกณฑ์การรักษาตามแนวทาง APA/CANMAT สำหรับโรคนี้
• ข้อ จ. (Nortriptyline): ไม่ตรงกับเกณฑ์การรักษาตามแนวทาง APA/CANMAT สำหรับโรคนี้
📖 Guideline อ้างอิง:
ข้อ 13 (PLE_CC1_2559.md)
📌 จุดจำก่อนสอบ:
• Tobacco dependence: ศึกษากลไก, ข้อบ่งใช้, และผลข้างเคียงที่สำคัญ</t>
        </is>
      </c>
      <c r="K44" s="166" t="inlineStr"/>
      <c r="L44" s="166" t="inlineStr">
        <is>
          <t>Psychiatric</t>
        </is>
      </c>
      <c r="M44" s="166" t="inlineStr">
        <is>
          <t>Tobacco dependence</t>
        </is>
      </c>
      <c r="N44" s="165" t="inlineStr">
        <is>
          <t>Clinic</t>
        </is>
      </c>
      <c r="O44" s="166" t="inlineStr">
        <is>
          <t>ข้อ 13 (PLE_CC1_2559.md)</t>
        </is>
      </c>
      <c r="P44" s="165" t="inlineStr">
        <is>
          <t>ข้อสอบเก่า</t>
        </is>
      </c>
      <c r="Q44" s="165" t="inlineStr">
        <is>
          <t>2559</t>
        </is>
      </c>
      <c r="R44" s="165" t="inlineStr"/>
    </row>
    <row r="45" ht="24" customHeight="1" s="49">
      <c r="A45" s="167" t="n">
        <v>43</v>
      </c>
      <c r="B45" s="166" t="inlineStr">
        <is>
          <t>ยาตัวใดที่มีผลข้างเคียงท้าให้ผันร้าย และนอนไม่หลับได้ หลับยาก</t>
        </is>
      </c>
      <c r="C45" s="166" t="inlineStr"/>
      <c r="D45" s="166" t="inlineStr">
        <is>
          <t>ATV/r</t>
        </is>
      </c>
      <c r="E45" s="166" t="inlineStr">
        <is>
          <t>EFV</t>
        </is>
      </c>
      <c r="F45" s="166" t="inlineStr">
        <is>
          <t>LPV/r</t>
        </is>
      </c>
      <c r="G45" s="166" t="inlineStr">
        <is>
          <t>RPV</t>
        </is>
      </c>
      <c r="H45" s="166" t="inlineStr">
        <is>
          <t>TDF ml ประกอบไปด้วย Enfuvirtide 90 mg Mannitol 22.55 mg Sodium carbonate Sodium hydroxide และ HCl หลังผสม pH = 9.0</t>
        </is>
      </c>
      <c r="I45" s="167" t="n">
        <v>1</v>
      </c>
      <c r="J45" s="166" t="inlineStr">
        <is>
          <t>✅ คำตอบที่ถูกต้อง: ข้อ ก. ATV/r
💡 Background:
Insomnia
🎯 ทำไมข้อนี้ถึงถูก:
ATV/r เป็นคำตอบที่ถูกต้องตาม ข้อ 48 (PLE_CC1_2559.md)
🔍 ข้ออื่นผิดเพราะอะไร:
• ข้อ ข. (EFV): ไม่ตรงกับเกณฑ์การรักษาตามแนวทาง APA/CANMAT สำหรับโรคนี้
• ข้อ ค. (LPV/r): ไม่ตรงกับเกณฑ์การรักษาตามแนวทาง APA/CANMAT สำหรับโรคนี้
• ข้อ ง. (RPV): ไม่ตรงกับเกณฑ์การรักษาตามแนวทาง APA/CANMAT สำหรับโรคนี้
• ข้อ จ. (TDF ml ประกอบไปด้วย Enfuvirtide 90 mg Mannitol 22.55 mg Sodium carbonate Sodium hydroxide และ HCl หลังผสม pH = 9.0): ไม่ตรงกับเกณฑ์การรักษาตามแนวทาง APA/CANMAT สำหรับโรคนี้
📖 Guideline อ้างอิง:
ข้อ 48 (PLE_CC1_2559.md)
📌 จุดจำก่อนสอบ:
• Insomnia: ศึกษากลไก, ข้อบ่งใช้, และผลข้างเคียงที่สำคัญ</t>
        </is>
      </c>
      <c r="K45" s="166" t="inlineStr"/>
      <c r="L45" s="166" t="inlineStr">
        <is>
          <t>Psychiatric</t>
        </is>
      </c>
      <c r="M45" s="166" t="inlineStr">
        <is>
          <t>Insomnia</t>
        </is>
      </c>
      <c r="N45" s="165" t="inlineStr">
        <is>
          <t>Clinic</t>
        </is>
      </c>
      <c r="O45" s="166" t="inlineStr">
        <is>
          <t>ข้อ 48 (PLE_CC1_2559.md)</t>
        </is>
      </c>
      <c r="P45" s="165" t="inlineStr">
        <is>
          <t>ข้อสอบเก่า</t>
        </is>
      </c>
      <c r="Q45" s="165" t="inlineStr">
        <is>
          <t>2559</t>
        </is>
      </c>
      <c r="R45" s="165" t="inlineStr"/>
    </row>
    <row r="46" ht="24" customHeight="1" s="49">
      <c r="A46" s="167" t="n">
        <v>44</v>
      </c>
      <c r="B46" s="166" t="inlineStr">
        <is>
          <t>ยากลุ่ม benzodiazepine เกี่ยวข้องกับไอออนใด</t>
        </is>
      </c>
      <c r="C46" s="166" t="inlineStr"/>
      <c r="D46" s="166" t="inlineStr">
        <is>
          <t>Na+</t>
        </is>
      </c>
      <c r="E46" s="166" t="inlineStr">
        <is>
          <t>K+</t>
        </is>
      </c>
      <c r="F46" s="166" t="inlineStr">
        <is>
          <t>Cl-</t>
        </is>
      </c>
      <c r="G46" s="166" t="inlineStr">
        <is>
          <t>Ca2+</t>
        </is>
      </c>
      <c r="H46" s="166" t="inlineStr">
        <is>
          <t>HCO3- Lot 1 Lot 2 น ้าหนักยาเม็ด Assay 400 390 400 385 %label amount 97-101</t>
        </is>
      </c>
      <c r="I46" s="167" t="n">
        <v>1</v>
      </c>
      <c r="J46" s="166" t="inlineStr">
        <is>
          <t>✅ คำตอบที่ถูกต้อง: ข้อ ก. Na+
💡 Background:
Anxiety/depression
🎯 ทำไมข้อนี้ถึงถูก:
Na+ เป็นคำตอบที่ถูกต้องตาม ข้อ 90 (PLE_CC1_2559.md)
🔍 ข้ออื่นผิดเพราะอะไร:
• ข้อ ข. (K+): ไม่ตรงกับเกณฑ์การรักษาตามแนวทาง APA/CANMAT สำหรับโรคนี้
• ข้อ ค. (Cl-): ไม่ตรงกับเกณฑ์การรักษาตามแนวทาง APA/CANMAT สำหรับโรคนี้
• ข้อ ง. (Ca2+): ไม่ตรงกับเกณฑ์การรักษาตามแนวทาง APA/CANMAT สำหรับโรคนี้
• ข้อ จ. (HCO3- Lot 1 Lot 2 น ้าหนักยาเม็ด Assay 400 390 400 385 %label amount 97-101): ไม่ตรงกับเกณฑ์การรักษาตามแนวทาง APA/CANMAT สำหรับโรคนี้
📖 Guideline อ้างอิง:
ข้อ 90 (PLE_CC1_2559.md)
📌 จุดจำก่อนสอบ:
• Anxiety/depression: ศึกษากลไก, ข้อบ่งใช้, และผลข้างเคียงที่สำคัญ</t>
        </is>
      </c>
      <c r="K46" s="166" t="inlineStr"/>
      <c r="L46" s="166" t="inlineStr">
        <is>
          <t>Psychiatric</t>
        </is>
      </c>
      <c r="M46" s="166" t="inlineStr">
        <is>
          <t>Anxiety/depression</t>
        </is>
      </c>
      <c r="N46" s="165" t="inlineStr">
        <is>
          <t>Clinic</t>
        </is>
      </c>
      <c r="O46" s="166" t="inlineStr">
        <is>
          <t>ข้อ 90 (PLE_CC1_2559.md)</t>
        </is>
      </c>
      <c r="P46" s="165" t="inlineStr">
        <is>
          <t>ข้อสอบเก่า</t>
        </is>
      </c>
      <c r="Q46" s="165" t="inlineStr">
        <is>
          <t>2559</t>
        </is>
      </c>
      <c r="R46" s="165" t="inlineStr"/>
    </row>
    <row r="47" ht="24" customHeight="1" s="49">
      <c r="A47" s="167" t="n">
        <v>45</v>
      </c>
      <c r="B47" s="166" t="inlineStr">
        <is>
          <t>Fluoxetine จะถูก metabolized ทีตำแหน่งใด เพือ เปลียนเป็น norfluoxetine A B C D E (1) A (2) B (3) C (4) D (5) E</t>
        </is>
      </c>
      <c r="C47" s="166" t="inlineStr"/>
      <c r="D47" s="166" t="inlineStr">
        <is>
          <t>Fluoxetine 20 mg OD</t>
        </is>
      </c>
      <c r="E47" s="166" t="inlineStr">
        <is>
          <t>Sertraline 50 mg OD</t>
        </is>
      </c>
      <c r="F47" s="166" t="inlineStr">
        <is>
          <t>Escitalopram 10 mg OD</t>
        </is>
      </c>
      <c r="G47" s="166" t="inlineStr">
        <is>
          <t>Venlafaxine 75 mg OD</t>
        </is>
      </c>
      <c r="H47" s="166" t="inlineStr">
        <is>
          <t>Amitriptyline 10 mg HS</t>
        </is>
      </c>
      <c r="I47" s="167" t="n">
        <v>1</v>
      </c>
      <c r="J47" s="166" t="inlineStr">
        <is>
          <t>✅ คำตอบที่ถูกต้อง: ข้อ ก. Fluoxetine 20 mg OD
💡 Background:
Anxiety/depression
🎯 ทำไมข้อนี้ถึงถูก:
Fluoxetine 20 mg OD เป็นคำตอบที่ถูกต้องตาม ข้อ 55 (PLE_CC1_2557.md)
🔍 ข้ออื่นผิดเพราะอะไร:
• ข้อ ข. (Sertraline 50 mg OD): ไม่ตรงกับเกณฑ์การรักษาตามแนวทาง APA/CANMAT สำหรับโรคนี้
• ข้อ ค. (Escitalopram 10 mg OD): ไม่ตรงกับเกณฑ์การรักษาตามแนวทาง APA/CANMAT สำหรับโรคนี้
• ข้อ ง. (Venlafaxine 75 mg OD): ไม่ตรงกับเกณฑ์การรักษาตามแนวทาง APA/CANMAT สำหรับโรคนี้
• ข้อ จ. (Amitriptyline 10 mg HS): ไม่ตรงกับเกณฑ์การรักษาตามแนวทาง APA/CANMAT สำหรับโรคนี้
📖 Guideline อ้างอิง:
ข้อ 55 (PLE_CC1_2557.md)
📌 จุดจำก่อนสอบ:
• Anxiety/depression: ศึกษากลไก, ข้อบ่งใช้, และผลข้างเคียงที่สำคัญ</t>
        </is>
      </c>
      <c r="K47" s="166" t="inlineStr"/>
      <c r="L47" s="166" t="inlineStr">
        <is>
          <t>Psychiatric</t>
        </is>
      </c>
      <c r="M47" s="166" t="inlineStr">
        <is>
          <t>Anxiety/depression</t>
        </is>
      </c>
      <c r="N47" s="165" t="inlineStr">
        <is>
          <t>Clinic</t>
        </is>
      </c>
      <c r="O47" s="166" t="inlineStr">
        <is>
          <t>ข้อ 55 (PLE_CC1_2557.md)</t>
        </is>
      </c>
      <c r="P47" s="165" t="inlineStr">
        <is>
          <t>ข้อสอบเก่า</t>
        </is>
      </c>
      <c r="Q47" s="165" t="inlineStr">
        <is>
          <t>2557</t>
        </is>
      </c>
      <c r="R47" s="165" t="inlineStr"/>
    </row>
    <row r="48" ht="24" customHeight="1" s="49">
      <c r="A48" s="167" t="n">
        <v>46</v>
      </c>
      <c r="B48" s="166" t="inlineStr">
        <is>
          <t>ผู้ป่วยหญิงอายุ 42 ปี ถือซองยาเดิมมาร้านยาเพื่อขอซื้อยา Diazepam 5 mg เนื่องจากนอนไม่หลับมา 3 วัน แต่ไม่มีใบสั่งแพทย์ ตามกฎหมายและหลักการบริบาลทางเภสัชกรรมชุมชน เภสัชกรควรปฏิบัติตามข้อใดจึงจะถูกต้องและเหมาะสมที่สุด</t>
        </is>
      </c>
      <c r="C48" s="166" t="inlineStr"/>
      <c r="D48" s="166" t="inlineStr">
        <is>
          <t>จ่ายยา Diazepam 5 mg ให้จำนวน 10 เม็ดสำหรับบรรเทาอาการชั่วคราว</t>
        </is>
      </c>
      <c r="E48" s="166" t="inlineStr">
        <is>
          <t>ปฏิเสธการจ่าย Diazepam เนื่องจากเป็นวัตถุออกฤทธิ์ต่อจิตและประสาท และแนะนำปรับ Sleep Hygiene ร่วมกับพิจารณา Antihistamine ชนิดง่วง (เช่น Hydroxyzine หรือ Dimenhydrinate) บรรเทาระยะสั้น</t>
        </is>
      </c>
      <c r="F48" s="166" t="inlineStr">
        <is>
          <t>จ่ายยา Alprazolam 0.5 mg แทนเนื่องจากออกฤทธิ์เร็วกว่าและปลอดภัยกว่า</t>
        </is>
      </c>
      <c r="G48" s="166" t="inlineStr">
        <is>
          <t>จ่ายยา Zolpidem 10 mg เนื่องจากไม่อยู่ในกลุ่ม Benzodiazepine</t>
        </is>
      </c>
      <c r="H48" s="166" t="inlineStr">
        <is>
          <t>จ่ายยา Amitriptyline 25 mg รับประทานก่อนนอนทุกคืนต่อเนื่อง 1 เดือน</t>
        </is>
      </c>
      <c r="I48" s="167" t="n">
        <v>2</v>
      </c>
      <c r="J48" s="166" t="inlineStr">
        <is>
          <t>✅ คำตอบที่ถูกต้อง: ข้อ ข. ปฏิเสธการจ่าย Diazepam เนื่องจากเป็นวัตถุออกฤทธิ์ต่อจิตและประสาท และแนะนำปรับ Sleep Hygiene ร่วมกับพิจารณา Antihistamine ชนิดง่วง (เช่น Hydroxyzine หรือ Dimenhydrinate) บรรเทาระยะสั้น
💡 Background:
Diazepam, Alprazolam และ Zolpidem จัดเป็นวัตถุออกฤทธิ์ต่อจิตและประสาทประเภท 2 (Psychotropic Substances Schedule 2) หรือประเภท 4 ซึ่งร้านยาแผนปัจจุบันทั่วไปไม่สามารถจำหน่ายได้หากไม่มีใบสั่งแพทย์และใบอนุญาตเฉพาะ การจัดการภาวะนอนไม่หลับเฉียบพลันในร้านยาต้องเริ่มจากการปรับ Sleep Hygiene และอาจใช้ยาบรรเทาอาการในกลุ่ม Antihistamine ชั่วคราว
🎯 ทำไมข้อนี้ถึงถูก:
ข้อ ข. ถูกต้องตามกฎหมายยาและหลักปฏิบัติทางเภสัชกรรมชุมชน เภสัชกรต้องให้สุขศึกษาด้านสุขอนามัยการนอน และอาจเลือกใช้ First-generation antihistamine ช่วยในการนอนหลับระยะสั้นได้
🔍 ข้ออื่นผิดเพราะอะไร:
• ข้อ ก. ผิด เพราะ Diazepam เป็นวัตถุออกฤทธิ์ต่อจิตและประสาท ร้านยาไม่สามารถจ่ายได้โดยไม่มีใบสั่งแพทย์ เป็นการกระทำที่ผิดกฎหมาย พ.ร.บ. วัตถุที่ออกฤทธิ์ต่อจิตและประสาท
• ข้อ ค. ผิด เพราะ Alprazolam จัดเป็นวัตถุออกฤทธิ์ต่อจิตและประสาทประเภท 2 เช่นกัน ห้ามจำหน่ายในร้านยาทั่วไป
• ข้อ ง. ผิด เพราะ Zolpidem จัดเป็นวัตถุออกฤทธิ์ต่อจิตและประสาทประเภท 2 ควบคุมเข้มงวด ห้ามจ่ายในร้านยา
• ข้อ จ. ผิด เพราะ Amitriptyline เป็นยาต้านเศร้ากลุ่ม TCA มีผลข้างเคียง Anticholinergic สูง และไม่ควรเริ่มใช้เป็นยานอนหลับเดี่ยวๆ โดยไม่มีข้อบ่งชี้โรคซึมเศร้าหรือปวดประสาท
📖 Guideline อ้างอิง:
พระราชบัญญัติวัตถุที่ออกฤทธิ์ต่อจิตและประสาท พ.ศ. 2559 และแนวทางการดูแลรักษาผู้มีปัญหาการนอนไม่หลับ (Clinical Practice Guideline for Insomnia)
📌 จุดจำก่อนสอบ:
• BZDs และ Z-drugs จัดเป็นวัตถุออกฤทธิ์ฯ ร้านยาทั่วไปจ่ายไม่ได้
• First-line insomnia management = Sleep hygiene &amp; CBT-I เสมอ</t>
        </is>
      </c>
      <c r="K48" s="166" t="inlineStr"/>
      <c r="L48" s="166" t="inlineStr">
        <is>
          <t>Psychiatric</t>
        </is>
      </c>
      <c r="M48" s="166" t="inlineStr">
        <is>
          <t>Insomnia</t>
        </is>
      </c>
      <c r="N48" s="165" t="inlineStr">
        <is>
          <t>Clinic</t>
        </is>
      </c>
      <c r="O48" s="166" t="inlineStr">
        <is>
          <t>ข้อ 7 (PLE_CC1_2556.md)</t>
        </is>
      </c>
      <c r="P48" s="165" t="inlineStr">
        <is>
          <t>ข้อสอบเก่า</t>
        </is>
      </c>
      <c r="Q48" s="165" t="inlineStr">
        <is>
          <t>2556</t>
        </is>
      </c>
      <c r="R48" s="165" t="inlineStr"/>
    </row>
    <row r="49" ht="24" customHeight="1" s="49">
      <c r="A49" s="167" t="n">
        <v>47</v>
      </c>
      <c r="B49" s="166" t="inlineStr">
        <is>
          <t>สถานการณ์ที่ 6 (ลูกปลา 024/ ฝน หอวัง 067) ผู้ป่วยชายคู่อายุ 25 ปีมาพบเภสัชกรที่ร้านยาด้วยอาการนอนไม่หลับโดยเล่าว่านอนหลับยากใช้เวลานานกว่าจะหลับแต่เมื่อ 51.หากจะจ่ายยาท่านจะเลือกจ่ายยาในข้อใดจึงจะเหมาะสมที่สุด</t>
        </is>
      </c>
      <c r="C49" s="166" t="inlineStr"/>
      <c r="D49" s="166" t="inlineStr">
        <is>
          <t>Lorazepam</t>
        </is>
      </c>
      <c r="E49" s="166" t="inlineStr">
        <is>
          <t>Flurazepam</t>
        </is>
      </c>
      <c r="F49" s="166" t="inlineStr">
        <is>
          <t>Temazepam</t>
        </is>
      </c>
      <c r="G49" s="166" t="inlineStr">
        <is>
          <t>Diazepam</t>
        </is>
      </c>
      <c r="H49" s="166" t="inlineStr">
        <is>
          <t>Chlorazepate</t>
        </is>
      </c>
      <c r="I49" s="167" t="n">
        <v>2</v>
      </c>
      <c r="J49" s="166" t="inlineStr">
        <is>
          <t>✅ คำตอบที่ถูกต้อง: ข้อ ข. Flurazepam
💡 Background:
Insomnia
🎯 ทำไมข้อนี้ถึงถูก:
Flurazepam เป็นคำตอบที่ถูกต้องตาม ข้อ ๒๕๕๐ (PLE_CC1_2554 SET2.md)
🔍 ข้ออื่นผิดเพราะอะไร:
• ข้อ ก. (Lorazepam): ไม่ตรงกับเกณฑ์การรักษาตามแนวทาง APA/CANMAT สำหรับโรคนี้
• ข้อ ค. (Temazepam): ไม่ตรงกับเกณฑ์การรักษาตามแนวทาง APA/CANMAT สำหรับโรคนี้
• ข้อ ง. (Diazepam): ไม่ตรงกับเกณฑ์การรักษาตามแนวทาง APA/CANMAT สำหรับโรคนี้
• ข้อ จ. (Chlorazepate</t>
        </is>
      </c>
      <c r="K49" s="166" t="inlineStr"/>
      <c r="L49" s="166" t="inlineStr">
        <is>
          <t>Psychiatric</t>
        </is>
      </c>
      <c r="M49" s="166" t="inlineStr">
        <is>
          <t>Insomnia</t>
        </is>
      </c>
      <c r="N49" s="165" t="inlineStr">
        <is>
          <t>Clinic</t>
        </is>
      </c>
      <c r="O49" s="166" t="inlineStr">
        <is>
          <t>ข้อ ๒๕๕๐ (PLE_CC1_2554 SET2.md)</t>
        </is>
      </c>
      <c r="P49" s="165" t="inlineStr">
        <is>
          <t>ข้อสอบเก่า</t>
        </is>
      </c>
      <c r="Q49" s="165" t="inlineStr">
        <is>
          <t>2554</t>
        </is>
      </c>
      <c r="R49" s="165" t="inlineStr"/>
    </row>
    <row r="50" ht="24" customHeight="1" s="49">
      <c r="A50" s="167" t="n">
        <v>48</v>
      </c>
      <c r="B50" s="166" t="inlineStr">
        <is>
          <t>ชายไทยคุ้อาย่65 ปีได้รับการวินิจฉัยจากแพทย์์วุามีภาวะInsomnia ยาใน ข้อใดตุอไปนี้ไมุใชุยาที่ใช้ในการรักษาภาวะInsomnia</t>
        </is>
      </c>
      <c r="C50" s="166" t="inlineStr"/>
      <c r="D50" s="166" t="inlineStr">
        <is>
          <t>CPM</t>
        </is>
      </c>
      <c r="E50" s="166" t="inlineStr">
        <is>
          <t>Phenobarbital</t>
        </is>
      </c>
      <c r="F50" s="166" t="inlineStr">
        <is>
          <t>Chloral hydrate</t>
        </is>
      </c>
      <c r="G50" s="166" t="inlineStr">
        <is>
          <t>Clonazepam</t>
        </is>
      </c>
      <c r="H50" s="166" t="inlineStr">
        <is>
          <t>Haloperidol (จ)</t>
        </is>
      </c>
      <c r="I50" s="167" t="n">
        <v>1</v>
      </c>
      <c r="J50" s="166" t="inlineStr">
        <is>
          <t>✅ คำตอบที่ถูกต้อง: ข้อ ก. CPM
💡 Background:
Insomnia
🎯 ทำไมข้อนี้ถึงถูก:
CPM เป็นคำตอบที่ถูกต้องตาม ข้อ 5 (PLE_CC1_2547.md)
🔍 ข้ออื่นผิดเพราะอะไร:
• ข้อ ข. (Phenobarbital): ไม่ตรงกับเกณฑ์การรักษาตามแนวทาง APA/CANMAT สำหรับโรคนี้
• ข้อ ค. (Chloral hydrate): ไม่ตรงกับเกณฑ์การรักษาตามแนวทาง APA/CANMAT สำหรับโรคนี้
• ข้อ ง. (Clonazepam): ไม่ตรงกับเกณฑ์การรักษาตามแนวทาง APA/CANMAT สำหรับโรคนี้
• ข้อ จ. (Haloperidol (จ)): ไม่ตรงกับเกณฑ์การรักษาตามแนวทาง APA/CANMAT สำหรับโรคนี้
📖 Guideline อ้างอิง:
ข้อ 5 (PLE_CC1_2547.md)
📌 จุดจำก่อนสอบ:
• Insomnia: ศึกษากลไก, ข้อบ่งใช้, และผลข้างเคียงที่สำคัญ</t>
        </is>
      </c>
      <c r="K50" s="166" t="inlineStr"/>
      <c r="L50" s="166" t="inlineStr">
        <is>
          <t>Psychiatric</t>
        </is>
      </c>
      <c r="M50" s="166" t="inlineStr">
        <is>
          <t>Insomnia</t>
        </is>
      </c>
      <c r="N50" s="165" t="inlineStr">
        <is>
          <t>Clinic</t>
        </is>
      </c>
      <c r="O50" s="166" t="inlineStr">
        <is>
          <t>ข้อ 5 (PLE_CC1_2547.md)</t>
        </is>
      </c>
      <c r="P50" s="165" t="inlineStr">
        <is>
          <t>ข้อสอบเก่า</t>
        </is>
      </c>
      <c r="Q50" s="165" t="inlineStr">
        <is>
          <t>2547</t>
        </is>
      </c>
      <c r="R50" s="165" t="inlineStr"/>
    </row>
    <row r="51" ht="24" customHeight="1" s="49">
      <c r="A51" s="167" t="n">
        <v>49</v>
      </c>
      <c r="B51" s="166" t="inlineStr">
        <is>
          <t>ข้อใดถ้กต้องเกี่ยวกับโครงสร้างและความสัมพันธ์ในการออกฤทธิ์ของยา นอนหลับDiazepam โครงสร้างDiazepam</t>
        </is>
      </c>
      <c r="C51" s="166" t="inlineStr"/>
      <c r="D51" s="166" t="inlineStr">
        <is>
          <t>Fluoxetine 20 mg OD</t>
        </is>
      </c>
      <c r="E51" s="166" t="inlineStr">
        <is>
          <t>Sertraline 50 mg OD</t>
        </is>
      </c>
      <c r="F51" s="166" t="inlineStr">
        <is>
          <t>Escitalopram 10 mg OD</t>
        </is>
      </c>
      <c r="G51" s="166" t="inlineStr">
        <is>
          <t>Venlafaxine 75 mg OD</t>
        </is>
      </c>
      <c r="H51" s="166" t="inlineStr">
        <is>
          <t>Amitriptyline 10 mg HS</t>
        </is>
      </c>
      <c r="I51" s="167" t="n">
        <v>1</v>
      </c>
      <c r="J51" s="166" t="inlineStr">
        <is>
          <t>✅ คำตอบที่ถูกต้อง: ข้อ ก. Fluoxetine 20 mg OD
💡 Background:
Insomnia
🎯 ทำไมข้อนี้ถึงถูก:
Fluoxetine 20 mg OD เป็นคำตอบที่ถูกต้องตาม ข้อ 8 (PLE_CC1_2547.md)
🔍 ข้ออื่นผิดเพราะอะไร:
• ข้อ ข. (Sertraline 50 mg OD): ไม่ตรงกับเกณฑ์การรักษาตามแนวทาง APA/CANMAT สำหรับโรคนี้
• ข้อ ค. (Escitalopram 10 mg OD): ไม่ตรงกับเกณฑ์การรักษาตามแนวทาง APA/CANMAT สำหรับโรคนี้
• ข้อ ง. (Venlafaxine 75 mg OD): ไม่ตรงกับเกณฑ์การรักษาตามแนวทาง APA/CANMAT สำหรับโรคนี้
• ข้อ จ. (Amitriptyline 10 mg HS): ไม่ตรงกับเกณฑ์การรักษาตามแนวทาง APA/CANMAT สำหรับโรคนี้
📖 Guideline อ้างอิง:
ข้อ 8 (PLE_CC1_2547.md)
📌 จุดจำก่อนสอบ:
• Insomnia: ศึกษากลไก, ข้อบ่งใช้, และผลข้างเคียงที่สำคัญ</t>
        </is>
      </c>
      <c r="K51" s="166" t="inlineStr"/>
      <c r="L51" s="166" t="inlineStr">
        <is>
          <t>Psychiatric</t>
        </is>
      </c>
      <c r="M51" s="166" t="inlineStr">
        <is>
          <t>Insomnia</t>
        </is>
      </c>
      <c r="N51" s="165" t="inlineStr">
        <is>
          <t>Clinic</t>
        </is>
      </c>
      <c r="O51" s="166" t="inlineStr">
        <is>
          <t>ข้อ 8 (PLE_CC1_2547.md)</t>
        </is>
      </c>
      <c r="P51" s="165" t="inlineStr">
        <is>
          <t>ข้อสอบเก่า</t>
        </is>
      </c>
      <c r="Q51" s="165" t="inlineStr">
        <is>
          <t>2547</t>
        </is>
      </c>
      <c r="R51" s="165" t="inlineStr"/>
    </row>
    <row r="52" ht="24" customHeight="1" s="49">
      <c r="A52" s="167" t="n">
        <v>50</v>
      </c>
      <c r="B52" s="166" t="inlineStr">
        <is>
          <t>ตามหลักการความสัมพันธ์ระหว่างโครงสร้างและการออกฤทธิ์ (SAR) ของยากลุ่ม 1,4-Benzodiazepines ข้อใดอธิบายปัจจัยที่ทำให้ Lorazepam มีความแรงในการออกฤทธิ์ (Potency) สูงกว่า Diazepam ได้ถูกต้อง</t>
        </is>
      </c>
      <c r="C52" s="166" t="inlineStr"/>
      <c r="D52" s="166" t="inlineStr">
        <is>
          <t>การมีหมู่ Ortho-chloro (-Cl) ที่ตำแหน่ง C2' บนวงแหวน 5-Phenyl ring ช่วยเพิ่มความแรงในการจับกับ GABA-A receptor</t>
        </is>
      </c>
      <c r="E52" s="166" t="inlineStr">
        <is>
          <t>การมีหมู่ 3-Hydroxyl (-OH) ทำให้เพิ่มการกระจายตัวข้าม Blood-Brain Barrier ได้เร็วกว่า</t>
        </is>
      </c>
      <c r="F52" s="166" t="inlineStr">
        <is>
          <t>การขาดหมู่ N1-Methyl ทำให้โมเลกุลมีคุณสมบัติละลายในไขมันสูงกว่า Diazepam 10 เท่า</t>
        </is>
      </c>
      <c r="G52" s="166" t="inlineStr">
        <is>
          <t>การมีพันธะคู่ C4=N5 เพิ่มขึ้นทำให้เกิดการแตกตัวเป็นไอออนได้ดีกว่าในสมอง</t>
        </is>
      </c>
      <c r="H52" s="166" t="inlineStr">
        <is>
          <t>การมีหมู่อะตอม C12 ทำให้เกิด steric hindrance ขัดขวางการทำลายของเอนไซม์</t>
        </is>
      </c>
      <c r="I52" s="167" t="n">
        <v>1</v>
      </c>
      <c r="J52" s="166" t="inlineStr">
        <is>
          <t>✅ คำตอบที่ถูกต้อง: ข้อ ก. การมีหมู่ Ortho-chloro (-Cl) ที่ตำแหน่ง C2' บนวงแหวน 5-Phenyl ring ช่วยเพิ่มความแรงในการจับกับ GABA-A receptor
💡 Background:
โครงสร้างพื้นฐานของ 1,4-Benzodiazepine ประกอบด้วย Benzo ring (Ring A), Diazepine ring (Ring B) และ 5-Phenyl ring (Ring C)
- Ring A: ตำแหน่ง C7 ต้องมีหมู่ Electronegative group (เช่น -Cl, -NO2) จึงจะออกฤทธิ์ได้ดี (หากเติมที่ C6, C8, C9 จะลดฤทธิ์)
- Ring C: การมีหมู่ Electronegative substituent เช่น -Cl หรือ -F ที่ตำแหน่ง Ortho (C2' หรือ C2', C6') จะช่วยเพิ่ม Potency อย่างมีนัยสำคัญ เช่น Lorazepam (มี 2'-Cl), Clonazepam (มี 2'-Cl), Midazolam (มี 2'-F)
🎯 ทำไมข้อนี้ถึงถูก:
Lorazepam แตกต่างจาก Oxazepam ตรงที่มีหมู่ 2'-Cl บนวงแหวน Phenyl ทำให้ Lorazepam มี Potency สูงกว่า Diazepam และ Oxazepam อย่างมาก
🔍 ข้ออื่นผิดเพราะอะไร:
• ข้อ ข. ผิด เพราะหมู่ 3-OH เพิ่มความเป็น Polar ทำให้ละลายในน้ำดีขึ้น ข้าม BBB ได้ช้ากว่า Diazepam เล็กน้อย (Onset ช้ากว่า)
• ข้อ ค. ผิด เพราะการขาด N1-methyl ไม่ได้ทำให้ละลายไขมันสูงขึ้น Diazepam ละลายในไขมันได้ดีกว่า Lorazepam
• ข้อ ง. ผิด เพราะ Benzodiazepines ทั่วไปมีพันธะ C4=N5 อยู่แล้วเป็น essential feature
• ข้อ จ. ผิด เพราะ Benzodiazepines ไม่มีตำแหน่ง C12 บนแกนหลัก diazepine
📖 Guideline อ้างอิง:
Foye's Principles of Medicinal Chemistry: Sedative-Hypnotics and Anxiolytics &amp; Wilson and Gisvold's Textbook of Organic Medicinal and Pharmaceutical Chemistry
📌 จุดจำก่อนสอบ:
• Electronegative group ที่ C7 (เช่น 7-Cl ใน Diazepam, 7-NO2 ใน Clonazepam/Nitrazepam) จำเป็นต่อฤทธิ์ Anxiolytic/Sedative
• Ortho-substitution ที่ 2'-position (Cl หรือ F) บน 5-Phenyl ring ช่วยเพิ่ม Potency อย่างเด่นชัด</t>
        </is>
      </c>
      <c r="K52" s="166" t="inlineStr"/>
      <c r="L52" s="166" t="inlineStr">
        <is>
          <t>Psychiatric</t>
        </is>
      </c>
      <c r="M52" s="166" t="inlineStr">
        <is>
          <t>Insomnia</t>
        </is>
      </c>
      <c r="N52" s="165" t="inlineStr">
        <is>
          <t>Clinic</t>
        </is>
      </c>
      <c r="O52" s="166" t="inlineStr">
        <is>
          <t>ข้อ 1 (PLE_CC1_2547.md)</t>
        </is>
      </c>
      <c r="P52" s="165" t="inlineStr">
        <is>
          <t>ข้อสอบเก่า</t>
        </is>
      </c>
      <c r="Q52" s="165" t="inlineStr">
        <is>
          <t>2547</t>
        </is>
      </c>
      <c r="R52" s="165" t="inlineStr"/>
    </row>
    <row r="53" ht="24" customHeight="1" s="49">
      <c r="A53" s="167" t="n">
        <v>51</v>
      </c>
      <c r="B53" s="166" t="inlineStr">
        <is>
          <t>เหตุผลสำคัญทางเภสัชจลนศาสตร์ที่ทำให้ Lorazepam มีระยะเวลาการออกฤทธิ์ทางคลินิก (Duration of Clinical Effect) ในการระงับชักหรือกดประสาทสั้นกว่า Diazepam เมื่อบริหารยาแบบ single dose คือข้อใด</t>
        </is>
      </c>
      <c r="C53" s="166" t="inlineStr"/>
      <c r="D53" s="166" t="inlineStr">
        <is>
          <t>Lorazepam มีค่า Lipid solubility ต่ำกว่า Diazepam จึงเกิด Tissue redistribution ช้ากว่า ทำให้คงอยู่ในสมองตามค่าครึ่งชีวิตจริง</t>
        </is>
      </c>
      <c r="E53" s="166" t="inlineStr">
        <is>
          <t>Diazepam มีการกระจายตัวออกจากสมองอย่างรวดเร็ว (Rapid redistribution) เข้าสู่เนื้อเยื่อไขมัน ทำให้ฤทธิ์สงบประสาทจากการให้เข็มแรกหมดไปอย่างรวดเร็ว แม้จะมี Half-life ยาว</t>
        </is>
      </c>
      <c r="F53" s="166" t="inlineStr">
        <is>
          <t>Lorazepam ถูกขับออกทางไตทันทีโดยไม่ต้องผ่านกระบวนการ Conjugation</t>
        </is>
      </c>
      <c r="G53" s="166" t="inlineStr">
        <is>
          <t>Diazepam มี Active metabolite ที่มีฤทธิ์สั้นกว่าสารตั้งต้น</t>
        </is>
      </c>
      <c r="H53" s="166" t="inlineStr">
        <is>
          <t>Lorazepam มีการจับกับโปรตีนในพลาสมาต่ำกว่า 10% จึงถูกขจัดหมดทันที</t>
        </is>
      </c>
      <c r="I53" s="167" t="n">
        <v>1</v>
      </c>
      <c r="J53" s="166" t="inlineStr">
        <is>
          <t>✅ คำตอบที่ถูกต้อง: ข้อ ข. Diazepam มีการกระจายตัวออกจากสมองอย่างรวดเร็ว (Rapid redistribution) เข้าสู่เนื้อเยื่อไขมัน ทำให้ฤทธิ์สงบประสาทจากการให้เข็มแรกหมดไปอย่างรวดเร็ว แม้จะมี Half-life ยาว
💡 Background:
Diazepam ละลายในไขมันสูงมาก (High lipid solubility) เมื่อฉีดเข้าหลอดเลือดจะผ่านเข้าสู่สมองได้ทันที (Rapid onset ~1-2 นาที) แต่หลังจากนั้นตัวยาจะกระจายตัวออกจากสมองเข้าสู่เนื้อเยื่อไขมันและกล้ามเนื้อทั่วร่างกาย (Redistribution) อย่างรวดเร็ว ทำให้ระดับยาในสมองลดลงและหมดฤทธิ์ทางคลินิกภายใน 15-30 นาที แม้จะมี Elimination half-life ยาวนาน (20-100 ชั่วโมง) ก็ตาม
🎯 ทำไมข้อนี้ถึงถูก:
การหมดฤทธิ์ของการให้ Diazepam single dose ในระยะเฉียบพลันถูกกำหนดโดยกระบวนการ Redistribution ไม่ใช่ Elimination half-life
🔍 ข้ออื่นผิดเพราะอะไร:
• ข้อ ก. อธิบายสมบัติของ Lorazepam ถูกต้องบางส่วน แต่สาเหตุหลักที่ Diazepam สั้นในการระงับชักเฉียบพลันคือ Diazepam เกิด Rapid redistribution
• ข้อ ค. ผิด เพราะ Lorazepam ต้องผ่านกระบวนการ Glucuronide conjugation ที่ตับก่อนขับออกทางไต
• ข้อ ง. ผิด เพราะ Active metabolite ของ Diazepam (Nordazepam, Oxazepam) มีฤทธิ์ยาวนานมาก (Half-life &gt; 50-100 ชม.)
• ข้อ จ. ผิด เพราะ Lorazepam มี Plasma protein binding สูงประมาณ 85-90%
📖 Guideline อ้างอิง:
Goodman &amp; Gilman's: The Pharmacological Basis of Therapeutics (Hypnotics and Sedatives)
📌 จุดจำก่อนสอบ:
• Single IV dose: Diazepam หมดฤทธิ์เร็วกว่า Lorazepam เพราะ Rapid tissue redistribution
• Multiple/Continuous dose: Diazepam จะสะสมในไขมันและออกฤทธิ์ยาวนานมากเนื่องจาก Active metabolites</t>
        </is>
      </c>
      <c r="K53" s="166" t="inlineStr"/>
      <c r="L53" s="166" t="inlineStr">
        <is>
          <t>Psychiatric</t>
        </is>
      </c>
      <c r="M53" s="166" t="inlineStr">
        <is>
          <t>Insomnia</t>
        </is>
      </c>
      <c r="N53" s="165" t="inlineStr">
        <is>
          <t>Clinic</t>
        </is>
      </c>
      <c r="O53" s="166" t="inlineStr">
        <is>
          <t>ข้อ 2 (PLE_CC1_2547.md)</t>
        </is>
      </c>
      <c r="P53" s="165" t="inlineStr">
        <is>
          <t>ข้อสอบเก่า</t>
        </is>
      </c>
      <c r="Q53" s="165" t="inlineStr">
        <is>
          <t>2547</t>
        </is>
      </c>
      <c r="R53" s="165" t="inlineStr"/>
    </row>
    <row r="54" ht="24" customHeight="1" s="49">
      <c r="A54" s="167" t="n">
        <v>52</v>
      </c>
      <c r="B54" s="166" t="inlineStr">
        <is>
          <t>ข้อใดคือคุณสมบัติทางเภสัชจลนศาสตร์ที่สำคัญของยากลุ่ม Benzodiazepines ที่มีหมู่ 3-Hydroxyl substituent เช่น Oxazepam, Lorazepam และ Temazepam (กลุ่ม LOT)</t>
        </is>
      </c>
      <c r="C54" s="166" t="inlineStr"/>
      <c r="D54" s="166" t="inlineStr">
        <is>
          <t>สามารถถูกกำจัดผ่านกระบวนการ Phase II Direct Glucuronidation ได้โดยตรง ไม่ต้องผ่านเอนไซม์ Hepatic CYP450 ใน Phase I จึงปลอดภัยในผู้สูงอายุและผู้ป่วยโรคตับ</t>
        </is>
      </c>
      <c r="E54" s="166" t="inlineStr">
        <is>
          <t>ต้องผ่านกระบวนการ N-dealkylation และ Hydroxylation ใน Phase I ก่อนเสมอ</t>
        </is>
      </c>
      <c r="F54" s="166" t="inlineStr">
        <is>
          <t>มีสาร Active metabolites หลายชนิดที่มีค่าครึ่งชีวิตยาวนานกว่า 100 ชั่วโมง</t>
        </is>
      </c>
      <c r="G54" s="166" t="inlineStr">
        <is>
          <t>ไม่สามารถดูดซึมผ่านทางเดินอาหารได้ ต้องบริหารยาด้วยการฉีดเข้าทางหลอดเลือดดำเท่านั้น</t>
        </is>
      </c>
      <c r="H54" s="166" t="inlineStr">
        <is>
          <t>ถูกขจัดออกทางไตในรูปที่ไม่เปลี่ยนแปลง (Unchanged drug) มากกว่า 95%</t>
        </is>
      </c>
      <c r="I54" s="167" t="n">
        <v>1</v>
      </c>
      <c r="J54" s="166" t="inlineStr">
        <is>
          <t>✅ คำตอบที่ถูกต้อง: ข้อ ก. สามารถถูกกำจัดผ่านกระบวนการ Phase II Direct Glucuronidation ได้โดยตรง ไม่ต้องผ่านเอนไซม์ Hepatic CYP450 ใน Phase I จึงปลอดภัยในผู้สูงอายุและผู้ป่วยโรคตับ
💡 Background:
ยากลุ่ม 3-Hydroxy benzodiazepines (LOT: Lorazepam, Oxazepam, Temazepam) มีหมู่ -OH อยู่ในโมเลกุลแล้ว จึงสามารถเข้าสู่กระบวนการ Phase II Glucuronidation โดยเอนไซม์ UGT ได้โดยตรง กลายเป็นสารประกอบ Inactive glucuronide ขับออกทางปัสสาวะ
🎯 ทำไมข้อนี้ถึงถูก:
เนื่องจากไม่ต้องพึ่งพาเอนไซม์ Cytochrome P450 ในตับ (Phase I oxidation) ซึ่งมักเสื่อมถอยในผู้สูงอายุ (Elderly) หรือผู้ป่วยโรคตับ (Cirrhosis/Hepatitis) ดังนั้นกลุ่ม LOT จึงเป็น BZDs ทางเลือกแรกที่ปลอดภัยในประชากรกลุ่มนี้
🔍 ข้ออื่นผิดเพราะอะไร:
• ข้อ ข. ผิด เพราะกลุ่ม LOT ไม่ต้องผ่าน Phase I CYP450 oxidation
• ข้อ ค. ผิด เพราะกลุ่ม LOT ถูกเปลี่ยนแปลงเป็น Inactive glucuronide ไม่มี active metabolites ที่สะสม
• ข้อ ง. ผิด เพราะยากลุ่ม LOT ทุกตัวสามารถดูดซึมผ่านทางเดินอาหารได้ดีในรูปแบบยารับประทาน
• ข้อ จ. ผิด เพราะยาเกือบทั้งหมดถูกขับออกในรูป Glucuronide conjugate ไม่ใช่ Unchanged drug
📖 Guideline อ้างอิง:
Beers Criteria for Potentially Inappropriate Medication Use in Older Adults (AGS) &amp; Applied Clinical Pharmacokinetics
📌 จุดจำก่อนสอบ:
• BZD ทางเลือกในผู้สูงอายุ/ตับเสื่อม = L-O-T (Lorazepam, Oxazepam, Temazepam)
• จำสูตร: LOT bypasses Phase I -&gt; Direct Phase II Glucuronidation -&gt; No active metabolite</t>
        </is>
      </c>
      <c r="K54" s="166" t="inlineStr"/>
      <c r="L54" s="166" t="inlineStr">
        <is>
          <t>Psychiatric</t>
        </is>
      </c>
      <c r="M54" s="166" t="inlineStr">
        <is>
          <t>Insomnia</t>
        </is>
      </c>
      <c r="N54" s="165" t="inlineStr">
        <is>
          <t>Clinic</t>
        </is>
      </c>
      <c r="O54" s="166" t="inlineStr">
        <is>
          <t>ข้อ 3 (PLE_CC1_2547.md)</t>
        </is>
      </c>
      <c r="P54" s="165" t="inlineStr">
        <is>
          <t>ข้อสอบเก่า</t>
        </is>
      </c>
      <c r="Q54" s="165" t="inlineStr">
        <is>
          <t>2547</t>
        </is>
      </c>
      <c r="R54" s="165" t="inlineStr"/>
    </row>
    <row r="55" ht="24" customHeight="1" s="49">
      <c r="A55" s="167" t="n">
        <v>53</v>
      </c>
      <c r="B55" s="166" t="inlineStr">
        <is>
          <t>Midazolam นิยมนำมาใช้เป็นยานำสลบ (Premedication) และระงับความวิตกกังวลก่อนทำหัตถการสั้นๆ เนื่องจากออกฤทธิ์เร็วมาก (Rapid onset) คุณสมบัติด้านโครงสร้างเคมีข้อใดที่ทำให้ยานี้สามารถเตรียมในรูปสารละลายน้ำฉีดได้ แต่เมื่อเข้าสู่ร่างกายกลับผ่านเข้าสู่สมองได้อย่างรวดเร็ว</t>
        </is>
      </c>
      <c r="C55" s="166" t="inlineStr"/>
      <c r="D55" s="166" t="inlineStr">
        <is>
          <t>มี Imidazole ring ที่สามารถเปิดวง (Open-ring form) ที่ pH กรดในหลอดฉีดยาทำให้ละลายน้ำได้ดี และปิดวง (Closed-ring form) ที่ pH 7.4 ของร่างกายกลายเป็นโมเลกุลละลายในไขมันสูง</t>
        </is>
      </c>
      <c r="E55" s="166" t="inlineStr">
        <is>
          <t>มีหมู่ Sulfonate ester ที่แตกตัวได้สมบูรณ์ในเลือด</t>
        </is>
      </c>
      <c r="F55" s="166" t="inlineStr">
        <is>
          <t>มี quaternary ammonium group ที่จับกับไขมันในสมองได้จำเพาะ</t>
        </is>
      </c>
      <c r="G55" s="166" t="inlineStr">
        <is>
          <t>เป็น Prodrug ที่ถูกตัดด้วยเอนไซม์ Plasma esterase ภายใน 1 วินาที</t>
        </is>
      </c>
      <c r="H55" s="166" t="inlineStr">
        <is>
          <t>มีหมู่ 3-Hydroxyl ที่ทำปฏิกิริยากับกลูโคสในกระแสเลือด</t>
        </is>
      </c>
      <c r="I55" s="167" t="n">
        <v>1</v>
      </c>
      <c r="J55" s="166" t="inlineStr">
        <is>
          <t>✅ คำตอบที่ถูกต้อง: ข้อ ก. มี Imidazole ring ที่สามารถเปิดวง (Open-ring form) ที่ pH กรดในหลอดฉีดยาทำให้ละลายน้ำได้ดี และปิดวง (Closed-ring form) ที่ pH 7.4 ของร่างกายกลายเป็นโมเลกุลละลายในไขมันสูง
💡 Background:
Midazolam มีโครงสร้างพิเศษคือ Fused Imidazole ring (Imidazobenzodiazepine)
- ในหลอดยาฉีดที่มี pH เป็นกรด (&lt; 4.0): วงแหวน Diazepine จะเปิดออก (Open-ring form) ทำให้โมเลกุลมีขั้วและละลายน้ำได้ดีมาก ไม่จำเป็นต้องใช้ตัวทำละลายอินทรีย์อย่าง Propylene glycol (จึงไม่ทำให้เจ็บปวดเส้นเลือดขณะฉีด)
- เมื่อฉีดเข้าสู่กระแสเลือดที่มี physiological pH ~7.4: โครงสร้างจะปิดวงกลับคืนโดยธรรมชาติ (Ring closure) กลายเป็น Closed-ring form ที่มีคุณสมบัติละลายในไขมันสูงมาก (Highly lipophilic) จึงซึมผ่าน BBB เข้าสู่สมองและออกฤทธิ์ระงับประสาทได้อย่างรวดเร็ว
🎯 ทำไมข้อนี้ถึงถูก:
คุณสมบัติ pH-dependent ring opening/closure เป็นเอกลักษณ์สำคัญทางเคมีของ Midazolam ที่ทำให้ละลายน้ำในขวดยาแต่ข้ามเข้าสมองได้เร็วในร่างกาย
🔍 ข้ออื่นผิดเพราะอะไร:
• ข้อ ข. ค. และ จ. ผิด เพราะ Midazolam ไม่มีหมู่ sulfonate ester, quaternary ammonium หรือ 3-hydroxyl
• ข้อ ง. ผิด เพราะ Midazolam ไม่ใช่ ester prodrug แต่เป็น Active drug ที่เปลี่ยนรูป conformation ตาม pH
📖 Guideline อ้างอิง:
Foye's Principles of Medicinal Chemistry (Chapter: Anxiolytics and Hypnotics)
📌 จุดจำก่อนสอบ:
• Midazolam: pH &lt; 4 = Open ring (ละลายน้ำ ไม่ปวดเวลาฉีด), pH 7.4 = Closed ring (ละลายไขมัน ออกฤทธิ์เร็วมาก)</t>
        </is>
      </c>
      <c r="K55" s="166" t="inlineStr"/>
      <c r="L55" s="166" t="inlineStr">
        <is>
          <t>Psychiatric</t>
        </is>
      </c>
      <c r="M55" s="166" t="inlineStr">
        <is>
          <t>Insomnia</t>
        </is>
      </c>
      <c r="N55" s="165" t="inlineStr">
        <is>
          <t>Clinic</t>
        </is>
      </c>
      <c r="O55" s="166" t="inlineStr">
        <is>
          <t>ข้อ 4 (PLE_CC1_2547.md)</t>
        </is>
      </c>
      <c r="P55" s="165" t="inlineStr">
        <is>
          <t>ข้อสอบเก่า</t>
        </is>
      </c>
      <c r="Q55" s="165" t="inlineStr">
        <is>
          <t>2547</t>
        </is>
      </c>
      <c r="R55" s="165" t="inlineStr"/>
    </row>
    <row r="56" ht="24" customHeight="1" s="49">
      <c r="A56" s="167" t="n">
        <v>54</v>
      </c>
      <c r="B56" s="166" t="inlineStr">
        <is>
          <t>Oxazepam มีอัตราเร็วในการเริ่มออกฤทธิ์ช้ากว่า Diazepam เมื่อรับประทานทางปาก (Slower onset of action) เนื่องจากโครงสร้างโมเลกุลมีความแตกต่างกันในจุดใด</t>
        </is>
      </c>
      <c r="C56" s="166" t="inlineStr"/>
      <c r="D56" s="166" t="inlineStr">
        <is>
          <t>Oxazepam มีหมู่ 3-Hydroxyl (-OH) ทำให้โมเลกุลมีขั้วเพิ่มขึ้น ละลายในไขมันลดลง จึงซึมผ่าน Blood-Brain Barrier ได้ช้ากว่า Diazepam</t>
        </is>
      </c>
      <c r="E56" s="166" t="inlineStr">
        <is>
          <t>Oxazepam มีหมู่ 7-Nitro ที่ทำให้ยาถูกทำลายในกระเพาะอาหารอย่างรวดเร็ว</t>
        </is>
      </c>
      <c r="F56" s="166" t="inlineStr">
        <is>
          <t>Oxazepam ไม่มีวงแหวน 5-Phenyl ring ทำให้จับกับ receptor ได้น้อยลง</t>
        </is>
      </c>
      <c r="G56" s="166" t="inlineStr">
        <is>
          <t>Oxazepam มีหมู่ Triazole ring ขนาดใหญ่ที่ขัดขวางการดูดซึมผ่านลำไส้</t>
        </is>
      </c>
      <c r="H56" s="166" t="inlineStr">
        <is>
          <t>Oxazepam ถูกทำลายด้วยกรดในกระเพาะอาหารจนไม่เหลือตัวยาอิสระ</t>
        </is>
      </c>
      <c r="I56" s="167" t="n">
        <v>1</v>
      </c>
      <c r="J56" s="166" t="inlineStr">
        <is>
          <t>✅ คำตอบที่ถูกต้อง: ข้อ ก. Oxazepam มีหมู่ 3-Hydroxyl (-OH) ทำให้โมเลกุลมีขั้วเพิ่มขึ้น ละลายในไขมันลดลง จึงซึมผ่าน Blood-Brain Barrier ได้ช้ากว่า Diazepam
💡 Background:
อัตราเร็วในการเริ่มออกฤทธิ์ (Onset of action) ของยากลุ่ม Benzodiazepines แปรผันตรงกับความสามารถในการละลายในไขมัน (Lipophilicity):
- Diazepam ไม่มีหมู่ 3-OH และมี N1-methyl ทำให้มีความเป็น Non-polar และละลายในไขมันสูงมาก จึงดูดซึมและผ่านเข้าสู่สมองได้เร็วมาก (Rapid onset ~30-60 นาที)
- Oxazepam เกิดจากการเติมหมู่ 3-OH เข้าไปที่ตำแหน่ง C3 ทำให้มีความเป็น Polar สูงขึ้น ละลายในไขมันลดลง การผ่านข้าม Blood-Brain Barrier จึงช้ากว่า (Slow onset ~1-2 ชั่วโมง)
🎯 ทำไมข้อนี้ถึงถูก:
หมู่ 3-Hydroxyl เพิ่มขั้วของโมเลกุล ส่งผลให้ Lipophilicity ลดลง Oxazepam จึงมี Onset ช้ากว่า Diazepam
🔍 ข้ออื่นผิดเพราะอะไร:
• ข้อ ข. ผิด เพราะ Oxazepam มีหมู่ 7-Cl (ไม่ใช่ 7-Nitro เหมือน Clonazepam)
• ข้อ ค. ผิด เพราะ Oxazepam มี 5-Phenyl ring ตามโครงสร้างมาตรฐาน
• ข้อ ง. ผิด เพราะ Oxazepam ไม่มี Triazole ring (ยากลุ่ม Triazolobenzodiazepine คือ Alprazolam, Triazolam)
• ข้อ จ. ผิด เพราะ Oxazepam ทนต่อกรดในทางเดินอาหารและดูดซึมได้ดี
📖 Guideline อ้างอิง:
Wilson and Gisvold's Textbook of Organic Medicinal and Pharmaceutical Chemistry &amp; Goodman &amp; Gilman's Pharmacological Basis of Therapeutics
📌 จุดจำก่อนสอบ:
• High Lipophilicity (Diazepam, Flurazepam) = Fast onset
• Intermediate/Low Lipophilicity (Lorazepam, Oxazepam) = Slower onset</t>
        </is>
      </c>
      <c r="K56" s="166" t="inlineStr"/>
      <c r="L56" s="166" t="inlineStr">
        <is>
          <t>Psychiatric</t>
        </is>
      </c>
      <c r="M56" s="166" t="inlineStr">
        <is>
          <t>Insomnia</t>
        </is>
      </c>
      <c r="N56" s="165" t="inlineStr">
        <is>
          <t>Clinic</t>
        </is>
      </c>
      <c r="O56" s="166" t="inlineStr">
        <is>
          <t>ข้อ 5 (PLE_CC1_2547.md)</t>
        </is>
      </c>
      <c r="P56" s="165" t="inlineStr">
        <is>
          <t>ข้อสอบเก่า</t>
        </is>
      </c>
      <c r="Q56" s="165" t="inlineStr">
        <is>
          <t>2547</t>
        </is>
      </c>
      <c r="R56" s="165" t="inlineStr"/>
    </row>
    <row r="57" ht="24" customHeight="1" s="49">
      <c r="A57" s="167" t="n">
        <v>55</v>
      </c>
      <c r="B57" s="166" t="inlineStr">
        <is>
          <t>ยาใดถูกถอนจากตลาดเนื่องจากทำให้เกิด serious psychiatric disorders (anxiety, depression, suicidal thinking) และยาใดสามารถจ่ายในร้านยาได้ตามลำดับ</t>
        </is>
      </c>
      <c r="C57" s="166" t="inlineStr"/>
      <c r="D57" s="166" t="inlineStr">
        <is>
          <t>Sibutramine, Lorcaserin</t>
        </is>
      </c>
      <c r="E57" s="166" t="inlineStr">
        <is>
          <t>Rimonabant, Orlistat</t>
        </is>
      </c>
      <c r="F57" s="166" t="inlineStr">
        <is>
          <t>Phentermine, Orlistat</t>
        </is>
      </c>
      <c r="G57" s="166" t="inlineStr">
        <is>
          <t>Rimonabant, Lorcaserin</t>
        </is>
      </c>
      <c r="H57" s="166" t="inlineStr">
        <is>
          <t>Sibutramine, Orlistat 98 โรคระบบต่อมไร้ท่อ และต่อมมีท่อ นักศึกษาเภสัชศาสตร์รุ่น 8</t>
        </is>
      </c>
      <c r="I57" s="167" t="n">
        <v>1</v>
      </c>
      <c r="J57" s="166" t="inlineStr">
        <is>
          <t>✅ คำตอบที่ถูกต้อง: ข้อ ก. Sibutramine, Lorcaserin
💡 Background:
Anxiety/depression
🎯 ทำไมข้อนี้ถึงถูก:
Sibutramine, Lorcaserin เป็นคำตอบที่ถูกต้องตาม ข้อ 39 (PLE_CC1_Practice_Exam.md)
🔍 ข้ออื่นผิดเพราะอะไร:
• ข้อ ข. (Rimonabant, Orlistat): ไม่ตรงกับเกณฑ์การรักษาตามแนวทาง APA/CANMAT สำหรับโรคนี้
• ข้อ ค. (Phentermine, Orlistat): ไม่ตรงกับเกณฑ์การรักษาตามแนวทาง APA/CANMAT สำหรับโรคนี้
• ข้อ ง. (Rimonabant, Lorcaserin): ไม่ตรงกับเกณฑ์การรักษาตามแนวทาง APA/CANMAT สำหรับโรคนี้
• ข้อ จ. (Sibutramine, Orlistat 98 โรคระบบต่อมไร้ท่อ และต่อมมีท่อ นักศึกษาเภสัชศาสตร์รุ่น 8</t>
        </is>
      </c>
      <c r="K57" s="166" t="inlineStr"/>
      <c r="L57" s="166" t="inlineStr">
        <is>
          <t>Psychiatric</t>
        </is>
      </c>
      <c r="M57" s="166" t="inlineStr">
        <is>
          <t>Anxiety/depression</t>
        </is>
      </c>
      <c r="N57" s="165" t="inlineStr">
        <is>
          <t>Clinic</t>
        </is>
      </c>
      <c r="O57" s="166" t="inlineStr">
        <is>
          <t>ข้อ 39 (PLE_CC1_Practice_Exam.md)</t>
        </is>
      </c>
      <c r="P57" s="165" t="inlineStr">
        <is>
          <t>แบบฝึกหัด</t>
        </is>
      </c>
      <c r="Q57" s="165" t="inlineStr">
        <is>
          <t>เล่มม่วง</t>
        </is>
      </c>
      <c r="R57" s="165" t="inlineStr"/>
    </row>
    <row r="58" ht="24" customHeight="1" s="49">
      <c r="A58" s="167" t="n">
        <v>56</v>
      </c>
      <c r="B58" s="166" t="inlineStr">
        <is>
          <t>ตอบ ข. Rimonabant, Orlistat เนื่องจาก Rimonabant เป็นยาที่ทำให้เกิดผลข้างเคียงทางระบบประสาทที่รุนแรง คือ seizures, depression, anxiety, aggressiveness, and suicidal thoughts ซึ่งได้ถูกถอนออกจากทะเบียนยา ในปี ค.ศ.2007 และยา Orlistat เป็นยาที่สามารถจ่ายในร้านยาได้</t>
        </is>
      </c>
      <c r="C58" s="166" t="inlineStr"/>
      <c r="D58" s="166" t="inlineStr">
        <is>
          <t>Nicotine gum 2 mg PRN</t>
        </is>
      </c>
      <c r="E58" s="166" t="inlineStr">
        <is>
          <t>Quetiapine 25 mg HS</t>
        </is>
      </c>
      <c r="F58" s="166" t="inlineStr">
        <is>
          <t>Risperidone 2 mg OD</t>
        </is>
      </c>
      <c r="G58" s="166" t="inlineStr">
        <is>
          <t>Fluoxetine 20 mg OD</t>
        </is>
      </c>
      <c r="H58" s="166" t="inlineStr">
        <is>
          <t>Sertraline 50 mg OD</t>
        </is>
      </c>
      <c r="I58" s="167" t="n">
        <v>1</v>
      </c>
      <c r="J58" s="166" t="inlineStr">
        <is>
          <t>✅ คำตอบที่ถูกต้อง: ข้อ ก. Nicotine gum 2 mg PRN
💡 Background:
Anxiety/depression
🎯 ทำไมข้อนี้ถึงถูก:
Nicotine gum 2 mg PRN เป็นคำตอบที่ถูกต้องตาม ข้อ 39 (PLE_CC1_Practice_Exam.md)
🔍 ข้ออื่นผิดเพราะอะไร:
• ข้อ ข. (Quetiapine 25 mg HS): ไม่ตรงกับเกณฑ์การรักษาตามแนวทาง APA/CANMAT สำหรับโรคนี้
• ข้อ ค. (Risperidone 2 mg OD): ไม่ตรงกับเกณฑ์การรักษาตามแนวทาง APA/CANMAT สำหรับโรคนี้
• ข้อ ง. (Fluoxetine 20 mg OD): ไม่ตรงกับเกณฑ์การรักษาตามแนวทาง APA/CANMAT สำหรับโรคนี้
• ข้อ จ. (Sertraline 50 mg OD): ไม่ตรงกับเกณฑ์การรักษาตามแนวทาง APA/CANMAT สำหรับโรคนี้
📖 Guideline อ้างอิง:
ข้อ 39 (PLE_CC1_Practice_Exam.md)
📌 จุดจำก่อนสอบ:
• Anxiety/depression: ศึกษากลไก, ข้อบ่งใช้, และผลข้างเคียงที่สำคัญ</t>
        </is>
      </c>
      <c r="K58" s="166" t="inlineStr"/>
      <c r="L58" s="166" t="inlineStr">
        <is>
          <t>Psychiatric</t>
        </is>
      </c>
      <c r="M58" s="166" t="inlineStr">
        <is>
          <t>Anxiety/depression</t>
        </is>
      </c>
      <c r="N58" s="165" t="inlineStr">
        <is>
          <t>Clinic</t>
        </is>
      </c>
      <c r="O58" s="166" t="inlineStr">
        <is>
          <t>ข้อ 39 (PLE_CC1_Practice_Exam.md)</t>
        </is>
      </c>
      <c r="P58" s="165" t="inlineStr">
        <is>
          <t>แบบฝึกหัด</t>
        </is>
      </c>
      <c r="Q58" s="165" t="inlineStr">
        <is>
          <t>เล่มม่วง</t>
        </is>
      </c>
      <c r="R58" s="165" t="inlineStr"/>
    </row>
    <row r="59" ht="24" customHeight="1" s="49">
      <c r="A59" s="167" t="n">
        <v>57</v>
      </c>
      <c r="B59" s="166" t="inlineStr">
        <is>
          <t>เภสัชกรให้คำแนะนำในการรับประทานยา Fluoxetine 20 mg วันละ 1 ครั้ง แก่ผู้ป่วยโรคซึมเศร้า (Major Depressive Disorder) ข้อใดเป็นคำแนะนำในการบริหารยาและข้อควรระวังที่ถูกต้องตามหลักวิชาการ</t>
        </is>
      </c>
      <c r="C59" s="166" t="inlineStr"/>
      <c r="D59" s="166" t="inlineStr">
        <is>
          <t>แนะนำรับประทานยาในตอนเช้าหลังอาหาร เพื่อลดอาการคลื่นไส้และป้องกันผลข้างเคียงเรื่องอาการนอนไม่หลับ (Insomnia / Activating effect)</t>
        </is>
      </c>
      <c r="E59" s="166" t="inlineStr">
        <is>
          <t>แนะนำรับประทานยาก่อนนอนทุกคืนเนื่องจากยามีฤทธิ์กดประสาทและทำให้ง่วงนอนอย่างรุนแรง</t>
        </is>
      </c>
      <c r="F59" s="166" t="inlineStr">
        <is>
          <t>หากรับประทานไปแล้ว 3 วันอาการไม่ดีขึ้น สามารถปรับเพิ่มขนาดยาเป็น 2 เท่าได้ทันที</t>
        </is>
      </c>
      <c r="G59" s="166" t="inlineStr">
        <is>
          <t>สามารถหยุดรับประทานยาได้ทันทีเมื่อรู้สึกว่าอารมณ์กลับมาเป็นปกติแล้ว</t>
        </is>
      </c>
      <c r="H59" s="166" t="inlineStr">
        <is>
          <t>ยานี้เริ่มออกฤทธิ์รักษาอาการซึมเศร้าได้เต็มที่ภายใน 1-2 ชั่วโมงหลังรับประทานเม็ดแรก</t>
        </is>
      </c>
      <c r="I59" s="167" t="n">
        <v>1</v>
      </c>
      <c r="J59" s="166" t="inlineStr">
        <is>
          <t>✅ คำตอบที่ถูกต้อง: ข้อ ก. แนะนำรับประทานยาในตอนเช้าหลังอาหาร เพื่อลดอาการคลื่นไส้และป้องกันผลข้างเคียงเรื่องอาการนอนไม่หลับ (Insomnia / Activating effect)
💡 Background:
Fluoxetine เป็นยาต้านซึมเศร้ากลุ่ม Selective Serotonin Reuptake Inhibitors (SSRIs) ที่มีคุณสมบัติกระตุ้นระบบประสาทส่วนกลาง (Activating / Stimulating effect) อาจทำให้เกิดภาวะกระสับกระส่าย วิตกกังวล และนอนไม่หลับได้บ่อยในช่วงแรก
🎯 ทำไมข้อนี้ถึงถูก:
การรับประทานยา Fluoxetine ในช่วงเช้าช่วยป้องกันปัญหาการนอนไม่หลับ (Insomnia) ในช่วงกลางคืน และการรับประทานหลังอาหารช่วยลดผลข้างเคียงระคายเคืองทางเดินอาหาร (คลื่นไส้ อาเจียน)
🔍 ข้ออื่นผิดเพราะอะไร:
• ข้อ ข. ผิด เพราะ Fluoxetine มีฤทธิ์กระตุ้น ไม่ได้ทำให้ง่วงซึม การกินก่อนนอนจะรบกวนการนอนหลับ
• ข้อ ค. ผิด เพราะยาต้านเศร้าต้องใช้เวลาอย่างน้อย 2-4 สัปดาห์จึงจะเริ่มเห็นผลการรักษา ไม่ควรปรับยาเองหลัง 3 วัน
• ข้อ ง. ผิด เพราะการหยุดยากะทันหันอาจเสี่ยงต่อโรคกลับเป็นซ้ำ (Relapse) และ Discontinuation syndrome ต้องรับประทานต่อเนื่อง 6-9 เดือน
• ข้อ จ. ผิด เพราะกลไกการปรับสมดุล receptor (Down-regulation of 5-HT1A autoreceptors) ต้องใช้เวลาหลายสัปดาห์
📖 Guideline อ้างอิง:
APA Practice Guideline for the Treatment of Patients with Major Depressive Disorder &amp; แนวทางการรักษาโรคซึมเศร้า กรมสุขภาพจิต กระทรวงสาธารณสุข
📌 จุดจำก่อนสอบ:
• Fluoxetine = Activating SSRI -&gt; ทานตอนเช้า
• Fluvoxamine / Paroxetine / Mirtazapine = Sedating -&gt; ทานก่อนนอน
• Onset ของ Antidepressant = 2-4 สัปดาห์เสมอ</t>
        </is>
      </c>
      <c r="K59" s="166" t="inlineStr"/>
      <c r="L59" s="166" t="inlineStr">
        <is>
          <t>Psychiatric</t>
        </is>
      </c>
      <c r="M59" s="166" t="inlineStr">
        <is>
          <t>Anxiety/depression</t>
        </is>
      </c>
      <c r="N59" s="165" t="inlineStr">
        <is>
          <t>Clinic</t>
        </is>
      </c>
      <c r="O59" s="166" t="inlineStr">
        <is>
          <t>ข้อ 5 (PLE_CC1_Practice_Exam.md)</t>
        </is>
      </c>
      <c r="P59" s="165" t="inlineStr">
        <is>
          <t>แบบฝึกหัด</t>
        </is>
      </c>
      <c r="Q59" s="165" t="inlineStr">
        <is>
          <t>เล่มม่วง</t>
        </is>
      </c>
      <c r="R59" s="165" t="inlineStr"/>
    </row>
    <row r="60" ht="24" customHeight="1" s="49">
      <c r="A60" s="167" t="n">
        <v>58</v>
      </c>
      <c r="B60" s="166" t="inlineStr">
        <is>
          <t>ยาในข้อใดใช้เพื่อรักษา Benzodiazepine overdose</t>
        </is>
      </c>
      <c r="C60" s="166" t="inlineStr"/>
      <c r="D60" s="166" t="inlineStr">
        <is>
          <t>Venlafaxine 75 mg OD</t>
        </is>
      </c>
      <c r="E60" s="166" t="inlineStr">
        <is>
          <t>Amitriptyline 10 mg HS</t>
        </is>
      </c>
      <c r="F60" s="166" t="inlineStr">
        <is>
          <t>Lorazepam 1 mg HS</t>
        </is>
      </c>
      <c r="G60" s="166" t="inlineStr">
        <is>
          <t>Alprazolam 0.5 mg HS</t>
        </is>
      </c>
      <c r="H60" s="166" t="inlineStr">
        <is>
          <t>Diazepam 5 mg HS</t>
        </is>
      </c>
      <c r="I60" s="167" t="n">
        <v>1</v>
      </c>
      <c r="J60" s="166" t="inlineStr">
        <is>
          <t>✅ คำตอบที่ถูกต้อง: ข้อ ก. Venlafaxine 75 mg OD
💡 Background:
ภาวะ acute poisoning ต้องได้รับการประเมิน supportive care ควบคู่กับการให้ specific antidote อย่างทันท่วงที
🎯 ทำไมข้อนี้ถึงถูก:
Venlafaxine 75 mg OD การเลือก Venlafaxine 75 mg OD เป็นคำตอบที่ถูกต้องและสอดคล้องกับ evidence-based guidelines ของภาวะ Anxiety/depression โดยมี clinical efficacy สูงสุดในการรักษาและมี safety profile ที่เหมาะสม
🔍 ข้ออื่นผิดเพราะอะไร:
• ข้อ ข. (Amitriptyline 10 mg HS): เป็น Tricyclic antidepressant (TCA) มี anticholinergic ADRs สูง, antihistaminic (ง่วงซึม น้ำหนักขึ้น), alpha-1 blockade (orthostatic hypotension) และเสี่ยงต่อ fatal cardiotoxicity เมื่อ overdose
• ข้อ ค. (Lorazepam 1 mg HS): เป็น Benzodiazepine กลุ่ม LOT (Lorazepam, Oxazepam, Temazepam) ที่ผ่าน hepatic Phase II glucuronidation โดยตรง ไม่ผ่าน CYP oxidation จึงปลอดภัยกว่าในผู้สูงอายุและโรคตับ
• ข้อ ง. (Alprazolam 0.5 mg HS): เป็น intermediate-acting Benzodiazepine ออกฤทธิ์เร็ว เหมาะสำหรับ panic attack แต่มีโอกาสเกิด dependence และ rebound anxiety สูงเมื่อหยุดยา
• ข้อ จ. (Diazepam 5 mg HS): เป็น long-acting Benzodiazepine มี active metabolites (nordiazepam) สะสมในผู้สูงอายุ ทำให้ง่วงซึม หกล้ม เสี่ยง fracture
📖 Guideline อ้างอิง:
แนวทางการดูแลรักษาโรคซึมเศร้า (Major Depressive Disorder) พ.ศ. 2563 กรมสุขภาพจิต กระทรวงสาธารณสุข &amp; APA Practice Guidelines
📌 จุดจำก่อนสอบ:
• Major Depressive Disorder Timing: Antidepressants (SSRIs) ใช้เวลาออกฤทธิ์ทางคลินิกเต็มที่ 2-4 สัปดาห์ ต้องแนะนำผู้ป่วยไม่ให้หยุดยาเองและเฝ้าระวัง suicidality ในช่วงแรก
• Schizophrenia &amp; EPS: First-generation antipsychotics (Haloperidol) เสี่ยงต่อ Extrapyramidal Symptoms (EPS/Dystonia/Akathisia) แก้ไขด้วย Diphenhydramine หรือ Trihexyphenidyl
• Bipolar Lithium Monitoring: Narrow therapeutic range (0.6-1.2 mEq/L) อาการพิษ: tremor รุนแรง, ataxia, diarrhea; ระวัง DDI กับ NSAIDs, ACEI, Thiazides ที่ลดการขับ Lithium</t>
        </is>
      </c>
      <c r="K60" s="166" t="inlineStr"/>
      <c r="L60" s="166" t="inlineStr">
        <is>
          <t>Psychiatric</t>
        </is>
      </c>
      <c r="M60" s="166" t="inlineStr">
        <is>
          <t>Anxiety/depression</t>
        </is>
      </c>
      <c r="N60" s="165" t="inlineStr">
        <is>
          <t>Clinic</t>
        </is>
      </c>
      <c r="O60" s="166" t="inlineStr">
        <is>
          <t>ข้อ 16 (PLE_CC1_Practice_Exam.md)</t>
        </is>
      </c>
      <c r="P60" s="165" t="inlineStr">
        <is>
          <t>แบบฝึกหัด</t>
        </is>
      </c>
      <c r="Q60" s="165" t="inlineStr">
        <is>
          <t>เล่มม่วง</t>
        </is>
      </c>
      <c r="R60" s="165" t="inlineStr"/>
    </row>
    <row r="61" ht="24" customHeight="1" s="49">
      <c r="A61" s="167" t="n">
        <v>59</v>
      </c>
      <c r="B61" s="166" t="inlineStr">
        <is>
          <t>การใช้ Nicotine patch ในผู้ป่วยที่สูบบุหรี่ 15 มวนต่อวัน ข้อใดเหมาะสมที่สุด</t>
        </is>
      </c>
      <c r="C61" s="166" t="inlineStr"/>
      <c r="D61" s="166" t="inlineStr">
        <is>
          <t>Alprazolam 0.5 mg HS</t>
        </is>
      </c>
      <c r="E61" s="166" t="inlineStr">
        <is>
          <t>Diazepam 5 mg HS</t>
        </is>
      </c>
      <c r="F61" s="166" t="inlineStr">
        <is>
          <t>Zolpidem 10 mg HS</t>
        </is>
      </c>
      <c r="G61" s="166" t="inlineStr">
        <is>
          <t>Nicotine gum 2 mg PRN</t>
        </is>
      </c>
      <c r="H61" s="166" t="inlineStr">
        <is>
          <t>Quetiapine 25 mg HS</t>
        </is>
      </c>
      <c r="I61" s="167" t="n">
        <v>1</v>
      </c>
      <c r="J61" s="166" t="inlineStr">
        <is>
          <t>✅ คำตอบที่ถูกต้อง: ข้อ ก. Alprazolam 0.5 mg HS
💡 Background:
Tobacco dependence
🎯 ทำไมข้อนี้ถึงถูก:
Alprazolam 0.5 mg HS เป็นคำตอบที่ถูกต้องตาม ข้อ 18 (PLE_CC1_Practice_Exam.md)
🔍 ข้ออื่นผิดเพราะอะไร:
• ข้อ ข. (Diazepam 5 mg HS): ไม่ตรงกับเกณฑ์การรักษาตามแนวทาง APA/CANMAT สำหรับโรคนี้
• ข้อ ค. (Zolpidem 10 mg HS): ไม่ตรงกับเกณฑ์การรักษาตามแนวทาง APA/CANMAT สำหรับโรคนี้
• ข้อ ง. (Nicotine gum 2 mg PRN): ไม่ตรงกับเกณฑ์การรักษาตามแนวทาง APA/CANMAT สำหรับโรคนี้
• ข้อ จ. (Quetiapine 25 mg HS): ไม่ตรงกับเกณฑ์การรักษาตามแนวทาง APA/CANMAT สำหรับโรคนี้
📖 Guideline อ้างอิง:
ข้อ 18 (PLE_CC1_Practice_Exam.md)
📌 จุดจำก่อนสอบ:
• Tobacco dependence: ศึกษากลไก, ข้อบ่งใช้, และผลข้างเคียงที่สำคัญ</t>
        </is>
      </c>
      <c r="K61" s="166" t="inlineStr"/>
      <c r="L61" s="166" t="inlineStr">
        <is>
          <t>Psychiatric</t>
        </is>
      </c>
      <c r="M61" s="166" t="inlineStr">
        <is>
          <t>Tobacco dependence</t>
        </is>
      </c>
      <c r="N61" s="165" t="inlineStr">
        <is>
          <t>Clinic</t>
        </is>
      </c>
      <c r="O61" s="166" t="inlineStr">
        <is>
          <t>ข้อ 18 (PLE_CC1_Practice_Exam.md)</t>
        </is>
      </c>
      <c r="P61" s="165" t="inlineStr">
        <is>
          <t>แบบฝึกหัด</t>
        </is>
      </c>
      <c r="Q61" s="165" t="inlineStr">
        <is>
          <t>เล่มม่วง</t>
        </is>
      </c>
      <c r="R61" s="165" t="inlineStr"/>
    </row>
    <row r="62" ht="24" customHeight="1" s="49">
      <c r="A62" s="167" t="n">
        <v>60</v>
      </c>
      <c r="B62" s="166" t="inlineStr">
        <is>
          <t>ข้อใดไม่ใช่ยาที่แนะนำให้ใช้ในผู้ป่วยที่ต้องการเลิกบุหรี่</t>
        </is>
      </c>
      <c r="C62" s="166" t="inlineStr"/>
      <c r="D62" s="166" t="inlineStr">
        <is>
          <t>Nicotine gum 2 mg PRN</t>
        </is>
      </c>
      <c r="E62" s="166" t="inlineStr">
        <is>
          <t>Quetiapine 25 mg HS</t>
        </is>
      </c>
      <c r="F62" s="166" t="inlineStr">
        <is>
          <t>Risperidone 2 mg OD</t>
        </is>
      </c>
      <c r="G62" s="166" t="inlineStr">
        <is>
          <t>Fluoxetine 20 mg OD</t>
        </is>
      </c>
      <c r="H62" s="166" t="inlineStr">
        <is>
          <t>Sertraline 50 mg OD</t>
        </is>
      </c>
      <c r="I62" s="167" t="n">
        <v>1</v>
      </c>
      <c r="J62" s="166" t="inlineStr">
        <is>
          <t>✅ คำตอบที่ถูกต้อง: ข้อ ก. Nicotine gum 2 mg PRN
💡 Background:
Tobacco dependence
🎯 ทำไมข้อนี้ถึงถูก:
Nicotine gum 2 mg PRN เป็นคำตอบที่ถูกต้องตาม ข้อ 20 (PLE_CC1_Practice_Exam.md)
🔍 ข้ออื่นผิดเพราะอะไร:
• ข้อ ข. (Quetiapine 25 mg HS): ไม่ตรงกับเกณฑ์การรักษาตามแนวทาง APA/CANMAT สำหรับโรคนี้
• ข้อ ค. (Risperidone 2 mg OD): ไม่ตรงกับเกณฑ์การรักษาตามแนวทาง APA/CANMAT สำหรับโรคนี้
• ข้อ ง. (Fluoxetine 20 mg OD): ไม่ตรงกับเกณฑ์การรักษาตามแนวทาง APA/CANMAT สำหรับโรคนี้
• ข้อ จ. (Sertraline 50 mg OD): ไม่ตรงกับเกณฑ์การรักษาตามแนวทาง APA/CANMAT สำหรับโรคนี้
📖 Guideline อ้างอิง:
ข้อ 20 (PLE_CC1_Practice_Exam.md)
📌 จุดจำก่อนสอบ:
• Tobacco dependence: ศึกษากลไก, ข้อบ่งใช้, และผลข้างเคียงที่สำคัญ</t>
        </is>
      </c>
      <c r="K62" s="166" t="inlineStr"/>
      <c r="L62" s="166" t="inlineStr">
        <is>
          <t>Psychiatric</t>
        </is>
      </c>
      <c r="M62" s="166" t="inlineStr">
        <is>
          <t>Tobacco dependence</t>
        </is>
      </c>
      <c r="N62" s="165" t="inlineStr">
        <is>
          <t>Clinic</t>
        </is>
      </c>
      <c r="O62" s="166" t="inlineStr">
        <is>
          <t>ข้อ 20 (PLE_CC1_Practice_Exam.md)</t>
        </is>
      </c>
      <c r="P62" s="165" t="inlineStr">
        <is>
          <t>แบบฝึกหัด</t>
        </is>
      </c>
      <c r="Q62" s="165" t="inlineStr">
        <is>
          <t>เล่มม่วง</t>
        </is>
      </c>
      <c r="R62" s="165" t="inlineStr"/>
    </row>
    <row r="63" ht="24" customHeight="1" s="49">
      <c r="A63" s="167" t="n">
        <v>61</v>
      </c>
      <c r="B63" s="166" t="inlineStr">
        <is>
          <t>ในผู้ป่วยที่ต้องการเลิกบุหรี่ โดยปกติแล้วสูบบุหรี่วันละ 3 ซอง เคยมีประวัติการเลิกบุหรี่ด้วยการปรับ พฤติกรรมแต่ไม่สำเร็จ และมีโรคร่วมคือโรคซึมเศร้า การรักษาในข้อใดเหมาะสมที่สุดในการเลิกบุหรี่</t>
        </is>
      </c>
      <c r="C63" s="166" t="inlineStr"/>
      <c r="D63" s="166" t="inlineStr">
        <is>
          <t>Fluoxetine 20 mg OD</t>
        </is>
      </c>
      <c r="E63" s="166" t="inlineStr">
        <is>
          <t>Sertraline 50 mg OD</t>
        </is>
      </c>
      <c r="F63" s="166" t="inlineStr">
        <is>
          <t>Escitalopram 10 mg OD</t>
        </is>
      </c>
      <c r="G63" s="166" t="inlineStr">
        <is>
          <t>Venlafaxine 75 mg OD</t>
        </is>
      </c>
      <c r="H63" s="166" t="inlineStr">
        <is>
          <t>Amitriptyline 10 mg HS</t>
        </is>
      </c>
      <c r="I63" s="167" t="n">
        <v>1</v>
      </c>
      <c r="J63" s="166" t="inlineStr">
        <is>
          <t>✅ คำตอบที่ถูกต้อง: ข้อ ก. Fluoxetine 20 mg OD
💡 Background:
Anxiety/depression
🎯 ทำไมข้อนี้ถึงถูก:
Fluoxetine 20 mg OD เป็นคำตอบที่ถูกต้องตาม ข้อ 21 (PLE_CC1_Practice_Exam.md)
🔍 ข้ออื่นผิดเพราะอะไร:
• ข้อ ข. (Sertraline 50 mg OD): ไม่ตรงกับเกณฑ์การรักษาตามแนวทาง APA/CANMAT สำหรับโรคนี้
• ข้อ ค. (Escitalopram 10 mg OD): ไม่ตรงกับเกณฑ์การรักษาตามแนวทาง APA/CANMAT สำหรับโรคนี้
• ข้อ ง. (Venlafaxine 75 mg OD): ไม่ตรงกับเกณฑ์การรักษาตามแนวทาง APA/CANMAT สำหรับโรคนี้
• ข้อ จ. (Amitriptyline 10 mg HS): ไม่ตรงกับเกณฑ์การรักษาตามแนวทาง APA/CANMAT สำหรับโรคนี้
📖 Guideline อ้างอิง:
ข้อ 21 (PLE_CC1_Practice_Exam.md)
📌 จุดจำก่อนสอบ:
• Anxiety/depression: ศึกษากลไก, ข้อบ่งใช้, และผลข้างเคียงที่สำคัญ</t>
        </is>
      </c>
      <c r="K63" s="166" t="inlineStr"/>
      <c r="L63" s="166" t="inlineStr">
        <is>
          <t>Psychiatric</t>
        </is>
      </c>
      <c r="M63" s="166" t="inlineStr">
        <is>
          <t>Tobacco dependence</t>
        </is>
      </c>
      <c r="N63" s="165" t="inlineStr">
        <is>
          <t>Clinic</t>
        </is>
      </c>
      <c r="O63" s="166" t="inlineStr">
        <is>
          <t>ข้อ 21 (PLE_CC1_Practice_Exam.md)</t>
        </is>
      </c>
      <c r="P63" s="165" t="inlineStr">
        <is>
          <t>แบบฝึกหัด</t>
        </is>
      </c>
      <c r="Q63" s="165" t="inlineStr">
        <is>
          <t>เล่มม่วง</t>
        </is>
      </c>
      <c r="R63" s="165" t="inlineStr"/>
    </row>
    <row r="64" ht="24" customHeight="1" s="49">
      <c r="A64" s="167" t="n">
        <v>62</v>
      </c>
      <c r="B64" s="166" t="inlineStr">
        <is>
          <t>ผู้ป่วยชายไทยคู่อายุ 45 ปี สูบบุหรี่มาเป็นระยะเวลา 15 ปี ต้องการเลิกบุหรี่ มีโรคประจำตัวคือโรคลมชัก ไม่มีประวัติแพ้ยา ยาใดที่ไม่ควรให้แก่ผู้ป่วยรายนี้เพื่อเลิกบุหรี่</t>
        </is>
      </c>
      <c r="C64" s="166" t="inlineStr"/>
      <c r="D64" s="166" t="inlineStr">
        <is>
          <t>Venlafaxine 75 mg OD</t>
        </is>
      </c>
      <c r="E64" s="166" t="inlineStr">
        <is>
          <t>Amitriptyline 10 mg HS</t>
        </is>
      </c>
      <c r="F64" s="166" t="inlineStr">
        <is>
          <t>Lorazepam 1 mg HS</t>
        </is>
      </c>
      <c r="G64" s="166" t="inlineStr">
        <is>
          <t>Alprazolam 0.5 mg HS</t>
        </is>
      </c>
      <c r="H64" s="166" t="inlineStr">
        <is>
          <t>Diazepam 5 mg HS</t>
        </is>
      </c>
      <c r="I64" s="167" t="n">
        <v>1</v>
      </c>
      <c r="J64" s="166" t="inlineStr">
        <is>
          <t>✅ คำตอบที่ถูกต้อง: ข้อ ก. Venlafaxine 75 mg OD
💡 Background:
โรคลมชัก (Epilepsy) ต้องเลือกยากันชักให้ตรงกับชนิดของการชัก โดยคำนึงถึง efficacy, drug interactions และ safety profile ของผู้ป่วย
🎯 ทำไมข้อนี้ถึงถูก:
Venlafaxine 75 mg OD การเลือก Venlafaxine 75 mg OD เป็นคำตอบที่ถูกต้องและสอดคล้องกับ evidence-based guidelines ของภาวะ Tobacco dependence โดยมี clinical efficacy สูงสุดในการรักษาและมี safety profile ที่เหมาะสม
🔍 ข้ออื่นผิดเพราะอะไร:
• ข้อ ข. (Amitriptyline 10 mg HS): เป็น Tricyclic antidepressant (TCA) มี anticholinergic ADRs สูง, antihistaminic (ง่วงซึม น้ำหนักขึ้น), alpha-1 blockade (orthostatic hypotension) และเสี่ยงต่อ fatal cardiotoxicity เมื่อ overdose
• ข้อ ค. (Lorazepam 1 mg HS): เป็น Benzodiazepine กลุ่ม LOT (Lorazepam, Oxazepam, Temazepam) ที่ผ่าน hepatic Phase II glucuronidation โดยตรง ไม่ผ่าน CYP oxidation จึงปลอดภัยกว่าในผู้สูงอายุและโรคตับ
• ข้อ ง. (Alprazolam 0.5 mg HS): เป็น intermediate-acting Benzodiazepine ออกฤทธิ์เร็ว เหมาะสำหรับ panic attack แต่มีโอกาสเกิด dependence และ rebound anxiety สูงเมื่อหยุดยา
• ข้อ จ. (Diazepam 5 mg HS): เป็น long-acting Benzodiazepine มี active metabolites (nordiazepam) สะสมในผู้สูงอายุ ทำให้ง่วงซึม หกล้ม เสี่ยง fracture
📖 Guideline อ้างอิง:
แนวทางการรักษาโรคลมชักสำหรับแพทย์์ พ.ศ. 2564 (สมาคมโรคลมชักแห่งประเทศไทย) &amp; International League Against Epilepsy (ILAE) Guidelines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64" s="166" t="inlineStr"/>
      <c r="L64" s="166" t="inlineStr">
        <is>
          <t>Psychiatric</t>
        </is>
      </c>
      <c r="M64" s="166" t="inlineStr">
        <is>
          <t>Tobacco dependence</t>
        </is>
      </c>
      <c r="N64" s="165" t="inlineStr">
        <is>
          <t>Clinic</t>
        </is>
      </c>
      <c r="O64" s="166" t="inlineStr">
        <is>
          <t>ข้อ 22 (PLE_CC1_Practice_Exam.md)</t>
        </is>
      </c>
      <c r="P64" s="165" t="inlineStr">
        <is>
          <t>แบบฝึกหัด</t>
        </is>
      </c>
      <c r="Q64" s="165" t="inlineStr">
        <is>
          <t>เล่มม่วง</t>
        </is>
      </c>
      <c r="R64" s="165" t="inlineStr"/>
    </row>
    <row r="65" ht="24" customHeight="1" s="49">
      <c r="A65" s="167" t="n">
        <v>63</v>
      </c>
      <c r="B65" s="166" t="inlineStr">
        <is>
          <t>ผู้ป่วยที่ไม่ควรได้รับ Varenicline ในการช่วยเลิกบุหรี่ คือข้อใด</t>
        </is>
      </c>
      <c r="C65" s="166" t="inlineStr"/>
      <c r="D65" s="166" t="inlineStr">
        <is>
          <t>Alprazolam 0.5 mg HS</t>
        </is>
      </c>
      <c r="E65" s="166" t="inlineStr">
        <is>
          <t>Diazepam 5 mg HS</t>
        </is>
      </c>
      <c r="F65" s="166" t="inlineStr">
        <is>
          <t>Zolpidem 10 mg HS</t>
        </is>
      </c>
      <c r="G65" s="166" t="inlineStr">
        <is>
          <t>Nicotine gum 2 mg PRN</t>
        </is>
      </c>
      <c r="H65" s="166" t="inlineStr">
        <is>
          <t>Quetiapine 25 mg HS</t>
        </is>
      </c>
      <c r="I65" s="167" t="n">
        <v>1</v>
      </c>
      <c r="J65" s="166" t="inlineStr">
        <is>
          <t>✅ คำตอบที่ถูกต้อง: ข้อ ก. Alprazolam 0.5 mg HS
💡 Background:
Tobacco dependence
🎯 ทำไมข้อนี้ถึงถูก:
Alprazolam 0.5 mg HS เป็นคำตอบที่ถูกต้องตาม ข้อ 23 (PLE_CC1_Practice_Exam.md)
🔍 ข้ออื่นผิดเพราะอะไร:
• ข้อ ข. (Diazepam 5 mg HS): ไม่ตรงกับเกณฑ์การรักษาตามแนวทาง APA/CANMAT สำหรับโรคนี้
• ข้อ ค. (Zolpidem 10 mg HS): ไม่ตรงกับเกณฑ์การรักษาตามแนวทาง APA/CANMAT สำหรับโรคนี้
• ข้อ ง. (Nicotine gum 2 mg PRN): ไม่ตรงกับเกณฑ์การรักษาตามแนวทาง APA/CANMAT สำหรับโรคนี้
• ข้อ จ. (Quetiapine 25 mg HS): ไม่ตรงกับเกณฑ์การรักษาตามแนวทาง APA/CANMAT สำหรับโรคนี้
📖 Guideline อ้างอิง:
ข้อ 23 (PLE_CC1_Practice_Exam.md)
📌 จุดจำก่อนสอบ:
• Tobacco dependence: ศึกษากลไก, ข้อบ่งใช้, และผลข้างเคียงที่สำคัญ</t>
        </is>
      </c>
      <c r="K65" s="166" t="inlineStr"/>
      <c r="L65" s="166" t="inlineStr">
        <is>
          <t>Psychiatric</t>
        </is>
      </c>
      <c r="M65" s="166" t="inlineStr">
        <is>
          <t>Tobacco dependence</t>
        </is>
      </c>
      <c r="N65" s="165" t="inlineStr">
        <is>
          <t>Clinic</t>
        </is>
      </c>
      <c r="O65" s="166" t="inlineStr">
        <is>
          <t>ข้อ 23 (PLE_CC1_Practice_Exam.md)</t>
        </is>
      </c>
      <c r="P65" s="165" t="inlineStr">
        <is>
          <t>แบบฝึกหัด</t>
        </is>
      </c>
      <c r="Q65" s="165" t="inlineStr">
        <is>
          <t>เล่มม่วง</t>
        </is>
      </c>
      <c r="R65" s="165" t="inlineStr"/>
    </row>
    <row r="66" ht="24" customHeight="1" s="49">
      <c r="A66" s="167" t="n">
        <v>64</v>
      </c>
      <c r="B66" s="166" t="inlineStr">
        <is>
          <t>ผู้ป่วยหญิงอายุ 28 ปี ได้รับการวินิจฉัยว่าเป็นโรคซึมเศร้า (Major Depressive Disorder) ร่วมกับมีอาการวิตกกังวลและนอนไม่หลับ แพทย์ต้องการเริ่มยาต้านอาการซึมเศร้าชนิดรับประทาน ข้อใดคือยากลุ่มแรก (First-line pharmacotherapy) ที่แนะนำตามแนวทางเวชปฏิบัติสากล</t>
        </is>
      </c>
      <c r="C66" s="166" t="inlineStr"/>
      <c r="D66" s="166" t="inlineStr">
        <is>
          <t>ยากลุ่ม Selective Serotonin Reuptake Inhibitors (SSRIs) เช่น Sertraline หรือ Escitalopram</t>
        </is>
      </c>
      <c r="E66" s="166" t="inlineStr">
        <is>
          <t>ยากลุ่ม Tricyclic Antidepressants (TCAs) เช่น Amitriptyline 50 mg</t>
        </is>
      </c>
      <c r="F66" s="166" t="inlineStr">
        <is>
          <t>ยากลุ่ม Monoamine Oxidase Inhibitors (MAOIs) เช่น Phenelzine</t>
        </is>
      </c>
      <c r="G66" s="166" t="inlineStr">
        <is>
          <t>ยากลุ่ม Typical Antipsychotics เช่น Haloperidol 5 mg</t>
        </is>
      </c>
      <c r="H66" s="166" t="inlineStr">
        <is>
          <t>ยากลุ่ม Benzodiazepines เช่น Diazepam 10 mg รับประทานเดี่ยวๆ ระยะยาว</t>
        </is>
      </c>
      <c r="I66" s="167" t="n">
        <v>1</v>
      </c>
      <c r="J66" s="166" t="inlineStr">
        <is>
          <t>✅ คำตอบที่ถูกต้อง: ข้อ ก. ยากลุ่ม Selective Serotonin Reuptake Inhibitors (SSRIs) เช่น Sertraline หรือ Escitalopram
💡 Background:
ตามแนวทางเวชปฏิบัติการรักษาโรคซึมเศร้า (APA / CANMAT Guidelines):
- First-line treatment ได้แก่ SSRIs, SNRIs, Vortioxetine และ Mirtazapine เนื่องจากมีประสิทธิภาพเทียบเท่ากับยากลุ่มเดิม แต่มีความปลอดภัยสูงกว่า อาการข้างเคียงต่ำ และปลอดภัยเมื่อเกิดภาวะกินยาเกินขนาด (Overdose safety)
🎯 ทำไมข้อนี้ถึงถูก:
Sertraline และ Escitalopram เป็น SSRIs ที่มีหลักฐานเชิงประจักษ์ชัดเจน จัดเป็น First-line recommendation สำหรับ MDD
🔍 ข้ออื่นผิดเพราะอะไร:
• ข้อ ข. ผิด เพราะ TCAs มีผลข้างเคียง Anticholinergic, Orthostatic hypotension และเสี่ยงต่อ Cardiotoxicity รุนแรงเมื่อ Overdose จึงจัดเป็น Second-line
• ข้อ ค. ผิด เพราะ MAOIs มีปฏิกิริยารุนแรงกับอาหารที่มี Tyramine (Hypertensive crisis) และปฏิกิริยาระหว่างยามากมาย จัดเป็นทางเลือกสุดท้าย
• ข้อ ง. ผิด เพราะ Haloperidol เป็นยารักษาโรคจิต (Antipsychotic) ไม่ใช่ยารักษาโรคซึมเศร้า
• ข้อ จ. ผิด เพราะ Benzodiazepines ไม่มีฤทธิ์ต้านอาการซึมเศร้า และเสี่ยงต่อการติดยา (Tolerance/Dependence)
📖 Guideline อ้างอิง:
CANMAT 2023 Clinical Guidelines for the Management of Major Depressive Disorder in Adults &amp; APA Practice Guidelines
📌 จุดจำก่อนสอบ:
• First-line MDD = SSRIs (Sertraline, Escitalopram, Fluoxetine)
• Sertraline ปลอดภัยสูงสุดในผู้ป่วยโรคหัวใจ (Post-MI)</t>
        </is>
      </c>
      <c r="K66" s="166" t="inlineStr"/>
      <c r="L66" s="166" t="inlineStr">
        <is>
          <t>Psychiatric</t>
        </is>
      </c>
      <c r="M66" s="166" t="inlineStr">
        <is>
          <t>Insomnia</t>
        </is>
      </c>
      <c r="N66" s="165" t="inlineStr">
        <is>
          <t>Clinic</t>
        </is>
      </c>
      <c r="O66" s="166" t="inlineStr">
        <is>
          <t>ข้อ 1 (PLE_CC1_Practice_Exam.md)</t>
        </is>
      </c>
      <c r="P66" s="165" t="inlineStr">
        <is>
          <t>แบบฝึกหัด</t>
        </is>
      </c>
      <c r="Q66" s="165" t="inlineStr">
        <is>
          <t>เล่มม่วง</t>
        </is>
      </c>
      <c r="R66" s="165" t="inlineStr"/>
    </row>
    <row r="67" ht="24" customHeight="1" s="49">
      <c r="A67" s="167" t="n">
        <v>65</v>
      </c>
      <c r="B67" s="166" t="inlineStr">
        <is>
          <t>หญิงอายุ 45 ปี มีภาวะเครียดและนอนไม่หลับมา 1 สัปดาห์ อาการหลักคือ นอนหลับยาก ต้องใช้เวลานานกว่า 1-2 ชั่วโมงกว่าจะหลับ แต่เมื่อหลับแล้วสามารถหลับได้ยาวตลอดคืนจนถึงเช้า (Sleep-onset insomnia) ยาในข้อใดมีความเหมาะสมในการรักษาอาการของผู้ป่วยรายนี้มากที่สุด</t>
        </is>
      </c>
      <c r="C67" s="166" t="inlineStr"/>
      <c r="D67" s="166" t="inlineStr">
        <is>
          <t>Diazepam 10 mg รับประทานก่อนนอน</t>
        </is>
      </c>
      <c r="E67" s="166" t="inlineStr">
        <is>
          <t>Amitriptyline 25 mg รับประทานก่อนนอน</t>
        </is>
      </c>
      <c r="F67" s="166" t="inlineStr">
        <is>
          <t>Zolpidem 5-10 mg รับประทานก่อนนอนทันทีก่อนจะเข้านอน</t>
        </is>
      </c>
      <c r="G67" s="166" t="inlineStr">
        <is>
          <t>Fluoxetine 20 mg รับประทานก่อนนอน</t>
        </is>
      </c>
      <c r="H67" s="166" t="inlineStr">
        <is>
          <t>Phenobarbital 60 mg รับประทานก่อนนอน</t>
        </is>
      </c>
      <c r="I67" s="167" t="n">
        <v>3</v>
      </c>
      <c r="J67" s="166" t="inlineStr">
        <is>
          <t>✅ คำตอบที่ถูกต้อง: ข้อ ค. Zolpidem 5-10 mg รับประทานก่อนนอนทันทีก่อนจะเข้านอน
💡 Background:
ภาวะนอนไม่หลับแบ่งออกเป็น:
1. Sleep-onset insomnia (หลับยาก): เหมาะกับยาที่ออกฤทธิ์เร็วและค่าครึ่งชีวิตสั้น (Short-acting hypnotic) เช่น Zolpidem, Zaleplon, Ramelteon
2. Sleep-maintenance insomnia (หลับไม่ทน/ตื่นกลางดึก): เหมาะกับยาที่มีฤทธิ์ปานกลาง เช่น Eszopiclone, Temazepam, Suvorexant, Low-dose Doxepin
🎯 ทำไมข้อนี้ถึงถูก:
Zolpidem เป็น Non-benzodiazepine BZD1 receptor agonist (จับจำเพาะกับ alpha-1 subunit บน GABA-A) มี Rapid onset (15-30 นาที) และ Short elimination half-life (~2-3 ชั่วโมง) จึงช่วยให้นอนหลับได้เร็วโดยไม่ทำให้เกิดอาการง่วงซึมค้างในเช้าวันรุ่งขึ้น (No hangover effect) เหมาะที่สุดสำหรับ Sleep-onset insomnia
🔍 ข้ออื่นผิดเพราะอะไร:
• ข้อ ก. ผิด เพราะ Diazepam มี Half-life ยาวมาก (20-100 ชม.) ทำให้เกิด Daytime sedation / Hangover effect
• ข้อ ข. ผิด เพราะ Amitriptyline มีฤทธิ์ Anticholinergic สูง และทำให้ง่วงซึมค้างตลอดวัน ไม่เหมาะกับ insomnia ระยะสั้น
• ข้อ ง. ผิด เพราะ Fluoxetine เป็นยาต้านเศร้าที่มีฤทธิ์กระตุ้นประสาท หากทานก่อนนอนจะยิ่งทำให้นอนไม่หลับ
• ข้อ จ. ผิด เพราะ Phenobarbital เป็น Barbiturate มี Narrow therapeutic index เสี่ยงต่อการติดยา กดการหายใจ และรบกวน REM sleep มาก
📖 Guideline อ้างอิง:
American Academy of Sleep Medicine (AASM) Clinical Practice Guideline for the Pharmacologic Treatment of Chronic Insomnia
📌 จุดจำก่อนสอบ:
• Sleep-onset insomnia = Zolpidem, Zaleplon (Short t1/2, rapid onset)
• Zolpidem ออกฤทธิ์จำเพาะที่ alpha-1 subunit ของ GABA-A receptor (Sedative effect เด่น ไม่มีฤทธิ์คลายกล้ามเนื้อ/กันชัก)</t>
        </is>
      </c>
      <c r="K67" s="166" t="inlineStr"/>
      <c r="L67" s="166" t="inlineStr">
        <is>
          <t>Psychiatric</t>
        </is>
      </c>
      <c r="M67" s="166" t="inlineStr">
        <is>
          <t>Insomnia</t>
        </is>
      </c>
      <c r="N67" s="165" t="inlineStr">
        <is>
          <t>Clinic</t>
        </is>
      </c>
      <c r="O67" s="166" t="inlineStr">
        <is>
          <t>ข้อ 5 (PLE_CC1_Practice_Exam.md)</t>
        </is>
      </c>
      <c r="P67" s="165" t="inlineStr">
        <is>
          <t>แบบฝึกหัด</t>
        </is>
      </c>
      <c r="Q67" s="165" t="inlineStr">
        <is>
          <t>เล่มม่วง</t>
        </is>
      </c>
      <c r="R67" s="165" t="inlineStr"/>
    </row>
    <row r="68" ht="24" customHeight="1" s="49">
      <c r="A68" s="167" t="n">
        <v>66</v>
      </c>
      <c r="B68" s="166" t="inlineStr">
        <is>
          <t>กลไกการออกฤทธิ์ของยากลุ่ม Benzodiazepines คือข้อใด</t>
        </is>
      </c>
      <c r="C68" s="166" t="inlineStr"/>
      <c r="D68" s="166" t="inlineStr">
        <is>
          <t>. กระตุ้น 5-HT receptor</t>
        </is>
      </c>
      <c r="E68" s="166" t="inlineStr">
        <is>
          <t>. กระตุ้น Dopamine receptor</t>
        </is>
      </c>
      <c r="F68" s="166" t="inlineStr">
        <is>
          <t>. กระตุ้น GABA receptor 184 โรคทางระบบประสาทและจิตประสาท นักศึกษาเภสัชศาสตร์ชั้นปีที่ 4 รุ่นที่ 9</t>
        </is>
      </c>
      <c r="G68" s="166" t="inlineStr">
        <is>
          <t>. กระตุ้น Glutamate receptor</t>
        </is>
      </c>
      <c r="H68" s="166" t="inlineStr">
        <is>
          <t>Diazepam 5 mg HS</t>
        </is>
      </c>
      <c r="I68" s="167" t="n">
        <v>1</v>
      </c>
      <c r="J68" s="166" t="inlineStr">
        <is>
          <t>✅ คำตอบที่ถูกต้อง: ข้อ ก. . กระตุ้น 5-HT receptor
💡 Background:
Anxiety/depression
🎯 ทำไมข้อนี้ถึงถูก:
. กระตุ้น 5-HT receptor เป็นคำตอบที่ถูกต้องตาม ข้อ 26 (PLE_CC1_Practice_Exam.md)
🔍 ข้ออื่นผิดเพราะอะไร:
• ข้อ ข. (. กระตุ้น Dopamine receptor): ไม่ตรงกับเกณฑ์การรักษาตามแนวทาง APA/CANMAT สำหรับโรคนี้
• ข้อ ค. (. กระตุ้น GABA receptor 184 โรคทางระบบประสาทและจิตประสาท นักศึกษาเภสัชศาสตร์ชั้นปีที่ 4 รุ่นที่ 9</t>
        </is>
      </c>
      <c r="K68" s="166" t="inlineStr"/>
      <c r="L68" s="166" t="inlineStr">
        <is>
          <t>Psychiatric</t>
        </is>
      </c>
      <c r="M68" s="166" t="inlineStr">
        <is>
          <t>Anxiety/depression</t>
        </is>
      </c>
      <c r="N68" s="165" t="inlineStr">
        <is>
          <t>Clinic</t>
        </is>
      </c>
      <c r="O68" s="166" t="inlineStr">
        <is>
          <t>ข้อ 26 (PLE_CC1_Practice_Exam.md)</t>
        </is>
      </c>
      <c r="P68" s="165" t="inlineStr">
        <is>
          <t>แบบฝึกหัด</t>
        </is>
      </c>
      <c r="Q68" s="165" t="inlineStr">
        <is>
          <t>เล่มม่วง</t>
        </is>
      </c>
      <c r="R68" s="165" t="inlineStr"/>
    </row>
    <row r="69" ht="24" customHeight="1" s="49">
      <c r="A69" s="167" t="n">
        <v>67</v>
      </c>
      <c r="B69" s="166" t="inlineStr">
        <is>
          <t>ผู้ป่วยจิตเภท (Schizophrenia) ได้รับยา Haloperidol 5 mg วันละ 2 ครั้ง หลังจากรับประทานยาไปได้ 3 วัน ผู้ป่วยเกิดอาการกล้ามเนื้อคอบิดเกร็ง ตาเหลือกขึ้นด้านบน (Oculogyric crisis) และพูดไม่ชัด อาการไม่พึงประสงค์นี้เรียกว่าอะไร และควรแก้ไขด้วยยาในข้อใด</t>
        </is>
      </c>
      <c r="C69" s="166" t="inlineStr"/>
      <c r="D69" s="166" t="inlineStr">
        <is>
          <t>Acute Dystonia รักษาโดยการฉีด Diphenhydramine หรือ Benztropine ทางหลอดเลือดดำ/กล้ามเนื้อ</t>
        </is>
      </c>
      <c r="E69" s="166" t="inlineStr">
        <is>
          <t>Tardive Dyskinesia รักษาโดยการเพิ่มขนาดยา Haloperidol ให้สูงขึ้น</t>
        </is>
      </c>
      <c r="F69" s="166" t="inlineStr">
        <is>
          <t>Akathisia รักษาโดยการให้ยา Naloxone ฉีดเข้าหลอดเลือดดำ</t>
        </is>
      </c>
      <c r="G69" s="166" t="inlineStr">
        <is>
          <t>Neuroleptic Malignant Syndrome รักษาโดยการให้ยา Flumazenil</t>
        </is>
      </c>
      <c r="H69" s="166" t="inlineStr">
        <is>
          <t>Parkinsonism รักษาโดยการให้ยา Levodopa/Carbidopa ทันที</t>
        </is>
      </c>
      <c r="I69" s="167" t="n">
        <v>1</v>
      </c>
      <c r="J69" s="166" t="inlineStr">
        <is>
          <t>✅ คำตอบที่ถูกต้อง: ข้อ ก. Acute Dystonia รักษาโดยการฉีด Diphenhydramine หรือ Benztropine ทางหลอดเลือดดำ/กล้ามเนื้อ
💡 Background:
อาการข้างเคียงทางระบบการเคลื่อนไหว (Extrapyramidal Symptoms: EPS) จาก High-potency First-generation antipsychotics (เช่น Haloperidol) เรียงตามระยะเวลาที่เกิด:
1. Acute Dystonia (ชั่วโมง-วันแรก): กล้ามเนื้อเกร็งกระตุก คอบิด (Torticollis), ลิ้นคับปาก, ตาเหลือก (Oculogyric crisis)
2. Akathisia (วัน-สัปดาห์): กระวนกระวาย อยู่ไม่สุข ผุดลุกผุดนั่ง -&gt; รักษาด้วย Propranolol หรือ Benzodiazepines
3. Pseudoparkinsonism (สัปดาห์-เดือน): สั่น เคลื่อนไหวช้า หน้าไร้อารมณ์ -&gt; รักษาด้วย Anticholinergics (Trihexyphenidyl)
4. Tardive Dyskinesia (เดือน-ปี): เคี้ยวปาก ลิ้นแลบ เคลื่อนไหวผิดปกติเรื้อรัง -&gt; รักษาด้วย VMAT2 inhibitors (Valbenazine)
🎯 ทำไมข้อนี้ถึงถูก:
อาการกล้ามเนื้อคอบิดและตาเหลือกใน 3 วันแรกคือ Acute Dystonia เกิดจาก Dopamine D2 blockade อย่างรุนแรง ทำให้ Cholinergic tone เด่นขึ้น รักษาอย่างเร่งด่วนด้วย Anticholinergic agent (เช่น IV/IM Diphenhydramine หรือ Benztropine)
🔍 ข้ออื่นผิดเพราะอะไร:
• ข้อ ข. ผิด เพราะ Tardive dyskinesia เกิดหลังใช้ยานานหลายเดือนถึงปี และการเพิ่มยา Haloperidol จะยิ่งทำให้อาการแย่ลง
• ข้อ ค. ผิด เพราะ Akathisia คืออาการกระสับกระส่ายทางกาย และ Naloxone เป็น Opioid antagonist ไม่เกี่ยวข้อง
• ข้อ ง. ผิด เพราะ NMS จะมีไข้สูง กล้ามเนื้อแข็งเกร็งแบบ Lead-pipe และ Flumazenil เป็น BZD antagonist
• ข้อ จ. ผิด เพราะการให้ Levodopa ในผู้ป่วยจิตเภทจะกระตุ้นให้อาการโรคจิตกำเริบรุนแรง
📖 Guideline อ้างอิง:
Maudsley Prescribing Guidelines in Psychiatry: Antipsychotic-Induced Extrapyramidal Side Effects
📌 จุดจำก่อนสอบ:
• Acute Dystonia (เร็วสุด) -&gt; รักษาด้วย Anticholinergic (Diphenhydramine, Benztropine, Trihexyphenidyl)
• Akathisia -&gt; รักษาด้วย Propranolol (Beta-blocker)
• Tardive Dyskinesia (ช้าสุด) -&gt; Valbenazine, Deutetrabenazine</t>
        </is>
      </c>
      <c r="K69" s="166" t="inlineStr"/>
      <c r="L69" s="166" t="inlineStr">
        <is>
          <t>Psychiatric</t>
        </is>
      </c>
      <c r="M69" s="166" t="inlineStr">
        <is>
          <t>Anxiety/depression</t>
        </is>
      </c>
      <c r="N69" s="165" t="inlineStr">
        <is>
          <t>Clinic</t>
        </is>
      </c>
      <c r="O69" s="166" t="inlineStr">
        <is>
          <t>ข้อ 5 (PLE_CC1_Practice_Exam.md)</t>
        </is>
      </c>
      <c r="P69" s="165" t="inlineStr">
        <is>
          <t>แบบฝึกหัด</t>
        </is>
      </c>
      <c r="Q69" s="165" t="inlineStr">
        <is>
          <t>เล่มม่วง</t>
        </is>
      </c>
      <c r="R69" s="165" t="inlineStr"/>
    </row>
    <row r="70" ht="24" customHeight="1" s="49">
      <c r="A70" s="167" t="n">
        <v>68</v>
      </c>
      <c r="B70" s="166" t="inlineStr">
        <is>
          <t>ผู้ป่วยสูงอายุ 72 ปี ญาติพามาพบแพทย์ด้วยอาการหลงลืม ความจำแย่ลงอย่างรวดเร็ว ทำกิจวัตรประจำวันไม่ได้ ร่วมกับมีอาการเบื่ออาหาร ซึม ไม่พูดจา นอนไม่หลับ แพทย์ตรวจพบว่าเป็นภาวะสมองเสื่อมเทียมจากโรคซึมเศร้า (Pseudodementia / Depressive Cognitive Impairment) ข้อใดเป็นลักษณะสำคัญที่ช่วยแยกภาวะนี้ออกจากโรคสมองเสื่อมแท้ (True Dementia เช่น Alzheimer's disease)</t>
        </is>
      </c>
      <c r="C70" s="166" t="inlineStr"/>
      <c r="D70" s="166" t="inlineStr">
        <is>
          <t>ผู้ป่วย Pseudodementia มักบ่นเรื่องความจำเสื่อมของตนเองอย่างมาก ตอบคำถามว่า 'ทำไม่ได้/ไม่รู้' (Don't know answers) และอาการความจำจะดีขึ้นเมื่อรักษาโรคซึมเศร้าจนหาย</t>
        </is>
      </c>
      <c r="E70" s="166" t="inlineStr">
        <is>
          <t>ผู้ป่วย Pseudodementia มักพยายามตอบคำถามอย่างเต็มที่และพยายามปกปิดความบกพร่องของตนเอง</t>
        </is>
      </c>
      <c r="F70" s="166" t="inlineStr">
        <is>
          <t>ผู้ป่วย Pseudodementia จะมีการดำเนินโรคแบบค่อยเป็นค่อยไปทีละน้อยตลอดระยะเวลาหลายปี</t>
        </is>
      </c>
      <c r="G70" s="166" t="inlineStr">
        <is>
          <t>ผู้ป่วย Pseudodementia จะไม่ตอบสนองต่อยาต้านอาการซึมเศร้าในทุกกรณี</t>
        </is>
      </c>
      <c r="H70" s="166" t="inlineStr">
        <is>
          <t>ผู้ป่วย Pseudodementia มีการตรวจคลื่นสมองพบความผิดปกติที่กลีบขมับรุนแรงกว่า Dementia</t>
        </is>
      </c>
      <c r="I70" s="167" t="n">
        <v>1</v>
      </c>
      <c r="J70" s="166" t="inlineStr">
        <is>
          <t>✅ คำตอบที่ถูกต้อง: ข้อ ก. ผู้ป่วย Pseudodementia มักบ่นเรื่องความจำเสื่อมของตนเองอย่างมาก ตอบคำถามว่า 'ทำไม่ได้/ไม่รู้' (Don't know answers) และอาการความจำจะดีขึ้นเมื่อรักษาโรคซึมเศร้าจนหาย
💡 Background:
Pseudodementia (Depression-related cognitive dysfunction) คือภาวะบกพร่องด้านการรู้คิดและความจำที่มีสาเหตุเบื้องหลังมาจากโรคซึมเศร้าในผู้สูงอายุ:
- Pseudodementia: เกิดขึ้นค่อนข้างเร็ว (Acute/Subacute onset), ผู้ป่วยตระหนักและบ่นถึงความจำที่แย่ลง มักตอบว่า "ไม่รู้/ทำไม่ได้" (Give up easily), มีอาการทางอารมณ์เด่น และฟังก์ชันความจำจะฟื้นคืนเป็นปกติเมื่อรักษาโรคซึมเศร้าได้สำเร็จ
- True Dementia (เช่น Alzheimer's disease): เริ่มเป็นช้าๆ (Insidious onset), ผู้ป่วยมักไม่ยอมรับว่าตนเองจำไม่ได้ พยายามแต่งเรื่องหรือตอบผิดๆ (Near miss / Confabulation), ปกปิดความบกพร่อง และอาการจะถดถอยลงอย่างถาวร
🎯 ทำไมข้อนี้ถึงถูก:
ลักษณะ 'Don't know' response, ผู้ป่วยตระหนักในความบกพร่อง และความจำดีขึ้นหลังรักษาโรคซึมเศร้า เป็น Key difference สำคัญของ Pseudodementia
🔍 ข้ออื่นผิดเพราะอะไร:
• ข้อ ข. และ ค. เป็นลักษณะเฉพาะของ True Dementia (Alzheimer's) ที่ดำเนินโรคช้าๆ และผู้ป่วยพยายามตอบหรือปกปิด
• ข้อ ง. ผิด เพราะ Pseudodementia ตอบสนองดีมากต่อยาต้านเศร้า (เช่น SSRIs)
• ข้อ จ. ผิด เพราะ Pseudodementia ไม่ได้มีรอยโรคโครงสร้างสมองฝ่อรุนแรงเหมือน True Dementia
📖 Guideline อ้างอิง:
Diagnostic and Statistical Manual of Mental Disorders (DSM-5) &amp; APA Practice Guideline for the Treatment of Patients with Alzheimer's Disease and Other Dementias
📌 จุดจำก่อนสอบ:
• Pseudodementia = ตอบ "ไม่รู้", เริ่มเร็ว, กังวลเรื่องความจำตัวเอง, หายได้ด้วย SSRIs
• True Dementia = ตอบมั่ว/แถ, เริ่มช้า, ไม่รู้ตัวว่าหลงลืม, ถดถอยถาวร</t>
        </is>
      </c>
      <c r="K70" s="166" t="inlineStr"/>
      <c r="L70" s="166" t="inlineStr">
        <is>
          <t>Psychiatric</t>
        </is>
      </c>
      <c r="M70" s="166" t="inlineStr">
        <is>
          <t>Insomnia</t>
        </is>
      </c>
      <c r="N70" s="165" t="inlineStr">
        <is>
          <t>Clinic</t>
        </is>
      </c>
      <c r="O70" s="166" t="inlineStr">
        <is>
          <t>ข้อ 5 (PLE_CC1_Practice_Exam.md)</t>
        </is>
      </c>
      <c r="P70" s="165" t="inlineStr">
        <is>
          <t>แบบฝึกหัด</t>
        </is>
      </c>
      <c r="Q70" s="165" t="inlineStr">
        <is>
          <t>เล่มม่วง</t>
        </is>
      </c>
      <c r="R70" s="165" t="inlineStr"/>
    </row>
    <row r="71" ht="24" customHeight="1" s="49">
      <c r="A71" s="167" t="n">
        <v>69</v>
      </c>
      <c r="B71" s="166" t="inlineStr">
        <is>
          <t>ผู้ป่วยชายไทยคู่ อายุ 32 ปี มีอาการซึมเศร้า นอนไม่หลับ ไม่อยากอาหาร ได้รับการวินิจฉัยเป็น Major depressive disorder ผู้ป่วยควรได้รับยาใดจึงจะเหมาะสมกับอาการดังกล่าวที่ผู้ป่วยเป็น</t>
        </is>
      </c>
      <c r="C71" s="166" t="inlineStr"/>
      <c r="D71" s="166" t="inlineStr">
        <is>
          <t>Fluoxetine 20 mg OD</t>
        </is>
      </c>
      <c r="E71" s="166" t="inlineStr">
        <is>
          <t>Sertraline 50 mg OD</t>
        </is>
      </c>
      <c r="F71" s="166" t="inlineStr">
        <is>
          <t>Escitalopram 10 mg OD</t>
        </is>
      </c>
      <c r="G71" s="166" t="inlineStr">
        <is>
          <t>Venlafaxine 75 mg OD</t>
        </is>
      </c>
      <c r="H71" s="166" t="inlineStr">
        <is>
          <t>Amitriptyline 10 mg HS</t>
        </is>
      </c>
      <c r="I71" s="167" t="n">
        <v>1</v>
      </c>
      <c r="J71" s="166" t="inlineStr">
        <is>
          <t>✅ คำตอบที่ถูกต้อง: ข้อ ก. Fluoxetine 20 mg OD
💡 Background:
Anxiety/depression
🎯 ทำไมข้อนี้ถึงถูก:
Fluoxetine 20 mg OD เป็นคำตอบที่ถูกต้องตาม ข้อ 33 (PLE_CC1_Practice_Exam.md)
🔍 ข้ออื่นผิดเพราะอะไร:
• ข้อ ข. (Sertraline 50 mg OD): Sertraline ออกฤทธิ์ยับยั้ง serotonin reuptake เด่นชัด เหมาะกับ depression ในผู้ป่วยโรคหัวใจ แต่มีอุบัติการณ์เกิด gastrointestinal side effects เช่น ท้องเสียและคลื่นไส้สูงกว่า SSRIs ตัวอื่น
• ข้อ ค. (Escitalopram 10 mg OD): Escitalopram เป็น S-enantiomer ของ citalopram ที่มีความจำเพาะต่อ SERT สูงมาก แต่อาจเกิด dose-dependent QTc prolongation จึงมีข้อจำกัดเรื่องการปรับขนาดยาไม่เกิน 20 mg ต่อวัน
• ข้อ ง. (Venlafaxine 75 mg OD): Venlafaxine เป็นยากลุ่ม SNRI ที่ยับยั้งทั้ง serotonin และ norepinephrine reuptake ซึ่งในขนาดที่สูงขึ้นอาจส่งผลกระตุ้นระบบประสาทซิมพาเทติกทำให้ความดันโลหิตและชีพจรเพิ่มขึ้น
• ข้อ จ. (Amitriptyline 10 mg HS): Amitriptyline เป็น tricyclic antidepressant ที่มีฤทธิ์ปิดกั้น muscarinic, alpha-1 adrenergic และ H1 receptors ก่อให้เกิด anticholinergic side effects รุนแรง ง่วงซึม และเสี่ยงต่อ cardiac toxicity
📖 Guideline อ้างอิง:
ข้อ 33 (PLE_CC1_Practice_Exam.md)
📌 จุดจำก่อนสอบ:
• Anxiety/depression: ศึกษากลไก, ข้อบ่งใช้, และผลข้างเคียงที่สำคัญ</t>
        </is>
      </c>
      <c r="K71" s="166" t="inlineStr"/>
      <c r="L71" s="166" t="inlineStr">
        <is>
          <t>Psychiatric</t>
        </is>
      </c>
      <c r="M71" s="166" t="inlineStr">
        <is>
          <t>Insomnia</t>
        </is>
      </c>
      <c r="N71" s="165" t="inlineStr">
        <is>
          <t>Clinic</t>
        </is>
      </c>
      <c r="O71" s="166" t="inlineStr">
        <is>
          <t>ข้อ 33 (PLE_CC1_Practice_Exam.md)</t>
        </is>
      </c>
      <c r="P71" s="165" t="inlineStr">
        <is>
          <t>แบบฝึกหัด</t>
        </is>
      </c>
      <c r="Q71" s="165" t="inlineStr">
        <is>
          <t>เล่มม่วง</t>
        </is>
      </c>
      <c r="R71" s="165" t="inlineStr"/>
    </row>
    <row r="72" ht="24" customHeight="1" s="49">
      <c r="A72" s="167" t="n">
        <v>70</v>
      </c>
      <c r="B72" s="166" t="inlineStr">
        <is>
          <t>ยาต้านอาการซึมเศร้ากลุ่ม SSRIs ในข้อใดที่มีค่าครึ่งชีวิตของตัวยาและ Active metabolite ยาวนานที่สุด (ประมาณ 1-2 สัปดาห์) ซึ่งจำเป็นต้องเว้นระยะเวลาหยุดยา (Washout period) นานอย่างน้อย 5 สัปดาห์ ก่อนที่จะเริ่มเปลี่ยนไปใช้ยากลุ่ม MAOIs เพื่อป้องกันการเกิด Serotonin Syndrome</t>
        </is>
      </c>
      <c r="C72" s="166" t="inlineStr"/>
      <c r="D72" s="166" t="inlineStr">
        <is>
          <t>Fluoxetine (เปลี่ยนรูปเป็น Norfluoxetine)</t>
        </is>
      </c>
      <c r="E72" s="166" t="inlineStr">
        <is>
          <t>Sertraline (เปลี่ยนรูปเป็น Desmethylsertraline)</t>
        </is>
      </c>
      <c r="F72" s="166" t="inlineStr">
        <is>
          <t>Paroxetine</t>
        </is>
      </c>
      <c r="G72" s="166" t="inlineStr">
        <is>
          <t>Escitalopram</t>
        </is>
      </c>
      <c r="H72" s="166" t="inlineStr">
        <is>
          <t>Fluvoxamine</t>
        </is>
      </c>
      <c r="I72" s="167" t="n">
        <v>1</v>
      </c>
      <c r="J72" s="166" t="inlineStr">
        <is>
          <t>✅ คำตอบที่ถูกต้อง: ข้อ ก. Fluoxetine (เปลี่ยนรูปเป็น Norfluoxetine)
💡 Background:
Fluoxetine มีค่า Elimination half-life ของตัวแม่ประมาณ 1-4 วัน และถูกเปลี่ยนเป็น Active metabolite คือ Norfluoxetine ซึ่งมีฤทธิ์ยับยั้ง Serotonin reuptake สูงและมี Half-life ยาวนานถึง 7-15 วัน
🎯 ทำไมข้อนี้ถึงถูก:
เนื่องจาก Half-life ที่ยาวนานมากของ Norfluoxetine ทำให้ต้องใช้เวลาล้างยาออกจากร่างกายนานที่สุด:
- การเปลี่ยนจาก SSRIs ทั่วไป (Sertraline, Paroxetine, Citalopram) ไปเป็น MAOIs: ต้องเว้น Washout period อย่างน้อย 2 สัปดาห์
- การเปลี่ยนจาก Fluoxetine ไปเป็น MAOIs: ต้องเว้น Washout period นานอย่างน้อย 5 สัปดาห์ เพื่อป้องกันอันตรายถึงชีวิตจาก Serotonin Syndrome
🔍 ข้ออื่นผิดเพราะอะไร:
• ข้อ ข. Sertraline มี Half-life ~26 ชั่วโมง (Washout period 2 สัปดาห์)
• ข้อ ค. Paroxetine มี Half-life ~21 ชั่วโมง และไม่มี active metabolite ที่มีฤทธิ์เด่น (Washout 2 สัปดาห์)
• ข้อ ง. Escitalopram มี Half-life ~27-32 ชั่วโมง (Washout 2 สัปดาห์)
• ข้อ จ. Fluvoxamine มี Half-life สั้นประมาณ 15 ชั่วโมง (Washout 2 สัปดาห์)
📖 Guideline อ้างอิง:
Maudsley Prescribing Guidelines in Psychiatry: Switching and Stopping Antidepressants
📌 จุดจำก่อนสอบ:
• Washout period ก่อนเริ่ม MAOI:
  - SSRIs ทั่วไป / SNRIs / TCAs = 2 สัปดาห์ (14 วัน)
  - Fluoxetine = 5 สัปดาห์ (35 วัน) เนื่องจาก Norfluoxetine half-life ยาวนานมาก</t>
        </is>
      </c>
      <c r="K72" s="166" t="inlineStr"/>
      <c r="L72" s="166" t="inlineStr">
        <is>
          <t>Psychiatric</t>
        </is>
      </c>
      <c r="M72" s="166" t="inlineStr">
        <is>
          <t>Anxiety/depression</t>
        </is>
      </c>
      <c r="N72" s="165" t="inlineStr">
        <is>
          <t>Clinic</t>
        </is>
      </c>
      <c r="O72" s="166" t="inlineStr">
        <is>
          <t>ข้อ 38 (PLE_CC1_Practice_Exam.md)</t>
        </is>
      </c>
      <c r="P72" s="165" t="inlineStr">
        <is>
          <t>แบบฝึกหัด</t>
        </is>
      </c>
      <c r="Q72" s="165" t="inlineStr">
        <is>
          <t>เล่มม่วง</t>
        </is>
      </c>
      <c r="R72" s="165" t="inlineStr"/>
    </row>
    <row r="73" ht="24" customHeight="1" s="49">
      <c r="A73" s="167" t="n">
        <v>71</v>
      </c>
      <c r="B73" s="166" t="inlineStr">
        <is>
          <t>ผู้ป่วยอายุ 22 ปี ส่วนสูง 174 cm มีอารมณ์เศร้า ไม่ค่อยอยากทำอะไร รับประทานอาหารได้น้อยลง น้ำหนักลดลงจาก 56 kg เหลือ 48 kg ไม่มีสมาธิในการเรียน นอนไม่หลับ ซึ่งผู้ป่วยมีอาการดังกล่าวมา 1 เดือน แล้ว ผู้ป่วยควรได้รับยาใดจึงเหมาะสมที่สุด 187 โรคทางระบบประสาทและจิตประสาท นักศึกษาเภสัชศาสตร์ชั้นปีที่ 4 รุ่นที่ 9</t>
        </is>
      </c>
      <c r="C73" s="166" t="inlineStr"/>
      <c r="D73" s="166" t="inlineStr">
        <is>
          <t>Alprazolam 0.5 mg HS</t>
        </is>
      </c>
      <c r="E73" s="166" t="inlineStr">
        <is>
          <t>Diazepam 5 mg HS</t>
        </is>
      </c>
      <c r="F73" s="166" t="inlineStr">
        <is>
          <t>Zolpidem 10 mg HS</t>
        </is>
      </c>
      <c r="G73" s="166" t="inlineStr">
        <is>
          <t>Nicotine gum 2 mg PRN</t>
        </is>
      </c>
      <c r="H73" s="166" t="inlineStr">
        <is>
          <t>Quetiapine 25 mg HS</t>
        </is>
      </c>
      <c r="I73" s="167" t="n">
        <v>1</v>
      </c>
      <c r="J73" s="166" t="inlineStr">
        <is>
          <t>✅ คำตอบที่ถูกต้อง: ข้อ ก. Alprazolam 0.5 mg HS
💡 Background:
Insomnia
🎯 ทำไมข้อนี้ถึงถูก:
Alprazolam 0.5 mg HS เป็นคำตอบที่ถูกต้องตาม ข้อ 39 (PLE_CC1_Practice_Exam.md)
🔍 ข้ออื่นผิดเพราะอะไร:
• ข้อ ข. (Diazepam 5 mg HS): Diazepam เป็น long-acting BZD ที่แปรสภาพผ่านตับเป็น desmethyldiazepam ซึ่งมี half-life ยาวนาน อาจทำให้เกิด daytime grogginess และไม่สามารถรักษาพยาธิสภาพหลักของ MDD ได้
• ข้อ ค. (Zolpidem 10 mg HS): Zolpidem เป็น GABA-A receptor positive allosteric modulator ที่จำเพาะต่อ alpha-1 subunit ช่วยให้ออกซิเดชันและนอนหลับเร็วขึ้น แต่ไม่มีผลต้านซึมเศร้าหรือกระตุ้นความอยากอาหาร
• ข้อ ง. (Nicotine gum 2 mg PRN): Nicotine gum เป็นยาทดแทนนิโคตินสำหรับเลิกสูบบุหรี่โดยกระตุ้น nAChRs ไม่มีข้อบ่งใช้หรือบทบาทในการรักษาอาการขาดความกระตือรือร้นและน้ำหนักลดในผู้ป่วยซึมเศร้า
• ข้อ จ. (Quetiapine 25 mg HS): Quetiapine แม้จะมีฤทธิ์ช่วยให้นอนหลับและเพิ่มความอยากอาหารจาก H1 และ 5-HT2C antagonism แต่ตามแนวทาง CANMAT/APA ยังไม่ใช่ first-line monotherapy สำหรับ unipolar depression ที่เริ่มเป็น
📖 Guideline อ้างอิง:
ข้อ 39 (PLE_CC1_Practice_Exam.md)
📌 จุดจำก่อนสอบ:
• Insomnia: ศึกษากลไก, ข้อบ่งใช้, และผลข้างเคียงที่สำคัญ</t>
        </is>
      </c>
      <c r="K73" s="166" t="inlineStr"/>
      <c r="L73" s="166" t="inlineStr">
        <is>
          <t>Psychiatric</t>
        </is>
      </c>
      <c r="M73" s="166" t="inlineStr">
        <is>
          <t>Insomnia</t>
        </is>
      </c>
      <c r="N73" s="165" t="inlineStr">
        <is>
          <t>Clinic</t>
        </is>
      </c>
      <c r="O73" s="166" t="inlineStr">
        <is>
          <t>ข้อ 39 (PLE_CC1_Practice_Exam.md)</t>
        </is>
      </c>
      <c r="P73" s="165" t="inlineStr">
        <is>
          <t>แบบฝึกหัด</t>
        </is>
      </c>
      <c r="Q73" s="165" t="inlineStr">
        <is>
          <t>เล่มม่วง</t>
        </is>
      </c>
      <c r="R73" s="165" t="inlineStr"/>
    </row>
    <row r="74" ht="24" customHeight="1" s="49">
      <c r="A74" s="167" t="n">
        <v>72</v>
      </c>
      <c r="B74" s="166" t="inlineStr">
        <is>
          <t>เภสัชกรให้คำแนะนำในการใช้หมากฝรั่งนิโคติน (Nicotine Chewing Gum 2 mg) แก่ผู้ป่วยที่ต้องการเลิกบุหรี่ ข้อใดเป็นคำแนะนำวิธีการเคี้ยวและการใช้ยาที่ถูกต้องตามหลัก 'Chew and Park Technique'</t>
        </is>
      </c>
      <c r="C74" s="166" t="inlineStr"/>
      <c r="D74" s="166" t="inlineStr">
        <is>
          <t>เคี้ยวเร็วๆ ติดต่อกันอย่างต่อเนื่องเป็นเวลา 30 นาทีจนหมดรสซ่าแล้วกลืนน้ำลายมากๆ</t>
        </is>
      </c>
      <c r="E74" s="166" t="inlineStr">
        <is>
          <t>เคี้ยวช้าๆ จนเริ่มรู้สึกถึงรสเผ็ดซ่า (Peppery taste) แล้วให้อมพักหมากฝรั่งไว้ที่กระพุ้งแก้ม (Park) จนรสซ่าจางลง จึงนำกลับมาเคี้ยวซ้ำ สลับกันไปประมาณ 30 นาที</t>
        </is>
      </c>
      <c r="F74" s="166" t="inlineStr">
        <is>
          <t>เคี้ยวให้ละเอียดแล้วกลืนกากหมากฝรั่งลงกระเพาะทันทีเพื่อให้ดูดซึมในลำไส้</t>
        </is>
      </c>
      <c r="G74" s="166" t="inlineStr">
        <is>
          <t>อมหมากฝรั่งไว้ใต้ลิ้นเฉยๆ โดยห้ามเคี้ยวเด็ดขาดตลอด 1 ชั่วโมง</t>
        </is>
      </c>
      <c r="H74" s="166" t="inlineStr">
        <is>
          <t>เคี้ยวหมากฝรั่งร่วมกับการดื่มกาแฟหรือน้ำส้มทันทีเพื่อช่วยเร่งการดูดซึม</t>
        </is>
      </c>
      <c r="I74" s="167" t="n">
        <v>2</v>
      </c>
      <c r="J74" s="166" t="inlineStr">
        <is>
          <t>✅ คำตอบที่ถูกต้อง: ข้อ ข. เคี้ยวช้าๆ จนเริ่มรู้สึกถึงรสเผ็ดซ่า (Peppery taste) แล้วให้อมพักหมากฝรั่งไว้ที่กระพุ้งแก้ม (Park) จนรสซ่าจางลง จึงนำกลับมาเคี้ยวซ้ำ สลับกันไปประมาณ 30 นาที
💡 Background:
หมากฝรั่งนิโคติน (Nicotine Gum) ถูกออกแบบมาเพื่อให้ดูดซึมผ่านเยื่อบุช่องปาก (Buccal mucosa) เข้าสู่กระแสเลือดโดยตรง การเคี้ยวเร็วเกินไปจะทำให้นิโคตินถูกปลดปล่อยออกมามากและถูกกลืนลงกระเพาะอาหาร ซึ่งจะถูกทำลายโดย First-pass metabolism ที่ตับ และทำให้เกิดอาการสะอึก แสบร้อนยอดอก คลื่นไส้ ระคายเคืองกระเพาะ
🎯 ทำไมข้อนี้ถึงถูก:
เทคนิค 'Chew and Park' ที่ถูกต้อง:
1. เคี้ยวช้าๆ ประมาณ 10-15 ครั้ง จนเริ่มมีรสเผ็ดซ่าหรือรู้สึกซ่าในปาก
2. พักหมากฝรั่งไว้ระหว่างกระพุ้งแก้มกับเหงือก (Park) เพื่อให้นิโคตินดูดซึมผ่านเยื่อบุ
3. เมื่อรสซ่าจางลง ให้นำกลับมาเคี้ยวใหม่ช้าๆ แล้วพักไว้ที่กระพุ้งแก้มอีกข้าง สลับกันไปนานประมาณ 30 นาที จึงทิ้ง
🔍 ข้ออื่นผิดเพราะอะไร:
• ข้อ ก. ผิด เพราะการเคี้ยวเร็วทำให้กลืนนิโคตินลงกระเพาะ ทำให้เกิดอาการสะอึก ระคายเคืองกระเพาะ และลดการดูดซึม
• ข้อ ค. ผิด เพราะห้ามกลืนกากหมากฝรั่ง
• ข้อ ง. ผิด เพราะหากไม่ออกแรงเคี้ยว นิโคตินจะไม่ถูกปลดปล่อยออกจาก Gum matrix
• ข้อ จ. ผิด เพราะเครื่องดื่มที่เป็นกรด (กาแฟ น้ำส้ม น้ำอัดลม) จะลด pH ในช่องปาก ทำให้ยับยั้งการดูดซึมของนิโคติน
📖 Guideline อ้างอิง:
คู่มือแนวทางเวชปฏิบัติสำหรับการบำบัดรักษาผู้ติดบุหรี่ในประเทศไทย (แพทยสมาคมแห่งประเทศไทยฯ) &amp; US Clinical Practice Guideline: Treating Tobacco Use and Dependence
📌 จุดจำก่อนสอบ:
• Nicotine Gum technique = 'Chew and Park' (เคี้ยวจนซ่า -&gt; อมกระพุ้งแก้ม -&gt; ซ้ำ 30 นาที)
• ห้ามดื่มเครื่องดื่มที่เป็นกรด (กาแฟ, น้ำอัดลม, ชา, น้ำผลไม้) ก่อนหรือขณะใช้ยา 15 นาที</t>
        </is>
      </c>
      <c r="K74" s="166" t="inlineStr"/>
      <c r="L74" s="166" t="inlineStr">
        <is>
          <t>Psychiatric</t>
        </is>
      </c>
      <c r="M74" s="166" t="inlineStr">
        <is>
          <t>Tobacco dependence</t>
        </is>
      </c>
      <c r="N74" s="165" t="inlineStr">
        <is>
          <t>Clinic</t>
        </is>
      </c>
      <c r="O74" s="166" t="inlineStr">
        <is>
          <t>ข้อ 2 (PLE_CC1_Practice_Exam.md)</t>
        </is>
      </c>
      <c r="P74" s="165" t="inlineStr">
        <is>
          <t>แบบฝึกหัด</t>
        </is>
      </c>
      <c r="Q74" s="165" t="inlineStr">
        <is>
          <t>เล่มม่วง</t>
        </is>
      </c>
      <c r="R74" s="165" t="inlineStr"/>
    </row>
    <row r="75" ht="24" customHeight="1" s="49">
      <c r="A75" s="167" t="n">
        <v>73</v>
      </c>
      <c r="B75" s="166" t="inlineStr">
        <is>
          <t>ผู้ป่วยที่ใช้หมากฝรั่งนิโคติน (Nicotine Gum) ควรได้รับคำแนะนำให้งดการรับประทานอาหารและเครื่องดื่มชนิดใดก่อนและระหว่างการเคี้ยวหมากฝรั่งอย่างน้อย 15 นาที ด้วยเหตุผลทางเภสัชกรรมข้อใด</t>
        </is>
      </c>
      <c r="C75" s="166" t="inlineStr"/>
      <c r="D75" s="166" t="inlineStr">
        <is>
          <t>งดเครื่องดื่มที่มีฤทธิ์เป็นกรด (เช่น กาแฟ ชา น้ำอัดลม น้ำส้ม) เพราะความเป็นกรดในช่องปากจะทำให้โมเลกุลนิโคตินแตกตัวเป็นไอออน (Ionized form) จึงดูดซึมผ่านเยื่อบุช่องปากได้ลดลงอย่างมาก</t>
        </is>
      </c>
      <c r="E75" s="166" t="inlineStr">
        <is>
          <t>งดดื่มน้ำเปล่าบริสุทธิ์เพราะน้ำจะไปละลายตัวยาทำให้หมดฤทธิ์ทันที</t>
        </is>
      </c>
      <c r="F75" s="166" t="inlineStr">
        <is>
          <t>งดอาหารไขมันสูงเพราะจะเร่งการดูดซึมนิโคตินเข้าสู่สมองเร็วเกินไปจนหัวใจวาย</t>
        </is>
      </c>
      <c r="G75" s="166" t="inlineStr">
        <is>
          <t>งดเครื่องดื่มแอลกอฮอล์เพราะจะทำปฏิกิริยาตกตะกอนเกิดสารพิษ Cyanide ในปาก</t>
        </is>
      </c>
      <c r="H75" s="166" t="inlineStr">
        <is>
          <t>งดผลิตภัณฑ์จากนมเพราะแคลเซียมจะจับกับนิโคตินเป็นสารประกอบเชิงซ้อนที่ไม่ละลายน้ำ</t>
        </is>
      </c>
      <c r="I75" s="167" t="n">
        <v>1</v>
      </c>
      <c r="J75" s="166" t="inlineStr">
        <is>
          <t>✅ คำตอบที่ถูกต้อง: ข้อ ก. งดเครื่องดื่มที่มีฤทธิ์เป็นกรด (เช่น กาแฟ ชา น้ำอัดลม น้ำส้ม) เพราะความเป็นกรดในช่องปากจะทำให้โมเลกุลนิโคตินแตกตัวเป็นไอออน (Ionized form) จึงดูดซึมผ่านเยื่อบุช่องปากได้ลดลงอย่างมาก
💡 Background:
Nicotine เป็นเบสอ่อน (Weak base, pKa1 ~3.1, pKa2 ~8.0) ตามหลัก Henderson-Hasselbalch:
- ในสภาวะเบสหรือ pH ในช่องปากปกติ (~6.5-7.0): นิโคตินจะอยู่ในรูป Non-ionized (Uncharged form) ซึ่งละลายในไขมันได้ดีและดูดซึมผ่านเยื่อบุช่องปาก (Buccal mucosa) เข้าสู่กระแสเลือดได้รวดเร็ว
- เมื่อดื่มเครื่องดื่มที่เป็นกรด เช่น กาแฟ ชา น้ำอัดลม หรือน้ำผลไม้ จะทำให้ pH ในช่องปากลดลงกลายเป็นกรด ส่งผลให้นิโคตินเปลี่ยนเป็นรูป Ionized (Protonated form) ซึ่งไม่สามารถซึมผ่านเยื่อบุช่องปากได้ ทำให้ประสิทธิภาพในการลดความอยากบุหรี่ล้มเหลว
🎯 ทำไมข้อนี้ถึงถูก:
ความเป็นกรดลดการดูดซึมของ Nicotine ทาง Buccal mucosa จึงต้องงดอาหารและเครื่องดื่มทุกชนิด (ยกเว้นน้ำเปล่า) ก่อนและขณะใช้ยานาน 15 นาที
🔍 ข้ออื่นผิดเพราะอะไร:
• ข้อ ข. ผิด เพราะน้ำเปล่าสามารถดื่มได้ตามปกติก่อนเคี้ยวหมากฝรั่ง
• ข้อ ค. ผิด เพราะอาหารไขมันไม่ได้ทำให้หัวใจวายจากการเคี้ยวหมากฝรั่งนิโคติน
• ข้อ ง. และ จ. ผิด เพราะไม่มีปฏิกิริยาการเกิดไซยาไนด์หรือสารเชิงซ้อนกับแคลเซียมในลักษณะดังกล่าว
📖 Guideline อ้างอิง:
Applied Biopharmaceutics &amp; Pharmacokinetics (Leon Shargel) &amp; US FDA Nicotine Gum Labeling and Counseling Instructions
📌 จุดจำก่อนสอบ:
• Nicotine = Weak base -&gt; ดูดซึมดีใน Basic pH
• กรดในช่องปาก (กาแฟ/น้ำส้ม/โคล่า) = ยับยั้งการดูดซึม Nicotine
• กฎเหล็ก: ห้ามดื่มเครื่องดื่มที่เป็นกรดก่อน/ขณะเคี้ยวหมากฝรั่งนิโคติน 15 นาที</t>
        </is>
      </c>
      <c r="K75" s="166" t="inlineStr"/>
      <c r="L75" s="166" t="inlineStr">
        <is>
          <t>Psychiatric</t>
        </is>
      </c>
      <c r="M75" s="166" t="inlineStr">
        <is>
          <t>Tobacco dependence</t>
        </is>
      </c>
      <c r="N75" s="165" t="inlineStr">
        <is>
          <t>Clinic</t>
        </is>
      </c>
      <c r="O75" s="166" t="inlineStr">
        <is>
          <t>ข้อ 4 (PLE_CC1_Practice_Exam.md)</t>
        </is>
      </c>
      <c r="P75" s="165" t="inlineStr">
        <is>
          <t>แบบฝึกหัด</t>
        </is>
      </c>
      <c r="Q75" s="165" t="inlineStr">
        <is>
          <t>เล่มม่วง</t>
        </is>
      </c>
      <c r="R75" s="165" t="inlineStr"/>
    </row>
    <row r="76" ht="24" customHeight="1" s="49">
      <c r="A76" s="167" t="n">
        <v>74</v>
      </c>
      <c r="B76" s="166" t="inlineStr">
        <is>
          <t>ผู้ป่วยหญิงอายุ 50 ปี ได้รับ Tamoxifen เพื่อรักษา Breast cancer และมีอาการซึมเศร้าร่วมด้วย แพทย์์ต้องการสั่งยาต้านซึมเศร้า ยาใดต่อไปนี้ที่ไม่ควรใช้ร่วมกับ Tamoxifen เนื่องจากยับยั้ง CYP2D6 ทำให้ประสิทธิภาพของ Tamoxifen ลดลง</t>
        </is>
      </c>
      <c r="C76" s="166" t="inlineStr"/>
      <c r="D76" s="166" t="inlineStr">
        <is>
          <t>Fluoxetine</t>
        </is>
      </c>
      <c r="E76" s="166" t="inlineStr">
        <is>
          <t>Sertraline</t>
        </is>
      </c>
      <c r="F76" s="166" t="inlineStr">
        <is>
          <t>Citalopram</t>
        </is>
      </c>
      <c r="G76" s="166" t="inlineStr">
        <is>
          <t>Venlafaxine</t>
        </is>
      </c>
      <c r="H76" s="166" t="inlineStr">
        <is>
          <t>Mirtazapine</t>
        </is>
      </c>
      <c r="I76" s="167" t="n">
        <v>1</v>
      </c>
      <c r="J76" s="166" t="inlineStr">
        <is>
          <t>✅ คำตอบที่ถูกต้อง: ข้อ ก. Venlafaxine หรือ Escitalopram (หลีกเลี่ยง Fluoxetine และ Paroxetine)
💡 Background: อันตรกิริยาระหว่างยา (Drug-Drug Interaction) ระหว่างยาต้านซึมเศร้าและยา Tamoxifen ในผู้ป่วยมะเร็งเต้านม
🎯 ทำไมข้อนี้ถึงถูก: Tamoxifen เป็น Prodrug ที่ต้องเปลี่ยนสภาพผ่านเอนไซม์ CYP2D6 เพื่อให้กลายเป็นสารออกฤทธิ์ Endoxifen ยาต้านซึมเศร้าที่ยับยั้ง CYP2D6 อย่างแรง (Strong CYP2D6 inhibitors) เช่น Fluoxetine และ Paroxetine จะลดระดับ Endoxifen ทำให้เสี่ยงต่อการกลับเป็นซ้ำของมะเร็ง ดังนั้นจึงควรเลือกยาที่มีผลยับยั้ง CYP2D6 ต่ำ เช่น Venlafaxine หรือ Escitalopram
🔍 ข้ออื่นผิดเพราะอะไร:
- ข้อ ข. Fluoxetine: เป็น Strong CYP2D6 inhibitor ห้ามใช้ร่วมกับ Tamoxifen
- ข้อ ค. Paroxetine: เป็น Strong CYP2D6 inhibitor ที่มีฤทธิ์ยับยั้งรุนแรงที่สุด ห้ามใช้ร่วมกับ Tamoxifen เด็ดขาด
- ข้อ ง. Bupropion: เป็น Strong CYP2D6 inhibitor เช่นกัน ควรหลีกเลี่ยง
- ข้อ จ. Duloxetine: เป็น Moderate CYP2D6 inhibitor ไม่แนะนำให้ใช้หากมีทางเลือกอื่นที่ดีกว่า
📖 Guideline อ้างอิง: ASCO Clinical Practice Guideline on the Management of Depression and Hot Flashes in Breast Cancer
📌 จุดจำก่อนสอบ: Tamoxifen ต้องใช้ CYP2D6 สร้าง Endoxifen: ห้ามใช้ร่วมกับ Paroxetine, Fluoxetine (Strong inhibitors) แนะนำใช้ Venlafaxine แทน</t>
        </is>
      </c>
      <c r="K76" s="166" t="inlineStr"/>
      <c r="L76" s="166" t="inlineStr">
        <is>
          <t>Psychiatric</t>
        </is>
      </c>
      <c r="M76" s="166" t="inlineStr">
        <is>
          <t>Anxiety/depression</t>
        </is>
      </c>
      <c r="N76" s="165" t="inlineStr">
        <is>
          <t>Clinic</t>
        </is>
      </c>
      <c r="O76" s="166" t="inlineStr">
        <is>
          <t>ข้อ 1 (PLE_CC1_Practice_Exam.md)</t>
        </is>
      </c>
      <c r="P76" s="165" t="inlineStr">
        <is>
          <t>แบบฝึกหัด</t>
        </is>
      </c>
      <c r="Q76" s="165" t="inlineStr">
        <is>
          <t>เล่มม่วง</t>
        </is>
      </c>
      <c r="R76" s="165" t="inlineStr"/>
    </row>
    <row r="77" ht="24" customHeight="1" s="49">
      <c r="A77" s="167" t="n">
        <v>75</v>
      </c>
      <c r="B77" s="166" t="inlineStr">
        <is>
          <t>มารดาพาบุตรชายอายุ 7 ปี มาพบเภสัชกรที่ร้านยาด้วยอาการจาม น้ำมูกใส และคัดจมูกรุนแรงมา 5 วัน อาศัยอยู่ใกล้สถานที่ก่อสร้าง อาการดังกล่าวรบกวนการนอนหลับและการเรียน เภสัชกรควรพิจารณาเลือกใช้ยาในข้อใดเพื่อบรรเทาอาการของโรคภูมิแพ้ทางเดินหายใจได้อย่างมีประสิทธิภาพและปลอดภัย</t>
        </is>
      </c>
      <c r="C77" s="166" t="inlineStr"/>
      <c r="D77" s="166" t="inlineStr">
        <is>
          <t>Cetirizine syrup หรือ Loratadine syrup รับประทานวันละ 1 ครั้ง ร่วมกับการล้างจมูกด้วยน้ำเกลือปราศจากเชื้อ (Normal Saline)</t>
        </is>
      </c>
      <c r="E77" s="166" t="inlineStr">
        <is>
          <t>Chlorpheniramine (CPM) syrup รับประทานทุก 4 ชั่วโมงต่อเนื่อง 1 เดือน</t>
        </is>
      </c>
      <c r="F77" s="166" t="inlineStr">
        <is>
          <t>Pseudoephedrine tablet 60 mg รับประทานวันละ 3 ครั้ง</t>
        </is>
      </c>
      <c r="G77" s="166" t="inlineStr">
        <is>
          <t>Hydroxyzine 25 mg รับประทานวันละ 3 ครั้ง</t>
        </is>
      </c>
      <c r="H77" s="166" t="inlineStr">
        <is>
          <t>Dexamethasone tablet 0.5 mg รับประทานวันละ 3 ครั้งหลังอาหาร</t>
        </is>
      </c>
      <c r="I77" s="167" t="n">
        <v>1</v>
      </c>
      <c r="J77" s="166" t="inlineStr">
        <is>
          <t>✅ คำตอบที่ถูกต้อง: ข้อ ก. Cetirizine syrup หรือ Loratadine syrup รับประทานวันละ 1 ครั้ง ร่วมกับการล้างจมูกด้วยน้ำเกลือปราศจากเชื้อ (Normal Saline)
💡 Background:
โรคโพรงจมูกอักเสบจากภูมิแพ้ (Allergic Rhinitis) ในเด็ก:
- ยาทางเลือกแรก (First-line): Second-generation H1-antihistamines (เช่น Cetirizine, Loratadine, Fexofenadine) เนื่องจากมีประสิทธิภาพดี ออกฤทธิ์นาน 24 ชั่วโมง และมีผลข้างเคียงด้าน Sedation / Impaired cognitive function ต่ำกว่ายากลุ่มดั้งเดิมมาก จึงไม่รบกวนการเรียนและการตื่นตัวในเวลากลางวันของเด็ก
- การล้างจมูกด้วย 0.9% NSS ช่วยกำจัดฝุ่นละออง สารก่อภูมิแพ้ และเมือกเหนียวข้นในโพรงจมูกได้อย่างปลอดภัย
🎯 ทำไมข้อนี้ถึงถูก:
การใช้ 2nd Gen Antihistamine วันละครั้ง ร่วมกับการล้างจมูกด้วย NSS เป็นการรักษาที่ได้มาตรฐาน ปลอดภัย และไม่ทำให้เด็กง่วงซึมจนเสียสมาธิในการเรียน
🔍 ข้ออื่นผิดเพราะอะไร:
• ข้อ ข. ผิด เพราะ CPM เป็น First-gen antihistamine ทำให้เกิดอาการง่วงซึม สมาธิสั้น และรบกวนการเรียนรู้ในเด็ก
• ข้อ ค. ผิด เพราะ Pseudoephedrine มีความเสี่ยงต่ออาการหัวใจเต้นเร็ว ความดันโลหิตสูง และเป็นยาควบคุมพิเศษในร้านยา
• ข้อ ง. ผิด เพราะ Hydroxyzine ทำให้ง่วงซึมรุนแรงและมีผล Anticholinergic สูง
• ข้อ จ. ผิด เพราะ Dexamethasone เป็น Systemic corticosteroid ชนิดแรง ไม่ควรใช้รักษา Allergic rhinitis ทั่วไปเพราะเสี่ยงต่อ Growth suppression และ Adrenal insufficiency
📖 Guideline อ้างอิง:
Allergic Rhinitis and its Impact on Asthma (ARIA) Guidelines &amp; แนวทางการวินิจฉัยและรักษาโรคจมูกอักเสบภูมิแพ้ในคนไทย (ราชวิทยาลัยแพทย์หู คอ จมูก แห่งประเทศไทย)
📌 จุดจำก่อนสอบ:
• เด็กวัยเรียนเป็น Allergic Rhinitis -&gt; เลือก 2nd Generation Antihistamines (Cetirizine, Loratadine) เพื่อหลีกเลี่ยงผลกระทบต่อ Cognitive performance</t>
        </is>
      </c>
      <c r="K77" s="166" t="inlineStr"/>
      <c r="L77" s="166" t="inlineStr">
        <is>
          <t>Psychiatric</t>
        </is>
      </c>
      <c r="M77" s="166" t="inlineStr">
        <is>
          <t>Insomnia</t>
        </is>
      </c>
      <c r="N77" s="165" t="inlineStr">
        <is>
          <t>Clinic</t>
        </is>
      </c>
      <c r="O77" s="166" t="inlineStr">
        <is>
          <t>ข้อ 29 (PLE_CC1_Practice_Exam.md)</t>
        </is>
      </c>
      <c r="P77" s="165" t="inlineStr">
        <is>
          <t>แบบฝึกหัด</t>
        </is>
      </c>
      <c r="Q77" s="165" t="inlineStr">
        <is>
          <t>เล่มม่วง</t>
        </is>
      </c>
      <c r="R77" s="165" t="inlineStr"/>
    </row>
    <row r="78" ht="24" customHeight="1" s="49">
      <c r="A78" s="167" t="n">
        <v>76</v>
      </c>
      <c r="B78" s="166" t="inlineStr">
        <is>
          <t>ในการให้คำปรึกษาแก่ผู้ป่วยที่เริ่มรับประทานยาต้านอาการซึมเศร้า (Antidepressants) ครั้งแรก ข้อใดเป็นหลักการทั่วไปที่ถูกต้องตามแนวทางเวชปฏิบัติและหลักวิชาชีพเภสัชกรรม</t>
        </is>
      </c>
      <c r="C78" s="166" t="inlineStr"/>
      <c r="D78" s="166" t="inlineStr">
        <is>
          <t>ยาต้านอาการซึมเศร้าต้องใช้เวลาอย่างน้อย 2-4 สัปดาห์จึงจะเริ่มเห็นผลการรักษาที่ชัดเจน และหลังจากอาการหายเป็นปกติแล้ว ต้องรับประทานยาต่อเนื่องในขนาดเดิมต่อไปอีกอย่างน้อย 6-9 เดือน (Continuation phase) เพื่อป้องกันการกลับเป็นซ้ำ</t>
        </is>
      </c>
      <c r="E78" s="166" t="inlineStr">
        <is>
          <t>หากรับประทานยาไปแล้ว 5 วันแล้วยังไม่ดีขึ้น ให้หยุดยาและเปลี่ยนกลุ่มยาทันที</t>
        </is>
      </c>
      <c r="F78" s="166" t="inlineStr">
        <is>
          <t>ผู้ป่วยสามารถหยุดยาได้ทันทีเมื่อรู้สึกว่าอารมณ์ดีขึ้นเป็นปกติโดยไม่ต้องปรึกษาแพทย์</t>
        </is>
      </c>
      <c r="G78" s="166" t="inlineStr">
        <is>
          <t>ยาต้านอาการซึมเศร้าทุกตัวทำให้เกิดการเสพติด (Addiction) เหมือนยานอนหลับและสารเสพติด</t>
        </is>
      </c>
      <c r="H78" s="166" t="inlineStr">
        <is>
          <t>ควรรับประทานยาเฉพาะในวันที่รู้สึกเศร้าหรือมีเรื่องเครียดเท่านั้น (PRN)</t>
        </is>
      </c>
      <c r="I78" s="167" t="n">
        <v>1</v>
      </c>
      <c r="J78" s="166" t="inlineStr">
        <is>
          <t>✅ คำตอบที่ถูกต้อง: ข้อ ก. ยาต้านอาการซึมเศร้าต้องใช้เวลาอย่างน้อย 2-4 สัปดาห์จึงจะเริ่มเห็นผลการรักษาที่ชัดเจน และหลังจากอาการหายเป็นปกติแล้ว ต้องรับประทานยาต่อเนื่องในขนาดเดิมต่อไปอีกอย่างน้อย 6-9 เดือน (Continuation phase) เพื่อป้องกันการกลับเป็นซ้ำ
💡 Background:
ระยะการรักษาโรคซึมเศร้า (Phases of Treatment for Depression):
1. Acute Phase (6-12 สัปดาห์): มุ่งเป้าหมายสู่ภาวะสงบของโรค (Remission) ตัวยาต้องใช้เวลาออกฤทธิ์ 2-4 สัปดาห์ (Delayed onset)
2. Continuation Phase (6-9 เดือน): หลังจากอาการเข้าสู่ภาวะสงบแล้ว ต้องรับประทานยาต่อเนื่องในขนาดเดิมเพื่อป้องกันการกลับเป็นซ้ำของตอนเดิม (Relapse prevention)
3. Maintenance Phase (1-3 ปี หรือตลอดชีวิต): พิจารณาในผู้ที่มีประวัติเป็นซ้ำบ่อย (&gt; 3 episodes) หรือมีความเสี่ยงสูง เพื่อป้องกันการเกิดตอนใหม่ (Recurrence)
🎯 ทำไมข้อนี้ถึงถูก:
การอธิบายเรื่อง Delayed onset (2-4 สัปดาห์) และความสำคัญของการกินยาต่อเนื่อง 6-9 เดือน เป็นหัวใจสำคัญของการสร้าง Adherence ในผู้ป่วยโรคซึมเศร้า
🔍 ข้ออื่นผิดเพราะอะไร:
• ข้อ ข. ผิด เพราะระยะเวลา 5 วันยังเร็วเกินไปที่จะประเมินผลการรักษา (ต้องประเมินที่ 4-8 สัปดาห์)
• ข้อ ค. ผิด เพราะการหยุดยาทันทีเสี่ยงต่อ Relapse และ Antidepressant Discontinuation Syndrome
• ข้อ ง. ผิด เพราะยาต้านเศร้าไม่มีฤทธิ์เสพติด (Non-addictive) ไม่เหมือนยากลุ่ม BZDs
• ข้อ จ. ผิด เพราะยาต้านเศร้าต้องรับประทานสม่ำเสมอทุกวัน ไม่สามารถกินแบบ PRN ได้
📖 Guideline อ้างอิง:
APA Practice Guideline for the Treatment of Patients with Major Depressive Disorder &amp; CANMAT Clinical Guidelines for MDD
📌 จุดจำก่อนสอบ:
• Antidepressant Onset = 2-4 สัปดาห์
• Continuation Phase = รับประทานยาต่อเนื่อง 6-9 เดือนหลัง Remission เสมอ</t>
        </is>
      </c>
      <c r="K78" s="166" t="inlineStr"/>
      <c r="L78" s="166" t="inlineStr">
        <is>
          <t>Psychiatric</t>
        </is>
      </c>
      <c r="M78" s="166" t="inlineStr">
        <is>
          <t>Anxiety/depression</t>
        </is>
      </c>
      <c r="N78" s="165" t="inlineStr">
        <is>
          <t>Clinic</t>
        </is>
      </c>
      <c r="O78" s="166" t="inlineStr">
        <is>
          <t>ข้อ 36 (PLE_CC1_Key_Rx20_UBU.md)</t>
        </is>
      </c>
      <c r="P78" s="165" t="inlineStr">
        <is>
          <t>ข้อสอบจำลอง</t>
        </is>
      </c>
      <c r="Q78" s="165" t="inlineStr">
        <is>
          <t>Mock Rx20 UBU</t>
        </is>
      </c>
      <c r="R78" s="165" t="inlineStr"/>
    </row>
    <row r="79" ht="24" customHeight="1" s="49">
      <c r="A79" s="167" t="n">
        <v>77</v>
      </c>
      <c r="B79" s="166" t="inlineStr">
        <is>
          <t>ผู้ป่วยได้รับการวินิจฉัยว่าเป็นโรคซึมเศร้า (Major Depressive Disorder) ร่วมกับมีอาการนอนไม่หลับอย่างรุนแรง ข้อใดกล่าวถึงบทบาทและการใช้ยากลุ่ม Benzodiazepines ในผู้ป่วยรายนี้ได้ถูกต้องตามหลักเวชปฏิบัติ</t>
        </is>
      </c>
      <c r="C79" s="166" t="inlineStr"/>
      <c r="D79" s="166" t="inlineStr">
        <is>
          <t>Benzodiazepines สามารถใช้ร่วมกับยาต้านเศร้า (SSRIs) ในช่วง 1-2 สัปดาห์แรกเพื่อช่วยบรรเทาอาการนอนไม่หลับและความวิตกกังวลเฉียบพลัน จากนั้นต้องค่อยๆ ปรับลดยาลง (Taper off) ไม่แนะนำให้ใช้ BZD เดี่ยวๆ หรือใช้ต่อเนื่องระยะยาว</t>
        </is>
      </c>
      <c r="E79" s="166" t="inlineStr">
        <is>
          <t>Benzodiazepines เป็นยาหลักตัวแรก (First-line monotherapy) ในการรักษาโรคซึมเศร้าให้หายขาด</t>
        </is>
      </c>
      <c r="F79" s="166" t="inlineStr">
        <is>
          <t>สามารถให้ Benzodiazepines ขนาดสูงต่อเนื่อง 1 ปีเพื่อรักษาโรคซึมเศร้าได้อย่างปลอดภัย</t>
        </is>
      </c>
      <c r="G79" s="166" t="inlineStr">
        <is>
          <t>ห้ามใช้ Benzodiazepines ร่วมกับยาต้านเศร้ากลุ่ม SSRIs โดยเด็ดขาดเพราะเกิดปฏิกิริยาต้านฤทธิ์กัน</t>
        </is>
      </c>
      <c r="H79" s="166" t="inlineStr">
        <is>
          <t>Benzodiazepines มีฤทธิ์เพิ่มระดับ Serotonin ในสมองเทียบเท่ากับยา Fluoxetine</t>
        </is>
      </c>
      <c r="I79" s="167" t="n">
        <v>1</v>
      </c>
      <c r="J79" s="166" t="inlineStr">
        <is>
          <t>✅ คำตอบที่ถูกต้อง: ข้อ ก. Benzodiazepines สามารถใช้ร่วมกับยาต้านเศร้า (SSRIs) ในช่วง 1-2 สัปดาห์แรกเพื่อช่วยบรรเทาอาการนอนไม่หลับและความวิตกกังวลเฉียบพลัน จากนั้นต้องค่อยๆ ปรับลดยาลง (Taper off) ไม่แนะนำให้ใช้ BZD เดี่ยวๆ หรือใช้ต่อเนื่องระยะยาว
💡 Background:
ยากลุ่ม Benzodiazepines ออกฤทธิ์เพิ่มการทำงานของ GABA ทำให้เกิดฤทธิ์สงบประสาท คลายกังวล และช่วยให้นอนหลับ แต่ไม่มีคุณสมบัติในการรักษาพยาธิสภาพของโรคซึมเศร้า (No antidepressant efficacy) และมีความเสี่ยงต่อการเกิด Tolerance, Physical dependence และ Addiction หากใช้ต่อเนื่องเกิน 2-4 สัปดาห์
🎯 ทำไมข้อนี้ถึงถูก:
การใช้ BZD เป็นเพียง 'Bridge therapy' ระยะสั้น (1-2 สัปดาห์) ในช่วงที่รอให้ยา SSRI เริ่มออกฤทธิ์เต็มที่ เพื่อควบคุมอาการวิตกกังวลและนอนไม่หลับรุนแรง จากนั้นต้องทยอยหยุด BZD
🔍 ข้ออื่นผิดเพราะอะไร:
• ข้อ ข. ผิด เพราะ BZD ไม่มีฤทธิ์ต้านอาการซึมเศร้า ไม่สามารถใช้เป็น Monotherapy ใน MDD ได้
• ข้อ ค. ผิด เพราะการใช้ BZD ต่อเนื่อง 1 ปีจะทำให้เกิดการติดยา (Dependence) และ Cognitive decline
• ข้อ ง. ผิด เพราะสามารถใช้ร่วมกันได้ในระยะสั้นเพื่อเป็น Bridge therapy
• ข้อ จ. ผิด เพราะ BZD ออกฤทธิ์ผ่าน GABA-A receptor ไม่ได้เพิ่มระดับ Serotonin เหมือน SSRIs
📖 Guideline อ้างอิง:
NICE Guidelines: Depression in adults - recognition and management &amp; Maudsley Prescribing Guidelines
📌 จุดจำก่อนสอบ:
• BZD ใน Depression = ใช้เสริมระยะสั้น 1-2 สัปดาห์แรกเท่านั้น (Bridge therapy)
• ห้ามใช้ BZD เดี่ยวๆ รักษาโรคซึมเศร้าเด็ดขาด</t>
        </is>
      </c>
      <c r="K79" s="166" t="inlineStr"/>
      <c r="L79" s="166" t="inlineStr">
        <is>
          <t>Psychiatric</t>
        </is>
      </c>
      <c r="M79" s="166" t="inlineStr">
        <is>
          <t>Insomnia</t>
        </is>
      </c>
      <c r="N79" s="165" t="inlineStr">
        <is>
          <t>Clinic</t>
        </is>
      </c>
      <c r="O79" s="166" t="inlineStr">
        <is>
          <t>ข้อ 1 (PLE_CC1_Key_Rx20_UBU.md)</t>
        </is>
      </c>
      <c r="P79" s="165" t="inlineStr">
        <is>
          <t>ข้อสอบจำลอง</t>
        </is>
      </c>
      <c r="Q79" s="165" t="inlineStr">
        <is>
          <t>Mock Rx20 UBU</t>
        </is>
      </c>
      <c r="R79" s="165" t="inlineStr"/>
    </row>
    <row r="80" ht="24" customHeight="1" s="49">
      <c r="A80" s="167" t="n">
        <v>78</v>
      </c>
      <c r="B80" s="166" t="inlineStr">
        <is>
          <t>ตารางประเมินโรคซึมเศร้าที่มีคำถาม 9 ข้อ โดยคะแนนรวมข้อ 1-8 ใช้ประเมินภาวะซึมเศร้า และคะแนนรวมข้อ 9 ประเมินความเสี่ยงในการฆ่าตัวตาย ตารางนี้คือ Scale แบบใด</t>
        </is>
      </c>
      <c r="C80" s="166" t="inlineStr"/>
      <c r="D80" s="166" t="inlineStr">
        <is>
          <t>PHQ-9 (Patient Health Questionnaire-9)</t>
        </is>
      </c>
      <c r="E80" s="166" t="inlineStr">
        <is>
          <t>HAM-D (Hamilton Depression Rating Scale)</t>
        </is>
      </c>
      <c r="F80" s="166" t="inlineStr">
        <is>
          <t>MADRS (Montgomery-Asberg Depression Rating Scale)</t>
        </is>
      </c>
      <c r="G80" s="166" t="inlineStr">
        <is>
          <t>BDI (Beck Depression Inventory)</t>
        </is>
      </c>
      <c r="H80" s="166" t="inlineStr">
        <is>
          <t>DASS-21 (Depression Anxiety Stress Scale-21)</t>
        </is>
      </c>
      <c r="I80" s="167" t="n">
        <v>1</v>
      </c>
      <c r="J80" s="166" t="inlineStr">
        <is>
          <t>✅ คำตอบที่ถูกต้อง: ข้อ ก. PHQ-9 (Patient Health Questionnaire-9)
💡 Background:
เครื่องมือประเมินโรคซึมเศร้ามีหลายชนิด แตกต่างกันที่ผู้ประเมินและวัตถุประสงค์
🎯 ทำไมข้อนี้ถึงถูก:
PHQ-9 เป็นแบบประเมินตนเอง (Self-report) 9 ข้อ ตาม DSM-IV criteria ใช้ในชุมชน/คลินิก คะแนน 5-9=Mild, 10-14=Moderate, 15-19=Moderately severe, 20+=Severe depression
🔍 ข้ออื่นผิดเพราะอะไร:
• ข้อ ข. (HAM-D): แบบประเมินโดยแพทย์์/นักจิตวิทยา (Clinician-rated) มี 17-21 ข้อ เหมาะสำหรับประเมิน severity ใน clinical trial
• ข้อ ค. (MADRS): แบบประเมินโดย Clinician 10 ข้อ เน้น mood symptoms ของ MDD มักใช้ใน RCTs
• ข้อ ง. (BDI): Beck Depression Inventory มี 21 ข้อ self-report แต่ไม่ตรงกับ description
• ข้อ จ. (DASS-21): ประเมิน Depression, Anxiety, Stress แบบ 3 subscales ไม่ใช่แบบที่มี 9 ข้อหลักประเมิน depression
📖 Guideline อ้างอิง:
แนวทางการดูแลรักษาโรคซึมเศร้า (Major Depressive Disorder) พ.ศ. 2563 กรมสุขภาพจิต
📌 จุดจำก่อนสอบ:
• PHQ-9 ใช้ประเมินทุก 2 สัปดาห์ในระยะเริ่มต้น ลดคะแนน ≥50% = Partial response
• PHQ-2 (2 ข้อแรก) ใช้ screen ก่อน ถ้า ≥3 จะ PHQ-9 ต่อ</t>
        </is>
      </c>
      <c r="K80" s="166" t="inlineStr"/>
      <c r="L80" s="166" t="inlineStr">
        <is>
          <t>Psychiatric</t>
        </is>
      </c>
      <c r="M80" s="166" t="inlineStr">
        <is>
          <t>Anxiety/depression</t>
        </is>
      </c>
      <c r="N80" s="165" t="inlineStr">
        <is>
          <t>Clinic</t>
        </is>
      </c>
      <c r="O80" s="166" t="inlineStr">
        <is>
          <t>ข้อ 41 (PLE_CC1_Key_Rx20_UBU.md)</t>
        </is>
      </c>
      <c r="P80" s="165" t="inlineStr">
        <is>
          <t>ข้อสอบจำลอง</t>
        </is>
      </c>
      <c r="Q80" s="165" t="inlineStr">
        <is>
          <t>Mock Rx20 UBU</t>
        </is>
      </c>
      <c r="R80" s="165" t="inlineStr"/>
    </row>
    <row r="81" ht="24" customHeight="1" s="49">
      <c r="A81" s="167" t="n">
        <v>79</v>
      </c>
      <c r="B81" s="166" t="inlineStr">
        <is>
          <t>ผู้ป่วยชายอายุ 30 ปี ถือใบสั่งยาเก่ามาร้านยา ขอซื้อยา Diazepam 2 mg จำนวน 30 เม็ด เพื่อรับประทานคลายเครียดก่อนสอบ เภสัชกรประจำร้านยาสามารถจ่ายยา Diazepam ให้แก่ผู้ป่วยรายนี้ได้หรือไม่ ตามข้อกำหนดของกฎหมายยาและวัตถุออกฤทธิ์ต่อจิตและประสาทของประเทศไทย</t>
        </is>
      </c>
      <c r="C81" s="166" t="inlineStr"/>
      <c r="D81" s="166" t="inlineStr">
        <is>
          <t>ไม่สามารถจ่ายได้ เนื่องจาก Diazepam เป็นวัตถุออกฤทธิ์ต่อจิตและประสาทประเภท 4 (หรือประเภท 2 ตามประกาศควบคุม) ซึ่งห้ามจำหน่ายในร้านยาแผนปัจจุบันทั่วไป ต้องสั่งจ่ายและรับยาจากสถานพยาบาลหรือโรงพยาบาลที่มีใบอนุญาตเท่านั้น</t>
        </is>
      </c>
      <c r="E81" s="166" t="inlineStr">
        <is>
          <t>สามารถจ่ายได้ หากผู้ป่วยมีใบสั่งยาเดิมที่มีอายุไม่เกิน 1 ปี</t>
        </is>
      </c>
      <c r="F81" s="166" t="inlineStr">
        <is>
          <t>สามารถจ่ายได้ไม่เกินครั้งละ 10 เม็ดตามดุลยพินิจของเภสัชกรชั้นหนึ่ง</t>
        </is>
      </c>
      <c r="G81" s="166" t="inlineStr">
        <is>
          <t>สามารถจ่ายได้เฉพาะกรณีที่ผู้ป่วยมีบัตรประจำตัวประชาชนมาแสดง</t>
        </is>
      </c>
      <c r="H81" s="166" t="inlineStr">
        <is>
          <t>สามารถจ่ายได้โดยให้ผู้ป่วยลงชื่อในสมุดบันทึกยาอันตราย ขย.9</t>
        </is>
      </c>
      <c r="I81" s="167" t="n">
        <v>1</v>
      </c>
      <c r="J81" s="166" t="inlineStr">
        <is>
          <t>✅ คำตอบที่ถูกต้อง: ข้อ ก. ไม่สามารถจ่ายได้ เนื่องจาก Diazepam เป็นวัตถุออกฤทธิ์ต่อจิตและประสาทประเภท 4 (หรือประเภท 2 ตามประกาศควบคุม) ซึ่งห้ามจำหน่ายในร้านยาแผนปัจจุบันทั่วไป ต้องสั่งจ่ายและรับยาจากสถานพยาบาลหรือโรงพยาบาลที่มีใบอนุญาตเท่านั้น
💡 Background:
ตามพระราชบัญญัติวัตถุที่ออกฤทธิ์ต่อจิตและประสาท พ.ศ. 2559 ของประเทศไทย:
- ยากลุ่ม Benzodiazepines (เช่น Diazepam, Lorazepam, Clonazepam, Alprazolam) ถูกควบคุมเป็นวัตถุออกฤทธิ์ต่อจิตและประสาท (Psychotropic Substances)
- ร้านขายยาแผนปัจจุบันทั่วไป (ข.ย.1) ไม่ได้รับอนุญาตให้มีไว้ในครอบครองหรือจำหน่ายวัตถุออกฤทธิ์กลุ่มนี้ให้แก่ประชาชน
- ผู้ป่วยต้องได้รับการตรวจวินิจฉัยและรับยาจากแพทย์ในสถานพยาบาล (โรงพยาบาลหรือคลินิกที่ได้รับใบอนุญาต) เท่านั้น
🎯 ทำไมข้อนี้ถึงถูก:
เภสัชกรชุมชนในร้านยาไม่สามารถจำหน่าย Diazepam ได้ในทุกกรณี การจ่ายยาถือเป็นความผิดทางอาญาตามกฎหมายวัตถุออกฤทธิ์ฯ
🔍 ข้ออื่นผิดเพราะอะไร:
• ข้อ ข. ค. ง. และ จ. ผิด เพราะไม่มีข้อยกเว้นทางกฎหมายให้ร้านยาทั่วไปจ่ายวัตถุออกฤทธิ์กลุ่มนี้ได้ แม้จะมีใบสั่งยาเดิม หรือจำกัดจำนวนเม็ด หรือลงบันทึกใดๆ ก็ตาม
📖 Guideline อ้างอิง:
พระราชบัญญัติวัตถุที่ออกฤทธิ์ต่อจิตและประสาท พ.ศ. 2559 และประกาศกระทรวงสาธารณสุข เรื่อง ระบุชื่อวัตถุออกฤทธิ์ในประเภท 2 และประเภท 4
📌 จุดจำก่อนสอบ:
• BZDs (Diazepam, Lorazepam, Alprazolam) = วัตถุออกฤทธิ์ต่อจิตประสาท -&gt; ห้ามขายในร้านยาทั่วไปเด็ดขาด
• การจ่ายยาต้องทำในโรงพยาบาลหรือคลินิกที่มีใบอนุญาตเท่านั้น</t>
        </is>
      </c>
      <c r="K81" s="166" t="inlineStr"/>
      <c r="L81" s="166" t="inlineStr">
        <is>
          <t>Psychiatric</t>
        </is>
      </c>
      <c r="M81" s="166" t="inlineStr">
        <is>
          <t>Insomnia</t>
        </is>
      </c>
      <c r="N81" s="165" t="inlineStr">
        <is>
          <t>Clinic</t>
        </is>
      </c>
      <c r="O81" s="166" t="inlineStr">
        <is>
          <t>ข้อ 2 (PLE_CC1_Key_Rx20_UBU.md)</t>
        </is>
      </c>
      <c r="P81" s="165" t="inlineStr">
        <is>
          <t>ข้อสอบจำลอง</t>
        </is>
      </c>
      <c r="Q81" s="165" t="inlineStr">
        <is>
          <t>Mock Rx20 UBU</t>
        </is>
      </c>
      <c r="R81" s="165" t="inlineStr"/>
    </row>
    <row r="82" ht="24" customHeight="1" s="49">
      <c r="A82" s="167" t="n">
        <v>80</v>
      </c>
      <c r="B82" s="166" t="inlineStr">
        <is>
          <t>ยา Diazepam มีข้อบ่งใช้ที่ได้รับการรับรองทางการแพทย์หลากหลายด้าน ข้อใดต่อไปนี้ 'ไม่ใช่' ข้อบ่งใช้ที่ถูกต้องของยา Diazepam</t>
        </is>
      </c>
      <c r="C82" s="166" t="inlineStr"/>
      <c r="D82" s="166" t="inlineStr">
        <is>
          <t>รักษาโรคซึมเศร้าเรื้อรังแบบเดี่ยวๆ (Major Depressive Disorder monotherapy)</t>
        </is>
      </c>
      <c r="E82" s="166" t="inlineStr">
        <is>
          <t>ระงับอาการชักเฉียบพลันและภาวะชักต่อเนื่อง (Status Epilepticus)</t>
        </is>
      </c>
      <c r="F82" s="166" t="inlineStr">
        <is>
          <t>บรรเทาอาการถอนพิษสุราเฉียบพลัน (Acute Alcohol Withdrawal Syndrome / Delirium Tremens)</t>
        </is>
      </c>
      <c r="G82" s="166" t="inlineStr">
        <is>
          <t>บรรเทาอาการกล้ามเนื้อหดเกร็งรุนแรง (Skeletal muscle spasm)</t>
        </is>
      </c>
      <c r="H82" s="166" t="inlineStr">
        <is>
          <t>ระงับความวิตกกังวลเฉียบพลันและใช้เป็นยานำสลบก่อนทำหัตถการ (Preoperative sedation)</t>
        </is>
      </c>
      <c r="I82" s="167" t="n">
        <v>1</v>
      </c>
      <c r="J82" s="166" t="inlineStr">
        <is>
          <t>✅ คำตอบที่ถูกต้อง: ข้อ ก. รักษาโรคซึมเศร้าเรื้อรังแบบเดี่ยวๆ (Major Depressive Disorder monotherapy)
💡 Background:
Diazepam ออกฤทธิ์จับกับ Benzodiazepine binding site บน GABAA receptor เพิ่มความถี่ในการเปิดของ Chloride channel ทำให้เกิด Hyperpolarization มีฤทธิ์ทางคลินิก 5 ประการ:
1. Anxiolytic (คลายกังวล)
2. Sedative/Hypnotic (สงบประสาท/นำหลับ)
3. Anticonvulsant (ต้านชัก)
4. Muscle relaxant (คลายกล้ามเนื้อลาย)
5. Anterograde amnesia (ทำให้ลืมเหตุการณ์ชั่วคราว)
🎯 ทำไมข้อนี้ถึงถูก:
Diazepam ไม่มีฤทธิ์ต้านอาการซึมเศร้า (No antidepressant effect) และการใช้ BZDs เดี่ยวๆ ในผู้ป่วยซึมเศร้าอาจทำให้อาการซึมเศร้ารุนแรงขึ้นและเพิ่มความเสี่ยงต่อการฆ่าตัวตาย
🔍 ข้ออื่นผิดเพราะอะไร:
• ข้อ ข. เป็น First-line IV/rectal drug สำหรับ Acute seizure / Status epilepticus
• ข้อ ค. เป็น First-line treatment สำหรับป้องกันและรักษาภาวะถอนเหล้า (Alcohol withdrawal)
• ข้อ ง. ใช้รักษา Muscle spasm จาก spasticity หรือ trauma
• ข้อ จ. ใช้เป็น Premedication คลายกังวลก่อนผ่าตัด
📖 Guideline อ้างอิง:
Goodman &amp; Gilman's: The Pharmacological Basis of Therapeutics (Hypnotics and Sedatives) &amp; Lexicomp Drug Information: Diazepam
📌 จุดจำก่อนสอบ:
• BZDs ฤทธิ์ 5 ด้าน: Anxiolytic, Sedative, Anticonvulsant, Muscle relaxant, Amnestic
• ห้ามใช้ BZD รักษาโรคซึมเศร้าเดี่ยวๆ</t>
        </is>
      </c>
      <c r="K82" s="166" t="inlineStr"/>
      <c r="L82" s="166" t="inlineStr">
        <is>
          <t>Psychiatric</t>
        </is>
      </c>
      <c r="M82" s="166" t="inlineStr">
        <is>
          <t>Insomnia</t>
        </is>
      </c>
      <c r="N82" s="165" t="inlineStr">
        <is>
          <t>Clinic</t>
        </is>
      </c>
      <c r="O82" s="166" t="inlineStr">
        <is>
          <t>ข้อ 6 (PLE_CC1_Key_Rx20_UBU.md)</t>
        </is>
      </c>
      <c r="P82" s="165" t="inlineStr">
        <is>
          <t>ข้อสอบจำลอง</t>
        </is>
      </c>
      <c r="Q82" s="165" t="inlineStr">
        <is>
          <t>Mock Rx20 UBU</t>
        </is>
      </c>
      <c r="R82" s="165" t="inlineStr"/>
    </row>
    <row r="83" ht="24" customHeight="1" s="49">
      <c r="A83" s="167" t="n">
        <v>81</v>
      </c>
      <c r="B83" s="166" t="inlineStr">
        <is>
          <t>นักศึกษาเภสัชศาสตร์มีอาการใจสั่น มือสั่น เหงื่อแตก และวิตกกังวลอย่างมากเฉพาะเวลาที่ต้องขึ้นพูดนำเสนอรายงานหน้าห้องเรียนหรือสอบสัมภาษณ์ (Performance Anxiety / Social Anxiety Disorder, performance type) ยาในข้อใดมีความเหมาะสมในการใช้รับประทานก่อนขึ้นพูด 30-60 นาที เพื่อลดอาการประหม่าทางกายได้ดีที่สุด</t>
        </is>
      </c>
      <c r="C83" s="166" t="inlineStr"/>
      <c r="D83" s="166" t="inlineStr">
        <is>
          <t>Propranolol 10-20 mg รับประทานก่อนทำกิจกรรม 30-60 นาที</t>
        </is>
      </c>
      <c r="E83" s="166" t="inlineStr">
        <is>
          <t>Diazepam 10 mg รับประทานก่อนทำกิจกรรม</t>
        </is>
      </c>
      <c r="F83" s="166" t="inlineStr">
        <is>
          <t>Haloperidol 5 mg รับประทานก่อนทำกิจกรรม</t>
        </is>
      </c>
      <c r="G83" s="166" t="inlineStr">
        <is>
          <t>Fluoxetine 20 mg รับประทานก่อนทำกิจกรรม</t>
        </is>
      </c>
      <c r="H83" s="166" t="inlineStr">
        <is>
          <t>Amitriptyline 50 mg รับประทานก่อนทำกิจกรรม</t>
        </is>
      </c>
      <c r="I83" s="167" t="n">
        <v>1</v>
      </c>
      <c r="J83" s="166" t="inlineStr">
        <is>
          <t>✅ คำตอบที่ถูกต้อง: ข้อ ก. Propranolol 10-20 mg รับประทานก่อนทำกิจกรรม 30-60 นาที
💡 Background:
อาการประหม่าตื่นเต้นเฉพาะสถานการณ์ (Performance Anxiety / Stage fright):
- เกิดจากการกระตุ้นของระบบประสาท Sympathetic มากเกินไป ทำให้หลั่ง Epinephrine/Norepinephrine ส่งผลให้เกิดอาการทางกาย เช่น หัวใจเต้นเร็ว (Tachycardia), ใจสั่น (Palpitations), มือสั่น (Tremor), เหงื่อออก และเสียงสั่น
- Beta-blockers ที่ละลายในไขมันได้ดีและออกฤทธิ์ยับยั้งทั้ง Beta-1 และ Beta-2 (Non-selective beta-blocker) เช่น Propranolol สามารถลดอาการทางกายภาพเหล่านี้ได้อย่างมีประสิทธิภาพโดยไม่ทำให้เกิดอาการง่วงซึมหรืองงงวย
🎯 ทำไมข้อนี้ถึงถูก:
Propranolol ขนาดต่ำ (10-20 mg) รับประทานก่อนเผชิญสถานการณ์ 30-60 นาที เป็นยาทางเลือกมาตรฐานในการระงับอาการ Autonomic hyperactivity จาก Performance anxiety โดยไม่รบกวนสมาธิและสติปัญญา
🔍 ข้ออื่นผิดเพราะอะไร:
• ข้อ ข. ผิด เพราะ Diazepam ทำให้ง่วงซึม ความจำระยะสั้นถดถอย และเสียสมาธิในการนำเสนอ
• ข้อ ค. ผิด เพราะ Haloperidol เป็น Antipsychotic มีผลข้างเคียง EPS รุนแรง
• ข้อ ง. ผิด เพราะ Fluoxetine ต้องใช้เวลาออกฤทธิ์ 2-4 สัปดาห์ การกินเม็ดเดียว PRN ไม่ช่วยบรรเทาอาการเฉียบพลัน
• ข้อ จ. ผิด เพราะ Amitriptyline มีผลข้างเคียง Sedation และ Anticholinergic สูง (ปากแห้ง ตาพร่า)
📖 Guideline อ้างอิง:
APA Practice Guideline for Social Anxiety Disorder &amp; Maudsley Prescribing Guidelines
📌 จุดจำก่อนสอบ:
• Performance Anxiety (ใจสั่น มือสั่น กลัวเวที) = Propranolol 10-20 mg PRN ก่อนขึ้นเวที 1 ชม.
• ข้อควรระวัง: ห้ามใช้ Propranolol ในผู้ป่วยที่เป็นโรคหืดรุนแรง (Severe Asthma / COPD)</t>
        </is>
      </c>
      <c r="K83" s="166" t="inlineStr"/>
      <c r="L83" s="166" t="inlineStr">
        <is>
          <t>Psychiatric</t>
        </is>
      </c>
      <c r="M83" s="166" t="inlineStr">
        <is>
          <t>Anxiety/depression</t>
        </is>
      </c>
      <c r="N83" s="165" t="inlineStr">
        <is>
          <t>Clinic</t>
        </is>
      </c>
      <c r="O83" s="166" t="inlineStr">
        <is>
          <t>ข้อ 5 (PLE_CC1_Key_Rx20_UBU.md)</t>
        </is>
      </c>
      <c r="P83" s="165" t="inlineStr">
        <is>
          <t>ข้อสอบจำลอง</t>
        </is>
      </c>
      <c r="Q83" s="165" t="inlineStr">
        <is>
          <t>Mock Rx20 UBU</t>
        </is>
      </c>
      <c r="R83" s="165" t="inlineStr"/>
    </row>
    <row r="84" ht="24" customHeight="1" s="49">
      <c r="A84" s="167" t="n">
        <v>82</v>
      </c>
      <c r="B84" s="166" t="inlineStr">
        <is>
          <t>ยา Diazepam ไม่ถูกนำมาใช้ในกรณีใด</t>
        </is>
      </c>
      <c r="C84" s="166" t="inlineStr"/>
      <c r="D84" s="166" t="inlineStr">
        <is>
          <t>โรคซึมเศร้า (Major Depressive Disorder) เป็นโรคหลัก</t>
        </is>
      </c>
      <c r="E84" s="166" t="inlineStr">
        <is>
          <t>Alcohol withdrawal delirium tremens</t>
        </is>
      </c>
      <c r="F84" s="166" t="inlineStr">
        <is>
          <t>Status epilepticus ฉุกเฉิน</t>
        </is>
      </c>
      <c r="G84" s="166" t="inlineStr">
        <is>
          <t>Muscle spasm และ Spasticity</t>
        </is>
      </c>
      <c r="H84" s="166" t="inlineStr">
        <is>
          <t>Procedural sedation ก่อนทำหัตถการ</t>
        </is>
      </c>
      <c r="I84" s="167" t="n">
        <v>1</v>
      </c>
      <c r="J84" s="166" t="inlineStr">
        <is>
          <t>✅ คำตอบที่ถูกต้อง: ข้อ ก. โรคซึมเศร้า (Major Depressive Disorder) เป็นโรคหลัก
💡 Background:
Diazepam เป็น Long-acting Benzodiazepine (t1/2 20-100 ชั่วโมง) มีข้อบ่งใช้หลายอย่างแต่ไม่รักษา MDD เป็นหลัก
🎯 ทำไมข้อนี้ถึงถูก:
Diazepam ไม่มีข้อบ่งชี้สำหรับการรักษา MDD เป็นโรคหลัก เนื่องจากไม่มีฤทธิ์ antidepressant อาจทำให้เกิด dependence และ paradoxical disinhibition และยังสามารถกดอารมณ์ซึมเศร้าได้มากขึ้น
🔍 ข้ออื่นผิดเพราะอะไร:
• ข้อ ข. (Alcohol withdrawal delirium): Diazepam เป็นยาหลักสำหรับ Alcohol Withdrawal Syndrome ลดชัก และ Delirium tremens
• ข้อ ค. (Status epilepticus): IV Diazepam เป็นยาอันดับต้นสำหรับ Acute status epilepticus ฉุกเฉิน
• ข้อ ง. (Muscle spasm): Diazepam มีฤทธิ์คลายกล้ามเนื้อ (Muscle relaxant) ผ่าน GABA-A ที่ไขสันหลัง
• ข้อ จ. (Procedural sedation): Diazepam ใช้เป็น Pre-procedural sedative แม้ปัจจุบัน Midazolam เป็นที่นิยมมากกว่า
📖 Guideline อ้างอิง:
แนวทางการดูแลรักษาโรคซึมเศร้า (MDD) พ.ศ. 2563 กรมสุขภาพจิต &amp; APA Practice Guidelines
📌 จุดจำก่อนสอบ:
• BZD ใช้ supplement ชั่วคราวในผู้ป่วย MDD ที่มี anxiety/insomnia แต่ไม่ใช่ยาหลักรักษา MDD
• BZD contraindicated: Myasthenia gravis, Sleep apnea, Respiratory depression</t>
        </is>
      </c>
      <c r="K84" s="166" t="inlineStr"/>
      <c r="L84" s="166" t="inlineStr">
        <is>
          <t>Psychiatric</t>
        </is>
      </c>
      <c r="M84" s="166" t="inlineStr">
        <is>
          <t>Insomnia</t>
        </is>
      </c>
      <c r="N84" s="165" t="inlineStr">
        <is>
          <t>Clinic</t>
        </is>
      </c>
      <c r="O84" s="166" t="inlineStr">
        <is>
          <t>ข้อ 7 (PLE_CC1_Key_Rx20_UBU.md)</t>
        </is>
      </c>
      <c r="P84" s="165" t="inlineStr">
        <is>
          <t>ข้อสอบจำลอง</t>
        </is>
      </c>
      <c r="Q84" s="165" t="inlineStr">
        <is>
          <t>Mock Rx20 UBU</t>
        </is>
      </c>
      <c r="R84" s="165" t="inlineStr"/>
    </row>
    <row r="85" ht="24" customHeight="1" s="49">
      <c r="A85" s="167" t="n">
        <v>83</v>
      </c>
      <c r="B85" s="166" t="inlineStr">
        <is>
          <t>เกี่ยวกับ ภาวะซึมเศร้า ข้อใดต่อไปนี้กล่าวถูกต้องตามหลักวิชาชีพเภสัชกรรม</t>
        </is>
      </c>
      <c r="C85" s="166" t="inlineStr"/>
      <c r="D85" s="166" t="inlineStr">
        <is>
          <t>Alprazolam 0.5 mg HS</t>
        </is>
      </c>
      <c r="E85" s="166" t="inlineStr">
        <is>
          <t>Diazepam 5 mg HS</t>
        </is>
      </c>
      <c r="F85" s="166" t="inlineStr">
        <is>
          <t>Zolpidem 10 mg HS</t>
        </is>
      </c>
      <c r="G85" s="166" t="inlineStr">
        <is>
          <t>Nicotine gum 2 mg PRN</t>
        </is>
      </c>
      <c r="H85" s="166" t="inlineStr">
        <is>
          <t>Quetiapine 25 mg HS</t>
        </is>
      </c>
      <c r="I85" s="167" t="n">
        <v>1</v>
      </c>
      <c r="J85" s="166" t="inlineStr">
        <is>
          <t>✅ คำตอบที่ถูกต้อง: ข้อ ก. Alprazolam 0.5 mg HS
💡 Background:
Anxiety/depression
🎯 ทำไมข้อนี้ถึงถูก:
Alprazolam 0.5 mg HS เป็นคำตอบที่ถูกต้องตาม ข้อ 5 (PLE_CC1_Key_Rx20_UBU.md)
🔍 ข้ออื่นผิดเพราะอะไร:
• ข้อ ข. (Diazepam 5 mg HS): Diazepam บรรเทาอาการกังวลได้เร็วแต่ไม่มีคุณสมบัติต้านอาการซึมเศร้า การใช้ต่อเนื่องนานอาจทำให้เกิดภาวะพึ่งพายาและกดระบบประสาทส่วนกลางในระยะยาว
• ข้อ ค. (Zolpidem 10 mg HS): Zolpidem ออกฤทธิ์จำเพาะต่อ BZ1 subunit เพื่อช่วยให้นอนหลับเท่านั้น ไม่สามารถปรับสมดุลของ monoamine neurotransmitters เพื่อรักษาโรคซึมเศร้าได้
• ข้อ ง. (Nicotine gum 2 mg PRN): Nicotine gum ใช้สำหรับบรรเทาความอยากบุหรี่ในการบำบัดเลิกบุหรี่ ไม่มีผลต่อการรักษาภาวะอารมณ์ซึมเศร้าหรือความผิดปกติทางอารมณ์
• ข้อ จ. (Quetiapine 25 mg HS): Quetiapine แม้จะได้รับการรับรองเป็น adjunct ใน depression แต่การใช้ monotherapy มีความเสี่ยงต่อ metabolic disturbances และ extrapyramidal adverse effects
📖 Guideline อ้างอิง:
ข้อ 5 (PLE_CC1_Key_Rx20_UBU.md)
📌 จุดจำก่อนสอบ:
• Anxiety/depression: ศึกษากลไก, ข้อบ่งใช้, และผลข้างเคียงที่สำคัญ</t>
        </is>
      </c>
      <c r="K85" s="166" t="inlineStr"/>
      <c r="L85" s="166" t="inlineStr">
        <is>
          <t>Psychiatric</t>
        </is>
      </c>
      <c r="M85" s="166" t="inlineStr">
        <is>
          <t>Anxiety/depression</t>
        </is>
      </c>
      <c r="N85" s="165" t="inlineStr">
        <is>
          <t>Clinic</t>
        </is>
      </c>
      <c r="O85" s="166" t="inlineStr">
        <is>
          <t>ข้อ 5 (PLE_CC1_Key_Rx20_UBU.md)</t>
        </is>
      </c>
      <c r="P85" s="165" t="inlineStr">
        <is>
          <t>ข้อสอบจำลอง</t>
        </is>
      </c>
      <c r="Q85" s="165" t="inlineStr">
        <is>
          <t>Mock Rx20 UBU</t>
        </is>
      </c>
      <c r="R85" s="165" t="inlineStr"/>
    </row>
    <row r="86" ht="24" customHeight="1" s="49">
      <c r="A86" s="167" t="n">
        <v>84</v>
      </c>
      <c r="B86" s="166" t="inlineStr">
        <is>
          <t>Antidote ของยา Benzodiazepine เมื่อได้รับยาเกินขนาด คืออะไร</t>
        </is>
      </c>
      <c r="C86" s="166" t="inlineStr"/>
      <c r="D86" s="166" t="inlineStr">
        <is>
          <t>Nicotine gum 2 mg PRN</t>
        </is>
      </c>
      <c r="E86" s="166" t="inlineStr">
        <is>
          <t>Quetiapine 25 mg HS</t>
        </is>
      </c>
      <c r="F86" s="166" t="inlineStr">
        <is>
          <t>Risperidone 2 mg OD</t>
        </is>
      </c>
      <c r="G86" s="166" t="inlineStr">
        <is>
          <t>Fluoxetine 20 mg OD</t>
        </is>
      </c>
      <c r="H86" s="166" t="inlineStr">
        <is>
          <t>Sertraline 50 mg OD</t>
        </is>
      </c>
      <c r="I86" s="167" t="n">
        <v>1</v>
      </c>
      <c r="J86" s="166" t="inlineStr">
        <is>
          <t>✅ คำตอบที่ถูกต้อง: ข้อ ก. Nicotine gum 2 mg PRN
💡 Background:
Anxiety/depression
🎯 ทำไมข้อนี้ถึงถูก:
Nicotine gum 2 mg PRN เป็นคำตอบที่ถูกต้องตาม ข้อ 9 (PLE_CC1_Key_Rx20_UBU.md)
🔍 ข้ออื่นผิดเพราะอะไร:
• ข้อ ข. (Quetiapine 25 mg HS): Quetiapine มีฤทธิ์กดประสาทส่วนกลางผ่าน H1 receptor blockade หากให้ในผู้ป่วยที่ได้รับ BZD เกินขนาดจะยิ่งเพิ่มความเสี่ยงต่อการหมดสติและกดการหายใจ
• ข้อ ค. (Risperidone 2 mg OD): Risperidone เป็น antidopaminergic agent ไม่มีคุณสมบัติเป็น GABA-A receptor antagonist จึงไม่สามารถถอนพิษหรือต้านฤทธิ์ของ Benzodiazepines ได้
• ข้อ ง. (Fluoxetine 20 mg OD): Fluoxetine เป็นยาต้านซึมเศร้าที่ยับยั้ง SERT ไม่มีผลยับยั้งการจับของ BZD ที่ตัวรับ จึงไม่สามารถแก้ไขภาวะเป็นพิษเฉียบพลันจาก BZD ได้
• ข้อ จ. (Sertraline 50 mg OD): Sertraline เป็น SSRI ที่ออกฤทธิ์ทางเภสัชวิทยาช้า และไม่มีกลไกในการแก่งแย่งการจับกับ benzodiazepine binding site บน GABA-A complex
📖 Guideline อ้างอิง:
ข้อ 9 (PLE_CC1_Key_Rx20_UBU.md)
📌 จุดจำก่อนสอบ:
• Anxiety/depression: ศึกษากลไก, ข้อบ่งใช้, และผลข้างเคียงที่สำคัญ</t>
        </is>
      </c>
      <c r="K86" s="166" t="inlineStr"/>
      <c r="L86" s="166" t="inlineStr">
        <is>
          <t>Psychiatric</t>
        </is>
      </c>
      <c r="M86" s="166" t="inlineStr">
        <is>
          <t>Anxiety/depression</t>
        </is>
      </c>
      <c r="N86" s="165" t="inlineStr">
        <is>
          <t>Clinic</t>
        </is>
      </c>
      <c r="O86" s="166" t="inlineStr">
        <is>
          <t>ข้อ 9 (PLE_CC1_Key_Rx20_UBU.md)</t>
        </is>
      </c>
      <c r="P86" s="165" t="inlineStr">
        <is>
          <t>ข้อสอบจำลอง</t>
        </is>
      </c>
      <c r="Q86" s="165" t="inlineStr">
        <is>
          <t>Mock Rx20 UBU</t>
        </is>
      </c>
      <c r="R86" s="165" t="inlineStr"/>
    </row>
    <row r="87" ht="24" customHeight="1" s="49">
      <c r="A87" s="167" t="n">
        <v>85</v>
      </c>
      <c r="B87" s="166" t="inlineStr">
        <is>
          <t>Flumazenil ออกฤทธิ์ต้านพิษจากการได้รับยาในกลุ่ม Benzodiazepines เกินขนาด (Benzodiazepine Overdose) ด้วยกลไกทางเภสัชวิทยาข้อใด และข้อควรระวังสำคัญที่สุดในการบริหารยานี้คืออะไร</t>
        </is>
      </c>
      <c r="C87" s="166" t="inlineStr"/>
      <c r="D87" s="166" t="inlineStr">
        <is>
          <t>ออกฤทธิ์เป็น Competitive Antagonist ที่แย่งจับกับ Benzodiazepine binding site บน GABAA receptor; ระวังการชักเฉียบพลัน (Seizure precipitation) ในผู้ป่วยที่ติด BZD เรื้อรังหรือกินยาร่วมกับ TCAs</t>
        </is>
      </c>
      <c r="E87" s="166" t="inlineStr">
        <is>
          <t>ออกฤทธิ์เป็น Non-competitive Antagonist ที่ Chloride channel; ระวังภาวะความดันโลหิตต่ำรุนแรง</t>
        </is>
      </c>
      <c r="F87" s="166" t="inlineStr">
        <is>
          <t>ออกฤทธิ์กระตุ้นเอนไซม์ Hepatic CYP3A4 เพื่อเร่งทำลาย Benzodiazepine; ระวังตับวาย</t>
        </is>
      </c>
      <c r="G87" s="166" t="inlineStr">
        <is>
          <t>ออกฤทธิ์จับกับโมเลกุล Benzodiazepine ในกระแสเลือดเป็น Chelation complex ขับออกทางไต</t>
        </is>
      </c>
      <c r="H87" s="166" t="inlineStr">
        <is>
          <t>ออกฤทธิ์เป็น GABA agonist เลียนแบบธรรมชาติ; ระวังภาวะโคม่าลึก</t>
        </is>
      </c>
      <c r="I87" s="167" t="n">
        <v>1</v>
      </c>
      <c r="J87" s="166" t="inlineStr">
        <is>
          <t>✅ คำตอบที่ถูกต้อง: ข้อ ก. ออกฤทธิ์เป็น Competitive Antagonist ที่แย่งจับกับ Benzodiazepine binding site บน GABAA receptor; ระวังการชักเฉียบพลัน (Seizure precipitation) ในผู้ป่วยที่ติด BZD เรื้อรังหรือกินยาร่วมกับ TCAs
💡 Background:
Flumazenil เป็นสารจำพวก Imidazobenzodiazepine derivative ที่ทำหน้าที่เป็น Competitive antagonist จำเพาะต่อ Benzodiazepine binding site บน GABAA receptor สามารถยับยั้งและถอนฤทธิ์สงบประสาท การกดการหายใจ และฤทธิ์หมดสติของ BZDs ได้อย่างรวดเร็ว (ภายใน 1-2 นาทีทาง IV)
🎯 ทำไมข้อนี้ถึงถูก:
กลไกคือ Competitive antagonism ที่ GABA-A receptor และข้อควรระวังสำคัญที่สุดคือ:
- ห้ามใช้ในผู้ป่วยที่มีภาวะพึ่งพายากลุ่ม BZDs เรื้อรัง (Chronic BZD dependence) เพราะจะกระตุ้นให้เกิดภาวะถอนยาอย่างรุนแรงจนเกิดอาการชักต่อเนื่อง (Withdrawal Seizures)
- ห้ามใช้ในกรณี Mixed overdose ที่มียากลุ่มทำให้ชัก เช่น Tricyclic Antidepressants (TCAs) เพราะ BZD ช่วยคุมอาการชักอยู่ เมื่อถูกแก้ฤทธิ์ผู้ป่วยจะชักและเสียชีวิตได้
🔍 ข้ออื่นผิดเพราะอะไร:
• ข้อ ข. ค. ด. และ จ. ผิด เพราะ Flumazenil ไม่ได้เป็น Non-competitive channel blocker, Enzyme inducer, Chelating agent หรือ GABA agonist
📖 Guideline อ้างอิง:
Goldfrank's Toxicologic Emergencies: Benzodiazepines and Flumazenil
📌 จุดจำก่อนสอบ:
• BZD Specific Antidote = Flumazenil (Competitive GABA-A Antagonist)
• ข้อควรระวังสูงสุด = เสี่ยงชัก (Precipitate seizures) ในผู้ใช้ BZD เรื้อรัง หรือ Mixed TCA overdose</t>
        </is>
      </c>
      <c r="K87" s="166" t="inlineStr"/>
      <c r="L87" s="166" t="inlineStr">
        <is>
          <t>Psychiatric</t>
        </is>
      </c>
      <c r="M87" s="166" t="inlineStr">
        <is>
          <t>Anxiety/depression</t>
        </is>
      </c>
      <c r="N87" s="165" t="inlineStr">
        <is>
          <t>Clinic</t>
        </is>
      </c>
      <c r="O87" s="166" t="inlineStr">
        <is>
          <t>ข้อ 5 (PLE_CC1_Key_Rx20_UBU.md)</t>
        </is>
      </c>
      <c r="P87" s="165" t="inlineStr">
        <is>
          <t>ข้อสอบจำลอง</t>
        </is>
      </c>
      <c r="Q87" s="165" t="inlineStr">
        <is>
          <t>Mock Rx20 UBU</t>
        </is>
      </c>
      <c r="R87" s="165" t="inlineStr"/>
    </row>
    <row r="88" ht="24" customHeight="1" s="49">
      <c r="A88" s="167" t="n">
        <v>86</v>
      </c>
      <c r="B88" s="166" t="inlineStr">
        <is>
          <t>ผู้ป่วยหญิงอายุ 55 ปี รับประทานยา Diazepam 10 mg ก่อนนอนทุกคืนต่อเนื่องมาเป็นเวลานานกว่า 5 ปี วันนี้ยาหมดและไม่ได้ไปพบแพทย์ จึงหยุดรับประทานยาทันที (Abrupt withdrawal) หลังจากหยุดยาได้ 2-3 วัน ผู้ป่วยมีความเสี่ยงสูงสุดที่จะเกิดภาวะแทรกซ้อนที่อันตรายถึงชีวิตในข้อใด</t>
        </is>
      </c>
      <c r="C88" s="166" t="inlineStr"/>
      <c r="D88" s="166" t="inlineStr">
        <is>
          <t>อาการชักจากการถอนยา (Withdrawal Seizures) และภาวะเพ้อสับสนเฉียบพลัน (Delirium)</t>
        </is>
      </c>
      <c r="E88" s="166" t="inlineStr">
        <is>
          <t>ภาวะน้ำตาลในเลือดต่ำขั้นวิกฤต (Severe Hypoglycemia)</t>
        </is>
      </c>
      <c r="F88" s="166" t="inlineStr">
        <is>
          <t>ภาวะหัวใจเต้นช้าผิดปกติและหัวใจหยุดเต้น (Severe Bradycardia / Asystole)</t>
        </is>
      </c>
      <c r="G88" s="166" t="inlineStr">
        <is>
          <t>ภาวะอัมพาตกล้ามเนื้อลายแบบเฉียบพลัน (Flaccid paralysis)</t>
        </is>
      </c>
      <c r="H88" s="166" t="inlineStr">
        <is>
          <t>ภาวะเม็ดเลือดขาวต่ำชนิดรุนแรง (Agranulocytosis)</t>
        </is>
      </c>
      <c r="I88" s="167" t="n">
        <v>1</v>
      </c>
      <c r="J88" s="166" t="inlineStr">
        <is>
          <t>✅ คำตอบที่ถูกต้อง: ข้อ ก. อาการชักจากการถอนยา (Withdrawal Seizures) และภาวะเพ้อสับสนเฉียบพลัน (Delirium)
💡 Background:
การใช้ยากลุ่ม Benzodiazepines ขนาดสูงหรือติดต่อกันเป็นเวลานาน (&gt; 4-6 สัปดาห์) จะทำให้เกิด Physical dependence และ Down-regulation / Desensitization ของ GABAA receptors:
- หากหยุดยากะทันหัน (Abrupt discontinuation) จะทำให้ระบบประสาทส่วนกลางขาดสมดุลการยับยั้ง (Loss of GABAergic inhibition) เกิดภาวะ Rebound hyperexcitability
- อาการถอนยา (Withdrawal symptoms): วิตกกังวลรุนแรง นอนไม่หลับ มือสั่น หัวใจเต้นเร็ว เหงื่อแตก ประสาทหลอน และที่อันตรายที่สุดคือ อาการชักเกร็งกระตุกทั้งตัว (Grand mal seizures / Status epilepticus) และ Delirium
🎯 ทำไมข้อนี้ถึงถูก:
Withdrawal seizures และ Delirium เป็นภาวะแทรกซ้อนฉุกเฉินที่เป็นอันตรายถึงแก่ชีวิตจากการหยุด BZD กะทันหัน การหยุด BZD เรื้อรังต้องค่อยๆ ปรับลดยาช้าๆ (Tapering off over weeks to months) เสมอ
🔍 ข้ออื่นผิดเพราะอะไร:
• ข้อ ข. ค. ง. และ จ. ไม่ใช่อาการไม่พึงประสงค์หลักจากการถอนยากลุ่ม Benzodiazepines (ภาวะถอน BZD จะทำให้ Sympathetic ทำงานเกิน ส่งผลให้ Tachycardia และ Hypertension ไม่ใช่ Bradycardia)
📖 Guideline อ้างอิง:
Maudsley Prescribing Guidelines in Psychiatry: Benzodiazepine Dependence and Discontinuation
📌 จุดจำก่อนสอบ:
• หยุด BZD กะทันหัน -&gt; เสี่ยง Withdrawal Seizure &amp; Rebound Insomnia
• แนวทางแก้ไข = ค่อยๆ ปรับลดยาลงทีละ 10-25% ทุก 1-2 สัปดาห์ (Tapering)</t>
        </is>
      </c>
      <c r="K88" s="166" t="inlineStr"/>
      <c r="L88" s="166" t="inlineStr">
        <is>
          <t>Psychiatric</t>
        </is>
      </c>
      <c r="M88" s="166" t="inlineStr">
        <is>
          <t>Insomnia</t>
        </is>
      </c>
      <c r="N88" s="165" t="inlineStr">
        <is>
          <t>Clinic</t>
        </is>
      </c>
      <c r="O88" s="166" t="inlineStr">
        <is>
          <t>ข้อ 10 (PLE_CC1_Key_Rx20_UBU.md)</t>
        </is>
      </c>
      <c r="P88" s="165" t="inlineStr">
        <is>
          <t>ข้อสอบจำลอง</t>
        </is>
      </c>
      <c r="Q88" s="165" t="inlineStr">
        <is>
          <t>Mock Rx20 UBU</t>
        </is>
      </c>
      <c r="R88" s="165" t="inlineStr"/>
    </row>
    <row r="89" ht="24" customHeight="1" s="49">
      <c r="A89" s="167" t="n">
        <v>87</v>
      </c>
      <c r="B89" s="166" t="inlineStr">
        <is>
          <t>ผู้ป่วยชายอายุ 62 ปี มีโรคประจำตัวเป็นโรคหัวใจล้มเหลว (Heart Failure, NYHA Class II) และโรคหลอดเลือดหัวใจ สูบบุหรี่วันละ 1 ซองมา 30 ปี ต้องการเลิกบุหรี่ ข้อใดเป็นหลักการเลือกใช้ยาช่วยเลิกบุหรี่ (Pharmacotherapy for Smoking Cessation) ที่ปลอดภัยและเหมาะสมสำหรับผู้ป่วยรายนี้</t>
        </is>
      </c>
      <c r="C89" s="166" t="inlineStr"/>
      <c r="D89" s="166" t="inlineStr">
        <is>
          <t>สามารถใช้ Nicotine Replacement Therapy (NRT เช่น Nicotine patch หรือ Nicotine gum) ได้อย่างปลอดภัยในภาวะโรคหัวใจที่คงที่ (Stable cardiovascular disease) โดยมีประสิทธิภาพช่วยเพิ่มอัตราการเลิกบุหรี่ได้ชัดเจน</t>
        </is>
      </c>
      <c r="E89" s="166" t="inlineStr">
        <is>
          <t>ห้ามใช้ยากลุ่ม Nicotine Replacement Therapy (NRT) ในผู้ป่วยโรคหัวใจทุกกรณีอย่างเด็ดขาดเพราะทำให้หัวใจวายทันที</t>
        </is>
      </c>
      <c r="F89" s="166" t="inlineStr">
        <is>
          <t>แนะนำให้ใช้ Nicotine ขนาดสูงเป็นสองเท่าของคนปกติเพื่อเร่งให้เลิกได้ภายใน 3 วัน</t>
        </is>
      </c>
      <c r="G89" s="166" t="inlineStr">
        <is>
          <t>ห้ามให้คำแนะนำด้านพฤติกรรมบำบัดเพราะจะทำให้ผู้ป่วยเครียดจนหัวใจล้มเหลวกำเริบ</t>
        </is>
      </c>
      <c r="H89" s="166" t="inlineStr">
        <is>
          <t>ควรจ่ายยา Bupropion SR ขนาด 600 mg ต่อวันเป็นทางเลือกแรกในผู้ป่วยโรคหัวใจ</t>
        </is>
      </c>
      <c r="I89" s="167" t="n">
        <v>1</v>
      </c>
      <c r="J89" s="166" t="inlineStr">
        <is>
          <t>✅ คำตอบที่ถูกต้อง: ข้อ ก. สามารถใช้ Nicotine Replacement Therapy (NRT เช่น Nicotine patch หรือ Nicotine gum) ได้อย่างปลอดภัยในภาวะโรคหัวใจที่คงที่ (Stable cardiovascular disease) โดยมีประสิทธิภาพช่วยเพิ่มอัตราการเลิกบุหรี่ได้ชัดเจน
💡 Background:
ความปลอดภัยของยาช่วยเลิกบุหรี่ในผู้ป่วยโรคหัวใจและหลอดเลือด (Cardiovascular Disease):
- NRT ปลอดภัยในผู้ป่วยที่มี Stable CVD (รวมถึง Stable Heart Failure, Stable Angina หรือ Post-MI เกิน 2-4 สัปดาห์) เพราะระดับนิโคตินที่ได้รับจาก NRT ต่ำกว่า ค่อยเป็นค่อยไป และไม่มีก๊าซคาร์บอนมอนอกไซด์หรือสารก่อมะเร็งเหมือนการสูบบุหรี่จริง
- ข้อควรระวังพิเศษสำหรับ NRT: ผู้ป่วย Acute coronary syndrome ในระยะ 2 สัปดาห์แรก, Severe unstable angina หรือ Serious refractory arrhythmias
🎯 ทำไมข้อนี้ถึงถูก:
ผู้ป่วยโรคหัวใจที่คงที่ (Stable) สามารถใช้ NRT (Patch, Gum, Lozenge) หรือ Varenicline / Bupropion ได้อย่างปลอดภัยภายใต้การดูแลของแพทย์และเภสัชกร
🔍 ข้ออื่นผิดเพราะอะไร:
• ข้อ ข. ผิด เพราะ NRT ไม่ได้เป็นข้อห้ามเด็ดขาดใน Stable CVD (อันตรายจากการสูบบุหรี่จริงสูงกว่า NRT มาก)
• ข้อ ค. ผิด เพราะต้องคำนวณขนาดยาตามจำนวนมวนบุหรี่เดิม ไม่ใช่ให้ขนาดสูง 2 เท่า
• ข้อ ง. ผิด เพราะพฤติกรรมบำบัด (Behavioral counseling) เป็นหัวใจสำคัญที่ต้องทำควบคู่กับยาทุกราย
• ข้อ จ. ผิด เพราะขนาดสูงสุดของ Bupropion SR คือ 300 mg/day (หากให้ 600 mg จะเกินขนาดและเสี่ยงชักอย่างรุนแรง)
📖 Guideline อ้างอิง:
ACC Expert Consensus Decision Pathway on Tobacco Cessation in Adults with Cardiovascular Disease &amp; US PHS Clinical Practice Guideline
📌 จุดจำก่อนสอบ:
• Stable Heart Disease = ใช้ NRT ได้อย่างปลอดภัย
• ข้อห้ามชั่วคราวของ NRT = Recent MI (&lt; 2 สัปดาห์), Serious Arrhythmias, Unstable Angina</t>
        </is>
      </c>
      <c r="K89" s="166" t="inlineStr"/>
      <c r="L89" s="166" t="inlineStr">
        <is>
          <t>Psychiatric</t>
        </is>
      </c>
      <c r="M89" s="166" t="inlineStr">
        <is>
          <t>Tobacco dependence</t>
        </is>
      </c>
      <c r="N89" s="165" t="inlineStr">
        <is>
          <t>Clinic</t>
        </is>
      </c>
      <c r="O89" s="166" t="inlineStr">
        <is>
          <t>ข้อ 5 (PLE_CC1_Key_Rx20_UBU.md)</t>
        </is>
      </c>
      <c r="P89" s="165" t="inlineStr">
        <is>
          <t>ข้อสอบจำลอง</t>
        </is>
      </c>
      <c r="Q89" s="165" t="inlineStr">
        <is>
          <t>Mock Rx20 UBU</t>
        </is>
      </c>
      <c r="R89" s="165" t="inlineStr"/>
    </row>
    <row r="90" ht="24" customHeight="1" s="49">
      <c r="A90" s="167" t="n">
        <v>88</v>
      </c>
      <c r="B90" s="166" t="inlineStr">
        <is>
          <t>ตามแนวทางการให้คำปรึกษาเพื่อช่วยเลิกบุหรี่ตามหลักสากล 5 A's Model (Ask, Advise, Assess, Assist, Arrange) ในขั้นตอน 'Advise' เภสัชกรควรสื่อสารกับผู้ป่วยด้วยลักษณะใดจึงจะมีประสิทธิภาพสูงสุด</t>
        </is>
      </c>
      <c r="C90" s="166" t="inlineStr"/>
      <c r="D90" s="166" t="inlineStr">
        <is>
          <t>ให้คำแนะนำให้เลิกบุหรี่อย่างชัดเจน หนักแน่น ตรงไปตรงมา และเชื่อมโยงเฉพาะบุคคล (Clear, Strong, Personalized advice)</t>
        </is>
      </c>
      <c r="E90" s="166" t="inlineStr">
        <is>
          <t>บังคับข่มขู่ให้ผู้ป่วยกลัวว่าจะเสียชีวิตในเร็ววันหากไม่ยอมเลิก</t>
        </is>
      </c>
      <c r="F90" s="166" t="inlineStr">
        <is>
          <t>แนะนำให้ลดปริมาณการสูบลงทีละมวนเรื่อยๆ โดยไม่ต้องตั้งเป้าหมายวันเลิกสูบ (Quit date)</t>
        </is>
      </c>
      <c r="G90" s="166" t="inlineStr">
        <is>
          <t>จ่ายยาช่วยเลิกบุหรี่ให้ทันทีโดยไม่ต้องถามความพร้อมและความสมัครใจของผู้ป่วย</t>
        </is>
      </c>
      <c r="H90" s="166" t="inlineStr">
        <is>
          <t>แนะนำให้เปลี่ยนไปสูบบุหรี่ไฟฟ้าแทนบุหรี่มวนเนื่องจากไม่มีสารเคมีอันตรายใดๆ</t>
        </is>
      </c>
      <c r="I90" s="167" t="n">
        <v>1</v>
      </c>
      <c r="J90" s="166" t="inlineStr">
        <is>
          <t>✅ คำตอบที่ถูกต้อง: ข้อ ก. ให้คำแนะนำให้เลิกบุหรี่อย่างชัดเจน หนักแน่น ตรงไปตรงมา และเชื่อมโยงเฉพาะบุคคล (Clear, Strong, Personalized advice)
💡 Background:
หลักการ 5 A's Model สำหรับผู้สูบบุหรี่ที่พร้อมจะเลิก:
1. Ask: ซักถามประวัติการสูบบุหรี่ทุกครั้งที่มารับบริการ
2. Advise: แนะนำให้เลิกสูบบุหรี่ด้วยท่าทีที่ ชัดเจน (Clear), หนักแน่น (Strong) และ เชื่อมโยงกับสุขภาพ/โรคประจำตัวของผู้ป่วยโดยเฉพาะ (Personalized)
3. Assess: ประเมินความพร้อมและระดับความตั้งใจในการเลิกบุหรี่ (Willingness to make a quit attempt)
4. Assist: ช่วยเหลือวางแผน กำหนดวันเลิกบุหรี่ (Quit date), แนะนำยา และให้คำปรึกษาปรับเปลี่ยนพฤติกรรม
5. Arrange: นัดหมายติดตามผลอย่างต่อเนื่อง (Follow-up) ภายใน 1 สัปดาห์แรกหลังวันเลิกสูบ
🎯 ทำไมข้อนี้ถึงถูก:
ขั้นตอน Advise ต้องสื่อสารอย่างชัดเจน ตรงประเด็น และเชื่อมโยงกับปัญหาสุขภาพของผู้ป่วยแต่ละรายเพื่อสร้างแรงจูงใจ
🔍 ข้ออื่นผิดเพราะอะไร:
• ข้อ ข. ผิด เพราะการข่มขู่จะสร้างแรงต้าน (Resistance) และทำให้ผู้ป่วยปฏิเสธการรักษา
• ข้อ ค. ผิด เพราะการตั้งวันเลิกสูบ (Quit date) เป็นหัวใจสำคัญในขั้น Assist
• ข้อ ง. ผิด เพราะการจ่ายยาเป็นส่วนหนึ่งของ Assist ซึ่งต้องประเมินใน Assess ก่อน
• ข้อ จ. ผิด เพราะบุหรี่ไฟฟ้ามีนิโคตินและสารก่อมะเร็ง/ละอองลอยพิษ Guideline ไม่แนะนำให้ใช้บุหรี่ไฟฟ้าเป็นยาช่วยเลิกบุหรี่
📖 Guideline อ้างอิง:
แนวทางเวชปฏิบัติสำหรับการบำบัดรักษาผู้ติดบุหรี่ในประเทศไทย &amp; WHO Tobacco Cessation Guidelines
📌 จุดจำก่อนสอบ:
• 5 A's = Ask -&gt; Advise (Clear, Strong, Personalized) -&gt; Assess -&gt; Assist -&gt; Arrange</t>
        </is>
      </c>
      <c r="K90" s="166" t="inlineStr"/>
      <c r="L90" s="166" t="inlineStr">
        <is>
          <t>Psychiatric</t>
        </is>
      </c>
      <c r="M90" s="166" t="inlineStr">
        <is>
          <t>Tobacco dependence</t>
        </is>
      </c>
      <c r="N90" s="165" t="inlineStr">
        <is>
          <t>Clinic</t>
        </is>
      </c>
      <c r="O90" s="166" t="inlineStr">
        <is>
          <t>ข้อ 1 (PLE_CC1_Key_Rx20_UBU.md)</t>
        </is>
      </c>
      <c r="P90" s="165" t="inlineStr">
        <is>
          <t>ข้อสอบจำลอง</t>
        </is>
      </c>
      <c r="Q90" s="165" t="inlineStr">
        <is>
          <t>Mock Rx20 UBU</t>
        </is>
      </c>
      <c r="R90" s="165" t="inlineStr"/>
    </row>
    <row r="91" ht="24" customHeight="1" s="49">
      <c r="A91" s="167" t="n">
        <v>89</v>
      </c>
      <c r="B91" s="166" t="inlineStr">
        <is>
          <t>ยาในข้อใดต่อไปนี้จัดเป็น First-line Pharmacotherapy ที่ได้รับการรับรองจาก US FDA และแนวทางเวชปฏิบัติสากลสำหรับใช้เป็นยาช่วยเลิกบุหรี่ (Smoking Cessation)</t>
        </is>
      </c>
      <c r="C91" s="166" t="inlineStr"/>
      <c r="D91" s="166" t="inlineStr">
        <is>
          <t>Nicotine Replacement Therapy (NRT), Varenicline, และ Bupropion SR</t>
        </is>
      </c>
      <c r="E91" s="166" t="inlineStr">
        <is>
          <t>Nortriptyline, Clonidine, และ Diazepam</t>
        </is>
      </c>
      <c r="F91" s="166" t="inlineStr">
        <is>
          <t>Fluoxetine, Sertraline, และ Alprazolam</t>
        </is>
      </c>
      <c r="G91" s="166" t="inlineStr">
        <is>
          <t>Methadone, Buprenorphine, และ Naloxone</t>
        </is>
      </c>
      <c r="H91" s="166" t="inlineStr">
        <is>
          <t>Disulfiram, Acamprosate, และ Naltrexone</t>
        </is>
      </c>
      <c r="I91" s="167" t="n">
        <v>1</v>
      </c>
      <c r="J91" s="166" t="inlineStr">
        <is>
          <t>✅ คำตอบที่ถูกต้อง: ข้อ ก. Nicotine Replacement Therapy (NRT), Varenicline, และ Bupropion SR
💡 Background:
ยาช่วยเลิกบุหรี่ตาม US FDA และ CPG สากลแบ่งเป็น:
- First-line Agents (มีหลักฐานประสิทธิภาพและความปลอดภัยสูงสุด):
  1. Nicotine Replacement Therapy (NRT): Transdermal patch, Gum, Lozenge, Inhaler, Nasal spray
  2. Varenicline (Chantix): Nicotinic receptor partial agonist (alpha-4 beta-2)
  3. Bupropion Sustained-Release (Zyban / Wellbutrin SR): Norepinephrine-Dopamine Reuptake Inhibitor (NDRI)
- Second-line Agents: Nortriptyline, Clonidine
🎯 ทำไมข้อนี้ถึงถูก:
NRT, Varenicline และ Bupropion SR คือ 3 กลุ่มยา First-line มาตรฐานสากลในการช่วยเลิกบุหรี่
🔍 ข้ออื่นผิดเพราะอะไร:
• ข้อ ข. Nortriptyline และ Clonidine เป็น Second-line agents และ Diazepam ไม่ใช่ยาเลิกบุหรี่
• ข้อ ค. SSRIs (Fluoxetine, Sertraline) และ BZDs ไม่มีข้อบ่งชี้ในการช่วยเลิกบุหรี่
• ข้อ ง. Methadone, Buprenorphine เป็นยารักษา Opioid dependence
• ข้อ จ. Disulfiram, Acamprosate, Naltrexone เป็นยารักษา Alcohol dependence
📖 Guideline อ้างอิง:
US Clinical Practice Guideline: Treating Tobacco Use and Dependence &amp; WHO Guidelines for Smoking Cessation
📌 จุดจำก่อนสอบ:
• First-line Smoking Cessation = NRT, Varenicline (Champix), Bupropion SR (Zyban)
• Second-line = Nortriptyline, Clonidine</t>
        </is>
      </c>
      <c r="K91" s="166" t="inlineStr"/>
      <c r="L91" s="166" t="inlineStr">
        <is>
          <t>Psychiatric</t>
        </is>
      </c>
      <c r="M91" s="166" t="inlineStr">
        <is>
          <t>Tobacco dependence</t>
        </is>
      </c>
      <c r="N91" s="165" t="inlineStr">
        <is>
          <t>Clinic</t>
        </is>
      </c>
      <c r="O91" s="166" t="inlineStr">
        <is>
          <t>ข้อ 2 (PLE_CC1_Key_Rx20_UBU.md)</t>
        </is>
      </c>
      <c r="P91" s="165" t="inlineStr">
        <is>
          <t>ข้อสอบจำลอง</t>
        </is>
      </c>
      <c r="Q91" s="165" t="inlineStr">
        <is>
          <t>Mock Rx20 UBU</t>
        </is>
      </c>
      <c r="R91" s="165" t="inlineStr"/>
    </row>
    <row r="92" ht="24" customHeight="1" s="49">
      <c r="A92" s="167" t="n">
        <v>90</v>
      </c>
      <c r="B92" s="166" t="inlineStr">
        <is>
          <t>คำนวณปริมาณ Nicotine ที่คงเหลือในแผ่นแปะหลังจากผู้ป่วยใช้ไป 24 ชั่วโมง โดยแผ่นแปะ Nicotine มีข้อมูลดังนี้: อัตราการปลดปล่อย Nicotine = 7 mg/24 hr, ปริมาณ Nicotine ทั้งหมดในแผ่นแปะ = 17.5 mg ปริมาณ Nicotine ที่คงเหลือหลังใช้ 24 ชั่วโมง เท่ากับเท่าใด</t>
        </is>
      </c>
      <c r="C92" s="166" t="inlineStr"/>
      <c r="D92" s="166" t="inlineStr">
        <is>
          <t>10.5 mg</t>
        </is>
      </c>
      <c r="E92" s="166" t="inlineStr">
        <is>
          <t>7 mg</t>
        </is>
      </c>
      <c r="F92" s="166" t="inlineStr">
        <is>
          <t>17.5 mg</t>
        </is>
      </c>
      <c r="G92" s="166" t="inlineStr">
        <is>
          <t>24.5 mg</t>
        </is>
      </c>
      <c r="H92" s="166" t="inlineStr">
        <is>
          <t>3.5 mg</t>
        </is>
      </c>
      <c r="I92" s="167" t="n">
        <v>1</v>
      </c>
      <c r="J92" s="166" t="inlineStr">
        <is>
          <t>✅ คำตอบที่ถูกต้อง: ข้อ ก. 10.5 mg
💡 Background: การคำนวณการปลดปล่อยยาจากแผ่นแปะผิวหนัง (Transdermal Therapeutic System: TTS)
🎯 ทำไมข้อนี้ถึงถูก:
ข้อ ก. (10.5 mg) เป็นคำตอบที่ถูกต้องและสอดคล้องกับหลักวิชาการและแนวทางเวชปฏิบัติในการรักษา
🔍 ข้ออื่นผิดเพราะอะไร:
- ข้อ ก. แผ่นแปะปลดปล่อยยาจนหมด 100%: เป็นความเข้าใจผิด แผ่นแปะจะมีตัวยาเหลือค้างอยู่เสมอ (Residual drug 30-70%)
- ข้อ ค. นำปริมาณที่เหลือมาคูณด้วยสอง: ไม่สอดคล้องกับหลักการสมดุลมวลสาร (Mass balance)
- ข้อ ง. ยาที่ดูดซึมเท่ากับปริมาณที่ระบุบนกล่องเสมอ: ตัวเลขบนกล่องคือขนาดยาที่คาดว่าจะถูกดูดซึมใน 24 ชม. ไม่ใช่ปริมาณตัวยาทั้งหมดในแผ่น
- ข้อ จ. คำนวณจากน้ำหนักที่ลดลงของแผ่นแปะ: น้ำหนักที่ลดลงส่วนใหญ่เกิดจากการระเหยของน้ำหรือสารทำละลาย ไม่ใช่เฉพาะตัวยานิโคติน
📖 Guideline อ้างอิง: USP General Chapter &lt;3&gt; Topically and Transdermally Applied Products
📌 จุดจำก่อนสอบ: Transdermal Patch ต้องมี Drug overload; หลังลอกแผ่นแปะออกจะยังมี Residual drug เหลืออยู่ จึงต้องพับประกบด้านเหนียวทิ้งให้มิดชิด</t>
        </is>
      </c>
      <c r="K92" s="166" t="inlineStr"/>
      <c r="L92" s="166" t="inlineStr">
        <is>
          <t>Psychiatric</t>
        </is>
      </c>
      <c r="M92" s="166" t="inlineStr">
        <is>
          <t>Tobacco dependence</t>
        </is>
      </c>
      <c r="N92" s="165" t="inlineStr">
        <is>
          <t>Clinic</t>
        </is>
      </c>
      <c r="O92" s="166" t="inlineStr">
        <is>
          <t>ข้อ 66 (PLE_CC1_Key_Rx20_UBU.md)</t>
        </is>
      </c>
      <c r="P92" s="165" t="inlineStr">
        <is>
          <t>ข้อสอบจำลอง</t>
        </is>
      </c>
      <c r="Q92" s="165" t="inlineStr">
        <is>
          <t>Mock Rx20 UBU</t>
        </is>
      </c>
      <c r="R92" s="165" t="inlineStr"/>
    </row>
    <row r="93" ht="24" customHeight="1" s="49">
      <c r="A93" s="167" t="n">
        <v>91</v>
      </c>
      <c r="B93" s="166" t="inlineStr">
        <is>
          <t>แผ่นแปะนิโคติน (Nicotine Transdermal Patch) ที่มีโครงสร้างแบบเมทริกซ์ (Matrix-type TDDS) มีข้อได้เปรียบสำคัญทางเภสัชกรรมเหนือกว่าแผ่นแปะแบบมีเยื่อควบคุมการปลดปล่อย (Membrane-controlled / Reservoir-type TDDS) ในเรื่องใด</t>
        </is>
      </c>
      <c r="C93" s="166" t="inlineStr"/>
      <c r="D93" s="166" t="inlineStr">
        <is>
          <t>ไม่มีความเสี่ยงต่อการเกิดปรากฏการณ์ยาไหลทะลักอย่างรวดเร็ว (Dose dumping) หากแผ่นแปะเกิดการฉีกขาดหรือถูกตัดแบ่ง</t>
        </is>
      </c>
      <c r="E93" s="166" t="inlineStr">
        <is>
          <t>สามารถปลดปล่อยตัวยาได้ในอัตราเร็วคงที่ระดับ Zero-order kinetic ได้สมบูรณ์แบบมากกว่า Reservoir type</t>
        </is>
      </c>
      <c r="F93" s="166" t="inlineStr">
        <is>
          <t>ไม่จำเป็นต้องมีสารกระตุ้นการซึมผ่านผิวหนัง (Penetration enhancer) ในตำรับ</t>
        </is>
      </c>
      <c r="G93" s="166" t="inlineStr">
        <is>
          <t>สามารถนำกลับมาแปะซ้ำได้หลายครั้งโดยไม่ต้องเปลี่ยนแผ่นใหม่</t>
        </is>
      </c>
      <c r="H93" s="166" t="inlineStr">
        <is>
          <t>ตัวยาในแผ่นแปะจะไม่ซึมเข้าสู่กระแสเลือด แต่จะออกฤทธิ์เฉพาะที่ผิวหนังชั้นบนสุดเท่านั้น</t>
        </is>
      </c>
      <c r="I93" s="167" t="n">
        <v>1</v>
      </c>
      <c r="J93" s="166" t="inlineStr">
        <is>
          <t>✅ คำตอบที่ถูกต้อง: ข้อ ก. ไม่มีความเสี่ยงต่อการเกิดปรากฏการณ์ยาไหลทะลักอย่างรวดเร็ว (Dose dumping) หากแผ่นแปะเกิดการฉีกขาดหรือถูกตัดแบ่ง
💡 Background:
รูปแบบระบบส่งยาผ่านผิวหนัง (Transdermal Drug Delivery Systems: TDDS):
1. Membrane-controlled (Reservoir type): ตัวยาละลาย/แขวนตะกอนอยู่ใน Liquid/Gel reservoir โดยมี Rate-controlling membrane เป็นตัวควบคุมการปลดปล่อยยา หากแผ่นแปะแตก รั่ว หรือถูกตัดแบ่ง จะทำให้ตัวยาไหลทะลักออกมาทั้งหมดทันที (Dose Dumping) เกิดพิษรุนแรง
2. Monolithic / Matrix-type: ตัวยากระจายตัวหรือละลายเป็นเนื้อเดียวอยู่ใน Polymer matrix หรือ Adhesive layer หากแผ่นแปะฉีกขาด ตัวยาจะไม่ทะลักออกมาทั้งหมด จึงปลอดภัยจาก Dose dumping
🎯 ทำไมข้อนี้ถึงถูก:
Matrix system ป้องกันความเสี่ยงของ Dose dumping ทำให้ปลอดภัยกว่าหากแผ่นแปะชำรุดเสียหาย
🔍 ข้ออื่นผิดเพราะอะไร:
• ข้อ ข. ผิด เพราะ Reservoir system มีความสามารถในการควบคุมอัตราการปลดปล่อยแบบ Zero-order ได้คงที่กว่า Matrix system
• ข้อ ค. ผิด เพราะ Matrix TDDS ยังคงต้องใช้ Penetration enhancers เพื่อช่วยนำส่งยาผ่าน Stratum corneum
• ข้อ ง. ผิด เพราะแผ่นแปะ TDDS เป็น single-use ต้องเปลี่ยนตามรอบเวลา (เช่น ทุก 24 ชั่วโมง)
• ข้อ จ. ผิด เพราะ TDDS มีวัตถุประสงค์เพื่อส่งยาเข้าสู่ Systemic circulation
📖 Guideline อ้างอิง:
Ansel's Pharmaceutical Dosage Forms and Drug Delivery Systems &amp; Remington: The Science and Practice of Pharmacy
📌 จุดจำก่อนสอบ:
• Reservoir TDDS = เสี่ยง Dose dumping ห้ามตัดแบ่งเด็ดขาด
• Matrix TDDS = ตัวยากระจายในเนื้อพอลิเมอร์ ไม่เสี่ยง Dose dumping</t>
        </is>
      </c>
      <c r="K93" s="166" t="inlineStr"/>
      <c r="L93" s="166" t="inlineStr">
        <is>
          <t>Psychiatric</t>
        </is>
      </c>
      <c r="M93" s="166" t="inlineStr">
        <is>
          <t>Tobacco dependence</t>
        </is>
      </c>
      <c r="N93" s="165" t="inlineStr">
        <is>
          <t>Clinic</t>
        </is>
      </c>
      <c r="O93" s="166" t="inlineStr">
        <is>
          <t>ข้อ 68 (PLE_CC1_Key_Rx20_UBU.md)</t>
        </is>
      </c>
      <c r="P93" s="165" t="inlineStr">
        <is>
          <t>ข้อสอบจำลอง</t>
        </is>
      </c>
      <c r="Q93" s="165" t="inlineStr">
        <is>
          <t>Mock Rx20 UBU</t>
        </is>
      </c>
      <c r="R93" s="165" t="inlineStr"/>
    </row>
    <row r="94" ht="24" customHeight="1" s="49">
      <c r="A94" s="167" t="n">
        <v>92</v>
      </c>
      <c r="B94" s="166" t="inlineStr">
        <is>
          <t>เภสัชกรจ่ายยา Fluoxetine 20 mg วันละ 1 ครั้ง ข้อใดเป็นข้อมูลคำแนะนำการใช้ยาที่ถูกต้องและครอบคลุมที่สุดที่ควรสื่อสารกับผู้ป่วย</t>
        </is>
      </c>
      <c r="C94" s="166" t="inlineStr"/>
      <c r="D94" s="166" t="inlineStr">
        <is>
          <t>รับประทานยาวันละ 1 ครั้งในตอนเช้าหลังอาหาร ยาจะเริ่มเห็นผลการรักษาอาการซึมเศร้าชัดเจนใน 2-4 สัปดาห์ ห้ามหยุดยาเองแม้จะรู้สึกดีขึ้น และหากมีอาการกระวนกระวายหรือความคิดทำร้ายตนเองเพิ่มขึ้นในช่วงแรกให้รีบกลับมาพบแพทย์ทันที</t>
        </is>
      </c>
      <c r="E94" s="166" t="inlineStr">
        <is>
          <t>รับประทานยาวันละ 1 ครั้งก่อนนอน ยาจะออกฤทธิ์ทันทีหลังรับประทาน และสามารถหยุดยาได้เมื่อหายเศร้า</t>
        </is>
      </c>
      <c r="F94" s="166" t="inlineStr">
        <is>
          <t>เคี้ยวเม็ดยาให้ละเอียดก่อนกลืน และงดรับประทานอาหารประเภทโปรตีนทุกชนิดตลอดการใช้ยา</t>
        </is>
      </c>
      <c r="G94" s="166" t="inlineStr">
        <is>
          <t>รับประทานเฉพาะเวลาที่มีอารมณ์เศร้าหรือเครียดวันละไม่เกิน 3 ครั้ง</t>
        </is>
      </c>
      <c r="H94" s="166" t="inlineStr">
        <is>
          <t>ยานี้ใช้สำหรับรักษาอาการนอนไม่หลับเฉียบพลันเป็นหลัก โดยจะช่วยให้นอนหลับได้ภายใน 30 นาที</t>
        </is>
      </c>
      <c r="I94" s="167" t="n">
        <v>1</v>
      </c>
      <c r="J94" s="166" t="inlineStr">
        <is>
          <t>✅ คำตอบที่ถูกต้อง: ข้อ ก. รับประทานยาวันละ 1 ครั้งในตอนเช้าหลังอาหาร ยาจะเริ่มเห็นผลการรักษาอาการซึมเศร้าชัดเจนใน 2-4 สัปดาห์ ห้ามหยุดยาเองแม้จะรู้สึกดีขึ้น และหากมีอาการกระวนกระวายหรือความคิดทำร้ายตนเองเพิ่มขึ้นในช่วงแรกให้รีบกลับมาพบแพทย์ทันที
💡 Background:
คำแนะนำสำคัญในการใช้ยา Fluoxetine (SSRI):
1. Administration: ทานตอนเช้าหลังอาหาร (Activating effect ป้องกันนอนไม่หลับ และลดคลื่นไส้)
2. Onset of Action: ใช้เวลา 2-4 สัปดาห์จึงจะเห็นผลเต็มที่
3. Adherence: ต้องรับประทานต่อเนื่องทุกวัน ห้ามหยุดยาเองเพื่อป้องกัน Relapse
4. Black Box Warning (US FDA): ระวัง Suicidal ideation / Agitation ที่อาจเพิ่มขึ้นได้ในช่วง 1-2 สัปดาห์แรกในเด็ก วัยรุ่น และคนหนุ่มสาว (อายุ &lt; 24 ปี)
🎯 ทำไมข้อนี้ถึงถูก:
ข้อ ก. ครอบคลุมทั้งเวลาการทาน, Onset, ความสม่ำเสมอ และคำเตือนเรื่องความคิดทำร้ายตนเองในช่วงแรกของการเริ่มยา
🔍 ข้ออื่นผิดเพราะอะไร:
• ข้อ ข. ผิด เพราะไม่ควรทานก่อนนอน และยาไม่ได้ออกฤทธิ์ทันที
• ข้อ ค. ผิด เพราะไม่ต้องงดโปรตีน (ข้อจำกัดเรื่องอาหาร Tyramine เป็นของยากลุ่ม MAOIs ไม่ใช่ SSRIs)
• ข้อ ง. ผิด เพราะยาต้านเศร้าต้องทานทุกวัน ห้ามกิน PRN
• ข้อ จ. ผิด เพราะ Fluoxetine ไม่ใช่ยานอนหลับและมี activating effect
📖 Guideline อ้างอิง:
US FDA Drug Safety Communication on Antidepressants and Suicidality &amp; Lexicomp Drug Information: Fluoxetine
📌 จุดจำก่อนสอบ:
• Fluoxetine: ทานตอนเช้า, Onset 2-4 สัปดาห์, Black box warning เรื่อง Suicidal ideation ในคนอายุน้อยช่วงเริ่มยา</t>
        </is>
      </c>
      <c r="K94" s="166" t="inlineStr"/>
      <c r="L94" s="166" t="inlineStr">
        <is>
          <t>Psychiatric</t>
        </is>
      </c>
      <c r="M94" s="166" t="inlineStr">
        <is>
          <t>Anxiety/depression</t>
        </is>
      </c>
      <c r="N94" s="165" t="inlineStr">
        <is>
          <t>Clinic</t>
        </is>
      </c>
      <c r="O94" s="166" t="inlineStr">
        <is>
          <t>ข้อ 1 (PLE_CC1_Key_Rx20_UBU.md)</t>
        </is>
      </c>
      <c r="P94" s="165" t="inlineStr">
        <is>
          <t>ข้อสอบจำลอง</t>
        </is>
      </c>
      <c r="Q94" s="165" t="inlineStr">
        <is>
          <t>Mock Rx20 UBU</t>
        </is>
      </c>
      <c r="R94" s="165" t="inlineStr"/>
    </row>
    <row r="95" ht="24" customHeight="1" s="49">
      <c r="A95" s="167" t="n">
        <v>93</v>
      </c>
      <c r="B95" s="166" t="inlineStr">
        <is>
          <t>ยา Fluoxetine ถูกกำจัดออกจากร่างกายผ่านกระบวนการเมแทบอลิซึมที่ตับ (Hepatic Metabolism) ใน Phase I oxidation โดยเอนไซม์ CYP450 ด้วยปฏิกิริยาเคมีข้อใด เพื่อเปลี่ยนเป็นสารออกฤทธิ์ Norfluoxetine</t>
        </is>
      </c>
      <c r="C95" s="166" t="inlineStr"/>
      <c r="D95" s="166" t="inlineStr">
        <is>
          <t>Aromatic Hydroxylation</t>
        </is>
      </c>
      <c r="E95" s="166" t="inlineStr">
        <is>
          <t>O-Dealkylation</t>
        </is>
      </c>
      <c r="F95" s="166" t="inlineStr">
        <is>
          <t>N-Demethylation</t>
        </is>
      </c>
      <c r="G95" s="166" t="inlineStr">
        <is>
          <t>Oxidative Deamination</t>
        </is>
      </c>
      <c r="H95" s="166" t="inlineStr">
        <is>
          <t>Sulfoxidation</t>
        </is>
      </c>
      <c r="I95" s="167" t="n">
        <v>3</v>
      </c>
      <c r="J95" s="166" t="inlineStr">
        <is>
          <t>✅ คำตอบที่ถูกต้อง: ข้อ ค. N-Demethylation
💡 Background:
โครงสร้างเคมีของ Fluoxetine เป็น Secondary amine มีหมู่ Methyl (-CH3) จับอยู่ที่ Nitrogen atom:
- กระบวนการเมแทบอลิซึมหลักในตับผ่านเอนไซม์ CYP2D6, CYP2C9 และ CYP3A4 คือปฏิกิริยา N-Demethylation (ขจัดหมู่เมทิลออกจากอะตอมไนโตรเจน)
- ผลผลิตที่ได้คือ Norfluoxetine ซึ่งเป็น Primary amine และเป็น Active metabolite ที่มีฤทธิ์ยับยั้ง Serotonin reuptake สูงเทียบเท่าสารแม่ และมีค่า Elimination half-life ยาวนานถึง 7-15 วัน
🎯 ทำไมข้อนี้ถึงถูก:
Fluoxetine ถูกเปลี่ยนเป็น Norfluoxetine ผ่านปฏิกิริยา N-demethylation (N-dealkylation)
🔍 ข้ออื่นผิดเพราะอะไร:
• ข้อ ก. Aromatic Hydroxylation เป็น pathway ย่อย ไม่ใช่ pathway หลักในการสร้าง Norfluoxetine
• ข้อ ข. O-Dealkylation เป็นปฏิกิริยาของสารที่มี Ether linkage เช่น Codeine -&gt; Morphine หรือ Dextromethorphan
• ข้อ ง. Oxidative Deamination เป็นปฏิกิริยาของ Monoamine oxidase ต่อสารสื่อประสาท
• ข้อ จ. Sulfoxidation เป็นปฏิกิริยาของสารที่มี Sulfur atom เช่น Phenothiazines
📖 Guideline อ้างอิง:
Foye's Principles of Medicinal Chemistry &amp; Goodman &amp; Gilman's Pharmacological Basis of Therapeutics
📌 จุดจำก่อนสอบ:
• Fluoxetine -&gt; Norfluoxetine ผ่านปฏิกิริยา N-Demethylation
• Norfluoxetine เป็น Active metabolite ที่มี Half-life ยาวนานมาก (7-15 วัน)</t>
        </is>
      </c>
      <c r="K95" s="166" t="inlineStr"/>
      <c r="L95" s="166" t="inlineStr">
        <is>
          <t>Psychiatric</t>
        </is>
      </c>
      <c r="M95" s="166" t="inlineStr">
        <is>
          <t>Anxiety/depression</t>
        </is>
      </c>
      <c r="N95" s="165" t="inlineStr">
        <is>
          <t>Clinic</t>
        </is>
      </c>
      <c r="O95" s="166" t="inlineStr">
        <is>
          <t>ข้อ 79 (PLE_CC1_Key_Rx20_UBU.md)</t>
        </is>
      </c>
      <c r="P95" s="165" t="inlineStr">
        <is>
          <t>ข้อสอบจำลอง</t>
        </is>
      </c>
      <c r="Q95" s="165" t="inlineStr">
        <is>
          <t>Mock Rx20 UBU</t>
        </is>
      </c>
      <c r="R95" s="165" t="inlineStr"/>
    </row>
    <row r="96" ht="24" customHeight="1" s="49">
      <c r="A96" s="167" t="n">
        <v>94</v>
      </c>
      <c r="B96" s="166" t="inlineStr">
        <is>
          <t>ผู้ป่วยหญิงอายุ 52 ปี ได้รับ Tamoxifen เพื่อรักษา Breast cancer มีอาการซึมเศร้าร่วมด้วย แพทย์์ต้องการสั่ง Fluoxetine เนื่องจากทั้งสองยา Metabolize ผ่าน CYP2D6 ข้อใดคือผลที่จะเกิดขึ้นจากการใช้ยาร่วมกัน</t>
        </is>
      </c>
      <c r="C96" s="166" t="inlineStr"/>
      <c r="D96" s="166" t="inlineStr">
        <is>
          <t>Fluoxetine ยับยั้ง CYP2D6 ลดการเปลี่ยน Tamoxifen เป็น Endoxifen ทำให้ประสิทธิภาพในการรักษามะเร็งลดลง</t>
        </is>
      </c>
      <c r="E96" s="166" t="inlineStr">
        <is>
          <t>Fluoxetine เพิ่มระดับ Tamoxifen ในเลือด ทำให้ฤทธิ์รักษามะเร็งดีขึ้น</t>
        </is>
      </c>
      <c r="F96" s="166" t="inlineStr">
        <is>
          <t>ทั้งสองยาแข่งขัน CYP2D6 ทำให้ยาทั้งคู่ออกฤทธิ์นานขึ้น</t>
        </is>
      </c>
      <c r="G96" s="166" t="inlineStr">
        <is>
          <t>ไม่มีปฏิกิริยาระหว่างยา เพราะทั้งคู่ใช้ enzyme เดียวกัน</t>
        </is>
      </c>
      <c r="H96" s="166" t="inlineStr">
        <is>
          <t>Tamoxifen ยับยั้ง CYP2D6 ทำให้ระดับ Fluoxetine ในเลือดสูงขึ้นและเสี่ยง serotonin syndrome</t>
        </is>
      </c>
      <c r="I96" s="167" t="n">
        <v>1</v>
      </c>
      <c r="J96" s="166" t="inlineStr">
        <is>
          <t>✅ คำตอบที่ถูกต้อง: ข้อ ก. Fluoxetine ยับยั้ง CYP2D6 ลดการเปลี่ยน Tamoxifen เป็น Endoxifen ทำให้ประสิทธิภาพในการรักษามะเร็งลดลง
💡 Background: กลไกทางเภสัชพันธุศาสตร์และเภสัชจลนศาสตร์ของ Tamoxifen
🎯 ทำไมข้อนี้ถึงถูก:
ข้อ ก. (Fluoxetine ยับยั้ง CYP2D6 ลดการเปลี่ยน Tamoxifen เป็น Endoxifen ทำให้ประสิทธิภาพในการรักษามะเร็งลดลง) เป็นคำตอบที่ถูกต้องและสอดคล้องกับหลักวิชาการและแนวทางเวชปฏิบัติในการรักษา
🔍 ข้ออื่นผิดเพราะอะไร:
- ข้อ ก. เร่งการกำจัดยา Tamoxifen ออกทางไต: Tamoxifen ถูกกำจัดผ่านทางตับและถุงน้ำดี ไม่ได้ขึ้นกับไตเป็นหลัก
- ข้อ ข. แย่งจับกับตัวรับ Estrogen receptor โดยตรง: Fluoxetine ไม่มีผลต่อ Estrogen receptor
- ข้อ ค. ลดการดูดซึมของ Tamoxifen ในทางเดินอาหาร: ทั้งสองตัวไม่มีอันตรกิริยาขัดขวางการดูดซึมในทางเดินอาหาร
- ข้อ จ. เพิ่มการสร้าง Glucuronide conjugate ของ Tamoxifen: Fluoxetine ไม่ได้เหนี่ยวนำเอนไซม์ UGT
📖 Guideline อ้างอิง: Clinical Pharmacogenetics Implementation Consortium (CPIC) Guideline for CYP2D6 and Tamoxifen Therapy
📌 จุดจำก่อนสอบ: Fluoxetine และ Paroxetine เป็น Potent CYP2D6 inhibitors ขัดขวางการสร้าง Endoxifen จาก Tamoxifen</t>
        </is>
      </c>
      <c r="K96" s="166" t="inlineStr"/>
      <c r="L96" s="166" t="inlineStr">
        <is>
          <t>Psychiatric</t>
        </is>
      </c>
      <c r="M96" s="166" t="inlineStr">
        <is>
          <t>Anxiety/depression</t>
        </is>
      </c>
      <c r="N96" s="165" t="inlineStr">
        <is>
          <t>Clinic</t>
        </is>
      </c>
      <c r="O96" s="166" t="inlineStr">
        <is>
          <t>ข้อ 1 (PLE_CC1_Key_Rx20_UBU.md)</t>
        </is>
      </c>
      <c r="P96" s="165" t="inlineStr">
        <is>
          <t>ข้อสอบจำลอง</t>
        </is>
      </c>
      <c r="Q96" s="165" t="inlineStr">
        <is>
          <t>Mock Rx20 UBU</t>
        </is>
      </c>
      <c r="R96" s="165" t="inlineStr"/>
    </row>
    <row r="97" ht="24" customHeight="1" s="49">
      <c r="A97" s="167" t="n">
        <v>95</v>
      </c>
      <c r="B97" s="166" t="inlineStr">
        <is>
          <t>ผู้ป่วยหญิงอายุ 32 ปี มีปัญหาเครียดจากงาน นอนไม่หลับเฉียบพลันมา 4 วัน อาการคือ หลับยากมาก (Sleep-onset difficulty) พลิกตัวไปมานานกว่า 2 ชั่วโมง แต่เมื่อหลับแล้วจะหลับได้ยาวจนถึงเช้า และมีปัญหาตื่นสายง่วงซึมหากกินยานอนหลับที่ออกฤทธิ์ยาว แพทย์ต้องการสั่งยานอนหลับระยะสั้น ข้อใดคือยาที่มีความเหมาะสมที่สุด</t>
        </is>
      </c>
      <c r="C97" s="166" t="inlineStr"/>
      <c r="D97" s="166" t="inlineStr">
        <is>
          <t>Diazepam 10 mg รับประทานก่อนนอน</t>
        </is>
      </c>
      <c r="E97" s="166" t="inlineStr">
        <is>
          <t>Chlordiazepoxide 10 mg รับประทานก่อนนอน</t>
        </is>
      </c>
      <c r="F97" s="166" t="inlineStr">
        <is>
          <t>Zolpidem 5-10 mg รับประทานก่อนนอนทันทีก่อนจะเข้านอน</t>
        </is>
      </c>
      <c r="G97" s="166" t="inlineStr">
        <is>
          <t>Phenobarbital 60 mg รับประทานก่อนนอน</t>
        </is>
      </c>
      <c r="H97" s="166" t="inlineStr">
        <is>
          <t>Flurazepam 30 mg รับประทานก่อนนอน</t>
        </is>
      </c>
      <c r="I97" s="167" t="n">
        <v>3</v>
      </c>
      <c r="J97" s="166" t="inlineStr">
        <is>
          <t>✅ คำตอบที่ถูกต้อง: ข้อ ค. Zolpidem 5-10 mg รับประทานก่อนนอนทันทีก่อนจะเข้านอน
💡 Background:
Acute sleep-onset insomnia (ภาวะนอนหลับยากเฉียบพลัน):
- เป้าหมายคือการช่วยลดระยะเวลาตั้งแต่เข้านอนจนกระทั่งหลับ (Sleep Latency) โดยไม่ทิ้งผลข้างเคียงเรื่องอาการง่วงซึมค้างในเวลากลางวัน (Daytime sedation / Hangover)
- ยาที่เหมาะสมที่สุดคือ Short-acting non-benzodiazepine hypnotics (Z-drugs) เช่น Zolpidem (Onset 15-30 นาที, Half-life ~2.4 ชั่วโมง) หรือ Zaleplon (Half-life ~1 ชั่วโมง)
🎯 ทำไมข้อนี้ถึงถูก:
Zolpidem ช่วยให้นอนหลับได้เร็วและหมดฤทธิ์ภายใน 6-8 ชั่วโมง ไม่ทำให้ง่วงค้างในตอนเช้า เหมาะอย่างยิ่งกับ Sleep-onset insomnia
🔍 ข้ออื่นผิดเพราะอะไร:
• ข้อ ก., ข. และ จ. (Diazepam, Chlordiazepoxide, Flurazepam) เป็น Long-acting BZDs ที่มี active metabolites และครึ่งชีวิตยาวนาน ทำให้เกิด Daytime drowsiness, Hangover effect และ Cognitive impairment อย่างรุนแรงในวันรุ่งขึ้น
• ข้อ ด. Phenobarbital เป็นยากลุ่ม Barbiturate ที่ไม่แนะนำสำหรับ insomnia ทั่วไปเนื่องจากผลข้างเคียงสูงและเสี่ยงติดยา
📖 Guideline อ้างอิง:
American Academy of Sleep Medicine (AASM) Clinical Practice Guideline for Chronic Insomnia
📌 จุดจำก่อนสอบ:
• Sleep-onset insomnia = Short t1/2 (Zolpidem, Zaleplon)
• หลีกเลี่ยง Long-acting BZD (Diazepam, Flurazepam) เพราะเกิด Daytime hangover effect</t>
        </is>
      </c>
      <c r="K97" s="166" t="inlineStr"/>
      <c r="L97" s="166" t="inlineStr">
        <is>
          <t>Psychiatric</t>
        </is>
      </c>
      <c r="M97" s="166" t="inlineStr">
        <is>
          <t>Insomnia</t>
        </is>
      </c>
      <c r="N97" s="165" t="inlineStr">
        <is>
          <t>Clinic</t>
        </is>
      </c>
      <c r="O97" s="166" t="inlineStr">
        <is>
          <t>ข้อ 1 (PLE_CC1_Key_Rx20_UBU.md)</t>
        </is>
      </c>
      <c r="P97" s="165" t="inlineStr">
        <is>
          <t>ข้อสอบจำลอง</t>
        </is>
      </c>
      <c r="Q97" s="165" t="inlineStr">
        <is>
          <t>Mock Rx20 UBU</t>
        </is>
      </c>
      <c r="R97" s="165" t="inlineStr"/>
    </row>
    <row r="98" ht="24" customHeight="1" s="49">
      <c r="A98" s="167" t="n">
        <v>96</v>
      </c>
      <c r="B98" s="166" t="inlineStr">
        <is>
          <t>ผู้ป่วยชายอายุ 58 ปี มีปัญหาตื่นกลางดึกบ่อย (Sleep-maintenance insomnia) และตื่นเช้าตรู่ผิดปกติแล้วนอนต่อไม่ได้ (Early morning awakening) ส่งผลให้อ่อนเพลียในเวลากลางวัน หากจำเป็นต้องใช้ยา ยาในข้อใดมีระยะเวลาการออกฤทธิ์ที่เหมาะสมในการช่วยคงการนอนหลับตลอดคืนได้ดีที่สุด</t>
        </is>
      </c>
      <c r="C98" s="166" t="inlineStr"/>
      <c r="D98" s="166" t="inlineStr">
        <is>
          <t>Zaleplon 10 mg รับประทานก่อนนอน</t>
        </is>
      </c>
      <c r="E98" s="166" t="inlineStr">
        <is>
          <t>Temazepam 15 mg หรือ Eszopiclone 2-3 mg รับประทานก่อนนอน</t>
        </is>
      </c>
      <c r="F98" s="166" t="inlineStr">
        <is>
          <t>Midazolam 7.5 mg รับประทานก่อนนอน</t>
        </is>
      </c>
      <c r="G98" s="166" t="inlineStr">
        <is>
          <t>Triazolam 0.125 mg รับประทานก่อนนอน</t>
        </is>
      </c>
      <c r="H98" s="166" t="inlineStr">
        <is>
          <t>Chloral hydrate 500 mg รับประทานก่อนนอน</t>
        </is>
      </c>
      <c r="I98" s="167" t="n">
        <v>2</v>
      </c>
      <c r="J98" s="166" t="inlineStr">
        <is>
          <t>✅ คำตอบที่ถูกต้อง: ข้อ ข. Temazepam 15 mg หรือ Eszopiclone 2-3 mg รับประทานก่อนนอน
💡 Background:
Sleep-maintenance insomnia &amp; Early morning awakening (หลับไม่ทน/ตื่นกลางดึก/ตื่นเช้าตรู่):
- ปัญหาหลักคือการไม่สามารถคงสภาพการนอนหลับให้ยาวนานตลอด 7-8 ชั่วโมงได้
- ยาที่เหมาะสมคือ Intermediate-acting hypnotics ที่มีครึ่งชีวิตประมาณ 6-10 ชั่วโมง เช่น Temazepam, Eszopiclone, Estazolam หรือ Low-dose Doxepin ซึ่งช่วยคงระดับยาในสมองให้อยู่ได้ตลอดคืน
🎯 ทำไมข้อนี้ถึงถูก:
Temazepam และ Eszopiclone มีระยะเวลาการออกฤทธิ์ปานกลาง (Intermediate duration) ช่วยป้องกันการตื่นกลางดึกและช่วยให้นอนหลับได้ต่อเนื่องตลอดคืน
🔍 ข้ออื่นผิดเพราะอะไร:
• ข้อ ก., ค. และ ง. (Zaleplon t1/2 ~1h, Midazolam t1/2 ~2h, Triazolam t1/2 ~2-3h) เป็น Ultra-short / Short-acting agents ยาจะหมดฤทธิ์อย่างรวดเร็วหลังผ่านไป 2-4 ชั่วโมง ทำให้ผู้ป่วยยังคงตื่นกลางดึกหรือตื่นเช้าตรู่เหมือนเดิม (Rebound early morning awakening)
• ข้อ จ. Chloral hydrate ปัจจุบันไม่นิยมใช้เนื่องจากมีปัญหาเรื่องความปลอดภัยและระคายเคืองกระเพาะอาหาร
📖 Guideline อ้างอิง:
AASM Guidelines for the Pharmacologic Treatment of Insomnia &amp; UpToDate: Pharmacotherapy for Insomnia in Adults
📌 จุดจำก่อนสอบ:
• Sleep-onset insomnia = Short-acting (Zolpidem, Zaleplon, Triazolam)
• Sleep-maintenance / Early awakening = Intermediate-acting (Temazepam, Eszopiclone, Doxepin)</t>
        </is>
      </c>
      <c r="K98" s="166" t="inlineStr"/>
      <c r="L98" s="166" t="inlineStr">
        <is>
          <t>Psychiatric</t>
        </is>
      </c>
      <c r="M98" s="166" t="inlineStr">
        <is>
          <t>Insomnia</t>
        </is>
      </c>
      <c r="N98" s="165" t="inlineStr">
        <is>
          <t>Clinic</t>
        </is>
      </c>
      <c r="O98" s="166" t="inlineStr">
        <is>
          <t>ข้อ 3 (PLE_CC1_Key_Rx20_UBU.md)</t>
        </is>
      </c>
      <c r="P98" s="165" t="inlineStr">
        <is>
          <t>ข้อสอบจำลอง</t>
        </is>
      </c>
      <c r="Q98" s="165" t="inlineStr">
        <is>
          <t>Mock Rx20 UBU</t>
        </is>
      </c>
      <c r="R98" s="165" t="inlineStr"/>
    </row>
    <row r="99" ht="24" customHeight="1" s="49">
      <c r="A99" s="167" t="n">
        <v>97</v>
      </c>
      <c r="B99" s="166" t="inlineStr">
        <is>
          <t>ตามแนวทางเวชปฏิบัติสากลสำหรับการรักษาโรคนอนไม่หลับเรื้อรัง (Chronic Insomnia ที่มีอาการต่อเนื่องนานเกิน 3 เดือน) การรักษาทางเลือกแรก (First-line standard treatment) ที่แนะนำให้ผู้ป่วยทุกรายคือข้อใด</t>
        </is>
      </c>
      <c r="C99" s="166" t="inlineStr"/>
      <c r="D99" s="166" t="inlineStr">
        <is>
          <t>การบำบัดทางความคิดและพฤติกรรมสำหรับโรคนอนไม่หลับ (Cognitive Behavioral Therapy for Insomnia: CBT-I) ร่วมกับการปรับสุขอนามัยการนอนหลับ (Sleep Hygiene)</t>
        </is>
      </c>
      <c r="E99" s="166" t="inlineStr">
        <is>
          <t>การจ่ายยา Diazepam 10 mg รับประทานต่อเนื่องทุกคืนตลอดชีวิต</t>
        </is>
      </c>
      <c r="F99" s="166" t="inlineStr">
        <is>
          <t>การให้ยาต้านอาการทางจิตขนาดสูง เช่น Haloperidol 10 mg ก่อนนอน</t>
        </is>
      </c>
      <c r="G99" s="166" t="inlineStr">
        <is>
          <t>การใช้ยานอนหลับกลุ่ม Barbiturates ขนาดสูง</t>
        </is>
      </c>
      <c r="H99" s="166" t="inlineStr">
        <is>
          <t>การดื่มสุราหรือไวน์ 1-2 แก้วทุกคืนก่อนนอนเพื่อช่วยให้นอนหลับได้ง่าย</t>
        </is>
      </c>
      <c r="I99" s="167" t="n">
        <v>1</v>
      </c>
      <c r="J99" s="166" t="inlineStr">
        <is>
          <t>✅ คำตอบที่ถูกต้อง: ข้อ ก. การบำบัดทางความคิดและพฤติกรรมสำหรับโรคนอนไม่หลับ (Cognitive Behavioral Therapy for Insomnia: CBT-I) ร่วมกับการปรับสุขอนามัยการนอนหลับ (Sleep Hygiene)
💡 Background:
โรคนอนไม่หลับเรื้อรัง (Chronic Insomnia Disorder):
- ตามแนวทางเวชปฏิบัติของ AASM (American Academy of Sleep Medicine) และ ACP (American College of Physicians):
- First-line Treatment ที่มีหลักฐานทางวิทยาศาสตร์ระดับสูงสุด (Strong recommendation, high-quality evidence) คือ Cognitive Behavioral Therapy for Insomnia (CBT-I) ซึ่งประกอบด้วย:
  1. Stimulus control therapy (ใช้เตียงเพื่อการนอนและเพศสัมพันธ์เท่านั้น)
  2. Sleep restriction therapy (จำกัดเวลานอนบนเตียงให้พอดีกับเวลาหลับจริง)
  3. Relaxation training (การฝึกผ่อนคลายกล้ามเนื้อและกำหนดลมหายใจ)
  4. Cognitive restructuring (ปรับความคิดและความกังวลเรื่องการนอน)
  5. Sleep hygiene education
🎯 ทำไมข้อนี้ถึงถูก:
CBT-I เป็นการรักษามาตรฐานอันดับแรกที่ให้ผลการรักษาที่ยั่งยืนและไม่มีผลข้างเคียงจากยา
🔍 ข้ออื่นผิดเพราะอะไร:
• ข้อ ข. และ ด. ผิด เพราะการใช้ BZDs หรือ Barbiturates ต่อเนื่องระยะยาวทำให้ติดยา ดื้อยา (Tolerance) และมีผลข้างเคียงรุนแรง
• ข้อ ค. ผิด เพราะ Antipsychotics ไม่ใช่ First-line สำหรับ Chronic insomnia และมีผลข้างเคียง Metabolic/EPS สูง
• ข้อ จ. ผิด เพราะแอลกอฮอล์ทำให้คุณภาพการนอนแย่ลง รบกวน REM sleep และทำให้ตื่นกลางดึก
📖 Guideline อ้างอิง:
American College of Physicians (ACP) Guideline: Management of Chronic Insomnia Disorder in Adults &amp; AASM Clinical Guidelines
📌 จุดจำก่อนสอบ:
• First-line Chronic Insomnia = CBT-I (Cognitive Behavioral Therapy for Insomnia)
• ยานอนหลับเป็นเพียงทางเลือกระยะสั้น (Short-term adjunct) เท่านั้น</t>
        </is>
      </c>
      <c r="K99" s="166" t="inlineStr"/>
      <c r="L99" s="166" t="inlineStr">
        <is>
          <t>Psychiatric</t>
        </is>
      </c>
      <c r="M99" s="166" t="inlineStr">
        <is>
          <t>Insomnia</t>
        </is>
      </c>
      <c r="N99" s="165" t="inlineStr">
        <is>
          <t>Clinic</t>
        </is>
      </c>
      <c r="O99" s="166" t="inlineStr">
        <is>
          <t>ข้อ 4 (PLE_CC1_Key_Rx20_UBU.md)</t>
        </is>
      </c>
      <c r="P99" s="165" t="inlineStr">
        <is>
          <t>ข้อสอบจำลอง</t>
        </is>
      </c>
      <c r="Q99" s="165" t="inlineStr">
        <is>
          <t>Mock Rx20 UBU</t>
        </is>
      </c>
      <c r="R99" s="165" t="inlineStr"/>
    </row>
    <row r="100" ht="24" customHeight="1" s="49">
      <c r="A100" s="167" t="n">
        <v>98</v>
      </c>
      <c r="B100" s="166" t="inlineStr">
        <is>
          <t>ผู้ป่วยรายหนึ่งนอนไม่หลับมาหลายสัปดาห์ มีนิสัยดื่มชา 3-4 แก้วต่อวัน และดื่มตอนเย็นด้วย ข้อใดต่อไปนี้น่าจะเป็นสาเหตุหลักของการนอนไม่หลับในผู้ป่วยรายนี้</t>
        </is>
      </c>
      <c r="C100" s="166" t="inlineStr"/>
      <c r="D100" s="166" t="inlineStr">
        <is>
          <t>คาเฟอีนในชายับยั้ง Adenosine receptor ทำให้ลด Sleep pressure และเพิ่ม Sleep latency</t>
        </is>
      </c>
      <c r="E100" s="166" t="inlineStr">
        <is>
          <t>ชามีฤทธิ์ขยายหลอดเลือด ทำให้ Blood pressure สูงขึ้นและนอนหลับยาก</t>
        </is>
      </c>
      <c r="F100" s="166" t="inlineStr">
        <is>
          <t>Tannin ในชาทำให้เกิด Gastritis และนอนไม่หลับเนื่องจากปวดท้อง</t>
        </is>
      </c>
      <c r="G100" s="166" t="inlineStr">
        <is>
          <t>ชาทำให้เกิด Urinary frequency บ่อยขึ้นในเวลากลางคืน</t>
        </is>
      </c>
      <c r="H100" s="166" t="inlineStr">
        <is>
          <t>ชามีสาร Theobromine ที่กระตุ้นระบบประสาทรุนแรงกว่าคาเฟอีน</t>
        </is>
      </c>
      <c r="I100" s="167" t="n">
        <v>1</v>
      </c>
      <c r="J100" s="166" t="inlineStr">
        <is>
          <t>✅ คำตอบที่ถูกต้อง: ข้อ ก. การปรับสุขอนามัยการนอนหลับ (Sleep hygiene education) ร่วมกับการทำ Cognitive Behavioral Therapy for Insomnia (CBT-I)
💡 Background: แนวทางการรักษาโรคนอนไม่หลับเรื้อรัง (Chronic Insomnia) ในผู้ใหญ่
🎯 ทำไมข้อนี้ถึงถูก: แนวทางเวชปฏิบัติจากลแนะนำให้การปรับพฤติกรรมและการบำบัดความคิดและพฤติกรรมสำหรับโรคนอนไม่หลับ (CBT-I) ร่วมกับการจัด Sleep hygiene เป็นการรักษาลำดับแรก (First-line therapy) ก่อนพิจารณาเริ่มยานอนหลับ
🔍 ข้ออื่นผิดเพราะอะไร:
- ข้อ ข. เริ่มยา Diazepam ทันที: เสี่ยงต่อการติดยา ดื้อยา และทำให้โครงสร้างการนอน (Sleep architecture) ผิดปกติ
- ข้อ ค. ดื่มสุราก่อนนอนเพื่อให้หลับง่ายขึ้น: แอลกอฮอล์รบกวน REM sleep ทำให้ตื่นกลางดึกและติดสุราได้
- ข้อ ง. ออกกำลังกายอย่างหนักก่อนเข้านอน 30 นาที: กระตุ้นระบบ Sympathetic ทำให้อุณหภูมิกายสูงและตื่นตัว หลับยากขึ้น
- ข้อ จ. นอนดูโทรทัศน์หรือเล่นโทรศัพท์บนเตียงจนกว่าจะง่วง: แสงสีฟ้า (Blue light) ยับยั้งการหลั่ง Melatonin จากต่อมไพเนียล
📖 Guideline อ้างอิง: Clinical Practice Guideline for the Pharmacologic Treatment of Chronic Insomnia in Adults (AASM 2017)
📌 จุดจำก่อนสอบ: First-line ในโรคนอนไม่หลับเรื้อรังคือ CBT-I และ Sleep hygiene ก่อนการใช้ยาทุกกรณี</t>
        </is>
      </c>
      <c r="K100" s="166" t="inlineStr"/>
      <c r="L100" s="166" t="inlineStr">
        <is>
          <t>Psychiatric</t>
        </is>
      </c>
      <c r="M100" s="166" t="inlineStr">
        <is>
          <t>Insomnia</t>
        </is>
      </c>
      <c r="N100" s="165" t="inlineStr">
        <is>
          <t>Clinic</t>
        </is>
      </c>
      <c r="O100" s="166" t="inlineStr">
        <is>
          <t>ข้อ 5 (PLE_CC1_Key_Rx20_UBU.md)</t>
        </is>
      </c>
      <c r="P100" s="165" t="inlineStr">
        <is>
          <t>ข้อสอบจำลอง</t>
        </is>
      </c>
      <c r="Q100" s="165" t="inlineStr">
        <is>
          <t>Mock Rx20 UBU</t>
        </is>
      </c>
      <c r="R100" s="165" t="inlineStr"/>
    </row>
    <row r="101" ht="24" customHeight="1" s="49">
      <c r="A101" s="167" t="n">
        <v>99</v>
      </c>
      <c r="B101" s="166" t="inlineStr">
        <is>
          <t>ตามหลักความสัมพันธ์ระหว่างโครงสร้างโมเลกุลและการออกฤทธิ์ (Structure-Activity Relationship: SAR) ของยากลุ่ม 1,4-Benzodiazepines การดัดแปลงโครงสร้างในข้อใดที่ทำให้ความแรงในการออกฤทธิ์ (Potency) ลดลงอย่างมีนัยสำคัญ</t>
        </is>
      </c>
      <c r="C101" s="166" t="inlineStr"/>
      <c r="D101" s="166" t="inlineStr">
        <is>
          <t>การแทนที่ด้วยหมู่ Halogen หรือหมู่ฟังก์ชันใดๆ ที่ตำแหน่ง Carbon 6, 8 หรือ 9 บนวงแหวน Benzo ring (Ring A)</t>
        </is>
      </c>
      <c r="E101" s="166" t="inlineStr">
        <is>
          <t>การมีหมู่ Electronegative group (เช่น -Cl, -NO2) ที่ตำแหน่ง Carbon 7 บนวงแหวน Benzo ring (Ring A)</t>
        </is>
      </c>
      <c r="F101" s="166" t="inlineStr">
        <is>
          <t>การมีหมู่ Halogen (เช่น -Cl หรือ -F) ที่ตำแหน่ง Ortho (C2') บนวงแหวน 5-Phenyl ring (Ring C)</t>
        </is>
      </c>
      <c r="G101" s="166" t="inlineStr">
        <is>
          <t>การเติมหมู่ Triazole หรือ Imidazole ring หลอมรวมที่ตำแหน่ง 1,2 ของ Diazepine ring</t>
        </is>
      </c>
      <c r="H101" s="166" t="inlineStr">
        <is>
          <t>การมีพันธะคู่ C4=N5 และหมู่ 2-Carbonyl (C2=O) บนวงแหวน Diazepine ring</t>
        </is>
      </c>
      <c r="I101" s="167" t="n">
        <v>1</v>
      </c>
      <c r="J101" s="166" t="inlineStr">
        <is>
          <t>✅ คำตอบที่ถูกต้อง: ข้อ ก. การแทนที่ด้วยหมู่ Halogen หรือหมู่ฟังก์ชันใดๆ ที่ตำแหน่ง Carbon 6, 8 หรือ 9 บนวงแหวน Benzo ring (Ring A)
💡 Background:
สรุปหลักการ SAR ของ 1,4-Benzodiazepines:
1. Ring A (Benzo ring):
   - ตำแหน่ง C7: ต้องมี Electronegative / Electron-withdrawing group (เช่น -Cl ใน Diazepam, -NO2 ใน Clonazepam) จึงจะออกฤทธิ์ได้ดี ความแรงจะแปรผันตาม Electronegativity (NO2 &gt; Br &gt; Cl &gt; F)
   - ตำแหน่ง C6, C8, C9: ต้องว่างไว้ ห้ามมีหมู่แทนที่ใดๆ หากมีการเติมหมู่แทนที่ที่ตำแหน่ง C6, C8 หรือ C9 จะทำให้ Potency ลดลงอย่างมาก
2. Ring B (Diazepine ring):
   - ตำแหน่ง C2: ต้องมี Carbonyl oxygen (C=O) หรือ Proton-accepting group
   - ตำแหน่ง C3: การเติมหมู่ -OH (เช่น Oxazepam, Lorazepam) จะคงฤทธิ์และทำให้เกิด Direct Glucuronidation ได้เร็ว
   - การ Fused Triazole/Imidazole ที่ C1-C2 (เช่น Alprazolam, Midazolam) ช่วยเพิ่ม Potency
3. Ring C (5-Phenyl ring):
   - ตำแหน่ง Ortho (C2' หรือ C2', C6'): การเติมหมู่ Electronegative (-Cl, -F) จะช่วยเพิ่ม Potency อย่างมาก แต่การเติมที่ Meta หรือ Para จะลด Potency
🎯 ทำไมข้อนี้ถึงถูก:
การเติมหมู่แทนที่ที่ตำแหน่ง C6, C8 หรือ C9 บน Ring A เป็นปัจจัยที่ทำให้ Potency ลดลงอย่างชัดเจน
🔍 ข้ออื่นผิดเพราะอะไร:
• ข้อ ข., ค., ง. และ จ. ล้วนเป็นคุณสมบัติโครงสร้างที่ช่วยเพิ่มหรือรักษา Potency ของ Benzodiazepines
📖 Guideline อ้างอิง:
Foye's Principles of Medicinal Chemistry (Sedative-Hypnotics SAR) &amp; Wilson and Gisvold's Textbook of Organic Medicinal and Pharmaceutical Chemistry
📌 จุดจำก่อนสอบ:
• C7 on Ring A = ต้องมี -Cl หรือ -NO2 (เพิ่มฤทธิ์)
• C6, C8, C9 on Ring A = ห้ามมีหมู่แทนที่ (ถ้ามีจะลดฤทธิ์)
• C2' on Ring C = เติม -Cl/-F จะเพิ่ม Potency (Lorazepam, Clonazepam)</t>
        </is>
      </c>
      <c r="K101" s="166" t="inlineStr"/>
      <c r="L101" s="166" t="inlineStr">
        <is>
          <t>Psychiatric</t>
        </is>
      </c>
      <c r="M101" s="166" t="inlineStr">
        <is>
          <t>Anxiety/depression</t>
        </is>
      </c>
      <c r="N101" s="165" t="inlineStr">
        <is>
          <t>Clinic</t>
        </is>
      </c>
      <c r="O101" s="166" t="inlineStr">
        <is>
          <t>ข้อ 5 (PLE_CC1_Key_Rx20_UBU.md)</t>
        </is>
      </c>
      <c r="P101" s="165" t="inlineStr">
        <is>
          <t>ข้อสอบจำลอง</t>
        </is>
      </c>
      <c r="Q101" s="165" t="inlineStr">
        <is>
          <t>Mock Rx20 UBU</t>
        </is>
      </c>
      <c r="R101" s="165" t="inlineStr"/>
    </row>
    <row r="102" ht="24" customHeight="1" s="49">
      <c r="A102" s="167" t="n">
        <v>100</v>
      </c>
      <c r="B102" s="166" t="inlineStr">
        <is>
          <t>ผู้ป่วยจัดเป็น Insomnia ประเภทใด</t>
        </is>
      </c>
      <c r="C102" s="166" t="inlineStr"/>
      <c r="D102" s="166" t="inlineStr">
        <is>
          <t>Short term insomnia with difficulty falling asleep</t>
        </is>
      </c>
      <c r="E102" s="166" t="inlineStr">
        <is>
          <t>Short term insomnia with difficulty falling asleep and maintaining sleep</t>
        </is>
      </c>
      <c r="F102" s="166" t="inlineStr">
        <is>
          <t>Long term insomnia with difficulty falling asleep</t>
        </is>
      </c>
      <c r="G102" s="166" t="inlineStr">
        <is>
          <t>Long term insomnia with difficulty falling asleep and maintaining sleep</t>
        </is>
      </c>
      <c r="H102" s="166" t="inlineStr">
        <is>
          <t>Long term insomnia with difficulty maintaining sleep</t>
        </is>
      </c>
      <c r="I102" s="167" t="n">
        <v>2</v>
      </c>
      <c r="J102" s="166" t="inlineStr">
        <is>
          <t>✅ คำตอบที่ถูกต้อง: ข้อ ข. Short term insomnia with difficulty falling asleep and maintaining sleep
💡 Background:
Insomnia
🎯 ทำไมข้อนี้ถึงถูก:
Short term insomnia with difficulty falling asleep and maintaining sleep เป็นคำตอบที่ถูกต้องตาม ข้อ 64 (PLE_CC1_Key_Rx20_UBU.md)
🔍 ข้ออื่นผิดเพราะอะไร:
• ข้อ ก. (Short term insomnia with difficulty falling asleep): ผู้ป่วยรายนี้ไม่ได้มีเฉพาะปัญหาหลับยาก แต่ยังมีอาการตื่นเร็วในตอนเช้าแล้วหลับต่อไม่ได้ร่วมด้วย จึงไม่ใช่ difficulty falling asleep เพียงอย่างเดียว
• ข้อ ค. (Long term insomnia with difficulty falling asleep): อาการของผู้ป่วยเพิ่งเกิดขึ้นต่อเนื่องเป็นเวลา 2 สัปดาห์หลังการสูญเสีย ซึ่งยังไม่เกิน 1-3 เดือน จึงจัดเป็นภาวะ acute หรือ short term insomnia ไม่ใช่ long term
• ข้อ ง. (Long term insomnia with difficulty falling asleep and maintaining sleep): ระยะเวลาการเกิดอาการ 2 สัปดาห์จัดเป็น short term insomnia ตามเกณฑ์การวินิจฉัยจากล จึงไม่ถูกต้องที่จะระบุว่าเป็น chronic หรือ long term insomnia
• ข้อ จ. (Long term insomnia with difficulty maintaining sleep</t>
        </is>
      </c>
      <c r="K102" s="166" t="inlineStr"/>
      <c r="L102" s="166" t="inlineStr">
        <is>
          <t>Psychiatric</t>
        </is>
      </c>
      <c r="M102" s="166" t="inlineStr">
        <is>
          <t>Insomnia</t>
        </is>
      </c>
      <c r="N102" s="165" t="inlineStr">
        <is>
          <t>Clinic</t>
        </is>
      </c>
      <c r="O102" s="166" t="inlineStr">
        <is>
          <t>ข้อ 64 (PLE_CC1_Key_Rx20_UBU.md)</t>
        </is>
      </c>
      <c r="P102" s="165" t="inlineStr">
        <is>
          <t>ข้อสอบจำลอง</t>
        </is>
      </c>
      <c r="Q102" s="165" t="inlineStr">
        <is>
          <t>Mock Rx20 UBU</t>
        </is>
      </c>
      <c r="R102" s="165" t="inlineStr"/>
    </row>
    <row r="103" ht="24" customHeight="1" s="49">
      <c r="A103" s="167" t="n">
        <v>101</v>
      </c>
      <c r="B103" s="166" t="inlineStr">
        <is>
          <t>สาเหตุใดเป็นสาเหตุหลักของการนอนไม่หลับมากที่สุด</t>
        </is>
      </c>
      <c r="C103" s="166" t="inlineStr"/>
      <c r="D103" s="166" t="inlineStr">
        <is>
          <t>พ่อเสียชีวิต</t>
        </is>
      </c>
      <c r="E103" s="166" t="inlineStr">
        <is>
          <t>แม่ป่วย</t>
        </is>
      </c>
      <c r="F103" s="166" t="inlineStr">
        <is>
          <t>ภรรยาเสียชีวิต</t>
        </is>
      </c>
      <c r="G103" s="166" t="inlineStr">
        <is>
          <t>กินยาลดความดันโลหิต</t>
        </is>
      </c>
      <c r="H103" s="166" t="inlineStr">
        <is>
          <t>กินยารักษาต่อมลูกหมากโต</t>
        </is>
      </c>
      <c r="I103" s="167" t="n">
        <v>3</v>
      </c>
      <c r="J103" s="166" t="inlineStr">
        <is>
          <t>✅ คำตอบที่ถูกต้อง: ข้อ ค. ภรรยาเสียชีวิต
💡 Background:
Insomnia
🎯 ทำไมข้อนี้ถึงถูก:
ภรรยาเสียชีวิต เป็นคำตอบที่ถูกต้องตาม ข้อ 65 (PLE_CC1_Key_Rx20_UBU.md)
🔍 ข้ออื่นผิดเพราะอะไร:
• ข้อ ก. (พ่อเสียชีวิต): การเสียชีวิตของบิดาไม่ได้มีความสัมพันธ์ทางเวลา (temporal relationship) กับอาการนอนไม่หลับที่เพิ่งเกิดขึ้นใหม่อย่างชัดเจนเท่ากับเหตุการณ์ของภรรยา
• ข้อ ข. (แม่ป่วย): อาการป่วยของมารดาอาจเป็นความเครียดสะสม แต่ช่วงเวลาของการนอนไม่หลับ 2 สัปดาห์นี้สอดคล้องกับการสูญเสียคู่สมรสซึ่งเป็น major life stressor สูงสุด
• ข้อ ง. (กินยาลดความดันโลหิต): ยาลดความดันโลหิตที่ใช้อยู่เดิมไม่มีประวัติการปรับเปลี่ยนขนาดยาหรือมีผลข้างเคียงโดยตรงต่อวงจรการนอนหลับจนทำให้เกิด acute insomnia ทันที
• ข้อ จ. (กินยารักษาต่อมลูกหมากโต</t>
        </is>
      </c>
      <c r="K103" s="166" t="inlineStr"/>
      <c r="L103" s="166" t="inlineStr">
        <is>
          <t>Psychiatric</t>
        </is>
      </c>
      <c r="M103" s="166" t="inlineStr">
        <is>
          <t>Insomnia</t>
        </is>
      </c>
      <c r="N103" s="165" t="inlineStr">
        <is>
          <t>Clinic</t>
        </is>
      </c>
      <c r="O103" s="166" t="inlineStr">
        <is>
          <t>ข้อ 65 (PLE_CC1_Key_Rx20_UBU.md)</t>
        </is>
      </c>
      <c r="P103" s="165" t="inlineStr">
        <is>
          <t>ข้อสอบจำลอง</t>
        </is>
      </c>
      <c r="Q103" s="165" t="inlineStr">
        <is>
          <t>Mock Rx20 UBU</t>
        </is>
      </c>
      <c r="R103" s="165" t="inlineStr"/>
    </row>
    <row r="104" ht="24" customHeight="1" s="49">
      <c r="A104" s="167" t="n">
        <v>102</v>
      </c>
      <c r="B104" s="166" t="inlineStr">
        <is>
          <t>ควรใช้ยาใดในผู้ป่วยรายนี้ มีตาราง Pharmacokinetics ของ Benzodiazepine มาดังนี้</t>
        </is>
      </c>
      <c r="C104" s="166" t="inlineStr"/>
      <c r="D104" s="166" t="inlineStr">
        <is>
          <t>Diazepam</t>
        </is>
      </c>
      <c r="E104" s="166" t="inlineStr">
        <is>
          <t>Lorazepam</t>
        </is>
      </c>
      <c r="F104" s="166" t="inlineStr">
        <is>
          <t>Alprazolam</t>
        </is>
      </c>
      <c r="G104" s="166" t="inlineStr">
        <is>
          <t>Triazolam</t>
        </is>
      </c>
      <c r="H104" s="166" t="inlineStr">
        <is>
          <t>Clonazepam</t>
        </is>
      </c>
      <c r="I104" s="167" t="n">
        <v>1</v>
      </c>
      <c r="J104" s="166" t="inlineStr">
        <is>
          <t>✅ คำตอบที่ถูกต้อง: ข้อ ก. Diazepam
💡 Background:
Anxiety/depression
🎯 ทำไมข้อนี้ถึงถูก:
Diazepam เป็นคำตอบที่ถูกต้องตาม ข้อ 67 (PLE_CC1_Key_Rx20_UBU.md)
🔍 ข้ออื่นผิดเพราะอะไร:
• ข้อ ข. (Lorazepam): Lorazepam มี onset of action ปานกลาง จึงอาจช่วยลดเวลาก่อนนอนหลับได้ช้ากว่า Diazepam และมีค่าครึ่งชีวิตปานกลางซึ่งอาจไม่ครอบคลุมการตื่นเช้าผิดปกติได้ดีเท่า
• ข้อ ค. (Alprazolam): Alprazolam เป็นยากลุ่ม triazolobenzodiazepine ที่เน้นใช้สำหรับ panic disorder แต่มี half-life สั้นถึงปานกลางและมีความเสี่ยงต่อ rebound anxiety สูงเมื่อหมดฤทธิ์
• ข้อ ง. (Triazolam): Triazolam เป็น short-acting benzodiazepine ที่มี onset เร็วมาก เหมาะกับ sleep onset latency แต่มีระยะเวลาออกฤทธิ์สั้นเกินไป ไม่ช่วยปัญหา early morning awakening
• ข้อ จ. (Clonazepam</t>
        </is>
      </c>
      <c r="K104" s="166" t="inlineStr"/>
      <c r="L104" s="166" t="inlineStr">
        <is>
          <t>Psychiatric</t>
        </is>
      </c>
      <c r="M104" s="166" t="inlineStr">
        <is>
          <t>Anxiety/depression</t>
        </is>
      </c>
      <c r="N104" s="165" t="inlineStr">
        <is>
          <t>Clinic</t>
        </is>
      </c>
      <c r="O104" s="166" t="inlineStr">
        <is>
          <t>ข้อ 67 (PLE_CC1_Key_Rx20_UBU.md)</t>
        </is>
      </c>
      <c r="P104" s="165" t="inlineStr">
        <is>
          <t>ข้อสอบจำลอง</t>
        </is>
      </c>
      <c r="Q104" s="165" t="inlineStr">
        <is>
          <t>Mock Rx20 UBU</t>
        </is>
      </c>
      <c r="R104" s="165" t="inlineStr"/>
    </row>
    <row r="105" ht="24" customHeight="1" s="49">
      <c r="A105" s="167" t="n">
        <v>103</v>
      </c>
      <c r="B105" s="166" t="inlineStr">
        <is>
          <t>ผู้ป่วยมีโรคซึมเศร้าร่วมด้วย ควรได้รับยาใด เพื่อรักษาอาการนอนไม่หลับและซึมเศร้า</t>
        </is>
      </c>
      <c r="C105" s="166" t="inlineStr"/>
      <c r="D105" s="166" t="inlineStr">
        <is>
          <t>Bupropion</t>
        </is>
      </c>
      <c r="E105" s="166" t="inlineStr">
        <is>
          <t>Mirtazapine</t>
        </is>
      </c>
      <c r="F105" s="166" t="inlineStr">
        <is>
          <t>Amitriptyline</t>
        </is>
      </c>
      <c r="G105" s="166" t="inlineStr">
        <is>
          <t>Venlafaxine</t>
        </is>
      </c>
      <c r="H105" s="166" t="inlineStr">
        <is>
          <t>Zolpidem</t>
        </is>
      </c>
      <c r="I105" s="167" t="n">
        <v>2</v>
      </c>
      <c r="J105" s="166" t="inlineStr">
        <is>
          <t>✅ คำตอบที่ถูกต้อง: ข้อ ข. Mirtazapine
💡 Background:
Anxiety/depression
🎯 ทำไมข้อนี้ถึงถูก:
Mirtazapine เป็นคำตอบที่ถูกต้องตาม ข้อ 68 (PLE_CC1_Key_Rx20_UBU.md)
🔍 ข้ออื่นผิดเพราะอะไร:
• ข้อ ก. (Bupropion): Bupropion ออกฤทธิ์ยับยั้ง norepinephrine และ dopamine reuptake (NDRI) ซึ่งมี activating effect เด่นชัด ทำให้นอนไม่หลับและอาจกระตุ้นความกระวนกระวายได้
• ข้อ ค. (Amitriptyline): Amitriptyline แม้จะช่วยให้นอนหลับได้ดีแต่มี anticholinergic side effects รุนแรง เช่น ท้องผูก ปากแห้ง ปัสสาวะคั่ง และมีความเสี่ยง cardiotoxicity สูงในขนาดเกิน
• ข้อ ง. (Venlafaxine): Venlafaxine เป็นยากลุ่ม SNRI ที่เพิ่มระดับนอร์เอพิเนฟริน จึงมีแนวโน้มรบกวนการนอนหลับและเพิ่มความดันโลหิต ไม่เหมาะเป็นยาตัวเลือกแรกสำหรับ insomnia เด่น
• ข้อ จ. (Zolpidem</t>
        </is>
      </c>
      <c r="K105" s="166" t="inlineStr"/>
      <c r="L105" s="166" t="inlineStr">
        <is>
          <t>Psychiatric</t>
        </is>
      </c>
      <c r="M105" s="166" t="inlineStr">
        <is>
          <t>Insomnia</t>
        </is>
      </c>
      <c r="N105" s="165" t="inlineStr">
        <is>
          <t>Clinic</t>
        </is>
      </c>
      <c r="O105" s="166" t="inlineStr">
        <is>
          <t>ข้อ 68 (PLE_CC1_Key_Rx20_UBU.md)</t>
        </is>
      </c>
      <c r="P105" s="165" t="inlineStr">
        <is>
          <t>ข้อสอบจำลอง</t>
        </is>
      </c>
      <c r="Q105" s="165" t="inlineStr">
        <is>
          <t>Mock Rx20 UBU</t>
        </is>
      </c>
      <c r="R105" s="165" t="inlineStr"/>
    </row>
    <row r="106" ht="24" customHeight="1" s="49">
      <c r="A106" s="165" t="n">
        <v>104</v>
      </c>
      <c r="B106" s="166" t="inlineStr">
        <is>
          <t>ยาใดส่งผลทำให้เกิดอาการคล้ายพาร์กินสัน</t>
        </is>
      </c>
      <c r="C106" s="166" t="inlineStr"/>
      <c r="D106" s="166" t="inlineStr">
        <is>
          <t>Benztropine</t>
        </is>
      </c>
      <c r="E106" s="166" t="inlineStr">
        <is>
          <t>Clozapine</t>
        </is>
      </c>
      <c r="F106" s="166" t="inlineStr">
        <is>
          <t>Haloperidol</t>
        </is>
      </c>
      <c r="G106" s="166" t="inlineStr">
        <is>
          <t>Selegiline</t>
        </is>
      </c>
      <c r="H106" s="166" t="inlineStr">
        <is>
          <t>Imipramine</t>
        </is>
      </c>
      <c r="I106" s="165" t="inlineStr">
        <is>
          <t>3</t>
        </is>
      </c>
      <c r="J106" s="166" t="inlineStr">
        <is>
          <t xml:space="preserve">✅ คำตอบที่ถูกต้อง: ข้อ ค. Haloperidol
🎯 ทำไมข้อนี้ถึงถูก:
🔍 ข้ออื่นผิดเพราะอะไร:
</t>
        </is>
      </c>
      <c r="K106" s="166" t="inlineStr"/>
      <c r="L106" s="166" t="inlineStr">
        <is>
          <t>Psychiatric</t>
        </is>
      </c>
      <c r="M106" s="166" t="inlineStr">
        <is>
          <t>Anxiety/depression</t>
        </is>
      </c>
      <c r="N106" s="165" t="inlineStr">
        <is>
          <t>Clinic</t>
        </is>
      </c>
      <c r="O106" s="166" t="inlineStr">
        <is>
          <t>[SOURCE: Pharma Plus เล่มม่วง 2 - ข้อสอบย้อนหลังปี 2558 วันที่ 1 ข้อ 16]</t>
        </is>
      </c>
      <c r="P106" s="165" t="inlineStr">
        <is>
          <t>ข้อสอบเก่า</t>
        </is>
      </c>
      <c r="Q106" s="165" t="inlineStr">
        <is>
          <t>2558</t>
        </is>
      </c>
      <c r="R106" s="165" t="inlineStr"/>
    </row>
    <row r="107" ht="24" customHeight="1" s="49">
      <c r="A107" s="165" t="n">
        <v>105</v>
      </c>
      <c r="B107" s="166" t="inlineStr">
        <is>
          <t>[กรณีศึกษา ชายอายุ 43 ปี สุราเรื้อรัง Alcohol Withdrawal]
ชายอายุ 43 ปี น้ำหนัก 45 กิโลกรัม สูง 168 เซนติเมตร
CC: มือสั่น ปากสั่น
HP: ดื่มสุรามา 20 ปี ปัจจุบันดื่มสุราทุกวัน วันละ 1-2 แบน ไม่สามารถขับรถขายของได้ มีอาการมือสั่น สับสนและประสาทหลอน ญาติจึงพามาส่งโรงพยาบาล
ผู้ป่วยได้รับการรักษา ดังนี้
• D 5N/2 1000 ml + Vitamin B1 100 mg IV drip 10mg/hr
• 10% Vitamin B1 10 ml IV/IM
• Diazepam 10 mg IV
คำถาม: ข้อใดไม่ใช่เหตุผลในการให้ vitamin B1</t>
        </is>
      </c>
      <c r="C107" s="166" t="inlineStr"/>
      <c r="D107" s="166" t="inlineStr">
        <is>
          <t>เพิ่มความอยากอาหาร</t>
        </is>
      </c>
      <c r="E107" s="166" t="inlineStr">
        <is>
          <t>บรรเทาอาการสั่น</t>
        </is>
      </c>
      <c r="F107" s="166" t="inlineStr">
        <is>
          <t>เพิ่มการดูดซึม เป็น cofactor glucose metabolite</t>
        </is>
      </c>
      <c r="G107" s="166" t="inlineStr">
        <is>
          <t>ป้องกันรักษาภาวะ Korsakoff syndrome</t>
        </is>
      </c>
      <c r="H107" s="166" t="inlineStr">
        <is>
          <t>ป้องกันรักษาภาวะ Wernicke encephalopathy</t>
        </is>
      </c>
      <c r="I107" s="165" t="inlineStr">
        <is>
          <t>2</t>
        </is>
      </c>
      <c r="J107" s="166" t="inlineStr">
        <is>
          <t>✅ คำตอบที่ถูกต้อง: ข้อ ข. บรรเทาอาการสั่น
🎯 ทำไมข้อนี้ถึงถูก:
Vitamin B1 (Thiamine) ไม่ได้มีฤทธิ์ระงับอาการมือสั่นจาก alcohol withdrawal โดยตรง โดยยาที่มีฤทธิ์หลักในการควบคุมอาการถอนพิษสุรา สั่น กระวนกระวาย และป้องกันอาการชักคือยากลุ่ม Benzodiazepines (Diazepam) ส่วน Thiamine ให้เพื่อเป็นโคเอนไซม์ในเมแทบอลิซึมของคาร์โบไฮเดรตและป้องกันภาวะ Wernicke-Korsakoff syndrome
🔍 ข้ออื่นผิดเพราะอะไร:
• ข้อ ก. เพิ่มความอยากอาหาร: การขาด thiamine ทำให้เกิดอาการเบื่ออาหารรุนแรง (anorexia) การให้ thiamine เสริมจึงช่วยฟื้นฟูความอยากอาหารและภาวะโภชนาการ
• ข้อ ค. เพิ่มการดูดซึม เป็น cofactor glucose metabolite: Thiamine pyrophosphate (TPP) เป็น essential cofactor ของเอนไซม์ pyruvate dehydrogenase และ alpha-ketoglutarate dehydrogenase ในวัฏจักรการใช้น้ำตาลกลูโคส
• ข้อ ง. ป้องกันรักษาภาวะ Korsakoff syndrome: เป็นข้อบ่งใช้สำคัญเพื่อป้องกันความบกพร่องของความจำถาวร (confabulation, amnesia) ในผู้ติดสุราเรื้อรัง
• ข้อ จ. ป้องกันรักษาภาวะ Wernicke encephalopathy: เป็นข้อบ่งใช้ฉุกเฉินอันดับหนึ่งเพื่อป้องกัน ataxia, ophthalmoplegia และ acute confusion</t>
        </is>
      </c>
      <c r="K107" s="166" t="inlineStr"/>
      <c r="L107" s="166" t="inlineStr">
        <is>
          <t>Psychiatric</t>
        </is>
      </c>
      <c r="M107" s="166" t="inlineStr">
        <is>
          <t>Drug &amp; alcohol abuse</t>
        </is>
      </c>
      <c r="N107" s="165" t="inlineStr">
        <is>
          <t>Clinic</t>
        </is>
      </c>
      <c r="O107" s="166" t="inlineStr">
        <is>
          <t>[SOURCE: Pharma Plus เล่มม่วง 2 - ข้อสอบย้อนหลัง PLE-CC1 ปี 2564 วันที่ 2 ข้อ 34]</t>
        </is>
      </c>
      <c r="P107" s="165" t="inlineStr">
        <is>
          <t>ข้อสอบเก่า</t>
        </is>
      </c>
      <c r="Q107" s="165" t="inlineStr">
        <is>
          <t>2564</t>
        </is>
      </c>
      <c r="R107" s="165" t="inlineStr"/>
    </row>
    <row r="108" ht="24" customHeight="1" s="49">
      <c r="A108" s="165" t="n">
        <v>106</v>
      </c>
      <c r="B108" s="166" t="inlineStr">
        <is>
          <t>[กรณีศึกษา ผู้ป่วยสูบบุหรี่ 10 มวนต่อวัน ต้องการเลิกบุหรี่]
ผู้ป่วยสูบบุหรี่ 10 มวนต่อวัน ต้องการเลิกบุหรี่เพื่อเป็นของขวัญวันเกิด ให้กับลูกสาว
คำถาม: แนะนำการใช้ nicotine gum อย่างไรให้กับผู้ป่วย</t>
        </is>
      </c>
      <c r="C108" s="166" t="inlineStr"/>
      <c r="D108" s="166" t="inlineStr">
        <is>
          <t>แนะนำวิธี chew and park ให้กับผู้ป่วย</t>
        </is>
      </c>
      <c r="E108" s="166" t="inlineStr">
        <is>
          <t>หากเคี้ยวแล้วรู้สึกเผ็ดซ่า แสดงว่ายาหมดอายุแล้ว ทิ้งได้เลย</t>
        </is>
      </c>
      <c r="F108" s="166" t="inlineStr">
        <is>
          <t>เคี้ยวสักพักจนชา แล้วกลืนน้ำลาย</t>
        </is>
      </c>
      <c r="G108" s="166" t="inlineStr">
        <is>
          <t>เคี้ยว 10 นาทีและทิ้ง</t>
        </is>
      </c>
      <c r="H108" s="166" t="inlineStr">
        <is>
          <t>เคี้ยว แล้วดื่มน้ำส้มตาม</t>
        </is>
      </c>
      <c r="I108" s="165" t="inlineStr">
        <is>
          <t>1</t>
        </is>
      </c>
      <c r="J108" s="166" t="inlineStr">
        <is>
          <t>✅ คำตอบที่ถูกต้อง: ข้อ ก. แนะนำวิธี chew and park ให้กับผู้ป่วย
🎯 ทำไมข้อนี้ถึงถูก:
เทคนิคมาตรฐานในการใช้หมากฝรั่งนิโคติน (Nicotine gum) คือวิธี 'Chew and Park' โดยเคี้ยวช้าๆ จนกระทั่งเริ่มมีรสเผ็ดซ่า (peppery taste) หรือรู้สึกซ่าที่ลิ้น แล้วจึงนำหมากฝรั่งไปพักไว้ที่กระพุ้งแก้ม (park) เพื่อให้นิโคตินดูดซึมผ่านเยื่อบุช่องปาก เมื่อรสซ่าจางลงจึงนำมาเคี้ยวซ้ำและพักใหม่ สลับกันประมาณ 30 นาที
🔍 ข้ออื่นผิดเพราะอะไร:
• ข้อ ข. หากเคี้ยวแล้วรู้สึกเผ็ดซ่า แสดงว่ายาหมดอายุแล้ว ทิ้งได้เลย: ผิด เพราะรสเผ็ดซ่าเป็นสัญญาณว่าตัวยานิโคตินกำลังถูกปลดปล่อยออกมาอย่างมีประสิทธิภาพ
• ข้อ ค. เคี้ยวสักพักจนชา แล้วกลืนน้ำลาย: การกลืนน้ำลายที่มีนิโคตินเข้มข้นจะทำให้เกิดอาการสะอึก คลื่นไส้ ปวดท้อง ระคายเคืองกระเพาะอาหาร และนิโคตินจะถูกทำลายผ่าน first-pass metabolism
• ข้อ ง. เคี้ยว 10 นาทีและทิ้ง: หมากฝรั่งหนึ่งชิ้นควรบริหารยาเคี้ยวและพักนานประมาณ 30 นาที เพื่อให้ได้รับนิโคตินครบถ้วน
• ข้อ จ. เคี้ยว แล้วดื่มน้ำส้มตาม: ห้ามรับประทานเครื่องดื่มที่มีฤทธิ์เป็นกรด เช่น น้ำส้ม กาแฟ น้ำอัดลม ก่อนหรือระหว่างเคี้ยวหมากฝรั่ง 15 นาที เพราะสภาวะกรดจะขัดขวางการดูดซึมของนิโคตินผ่านเยื่อบุช่องปาก</t>
        </is>
      </c>
      <c r="K108" s="166" t="inlineStr"/>
      <c r="L108" s="166" t="inlineStr">
        <is>
          <t>Psychiatric</t>
        </is>
      </c>
      <c r="M108" s="166" t="inlineStr">
        <is>
          <t>Tobacco dependence</t>
        </is>
      </c>
      <c r="N108" s="165" t="inlineStr">
        <is>
          <t>Clinic</t>
        </is>
      </c>
      <c r="O108" s="166" t="inlineStr">
        <is>
          <t>[SOURCE: Pharma Plus เล่มม่วง 2 - ข้อสอบย้อนหลัง PLE-CC1 ปี 2564 วันที่ 2 ข้อ 40]</t>
        </is>
      </c>
      <c r="P108" s="165" t="inlineStr">
        <is>
          <t>ข้อสอบเก่า</t>
        </is>
      </c>
      <c r="Q108" s="165" t="inlineStr">
        <is>
          <t>2564</t>
        </is>
      </c>
      <c r="R108" s="165" t="inlineStr"/>
    </row>
    <row r="109" ht="24" customHeight="1" s="49">
      <c r="A109" s="165" t="n">
        <v>107</v>
      </c>
      <c r="B109" s="166" t="inlineStr">
        <is>
          <t>[กรณีศึกษา ผู้ป่วยสูบบุหรี่ 10 มวนต่อวัน ต้องการเลิกบุหรี่]
ผู้ป่วยสูบบุหรี่ 10 มวนต่อวัน ต้องการเลิกบุหรี่เพื่อเป็นของขวัญวันเกิด ให้กับลูกสาว
คำถาม: เครื่องมือที่ใช้การประเมินการติดบุหรี่ของผู้ป่วยรายนี้</t>
        </is>
      </c>
      <c r="C109" s="166" t="inlineStr"/>
      <c r="D109" s="166" t="inlineStr">
        <is>
          <t>5R</t>
        </is>
      </c>
      <c r="E109" s="166" t="inlineStr">
        <is>
          <t>Fagerstrom's test</t>
        </is>
      </c>
      <c r="F109" s="166" t="inlineStr">
        <is>
          <t>5A</t>
        </is>
      </c>
      <c r="G109" s="166" t="inlineStr">
        <is>
          <t>PDCA</t>
        </is>
      </c>
      <c r="H109" s="166" t="inlineStr">
        <is>
          <t>9Q</t>
        </is>
      </c>
      <c r="I109" s="165" t="inlineStr">
        <is>
          <t>2</t>
        </is>
      </c>
      <c r="J109" s="166" t="inlineStr">
        <is>
          <t>✅ คำตอบที่ถูกต้อง: ข้อ ข. Fagerstrom's test
🎯 ทำไมข้อนี้ถึงถูก:
Fagerstrom Test for Nicotine Dependence (FTND) เป็นแบบประเมินมาตรฐานระดับสากลที่ใช้ในการวัดระดับการติดสารนิโคตินทางกายภาพ (physical nicotine dependence) โดยมีคำถามสำคัญ เช่น ระยะเวลาหลังตื่นนอนก่อนสูบมวนแรก และจำนวนมวนที่สูบต่อวัน เพื่อนำมาวางแผนเลือกใช้ยาช่วยเลิกบุหรี่ในขนาดที่เหมาะสม
🔍 ข้ออื่นผิดเพราะอะไร:
• ข้อ ก. 5R: เป็นกระบวนการสร้างแรงจูงใจในการเลิกบุหรี่สำหรับผู้ที่ยังไม่พร้อมเลิก (Relevance, Risks, Rewards, Roadblocks, Repetition)
• ข้อ ค. 5A: เป็นขั้นตอนมาตรฐานในการบำบัดรักษาผู้สูบบุหรี่ (Ask, Advise, Assess, Assist, Arrange) ไม่ใช่เครื่องมือวัดระดับการติดสารเคมี
• ข้อ ง. PDCA: เป็นวงจรการบริหารจัดการคุณภาพ (Plan-Do-Check-Act)
• ข้อ จ. 9Q: เป็นแบบประเมินโรคซึมเศร้า (Depression screening questionnaire)</t>
        </is>
      </c>
      <c r="K109" s="166" t="inlineStr"/>
      <c r="L109" s="166" t="inlineStr">
        <is>
          <t>Psychiatric</t>
        </is>
      </c>
      <c r="M109" s="166" t="inlineStr">
        <is>
          <t>Tobacco dependence</t>
        </is>
      </c>
      <c r="N109" s="165" t="inlineStr">
        <is>
          <t>Clinic</t>
        </is>
      </c>
      <c r="O109" s="166" t="inlineStr">
        <is>
          <t>[SOURCE: Pharma Plus เล่มม่วง 2 - ข้อสอบย้อนหลัง PLE-CC1 ปี 2564 วันที่ 2 ข้อ 41]</t>
        </is>
      </c>
      <c r="P109" s="165" t="inlineStr">
        <is>
          <t>ข้อสอบเก่า</t>
        </is>
      </c>
      <c r="Q109" s="165" t="inlineStr">
        <is>
          <t>2564</t>
        </is>
      </c>
      <c r="R109" s="165" t="inlineStr"/>
    </row>
    <row r="110" ht="24" customHeight="1" s="49">
      <c r="A110" s="165" t="n">
        <v>108</v>
      </c>
      <c r="B110" s="166" t="inlineStr">
        <is>
          <t>ผู้ป่วยได้รับการวินิจฉัยว่าเป็น major depressive disorder ยาใดเสี่ยงหกล้มน้อยที่สุด</t>
        </is>
      </c>
      <c r="C110" s="166" t="inlineStr"/>
      <c r="D110" s="166" t="inlineStr">
        <is>
          <t>Mianserin</t>
        </is>
      </c>
      <c r="E110" s="166" t="inlineStr">
        <is>
          <t>Sertraline</t>
        </is>
      </c>
      <c r="F110" s="166" t="inlineStr">
        <is>
          <t>Nortriptyline</t>
        </is>
      </c>
      <c r="G110" s="166" t="inlineStr">
        <is>
          <t>Amitriptyline</t>
        </is>
      </c>
      <c r="H110" s="166" t="inlineStr">
        <is>
          <t>Trazodone</t>
        </is>
      </c>
      <c r="I110" s="165" t="inlineStr">
        <is>
          <t>2</t>
        </is>
      </c>
      <c r="J110" s="166" t="inlineStr">
        <is>
          <t>✅ คำตอบที่ถูกต้อง: ข้อ ข. Sertraline
🎯 ทำไมข้อนี้ถึงถูก:
Sertraline เป็น selective serotonin reuptake inhibitor (SSRI) มีฤทธิ์ anticholinergic และ alpha-1 adrenergic blocking ต่ำมาก จึงไม่ทำให้เกิด sedation หรือ orthostatic hypotension ส่งผลให้มีความเสี่ยงต่อการหกล้ม (fall risk) น้อยที่สุดเมื่อเทียบกับ TCAs และ sedating antidepressants
🔍 ข้ออื่นผิดเพราะอะไร:
• • ข้อ ก.: Mianserin เป็น tetracyclic antidepressant ที่มีฤทธิ์ antihistaminic (H1) สูงมาก ทำให้เกิดอาการง่วงซึมรุนแรง (sedation) เสี่ยงต่อการหกล้ม
• ข้อ ค.: Nortriptyline เป็น secondary amine TCA แม้จะมี anticholinergic effect น้อยกว่า amitriptyline แต่ยังคงทำให้เกิด orthostatic hypotension และ sedation ได้
• ข้อ ง.: Amitriptyline เป็น tertiary amine TCA มีฤทธิ์ anticholinergic, antihistaminic และ alpha-1 blockade สูงมาก ทำให้ง่วงซึม ความดันตกท่ายืน และหกล้มได้ง่ายมาก
• ข้อ จ.: Trazodone มีฤทธิ์ potent 5-HT2A และ alpha-1 antagonist ทำให้เกิด sedation และ orthostatic hypotension รุนแรง</t>
        </is>
      </c>
      <c r="K110" s="166" t="inlineStr">
        <is>
          <t>Depressive disorders</t>
        </is>
      </c>
      <c r="L110" s="166" t="inlineStr">
        <is>
          <t>Psychiatric</t>
        </is>
      </c>
      <c r="M110" s="166" t="inlineStr">
        <is>
          <t>Anxiety/depression</t>
        </is>
      </c>
      <c r="N110" s="165" t="inlineStr">
        <is>
          <t>Clinic</t>
        </is>
      </c>
      <c r="O110" s="166" t="inlineStr">
        <is>
          <t>ข้อสอบเก่า</t>
        </is>
      </c>
      <c r="P110" s="165" t="inlineStr">
        <is>
          <t>ข้อสอบเก่า</t>
        </is>
      </c>
      <c r="Q110" s="165" t="inlineStr">
        <is>
          <t>2565</t>
        </is>
      </c>
      <c r="R110" s="165" t="inlineStr"/>
    </row>
    <row r="111" ht="24" customHeight="1" s="49">
      <c r="A111" s="165" t="n">
        <v>109</v>
      </c>
      <c r="B111" s="166" t="inlineStr">
        <is>
          <t>[สถานการณ์]
ชายไทยอายุ 50 ปี สูบบุหรี่วันละ 25 มวน มา 20 ปี สูบบุหรี่มวนแรกตั้งแต่ตื่นนอนภายใน 5 นาที เคยเลิกบุหรี่เมื่อ 1 ปีที่แล้วแบบหักดิบ เลิกได้ 7 วัน
คำถาม: ขนาดของ nicotine patch สำหรับผู้ป่วยรายนี้ควรเริ่มที่ขนาดเท่าใด</t>
        </is>
      </c>
      <c r="C111" s="166" t="inlineStr"/>
      <c r="D111" s="166" t="inlineStr">
        <is>
          <t>7 mg</t>
        </is>
      </c>
      <c r="E111" s="166" t="inlineStr">
        <is>
          <t>14 mg</t>
        </is>
      </c>
      <c r="F111" s="166" t="inlineStr">
        <is>
          <t>21 mg</t>
        </is>
      </c>
      <c r="G111" s="166" t="inlineStr">
        <is>
          <t>28 mg</t>
        </is>
      </c>
      <c r="H111" s="166" t="inlineStr">
        <is>
          <t>35 mg</t>
        </is>
      </c>
      <c r="I111" s="165" t="inlineStr">
        <is>
          <t>3</t>
        </is>
      </c>
      <c r="J111" s="166" t="inlineStr">
        <is>
          <t>✅ คำตอบที่ถูกต้อง: ข้อ ค. 21 mg
🎯 ทำไมข้อนี้ถึงถูก:
ตามแนวทางการเลิกบุหรี่ ผู้ที่สูบบุหรี่มากกว่า 10 มวนต่อวัน หรือสูบมวนแรกภายใน 30 นาทีหลังตื่นนอน (high nicotine dependence) ควรเริ่มต้นด้วย Nicotine patch ขนาด 21 mg/day แปะวันละ 1 ครั้ง
🔍 ข้ออื่นผิดเพราะอะไร:
• ข้อ ก.: Nicotine patch 7 mg เป็นขนาดยาในระยะสุดท้ายของการปรับลดขนาดยา (step-down phase) หรือผู้ที่สูบน้อยมาก
• ข้อ ข.: Nicotine patch 14 mg เป็นขนาดเริ่มต้นสำหรับผู้ที่สูบบุหรี่น้อยกว่าหรือเท่ากับ 10 มวนต่อวัน หรือใช้ใน step-down phase
• ข้อ ง.: Nicotine patch 28 mg ไม่ใช่ขนาดแผ่นแปะมาตรฐานที่มีจำหน่ายทั่วไป
• ข้อ จ.: Nicotine patch 35 mg ไม่ใช่ขนาดมาตรฐานในการเริ่มต้นรักษา</t>
        </is>
      </c>
      <c r="K111" s="166" t="inlineStr">
        <is>
          <t>Smoking Cessation Therapy</t>
        </is>
      </c>
      <c r="L111" s="166" t="inlineStr">
        <is>
          <t>Psychiatric</t>
        </is>
      </c>
      <c r="M111" s="166" t="inlineStr">
        <is>
          <t>Tobacco dependence</t>
        </is>
      </c>
      <c r="N111" s="165" t="inlineStr">
        <is>
          <t>Clinic</t>
        </is>
      </c>
      <c r="O111" s="166" t="inlineStr">
        <is>
          <t>ข้อสอบเก่า</t>
        </is>
      </c>
      <c r="P111" s="165" t="inlineStr">
        <is>
          <t>ข้อสอบเก่า</t>
        </is>
      </c>
      <c r="Q111" s="165" t="inlineStr">
        <is>
          <t>2565</t>
        </is>
      </c>
      <c r="R111" s="165" t="inlineStr"/>
    </row>
    <row r="112" ht="24" customHeight="1" s="49">
      <c r="A112" s="176" t="n">
        <v>110</v>
      </c>
      <c r="B112" t="inlineStr">
        <is>
          <t>ข้อใดคือแบบประเมินภาวะการติดบุหรี่</t>
        </is>
      </c>
      <c r="D112" t="inlineStr">
        <is>
          <t>STAR</t>
        </is>
      </c>
      <c r="E112" t="inlineStr">
        <is>
          <t>Fagerstrom</t>
        </is>
      </c>
      <c r="F112" t="inlineStr">
        <is>
          <t>5A</t>
        </is>
      </c>
      <c r="G112" t="inlineStr">
        <is>
          <t>3A2T</t>
        </is>
      </c>
      <c r="H112" t="inlineStr">
        <is>
          <t>EQ5D</t>
        </is>
      </c>
      <c r="I112" t="n">
        <v>2</v>
      </c>
      <c r="J112" t="inlineStr">
        <is>
          <t>✅ คำตอบที่ถูกต้อง: ข้อ ข. Fagerstrom
🎯 ทำไมข้อนี้ถึงถูก: Fagerstrom Test for Nicotine Dependence (FTND) เป็นเครื่องมือมาตรฐานสากลที่ใช้วัดระดับความรุนแรงของการติดสารนิโคตินในผู้สูบบุหรี่ (คะแนนเต็ม 10 คะแนน โดยคำถามสำคัญที่สุดคือระยะเวลาสูบมวนแรกหลังตื่นนอน และจำนวนมวนต่อวัน)
🔍 ข้ออื่นผิดเพราะอะไร:
•
ข
้
อ
ก
.
(
S
T
A
R
)
:
เ
ป
็
น
ข
ั
้
น
ต
อ
น
ช
่
ว
ย
ผ
ู
้
ป
่
ว
ย
ว
า
ง
แ
ผ
น
เ
ล
ิ
ก
บ
ุ
ห
ร
ี
่
(
S
e
t
q
u
i
t
d
a
t
e
,
T
e
l
l
f
a
m
i
l
y
/
f
r
i
e
n
d
s
,
A
n
t
i
c
i
p
a
t
e
c
h
a
l
l
e
n
g
e
s
,
R
e
m
o
v
e
t
o
b
a
c
c
o
p
r
o
d
u
c
t
s
)
ไ
ม
่
ใ
ช
่
แ
บ
บ
ป
ร
ะ
เ
ม
ิ
น
ก
า
ร
ต
ิ
ด
บ
ุ
ห
ร
ี
่
•
ข
้
อ
ค
.
(
5
A
)
:
เ
ป
็
น
ข
ั
้
น
ต
อ
น
ก
า
ร
ใ
ห
้
ค
ำ
ป
ร
ึ
ก
ษ
า
เ
ล
ิ
ก
บ
ุ
ห
ร
ี
่
ใ
น
ส
ถ
า
น
พ
ย
า
บ
า
ล
(
A
s
k
,
A
d
v
i
s
e
,
A
s
s
e
s
s
,
A
s
s
i
s
t
,
A
r
r
a
n
g
e
)
•
ข
้
อ
ง
.
(
3
A
2
T
)
:
เ
ป
็
น
ร
ู
ป
แ
บ
บ
ย
่
อ
ข
อ
ง
ก
า
ร
บ
ำ
บ
ั
ด
ผ
ู
้
ต
ิ
ด
บ
ุ
ห
ร
ี
่
(
A
s
k
,
A
d
v
i
s
e
,
A
s
s
e
s
s
,
T
r
e
a
t
,
T
r
a
c
k
)
•
ข
้
อ
จ
.
(
E
Q
5
D
)
:
เ
ป
็
น
แ
บ
บ
ป
ร
ะ
เ
ม
ิ
น
ค
ุ
ณ
ภ
า
พ
ช
ี
ว
ิ
ต
ท
ั
่
ว
ไ
ป
ท
า
ง
เ
ศ
ร
ษ
ฐ
ศ
า
ส
ต
ร
์
ส
า
ธ
า
ร
ณ
ส
ุ
ข
(
E
u
r
o
Q
o
l
5
-
D
i
m
e
n
s
i
o
n
s
)
ไ
ม
่
เ
ก
ี
่
ย
ว
ข
้
อ
ง
ก
ั
บ
ก
า
ร
ป
ร
ะ
เ
ม
ิ
น
ก
า
ร
ต
ิ
ด
บ
ุ
ห
ร
ี
่</t>
        </is>
      </c>
      <c r="L112" t="inlineStr">
        <is>
          <t>Psychiatric</t>
        </is>
      </c>
      <c r="M112" t="inlineStr">
        <is>
          <t>Tobacco dependence</t>
        </is>
      </c>
      <c r="N112" t="inlineStr">
        <is>
          <t>Clinic</t>
        </is>
      </c>
      <c r="O112" t="inlineStr">
        <is>
          <t>[SOURCE: Mock Pharmtutor 2024 Set 1 ข้อ 54]</t>
        </is>
      </c>
      <c r="P112" t="inlineStr">
        <is>
          <t>ข้อสอบจำลอง</t>
        </is>
      </c>
      <c r="Q112" t="inlineStr">
        <is>
          <t>Mock Pharmtutor 2024</t>
        </is>
      </c>
    </row>
    <row r="113" ht="24" customHeight="1" s="49">
      <c r="A113" s="176" t="n">
        <v>111</v>
      </c>
      <c r="B113" t="inlineStr">
        <is>
          <t>ข้อใดถูกต้องเกี่ยวกับการแนะนำการเลิกบุหรี่</t>
        </is>
      </c>
      <c r="D113" t="inlineStr">
        <is>
          <t>ควรหยุดสูบบุหรี่เมื่อมีการใช้ nicotine replacement ทันที</t>
        </is>
      </c>
      <c r="E113" t="inlineStr">
        <is>
          <t>เมื่อเคี้ยวไว้ห้ามกลืนน้ำลายประมาณ 1 นาที</t>
        </is>
      </c>
      <c r="F113" t="inlineStr">
        <is>
          <t>เมื่อเคี้ยวหมากฝรั่ง nicotine ควรหลีกเลี่ยงการดื่มน้ำส้ม น้ำอัดลม อย่างน้อย 15 นาที</t>
        </is>
      </c>
      <c r="G113" t="inlineStr">
        <is>
          <t>การใช้ยา Bupropion อาจจะเพิ่มความเสี่ยงต่อการเกิดการชักได้</t>
        </is>
      </c>
      <c r="H113" t="inlineStr">
        <is>
          <t>ถูกทุกข้อ</t>
        </is>
      </c>
      <c r="I113" t="n">
        <v>5</v>
      </c>
      <c r="J113" t="inlineStr">
        <is>
          <t>✅ คำตอบที่ถูกต้อง: ข้อ จ. ถูกทุกข้อ
🎯 ทำไมข้อนี้ถึงถูก: ถูกทุกข้อ: (ก) ต้องหยุดสูบบุหรี่ทันทีเมื่อเริ่มใช้ Nicotine Replacement Therapy (NRT) เพื่อป้องกัน nicotine overdose; (ข) เทคนิค chew and park ต้องพักไว้ข้างกระพุ้งแก้มและไม่กลืนน้ำลายทันทีเพื่อให้นิโคตินดูดซึมผ่านเยื่อบุช่องคลอด; (ค) เครื่องดื่มที่เป็นกรดจะลด pH ช่องคลอด ทำให้ดูดซึมนิโคตินได้น้อยลงจึงต้องงดอย่างน้อย 15 นาที; (ง) Bupropion ลด seizure threshold จึงเพิ่มความเสี่ยงต่อการชัก
🔍 ข้ออื่นผิดเพราะอะไร:
•
ข
้
อ
ก
.
:
ถ
ู
ก
ต
้
อ
ง
เ
ป
็
น
ค
ำ
แ
น
ะ
น
ำ
ม
า
ต
ร
ฐ
า
น
เ
พ
ื
่
อ
ป
้
อ
ง
ก
ั
น
ผ
ล
ข
้
า
ง
เ
ค
ี
ย
ง
จ
า
ก
ร
ะ
ด
ั
บ
น
ิ
โ
ค
ต
ิ
น
ท
ี
่
ส
ู
ง
เ
ก
ิ
น
ข
น
า
ด
ใ
น
ก
ร
ะ
แ
ส
เ
ล
ื
อ
ด
•
ข
้
อ
ข
.
:
ถ
ู
ก
ต
้
อ
ง
ก
า
ร
ก
ล
ื
น
น
้
ำ
ล
า
ย
ท
ี
่
ม
ี
น
ิ
โ
ค
ต
ิ
น
ล
ง
ก
ร
ะ
เ
พ
า
ะ
อ
า
ห
า
ร
จ
ะ
ท
ำ
ใ
ห
้
เ
ก
ิ
ด
อ
า
ก
า
ร
ส
ะ
อ
ึ
ก
แ
ส
บ
ร
้
อ
น
ย
อ
ด
อ
ก
ค
ล
ื
่
น
ไ
ส
้
แ
ล
ะ
ล
ด
b
i
o
a
v
a
i
l
a
b
i
l
i
t
y
•
ข
้
อ
ค
.
:
ถ
ู
ก
ต
้
อ
ง
ค
ว
า
ม
เ
ป
็
น
ก
ร
ด
ท
ำ
ใ
ห
้
โ
ม
เ
ล
ก
ุ
ล
ข
อ
ง
น
ิ
โ
ค
ต
ิ
น
แ
ต
ก
ต
ั
ว
เ
ป
็
น
ไ
อ
อ
อ
น
(
i
o
n
i
z
e
d
f
o
r
m
)
ไ
ม
่
ส
า
ม
า
ร
ถ
แ
พ
ร
่
ผ
่
า
น
เ
ย
ื
่
อ
บ
ุ
ช
่
อ
ง
ค
ล
อ
ด
ไ
ด
้
•
ข
้
อ
ง
.
:
ถ
ู
ก
ต
้
อ
ง
B
u
p
r
o
p
i
o
n
ม
ี
ข
้
อ
ห
้
า
ม
ใ
ช
้
ใ
น
ผ
ู
้
ป
่
ว
ย
ท
ี
่
ม
ี
ป
ร
ะ
ว
ั
ต
ิ
ช
ั
ก
โ
ร
ค
ล
ม
ช
ั
ก
ห
ร
ื
อ
e
a
t
i
n
g
d
i
s
o
r
d
e
r
s
(
b
u
l
i
m
i
a
/
a
n
o
r
e
x
i
a
)</t>
        </is>
      </c>
      <c r="L113" t="inlineStr">
        <is>
          <t>Psychiatric</t>
        </is>
      </c>
      <c r="M113" t="inlineStr">
        <is>
          <t>Tobacco dependence</t>
        </is>
      </c>
      <c r="N113" t="inlineStr">
        <is>
          <t>Clinic</t>
        </is>
      </c>
      <c r="O113" t="inlineStr">
        <is>
          <t>[SOURCE: Mock Pharmtutor 2024 Set 1 ข้อ 55]</t>
        </is>
      </c>
      <c r="P113" t="inlineStr">
        <is>
          <t>ข้อสอบจำลอง</t>
        </is>
      </c>
      <c r="Q113" t="inlineStr">
        <is>
          <t>Mock Pharmtutor 2024</t>
        </is>
      </c>
    </row>
    <row r="114" ht="24" customHeight="1" s="49">
      <c r="A114" s="176" t="n">
        <v>112</v>
      </c>
      <c r="B114" t="inlineStr">
        <is>
          <t>ยาในกลุ่มใดที่เป็นยาทางเลือกแรก ในการรักษาภาวะซึมเศร้าในกลุ่มที่ไม่มีข้อห้ามใช้</t>
        </is>
      </c>
      <c r="D114" t="inlineStr">
        <is>
          <t>TCA</t>
        </is>
      </c>
      <c r="E114" t="inlineStr">
        <is>
          <t>SNRI</t>
        </is>
      </c>
      <c r="F114" t="inlineStr">
        <is>
          <t>SSRI</t>
        </is>
      </c>
      <c r="G114" t="inlineStr">
        <is>
          <t>BZPs</t>
        </is>
      </c>
      <c r="H114" t="inlineStr">
        <is>
          <t>SDRI</t>
        </is>
      </c>
      <c r="I114" t="n">
        <v>3</v>
      </c>
      <c r="J114" t="inlineStr">
        <is>
          <t>✅ คำตอบที่ถูกต้อง: ข้อ ค. SSRI
🎯 ทำไมข้อนี้ถึงถูก: Selective Serotonin Reuptake Inhibitors (SSRIs) เช่น Sertraline, Escitalopram, Fluoxetine เป็นยา first-line pharmacotherapy ในการรักษาโรคซึมเศร้า (Major Depressive Disorder: MDD) ตามแนวทางเวชปฏิบัติระดับสากล เนื่องจากมีประสิทธิภาพสูง มี safety profile ดี และมี tolerability ปลอดภัยกว่ากลุ่ม TCAs มากเมื่อเกิด overdose
🔍 ข้ออื่นผิดเพราะอะไร:
•
ข
้
อ
ก
.
(
T
C
A
)
:
ย
า
ต
้
า
น
ซ
ึ
ม
เ
ศ
ร
้
า
ก
ล
ุ
่
ม
T
r
i
c
y
c
l
i
c
s
ม
ี
a
n
t
i
c
h
o
l
i
n
e
r
g
i
c
s
i
d
e
e
f
f
e
c
t
s
ส
ู
ง
เ
ส
ี
่
ย
ง
ต
่
อ
c
a
r
d
i
o
t
o
x
i
c
i
t
y
แ
ล
ะ
a
r
r
h
y
t
h
m
i
a
เ
ม
ื
่
อ
o
v
e
r
d
o
s
e
จ
ึ
ง
จ
ั
ด
เ
ป
็
น
s
e
c
o
n
d
-
l
i
n
e
ห
ร
ื
อ
t
h
i
r
d
-
l
i
n
e
•
ข
้
อ
ข
.
(
S
N
R
I
)
:
แ
ม
้
เ
ป
็
น
f
i
r
s
t
-
l
i
n
e
ท
า
ง
เ
ล
ื
อ
ก
ห
น
ึ
่
ง
แ
ต
่
ใ
น
ก
า
ร
ร
ั
ก
ษ
า
ท
ั
่
ว
ไ
ป
ม
ั
ก
เ
ร
ิ
่
ม
ต
้
น
ด
้
ว
ย
S
S
R
I
ก
่
อ
น
เ
น
ื
่
อ
ง
จ
า
ก
S
N
R
I
s
ม
ี
ค
ว
า
ม
เ
ส
ี
่
ย
ง
ต
่
อ
ค
ว
า
ม
ด
ั
น
โ
ล
ห
ิ
ต
ส
ู
ง
แ
ล
ะ
w
i
t
h
d
r
a
w
a
l
s
y
m
p
t
o
m
s
ส
ู
ง
ก
ว
่
า
•
ข
้
อ
ง
.
(
B
Z
P
s
)
:
B
e
n
z
o
d
i
a
z
e
p
i
n
e
s
เ
ป
็
น
ย
า
ก
ล
่
อ
ม
ป
ร
ะ
ส
า
ท
ค
ล
า
ย
ก
ั
ง
ว
ล
ไ
ม
่
ม
ี
ฤ
ท
ธ
ิ
์
ต
้
า
น
เ
ศ
ร
้
า
(
n
o
a
n
t
i
d
e
p
r
e
s
s
a
n
t
e
f
f
i
c
a
c
y
)
แ
ล
ะ
ท
ำ
ใ
ห
้
เ
ก
ิ
ด
d
r
u
g
d
e
p
e
n
d
e
n
c
e
•
ข
้
อ
จ
.
(
S
D
R
I
)
:
S
e
r
o
t
o
n
i
n
-
D
o
p
a
m
i
n
e
R
e
u
p
t
a
k
e
I
n
h
i
b
i
t
o
r
ไ
ม
่
ใ
ช
่
ก
ล
ุ
่
ม
ย
า
ม
า
ต
ร
ฐ
า
น
ท
า
ง
เ
ล
ื
อ
ก
แ
ร
ก
ส
ำ
ห
ร
ั
บ
โ
ร
ค
ซ
ึ
ม
เ
ศ
ร
้
า
ท
ั
่
ว
ไ
ป</t>
        </is>
      </c>
      <c r="L114" t="inlineStr">
        <is>
          <t>Psychiatric</t>
        </is>
      </c>
      <c r="M114" t="inlineStr">
        <is>
          <t>Anxiety/depression</t>
        </is>
      </c>
      <c r="N114" t="inlineStr">
        <is>
          <t>Clinic</t>
        </is>
      </c>
      <c r="O114" t="inlineStr">
        <is>
          <t>[SOURCE: Mock Pharmtutor 2024 Set 1 ข้อ 56]</t>
        </is>
      </c>
      <c r="P114" t="inlineStr">
        <is>
          <t>ข้อสอบจำลอง</t>
        </is>
      </c>
      <c r="Q114" t="inlineStr">
        <is>
          <t>Mock Pharmtutor 2024</t>
        </is>
      </c>
    </row>
    <row r="115" ht="24" customHeight="1" s="49">
      <c r="A115" s="176" t="n">
        <v>113</v>
      </c>
      <c r="B115" t="inlineStr">
        <is>
          <t>ข้อใดจับคู่ไม่ถูกต้อง</t>
        </is>
      </c>
      <c r="D115" t="inlineStr">
        <is>
          <t>Clozapine - Agranulocytosis</t>
        </is>
      </c>
      <c r="E115" t="inlineStr">
        <is>
          <t>Fluoxetine - Insomnia</t>
        </is>
      </c>
      <c r="F115" t="inlineStr">
        <is>
          <t>Alprazolam - Retrograde Amnesia</t>
        </is>
      </c>
      <c r="G115" t="inlineStr">
        <is>
          <t>Duloxetine - Hypotension</t>
        </is>
      </c>
      <c r="H115" t="inlineStr">
        <is>
          <t>Bupropion - Induce seizure</t>
        </is>
      </c>
      <c r="I115" t="n">
        <v>4</v>
      </c>
      <c r="J115" t="inlineStr">
        <is>
          <t>✅ คำตอบที่ถูกต้อง: ข้อ ง. Duloxetine - Hypotension
🎯 ทำไมข้อนี้ถึงถูก: Duloxetine เป็นยากลุ่ม Serotonin-Norepinephrine Reuptake Inhibitor (SNRI) ซึ่งการเพิ่มระดับของ Norepinephrine (NE) ที่ synaptic cleft ส่งผลกระตุ้น adrenergic system ทำให้เกิด "Hypertension" (ความดันโลหิตสูงขึ้น) และ tachycardia ไม่ใช่ Hypotension
🔍 ข้ออื่นผิดเพราะอะไร:
•
ข
้
อ
ก
.
(
C
l
o
z
a
p
i
n
e
-
A
g
r
a
n
u
l
o
c
y
t
o
s
i
s
)
:
ถ
ู
ก
ต
้
อ
ง
C
l
o
z
a
p
i
n
e
ม
ี
b
l
a
c
k
b
o
x
w
a
r
n
i
n
g
เ
ร
ื
่
อ
ง
เ
ม
็
ด
เ
ล
ื
อ
ด
ข
า
ว
ต
่
ำ
ร
ุ
น
แ
ร
ง
(
s
e
v
e
r
e
n
e
u
t
r
o
p
e
n
i
a
/
a
g
r
a
n
u
l
o
c
y
t
o
s
i
s
)
ต
้
อ
ง
เ
จ
า
ะ
ต
ร
ว
จ
a
b
s
o
l
u
t
e
n
e
u
t
r
o
p
h
i
l
c
o
u
n
t
(
A
N
C
)
ส
ม
่
ำ
เ
ส
ม
อ
•
ข
้
อ
ข
.
(
F
l
u
o
x
e
t
i
n
e
-
I
n
s
o
m
n
i
a
)
:
ถ
ู
ก
ต
้
อ
ง
F
l
u
o
x
e
t
i
n
e
ม
ี
ฤ
ท
ธ
ิ
์
ก
ร
ะ
ต
ุ
้
น
ร
ะ
บ
บ
ป
ร
ะ
ส
า
ท
ส
่
ว
น
ก
ล
า
ง
(
a
c
t
i
v
a
t
i
n
g
e
f
f
e
c
t
)
จ
ึ
ง
ม
ั
ก
ท
ำ
ใ
ห
้
เ
ก
ิ
ด
อ
า
ก
า
ร
น
อ
น
ไ
ม
่
ห
ล
ั
บ
แ
ล
ะ
แ
น
ะ
น
ำ
ใ
ห
้
ร
ั
บ
ป
ร
ะ
ท
า
น
ต
อ
น
เ
ช
้
า
•
ข
้
อ
ค
.
(
A
l
p
r
a
z
o
l
a
m
-
R
e
t
r
o
g
r
a
d
e
A
m
n
e
s
i
a
)
:
ข
้
อ
ส
อ
บ
ร
ะ
บ
ุ
ค
ู
่
ไ
ม
่
ถ
ู
ก
ต
้
อ
ง
ใ
น
ข
้
อ
ง
ช
ั
ด
เ
จ
น
ท
ี
่
ส
ุ
ด
ต
า
ม
เ
ภ
ส
ั
ช
ว
ิ
ท
ย
า
(
แ
ม
้
b
e
n
z
o
d
i
a
z
e
p
i
n
e
s
ม
ั
ก
เ
ด
่
น
ท
ี
่
a
n
t
e
r
o
g
r
a
d
e
a
m
n
e
s
i
a
)
•
ข
้
อ
จ
.
(
B
u
p
r
o
p
i
o
n
-
I
n
d
u
c
e
s
e
i
z
u
r
e
)
:
ถ
ู
ก
ต
้
อ
ง
B
u
p
r
o
p
i
o
n
ม
ี
ฤ
ท
ธ
ิ
์
ล
ด
s
e
i
z
u
r
e
t
h
r
e
s
h
o
l
d
แ
ล
ะ
ม
ี
อ
ุ
บ
ั
ต
ิ
ก
า
ร
ณ
์
ช
ั
ก
เ
พ
ิ
่
ม
ข
ึ
้
น
อ
ย
่
า
ง
ม
ี
น
ั
ย
ส
ำ
ค
ั
ญ
ต
า
ม
ข
น
า
ด
ย
า</t>
        </is>
      </c>
      <c r="L115" t="inlineStr">
        <is>
          <t>Psychiatric</t>
        </is>
      </c>
      <c r="M115" t="inlineStr">
        <is>
          <t>Anxiety/depression</t>
        </is>
      </c>
      <c r="N115" t="inlineStr">
        <is>
          <t>Clinic</t>
        </is>
      </c>
      <c r="O115" t="inlineStr">
        <is>
          <t>[SOURCE: Mock Pharmtutor 2024 Set 1 ข้อ 57]</t>
        </is>
      </c>
      <c r="P115" t="inlineStr">
        <is>
          <t>ข้อสอบจำลอง</t>
        </is>
      </c>
      <c r="Q115" t="inlineStr">
        <is>
          <t>Mock Pharmtutor 2024</t>
        </is>
      </c>
    </row>
    <row r="116" ht="24" customHeight="1" s="49">
      <c r="A116" s="176" t="n">
        <v>114</v>
      </c>
      <c r="B116" t="inlineStr">
        <is>
          <t>นักศึกษาชายไทยอายุ 21 ปี พบว่า 2 สัปดาห์ที่ผ่านมา มีอาการนอนไม่หลับ รับประทานอาหารน้อยกว่าปกติ รวมถึงมีอาการกระวนกระวายเมื่อต้องเข้าสังคม หรือต้องนำเสนองานหน้าห้องเรียน ซึ่งเมื่อซักประวัติเพิ่มเติมพบว่า ผู้ป่วยรายนี้มีอาการเครียดจากการได้คะแนนสอบน้อยที่สุดในห้อง และเมื่อเข้านอนพบว่ากว่านักศึกษาคนนี้จะหลับใช้เวลานานเป็นชั่วโมง ข้อใดคือยาที่เหมาะสมในการรักษาผู้ป่วยรายนี้</t>
        </is>
      </c>
      <c r="D116" t="inlineStr">
        <is>
          <t>Clozapine</t>
        </is>
      </c>
      <c r="E116" t="inlineStr">
        <is>
          <t>Fluoxetine</t>
        </is>
      </c>
      <c r="F116" t="inlineStr">
        <is>
          <t>Lorazepam</t>
        </is>
      </c>
      <c r="G116" t="inlineStr">
        <is>
          <t>Clonazepam</t>
        </is>
      </c>
      <c r="H116" t="inlineStr">
        <is>
          <t>Amitriptyline</t>
        </is>
      </c>
      <c r="I116" t="n">
        <v>3</v>
      </c>
      <c r="J116" t="inlineStr">
        <is>
          <t>✅ คำตอบที่ถูกต้อง: ข้อ ค. Lorazepam
🎯 ทำไมข้อนี้ถึงถูก: ผู้ป่วยมีภาวะ Acute situational anxiety ร่วมกับ Sleep-onset insomnia ระยะสั้น (2 สัปดาห์) จากความเครียดเฉียบพลัน ยาที่เหมาะสมที่สุดสำหรับการบรรเทาอาการระยะสั้นตามความจำเป็น (short-term situational relief) คือ Lorazepam ซึ่งเป็น Intermediate-acting benzodiazepine ที่ไม่มี active metabolites จึงลดความเสี่ยงต่ออาการง่วงซึมตกค้างในวันรุ่งขึ้น (residual daytime sedation)
🔍 ข้ออื่นผิดเพราะอะไร:
•
ข
้
อ
ก
.
(
C
l
o
z
a
p
i
n
e
)
:
เ
ป
็
น
A
t
y
p
i
c
a
l
a
n
t
i
p
s
y
c
h
o
t
i
c
ส
ำ
ห
ร
ั
บ
T
r
e
a
t
m
e
n
t
-
r
e
s
i
s
t
a
n
t
s
c
h
i
z
o
p
h
r
e
n
i
a
ม
ี
พ
ิ
ษ
ร
้
า
ย
แ
ร
ง
ต
่
อ
เ
ม
็
ด
เ
ล
ื
อ
ด
ข
า
ว
ห
้
า
ม
น
ำ
ม
า
ใ
ช
้
ร
ั
ก
ษ
า
อ
า
ก
า
ร
น
อ
น
ไ
ม
่
ห
ล
ั
บ
ห
ร
ื
อ
ว
ิ
ต
ก
ก
ั
ง
ว
ล
ท
ั
่
ว
ไ
ป
•
ข
้
อ
ข
.
(
F
l
u
o
x
e
t
i
n
e
)
:
เ
ป
็
น
ย
า
ก
ล
ุ
่
ม
S
S
R
I
ท
ี
่
ต
้
อ
ง
ใ
ช
้
เ
ว
ล
า
อ
อ
ก
ฤ
ท
ธ
ิ
์
2
-
4
ส
ั
ป
ด
า
ห
์
แ
ล
ะ
ม
ี
a
c
t
i
v
a
t
i
n
g
e
f
f
e
c
t
ท
ำ
ใ
ห
้
น
อ
น
ไ
ม
่
ห
ล
ั
บ
ม
า
ก
ข
ึ
้
น
ใ
น
ช
่
ว
ง
แ
ร
ก
ข
อ
ง
ก
า
ร
ร
ั
ก
ษ
า
•
ข
้
อ
ง
.
(
C
l
o
n
a
z
e
p
a
m
)
:
เ
ป
็
น
L
o
n
g
-
a
c
t
i
n
g
b
e
n
z
o
d
i
a
z
e
p
i
n
e
ม
ี
ค
่
า
ค
ร
ึ
่
ง
ช
ี
ว
ิ
ต
ย
า
ว
ม
า
ก
(
3
0
-
4
0
ช
ั
่
ว
โ
ม
ง
)
ท
ำ
ใ
ห
้
เ
ก
ิ
ด
อ
า
ก
า
ร
ง
่
ว
ง
ซ
ึ
ม
ใ
น
เ
ว
ล
า
ก
ล
า
ง
ว
ั
น
(
d
a
y
t
i
m
e
s
o
m
n
o
l
e
n
c
e
)
แ
ล
ะ
ร
บ
ก
ว
น
ก
า
ร
เ
ร
ี
ย
น
ข
อ
ง
น
ั
ก
ศ
ึ
ก
ษ
า
•
ข
้
อ
จ
.
(
A
m
i
t
r
i
p
t
y
l
i
n
e
)
:
เ
ป
็
น
ย
า
ต
้
า
น
ซ
ึ
ม
เ
ศ
ร
้
า
ก
ล
ุ
่
ม
T
C
A
แ
ม
้
ม
ี
ฤ
ท
ธ
ิ
์
ง
่
ว
ง
แ
ต
่
ม
ี
a
n
t
i
c
h
o
l
i
n
e
r
g
i
c
s
i
d
e
e
f
f
e
c
t
s
ส
ู
ง
เ
ช
่
น
ป
า
ก
แ
ห
้
ง
ต
า
พ
ร
่
า
ท
้
อ
ง
ผ
ู
ก
แ
ล
ะ
เ
ส
ี
่
ย
ง
ต
่
อ
c
a
r
d
i
a
c
t
o
x
i
c
i
t
y</t>
        </is>
      </c>
      <c r="L116" t="inlineStr">
        <is>
          <t>Psychiatric</t>
        </is>
      </c>
      <c r="M116" t="inlineStr">
        <is>
          <t>Insomnia</t>
        </is>
      </c>
      <c r="N116" t="inlineStr">
        <is>
          <t>Clinic</t>
        </is>
      </c>
      <c r="O116" t="inlineStr">
        <is>
          <t>[SOURCE: Mock Pharmtutor 2024 Set 1 ข้อ 58]</t>
        </is>
      </c>
      <c r="P116" t="inlineStr">
        <is>
          <t>ข้อสอบจำลอง</t>
        </is>
      </c>
      <c r="Q116" t="inlineStr">
        <is>
          <t>Mock Pharmtutor 2024</t>
        </is>
      </c>
    </row>
    <row r="117" ht="24" customHeight="1" s="49">
      <c r="A117" s="176" t="n">
        <v>115</v>
      </c>
      <c r="B117" t="inlineStr">
        <is>
          <t>ผู้ป่วยชาย อายุ 20 ปี สูบบุหรี่มา 3 ปี วันละ 8-9 มวน สูบเพราะเพื่อนชวน เคยคิดจะเลิก แต่เห็นเพื่อนสูบก็อยากสูบอีก ประเมินความรุนแรง = 5 อยากสูบบุหรี่หลังตื่นนอนภายในครึ่งชั่วโมง และคิดว่ามวนที่เลิกยากที่สุดคือมวนแรกตอนเช้าหลังตื่นนอน โดยผู้ป่วยรายนี้มีประวัติเป็นลมชักและควบคุมอาการได้อย่างสม่ำเสมอ และมีประวัติครอบครัวเป็นโรคหัวใจล้มเหลวและความดันโลหิตสูง จากกรณีข้างต้นผู้ป่วยรายนี้จัดอยู่ในขั้นใดของ stages of change (MCQ ธ.ค. 66)</t>
        </is>
      </c>
      <c r="D117" t="inlineStr">
        <is>
          <t>Precontemplation</t>
        </is>
      </c>
      <c r="E117" t="inlineStr">
        <is>
          <t>Contemplation</t>
        </is>
      </c>
      <c r="F117" t="inlineStr">
        <is>
          <t>Preparation</t>
        </is>
      </c>
      <c r="G117" t="inlineStr">
        <is>
          <t>Action</t>
        </is>
      </c>
      <c r="H117" t="inlineStr">
        <is>
          <t>Maintenance</t>
        </is>
      </c>
      <c r="I117" t="n">
        <v>2</v>
      </c>
      <c r="J117" t="inlineStr">
        <is>
          <t>✅ คำตอบที่ถูกต้อง: ข้อ ข. Contemplation
🎯 ทำไมข้อนี้ถึงถูก: ตามทฤษฎีระยะความพร้อมในการเปลี่ยนพฤติกรรม (Transtheoretical Model / Stages of Change): ผู้ป่วยรายนี้เคยคิดจะเลิกสูบบุหรี่ แต่ยังมีความลังเลใจ (ambivalence) โดยเมื่อเห็นเพื่อนสูบก็ยังอยากสูบอีก และยังไม่ได้กำหนดวันหยุดสูบที่แน่นอนภายใน 30 วันข้างหน้า จึงตรงกับระยะ Contemplation (ระยะลังเลใจที่เริ่มตระหนักถึงปัญหาและคิดอยากเลิกภายใน 6 เดือนข้างหน้า)
🔍 ข้ออื่นผิดเพราะอะไร:
• ข้อ ก. Precontemplation: ผิดเพราะเป็นระยะที่ผู้สูบยังปฏิเสธปัญหาและไม่มีความคิดที่จะเลิกสูบบุหรี่เลยในระยะเวลา 6 เดือนข้างหน้า แต่ผู้ป่วยรายนี้ระบุว่าเคยคิดจะเลิกแล้ว
• ข้อ ค. Preparation: ผิดเพราะเป็นระยะที่มีความตั้งใจจริงที่จะเลิกภายใน 30 วันข้างหน้า และเริ่มเตรียมความพร้อมหรือมีแผนการเลิกที่ชัดเจน เช่น กำหนดวัน quit date
• ข้อ ง. Action: ผิดเพราะเป็นระยะที่เริ่มลงมือหยุดสูบบุหรี่อย่างจริงจังมาแล้วเป็นระยะเวลาน้อยกว่า 6 เดือน
• ข้อ จ. Maintenance: ผิดเพราะเป็นระยะที่สามารถรักษาสถานะการไม่สูบบุหรี่ได้อย่างต่อเนื่องเป็นเวลานานมากกว่า 6 เดือนขึ้นไป</t>
        </is>
      </c>
      <c r="L117" t="inlineStr">
        <is>
          <t>Psychiatric</t>
        </is>
      </c>
      <c r="M117" t="inlineStr">
        <is>
          <t>Tobacco dependence</t>
        </is>
      </c>
      <c r="N117" t="inlineStr">
        <is>
          <t>Clinic</t>
        </is>
      </c>
      <c r="O117" t="inlineStr">
        <is>
          <t>[SOURCE: Mock Pharmtutor 2024 Set 2 ข้อ 53]</t>
        </is>
      </c>
      <c r="P117" t="inlineStr">
        <is>
          <t>ข้อสอบจำลอง</t>
        </is>
      </c>
      <c r="Q117" t="inlineStr">
        <is>
          <t>Mock Pharmtutor 2024</t>
        </is>
      </c>
    </row>
    <row r="118" ht="24" customHeight="1" s="49">
      <c r="A118" s="176" t="n">
        <v>116</v>
      </c>
      <c r="B118" t="inlineStr">
        <is>
          <t>จากกรณีข้างต้น หากจำเป็นต้องใช้ยาในการรักษา ยาชนิดใดห้ามใช้ในผู้ป่วยรายดังกล่าว (MCQ ธ.ค. 66)</t>
        </is>
      </c>
      <c r="D118" t="inlineStr">
        <is>
          <t>Nortriptyline</t>
        </is>
      </c>
      <c r="E118" t="inlineStr">
        <is>
          <t>Nicotine gum</t>
        </is>
      </c>
      <c r="F118" t="inlineStr">
        <is>
          <t>Nicotine patch</t>
        </is>
      </c>
      <c r="G118" t="inlineStr">
        <is>
          <t>Bupropion</t>
        </is>
      </c>
      <c r="H118" t="inlineStr">
        <is>
          <t>Varenicline</t>
        </is>
      </c>
      <c r="I118" t="n">
        <v>4</v>
      </c>
      <c r="J118" t="inlineStr">
        <is>
          <t>✅ คำตอบที่ถูกต้อง: ข้อ ง. Bupropion
🎯 ทำไมข้อนี้ถึงถูก: Bupropion (ยากลุ่ม Norepinephrine-Dopamine Reuptake Inhibitor: NDRI) มีฤทธิ์ลด ngưỡng การชัก (lowers seizure threshold) แบบ dose-dependent อย่างมีนัยสำคัญ จึงจัดเป็นข้อห้ามใช้เด็ดขาด (contraindication) ในผู้ป่วยที่มีประวัติโรคลมชัก (history of seizure disorder / epilepsy) หรือโรคที่มีความเสี่ยงต่อการชัก
🔍 ข้ออื่นผิดเพราะอะไร:
• ข้อ ก. Nortriptyline: ผิดเพราะเป็น second-line agent ที่มีข้อควรระวังเรื่องการชักเช่นกัน แต่ไม่ได้เป็น absolute black-box contraindication ชัดเจนเหมือน Bupropion ในแนวทางเวชปฏิบัติการช่วยเลิกบุหรี่
• ข้อ ข. Nicotine gum: ผิดเพราะเป็น Nicotine Replacement Therapy (NRT) ที่ออกฤทธิ์เฉพาะต่อ nicotinic receptors ไม่มีผลลด ngưỡng การชัก จึงสามารถใช้ได้อย่างปลอดภัยในผู้ป่วยโรคลมชัก
• ข้อ ค. Nicotine patch: ผิดเพราะเป็นแผ่นแปะนิโคตินรูปแบบควบคุมการปลดปล่อยอย่างต่อเนื่อง ไม่เพิ่มความเสี่ยงต่ออาการชัก
• ข้อ จ. Varenicline: ผิดเพราะเป็น partial alpha-4-beta-2 nicotinic acetylcholine receptor agonist ไม่มีข้อห้ามใช้ในผู้ป่วยโรคลมชัก (แต่มีข้อควรระวังเรื่องภาวะทางอารมณ์และจิตเวช)</t>
        </is>
      </c>
      <c r="L118" t="inlineStr">
        <is>
          <t>Psychiatric</t>
        </is>
      </c>
      <c r="M118" t="inlineStr">
        <is>
          <t>Tobacco dependence</t>
        </is>
      </c>
      <c r="N118" t="inlineStr">
        <is>
          <t>Clinic</t>
        </is>
      </c>
      <c r="O118" t="inlineStr">
        <is>
          <t>[SOURCE: Mock Pharmtutor 2024 Set 2 ข้อ 54]</t>
        </is>
      </c>
      <c r="P118" t="inlineStr">
        <is>
          <t>ข้อสอบจำลอง</t>
        </is>
      </c>
      <c r="Q118" t="inlineStr">
        <is>
          <t>Mock Pharmtutor 2024</t>
        </is>
      </c>
    </row>
    <row r="119" ht="24" customHeight="1" s="49">
      <c r="A119" s="176" t="n">
        <v>117</v>
      </c>
      <c r="B119" t="inlineStr">
        <is>
          <t>นักศึกษาชาย อายุ 19 ปี มาพบแพทย์ด้วยอาการนอนไม่หลับ จากการซักประวัติพบว่านักศึกษาเพิ่งสอบเสร็จเมื่อวานนี้ มีอาการเครียดรวมทั้งยังดื่มกาแฟเป็นจำนวนมากในช่วงสอบ ทำให้ไม่สามารถนอนหลับได้ ยานอนหลับในข้อใดที่มี rapid onset of action และ long duration</t>
        </is>
      </c>
      <c r="D119" t="inlineStr">
        <is>
          <t>Oxazepam</t>
        </is>
      </c>
      <c r="E119" t="inlineStr">
        <is>
          <t>Lorazepam</t>
        </is>
      </c>
      <c r="F119" t="inlineStr">
        <is>
          <t>Phenobarbital</t>
        </is>
      </c>
      <c r="G119" t="inlineStr">
        <is>
          <t>Amitriptyline</t>
        </is>
      </c>
      <c r="H119" t="inlineStr">
        <is>
          <t>Clonazepam</t>
        </is>
      </c>
      <c r="I119" t="n">
        <v>2</v>
      </c>
      <c r="J119" t="inlineStr">
        <is>
          <t>✅ คำตอบที่ถูกต้อง: ข้อ ข. Lorazepam
🎯 ทำไมข้อนี้ถึงถูก: ตามเฉลยของข้อสอบชุดนี้เลือก Lorazepam ซึ่งในบริบททางคลินิกสำหรับภาวะนอนไม่หลับเฉียบพลันจากความเครียดระยะสั้น (situational/transient insomnia) มักใช้ยากลุ่ม Benzodiazepines โดย Lorazepam มีการดูดซึมที่ดี มีระยะเวลาออกฤทธิ์ครอบคลุมตลอดคืนโดยไม่มี active metabolites สะสม (หมายเหตุเชิงวิชาการ: ในเชิงจลนศาสตร์บริสุทธิ์ Clonazepam จัดเป็น long-acting BZD แท้จริง ส่วน Lorazepam จัดเป็น intermediate-acting ที่ออกฤทธิ์เร็วปานกลาง แต่เป็นยาที่นิยมสั่งใช้จริงในเวชปฏิบัติ)
🔍 ข้ออื่นผิดเพราะอะไร:
• ข้อ ก. Oxazepam: ผิดเพราะ Oxazepam มีค่า lipophilicity ต่ำ ทำให้การดูดซึมช้า มี slow onset of action (ใช้เวลา 2-3 ชั่วโมง) จึงไม่เหมาะสำหรับช่วยให้นอนหลับอย่างรวดเร็ว
• ข้อ ค. Phenobarbital: ผิดเพราะเป็นยากลุ่ม Barbiturate ที่กดระบบประสาทแบบ non-specific มี narrow therapeutic window สูง เสี่ยงต่อการกดการหายใจและการติดยา จึงไม่ใช้รักษาภาวะนอนไม่หลับทั่วไป
• ข้อ ง. Amitriptyline: ผิดเพราะเป็นยากลุ่ม Tricyclic Antidepressant (TCA) ที่มี anticholinergic side effects สูง และไม่ได้เป็นยาทางเลือกแรกสำหรับ situational insomnia เฉียบพลัน
• ข้อ จ. Clonazepam: ผิดเพราะตามเฉลยระบุข้อ ข. โดย Clonazepam มี onset ปานกลาง (intermediate onset) และมี elimination half-life ยาวมาก (30-40 ชั่วโมง) ซึ่งอาจทำให้เกิดอาการง่วงซึมค้างในวันถัดไป (hangover effect) ได้มากกว่า</t>
        </is>
      </c>
      <c r="L119" t="inlineStr">
        <is>
          <t>Psychiatric</t>
        </is>
      </c>
      <c r="M119" t="inlineStr">
        <is>
          <t>Insomnia</t>
        </is>
      </c>
      <c r="N119" t="inlineStr">
        <is>
          <t>Clinic</t>
        </is>
      </c>
      <c r="O119" t="inlineStr">
        <is>
          <t>[SOURCE: Mock Pharmtutor 2024 Set 2 ข้อ 55] [NEED_REVIEW: ต้นฉบับเฉลยข้อ ข (Lorazepam) แม้ในตำราเภสัชจลนศาสตร์บริสุทธิ์ Lorazepam จัดเป็น intermediate duration แต่ในเวชปฏิบัติถือเป็นยากลุ่ม BZD ที่ออกฤทธิ์เร็วและคุมการนอนได้ยาวตลอดคืนโดยไม่ผ่าน hepatic oxidation]</t>
        </is>
      </c>
      <c r="P119" t="inlineStr">
        <is>
          <t>ข้อสอบจำลอง</t>
        </is>
      </c>
      <c r="Q119" t="inlineStr">
        <is>
          <t>Mock Pharmtutor 2024</t>
        </is>
      </c>
    </row>
    <row r="120">
      <c r="A120" s="176" t="n">
        <v>118</v>
      </c>
      <c r="B120" t="inlineStr">
        <is>
          <t>แพทย์สั่งจ่าย Zolpidem ให้กับผู้ป่วย ข้อใดเป็นกลไกการออกฤทธิ์ของ Zolpidem</t>
        </is>
      </c>
      <c r="D120" t="inlineStr">
        <is>
          <t>จับกับ benzodiazepine binding site บน GABA receptor</t>
        </is>
      </c>
      <c r="E120" t="inlineStr">
        <is>
          <t>จับกับ barbiturate binding site บน GABA receptor</t>
        </is>
      </c>
      <c r="F120" t="inlineStr">
        <is>
          <t>กระตุ้นการสร้างสารสื่อประสาท GABA</t>
        </is>
      </c>
      <c r="G120" t="inlineStr">
        <is>
          <t>ยับยั้งการสร้างสารสื่อประสาท glutamate</t>
        </is>
      </c>
      <c r="H120" t="inlineStr">
        <is>
          <t>ยับยั้ง voltage-gated Na+ channel</t>
        </is>
      </c>
      <c r="I120" t="n">
        <v>1</v>
      </c>
      <c r="J120" t="inlineStr">
        <is>
          <t>✅ คำตอบที่ถูกต้อง: ข้อ ก. จับกับ benzodiazepine binding site บน GABA receptor
🎯 ทำไมข้อนี้ถึงถูก: Zolpidem เป็นยานอนหลับกลุ่ม Non-benzodiazepine receptor agonists (Z-drugs) ออกฤทธิ์เป็น selective agonist โดยเข้าจับจำเพาะเจาะจงกับ alpha-1 subunit ของ GABA-A receptor complex ที่บริเวณ Benzodiazepine (BZ1 หรือ omega-1) binding site ส่งผลเพิ่มความถี่ในการเปิดของ chloride channel ทำให้เกิด hyperpolarization ของเซลล์ประสาท และออกฤทธิ์ sedative-hypnotic ช่วยให้นอนหลับได้เร็ว
🔍 ข้ออื่นผิดเพราะอะไร:
• ข้อ ข. จับกับ barbiturate binding site บน GABA receptor: ผิดเพราะเป็นกลไกของยากลุ่ม Barbiturates (เช่น Phenobarbital) ซึ่งเพิ่มระยะเวลาการเปิด (duration of opening) ของ chloride channel
• ข้อ ค. กระตุ้นการสร้างสารสื่อประสาท GABA: ผิดเพราะ Zolpidem ออกฤทธิ์ที่ระดับ receptor โดยตรง ไม่ได้เพิ่มการสังเคราะห์สารสื่อประสาท GABA
• ข้อ ง. ยับยั้งการสร้างสารสื่อประสาท glutamate: ผิดเพราะไม่ได้มีผลยับยั้งการสังเคราะห์กรดอะมิโน glutamate
• ข้อ จ. ยับยั้ง voltage-gated Na+ channel: ผิดเพราะเป็นกลไกของยากันชัก เช่น Phenytoin หรือ Carbamazepine</t>
        </is>
      </c>
      <c r="L120" t="inlineStr">
        <is>
          <t>Psychiatric</t>
        </is>
      </c>
      <c r="M120" t="inlineStr">
        <is>
          <t>Insomnia</t>
        </is>
      </c>
      <c r="N120" t="inlineStr">
        <is>
          <t>Clinic</t>
        </is>
      </c>
      <c r="O120" t="inlineStr">
        <is>
          <t>[SOURCE: Mock Pharmtutor 2024 Set 2 ข้อ 56] [RECONSTRUCTED: แก้ไข voltage-gate เป็น voltage-gated]</t>
        </is>
      </c>
      <c r="P120" t="inlineStr">
        <is>
          <t>ข้อสอบจำลอง</t>
        </is>
      </c>
      <c r="Q120" t="inlineStr">
        <is>
          <t>Mock Pharmtutor 2024</t>
        </is>
      </c>
    </row>
    <row r="121">
      <c r="A121" s="176" t="n">
        <v>119</v>
      </c>
      <c r="B121" t="inlineStr">
        <is>
          <t>33. ผู้ป่วยหญิงอายุ 55 ปี มีอาการนอนไม่หลับเรื้อรัง ไม่มีอาการง่วงนอนตอนกลางวัน ไม่สูบบุหรี่และไม่ดื่มแอลกอฮอล์ มีโรคประจำตัวคือความดันโลหิตสูงและโรคกรดไหลย้อน (GERD) ได้รับการบำบัดทางความคิดและพฤติกรรมสำหรับอาการนอนไม่หลับ (CBT-I) แล้วแต่อาการยังไม่ดีขึ้นเท่าที่ควร ปัจจุบันรับประทานยา Amlodipine และ Omeprazole ยารักษาอาการนอนไม่หลับในข้อใดเหมาะสมที่สุดสำหรับผู้ป่วยรายนี้</t>
        </is>
      </c>
      <c r="D121" t="inlineStr">
        <is>
          <t>Zolpidem 10 mg ก่อนนอน</t>
        </is>
      </c>
      <c r="E121" t="inlineStr">
        <is>
          <t>Diazepam 5 mg ก่อนนอน</t>
        </is>
      </c>
      <c r="F121" t="inlineStr">
        <is>
          <t>Trazodone 50 mg ก่อนนอน</t>
        </is>
      </c>
      <c r="G121" t="inlineStr">
        <is>
          <t>Suvorexant 10 mg ก่อนนอน</t>
        </is>
      </c>
      <c r="H121" t="inlineStr">
        <is>
          <t>Diphenhydramine 25 mg ก่อนนอน</t>
        </is>
      </c>
      <c r="I121" t="n">
        <v>1</v>
      </c>
      <c r="J121" t="inlineStr">
        <is>
          <t>✅ คำตอบที่ถูกต้อง: ข้อ ก. Zolpidem 10 mg ก่อนนอน
🎯 ทำไมข้อนี้ถึงถูก: ในผู้ป่วยที่มีปัญหาการนอนไม่หลับปฐมภูมิ (Primary insomnia: sleep-onset latency) ที่การรักษาโดยไม่ใช้ยา (CBT-I) ไม่ได้ผลเพียงพอ ยากลุ่ม Non-benzodiazepine receptor agonists (Z-drugs เช่น Zolpidem 5-10 mg) จัดเป็น First-line pharmacotherapy สำหรับ Short-term treatment เนื่องจากออกฤทธิ์เร็วที่ GABA-A alpha-1 subunit ช่วยให้หลับเร็วขึ้น มีระยะเวลาการออกฤทธิ์สั้น (Half-life 2-3 ชั่วโมง) ไม่สะสมจนเกิด Daytime residual sedation และไม่มีอันตรกิริยารุนแรงกับ Amlodipine หรือ Omeprazole
🔍 ข้ออื่นผิดเพราะอะไร:
• ข้อ ข. Diazepam: มี Half-life ยาวมาก (20-100 ชั่วโมง) เกิด Daytime hangover สูง และเสี่ยงต่อการติดยาและการหกล้มในผู้สูงอายุ
• ข้อ ค. Trazodone: เหมาะสำหรับ Insomnia ที่มีโรคร่วมเป็นภาวะซึมเศร้า (Depression) และเสี่ยงต่อ Orthostatic hypotension
• ข้อ ง. Suvorexant: ถูกย่อยสลายผ่าน CYP3A4 ซึ่งอาจเกิดอันตรกิริยา และราคาแพง นิยมใช้เป็นทางเลือกสำหรับ Sleep maintenance insomnia
• ข้อ จ. Diphenhydramine: ยาแก้แพ้กลุ่ม Antihistamine มีฤทธิ์ Anticholinergic สูง ทำให้ปากแห้ง ตาพร่า ท้องผูก และเกิด tolerance อย่างรวดเร็ว
---</t>
        </is>
      </c>
      <c r="L121" t="inlineStr">
        <is>
          <t>Psychiatric</t>
        </is>
      </c>
      <c r="M121" t="inlineStr">
        <is>
          <t>Sleep Disorders &amp; Insomnia</t>
        </is>
      </c>
      <c r="N121" t="inlineStr">
        <is>
          <t>Clinic</t>
        </is>
      </c>
      <c r="O121" t="inlineStr">
        <is>
          <t>ข้อ 33 Mock RxCU83 ชุดที่ 2</t>
        </is>
      </c>
      <c r="P121" t="inlineStr">
        <is>
          <t>ข้อสอบจำลอง</t>
        </is>
      </c>
      <c r="Q121" t="inlineStr">
        <is>
          <t>Mock RxCU83 ชุดที่ 2</t>
        </is>
      </c>
    </row>
    <row r="122">
      <c r="A122" s="176" t="n">
        <v>120</v>
      </c>
      <c r="B122" t="inlineStr">
        <is>
          <t>34. ผู้ป่วยได้รับยา Ramelteon 8 mg ก่อนนอน เพื่อรักษาอาการนอนหลับยาก ต่อมาผู้ป่วยได้รับการวินิจฉัยว่าติดเชื้อราในช่องคลอดและได้รับยา Fluconazole รับประทาน หลังจากรับประทานยาร่วมกัน ผู้ป่วยมีอาการเวียนศีรษะ ง่วงซึมมากในเวลากลางวัน และทรงตัวลำบาก อาการไม่พึงประสงค์นี้เกิดขึ้นจากกลไกทางเภสัชจลนศาสตร์ใด</t>
        </is>
      </c>
      <c r="D122" t="inlineStr">
        <is>
          <t>Fluconazole เหนี่ยวนำเอนไซม์ CYP1A2 ทำให้ระดับยา Ramelteon ในเลือดลดลง</t>
        </is>
      </c>
      <c r="E122" t="inlineStr">
        <is>
          <t>Fluconazole ยับยั้งเอนไซม์ CYP3A4 และ CYP2C9 ทำให้ระดับยา Ramelteon ในเลือดสูงขึ้นอย่างมีนัยสำคัญ</t>
        </is>
      </c>
      <c r="F122" t="inlineStr">
        <is>
          <t>เกิดการเสริมฤทธิ์ทางเภสัชพลศาสตร์ด้าน Serotonergic effect ระหว่างยาทั้งสอง</t>
        </is>
      </c>
      <c r="G122" t="inlineStr">
        <is>
          <t>Fluconazole แย่งจับกับโปรตีนในพลาสมาทำให้ระดับ Free drug ของ Ramelteon ลดลง</t>
        </is>
      </c>
      <c r="H122" t="inlineStr">
        <is>
          <t>เป็นปฏิกิริยาต้านฤทธิ์กัน (Pharmacodynamic antagonism) ที่ Melatonin receptor</t>
        </is>
      </c>
      <c r="I122" t="n">
        <v>2</v>
      </c>
      <c r="J122" t="inlineStr">
        <is>
          <t>✅ คำตอบที่ถูกต้อง: ข้อ ข. Fluconazole ยับยั้งเอนไซม์ CYP3A4 และ CYP2C9 ทำให้ระดับยา Ramelteon ในเลือดสูงขึ้นอย่างมีนัยสำคัญ
🎯 ทำไมข้อนี้ถึงถูก: ยา Ramelteon ถูกเปลี่ยนแปลงผ่านตับโดยอาศัยเอนไซม์ CYP1A2 เป็นหลัก และมี CYP3A4 กับ CYP2C9 ร่วมด้วย ยา Fluconazole จัดเป็น Potent/Moderate inhibitor ของเอนไซม์ CYP2C9, CYP2C19 และ CYP3A4 การใช้ร่วมกันจึงยับยั้งการสลายตัวของ Ramelteon ส่งผลให้ระดับยาในพลาสมา (AUC และ Cmax) เพิ่มสูงขึ้นหลายเท่า นำไปสู่การเกิดอาการง่วงซึมตกค้างในเวลากลางวัน (Daytime sedation), เวียนศีรษะ และกล้ามเนื้อทำงานไม่ประสานกัน
🔍 ข้ออื่นผิดเพราะอะไร:
• ข้อ ก. และ ง. Fluconazole เป็น Enzyme inhibitor ไม่ใช่ Inducer และไม่ได้ลดระดับยา
• ข้อ ค. Ramelteon ออกฤทธิ์ที่ Melatonin receptor (MT1/MT2) ไม่เกี่ยวข้องกับระบบ Serotonin
• ข้อ จ. ไม่ได้เป็นตัวต้านฤทธิ์กันที่ receptor
---</t>
        </is>
      </c>
      <c r="L122" t="inlineStr">
        <is>
          <t>Psychiatric</t>
        </is>
      </c>
      <c r="M122" t="inlineStr">
        <is>
          <t>Sleep Disorders &amp; Insomnia</t>
        </is>
      </c>
      <c r="N122" t="inlineStr">
        <is>
          <t>Clinic</t>
        </is>
      </c>
      <c r="O122" t="inlineStr">
        <is>
          <t>ข้อ 34 Mock RxCU83 ชุดที่ 2</t>
        </is>
      </c>
      <c r="P122" t="inlineStr">
        <is>
          <t>ข้อสอบจำลอง</t>
        </is>
      </c>
      <c r="Q122" t="inlineStr">
        <is>
          <t>Mock RxCU83 ชุดที่ 2</t>
        </is>
      </c>
    </row>
    <row r="123">
      <c r="A123" s="176" t="n">
        <v>121</v>
      </c>
      <c r="B123" t="inlineStr">
        <is>
          <t>35. หญิงอายุ 20 ปี เริ่มรับประทานยา Fluoxetine 20 mg/day มาได้ 3 สัปดาห์ เพื่อรักษาโรควิตกกังวลทั่วไป (Generalized anxiety disorder) ปัจจุบันผู้ป่วยแจ้งว่าเริ่มมีอาการนอนไม่หลับอย่างต่อเนื่อง กระสับกระส่ายตอนกลางคืน การจัดการทางเภสัชบำบัดในข้อใดเหมาะสมที่สุด</t>
        </is>
      </c>
      <c r="D123" t="inlineStr">
        <is>
          <t>เพิ่มขนาดยา Fluoxetine เป็น 40 mg/day</t>
        </is>
      </c>
      <c r="E123" t="inlineStr">
        <is>
          <t>จ่ายยา Zolpidem 10 mg รับประทานก่อนนอนต่อเนื่องทุกคืน</t>
        </is>
      </c>
      <c r="F123" t="inlineStr">
        <is>
          <t>จ่ายยา Trazodone 25 - 50 mg รับประทานก่อนนอน</t>
        </is>
      </c>
      <c r="G123" t="inlineStr">
        <is>
          <t>เปลี่ยนยาต้านเศร้าเป็น Paroxetine ทันทีโดยไม่ต้องลดขนาดยา</t>
        </is>
      </c>
      <c r="H123" t="inlineStr">
        <is>
          <t>แนะนำให้หยุดยา Fluoxetine ทันที</t>
        </is>
      </c>
      <c r="I123" t="n">
        <v>3</v>
      </c>
      <c r="J123" t="inlineStr">
        <is>
          <t>✅ คำตอบที่ถูกต้อง: ข้อ ค. จ่ายยา Trazodone 25 - 50 mg รับประทานก่อนนอน
🎯 ทำไมข้อนี้ถึงถูก: อาการนอนไม่หลับ (Insomnia) และกระสับกระส่ายเป็นผลข้างเคียงจากการกระตุ้นระบบประสาท (Activating side effects) ที่พบบ่อยในช่วงแรกของการใช้ยา Fluoxetine (SSRI) การจัดการที่ได้มาตรฐานและปลอดภัยคือ การเสริมด้วยยา Trazodone ในขนาดต่ำ (25-50 mg ก่อนนอน) ซึ่งออกฤทธิ์เป็น 5-HT2A receptor antagonist และ H1 receptor antagonist ช่วยให้นอนหลับได้ดี เพิ่ม Slow-wave sleep โดยไม่ทำให้ติดยา และไม่รบกวนประสิทธิภาพการรักษาของ Fluoxetine
🔍 ข้ออื่นผิดเพราะอะไร:
• ข้อ ก. การเพิ่มขนาดยา Fluoxetine จะยิ่งกระตุ้นระบบประสาททำให้นอนไม่หลับรุนแรงขึ้น
• ข้อ ข. Zolpidem มีความเสี่ยงต่อการติดยาและการดื้อยาหากใช้ต่อเนื่อง
• ข้อ ง. ผู้ป่วยเพิ่งเริ่มยาได้ 3 สัปดาห์ ยังไม่ครบระยะเวลาประเมินผลการรักษาเต็มที่ (4-6 สัปดาห์) การเปลี่ยนยาทันทีจึงยังไม่สมควร
• ข้อ จ. ห้ามหยุดยากลุ่ม SSRI กะทันหัน
---</t>
        </is>
      </c>
      <c r="L123" t="inlineStr">
        <is>
          <t>Psychiatric</t>
        </is>
      </c>
      <c r="M123" t="inlineStr">
        <is>
          <t>Depressive &amp; Anxiety Disorders</t>
        </is>
      </c>
      <c r="N123" t="inlineStr">
        <is>
          <t>Clinic</t>
        </is>
      </c>
      <c r="O123" t="inlineStr">
        <is>
          <t>ข้อ 35 Mock RxCU83 ชุดที่ 2</t>
        </is>
      </c>
      <c r="P123" t="inlineStr">
        <is>
          <t>ข้อสอบจำลอง</t>
        </is>
      </c>
      <c r="Q123" t="inlineStr">
        <is>
          <t>Mock RxCU83 ชุดที่ 2</t>
        </is>
      </c>
    </row>
    <row r="124">
      <c r="A124" s="176" t="n">
        <v>122</v>
      </c>
      <c r="B124" t="inlineStr">
        <is>
          <t>36. ชายอายุ 50 ปี เดินทางข้ามเขตเวลาหลายโซนเวลาและมีภาวะอ่อนเพลียจากการเดินทางข้ามเขตเวลา (Jet lag) ต้องการใช้ยาที่ช่วยปรับวงจรการนอนหลับให้สอดคล้องกับจังหวะชีวภาพ (Circadian rhythm) โดยออกฤทธิ์กระตุ้นตัวรับ Melatonin MT1/MT2 receptor และมีความเสี่ยงต่อการเกิดการติดยา (Drug dependence) ต่ำที่สุด ยาในข้อใดตรงตามคุณสมบัติดังกล่าว</t>
        </is>
      </c>
      <c r="D124" t="inlineStr">
        <is>
          <t>Suvorexant</t>
        </is>
      </c>
      <c r="E124" t="inlineStr">
        <is>
          <t>Ramelteon</t>
        </is>
      </c>
      <c r="F124" t="inlineStr">
        <is>
          <t>Eszopiclone</t>
        </is>
      </c>
      <c r="G124" t="inlineStr">
        <is>
          <t>Triazolam</t>
        </is>
      </c>
      <c r="H124" t="inlineStr">
        <is>
          <t>Diphenhydramine</t>
        </is>
      </c>
      <c r="I124" t="n">
        <v>2</v>
      </c>
      <c r="J124" t="inlineStr">
        <is>
          <t>✅ คำตอบที่ถูกต้อง: ข้อ ข. Ramelteon
🎯 ทำไมข้อนี้ถึงถูก: Ramelteon เป็นยาในกลุ่ม Melatonin Receptor Agonist ที่มีความจำเพาะเจาะจงสูงมากต่อตัวรับ Melatonin MT1 และ MT2 ใน Suprachiasmatic nucleus (SCN) ของสมองส่วนไฮโปทาลามัส โดย MT1 ช่วยเหนี่ยวนำการนอนหลับ (Induce sleepiness) และ MT2 ช่วยปรับสมดุลนาฬิกาชีวิต (Phase-shifting of circadian rhythm) ตัวยาไม่จับกับ GABA receptor จึงไม่มีความเสี่ยงต่อการเสพติด ไม่จัดเป็นวัตถุออกฤทธิ์ควบคุม และเหมาะสำหรับการปรับรอบการนอนจาก Jet lag
🔍 ข้ออื่นผิดเพราะอะไร:
• ข้อ ก. Suvorexant: ออกฤทธิ์เป็น Dual Orexin Receptor Antagonist (DORA)
• ข้อ ค. Eszopiclone: ออกฤทธิ์ที่ GABA-A receptor
• ข้อ ง. Triazolam: เป็นยากลุ่ม Benzodiazepine เสี่ยงต่อการติดยาสูง
• ข้อ จ. Diphenhydramine: เป็นยาต้านฮิสตามีน
---</t>
        </is>
      </c>
      <c r="L124" t="inlineStr">
        <is>
          <t>Psychiatric</t>
        </is>
      </c>
      <c r="M124" t="inlineStr">
        <is>
          <t>Sleep Disorders &amp; Insomnia</t>
        </is>
      </c>
      <c r="N124" t="inlineStr">
        <is>
          <t>Clinic</t>
        </is>
      </c>
      <c r="O124" t="inlineStr">
        <is>
          <t>ข้อ 36 Mock RxCU83 ชุดที่ 2</t>
        </is>
      </c>
      <c r="P124" t="inlineStr">
        <is>
          <t>ข้อสอบจำลอง</t>
        </is>
      </c>
      <c r="Q124" t="inlineStr">
        <is>
          <t>Mock RxCU83 ชุดที่ 2</t>
        </is>
      </c>
    </row>
    <row r="125">
      <c r="A125" s="176" t="n">
        <v>123</v>
      </c>
      <c r="B125" t="inlineStr">
        <is>
          <t>37. หญิงอายุ 45 ปี มีภาวะนอนไม่หลับเรื้อรังจากความเครียด ปัจจุบันใช้ยา Zolpidem มาแล้ว 6 สัปดาห์ แต่ยังคงมีปัญหาตื่นกลางดึกและหลับต่อได้ยาก (Sleep maintenance insomnia) แพทย์ต้องการเปลี่ยนเป็นยาที่มีกลไกยับยั้ง Orexin receptor เพื่อช่วยเพิ่มระยะเวลาการนอนหลับรวม (Total sleep time) และมีความเสี่ยงต่อการติดยาต่ำ ยาในข้อใดเหมาะสมที่สุด</t>
        </is>
      </c>
      <c r="D125" t="inlineStr">
        <is>
          <t>Suvorexant</t>
        </is>
      </c>
      <c r="E125" t="inlineStr">
        <is>
          <t>Lorazepam</t>
        </is>
      </c>
      <c r="F125" t="inlineStr">
        <is>
          <t>Chlorpheniramine</t>
        </is>
      </c>
      <c r="G125" t="inlineStr">
        <is>
          <t>Phenobarbital</t>
        </is>
      </c>
      <c r="H125" t="inlineStr">
        <is>
          <t>Diazepam</t>
        </is>
      </c>
      <c r="I125" t="n">
        <v>1</v>
      </c>
      <c r="J125" t="inlineStr">
        <is>
          <t>✅ คำตอบที่ถูกต้อง: ข้อ ก. Suvorexant
🎯 ทำไมข้อนี้ถึงถูก: Suvorexant เป็นยากลุ่ม Dual Orexin Receptor Antagonists (DORAs) ออกฤทธิ์ยับยั้งการจับของ Neuropeptides Orexin A และ Orexin B กับตัวรับ OX1R และ OX2R ในระบบประสาทส่วนกลาง ซึ่งระบบโอเรซินทำหน้าที่ส่งสัญญาณกระตุ้นความตื่นตัว (Wake-promoting system) การยับยั้งตัวรับนี้จะช่วยระงับการตื่นตัว ส่งผลให้ลดการตื่นกลางดึกและเพิ่ม Total sleep time โดยมีโอกาสเกิดการติดยาและการดื้อยาต่ำกว่ายากลุ่ม Benzodiazepines อย่างชัดเจน
🔍 ข้ออื่นผิดเพราะอะไร:
• ข้อ ข. และ จ. เป็นยากลุ่ม Benzodiazepines ซึ่งออกฤทธิ์ที่ GABA receptor และมีความเสี่ยงต่อการติดยา
• ข้อ ค. เป็นยาต้านฮิสตามีน ไม่ได้ออกฤทธิ์ที่ Orexin
• ข้อ ง. Phenobarbital เป็น Barbiturate มีความเสี่ยงกดการหายใจและการติดยารุนแรง
---</t>
        </is>
      </c>
      <c r="L125" t="inlineStr">
        <is>
          <t>Psychiatric</t>
        </is>
      </c>
      <c r="M125" t="inlineStr">
        <is>
          <t>Sleep Disorders &amp; Insomnia</t>
        </is>
      </c>
      <c r="N125" t="inlineStr">
        <is>
          <t>Clinic</t>
        </is>
      </c>
      <c r="O125" t="inlineStr">
        <is>
          <t>ข้อ 37 Mock RxCU83 ชุดที่ 2</t>
        </is>
      </c>
      <c r="P125" t="inlineStr">
        <is>
          <t>ข้อสอบจำลอง</t>
        </is>
      </c>
      <c r="Q125" t="inlineStr">
        <is>
          <t>Mock RxCU83 ชุดที่ 2</t>
        </is>
      </c>
    </row>
    <row r="126">
      <c r="A126" s="176" t="n">
        <v>124</v>
      </c>
      <c r="B126" t="inlineStr">
        <is>
          <t>46. ในการเปรียบเทียบประสิทธิศักย์ (Efficacy) กับความเสี่ยงต่อการเกิดภาวะติดยาและการพึ่งพายา (Risk of drug dependence / withdrawal) ระหว่างยากลุ่ม Benzodiazepines (เช่น Lorazepam, Alprazolam) กับยากลุ่ม SSRIs/SNRIs ในการรักษาโรควิตกกังวลระยะยาว ข้อสรุปใดถูกต้องที่สุด</t>
        </is>
      </c>
      <c r="D126" t="inlineStr">
        <is>
          <t>Benzodiazepines มีความเสี่ยงต่อการติดยาน้อยกว่า SSRIs เมื่อใช้ติดต่อกันเกิน 6 เดือน</t>
        </is>
      </c>
      <c r="E126" t="inlineStr">
        <is>
          <t>Benzodiazepines ออกฤทธิ์บรรเทาอาการวิตกกังวลได้อย่างรวดเร็วในระยะสั้น แต่มีความเสี่ยงสูงต่อการเกิด Tolerance และ Physical dependence จึงไม่แนะนำให้ใช้เดี่ยวในการรักษาระยะยาว</t>
        </is>
      </c>
      <c r="F126" t="inlineStr">
        <is>
          <t>SSRIs มีข้อจำกัดเรื่องการติดยาและมี Abuse potential สูงกว่า Benzodiazepines</t>
        </is>
      </c>
      <c r="G126" t="inlineStr">
        <is>
          <t>Benzodiazepines สามารถหยุดยาทันทีได้โดยไม่มีอาการถอนยา (Withdrawal symptoms)</t>
        </is>
      </c>
      <c r="H126" t="inlineStr">
        <is>
          <t>SSRIs มีประสิทธิศักย์ต่ำกว่า Benzodiazepines ในการควบคุมโรควิตกกังวลระยะยาว</t>
        </is>
      </c>
      <c r="I126" t="n">
        <v>2</v>
      </c>
      <c r="J126" t="inlineStr">
        <is>
          <t>✅ คำตอบที่ถูกต้อง: ข้อ ข. Benzodiazepines ออกฤทธิ์บรรเทาอาการวิตกกังวลได้อย่างรวดเร็วในระยะสั้น แต่มีความเสี่ยงสูงต่อการเกิด Tolerance และ Physical dependence จึงไม่แนะนำให้ใช้เดี่ยวในการรักษาระยะยาว
🎯 ทำไมข้อนี้ถึงถูก: Benzodiazepines ออกฤทธิ์เร็วมาก (Rapid onset) ในการลดอาการวิตกกังวลเฉียบพลัน แต่การใช้ต่อเนื่องเกิน 2-4 สัปดาห์จะเกิดการดื้อยา (Tolerance) และการพึ่งพิงยาทั้งทางกายและใจ (Dependence) หากหยุดยากะทันหันจะเกิด Rebound anxiety และ Seizures ดังนั้นแนวทางเวชปฏิบัติจึงกำหนดให้ SSRIs/SNRIs เป็น First-line therapy สำหรับการควบคุมโรควิตกกังวลระยะยาว โดยใช้ Benzodiazepines เป็นเพียง Bridge therapy ในช่วง 2-4 สัปดาห์แรกเท่านั้น
🔍 ข้ออื่นผิดเพราะอะไร:
• ข้อ ก. และ ค. Benzodiazepines มีความเสี่ยงต่อการติดยาและ abuse potential สูงกว่า SSRIs อย่างมาก
• ข้อ ง. Benzodiazepines ต้องค่อยๆ ลดขนาดยา (Tapering) เพื่อป้องกันอาการถอนยา
• ข้อ จ. SSRIs มีประสิทธิผลในการรักษาโรควิตกกังวลระยะยาวเหนือกว่า Benzodiazepines
---</t>
        </is>
      </c>
      <c r="L126" t="inlineStr">
        <is>
          <t>Psychiatric</t>
        </is>
      </c>
      <c r="M126" t="inlineStr">
        <is>
          <t>Depressive &amp; Anxiety Disorders</t>
        </is>
      </c>
      <c r="N126" t="inlineStr">
        <is>
          <t>Clinic</t>
        </is>
      </c>
      <c r="O126" t="inlineStr">
        <is>
          <t>ข้อ 46 Mock RxCU83 ชุดที่ 2</t>
        </is>
      </c>
      <c r="P126" t="inlineStr">
        <is>
          <t>ข้อสอบจำลอง</t>
        </is>
      </c>
      <c r="Q126" t="inlineStr">
        <is>
          <t>Mock RxCU83 ชุดที่ 2</t>
        </is>
      </c>
    </row>
    <row r="127">
      <c r="A127" s="176" t="n">
        <v>125</v>
      </c>
      <c r="B127" t="inlineStr">
        <is>
          <t>นายเอกได้รับการวินิจฉัยว่าเป็น Generalized Anxiety Disorder (GAD) เนื่องจากมีความวิตกกังวลตลอดเวลาอย่างควบคุมไม่ได้ รบกวนการทำงานและการนอนหลับอย่างมาก ยาในข้อใดที่สามารถนำมาใช้บรรเทาอาการวิตกกังวลเฉียบพลันได้รวดเร็วที่สุดในระยะสั้น (Short-term rapid relief)</t>
        </is>
      </c>
      <c r="D127" t="inlineStr">
        <is>
          <t>Lithium carbonate</t>
        </is>
      </c>
      <c r="E127" t="inlineStr">
        <is>
          <t>Clozapine</t>
        </is>
      </c>
      <c r="F127" t="inlineStr">
        <is>
          <t>Chlorpromazine</t>
        </is>
      </c>
      <c r="G127" t="inlineStr">
        <is>
          <t>Haloperidol</t>
        </is>
      </c>
      <c r="H127" t="inlineStr">
        <is>
          <t>Diazepam</t>
        </is>
      </c>
      <c r="I127" t="n">
        <v>5</v>
      </c>
      <c r="J127" t="inlineStr">
        <is>
          <t>- คำตอบที่ถูกต้อง: ข้อ จ. Diazepam
- ทำไมข้อนี้ถึงถูก: ยากลุ่ม Benzodiazepines (BZDs) เช่น Diazepam ออกฤทธิ์กระตุ้น GABA-A receptor อย่างรวดเร็ว ช่วยคลายความวิตกกังวลและสงบประสาทได้ทันที เหมาะสำหรับควบคุมอาการรุนแรงในระยะสั้น (2-4 สัปดาห์แรก) ระหว่างรอ SSRIs/SNRIs ออกฤทธิ์
- ข้ออื่นผิดเพราะอะไร:
  • ข้อ ก.: Lithium เป็น mood stabilizer ใช้รักษาโรคอารมณ์สองขั้ว (Bipolar disorder)
  • ข้อ ข., ค., ง.: เป็นยาต้านโรคจิต (Antipsychotics) มีผลข้างเคียงสูง ไม่ใช่ยาทางเลือกสำหรับโรควิตกกังวลทั่วไป</t>
        </is>
      </c>
      <c r="L127" t="inlineStr">
        <is>
          <t>Psychiatric</t>
        </is>
      </c>
      <c r="M127" t="inlineStr">
        <is>
          <t>Generalized anxiety disorder</t>
        </is>
      </c>
      <c r="N127" t="inlineStr">
        <is>
          <t>Clinic</t>
        </is>
      </c>
      <c r="O127" t="inlineStr">
        <is>
          <t>รุ่น RxCU83</t>
        </is>
      </c>
      <c r="P127" t="inlineStr">
        <is>
          <t>แบบฝึกหัด</t>
        </is>
      </c>
      <c r="Q127" t="inlineStr">
        <is>
          <t>Quiz เตรียมสอบ CC1 RxCU83</t>
        </is>
      </c>
    </row>
    <row r="128">
      <c r="A128" s="176" t="n">
        <v>126</v>
      </c>
      <c r="B128" t="inlineStr">
        <is>
          <t>น้องชายของนายเอกมีอาการซึมเศร้าตลอดเวลา ได้รับการวินิจฉัยว่าเป็น Major Depressive Disorder และได้รับยาต้านซึมเศร้าชนิดหนึ่ง ต่อมาเกิดอาการข้างเคียง: ปากแห้ง คอแห้ง ตาพร่า ท้องผูก ปัสสาวะลำบาก และหน้ามืดเวลาเปลี่ยนท่าลุกขึ้นยืน (Orthostatic hypotension) ยาที่ผู้ป่วยได้รับน่าจะเป็นยาในข้อใด</t>
        </is>
      </c>
      <c r="D128" t="inlineStr">
        <is>
          <t>Venlafaxine</t>
        </is>
      </c>
      <c r="E128" t="inlineStr">
        <is>
          <t>Paroxetine</t>
        </is>
      </c>
      <c r="F128" t="inlineStr">
        <is>
          <t>Amitriptyline</t>
        </is>
      </c>
      <c r="G128" t="inlineStr">
        <is>
          <t>Bupropion</t>
        </is>
      </c>
      <c r="H128" t="inlineStr">
        <is>
          <t>Sertraline</t>
        </is>
      </c>
      <c r="I128" t="n">
        <v>3</v>
      </c>
      <c r="J128" t="inlineStr">
        <is>
          <t>- คำตอบที่ถูกต้อง: ข้อ ค. Amitriptyline
- ทำไมข้อนี้ถึงถูก: Amitriptyline เป็นยากลุ่ม Tricyclic Antidepressants (TCAs) ซึ่งมีฤทธิ์ยับยั้ง Muscarinic receptor รุนแรง (Anticholinergic side effects: ปากแห้ง ท้องผูก ตาพร่า ปัสสาวะคั่ง) และบล็อก Alpha-1 adrenergic receptor ทำให้เกิด Orthostatic hypotension
- ข้ออื่นผิดเพราะอะไร:
  • ข้อ ก.: Venlafaxine (SNRI) มักทำให้ความดันสูงขึ้นและคลื่นไส้
  • ข้อ ข. และ จ.: SSRIs (Paroxetine, Sertraline) มีผล anticholinergic ต่ำกว่า TCAs มาก
  • ข้อ ง.: Bupropion (NDRI) ไม่บล็อก muscarinic หรือ alpha-1 receptors</t>
        </is>
      </c>
      <c r="L128" t="inlineStr">
        <is>
          <t>Psychiatric</t>
        </is>
      </c>
      <c r="M128" t="inlineStr">
        <is>
          <t>Major depressive disorder</t>
        </is>
      </c>
      <c r="N128" t="inlineStr">
        <is>
          <t>Clinic</t>
        </is>
      </c>
      <c r="O128" t="inlineStr">
        <is>
          <t>รุ่น RxCU83</t>
        </is>
      </c>
      <c r="P128" t="inlineStr">
        <is>
          <t>แบบฝึกหัด</t>
        </is>
      </c>
      <c r="Q128" t="inlineStr">
        <is>
          <t>Quiz เตรียมสอบ CC1 RxCU83</t>
        </is>
      </c>
    </row>
    <row r="129">
      <c r="A129" s="176" t="n">
        <v>127</v>
      </c>
      <c r="B129" t="inlineStr">
        <is>
          <t>ผู้ป่วยได้รับยานอนหลับกลุ่ม Benzodiazepines (BZDs) ติดต่อกันมาเป็นเวลานานกว่า 6 เดือน ขณะนี้อาการสงบเป็นปกติ หากต้องการหยุดยาข้อใดคือแนวทางการหยุดยาที่ถูกต้องเพื่อป้องกันการเกิดภาวะถอนยา (Withdrawal syndrome) และ Rebound insomnia</t>
        </is>
      </c>
      <c r="D129" t="inlineStr">
        <is>
          <t>สามารถหยุดยาทันทีได้เลยโดยไม่ต้องปรับลดขนาดยา</t>
        </is>
      </c>
      <c r="E129" t="inlineStr">
        <is>
          <t>ให้เปลี่ยนเป็น Triazolam ทันทีแล้วหยุดยา</t>
        </is>
      </c>
      <c r="F129" t="inlineStr">
        <is>
          <t>ค่อยๆ ปรับลดขนาดยาลงประมาณร้อยละ 10-25 ของขนาดยาเดิม ทุกๆ 1-2 สัปดาห์</t>
        </is>
      </c>
      <c r="G129" t="inlineStr">
        <is>
          <t>ให้รับประทานยาเดิมต่อเนื่องไปอีก 1 สัปดาห์แล้วหยุดยาทันที</t>
        </is>
      </c>
      <c r="H129" t="inlineStr">
        <is>
          <t>เปลี่ยนเป็นยาแก้แพ้ CPM ในขนาดสูงแทนทันที</t>
        </is>
      </c>
      <c r="I129" t="n">
        <v>3</v>
      </c>
      <c r="J129" t="inlineStr">
        <is>
          <t>- คำตอบที่ถูกต้อง: ข้อ ค. ค่อยๆ ปรับลดขนาดยาลงประมาณร้อยละ 10-25 ของขนาดยาเดิม ทุกๆ 1-2 สัปดาห์
- ทำไมข้อนี้ถึงถูก: การใช้ BZDs ต่อเนื่องนานเกิน 1-2 เดือนจะเกิด physical dependence การหยุดยาทันทีจะทำให้เกิด withdrawal symptoms รุนแรง (วิตกกังวล นอนไม่หลับ มือสั่น หัวใจเต้นเร็ว ชัก) จึงต้องค่อยๆ ปรับลดขนาดยาลงทีละน้อย (Tapering dose สัปดาห์ละ 10-25%) ในระยะเวลาหลายสัปดาห์หรือหลายเดือน
- ข้ออื่นผิดเพราะอะไร:
  • ข้อ ก. และ ง.: การหยุดยาทันทีทำให้เกิด severe withdrawal syndrome
  • ข้อ ข.: Triazolam เป็น short-acting BZD ทำให้เกิดถอนยารุนแรงยิ่งขึ้น
  • ข้อ จ.: CPM ไม่สามารถป้องกันอาการถอนยาจาก GABA-A receptor down-regulation ได้</t>
        </is>
      </c>
      <c r="L129" t="inlineStr">
        <is>
          <t>Psychiatric</t>
        </is>
      </c>
      <c r="M129" t="inlineStr">
        <is>
          <t>Insomnia &amp; BZD dependence</t>
        </is>
      </c>
      <c r="N129" t="inlineStr">
        <is>
          <t>Clinic</t>
        </is>
      </c>
      <c r="O129" t="inlineStr">
        <is>
          <t>รุ่น RxCU83</t>
        </is>
      </c>
      <c r="P129" t="inlineStr">
        <is>
          <t>แบบฝึกหัด</t>
        </is>
      </c>
      <c r="Q129" t="inlineStr">
        <is>
          <t>Quiz เตรียมสอบ CC1 RxCU83</t>
        </is>
      </c>
    </row>
    <row r="130">
      <c r="A130" s="176" t="n">
        <v>128</v>
      </c>
      <c r="B130" t="inlineStr">
        <is>
          <t>ผู้ป่วยชายอายุ 65 ปี มีปัญหาโรคนอนไม่หลับ (Insomnia) ยาในข้อใดต่อไปนี้ ไม่ใช่ ยาที่มีข้อบ่งใช้หรือความเหมาะสมในการนำมารักษาโรคนอนไม่หลับ</t>
        </is>
      </c>
      <c r="D130" t="inlineStr">
        <is>
          <t>Chlorpheniramine maleate</t>
        </is>
      </c>
      <c r="E130" t="inlineStr">
        <is>
          <t>Clonazepam</t>
        </is>
      </c>
      <c r="F130" t="inlineStr">
        <is>
          <t>Zolpidem</t>
        </is>
      </c>
      <c r="G130" t="inlineStr">
        <is>
          <t>Chloral hydrate</t>
        </is>
      </c>
      <c r="H130" t="inlineStr">
        <is>
          <t>Haloperidol</t>
        </is>
      </c>
      <c r="I130" t="n">
        <v>5</v>
      </c>
      <c r="J130" t="inlineStr">
        <is>
          <t>- คำตอบที่ถูกต้อง: ข้อ จ. Haloperidol
- ทำไมข้อนี้ถึงถูก: Haloperidol เป็น First-generation Typical Antipsychotic ที่ออกฤทธิ์บล็อก Dopamine D2 receptor ใช้รักษาโรคจิตเภท (Schizophrenia) และ Delirium ไม่มีข้อบ่งใช้สำหรับโรคนอนไม่หลับทั่วไป และมีความเสี่ยงสูงต่อ Extrapyramidal symptoms (EPS)
- ข้ออื่นผิดเพราะอะไร:
  • ข้อ ก.: Antihistamine รุ่นแรกมีฤทธิ์ง่วงซึม นิยมนำมาใช้เป็นยานอนหลับระยะสั้น
  • ข้อ ข.: Clonazepam เป็น BZD ที่มีฤทธิ์สงบประสาทและทำให้นอนหลับ
  • ข้อ ค.: Zolpidem เป็น Non-benzodiazepine Z-drug ใช้รักษา insomnia โดยตรง
  • ข้อ ง.: Chloral hydrate เป็น sedative-hypnotic ดั้งเดิม</t>
        </is>
      </c>
      <c r="L130" t="inlineStr">
        <is>
          <t>Psychiatric</t>
        </is>
      </c>
      <c r="M130" t="inlineStr">
        <is>
          <t>Insomnia &amp; BZD dependence</t>
        </is>
      </c>
      <c r="N130" t="inlineStr">
        <is>
          <t>Clinic</t>
        </is>
      </c>
      <c r="O130" t="inlineStr">
        <is>
          <t>รุ่น RxCU83</t>
        </is>
      </c>
      <c r="P130" t="inlineStr">
        <is>
          <t>แบบฝึกหัด</t>
        </is>
      </c>
      <c r="Q130" t="inlineStr">
        <is>
          <t>Quiz เตรียมสอบ CC1 RxCU83</t>
        </is>
      </c>
    </row>
    <row r="131">
      <c r="A131" s="176" t="n">
        <v>129</v>
      </c>
      <c r="B131" t="inlineStr">
        <is>
          <t>ข้อใดต่อไปนี้ไม่ใช่ประโยชน์หรือข้อบ่งใช้ทางคลินิกที่ยอมรับของยากลุ่ม Benzodiazepines (BZDs)</t>
        </is>
      </c>
      <c r="D131" t="inlineStr">
        <is>
          <t>ใช้เป็นยานอนหลับ (Hypnotic)</t>
        </is>
      </c>
      <c r="E131" t="inlineStr">
        <is>
          <t>ใช้เป็นยาคลายกังวล (Anxiolytic)</t>
        </is>
      </c>
      <c r="F131" t="inlineStr">
        <is>
          <t>ใช้เป็นยาคลายกล้ามเนื้อ (Centrally acting muscle relaxant)</t>
        </is>
      </c>
      <c r="G131" t="inlineStr">
        <is>
          <t>ใช้เป็นยากันชัก (Anticonvulsant เช่น Status epilepticus)</t>
        </is>
      </c>
      <c r="H131" t="inlineStr">
        <is>
          <t>ใช้เป็นยาสลบนำสลบเดี่ยวๆ สำหรับการผ่าตัดใหญ่โดยไม่ต้องใช้ยาอื่นร่วมด้วย</t>
        </is>
      </c>
      <c r="I131" t="n">
        <v>5</v>
      </c>
      <c r="J131" t="inlineStr">
        <is>
          <t>- คำตอบที่ถูกต้อง: ข้อ จ. ใช้เป็นยาสลบนำสลบเดี่ยวๆ สำหรับการผ่าตัดใหญ่โดยไม่ต้องใช้ยาอื่นร่วมด้วย
- ทำไมข้อนี้ถึงถูก: ยากลุ่ม Benzodiazepines (เช่น Midazolam) มีคุณสมบัติเพียง Sedative-hypnotic, Anxiolytic, Anterograde amnesia, Muscle relaxant และ Anticonvulsant แต่ ไม่มีฤทธิ์ระงับปวด (Analgesic effect) และไม่สามารถทำให้เกิด surgical anesthesia ขั้นลึกได้เพียงตัวเดียว จึงไม่สามารถใช้เป็นยาสลบเดี่ยวๆ ในการผ่าตัดใหญ่ได้
- ข้ออื่นผิดเพราะอะไร:
  • ข้อ ก. ถึง ง. ล้วนเป็นคุณสมบัติหลัก 4 ประการที่สำคัญของ Benzodiazepines</t>
        </is>
      </c>
      <c r="L131" t="inlineStr">
        <is>
          <t>Psychiatric</t>
        </is>
      </c>
      <c r="M131" t="inlineStr">
        <is>
          <t>Insomnia &amp; BZD dependence</t>
        </is>
      </c>
      <c r="N131" t="inlineStr">
        <is>
          <t>Clinic</t>
        </is>
      </c>
      <c r="O131" t="inlineStr">
        <is>
          <t>รุ่น RxCU83</t>
        </is>
      </c>
      <c r="P131" t="inlineStr">
        <is>
          <t>แบบฝึกหัด</t>
        </is>
      </c>
      <c r="Q131" t="inlineStr">
        <is>
          <t>Quiz เตรียมสอบ CC1 RxCU83</t>
        </is>
      </c>
    </row>
    <row r="132">
      <c r="A132" s="176" t="n">
        <v>130</v>
      </c>
      <c r="B132" t="inlineStr">
        <is>
          <t>ผู้ป่วยชายมีประวัติดื่มสุราเรื้อรัง (Alcohol abuse) ถูกส่งตัวมาโรงพยาบาลด้วยอาการสับสน กระสับกระส่าย คลุ้มคลั่ง และได้ยินเสียงคนพูดสั่งให้ไปทำร้ายเพื่อนสนิททั้งที่ไม่มีใครอยู่ตรงนั้น อาการได้ยินเสียงแว่วนี้จัดเป็นความผิดปกติทางจิตเวชในข้อใด</t>
        </is>
      </c>
      <c r="D132" t="inlineStr">
        <is>
          <t>อาการประสาทหลอน (Hallucination)</t>
        </is>
      </c>
      <c r="E132" t="inlineStr">
        <is>
          <t>อาการหลงผิด (Delusion)</t>
        </is>
      </c>
      <c r="F132" t="inlineStr">
        <is>
          <t>อาการสับสนวันเวลาสถานที่ (Disorientation)</t>
        </is>
      </c>
      <c r="G132" t="inlineStr">
        <is>
          <t>ภาวะเมเนีย (Mania)</t>
        </is>
      </c>
      <c r="H132" t="inlineStr">
        <is>
          <t>ภาวะวิตกกังวล (Anxiety)</t>
        </is>
      </c>
      <c r="I132" t="n">
        <v>1</v>
      </c>
      <c r="J132" t="inlineStr">
        <is>
          <t>- คำตอบที่ถูกต้อง: ข้อ ก. อาการประสาทหลอน (Hallucination)
- ทำไมข้อนี้ถึงถูก: อาการได้ยินเสียงแว่ว (Auditory hallucination) คือการรับรู้ทางประสาทสัมผัสที่เกิดขึ้นโดยปราศจากสิ่งเร้าภายนอกจริง จัดเป็น Hallucination ซึ่งพบได้ในภาวะ Alcohol withdrawal delirium หรือโรคจิตเภท
- ข้ออื่นผิดเพราะอะไร:
  • ข้อ ข.: Delusion คือความเชื่อที่ผิดไปจากความเป็นจริงอย่างฝังแน่น ไม่ใช่การได้ยินเสียง
  • ข้อ ค.: Disorientation คือความไม่รู้เวลา สถานที่ หรือบุคคล
  • ข้อ ง.: Mania คืออารมณ์ครื้นเครง พลังงานล้นเหลือ
  • ข้อ จ.: Anxiety คือความวิตกกังวล</t>
        </is>
      </c>
      <c r="L132" t="inlineStr">
        <is>
          <t>Psychiatric</t>
        </is>
      </c>
      <c r="M132" t="inlineStr">
        <is>
          <t>Schizophrenia</t>
        </is>
      </c>
      <c r="N132" t="inlineStr">
        <is>
          <t>Clinic</t>
        </is>
      </c>
      <c r="O132" t="inlineStr">
        <is>
          <t>รุ่น RxCU83</t>
        </is>
      </c>
      <c r="P132" t="inlineStr">
        <is>
          <t>แบบฝึกหัด</t>
        </is>
      </c>
      <c r="Q132" t="inlineStr">
        <is>
          <t>Quiz เตรียมสอบ CC1 RxCU83</t>
        </is>
      </c>
    </row>
    <row r="133">
      <c r="A133" s="176" t="n">
        <v>131</v>
      </c>
      <c r="B133" t="inlineStr">
        <is>
          <t>จากกรณีข้างต้นที่มีอาการถอนสุราเฉียบพลันร่วมกับอาการกระสับกระส่ายและประสาทหลอน ยาในกลุ่มใดที่เป็นยาหลักในการรักษาและควบคุมอาการถอนสุรา (Alcohol withdrawal syndrome) ได้อย่างมีประสิทธิภาพสูงสุด</t>
        </is>
      </c>
      <c r="D133" t="inlineStr">
        <is>
          <t>Amitriptyline</t>
        </is>
      </c>
      <c r="E133" t="inlineStr">
        <is>
          <t>Chlordiazepoxide หรือ Diazepam (Benzodiazepines)</t>
        </is>
      </c>
      <c r="F133" t="inlineStr">
        <is>
          <t>Fluoxetine</t>
        </is>
      </c>
      <c r="G133" t="inlineStr">
        <is>
          <t>Lithium</t>
        </is>
      </c>
      <c r="H133" t="inlineStr">
        <is>
          <t>Phenobarbital เดี่ยวๆ</t>
        </is>
      </c>
      <c r="I133" t="n">
        <v>2</v>
      </c>
      <c r="J133" t="inlineStr">
        <is>
          <t>- คำตอบที่ถูกต้อง: ข้อ ข. Chlordiazepoxide หรือ Diazepam (Benzodiazepines)
- ทำไมข้อนี้ถึงถูก: Benzodiazepines (เช่น Diazepam, Chlordiazepoxide หรือ Lorazepam ในผู้ป่วยตับเสื่อม) เป็น Drug of choice ในการรักษา Alcohol withdrawal syndrome เนื่องจากมี cross-tolerance กับแอลกอฮอล์ที่ GABA-A receptor ช่วยป้องกันอาการชักและระงับอาการ delirium tremens
- ข้ออื่นผิดเพราะอะไร:
  • ข้อ ก. และ ค.: ยาต้านซึมเศร้าไม่ได้แก้กลไกการขาดแอลกอฮอล์ และอาจลด seizure threshold
  • ข้อ ง.: Lithium ไม่ใช่ยารักษาอาการถอนสุรา
  • ข้อ จ.: Phenobarbital เป็นทางเลือกรองเมื่อดื้อต่อ BZDs</t>
        </is>
      </c>
      <c r="L133" t="inlineStr">
        <is>
          <t>Psychiatric</t>
        </is>
      </c>
      <c r="M133" t="inlineStr">
        <is>
          <t>Insomnia &amp; BZD dependence</t>
        </is>
      </c>
      <c r="N133" t="inlineStr">
        <is>
          <t>Clinic</t>
        </is>
      </c>
      <c r="O133" t="inlineStr">
        <is>
          <t>รุ่น RxCU83</t>
        </is>
      </c>
      <c r="P133" t="inlineStr">
        <is>
          <t>แบบฝึกหัด</t>
        </is>
      </c>
      <c r="Q133" t="inlineStr">
        <is>
          <t>Quiz เตรียมสอบ CC1 RxCU83</t>
        </is>
      </c>
    </row>
    <row r="134">
      <c r="A134" s="176" t="n">
        <v>132</v>
      </c>
      <c r="B134" t="inlineStr">
        <is>
          <t>ข้อใดคือผลข้างเคียงทางระบบประสาทที่สำคัญและพบบ่อยที่สุดของยาต้านโรคจิตกลุ่มดั้งเดิม Haloperidol (High-potency first generation antipsychotic)</t>
        </is>
      </c>
      <c r="D134" t="inlineStr">
        <is>
          <t>อาการง่วงซึมมากจนปลุกไม่ตื่น</t>
        </is>
      </c>
      <c r="E134" t="inlineStr">
        <is>
          <t>อาการคอแห้ง ปากแห้ง ท้องผูกอย่างรุนแรง</t>
        </is>
      </c>
      <c r="F134" t="inlineStr">
        <is>
          <t>กลุ่มอาการความผิดปกติของการเคลื่อนไหว (Extrapyramidal Symptoms: EPS เช่น Acute dystonia, Parkinsonism, Akathisia)</t>
        </is>
      </c>
      <c r="G134" t="inlineStr">
        <is>
          <t>ภาวะความดันโลหิตตกในท่ายืน (Postural hypotension)</t>
        </is>
      </c>
      <c r="H134" t="inlineStr">
        <is>
          <t>อาการคลื่นไส้อาเจียน</t>
        </is>
      </c>
      <c r="I134" t="n">
        <v>3</v>
      </c>
      <c r="J134" t="inlineStr">
        <is>
          <t>- คำตอบที่ถูกต้อง: ข้อ ค. กลุ่มอาการความผิดปกติของการเคลื่อนไหว (Extrapyramidal Symptoms: EPS เช่น Acute dystonia, Parkinsonism, Akathisia)
- ทำไมข้อนี้ถึงถูก: Haloperidol เป็น High-potency D2 blocker ที่จับกับ Dopamine D2 receptor ในสมองส่วน Nigrostriatal อย่างแน่นหนา ทำให้เกิด Extrapyramidal Symptoms (EPS) ได้บ่อยที่สุด (กล้ามเนื้อบิดเกร็ง, สั่น, เกร็ง, กระสับกระส่ายอยู่นิ่งไม่ได้)
- ข้ออื่นผิดเพราะอะไร:
  • ข้อ ก., ข., ง.: เป็นผลข้างเคียงเด่นของ Low-potency antipsychotics (เช่น Chlorpromazine) จากฤทธิ์ antihistaminic, anticholinergic และ alpha-1 blockade
  • ข้อ จ.: Haloperidol มีฤทธิ์แก้อาเจียน ไม่ทำให้คลื่นไส้</t>
        </is>
      </c>
      <c r="L134" t="inlineStr">
        <is>
          <t>Psychiatric</t>
        </is>
      </c>
      <c r="M134" t="inlineStr">
        <is>
          <t>Schizophrenia</t>
        </is>
      </c>
      <c r="N134" t="inlineStr">
        <is>
          <t>Clinic</t>
        </is>
      </c>
      <c r="O134" t="inlineStr">
        <is>
          <t>รุ่น RxCU83</t>
        </is>
      </c>
      <c r="P134" t="inlineStr">
        <is>
          <t>แบบฝึกหัด</t>
        </is>
      </c>
      <c r="Q134" t="inlineStr">
        <is>
          <t>Quiz เตรียมสอบ CC1 RxCU83</t>
        </is>
      </c>
    </row>
    <row r="135">
      <c r="A135" s="176" t="n">
        <v>133</v>
      </c>
      <c r="B135" t="inlineStr">
        <is>
          <t>ยาคลายกังวล Buspirone (Buspar) ออกฤทธิ์รักษาโรควิตกกังวลทั่วไป (GAD) ผ่านกลไกการออกฤทธิ์ทางเภสัชวิทยาในข้อใด</t>
        </is>
      </c>
      <c r="D135" t="inlineStr">
        <is>
          <t>Muscarinic cholinergic receptor antagonist</t>
        </is>
      </c>
      <c r="E135" t="inlineStr">
        <is>
          <t>5-HT1A receptor partial agonist</t>
        </is>
      </c>
      <c r="F135" t="inlineStr">
        <is>
          <t>GABA-A receptor positive allosteric modulator</t>
        </is>
      </c>
      <c r="G135" t="inlineStr">
        <is>
          <t>Dopamine D2 receptor antagonist</t>
        </is>
      </c>
      <c r="H135" t="inlineStr">
        <is>
          <t>Alpha-2 adrenergic receptor agonist</t>
        </is>
      </c>
      <c r="I135" t="n">
        <v>2</v>
      </c>
      <c r="J135" t="inlineStr">
        <is>
          <t>- คำตอบที่ถูกต้อง: ข้อ ข. 5-HT1A receptor partial agonist
- ทำไมข้อนี้ถึงถูก: Buspirone ออกฤทธิ์เป็น partial agonist ที่ตัวรับ Serotonin 5-HT1A ทั้งแบบ presynaptic autoreceptors และ postsynaptic receptors ช่วยปรับสมดุลการทำงานของระบบ serotonergic ในสมอง ทำให้อาการวิตกกังวลลดลง
- ข้ออื่นผิดเพราะอะไร:
  • ข้อ ก.: เป็นกลไก anticholinergic
  • ข้อ ค.: เป็นกลไกของยากลุ่ม Benzodiazepines
  • ข้อ ง.: เป็นกลไกของยารักษาโรคจิต
  • ข้อ จ.: เป็นกลไกของยา Clonidine</t>
        </is>
      </c>
      <c r="L135" t="inlineStr">
        <is>
          <t>Psychiatric</t>
        </is>
      </c>
      <c r="M135" t="inlineStr">
        <is>
          <t>Generalized anxiety disorder</t>
        </is>
      </c>
      <c r="N135" t="inlineStr">
        <is>
          <t>Clinic</t>
        </is>
      </c>
      <c r="O135" t="inlineStr">
        <is>
          <t>รุ่น RxCU83</t>
        </is>
      </c>
      <c r="P135" t="inlineStr">
        <is>
          <t>แบบฝึกหัด</t>
        </is>
      </c>
      <c r="Q135" t="inlineStr">
        <is>
          <t>Quiz เตรียมสอบ CC1 RxCU83</t>
        </is>
      </c>
    </row>
    <row r="136">
      <c r="A136" s="176" t="n">
        <v>134</v>
      </c>
      <c r="B136" t="inlineStr">
        <is>
          <t>ข้อดีที่สำคัญของยา Buspirone ที่เหนือกว่ายากลุ่ม Benzodiazepines ในการรักษาโรควิตกกังวลทั่วไป (GAD) ในระยะยาวคือข้อใด</t>
        </is>
      </c>
      <c r="D136" t="inlineStr">
        <is>
          <t>ออกฤทธิ์คลายกังวลได้ทันทีภายใน 15 นาทีหลังรับประทาน</t>
        </is>
      </c>
      <c r="E136" t="inlineStr">
        <is>
          <t>มีฤทธิ์ช่วยให้นอนหลับได้สนิทและคลายกล้ามเนื้อได้ดีเยี่ยม</t>
        </is>
      </c>
      <c r="F136" t="inlineStr">
        <is>
          <t>สามารถใช้รักษาอาการชักเฉียบพลันได้</t>
        </is>
      </c>
      <c r="G136" t="inlineStr">
        <is>
          <t>ไม่ทำให้เกิดอาการง่วงซึม ไม่กดสมอง ไม่มีปัญหาการดื้อยา และไม่ทำให้เกิดการติดยาหรือมีอาการถอนยา (No abuse potential / No dependence)</t>
        </is>
      </c>
      <c r="H136" t="inlineStr">
        <is>
          <t>สามารถหยุดยาได้ทันทีโดยไม่ต้องค่อยๆ ปรับลดขนาดยา</t>
        </is>
      </c>
      <c r="I136" t="n">
        <v>4</v>
      </c>
      <c r="J136" t="inlineStr">
        <is>
          <t>- คำตอบที่ถูกต้อง: ข้อ ง. ไม่ทำให้เกิดอาการง่วงซึม ไม่กดสมอง ไม่มีปัญหาการดื้อยา และไม่ทำให้เกิดการติดยาหรือมีอาการถอนยา (No abuse potential / No dependence)
- ทำไมข้อนี้ถึงถูก: Buspirone มีข้อดีเด่นชัดคือ ไม่มี sedation, ไม่ลด psychomotor performance, ไม่เสริมฤทธิ์แอลกอฮอล์ และ ไม่ทำให้ติดยาหรือเกิด withdrawal symptoms จึงปลอดภัยในการใช้ระยะยาว
- ข้ออื่นผิดเพราะอะไร:
  • ข้อ ก.: Buspirone ออกฤทธิ์ช้า ต้องใช้เวลาสะสม 2-4 สัปดาห์จึงจะเห็นผลเต็มที่ (ไม่ใช่ยาออกฤทธิ์ทันที)
  • ข้อ ข. และ ค.: Buspirone ไม่มีฤทธิ์ hypnotic, muscle relaxant หรือ anticonvulsant
  • ข้อ จ.: แม้ไม่มี physical dependence แต่ควรค่อยๆ ปรับยาตามแผนการรักษา</t>
        </is>
      </c>
      <c r="L136" t="inlineStr">
        <is>
          <t>Psychiatric</t>
        </is>
      </c>
      <c r="M136" t="inlineStr">
        <is>
          <t>Generalized anxiety disorder</t>
        </is>
      </c>
      <c r="N136" t="inlineStr">
        <is>
          <t>Clinic</t>
        </is>
      </c>
      <c r="O136" t="inlineStr">
        <is>
          <t>รุ่น RxCU83</t>
        </is>
      </c>
      <c r="P136" t="inlineStr">
        <is>
          <t>แบบฝึกหัด</t>
        </is>
      </c>
      <c r="Q136" t="inlineStr">
        <is>
          <t>Quiz เตรียมสอบ CC1 RxCU83</t>
        </is>
      </c>
    </row>
    <row r="137">
      <c r="A137" s="176" t="n">
        <v>135</v>
      </c>
      <c r="B137" t="inlineStr">
        <is>
          <t>ยานอนหลับกลุ่ม Non-benzodiazepine Z-drugs ได้แก่ Zolpidem และ Zaleplon มีความจำเพาะเจาะจงในการทำให้นอนหลับได้รวดเร็วเนื่องจากออกฤทธิ์ต่อตัวรับชนิดใด</t>
        </is>
      </c>
      <c r="D137" t="inlineStr">
        <is>
          <t>ตัวรับ Melatonin MT1/MT2 receptor</t>
        </is>
      </c>
      <c r="E137" t="inlineStr">
        <is>
          <t>จับอย่างจำเพาะเจาะจงกับตัวรับย่อย BZ1 (Alpha-1 subunit-containing GABA-A receptor)</t>
        </is>
      </c>
      <c r="F137" t="inlineStr">
        <is>
          <t>ยับยั้ง Orexin receptor แบบคู่ (DORA)</t>
        </is>
      </c>
      <c r="G137" t="inlineStr">
        <is>
          <t>กระตุ้น H1 histamine receptor</t>
        </is>
      </c>
      <c r="H137" t="inlineStr">
        <is>
          <t>บล็อก 5-HT2A receptor</t>
        </is>
      </c>
      <c r="I137" t="n">
        <v>2</v>
      </c>
      <c r="J137" t="inlineStr">
        <is>
          <t>- คำตอบที่ถูกต้อง: ข้อ ข. จับอย่างจำเพาะเจาะจงกับตัวรับย่อย BZ1 (Alpha-1 subunit-containing GABA-A receptor)
- ทำไมข้อนี้ถึงถูก: Zolpidem และ Zaleplon จับอย่างจำเพาะเจาะจงสูงกับ Alpha-1 subunit ของ GABA-A receptor (BZ1 receptor subtype) ซึ่งทำหน้าที่ควบคุมการนอนหลับโดยตรง จึงช่วยให้นอนหลับได้เร็วโดยมีผลข้างเคียงคลายกล้ามเนื้อ กันชัก หรือรบกวนโครงสร้างการนอนหลับน้อยกว่า BZDs ดั้งเดิม
- ข้ออื่นผิดเพราะอะไร:
  • ข้อ ก.: เป็นกลไกของ Ramelteon
  • ข้อ ค.: เป็นกลไกของ Suvorexant
  • ข้อ ง.: การกระตุ้น H1 จะทำให้ตื่นตัว (ยาที่ทำให้นอนหลับต้องบล็อก H1)
  • ข้อ จ.: ไม่ใช่กลไกหลักของ Z-drugs</t>
        </is>
      </c>
      <c r="L137" t="inlineStr">
        <is>
          <t>Psychiatric</t>
        </is>
      </c>
      <c r="M137" t="inlineStr">
        <is>
          <t>Insomnia &amp; BZD dependence</t>
        </is>
      </c>
      <c r="N137" t="inlineStr">
        <is>
          <t>Clinic</t>
        </is>
      </c>
      <c r="O137" t="inlineStr">
        <is>
          <t>รุ่น RxCU83</t>
        </is>
      </c>
      <c r="P137" t="inlineStr">
        <is>
          <t>แบบฝึกหัด</t>
        </is>
      </c>
      <c r="Q137" t="inlineStr">
        <is>
          <t>Quiz เตรียมสอบ CC1 RxCU83</t>
        </is>
      </c>
    </row>
    <row r="138">
      <c r="A138" s="176" t="n">
        <v>136</v>
      </c>
      <c r="B138" t="inlineStr">
        <is>
          <t>อาการของผู้ป่วยโรคจิตเภท (Schizophrenia) ในข้อใดที่จัดอยู่ในกลุ่ม อาการด้านบวก (Positive symptoms) ซึ่งตอบสนองได้ดีต่อการรักษาด้วยยาต้านโรคจิตทั่วไป</t>
        </is>
      </c>
      <c r="D138" t="inlineStr">
        <is>
          <t>อาการประสาทหลอน (Hallucinations) และอาการหลงผิด (Delusions)</t>
        </is>
      </c>
      <c r="E138" t="inlineStr">
        <is>
          <t>อาการเฉยเมย แยกตัวจากสังคม (Social withdrawal)</t>
        </is>
      </c>
      <c r="F138" t="inlineStr">
        <is>
          <t>อาการขาดแรงจูงใจ (Avolition)</t>
        </is>
      </c>
      <c r="G138" t="inlineStr">
        <is>
          <t>ภาวะไม่ยินดียินร้าย (Anhedonia)</t>
        </is>
      </c>
      <c r="H138" t="inlineStr">
        <is>
          <t>อาการพูดน้อย ไม่แสดงอารมณ์ทางสีหน้า (Alogia / Flat affect)</t>
        </is>
      </c>
      <c r="I138" t="n">
        <v>1</v>
      </c>
      <c r="J138" t="inlineStr">
        <is>
          <t>- คำตอบที่ถูกต้อง: ข้อ ก. อาการประสาทหลอน (Hallucinations) และอาการหลงผิด (Delusions)
- ทำไมข้อนี้ถึงถูก: Positive symptoms คืออาการที่เกิดเพิ่มขึ้นมาจากภาวะจิตปกติ ได้แก่ ความคิดหลงผิด (Delusions), ประสาทหลอน (Hallucinations), พฤติกรรมวุ่นวาย และความคิดกระจัดกระจาย ซึ่งสัมพันธ์กับ Dopamine hyperactivity ใน Mesolimbic pathway จึงตอบสนองดีต่อยาลดโดปามีน
- ข้ออื่นผิดเพราะอะไร:
  • ข้อ ข. ถึง จ.: ล้วนจัดเป็น อาการด้านลบ (Negative symptoms) เกิดจาก Dopamine hypoactivity ใน Mesocortical pathway</t>
        </is>
      </c>
      <c r="L138" t="inlineStr">
        <is>
          <t>Psychiatric</t>
        </is>
      </c>
      <c r="M138" t="inlineStr">
        <is>
          <t>Schizophrenia</t>
        </is>
      </c>
      <c r="N138" t="inlineStr">
        <is>
          <t>Clinic</t>
        </is>
      </c>
      <c r="O138" t="inlineStr">
        <is>
          <t>รุ่น RxCU83</t>
        </is>
      </c>
      <c r="P138" t="inlineStr">
        <is>
          <t>แบบฝึกหัด</t>
        </is>
      </c>
      <c r="Q138" t="inlineStr">
        <is>
          <t>Quiz เตรียมสอบ CC1 RxCU83</t>
        </is>
      </c>
    </row>
    <row r="139">
      <c r="A139" s="176" t="n">
        <v>137</v>
      </c>
      <c r="B139" t="inlineStr">
        <is>
          <t>ผู้ป่วยโรคจิตเภทได้รับยา Fluphenazine ต่อมา 2 วัน เกิดอาการกล้ามเนื้อคอบิดเกร็ง ตาเหลือกขึ้นด้านบน (Acute dystonic reaction: Torticollis / Oculogyric crisis) ยาในข้อใดที่ควรให้เพื่อระงับอาการเฉียบพลันนี้อย่างรวดเร็ว</t>
        </is>
      </c>
      <c r="D139" t="inlineStr">
        <is>
          <t>Diphenhydramine ฉีดเข้ากล้ามเนื้อหรือหลอดเลือดดำ (หรือ Benztropine / Trihexyphenidyl)</t>
        </is>
      </c>
      <c r="E139" t="inlineStr">
        <is>
          <t>เพิ่มขนาดยา Fluphenazine</t>
        </is>
      </c>
      <c r="F139" t="inlineStr">
        <is>
          <t>Haloperidol IV</t>
        </is>
      </c>
      <c r="G139" t="inlineStr">
        <is>
          <t>Propranolol</t>
        </is>
      </c>
      <c r="H139" t="inlineStr">
        <is>
          <t>Levodopa</t>
        </is>
      </c>
      <c r="I139" t="n">
        <v>1</v>
      </c>
      <c r="J139" t="inlineStr">
        <is>
          <t>- คำตอบที่ถูกต้อง: ข้อ ก. Diphenhydramine ฉีดเข้ากล้ามเนื้อหรือหลอดเลือดดำ (หรือ Benztropine / Trihexyphenidyl)
- ทำไมข้อนี้ถึงถูก: Acute dystonia เกิดจากภาวะขาดสมดุลระหว่าง Dopamine และ Acetylcholine ใน Basal ganglia (Dopamine ถูกบล็อกทำให้ Acetylcholine เด่นเกิน) การรักษาคือการให้ Anticholinergic drugs เช่น Diphenhydramine (50 mg IM/IV) หรือ Benztropine เพื่อคืนสมดุลให้ระบบประสาทอย่างรวดเร็ว
- ข้ออื่นผิดเพราะอะไร:
  • ข้อ ข. และ ค.: ยาต้านโรคจิตจะยิ่งทำให้กล้ามเนื้อบิดเกร็งรุนแรงจนหายใจไม่ออก
  • ข้อ ง.: Propranolol ใช้รักษา Akathisia (กระสับกระส่ายอยู่นิ่งไม่ได้) ไม่ใช่ Acute dystonia
  • ข้อ จ.: Levodopa จะกระตุ้นอาการโรคจิตเภทกำเริบรุนแรง</t>
        </is>
      </c>
      <c r="L139" t="inlineStr">
        <is>
          <t>Psychiatric</t>
        </is>
      </c>
      <c r="M139" t="inlineStr">
        <is>
          <t>Schizophrenia</t>
        </is>
      </c>
      <c r="N139" t="inlineStr">
        <is>
          <t>Clinic</t>
        </is>
      </c>
      <c r="O139" t="inlineStr">
        <is>
          <t>รุ่น RxCU83</t>
        </is>
      </c>
      <c r="P139" t="inlineStr">
        <is>
          <t>แบบฝึกหัด</t>
        </is>
      </c>
      <c r="Q139" t="inlineStr">
        <is>
          <t>Quiz เตรียมสอบ CC1 RxCU83</t>
        </is>
      </c>
    </row>
    <row r="140">
      <c r="A140" s="176" t="n">
        <v>138</v>
      </c>
      <c r="B140" t="inlineStr">
        <is>
          <t>ยาต้านโรคจิตกลุ่มรุ่นที่สอง (Second-Generation Atypical Antipsychotics) เช่น Clozapine และ Olanzapine มีความเสี่ยงสูงต่อการเกิดผลข้างเคียงในข้อใดมากที่สุดเมื่อเทียบกับยากลุ่มดั้งเดิม</t>
        </is>
      </c>
      <c r="D140" t="inlineStr">
        <is>
          <t>ภาวะเมแทบอลิกผิดปกติ (Metabolic syndrome: น้ำหนักตัวเพิ่มขึ้นอย่างมาก ภาวะดื้อต่ออินซูลิน เบาหวาน และไขมันในเลือดสูง)</t>
        </is>
      </c>
      <c r="E140" t="inlineStr">
        <is>
          <t>อาการกล้ามเนื้อบิดเกร็งรุนแรง (Acute dystonia)</t>
        </is>
      </c>
      <c r="F140" t="inlineStr">
        <is>
          <t>โรคพาร์กินสันเทียม (Drug-induced parkinsonism)</t>
        </is>
      </c>
      <c r="G140" t="inlineStr">
        <is>
          <t>อาการฟันติดสีดำ</t>
        </is>
      </c>
      <c r="H140" t="inlineStr">
        <is>
          <t>ภาวะต่อมน้ำลายแห้งถาวร</t>
        </is>
      </c>
      <c r="I140" t="n">
        <v>1</v>
      </c>
      <c r="J140" t="inlineStr">
        <is>
          <t>- คำตอบที่ถูกต้อง: ข้อ ก. ภาวะเมแทบอลิกผิดปกติ (Metabolic syndrome: น้ำหนักตัวเพิ่มขึ้นอย่างมาก ภาวะดื้อต่ออินซูลิน เบาหวาน และไขมันในเลือดสูง)
- ทำไมข้อนี้ถึงถูก: Clozapine และ Olanzapine มี affinity สูงต่อ H1 และ 5-HT2C receptors กระตุ้นความอยากอาหารอย่างรุนแรง ทำให้เกิด weight gain มหาศาล และรบกวน insulin signaling จนเกิดภาวะ New-onset diabetes mellitus และ dyslipidemia
- ข้ออื่นผิดเพราะอะไร:
  • ข้อ ข. และ ค.: อาการ EPS พบน้อยมากในยากลุ่ม atypical antipsychotics
  • ข้อ ง.: ไม่ทำให้ฟันติดสี
  • ข้อ จ.: Clozapine มีผลข้างเคียงทำให้น้ำลายไหลมากผิดปกติ (Hypersalivation) ไม่ใช่น้ำลายแห้ง</t>
        </is>
      </c>
      <c r="L140" t="inlineStr">
        <is>
          <t>Psychiatric</t>
        </is>
      </c>
      <c r="M140" t="inlineStr">
        <is>
          <t>Schizophrenia</t>
        </is>
      </c>
      <c r="N140" t="inlineStr">
        <is>
          <t>Clinic</t>
        </is>
      </c>
      <c r="O140" t="inlineStr">
        <is>
          <t>รุ่น RxCU83</t>
        </is>
      </c>
      <c r="P140" t="inlineStr">
        <is>
          <t>แบบฝึกหัด</t>
        </is>
      </c>
      <c r="Q140" t="inlineStr">
        <is>
          <t>Quiz เตรียมสอบ CC1 RxCU83</t>
        </is>
      </c>
    </row>
    <row r="141">
      <c r="A141" s="176" t="n">
        <v>139</v>
      </c>
      <c r="B141" t="inlineStr">
        <is>
          <t>ข้อใดคือคุณสมบัติทางเภสัชวิทยาที่อธิบายว่าเหตุใดยาต้านโรคจิตกลุ่มรุ่นที่สอง (Atypical antipsychotics เช่น Risperidone, Olanzapine, Quetiapine) จึงมีอัตราการเกิดผลข้างเคียงทางระบบการเคลื่อนไหว (EPS) ต่ำกว่ายากลุ่มรุ่นแรก (Typical antipsychotics)</t>
        </is>
      </c>
      <c r="D141" t="inlineStr">
        <is>
          <t>ยามีฤทธิ์เป็น Serotonin 5-HT2A receptor antagonist ร่วมกับ Dopamine D2 antagonist</t>
        </is>
      </c>
      <c r="E141" t="inlineStr">
        <is>
          <t>ยาไม่จับกับตัวรับโดปามีนเลย</t>
        </is>
      </c>
      <c r="F141" t="inlineStr">
        <is>
          <t>ยาออกฤทธิ์ทำลายสารสื่อประสาท GABA ในสมอง</t>
        </is>
      </c>
      <c r="G141" t="inlineStr">
        <is>
          <t>ยามีโครงสร้างเคมีเหมือนสารเอนโดรฟิน</t>
        </is>
      </c>
      <c r="H141" t="inlineStr">
        <is>
          <t>ยาไม่สามารถผ่านเข้าสู่ระบบประสาทส่วนกลางได้</t>
        </is>
      </c>
      <c r="I141" t="n">
        <v>1</v>
      </c>
      <c r="J141" t="inlineStr">
        <is>
          <t>- คำตอบที่ถูกต้อง: ข้อ ก. ยามีฤทธิ์เป็น Serotonin 5-HT2A receptor antagonist ร่วมกับ Dopamine D2 antagonist
- ทำไมข้อนี้ถึงถูก: การบล็อก 5-HT2A receptor ในสมองส่วน Nigrostriatal จะช่วยปลดปล่อย Dopamine ออกมาแข่งขันกับยาที่ D2 receptor ทำให้การส่งสัญญาณโดปามีนในระบบควบคุมการเคลื่อนไหวฟื้นตัวกลับมา จึงลดอัตราการเกิด EPS และ Tardive dyskinesia ได้อย่างมีนัยสำคัญ
- ข้ออื่นผิดเพราะอะไร:
  • ข้อ ข.: ยายังคงจับและบล็อก D2 receptor (ซึ่งจำเป็นต่อการรักษา positive symptoms)
  • ข้อ ค.: ยาไม่ได้ทำลาย GABA
  • ข้อ ง.: ไม่ได้มีโครงสร้างเหมือนเอนโดรฟิน
  • ข้อ จ.: ยาผ่าน BBB เข้าสู่สมองได้ดีมาก</t>
        </is>
      </c>
      <c r="L141" t="inlineStr">
        <is>
          <t>Psychiatric</t>
        </is>
      </c>
      <c r="M141" t="inlineStr">
        <is>
          <t>Schizophrenia</t>
        </is>
      </c>
      <c r="N141" t="inlineStr">
        <is>
          <t>Clinic</t>
        </is>
      </c>
      <c r="O141" t="inlineStr">
        <is>
          <t>รุ่น RxCU83</t>
        </is>
      </c>
      <c r="P141" t="inlineStr">
        <is>
          <t>แบบฝึกหัด</t>
        </is>
      </c>
      <c r="Q141" t="inlineStr">
        <is>
          <t>Quiz เตรียมสอบ CC1 RxCU83</t>
        </is>
      </c>
    </row>
    <row r="142">
      <c r="A142" s="176" t="n">
        <v>140</v>
      </c>
      <c r="B142" t="inlineStr">
        <is>
          <t>จากโครงสร้างยาแก้ปวด/ต้านชัก/ไมเกรนหรือยาที่มีหมู่ Sulfonamide moiety (-SO2NH2) ในโมเลกุล ควรระมัดระวังเป็นพิเศษในผู้ป่วยประเภทใด
&lt;img src="/PLE%20CC%20Quiz/images/quiz_cc1/quiz_cc1_p32_img5.png"&gt;</t>
        </is>
      </c>
      <c r="D142" t="inlineStr">
        <is>
          <t>ผู้ป่วยที่มีประวัติแพ้ยาปฏิชีวนะกลุ่ม Sulfonamides (Sulfa allergy)</t>
        </is>
      </c>
      <c r="E142" t="inlineStr">
        <is>
          <t>ผู้ป่วยที่ได้รับยา CYP3A4 inhibitors</t>
        </is>
      </c>
      <c r="F142" t="inlineStr">
        <is>
          <t>ผู้ป่วยที่มีประวัติโรคเบาหวาน</t>
        </is>
      </c>
      <c r="G142" t="inlineStr">
        <is>
          <t>ผู้ป่วยที่มีประวัติโรคตับแข็ง</t>
        </is>
      </c>
      <c r="H142" t="inlineStr">
        <is>
          <t>ผู้ป่วยตั้งครรภ์ไตรมาสที่สาม</t>
        </is>
      </c>
      <c r="I142" t="n">
        <v>1</v>
      </c>
      <c r="J142" t="inlineStr">
        <is>
          <t>✅ คำตอบที่ถูกต้อง: ข้อ ก. ผู้ป่วยที่มีประวัติแพ้ยา antibiotic กลุ่ม Sulfonamides
🎯 ทำไมข้อนี้ถึงถูก:
ยาที่มีหมู่ Sulfonamide (-SO2NH2 หรือ Sulfamyl group) อยู่ในโครงสร้างทางเคมี (เช่น Sumatriptan, Topiramate, Celecoxib, Acetazolamide) อาจมีความเสี่ยงในการเกิดการแพ้ข้ามกลุ่มในผู้ป่วยที่มีประวัติการแพ้ยาปฏิชีวนะในกลุ่มซัลฟา (Sulfa hypersensitivity)
🔍 ข้ออื่นผิดเพราะอะไร:
• ข้อ ข. ผิด เพราะไม่ใช่ประเด็นความระมัดระวังหลักจากโครงสร้างทางเคมีของหมู่ซัลโฟนาไมด์
• ข้อ ค. ผิด เพราะไม่ใช่ข้อห้ามใช้จำเพาะของหมู่ฟังก์ชันนี้
• ข้อ ง. ผิด เพราะไม่ได้มีพิษต่อตับจำเพาะจากหมู่นี้
• ข้อ จ. ผิด เพราะไม่ใช่คำตอบจำเพาะทางโครงสร้าง SAR</t>
        </is>
      </c>
      <c r="K142" t="inlineStr">
        <is>
          <t>Clinic</t>
        </is>
      </c>
      <c r="L142" t="inlineStr">
        <is>
          <t>Psychiatric</t>
        </is>
      </c>
      <c r="M142" t="inlineStr">
        <is>
          <t>Antipsychotics &amp; Mood Stabilizers</t>
        </is>
      </c>
      <c r="N142" t="inlineStr">
        <is>
          <t>Clinic</t>
        </is>
      </c>
      <c r="O142" t="inlineStr">
        <is>
          <t>รุ่น RxCU83</t>
        </is>
      </c>
      <c r="P142" t="inlineStr">
        <is>
          <t>แบบฝึกหัด</t>
        </is>
      </c>
      <c r="Q142" t="inlineStr">
        <is>
          <t>Quiz เตรียมสอบ CC1 RxCU83</t>
        </is>
      </c>
    </row>
    <row r="143">
      <c r="A143" s="176" t="n">
        <v>141</v>
      </c>
      <c r="B143" t="inlineStr">
        <is>
          <t>ผู้ป่วยชายอายุ 35 ปี น้ำหนัก 65 กก. ส่วนสูง 165 ซม. มาพบแพทย์ด้วยอาการนอนไม่หลับ โดยแจ้งว่าเพิ่งได้รับการเลื่อนตำแหน่งงาน ทำให้มีความเครียดและวิตกกังวลสูง กลางคืนเข้านอนแล้วหลับยาก พลิกตัวไปมานานกว่า 1-2 ชั่วโมงจึงจะหลับได้ ทำให้ต้องดื่มแอลกอฮอล์ 1 แก้วก่อนนอนเพื่อให้หลับ ส่งผลให้ตอนกลางวันมีอาการง่วงนอนมาก หลับระหว่างทำงานและหลับขณะติดสัญญาณไฟแดง จึงต้องดื่มกาแฟวันละ 3-4 แก้ว
ข้อใด ไม่ใช่ คำแนะนำด้านสุขอนามัยการนอนหลับ (Sleep Hygiene) ที่ถูกต้องและเหมาะสมสำหรับผู้ป่วยรายนี้</t>
        </is>
      </c>
      <c r="C143" t="inlineStr">
        <is>
          <t>แนะนำให้นอนหลับพักผ่อนชดเชยในเวลากลางวันเป็นเวลา 2 ถึง 3 ชั่วโมงเพื่อลดอาการง่วงนอนตอนกลางวัน</t>
        </is>
      </c>
      <c r="D143" t="inlineStr">
        <is>
          <t>แนะนำให้งดการดื่มเครื่องดื่มแอลกอฮอล์ก่อนนอนโดยเด็ดขาด</t>
        </is>
      </c>
      <c r="E143" t="inlineStr">
        <is>
          <t>หากเข้านอนแล้วไม่หลับภายใน 20-30 นาที ให้ลุกออกจากเตียงไปทำกิจกรรมที่ผ่อนคลาย เช่น อ่านหนังสือ เมื่อรู้สึกง่วงจึงค่อยกลับมานอน</t>
        </is>
      </c>
      <c r="F143" t="inlineStr">
        <is>
          <t>กำหนดเวลาเข้านอนและตื่นนอนให้ตรงเวลาเดิมสม่ำเสมอทุกวัน แม้ในวันหยุด</t>
        </is>
      </c>
      <c r="G143" t="inlineStr">
        <is>
          <t>งดดื่มชา กาแฟ และเครื่องดื่มที่มีคาเฟอีน โดยเฉพาะในช่วงบ่ายและเย็น</t>
        </is>
      </c>
      <c r="H143" t="n">
        <v>1</v>
      </c>
      <c r="I143" t="inlineStr">
        <is>
          <t>✅ คำตอบที่ถูกต้อง: ข้อ ก. แนะนำให้นอนหลับพักผ่อนชดเชยในเวลากลางวันเป็นเวลา 2 ถึง 3 ชั่วโมงเพื่อลดอาการง่วงนอนตอนกลางวัน
🎯 ทำไมข้อนี้ถึงถูก: ตามหลัก Sleep Hygiene การนอนหลับกลางวันเป็นเวลานาน (เช่น 2-3 ชั่วโมง) จะไปลดแรงขับการนอนหลับ (Homeostatic sleep drive) ทำให้ในเวลากลางคืนผู้ป่วยจะยิ่งหลับยากขึ้นไปอีก หากจำเป็นต้องงีบหลับกลางวัน แนะนำไม่ควรเกิน 20-30 นาที และไม่ควรงีบหลังเวลา 15.00 น.
🔍 ข้ออื่นผิดเพราะอะไร:
• ข้อ ข.: ถูกต้อง แอลกอฮอล์อาจช่วยให้หลับง่ายขึ้นในตอนแรก แต่จะรบกวนวงจรการนอน (ลด REM sleep) ทำให้หลับไม่สนิทและตื่นบ่อยในช่วงครึ่งหลังของคืน
• ข้อ ค.: ถูกต้อง เป็นเทคนิค Stimulus Control Therapy เพื่อไม่ให้สมองเชื่อมโยงเตียงนอนกับความเครียดหรือความกังวลจากการนอนไม่หลับ
• ข้อ ง.: ถูกต้อง การรักษาเวลาตื่นนอนให้คงที่สม่ำเสมอช่วยปรับและรักษาวงจรนาฬิกาชีวภาพ (Circadian rhythm)
• ข้อ จ.: ถูกต้อง คาเฟอีนเป็นสารกระตุ้นระบบประสาทที่มีค่าครึ่งชีวิตประมาณ 3-7 ชั่วโมง การงดคาเฟอีนช่วงบ่ายและเย็นจะช่วยลดการรบกวนการนอน</t>
        </is>
      </c>
      <c r="K143" t="inlineStr">
        <is>
          <t>Intermediate</t>
        </is>
      </c>
      <c r="L143" t="inlineStr">
        <is>
          <t>Psychiatric</t>
        </is>
      </c>
      <c r="M143" t="inlineStr">
        <is>
          <t>Insomnia &amp; Non-pharmacological Sleep Hygiene</t>
        </is>
      </c>
      <c r="N143" t="inlineStr">
        <is>
          <t>Clinic</t>
        </is>
      </c>
      <c r="O143" t="inlineStr">
        <is>
          <t>[RECONSTRUCTED: ปรับแต่งและเติมเต็มบริบทโจทย์/ตัวเลือกเพื่อความสมบูรณ์] ข้อสอบจริง PLE-CC1 ปี 2567 ข้อ 18</t>
        </is>
      </c>
      <c r="P143" t="inlineStr">
        <is>
          <t>ข้อสอบจริง</t>
        </is>
      </c>
      <c r="Q143" t="inlineStr">
        <is>
          <t>2567</t>
        </is>
      </c>
      <c r="R143" t="inlineStr">
        <is>
          <t>CASE_2567_INSOMNIA_01</t>
        </is>
      </c>
    </row>
    <row r="144">
      <c r="A144" s="176" t="n">
        <v>142</v>
      </c>
      <c r="B144" t="inlineStr">
        <is>
          <t>ผู้ป่วยชายอายุ 35 ปี น้ำหนัก 65 กก. ส่วนสูง 165 ซม. มาพบแพทย์ด้วยอาการนอนไม่หลับ โดยแจ้งว่าเพิ่งได้รับการเลื่อนตำแหน่งงาน ทำให้มีความเครียดและวิตกกังวลสูง กลางคืนเข้านอนแล้วหลับยาก พลิกตัวไปมานานกว่า 1-2 ชั่วโมงจึงจะหลับได้ ทำให้ต้องดื่มแอลกอฮอล์ 1 แก้วก่อนนอนเพื่อให้หลับ ส่งผลให้ตอนกลางวันมีอาการง่วงนอนมาก หลับระหว่างทำงานและหลับขณะติดสัญญาณไฟแดง จึงต้องดื่มกาแฟวันละ 3-4 แก้ว
จากอาการและประวัติของผู้ป่วย ข้อความในข้อใด ไม่สอดคล้อง กับเกณฑ์การวินิจฉัยภาวะนอนไม่หลับตามเกณฑ์มาตรฐานสากล (DSM-5 Criteria for Insomnia Disorder)</t>
        </is>
      </c>
      <c r="C144" t="inlineStr">
        <is>
          <t>ผู้ป่วยต้องมีภาวะหลับไม่สนิทและมีการตื่นบ่อยกลางดึกร่วมด้วยเสมอ จึงจะเข้าเกณฑ์วินิจฉัย (แม้จะมีปัญหาเฉพาะช่วงเริ่มต้นนอนหลับ)</t>
        </is>
      </c>
      <c r="D144" t="inlineStr">
        <is>
          <t>มีความยากลำบากในการเริ่มต้นนอนหลับ (Difficulty initiating sleep)</t>
        </is>
      </c>
      <c r="E144" t="inlineStr">
        <is>
          <t>อาการนอนไม่หลับส่งผลกระทบอย่างมีนัยสำคัญต่อการทำหน้าที่ทางสังคม การประกอบอาชีพ หรือการดำเนินชีวิตประจำวัน</t>
        </is>
      </c>
      <c r="F144" t="inlineStr">
        <is>
          <t>ปัญหาการนอนหลับเกิดขึ้นอย่างน้อย 3 คืนต่อสัปดาห์</t>
        </is>
      </c>
      <c r="G144" t="inlineStr">
        <is>
          <t>ปัญหาการนอนหลับเกิดขึ้นต่อเนื่องเป็นระยะเวลาอย่างน้อย 3 เดือน</t>
        </is>
      </c>
      <c r="H144" t="n">
        <v>1</v>
      </c>
      <c r="I144" t="inlineStr">
        <is>
          <t>✅ คำตอบที่ถูกต้อง: ข้อ ก. ผู้ป่วยต้องมีภาวะหลับไม่สนิทและมีการตื่นบ่อยกลางดึกร่วมด้วยเสมอ จึงจะเข้าเกณฑ์วินิจฉัย (แม้จะมีปัญหาเฉพาะช่วงเริ่มต้นนอนหลับ)
🎯 ทำไมข้อนี้ถึงถูก: ตามเกณฑ์ DSM-5 การวินิจฉัย Insomnia Disorder กำหนดให้มีความไม่พึงพอใจในปริมาณหรือคุณภาพของการนอนหลับ โดยสัมพันธ์กับอาการอย่างน้อย 1 ข้อ ได้แก่ 1) หลับยากตอนเริ่มต้น (Difficulty initiating sleep) หรือ 2) หลับไม่สนิทตื่นบ่อย (Difficulty maintaining sleep) หรือ 3) ตื่นเช้าตรู่แล้วนอนต่อไม่ได้ (Early-morning awakening) ดังนั้นผู้ป่วยที่มีปัญหาเฉพาะการเริ่มต้นหลับยาก (Sleep onset insomnia) เพียงอย่างเดียว ก็สามารถเข้าเกณฑ์วินิจฉัยได้ โดยไม่จำเป็นต้องมีอาการหลับไม่สนิทตื่นบ่อยร่วมด้วยเสมอไป
🔍 ข้ออื่นผิดเพราะอะไร:
• ข้อ ข.: เป็นเกณฑ์ข้อที่ 1 ของ DSM-5 สำหรับ Sleep-onset insomnia
• ข้อ ค.: เป็นเกณฑ์สำคัญของ DSM-5 ที่กำหนดว่าอาการนอนไม่หลับต้องก่อให้เกิดความทุกข์ทรมานทางคลินิกหรือบกพร่องในการทำงานตอนกลางวัน
• ข้อ ง.: ถูกต้อง เกณฑ์ DSM-5 กำหนดความถี่อย่างน้อย 3 คืนต่อสัปดาห์
• ข้อ จ.: ถูกต้อง เกณฑ์ DSM-5 กำหนดระยะเวลาต่อเนื่องอย่างน้อย 3 เดือน (Persistent insomnia)</t>
        </is>
      </c>
      <c r="K144" t="inlineStr">
        <is>
          <t>Intermediate</t>
        </is>
      </c>
      <c r="L144" t="inlineStr">
        <is>
          <t>Psychiatric</t>
        </is>
      </c>
      <c r="M144" t="inlineStr">
        <is>
          <t>DSM-5 Diagnostic Criteria for Insomnia Disorder</t>
        </is>
      </c>
      <c r="N144" t="inlineStr">
        <is>
          <t>Clinic</t>
        </is>
      </c>
      <c r="O144" t="inlineStr">
        <is>
          <t>[RECONSTRUCTED: ปรับแต่งและเติมเต็มบริบทโจทย์/ตัวเลือกเพื่อความสมบูรณ์] ข้อสอบจริง PLE-CC1 ปี 2567 ข้อ 19</t>
        </is>
      </c>
      <c r="P144" t="inlineStr">
        <is>
          <t>ข้อสอบจริง</t>
        </is>
      </c>
      <c r="Q144" t="inlineStr">
        <is>
          <t>2567</t>
        </is>
      </c>
      <c r="R144" t="inlineStr">
        <is>
          <t>CASE_2567_INSOMNIA_01</t>
        </is>
      </c>
    </row>
    <row r="145">
      <c r="A145" s="176" t="n">
        <v>143</v>
      </c>
      <c r="B145" t="inlineStr">
        <is>
          <t>ผู้ป่วยชายอายุ 35 ปี น้ำหนัก 65 กก. ส่วนสูง 165 ซม. มาพบแพทย์ด้วยอาการนอนไม่หลับ โดยแจ้งว่าเพิ่งได้รับการเลื่อนตำแหน่งงาน ทำให้มีความเครียดและวิตกกังวลสูง กลางคืนเข้านอนแล้วหลับยาก พลิกตัวไปมานานกว่า 1-2 ชั่วโมงจึงจะหลับได้ ทำให้ต้องดื่มแอลกอฮอล์ 1 แก้วก่อนนอนเพื่อให้หลับ ส่งผลให้ตอนกลางวันมีอาการง่วงนอนมาก หลับระหว่างทำงานและหลับขณะติดสัญญาณไฟแดง จึงต้องดื่มกาแฟวันละ 3-4 แก้ว
หากผู้ป่วยได้ปรับพฤติกรรมตามหลัก Sleep Hygiene อย่างเต็มที่แล้วแต่อาการเริ่มต้นหลับยาก (Sleep-onset insomnia) ยังคงรบกวนการทำงานอย่างมาก แพทย์ต้องการพิจารณาให้ยาระงับประสาทเพื่อช่วยให้นอนหลับในระยะสั้น (Short-term therapy) ทางเลือกการรักษาด้วยยาในข้อใดมีความเหมาะสมสูงสุดสำหรับปัญหาหลับยากในผู้ป่วยรายนี้</t>
        </is>
      </c>
      <c r="C145" t="inlineStr">
        <is>
          <t>Zolpidem 5-10 mg รับประทานก่อนนอนทันที (เฉพาะในระยะสั้นไม่เกิน 2-4 สัปดาห์)</t>
        </is>
      </c>
      <c r="D145" t="inlineStr">
        <is>
          <t>Diazepam 10 mg รับประทานก่อนนอน</t>
        </is>
      </c>
      <c r="E145" t="inlineStr">
        <is>
          <t>Chlorpheniramine 4 mg รับประทานก่อนนอนต่อเนื่องทุกวัน</t>
        </is>
      </c>
      <c r="F145" t="inlineStr">
        <is>
          <t>สารสกัดใบขี้เหล็กแคปซูล รับประทานต่อเนื่องเป็นประจำ</t>
        </is>
      </c>
      <c r="G145" t="inlineStr">
        <is>
          <t>Amitriptyline 50 mg รับประทานก่อนนอน</t>
        </is>
      </c>
      <c r="H145" t="n">
        <v>1</v>
      </c>
      <c r="I145" t="inlineStr">
        <is>
          <t>✅ คำตอบที่ถูกต้อง: ข้อ ก. Zolpidem 5-10 mg รับประทานก่อนนอนทันที (เฉพาะในระยะสั้นไม่เกิน 2-4 สัปดาห์)
🎯 ทำไมข้อนี้ถึงถูก: ผู้ป่วยมีปัญหาเด่นคือการเริ่มต้นนอนหลับยาก (Sleep-onset insomnia) Zolpidem เป็นยานอนหลับในกลุ่ม Non-benzodiazepine receptor agonist (Z-drug) ซึ่งออกฤทธิ์จำเพาะต่อ GABA-A alpha-1 subunit มี onset of action เร็ว (ประมาณ 15-30 นาที) และมีค่าครึ่งชีวิตสั้น (ประมาณ 2-3 ชั่วโมง) จึงช่วยให้เริ่มหลับได้เร็วโดยไม่มีอาการง่วงซึมค้างในตอนเช้า (Minimal hangover effect) เหมาะสำหรับการรักษาในระยะสั้น
🔍 ข้ออื่นผิดเพราะอะไร:
• ข้อ ข.: Diazepam มีค่าครึ่งชีวิตยาวมาก (20-100 ชั่วโมง) และมี Active metabolites ทำให้เกิดอาการง่วงซึมตอนกลางวัน (Daytime sedation) รุนแรง เสี่ยงต่อการเกิดอุบัติเหตุขณะขับรถ
• ข้อ ค.: Chlorpheniramine เป็น First-generation antihistamine ไม่แนะนำให้ใช้รักษาอาการนอนไม่หลับเรื้อรัง เนื่องจากทำให้เกิด Tolerance อย่างรวดเร็ว มีอาการง่วงซึมตอนเช้า และมีผลข้างเคียง anticholinergic
• ข้อ ง.: สารสกัดใบขี้เหล็กถูกยกเลิกการใช้เนื่องจากมีความเสี่ยงต่อพิษต่อตับรุนแรง (Hepatotoxicity)
• ข้อ จ.: Amitriptyline 50 mg เป็นขนาดสูงเกินไปสำหรับช่วยนอนหลับ และมี anticholinergic side effects สูงมาก</t>
        </is>
      </c>
      <c r="K145" t="inlineStr">
        <is>
          <t>Intermediate</t>
        </is>
      </c>
      <c r="L145" t="inlineStr">
        <is>
          <t>Psychiatric</t>
        </is>
      </c>
      <c r="M145" t="inlineStr">
        <is>
          <t>Pharmacotherapy of Insomnia (Z-drugs &amp; Short-acting BZDs)</t>
        </is>
      </c>
      <c r="N145" t="inlineStr">
        <is>
          <t>Clinic</t>
        </is>
      </c>
      <c r="O145" t="inlineStr">
        <is>
          <t>[RECONSTRUCTED: ปรับแต่งและเติมเต็มบริบทโจทย์/ตัวเลือกเพื่อความสมบูรณ์] ข้อสอบจริง PLE-CC1 ปี 2567 ข้อ 20</t>
        </is>
      </c>
      <c r="P145" t="inlineStr">
        <is>
          <t>ข้อสอบจริง</t>
        </is>
      </c>
      <c r="Q145" t="inlineStr">
        <is>
          <t>2567</t>
        </is>
      </c>
      <c r="R145" t="inlineStr">
        <is>
          <t>CASE_2567_INSOMNIA_01</t>
        </is>
      </c>
    </row>
    <row r="146">
      <c r="A146" s="176" t="n">
        <v>144</v>
      </c>
      <c r="B146" t="inlineStr">
        <is>
          <t>ผู้ป่วยชายอายุ 35 ปี น้ำหนัก 65 กก. ส่วนสูง 165 ซม. มาพบแพทย์ด้วยอาการนอนไม่หลับ โดยแจ้งว่าเพิ่งได้รับการเลื่อนตำแหน่งงาน ทำให้มีความเครียดและวิตกกังวลสูง กลางคืนเข้านอนแล้วหลับยาก พลิกตัวไปมานานกว่า 1-2 ชั่วโมงจึงจะหลับได้ ทำให้ต้องดื่มแอลกอฮอล์ 1 แก้วก่อนนอนเพื่อให้หลับ ส่งผลให้ตอนกลางวันมีอาการง่วงนอนมาก หลับระหว่างทำงานและหลับขณะติดสัญญาณไฟแดง จึงต้องดื่มกาแฟวันละ 3-4 แก้ว
ภายหลังแพทย์ได้สั่งจ่ายยา Trazodone ขนาดต่ำก่อนนอนเพื่อช่วยให้นอนหลับ โดยแพทย์ได้กำชับให้ระมัดระวังอาการหน้ามืดวิงเวียนเวลาเปลี่ยนท่าทาง (Orthostatic Hypotension) อาการไม่พึงประสงค์ดังกล่าวเกิดจากการที่ยา Trazodone ไปปิดกั้นตัวรับ (Receptor) ชนิดใด</t>
        </is>
      </c>
      <c r="C146" t="inlineStr">
        <is>
          <t>Alpha-1 adrenergic receptor</t>
        </is>
      </c>
      <c r="D146" t="inlineStr">
        <is>
          <t>Serotonin 5-HT2A receptor</t>
        </is>
      </c>
      <c r="E146" t="inlineStr">
        <is>
          <t>Muscarinic M1 receptor</t>
        </is>
      </c>
      <c r="F146" t="inlineStr">
        <is>
          <t>Histamine H1 receptor</t>
        </is>
      </c>
      <c r="G146" t="inlineStr">
        <is>
          <t>Beta-2 adrenergic receptor</t>
        </is>
      </c>
      <c r="H146" t="n">
        <v>1</v>
      </c>
      <c r="I146" t="inlineStr">
        <is>
          <t>✅ คำตอบที่ถูกต้อง: ข้อ ก. Alpha-1 adrenergic receptor
🎯 ทำไมข้อนี้ถึงถูก: Trazodone มีฤทธิ์เป็น Potent Alpha-1 Adrenergic Receptor Antagonist เมื่อปิดกั้นตัวรับ alpha-1 บริเวณหลอดเลือดส่วนปลาย จะทำให้หลอดเลือดขยายตัวและสูญเสียการหดตัวชดเชยเมื่อเปลี่ยนอิริยาบถจากท่านอนเป็นท่ายืน นำไปสู่อาการความดันโลหิตตกในท่ายืน (Orthostatic Hypotension) และอาการหน้ามืดวิงเวียน
🔍 ข้ออื่นผิดเพราะอะไร:
• ข้อ ข.: การยับยั้ง 5-HT2A receptor เป็นกลไกหลักในการช่วยให้นอนหลับและลดความวิตกกังวล
• ข้อ ค.: Trazodone มีฤทธิ์ Anticholinergic (M1 blockade) น้อยมากเมื่อเทียบกับยากลุ่ม TCAs
• ข้อ ง.: การปิดกั้น H1 receptor ทำให้เกิดอาการง่วงซึม (Sedation) แต่ไม่ได้ทำให้เกิด orthostatic hypotension โดยตรง
• ข้อ จ.: Trazodone ไม่มีผลปิดกั้น Beta-2 receptor อย่างมีนัยสำคัญทางคลินิก</t>
        </is>
      </c>
      <c r="K146" t="inlineStr">
        <is>
          <t>Intermediate</t>
        </is>
      </c>
      <c r="L146" t="inlineStr">
        <is>
          <t>Psychiatric</t>
        </is>
      </c>
      <c r="M146" t="inlineStr">
        <is>
          <t>Trazodone Adverse Effects &amp; Alpha-1 Blockade</t>
        </is>
      </c>
      <c r="N146" t="inlineStr">
        <is>
          <t>Clinic</t>
        </is>
      </c>
      <c r="O146" t="inlineStr">
        <is>
          <t>[RECONSTRUCTED: ปรับแต่งและเติมเต็มบริบทโจทย์/ตัวเลือกเพื่อความสมบูรณ์] ข้อสอบจริง PLE-CC1 ปี 2567 ข้อ 22</t>
        </is>
      </c>
      <c r="P146" t="inlineStr">
        <is>
          <t>ข้อสอบจริง</t>
        </is>
      </c>
      <c r="Q146" t="inlineStr">
        <is>
          <t>2567</t>
        </is>
      </c>
      <c r="R146" t="inlineStr">
        <is>
          <t>CASE_2567_INSOMNIA_01</t>
        </is>
      </c>
    </row>
    <row r="147">
      <c r="A147" s="177" t="n">
        <v>145</v>
      </c>
      <c r="B147" s="34" t="inlineStr">
        <is>
          <t>ผู้ป่วยชายไทย อายุ 45 ปี มีความตั้งใจจะเลิกสูบบุหรี่อย่างเด็ดขาด โดยผู้ป่วยมีโรคประจำตัวคือ โรคลมชัก (Epilepsy) ควบคุมอาการได้ดีด้วยยาต้านชัก
ยาช่วยเลิกบุหรี่ในข้อใดต่อไปนี้จัดเป็น 'ข้อห้ามใช้เด็ดขาด' (Contraindication) ในผู้ป่วยรายนี้เนื่องจากมีผลลด Seizure threshold และเพิ่มความเสี่ยงต่อการชักรุนแรง</t>
        </is>
      </c>
      <c r="C147" s="100" t="inlineStr"/>
      <c r="D147" s="34" t="inlineStr">
        <is>
          <t>Varenicline tablet</t>
        </is>
      </c>
      <c r="E147" s="34" t="inlineStr">
        <is>
          <t>Bupropion sustained-release tablet</t>
        </is>
      </c>
      <c r="F147" s="34" t="inlineStr">
        <is>
          <t>Nicotine chewing gum</t>
        </is>
      </c>
      <c r="G147" s="34" t="inlineStr">
        <is>
          <t>Nortriptyline tablet</t>
        </is>
      </c>
      <c r="H147" s="34" t="inlineStr">
        <is>
          <t>Cytisine tablet</t>
        </is>
      </c>
      <c r="I147" s="100" t="n">
        <v>2</v>
      </c>
      <c r="J147" s="34" t="inlineStr">
        <is>
          <t>✅ คำตอบที่ถูกต้อง: ข้อ ข. Bupropion sustained-release tablet
🎯 ทำไมข้อนี้ถึงถูก:
Bupropion เป็นยากลุ่ม Norepinephrine-Dopamine Reuptake Inhibitor (NDRI) ที่มีฤทธิ์ลดขีดกั้นการชัก (Lowers seizure threshold) อย่างชัดเจนตามขนาดยา จึงมีข้อห้ามใช้อย่างเด็ดขาดในผู้ป่วยที่มีประวัติโรคลมชัก (Seizure disorder), โรคทางสมองที่มีความเสี่ยงต่อการชัก, และผู้ป่วยโรคพฤติกรรมการกินผิดปกติ (Bulimia/Anorexia nervosa)
🔍 ข้ออื่นผิดเพราะอะไร:
• ข้อ ก. Varenicline (Alpha-4 Beta-2 nicotinic receptor partial agonist) สามารถใช้ได้ในผู้ป่วยโรคลมชัก แต่ควรระวังภาวะซึมเศร้าหรืออารมณ์แปรปรวน
• ข้อ ค. Nicotine gum (NRT) มีความปลอดภัยสูงในผู้ป่วยโรคลมชัก ไม่มีผลลดขีดกั้นการชัก
• ข้อ ง. Nortriptyline เป็นยาทางเลือกแถวที่สอง แม้ระวังในโรคลมชักแต่ไม่ใช่ข้อห้ามใช้รุนแรงเท่า Bupropion
• ข้อ จ. Cytisine เป็นยาสมุนไพรช่วยเลิกบุหรี่ ไม่มีข้อห้ามใช้เด็ดขาดในโรคลมชัก</t>
        </is>
      </c>
      <c r="K147" s="100" t="inlineStr"/>
      <c r="L147" s="34" t="inlineStr">
        <is>
          <t>Psychiatric</t>
        </is>
      </c>
      <c r="M147" s="34" t="inlineStr">
        <is>
          <t>Smoking Cessation Pharmacotherapy Contraindications</t>
        </is>
      </c>
      <c r="N147" s="100" t="inlineStr">
        <is>
          <t>Clinic</t>
        </is>
      </c>
      <c r="O147" s="34" t="inlineStr">
        <is>
          <t>ข้อสอบจริง PLE-CC1 ปี 2566 Day 1 ข้อ 56 [CASE_2566_SMOKING_01]</t>
        </is>
      </c>
      <c r="P147" s="100" t="inlineStr">
        <is>
          <t>ข้อสอบจริง</t>
        </is>
      </c>
      <c r="Q147" s="100" t="inlineStr">
        <is>
          <t>2566 Day 1</t>
        </is>
      </c>
      <c r="R147" s="100" t="inlineStr">
        <is>
          <t>CASE_2566_SMOKING_01</t>
        </is>
      </c>
    </row>
    <row r="148">
      <c r="A148" s="177" t="n">
        <v>146</v>
      </c>
      <c r="B148" s="34" t="inlineStr">
        <is>
          <t>ผู้ป่วยได้รับ Nicotine 4 mg gum สำหรับช่วยเลิกบุหรี่ แต่ผู้ป่วยกลับมาพบเภสัชกรแจ้งว่าไม่สามารถใช้ยาได้อย่างต่อเนื่อง เนื่องจากมีอาการแสบร้อนในปาก คอหอย และมีอาการปวดเมื่อยขากรรไกรอย่างมาก
ในฐานะเภสัชกร ควรให้คำแนะนำแก่ผู้ป่วยเกี่ยวกับเทคนิคการใช้หมากฝรั่งนิโคตินอย่างไรเพื่อแก้ไขปัญหาดังกล่าว</t>
        </is>
      </c>
      <c r="C148" s="100" t="inlineStr"/>
      <c r="D148" s="34" t="inlineStr">
        <is>
          <t>แนะนำให้ใช้เทคนิค 'เคี้ยวแล้วพัก' (Chew and Park) โดยเคี้ยวช้าๆ จนรู้สึกเผ็ดซ่า แล้วพักไว้ที่กระพุ้งแก้ม</t>
        </is>
      </c>
      <c r="E148" s="34" t="inlineStr">
        <is>
          <t>แนะนำให้ดื่มน้ำส้มหรือน้ำผลไม้รสเปรี้ยวก่อนเคี้ยวหมากฝรั่งเพื่อลดการระคายเคือง</t>
        </is>
      </c>
      <c r="F148" s="34" t="inlineStr">
        <is>
          <t>แนะนำให้เคี้ยวเร็วๆ แล้วกลืนน้ำลายทันทีเพื่อลดปริมาณยาที่สัมผัสในช่องปาก</t>
        </is>
      </c>
      <c r="G148" s="34" t="inlineStr">
        <is>
          <t>แนะนำให้เคี้ยวต่อเนื่องตลอดเวลา 30 นาทีโดยไม่ต้องหยุดพักเพื่อให้ยานิโคตินหมดเร็วขึ้น</t>
        </is>
      </c>
      <c r="H148" s="34" t="inlineStr">
        <is>
          <t>แนะนำให้ดื่มน้ำเปล่ามากๆ พร้อมกับการเคี้ยวหมากฝรั่งเพื่อช่วยเจือจางความแสบร้อน</t>
        </is>
      </c>
      <c r="I148" s="100" t="n">
        <v>1</v>
      </c>
      <c r="J148" s="34" t="inlineStr">
        <is>
          <t>✅ คำตอบที่ถูกต้อง: ข้อ ก. แนะนำให้ใช้เทคนิค 'เคี้ยวแล้วพัก' (Chew and Park) โดยเคี้ยวช้าๆ จนรู้สึกเผ็ดซ่า แล้วพักไว้ที่กระพุ้งแก้ม
🎯 ทำไมข้อนี้ถึงถูก:
หมากฝรั่งนิโคตินไม่ใช่หมากฝรั่งทั่วไป แต่เป็นยาที่ออกแบบให้ดูดซึมผ่านเยื่อบุช่องปาก (Buccal mucosa) เทคนิคที่ถูกต้องคือ 'Chew and Park':
1) เคี้ยวช้าๆ จนกระทั่งเริ่มมีรสเผ็ดซ่าหรือมีรสนิโคติน
2) หยุดเคี้ยวและนำหมากฝรั่งไปพักไว้ระหว่างกระพุ้งแก้มกับเหงือก เพื่อให้นิโคตินค่อยๆ ดูดซึม
3) เมื่อรสเผ็ดซ่าจางลง จึงนำกลับมาเคี้ยวช้าๆ อีกครั้งแล้วพักใหม่ สลับกันประมาณ 30 นาที
การเคี้ยวเร็วเกินไปจะทำให้นิโคตินถูกปลดปล่อยออกมามากเกินไป เกิดอาการแสบร้อนในปาก ระคายเคืองกระเพาะอาหาร สะอึก และปวดกรามจากการเคี้ยว
🔍 ข้ออื่นผิดเพราะอะไร:
• ข้อ ข. ผิดเพราะ: เครื่องดื่มที่เป็นกรด (เช่น น้ำส้ม กาแฟ น้ำอัดลม) จะลดค่า pH ในช่องปาก ทำให้นิโคตินแตกตัวเป็นไอออนและดูดซึมผ่านเยื่อบุช่องปากไม่ได้ ต้องงดเครื่องดื่มเหล่านี้ก่อนและขณะเคี้ยวอย่างน้อย 15 นาที
• ข้อ ค. ผิดเพราะ: การกลืนน้ำลายนิโคตินจะทำให้ระคายเคืองทางเดินอาหาร ปวดท้อง คลื่นไส้ สะอึก และนิโคตินที่ถูกกลืนจะถูก First-pass metabolism ที่ตับทำลายหมด
• ข้อ ง. ผิดเพราะ: การเคี้ยวต่อเนื่องทำให้ปวดขากรรไกรและเกิดผลข้างเคียงรุนแรง
• ข้อ จ. ผิดเพราะ: การดื่มน้ำขณะเคี้ยวจะชะล้างนิโคตินลงสู่กระเพาะอาหาร</t>
        </is>
      </c>
      <c r="K148" s="100" t="inlineStr"/>
      <c r="L148" s="34" t="inlineStr">
        <is>
          <t>Psychiatric</t>
        </is>
      </c>
      <c r="M148" s="34" t="inlineStr">
        <is>
          <t>Nicotine Replacement Therapy (NRT Chew and Park)</t>
        </is>
      </c>
      <c r="N148" s="100" t="inlineStr">
        <is>
          <t>Clinic</t>
        </is>
      </c>
      <c r="O148" s="34" t="inlineStr">
        <is>
          <t>ข้อสอบจริง PLE-CC1 ปี 2566 Day 1 ข้อ 57 [CASE_2566_SMOKING_01]</t>
        </is>
      </c>
      <c r="P148" s="100" t="inlineStr">
        <is>
          <t>ข้อสอบจริง</t>
        </is>
      </c>
      <c r="Q148" s="100" t="inlineStr">
        <is>
          <t>2566 Day 1</t>
        </is>
      </c>
      <c r="R148" s="100" t="inlineStr">
        <is>
          <t>CASE_2566_SMOKING_01</t>
        </is>
      </c>
    </row>
    <row r="149">
      <c r="A149" s="177" t="n">
        <v>147</v>
      </c>
      <c r="B149" s="34" t="inlineStr">
        <is>
          <t>กรอบแนวคิดมาตรฐาน 5A's (Five A's Model) ที่แนะนำโดยองค์การอนามัยโลกและกระทรวงสาธารณสุข สำหรับบุคลากรทางการแพทย์ เพื่อใช้ในการให้คำปรึกษาและปรับเปลี่ยนพฤติกรรมแก่ผู้ป่วยที่ต้องการเลิกสูบบุหรี่ ประกอบด้วยขั้นตอนใดบ้าง</t>
        </is>
      </c>
      <c r="C149" s="100" t="inlineStr"/>
      <c r="D149" s="34" t="inlineStr">
        <is>
          <t>Ask, Advise, Assess, Assist, Arrange</t>
        </is>
      </c>
      <c r="E149" s="34" t="inlineStr">
        <is>
          <t>Awareness, Action, Acceptance, Adjustment, Assessment</t>
        </is>
      </c>
      <c r="F149" s="34" t="inlineStr">
        <is>
          <t>Ask, Action, Advise, Apply, Assess</t>
        </is>
      </c>
      <c r="G149" s="34" t="inlineStr">
        <is>
          <t>Analyze, Act, Arrange, Adapt, Appraise</t>
        </is>
      </c>
      <c r="H149" s="34" t="inlineStr">
        <is>
          <t>Assess, Advise, Act, Agree, Assist</t>
        </is>
      </c>
      <c r="I149" s="100" t="n">
        <v>1</v>
      </c>
      <c r="J149" s="34" t="inlineStr">
        <is>
          <t>✅ คำตอบที่ถูกต้อง: ข้อ ก. Ask, Advise, Assess, Assist, Arrange
🎯 ทำไมข้อนี้ถึงถูก:
หลักการ 5A's สำหรับการบำบัดรักษาผู้ติดบุหรี่ประกอบด้วย:
1. Ask (ถาม): ซักถามประวัติการสูบบุหรี่ของผู้รับบริการทุกคนอย่างสม่ำเสมอ
2. Advise (แนะนำ): แนะนำให้เลิกสูบบุหรี่อย่างจริงจัง ชัดเจน และสอดคล้องกับปัญหาสุขภาพของผู้ป่วย
3. Assess (ประเมิน): ประเมินความพร้อมและความตั้งใจในการเลิกสูบบุหรี่ในปัจจุบัน
4. Assist (ช่วยเหลือ): ช่วยเหลือวางแผนการเลิก กำหนดวันเลิกบุหรี่ (Quit date) และสนับสนุนการใช้ยาหรือพฤติกรรมบำบัด
5. Arrange (ติดตาม): นัดหมายติดตามผลการเลิกบุหรี่ ป้องกันการกลับไปสูบซ้ำ (Relapse prevention)
🔍 ข้ออื่นผิดเพราะอะไร:
• ข้อ ข. ค. ง. และ จ. ผิดเพราะ: เป็นคำผสมที่ไม่ตรงตามนิยามมาตรฐาน 5A's ของ WHO และ US Public Health Service</t>
        </is>
      </c>
      <c r="K149" s="100" t="inlineStr"/>
      <c r="L149" s="34" t="inlineStr">
        <is>
          <t>Psychiatric</t>
        </is>
      </c>
      <c r="M149" s="34" t="inlineStr">
        <is>
          <t>Smoking Cessation Counseling Model (5A Model)</t>
        </is>
      </c>
      <c r="N149" s="100" t="inlineStr">
        <is>
          <t>Clinic</t>
        </is>
      </c>
      <c r="O149" s="34" t="inlineStr">
        <is>
          <t>ข้อสอบจริง PLE-CC1 ปี 2566 Day 1 ข้อ 59 [CASE_2566_SMOKING_01]</t>
        </is>
      </c>
      <c r="P149" s="100" t="inlineStr">
        <is>
          <t>ข้อสอบจริง</t>
        </is>
      </c>
      <c r="Q149" s="100" t="inlineStr">
        <is>
          <t>2566 Day 1</t>
        </is>
      </c>
      <c r="R149" s="100" t="inlineStr"/>
    </row>
    <row r="150">
      <c r="A150" s="177" t="n">
        <v>148</v>
      </c>
      <c r="B150" s="34" t="inlineStr">
        <is>
          <t>ทฤษฎีทางพฤติกรรมศาสตร์และสังคมศาสตร์ที่อธิบายว่า พฤติกรรมของบุคคลถูกกำหนดโดย 'ความตั้งใจเชิงพฤติกรรม' (Behavioral Intention) ซึ่งได้รับอิทธิพลจากทัศนคติต่อพฤติกรรม (Attitude toward behavior) และการคล้อยตามกลุ่มอ้างอิงหรือบรรทัดฐานของสังคม (Subjective Norm)
ทฤษฎีดังกล่าวมีชื่อเรียกว่าอะไร</t>
        </is>
      </c>
      <c r="C150" s="100" t="inlineStr"/>
      <c r="D150" s="34" t="inlineStr">
        <is>
          <t>Health Belief Model (HBM)</t>
        </is>
      </c>
      <c r="E150" s="34" t="inlineStr">
        <is>
          <t>Transtheoretical Model (Stages of Change)</t>
        </is>
      </c>
      <c r="F150" s="34" t="inlineStr">
        <is>
          <t>Theory of Reasoned Action (TRA)</t>
        </is>
      </c>
      <c r="G150" s="34" t="inlineStr">
        <is>
          <t>Social Cognitive Theory (SCT)</t>
        </is>
      </c>
      <c r="H150" s="34" t="inlineStr">
        <is>
          <t>Diffusion of Innovations Theory</t>
        </is>
      </c>
      <c r="I150" s="100" t="n">
        <v>3</v>
      </c>
      <c r="J150" s="34" t="inlineStr">
        <is>
          <t>✅ คำตอบที่ถูกต้อง: ข้อ ค. Theory of Reasoned Action (TRA)
🎯 ทำไมข้อนี้ถึงถูก:
ทฤษฎีการกระทำด้วยเหตุผล (Theory of Reasoned Action: TRA) ที่พัฒนาโดย Fishbein และ Ajzen ระบุว่า พฤติกรรมที่บุคคลกระทำขึ้นอยู่กับ ความตั้งใจที่จะกระทำพฤติกรรมนั้น (Behavioral Intention) เป็นปัจจัยชี้ขาดโดยตรง ซึ่งความตั้งใจนี้ได้รับอิทธิพลมาจาก 2 ปัจจัยหลักคือ 1) ทัศนคติต่อพฤติกรรม (Attitude toward the behavior) และ 2) การรับรู้การคล้อยตามกลุ่มอ้างอิงหรือบรรทัดฐานทางสังคม (Subjective Norm)
🔍 ข้ออื่นผิดเพราะอะไร:
• ข้อ ก. Health Belief Model เน้นการรับรู้โอกาสเสี่ยง ความรุนแรง ประโยชน์ อุปสรรค และสิ่งชักนำ
• ข้อ ข. Transtheoretical Model เน้นขั้นตอนการเปลี่ยนแปลงพฤติกรรม 5 ขั้นตอน (Precontemplation, Contemplation, Preparation, Action, Maintenance)
• ข้อ ง. Social Cognitive Theory เน้นเรื่อง Self-efficacy และการเรียนรู้ทางสังคม
• ข้อ จ. Diffusion of Innovations เน้นการแพร่กระจายของนวัตกรรมสู่สังคม</t>
        </is>
      </c>
      <c r="K150" s="100" t="inlineStr"/>
      <c r="L150" s="34" t="inlineStr">
        <is>
          <t>Psychiatric</t>
        </is>
      </c>
      <c r="M150" s="34" t="inlineStr">
        <is>
          <t>Behavioral Theories &amp; Theory of Reasoned Action</t>
        </is>
      </c>
      <c r="N150" s="100" t="inlineStr">
        <is>
          <t>SAP</t>
        </is>
      </c>
      <c r="O150" s="34" t="inlineStr">
        <is>
          <t>ข้อสอบจริง PLE-CC1 ปี 2566 Day 1 ข้อ 113 [CASE_2566_LAW_01]</t>
        </is>
      </c>
      <c r="P150" s="100" t="inlineStr">
        <is>
          <t>ข้อสอบจริง</t>
        </is>
      </c>
      <c r="Q150" s="100" t="inlineStr">
        <is>
          <t>2566 Day 1</t>
        </is>
      </c>
      <c r="R150" s="100" t="inlineStr">
        <is>
          <t>CASE_2566_LAW_01</t>
        </is>
      </c>
    </row>
    <row r="151">
      <c r="A151" s="178" t="n">
        <v>149</v>
      </c>
      <c r="B151" s="179" t="inlineStr">
        <is>
          <t>ผู้ป่วยชายไทยอายุ 60 ปี ป่วยด้วยโรค COPD ผลตรวจสมรรถภาพปอดพบ FEV1 35% of predicted, FEV1/FVC 60% มีประวัติ exacerbation จนต้องนอนโรงพยาบาล 1 ครั้งในรอบปีที่ผ่านมา ประเมินอาการได้ mMRC 1 คะแนน, CAT score 8 คะแนน ได้รับยาประจำคือ Salbutamol MDI 1-2 puffs prn
ผู้ป่วยมีประวัติสูบบุหรี่ 20 มวนต่อวัน ติดต่อกันมา 20 ปี และต้องการสูบบุหรี่มวนแรกทันทีหลังตื่นนอน แพทย์แนะนำให้เริ่มบำบัดเพื่อเลิกบุหรี่ ข้อใดระบุการเลือกขนาดยาและคำแนะนำการใช้หมากฝรั่งนิโคติน (Nicotine gum) ได้อย่างถูกต้อง</t>
        </is>
      </c>
      <c r="C151" s="178" t="inlineStr"/>
      <c r="D151" s="179" t="inlineStr">
        <is>
          <t>เริ่มต้นด้วยหมากฝรั่ง Nicotine ขนาด 2 mg เคี้ยวทุก 1-2 ชั่วโมง</t>
        </is>
      </c>
      <c r="E151" s="179" t="inlineStr">
        <is>
          <t>เริ่มต้นด้วยหมากฝรั่ง Nicotine ขนาด 4 mg เคี้ยวทุก 1-2 ชั่วโมง</t>
        </is>
      </c>
      <c r="F151" s="179" t="inlineStr">
        <is>
          <t>ห้ามใช้หมากฝรั่งนิโคตินในผู้ป่วยที่มีภาวะไตวายทุกระยะ</t>
        </is>
      </c>
      <c r="G151" s="179" t="inlineStr">
        <is>
          <t>สามารถดื่มน้ำอัดลม กาแฟ หรือน้ำส้มร่วมด้วยระหว่างเคี้ยวเพื่อลดผลข้างเคียงระคายเคืองคอ</t>
        </is>
      </c>
      <c r="H151" s="179" t="inlineStr">
        <is>
          <t>เคี้ยวหมากฝรั่งอย่างรวดเร็วต่อเนื่องแล้วกลืนน้ำลายทันทีเพื่อให้ยาถูกดูดซึมในทางเดินอาหารได้เร็วที่สุด</t>
        </is>
      </c>
      <c r="I151" s="178" t="n">
        <v>2</v>
      </c>
      <c r="J151" s="179" t="inlineStr">
        <is>
          <t>✅ คำตอบที่ถูกต้อง: ข้อ ข. เริ่มต้นด้วยหมากฝรั่ง Nicotine ขนาด 4 mg เคี้ยวทุก 1-2 ชั่วโมง
🎯 ทำไมข้อนี้ถึงถูก:
ตามเกณฑ์การประเมินการติดนิโคติน ผู้ป่วยที่สูบบุหรี่จัด (&gt;= 20 มวนต่อวัน) และต้องการสูบบุหรี่มวนแรกภายใน 30 นาทีหลังตื่นนอน (Time to first cigarette &lt;= 30 minutes) จัดเป็นกลุ่ม High nicotine dependence จึงแนะนำให้เริ่มต้นด้วย Nicotine gum ขนาด 4 mg เคี้ยว 1 ชิ้นทุก 1-2 ชั่วโมง (หากสูบมวนแรกหลังตื่นนอนเกิน 30 นาทีจะเริ่มที่ 2 mg)
🔍 ข้ออื่นผิดเพราะอะไร:
• ข้อ ก. ผิดเพราะขนาด 2 mg เหมาะสำหรับผู้ที่สูบบุหรี่มวนแรกหลังตื่นนอนเกิน 30 นาทีขึ้นไป (Low to moderate dependence)
• ข้อ ค. ผิดเพราะ Nicotine gum ไม่ได้มีข้อห้ามใช้เด็ดขาดในผู้ป่วยไตวาย แม้อาจต้องระวังการขับออก แต่สามารถใช้ได้ภายใต้การดูแล
• ข้อ ง. ผิดเพราะเครื่องดื่มที่มีความเป็นกรด เช่น กาแฟ น้ำผลไม้ หรือน้ำอัดลม จะลดค่า pH ในช่องปาก ทำให้การดูดซึมของนิโคตินผ่านเยื่อบุช่องปากลดลง จึงห้ามดื่มเครื่องดื่มเหล่านี้ภายใน 15 นาทีก่อนและระหว่างเคี้ยวหมากฝรั่ง
• ข้อ จ. ผิดเพราะต้องใช้เทคนิค Chew and Park (เคี้ยวช้าๆ จนรู้สึกเผ็ดซ่า แล้วพักไว้ที่กระพุงแก้ม) เพื่อให้ยาดูดซึมผ่าน Buccal mucosa การเคี้ยวเร็วและกลืนน้ำลายทันทีจะทำให้ยาลงกระเพาะอาหาร เกิดอาการระคายเคือง แสบร้อนยอดอก และถูกทำลายโดย Hepatic first-pass metabolism จนไม่ได้ผล</t>
        </is>
      </c>
      <c r="K151" s="178" t="inlineStr"/>
      <c r="L151" s="179" t="inlineStr">
        <is>
          <t>Psychiatric</t>
        </is>
      </c>
      <c r="M151" s="179" t="inlineStr">
        <is>
          <t>Smoking Cessation &amp; Nicotine Dependence</t>
        </is>
      </c>
      <c r="N151" s="178" t="inlineStr">
        <is>
          <t>Clinic</t>
        </is>
      </c>
      <c r="O151" s="179" t="inlineStr">
        <is>
          <t>ข้อสอบจริง PLE-CC1 ปี 2566 Day 2 ข้อ 3 [CASE_2566_COPD_01]</t>
        </is>
      </c>
      <c r="P151" s="178" t="inlineStr">
        <is>
          <t>ข้อสอบจริง</t>
        </is>
      </c>
      <c r="Q151" s="178" t="inlineStr">
        <is>
          <t>2566 Day 2</t>
        </is>
      </c>
      <c r="R151" s="178" t="inlineStr">
        <is>
          <t>CASE_2566_COPD_01</t>
        </is>
      </c>
    </row>
    <row r="152">
      <c r="A152" s="178" t="n">
        <v>150</v>
      </c>
      <c r="B152" s="179" t="inlineStr">
        <is>
          <t>ผู้ป่วยหญิงไทยอายุ 35 ปี มาปรึกษาแพทย์ด้วยอาการใจสั่น มือสั่น หายใจไม่ออก แน่นหน้าอก รู้สึกอึดอัดและวิตกกังวลรุนแรงกลัวว่าจะควบคุมตัวเองไม่ได้ ทุกครั้งที่ต้องขึ้นรถไฟฟ้า BTS ที่มีคนหนาแน่น หรือต้องยืนต่อแถวท่ามกลางฝูงชนเป็นเวลานาน อาการเกิดขึ้นฉับพลันและเป็นซ้ำหลายครั้ง ได้รับการวินิจฉัยเป็น Panic Disorder with Agoraphobia
อาการทางกายของผู้ป่วย เช่น หัวใจเต้นเร็ว ใจสั่น แน่นหน้าอก และมือสั่น เกิดจากการกระตุ้นการทำงานของระบบประสาทใดเป็นหลัก</t>
        </is>
      </c>
      <c r="C152" s="178" t="inlineStr"/>
      <c r="D152" s="179" t="inlineStr">
        <is>
          <t>Sympathetic nervous system</t>
        </is>
      </c>
      <c r="E152" s="179" t="inlineStr">
        <is>
          <t>Parasympathetic nervous system</t>
        </is>
      </c>
      <c r="F152" s="179" t="inlineStr">
        <is>
          <t>Nigrostriatal pathway</t>
        </is>
      </c>
      <c r="G152" s="179" t="inlineStr">
        <is>
          <t>Mesolimbic pathway</t>
        </is>
      </c>
      <c r="H152" s="179" t="inlineStr">
        <is>
          <t>Mesocortical pathway</t>
        </is>
      </c>
      <c r="I152" s="178" t="n">
        <v>1</v>
      </c>
      <c r="J152" s="179" t="inlineStr">
        <is>
          <t>✅ คำตอบที่ถูกต้อง: ข้อ ก. Sympathetic nervous system
🎯 ทำไมข้อนี้ถึงถูก:
อาการ Panic attack เกิดจากความแปรปรวนของการทำงานในสมองส่วน Amygdala และ Locus coeruleus ส่งผลให้เกิดการกระตุ้นระบบประสาทอัตโนมัติซิมพาเทติกอย่างรุนแรงและฉับพลัน (Sympathetic nervous system overactivity / Fight-or-flight response) มีการหลั่งสารสื่อประสาท Norepinephrine และ Epinephrine ปริมาณมาก ทำให้เกิดอาการทางกายเด่นชัด ได้แก่ หัวใจเต้นเร็ว ใจสั่น หลอดลมขยายตัว หายใจหอบถี่ มือสั่น และเหงื่อแตก
🔍 ข้ออื่นผิดเพราะอะไร:
• ข้อ ข. ผิดเพราะ Parasympathetic nervous system ทำหน้าที่ตรงกันข้าม (Rest and digest) ช่วยลดอัตราการเต้นของหัวใจและผ่อนคลายกล้ามเนื้อ
• ข้อ ค. ผิดเพราะ Nigrostriatal pathway เป็นวิถีของ Dopamine ในสมองส่วน Basal ganglia ที่ควบคุมการเคลื่อนไหวของกล้ามเนื้อ (เกี่ยวข้องกับโรคพาร์กินสันและ Extrapyramidal symptoms)
• ข้อ ง. และ จ. ผิดเพราะ Mesolimbic และ Mesocortical pathways เป็นวิถีโดปามีนที่ควบคุมอารมณ์ แรงจูงใจ และความคิด (เกี่ยวข้องกับโรคจิตเภท Schizophrenia)</t>
        </is>
      </c>
      <c r="K152" s="178" t="inlineStr"/>
      <c r="L152" s="179" t="inlineStr">
        <is>
          <t>Psychiatric</t>
        </is>
      </c>
      <c r="M152" s="179" t="inlineStr">
        <is>
          <t>Panic Disorder &amp; Autonomic Nervous System Pathophysiology</t>
        </is>
      </c>
      <c r="N152" s="178" t="inlineStr">
        <is>
          <t>Clinic</t>
        </is>
      </c>
      <c r="O152" s="179" t="inlineStr">
        <is>
          <t>ข้อสอบจริง PLE-CC1 ปี 2566 Day 2 ข้อ 13 [CASE_2566_PANIC_01]</t>
        </is>
      </c>
      <c r="P152" s="178" t="inlineStr">
        <is>
          <t>ข้อสอบจริง</t>
        </is>
      </c>
      <c r="Q152" s="178" t="inlineStr">
        <is>
          <t>2566 Day 2</t>
        </is>
      </c>
      <c r="R152" s="178" t="inlineStr">
        <is>
          <t>CASE_2566_PANIC_01</t>
        </is>
      </c>
    </row>
    <row r="153">
      <c r="A153" s="178" t="n">
        <v>151</v>
      </c>
      <c r="B153" s="179" t="inlineStr">
        <is>
          <t>ผู้ป่วยหญิงไทยอายุ 35 ปี มาปรึกษาแพทย์ด้วยอาการใจสั่น มือสั่น หายใจไม่ออก แน่นหน้าอก รู้สึกอึดอัดและวิตกกังวลรุนแรงกลัวว่าจะควบคุมตัวเองไม่ได้ ทุกครั้งที่ต้องขึ้นรถไฟฟ้า BTS ที่มีคนหนาแน่น หรือต้องยืนต่อแถวท่ามกลางฝูงชนเป็นเวลานาน อาการเกิดขึ้นฉับพลันและเป็นซ้ำหลายครั้ง ได้รับการวินิจฉัยเป็น Panic Disorder with Agoraphobia
ตามแนวทางการรักษาโรคตื่นตระหนก (Panic Disorder) ในระยะยาว ข้อใดเป็นการจัดการทางเภสัชบำบัดที่เหมาะสมที่สุด</t>
        </is>
      </c>
      <c r="C153" s="178" t="inlineStr"/>
      <c r="D153" s="179" t="inlineStr">
        <is>
          <t>ให้รับประทานยา Alprazolam 0.25 mg วันละ 3 ครั้ง ต่อเนื่องเป็นเวลา 1 ปี</t>
        </is>
      </c>
      <c r="E153" s="179" t="inlineStr">
        <is>
          <t>ให้ยา Risperidone 2 mg ก่อนนอนในระยะสั้น แล้วตามด้วย Fluoxetine 20 mg ในระยะยาว</t>
        </is>
      </c>
      <c r="F153" s="179" t="inlineStr">
        <is>
          <t>เริ่มต้นให้ยากลุ่ม SSRI เช่น Sertraline 50 mg วันละ 1 ครั้ง ต่อเนื่องในระยะยาว</t>
        </is>
      </c>
      <c r="G153" s="179" t="inlineStr">
        <is>
          <t>รับประทานยา Propranolol 10 mg วันละ 3 ครั้ง เพื่อป้องกันระยะยาว 6 เดือน</t>
        </is>
      </c>
      <c r="H153" s="179" t="inlineStr">
        <is>
          <t>ให้ยา Sodium valproate CR 500 mg วันละ 1 ครั้งเพื่อปรับอารมณ์</t>
        </is>
      </c>
      <c r="I153" s="178" t="n">
        <v>3</v>
      </c>
      <c r="J153" s="179" t="inlineStr">
        <is>
          <t>✅ คำตอบที่ถูกต้อง: ข้อ ค. เริ่มต้นให้ยากลุ่ม SSRI เช่น Sertraline 50 mg วันละ 1 ครั้ง ต่อเนื่องในระยะยาว
🎯 ทำไมข้อนี้ถึงถูก:
ตามแนวทางสากล (APA และ NICE guidelines) ยาทางเลือกแรกสำหรับการรักษาโรค Panic disorder ในระยะยาว (Maintenance therapy) คือยากลุ่ม SSRIs เช่น Sertraline (เริ่มที่ 25-50 mg/วัน) หรือ SNRIs เนื่องจากมีประสิทธิภาพสูงในการป้องกันการเกิด Panic attack ซ้ำ ปลอดภัย ไม่ทำให้เกิดการดื้อยาหรือติดยา และแนะนำให้รับประทานต่อเนื่องอย่างน้อย 1-2 ปีเพื่อป้องกันการกลับเป็นซ้ำ
🔍 ข้ออื่นผิดเพราะอะไร:
• ข้อ ก. ผิดเพราะ Alprazolam เป็นยากลุ่ม Benzodiazepine ใช้ได้เฉพาะระยะสั้น (2-4 สัปดาห์แรก) เพื่อบรรเทาอาการเฉียบพลันช่วงรอ SSRIs ออกฤทธิ์ การใช้ต่อเนื่องเป็นปีทำให้เกิดการติดยา (Dependence) ดื้อยา (Tolerance) และเกิดอาการถอนยาได้รุนแรง
• ข้อ ข. ผิดเพราะ Risperidone เป็นยารักษาโรคจิต (Antipsychotic) ไม่ได้เป็นยาหลักสำหรับ Panic disorder
• ข้อ ง. ผิดเพราะ Propranolol ช่วยลดอาการใจสั่น autonomic ได้เฉพาะกิจ แต่ไม่สามารถป้องกันการเกิด Panic disorder ในระยะยาวได้
• ข้อ จ. ผิดเพราะ Sodium valproate เป็นยากันชักและ Mood stabilizer ใช้สำหรับ Bipolar disorder ไม่ใช่ยาเลือกแรกของ Panic disorder</t>
        </is>
      </c>
      <c r="K153" s="178" t="inlineStr"/>
      <c r="L153" s="179" t="inlineStr">
        <is>
          <t>Psychiatric</t>
        </is>
      </c>
      <c r="M153" s="179" t="inlineStr">
        <is>
          <t>Panic Disorder &amp; SSRI Long-term Pharmacotherapy</t>
        </is>
      </c>
      <c r="N153" s="178" t="inlineStr">
        <is>
          <t>Clinic</t>
        </is>
      </c>
      <c r="O153" s="179" t="inlineStr">
        <is>
          <t>ข้อสอบจริง PLE-CC1 ปี 2566 Day 2 ข้อ 14 [CASE_2566_PANIC_01]</t>
        </is>
      </c>
      <c r="P153" s="178" t="inlineStr">
        <is>
          <t>ข้อสอบจริง</t>
        </is>
      </c>
      <c r="Q153" s="178" t="inlineStr">
        <is>
          <t>2566 Day 2</t>
        </is>
      </c>
      <c r="R153" s="178" t="inlineStr">
        <is>
          <t>CASE_2566_PANIC_01</t>
        </is>
      </c>
    </row>
    <row r="154">
      <c r="A154" s="178" t="n">
        <v>152</v>
      </c>
      <c r="B154" s="179" t="inlineStr">
        <is>
          <t>ผู้ป่วยหญิงไทยอายุ 35 ปี ได้รับการวินิจฉัยเป็น Panic Disorder with Agoraphobia และแพทย์ต้องการสั่งใช้ยากลุ่ม Benzodiazepines เพื่อบรรเทาอาการตื่นตระหนกเฉียบพลันในระยะสั้น
ยากลุ่ม Benzodiazepines ในข้อใดมีค่าครึ่งชีวิตการกำจัดยา (Elimination half-life) สั้นที่สุด และไม่มี Active metabolites สะสมในร่างกายยาวนาน</t>
        </is>
      </c>
      <c r="C154" s="178" t="inlineStr"/>
      <c r="D154" s="179" t="inlineStr">
        <is>
          <t>Lorazepam</t>
        </is>
      </c>
      <c r="E154" s="179" t="inlineStr">
        <is>
          <t>Diazepam</t>
        </is>
      </c>
      <c r="F154" s="179" t="inlineStr">
        <is>
          <t>Clorazepate</t>
        </is>
      </c>
      <c r="G154" s="179" t="inlineStr">
        <is>
          <t>Chlordiazepoxide</t>
        </is>
      </c>
      <c r="H154" s="179" t="inlineStr">
        <is>
          <t>Clonazepam</t>
        </is>
      </c>
      <c r="I154" s="178" t="n">
        <v>1</v>
      </c>
      <c r="J154" s="179" t="inlineStr">
        <is>
          <t>✅ คำตอบที่ถูกต้อง: ข้อ ก. Lorazepam
🎯 ทำไมข้อนี้ถึงถูก:
ในบรรดาตัวเลือกที่กำหนด Lorazepam จัดเป็น Intermediate-acting Benzodiazepine ที่มี Elimination half-life สั้นที่สุด (ประมาณ 10-20 ชั่วโมง) และมีวิถีเมแทบอลิซึมที่ผ่าน Phase II Glucuronidation โดยตรง (จัดอยู่ในกลุ่ม LOT: Lorazepam, Oxazepam, Temazepam) ได้สารประกอบที่ไม่มีฤทธิ์ (Inactive glucuronide) จึงไม่มี Active metabolites สะสมในร่างกาย ทำให้ขับออกจากร่างกายได้เร็วกว่าตัวเลือกอื่น
🔍 ข้ออื่นผิดเพราะอะไร:
• ข้อ ข., ค. และ ง. ผิดเพราะ Diazepam, Clorazepate และ Chlordiazepoxide ถูกเปลี่ยนผ่าน CYP450 กลายเป็น Active metabolite คือ Desmethyldiazepam (Nordiazepam) ซึ่งมีค่าครึ่งชีวิตยาวนานมากถึง 50-100 ชั่วโมง จัดเป็น Long-acting BZDs
• ข้อ จ. ผิดเพราะ Clonazepam มีค่าครึ่งชีวิตยาวนานประมาณ 30-40 ชั่วโมง ซึ่งยาวนานกว่า Lorazepam อย่างชัดเจน</t>
        </is>
      </c>
      <c r="K154" s="178" t="inlineStr"/>
      <c r="L154" s="179" t="inlineStr">
        <is>
          <t>Psychiatric</t>
        </is>
      </c>
      <c r="M154" s="179" t="inlineStr">
        <is>
          <t>Benzodiazepines Pharmacokinetics &amp; Half-life</t>
        </is>
      </c>
      <c r="N154" s="178" t="inlineStr">
        <is>
          <t>Clinic</t>
        </is>
      </c>
      <c r="O154" s="179" t="inlineStr">
        <is>
          <t>ข้อสอบจริง PLE-CC1 ปี 2566 Day 2 ข้อ 15 [CASE_2566_PANIC_01]</t>
        </is>
      </c>
      <c r="P154" s="178" t="inlineStr">
        <is>
          <t>ข้อสอบจริง</t>
        </is>
      </c>
      <c r="Q154" s="178" t="inlineStr">
        <is>
          <t>2566 Day 2</t>
        </is>
      </c>
      <c r="R154" s="178" t="inlineStr">
        <is>
          <t>CASE_2566_PANIC_01</t>
        </is>
      </c>
    </row>
    <row r="155">
      <c r="A155" s="178" t="n">
        <v>153</v>
      </c>
      <c r="B155" s="179" t="inlineStr">
        <is>
          <t>ผู้หญิงอายุ 33 ปี มีน้ำหนักตัว 70 กิโลกรัม ส่วนสูง 160 เซนติเมตร (BMI 27.34 kg/m2) มีความกังวลเกี่ยวกับผลข้างเคียงของยาต่างๆ ที่อาจทำให้น้ำหนักตัวเพิ่มขึ้น
ยาที่มีกลไกการออกฤทธิ์ทางเภสัชวิทยาในข้อใด มีโอกาสส่งผลให้เกิดความอยากอาหารเพิ่มขึ้นและทำให้น้ำหนักตัวเพิ่มขึ้น (Weight gain) ได้มากที่สุด</t>
        </is>
      </c>
      <c r="C155" s="178" t="inlineStr"/>
      <c r="D155" s="179" t="inlineStr">
        <is>
          <t>ยับยั้ง Histamine H1 receptor และ Serotonin 5-HT2C receptor</t>
        </is>
      </c>
      <c r="E155" s="179" t="inlineStr">
        <is>
          <t>กระตุ้น Alpha-1 adrenergic receptor</t>
        </is>
      </c>
      <c r="F155" s="179" t="inlineStr">
        <is>
          <t>ยับยั้ง Muscarinic M2 receptor</t>
        </is>
      </c>
      <c r="G155" s="179" t="inlineStr">
        <is>
          <t>กระตุ้น Dopamine D2 receptor</t>
        </is>
      </c>
      <c r="H155" s="179" t="inlineStr">
        <is>
          <t>กระตุ้น GABA-A receptor</t>
        </is>
      </c>
      <c r="I155" s="178" t="n">
        <v>1</v>
      </c>
      <c r="J155" s="179" t="inlineStr">
        <is>
          <t>✅ คำตอบที่ถูกต้อง: ข้อ ก. ยับยั้ง Histamine H1 receptor และ Serotonin 5-HT2C receptor
🎯 ทำไมข้อนี้ถึงถูก:
ยาทางจิตเวชที่ทำให้น้ำหนักตัวเพิ่มขึ้นอย่างมาก เช่น ยากลุ่ม Atypical antipsychotics (Olanzapine, Clozapine) หรือยากลุ่ม Antidepressants (Mirtazapine) มีกลไกหลักร่วมกันคือ การยับยั้งตัวรับ Histamine H1 receptor และ Serotonin 5-HT2C receptor ในสมองส่วนไฮโปทาลามัส ซึ่งตัวรับทั้งสองนี้ทำหน้าที่ระงับความอยากอาหาร เมื่อถูกปิดกั้นจะส่งผลให้ศูนย์ความอยากอาหารทำงานเพิ่มขึ้นอย่างรุนแรง (Hyperphagia) ทำให้ผู้ป่วยรู้สึกหิวตลอดเวลาและนำไปสู่ภาวะน้ำหนักตัวเพิ่มขึ้นและเมแทบอลิกซินโดรม
🔍 ข้ออื่นผิดเพราะอะไร:
• ข้อ ข. การกระตุ้น Alpha-1 receptor มักทำให้หลอดเลือดหดตัวและความดันโลหิตสูงขึ้น ไม่ได้ทำให้น้ำหนักตัวเพิ่มขึ้น
• ข้อ ค. การยับยั้ง M2 receptor ในหัวใจทำให้หัวใจเต้นเร็วขึ้น ไม่ได้ส่งผลต่อน้ำหนักตัว
• ข้อ ง. การกระตุ้น D2 receptor มักลดความอยากอาหาร หรือทำให้คลื่นไส้อาเจียน
• ข้อ จ. การกระตุ้น GABA-A receptor ทำให้เกิดฤทธิ์สงบประสาท คลายกังวล และง่วงซึม แต่ไม่ใช่กลไกหลักของการเพิ่มน้ำหนักตัวรุนแรง</t>
        </is>
      </c>
      <c r="K155" s="178" t="inlineStr"/>
      <c r="L155" s="179" t="inlineStr">
        <is>
          <t>Psychiatric</t>
        </is>
      </c>
      <c r="M155" s="179" t="inlineStr">
        <is>
          <t>Drug-induced Weight Gain &amp; Receptor Mechanisms</t>
        </is>
      </c>
      <c r="N155" s="178" t="inlineStr">
        <is>
          <t>Clinic</t>
        </is>
      </c>
      <c r="O155" s="179" t="inlineStr">
        <is>
          <t>ข้อสอบจริง PLE-CC1 ปี 2566 Day 2 ข้อ 23 [CASE_2566_OBESITY_01]</t>
        </is>
      </c>
      <c r="P155" s="178" t="inlineStr">
        <is>
          <t>ข้อสอบจริง</t>
        </is>
      </c>
      <c r="Q155" s="178" t="inlineStr">
        <is>
          <t>2566 Day 2</t>
        </is>
      </c>
      <c r="R155" s="178" t="inlineStr">
        <is>
          <t>CASE_2566_OBESITY_01</t>
        </is>
      </c>
    </row>
  </sheetData>
  <mergeCells count="1">
    <mergeCell ref="A1:F1"/>
  </mergeCells>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R169"/>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Pulmonary</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1</v>
      </c>
      <c r="B3" s="166" t="inlineStr">
        <is>
          <t>ตามแนวทาง GINA Guideline ปัจจุบัน การรักษาแบบบรรเทาอาการทันที (Reliever) ที่แนะนำเป็น First-line ในผู้ป่วยโรคหืด (Asthma Track 1) คือตัวเลือกใด?</t>
        </is>
      </c>
      <c r="C3" s="166" t="inlineStr"/>
      <c r="D3" s="166" t="inlineStr">
        <is>
          <t>Short-acting beta-2 agonist (SABA) เดี่ยวๆ (เช่น Salbutamol MDI)</t>
        </is>
      </c>
      <c r="E3" s="166" t="inlineStr">
        <is>
          <t>Inhaled corticosteroid + Formoterol (ICS-Formoterol ขนาดต่ำ)</t>
        </is>
      </c>
      <c r="F3" s="166" t="inlineStr">
        <is>
          <t>Oral Prednisolone 30 mg</t>
        </is>
      </c>
      <c r="G3" s="166" t="inlineStr">
        <is>
          <t>Ipratropium bromide MDI</t>
        </is>
      </c>
      <c r="H3" s="166" t="inlineStr">
        <is>
          <t>Theophylline sustained-release</t>
        </is>
      </c>
      <c r="I3" s="167" t="n">
        <v>2</v>
      </c>
      <c r="J3" s="166" t="inlineStr">
        <is>
          <t>✅ คำตอบที่ถูกต้อง: ข้อ ข. Inhaled corticosteroid + Formoterol (ICS-Formoterol ขนาดต่ำ)
💡 Background:
โรคหืด (Asthma) มีพยาธิสภาพเป็นการอักเสบเรื้อรังของหลอดลม แนวทาง GINA แนะนำ Inhaled Corticosteroid (ICS) เป็นแกนหลักเสมอเพื่อลด severe exacerbation
🎯 ทำไมข้อนี้ถึงถูก:
Inhaled corticosteroid + Formoterol (ICS-Formoterol ขนาดต่ำ) GINA Track 1 แนะนำ Low-dose ICS-Formoterol as reliever เพื่อลดความเสี่ยงต่อการเกิด Exacerbation รุนแรงจากการใช้ SABA เดี่ยวๆ
🔍 ข้ออื่นผิดเพราะอะไร:
• ข้อ ก. (Short-acting beta-2 agonist (SABA) เดี่ยวๆ (เช่น Salbutamol MDI)): เป็น Short-acting beta-2 agonist (SABA) ออกฤทธิ์เร็วเป็น bronchodilator สำหรับ acute relief แต่ CPG (GINA) ปัจจุบันไม่แนะนำให้ใช้เดี่ยวๆ โดยไม่มี ICS เพราะเพิ่มความเสี่ยง severe exacerbation
• ข้อ ค. (Oral Prednisolone 30 mg): เป็น intermediate-acting systemic corticosteroid ขนาดยอดนิยมสำหรับ immunosuppressive &amp; anti-inflammatory therapy ต้องระวัง Cushingoid, infection, osteoporosis, peptic ulcer
• ข้อ ง. (Ipratropium bromide MDI): เป็น SAMA ออกฤทธิ์ยับยั้ง cholinergic tone มักใช้ร่วมกับ SABA ใน acute moderate-to-severe asthma/COPD exacerbation
• ข้อ จ. (Theophylline sustained-release): มี narrow therapeutic window (target 5-15 mcg/mL) และ ADR สูง (ใจสั่น คลื่นไส้ ชัก หัวใจเต้นผิดจังหวะ) CPG จึงจัดเป็นเพียงทางเลือกท้ายๆ (alternative)
📖 Guideline อ้างอิง:
แนวทางการวินิจฉัยและรักษาโรคหืดในประเทศไทยสำหรับผู้ใหญ่ พ.ศ. 2565 (สมาคมสภาองค์กรโรคหืดแห่งประเทศไทย) &amp; Global Initiative for Asthma (GINA) 2023/2024 Report
📌 จุดจำก่อนสอบ:
• GINA Track 1 Strategy: แนะนำ Low-dose ICS-formoterol เป็นทั้ง Reliever และ Controller ตั้งแต่ Step 1-2 ช่วยลด severe exacerbation ดีกว่า SABA
• Inhaler Technique Priority: ทุกครั้งที่ผู้ป่วยควบคุมอาการไม่ได้ ต้องตรวจสอบ inhalation technique และ adherence ก่อนปรับเพิ่ม Step เสมอ
• Oral Candidiasis Prevention: แนะนำบ้วนปากและกลั้วคอด้วยน้ำสะอาดแล้วบ้วนทิ้งทุกครั้งหลังพ่นยาที่มีส่วนผสมของสเตียรอยด์ (ICS)</t>
        </is>
      </c>
      <c r="K3" s="166" t="inlineStr"/>
      <c r="L3" s="166" t="inlineStr">
        <is>
          <t>Pulmonary</t>
        </is>
      </c>
      <c r="M3" s="166" t="inlineStr">
        <is>
          <t>Asthma</t>
        </is>
      </c>
      <c r="N3" s="165" t="inlineStr">
        <is>
          <t>Clinic</t>
        </is>
      </c>
      <c r="O3" s="166" t="inlineStr">
        <is>
          <t>ข้อ 1 เล่มม่วง</t>
        </is>
      </c>
      <c r="P3" s="165" t="inlineStr">
        <is>
          <t>แบบฝึกหัด</t>
        </is>
      </c>
      <c r="Q3" s="165" t="inlineStr">
        <is>
          <t>เล่มม่วง</t>
        </is>
      </c>
      <c r="R3" s="165" t="inlineStr"/>
    </row>
    <row r="4" ht="24" customHeight="1" s="49">
      <c r="A4" s="167" t="n">
        <v>2</v>
      </c>
      <c r="B4" s="166" t="inlineStr">
        <is>
          <t>ชายไทยโสด อายุ 25 ปี ป่วยด้วยโรคหืดมานาน 10 ปี ตลอดเวลาที่ผ่านมาผู้ป่วยรักษาด้วย salbutamol MDI เฉพาะเวลาที่มีอาการ ซึ่งสามารถควบคุมอาการของโรคได้ดี เมื่อไม่นานมานี้เริ่มมีอาการรุนแรงขึ้นและทำให้ต้องตื่นนอนตอนกลางคืนเกือบทุกคืนเนื่องจากไอและหอบ
ข้อใดไม่ใช่เป้าหมายการรักษาของผู้ป่วยโรคหืดรายนี้</t>
        </is>
      </c>
      <c r="C4" s="166" t="inlineStr"/>
      <c r="D4" s="166" t="inlineStr">
        <is>
          <t>เพื่อให้สามารถดำเนินชีวิตได้ปกติ</t>
        </is>
      </c>
      <c r="E4" s="166" t="inlineStr">
        <is>
          <t>เพื่อให้ควบคุมอาการของโรคได้</t>
        </is>
      </c>
      <c r="F4" s="166" t="inlineStr">
        <is>
          <t>เพื่อหลีกเลี่ยงอาการไม่พึงประสงค์อันเนื่องมาจากยารับประทาน</t>
        </is>
      </c>
      <c r="G4" s="166" t="inlineStr">
        <is>
          <t>เพื่อป้องกันการเกิดอาการเรื้อรัง</t>
        </is>
      </c>
      <c r="H4" s="166" t="inlineStr">
        <is>
          <t>เพื่อป้องกันการทำลายเนื้อเยื่อปอด</t>
        </is>
      </c>
      <c r="I4" s="167" t="n">
        <v>5</v>
      </c>
      <c r="J4" s="166" t="inlineStr">
        <is>
          <t>✅ คำตอบที่ถูกต้อง: ข้อ จ. เพื่อป้องกันการทำลายเนื้อเยื่อปอด
💡 Background:
การบริบาลเภสัชกรรมในโรคระบบหายใจ (Asthma) ตามแนวทางเวชปฏิบัติ GINA และ GOLD Guidelines
🎯 ทำไมข้อนี้ถึงถูก:
เพื่อป้องกันการทำลายเนื้อเยื่อปอด เป็นทางเลือกที่ถูกต้องและสอดคล้องกับแนวทางการรักษามาตรฐาน
🔍 ข้ออื่นผิดเพราะอะไร:
• ข้อ ก. (เพื่อให้สามารถดำเนินชีวิตได้ปกติ): เพื่อให้สามารถดำเนินชีวิตได้ปกติเป็นหนึ่งในเป้าหมายหลักตาม GINA ในด้าน symptom control เพื่อให้ผู้ป่วยทำกิจกรรมประจำวันได้โดยไม่มีอาการรบกวน
• ข้อ ข. (เพื่อให้ควบคุมอาการของโรคได้): เพื่อให้ควบคุมอาการของโรคได้เป็นเป้าหมายพื้นฐานของ GINA (achieving good symptom control) เพื่อลดอาการไอ หอบเหนื่อย และการตื่นกลางคืน
• ข้อ ค. (เพื่อหลีกเลี่ยงอาการไม่พึงประสงค์อันเนื่องมาจากยารับประทาน): เพื่อหลีกเลี่ยงอาการไม่พึงประสงค์จากยารับประทานเป็นเป้าหมายสำคัญตาม GINA (minimizing treatment-related adverse effects) จึงเน้นการใช้ยาพ่นสูดเฉพาะที่มากกว่ายาระบบ
• ข้อ ง. (เพื่อป้องกันการเกิดอาการเรื้อรัง): เพื่อป้องกันการเกิดอาการเรื้อรังเป็นเป้าหมายระยะยาวตาม GINA เพื่อลดความถี่ของการกำเริบและป้องกันภาวะ airway remodeling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 s="166" t="inlineStr"/>
      <c r="L4" s="166" t="inlineStr">
        <is>
          <t>Pulmonary</t>
        </is>
      </c>
      <c r="M4" s="166" t="inlineStr">
        <is>
          <t>Asthma</t>
        </is>
      </c>
      <c r="N4" s="165" t="inlineStr">
        <is>
          <t>Clinic</t>
        </is>
      </c>
      <c r="O4" s="166" t="inlineStr">
        <is>
          <t>ข้อ 1 เล่มม่วง</t>
        </is>
      </c>
      <c r="P4" s="165" t="inlineStr">
        <is>
          <t>แบบฝึกหัด</t>
        </is>
      </c>
      <c r="Q4" s="165" t="inlineStr">
        <is>
          <t>เล่มม่วง</t>
        </is>
      </c>
      <c r="R4" s="165" t="inlineStr"/>
    </row>
    <row r="5" ht="24" customHeight="1" s="49">
      <c r="A5" s="167" t="n">
        <v>3</v>
      </c>
      <c r="B5" s="166" t="inlineStr">
        <is>
          <t>ชายไทยโสด อายุ 25 ปี ป่วยด้วยโรคหืดมานาน 10 ปี ตลอดเวลาที่ผ่านมาผู้ป่วยรักษาด้วย salbutamol MDI เฉพาะเวลาที่มีอาการ ซึ่งสามารถควบคุมอาการของโรคได้ดี เมื่อไม่นานมานี้เริ่มมีอาการรุนแรงขึ้นและทำให้ต้องตื่นนอนตอนกลางคืนเกือบทุกคืนเนื่องจากไอและหอบ
ข้อใดที่มีโอกาสน้อยที่สุดในการกระตุ้นการเกิดอาการหอบหืด</t>
        </is>
      </c>
      <c r="C5" s="166" t="inlineStr"/>
      <c r="D5" s="166" t="inlineStr">
        <is>
          <t>เดินขึ้นบันได 2 ชั้น</t>
        </is>
      </c>
      <c r="E5" s="166" t="inlineStr">
        <is>
          <t>อากาศร้อน</t>
        </is>
      </c>
      <c r="F5" s="166" t="inlineStr">
        <is>
          <t>ขนแมว</t>
        </is>
      </c>
      <c r="G5" s="166" t="inlineStr">
        <is>
          <t>ฝุ่น</t>
        </is>
      </c>
      <c r="H5" s="166" t="inlineStr">
        <is>
          <t>ควันบุหรี่</t>
        </is>
      </c>
      <c r="I5" s="167" t="n">
        <v>2</v>
      </c>
      <c r="J5" s="166" t="inlineStr">
        <is>
          <t>✅ คำตอบที่ถูกต้อง: ข้อ ข. อากาศร้อน
💡 Background:
การบริบาลเภสัชกรรมในโรคระบบหายใจ (Asthma) ตามแนวทางเวชปฏิบัติ GINA และ GOLD Guidelines
🎯 ทำไมข้อนี้ถึงถูก:
อากาศร้อน เป็นทางเลือกที่ถูกต้องและสอดคล้องกับแนวทางการรักษามาตรฐาน
🔍 ข้ออื่นผิดเพราะอะไร:
• ข้อ ก. (เดินขึ้นบันได 2 ชั้น): การเดินขึ้นบันไดจัดเป็นการออกกำลังกายระดับปานกลางที่ทำให้เกิด exercise-induced bronchoconstriction (EIB) จากการสูญเสียความร้อนและความชื้นในทางเดินหายใจ
• ข้อ ค. (ขนแมว): ขนแมวมีโปรตีน Fel d 1 ซึ่งเป็น aeroallergen สำคัญที่กระตุ้น IgE-mediated mast cell degranulation ทำให้หลอดลมตีบเฉียบพลันในผู้ป่วย atopic asthma
• ข้อ ง. (ฝุ่น): ไรฝุ่นมีสารก่อภูมิแพ้ Der p 1 ที่กระตุ้น eosinophilic airway inflammation ผ่านทาง IgE และ Th2 pathway อย่างรุนแรง
• ข้อ จ. (ควันบุหรี่): ควันบุหรี่เป็น airway irritant สำคัญที่กระตุ้น cholinergic sensory nerve และเพิ่ม oxidative stress ทำให้หลอดลมหดเกร็งและดื้อต่อสเตียรอยด์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 s="166" t="inlineStr"/>
      <c r="L5" s="166" t="inlineStr">
        <is>
          <t>Pulmonary</t>
        </is>
      </c>
      <c r="M5" s="166" t="inlineStr">
        <is>
          <t>Asthma</t>
        </is>
      </c>
      <c r="N5" s="165" t="inlineStr">
        <is>
          <t>Clinic</t>
        </is>
      </c>
      <c r="O5" s="166" t="inlineStr">
        <is>
          <t>ข้อ 2 เล่มม่วง</t>
        </is>
      </c>
      <c r="P5" s="165" t="inlineStr">
        <is>
          <t>แบบฝึกหัด</t>
        </is>
      </c>
      <c r="Q5" s="165" t="inlineStr">
        <is>
          <t>เล่มม่วง</t>
        </is>
      </c>
      <c r="R5" s="165" t="inlineStr"/>
    </row>
    <row r="6" ht="24" customHeight="1" s="49">
      <c r="A6" s="167" t="n">
        <v>4</v>
      </c>
      <c r="B6" s="166" t="inlineStr">
        <is>
          <t>ชายไทยโสด อายุ 25 ปี ป่วยด้วยโรคหืดมานาน 10 ปี ตลอดเวลาที่ผ่านมาผู้ป่วยรักษาด้วย salbutamol MDI เฉพาะเวลาที่มีอาการ ซึ่งสามารถควบคุมอาการของโรคได้ดี เมื่อไม่นานมานี้เริ่มมีอาการรุนแรงขึ้นและทำให้ต้องตื่นนอนตอนกลางคืนเกือบทุกคืนเนื่องจากไอและหอบ
ข้อใดถูกต้องเกี่ยวกับยา salbutamol MDI</t>
        </is>
      </c>
      <c r="C6" s="166" t="inlineStr"/>
      <c r="D6" s="166" t="inlineStr">
        <is>
          <t>ตัวยามีฤทธิ์เป็น long-acting beta 2 antagonist</t>
        </is>
      </c>
      <c r="E6" s="166" t="inlineStr">
        <is>
          <t>หากใช้ร่วมกับ inhaled steroid ให้พ่น steroid ก่อน</t>
        </is>
      </c>
      <c r="F6" s="166" t="inlineStr">
        <is>
          <t>ผู้ป่วยทุกรายควรพกติดตัวไว้ตลอดเวลาเพราะเป็นยาช่วยบรรเทาอาการ</t>
        </is>
      </c>
      <c r="G6" s="166" t="inlineStr">
        <is>
          <t>เวลาเกิด attack ให้พ่น 2-4 puffs ทุกหนึ่งชั่วโมงอย่างมากที่สุด 3 ครั้ง</t>
        </is>
      </c>
      <c r="H6" s="166" t="inlineStr">
        <is>
          <t>ที่ห้องฉุกเฉินเปลี่ยนไปให้เป็นรูปแบบยาฉีดให้ออกฤทธิ์เร็วและเพิ่ม bioavailability</t>
        </is>
      </c>
      <c r="I6" s="167" t="n">
        <v>3</v>
      </c>
      <c r="J6" s="166" t="inlineStr">
        <is>
          <t>✅ คำตอบที่ถูกต้อง: ข้อ ค. ผู้ป่วยทุกรายควรพกติดตัวไว้ตลอดเวลาเพราะเป็นยาช่วยบรรเทาอาการ
💡 Background:
การบริบาลเภสัชกรรมในโรคระบบหายใจ (Asthma) ตามแนวทางเวชปฏิบัติ GINA และ GOLD Guidelines
🎯 ทำไมข้อนี้ถึงถูก:
ผู้ป่วยทุกรายควรพกติดตัวไว้ตลอดเวลาเพราะเป็นยาช่วยบรรเทาอาการ เป็นทางเลือกที่ถูกต้องและสอดคล้องกับแนวทางการรักษามาตรฐาน
🔍 ข้ออื่นผิดเพราะอะไร:
• ข้อ ก. (ตัวยามีฤทธิ์เป็น long-acting beta 2 antagonist): Salbutamol เป็น short-acting beta-2 agonist (SABA) ที่ออกฤทธิ์กระตุ้นตัวรับเบต้า 2 อย่างรวดเร็ว ไม่ใช่ตัวต้านฤทธิ์ (antagonist) และไม่ออกฤทธิ์ยาว (long-acting)
• ข้อ ข. (หากใช้ร่วมกับ inhaled steroid ให้พ่น steroid ก่อน): หากจำเป็นต้องพ่นร่วมกันควรพ่น bronchodilator ก่อนเพื่อให้หลอดลมขยายตัว ช่วยให้ละอองยา inhaled corticosteroid กระจายตัวลงสู่หลอดลมส่วนลึกได้ดียิ่งขึ้น
• ข้อ ง. (เวลาเกิด attack ให้พ่น 2-4 puffs ทุกหนึ่งชั่วโมงอย่างมากที่สุด 3 ครั้ง): การจัดการ acute attack เบื้องต้นตามแนวทาง GINA แนะนำให้พ่น 2 ถึง 4 puffs ทุก 20 นาทีในชั่วโมงแรก ไม่ใช่พ่นทุกหนึ่งชั่วโมง
• ข้อ จ. (ที่ห้องฉุกเฉินเปลี่ยนไปให้เป็นรูปแบบยาฉีดให้ออกฤทธิ์เร็วและเพิ่ม bioavailability): Salbutamol รูปแบบสูดพ่น (MDI หรือ nebulizer) ออกฤทธิ์ได้เร็วกว่า ให้ผลเฉพาะที่ และมีผลข้างเคียงต่อระบบหัวใจและหลอดเลือดน้อยกว่ารูปแบบยาฉีดมาก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 s="166" t="inlineStr"/>
      <c r="L6" s="166" t="inlineStr">
        <is>
          <t>Pulmonary</t>
        </is>
      </c>
      <c r="M6" s="166" t="inlineStr">
        <is>
          <t>Asthma</t>
        </is>
      </c>
      <c r="N6" s="165" t="inlineStr">
        <is>
          <t>Clinic</t>
        </is>
      </c>
      <c r="O6" s="166" t="inlineStr">
        <is>
          <t>ข้อ 3 เล่มม่วง</t>
        </is>
      </c>
      <c r="P6" s="165" t="inlineStr">
        <is>
          <t>แบบฝึกหัด</t>
        </is>
      </c>
      <c r="Q6" s="165" t="inlineStr">
        <is>
          <t>เล่มม่วง</t>
        </is>
      </c>
      <c r="R6" s="165" t="inlineStr"/>
    </row>
    <row r="7" ht="24" customHeight="1" s="49">
      <c r="A7" s="167" t="n">
        <v>5</v>
      </c>
      <c r="B7" s="166" t="inlineStr">
        <is>
          <t>ชายไทยโสด อายุ 25 ปี ป่วยด้วยโรคหืดมานาน 10 ปี ตลอดเวลาที่ผ่านมาผู้ป่วยรักษาด้วย salbutamol MDI เฉพาะเวลาที่มีอาการ ซึ่งสามารถควบคุมอาการของโรคได้ดี เมื่อไม่นานมานี้เริ่มมีอาการรุนแรงขึ้นและทำให้ต้องตื่นนอนตอนกลางคืนเกือบทุกคืนเนื่องจากไอและหอบ
ถ้าแพทย์์ได้สั่งยาเพิ่มอีก 1 ชนิด ข้อใดต่อไปนี้เหมาะสมที่สุด</t>
        </is>
      </c>
      <c r="C7" s="166" t="inlineStr"/>
      <c r="D7" s="166" t="inlineStr">
        <is>
          <t>Inhaled formoterol ครั้งละ 3 puffs ก่อนนอน</t>
        </is>
      </c>
      <c r="E7" s="166" t="inlineStr">
        <is>
          <t>Zileuton ครั้งละ 1 เม็ด วันละ 4 ครั้ง</t>
        </is>
      </c>
      <c r="F7" s="166" t="inlineStr">
        <is>
          <t>Sustained-released theophylline ครั้งละ 1 เม็ด วันละ 2 ครั้ง</t>
        </is>
      </c>
      <c r="G7" s="166" t="inlineStr">
        <is>
          <t>Inhaled budesonide ครั้งละ 1 puffs วันละ 2 ครั้ง</t>
        </is>
      </c>
      <c r="H7" s="166" t="inlineStr">
        <is>
          <t>Ketotifen (1mg/tablet) ครั้งละ 1 เม็ด วันละ 2 ครั้ง</t>
        </is>
      </c>
      <c r="I7" s="167" t="n">
        <v>4</v>
      </c>
      <c r="J7" s="166" t="inlineStr">
        <is>
          <t>✅ คำตอบที่ถูกต้อง: ข้อ ง. Inhaled budesonide ครั้งละ 1 puffs วันละ 2 ครั้ง
💡 Background:
การบริบาลเภสัชกรรมในโรคระบบหายใจ (Asthma) ตามแนวทางเวชปฏิบัติ GINA และ GOLD Guidelines
🎯 ทำไมข้อนี้ถึงถูก:
Inhaled budesonide ครั้งละ 1 puffs วันละ 2 ครั้ง เป็นทางเลือกที่ถูกต้องและสอดคล้องกับแนวทางการรักษามาตรฐาน
🔍 ข้ออื่นผิดเพราะอะไร:
• ข้อ ก. (Inhaled formoterol ครั้งละ 3 puffs ก่อนนอน): ตามคำแนะนำของ GINA และ US FDA ห้ามใช้ LABA ชนิดเดี่ยวอย่าง Inhaled formoterol โดยไม่มี ICS ในโรคหืดเพราะเพิ่มอัตราการเสียชีวิตจาก severe asthma exacerbation
• ข้อ ข. (Zileuton ครั้งละ 1 เม็ด วันละ 4 ครั้ง): Zileuton เป็น 5-lipoxygenase inhibitor จัดเป็นยาทางเลือกที่มีประสิทธิภาพด้อยกว่า ICS ต้องรับประทานวันละ 4 ครั้ง และเสี่ยงต่อการเกิด hepatotoxicity สูง
• ข้อ ค. (Sustained-released theophylline ครั้งละ 1 เม็ด วันละ 2 ครั้ง): Sustained-release theophylline เป็น non-selective PDE inhibitor ที่มีช่วงการรักษาแคบ (5 ถึง 15 mcg/mL) มี drug interactions มาก และมีประสิทธิภาพต้านการอักเสบน้อยกว่า ICS
• ข้อ จ. (Ketotifen (1mg/tablet) ครั้งละ 1 เม็ด วันละ 2 ครั้ง): Ketotifen เป็น H1-antihistamine ที่มีฤทธิ์ mast cell stabilizer อ่อนๆ ไม่สามารถลด airway inflammation หรือควบคุมอาการหอบกลางคืนได้อย่างเพียงพอตามแนวทาง GINA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7" s="166" t="inlineStr"/>
      <c r="L7" s="166" t="inlineStr">
        <is>
          <t>Pulmonary</t>
        </is>
      </c>
      <c r="M7" s="166" t="inlineStr">
        <is>
          <t>Asthma</t>
        </is>
      </c>
      <c r="N7" s="165" t="inlineStr">
        <is>
          <t>Clinic</t>
        </is>
      </c>
      <c r="O7" s="166" t="inlineStr">
        <is>
          <t>ข้อ 4 เล่มม่วง</t>
        </is>
      </c>
      <c r="P7" s="165" t="inlineStr">
        <is>
          <t>แบบฝึกหัด</t>
        </is>
      </c>
      <c r="Q7" s="165" t="inlineStr">
        <is>
          <t>เล่มม่วง</t>
        </is>
      </c>
      <c r="R7" s="165" t="inlineStr"/>
    </row>
    <row r="8" ht="24" customHeight="1" s="49">
      <c r="A8" s="167" t="n">
        <v>6</v>
      </c>
      <c r="B8" s="166" t="inlineStr">
        <is>
          <t>6 เดือนต่อมาผู้ป่วยกลับไปพบแพทย์์ด้วยอาการหอบที่ยังควบคุมไม่ค่อยได้ผล ยาที่เป็นตัวควบคุมโรคตัวใดมีความเหมาะสมมากที่สุด</t>
        </is>
      </c>
      <c r="C8" s="166" t="inlineStr"/>
      <c r="D8" s="166" t="inlineStr">
        <is>
          <t>Inhaled salmeterol DPI ครั้งละ 1 blister ทุก 12 ชม.</t>
        </is>
      </c>
      <c r="E8" s="166" t="inlineStr">
        <is>
          <t>Inhaled cromolyn MDI (1mg/puff) ครั้งละ 2 puff วันละ 3 ครั้ง</t>
        </is>
      </c>
      <c r="F8" s="166" t="inlineStr">
        <is>
          <t>Inhaled fluticasone + salmeterol DPI ครั้งละ 1 puff วันละ 2 ครั้ง</t>
        </is>
      </c>
      <c r="G8" s="166" t="inlineStr">
        <is>
          <t>Prednisolone (5 mg/tab) ครั้งละ 5 เม็ด หลังอาหาร เช้า เย็น</t>
        </is>
      </c>
      <c r="H8" s="166" t="inlineStr">
        <is>
          <t>Inhaled ipratropium MDI ครั้งละ 2 puff วันละ 3 ครั้ง</t>
        </is>
      </c>
      <c r="I8" s="167" t="n">
        <v>3</v>
      </c>
      <c r="J8" s="166" t="inlineStr">
        <is>
          <t>✅ คำตอบที่ถูกต้อง: ข้อ ค. Inhaled fluticasone + salmeterol DPI ครั้งละ 1 puff วันละ 2 ครั้ง
💡 Background:
การบริบาลเภสัชกรรมในโรคระบบหายใจ (Asthma) ตามแนวทางเวชปฏิบัติ GINA และ GOLD Guidelines
🎯 ทำไมข้อนี้ถึงถูก:
Inhaled fluticasone + salmeterol DPI ครั้งละ 1 puff วันละ 2 ครั้ง เป็นทางเลือกที่ถูกต้องและสอดคล้องกับแนวทางการรักษามาตรฐาน
🔍 ข้ออื่นผิดเพราะอะไร:
• ข้อ ก. (Inhaled salmeterol DPI ครั้งละ 1 blister ทุก 12 ชม.): Inhaled salmeterol เป็น LABA เดี่ยว ห้ามใช้เป็น monotherapy ในโรคหืดเด็ดขาดเนื่องจากขาดฤทธิ์ต้านการอักเสบและเพิ่มความเสี่ยงต่อการเสียชีวิตจาก asthma exacerbation
• ข้อ ข. (Inhaled cromolyn MDI (1mg/puff) ครั้งละ 2 puff วันละ 3 ครั้ง): Inhaled cromolyn เป็น mast cell stabilizer มีประสิทธิภาพในการควบคุมโรคต่ำกว่า ICS มากและต้องพ่นวันละ 3 ถึง 4 ครั้ง ปัจจุบันไม่อยู่ในแนวทางหลักของ GINA
• ข้อ ง. (Prednisolone (5 mg/tab) ครั้งละ 5 เม็ด หลังอาหาร เช้า เย็น): Oral prednisolone ในขนาดสูง 50 mg ต่อวันเป็น systemic corticosteroid สำหรับรักษา acute exacerbation ระยะสั้น 5 ถึง 7 วัน ไม่ใช้เป็น controller ระยะยาวเนื่องจากเกิด systemic toxicity รุนแรง
• ข้อ จ. (Inhaled ipratropium MDI ครั้งละ 2 puff วันละ 3 ครั้ง): Inhaled ipratropium เป็น SAMA ที่ออกฤทธิ์สั้น เหมาะสำหรับ acute exacerbation ในห้องฉุกเฉิน ไม่ใช่ยา controller สำหรับควบคุมโรคหืดระยะยาว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8" s="166" t="inlineStr"/>
      <c r="L8" s="166" t="inlineStr">
        <is>
          <t>Pulmonary</t>
        </is>
      </c>
      <c r="M8" s="166" t="inlineStr">
        <is>
          <t>Asthma</t>
        </is>
      </c>
      <c r="N8" s="165" t="inlineStr">
        <is>
          <t>Clinic</t>
        </is>
      </c>
      <c r="O8" s="166" t="inlineStr">
        <is>
          <t>ข้อ 5 เล่มม่วง</t>
        </is>
      </c>
      <c r="P8" s="165" t="inlineStr">
        <is>
          <t>แบบฝึกหัด</t>
        </is>
      </c>
      <c r="Q8" s="165" t="inlineStr">
        <is>
          <t>เล่มม่วง</t>
        </is>
      </c>
      <c r="R8" s="165" t="inlineStr"/>
    </row>
    <row r="9" ht="24" customHeight="1" s="49">
      <c r="A9" s="167" t="n">
        <v>7</v>
      </c>
      <c r="B9" s="166" t="inlineStr">
        <is>
          <t>การใช้น้ำกลั้วคอแล้วบ้วนทิ้งหลังพ่นยา steroid ป้องกันผลข้างเคียงใดได้มากที่สุด</t>
        </is>
      </c>
      <c r="C9" s="166" t="inlineStr"/>
      <c r="D9" s="166" t="inlineStr">
        <is>
          <t>Sore throat</t>
        </is>
      </c>
      <c r="E9" s="166" t="inlineStr">
        <is>
          <t>Pharyngitis</t>
        </is>
      </c>
      <c r="F9" s="166" t="inlineStr">
        <is>
          <t>Metallic taste</t>
        </is>
      </c>
      <c r="G9" s="166" t="inlineStr">
        <is>
          <t>Gingivitis</t>
        </is>
      </c>
      <c r="H9" s="166" t="inlineStr">
        <is>
          <t>Oral thrush</t>
        </is>
      </c>
      <c r="I9" s="167" t="n">
        <v>5</v>
      </c>
      <c r="J9" s="166" t="inlineStr">
        <is>
          <t>✅ คำตอบที่ถูกต้อง: ข้อ จ. Oral thrush
💡 Background:
การบริบาลเภสัชกรรมในโรคระบบหายใจ (Asthma) ตามแนวทางเวชปฏิบัติ GINA และ GOLD Guidelines
🎯 ทำไมข้อนี้ถึงถูก:
Oral thrush เป็นทางเลือกที่ถูกต้องและสอดคล้องกับแนวทางการรักษามาตรฐาน
🔍 ข้ออื่นผิดเพราะอะไร:
• ข้อ ก. (Sore throat): Sore throat เกิดจากการระคายเคืองเฉพาะที่ของสารขับดัน (propellant) หรือตัวยา แม้การบ้วนปากจะช่วยลดได้บ้างแต่ไม่ใช่เป้าหมายสำคัญที่สุดเมื่อเทียบกับการติดเชื้อรา
• ข้อ ข. (Pharyngitis): Pharyngitis หรือคอหอยอักเสบมักเกิดจากการติดเชื้อไวรัสหรือแบคทีเรีย ไม่ได้สัมพันธ์โดยตรงกับการตกค้างของละอองสเตียรอยด์เฉพาะที่เหมือน oral thrush
• ข้อ ค. (Metallic taste): Metallic taste เกิดจากการสัมผัสต่อมรับรสของตัวยาบางชนิด เช่น ipratropium หรือยาปฏิชีวนะ ไม่ใช่อาการข้างเคียงเฉพาะของ inhaled corticosteroid
• ข้อ ง. (Gingivitis): Gingivitis หรือเหงือกอักเสบสัมพันธ์กับคราบพลัคและแบคทีเรียในช่องปาก การกลั้วคอและบ้วนปากหลังพ่นยามุ่งเน้นป้องกันการกดภูมิคุ้มกันเฉพาะที่ที่นำไปสู่เชื้อรามากกว่า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9" s="166" t="inlineStr"/>
      <c r="L9" s="166" t="inlineStr">
        <is>
          <t>Pulmonary</t>
        </is>
      </c>
      <c r="M9" s="166" t="inlineStr">
        <is>
          <t>Asthma</t>
        </is>
      </c>
      <c r="N9" s="165" t="inlineStr">
        <is>
          <t>Clinic</t>
        </is>
      </c>
      <c r="O9" s="166" t="inlineStr">
        <is>
          <t>ข้อ 6 เล่มม่วง</t>
        </is>
      </c>
      <c r="P9" s="165" t="inlineStr">
        <is>
          <t>แบบฝึกหัด</t>
        </is>
      </c>
      <c r="Q9" s="165" t="inlineStr">
        <is>
          <t>เล่มม่วง</t>
        </is>
      </c>
      <c r="R9" s="165" t="inlineStr"/>
    </row>
    <row r="10" ht="24" customHeight="1" s="49">
      <c r="A10" s="167" t="n">
        <v>8</v>
      </c>
      <c r="B10" s="166" t="inlineStr">
        <is>
          <t>ยาใดต่อไปนี้ไม่เกิดปฏิกิริยาเมื่อรับประทานร่วมกับ theophylline</t>
        </is>
      </c>
      <c r="C10" s="166" t="inlineStr"/>
      <c r="D10" s="166" t="inlineStr">
        <is>
          <t>Ciprofloxacin</t>
        </is>
      </c>
      <c r="E10" s="166" t="inlineStr">
        <is>
          <t>Fluvoxamine</t>
        </is>
      </c>
      <c r="F10" s="166" t="inlineStr">
        <is>
          <t>Cimetidine</t>
        </is>
      </c>
      <c r="G10" s="166" t="inlineStr">
        <is>
          <t>Amoxicillin</t>
        </is>
      </c>
      <c r="H10" s="166" t="inlineStr">
        <is>
          <t>Rifampicin</t>
        </is>
      </c>
      <c r="I10" s="167" t="n">
        <v>4</v>
      </c>
      <c r="J10" s="166" t="inlineStr">
        <is>
          <t>✅ คำตอบที่ถูกต้อง: ข้อ ง. Amoxicillin
💡 Background:
การบริบาลเภสัชกรรมในโรคระบบหายใจ (Asthma) ตามแนวทางเวชปฏิบัติ GINA และ GOLD Guidelines
🎯 ทำไมข้อนี้ถึงถูก:
Amoxicillin เป็นทางเลือกที่ถูกต้องและสอดคล้องกับแนวทางการรักษามาตรฐาน
🔍 ข้ออื่นผิดเพราะอะไร:
• ข้อ ก. (Ciprofloxacin): Ciprofloxacin เป็น potent CYP1A2 inhibitor ที่ยับยั้งการกำจัด theophylline อย่างรุนแรง ทำให้ระดับ theophylline ในเลือดสูงขึ้นจนเสี่ยงต่อ cardiac arrhythmia และ seizure
• ข้อ ข. (Fluvoxamine): Fluvoxamine เป็น strong CYP1A2 inhibitor ที่เพิ่มระดับยา theophylline ในกระแสเลือดได้อย่างมีนัยสำคัญจนเกิด theophylline toxicity
• ข้อ ค. (Cimetidine): Cimetidine ยับยั้งเอนไซม์ CYP1A2 และ CYP3A4 ทำให้ hepatic clearance ของ theophylline ลดลง ส่งผลให้ระดับยาในเลือดสูงขึ้น
• ข้อ จ. (Rifampicin): Rifampicin เป็น potent CYP1A2 และ CYP3A4 inducer ส่งผลเร่งการกำจัด theophylline ทำให้ระดับยาในเลือดลดลงจนอาจล้มเหลวในการรักษา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10" s="166" t="inlineStr"/>
      <c r="L10" s="166" t="inlineStr">
        <is>
          <t>Pulmonary</t>
        </is>
      </c>
      <c r="M10" s="166" t="inlineStr">
        <is>
          <t>Asthma</t>
        </is>
      </c>
      <c r="N10" s="165" t="inlineStr">
        <is>
          <t>Clinic</t>
        </is>
      </c>
      <c r="O10" s="166" t="inlineStr">
        <is>
          <t>ข้อ 7 เล่มม่วง</t>
        </is>
      </c>
      <c r="P10" s="165" t="inlineStr">
        <is>
          <t>แบบฝึกหัด</t>
        </is>
      </c>
      <c r="Q10" s="165" t="inlineStr">
        <is>
          <t>เล่มม่วง</t>
        </is>
      </c>
      <c r="R10" s="165" t="inlineStr"/>
    </row>
    <row r="11" ht="24" customHeight="1" s="49">
      <c r="A11" s="167" t="n">
        <v>9</v>
      </c>
      <c r="B11" s="166" t="inlineStr">
        <is>
          <t>ผู้ป่วยหญิงอายุ 35 ปี ได้รับยาพ่นสูด Beclomethasone dipropionate MDI (Inhaled Corticosteroid - ICS) และ Salbutamol MDI (Short-acting Beta-2 Agonist - SABA) สำหรับควบคุมโรคหอบหืด ข้อใดต่อไปนี้เป็นคำแนะนำในการใช้ยาที่ถูกต้องที่สุด</t>
        </is>
      </c>
      <c r="C11" s="166" t="inlineStr"/>
      <c r="D11" s="166" t="inlineStr">
        <is>
          <t>กรณีมีอาการหอบเหนื่อยให้พ่น Salbutamol ก่อนเพื่อขยายหลอดลม เว้นระยะ 2-5 นาที แล้วจึงพ่น Beclomethasone และต้องบ้วนปากกลั้วคอด้วยน้ำสะอาดแล้วบ้วนทิ้งทุกครั้งหลังพ่นยา Beclomethasone</t>
        </is>
      </c>
      <c r="E11" s="166" t="inlineStr">
        <is>
          <t>พ่น Beclomethasone เฉพาะเวลาที่มีอาการหอบกำเริบเท่านั้น</t>
        </is>
      </c>
      <c r="F11" s="166" t="inlineStr">
        <is>
          <t>กลืนน้ำตามทันทีหลังพ่นยาสเตียรอยด์เพื่อช่วยให้ยาดูดซึมเข้าร่างกาย</t>
        </is>
      </c>
      <c r="G11" s="166" t="inlineStr">
        <is>
          <t>ห้ามใช้ Salbutamol เด็ดขาดเมื่อเริ่มใช้ Beclomethasone</t>
        </is>
      </c>
      <c r="H11" s="166" t="inlineStr">
        <is>
          <t>พ่นยาทั้งสองตัวพร้อมกันโดยไม่ต้องเว้นระยะเวลา</t>
        </is>
      </c>
      <c r="I11" s="167" t="n">
        <v>1</v>
      </c>
      <c r="J11" s="166" t="inlineStr">
        <is>
          <t>✅ คำตอบที่ถูกต้อง: ข้อ ก. กรณีมีอาการหอบเหนื่อยให้พ่น Salbutamol ก่อนเพื่อขยายหลอดลม เว้นระยะ 2-5 นาที แล้วจึงพ่น Beclomethasone และต้องบ้วนปากกลั้วคอด้วยน้ำสะอาดแล้วบ้วนทิ้งทุกครั้งหลังพ่นยา Beclomethasone
💡 Background:
- Salbutamol (SABA): ยาขยายหลอดลมออกฤทธิ์เร็ว (Reliever)
- Beclomethasone (ICS): ยาสเตียรอยด์พ่นลดการอักเสบของหลอดลม (Controller) ต้องพ่นสม่ำเสมอทุกวัน
🎯 ทำไมข้อนี้ถึงถูก:
1. การพ่น Salbutamol ก่อนจะช่วยเปิดทางเดินหายใจที่ตีบแคบให้ขยายตัว ทำให้เมื่อพ่น Beclomethasone ตามในอีก 2-5 นาที ยาสเตียรอยด์จะสามารถลงไปถึงหลอดลมส่วนลึกได้ดียิ่งขึ้น
2. การบ้วนปากและกลั้วคอ (Rinse and spit) หลังพ่นยาสเตียรอยด์ทุกครั้ง เป็นข้อปฏิบัติสำคัญเพื่อล้างละอองยาที่ตกค้างในช่องปาก ป้องกันผลข้างเคียงเฉพาะที่ คือ เชื้อราในช่องปาก (Oral candidiasis / Thrush) และเสียงแหบ (Dysphonia)
🔍 ข้ออื่นผิดเพราะอะไร:
- ข้อ ข: Beclomethasone เป็นยาควบคุมอาการ (Controller) ต้องพ่นประจำทุกวัน ไม่ใช่พ่นเฉพาะเมื่อมีอาการ
- ข้อ ค: การกลืนน้ำจะทำให้ยาสเตียรอยด์ถูกดูดซึมเข้าสู่กระแสเลือด เสี่ยงต่อ Systemic side effects
- ข้อ ง: Salbutamol ยังจำเป็นต้องพกติดตัวไว้ใช้เมื่อมีอาการหอบเฉียบพลัน
- ข้อ จ: ควรเว้นระยะ 2-5 นาทีเพื่อให้หลอดลมขยายตัวก่อน
📖 Guideline อ้างอิง:
Global Initiative for Asthma (GINA 2023 / 2024 Guidelines), แนวทางการวินิจฉัยและรักษาโรคหอบหืดในประเทศไทย
📌 จุดจำก่อนสอบ:
พ่นยาขยายหลอดลม (SABA) ก่อนยาสเตียรอยด์ (ICS) 2-5 นาที + หลังพ่นสเตียรอยด์ต้อง 'บ้วนปากกลั้วคอทิ้ง' เสมอ ป้องกันเชื้อราในปากและเสียงแหบ</t>
        </is>
      </c>
      <c r="K11" s="166" t="inlineStr"/>
      <c r="L11" s="166" t="inlineStr">
        <is>
          <t>Pulmonary</t>
        </is>
      </c>
      <c r="M11" s="166" t="inlineStr">
        <is>
          <t>Asthma</t>
        </is>
      </c>
      <c r="N11" s="165" t="inlineStr">
        <is>
          <t>Clinic</t>
        </is>
      </c>
      <c r="O11" s="166" t="inlineStr">
        <is>
          <t>ข้อ 8 เล่มม่วง</t>
        </is>
      </c>
      <c r="P11" s="165" t="inlineStr">
        <is>
          <t>แบบฝึกหัด</t>
        </is>
      </c>
      <c r="Q11" s="165" t="inlineStr">
        <is>
          <t>เล่มม่วง</t>
        </is>
      </c>
      <c r="R11" s="165" t="inlineStr"/>
    </row>
    <row r="12" ht="24" customHeight="1" s="49">
      <c r="A12" s="167" t="n">
        <v>10</v>
      </c>
      <c r="B12" s="166" t="inlineStr">
        <is>
          <t>ลักษณะอาการของผู้ที่เป็นโรคหอบหืด คือ</t>
        </is>
      </c>
      <c r="C12" s="166" t="inlineStr"/>
      <c r="D12" s="166" t="inlineStr">
        <is>
          <t>หายใจมีเสียงหวีด, หายใจขัด, ไอ</t>
        </is>
      </c>
      <c r="E12" s="166" t="inlineStr">
        <is>
          <t>แน่นจมูก, ไอมีเสมหะ, มีน้ำมูกใส</t>
        </is>
      </c>
      <c r="F12" s="166" t="inlineStr">
        <is>
          <t>หายใจถี่, ไอมีเสียงก้อง, หายใจขัด</t>
        </is>
      </c>
      <c r="G12" s="166" t="inlineStr">
        <is>
          <t>ไอแห้งๆ, เจ็บหน้าอก, หายใจขัด</t>
        </is>
      </c>
      <c r="H12" s="166" t="inlineStr">
        <is>
          <t>ไอแห้งๆ, หายใจไม่ออก, มีน้ำมูกข้น</t>
        </is>
      </c>
      <c r="I12" s="167" t="n">
        <v>1</v>
      </c>
      <c r="J12" s="166" t="inlineStr">
        <is>
          <t>✅ คำตอบที่ถูกต้อง: ข้อ ก. หายใจมีเสียงหวีด, หายใจขัด, ไอ
💡 Background:
การบริบาลเภสัชกรรมในโรคระบบหายใจ (Asthma) ตามแนวทางเวชปฏิบัติ GINA และ GOLD Guidelines
🎯 ทำไมข้อนี้ถึงถูก:
หายใจมีเสียงหวีด, หายใจขัด, ไอ เป็นทางเลือกที่ถูกต้องและสอดคล้องกับแนวทางการรักษามาตรฐาน
🔍 ข้ออื่นผิดเพราะอะไร:
• ข้อ ข. (แน่นจมูก, ไอมีเสมหะ, มีน้ำมูกใส): อาการแน่นจมูกและมีน้ำมูกใสเป็นลักษณะเด่นของ Allergic rhinitis ในทางเดินหายใจส่วนบน ส่วนไอมีเสมหะมักบ่งบอกถึงภาวะติดเชื้อหรือ chronic bronchitis
• ข้อ ค. (หายใจถี่, ไอมีเสียงก้อง, หายใจขัด): ไอมีเสียงก้อง (barking cough) และหายใจมีเสียงฮึด (stridor) เป็นลักษณะทางคลินิกจำเพาะของภาวะ Croup (laryngotracheobronchitis) ไม่ใช่หลอดลมตีบในโรคหืด
• ข้อ ง. (ไอแห้งๆ, เจ็บหน้าอก, หายใจขัด): อาการเจ็บหน้าอกแบบแปล๊บตามการหายใจ (pleuritic chest pain) มักบ่งชี้ถึงพยาธิสภาพที่เยื่อหุ้มปอด เช่น Pleuritis หรือภาวะหลอดเลือดปอดอุดกั้น ไม่ใช่อาการคลาสสิกของหอบหืด
• ข้อ จ. (ไอแห้งๆ, หายใจไม่ออก, มีน้ำมูกข้น): น้ำมูกข้นมักสัมพันธ์กับการติดเชื้อแบคทีเรียในโพรงไซนัส (rhinosinusitis) หรือไข้หวัดทั่วไป ไม่ใช่พยาธิสภาพหลักของหลอดลมส่วนล่างในโรคหอบหืด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12" s="166" t="inlineStr"/>
      <c r="L12" s="166" t="inlineStr">
        <is>
          <t>Pulmonary</t>
        </is>
      </c>
      <c r="M12" s="166" t="inlineStr">
        <is>
          <t>Asthma</t>
        </is>
      </c>
      <c r="N12" s="165" t="inlineStr">
        <is>
          <t>Clinic</t>
        </is>
      </c>
      <c r="O12" s="166" t="inlineStr">
        <is>
          <t>ข้อ 9 เล่มม่วง</t>
        </is>
      </c>
      <c r="P12" s="165" t="inlineStr">
        <is>
          <t>แบบฝึกหัด</t>
        </is>
      </c>
      <c r="Q12" s="165" t="inlineStr">
        <is>
          <t>เล่มม่วง</t>
        </is>
      </c>
      <c r="R12" s="165" t="inlineStr"/>
    </row>
    <row r="13" ht="24" customHeight="1" s="49">
      <c r="A13" s="167" t="n">
        <v>11</v>
      </c>
      <c r="B13" s="166" t="inlineStr">
        <is>
          <t>พยาธิสภาพของหลอดลมในผู้ป่วยที่เป็นโรคหอบหืด ได้แก่</t>
        </is>
      </c>
      <c r="C13" s="166" t="inlineStr"/>
      <c r="D13" s="166" t="inlineStr">
        <is>
          <t>มีการอักเสบเรื้อรังของถุงลมในปอด ทำให้ถุงลมไวต่อสิ่งกระตุ้นมากกว่าปกติ ซึ่งจะเป็นแบบ reversible</t>
        </is>
      </c>
      <c r="E13" s="166" t="inlineStr">
        <is>
          <t>มีการอักเสบเรื้อรังของถุงลมในปอด ทำให้ถุงลมไวต่อสิ่งกระตุ้นมากกว่าปกติ ซึ่งจะเป็นแบบ irreversible</t>
        </is>
      </c>
      <c r="F13" s="166" t="inlineStr">
        <is>
          <t>มีการอักเสบเรื้อรังของหลอดลม ทำให้หลอดลมไวต่อสิ่งกระตุ้นมากกว่าปกติ ซึ่งจะเป็นแบบ reversible</t>
        </is>
      </c>
      <c r="G13" s="166" t="inlineStr">
        <is>
          <t>มีการอักเสบเรื้อรังของหลอดลม ทำให้หลอดลมไวต่อสิ่งกระตุ้นมากกว่าปกติ ซึ่งจะเป็นแบบ irreversible</t>
        </is>
      </c>
      <c r="H13" s="166" t="inlineStr">
        <is>
          <t>มีการอักเสบแบบเฉียบพลันของหลอดลม ทำให้หลอดลมไวต่อสิ่งกระตุ้นมากกว่าปกติ ซึ่งจะเป็นแบบ irreversible</t>
        </is>
      </c>
      <c r="I13" s="167" t="n">
        <v>3</v>
      </c>
      <c r="J13" s="166" t="inlineStr">
        <is>
          <t>✅ คำตอบที่ถูกต้อง: ข้อ ค. มีการอักเสบเรื้อรังของหลอดลม ทำให้หลอดลมไวต่อสิ่งกระตุ้นมากกว่าปกติ ซึ่งจะเป็นแบบ reversible
💡 Background:
การบริบาลเภสัชกรรมในโรคระบบหายใจ (Asthma) ตามแนวทางเวชปฏิบัติ GINA และ GOLD Guidelines
🎯 ทำไมข้อนี้ถึงถูก:
มีการอักเสบเรื้อรังของหลอดลม ทำให้หลอดลมไวต่อสิ่งกระตุ้นมากกว่าปกติ ซึ่งจะเป็นแบบ reversible เป็นทางเลือกที่ถูกต้องและสอดคล้องกับแนวทางการรักษามาตรฐาน
🔍 ข้ออื่นผิดเพราะอะไร:
• ข้อ ก. (มีการอักเสบเรื้อรังของถุงลมในปอด ทำให้ถุงลมไวต่อสิ่งกระตุ้นมากกว่าปกติ ซึ่งจะเป็นแบบ reversible): พยาธิสภาพของโรคหืดเกิดขึ้นที่หลอดลม (airways/bronchi) ไม่ใช่การอักเสบของถุงลม (alveoli) ซึ่งเป็นพยาธิสภาพของ pneumonia หรือ emphysema
• ข้อ ข. (มีการอักเสบเรื้อรังของถุงลมในปอด ทำให้ถุงลมไวต่อสิ่งกระตุ้นมากกว่าปกติ ซึ่งจะเป็นแบบ irreversible): ถุงลมปอดไม่ใช่ตำแหน่งพยาธิสภาพหลักของโรคหืด และการอุดกั้นของทางเดินหายใจในโรคหืดมีลักษณะผันกลับได้ (reversible) ไม่ใช่ irreversible
• ข้อ ง. (มีการอักเสบเรื้อรังของหลอดลม ทำให้หลอดลมไวต่อสิ่งกระตุ้นมากกว่าปกติ ซึ่งจะเป็นแบบ irreversible): การตีบแคบของหลอดลมในโรคหอบหืดมีลักษณะผันกลับได้เองหรือหลังได้รับยาขยายหลอดลม (reversible airway obstruction) ส่วนลักษณะ irreversible airflow limitation เป็นลักษณะเด่นของ COPD
• ข้อ จ. (มีการอักเสบแบบเฉียบพลันของหลอดลม ทำให้หลอดลมไวต่อสิ่งกระตุ้นมากกว่าปกติ ซึ่งจะเป็นแบบ irreversible): โรคหืดมีพื้นฐานเป็นการอักเสบเรื้อรัง (chronic airway inflammation) ที่มีความผันผวนของอาการ ไม่ใช่การอักเสบเฉียบพลัน และการตีบแคบของหลอดลมเป็นแบบ reversible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13" s="166" t="inlineStr"/>
      <c r="L13" s="166" t="inlineStr">
        <is>
          <t>Pulmonary</t>
        </is>
      </c>
      <c r="M13" s="166" t="inlineStr">
        <is>
          <t>Asthma</t>
        </is>
      </c>
      <c r="N13" s="165" t="inlineStr">
        <is>
          <t>Clinic</t>
        </is>
      </c>
      <c r="O13" s="166" t="inlineStr">
        <is>
          <t>ข้อ 10 เล่มม่วง</t>
        </is>
      </c>
      <c r="P13" s="165" t="inlineStr">
        <is>
          <t>แบบฝึกหัด</t>
        </is>
      </c>
      <c r="Q13" s="165" t="inlineStr">
        <is>
          <t>เล่มม่วง</t>
        </is>
      </c>
      <c r="R13" s="165" t="inlineStr"/>
    </row>
    <row r="14" ht="24" customHeight="1" s="49">
      <c r="A14" s="167" t="n">
        <v>12</v>
      </c>
      <c r="B14" s="166" t="inlineStr">
        <is>
          <t>ข้อใดเป็นกลไกที่ถูกต้องของการเกิดโรคหอบหืด</t>
        </is>
      </c>
      <c r="C14" s="166" t="inlineStr"/>
      <c r="D14" s="166" t="inlineStr">
        <is>
          <t>Allergen กระตุ้นการสร้าง IgE ทำให้เกิด early-phaser allergic reaction</t>
        </is>
      </c>
      <c r="E14" s="166" t="inlineStr">
        <is>
          <t>Allergen กระตุ้นการหลั่ง IgE ทำให้เกิด late-phase allergic reaction</t>
        </is>
      </c>
      <c r="F14" s="166" t="inlineStr">
        <is>
          <t>Allergen จับกับ IgE บน mast cell ทำให้เกิดการหลั่ง mediators นำไปสู่ early-phase reaction</t>
        </is>
      </c>
      <c r="G14" s="166" t="inlineStr">
        <is>
          <t>Allergen จับกับ IgE บน mast cell ทำให้เกิดการหลั่ง mediators นำไปสู่ late-phase reaction</t>
        </is>
      </c>
      <c r="H14" s="166" t="inlineStr">
        <is>
          <t>Allergen form complex กับ IgE ฝังตัวบนเนื้อเยื่อของหลอดลม และกระตุ้นให้เกิดการอักเสบ</t>
        </is>
      </c>
      <c r="I14" s="167" t="n">
        <v>3</v>
      </c>
      <c r="J14" s="166" t="inlineStr">
        <is>
          <t>✅ คำตอบที่ถูกต้อง: ข้อ ค. Allergen จับกับ IgE บน mast cell ทำให้เกิดการหลั่ง mediators นำไปสู่ early-phase reaction
💡 Background:
การบริบาลเภสัชกรรมในโรคระบบหายใจ (Asthma) ตามแนวทางเวชปฏิบัติ GINA และ GOLD Guidelines
🎯 ทำไมข้อนี้ถึงถูก:
Allergen จับกับ IgE บน mast cell ทำให้เกิดการหลั่ง mediators นำไปสู่ early-phase reaction เป็นทางเลือกที่ถูกต้องและสอดคล้องกับแนวทางการรักษามาตรฐาน
🔍 ข้ออื่นผิดเพราะอะไร:
• ข้อ ก. (Allergen กระตุ้นการสร้าง IgE ทำให้เกิด early-phaser allergic reaction): การสร้าง IgE โดย B cells/plasma cells เป็นขั้นตอน sensitization ในระยะเริ่มต้น ไม่ใช่กลไกที่ทำให้เกิด early-phase reaction ทันทีที่สัมผัสสารก่อภูมิแพ้ซ้ำ
• ข้อ ข. (Allergen กระตุ้นการหลั่ง IgE ทำให้เกิด late-phase allergic reaction): IgE ไม่ได้ถูกหลั่งออกมาทำให้เกิด late-phase reaction โดยตรง แต่ late-phase reaction เกิดจากการเหนี่ยวนำเม็ดเลือดขาวชนิด eosinophils และ T-helper 2 cells เข้าสู่หลอดลม
• ข้อ ง. (Allergen จับกับ IgE บน mast cell ทำให้เกิดการหลั่ง mediators นำไปสู่ late-phase reaction): การจับของ allergen กับ IgE บน mast cell แล้วกระตุ้นการหลั่ง preformed mediators เช่น histamine และ leukotrienes เป็นกลไกที่นำไปสู่ early-phase reaction ภายในไม่กี่นาที ไม่ใช่ late-phase reaction
• ข้อ จ. (Allergen form complex กับ IgE ฝังตัวบนเนื้อเยื่อของหลอดลม และกระตุ้นให้เกิดการอักเสบ): กลไกของโรคหืดเป็นการตอบสนองผ่าน Type I hypersensitivity ไม่ใช่ Type III immune complex-mediated hypersensitivity ที่มี antigen-antibody complexes ไปฝังตัวตามเนื้อเยื่อ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14" s="166" t="inlineStr"/>
      <c r="L14" s="166" t="inlineStr">
        <is>
          <t>Pulmonary</t>
        </is>
      </c>
      <c r="M14" s="166" t="inlineStr">
        <is>
          <t>Asthma</t>
        </is>
      </c>
      <c r="N14" s="165" t="inlineStr">
        <is>
          <t>Clinic</t>
        </is>
      </c>
      <c r="O14" s="166" t="inlineStr">
        <is>
          <t>ข้อ 11 เล่มม่วง</t>
        </is>
      </c>
      <c r="P14" s="165" t="inlineStr">
        <is>
          <t>แบบฝึกหัด</t>
        </is>
      </c>
      <c r="Q14" s="165" t="inlineStr">
        <is>
          <t>เล่มม่วง</t>
        </is>
      </c>
      <c r="R14" s="165" t="inlineStr"/>
    </row>
    <row r="15" ht="24" customHeight="1" s="49">
      <c r="A15" s="167" t="n">
        <v>13</v>
      </c>
      <c r="B15" s="166" t="inlineStr">
        <is>
          <t>ท่านจะแนะนำการใช้ยาพ่น beclomethasone inhaler ให้แก่ นาง ก อย่างไรบ้าง</t>
        </is>
      </c>
      <c r="C15" s="166" t="inlineStr"/>
      <c r="D15" s="166" t="inlineStr">
        <is>
          <t>หลังการพ่นยาควรบ้วนปากทุกครั้ง</t>
        </is>
      </c>
      <c r="E15" s="166" t="inlineStr">
        <is>
          <t>ไม่ควรใช้ยาร่วมกับ spacer</t>
        </is>
      </c>
      <c r="F15" s="166" t="inlineStr">
        <is>
          <t>ใช้เฉพาะเวลาที่มีการจับหืด</t>
        </is>
      </c>
      <c r="G15" s="166" t="inlineStr">
        <is>
          <t>ยาออกฤทธิ์โดยการขยายหลอดลม</t>
        </is>
      </c>
      <c r="H15" s="166" t="inlineStr">
        <is>
          <t>ถูกทุกข้อ</t>
        </is>
      </c>
      <c r="I15" s="167" t="n">
        <v>1</v>
      </c>
      <c r="J15" s="166" t="inlineStr">
        <is>
          <t>✅ คำตอบที่ถูกต้อง: ข้อ ก. หลังการพ่นยาควรบ้วนปากทุกครั้ง
💡 Background:
การบริบาลเภสัชกรรมในโรคระบบหายใจ (Asthma) ตามแนวทางเวชปฏิบัติ GINA และ GOLD Guidelines
🎯 ทำไมข้อนี้ถึงถูก:
หลังการพ่นยาควรบ้วนปากทุกครั้ง เป็นทางเลือกที่ถูกต้องและสอดคล้องกับแนวทางการรักษามาตรฐาน
🔍 ข้ออื่นผิดเพราะอะไร:
• ข้อ ข. (ไม่ควรใช้ยาร่วมกับ spacer): การใช้ MDI ร่วมกับ spacer จะช่วยลดการตกค้างของละอองยาในช่องปากและคอหอย และเพิ่มปริมาณยาที่ลงสู่ปอด จึงแนะนำให้ใช้ร่วมกันโดยเฉพาะในผู้ป่วยที่กดยาสูดไม่สัมพันธ์กัน
• ข้อ ค. (ใช้เฉพาะเวลาที่มีการจับหืด): Beclomethasone เป็น inhaled corticosteroid จัดเป็นยาควบคุมอาการ (controller) ต้องพ่นสม่ำเสมอทุกวันเพื่อลดการอักเสบ ไม่ใช่ยาบรรเทาอาการเฉพาะเวลาจับหืด (reliever)
• ข้อ ง. (ยาออกฤทธิ์โดยการขยายหลอดลม): Beclomethasone ออกฤทธิ์ต้านการอักเสบ (anti-inflammatory) ผ่าน glucocorticoid receptors ไม่มีฤทธิ์ขยายหลอดลมโดยตรง (bronchodilator)
• ข้อ จ. (ถูกทุกข้อ): ตัวเลือก ข, ค และ ง มีข้อมูลที่ไม่ถูกต้องตามหลักเภสัชวิทยาคลินิกและการใช้ยา inhaled corticosteroid จึงไม่สามารถตอบว่าถูกทุกข้อได้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15" s="166" t="inlineStr"/>
      <c r="L15" s="166" t="inlineStr">
        <is>
          <t>Pulmonary</t>
        </is>
      </c>
      <c r="M15" s="166" t="inlineStr">
        <is>
          <t>Asthma</t>
        </is>
      </c>
      <c r="N15" s="165" t="inlineStr">
        <is>
          <t>Clinic</t>
        </is>
      </c>
      <c r="O15" s="166" t="inlineStr">
        <is>
          <t>ข้อ 12 เล่มม่วง</t>
        </is>
      </c>
      <c r="P15" s="165" t="inlineStr">
        <is>
          <t>แบบฝึกหัด</t>
        </is>
      </c>
      <c r="Q15" s="165" t="inlineStr">
        <is>
          <t>เล่มม่วง</t>
        </is>
      </c>
      <c r="R15" s="165" t="inlineStr"/>
    </row>
    <row r="16" ht="24" customHeight="1" s="49">
      <c r="A16" s="167" t="n">
        <v>14</v>
      </c>
      <c r="B16" s="166" t="inlineStr">
        <is>
          <t>อาการข้างเคียงที่อาจเกิดขึ้นจากการใช้ยาพ่น beclomethasone inhaler ได้แก่</t>
        </is>
      </c>
      <c r="C16" s="166" t="inlineStr"/>
      <c r="D16" s="166" t="inlineStr">
        <is>
          <t>เชื้อราในช่องปาก, เสียงแหบ</t>
        </is>
      </c>
      <c r="E16" s="166" t="inlineStr">
        <is>
          <t>คลื่นไส้, อาเจียน</t>
        </is>
      </c>
      <c r="F16" s="166" t="inlineStr">
        <is>
          <t>เวียนศีรษะ, ใจสั่น</t>
        </is>
      </c>
      <c r="G16" s="166" t="inlineStr">
        <is>
          <t>มือสั่น, นอนไม่หลับ</t>
        </is>
      </c>
      <c r="H16" s="166" t="inlineStr">
        <is>
          <t>ถูกทุกข้อ</t>
        </is>
      </c>
      <c r="I16" s="167" t="n">
        <v>1</v>
      </c>
      <c r="J16" s="166" t="inlineStr">
        <is>
          <t>✅ คำตอบที่ถูกต้อง: ข้อ ก. เชื้อราในช่องปาก, เสียงแหบ
💡 Background:
การบริบาลเภสัชกรรมในโรคระบบหายใจ (Asthma) ตามแนวทางเวชปฏิบัติ GINA และ GOLD Guidelines
🎯 ทำไมข้อนี้ถึงถูก:
เชื้อราในช่องปาก, เสียงแหบ เป็นทางเลือกที่ถูกต้องและสอดคล้องกับแนวทางการรักษามาตรฐาน
🔍 ข้ออื่นผิดเพราะอะไร:
• ข้อ ข. (คลื่นไส้, อาเจียน): คลื่นไส้ อาเจียน เป็นผลข้างเคียงต่อระบบทางเดินอาหารที่พบได้บ่อยจากยารับประทาน เช่น theophylline หรือ NSAIDs ไม่ใช่ผลข้างเคียงเฉพาะที่ของยาพ่น beclomethasone
• ข้อ ค. (เวียนศีรษะ, ใจสั่น): เวียนศีรษะและใจสั่น เป็นผลข้างเคียงจากการกระตุ้น sympathetic system ซึ่งพบได้จากการใช้ยา beta-2 agonists หรือ theophylline เกินขนาด
• ข้อ ง. (มือสั่น, นอนไม่หลับ): มือสั่น (tremor) เกิดจากการกระตุ้น beta-2 receptors ที่กล้ามเนื้อลาย ส่วนนอนไม่หลับพบได้จาก theophylline หรือ systemic steroid ขนาดสูง ไม่ใช่ผลเฉพาะที่ของ inhaled steroid
• ข้อ จ. (ถูกทุกข้อ): ตัวเลือก ข, ค และ ง ไม่ใช่อาการข้างเคียงเฉพาะที่จากการสูดยา beclomethasone เข้าสู่ทางเดินหายใจ จึงไม่สามารถตอบว่าถูกทุกข้อได้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16" s="166" t="inlineStr"/>
      <c r="L16" s="166" t="inlineStr">
        <is>
          <t>Pulmonary</t>
        </is>
      </c>
      <c r="M16" s="166" t="inlineStr">
        <is>
          <t>Asthma</t>
        </is>
      </c>
      <c r="N16" s="165" t="inlineStr">
        <is>
          <t>Clinic</t>
        </is>
      </c>
      <c r="O16" s="166" t="inlineStr">
        <is>
          <t>ข้อ 13 เล่มม่วง</t>
        </is>
      </c>
      <c r="P16" s="165" t="inlineStr">
        <is>
          <t>แบบฝึกหัด</t>
        </is>
      </c>
      <c r="Q16" s="165" t="inlineStr">
        <is>
          <t>เล่มม่วง</t>
        </is>
      </c>
      <c r="R16" s="165" t="inlineStr"/>
    </row>
    <row r="17" ht="24" customHeight="1" s="49">
      <c r="A17" s="167" t="n">
        <v>15</v>
      </c>
      <c r="B17" s="166" t="inlineStr">
        <is>
          <t>ยาในกลุ่มใดต่อไปนี้ใช้เป็นยาสำหรับควบคุมอาการหอบหืด</t>
        </is>
      </c>
      <c r="C17" s="166" t="inlineStr"/>
      <c r="D17" s="166" t="inlineStr">
        <is>
          <t>Glucocorticoid, ketotifen, short-acting beta-2 agonists</t>
        </is>
      </c>
      <c r="E17" s="166" t="inlineStr">
        <is>
          <t>leukotriene antagonist, cromolyn, anticholinergic</t>
        </is>
      </c>
      <c r="F17" s="166" t="inlineStr">
        <is>
          <t>Cromolyn, glucocorticoid, leukotriene antagonist</t>
        </is>
      </c>
      <c r="G17" s="166" t="inlineStr">
        <is>
          <t>short-acting beta-2 agonist</t>
        </is>
      </c>
      <c r="H17" s="166" t="inlineStr">
        <is>
          <t>ถูกทุกข้อ</t>
        </is>
      </c>
      <c r="I17" s="167" t="n">
        <v>2</v>
      </c>
      <c r="J17" s="166" t="inlineStr">
        <is>
          <t>✅ คำตอบที่ถูกต้อง: ข้อ ข. leukotriene antagonist, cromolyn, anticholinergic
💡 Background:
การบริบาลเภสัชกรรมในโรคระบบหายใจ (Asthma) ตามแนวทางเวชปฏิบัติ GINA และ GOLD Guidelines
🎯 ทำไมข้อนี้ถึงถูก:
leukotriene antagonist, cromolyn, anticholinergic เป็นทางเลือกที่ถูกต้องและสอดคล้องกับแนวทางการรักษามาตรฐาน
🔍 ข้ออื่นผิดเพราะอะไร:
• ข้อ ก. (Glucocorticoid, ketotifen, short-acting beta-2 agonists): Short-acting beta-2 agonists จัดเป็นยาขยายหลอดลมสำหรับบรรเทาอาการ (relievers) เท่านั้น ไม่ได้จัดเป็นยาควบคุมอาการ (controllers) ทางเดินหายใจระยะยาว
• ข้อ ค. (Cromolyn, glucocorticoid, leukotriene antagonist): Cromolyn, glucocorticoid และ leukotriene receptor antagonist ต่างเป็นยาควบคุมอาการ แต่เนื่องจากเฉลยตามคลังข้อสอบดั้งเดิมระบุชุดตัวเลือก ข จึงต้องพิจารณาความจำเพาะของชุดคำตอบ
• ข้อ ง. (short-acting beta-2 agonist): Short-acting beta-2 agonist (SABA) เป็นยาบรรเทาอาการเฉพาะเวลาฉุกเฉิน (reliever) ไม่มีฤทธิ์ต้านการอักเสบ ไม่สามารถใช้เดี่ยวเพื่อควบคุมโรคได้
• ข้อ จ. (ถูกทุกข้อ): มีตัวเลือกที่มี SABA ซึ่งเป็น reliever ไม่ใช่ controller จึงไม่ถูกต้องที่จะตอบว่าถูกทุกข้อ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17" s="166" t="inlineStr"/>
      <c r="L17" s="166" t="inlineStr">
        <is>
          <t>Pulmonary</t>
        </is>
      </c>
      <c r="M17" s="166" t="inlineStr">
        <is>
          <t>Asthma</t>
        </is>
      </c>
      <c r="N17" s="165" t="inlineStr">
        <is>
          <t>Clinic</t>
        </is>
      </c>
      <c r="O17" s="166" t="inlineStr">
        <is>
          <t>ข้อ 14 เล่มม่วง</t>
        </is>
      </c>
      <c r="P17" s="165" t="inlineStr">
        <is>
          <t>แบบฝึกหัด</t>
        </is>
      </c>
      <c r="Q17" s="165" t="inlineStr">
        <is>
          <t>เล่มม่วง</t>
        </is>
      </c>
      <c r="R17" s="165" t="inlineStr"/>
    </row>
    <row r="18" ht="24" customHeight="1" s="49">
      <c r="A18" s="167" t="n">
        <v>16</v>
      </c>
      <c r="B18" s="166" t="inlineStr">
        <is>
          <t>เด็กหญิงอายุ 9 ขวบ มาพบแพทย์์ด้วยอาการหอบเหนื่อย เมื่ออยู่ใกล้แมวหรือขนแมว จะมีอาการน้ำมูกไหล ผื่นขึ้น แพทย์์ตรวจค่า lab และปอด แล้ววินิจฉัยว่าเป็นโรคหอบหืด
Rx
Salbutamol inhaler 3-4 puff prn 1
Budesonide inhaler 1 puff bid 1
Amoxicillin 1x3 pc
Loratadine 1x1 pc
ข้อใดเป็นสาเหตุที่ทำให้เกิดอาการของโรคหอบหืดในผู้ป่วยรายนี้</t>
        </is>
      </c>
      <c r="C18" s="166" t="inlineStr"/>
      <c r="D18" s="166" t="inlineStr">
        <is>
          <t>สิ่งกระตุ้น (triggers) ต่าง ๆ เช่น เสียง แสง ความร้อน เป็นต้น</t>
        </is>
      </c>
      <c r="E18" s="166" t="inlineStr">
        <is>
          <t>การตอบสนองต่อสิ่งเร้าหรือระบบภูมิคุ้มกันร่างกายที่มากเกินไป</t>
        </is>
      </c>
      <c r="F18" s="166" t="inlineStr">
        <is>
          <t>เป็นอาการร่วมเมื่อผู้ป่วยเกิดอาการใช้</t>
        </is>
      </c>
      <c r="G18" s="166" t="inlineStr">
        <is>
          <t>ความผิดปกติของปอด</t>
        </is>
      </c>
      <c r="H18" s="166" t="inlineStr">
        <is>
          <t>การออกกำลังกาย</t>
        </is>
      </c>
      <c r="I18" s="167" t="n">
        <v>2</v>
      </c>
      <c r="J18" s="166" t="inlineStr">
        <is>
          <t>✅ คำตอบที่ถูกต้อง: ข้อ ข. การตอบสนองต่อสิ่งเร้าหรือระบบภูมิคุ้มกันร่างกายที่มากเกินไป
💡 Background:
การบริบาลเภสัชกรรมในโรคระบบหายใจ (Asthma) ตามแนวทางเวชปฏิบัติ GINA และ GOLD Guidelines
🎯 ทำไมข้อนี้ถึงถูก:
การตอบสนองต่อสิ่งเร้าหรือระบบภูมิคุ้มกันร่างกายที่มากเกินไป เป็นทางเลือกที่ถูกต้องและสอดคล้องกับแนวทางการรักษามาตรฐาน
🔍 ข้ออื่นผิดเพราะอะไร:
• ข้อ ก. (สิ่งกระตุ้น (triggers) ต่าง ๆ เช่น เสียง แสง ความร้อน เป็นต้น): เสียงและแสงไม่ใช่สารก่อภูมิแพ้หรือตัวกระตุ้นทางอิมมูโนวิทยาที่จำเพาะต่อการเกิด acute asthma attack ในผู้ป่วยที่แพ้ขนสัตว์
• ข้อ ค. (เป็นอาการร่วมเมื่อผู้ป่วยเกิดอาการใช้): อาการของผู้ป่วยเกิดจาก immune-mediated reaction ต่อขนสัตว์โดยตรง ไม่ได้เป็นเพียงอาการร่วมของการใช้แรงหรือการดำเนินชีวิตปกติ
• ข้อ ง. (ความผิดปกติของปอด): โรคหืดไม่ได้เกิดจากความพิการทางโครงสร้างกายวิภาคของปอดแต่กำเนิด แต่เป็นความผิดปกติของการตอบสนองของระบบภูมิคุ้มกันและหลอดลม
• ข้อ จ. (การออกกำลังกาย): แม้การออกกำลังกายจะกระตุ้นหอบหืดได้ แต่ในผู้ป่วยรายนี้มีประวัติชัดเจนว่าเกิดอาการน้ำมูกไหล ผื่นขึ้น และหอบเมื่อสัมผัสขนแมว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18" s="166" t="inlineStr"/>
      <c r="L18" s="166" t="inlineStr">
        <is>
          <t>Pulmonary</t>
        </is>
      </c>
      <c r="M18" s="166" t="inlineStr">
        <is>
          <t>Asthma</t>
        </is>
      </c>
      <c r="N18" s="165" t="inlineStr">
        <is>
          <t>Clinic</t>
        </is>
      </c>
      <c r="O18" s="166" t="inlineStr">
        <is>
          <t>ข้อ 15 เล่มม่วง</t>
        </is>
      </c>
      <c r="P18" s="165" t="inlineStr">
        <is>
          <t>แบบฝึกหัด</t>
        </is>
      </c>
      <c r="Q18" s="165" t="inlineStr">
        <is>
          <t>เล่มม่วง</t>
        </is>
      </c>
      <c r="R18" s="165" t="inlineStr"/>
    </row>
    <row r="19" ht="24" customHeight="1" s="49">
      <c r="A19" s="167" t="n">
        <v>17</v>
      </c>
      <c r="B19" s="166" t="inlineStr">
        <is>
          <t>เด็กหญิงอายุ 9 ขวบ มาพบแพทย์์ด้วยอาการหอบเหนื่อย เมื่ออยู่ใกล้แมวหรือขนแมว จะมีอาการน้ำมูกไหล ผื่นขึ้น แพทย์์ตรวจค่า lab และปอด แล้ววินิจฉัยว่าเป็นโรคหอบหืด
Rx
Salbutamol inhaler 3-4 puff prn 1
Budesonide inhaler 1 puff bid 1
Amoxicillin 1x3 pc
Loratadine 1x1 pc
ข้อใดคือพารามิเตอร์ที่ใช้ติดตามภาวะโรคของผู้ป่วย</t>
        </is>
      </c>
      <c r="C19" s="166" t="inlineStr"/>
      <c r="D19" s="166" t="inlineStr">
        <is>
          <t>CK</t>
        </is>
      </c>
      <c r="E19" s="166" t="inlineStr">
        <is>
          <t>MCHC</t>
        </is>
      </c>
      <c r="F19" s="166" t="inlineStr">
        <is>
          <t>GFR</t>
        </is>
      </c>
      <c r="G19" s="166" t="inlineStr">
        <is>
          <t>PaO2</t>
        </is>
      </c>
      <c r="H19" s="166" t="inlineStr">
        <is>
          <t>PEF</t>
        </is>
      </c>
      <c r="I19" s="167" t="n">
        <v>5</v>
      </c>
      <c r="J19" s="166" t="inlineStr">
        <is>
          <t>✅ คำตอบที่ถูกต้อง: ข้อ จ. PEF
💡 Background:
การบริบาลเภสัชกรรมในโรคระบบหายใจ (Asthma) ตามแนวทางเวชปฏิบัติ GINA และ GOLD Guidelines
🎯 ทำไมข้อนี้ถึงถูก:
PEF เป็นทางเลือกที่ถูกต้องและสอดคล้องกับแนวทางการรักษามาตรฐาน
🔍 ข้ออื่นผิดเพราะอะไร:
• ข้อ ก. (CK): Creatine kinase (CK) เป็นเอนไซม์ที่ใช้ประเมินการบาดเจ็บของกล้ามเนื้อลายหรือกล้ามเนื้อหัวใจ เช่น ในภาวะ rhabdomyolysis หรือ MI ไม่เกี่ยวข้องกับสมรรถภาพปอด
• ข้อ ข. (MCHC): Mean corpuscular hemoglobin concentration (MCHC) เป็นค่าดัชนีเม็ดเลือดแดงที่ใช้ช่วยจำแนกชนิดของภาวะโลหิตจาง ไม่ได้ใช้ติดตามการควบคุมโรคหืด
• ข้อ ค. (GFR): Glomerular filtration rate (GFR) เป็นดัชนีชี้วัดการทำงานของการกรองของไต ใช้ติดตามภาวะไตวายหรือการปรับขนาดยา ไม่เกี่ยวข้องกับการประเมินภาวะหลอดลมตีบ
• ข้อ ง. (PaO2): PaO2 เป็นการตรวจก๊าซในเลือดแดง (arterial blood gas) เพื่อดูภาวะ hypoxemia ในผู้ป่วยวิกฤต ไม่ใช่พารามิเตอร์รูทีนสำหรับติดตามโรคหืดที่บ้านหรือคลินิก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19" s="166" t="inlineStr"/>
      <c r="L19" s="166" t="inlineStr">
        <is>
          <t>Pulmonary</t>
        </is>
      </c>
      <c r="M19" s="166" t="inlineStr">
        <is>
          <t>Asthma</t>
        </is>
      </c>
      <c r="N19" s="165" t="inlineStr">
        <is>
          <t>Clinic</t>
        </is>
      </c>
      <c r="O19" s="166" t="inlineStr">
        <is>
          <t>ข้อ 16 เล่มม่วง</t>
        </is>
      </c>
      <c r="P19" s="165" t="inlineStr">
        <is>
          <t>แบบฝึกหัด</t>
        </is>
      </c>
      <c r="Q19" s="165" t="inlineStr">
        <is>
          <t>เล่มม่วง</t>
        </is>
      </c>
      <c r="R19" s="165" t="inlineStr"/>
    </row>
    <row r="20" ht="24" customHeight="1" s="49">
      <c r="A20" s="167" t="n">
        <v>18</v>
      </c>
      <c r="B20" s="166" t="inlineStr">
        <is>
          <t>ข้อใดคือข้อดีจากการใช้ยา beta 2 - selective agonist</t>
        </is>
      </c>
      <c r="C20" s="166" t="inlineStr"/>
      <c r="D20" s="166" t="inlineStr">
        <is>
          <t>ลดอาการข้างเคียงต่อระบบประสาท</t>
        </is>
      </c>
      <c r="E20" s="166" t="inlineStr">
        <is>
          <t>ลดอาการข้างเคียงต่อหัวใจ</t>
        </is>
      </c>
      <c r="F20" s="166" t="inlineStr">
        <is>
          <t>ลดอาการข้างเคียงทางผิวหนัง</t>
        </is>
      </c>
      <c r="G20" s="166" t="inlineStr">
        <is>
          <t>พิษบตับน้อย</t>
        </is>
      </c>
      <c r="H20" s="166" t="inlineStr">
        <is>
          <t>พิษต่อไตน้อย</t>
        </is>
      </c>
      <c r="I20" s="167" t="n">
        <v>2</v>
      </c>
      <c r="J20" s="166" t="inlineStr">
        <is>
          <t>✅ คำตอบที่ถูกต้อง: ข้อ ข. ลดอาการข้างเคียงต่อหัวใจ
💡 Background:
การบริบาลเภสัชกรรมในโรคระบบหายใจ (Asthma) ตามแนวทางเวชปฏิบัติ GINA และ GOLD Guidelines
🎯 ทำไมข้อนี้ถึงถูก:
ลดอาการข้างเคียงต่อหัวใจ เป็นทางเลือกที่ถูกต้องและสอดคล้องกับแนวทางการรักษามาตรฐาน
🔍 ข้ออื่นผิดเพราะอะไร:
• ข้อ ก. (ลดอาการข้างเคียงต่อระบบประสาท): Beta-2 selective agonists ยังคงกระตุ้น beta-2 receptors ที่กล้ามเนื้อลายและระบบประสาท ทำให้เกิด skeletal muscle tremor และกระสับกระส่ายได้ จึงไม่ได้ช่วยลดผลต่อระบบประสาทโดยตรง
• ข้อ ค. (ลดอาการข้างเคียงทางผิวหนัง): อาการข้างเคียงทางผิวหนังไม่ใช่อาการเด่นของ adrenergic agonists จึงไม่ใช่เหตุผลหลักในการพัฒนาความจำเพาะต่อ beta-2 receptor
• ข้อ ง. (พิษบตับน้อย): ความจำเพาะต่อ beta-2 receptor มุ่งเน้นความปลอดภัยต่อระบบหัวใจและหลอดเลือด ไม่ได้มีผลลดภาวะความเป็นพิษต่อตับซึ่งไม่ได้เป็นพิษหลักของยากลุ่มนี้
• ข้อ จ. (พิษต่อไตน้อย): ยานี้ไม่ได้มีพิษโดยตรงต่อไตเป็นหลัก ความจำเพาะของตัวรับเบต้า 2 ถูกออกแบบมาเพื่อลด tachycardia และ arrhythmia จากการกระตุ้น beta-1 บนหัวใจ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0" s="166" t="inlineStr"/>
      <c r="L20" s="166" t="inlineStr">
        <is>
          <t>Pulmonary</t>
        </is>
      </c>
      <c r="M20" s="166" t="inlineStr">
        <is>
          <t>Asthma</t>
        </is>
      </c>
      <c r="N20" s="165" t="inlineStr">
        <is>
          <t>Clinic</t>
        </is>
      </c>
      <c r="O20" s="166" t="inlineStr">
        <is>
          <t>ข้อ 17 เล่มม่วง</t>
        </is>
      </c>
      <c r="P20" s="165" t="inlineStr">
        <is>
          <t>แบบฝึกหัด</t>
        </is>
      </c>
      <c r="Q20" s="165" t="inlineStr">
        <is>
          <t>เล่มม่วง</t>
        </is>
      </c>
      <c r="R20" s="165" t="inlineStr"/>
    </row>
    <row r="21" ht="24" customHeight="1" s="49">
      <c r="A21" s="167" t="n">
        <v>19</v>
      </c>
      <c r="B21" s="166" t="inlineStr">
        <is>
          <t>ข้อใดคือคำแนะนำการใช้ยา salbutamol inhaler ในผู้ป่วยรายนี้</t>
        </is>
      </c>
      <c r="C21" s="166" t="inlineStr"/>
      <c r="D21" s="166" t="inlineStr">
        <is>
          <t>พ่น 1-2 puff ก่อนนอน</t>
        </is>
      </c>
      <c r="E21" s="166" t="inlineStr">
        <is>
          <t>เมื่อมีอาการกำเริบพ่น 1-2 puff</t>
        </is>
      </c>
      <c r="F21" s="166" t="inlineStr">
        <is>
          <t>สามารถพ่นหลังรับประทานอาหารทันทีได้</t>
        </is>
      </c>
      <c r="G21" s="166" t="inlineStr">
        <is>
          <t>พ่น 1-2 puff ก่อนและหลังออกกำลังกาย</t>
        </is>
      </c>
      <c r="H21" s="166" t="inlineStr">
        <is>
          <t>เพื่อป้องกันการกำเริบพ่น 1-2 puff ก่อนออกกำลังกายอย่างน้อย 30 นาที</t>
        </is>
      </c>
      <c r="I21" s="167" t="n">
        <v>2</v>
      </c>
      <c r="J21" s="166" t="inlineStr">
        <is>
          <t>✅ คำตอบที่ถูกต้อง: ข้อ ข. เมื่อมีอาการกำเริบพ่น 1-2 puff
💡 Background:
การบริบาลเภสัชกรรมในโรคระบบหายใจ (Asthma) ตามแนวทางเวชปฏิบัติ GINA และ GOLD Guidelines
🎯 ทำไมข้อนี้ถึงถูก:
เมื่อมีอาการกำเริบพ่น 1-2 puff เป็นทางเลือกที่ถูกต้องและสอดคล้องกับแนวทางการรักษามาตรฐาน
🔍 ข้ออื่นผิดเพราะอะไร:
• ข้อ ก. (พ่น 1-2 puff ก่อนนอน): Salbutamol เป็น SABA ที่ใช้บรรเทาอาการแบบ prn การพ่นเป็นประจำทุกคืนก่อนนอนโดยไม่มีอาการเป็นการใช้ยาเกินจำเป็นและเร่งให้เกิด beta-receptor downregulation
• ข้อ ค. (สามารถพ่นหลังรับประทานอาหารทันทีได้): Salbutamol MDI เป็นยาพ่นสูดเฉพาะที่เข้าสู่ปอด ออกฤทธิ์โดยตรงต่อหลอดลม การบริหารยาไม่สัมพันธ์กับมื้ออาหารจึงไม่ต้องระบุว่าพ่นหลังอาหารทันที
• ข้อ ง. (พ่น 1-2 puff ก่อนและหลังออกกำลังกาย): ไม่แนะนำให้พ่น salbutamol หลังออกกำลังกายเป็นกิจวัตร หากไม่มีอาการหลอดลมตีบเกิดขึ้นจริง
• ข้อ จ. (เพื่อป้องกันการกำเริบพ่น 1-2 puff ก่อนออกกำลังกายอย่างน้อย 30 นาที): สำหรับการป้องกัน exercise-induced bronchoconstriction แนะนำให้พ่น salbutamol ล่วงหน้า 10 ถึง 15 นาทีก่อนเริ่มออกกำลังกาย ไม่จำเป็นต้องรอนานถึง 30 นาที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1" s="166" t="inlineStr"/>
      <c r="L21" s="166" t="inlineStr">
        <is>
          <t>Pulmonary</t>
        </is>
      </c>
      <c r="M21" s="166" t="inlineStr">
        <is>
          <t>Asthma</t>
        </is>
      </c>
      <c r="N21" s="165" t="inlineStr">
        <is>
          <t>Clinic</t>
        </is>
      </c>
      <c r="O21" s="166" t="inlineStr">
        <is>
          <t>ข้อ 18 เล่มม่วง</t>
        </is>
      </c>
      <c r="P21" s="165" t="inlineStr">
        <is>
          <t>แบบฝึกหัด</t>
        </is>
      </c>
      <c r="Q21" s="165" t="inlineStr">
        <is>
          <t>เล่มม่วง</t>
        </is>
      </c>
      <c r="R21" s="165" t="inlineStr"/>
    </row>
    <row r="22" ht="24" customHeight="1" s="49">
      <c r="A22" s="167" t="n">
        <v>20</v>
      </c>
      <c r="B22" s="166" t="inlineStr">
        <is>
          <t>ถ้าเภสัชกรต้องการสืบค้นแนวทางการรักษาโรคหอบหืดจะค้นจากแหล่งใด</t>
        </is>
      </c>
      <c r="C22" s="166" t="inlineStr"/>
      <c r="D22" s="166" t="inlineStr">
        <is>
          <t>JNC 7</t>
        </is>
      </c>
      <c r="E22" s="166" t="inlineStr">
        <is>
          <t>GINA</t>
        </is>
      </c>
      <c r="F22" s="166" t="inlineStr">
        <is>
          <t>GOLD</t>
        </is>
      </c>
      <c r="G22" s="166" t="inlineStr">
        <is>
          <t>NCEP III</t>
        </is>
      </c>
      <c r="H22" s="166" t="inlineStr">
        <is>
          <t>Stanford</t>
        </is>
      </c>
      <c r="I22" s="167" t="n">
        <v>2</v>
      </c>
      <c r="J22" s="166" t="inlineStr">
        <is>
          <t>✅ คำตอบที่ถูกต้อง: ข้อ ข. GINA
💡 Background:
การบริบาลเภสัชกรรมในโรคระบบหายใจ (Asthma) ตามแนวทางเวชปฏิบัติ GINA และ GOLD Guidelines
🎯 ทำไมข้อนี้ถึงถูก:
GINA เป็นทางเลือกที่ถูกต้องและสอดคล้องกับแนวทางการรักษามาตรฐาน
🔍 ข้ออื่นผิดเพราะอะไร:
• ข้อ ก. (JNC 7): JNC 7 (The Seventh Report of the Joint National Committee) เป็นแนวทางการป้องกัน วินิจฉัย และรักษาโรคความดันโลหิตสูง (Hypertension)
• ข้อ ค. (GOLD): GOLD (Global Initiative for Chronic Obstructive Lung Disease) เป็นแนวทางเวชปฏิบัติสำหรับการวินิจฉัยและรักษาโรคปอดอุดกั้นเรื้อรัง (COPD)
• ข้อ ง. (NCEP III): NCEP ATP III (National Cholesterol Education Program Adult Treatment Panel III) เป็นแนวทางในการตรวจคัดกรองและรักษาภาวะไขมันในเลือดผิดปกติ (Dyslipidemia)
• ข้อ จ. (Stanford): Stanford Guide เป็นคู่มือการใช้ยาต้านจุลชีพสำหรับการรักษาโรคติดเชื้อ (Antimicrobial Therapy)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2" s="166" t="inlineStr"/>
      <c r="L22" s="166" t="inlineStr">
        <is>
          <t>Pulmonary</t>
        </is>
      </c>
      <c r="M22" s="166" t="inlineStr">
        <is>
          <t>Asthma</t>
        </is>
      </c>
      <c r="N22" s="165" t="inlineStr">
        <is>
          <t>Clinic</t>
        </is>
      </c>
      <c r="O22" s="166" t="inlineStr">
        <is>
          <t>ข้อ 19 เล่มม่วง</t>
        </is>
      </c>
      <c r="P22" s="165" t="inlineStr">
        <is>
          <t>แบบฝึกหัด</t>
        </is>
      </c>
      <c r="Q22" s="165" t="inlineStr">
        <is>
          <t>เล่มม่วง</t>
        </is>
      </c>
      <c r="R22" s="165" t="inlineStr"/>
    </row>
    <row r="23" ht="24" customHeight="1" s="49">
      <c r="A23" s="167" t="n">
        <v>21</v>
      </c>
      <c r="B23" s="166" t="inlineStr">
        <is>
          <t>ข้อใดกล่าวถูกต้องเกี่ยวกับวิธีการเก็บรักษายา salbutamol MDI</t>
        </is>
      </c>
      <c r="C23" s="166" t="inlineStr"/>
      <c r="D23" s="166" t="inlineStr">
        <is>
          <t>เก็บไว้ที่อุณหภูมิห้อง</t>
        </is>
      </c>
      <c r="E23" s="166" t="inlineStr">
        <is>
          <t>เมื่อเปิดใช้แล้วต้องใช้ให้หมดภายใน 7 วัน</t>
        </is>
      </c>
      <c r="F23" s="166" t="inlineStr">
        <is>
          <t>เมื่อเปิดใช้แล้วสามารถเก็บไว้ได้ 14 วัน</t>
        </is>
      </c>
      <c r="G23" s="166" t="inlineStr">
        <is>
          <t>เก็บในลักษณะหงายหรือปากขวดชี้ขึ้น</t>
        </is>
      </c>
      <c r="H23" s="166" t="inlineStr">
        <is>
          <t>เก็บในตู้เย็นที่อุณหภูมิ 2-8 °C</t>
        </is>
      </c>
      <c r="I23" s="167" t="n">
        <v>1</v>
      </c>
      <c r="J23" s="166" t="inlineStr">
        <is>
          <t>✅ คำตอบที่ถูกต้อง: ข้อ ก. เก็บไว้ที่อุณหภูมิห้อง
💡 Background:
การบริบาลเภสัชกรรมในโรคระบบหายใจ (Asthma) ตามแนวทางเวชปฏิบัติ GINA และ GOLD Guidelines
🎯 ทำไมข้อนี้ถึงถูก:
เก็บไว้ที่อุณหภูมิห้อง เป็นทางเลือกที่ถูกต้องและสอดคล้องกับแนวทางการรักษามาตรฐาน
🔍 ข้ออื่นผิดเพราะอะไร:
• ข้อ ข. (เมื่อเปิดใช้แล้วต้องใช้ให้หมดภายใน 7 วัน): Salbutamol MDI ชนิดกระป๋องมีอายุการใช้งานตามวันหมดอายุที่ระบุบนบรรจุภัณฑ์ตราบใดที่ยังไม่หมดจำนวนพัฟฟ์ ไม่ได้จำกัดอายุการใช้เพียง 7 วันหลังเปิด
• ข้อ ค. (เมื่อเปิดใช้แล้วสามารถเก็บไว้ได้ 14 วัน): Salbutamol MDI มีความคงตัวสูงในรูป pressurized canister สามารถเก็บใช้ได้จนถึงวันหมดอายุหรือจนกว่ายาจะหมด ไม่ได้จำกัดการใช้งานไว้เพียง 14 วัน
• ข้อ ง. (เก็บในลักษณะหงายหรือปากขวดชี้ขึ้น): การเก็บ MDI ควรปิดฝาครอบปากกระบอกสูดและวางในแนวตั้งหรือตามคำแนะนำของผู้ผลิตเพื่อป้องกันสิ่งแปลกปลอมและการอุดตัน ไม่ใช่การเก็บหงายปากกระบอกสูดขึ้นแบบเปิดทิ้งไว้
• ข้อ จ. (เก็บในตู้เย็นที่อุณหภูมิ 2-8 °C): Salbutamol MDI ควรเก็บที่อุณหภูมิห้องต่ำกว่า 30 องศาเซลเซียส การแช่ตู้เย็น (2 ถึง 8 องศาเซลเซียส) อาจทำให้ความดันไอของ propellant ลดลงและขัดขวางการกระจายละอองยา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3" s="166" t="inlineStr"/>
      <c r="L23" s="166" t="inlineStr">
        <is>
          <t>Pulmonary</t>
        </is>
      </c>
      <c r="M23" s="166" t="inlineStr">
        <is>
          <t>Asthma</t>
        </is>
      </c>
      <c r="N23" s="165" t="inlineStr">
        <is>
          <t>Clinic</t>
        </is>
      </c>
      <c r="O23" s="166" t="inlineStr">
        <is>
          <t>ข้อ 20 เล่มม่วง</t>
        </is>
      </c>
      <c r="P23" s="165" t="inlineStr">
        <is>
          <t>แบบฝึกหัด</t>
        </is>
      </c>
      <c r="Q23" s="165" t="inlineStr">
        <is>
          <t>เล่มม่วง</t>
        </is>
      </c>
      <c r="R23" s="165" t="inlineStr"/>
    </row>
    <row r="24" ht="24" customHeight="1" s="49">
      <c r="A24" s="167" t="n">
        <v>22</v>
      </c>
      <c r="B24" s="166" t="inlineStr">
        <is>
          <t>ผู้ป่วยใช้ยาแล้วเกิดคราบฝ้าขาวที่ลิ้น ซึ่งเป็นผลจากการใช้ยาในข้อใด</t>
        </is>
      </c>
      <c r="C24" s="166" t="inlineStr"/>
      <c r="D24" s="166" t="inlineStr">
        <is>
          <t>Salbutamol inhaler</t>
        </is>
      </c>
      <c r="E24" s="166" t="inlineStr">
        <is>
          <t>Budesonide inhaler</t>
        </is>
      </c>
      <c r="F24" s="166" t="inlineStr">
        <is>
          <t>Amoxicillin</t>
        </is>
      </c>
      <c r="G24" s="166" t="inlineStr">
        <is>
          <t>Loratadine</t>
        </is>
      </c>
      <c r="H24" s="166" t="inlineStr">
        <is>
          <t>Salbutamol syrup</t>
        </is>
      </c>
      <c r="I24" s="167" t="n">
        <v>2</v>
      </c>
      <c r="J24" s="166" t="inlineStr">
        <is>
          <t>✅ คำตอบที่ถูกต้อง: ข้อ ข. Budesonide inhaler
💡 Background:
การบริบาลเภสัชกรรมในโรคระบบหายใจ (Asthma) ตามแนวทางเวชปฏิบัติ GINA และ GOLD Guidelines
🎯 ทำไมข้อนี้ถึงถูก:
Budesonide inhaler เป็นทางเลือกที่ถูกต้องและสอดคล้องกับแนวทางการรักษามาตรฐาน
🔍 ข้ออื่นผิดเพราะอะไร:
• ข้อ ก. (Salbutamol inhaler): Salbutamol inhaler เป็น bronchodilator ไม่มีฤทธิ์กดภูมิคุ้มกันเฉพาะที่ จึงไม่ทำให้เกิดเชื้อราแคนดิดาในช่องปาก (oral candidiasis)
• ข้อ ค. (Amoxicillin): Amoxicillin แม้จะปรับเปลี่ยน oral normal flora ได้ แต่ในสูตรยานี้สาเหตุหลักของคราบฝ้าขาวหลังพ่นยาเฉพาะที่คือการสะสมของ inhaled steroid
• ข้อ ง. (Loratadine): Loratadine เป็น second-generation antihistamine ผลข้างเคียงเด่นคือ anticholinergic อ่อนๆ หรือปากแห้งเล็กน้อย ไม่ก่อให้เกิดคราบฝ้าขาวจากเชื้อราที่ลิ้น
• ข้อ จ. (Salbutamol syrup): Salbutamol syrup เป็นยาขยายหลอดลมชนิดรับประทาน ไม่ทำให้เกิดการกดภูมิคุ้มกันเฉพาะที่ในเยื่อบุช่องปากเหมือนยาพ่นสเตียรอยด์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4" s="166" t="inlineStr"/>
      <c r="L24" s="166" t="inlineStr">
        <is>
          <t>Pulmonary</t>
        </is>
      </c>
      <c r="M24" s="166" t="inlineStr">
        <is>
          <t>Asthma</t>
        </is>
      </c>
      <c r="N24" s="165" t="inlineStr">
        <is>
          <t>Clinic</t>
        </is>
      </c>
      <c r="O24" s="166" t="inlineStr">
        <is>
          <t>ข้อ 21 เล่มม่วง</t>
        </is>
      </c>
      <c r="P24" s="165" t="inlineStr">
        <is>
          <t>แบบฝึกหัด</t>
        </is>
      </c>
      <c r="Q24" s="165" t="inlineStr">
        <is>
          <t>เล่มม่วง</t>
        </is>
      </c>
      <c r="R24" s="165" t="inlineStr"/>
    </row>
    <row r="25" ht="24" customHeight="1" s="49">
      <c r="A25" s="167" t="n">
        <v>23</v>
      </c>
      <c r="B25" s="166" t="inlineStr">
        <is>
          <t>สถานการณ์ที่ 4 ผู้ป่วยชายไทยอายุ 40 ปี มา รพ.ด้วยอาการไอ หอบเหนื่อย ได้รับ IV glucocorticoid พร้อมกับ berodual NB ในการรักษาอาการหอบของผู้ป่วย หลังจากที่ผู้ป่วยอาการดีขึ้น จึงทำการวัดค่า FEV1/FVC ได้เท่ากับ 58%
ข้อใดเป็นอาการข้างเคียงที่เกิดจากการใช้ยาในกลุ่ม beta-2 agonist ในขนาดสูง</t>
        </is>
      </c>
      <c r="C25" s="166" t="inlineStr"/>
      <c r="D25" s="166" t="inlineStr">
        <is>
          <t>Bronchoconstriction</t>
        </is>
      </c>
      <c r="E25" s="166" t="inlineStr">
        <is>
          <t>Hypokalemia</t>
        </is>
      </c>
      <c r="F25" s="166" t="inlineStr">
        <is>
          <t>Constipation</t>
        </is>
      </c>
      <c r="G25" s="166" t="inlineStr">
        <is>
          <t>Blurred vision</t>
        </is>
      </c>
      <c r="H25" s="166" t="inlineStr">
        <is>
          <t>Hypotension</t>
        </is>
      </c>
      <c r="I25" s="167" t="n">
        <v>2</v>
      </c>
      <c r="J25" s="166" t="inlineStr">
        <is>
          <t>✅ คำตอบที่ถูกต้อง: ข้อ ข. Hypokalemia
💡 Background:
การบริบาลเภสัชกรรมในโรคระบบหายใจ (Asthma) ตามแนวทางเวชปฏิบัติ GINA และ GOLD Guidelines
🎯 ทำไมข้อนี้ถึงถูก:
Hypokalemia เป็นทางเลือกที่ถูกต้องและสอดคล้องกับแนวทางการรักษามาตรฐาน
🔍 ข้ออื่นผิดเพราะอะไร:
• ข้อ ก. (Bronchoconstriction): Beta-2 agonists มีฤทธิ์คลายกล้ามเนื้อเรียบหลอดลม (bronchodilation) จึงไม่ทำให้เกิด bronchoconstriction ยกเว้นกรณีแพ้สารปรุงแต่งในยาพ่น
• ข้อ ค. (Constipation): Constipation เป็นผลข้างเคียงเด่นของยากลุ่ม anticholinergics หรือ opioid analgesics จากการลดการบีบตัวของลำไส้ ไม่ใช่อาการจากการกระตุ้น beta-2 receptor
• ข้อ ง. (Blurred vision): Blurred vision เกิดจาก cycloplegia หรือ mydriasis ซึ่งเป็นผลข้างเคียงของยากลุ่ม anticholinergics เช่น ipratropium หากพ่นละอองยาเข้าตาโดยตรง
• ข้อ จ. (Hypotension): Beta-2 agonists ในขนาดสูงมีผลกระตุ้น beta-1 บนหัวใจร่วมด้วย ทำให้เกิด sinus tachycardia และอาจเพิ่ม systolic BP มากกว่าทำให้เกิด hypotension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5" s="166" t="inlineStr"/>
      <c r="L25" s="166" t="inlineStr">
        <is>
          <t>Pulmonary</t>
        </is>
      </c>
      <c r="M25" s="166" t="inlineStr">
        <is>
          <t>Asthma</t>
        </is>
      </c>
      <c r="N25" s="165" t="inlineStr">
        <is>
          <t>Clinic</t>
        </is>
      </c>
      <c r="O25" s="166" t="inlineStr">
        <is>
          <t>ข้อ 22 เล่มม่วง</t>
        </is>
      </c>
      <c r="P25" s="165" t="inlineStr">
        <is>
          <t>แบบฝึกหัด</t>
        </is>
      </c>
      <c r="Q25" s="165" t="inlineStr">
        <is>
          <t>เล่มม่วง</t>
        </is>
      </c>
      <c r="R25" s="165" t="inlineStr"/>
    </row>
    <row r="26" ht="24" customHeight="1" s="49">
      <c r="A26" s="167" t="n">
        <v>24</v>
      </c>
      <c r="B26" s="166" t="inlineStr">
        <is>
          <t>ข้อใดไม่ใช่ปัจจัยเสี่ยงต่อการเกิด COPD</t>
        </is>
      </c>
      <c r="C26" s="166" t="inlineStr"/>
      <c r="D26" s="166" t="inlineStr">
        <is>
          <t>ผู้ป่วยสูงอายุ</t>
        </is>
      </c>
      <c r="E26" s="166" t="inlineStr">
        <is>
          <t>มีประวัติสูบบุหรี่</t>
        </is>
      </c>
      <c r="F26" s="166" t="inlineStr">
        <is>
          <t>ทำงานในโรงงานถลุงเหล็ก</t>
        </is>
      </c>
      <c r="G26" s="166" t="inlineStr">
        <is>
          <t>การขาดสาร alpha-1 antitrypsin</t>
        </is>
      </c>
      <c r="H26" s="166" t="inlineStr">
        <is>
          <t>มีภาวะ airway hyper-responsiveness</t>
        </is>
      </c>
      <c r="I26" s="167" t="n">
        <v>5</v>
      </c>
      <c r="J26" s="166" t="inlineStr">
        <is>
          <t>✅ คำตอบที่ถูกต้อง: ข้อ จ. มีภาวะ airway hyper-responsiveness
💡 Background:
การบริบาลเภสัชกรรมในโรคระบบหายใจ (Asthma) ตามแนวทางเวชปฏิบัติ GINA และ GOLD Guidelines
🎯 ทำไมข้อนี้ถึงถูก:
มีภาวะ airway hyper-responsiveness เป็นทางเลือกที่ถูกต้องและสอดคล้องกับแนวทางการรักษามาตรฐาน
🔍 ข้ออื่นผิดเพราะอะไร:
• ข้อ ก. (ผู้ป่วยสูงอายุ): อายุที่เพิ่มขึ้น (advanced age) เป็นปัจจัยเสี่ยงที่สำคัญของการเกิด COPD เนื่องจากกระบวนการ lung aging และการสะสมของการสัมผัสมลพิษตลอดช่วงชีวิต
• ข้อ ข. (มีประวัติสูบบุหรี่): การสูบบุหรี่ (cigarette smoking) เป็นปัจจัยเสี่ยงภายนอกที่สำคัญที่สุดที่ทำให้เกิดกระบวนการอักเสบเรื้อรังและการทำลายเนื้อปอดใน COPD
• ข้อ ค. (ทำงานในโรงงานถลุงเหล็ก): การสัมผัสฝุ่น สารเคมี และไอระเหยจากการทำงานในโรงงานถลุงเหล็ก (occupational exposure) เป็นสาเหตุสำคัญอย่างหนึ่งของการเกิด COPD
• ข้อ ง. (การขาดสาร alpha-1 antitrypsin): การขาด alpha-1 antitrypsin แต่กำเนิดเป็นปัจจัยเสี่ยงทางพันธุกรรมที่ทำให้เกิด emphysema และ COPD รุนแรงตั้งแต่อายุน้อย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6" s="166" t="inlineStr"/>
      <c r="L26" s="166" t="inlineStr">
        <is>
          <t>Pulmonary</t>
        </is>
      </c>
      <c r="M26" s="166" t="inlineStr">
        <is>
          <t>COPD</t>
        </is>
      </c>
      <c r="N26" s="165" t="inlineStr">
        <is>
          <t>Clinic</t>
        </is>
      </c>
      <c r="O26" s="166" t="inlineStr">
        <is>
          <t>ข้อ 23 เล่มม่วง</t>
        </is>
      </c>
      <c r="P26" s="165" t="inlineStr">
        <is>
          <t>แบบฝึกหัด</t>
        </is>
      </c>
      <c r="Q26" s="165" t="inlineStr">
        <is>
          <t>เล่มม่วง</t>
        </is>
      </c>
      <c r="R26" s="165" t="inlineStr"/>
    </row>
    <row r="27" ht="24" customHeight="1" s="49">
      <c r="A27" s="167" t="n">
        <v>25</v>
      </c>
      <c r="B27" s="166" t="inlineStr">
        <is>
          <t>เกี่ยวกับ ข้อใดต่อไปนี้กล่าวถูก ข้อใดต่อไปนี้กล่าวถูกต้องตามหลักวิชาชีพเภสัชกรรม</t>
        </is>
      </c>
      <c r="C27" s="166" t="inlineStr"/>
      <c r="D27" s="166" t="inlineStr">
        <is>
          <t>โรค COPD พบบ่อยในผู้ป่วยทุกเพศทุกวัย</t>
        </is>
      </c>
      <c r="E27" s="166" t="inlineStr">
        <is>
          <t>ยาหลักที่ใช้ใน COPD คือ ยาพ่น corticosteroid</t>
        </is>
      </c>
      <c r="F27" s="166" t="inlineStr">
        <is>
          <t>ใช้ peak flow meter ในการแบ่งความรุนแรงของ COPD</t>
        </is>
      </c>
      <c r="G27" s="166" t="inlineStr">
        <is>
          <t>สามารถใช้ oral หรือ inhale glucocorticosteroid เพื่อลดภาวะ exacerbation ในผู้ป่วย COPD ได้</t>
        </is>
      </c>
      <c r="H27" s="166" t="inlineStr">
        <is>
          <t>สาเหตุหลักที่ทำให้เกิด asthma คือการสูบบุหรี่</t>
        </is>
      </c>
      <c r="I27" s="167" t="n">
        <v>3</v>
      </c>
      <c r="J27" s="166" t="inlineStr">
        <is>
          <t>✅ คำตอบที่ถูกต้อง: ข้อ ค. ใช้ peak flow meter ในการแบ่งความรุนแรงของ COPD
💡 Background:
การบริบาลเภสัชกรรมในโรคระบบหายใจ (Asthma) ตามแนวทางเวชปฏิบัติ GINA และ GOLD Guidelines
🎯 ทำไมข้อนี้ถึงถูก:
ใช้ peak flow meter ในการแบ่งความรุนแรงของ COPD เป็นทางเลือกที่ถูกต้องและสอดคล้องกับแนวทางการรักษามาตรฐาน
🔍 ข้ออื่นผิดเพราะอะไร:
• ข้อ ก. (โรค COPD พบบ่อยในผู้ป่วยทุกเพศทุกวัย): COPD มักพบในผู้สูงอายุที่มีประวัติสัมผัสสารก่อโรคเป็นเวลานาน ไม่ได้พบบ่อยในทุกช่วงวัยโดยเฉพาะเด็กเล็กซึ่งแทบไม่พบโรคนี้
• ข้อ ข. (ยาหลักที่ใช้ใน COPD คือ ยาพ่น corticosteroid): ยาหลักที่เป็นแกนกลางในการรักษา COPD ตามแนวทาง GOLD คือยากลุ่มขยายหลอดลมระยะยาว (LABA และ LAMA) ไม่ใช่ยาพ่น corticosteroid เดี่ยวๆ
• ข้อ ง. (สามารถใช้ oral หรือ inhale glucocorticosteroid เพื่อลดภาวะ exacerbation ในผู้ป่วย COPD ได้): Oral glucocorticosteroids ใช้รักษา acute COPD exacerbation ระยะสั้น 5 วันเท่านั้น ห้ามใช้ระยะยาวในการป้องกัน exacerbation เพราะเสี่ยงต่อ systemic toxicities รุนแรง
• ข้อ จ. (สาเหตุหลักที่ทำให้เกิด asthma คือการสูบบุหรี่): สาเหตุหลักของโรคหืด (Asthma) คือภาวะภูมิแพ้ พันธุกรรม และการตอบสนองที่ไวเกินของหลอดลม ไม่ใช่การสูบบุหรี่ซึ่งเป็นสาเหตุหลักของ COPD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7" s="166" t="inlineStr"/>
      <c r="L27" s="166" t="inlineStr">
        <is>
          <t>Pulmonary</t>
        </is>
      </c>
      <c r="M27" s="166" t="inlineStr">
        <is>
          <t>Asthma</t>
        </is>
      </c>
      <c r="N27" s="165" t="inlineStr">
        <is>
          <t>Clinic</t>
        </is>
      </c>
      <c r="O27" s="166" t="inlineStr">
        <is>
          <t>ข้อ 24 เล่มม่วง</t>
        </is>
      </c>
      <c r="P27" s="165" t="inlineStr">
        <is>
          <t>แบบฝึกหัด</t>
        </is>
      </c>
      <c r="Q27" s="165" t="inlineStr">
        <is>
          <t>เล่มม่วง</t>
        </is>
      </c>
      <c r="R27" s="165" t="inlineStr"/>
    </row>
    <row r="28" ht="24" customHeight="1" s="49">
      <c r="A28" s="167" t="n">
        <v>26</v>
      </c>
      <c r="B28" s="166" t="inlineStr">
        <is>
          <t>เครื่องมือใดต่อไปนี้ใช้ตรวจสมรรถภาพปอด เพื่อใช้ในการวินิจฉัยโรค COPD</t>
        </is>
      </c>
      <c r="C28" s="166" t="inlineStr"/>
      <c r="D28" s="166" t="inlineStr">
        <is>
          <t>Peak flow meter</t>
        </is>
      </c>
      <c r="E28" s="166" t="inlineStr">
        <is>
          <t>Computed tomography</t>
        </is>
      </c>
      <c r="F28" s="166" t="inlineStr">
        <is>
          <t>Spirometer</t>
        </is>
      </c>
      <c r="G28" s="166" t="inlineStr">
        <is>
          <t>Chest x-ray</t>
        </is>
      </c>
      <c r="H28" s="166" t="inlineStr">
        <is>
          <t>MRI</t>
        </is>
      </c>
      <c r="I28" s="167" t="n">
        <v>3</v>
      </c>
      <c r="J28" s="166" t="inlineStr">
        <is>
          <t>✅ คำตอบที่ถูกต้อง: ข้อ ค. Spirometer
💡 Background:
การบริบาลเภสัชกรรมในโรคระบบหายใจ (COPD) ตามแนวทางเวชปฏิบัติ GINA และ GOLD Guidelines
🎯 ทำไมข้อนี้ถึงถูก:
Spirometer เป็นทางเลือกที่ถูกต้องและสอดคล้องกับแนวทางการรักษามาตรฐาน
🔍 ข้ออื่นผิดเพราะอะไร:
• ข้อ ก. (Peak flow meter): Peak flow meter ใช้วัดค่า PEF สำหรับมอนิเตอร์การตีบของหลอดลมในโรคหืดที่บ้าน แต่ไม่สามารถวัดค่า FEV1/FVC เพื่อยืนยัน persistent airflow limitation ในการวินิจฉัย COPD ได้
• ข้อ ข. (Computed tomography): Computed tomography (CT scan) ช่วยดูลักษณะพยาธิสภาพทางกายวิภาค เช่น emphysema หรือ bronchiectasis แต่ไม่ได้ใช้วินิจฉัยการอุดกั้นของการไหลเวียนอากาศตามเกณฑ์มาตรฐาน
• ข้อ ง. (Chest x-ray): Chest X-ray ใช้เพื่อตัดภาวะแทรกซ้อนหรือวินิจฉัยแยกโรคอื่น เช่น ปอดบวม มะเร็งปอด หรือภาวะลมรั่วในช่องเยื่อหุ้มปอด ไม่สามารถบอกระดับสมรรถภาพปอดได้
• ข้อ จ. (MRI): MRI มีบทบาทน้อยมากในการตรวจเนื้อเยื่อปอดเนื่องจากปอดมีปริมาณโปรตอนต่ำ และไม่สามารถใช้วัดสมรรถภาพการไหลเวียนของลมหายใจได้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8" s="166" t="inlineStr"/>
      <c r="L28" s="166" t="inlineStr">
        <is>
          <t>Pulmonary</t>
        </is>
      </c>
      <c r="M28" s="166" t="inlineStr">
        <is>
          <t>COPD</t>
        </is>
      </c>
      <c r="N28" s="165" t="inlineStr">
        <is>
          <t>Clinic</t>
        </is>
      </c>
      <c r="O28" s="166" t="inlineStr">
        <is>
          <t>ข้อ 25 เล่มม่วง</t>
        </is>
      </c>
      <c r="P28" s="165" t="inlineStr">
        <is>
          <t>แบบฝึกหัด</t>
        </is>
      </c>
      <c r="Q28" s="165" t="inlineStr">
        <is>
          <t>เล่มม่วง</t>
        </is>
      </c>
      <c r="R28" s="165" t="inlineStr"/>
    </row>
    <row r="29" ht="24" customHeight="1" s="49">
      <c r="A29" s="167" t="n">
        <v>27</v>
      </c>
      <c r="B29" s="166" t="inlineStr">
        <is>
          <t>หญิงไทยอายุ 19 ปี เป็นนักศึกษาชั้นปีหนึ่ง พบแพทย์์ด้วยอาการจาม มีน้ำมูก คัดจมูก คันตา น้ำตาไหล แพ้ฝุ่น โดยช่วงนี้อยู่ในช่วงรับน้องทำให้ได้รับฝุ่นมากกว่าปกติ ทำให้เป็นบ่อย แพทย์์ตรวจและวินิจฉัยว่าเป็นโรคภูมิแพ้
จ่ายยาที่เหมาะสมที่สุด/ควรจ่ายยาเพื่อบรรเทาอาการเบื้องต้น</t>
        </is>
      </c>
      <c r="C29" s="166" t="inlineStr"/>
      <c r="D29" s="166" t="inlineStr">
        <is>
          <t>Hydroxyzine</t>
        </is>
      </c>
      <c r="E29" s="166" t="inlineStr">
        <is>
          <t>Ephedrine Intranasal</t>
        </is>
      </c>
      <c r="F29" s="166" t="inlineStr">
        <is>
          <t>Prednisolone</t>
        </is>
      </c>
      <c r="G29" s="166" t="inlineStr">
        <is>
          <t>Pseudoephedrine</t>
        </is>
      </c>
      <c r="H29" s="166" t="inlineStr">
        <is>
          <t>Loratadine + pseudoephedrine</t>
        </is>
      </c>
      <c r="I29" s="167" t="n">
        <v>5</v>
      </c>
      <c r="J29" s="166" t="inlineStr">
        <is>
          <t>✅ คำตอบที่ถูกต้อง: ข้อ จ. Loratadine + pseudoephedrine
💡 Background:
การบริบาลเภสัชกรรมในโรคระบบหายใจ (Asthma) ตามแนวทางเวชปฏิบัติ GINA และ GOLD Guidelines
🎯 ทำไมข้อนี้ถึงถูก:
Loratadine + pseudoephedrine เป็นทางเลือกที่ถูกต้องและสอดคล้องกับแนวทางการรักษามาตรฐาน
🔍 ข้ออื่นผิดเพราะอะไร:
• ข้อ ก. (Hydroxyzine): Hydroxyzine เป็น first-generation antihistamine ที่มีฤทธิ์ sedating สูงมากและมีฤทธิ์ anticholinergic เด่น ทำให้ง่วงซึมรบกวนการเรียนของนักศึกษา
• ข้อ ข. (Ephedrine Intranasal): Ephedrine intranasal เป็น topical decongestant ไม่ควรใช้เดี่ยวเพื่อรักษาอาการคันตาและจาม และเสี่ยงต่อการเกิด rhinitis medicamentosa หากใช้เกิน 3 ถึง 5 วัน
• ข้อ ค. (Prednisolone): Oral prednisolone เป็น systemic corticosteroid ไม่ควรใช้เป็นยาเบื้องต้นสำหรับ mild-to-moderate allergic rhinitis เนื่องจากมีผลข้างเคียงทั่วร่างกาย
• ข้อ ง. (Pseudoephedrine): Pseudoephedrine เดี่ยวๆ ช่วยบรรเทาเฉพาะอาการคัดจมูก แต่ไม่สามารถบรรเทาอาการจาม คันจมูก คันตา และน้ำตาไหลที่เกิดจากการหลั่งฮิสตามีนได้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29" s="166" t="inlineStr"/>
      <c r="L29" s="166" t="inlineStr">
        <is>
          <t>Pulmonary</t>
        </is>
      </c>
      <c r="M29" s="166" t="inlineStr">
        <is>
          <t>Asthma</t>
        </is>
      </c>
      <c r="N29" s="165" t="inlineStr">
        <is>
          <t>Clinic</t>
        </is>
      </c>
      <c r="O29" s="166" t="inlineStr">
        <is>
          <t>ข้อ 26 เล่มม่วง</t>
        </is>
      </c>
      <c r="P29" s="165" t="inlineStr">
        <is>
          <t>แบบฝึกหัด</t>
        </is>
      </c>
      <c r="Q29" s="165" t="inlineStr">
        <is>
          <t>เล่มม่วง</t>
        </is>
      </c>
      <c r="R29" s="165" t="inlineStr"/>
    </row>
    <row r="30" ht="24" customHeight="1" s="49">
      <c r="A30" s="167" t="n">
        <v>28</v>
      </c>
      <c r="B30" s="166" t="inlineStr">
        <is>
          <t>หญิงไทยอายุ 19 ปี เป็นนักศึกษาชั้นปีหนึ่ง พบแพทย์์ด้วยอาการจาม มีน้ำมูก คัดจมูก คันตา น้ำตาไหล แพ้ฝุ่น โดยช่วงนี้อยู่ในช่วงรับน้องทำให้ได้รับฝุ่นมากกว่าปกติ ทำให้เป็นบ่อย แพทย์์ตรวจและวินิจฉัยว่าเป็นโรคภูมิแพ้
ผู้ป่วยถือยามาขอซื้อยาที่ร้านท่านโดยที่ยาเขียนว่า prednisolone 5 mg ซึ่งเคยได้รับมาจากโรงพยาบาล เภสัชกรควรปฏิบัติอย่างไร</t>
        </is>
      </c>
      <c r="C30" s="166" t="inlineStr"/>
      <c r="D30" s="166" t="inlineStr">
        <is>
          <t>จ่ายยา</t>
        </is>
      </c>
      <c r="E30" s="166" t="inlineStr">
        <is>
          <t>ไม่จ่ายยา เนื่องจากเป็นยาอันตราย</t>
        </is>
      </c>
      <c r="F30" s="166" t="inlineStr">
        <is>
          <t>ไม่จ่ายยา เนื่องจากเป็นยาควบคุมพิเศษ</t>
        </is>
      </c>
      <c r="G30" s="166" t="inlineStr">
        <is>
          <t>จ่ายยา แต่จ่ายปริมาณน้อยกว่า 5 เม็ด</t>
        </is>
      </c>
      <c r="H30" s="166" t="inlineStr">
        <is>
          <t>จ่ายยา แล้วกำชับว่า เป็นความลับ</t>
        </is>
      </c>
      <c r="I30" s="167" t="n">
        <v>3</v>
      </c>
      <c r="J30" s="166" t="inlineStr">
        <is>
          <t>✅ คำตอบที่ถูกต้อง: ข้อ ค. ไม่จ่ายยา เนื่องจากเป็นยาควบคุมพิเศษ
💡 Background:
การบริบาลเภสัชกรรมในโรคระบบหายใจ (Asthma) ตามแนวทางเวชปฏิบัติ GINA และ GOLD Guidelines
🎯 ทำไมข้อนี้ถึงถูก:
ไม่จ่ายยา เนื่องจากเป็นยาควบคุมพิเศษ เป็นทางเลือกที่ถูกต้องและสอดคล้องกับแนวทางการรักษามาตรฐาน
🔍 ข้ออื่นผิดเพราะอะไร:
• ข้อ ก. (จ่ายยา): Prednisolone ชนิดรับประทานถูกจัดเป็นยาควบคุมพิเศษตามกฎหมายยาของไทย เภสัชกรชุมชนไม่สามารถจ่ายได้เองโดยไม่มีใบสั่งยาจากแพทย์์
• ข้อ ข. (ไม่จ่ายยา เนื่องจากเป็นยาอันตราย): Prednisolone จัดอยู่ในประเภทยาควบคุมพิเศษ (Special Controlled Drug) ตามกฎหมาย ไม่ใช่เพียงแค่ยาอันตราย (Dangerous Drug)
• ข้อ ง. (จ่ายยา แต่จ่ายปริมาณน้อยกว่า 5 เม็ด): การจ่ายยาควบคุมพิเศษโดยไม่มีใบสั่งแพทย์์เป็นการกระทำที่ผิดกฎหมายวิชาชีพและ พ.ร.บ. ยา โดยไม่ขึ้นกับปริมาณยาที่จ่าย
• ข้อ จ. (จ่ายยา แล้วกำชับว่า เป็นความลับ): การลักลอบจ่ายยาควบคุมพิเศษและกำชับให้ปิดเป็นความลับผิดทั้งกฎหมายว่าด้วยยาและขัดต่อจรรยาบรรณวิชาชีพเภสัชกรรมอย่างร้ายแรง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0" s="166" t="inlineStr"/>
      <c r="L30" s="166" t="inlineStr">
        <is>
          <t>Pulmonary</t>
        </is>
      </c>
      <c r="M30" s="166" t="inlineStr">
        <is>
          <t>Asthma</t>
        </is>
      </c>
      <c r="N30" s="165" t="inlineStr">
        <is>
          <t>Clinic</t>
        </is>
      </c>
      <c r="O30" s="166" t="inlineStr">
        <is>
          <t>ข้อ 27 เล่มม่วง</t>
        </is>
      </c>
      <c r="P30" s="165" t="inlineStr">
        <is>
          <t>แบบฝึกหัด</t>
        </is>
      </c>
      <c r="Q30" s="165" t="inlineStr">
        <is>
          <t>เล่มม่วง</t>
        </is>
      </c>
      <c r="R30" s="165" t="inlineStr"/>
    </row>
    <row r="31" ht="24" customHeight="1" s="49">
      <c r="A31" s="167" t="n">
        <v>29</v>
      </c>
      <c r="B31" s="166" t="inlineStr">
        <is>
          <t>ข้อใดเป็นกลไกการออกฤทธิ์ของยา prednisolone</t>
        </is>
      </c>
      <c r="C31" s="166" t="inlineStr"/>
      <c r="D31" s="166" t="inlineStr">
        <is>
          <t>ยับยั้งการทำงานของเอนไซม์ xanthine oxidase</t>
        </is>
      </c>
      <c r="E31" s="166" t="inlineStr">
        <is>
          <t>ยับยั้งการทำงานของเอนไซม์ cyclooxygenase</t>
        </is>
      </c>
      <c r="F31" s="166" t="inlineStr">
        <is>
          <t>ยับยั้งการทำงานของเอนไซม์ phospholipase</t>
        </is>
      </c>
      <c r="G31" s="166" t="inlineStr">
        <is>
          <t>ยับยั้งการทำงานของเอนไซม์ 5- lipo-oxygenase</t>
        </is>
      </c>
      <c r="H31" s="166" t="inlineStr">
        <is>
          <t>ยับยั้งการทำงานของเอนไซม์ esterase</t>
        </is>
      </c>
      <c r="I31" s="167" t="n">
        <v>3</v>
      </c>
      <c r="J31" s="166" t="inlineStr">
        <is>
          <t>✅ คำตอบที่ถูกต้อง: ข้อ ค. ยับยั้งการทำงานของเอนไซม์ phospholipase
💡 Background:
การบริบาลเภสัชกรรมในโรคระบบหายใจ (Asthma) ตามแนวทางเวชปฏิบัติ GINA และ GOLD Guidelines
🎯 ทำไมข้อนี้ถึงถูก:
ยับยั้งการทำงานของเอนไซม์ phospholipase เป็นทางเลือกที่ถูกต้องและสอดคล้องกับแนวทางการรักษามาตรฐาน
🔍 ข้ออื่นผิดเพราะอะไร:
• ข้อ ก. (ยับยั้งการทำงานของเอนไซม์ xanthine oxidase): Xanthine oxidase เป็นเอนไซม์ในกระบวนการสังเคราะห์กรดยูริก ซึ่งถูกยับยั้งโดยยา allopurinol และ febuxostat เพื่อรักษาโรคเกาต์ ไม่เกี่ยวข้องกับกลไกของสเตียรอยด์
• ข้อ ข. (ยับยั้งการทำงานของเอนไซม์ cyclooxygenase): Cyclooxygenase (COX-1/COX-2) เป็นเป้าหมายหลักในการออกฤทธิ์โดยตรงของกลุ่มยาแก้ปวดต้านการอักเสบที่ไม่ใช่สเตียรอยด์ (NSAIDs)
• ข้อ ง. (ยับยั้งการทำงานของเอนไซม์ 5- lipo-oxygenase): 5-lipoxygenase ถูกยับยั้งโดยตรงด้วยยา zileuton เพื่อลดการสังเคราะห์ leukotrienes ไม่ใช่เอนไซม์หลักที่สเตียรอยด์ออกฤทธิ์ยับยั้งโดยตรง
• ข้อ จ. (ยับยั้งการทำงานของเอนไซม์ esterase): Esterase เป็นเอนไซม์ย่อยพันธะเอสเทอร์ที่เกี่ยวข้องกับการกระตุ้น prodrug หรือการกำจัดยา ไม่ใช่เป้าหมายทางเภสัชวิทยาในการต้านการอักเสบของ prednisolone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1" s="166" t="inlineStr"/>
      <c r="L31" s="166" t="inlineStr">
        <is>
          <t>Pulmonary</t>
        </is>
      </c>
      <c r="M31" s="166" t="inlineStr">
        <is>
          <t>Asthma</t>
        </is>
      </c>
      <c r="N31" s="165" t="inlineStr">
        <is>
          <t>Clinic</t>
        </is>
      </c>
      <c r="O31" s="166" t="inlineStr">
        <is>
          <t>ข้อ 28 เล่มม่วง</t>
        </is>
      </c>
      <c r="P31" s="165" t="inlineStr">
        <is>
          <t>แบบฝึกหัด</t>
        </is>
      </c>
      <c r="Q31" s="165" t="inlineStr">
        <is>
          <t>เล่มม่วง</t>
        </is>
      </c>
      <c r="R31" s="165" t="inlineStr"/>
    </row>
    <row r="32" ht="24" customHeight="1" s="49">
      <c r="A32" s="167" t="n">
        <v>30</v>
      </c>
      <c r="B32" s="166" t="inlineStr">
        <is>
          <t>ผู้ป่วยหญิงไทย อายุ 30 ปี มาพบแพทย์์ด้วยอาการหอบเหนื่อย มีอาการไอมากโดยเฉพาะตอนกลางคืน แพทย์์ได้ทำการตรวจทางห้องปฏิบัติการ และตรวจร่างกาย ผู้ป่วยได้รับการวินิจฉัยว่าเป็นโรคหอบหืด สั่งจ่ายยา Ventolin MDI 1-2 puff prn และ Budecort (Budesonide) 1 puff OD
ปัจจัยใดไม่ได้เป็นสาเหตุทำให้ผู้ป่วยมีอาการหอบมากขึ้น</t>
        </is>
      </c>
      <c r="C32" s="166" t="inlineStr"/>
      <c r="D32" s="166" t="inlineStr">
        <is>
          <t>กรรมพันธุ์</t>
        </is>
      </c>
      <c r="E32" s="166" t="inlineStr">
        <is>
          <t>ขนสัตว์ ไรฝุ่น</t>
        </is>
      </c>
      <c r="F32" s="166" t="inlineStr">
        <is>
          <t>การรับประทานยาบางประเภท เช่น NSAIDs</t>
        </is>
      </c>
      <c r="G32" s="166" t="inlineStr">
        <is>
          <t>การออกกำลังกาย</t>
        </is>
      </c>
      <c r="H32" s="166" t="inlineStr">
        <is>
          <t>การดื่มกาแฟ</t>
        </is>
      </c>
      <c r="I32" s="167" t="n">
        <v>5</v>
      </c>
      <c r="J32" s="166" t="inlineStr">
        <is>
          <t>✅ คำตอบที่ถูกต้อง: ข้อ จ. การดื่มกาแฟ
💡 Background:
การบริบาลเภสัชกรรมในโรคระบบหายใจ (Asthma) ตามแนวทางเวชปฏิบัติ GINA และ GOLD Guidelines
🎯 ทำไมข้อนี้ถึงถูก:
การดื่มกาแฟ เป็นทางเลือกที่ถูกต้องและสอดคล้องกับแนวทางการรักษามาตรฐาน
🔍 ข้ออื่นผิดเพราะอะไร:
• ข้อ ก. (กรรมพันธุ์): กรรมพันธุ์เป็นปัจจัยเสี่ยงภายในที่ถ่ายทอดภาวะ atopy และ airway hyperresponsiveness ทำให้ผู้ป่วยมีแนวโน้มที่จะตอบสนองต่อสิ่งกระตุ้นรุนแรงขึ้น
• ข้อ ข. (ขนสัตว์ ไรฝุ่น): ขนสัตว์และไรฝุ่นเป็น aeroallergens สำคัญที่กระตุ้นการหลั่ง IgE และสารสื่ออักเสบจาก mast cells ทำให้เกิด acute bronchoconstriction
• ข้อ ค. (การรับประทานยาบางประเภท เช่น NSAIDs): NSAIDs ยับยั้ง COX-1 ทำให้ arachidonic acid เบี่ยงเข้าสู่ 5-lipoxygenase pathway เกิด cysteinyl leukotrienes ปริมาณมากจนนำไปสู่ aspirin-exacerbated respiratory disease (AERD)
• ข้อ ง. (การออกกำลังกาย): การออกกำลังกายทำให้เกิดการสูญเสียความร้อนและน้ำจากเยื่อบุทางเดินหายใจ กระตุ้นให้หลอดลมหดเกร็ง (exercise-induced bronchoconstriction)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2" s="166" t="inlineStr"/>
      <c r="L32" s="166" t="inlineStr">
        <is>
          <t>Pulmonary</t>
        </is>
      </c>
      <c r="M32" s="166" t="inlineStr">
        <is>
          <t>Asthma</t>
        </is>
      </c>
      <c r="N32" s="165" t="inlineStr">
        <is>
          <t>Clinic</t>
        </is>
      </c>
      <c r="O32" s="166" t="inlineStr">
        <is>
          <t>ข้อ 29 เล่มม่วง</t>
        </is>
      </c>
      <c r="P32" s="165" t="inlineStr">
        <is>
          <t>แบบฝึกหัด</t>
        </is>
      </c>
      <c r="Q32" s="165" t="inlineStr">
        <is>
          <t>เล่มม่วง</t>
        </is>
      </c>
      <c r="R32" s="165" t="inlineStr"/>
    </row>
    <row r="33" ht="24" customHeight="1" s="49">
      <c r="A33" s="167" t="n">
        <v>31</v>
      </c>
      <c r="B33" s="166" t="inlineStr">
        <is>
          <t>ผลทางห้องปฏิบัติการที่แสดงว่าผู้ป่วยเป็นโรคหอบหืด คือ</t>
        </is>
      </c>
      <c r="C33" s="166" t="inlineStr"/>
      <c r="D33" s="166" t="inlineStr">
        <is>
          <t>FEV1 (post bronchodilator) มากกว่า 12%</t>
        </is>
      </c>
      <c r="E33" s="166" t="inlineStr">
        <is>
          <t>PEF (post bronchodilator) มากกว่า 25%</t>
        </is>
      </c>
      <c r="F33" s="166" t="inlineStr">
        <is>
          <t>ค่า PaO2 น้อยกว่า 80%</t>
        </is>
      </c>
      <c r="G33" s="166" t="inlineStr">
        <is>
          <t>ข้อ ก. และ ข. ถูก</t>
        </is>
      </c>
      <c r="H33" s="166" t="inlineStr">
        <is>
          <t>ถูกทุกข้อ</t>
        </is>
      </c>
      <c r="I33" s="167" t="n">
        <v>1</v>
      </c>
      <c r="J33" s="166" t="inlineStr">
        <is>
          <t>✅ คำตอบที่ถูกต้อง: ข้อ ก. FEV1 (post bronchodilator) มากกว่า 12%
💡 Background:
การบริบาลเภสัชกรรมในโรคระบบหายใจ (Asthma) ตามแนวทางเวชปฏิบัติ GINA และ GOLD Guidelines
🎯 ทำไมข้อนี้ถึงถูก:
FEV1 (post bronchodilator) มากกว่า 12% เป็นทางเลือกที่ถูกต้องและสอดคล้องกับแนวทางการรักษามาตรฐาน
🔍 ข้ออื่นผิดเพราะอะไร:
• ข้อ ข. (PEF (post bronchodilator) มากกว่า 25%): เกณฑ์การทดสอบการตอบสนองต่อยาขยายหลอดลมด้วย Peak flow meter ตาม GINA ใช้เกณฑ์ PEF เพิ่มขึ้นมากกว่า 20% หรือมากกว่า 60 L/min ไม่ใช่ 25%
• ข้อ ค. (ค่า PaO2 น้อยกว่า 80%): PaO2 น้อยกว่า 80% (หรือต่ำกว่า 80 mmHg) แสดงถึงภาวะ hypoxemia ซึ่งอาจพบได้ใน acute attack รุนแรงแต่ไม่ได้เป็นเกณฑ์ในการวินิจฉัยโรคหืด
• ข้อ ง. (ข้อ ก. และ ข. ถูก): เนื่องจากข้อ ข กำหนดตัวเลข 25% ซึ่งไม่ตรงกับเกณฑ์มาตรฐานตามแนวทางเวชปฏิบัติ จึงทำให้ตัวเลือกที่ระบุว่าทั้ง ก และ ข ถูกต้องนั้นผิดไปด้วย
• ข้อ จ. (ถูกทุกข้อ): ตัวเลือก ข และ ค ไม่ใช่เกณฑ์มาตรฐานในการวินิจฉัยโรคหืด จึงไม่สามารถตอบว่าถูกทุกข้อได้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3" s="166" t="inlineStr"/>
      <c r="L33" s="166" t="inlineStr">
        <is>
          <t>Pulmonary</t>
        </is>
      </c>
      <c r="M33" s="166" t="inlineStr">
        <is>
          <t>Asthma</t>
        </is>
      </c>
      <c r="N33" s="165" t="inlineStr">
        <is>
          <t>Clinic</t>
        </is>
      </c>
      <c r="O33" s="166" t="inlineStr">
        <is>
          <t>ข้อ 30 เล่มม่วง</t>
        </is>
      </c>
      <c r="P33" s="165" t="inlineStr">
        <is>
          <t>แบบฝึกหัด</t>
        </is>
      </c>
      <c r="Q33" s="165" t="inlineStr">
        <is>
          <t>เล่มม่วง</t>
        </is>
      </c>
      <c r="R33" s="165" t="inlineStr"/>
    </row>
    <row r="34" ht="24" customHeight="1" s="49">
      <c r="A34" s="167" t="n">
        <v>32</v>
      </c>
      <c r="B34" s="166" t="inlineStr">
        <is>
          <t>เราควรแนะนำผู้ป่วยเมื่อมีการใช้ยาพ่น Budecort อย่างไร</t>
        </is>
      </c>
      <c r="C34" s="166" t="inlineStr"/>
      <c r="D34" s="166" t="inlineStr">
        <is>
          <t>หลีกเลี่ยงการใช้ยาร่วมกับ spacer</t>
        </is>
      </c>
      <c r="E34" s="166" t="inlineStr">
        <is>
          <t>หากมีการใช้ยาพร้อมกันกับยาพ่น Ventolin ให้พ่นยาตัวนี้ก่อนพ่น Ventolin</t>
        </is>
      </c>
      <c r="F34" s="166" t="inlineStr">
        <is>
          <t>ยาออกฤทธิ์โดยการขยายหลอดลม</t>
        </is>
      </c>
      <c r="G34" s="166" t="inlineStr">
        <is>
          <t>ให้บ้วนปาก กลั้วคอทุกครั้งหลังจากใช้ยา</t>
        </is>
      </c>
      <c r="H34" s="166" t="inlineStr">
        <is>
          <t>เก็บหลอดยาไว้ในตู้เย็น</t>
        </is>
      </c>
      <c r="I34" s="167" t="n">
        <v>4</v>
      </c>
      <c r="J34" s="166" t="inlineStr">
        <is>
          <t>✅ คำตอบที่ถูกต้อง: ข้อ ง. ให้บ้วนปาก กลั้วคอทุกครั้งหลังจากใช้ยา
💡 Background:
การบริบาลเภสัชกรรมในโรคระบบหายใจ (Asthma) ตามแนวทางเวชปฏิบัติ GINA และ GOLD Guidelines
🎯 ทำไมข้อนี้ถึงถูก:
ให้บ้วนปาก กลั้วคอทุกครั้งหลังจากใช้ยา เป็นทางเลือกที่ถูกต้องและสอดคล้องกับแนวทางการรักษามาตรฐาน
🔍 ข้ออื่นผิดเพราะอะไร:
• ข้อ ก. (หลีกเลี่ยงการใช้ยาร่วมกับ spacer): การใช้ยาร่วมกับ spacer ช่วยเพิ่มการส่งผ่านละอองยาเข้าสู่หลอดลมส่วนลึกและลดการตกค้างในช่องปาก จึงควรแนะนำให้ใช้ร่วมกัน
• ข้อ ข. (หากมีการใช้ยาพร้อมกันกับยาพ่น Ventolin ให้พ่นยาตัวนี้ก่อนพ่น Ventolin): หากต้องพ่นยาทั้งสองชนิดพร้อมกัน ควรพ่น Ventolin ซึ่งเป็นยาขยายหลอดลมก่อนเพื่อเปิดทางเดินหายใจ แล้วจึงตามด้วย Budecort
• ข้อ ค. (ยาออกฤทธิ์โดยการขยายหลอดลม): Budecort (Budesonide) เป็น inhaled corticosteroid มีฤทธิ์ต้านการอักเสบของเยื่อบุหลอดลม ไม่ได้มีฤทธิ์ขยายหลอดลมโดยตรง
• ข้อ จ. (เก็บหลอดยาไว้ในตู้เย็น): Budecort MDI ควรเก็บที่อุณหภูมิห้องต่ำกว่า 30 องศาเซลเซียส ไม่ควรเก็บในตู้เย็นเพราะความเย็นอาจลดแรงดันก๊าซขับดันและทำให้ยาอุดตัน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4" s="166" t="inlineStr"/>
      <c r="L34" s="166" t="inlineStr">
        <is>
          <t>Pulmonary</t>
        </is>
      </c>
      <c r="M34" s="166" t="inlineStr">
        <is>
          <t>Asthma</t>
        </is>
      </c>
      <c r="N34" s="165" t="inlineStr">
        <is>
          <t>Clinic</t>
        </is>
      </c>
      <c r="O34" s="166" t="inlineStr">
        <is>
          <t>ข้อ 31 เล่มม่วง</t>
        </is>
      </c>
      <c r="P34" s="165" t="inlineStr">
        <is>
          <t>แบบฝึกหัด</t>
        </is>
      </c>
      <c r="Q34" s="165" t="inlineStr">
        <is>
          <t>เล่มม่วง</t>
        </is>
      </c>
      <c r="R34" s="165" t="inlineStr"/>
    </row>
    <row r="35" ht="24" customHeight="1" s="49">
      <c r="A35" s="167" t="n">
        <v>33</v>
      </c>
      <c r="B35" s="166" t="inlineStr">
        <is>
          <t>เกี่ยวกับ Ventolin ข้อใดผิด</t>
        </is>
      </c>
      <c r="C35" s="166" t="inlineStr"/>
      <c r="D35" s="166" t="inlineStr">
        <is>
          <t>ประกอบด้วยยา albuterol ซึ่งเป็น beta2 agonist ชนิดออกฤทธิ์สั้น</t>
        </is>
      </c>
      <c r="E35" s="166" t="inlineStr">
        <is>
          <t>ในผู้ป่วยรายนี้ใช้เพื่อบรรเทาอาการหอบหืดที่เกิดขึ้นเป็นครั้งคราวเท่านั้น</t>
        </is>
      </c>
      <c r="F35" s="166" t="inlineStr">
        <is>
          <t>อาการข้างเคียงที่อาจพบ คือ มือสั่น ปากแห้ง เหนื่อย หัวใจเต้นช้า</t>
        </is>
      </c>
      <c r="G35" s="166" t="inlineStr">
        <is>
          <t>กลไกของยาคือ กระตุ้นการสร้าง adenylate cyclase เพิ่มการสร้าง cyclic AMP</t>
        </is>
      </c>
      <c r="H35" s="166" t="inlineStr">
        <is>
          <t>Tiotropium Respimat 2.5 mcg 2 puffs OD</t>
        </is>
      </c>
      <c r="I35" s="167" t="n">
        <v>3</v>
      </c>
      <c r="J35" s="166" t="inlineStr">
        <is>
          <t>✅ คำตอบที่ถูกต้อง: ข้อ ค. อาการข้างเคียงที่อาจพบ คือ มือสั่น ปากแห้ง เหนื่อย หัวใจเต้นช้า
💡 Background:
การบริบาลเภสัชกรรมในโรคระบบหายใจ (Asthma) ตามแนวทางเวชปฏิบัติ GINA และ GOLD Guidelines
🎯 ทำไมข้อนี้ถึงถูก:
อาการข้างเคียงที่อาจพบ คือ มือสั่น ปากแห้ง เหนื่อย หัวใจเต้นช้า เป็นทางเลือกที่ถูกต้องและสอดคล้องกับแนวทางการรักษามาตรฐาน
🔍 ข้ออื่นผิดเพราะอะไร:
• ข้อ ก. (ประกอบด้วยยา albuterol ซึ่งเป็น beta2 agonist ชนิดออกฤทธิ์สั้น): ข้อความนี้ถูกต้องแล้วเนื่องจาก Ventolin ประกอบด้วยตัวยา albuterol (salbutamol) ซึ่งจัดเป็น short-acting selective beta-2 adrenergic agonist
• ข้อ ข. (ในผู้ป่วยรายนี้ใช้เพื่อบรรเทาอาการหอบหืดที่เกิดขึ้นเป็นครั้งคราวเท่านั้น): ข้อความนี้ถูกต้องตามหลักการใช้ SABA ซึ่งใช้เป็น reliever เพื่อบรรเทาอาการหอบเหนื่อยเฉียบพลันเป็นครั้งคราว ไม่ได้ใช้เป็น controller
• ข้อ ง. (กลไกของยาคือ กระตุ้นการสร้าง adenylate cyclase เพิ่มการสร้าง cyclic AMP): ข้อความนี้ถูกต้องแล้ว กลไกของ albuterol คือกระตุ้น beta-2 receptor ทำให้ Gs protein ไปกระตุ้น adenylate cyclase เพิ่ม cAMP ในเซลล์กล้ามเนื้อเรียบ
• ข้อ จ. (Tiotropium Respimat 2.5 mcg 2 puffs OD): Tiotropium Respimat เป็น long-acting muscarinic antagonist (LAMA) สำหรับรักษา COPD และ severe asthma ข้อความนี้ถูกระบุเป็นตัวเลือกเพิ่มเติมในข้อสอบ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5" s="166" t="inlineStr"/>
      <c r="L35" s="166" t="inlineStr">
        <is>
          <t>Pulmonary</t>
        </is>
      </c>
      <c r="M35" s="166" t="inlineStr">
        <is>
          <t>Asthma</t>
        </is>
      </c>
      <c r="N35" s="165" t="inlineStr">
        <is>
          <t>Clinic</t>
        </is>
      </c>
      <c r="O35" s="166" t="inlineStr">
        <is>
          <t>ข้อ 32 เล่มม่วง</t>
        </is>
      </c>
      <c r="P35" s="165" t="inlineStr">
        <is>
          <t>แบบฝึกหัด</t>
        </is>
      </c>
      <c r="Q35" s="165" t="inlineStr">
        <is>
          <t>เล่มม่วง</t>
        </is>
      </c>
      <c r="R35" s="165" t="inlineStr"/>
    </row>
    <row r="36" ht="24" customHeight="1" s="49">
      <c r="A36" s="167" t="n">
        <v>34</v>
      </c>
      <c r="B36" s="166" t="inlineStr">
        <is>
          <t>หนึ่งเดือนต่อมา ผู้ป่วยกลับมาพบแพทย์์ด้วยอาการหอบที่ยังควบคุมได้ไม่ค่อยดีนัก แพทย์์คิดว่าจะเพิ่มยา ยานั้นควรจะเป็นยาอะไร</t>
        </is>
      </c>
      <c r="C36" s="166" t="inlineStr"/>
      <c r="D36" s="166" t="inlineStr">
        <is>
          <t>Inhaled ipratropium MDI</t>
        </is>
      </c>
      <c r="E36" s="166" t="inlineStr">
        <is>
          <t>Inhaled cromolin MDI</t>
        </is>
      </c>
      <c r="F36" s="166" t="inlineStr">
        <is>
          <t>Oral glucocorticosteroid</t>
        </is>
      </c>
      <c r="G36" s="166" t="inlineStr">
        <is>
          <t>Inhaled salmeterol MDI</t>
        </is>
      </c>
      <c r="H36" s="166" t="inlineStr">
        <is>
          <t>Symbicort turbuhaler</t>
        </is>
      </c>
      <c r="I36" s="167" t="n">
        <v>4</v>
      </c>
      <c r="J36" s="166" t="inlineStr">
        <is>
          <t>✅ คำตอบที่ถูกต้อง: ข้อ ง. Inhaled salmeterol MDI
💡 Background:
การบริบาลเภสัชกรรมในโรคระบบหายใจ (Asthma) ตามแนวทางเวชปฏิบัติ GINA และ GOLD Guidelines
🎯 ทำไมข้อนี้ถึงถูก:
Inhaled salmeterol MDI เป็นทางเลือกที่ถูกต้องและสอดคล้องกับแนวทางการรักษามาตรฐาน
🔍 ข้ออื่นผิดเพราะอะไร:
• ข้อ ก. (Inhaled ipratropium MDI): Inhaled ipratropium เป็น SAMA ที่ออกฤทธิ์สั้น เหมาะสำหรับ acute exacerbation ในห้องฉุกเฉิน ไม่ใช่ยาเพิ่มระดับเพื่อการควบคุมโรกระยะยาวตาม Step 3 ของ GINA
• ข้อ ข. (Inhaled cromolin MDI): Inhaled cromolyn เป็น mast cell stabilizer ที่มีประสิทธิภาพในการควบคุมการอักเสบต่ำกว่า และไม่มีบทบาทสำคัญในการปรับเพิ่มยาตามแนวทางปัจจุบัน
• ข้อ ค. (Oral glucocorticosteroid): Oral glucocorticosteroids มีผลข้างเคียงต่อระบบทั่วร่างกายสูง สงวนไว้ใช้ระยะสั้นใน acute attack หรือ severe uncontrolled asthma ใน Step 5 เท่านั้น
• ข้อ จ. (Symbicort turbuhaler): Symbicort turbuhaler ประกอบด้วย Budesonide และ Formoterol ซึ่งเป็น fixed-dose combination ที่ดี แต่ตามเฉลยข้อสอบข้อนี้มุ่งเน้นการเพิ่ม single-agent LABA (Salmeterol) ร่วมกับ Budesonide เดิม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6" s="166" t="inlineStr"/>
      <c r="L36" s="166" t="inlineStr">
        <is>
          <t>Pulmonary</t>
        </is>
      </c>
      <c r="M36" s="166" t="inlineStr">
        <is>
          <t>Asthma</t>
        </is>
      </c>
      <c r="N36" s="165" t="inlineStr">
        <is>
          <t>Clinic</t>
        </is>
      </c>
      <c r="O36" s="166" t="inlineStr">
        <is>
          <t>ข้อ 33 เล่มม่วง</t>
        </is>
      </c>
      <c r="P36" s="165" t="inlineStr">
        <is>
          <t>แบบฝึกหัด</t>
        </is>
      </c>
      <c r="Q36" s="165" t="inlineStr">
        <is>
          <t>เล่มม่วง</t>
        </is>
      </c>
      <c r="R36" s="165" t="inlineStr"/>
    </row>
    <row r="37" ht="24" customHeight="1" s="49">
      <c r="A37" s="167" t="n">
        <v>35</v>
      </c>
      <c r="B37" s="166" t="inlineStr">
        <is>
          <t>เกี่ยวกับยา theophylline ข้อใดไม่ถูกต้อง</t>
        </is>
      </c>
      <c r="C37" s="166" t="inlineStr"/>
      <c r="D37" s="166" t="inlineStr">
        <is>
          <t>มีฤทธิ์ขยายหลอดลมและยังแก้อักเสบได้ด้วย</t>
        </is>
      </c>
      <c r="E37" s="166" t="inlineStr">
        <is>
          <t>มีช่วงการรักษาที่แคบ (therapeutic range = 5-20 mg/L)</t>
        </is>
      </c>
      <c r="F37" s="166" t="inlineStr">
        <is>
          <t>อาการไม่พึงประสงค์ที่พบได้คือ ไม่สบายท้อง คลื่นไส้ อาเจียน และอาจเกิด arrhythmia ได้</t>
        </is>
      </c>
      <c r="G37" s="166" t="inlineStr">
        <is>
          <t>ระดับยา theophylline อาจเพิ่มสูงได้หากใช้ร่วมกับยากันชักพวก phenytoin, phenobarbital, carbamazepine</t>
        </is>
      </c>
      <c r="H37" s="166" t="inlineStr">
        <is>
          <t>Oral contraceptive สามารถเพิ่ม level ของยา Theophylline ในเลือดได้</t>
        </is>
      </c>
      <c r="I37" s="167" t="n">
        <v>4</v>
      </c>
      <c r="J37" s="166" t="inlineStr">
        <is>
          <t>✅ คำตอบที่ถูกต้อง: ข้อ ง. ระดับยา theophylline อาจเพิ่มสูงได้หากใช้ร่วมกับยากันชักพวก phenytoin, phenobarbital, carbamazepine
💡 Background:
การบริบาลเภสัชกรรมในโรคระบบหายใจ (Asthma) ตามแนวทางเวชปฏิบัติ GINA และ GOLD Guidelines
🎯 ทำไมข้อนี้ถึงถูก:
ระดับยา theophylline อาจเพิ่มสูงได้หากใช้ร่วมกับยากันชักพวก phenytoin, phenobarbital, carbamazepine เป็นทางเลือกที่ถูกต้องและสอดคล้องกับแนวทางการรักษามาตรฐาน
🔍 ข้ออื่นผิดเพราะอะไร:
• ข้อ ก. (มีฤทธิ์ขยายหลอดลมและยังแก้อักเสบได้ด้วย): Theophylline มีฤทธิ์ขยายหลอดลมผ่านการยับยั้ง non-selective PDE และยังมีฤทธิ์ต้านการอักเสบอ่อนๆ ผ่านการกระตุ้น histone deacetylase-2 (HDAC2)
• ข้อ ข. (มีช่วงการรักษาที่แคบ (therapeutic range = 5-20 mg/L)): Theophylline มีช่วงการรักษาที่แคบมาก โดยระดับการรักษาโดยทั่วไปอยู่ที่ 5 ถึง 15 หรือ 5 ถึง 20 mg/L ซึ่งต้องติดตาม therapeutic drug monitoring
• ข้อ ค. (อาการไม่พึงประสงค์ที่พบได้คือ ไม่สบายท้อง คลื่นไส้ อาเจียน และอาจเกิด arrhythmia ได้): อาการไม่พึงประสงค์จากการระคายเคืองกระเพาะอาหาร คลื่นไส้ หัวใจเต้นเร็วผิดจังหวะ และชัก เป็นอาการพิษที่พบได้จริงเมื่อระดับ theophylline เกินขนาด
• ข้อ จ. (Oral contraceptive สามารถเพิ่ม level ของยา Theophylline ในเลือดได้): Oral contraceptives มีฤทธิ์ยับยั้งเอนไซม์ CYP1A2 จึงสามารถลด clearance และเพิ่มระดับยา theophylline ในกระแสเลือดได้จริง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7" s="166" t="inlineStr"/>
      <c r="L37" s="166" t="inlineStr">
        <is>
          <t>Pulmonary</t>
        </is>
      </c>
      <c r="M37" s="166" t="inlineStr">
        <is>
          <t>Asthma</t>
        </is>
      </c>
      <c r="N37" s="165" t="inlineStr">
        <is>
          <t>Clinic</t>
        </is>
      </c>
      <c r="O37" s="166" t="inlineStr">
        <is>
          <t>ข้อ 34 เล่มม่วง</t>
        </is>
      </c>
      <c r="P37" s="165" t="inlineStr">
        <is>
          <t>แบบฝึกหัด</t>
        </is>
      </c>
      <c r="Q37" s="165" t="inlineStr">
        <is>
          <t>เล่มม่วง</t>
        </is>
      </c>
      <c r="R37" s="165" t="inlineStr"/>
    </row>
    <row r="38" ht="24" customHeight="1" s="49">
      <c r="A38" s="167" t="n">
        <v>36</v>
      </c>
      <c r="B38" s="166" t="inlineStr">
        <is>
          <t>ยาเหล่านี้มีข้อบ่งใช้สำหรับควบคุมอาการของโรคหอบหืด ยกเว้น</t>
        </is>
      </c>
      <c r="C38" s="166" t="inlineStr"/>
      <c r="D38" s="166" t="inlineStr">
        <is>
          <t>Systemic glucocorticosteroid</t>
        </is>
      </c>
      <c r="E38" s="166" t="inlineStr">
        <is>
          <t>Long acting anticholinergics</t>
        </is>
      </c>
      <c r="F38" s="166" t="inlineStr">
        <is>
          <t>Methyl xanthine</t>
        </is>
      </c>
      <c r="G38" s="166" t="inlineStr">
        <is>
          <t>Long acting inhaled beta2 agonist</t>
        </is>
      </c>
      <c r="H38" s="166" t="inlineStr">
        <is>
          <t>Short acting beta2 agonist</t>
        </is>
      </c>
      <c r="I38" s="167" t="n">
        <v>5</v>
      </c>
      <c r="J38" s="166" t="inlineStr">
        <is>
          <t>✅ คำตอบที่ถูกต้อง: ข้อ จ. Short acting beta2 agonist
💡 Background:
การบริบาลเภสัชกรรมในโรคระบบหายใจ (Asthma) ตามแนวทางเวชปฏิบัติ GINA และ GOLD Guidelines
🎯 ทำไมข้อนี้ถึงถูก:
Short acting beta2 agonist เป็นทางเลือกที่ถูกต้องและสอดคล้องกับแนวทางการรักษามาตรฐาน
🔍 ข้ออื่นผิดเพราะอะไร:
• ข้อ ก. (Systemic glucocorticosteroid): Systemic glucocorticosteroid ในขนาดต่ำสามารถใช้เป็น add-on controller ในผู้ป่วย Severe Asthma (GINA Step 5) ที่ไม่สามารถควบคุมอาการได้ด้วยวิธีอื่น
• ข้อ ข. (Long acting anticholinergics): Long-acting anticholinergics เช่น Tiotropium Respimat จัดเป็น add-on controller medication ในผู้ป่วยหอบหืดตั้งแต่ Step 4 ถึง Step 5
• ข้อ ค. (Methyl xanthine): Methylxanthines เช่น Theophylline จัดเป็นทางเลือกของ controller medication ในการช่วยควบคุมอาการระยะยาวตามแนวทาง GINA
• ข้อ ง. (Long acting inhaled beta2 agonist): Long-acting inhaled beta-2 agonist (LABA) เช่น salmeterol หรือ formoterol ใช้ร่วมกับ ICS เป็นหัวใจหลักของ controller medication ตั้งแต่ Step 3 ขึ้นไป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8" s="166" t="inlineStr"/>
      <c r="L38" s="166" t="inlineStr">
        <is>
          <t>Pulmonary</t>
        </is>
      </c>
      <c r="M38" s="166" t="inlineStr">
        <is>
          <t>Asthma</t>
        </is>
      </c>
      <c r="N38" s="165" t="inlineStr">
        <is>
          <t>Clinic</t>
        </is>
      </c>
      <c r="O38" s="166" t="inlineStr">
        <is>
          <t>ข้อ 35 เล่มม่วง</t>
        </is>
      </c>
      <c r="P38" s="165" t="inlineStr">
        <is>
          <t>แบบฝึกหัด</t>
        </is>
      </c>
      <c r="Q38" s="165" t="inlineStr">
        <is>
          <t>เล่มม่วง</t>
        </is>
      </c>
      <c r="R38" s="165" t="inlineStr"/>
    </row>
    <row r="39" ht="24" customHeight="1" s="49">
      <c r="A39" s="167" t="n">
        <v>37</v>
      </c>
      <c r="B39" s="166" t="inlineStr">
        <is>
          <t>สถานการณ์ที่ 7 ผู้ป่วยชายคู่อายุ 45 ปี ได้รับการวินิจฉัยว่าเป็นโรคถุงลมโป่งพอง และได้รับใบสั่งยาลังนี้
Salmeterol Inhaler 2 puffs bid
Ipratropium MDI 2 puffs qid
ผู้ป่วยได้รับยากลับบ้านดังต่อไปนี้
Salbutamol inhaler พ่น 2 ที วันละ 2 ครั้ง เช้า เย็น
Ipratropium MDI พ่น 2 ที วันละ 4 ครั้ง เช้า กลางวัน เย็น และก่อนนอน
ข้อใดถูกต้องเกี่ยวกับความคลาดเคลื่อนทางยา (medication errors) ที่เกิดขึ้น</t>
        </is>
      </c>
      <c r="C39" s="166" t="inlineStr"/>
      <c r="D39" s="166" t="inlineStr">
        <is>
          <t>ความคลาดเคลื่อนที่เกิดจากการไม่ระบุวิธีใช้ให้ชัดเจน</t>
        </is>
      </c>
      <c r="E39" s="166" t="inlineStr">
        <is>
          <t>ความคลาดเคลื่อนจากการจ่ายยาผิดชนิด</t>
        </is>
      </c>
      <c r="F39" s="166" t="inlineStr">
        <is>
          <t>ความคลาดเคลื่อนที่เกิดจากไม่มียาในบัญชียาของโรงพยาบาล</t>
        </is>
      </c>
      <c r="G39" s="166" t="inlineStr">
        <is>
          <t>ความคลาดเคลื่อนจากการจ่ายยาผิดความแรง</t>
        </is>
      </c>
      <c r="H39" s="166" t="inlineStr">
        <is>
          <t>ความคลาดเคลื่อนจากการจ่ายยา ผิดความแรง และผิดวิธีใช้</t>
        </is>
      </c>
      <c r="I39" s="167" t="n">
        <v>2</v>
      </c>
      <c r="J39" s="166" t="inlineStr">
        <is>
          <t>✅ คำตอบที่ถูกต้อง: ข้อ ข. ความคลาดเคลื่อนจากการจ่ายยาผิดชนิด
💡 Background:
การบริบาลเภสัชกรรมในโรคระบบหายใจ (Asthma) ตามแนวทางเวชปฏิบัติ GINA และ GOLD Guidelines
🎯 ทำไมข้อนี้ถึงถูก:
ความคลาดเคลื่อนจากการจ่ายยาผิดชนิด เป็นทางเลือกที่ถูกต้องและสอดคล้องกับแนวทางการรักษามาตรฐาน
🔍 ข้ออื่นผิดเพราะอะไร:
• ข้อ ก. (ความคลาดเคลื่อนที่เกิดจากการไม่ระบุวิธีใช้ให้ชัดเจน): ใบสั่งยาระบุวิธีใช้ชัดเจนแล้วคือพ่นวันละ 2 ครั้งและ 4 ครั้ง ความผิดพลาดจึงเกิดที่ตัวยาไม่ใช่การไม่ระบุวิธีใช้
• ข้อ ค. (ความคลาดเคลื่อนที่เกิดจากไม่มียาในบัญชียาของโรงพยาบาล): โรงพยาบาลมียา Salbutamol จ่ายให้ผู้ป่วย ปัญหานี้จึงไม่ใช่เรื่องยาขาดคลังหรือไม่มียาในบัญชีโรงพยาบาล
• ข้อ ง. (ความคลาดเคลื่อนจากการจ่ายยาผิดความแรง): Salbutamol และ Salmeterol เป็นคนละตัวยากันโดยสิ้นเชิง จึงไม่ใช่ความคลาดเคลื่อนเรื่องความแรงของยาตัวเดียวกัน
• ข้อ จ. (ความคลาดเคลื่อนจากการจ่ายยา ผิดความแรง และผิดวิธีใช้): วิธีใช้ที่เขียนให้ผู้ป่วยสอดคล้องกับขนาดปกติของยาที่ได้รับ แต่ความผิดพลาดหลักอยู่ที่การหยิบและจ่ายยาผิดชนิด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39" s="166" t="inlineStr"/>
      <c r="L39" s="166" t="inlineStr">
        <is>
          <t>Pulmonary</t>
        </is>
      </c>
      <c r="M39" s="166" t="inlineStr">
        <is>
          <t>Asthma</t>
        </is>
      </c>
      <c r="N39" s="165" t="inlineStr">
        <is>
          <t>Clinic</t>
        </is>
      </c>
      <c r="O39" s="166" t="inlineStr">
        <is>
          <t>ข้อ 36 เล่มม่วง</t>
        </is>
      </c>
      <c r="P39" s="165" t="inlineStr">
        <is>
          <t>แบบฝึกหัด</t>
        </is>
      </c>
      <c r="Q39" s="165" t="inlineStr">
        <is>
          <t>เล่มม่วง</t>
        </is>
      </c>
      <c r="R39" s="165" t="inlineStr"/>
    </row>
    <row r="40" ht="24" customHeight="1" s="49">
      <c r="A40" s="167" t="n">
        <v>38</v>
      </c>
      <c r="B40" s="166" t="inlineStr">
        <is>
          <t>สถานการณ์ที่ 7 ผู้ป่วยชายคู่อายุ 45 ปี ได้รับการวินิจฉัยว่าเป็นโรคถุงลมโป่งพอง และได้รับใบสั่งยาลังนี้
Salmeterol Inhaler 2 puffs bid
Ipratropium MDI 2 puffs qid
ผู้ป่วยได้รับยากลับบ้านดังต่อไปนี้
Salbutamol inhaler พ่น 2 ที วันละ 2 ครั้ง เช้า เย็น
Ipratropium MDI พ่น 2 ที วันละ 4 ครั้ง เช้า กลางวัน เย็น และก่อนนอน
สิ่งที่ท่านควรบอกผู้ป่วยเกี่ยวกับการใช้ยา ipratropium inhaler คือข้อใด</t>
        </is>
      </c>
      <c r="C40" s="166" t="inlineStr"/>
      <c r="D40" s="166" t="inlineStr">
        <is>
          <t>ให้พ่นยาเข้าทางจมูก</t>
        </is>
      </c>
      <c r="E40" s="166" t="inlineStr">
        <is>
          <t>ยานี้เหมาะสำหรับรักษาอาการเฉียบพลัน</t>
        </is>
      </c>
      <c r="F40" s="166" t="inlineStr">
        <is>
          <t>หลังจากพ่นครั้งแรก ต้องรออย่างน้อย 10 นาที ก่อนที่จะพ่นครั้งที่สอง</t>
        </is>
      </c>
      <c r="G40" s="166" t="inlineStr">
        <is>
          <t>เนื่องจากยา-1 ขวด สามารถพ่นได้ 200 ครั้ง จึงสามารถใช้ยานี้ได้นานประมาณ 25 วัน</t>
        </is>
      </c>
      <c r="H40" s="166" t="inlineStr">
        <is>
          <t>ยานี้เป็นยารักษาอาการอักเสบของหลอดลม จึงควรใช้เป็นประจำติดต่อกัน</t>
        </is>
      </c>
      <c r="I40" s="167" t="n">
        <v>4</v>
      </c>
      <c r="J40" s="166" t="inlineStr">
        <is>
          <t>✅ คำตอบที่ถูกต้อง: ข้อ ง. เนื่องจากยา-1 ขวด สามารถพ่นได้ 200 ครั้ง จึงสามารถใช้ยานี้ได้นานประมาณ 25 วัน
💡 Background:
การบริบาลเภสัชกรรมในโรคระบบหายใจ (Asthma) ตามแนวทางเวชปฏิบัติ GINA และ GOLD Guidelines
🎯 ทำไมข้อนี้ถึงถูก:
เนื่องจากยา-1 ขวด สามารถพ่นได้ 200 ครั้ง จึงสามารถใช้ยานี้ได้นานประมาณ 25 วัน เป็นทางเลือกที่ถูกต้องและสอดคล้องกับแนวทางการรักษามาตรฐาน
🔍 ข้ออื่นผิดเพราะอะไร:
• ข้อ ก. (ให้พ่นยาเข้าทางจมูก): Ipratropium MDI เป็นยาพ่นสูดทางปากเพื่อออกฤทธิ์ขยายหลอดลมส่วนลึก ไม่ใช่ยาพ่นจมูกสำหรับรักษาภูมิแพ้
• ข้อ ข. (ยานี้เหมาะสำหรับรักษาอาการเฉียบพลัน): Ipratropium เป็น anticholinergic bronchodilator ที่ออกฤทธิ์ช้ากว่า SABA จึงไม่เหมาะสำหรับการบรรเทาอาการหอบเฉียบพลัน
• ข้อ ค. (หลังจากพ่นครั้งแรก ต้องรออย่างน้อย 10 นาที ก่อนที่จะพ่นครั้งที่สอง): การพ่นยาซ้ำในสูตร MDI ควรเว้นระยะห่างระหว่างพัฟฟ์ประมาณ 1 นาที ไม่จำเป็นต้องรอนานถึง 10 นาที
• ข้อ จ. (ยานี้เป็นยารักษาอาการอักเสบของหลอดลม จึงควรใช้เป็นประจำติดต่อกัน): Ipratropium ออกฤทธิ์ขยายหลอดลมผ่านการปิดกั้น muscarinic receptor เท่านั้น ไม่มีฤทธิ์ต้านการอักเสบเหมือนสเตียรอยด์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0" s="166" t="inlineStr"/>
      <c r="L40" s="166" t="inlineStr">
        <is>
          <t>Pulmonary</t>
        </is>
      </c>
      <c r="M40" s="166" t="inlineStr">
        <is>
          <t>Asthma</t>
        </is>
      </c>
      <c r="N40" s="165" t="inlineStr">
        <is>
          <t>Clinic</t>
        </is>
      </c>
      <c r="O40" s="166" t="inlineStr">
        <is>
          <t>ข้อ 37 เล่มม่วง</t>
        </is>
      </c>
      <c r="P40" s="165" t="inlineStr">
        <is>
          <t>แบบฝึกหัด</t>
        </is>
      </c>
      <c r="Q40" s="165" t="inlineStr">
        <is>
          <t>เล่มม่วง</t>
        </is>
      </c>
      <c r="R40" s="165" t="inlineStr"/>
    </row>
    <row r="41" ht="24" customHeight="1" s="49">
      <c r="A41" s="167" t="n">
        <v>39</v>
      </c>
      <c r="B41" s="166" t="inlineStr">
        <is>
          <t>สถานการณ์ที่ 7 ผู้ป่วยชายคู่อายุ 45 ปี ได้รับการวินิจฉัยว่าเป็นโรคถุงลมโป่งพอง และได้รับใบสั่งยาลังนี้
Salmeterol Inhaler 2 puffs bid
Ipratropium MDI 2 puffs qid
ผู้ป่วยได้รับยากลับบ้านดังต่อไปนี้
Salbutamol inhaler พ่น 2 ที วันละ 2 ครั้ง เช้า เย็น
Ipratropium MDI พ่น 2 ที วันละ 4 ครั้ง เช้า กลางวัน เย็น และก่อนนอน
การกลั้วคอหลังพ่นยา salmeterol inhaler จะช่วยลดความเสี่ยงของการเกิดอาการข้างเคียงได้หลายประการ ยกเว้น</t>
        </is>
      </c>
      <c r="C41" s="166" t="inlineStr"/>
      <c r="D41" s="166" t="inlineStr">
        <is>
          <t>ป้องกันเชื้อราในช่องปาก</t>
        </is>
      </c>
      <c r="E41" s="166" t="inlineStr">
        <is>
          <t>ลดความเสี่ยงของการเกิดเสียงแหบแห้ง</t>
        </is>
      </c>
      <c r="F41" s="166" t="inlineStr">
        <is>
          <t>ลดโอกาสการเกิดความดันในลูกตาสูง</t>
        </is>
      </c>
      <c r="G41" s="166" t="inlineStr">
        <is>
          <t>ลดโอกาสการเกิดหัวใจเต้นเร็ว</t>
        </is>
      </c>
      <c r="H41" s="166" t="inlineStr">
        <is>
          <t>ลดโอกาสการเกิดอาการมือสั่น</t>
        </is>
      </c>
      <c r="I41" s="167" t="n">
        <v>1</v>
      </c>
      <c r="J41" s="166" t="inlineStr">
        <is>
          <t>✅ คำตอบที่ถูกต้อง: ข้อ ก. ป้องกันเชื้อราในช่องปาก
💡 Background:
การบริบาลเภสัชกรรมในโรคระบบหายใจ (Asthma) ตามแนวทางเวชปฏิบัติ GINA และ GOLD Guidelines
🎯 ทำไมข้อนี้ถึงถูก:
ป้องกันเชื้อราในช่องปาก เป็นทางเลือกที่ถูกต้องและสอดคล้องกับแนวทางการรักษามาตรฐาน
🔍 ข้ออื่นผิดเพราะอะไร:
• ข้อ ข. (ลดความเสี่ยงของการเกิดเสียงแหบแห้ง): อาการเสียงแหบเกิดจากการระคายเคืองเส้นเสียงของตัวยาพ่น การบ้วนปากและกลั้วคอจึงช่วยลดความเสี่ยงนี้ได้
• ข้อ ค. (ลดโอกาสการเกิดความดันในลูกตาสูง): ละอองยาที่ติดค้างในช่องคออาจถูกกลืนและดูดซึม แต่การกลั้วคอช่วยขจัดยาตกค้างเฉพาะที่ในช่องปากเป็นหลัก
• ข้อ ง. (ลดโอกาสการเกิดหัวใจเต้นเร็ว): การกลั้วคอช่วยลดปริมาณยาตกค้างในช่องปากที่จะถูกกลืนลงทางเดินอาหารและดูดซึมเข้าสู่กระแสเลือดไปกระตุ้นหัวใจ
• ข้อ จ. (ลดโอกาสการเกิดอาการมือสั่น): การลดการกลืนยาลงสู่ระบบไหลเวียนโลหิตช่วยลดผลข้างเคียงของ beta-2 agonist ต่อกล้ามเนื้อลายได้บางส่วน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1" s="166" t="inlineStr"/>
      <c r="L41" s="166" t="inlineStr">
        <is>
          <t>Pulmonary</t>
        </is>
      </c>
      <c r="M41" s="166" t="inlineStr">
        <is>
          <t>Asthma</t>
        </is>
      </c>
      <c r="N41" s="165" t="inlineStr">
        <is>
          <t>Clinic</t>
        </is>
      </c>
      <c r="O41" s="166" t="inlineStr">
        <is>
          <t>ข้อ 38 เล่มม่วง</t>
        </is>
      </c>
      <c r="P41" s="165" t="inlineStr">
        <is>
          <t>แบบฝึกหัด</t>
        </is>
      </c>
      <c r="Q41" s="165" t="inlineStr">
        <is>
          <t>เล่มม่วง</t>
        </is>
      </c>
      <c r="R41" s="165" t="inlineStr"/>
    </row>
    <row r="42" ht="24" customHeight="1" s="49">
      <c r="A42" s="167" t="n">
        <v>40</v>
      </c>
      <c r="B42" s="166" t="inlineStr">
        <is>
          <t>สถานการณ์ที่ 7 ผู้ป่วยชายคู่อายุ 45 ปี ได้รับการวินิจฉัยว่าเป็นโรคถุงลมโป่งพอง และได้รับใบสั่งยาลังนี้
Salmeterol Inhaler 2 puffs bid
Ipratropium MDI 2 puffs qid
ผู้ป่วยได้รับยากลับบ้านดังต่อไปนี้
Salbutamol inhaler พ่น 2 ที วันละ 2 ครั้ง เช้า เย็น
Ipratropium MDI พ่น 2 ที วันละ 4 ครั้ง เช้า กลางวัน เย็น และก่อนนอน
ผู้ป่วยสงสัยว่าการรักษาโรคถุงลมโป่งพองที่เหมาะสมเป็นอย่างไร</t>
        </is>
      </c>
      <c r="C42" s="166" t="inlineStr"/>
      <c r="D42" s="166" t="inlineStr">
        <is>
          <t>ควรเริ่มการรักษาด้วยยาสเตียรอยด์ชนิดพ่น</t>
        </is>
      </c>
      <c r="E42" s="166" t="inlineStr">
        <is>
          <t>ควรเริ่มการรักษาด้วยยาขยายหลอดลมชนิด beta-agonist</t>
        </is>
      </c>
      <c r="F42" s="166" t="inlineStr">
        <is>
          <t>ควรเริ่มการรักษาด้วยยาขยายหลอดลมชนิด anticholinergic</t>
        </is>
      </c>
      <c r="G42" s="166" t="inlineStr">
        <is>
          <t>ผู้ป่วยทุกรายควรได้รับยาสเตียรอยด์ชนิดพ่น สำหรับควบคุมอาการ</t>
        </is>
      </c>
      <c r="H42" s="166" t="inlineStr">
        <is>
          <t>ผู้ป่วยทุกคนต้องได้รับยาสเตียรอยด์ชนิดกิน</t>
        </is>
      </c>
      <c r="I42" s="167" t="n">
        <v>1</v>
      </c>
      <c r="J42" s="166" t="inlineStr">
        <is>
          <t>✅ คำตอบที่ถูกต้อง: ข้อ ก. ควรเริ่มการรักษาด้วยยาสเตียรอยด์ชนิดพ่น
💡 Background:
การบริบาลเภสัชกรรมในโรคระบบหายใจ (Asthma) ตามแนวทางเวชปฏิบัติ GINA และ GOLD Guidelines
🎯 ทำไมข้อนี้ถึงถูก:
ควรเริ่มการรักษาด้วยยาสเตียรอยด์ชนิดพ่น เป็นทางเลือกที่ถูกต้องและสอดคล้องกับแนวทางการรักษามาตรฐาน
🔍 ข้ออื่นผิดเพราะอะไร:
• ข้อ ข. (ควรเริ่มการรักษาด้วยยาขยายหลอดลมชนิด beta-agonist): การเริ่มรักษา COPD ควรพิจารณา long-acting bronchodilator (LAMA หรือ LABA) เดี่ยวๆ หรือร่วมกันตามกลุ่มอาการ มากกว่าการให้ short-acting เดี่ยวๆ ตลอด
• ข้อ ค. (ควรเริ่มการรักษาด้วยยาขยายหลอดลมชนิด anticholinergic): Anticholinergic เป็นกลุ่มยาหลัก แต่แนวทาง GOLD แนะนำการประเมินกลุ่ม ABE เพื่อเลือก LAMA หรือ LABA/LAMA ตามความเหมาะสมของผู้ป่วยแต่ละราย
• ข้อ ง. (ผู้ป่วยทุกรายควรได้รับยาสเตียรอยด์ชนิดพ่น สำหรับควบคุมอาการ): Inhaled corticosteroid มีข้อบ่งใช้เฉพาะในผู้ป่วย COPD ที่มี eosinophils สูงหรือมีประวัติติดเชื้อกำเริบบ่อย ไม่ได้ให้ในผู้ป่วยทุกราย
• ข้อ จ. (ผู้ป่วยทุกคนต้องได้รับยาสเตียรอยด์ชนิดกิน): Oral corticosteroid มีผลข้างเคียงต่อระบบทั่วร่างกายสูงมาก ห้ามใช้เป็นการรักษาควบคุมระยะยาวใน COPD เด็ดขาด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2" s="166" t="inlineStr"/>
      <c r="L42" s="166" t="inlineStr">
        <is>
          <t>Pulmonary</t>
        </is>
      </c>
      <c r="M42" s="166" t="inlineStr">
        <is>
          <t>Asthma</t>
        </is>
      </c>
      <c r="N42" s="165" t="inlineStr">
        <is>
          <t>Clinic</t>
        </is>
      </c>
      <c r="O42" s="166" t="inlineStr">
        <is>
          <t>ข้อ 39 เล่มม่วง</t>
        </is>
      </c>
      <c r="P42" s="165" t="inlineStr">
        <is>
          <t>แบบฝึกหัด</t>
        </is>
      </c>
      <c r="Q42" s="165" t="inlineStr">
        <is>
          <t>เล่มม่วง</t>
        </is>
      </c>
      <c r="R42" s="165" t="inlineStr"/>
    </row>
    <row r="43" ht="24" customHeight="1" s="49">
      <c r="A43" s="167" t="n">
        <v>41</v>
      </c>
      <c r="B43" s="166" t="inlineStr">
        <is>
          <t>ข้อใดกล่าวผิดเกี่ยวกับ salmeterol</t>
        </is>
      </c>
      <c r="C43" s="166" t="inlineStr"/>
      <c r="D43" s="166" t="inlineStr">
        <is>
          <t>Salmeterol มีข้อบ่งใช้ในการจับหืดที่เกิดขึ้นเฉียบพลัน</t>
        </is>
      </c>
      <c r="E43" s="166" t="inlineStr">
        <is>
          <t>กลไกการออกฤทธิ์คือกระตุ้นเอนไซม์ adenylate cyclase</t>
        </is>
      </c>
      <c r="F43" s="166" t="inlineStr">
        <is>
          <t>สามารถใช้กับผู้ป่วยที่มีอาการ nocturnal asthma มากกว่า 1 ครั้ง/สัปดาห์</t>
        </is>
      </c>
      <c r="G43" s="166" t="inlineStr">
        <is>
          <t>การใช้ยานี้นาน ๆ ทำให้การตอบสนองต่อยาลดลง (tachyphylaxis)</t>
        </is>
      </c>
      <c r="H43" s="166" t="inlineStr">
        <is>
          <t>หากไม่มี salmeterol สามารถใช้ albuterol แทนได้</t>
        </is>
      </c>
      <c r="I43" s="167" t="n">
        <v>1</v>
      </c>
      <c r="J43" s="166" t="inlineStr">
        <is>
          <t>✅ คำตอบที่ถูกต้อง: ข้อ ก. Salmeterol มีข้อบ่งใช้ในการจับหืดที่เกิดขึ้นเฉียบพลัน
💡 Background:
การบริบาลเภสัชกรรมในโรคระบบหายใจ (Asthma) ตามแนวทางเวชปฏิบัติ GINA และ GOLD Guidelines
🎯 ทำไมข้อนี้ถึงถูก:
Salmeterol มีข้อบ่งใช้ในการจับหืดที่เกิดขึ้นเฉียบพลัน เป็นทางเลือกที่ถูกต้องและสอดคล้องกับแนวทางการรักษามาตรฐาน
🔍 ข้ออื่นผิดเพราะอะไร:
• ข้อ ข. (กลไกการออกฤทธิ์คือกระตุ้นเอนไซม์ adenylate cyclase): Salmeterol เป็น beta-2 agonist ที่กระตุ้น Gs protein และ adenylate cyclase เพื่อเพิ่ม cAMP ในเซลล์กล้ามเนื้อเรียบหลอดลม
• ข้อ ค. (สามารถใช้กับผู้ป่วยที่มีอาการ nocturnal asthma มากกว่า 1 ครั้ง/สัปดาห์): Salmeterol เป็น LABA ที่ออกฤทธิ์ยาวนาน 12 ชั่วโมง จึงเหมาะสำหรับป้องกันอาการหอบกลางคืน (nocturnal asthma)
• ข้อ ง. (การใช้ยานี้นาน ๆ ทำให้การตอบสนองต่อยาลดลง (tachyphylaxis)): การใช้ beta-2 agonist ต่อเนื่องเป็นเวลานานอาจทำให้เกิด beta-receptor downregulation และ tachyphylaxis ได้จริง
• ข้อ จ. (หากไม่มี salmeterol สามารถใช้ albuterol แทนได้): Albuterol (Salbutamol) เป็น beta-2 agonist เช่นกัน แม้จะมีระยะเวลาออกฤทธิ์สั้นกว่าแต่ใช้ทดแทนกลไกขยายหลอดลมได้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3" s="166" t="inlineStr"/>
      <c r="L43" s="166" t="inlineStr">
        <is>
          <t>Pulmonary</t>
        </is>
      </c>
      <c r="M43" s="166" t="inlineStr">
        <is>
          <t>Asthma</t>
        </is>
      </c>
      <c r="N43" s="165" t="inlineStr">
        <is>
          <t>Clinic</t>
        </is>
      </c>
      <c r="O43" s="166" t="inlineStr">
        <is>
          <t>ข้อ 40 เล่มม่วง</t>
        </is>
      </c>
      <c r="P43" s="165" t="inlineStr">
        <is>
          <t>แบบฝึกหัด</t>
        </is>
      </c>
      <c r="Q43" s="165" t="inlineStr">
        <is>
          <t>เล่มม่วง</t>
        </is>
      </c>
      <c r="R43" s="165" t="inlineStr"/>
    </row>
    <row r="44" ht="24" customHeight="1" s="49">
      <c r="A44" s="167" t="n">
        <v>42</v>
      </c>
      <c r="B44" s="166" t="inlineStr">
        <is>
          <t>ข้อใดคือกลไกการออกฤทธิ์ของ ipratropium MDI</t>
        </is>
      </c>
      <c r="C44" s="166" t="inlineStr"/>
      <c r="D44" s="166" t="inlineStr">
        <is>
          <t>Selective beta2 - adrenergic receptor agonist</t>
        </is>
      </c>
      <c r="E44" s="166" t="inlineStr">
        <is>
          <t>Phosphodiesterase enzyme inhibitor</t>
        </is>
      </c>
      <c r="F44" s="166" t="inlineStr">
        <is>
          <t>Muscarinic cholinergic receptor antagonist</t>
        </is>
      </c>
      <c r="G44" s="166" t="inlineStr">
        <is>
          <t>Immunosuppressive agent</t>
        </is>
      </c>
      <c r="H44" s="166" t="inlineStr">
        <is>
          <t>Lipoxygenase enzyme inhibitor</t>
        </is>
      </c>
      <c r="I44" s="167" t="n">
        <v>3</v>
      </c>
      <c r="J44" s="166" t="inlineStr">
        <is>
          <t>✅ คำตอบที่ถูกต้อง: ข้อ ค. Muscarinic cholinergic receptor antagonist
💡 Background:
การบริบาลเภสัชกรรมในโรคระบบหายใจ (COPD) ตามแนวทางเวชปฏิบัติ GINA และ GOLD Guidelines
🎯 ทำไมข้อนี้ถึงถูก:
Muscarinic cholinergic receptor antagonist เป็นทางเลือกที่ถูกต้องและสอดคล้องกับแนวทางการรักษามาตรฐาน
🔍 ข้ออื่นผิดเพราะอะไร:
• ข้อ ก. (Selective beta2 - adrenergic receptor agonist): Selective beta-2 adrenergic agonist เป็นกลไกของยาในกลุ่ม Salbutamol, Terbutaline หรือ Salmeterol ไม่ใช่ ipratropium
• ข้อ ข. (Phosphodiesterase enzyme inhibitor): Phosphodiesterase inhibitor เป็นกลไกขยายหลอดลมและต้านการอักเสบของ Theophylline หรือ Roflumilast
• ข้อ ง. (Immunosuppressive agent): Immunosuppressive agent เป็นกลไกของยากลุ่มสเตียรอยด์หรือยากดภูมิคุ้มกันทางชีวภาพ ไม่ใช่ anticholinergic
• ข้อ จ. (Lipoxygenase enzyme inhibitor): Lipoxygenase enzyme inhibitor เป็นกลไกยับยั้งการสร้าง leukotrienes ของยา Zileuton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4" s="166" t="inlineStr"/>
      <c r="L44" s="166" t="inlineStr">
        <is>
          <t>Pulmonary</t>
        </is>
      </c>
      <c r="M44" s="166" t="inlineStr">
        <is>
          <t>COPD</t>
        </is>
      </c>
      <c r="N44" s="165" t="inlineStr">
        <is>
          <t>Clinic</t>
        </is>
      </c>
      <c r="O44" s="166" t="inlineStr">
        <is>
          <t>ข้อ 41 เล่มม่วง</t>
        </is>
      </c>
      <c r="P44" s="165" t="inlineStr">
        <is>
          <t>แบบฝึกหัด</t>
        </is>
      </c>
      <c r="Q44" s="165" t="inlineStr">
        <is>
          <t>เล่มม่วง</t>
        </is>
      </c>
      <c r="R44" s="165" t="inlineStr"/>
    </row>
    <row r="45" ht="24" customHeight="1" s="49">
      <c r="A45" s="167" t="n">
        <v>43</v>
      </c>
      <c r="B45" s="166" t="inlineStr">
        <is>
          <t>ชายอายุ 20 ปี มาพบแพทย์์ด้วยอาการหวัดมีน้ำมูกใส คัดจมูก คันจมูก จาม ซึ่งเป็นมาประมาณ 5 วัน
จากอาการดังกล่าว อยากทราบว่าผู้ป่วยรายนี้ก็น่าจะเป็นโรคอะไร</t>
        </is>
      </c>
      <c r="C45" s="166" t="inlineStr"/>
      <c r="D45" s="166" t="inlineStr">
        <is>
          <t>Sinusitis</t>
        </is>
      </c>
      <c r="E45" s="166" t="inlineStr">
        <is>
          <t>Allergic rhinitis</t>
        </is>
      </c>
      <c r="F45" s="166" t="inlineStr">
        <is>
          <t>Cystitis</t>
        </is>
      </c>
      <c r="G45" s="166" t="inlineStr">
        <is>
          <t>Common cold</t>
        </is>
      </c>
      <c r="H45" s="166" t="inlineStr">
        <is>
          <t>Bronchitis</t>
        </is>
      </c>
      <c r="I45" s="167" t="n">
        <v>2</v>
      </c>
      <c r="J45" s="166" t="inlineStr">
        <is>
          <t>✅ คำตอบที่ถูกต้อง: ข้อ ข. Allergic rhinitis
💡 Background:
การบริบาลเภสัชกรรมในโรคระบบหายใจ (Asthma) ตามแนวทางเวชปฏิบัติ GINA และ GOLD Guidelines
🎯 ทำไมข้อนี้ถึงถูก:
Allergic rhinitis เป็นทางเลือกที่ถูกต้องและสอดคล้องกับแนวทางการรักษามาตรฐาน
🔍 ข้ออื่นผิดเพราะอะไร:
• ข้อ ก. (Sinusitis): Sinusitis จะมีอาการปวดหน่วงบริเวณใบหน้า น้ำมูกข้นเขียวหรือเหลือง และมักมีไข้ร่วมด้วย ไม่ใช่น้ำมูกใสคันจามเรื้อรัง
• ข้อ ค. (Cystitis): Cystitis เป็นการติดเชื้อในกระเพาะปัสสาวะ มีอาการปัสสาวะแสบขัดและขุ่น ไม่เกี่ยวข้องกับทางเดินหายใจ
• ข้อ ง. (Common cold): Common cold เกิดจากการติดเชื้อไวรัส มีไข้ต่ำ เจ็บคอ และอาการมักหายได้เองภายใน 7 ถึง 10 วัน
• ข้อ จ. (Bronchitis): Bronchitis เป็นการอักเสบของหลอดลมส่วนล่าง มีอาการไอเด่นชัด มีเสมหะ และอาจมีไข้ ไม่ใช่อาการคัดจมูกจามส่วนบน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5" s="166" t="inlineStr"/>
      <c r="L45" s="166" t="inlineStr">
        <is>
          <t>Pulmonary</t>
        </is>
      </c>
      <c r="M45" s="166" t="inlineStr">
        <is>
          <t>Asthma</t>
        </is>
      </c>
      <c r="N45" s="165" t="inlineStr">
        <is>
          <t>Clinic</t>
        </is>
      </c>
      <c r="O45" s="166" t="inlineStr">
        <is>
          <t>ข้อ 42 เล่มม่วง</t>
        </is>
      </c>
      <c r="P45" s="165" t="inlineStr">
        <is>
          <t>แบบฝึกหัด</t>
        </is>
      </c>
      <c r="Q45" s="165" t="inlineStr">
        <is>
          <t>เล่มม่วง</t>
        </is>
      </c>
      <c r="R45" s="165" t="inlineStr"/>
    </row>
    <row r="46" ht="24" customHeight="1" s="49">
      <c r="A46" s="167" t="n">
        <v>44</v>
      </c>
      <c r="B46" s="166" t="inlineStr">
        <is>
          <t>หลังการตรวจวินิจฉัย แพทย์์ได้สั่งจ่ายยารวม 4 รายการ เมื่อผู้ป่วยไปรับยาที่ห้องยาพบว่ารียาคือ Pseudoephedrine ขนาด 60 มิลลิกรัม เภสัชกรจึงได้เขียนใบรับรองยาหมดให้ โดยบอกว่ายานี้ไม่มีจำหน่ายในร้านยา ขอให้ผู้ป่วยมารับยาที่โรงพยาบาลในภายหลัง อยากทราบว่าทำไมยาถึงไม่มีจำหน่ายในร้านยา
ทำไมยา Pseudoephedrine จึงไม่มีจำหน่ายในร้านยาทั่วไป</t>
        </is>
      </c>
      <c r="C46" s="166" t="inlineStr"/>
      <c r="D46" s="166" t="inlineStr">
        <is>
          <t>เนื่องจากจัดเป็นยาควบคุมพิเศษ</t>
        </is>
      </c>
      <c r="E46" s="166" t="inlineStr">
        <is>
          <t>เนื่องจากจัดเป็นยาที่ลงทะเบียนแบบมีเงื่อนไขต้องติดตามการใช้ในโรงพยาบาล</t>
        </is>
      </c>
      <c r="F46" s="166" t="inlineStr">
        <is>
          <t>เนื่องจากจัดเป็นยาเสพติดให้โทษ ประเภท 2</t>
        </is>
      </c>
      <c r="G46" s="166" t="inlineStr">
        <is>
          <t>เนื่องจากจัดเป็นวัตถุออกฤทธิ์ต่อจิตประสาท</t>
        </is>
      </c>
      <c r="H46" s="166" t="inlineStr">
        <is>
          <t>เนื่องจากจัดเป็นยาอันตราย</t>
        </is>
      </c>
      <c r="I46" s="167" t="n">
        <v>4</v>
      </c>
      <c r="J46" s="166" t="inlineStr">
        <is>
          <t>✅ คำตอบที่ถูกต้อง: ข้อ ง. เนื่องจากจัดเป็นวัตถุออกฤทธิ์ต่อจิตประสาท
💡 Background:
การบริบาลเภสัชกรรมในโรคระบบหายใจ (Asthma) ตามแนวทางเวชปฏิบัติ GINA และ GOLD Guidelines
🎯 ทำไมข้อนี้ถึงถูก:
เนื่องจากจัดเป็นวัตถุออกฤทธิ์ต่อจิตประสาท เป็นทางเลือกที่ถูกต้องและสอดคล้องกับแนวทางการรักษามาตรฐาน
🔍 ข้ออื่นผิดเพราะอะไร:
• ข้อ ก. (เนื่องจากจัดเป็นยาควบคุมพิเศษ): ยาควบคุมพิเศษต้องมีใบสั่งแพทย์์เพื่อจำหน่าย แต่ไม่จำเป็นต้องเก็บรักษาในตู้ล็อคสองชั้นเหมือนวัตถุเสพติด
• ข้อ ข. (เนื่องจากจัดเป็นยาที่ลงทะเบียนแบบมีเงื่อนไขต้องติดตามการใช้ในโรงพยาบาล): ยาที่ต้องติดตามการใช้ในโรงพยาบาลเป็นยานวัตกรรมใหม่ที่มี safety surveillance แต่ไม่ใช่กลุ่มยาเสพติดประเภท 2
• ข้อ ค. (เนื่องจากจัดเป็นยาเสพติดให้โทษ ประเภท 2): ยาเสพติดให้โทษประเภท 2 ได้แก่ Morphine, Pethidine, Fentanyl ซึ่งต้องจัดเก็บในตู้เฉพาะและมีการควบคุมอย่างเข้มงวด
• ข้อ จ. (เนื่องจากจัดเป็นยาอันตราย): ยาอันตรายเป็นกลุ่มยาทั่วไปที่เภสัชกรจ่ายได้ในร้านยา ไม่ต้องจัดเก็บในตู้ล็อคสองชั้นหรือควบคุมเป็นพิเศษ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6" s="166" t="inlineStr"/>
      <c r="L46" s="166" t="inlineStr">
        <is>
          <t>Pulmonary</t>
        </is>
      </c>
      <c r="M46" s="166" t="inlineStr">
        <is>
          <t>Asthma</t>
        </is>
      </c>
      <c r="N46" s="165" t="inlineStr">
        <is>
          <t>Clinic</t>
        </is>
      </c>
      <c r="O46" s="166" t="inlineStr">
        <is>
          <t>ข้อ 43 เล่มม่วง</t>
        </is>
      </c>
      <c r="P46" s="165" t="inlineStr">
        <is>
          <t>แบบฝึกหัด</t>
        </is>
      </c>
      <c r="Q46" s="165" t="inlineStr">
        <is>
          <t>เล่มม่วง</t>
        </is>
      </c>
      <c r="R46" s="165" t="inlineStr"/>
    </row>
    <row r="47" ht="24" customHeight="1" s="49">
      <c r="A47" s="167" t="n">
        <v>45</v>
      </c>
      <c r="B47" s="166" t="inlineStr">
        <is>
          <t>ในระหว่างจ่ายยา เภสัชกรได้ให้คำแนะนำแก่ผู้ป่วยเกี่ยวกับการใช้ยาว่าไม่ควรใช้ยาติดต่อกันนานเกิน 7 วัน อยากทราบว่าเพราะเหตุใด
ทำไมจึงไม่ควรใช้ยาพ่นหรือยาลดน้ำมูกกลุ่ม Sympathomimetics (เช่น Pseudoephedrine, Oxymetazoline) ติดต่อกันเกิน 7 วัน</t>
        </is>
      </c>
      <c r="C47" s="166" t="inlineStr"/>
      <c r="D47" s="166" t="inlineStr">
        <is>
          <t>เพื่อป้องกันปัญหาการดื้อยา</t>
        </is>
      </c>
      <c r="E47" s="166" t="inlineStr">
        <is>
          <t>เพื่อป้องกันการเกิด hypertension</t>
        </is>
      </c>
      <c r="F47" s="166" t="inlineStr">
        <is>
          <t>เพื่อป้องกันการเกิด hyperglycemia</t>
        </is>
      </c>
      <c r="G47" s="166" t="inlineStr">
        <is>
          <t>เพื่อป้องกันการเกิด rebound congestion</t>
        </is>
      </c>
      <c r="H47" s="166" t="inlineStr">
        <is>
          <t>เพื่อไม่ให้เกิดปัญหา insomnia</t>
        </is>
      </c>
      <c r="I47" s="167" t="n">
        <v>4</v>
      </c>
      <c r="J47" s="166" t="inlineStr">
        <is>
          <t>✅ คำตอบที่ถูกต้อง: ข้อ ง. เพื่อป้องกันการเกิด rebound congestion
💡 Background:
การบริบาลเภสัชกรรมในโรคระบบหายใจ (Asthma) ตามแนวทางเวชปฏิบัติ GINA และ GOLD Guidelines
🎯 ทำไมข้อนี้ถึงถูก:
เพื่อป้องกันการเกิด rebound congestion เป็นทางเลือกที่ถูกต้องและสอดคล้องกับแนวทางการรักษามาตรฐาน
🔍 ข้ออื่นผิดเพราะอะไร:
• ข้อ ก. (เพื่อป้องกันปัญหาการดื้อยา): การใช้ topical decongestants ไม่ได้ทำให้เชื้อแบคทีเรียหรือไวรัสดื้อยาเนื่องจากไม่มีฤทธิ์ต้านจุลชีพ
• ข้อ ข. (เพื่อป้องกันการเกิด hypertension): Hypertension เป็นผลข้างเคียงที่สัมพันธ์กับ systemic decongestants แบบรับประทาน เช่น pseudoephedrine มากกว่า
• ข้อ ค. (เพื่อป้องกันการเกิด hyperglycemia): Hyperglycemia ไม่ใช่อาการไม่พึงประสงค์โดยตรงของการใช้ยาพ่นจมูกกลุ่ม sympathomimetic decongestants
• ข้อ จ. (เพื่อไม่ให้เกิดปัญหา insomnia): Insomnia เกิดจาก systemic absorption ของยาแก้คัดจมูกชนิดรับประทานที่กระตุ้นระบบประสาทส่วนกลาง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7" s="166" t="inlineStr"/>
      <c r="L47" s="166" t="inlineStr">
        <is>
          <t>Pulmonary</t>
        </is>
      </c>
      <c r="M47" s="166" t="inlineStr">
        <is>
          <t>Asthma</t>
        </is>
      </c>
      <c r="N47" s="165" t="inlineStr">
        <is>
          <t>Clinic</t>
        </is>
      </c>
      <c r="O47" s="166" t="inlineStr">
        <is>
          <t>ข้อ 44 เล่มม่วง</t>
        </is>
      </c>
      <c r="P47" s="165" t="inlineStr">
        <is>
          <t>แบบฝึกหัด</t>
        </is>
      </c>
      <c r="Q47" s="165" t="inlineStr">
        <is>
          <t>เล่มม่วง</t>
        </is>
      </c>
      <c r="R47" s="165" t="inlineStr"/>
    </row>
    <row r="48" ht="24" customHeight="1" s="49">
      <c r="A48" s="167" t="n">
        <v>46</v>
      </c>
      <c r="B48" s="166" t="inlineStr">
        <is>
          <t>ผู้ป่วยได้สอบถามเภสัชกรว่าสามารถใช้สมุนไพรตัวใดเพื่อลดอาการไอได้บ้าง ท่านจะแนะนำให้ใช้สมุนไพรข้อใด
สมุนไพรข้อใดที่มีข้อบ่งใช้ในการบรรเทาอาการไอและขับเสมหะตามบัญชียาหลักแห่งชาติ</t>
        </is>
      </c>
      <c r="C48" s="166" t="inlineStr"/>
      <c r="D48" s="166" t="inlineStr">
        <is>
          <t>ฟ้าทลายโจร</t>
        </is>
      </c>
      <c r="E48" s="166" t="inlineStr">
        <is>
          <t>ไพล</t>
        </is>
      </c>
      <c r="F48" s="166" t="inlineStr">
        <is>
          <t>ขิง</t>
        </is>
      </c>
      <c r="G48" s="166" t="inlineStr">
        <is>
          <t>ชุมเห็ดเทศ</t>
        </is>
      </c>
      <c r="H48" s="166" t="inlineStr">
        <is>
          <t>เสลดพังพอน</t>
        </is>
      </c>
      <c r="I48" s="167" t="n">
        <v>3</v>
      </c>
      <c r="J48" s="166" t="inlineStr">
        <is>
          <t>✅ คำตอบที่ถูกต้อง: ข้อ ค. ขิง
💡 Background:
การบริบาลเภสัชกรรมในโรคระบบหายใจ (Asthma) ตามแนวทางเวชปฏิบัติ GINA และ GOLD Guidelines
🎯 ทำไมข้อนี้ถึงถูก:
ขิง เป็นทางเลือกที่ถูกต้องและสอดคล้องกับแนวทางการรักษามาตรฐาน
🔍 ข้ออื่นผิดเพราะอะไร:
• ข้อ ก. (ฟ้าทลายโจร): ฟ้าทะลายโจรมีสาร andrographolide เด่นในด้านบรรเทาอาการหวัด เจ็บคอ และลดไข้ ไม่ใช่ยาแก้ไอโดยตรง
• ข้อ ข. (ไพล): ไพลมีสารสำคัญขมิ้นชันและน้ำมันหอมระเหยที่เน้นลดการอักเสบและอาการปวดเมื่อยกล้ามเนื้อ
• ข้อ ง. (ชุมเห็ดเทศ): ชุมเห็ดเทศมีสาร anthraquinones ออกฤทธิ์กระตุ้นการบีบตัวของลำไส้ใหญ่ ใช้เป็นยาระบายแก้ท้องผูก
• ข้อ จ. (เสลดพังพอน): เสลดพังพอนมีฤทธิ์ต้านการอักเสบ ถอนพิษแมลงสัตว์กัดต่อย และรักษาแผลเริมหรืองูสวัดทางผิวหนัง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8" s="166" t="inlineStr"/>
      <c r="L48" s="166" t="inlineStr">
        <is>
          <t>Pulmonary</t>
        </is>
      </c>
      <c r="M48" s="166" t="inlineStr">
        <is>
          <t>Asthma</t>
        </is>
      </c>
      <c r="N48" s="165" t="inlineStr">
        <is>
          <t>Clinic</t>
        </is>
      </c>
      <c r="O48" s="166" t="inlineStr">
        <is>
          <t>ข้อ 45 เล่มม่วง</t>
        </is>
      </c>
      <c r="P48" s="165" t="inlineStr">
        <is>
          <t>แบบฝึกหัด</t>
        </is>
      </c>
      <c r="Q48" s="165" t="inlineStr">
        <is>
          <t>เล่มม่วง</t>
        </is>
      </c>
      <c r="R48" s="165" t="inlineStr"/>
    </row>
    <row r="49" ht="24" customHeight="1" s="49">
      <c r="A49" s="167" t="n">
        <v>47</v>
      </c>
      <c r="B49" s="166" t="inlineStr">
        <is>
          <t>สมุนไพรแก้ไออื่นๆ นอกจากสมุนไพรข้อข้างต้น
สมุนไพรข้อใดที่มีสรรพคุณช่วยบรรเทาอาการไอ ขับเสมหะ</t>
        </is>
      </c>
      <c r="C49" s="166" t="inlineStr"/>
      <c r="D49" s="166" t="inlineStr">
        <is>
          <t>ข่า</t>
        </is>
      </c>
      <c r="E49" s="166" t="inlineStr">
        <is>
          <t>ตะไคร้</t>
        </is>
      </c>
      <c r="F49" s="166" t="inlineStr">
        <is>
          <t>ดีปลี</t>
        </is>
      </c>
      <c r="G49" s="166" t="inlineStr">
        <is>
          <t>กระเทียม</t>
        </is>
      </c>
      <c r="H49" s="166" t="inlineStr">
        <is>
          <t>กะเพรา</t>
        </is>
      </c>
      <c r="I49" s="167" t="n">
        <v>3</v>
      </c>
      <c r="J49" s="166" t="inlineStr">
        <is>
          <t>✅ คำตอบที่ถูกต้อง: ข้อ ค. ดีปลี
💡 Background:
การบริบาลเภสัชกรรมในโรคระบบหายใจ (Asthma) ตามแนวทางเวชปฏิบัติ GINA และ GOLD Guidelines
🎯 ทำไมข้อนี้ถึงถูก:
ดีปลี เป็นทางเลือกที่ถูกต้องและสอดคล้องกับแนวทางการรักษามาตรฐาน
🔍 ข้ออื่นผิดเพราะอะไร:
• ข้อ ก. (ข่า): ข่ามีฤทธิ์ขับลมในทางเดินอาหาร ต้านเชื้อราบนผิวหนัง และบรรเทาอาการแน่นจุกเสียด ไม่ได้เน้นแก้ไอ
• ข้อ ข. (ตะไคร้): ตะไคร้มีน้ำมันหอมระเหยช่วยขับลม ขับปัสสาวะ และเจริญอาหาร ไม่ใช่สมุนไพรหลักตามบัญชียาหลักสำหรับแก้ไอ
• ข้อ ง. (กระเทียม): กระเทียมมีสาร allicin ช่วยลดไขมันในเลือดและต้านเชื้อแบคทีเรีย แต่ไม่ได้ใช้เป็นสมุนไพรเด่นในการขับเสมหะแก้ไอ
• ข้อ จ. (กะเพรา): กะเพรามีสรรพคุณเด่นในการขับลม แก้ปวดท้อง และบรรเทาอาการจุกเสียดแน่นเฟ้อในกระเพาะอาหาร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49" s="166" t="inlineStr"/>
      <c r="L49" s="166" t="inlineStr">
        <is>
          <t>Pulmonary</t>
        </is>
      </c>
      <c r="M49" s="166" t="inlineStr">
        <is>
          <t>Asthma</t>
        </is>
      </c>
      <c r="N49" s="165" t="inlineStr">
        <is>
          <t>Clinic</t>
        </is>
      </c>
      <c r="O49" s="166" t="inlineStr">
        <is>
          <t>ข้อ 46 เล่มม่วง</t>
        </is>
      </c>
      <c r="P49" s="165" t="inlineStr">
        <is>
          <t>แบบฝึกหัด</t>
        </is>
      </c>
      <c r="Q49" s="165" t="inlineStr">
        <is>
          <t>เล่มม่วง</t>
        </is>
      </c>
      <c r="R49" s="165" t="inlineStr"/>
    </row>
    <row r="50" ht="24" customHeight="1" s="49">
      <c r="A50" s="167" t="n">
        <v>48</v>
      </c>
      <c r="B50" s="166" t="inlineStr">
        <is>
          <t>ข้อใดไม่ใช่อาการข้างเคียงของการใช้ยา salbutamol</t>
        </is>
      </c>
      <c r="C50" s="166" t="inlineStr"/>
      <c r="D50" s="166" t="inlineStr">
        <is>
          <t>ใจสั่น</t>
        </is>
      </c>
      <c r="E50" s="166" t="inlineStr">
        <is>
          <t>ปัสสาวะคั่ง</t>
        </is>
      </c>
      <c r="F50" s="166" t="inlineStr">
        <is>
          <t>ปากแห้ง</t>
        </is>
      </c>
      <c r="G50" s="166" t="inlineStr">
        <is>
          <t>รับรสผิดปกติ</t>
        </is>
      </c>
      <c r="H50" s="166" t="inlineStr">
        <is>
          <t>ปวดศีรษะ</t>
        </is>
      </c>
      <c r="I50" s="167" t="n">
        <v>2</v>
      </c>
      <c r="J50" s="166" t="inlineStr">
        <is>
          <t>✅ คำตอบที่ถูกต้อง: ข้อ ข. ปัสสาวะคั่ง
💡 Background:
การบริบาลเภสัชกรรมในโรคระบบหายใจ (Asthma) ตามแนวทางเวชปฏิบัติ GINA และ GOLD Guidelines
🎯 ทำไมข้อนี้ถึงถูก:
ปัสสาวะคั่ง เป็นทางเลือกที่ถูกต้องและสอดคล้องกับแนวทางการรักษามาตรฐาน
🔍 ข้ออื่นผิดเพราะอะไร:
• ข้อ ก. (ใจสั่น): ใจสั่นเป็นผลข้างเคียงเด่นของ Salbutamol จากการกระตุ้น beta-2 receptor และมีผล spillover ข้ามไปกระตุ้น beta-1 ที่หัวใจ
• ข้อ ค. (ปากแห้ง): ปากแห้งอาจพบได้บ้างจากการหายใจทางปากหรือการสะสมของละอองยาพ่นเฉพาะที่
• ข้อ ง. (รับรสผิดปกติ): การรับรสผิดปกติอาจเกิดจากการสัมผัสสารแต่งรสหรือสารขับดันของตัวยาพ่นสูดในช่องปาก
• ข้อ จ. (ปวดศีรษะ): ปวดศีรษะสัมพันธ์กับการเปลี่ยนแปลงของหลอดเลือดสมองจากการกระตุ้น beta-2 adrenergic receptor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0" s="166" t="inlineStr"/>
      <c r="L50" s="166" t="inlineStr">
        <is>
          <t>Pulmonary</t>
        </is>
      </c>
      <c r="M50" s="166" t="inlineStr">
        <is>
          <t>Asthma</t>
        </is>
      </c>
      <c r="N50" s="165" t="inlineStr">
        <is>
          <t>Clinic</t>
        </is>
      </c>
      <c r="O50" s="166" t="inlineStr">
        <is>
          <t>ข้อ 47 เล่มม่วง</t>
        </is>
      </c>
      <c r="P50" s="165" t="inlineStr">
        <is>
          <t>แบบฝึกหัด</t>
        </is>
      </c>
      <c r="Q50" s="165" t="inlineStr">
        <is>
          <t>เล่มม่วง</t>
        </is>
      </c>
      <c r="R50" s="165" t="inlineStr"/>
    </row>
    <row r="51" ht="24" customHeight="1" s="49">
      <c r="A51" s="167" t="n">
        <v>49</v>
      </c>
      <c r="B51" s="166" t="inlineStr">
        <is>
          <t>การใช้ salbutamol ข้อใดถูกต้อง</t>
        </is>
      </c>
      <c r="C51" s="166" t="inlineStr"/>
      <c r="D51" s="166" t="inlineStr">
        <is>
          <t>ใช้ปากอมให้สนิท</t>
        </is>
      </c>
      <c r="E51" s="166" t="inlineStr">
        <is>
          <t>หายใจเข้าทางจมูก</t>
        </is>
      </c>
      <c r="F51" s="166" t="inlineStr">
        <is>
          <t>หายใจออกทันที</t>
        </is>
      </c>
      <c r="G51" s="166" t="inlineStr">
        <is>
          <t>บ้วนปากทันที</t>
        </is>
      </c>
      <c r="H51" s="166" t="inlineStr">
        <is>
          <t>ไม่ต้องเขย่าขวด</t>
        </is>
      </c>
      <c r="I51" s="167" t="n">
        <v>1</v>
      </c>
      <c r="J51" s="166" t="inlineStr">
        <is>
          <t>✅ คำตอบที่ถูกต้อง: ข้อ ก. ใช้ปากอมให้สนิท
💡 Background:
การบริบาลเภสัชกรรมในโรคระบบหายใจ (Asthma) ตามแนวทางเวชปฏิบัติ GINA และ GOLD Guidelines
🎯 ทำไมข้อนี้ถึงถูก:
ใช้ปากอมให้สนิท เป็นทางเลือกที่ถูกต้องและสอดคล้องกับแนวทางการรักษามาตรฐาน
🔍 ข้ออื่นผิดเพราะอะไร:
• ข้อ ข. (หายใจเข้าทางจมูก): การพ่นยา MDI ต้องหายใจเข้าลึกและช้าทางปากพร้อมกับกดยา เพื่อให้ละอองยาลงสู่หลอดลมส่วนลึกได้ดีที่สุด
• ข้อ ค. (หายใจออกทันที): หลังสูดยาเข้าเต็มที่แล้ว ต้องกลั้นหายใจประมาณ 10 วินาทีเพื่อให้ละอองยาตกตะกอนในหลอดลม ไม่ควรหายใจออกทันที
• ข้อ ง. (บ้วนปากทันที): Salbutamol เป็นยาขยายหลอดลม ไม่จำเป็นต้องบ้วนปากทันทีเหมือนยากลุ่ม inhaled corticosteroid
• ข้อ จ. (ไม่ต้องเขย่าขวด): กระบอกยา MDI เป็นสารแขวนลอย จึงจำเป็นต้องเขย่าขวดในแนวตั้ง 4 ถึง 5 ครั้งก่อนพ่นยาทุกครั้ง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1" s="166" t="inlineStr"/>
      <c r="L51" s="166" t="inlineStr">
        <is>
          <t>Pulmonary</t>
        </is>
      </c>
      <c r="M51" s="166" t="inlineStr">
        <is>
          <t>Asthma</t>
        </is>
      </c>
      <c r="N51" s="165" t="inlineStr">
        <is>
          <t>Clinic</t>
        </is>
      </c>
      <c r="O51" s="166" t="inlineStr">
        <is>
          <t>ข้อ 48 เล่มม่วง</t>
        </is>
      </c>
      <c r="P51" s="165" t="inlineStr">
        <is>
          <t>แบบฝึกหัด</t>
        </is>
      </c>
      <c r="Q51" s="165" t="inlineStr">
        <is>
          <t>เล่มม่วง</t>
        </is>
      </c>
      <c r="R51" s="165" t="inlineStr"/>
    </row>
    <row r="52" ht="24" customHeight="1" s="49">
      <c r="A52" s="167" t="n">
        <v>50</v>
      </c>
      <c r="B52" s="166" t="inlineStr">
        <is>
          <t>ข้อใดไม่ถูกต้องเกี่ยวกับ seretide accuhaler</t>
        </is>
      </c>
      <c r="C52" s="166" t="inlineStr"/>
      <c r="D52" s="166" t="inlineStr">
        <is>
          <t>พกพาสะดวก</t>
        </is>
      </c>
      <c r="E52" s="166" t="inlineStr">
        <is>
          <t>ไม่มี propellant</t>
        </is>
      </c>
      <c r="F52" s="166" t="inlineStr">
        <is>
          <t>ปล่อย 1 dose สูดได้หลายที</t>
        </is>
      </c>
      <c r="G52" s="166" t="inlineStr">
        <is>
          <t>ไม่อาศัยความสัมพันธ์ระหว่างแรงกดและการหายใจ</t>
        </is>
      </c>
      <c r="H52" s="166" t="inlineStr">
        <is>
          <t>ใช้ meter dose valve ในการปล่อยตัวยา</t>
        </is>
      </c>
      <c r="I52" s="167" t="n">
        <v>5</v>
      </c>
      <c r="J52" s="166" t="inlineStr">
        <is>
          <t>✅ คำตอบที่ถูกต้อง: ข้อ จ. ใช้ meter dose valve ในการปล่อยตัวยา
💡 Background:
การบริบาลเภสัชกรรมในโรคระบบหายใจ (Asthma) ตามแนวทางเวชปฏิบัติ GINA และ GOLD Guidelines
🎯 ทำไมข้อนี้ถึงถูก:
ใช้ meter dose valve ในการปล่อยตัวยา เป็นทางเลือกที่ถูกต้องและสอดคล้องกับแนวทางการรักษามาตรฐาน
🔍 ข้ออื่นผิดเพราะอะไร:
• ข้อ ก. (พกพาสะดวก): Seretide Accuhaler ออกแบบเป็นอุปกรณ์พกพาสะดวกพร้อมตัวนับจำนวนครั้งที่เหลืออยู่ชัดเจน
• ข้อ ข. (ไม่มี propellant): Accuhaler เป็น dry powder inhaler (DPI) ที่อาศัยแรงสูดของผู้ป่วย จึงไม่มีสารขับดัน (propellant-free)
• ข้อ ค. (ปล่อย 1 dose สูดได้หลายที): อุปกรณ์ถูกออกแบบให้ปลดปล่อยยา 1 ตลับต่อการเลื่อนคันโยก 1 ครั้ง เพื่อสูดเพียง 1 ครั้งเท่านั้น
• ข้อ ง. (ไม่อาศัยความสัมพันธ์ระหว่างแรงกดและการหายใจ): การใช้ Accuhaler เป็น DPI จึงไม่ต้องอาศัยการทำงานประสานกันระหว่างมือกดกับการหายใจเข้าเหมือน MDI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2" s="166" t="inlineStr"/>
      <c r="L52" s="166" t="inlineStr">
        <is>
          <t>Pulmonary</t>
        </is>
      </c>
      <c r="M52" s="166" t="inlineStr">
        <is>
          <t>Asthma</t>
        </is>
      </c>
      <c r="N52" s="165" t="inlineStr">
        <is>
          <t>Clinic</t>
        </is>
      </c>
      <c r="O52" s="166" t="inlineStr">
        <is>
          <t>ข้อ 49 เล่มม่วง</t>
        </is>
      </c>
      <c r="P52" s="165" t="inlineStr">
        <is>
          <t>แบบฝึกหัด</t>
        </is>
      </c>
      <c r="Q52" s="165" t="inlineStr">
        <is>
          <t>เล่มม่วง</t>
        </is>
      </c>
      <c r="R52" s="165" t="inlineStr"/>
    </row>
    <row r="53" ht="24" customHeight="1" s="49">
      <c r="A53" s="167" t="n">
        <v>51</v>
      </c>
      <c r="B53" s="166" t="inlineStr">
        <is>
          <t>เมื่อใดที่ต้องหยุดใช้ seretide accuhaler ชั่วคราว</t>
        </is>
      </c>
      <c r="C53" s="166" t="inlineStr"/>
      <c r="D53" s="166" t="inlineStr">
        <is>
          <t>อายุมากกว่า 65 ปี</t>
        </is>
      </c>
      <c r="E53" s="166" t="inlineStr">
        <is>
          <t>ไตผิดปกติ</t>
        </is>
      </c>
      <c r="F53" s="166" t="inlineStr">
        <is>
          <t>ตับผิดปกติ</t>
        </is>
      </c>
      <c r="G53" s="166" t="inlineStr">
        <is>
          <t>ปอดติดเชื้อ</t>
        </is>
      </c>
      <c r="H53" s="166" t="inlineStr">
        <is>
          <t>ระคายเคืองปาก</t>
        </is>
      </c>
      <c r="I53" s="167" t="n">
        <v>4</v>
      </c>
      <c r="J53" s="166" t="inlineStr">
        <is>
          <t>✅ คำตอบที่ถูกต้อง: ข้อ ง. ปอดติดเชื้อ
💡 Background:
การบริบาลเภสัชกรรมในโรคระบบหายใจ (Asthma) ตามแนวทางเวชปฏิบัติ GINA และ GOLD Guidelines
🎯 ทำไมข้อนี้ถึงถูก:
ปอดติดเชื้อ เป็นทางเลือกที่ถูกต้องและสอดคล้องกับแนวทางการรักษามาตรฐาน
🔍 ข้ออื่นผิดเพราะอะไร:
• ข้อ ก. (อายุมากกว่า 65 ปี): ผู้สูงอายุมากกว่า 65 ปีสามารถใช้ยานี้ได้อย่างปลอดภัยโดยไม่จำเป็นต้องหยุดยาหรือปรับลดขนาดยา
• ข้อ ข. (ไตผิดปกติ): ภาวะไตเสื่อมไม่มีผลต่อการขจัดยาพ่นสูดเฉพาะที่อย่าง Fluticasone และ Salmeterol จึงไม่ต้องหยุดยา
• ข้อ ค. (ตับผิดปกติ): ภาวะตับบกพร่องอาจลดการทำลายยาระบบแต่ไม่มีข้อห้ามเด็ดขาดในการใช้ยาควบคุมอาการโรคหืด
• ข้อ จ. (ระคายเคืองปาก): อาการระคายเคืองคอสามารถป้องกันได้ด้วยการบ้วนปากกลั้วคอ ไม่จำเป็นต้องหยุดยาควบคุมโรคหืดชั่วคราว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3" s="166" t="inlineStr"/>
      <c r="L53" s="166" t="inlineStr">
        <is>
          <t>Pulmonary</t>
        </is>
      </c>
      <c r="M53" s="166" t="inlineStr">
        <is>
          <t>Asthma</t>
        </is>
      </c>
      <c r="N53" s="165" t="inlineStr">
        <is>
          <t>Clinic</t>
        </is>
      </c>
      <c r="O53" s="166" t="inlineStr">
        <is>
          <t>ข้อ 50 เล่มม่วง</t>
        </is>
      </c>
      <c r="P53" s="165" t="inlineStr">
        <is>
          <t>แบบฝึกหัด</t>
        </is>
      </c>
      <c r="Q53" s="165" t="inlineStr">
        <is>
          <t>เล่มม่วง</t>
        </is>
      </c>
      <c r="R53" s="165" t="inlineStr"/>
    </row>
    <row r="54" ht="24" customHeight="1" s="49">
      <c r="A54" s="167" t="n">
        <v>52</v>
      </c>
      <c r="B54" s="166" t="inlineStr">
        <is>
          <t>สถานการณ์ที่ 10 ผู้ป่วยประวัติประจำตัวเป็นโรคหอบหืด ใช้ยา Theophylline, Salbutamol inhaler, Budesonide inhaler ผู้ป่วยมีอาการกำเริบ 5 ครั้งต่อเดือน
ข้อใดไม่ใช่พิษของยา theophylline</t>
        </is>
      </c>
      <c r="C54" s="166" t="inlineStr"/>
      <c r="D54" s="166" t="inlineStr">
        <is>
          <t>ใจสั่น</t>
        </is>
      </c>
      <c r="E54" s="166" t="inlineStr">
        <is>
          <t>ปวดท้อง</t>
        </is>
      </c>
      <c r="F54" s="166" t="inlineStr">
        <is>
          <t>ชัก</t>
        </is>
      </c>
      <c r="G54" s="166" t="inlineStr">
        <is>
          <t>คลื่นไส้ อาเจียน</t>
        </is>
      </c>
      <c r="H54" s="166" t="inlineStr">
        <is>
          <t>มองเห็นภาพซ้อน</t>
        </is>
      </c>
      <c r="I54" s="167" t="n">
        <v>2</v>
      </c>
      <c r="J54" s="166" t="inlineStr">
        <is>
          <t>✅ คำตอบที่ถูกต้อง: ข้อ ข. ปวดท้อง
💡 Background:
การบริบาลเภสัชกรรมในโรคระบบหายใจ (Asthma) ตามแนวทางเวชปฏิบัติ GINA และ GOLD Guidelines
🎯 ทำไมข้อนี้ถึงถูก:
ปวดท้อง เป็นทางเลือกที่ถูกต้องและสอดคล้องกับแนวทางการรักษามาตรฐาน
🔍 ข้ออื่นผิดเพราะอะไร:
• ข้อ ก. (ใจสั่น): Theophylline ออกฤทธิ์ขยายหลอดลมผ่านการยับยั้ง phosphodiesterase enzyme (PDE) และ adenosine receptor antagonism ไม่ใช่ beta-2 agonist
• ข้อ ค. (ชัก): Theophylline มีผลต้านการอักเสบอ่อนๆ ผ่านการกระตุ้น histone deacetylase-2 แต่ไม่ได้ออกฤทธิ์หลักเป็น mast cell stabilizer
• ข้อ ง. (คลื่นไส้ อาเจียน): Theophylline ไม่ใช่ leukotriene receptor antagonist ซึ่งเป็นกลไกของยากลุ่ม Montelukast
• ข้อ จ. (มองเห็นภาพซ้อน): Theophylline ไม่มีฤทธิ์เป็น muscarinic receptor antagonist ซึ่งเป็นกลไกของยา Ipratropium หรือ Tiotropium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4" s="166" t="inlineStr"/>
      <c r="L54" s="166" t="inlineStr">
        <is>
          <t>Pulmonary</t>
        </is>
      </c>
      <c r="M54" s="166" t="inlineStr">
        <is>
          <t>Asthma</t>
        </is>
      </c>
      <c r="N54" s="165" t="inlineStr">
        <is>
          <t>Clinic</t>
        </is>
      </c>
      <c r="O54" s="166" t="inlineStr">
        <is>
          <t>ข้อ 51 เล่มม่วง</t>
        </is>
      </c>
      <c r="P54" s="165" t="inlineStr">
        <is>
          <t>แบบฝึกหัด</t>
        </is>
      </c>
      <c r="Q54" s="165" t="inlineStr">
        <is>
          <t>เล่มม่วง</t>
        </is>
      </c>
      <c r="R54" s="165" t="inlineStr"/>
    </row>
    <row r="55" ht="24" customHeight="1" s="49">
      <c r="A55" s="167" t="n">
        <v>53</v>
      </c>
      <c r="B55" s="166" t="inlineStr">
        <is>
          <t>สถานการณ์ที่ 10 ผู้ป่วยประวัติประจำตัวเป็นโรคหอบหืด ใช้ยา Theophylline, Salbutamol inhaler, Budesonide inhaler ผู้ป่วยมีอาการกำเริบ 5 ครั้งต่อเดือน
ยาใดสามารถเกิดอันตรกิริยากับ Theophylline ได้</t>
        </is>
      </c>
      <c r="C55" s="166" t="inlineStr"/>
      <c r="D55" s="166" t="inlineStr">
        <is>
          <t>Clarithromycin</t>
        </is>
      </c>
      <c r="E55" s="166" t="inlineStr">
        <is>
          <t>Carbocysteine</t>
        </is>
      </c>
      <c r="F55" s="166" t="inlineStr">
        <is>
          <t>Ipratropium</t>
        </is>
      </c>
      <c r="G55" s="166" t="inlineStr">
        <is>
          <t>Montelukast</t>
        </is>
      </c>
      <c r="H55" s="166" t="inlineStr">
        <is>
          <t>Prednisolone</t>
        </is>
      </c>
      <c r="I55" s="167" t="n">
        <v>1</v>
      </c>
      <c r="J55" s="166" t="inlineStr">
        <is>
          <t>✅ คำตอบที่ถูกต้อง: ข้อ ก. Clarithromycin
💡 Background:
การบริบาลเภสัชกรรมในโรคระบบหายใจ (Asthma) ตามแนวทางเวชปฏิบัติ GINA และ GOLD Guidelines
🎯 ทำไมข้อนี้ถึงถูก:
Clarithromycin เป็นทางเลือกที่ถูกต้องและสอดคล้องกับแนวทางการรักษามาตรฐาน
🔍 ข้ออื่นผิดเพราะอะไร:
• ข้อ ข. (Carbocysteine): Amoxicillin ขจัดออกทางไตเป็นหลักและไม่มีฤทธิ์ยับยั้งเอนไซม์ในตับ จึงไม่เพิ่มระดับยา theophylline ในกระแสเลือด
• ข้อ ค. (Ipratropium): Cefuroxime ขจัดทางไตโดยการขับออกทางปัสสาวะ ไม่รบกวน CYP1A2 จึงปลอดภัยในการใช้ร่วมกับ theophylline
• ข้อ ง. (Montelukast): Azithromycin เป็น azalide ที่มีผลยับยั้ง CYP3A4 และ CYP1A2 น้อยมาก ไม่ทำให้เกิด theophylline toxicity
• ข้อ จ. (Prednisolone): Cotrimoxazole ยับยั้ง CYP2C9 เป็นหลัก ไม่ได้ยับยั้ง CYP1A2 จึงไม่มีผลเปลี่ยนแปลงระดับ theophylline อย่างมีนัยสำคัญ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5" s="166" t="inlineStr"/>
      <c r="L55" s="166" t="inlineStr">
        <is>
          <t>Pulmonary</t>
        </is>
      </c>
      <c r="M55" s="166" t="inlineStr">
        <is>
          <t>Asthma</t>
        </is>
      </c>
      <c r="N55" s="165" t="inlineStr">
        <is>
          <t>Clinic</t>
        </is>
      </c>
      <c r="O55" s="166" t="inlineStr">
        <is>
          <t>ข้อ 52 เล่มม่วง</t>
        </is>
      </c>
      <c r="P55" s="165" t="inlineStr">
        <is>
          <t>แบบฝึกหัด</t>
        </is>
      </c>
      <c r="Q55" s="165" t="inlineStr">
        <is>
          <t>เล่มม่วง</t>
        </is>
      </c>
      <c r="R55" s="165" t="inlineStr"/>
    </row>
    <row r="56" ht="24" customHeight="1" s="49">
      <c r="A56" s="167" t="n">
        <v>54</v>
      </c>
      <c r="B56" s="166" t="inlineStr">
        <is>
          <t>ผู้ป่วยเป็นโรค asthma มีอาการหายใจหอบเหนื่อย ไอ แต่ไม่เคยมีอาการกำเริบจนต้องเข้ารพ. Med: Seretide (salmeterol/fluticasone propionate: 50/?) bid, Ventolin (salbutamol) prn, Avamys พ่นจมูก ใช้ยาพ่นถูกต้อง ตาม guideline asthma ไทย 2566 ควรปรับเปลี่ยนการรักษาเป็น regimen ใด ไม่รู้ตอนนี้คนไข้ได้ยาระดับไหนอยู่ ;-;</t>
        </is>
      </c>
      <c r="C56" s="166" t="inlineStr"/>
      <c r="D56" s="166" t="inlineStr">
        <is>
          <t>High dose ICS และ as needed SABA</t>
        </is>
      </c>
      <c r="E56" s="166" t="inlineStr">
        <is>
          <t>Low dose ICS+ LABA และ as need SABA</t>
        </is>
      </c>
      <c r="F56" s="166" t="inlineStr">
        <is>
          <t>Medium dose ICS-formoterol maintenance and reliever</t>
        </is>
      </c>
      <c r="G56" s="166" t="inlineStr">
        <is>
          <t>Low dose ICS-formoterol maintenance and reliever</t>
        </is>
      </c>
      <c r="H56" s="166" t="inlineStr"/>
      <c r="I56" s="167" t="n">
        <v>1</v>
      </c>
      <c r="J56" s="166" t="inlineStr">
        <is>
          <t>✅ คำตอบที่ถูกต้อง: ข้อ ก. High dose ICS และ as needed SABA
💡 Background:
การบริบาลเภสัชกรรมในโรคระบบหายใจ (Asthma) ตามแนวทางเวชปฏิบัติ GINA และ GOLD Guidelines
🎯 ทำไมข้อนี้ถึงถูก:
High dose ICS และ as needed SABA เป็นทางเลือกที่ถูกต้องและสอดคล้องกับแนวทางการรักษามาตรฐาน
🔍 ข้ออื่นผิดเพราะอะไร:
• ข้อ ข. (Low dose ICS+ LABA และ as need SABA): การใช้ Formoterol ร่วมกับ Low-dose Budesonide เป็นการรักษาแบบ SMART หรือ AIR ที่แนะนำใน GINA Track 1 ไม่ใช่การเพิ่ม Step สูงสุดโดยตรง
• ข้อ ค. (Medium dose ICS-formoterol maintenance and reliever): Salmeterol เดี่ยวๆ ห้ามใช้เป็น monotherapy ในโรคหืดโดยไม่มี ICS เด็ดขาดเพราะเพิ่มอัตราการเสียชีวิตจาก severe asthma exacerbation
• ข้อ ง. (Low dose ICS-formoterol maintenance and reliever): Oral prednisolone ในขนาดสูงต่อเนื่องระยะยาวสงวนไว้ใช้ใน acute exacerbation เท่านั้น ไม่ใช้เป็น controller ทั่วไปเนื่องจากผลข้างเคียงรุนแรง
• ข้อ จ. (</t>
        </is>
      </c>
      <c r="K56" s="166" t="inlineStr"/>
      <c r="L56" s="166" t="inlineStr">
        <is>
          <t>Pulmonary</t>
        </is>
      </c>
      <c r="M56" s="166" t="inlineStr">
        <is>
          <t>COPD</t>
        </is>
      </c>
      <c r="N56" s="165" t="inlineStr">
        <is>
          <t>Clinic</t>
        </is>
      </c>
      <c r="O56" s="166" t="inlineStr">
        <is>
          <t>ข้อ 55 เล่มม่วง</t>
        </is>
      </c>
      <c r="P56" s="165" t="inlineStr">
        <is>
          <t>แบบฝึกหัด</t>
        </is>
      </c>
      <c r="Q56" s="165" t="inlineStr">
        <is>
          <t>เล่มม่วง</t>
        </is>
      </c>
      <c r="R56" s="165" t="inlineStr"/>
    </row>
    <row r="57" ht="24" customHeight="1" s="49">
      <c r="A57" s="167" t="n">
        <v>55</v>
      </c>
      <c r="B57" s="166" t="inlineStr">
        <is>
          <t>การใช้ LAMA ในคนไข้ asthma มีประโยชน์อย่างไร</t>
        </is>
      </c>
      <c r="C57" s="166" t="inlineStr"/>
      <c r="D57" s="166" t="inlineStr">
        <is>
          <t>เพิ่ม compliance</t>
        </is>
      </c>
      <c r="E57" s="166" t="inlineStr">
        <is>
          <t>ลดสารคัดหลั่ง</t>
        </is>
      </c>
      <c r="F57" s="166" t="inlineStr">
        <is>
          <t>เพิ่ม lung function</t>
        </is>
      </c>
      <c r="G57" s="166" t="inlineStr">
        <is>
          <t>ลด asthma symptoms</t>
        </is>
      </c>
      <c r="H57" s="166" t="inlineStr">
        <is>
          <t>ลดการใช้ SABA</t>
        </is>
      </c>
      <c r="I57" s="167" t="n">
        <v>1</v>
      </c>
      <c r="J57" s="166" t="inlineStr">
        <is>
          <t>✅ คำตอบที่ถูกต้อง: ข้อ ก. เพิ่ม compliance
💡 Background:
การบริบาลเภสัชกรรมในโรคระบบหายใจ (Asthma) ตามแนวทางเวชปฏิบัติ GINA และ GOLD Guidelines
🎯 ทำไมข้อนี้ถึงถูก:
เพิ่ม compliance เป็นทางเลือกที่ถูกต้องและสอดคล้องกับแนวทางการรักษามาตรฐาน
🔍 ข้ออื่นผิดเพราะอะไร:
• ข้อ ข. (ลดสารคัดหลั่ง): LAMA ไม่ได้มีฤทธิ์ลดสารคัดหลั่งในทางเดินหายใจเป็นหลัก แต่ทำหน้าที่ขยายหลอดลมผ่านการปิดกั้น muscarinic receptor
• ข้อ ค. (เพิ่ม lung function): การเพิ่ม lung function เป็นผลพลอยได้ แต่ประโยชน์สำคัญในการศึกษาทางคลินิกเมื่อเติม LAMA คือการช่วยควบคุมอาการและลดอัตราการเกิด acute exacerbations
• ข้อ ง. (ลด asthma symptoms): การลดอาการหอบหืดเกิดขึ้นได้ แต่คำถามเน้นประโยชน์เชิงโครงสร้างระบบยาในการลดความเสี่ยงของการกำเริบและการปฏิบัติตามแผนการรักษา
• ข้อ จ. (ลดการใช้ SABA): การลดการใช้ SABA เป็นผลจากการควบคุมโรคที่ดีขึ้น แต่ไม่ได้เป็นกลไกจำเพาะของ LAMA เพียงอย่างเดียว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7" s="166" t="inlineStr"/>
      <c r="L57" s="166" t="inlineStr">
        <is>
          <t>Pulmonary</t>
        </is>
      </c>
      <c r="M57" s="166" t="inlineStr">
        <is>
          <t>COPD</t>
        </is>
      </c>
      <c r="N57" s="165" t="inlineStr">
        <is>
          <t>Clinic</t>
        </is>
      </c>
      <c r="O57" s="166" t="inlineStr">
        <is>
          <t>ข้อ 56 เล่มม่วง</t>
        </is>
      </c>
      <c r="P57" s="165" t="inlineStr">
        <is>
          <t>แบบฝึกหัด</t>
        </is>
      </c>
      <c r="Q57" s="165" t="inlineStr">
        <is>
          <t>เล่มม่วง</t>
        </is>
      </c>
      <c r="R57" s="165" t="inlineStr"/>
    </row>
    <row r="58" ht="24" customHeight="1" s="49">
      <c r="A58" s="167" t="n">
        <v>56</v>
      </c>
      <c r="B58" s="166" t="inlineStr">
        <is>
          <t>ผู้ป่วยAsthma กำลังใช้Salmetarol/Fluticasone คุมอาการดีมากๆไม่ใช้Reliever เลย ใช้ชีวิตปกติไม่มีอาการกลางคืนจัดเป็นการควบคุมแบบใด ตัวเลือก</t>
        </is>
      </c>
      <c r="C58" s="166" t="inlineStr"/>
      <c r="D58" s="166" t="inlineStr">
        <is>
          <t>Well control</t>
        </is>
      </c>
      <c r="E58" s="166" t="inlineStr">
        <is>
          <t>Partial control</t>
        </is>
      </c>
      <c r="F58" s="166" t="inlineStr">
        <is>
          <t>uncontrolled</t>
        </is>
      </c>
      <c r="G58" s="166" t="inlineStr">
        <is>
          <t>Poor control</t>
        </is>
      </c>
      <c r="H58" s="166" t="inlineStr">
        <is>
          <t>Severe uncontrolled</t>
        </is>
      </c>
      <c r="I58" s="167" t="n">
        <v>1</v>
      </c>
      <c r="J58" s="166" t="inlineStr">
        <is>
          <t>✅ คำตอบที่ถูกต้อง: ข้อ ก. Well control
💡 Background:
การบริบาลเภสัชกรรมในโรคระบบหายใจ (Asthma) ตามแนวทางเวชปฏิบัติ GINA และ GOLD Guidelines
🎯 ทำไมข้อนี้ถึงถูก:
Well control เป็นทางเลือกที่ถูกต้องและสอดคล้องกับแนวทางการรักษามาตรฐาน
🔍 ข้ออื่นผิดเพราะอะไร:
• ข้อ ข. (Partial control): Partial control หมายถึงผู้ป่วยยังมีอาการรบกวนในเวลากลางวันมากกว่า 2 ครั้งต่อสัปดาห์ หรือต้องใช้ reliever แต่ผู้ป่วยรายนี้ไม่มีอาการรบกวนเลย
• ข้อ ค. (uncontrolled): Uncontrolled หมายถึงผู้ป่วยมีอาการของ poorly controlled asthma ตั้งแต่ 3 ข้อขึ้นไปในรอบ 4 สัปดาห์ ซึ่งตรงข้ามกับผู้ป่วยรายนี้โดยสิ้นเชิง
• ข้อ ง. (Poor control): Poor control ไม่ใช่คำจำกัดความมาตรฐานตามแนวทางเวชปฏิบัติจากลของ GINA
• ข้อ จ. (Severe uncontrolled): Severe uncontrolled ใช้สำหรับผู้ป่วยที่ไม่สามารถควบคุมอาการได้แม้จะได้รับการรักษาด้วยยากลุ่ม Step 4 หรือ 5 ในขนาดสูงสุดแล้ว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8" s="166" t="inlineStr"/>
      <c r="L58" s="166" t="inlineStr">
        <is>
          <t>Pulmonary</t>
        </is>
      </c>
      <c r="M58" s="166" t="inlineStr">
        <is>
          <t>COPD</t>
        </is>
      </c>
      <c r="N58" s="165" t="inlineStr">
        <is>
          <t>Clinic</t>
        </is>
      </c>
      <c r="O58" s="166" t="inlineStr">
        <is>
          <t>ข้อ 57 เล่มม่วง</t>
        </is>
      </c>
      <c r="P58" s="165" t="inlineStr">
        <is>
          <t>แบบฝึกหัด</t>
        </is>
      </c>
      <c r="Q58" s="165" t="inlineStr">
        <is>
          <t>เล่มม่วง</t>
        </is>
      </c>
      <c r="R58" s="165" t="inlineStr"/>
    </row>
    <row r="59" ht="24" customHeight="1" s="49">
      <c r="A59" s="167" t="n">
        <v>57</v>
      </c>
      <c r="B59" s="166" t="inlineStr">
        <is>
          <t>ต่อจาก56 non pharmaco asthma ตัวเลือก</t>
        </is>
      </c>
      <c r="C59" s="166" t="inlineStr"/>
      <c r="D59" s="166" t="inlineStr">
        <is>
          <t>หลีกเลี่ยงสิ่งที่ทำให้แพ้</t>
        </is>
      </c>
      <c r="E59" s="166" t="inlineStr">
        <is>
          <t>ออกกำลังกายหักโหมในที่อากาศเย็น</t>
        </is>
      </c>
      <c r="F59" s="166" t="inlineStr">
        <is>
          <t>ใช้พรมปูพื้นและเลี้ยงสัตว์เลี้ยงในห้องนอน</t>
        </is>
      </c>
      <c r="G59" s="166" t="inlineStr">
        <is>
          <t>เปิดหน้าต่างรับควันบุหรี่และมลภาวะ</t>
        </is>
      </c>
      <c r="H59" s="166" t="inlineStr">
        <is>
          <t>ใช้น้ำหอมและสเปรย์ปรับอากาศกลิ่นฉุนในห้องนอน</t>
        </is>
      </c>
      <c r="I59" s="167" t="n">
        <v>1</v>
      </c>
      <c r="J59" s="166" t="inlineStr">
        <is>
          <t>✅ คำตอบที่ถูกต้อง: ข้อ ก. หลีกเลี่ยงสิ่งที่ทำให้แพ้
💡 Background:
การบริบาลเภสัชกรรมในโรคระบบหายใจ (Asthma) ตามแนวทางเวชปฏิบัติ GINA และ GOLD Guidelines
🎯 ทำไมข้อนี้ถึงถูก:
หลีกเลี่ยงสิ่งที่ทำให้แพ้ เป็นทางเลือกที่ถูกต้องและสอดคล้องกับแนวทางการรักษามาตรฐาน
🔍 ข้ออื่นผิดเพราะอะไร:
• ข้อ ข. (ออกกำลังกายหักโหมในที่อากาศเย็น): การออกกำลังกายหักโหมในที่อากาศเย็นกระตุ้นให้เกิด exercise-induced bronchoconstriction (EIB) ทำให้หลอดลมหดเกร็งเฉียบพลัน
• ข้อ ค. (ใช้พรมปูพื้นและเลี้ยงสัตว์เลี้ยงในห้องนอน): พรมปูพื้นและสัตว์เลี้ยงเป็นแหล่งกักเก็บไรฝุ่นและสารก่อภูมิแพ้ที่กระตุ้นการอักเสบเรื้อรังของหลอดลม
• ข้อ ง. (เปิดหน้าต่างรับควันบุหรี่และมลภาวะ): ควันบุหรี่และมลภาวะเป็นสารระคายเคืองรุนแรงที่ทำลายเยื่อบุทางเดินหายใจและลดการตอบสนองต่อยาสเตียรอยด์พ่น
• ข้อ จ. (ใช้น้ำหอมและสเปรย์ปรับอากาศกลิ่นฉุนในห้องนอน): สารระเหยและน้ำหอมกลิ่นฉุนกระตุ้น cholinergic sensory nerves ทำให้เกิด reflex bronchoconstriction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59" s="166" t="inlineStr"/>
      <c r="L59" s="166" t="inlineStr">
        <is>
          <t>Pulmonary</t>
        </is>
      </c>
      <c r="M59" s="166" t="inlineStr">
        <is>
          <t>COPD</t>
        </is>
      </c>
      <c r="N59" s="165" t="inlineStr">
        <is>
          <t>Clinic</t>
        </is>
      </c>
      <c r="O59" s="166" t="inlineStr">
        <is>
          <t>ข้อ 58 เล่มม่วง</t>
        </is>
      </c>
      <c r="P59" s="165" t="inlineStr">
        <is>
          <t>แบบฝึกหัด</t>
        </is>
      </c>
      <c r="Q59" s="165" t="inlineStr">
        <is>
          <t>เล่มม่วง</t>
        </is>
      </c>
      <c r="R59" s="165" t="inlineStr"/>
    </row>
    <row r="60" ht="24" customHeight="1" s="49">
      <c r="A60" s="167" t="n">
        <v>58</v>
      </c>
      <c r="B60" s="166" t="inlineStr">
        <is>
          <t>Copd ออกstage กับgrade FEV = 35 FEV/FVC = 65% ตัวเลือก</t>
        </is>
      </c>
      <c r="C60" s="166" t="inlineStr"/>
      <c r="D60" s="166" t="inlineStr">
        <is>
          <t>GOLD 3 (Severe airflow limitation)</t>
        </is>
      </c>
      <c r="E60" s="166" t="inlineStr">
        <is>
          <t>GOLD 1 (Mild airflow limitation)</t>
        </is>
      </c>
      <c r="F60" s="166" t="inlineStr">
        <is>
          <t>GOLD 2 (Moderate airflow limitation)</t>
        </is>
      </c>
      <c r="G60" s="166" t="inlineStr">
        <is>
          <t>GOLD 4 (Very severe airflow limitation)</t>
        </is>
      </c>
      <c r="H60" s="166" t="inlineStr">
        <is>
          <t>Unclassified</t>
        </is>
      </c>
      <c r="I60" s="167" t="n">
        <v>1</v>
      </c>
      <c r="J60" s="166" t="inlineStr">
        <is>
          <t>✅ คำตอบที่ถูกต้อง: ข้อ ก. GOLD 3 (Severe airflow limitation)
💡 Background:
การบริบาลเภสัชกรรมในโรคระบบหายใจ (COPD) ตามแนวทางเวชปฏิบัติ GINA และ GOLD Guidelines
🎯 ทำไมข้อนี้ถึงถูก:
GOLD 3 (Severe airflow limitation) เป็นทางเลือกที่ถูกต้องและสอดคล้องกับแนวทางการรักษามาตรฐาน
🔍 ข้ออื่นผิดเพราะอะไร:
• ข้อ ข. (GOLD 1 (Mild airflow limitation)): GOLD 1 (Mild) กำหนดไว้ที่ค่า FEV1 มากกว่าหรือเท่ากับ 80% ของค่ามาตรฐาน (predicted)
• ข้อ ค. (GOLD 2 (Moderate airflow limitation)): GOLD 2 (Moderate) กำหนดไว้ที่ค่า FEV1 อยู่ระหว่าง 50% ถึง 79% ของค่ามาตรฐาน
• ข้อ ง. (GOLD 4 (Very severe airflow limitation)): GOLD 4 (Very severe) กำหนดไว้ที่ค่า FEV1 น้อยกว่า 30% ของค่ามาตรฐาน
• ข้อ จ. (Unclassified): เมื่อมีผล spirometry ระบุ FEV1/FVC น้อยกว่า 0.70 และ FEV1 เท่ากับ 35% สามารถจัดกลุ่ม GOLD 3 ได้ชัดเจน ไม่ใช่ unclassified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0" s="166" t="inlineStr"/>
      <c r="L60" s="166" t="inlineStr">
        <is>
          <t>Pulmonary</t>
        </is>
      </c>
      <c r="M60" s="166" t="inlineStr">
        <is>
          <t>COPD</t>
        </is>
      </c>
      <c r="N60" s="165" t="inlineStr">
        <is>
          <t>Clinic</t>
        </is>
      </c>
      <c r="O60" s="166" t="inlineStr">
        <is>
          <t>ข้อ 59 เล่มม่วง</t>
        </is>
      </c>
      <c r="P60" s="165" t="inlineStr">
        <is>
          <t>แบบฝึกหัด</t>
        </is>
      </c>
      <c r="Q60" s="165" t="inlineStr">
        <is>
          <t>เล่มม่วง</t>
        </is>
      </c>
      <c r="R60" s="165" t="inlineStr"/>
    </row>
    <row r="61" ht="24" customHeight="1" s="49">
      <c r="A61" s="167" t="n">
        <v>59</v>
      </c>
      <c r="B61" s="166" t="inlineStr">
        <is>
          <t>ผู้ป่วย COPD อาการกำเริบไม่ดีขึ้น แพทย์์พิจารณาจ่ายยาปฏิชีวนะเพิ่ม ควรให้ตัวใดตามแนวทางเวชปฏิบัติการรักษาโรคปอดอุดกั้นเรื้อรัง</t>
        </is>
      </c>
      <c r="C61" s="166" t="inlineStr"/>
      <c r="D61" s="166" t="inlineStr">
        <is>
          <t>Azithromycin</t>
        </is>
      </c>
      <c r="E61" s="166" t="inlineStr">
        <is>
          <t>Ciprofloxacin</t>
        </is>
      </c>
      <c r="F61" s="166" t="inlineStr">
        <is>
          <t>Doxycycline</t>
        </is>
      </c>
      <c r="G61" s="166" t="inlineStr">
        <is>
          <t>Amoxicillin/Clavulanate</t>
        </is>
      </c>
      <c r="H61" s="166" t="inlineStr">
        <is>
          <t>Levofloxacin</t>
        </is>
      </c>
      <c r="I61" s="167" t="n">
        <v>1</v>
      </c>
      <c r="J61" s="166" t="inlineStr">
        <is>
          <t>✅ คำตอบที่ถูกต้อง: ข้อ ก. Azithromycin
💡 Background:
การบริบาลเภสัชกรรมในโรคระบบหายใจ (COPD) ตามแนวทางเวชปฏิบัติ GINA และ GOLD Guidelines
🎯 ทำไมข้อนี้ถึงถูก:
Azithromycin เป็นทางเลือกที่ถูกต้องและสอดคล้องกับแนวทางการรักษามาตรฐาน
🔍 ข้ออื่นผิดเพราะอะไร:
• ข้อ ข. (Ciprofloxacin): Ciprofloxacin เป็นยากลุ่ม fluoroquinolones ที่ไม่ได้แนะนำเป็น first-line ใน COPD exacerbation ทั่วไป เว้นแต่มีความเสี่ยงต่อเชื้อ Pseudomonas aeruginosa
• ข้อ ค. (Doxycycline): Doxycycline เป็นยาทางเลือกสำรองในกรณีที่แพ้กลุ่ม beta-lactam หรือ macrolide แต่ไม่ใช่ยาที่นิยมให้ผลต้านการอักเสบระยะยาวเท่า azithromycin
• ข้อ ง. (Amoxicillin/Clavulanate): Amoxicillin/Clavulanate เหมาะสำหรับการรักษา acute exacerbation ระยะสั้น 5 ถึง 7 วัน แต่การให้ระยะยาวเพื่อป้องกันการกำเริบซ้ำจะแนะนำเป็น Azithromycin
• ข้อ จ. (Levofloxacin): Levofloxacin เป็น respiratory fluoroquinolone ที่สงวนไว้สำหรับผู้ป่วยที่มีโรคร่วมซับซ้อนหรือดื้อยา เพื่อป้องกันการดื้อยาในชุมชน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1" s="166" t="inlineStr"/>
      <c r="L61" s="166" t="inlineStr">
        <is>
          <t>Pulmonary</t>
        </is>
      </c>
      <c r="M61" s="166" t="inlineStr">
        <is>
          <t>COPD</t>
        </is>
      </c>
      <c r="N61" s="165" t="inlineStr">
        <is>
          <t>Clinic</t>
        </is>
      </c>
      <c r="O61" s="166" t="inlineStr">
        <is>
          <t>ข้อ 60 เล่มม่วง</t>
        </is>
      </c>
      <c r="P61" s="165" t="inlineStr">
        <is>
          <t>แบบฝึกหัด</t>
        </is>
      </c>
      <c r="Q61" s="165" t="inlineStr">
        <is>
          <t>เล่มม่วง</t>
        </is>
      </c>
      <c r="R61" s="165" t="inlineStr"/>
    </row>
    <row r="62" ht="24" customHeight="1" s="49">
      <c r="A62" s="167" t="n">
        <v>60</v>
      </c>
      <c r="B62" s="166" t="inlineStr">
        <is>
          <t>สารช่วยในข้อใดช่วยให้ผงยา tiotropium bromide เปียกง่ายขึ้น (wetting agent) เมื่อผงยาสัมผัสกับของเหลวในทางเดินหายใจ</t>
        </is>
      </c>
      <c r="C62" s="166" t="inlineStr"/>
      <c r="D62" s="166" t="inlineStr">
        <is>
          <t>Alginic acid</t>
        </is>
      </c>
      <c r="E62" s="166" t="inlineStr">
        <is>
          <t>Citric acid</t>
        </is>
      </c>
      <c r="F62" s="166" t="inlineStr">
        <is>
          <t>Lecithin</t>
        </is>
      </c>
      <c r="G62" s="166" t="inlineStr">
        <is>
          <t>Calcium stearate</t>
        </is>
      </c>
      <c r="H62" s="166" t="inlineStr">
        <is>
          <t>Titanium dioxide</t>
        </is>
      </c>
      <c r="I62" s="167" t="n">
        <v>1</v>
      </c>
      <c r="J62" s="166" t="inlineStr">
        <is>
          <t>✅ คำตอบที่ถูกต้อง: ข้อ ก. Alginic acid
💡 Background:
การบริบาลเภสัชกรรมในโรคระบบหายใจ (COPD) ตามแนวทางเวชปฏิบัติ GINA และ GOLD Guidelines
🎯 ทำไมข้อนี้ถึงถูก:
Alginic acid เป็นทางเลือกที่ถูกต้องและสอดคล้องกับแนวทางการรักษามาตรฐาน
🔍 ข้ออื่นผิดเพราะอะไร:
• ข้อ ข. (Citric acid): Citric acid ทำหน้าที่เป็น pH adjusting agent หรือ buffering agent เพื่อความคงตัวของตัวยา ไม่ได้ทำหน้าที่เป็น wetting agent
• ข้อ ค. (Lecithin): Lecithin มักใช้เป็น emulsifying agent หรือ surfactant ในระบบแขวนตะกอนเหลว ไม่ใช่วัตถุดิบหลักใน dry powder inhaler แคปซูลนี้
• ข้อ ง. (Calcium stearate): Calcium stearate เป็นสารหล่อลื่น (hydrophobic lubricant) ที่ลดการเสียดทาน แต่มีคุณสมบัติไม่ชอบน้ำจึงไม่ช่วยให้ผงยาเปียกง่าย
• ข้อ จ. (Titanium dioxide): Titanium dioxide เป็นสารเพิ่มความทึบแสง (opacifying agent) เพื่อป้องกันแสงในเปลือกแคปซูล ไม่ได้ช่วยให้ยาเปียกน้ำ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2" s="166" t="inlineStr"/>
      <c r="L62" s="166" t="inlineStr">
        <is>
          <t>Pulmonary</t>
        </is>
      </c>
      <c r="M62" s="166" t="inlineStr">
        <is>
          <t>COPD</t>
        </is>
      </c>
      <c r="N62" s="165" t="inlineStr">
        <is>
          <t>Clinic</t>
        </is>
      </c>
      <c r="O62" s="166" t="inlineStr">
        <is>
          <t>ข้อ 61 เล่มม่วง</t>
        </is>
      </c>
      <c r="P62" s="165" t="inlineStr">
        <is>
          <t>แบบฝึกหัด</t>
        </is>
      </c>
      <c r="Q62" s="165" t="inlineStr">
        <is>
          <t>เล่มม่วง</t>
        </is>
      </c>
      <c r="R62" s="165" t="inlineStr"/>
    </row>
    <row r="63" ht="24" customHeight="1" s="49">
      <c r="A63" s="167" t="n">
        <v>61</v>
      </c>
      <c r="B63" s="166" t="inlineStr">
        <is>
          <t>ผู้ป่วย COPD มีอาการหอบเหนื่อยรุนแรงเฉียบพลัน ยาพ่นสูดในข้อใดเหมาะสมในการบรรเทาอาการกำเริบเฉียบพลัน</t>
        </is>
      </c>
      <c r="C63" s="166" t="inlineStr"/>
      <c r="D63" s="166" t="inlineStr">
        <is>
          <t>Ipratropium/Fenoterol MDI</t>
        </is>
      </c>
      <c r="E63" s="166" t="inlineStr">
        <is>
          <t>Montelukast 10 mg HS</t>
        </is>
      </c>
      <c r="F63" s="166" t="inlineStr">
        <is>
          <t>Theophylline 200 mg BID</t>
        </is>
      </c>
      <c r="G63" s="166" t="inlineStr">
        <is>
          <t>Prednisolone 40 mg OD x 5 days</t>
        </is>
      </c>
      <c r="H63" s="166" t="inlineStr">
        <is>
          <t>N-acetylcysteine 600 mg OD</t>
        </is>
      </c>
      <c r="I63" s="167" t="n">
        <v>1</v>
      </c>
      <c r="J63" s="166" t="inlineStr">
        <is>
          <t>✅ คำตอบที่ถูกต้อง: ข้อ ก. Ipratropium/Fenoterol MDI
💡 Background:
การบริบาลเภสัชกรรมในโรคระบบหายใจ (COPD) ตามแนวทางเวชปฏิบัติ GINA และ GOLD Guidelines
🎯 ทำไมข้อนี้ถึงถูก:
Ipratropium/Fenoterol MDI เป็นทางเลือกที่ถูกต้องและสอดคล้องกับแนวทางการรักษามาตรฐาน
🔍 ข้ออื่นผิดเพราะอะไร:
• ข้อ ข. (Montelukast 10 mg HS): Macular rash เป็นผื่นราบที่พบได้บ่อย ไม่อยู่ในกลุ่ม Severe Cutaneous Adverse Reactions (SCARs)
• ข้อ ค. (Theophylline 200 mg BID): Theophylline 200 mg BID ไม่สอดคล้องกับข้อบ่งใช้ กลไกการออกฤทธิ์ หรือแนวทางเวชปฏิบัติสำหรับกรณีนี้
• ข้อ ง. (Prednisolone 40 mg OD x 5 days): Acneiform drug eruption เป็นผื่นคล้ายสิวจากการใช้ยา ไม่อันตรายถึงแก่ชีวิตและไม่เป็นข้อห้ามเด็ดขาดในการ rechallenge
• ข้อ จ. (N-acetylcysteine 600 mg OD): การแพ้ยาไม่รุนแรงอื่นๆ สามารถพิจารณาตามระดับความจำเป็นทางคลินิก (Risk-Benefit Assessment)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3" s="166" t="inlineStr"/>
      <c r="L63" s="166" t="inlineStr">
        <is>
          <t>Pulmonary</t>
        </is>
      </c>
      <c r="M63" s="166" t="inlineStr">
        <is>
          <t>COPD</t>
        </is>
      </c>
      <c r="N63" s="165" t="inlineStr">
        <is>
          <t>Clinic</t>
        </is>
      </c>
      <c r="O63" s="166" t="inlineStr">
        <is>
          <t>ข้อ 62 เล่มม่วง</t>
        </is>
      </c>
      <c r="P63" s="165" t="inlineStr">
        <is>
          <t>แบบฝึกหัด</t>
        </is>
      </c>
      <c r="Q63" s="165" t="inlineStr">
        <is>
          <t>เล่มม่วง</t>
        </is>
      </c>
      <c r="R63" s="165" t="inlineStr"/>
    </row>
    <row r="64" ht="24" customHeight="1" s="49">
      <c r="A64" s="167" t="n">
        <v>62</v>
      </c>
      <c r="B64" s="166" t="inlineStr">
        <is>
          <t>การแพ้ยาในลักษณะใดเป็นภาวะที่รุนแรงถึงแก่ชีวิตและห้ามทำ rechallenge ยาแก่ผู้ป่วยโดยเด็ดขาด</t>
        </is>
      </c>
      <c r="C64" s="166" t="inlineStr"/>
      <c r="D64" s="166" t="inlineStr">
        <is>
          <t>Toxic epidermal necrolysis (TEN)</t>
        </is>
      </c>
      <c r="E64" s="166" t="inlineStr">
        <is>
          <t>Maculopapular rash</t>
        </is>
      </c>
      <c r="F64" s="166" t="inlineStr">
        <is>
          <t>Macular rash</t>
        </is>
      </c>
      <c r="G64" s="166" t="inlineStr">
        <is>
          <t>Acneiform drug eruption</t>
        </is>
      </c>
      <c r="H64" s="166" t="inlineStr">
        <is>
          <t>Urticaria เล็กน้อย</t>
        </is>
      </c>
      <c r="I64" s="167" t="n">
        <v>1</v>
      </c>
      <c r="J64" s="166" t="inlineStr">
        <is>
          <t>✅ คำตอบที่ถูกต้อง: ข้อ ก. Toxic epidermal necrolysis (TEN)
💡 Background:
การบริบาลเภสัชกรรมในโรคระบบหายใจ (Asthma) ตามแนวทางเวชปฏิบัติ GINA และ GOLD Guidelines
🎯 ทำไมข้อนี้ถึงถูก:
Toxic epidermal necrolysis (TEN) เป็นทางเลือกที่ถูกต้องและสอดคล้องกับแนวทางการรักษามาตรฐาน
🔍 ข้ออื่นผิดเพราะอะไร:
• ข้อ ข. (Maculopapular rash): Macular rash เป็นผื่นราบที่พบได้บ่อยและไม่จัดเป็น severe cutaneous adverse reactions (SCARs)
• ข้อ ค. (Macular rash): Maculopapular rash เป็นปฏิกิริยาไม่รุนแรง สามารถให้การรักษาแบบประคับประคองและพิจารณาประเมินซ้ำได้หากจำเป็น
• ข้อ ง. (Acneiform drug eruption): Acneiform drug eruption เป็นผื่นคล้ายสิวที่สัมพันธ์กับยาบางชนิด เช่น สเตียรอยด์หรือ lithium ไม่จัดเป็นภาวะฉุกเฉินถึงชีวิต
• ข้อ จ. (Urticaria เล็กน้อย): Urticaria ทั่วไปหากไม่มีภาวะ anaphylaxis หรือ angioedema ร่วมด้วย สามารถให้ antihistamine บรรเทาอาการได้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4" s="166" t="inlineStr"/>
      <c r="L64" s="166" t="inlineStr">
        <is>
          <t>Pulmonary</t>
        </is>
      </c>
      <c r="M64" s="166" t="inlineStr">
        <is>
          <t>COPD</t>
        </is>
      </c>
      <c r="N64" s="165" t="inlineStr">
        <is>
          <t>Clinic</t>
        </is>
      </c>
      <c r="O64" s="166" t="inlineStr">
        <is>
          <t>ข้อ 63 เล่มม่วง</t>
        </is>
      </c>
      <c r="P64" s="165" t="inlineStr">
        <is>
          <t>แบบฝึกหัด</t>
        </is>
      </c>
      <c r="Q64" s="165" t="inlineStr">
        <is>
          <t>เล่มม่วง</t>
        </is>
      </c>
      <c r="R64" s="165" t="inlineStr"/>
    </row>
    <row r="65" ht="24" customHeight="1" s="49">
      <c r="A65" s="167" t="n">
        <v>63</v>
      </c>
      <c r="B65" s="166" t="inlineStr">
        <is>
          <t>ข้อใดคืออาการไม่พึงประสงค์ที่พบบ่อย หากผู้ป่วยใช้ salbutamol MDI บ่อยหรือเกินปริมาณที่แนะนำ</t>
        </is>
      </c>
      <c r="C65" s="166" t="inlineStr"/>
      <c r="D65" s="166" t="inlineStr">
        <is>
          <t>Tachycardia and Tremor</t>
        </is>
      </c>
      <c r="E65" s="166" t="inlineStr">
        <is>
          <t>Drowsiness</t>
        </is>
      </c>
      <c r="F65" s="166" t="inlineStr">
        <is>
          <t>Hyperkalemia</t>
        </is>
      </c>
      <c r="G65" s="166" t="inlineStr">
        <is>
          <t>Hypermagnesemia</t>
        </is>
      </c>
      <c r="H65" s="166" t="inlineStr">
        <is>
          <t>Metabolic alkalosis</t>
        </is>
      </c>
      <c r="I65" s="167" t="n">
        <v>1</v>
      </c>
      <c r="J65" s="166" t="inlineStr">
        <is>
          <t>✅ คำตอบที่ถูกต้อง: ข้อ ก. Tachycardia and Tremor
💡 Background:
การบริบาลเภสัชกรรมในโรคระบบหายใจ (Asthma) ตามแนวทางเวชปฏิบัติ GINA และ GOLD Guidelines
🎯 ทำไมข้อนี้ถึงถูก:
Tachycardia and Tremor เป็นทางเลือกที่ถูกต้องและสอดคล้องกับแนวทางการรักษามาตรฐาน
🔍 ข้ออื่นผิดเพราะอะไร:
• ข้อ ข. (Drowsiness): Drowsiness หรืออาการง่วงซึมมักเกิดจากยาแก้แพ้กลุ่ม sedating antihistamines แต่ salbutamol มีฤทธิ์กระตุ้นประสาททำให้ตื่นตัวและนอนไม่หลับ
• ข้อ ค. (Hyperkalemia): Hyperkalemia ไม่ใช่อาการข้างเคียง แต่ Salbutamol ทำให้เกิด Hypokalemia จากการดึงโพแทสเซียมเข้าสู่ภายในเซลล์
• ข้อ ง. (Hypermagnesemia): Hypermagnesemia ไม่ใช่อาการข้างเคียงทั่วไปของยากลุ่ม beta-2 adrenergic agonists
• ข้อ จ. (Metabolic alkalosis): Metabolic alkalosis ไม่ใช่อาการไม่พึงประสงค์หลัก แต่ในขนาดสูงมากอาจพบ transient lactic acidosis ได้บ้าง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5" s="166" t="inlineStr"/>
      <c r="L65" s="166" t="inlineStr">
        <is>
          <t>Pulmonary</t>
        </is>
      </c>
      <c r="M65" s="166" t="inlineStr">
        <is>
          <t>COPD</t>
        </is>
      </c>
      <c r="N65" s="165" t="inlineStr">
        <is>
          <t>Clinic</t>
        </is>
      </c>
      <c r="O65" s="166" t="inlineStr">
        <is>
          <t>ข้อ 64 เล่มม่วง</t>
        </is>
      </c>
      <c r="P65" s="165" t="inlineStr">
        <is>
          <t>แบบฝึกหัด</t>
        </is>
      </c>
      <c r="Q65" s="165" t="inlineStr">
        <is>
          <t>เล่มม่วง</t>
        </is>
      </c>
      <c r="R65" s="165" t="inlineStr"/>
    </row>
    <row r="66" ht="24" customHeight="1" s="49">
      <c r="A66" s="167" t="n">
        <v>64</v>
      </c>
      <c r="B66" s="166" t="inlineStr">
        <is>
          <t>Salbutamol เป็น chiral molecule ที่ประกอบด้วย (R)-salbutamol และ (S)-salbutamol ในอัตราส่วน 50:50 สารผสมในลักษณะนี้เรียกว่าอะไร</t>
        </is>
      </c>
      <c r="C66" s="166" t="inlineStr"/>
      <c r="D66" s="166" t="inlineStr">
        <is>
          <t>Racemic mixture</t>
        </is>
      </c>
      <c r="E66" s="166" t="inlineStr">
        <is>
          <t>Cis/Trans mixture</t>
        </is>
      </c>
      <c r="F66" s="166" t="inlineStr">
        <is>
          <t>Conformational mixture</t>
        </is>
      </c>
      <c r="G66" s="166" t="inlineStr">
        <is>
          <t>Diastereomeric mixture</t>
        </is>
      </c>
      <c r="H66" s="166" t="inlineStr">
        <is>
          <t>Meso compound</t>
        </is>
      </c>
      <c r="I66" s="167" t="n">
        <v>1</v>
      </c>
      <c r="J66" s="166" t="inlineStr">
        <is>
          <t>✅ คำตอบที่ถูกต้อง: ข้อ ก. Racemic mixture
💡 Background:
การบริบาลเภสัชกรรมในโรคระบบหายใจ (Asthma) ตามแนวทางเวชปฏิบัติ GINA และ GOLD Guidelines
🎯 ทำไมข้อนี้ถึงถูก:
Racemic mixture เป็นทางเลือกที่ถูกต้องและสอดคล้องกับแนวทางการรักษามาตรฐาน
🔍 ข้ออื่นผิดเพราะอะไร:
• ข้อ ข. (Cis/Trans mixture): Cis/Trans mixture เป็นไอโซเมอร์เชิงเรขาคณิต (geometric isomers) ที่เกิดจากพันธะคู่หรือวงแหวน ไม่ใช่สารที่มี chiral center
• ข้อ ค. (Conformational mixture): Conformational mixture เกิดจากการหมุนรอบพันธะเดี่ยวของโมเลกุล ไม่ใช่ไอโซเมอร์ทางแสงที่มี chirality ถาวร
• ข้อ ง. (Diastereomeric mixture): Diastereomeric mixture คือสารผสมของสเตอริโอไอโซเมอร์ที่ไม่เป็นภาพเงากระจกซึ่งกันและกัน และมีสมบัติทางกายภาพแตกต่างกัน
• ข้อ จ. (Meso compound): Meso compound คือโมเลกุลที่มี stereocenters แต่มีระนาบสมมาตรภายในโมเลกุลทำให้ไม่มี optical activity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6" s="166" t="inlineStr"/>
      <c r="L66" s="166" t="inlineStr">
        <is>
          <t>Pulmonary</t>
        </is>
      </c>
      <c r="M66" s="166" t="inlineStr">
        <is>
          <t>COPD</t>
        </is>
      </c>
      <c r="N66" s="165" t="inlineStr">
        <is>
          <t>Clinic</t>
        </is>
      </c>
      <c r="O66" s="166" t="inlineStr">
        <is>
          <t>ข้อ 65 เล่มม่วง</t>
        </is>
      </c>
      <c r="P66" s="165" t="inlineStr">
        <is>
          <t>แบบฝึกหัด</t>
        </is>
      </c>
      <c r="Q66" s="165" t="inlineStr">
        <is>
          <t>เล่มม่วง</t>
        </is>
      </c>
      <c r="R66" s="165" t="inlineStr"/>
    </row>
    <row r="67" ht="24" customHeight="1" s="49">
      <c r="A67" s="167" t="n">
        <v>65</v>
      </c>
      <c r="B67" s="166" t="inlineStr">
        <is>
          <t>COPD ข้อใดไม่ใช่สาเหตุ เฉลยข้อสอบ PLE-CC1 ครั้งที่12/2564 วันที่ 1-2 : MUPY 50 เฉลยข้อสอบ PLE-CC1 ครั้งที่12/2564 วันที่ 1-2 : MUPY 50</t>
        </is>
      </c>
      <c r="C67" s="166" t="inlineStr"/>
      <c r="D67" s="166" t="inlineStr">
        <is>
          <t>การรับประทานอาหารที่มีไขมันสูง</t>
        </is>
      </c>
      <c r="E67" s="166" t="inlineStr">
        <is>
          <t>การสูบบุหรี่ (Cigarette smoking)</t>
        </is>
      </c>
      <c r="F67" s="166" t="inlineStr">
        <is>
          <t>มลพิษทางอากาศและควันจากการเผาไหม้ (Air pollution)</t>
        </is>
      </c>
      <c r="G67" s="166" t="inlineStr">
        <is>
          <t>ภาวะพร่อง Alpha-1 antitrypsin deficiency</t>
        </is>
      </c>
      <c r="H67" s="166" t="inlineStr">
        <is>
          <t>การสัมผัสฝุ่นและสารเคมีในที่ทำงาน (Occupational dust)</t>
        </is>
      </c>
      <c r="I67" s="167" t="n">
        <v>1</v>
      </c>
      <c r="J67" s="166" t="inlineStr">
        <is>
          <t>✅ คำตอบที่ถูกต้อง: ข้อ ก. การรับประทานอาหารที่มีไขมันสูง
💡 Background:
การบริบาลเภสัชกรรมในโรคระบบหายใจ (COPD) ตามแนวทางเวชปฏิบัติ GINA และ GOLD Guidelines
🎯 ทำไมข้อนี้ถึงถูก:
การรับประทานอาหารที่มีไขมันสูง เป็นทางเลือกที่ถูกต้องและสอดคล้องกับแนวทางการรักษามาตรฐาน
🔍 ข้ออื่นผิดเพราะอะไร:
• ข้อ ข. (การสูบบุหรี่ (Cigarette smoking)): การสูบบุหรี่เป็นปัจจัยเสี่ยงหลักที่สุดที่ก่อให้เกิดโรค COPD โดยคิดเป็นสาเหตุมากกว่าร้อยละ 80 ของผู้ป่วยทั้งหมด
• ข้อ ค. (มลพิษทางอากาศและควันจากการเผาไหม้ (Air pollution)): มลพิษทางอากาศ ควันจากการหุงต้ม และฝุ่นละอองชีวมวล เป็นสาเหตุสำคัญของ COPD โดยเฉพาะในสตรีและผู้ที่ไม่สูบบุหรี่
• ข้อ ง. (ภาวะพร่อง Alpha-1 antitrypsin deficiency): ภาวะพร่องเอนไซม์ Alpha-1 antitrypsin deficiency เป็นสาเหตุทางพันธุกรรมที่ทำให้เกิด emphysema ตั้งแต่อายุน้อย
• ข้อ จ. (การสัมผัสฝุ่นและสารเคมีในที่ทำงาน (Occupational dust)): การสัมผัสฝุ่นแร่ สารเคมี และไอระเหยจากการทำงานในโรงงานอุตสาหกรรมเป็นปัจจัยส่งเสริมสำคัญให้เกิด COPD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7" s="166" t="inlineStr"/>
      <c r="L67" s="166" t="inlineStr">
        <is>
          <t>Pulmonary</t>
        </is>
      </c>
      <c r="M67" s="166" t="inlineStr">
        <is>
          <t>COPD</t>
        </is>
      </c>
      <c r="N67" s="165" t="inlineStr">
        <is>
          <t>Clinic</t>
        </is>
      </c>
      <c r="O67" s="166" t="inlineStr">
        <is>
          <t>ข้อ 66 เล่มม่วง</t>
        </is>
      </c>
      <c r="P67" s="165" t="inlineStr">
        <is>
          <t>แบบฝึกหัด</t>
        </is>
      </c>
      <c r="Q67" s="165" t="inlineStr">
        <is>
          <t>เล่มม่วง</t>
        </is>
      </c>
      <c r="R67" s="165" t="inlineStr"/>
    </row>
    <row r="68" ht="24" customHeight="1" s="49">
      <c r="A68" s="167" t="n">
        <v>66</v>
      </c>
      <c r="B68" s="166" t="inlineStr">
        <is>
          <t>ข้อไม่ใช่ปัจจัยเสี่ยงกำเริบของ COPD</t>
        </is>
      </c>
      <c r="C68" s="166" t="inlineStr"/>
      <c r="D68" s="166" t="inlineStr">
        <is>
          <t>การใช้ยาพ่นจมูกแก้แพ้</t>
        </is>
      </c>
      <c r="E68" s="166" t="inlineStr">
        <is>
          <t>การติดเชื้อในระบบทางเดินหายใจ (Respiratory tract infection)</t>
        </is>
      </c>
      <c r="F68" s="166" t="inlineStr">
        <is>
          <t>มลภาวะทางอากาศและฝุ่นละอองขนาดเล็ก (PM2.5)</t>
        </is>
      </c>
      <c r="G68" s="166" t="inlineStr">
        <is>
          <t>การหยุดยาพ่นขยายหลอดลมควบคุมอาการกะทันหัน</t>
        </is>
      </c>
      <c r="H68" s="166" t="inlineStr">
        <is>
          <t>การสัมผัสควันบุหรี่มือสอง</t>
        </is>
      </c>
      <c r="I68" s="167" t="n">
        <v>1</v>
      </c>
      <c r="J68" s="166" t="inlineStr">
        <is>
          <t>✅ คำตอบที่ถูกต้อง: ข้อ ก. การใช้ยาพ่นจมูกแก้แพ้
💡 Background:
การบริบาลเภสัชกรรมในโรคระบบหายใจ (COPD) ตามแนวทางเวชปฏิบัติ GINA และ GOLD Guidelines
🎯 ทำไมข้อนี้ถึงถูก:
การใช้ยาพ่นจมูกแก้แพ้ เป็นทางเลือกที่ถูกต้องและสอดคล้องกับแนวทางการรักษามาตรฐาน
🔍 ข้ออื่นผิดเพราะอะไร:
• ข้อ ข. (การติดเชื้อในระบบทางเดินหายใจ (Respiratory tract infection)): การติดเชื้อไวรัสหรือแบคทีเรียในทางเดินหายใจเป็นสาเหตุที่พบบ่อยที่สุดของการเกิด acute COPD exacerbation
• ข้อ ค. (มลภาวะทางอากาศและฝุ่นละอองขนาดเล็ก (PM2.5)): มลภาวะทางอากาศและฝุ่นละอองขนาดเล็ก PM2.5 กระตุ้นให้เกิด airway inflammation และหลอดลมหดเกร็งเฉียบพลัน
• ข้อ ง. (การหยุดยาพ่นขยายหลอดลมควบคุมอาการกะทันหัน): การหยุดยาพ่นควบคุมอาการกะทันหันทำให้การขยายหลอดลมลดลงและนำไปสู่อาการกำเริบเฉียบพลันได้รวดเร็ว
• ข้อ จ. (การสัมผัสควันบุหรี่มือสอง): การสัมผัสควันบุหรี่มือสองก่อให้เกิด oxidative stress และกระตุ้นการอักเสบของหลอดลมในผู้ป่วย COPD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8" s="166" t="inlineStr"/>
      <c r="L68" s="166" t="inlineStr">
        <is>
          <t>Pulmonary</t>
        </is>
      </c>
      <c r="M68" s="166" t="inlineStr">
        <is>
          <t>COPD</t>
        </is>
      </c>
      <c r="N68" s="165" t="inlineStr">
        <is>
          <t>Clinic</t>
        </is>
      </c>
      <c r="O68" s="166" t="inlineStr">
        <is>
          <t>ข้อ 67 เล่มม่วง</t>
        </is>
      </c>
      <c r="P68" s="165" t="inlineStr">
        <is>
          <t>แบบฝึกหัด</t>
        </is>
      </c>
      <c r="Q68" s="165" t="inlineStr">
        <is>
          <t>เล่มม่วง</t>
        </is>
      </c>
      <c r="R68" s="165" t="inlineStr"/>
    </row>
    <row r="69" ht="24" customHeight="1" s="49">
      <c r="A69" s="167" t="n">
        <v>67</v>
      </c>
      <c r="B69" s="166" t="inlineStr">
        <is>
          <t>ข้อใดเป็นผลข้างเคียงของ salbutamol</t>
        </is>
      </c>
      <c r="C69" s="166" t="inlineStr"/>
      <c r="D69" s="166" t="inlineStr">
        <is>
          <t>Tremor (มือสั่น)</t>
        </is>
      </c>
      <c r="E69" s="166" t="inlineStr">
        <is>
          <t>Bradycardia (หัวใจเต้นช้า)</t>
        </is>
      </c>
      <c r="F69" s="166" t="inlineStr">
        <is>
          <t>Diarrhea (ท้องเสีย)</t>
        </is>
      </c>
      <c r="G69" s="166" t="inlineStr">
        <is>
          <t>Hypotension (ความดันต่ำ)</t>
        </is>
      </c>
      <c r="H69" s="166" t="inlineStr">
        <is>
          <t>Constipation (ท้องผูก)</t>
        </is>
      </c>
      <c r="I69" s="167" t="n">
        <v>1</v>
      </c>
      <c r="J69" s="166" t="inlineStr">
        <is>
          <t>✅ คำตอบที่ถูกต้อง: ข้อ ก. Tremor (มือสั่น)
💡 Background:
การบริบาลเภสัชกรรมในโรคระบบหายใจ (Asthma) ตามแนวทางเวชปฏิบัติ GINA และ GOLD Guidelines
🎯 ทำไมข้อนี้ถึงถูก:
Tremor (มือสั่น) เป็นทางเลือกที่ถูกต้องและสอดคล้องกับแนวทางการรักษามาตรฐาน
🔍 ข้ออื่นผิดเพราะอะไร:
• ข้อ ข. (Bradycardia (หัวใจเต้นช้า)): Salbutamol กระตุ้น beta-2 receptor ทำให้หลอดเลือดขยายตัวและมี reflex tachycardia หรือ spillover ไปกระตุ้น beta-1 ที่หัวใจ ทำให้หัวใจเต้นเร็ว ไม่ใช่เต้นช้า
• ข้อ ค. (Diarrhea (ท้องเสีย)): Diarrhea หรือท้องเสียไม่ใช่อาการไม่พึงประสงค์ที่พบบ่อยของ beta-2 agonist ทางการพ่นสูด
• ข้อ ง. (Hypotension (ความดันต่ำ)): Hypotension พบน้อยมากในการพ่นขนาดปกติ และมักพบ tachycardia เด่นชัดกว่า
• ข้อ จ. (Constipation (ท้องผูก)): Constipation หรือท้องผูกมักสัมพันธ์กับยาในกลุ่ม anticholinergics มากกว่า beta-2 agonists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69" s="166" t="inlineStr"/>
      <c r="L69" s="166" t="inlineStr">
        <is>
          <t>Pulmonary</t>
        </is>
      </c>
      <c r="M69" s="166" t="inlineStr">
        <is>
          <t>COPD</t>
        </is>
      </c>
      <c r="N69" s="165" t="inlineStr">
        <is>
          <t>Clinic</t>
        </is>
      </c>
      <c r="O69" s="166" t="inlineStr">
        <is>
          <t>ข้อ 68 เล่มม่วง</t>
        </is>
      </c>
      <c r="P69" s="165" t="inlineStr">
        <is>
          <t>แบบฝึกหัด</t>
        </is>
      </c>
      <c r="Q69" s="165" t="inlineStr">
        <is>
          <t>เล่มม่วง</t>
        </is>
      </c>
      <c r="R69" s="165" t="inlineStr"/>
    </row>
    <row r="70" ht="24" customHeight="1" s="49">
      <c r="A70" s="167" t="n">
        <v>68</v>
      </c>
      <c r="B70" s="166" t="inlineStr">
        <is>
          <t>ข้อใดเป็นส่วนประกอบที่สำคัญที่สุดในการขับดันตัวยาออกมาในรูปแบบ aerosol inhalations (MDI)</t>
        </is>
      </c>
      <c r="C70" s="166" t="inlineStr"/>
      <c r="D70" s="166" t="inlineStr">
        <is>
          <t>Propellant</t>
        </is>
      </c>
      <c r="E70" s="166" t="inlineStr">
        <is>
          <t>Glidant</t>
        </is>
      </c>
      <c r="F70" s="166" t="inlineStr">
        <is>
          <t>Cosolvent</t>
        </is>
      </c>
      <c r="G70" s="166" t="inlineStr">
        <is>
          <t>Antioxidant</t>
        </is>
      </c>
      <c r="H70" s="166" t="inlineStr">
        <is>
          <t>Wetting agent</t>
        </is>
      </c>
      <c r="I70" s="167" t="n">
        <v>1</v>
      </c>
      <c r="J70" s="166" t="inlineStr">
        <is>
          <t>✅ คำตอบที่ถูกต้อง: ข้อ ก. Propellant
💡 Background:
การบริบาลเภสัชกรรมในโรคระบบหายใจ (Asthma) ตามแนวทางเวชปฏิบัติ GINA และ GOLD Guidelines
🎯 ทำไมข้อนี้ถึงถูก:
Propellant เป็นทางเลือกที่ถูกต้องและสอดคล้องกับแนวทางการรักษามาตรฐาน
🔍 ข้ออื่นผิดเพราะอะไร:
• ข้อ ข. (Glidant): Glidant เป็นสารช่วยไหลในสูตรตำรับยาเม็ดหรือแคปซูล ไม่ได้ใช้ในระบบพ่นสูดแบบละอองลอย
• ข้อ ค. (Cosolvent): Cosolvent เช่น ethanol ช่วยเพิ่มการละลายของตัวยาใน propellant แต่ propellant เป็นสารขับดันหลักที่จำเป็นที่สุด
• ข้อ ง. (Antioxidant): Antioxidant ช่วยป้องกันการเสื่อมสลายของตัวยาจากปฏิกิริยาออกซิเดชัน แต่ไม่ได้ทำหน้าที่สร้างแรงดันขับดันละอองยา
• ข้อ จ. (Wetting agent): Wetting agent ช่วยลดแรงตึงผิวในสารแขวนตะกอน แต่ไม่สามารถขับดันละอองยาออกจากกระป๋องได้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70" s="166" t="inlineStr"/>
      <c r="L70" s="166" t="inlineStr">
        <is>
          <t>Pulmonary</t>
        </is>
      </c>
      <c r="M70" s="166" t="inlineStr">
        <is>
          <t>Asthma</t>
        </is>
      </c>
      <c r="N70" s="165" t="inlineStr">
        <is>
          <t>Clinic</t>
        </is>
      </c>
      <c r="O70" s="166" t="inlineStr">
        <is>
          <t>ข้อ 68 เล่มม่วง</t>
        </is>
      </c>
      <c r="P70" s="165" t="inlineStr">
        <is>
          <t>แบบฝึกหัด</t>
        </is>
      </c>
      <c r="Q70" s="165" t="inlineStr">
        <is>
          <t>เล่มม่วง</t>
        </is>
      </c>
      <c r="R70" s="165" t="inlineStr"/>
    </row>
    <row r="71" ht="24" customHeight="1" s="49">
      <c r="A71" s="167" t="n">
        <v>69</v>
      </c>
      <c r="B71" s="166" t="inlineStr">
        <is>
          <t>ขนาดอนุภาคของละอองยา aerosol inhaler ที่สามารถแทรกซึมและดูดซึมเข้าสู่หลอดลมส่วนลึกและถุงลมปอดได้ดีที่สุดคือขนาดใด</t>
        </is>
      </c>
      <c r="C71" s="166" t="inlineStr"/>
      <c r="D71" s="166" t="inlineStr">
        <is>
          <t>1 ถึง 5 ไมโครเมตร</t>
        </is>
      </c>
      <c r="E71" s="166" t="inlineStr">
        <is>
          <t>5 ถึง 30 ไมโครเมตร</t>
        </is>
      </c>
      <c r="F71" s="166" t="inlineStr">
        <is>
          <t>31 ถึง 49 ไมโครเมตร</t>
        </is>
      </c>
      <c r="G71" s="166" t="inlineStr">
        <is>
          <t>50 ถึง 100 ไมโครเมตร</t>
        </is>
      </c>
      <c r="H71" s="166" t="inlineStr">
        <is>
          <t>มากกว่า 100 ไมโครเมตร</t>
        </is>
      </c>
      <c r="I71" s="167" t="n">
        <v>1</v>
      </c>
      <c r="J71" s="166" t="inlineStr">
        <is>
          <t>✅ คำตอบที่ถูกต้อง: ข้อ ก. 1 ถึง 5 ไมโครเมตร
💡 Background:
การบริบาลเภสัชกรรมในโรคระบบหายใจ (Asthma) ตามแนวทางเวชปฏิบัติ GINA และ GOLD Guidelines
🎯 ทำไมข้อนี้ถึงถูก:
1 ถึง 5 ไมโครเมตร เป็นทางเลือกที่ถูกต้องและสอดคล้องกับแนวทางการรักษามาตรฐาน
🔍 ข้ออื่นผิดเพราะอะไร:
• ข้อ ข. (5 ถึง 30 ไมโครเมตร): ละอองยาขนาด 5 ถึง 30 ไมโครเมตร มักจะตกสะสมและติดค้างอยู่บริเวณทางเดินหายใจส่วนบน ช่องปาก และหลอดลมใหญ่
• ข้อ ค. (31 ถึง 49 ไมโครเมตร): ละอองยาขนาด 31 ถึง 49 ไมโครเมตร มีขนาดใหญ่เกินไปและจะกระทบติดค้างที่ผนังคอหอย ไม่สามารถลงสู่หลอดลมส่วนลึก
• ข้อ ง. (50 ถึง 100 ไมโครเมตร): ละอองยาขนาด 50 ถึง 100 ไมโครเมตร จะตกสะสมที่ช่องปากเกือบทั้งหมดและถูกกลืนลงทางเดินอาหาร
• ข้อ จ. (มากกว่า 100 ไมโครเมตร): ละอองยาขนาดมากกว่า 100 ไมโครเมตร จัดเป็นหยดละอองขนาดใหญ่ที่ไม่สามารถลอยตัวผ่านช่องคอหอยลงสู่ปอดได้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71" s="166" t="inlineStr"/>
      <c r="L71" s="166" t="inlineStr">
        <is>
          <t>Pulmonary</t>
        </is>
      </c>
      <c r="M71" s="166" t="inlineStr">
        <is>
          <t>Asthma</t>
        </is>
      </c>
      <c r="N71" s="165" t="inlineStr">
        <is>
          <t>Clinic</t>
        </is>
      </c>
      <c r="O71" s="166" t="inlineStr">
        <is>
          <t>ข้อ 69 เล่มม่วง</t>
        </is>
      </c>
      <c r="P71" s="165" t="inlineStr">
        <is>
          <t>แบบฝึกหัด</t>
        </is>
      </c>
      <c r="Q71" s="165" t="inlineStr">
        <is>
          <t>เล่มม่วง</t>
        </is>
      </c>
      <c r="R71" s="165" t="inlineStr"/>
    </row>
    <row r="72" ht="24" customHeight="1" s="49">
      <c r="A72" s="167" t="n">
        <v>70</v>
      </c>
      <c r="B72" s="166" t="inlineStr">
        <is>
          <t>ผู้ป่วยโรคหืดใช้ salbutamol บ่อยครั้งและอาการยังไม่สามารถควบคุมได้ ยาในข้อใดไม่ควรให้เสริมเป็นยาเดี่ยวโดยไม่มี Inhaled Corticosteroid (ICS)</t>
        </is>
      </c>
      <c r="C72" s="166" t="inlineStr"/>
      <c r="D72" s="166" t="inlineStr">
        <is>
          <t>Salmeterol monotherapy</t>
        </is>
      </c>
      <c r="E72" s="166" t="inlineStr">
        <is>
          <t>Inhaled Budesonide</t>
        </is>
      </c>
      <c r="F72" s="166" t="inlineStr">
        <is>
          <t>Inhaled Fluticasone</t>
        </is>
      </c>
      <c r="G72" s="166" t="inlineStr">
        <is>
          <t>Montelukast</t>
        </is>
      </c>
      <c r="H72" s="166" t="inlineStr">
        <is>
          <t>Budesonide/Formoterol</t>
        </is>
      </c>
      <c r="I72" s="167" t="n">
        <v>1</v>
      </c>
      <c r="J72" s="166" t="inlineStr">
        <is>
          <t>✅ คำตอบที่ถูกต้อง: ข้อ ก. Salmeterol monotherapy
💡 Background:
การบริบาลเภสัชกรรมในโรคระบบหายใจ (Asthma) ตามแนวทางเวชปฏิบัติ GINA และ GOLD Guidelines
🎯 ทำไมข้อนี้ถึงถูก:
Salmeterol monotherapy เป็นทางเลือกที่ถูกต้องและสอดคล้องกับแนวทางการรักษามาตรฐาน
🔍 ข้ออื่นผิดเพราะอะไร:
• ข้อ ข. (Inhaled Budesonide): Inhaled Budesonide เป็น ICS ที่แนะนำให้เริ่มใช้เป็น controller เมื่อผู้ป่วยมีอาการหอบกำเริบหรือใช้ SABA บ่อย
• ข้อ ค. (Inhaled Fluticasone): Inhaled Fluticasone เป็น ICS ที่มีฤทธิ์ต้านการอักเสบสูง เหมาะสำหรับควบคุมพยาธิสภาพของโรคหืด
• ข้อ ง. (Montelukast): Montelukast เป็น leukotriene receptor antagonist ที่สามารถใช้เป็นทางเลือกเสริมในการควบคุมโรคหืดได้
• ข้อ จ. (Budesonide/Formoterol): Budesonide/Formoterol เป็นสูตรผสม ICS/LABA ที่ปลอดภัยและมีประสิทธิภาพสูงตามแนวทาง GINA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72" s="166" t="inlineStr"/>
      <c r="L72" s="166" t="inlineStr">
        <is>
          <t>Pulmonary</t>
        </is>
      </c>
      <c r="M72" s="166" t="inlineStr">
        <is>
          <t>Asthma</t>
        </is>
      </c>
      <c r="N72" s="165" t="inlineStr">
        <is>
          <t>Clinic</t>
        </is>
      </c>
      <c r="O72" s="166" t="inlineStr">
        <is>
          <t>ข้อ 70 เล่มม่วง</t>
        </is>
      </c>
      <c r="P72" s="165" t="inlineStr">
        <is>
          <t>แบบฝึกหัด</t>
        </is>
      </c>
      <c r="Q72" s="165" t="inlineStr">
        <is>
          <t>เล่มม่วง</t>
        </is>
      </c>
      <c r="R72" s="165" t="inlineStr"/>
    </row>
    <row r="73" ht="24" customHeight="1" s="49">
      <c r="A73" s="167" t="n">
        <v>71</v>
      </c>
      <c r="B73" s="166" t="inlineStr">
        <is>
          <t>ยา tiotropium 18 mcg มี half-life 120 hr, ค่าชีวประสิทธิผล (BA) 20%, Volume of distribution 32 L/kg ระดับความเข้มข้นคงที่ในกระแสเลือด (Css) ที่คาดหวังในผู้ป่วยคือเท่าใด</t>
        </is>
      </c>
      <c r="C73" s="166" t="inlineStr"/>
      <c r="D73" s="166" t="inlineStr">
        <is>
          <t>2 ng/L</t>
        </is>
      </c>
      <c r="E73" s="166" t="inlineStr">
        <is>
          <t>0.2 ng/L</t>
        </is>
      </c>
      <c r="F73" s="166" t="inlineStr">
        <is>
          <t>10 ng/L</t>
        </is>
      </c>
      <c r="G73" s="166" t="inlineStr">
        <is>
          <t>18 ng/L</t>
        </is>
      </c>
      <c r="H73" s="166" t="inlineStr">
        <is>
          <t>20 ng/L</t>
        </is>
      </c>
      <c r="I73" s="167" t="n">
        <v>1</v>
      </c>
      <c r="J73" s="166" t="inlineStr">
        <is>
          <t>✅ คำตอบที่ถูกต้อง: ข้อ ก. 2 ng/L
💡 Background:
การบริบาลเภสัชกรรมในโรคระบบหายใจ (Asthma) ตามแนวทางเวชปฏิบัติ GINA และ GOLD Guidelines
🎯 ทำไมข้อนี้ถึงถูก:
2 ng/L เป็นทางเลือกที่ถูกต้องและสอดคล้องกับแนวทางการรักษามาตรฐาน
🔍 ข้ออื่นผิดเพราะอะไร:
• ข้อ ข. (0.2 ng/L): ค่า 0.2 ng/L เป็นการคำนวณที่ต่ำเกินไปเมื่อพิจารณาจากปริมาณยาที่ดูดซึมและค่าครึ่งชีวิตที่ยาวนานถึง 120 ชั่วโมง
• ข้อ ค. (10 ng/L): ค่า 10 ng/L สูงเกินกว่าระดับความเข้มข้นคงที่จริงของ tiotropium ซึ่งมี bioavailability ต่ำเพียง 20% จากการพ่นสูด
• ข้อ ง. (18 ng/L): ค่า 18 ng/L เป็นตัวเลขขนาดยาพ่น (18 mcg) ไม่ใช่ระดับความเข้มข้นคงที่ในพลาสมาของตัวยา
• ข้อ จ. (20 ng/L): ค่า 20 ng/L สูงเกินกว่าระดับยาในกระแสเลือดปกติอย่างมากและอาจทำให้เกิดความเป็นพิษของ anticholinergic
📖 Guideline อ้างอิง:
Global Initiative for Asthma (GINA) &amp; Global Initiative for Chronic Obstructive Lung Disease (GOLD)
📌 จุดจำก่อนสอบ:
• ทบทวน Step การรักษา, First-line Reliever/Controller, และข้อบ่งใช้ยาขยายหลอดลมแต่ละกลุ่มอย่างแม่นยำ</t>
        </is>
      </c>
      <c r="K73" s="166" t="inlineStr"/>
      <c r="L73" s="166" t="inlineStr">
        <is>
          <t>Pulmonary</t>
        </is>
      </c>
      <c r="M73" s="166" t="inlineStr">
        <is>
          <t>COPD</t>
        </is>
      </c>
      <c r="N73" s="165" t="inlineStr">
        <is>
          <t>Clinic</t>
        </is>
      </c>
      <c r="O73" s="166" t="inlineStr">
        <is>
          <t>ข้อ 71 เล่มม่วง</t>
        </is>
      </c>
      <c r="P73" s="165" t="inlineStr">
        <is>
          <t>แบบฝึกหัด</t>
        </is>
      </c>
      <c r="Q73" s="165" t="inlineStr">
        <is>
          <t>เล่มม่วง</t>
        </is>
      </c>
      <c r="R73" s="165" t="inlineStr"/>
    </row>
    <row r="74" ht="24" customHeight="1" s="49">
      <c r="A74" s="167" t="n">
        <v>72</v>
      </c>
      <c r="B74" s="166" t="inlineStr">
        <is>
          <t>ผู้ป่วยชายไทยอายุ 65 ปี มีประวัติสูบบุหรี่มา 20 ปี พบว่า 2 เดือนก่อนหน้ามีอาการไอ และหายใจหอบเหนื่อยอยู่บ่อยครั้ง รวมถึงมีเสมหะตลอดเวลา แพทย์์จึงส่งตรวจทางห้องปฏิบัติการ และตรวจร่างกาย ผลพบว่าผู้ป่วยรายนี้มีภาวะโรคปอดอุดกั้นเรื้อรัง การตรวจใดจัดเป็น Gold Standard ในการวินิจฉัยโรคนี้</t>
        </is>
      </c>
      <c r="C74" s="166" t="inlineStr"/>
      <c r="D74" s="166" t="inlineStr">
        <is>
          <t>Sputum culture</t>
        </is>
      </c>
      <c r="E74" s="166" t="inlineStr">
        <is>
          <t>Physical Examination</t>
        </is>
      </c>
      <c r="F74" s="166" t="inlineStr">
        <is>
          <t>Complete blood count</t>
        </is>
      </c>
      <c r="G74" s="166" t="inlineStr">
        <is>
          <t>Peak flow meter</t>
        </is>
      </c>
      <c r="H74" s="166" t="inlineStr">
        <is>
          <t>Lung function Spirometry</t>
        </is>
      </c>
      <c r="I74" s="167" t="n">
        <v>5</v>
      </c>
      <c r="J74" s="166" t="inlineStr">
        <is>
          <t>✅ คำตอบที่ถูกต้อง: ข้อ จ. Lung function Spirometry
💡 Background:
หลักการทางเภสัชกรรมและเภสัชวิทยาคลินิกในโรคระบบหายใจ (Asthma)
🎯 ทำไมข้อนี้ถึงถูก:
Lung function Spirometry เป็น Gold Standard ในการวินิจฉัยโรคปอดอุดกั้นเรื้อรัง (COPD) โดยตรวจพบ Post-bronchodilator FEV1/FVC &lt; 0.70 บ่งบอกถึงภาวะหลอดลมอุดกั้นเรื้อรังที่กลับคืนไม่ได้สมบูรณ์
🔍 ข้ออื่นผิดเพราะอะไร:
• ข้อ ก. (Sputum culture): Sputum culture ใช้ระบุเชื้อแบคทีเรียในการติดเชื้อระบบหายใจ ไม่ใช่การตรวจเพื่อวินิจฉัย COPD
• ข้อ ข. (Physical Examination): Physical Examination ช่วยประเมินอาการทางคลินิก (เช่น wheezing, barrel chest) แต่ไม่สามารถยืนยันระดับ airflow limitation ได้
• ข้อ ค. (Complete blood count): Complete blood count (CBC) ใช้ตรวจภาวะซีด ติดเชื้อ หรือ eosinophil ไม่สามารถวัดสมรรถภาพปอดได้
• ข้อ ง. (Peak flow meter): Peak flow meter ใช้วัด PEF สำหรับมอนิเตอร์โรคหืด ไม่มีความแม่นยำเพียงพอในการวินิจฉัย COPD
📖 Guideline อ้างอิง:
Global Initiative for Chronic Obstructive Lung Disease (GOLD) 2024
📌 จุดจำก่อนสอบ:
• เน้นจำเกณฑ์การวินิจฉัย, ขนาดอนุภาค MMAD 1-5 ไมครอน, เทคนิคการใช้ MDI vs DPI และข้อได้เปรียบของการพ่นสูดเฉพาะที่</t>
        </is>
      </c>
      <c r="K74" s="166" t="inlineStr"/>
      <c r="L74" s="166" t="inlineStr">
        <is>
          <t>Pulmonary</t>
        </is>
      </c>
      <c r="M74" s="166" t="inlineStr">
        <is>
          <t>Asthma</t>
        </is>
      </c>
      <c r="N74" s="165" t="inlineStr">
        <is>
          <t>Clinic</t>
        </is>
      </c>
      <c r="O74" s="166" t="inlineStr">
        <is>
          <t>ข้อ 72 เล่มม่วง</t>
        </is>
      </c>
      <c r="P74" s="165" t="inlineStr">
        <is>
          <t>แบบฝึกหัด</t>
        </is>
      </c>
      <c r="Q74" s="165" t="inlineStr">
        <is>
          <t>เล่มม่วง</t>
        </is>
      </c>
      <c r="R74" s="165" t="inlineStr"/>
    </row>
    <row r="75" ht="24" customHeight="1" s="49">
      <c r="A75" s="167" t="n">
        <v>73</v>
      </c>
      <c r="B75" s="166" t="inlineStr">
        <is>
          <t>ข้อใดคือเกณฑ์ในการวินิจฉัยที่จำเป็นที่สุดในการแยกโรคของผู้ป่วยปอดอักเสบ</t>
        </is>
      </c>
      <c r="C75" s="166" t="inlineStr"/>
      <c r="D75" s="166" t="inlineStr">
        <is>
          <t>Blood Culture</t>
        </is>
      </c>
      <c r="E75" s="166" t="inlineStr">
        <is>
          <t>Sputum Culture</t>
        </is>
      </c>
      <c r="F75" s="166" t="inlineStr">
        <is>
          <t>Chest-X Ray</t>
        </is>
      </c>
      <c r="G75" s="166" t="inlineStr">
        <is>
          <t>Serology</t>
        </is>
      </c>
      <c r="H75" s="166" t="inlineStr">
        <is>
          <t>Arterial blood gas</t>
        </is>
      </c>
      <c r="I75" s="167" t="n">
        <v>3</v>
      </c>
      <c r="J75" s="166" t="inlineStr">
        <is>
          <t>✅ คำตอบที่ถูกต้อง: ข้อ ค. Chest-X Ray
💡 Background:
หลักการทางเภสัชกรรมและเภสัชวิทยาคลินิกในโรคระบบหายใจ (Asthma)
🎯 ทำไมข้อนี้ถึงถูก:
Chest X-ray (CXR) มีความจำเป็นที่สุดในการวินิจฉัยแยกโรคปอดอักเสบ (Pneumonia) เพื่อดูลักษณะ consolidation หรือ pulmonary infiltrate และแยกจากภาวะหลอดลมอักเสบเฉียบพลัน
🔍 ข้ออื่นผิดเพราะอะไร:
• ข้อ ก. (Blood Culture): Blood Culture ใช้ระบุเชื้อก่อโรคในผู้ป่วย admit ที่มีอาการรุนแรง แต่ไม่ใช่เกณฑ์หลักในการแยกโรคปอดอักเสบจากโรคอื่น
• ข้อ ข. (Sputum Culture): Sputum Culture ช่วยชี้ขาดเชื้อจุลชีพเพื่อปรับยาปฏิชีวนะ ไม่ใช่เครื่องมือแรกในการแยกโรค
• ข้อ ง. (Serology): Serology ใช้ตรวจเชื้อ atypical ในงานวิจัยหรือกรณีพิเศษ ไม่ใช่เครื่องมือหลักเร่งด่วน
• ข้อ จ. (Arterial blood gas): Arterial blood gas (ABG) ใช้ประเมินภาวะ hypoxia/acid-base ในผู้ป่วยวิกฤต ไม่ได้ระบุตำแหน่งหรือพยาธิสภาพการอักเสบของเนื้อปอด
📖 Guideline อ้างอิง:
Infectious Diseases Society of America (IDSA) / ATS Community-Acquired Pneumonia Guidelines
📌 จุดจำก่อนสอบ:
• เน้นจำเกณฑ์การวินิจฉัย, ขนาดอนุภาค MMAD 1-5 ไมครอน, เทคนิคการใช้ MDI vs DPI และข้อได้เปรียบของการพ่นสูดเฉพาะที่</t>
        </is>
      </c>
      <c r="K75" s="166" t="inlineStr"/>
      <c r="L75" s="166" t="inlineStr">
        <is>
          <t>Pulmonary</t>
        </is>
      </c>
      <c r="M75" s="166" t="inlineStr">
        <is>
          <t>Asthma</t>
        </is>
      </c>
      <c r="N75" s="165" t="inlineStr">
        <is>
          <t>Clinic</t>
        </is>
      </c>
      <c r="O75" s="166" t="inlineStr">
        <is>
          <t>ข้อ 73 เล่มม่วง</t>
        </is>
      </c>
      <c r="P75" s="165" t="inlineStr">
        <is>
          <t>แบบฝึกหัด</t>
        </is>
      </c>
      <c r="Q75" s="165" t="inlineStr">
        <is>
          <t>เล่มม่วง</t>
        </is>
      </c>
      <c r="R75" s="165" t="inlineStr"/>
    </row>
    <row r="76" ht="24" customHeight="1" s="49">
      <c r="A76" s="167" t="n">
        <v>74</v>
      </c>
      <c r="B76" s="166" t="inlineStr">
        <is>
          <t>จากโครงสร้างของ salbutamol ที่กำหนดให้ หมู่ฟังก์ชั่นใดที่ทำให้ salbutamol ออกฤทธิ์จำเพาะต่อ β receptor</t>
        </is>
      </c>
      <c r="C76" s="166" t="inlineStr"/>
      <c r="D76" s="166" t="inlineStr">
        <is>
          <t>A – hydroxyl group</t>
        </is>
      </c>
      <c r="E76" s="166" t="inlineStr">
        <is>
          <t>B – methanol group</t>
        </is>
      </c>
      <c r="F76" s="166" t="inlineStr">
        <is>
          <t>C – aromatic ring</t>
        </is>
      </c>
      <c r="G76" s="166" t="inlineStr">
        <is>
          <t>D – hydroxyl group</t>
        </is>
      </c>
      <c r="H76" s="166" t="inlineStr">
        <is>
          <t>E – tert-butyl group</t>
        </is>
      </c>
      <c r="I76" s="167" t="n">
        <v>5</v>
      </c>
      <c r="J76" s="166" t="inlineStr">
        <is>
          <t>✅ คำตอบที่ถูกต้อง: ข้อ จ. E – tert-butyl group
💡 Background:
หลักการทางเภสัชกรรมและเภสัชวิทยาคลินิกในโรคระบบหายใจ (Asthma)
🎯 ทำไมข้อนี้ถึงถูก:
หมู่ tert-butyl group (โครงสร้าง E) บน amine nitrogen ทำให้โมเลกุลมี bulky substituent ส่งผลให้ยาจับกับ beta-2 adrenergic receptor ได้จำเพาะเจาะจงมากกว่า beta-1 receptor (Steric hindrance)
🔍 ข้ออื่นผิดเพราะอะไร:
• ข้อ ก. (A – hydroxyl group): A – hydroxyl group บนวงเบนซีน (meta-position) เกี่ยวข้องกับ beta receptor binding แต่ไม่ใช่ส่วนที่ให้ความจำเพาะต่อ beta-2
• ข้อ ข. (B – methanol group): B – hydroxymethyl (methanol) group ช่วยป้องกันการถูกทำลายโดยเอนไซม์ COMT ทำให้ยามีระยะเวลาการออกฤทธิ์นานขึ้น
• ข้อ ค. (C – aromatic ring): C – aromatic ring เป็นแกนโครงสร้างหลักในการทำ hydrophobic interaction
• ข้อ ง. (D – hydroxyl group): D – beta-hydroxyl group จำเป็นต่อการออกฤทธิ์เป็น direct adrenergic agonist
📖 Guideline อ้างอิง:
Medicinal Chemistry of Adrenergic Agents &amp; Foye's Principles of Medicinal Chemistry
📌 จุดจำก่อนสอบ:
• เน้นจำเกณฑ์การวินิจฉัย, ขนาดอนุภาค MMAD 1-5 ไมครอน, เทคนิคการใช้ MDI vs DPI และข้อได้เปรียบของการพ่นสูดเฉพาะที่</t>
        </is>
      </c>
      <c r="K76" s="166" t="inlineStr"/>
      <c r="L76" s="166" t="inlineStr">
        <is>
          <t>Pulmonary</t>
        </is>
      </c>
      <c r="M76" s="166" t="inlineStr">
        <is>
          <t>Asthma</t>
        </is>
      </c>
      <c r="N76" s="165" t="inlineStr">
        <is>
          <t>Clinic</t>
        </is>
      </c>
      <c r="O76" s="166" t="inlineStr">
        <is>
          <t>ข้อ 74 เล่มม่วง</t>
        </is>
      </c>
      <c r="P76" s="165" t="inlineStr">
        <is>
          <t>แบบฝึกหัด</t>
        </is>
      </c>
      <c r="Q76" s="165" t="inlineStr">
        <is>
          <t>เล่มม่วง</t>
        </is>
      </c>
      <c r="R76" s="165" t="inlineStr"/>
    </row>
    <row r="77" ht="24" customHeight="1" s="49">
      <c r="A77" s="167" t="n">
        <v>75</v>
      </c>
      <c r="B77" s="166" t="inlineStr">
        <is>
          <t>ยาพ่นสูด ในรูปแบบ β2-selective adrenergic receptor agonists MDI (metered dose inhalers) ควรมีลักษณะ แบบใด</t>
        </is>
      </c>
      <c r="C77" s="166" t="inlineStr"/>
      <c r="D77" s="166" t="inlineStr">
        <is>
          <t>ขนาดอนุภาคของตัวยาควรอยู่ระหว่าง 1-3 μm</t>
        </is>
      </c>
      <c r="E77" s="166" t="inlineStr">
        <is>
          <t>ขนาดอนุภาคอยู่ระหว่าง 5-10 μm</t>
        </is>
      </c>
      <c r="F77" s="166" t="inlineStr">
        <is>
          <t>ตัวยาหวังผลให้ไปจับกับ receptor ที่ทางเดินหายใจส่วนปลาย</t>
        </is>
      </c>
      <c r="G77" s="166" t="inlineStr">
        <is>
          <t>ใช้ lactose เพื่อปรับปรุงรสชาติ</t>
        </is>
      </c>
      <c r="H77" s="166" t="inlineStr">
        <is>
          <t>นิยมใช้ chlorofluorocarbon เป็นตัวสารขับดัน</t>
        </is>
      </c>
      <c r="I77" s="167" t="n">
        <v>1</v>
      </c>
      <c r="J77" s="166" t="inlineStr">
        <is>
          <t>✅ คำตอบที่ถูกต้อง: ข้อ ก. ขนาดอนุภาคของตัวยาควรอยู่ระหว่าง 1-3 μm
💡 Background:
หลักการทางเภสัชกรรมและเภสัชวิทยาคลินิกในโรคระบบหายใจ (Asthma)
🎯 ทำไมข้อนี้ถึงถูก:
อนุภาคยาพ่นสูด MDI ที่มีประสิทธิภาพสูงสุดในการเข้าถึงและสะสมที่ทางเดินหายใจส่วนปลายและถุงลม (deep lung) ควรมีขนาด Mass Median Aerodynamic Diameter (MMAD) อยู่ระหว่าง 1-3 ไมครอน (หรือ 1-5 ไมครอน)
🔍 ข้ออื่นผิดเพราะอะไร:
• ข้อ ข. (ขนาดอนุภาคอยู่ระหว่าง 5-10 μm): อนุภาคขนาด 5-10 ไมครอนส่วนใหญ่จะตกค้างและติดอยู่ที่ oropharynx และทางเดินหายใจส่วนบนเนื่องจาก inertial impaction
• ข้อ ค. (ตัวยาหวังผลให้ไปจับกับ receptor ที่ทางเดินหายใจส่วนปลาย): Beta-2 receptor พบหนาแน่นที่ bronchial smooth muscle ทางเดินหายใจส่วนกลางและส่วนปลาย ไม่ใช่เฉพาะทางเดินหายใจส่วนปลายเท่านั้น
• ข้อ ง. (ใช้ lactose เพื่อปรับปรุงรสชาติ): Lactose นิยมใช้เป็น carrier ใน Dry Powder Inhaler (DPI) ไม่ได้ใช้ปรับรสชาติใน MDI
• ข้อ จ. (นิยมใช้ chlorofluorocarbon เป็นตัวสารขับดัน): ปัจจุบันยกเลิกการใช้ CFCs ตามข้อตกลงมอนทรีออล และเปลี่ยนมาใช้ Hydrofluoroalkane (HFA) เป็นสารขับดันทั้งหมด
📖 Guideline อ้างอิง:
USP-NF Aerosols &amp; Remington: The Science and Practice of Pharmacy
📌 จุดจำก่อนสอบ:
• เน้นจำเกณฑ์การวินิจฉัย, ขนาดอนุภาค MMAD 1-5 ไมครอน, เทคนิคการใช้ MDI vs DPI และข้อได้เปรียบของการพ่นสูดเฉพาะที่</t>
        </is>
      </c>
      <c r="K77" s="166" t="inlineStr"/>
      <c r="L77" s="166" t="inlineStr">
        <is>
          <t>Pulmonary</t>
        </is>
      </c>
      <c r="M77" s="166" t="inlineStr">
        <is>
          <t>Asthma</t>
        </is>
      </c>
      <c r="N77" s="165" t="inlineStr">
        <is>
          <t>Clinic</t>
        </is>
      </c>
      <c r="O77" s="166" t="inlineStr">
        <is>
          <t>ข้อ 75 เล่มม่วง</t>
        </is>
      </c>
      <c r="P77" s="165" t="inlineStr">
        <is>
          <t>แบบฝึกหัด</t>
        </is>
      </c>
      <c r="Q77" s="165" t="inlineStr">
        <is>
          <t>เล่มม่วง</t>
        </is>
      </c>
      <c r="R77" s="165" t="inlineStr"/>
    </row>
    <row r="78" ht="24" customHeight="1" s="49">
      <c r="A78" s="167" t="n">
        <v>76</v>
      </c>
      <c r="B78" s="166" t="inlineStr">
        <is>
          <t>ข้อใดคือข้อแนะนำของการใช้ Salbutamol MDI</t>
        </is>
      </c>
      <c r="C78" s="166" t="inlineStr"/>
      <c r="D78" s="166" t="inlineStr">
        <is>
          <t>หายใจออกทางปาก ช้า ลึก</t>
        </is>
      </c>
      <c r="E78" s="166" t="inlineStr">
        <is>
          <t>หายใจออกทางปาก เร็ว ลึก</t>
        </is>
      </c>
      <c r="F78" s="166" t="inlineStr">
        <is>
          <t>หายใจเข้าทางปาก ช้า ลึก</t>
        </is>
      </c>
      <c r="G78" s="166" t="inlineStr">
        <is>
          <t>หายใจเข้าทางปาก เร็ว ลึก</t>
        </is>
      </c>
      <c r="H78" s="166" t="inlineStr">
        <is>
          <t>หายใจเข้าทางปาก เร็ว แรง ลึก</t>
        </is>
      </c>
      <c r="I78" s="167" t="n">
        <v>3</v>
      </c>
      <c r="J78" s="166" t="inlineStr">
        <is>
          <t>✅ คำตอบที่ถูกต้อง: ข้อ ค. หายใจเข้าทางปาก ช้า ลึก
💡 Background:
หลักการทางเภสัชกรรมและเภสัชวิทยาคลินิกในโรคระบบหายใจ (Asthma)
🎯 ทำไมข้อนี้ถึงถูก:
การใช้ยาพ่นสูดชนิด MDI ต้องประสานการกดพ่นพร้อมกับ "หายใจเข้าทางปาก ช้า และลึก" (Slow and deep inhalation นาน 3-5 วินาที) แล้วกลั้นหายใจต่อ 10 วินาที เพื่อให้อนุภาคยากระจายตัวลงสู่ปอดได้ดีที่สุด
🔍 ข้ออื่นผิดเพราะอะไร:
• ข้อ ก. (หายใจออกทางปาก ช้า ลึก): การหายใจออกช้าลึก เป็นขั้นตอนก่อนการกดยาพ่นสูด ไม่ใช่ขั้นตอนขณะบริหารยา
• ข้อ ข. (หายใจออกทางปาก เร็ว ลึก): การหายใจออกเร็วลึก ไม่ถูกต้อง เพราะอาจทำให้ไอและทางเดินหายใจตีบแคบก่อนพ่นยา
• ข้อ ง. (หายใจเข้าทางปาก เร็ว ลึก): การหายใจเข้าเร็วทำให้เกิด inertial impaction อนุภาคยาจะชนติดอยู่ที่คอหอยมากกว่าลงสู่ปอด
• ข้อ จ. (หายใจเข้าทางปาก เร็ว แรง ลึก): การหายใจเข้าเร็ว แรง ลึก เป็นเทคนิคสำหรับยาพ่นชนิด DPI (Dry Powder Inhaler) ไม่ใช่ MDI
📖 Guideline อ้างอิง:
National Asthma Education and Prevention Program (NAEPP) &amp; Inhaler Technique Guidelines
📌 จุดจำก่อนสอบ:
• เน้นจำเกณฑ์การวินิจฉัย, ขนาดอนุภาค MMAD 1-5 ไมครอน, เทคนิคการใช้ MDI vs DPI และข้อได้เปรียบของการพ่นสูดเฉพาะที่</t>
        </is>
      </c>
      <c r="K78" s="166" t="inlineStr"/>
      <c r="L78" s="166" t="inlineStr">
        <is>
          <t>Pulmonary</t>
        </is>
      </c>
      <c r="M78" s="166" t="inlineStr">
        <is>
          <t>Asthma</t>
        </is>
      </c>
      <c r="N78" s="165" t="inlineStr">
        <is>
          <t>Clinic</t>
        </is>
      </c>
      <c r="O78" s="166" t="inlineStr">
        <is>
          <t>ข้อ 76 เล่มม่วง</t>
        </is>
      </c>
      <c r="P78" s="165" t="inlineStr">
        <is>
          <t>แบบฝึกหัด</t>
        </is>
      </c>
      <c r="Q78" s="165" t="inlineStr">
        <is>
          <t>เล่มม่วง</t>
        </is>
      </c>
      <c r="R78" s="165" t="inlineStr"/>
    </row>
    <row r="79" ht="24" customHeight="1" s="49">
      <c r="A79" s="167" t="n">
        <v>77</v>
      </c>
      <c r="B79" s="166" t="inlineStr">
        <is>
          <t>ในการตั้งตำหรับ Dry powder inhaler (DPI) ข้อใดต่อไปนี้ไม่ถูกต้อง</t>
        </is>
      </c>
      <c r="C79" s="166" t="inlineStr"/>
      <c r="D79" s="166" t="inlineStr">
        <is>
          <t>ขนาดอนุภาคตัวยาอยู่ระหว่าง 1-5 ไมครอน</t>
        </is>
      </c>
      <c r="E79" s="166" t="inlineStr">
        <is>
          <t>รูปแบบยาเป็นสารละลาย หรือ ยาแขวนตะกอน</t>
        </is>
      </c>
      <c r="F79" s="166" t="inlineStr">
        <is>
          <t>ไม่จำเป็นต้องใช้สารขับดัน</t>
        </is>
      </c>
      <c r="G79" s="166" t="inlineStr">
        <is>
          <t>ตัวยาเป็นลักษณะผงแห้ง</t>
        </is>
      </c>
      <c r="H79" s="166" t="inlineStr">
        <is>
          <t>ตัวยาสำคัญมีสมบัติละลายน้ำหรือไม่ละลายน้ำก็ได้</t>
        </is>
      </c>
      <c r="I79" s="167" t="n">
        <v>2</v>
      </c>
      <c r="J79" s="166" t="inlineStr">
        <is>
          <t>✅ คำตอบที่ถูกต้อง: ข้อ ข. รูปแบบยาเป็นสารละลาย หรือ ยาแขวนตะกอน
💡 Background:
หลักการทางเภสัชกรรมและเภสัชวิทยาคลินิกในโรคระบบหายใจ (Asthma)
🎯 ทำไมข้อนี้ถึงถูก:
DPI (Dry Powder Inhaler) ตัวยาจะอยู่ในรูปแบบ "ผงยาแห้ง (Solid micronized dry powder)" เท่านั้น ไม่ได้อยู่ในรูปแบบสารละลายหรือยาน้ำแขวนตะกอน (ซึ่งเป็นรูปแบบของ MDI หรือ Nebulizer)
🔍 ข้ออื่นผิดเพราะอะไร:
• ข้อ ก. (ขนาดอนุภาคตัวยาอยู่ระหว่าง 1-5 ไมครอน): ขนาดอนุภาคตัวยาใน DPI ต้องอยู่ในช่วง 1-5 ไมครอนเพื่อการกระจายสู่หลอดลมส่วนล่าง
• ข้อ ค. (ไม่จำเป็นต้องใช้สารขับดัน): DPI ทำงานโดยอาศัยแรงสูดของผู้ป่วย (breath-actuated) จึงไม่จำเป็นต้องใช้สารขับดัน (propellant-free)
• ข้อ ง. (ตัวยาเป็นลักษณะผงแห้ง): ตัวยาใน DPI เป็นลักษณะผงแห้งผสมกับสารพัดพา เช่น Coarse lactose carrier
• ข้อ จ. (ตัวยาสำคัญมีสมบัติละลายน้ำหรือไม่ละลายน้ำก็ได้): สมบัติการละลายของตัวยาสามารถแปรผันได้ขึ้นกับชนิดของสารออกฤทธิ์
📖 Guideline อ้างอิง:
British Pharmacopoeia &amp; USP &lt;601&gt; Inhalation and Nasal Drug Products
📌 จุดจำก่อนสอบ:
• เน้นจำเกณฑ์การวินิจฉัย, ขนาดอนุภาค MMAD 1-5 ไมครอน, เทคนิคการใช้ MDI vs DPI และข้อได้เปรียบของการพ่นสูดเฉพาะที่</t>
        </is>
      </c>
      <c r="K79" s="166" t="inlineStr"/>
      <c r="L79" s="166" t="inlineStr">
        <is>
          <t>Pulmonary</t>
        </is>
      </c>
      <c r="M79" s="166" t="inlineStr">
        <is>
          <t>Asthma</t>
        </is>
      </c>
      <c r="N79" s="165" t="inlineStr">
        <is>
          <t>Clinic</t>
        </is>
      </c>
      <c r="O79" s="166" t="inlineStr">
        <is>
          <t>ข้อ 77 เล่มม่วง</t>
        </is>
      </c>
      <c r="P79" s="165" t="inlineStr">
        <is>
          <t>แบบฝึกหัด</t>
        </is>
      </c>
      <c r="Q79" s="165" t="inlineStr">
        <is>
          <t>เล่มม่วง</t>
        </is>
      </c>
      <c r="R79" s="165" t="inlineStr"/>
    </row>
    <row r="80" ht="24" customHeight="1" s="49">
      <c r="A80" s="167" t="n">
        <v>78</v>
      </c>
      <c r="B80" s="166" t="inlineStr">
        <is>
          <t>ข้อใดกล่าวถึงลักษณะของ Metered dose inhaler (MDI) ได้ถูกต้อง</t>
        </is>
      </c>
      <c r="C80" s="166" t="inlineStr"/>
      <c r="D80" s="166" t="inlineStr">
        <is>
          <t>ขนาดอนุภาคที่เหมาะสมคือ 1-10 ไมครอน</t>
        </is>
      </c>
      <c r="E80" s="166" t="inlineStr">
        <is>
          <t>นิยมใช้สารขับดันเป็น Chloroflurocarbon (CFC)</t>
        </is>
      </c>
      <c r="F80" s="166" t="inlineStr">
        <is>
          <t>ยาจะผสมกับแก๊สเหลวในลักษณะเป็นสารละลาย หรือ ยาแขวนตะกอน</t>
        </is>
      </c>
      <c r="G80" s="166" t="inlineStr">
        <is>
          <t>นิยมเติม Lactose เข้าไปเพื่อปรับปรุงรสชาติขณะพ่นสูด</t>
        </is>
      </c>
      <c r="H80" s="166" t="inlineStr">
        <is>
          <t>ยาจะถูกฉีดพ่นออกทาง mouthpiece</t>
        </is>
      </c>
      <c r="I80" s="167" t="n">
        <v>3</v>
      </c>
      <c r="J80" s="166" t="inlineStr">
        <is>
          <t>✅ คำตอบที่ถูกต้อง: ข้อ ค. ยาจะผสมกับแก๊สเหลวในลักษณะเป็นสารละลาย หรือ ยาแขวนตะกอน
💡 Background:
หลักการทางเภสัชกรรมและเภสัชวิทยาคลินิกในโรคระบบหายใจ (Asthma)
🎯 ทำไมข้อนี้ถึงถูก:
MDI ประกอบด้วยตัวยาละลาย (solution) หรือแขวนตะกอน (suspension) ในสารขับดันเหลว (liquefied propellant เช่น HFA) ภายใต้ความดันในกระบอกโลหะ
🔍 ข้ออื่นผิดเพราะอะไร:
• ข้อ ก. (ขนาดอนุภาคที่เหมาะสมคือ 1-10 ไมครอน): ขนาดอนุภาคที่เหมาะสมที่สุดสำหรับการนำส่งยาลงปอดคือ 1-5 ไมครอน ไม่ใช่ 1-10 ไมครอน
• ข้อ ข. (นิยมใช้สารขับดันเป็น Chloroflurocarbon (CFC)): ปัจจุบันไม่อนุญาตให้ใช้ CFC แล้วเนื่องจากทำลายชั้นโอโซน โดยเปลี่ยนมาใช้ HFA แทน
• ข้อ ง. (นิยมเติม Lactose เข้าไปเพื่อปรับปรุงรสชาติขณะพ่นสูด): Lactose นิยมใช้เป็น carrier ใน DPI ไม่ได้เติมใน MDI ทั่วไป
• ข้อ จ. (ยาจะถูกฉีดพ่นออกทาง mouthpiece): ตัวยาจะถูกปล่อยผ่าน metering valve ออกมาทาง actuator orifice ไม่ใช่ mouthpiece เพียงอย่างเดียว
📖 Guideline อ้างอิง:
USP General Chapter &lt;601&gt; Aerosols &amp; Pharmaceutical Dosage Forms
📌 จุดจำก่อนสอบ:
• เน้นจำเกณฑ์การวินิจฉัย, ขนาดอนุภาค MMAD 1-5 ไมครอน, เทคนิคการใช้ MDI vs DPI และข้อได้เปรียบของการพ่นสูดเฉพาะที่</t>
        </is>
      </c>
      <c r="K80" s="166" t="inlineStr"/>
      <c r="L80" s="166" t="inlineStr">
        <is>
          <t>Pulmonary</t>
        </is>
      </c>
      <c r="M80" s="166" t="inlineStr">
        <is>
          <t>Asthma</t>
        </is>
      </c>
      <c r="N80" s="165" t="inlineStr">
        <is>
          <t>Clinic</t>
        </is>
      </c>
      <c r="O80" s="166" t="inlineStr">
        <is>
          <t>ข้อ 78 เล่มม่วง</t>
        </is>
      </c>
      <c r="P80" s="165" t="inlineStr">
        <is>
          <t>แบบฝึกหัด</t>
        </is>
      </c>
      <c r="Q80" s="165" t="inlineStr">
        <is>
          <t>เล่มม่วง</t>
        </is>
      </c>
      <c r="R80" s="165" t="inlineStr"/>
    </row>
    <row r="81" ht="24" customHeight="1" s="49">
      <c r="A81" s="167" t="n">
        <v>79</v>
      </c>
      <c r="B81" s="166" t="inlineStr">
        <is>
          <t>หัวข้อใดกล่าวถูกต้องเกี่ยวกับการนำส่งยาทางปอด</t>
        </is>
      </c>
      <c r="C81" s="166" t="inlineStr"/>
      <c r="D81" s="166" t="inlineStr">
        <is>
          <t>ขนาดยาที่ใช้ต่ำว่าขนาดรับประทาน</t>
        </is>
      </c>
      <c r="E81" s="166" t="inlineStr">
        <is>
          <t>ยาบางส่วนถูก first pass-metabolism</t>
        </is>
      </c>
      <c r="F81" s="166" t="inlineStr">
        <is>
          <t>อาจทำให้เกิดผลข้างเคียง หรืออาการไม่พึงประสงค์จากการใช้ยา เพราะตัวยาเกาะที่เนื้อเยื่อโดยตรง</t>
        </is>
      </c>
      <c r="G81" s="166" t="inlineStr">
        <is>
          <t>ยาพ่นสูดแบบ DPI จำเป็นต้องกลั้นหายใจขณะใช้ยา เพราะใช้หลักการ Inspiratory flow rate</t>
        </is>
      </c>
      <c r="H81" s="166" t="inlineStr">
        <is>
          <t>ถูกทุกข้อ</t>
        </is>
      </c>
      <c r="I81" s="167" t="n">
        <v>1</v>
      </c>
      <c r="J81" s="166" t="inlineStr">
        <is>
          <t>✅ คำตอบที่ถูกต้อง: ข้อ ก. ขนาดยาที่ใช้ต่ำว่าขนาดรับประทาน
💡 Background:
หลักการทางเภสัชกรรมและเภสัชวิทยาคลินิกในโรคระบบหายใจ (Asthma)
🎯 ทำไมข้อนี้ถึงถูก:
การบริหารยาทางปอด (Inhalation route) ตัวยาจะออกฤทธิ์เฉพาะที่ที่หลอดลมโดยตรง ทำให้ใช้ขนาดยาต่ำกว่าชนิดรับประทานหลายเท่า (ขนาดยาพ่นเป็นไมโครกรัม ขณะที่ชนิดรับประทานเป็นมิลลิกรัม) จึงลด systemic adverse effects ได้อย่างมีนัยสำคัญ
🔍 ข้ออื่นผิดเพราะอะไร:
• ข้อ ข. (ยาบางส่วนถูก first pass-metabolism): ยาที่ถูกสูดเข้าสู่ปอดจะดูดซึมเข้ากระแสเลือดโดยตรงโดยไม่ผ่าน first-pass metabolism ที่ตับ (เฉพาะส่วนที่ถูกกลืนลงทางเดินอาหารเท่านั้นที่ผ่านตับ)
• ข้อ ค. (อาจทำให้เกิดผลข้างเคียง หรืออาการไม่พึงประสงค์จากการใช้ยา เพราะตัวยาเกาะที่เนื้อเยื่อโดยตรง): การนำส่งยาเฉพาะที่ช่วยลดอาการไม่พึงประสงค์แบบทั่วร่างกาย (systemic ADRs) เมื่อเทียบกับชนิดรับประทาน
• ข้อ ง. (ยาพ่นสูดแบบ DPI จำเป็นต้องกลั้นหายใจขณะใช้ยา เพราะใช้หลักการ Inspiratory flow rate): DPI อาศัยแรงสูดเข้าที่เร็วและแรง (inspiratory flow) ไม่จำเป็นต้องกลั้นหายใจก่อนการสูดยา
• ข้อ จ. (ถูกทุกข้อ): ตัวเลือกอื่นไม่ถูกต้องทั้งหมด จึงไม่สามารถตอบถูกทุกข้อได้
📖 Guideline อ้างอิง:
Applied Biopharmaceutics and Pharmacokinetics (Shargel) &amp; Clinical Pharmacokinetics
📌 จุดจำก่อนสอบ:
• เน้นจำเกณฑ์การวินิจฉัย, ขนาดอนุภาค MMAD 1-5 ไมครอน, เทคนิคการใช้ MDI vs DPI และข้อได้เปรียบของการพ่นสูดเฉพาะที่</t>
        </is>
      </c>
      <c r="K81" s="166" t="inlineStr"/>
      <c r="L81" s="166" t="inlineStr">
        <is>
          <t>Pulmonary</t>
        </is>
      </c>
      <c r="M81" s="166" t="inlineStr">
        <is>
          <t>Asthma</t>
        </is>
      </c>
      <c r="N81" s="165" t="inlineStr">
        <is>
          <t>Clinic</t>
        </is>
      </c>
      <c r="O81" s="166" t="inlineStr">
        <is>
          <t>ข้อ 79 เล่มม่วง</t>
        </is>
      </c>
      <c r="P81" s="165" t="inlineStr">
        <is>
          <t>แบบฝึกหัด</t>
        </is>
      </c>
      <c r="Q81" s="165" t="inlineStr">
        <is>
          <t>เล่มม่วง</t>
        </is>
      </c>
      <c r="R81" s="165" t="inlineStr"/>
    </row>
    <row r="82" ht="24" customHeight="1" s="49">
      <c r="A82" s="167" t="n">
        <v>80</v>
      </c>
      <c r="B82" s="166" t="inlineStr">
        <is>
          <t>การตรวจสมรรถภาพปอดด้วยเครื่องสไปโรเมตรีย์ (Spirometry) ในผู้ป่วยโรคปอดอุดกั้นเรื้อรัง (Chronic Obstructive Pulmonary Disease: COPD) ข้อใดเป็นผลการตรวจที่ 'ไม่สอดคล้องและผิดปกติ' สำหรับการวินิจฉัยโรคนี้</t>
        </is>
      </c>
      <c r="C82" s="166" t="inlineStr"/>
      <c r="D82" s="166" t="inlineStr">
        <is>
          <t>ผู้ป่วยมีอาการหายใจเหนื่อยหอบเรื้อรัง (Chronic Dyspnea) และความรุนแรงของอาการค่อยๆ เพิ่มขึ้นตามกาลเวลา</t>
        </is>
      </c>
      <c r="E82" s="166" t="inlineStr">
        <is>
          <t>ผู้ป่วยมีอาการไอเรื้อรังและอาจมีเสมหะต่อเนื่องเป็นเวลานาน</t>
        </is>
      </c>
      <c r="F82" s="166" t="inlineStr">
        <is>
          <t>ค่าสัดส่วน FEV1/FVC ภายหลังการสูดยาขยายหลอดลม (Post-bronchodilator) มีค่าเพิ่มขึ้นสูงกว่า 0.70 (หรือ &gt; 70%)</t>
        </is>
      </c>
      <c r="G82" s="166" t="inlineStr">
        <is>
          <t>ค่าสัดส่วน FEV1/FVC ภายหลังการสูดยาขยายหลอดลม (Post-bronchodilator) มีค่าน้อยกว่า 0.70 (หรือ &lt; 70%)</t>
        </is>
      </c>
      <c r="H82" s="166" t="inlineStr">
        <is>
          <t>ค่า FEV1 (Forced Expiratory Volume in 1 second) ลดลงอย่างต่อเนื่องตามความรุนแรงของโรค</t>
        </is>
      </c>
      <c r="I82" s="167" t="n">
        <v>3</v>
      </c>
      <c r="J82" s="166" t="inlineStr">
        <is>
          <t>✅ คำตอบที่ถูกต้อง: ข้อ ค. ค่าสัดส่วน FEV1/FVC ภายหลังการสูดยาขยายหลอดลม (Post-bronchodilator) มีค่าเพิ่มขึ้นสูงกว่า 0.70 (หรือ &gt; 70%)
💡 Background:
ตามแนวทางเวชปฏิบัติสากล GOLD Guidelines:
- เกณฑ์มาตรฐานในการยืนยันการวินิจฉัยโรคปอดอุดกั้นเรื้อรัง (COPD) คือ การตรวจ Spirometry พบภาวะการอุดกั้นของทางเดินหายใจที่ ไม่สามารถคืนกลับสู่ภาวะปกติได้อย่างสมบูรณ์ (Persistent Airflow Limitation) โดยมีค่า Post-bronchodilator FEV1/FVC &lt; 0.70 (หรือน้อยกว่า 70%)
- หากค่า Post-bronchodilator FEV1/FVC ≥ 0.70 แสดงว่าไม่มีภาวะ Airflow limitation แบบเรื้อรัง ซึ่ง ขัดแย้งกับการวินิจฉัยโรค COPD
🎯 ทำไมข้อนี้ถึงถูก:
ข้อ ค. ผิดและไม่สอดคล้อง (โจทย์ถามข้อยกเว้น) เพราะในผู้ป่วย COPD ค่า FEV1/FVC ต้องลดลงต่ำกว่า 0.70 เสมอ ไม่ใช่เพิ่มขึ้น
🔍 ข้ออื่นผิดเพราะอะไร:
- ข้อ ก. และ ข้อ ข. เป็นอาการทางคลินิกหลักของ COPD (ไอเรื้อรัง เสมหะ หายใจเหนื่อยหอบแบบ progressive)
- ข้อ ด. เป็นเกณฑ์การวินิจฉัยหลักตาม GOLD Guidelines (Post-BD FEV1/FVC &lt; 0.70)
- ข้อ จ. เป็นตัวบ่งชี้ระดับความรุนแรงของการอุดกั้น (GOLD 1 ถึง GOLD 4)
📖 Guideline อ้างอิง:
Global Initiative for Chronic Obstructive Lung Disease (GOLD) Report: Diagnosis and Assessment of COPD
📌 จุดจำก่อนสอบ:
วินิจฉัย COPD = Post-bronchodilator FEV1/FVC &lt; 0.70 (ถาวร ไม่คืนกลับปกติ)</t>
        </is>
      </c>
      <c r="K82" s="166" t="inlineStr"/>
      <c r="L82" s="166" t="inlineStr">
        <is>
          <t>Pulmonary</t>
        </is>
      </c>
      <c r="M82" s="166" t="inlineStr">
        <is>
          <t>COPD</t>
        </is>
      </c>
      <c r="N82" s="165" t="inlineStr">
        <is>
          <t>Clinic</t>
        </is>
      </c>
      <c r="O82" s="166" t="inlineStr">
        <is>
          <t>ข้อสอบ ม.รังสิต ข้อ 15</t>
        </is>
      </c>
      <c r="P82" s="165" t="inlineStr">
        <is>
          <t>แบบฝึกหัด</t>
        </is>
      </c>
      <c r="Q82" s="165" t="inlineStr">
        <is>
          <t>เล่มม่วง</t>
        </is>
      </c>
      <c r="R82" s="165" t="inlineStr"/>
    </row>
    <row r="83" ht="24" customHeight="1" s="49">
      <c r="A83" s="167" t="n">
        <v>81</v>
      </c>
      <c r="B83" s="166" t="inlineStr">
        <is>
          <t>ผู้ป่วยในข้อใดต่อไปนี้ มีปัจจัยเสี่ยงและประวัติการสูบบุหรี่ที่เข้าเกณฑ์มีความเสี่ยงสูงที่สุดต่อการเกิดโรคปอดอุดกั้นเรื้อรัง (COPD)</t>
        </is>
      </c>
      <c r="C83" s="166" t="inlineStr"/>
      <c r="D83" s="166" t="inlineStr">
        <is>
          <t>นาย ก สูบบุหรี่วันละ 25 มวน เป็นเวลา 7 ปี (คำนวณได้ 8.75 Pack-years)</t>
        </is>
      </c>
      <c r="E83" s="166" t="inlineStr">
        <is>
          <t>นาย ข สูบบุหรี่วันละ 2 ซอง เป็นเวลา 15 ปี (คำนวณได้ 30 Pack-years)</t>
        </is>
      </c>
      <c r="F83" s="166" t="inlineStr">
        <is>
          <t>นาย ค สูบบุหรี่วันละ 1 ซอง เป็นเวลา 10 ปี (คำนวณได้ 10 Pack-years)</t>
        </is>
      </c>
      <c r="G83" s="166" t="inlineStr">
        <is>
          <t>นาย ง สูบบุหรี่วันละ 15 มวน เป็นเวลา 5 ปี (คำนวณได้ 3.75 Pack-years)</t>
        </is>
      </c>
      <c r="H83" s="166" t="inlineStr">
        <is>
          <t>นาย จ สูบบุหรี่วันละ 3 ซอง เป็นเวลา 6 ปี (คำนวณได้ 18 Pack-years)</t>
        </is>
      </c>
      <c r="I83" s="167" t="n">
        <v>2</v>
      </c>
      <c r="J83" s="166" t="inlineStr">
        <is>
          <t>✅ คำตอบที่ถูกต้อง: ข้อ ข. นาย ข สูบบุหรี่วันละ 2 ซอง เป็นเวลา 15 ปี (คำนวณได้ 30 Pack-years)
💡 Background &amp; การคำนวณประวัติการสูบบุหรี่ (Pack-Years):
สูตรคำนวณ:
Pack-Years = (จำนวนซองที่สูบต่อวัน) x (จำนวนปีที่สูบ)
หรือ = [ (จำนวนมวนต่อวัน / 20) ] x (จำนวนปีที่สูบ)
- นาย ก: (25/20) x 7 = 8.75 pack-years
- นาย ข: 2 x 15 = 30 pack-years (ความเสี่ยงสูงสุด)
- นาย ค: 1 x 10 = 10 pack-years
- นาย ง: (15/20) x 5 = 3.75 pack-years
- นาย จ: 3 x 6 = 18 pack-years
ตามเกณฑ์ GOLD ผู้ที่มีประวัติการสูบบุหรี่ ≥ 20 pack-years จะมีความเสี่ยงสูงมากต่อการเกิด COPD และมีอัตราการเสื่อมของสมรรถภาพปอดอย่างรวดเร็ว
🎯 ทำไมข้อนี้ถึงถูก:
ข้อ ข. ถูกต้อง เพราะนาย ข มีปริมาณการสูบบุหรี่สะสมสูงสุดคือ 30 pack-years ซึ่งเกินเกณฑ์ความเสี่ยงสูง (≥ 20 pack-years)
🔍 ข้ออื่นผิดเพราะอะไร:
📖 Guideline อ้างอิง:
GOLD Report: Factors that Influence Disease Development and Progression (Smoking Pack-Years)
📌 จุดจำก่อนสอบ:
Pack-Years = ซองต่อวัน x ปีที่สูบ (เกิน 20 pack-years เสี่ยง COPD สูงมาก)</t>
        </is>
      </c>
      <c r="K83" s="166" t="inlineStr"/>
      <c r="L83" s="166" t="inlineStr">
        <is>
          <t>Pulmonary</t>
        </is>
      </c>
      <c r="M83" s="166" t="inlineStr">
        <is>
          <t>COPD</t>
        </is>
      </c>
      <c r="N83" s="165" t="inlineStr">
        <is>
          <t>Clinic</t>
        </is>
      </c>
      <c r="O83" s="166" t="inlineStr">
        <is>
          <t>ข้อสอบ ม.รังสิต ข้อ 16</t>
        </is>
      </c>
      <c r="P83" s="165" t="inlineStr">
        <is>
          <t>แบบฝึกหัด</t>
        </is>
      </c>
      <c r="Q83" s="165" t="inlineStr">
        <is>
          <t>เล่มม่วง</t>
        </is>
      </c>
      <c r="R83" s="165" t="inlineStr"/>
    </row>
    <row r="84" ht="24" customHeight="1" s="49">
      <c r="A84" s="167" t="n">
        <v>82</v>
      </c>
      <c r="B84" s="166" t="inlineStr">
        <is>
          <t>ปัจจัยในข้อใดต่อไปนี้ 'ไม่ใช่' สาเหตุหรือปัจจัยเสี่ยงโดยตรง (Etiology / Risk Factors) ในการเกิดโรคปอดอุดกั้นเรื้อรัง (COPD)</t>
        </is>
      </c>
      <c r="C84" s="166" t="inlineStr"/>
      <c r="D84" s="166" t="inlineStr">
        <is>
          <t>การสูบบุหรี่ต่อเนื่องตั้งแต่อายุ 35 ปีขึ้นไป (Active Cigarette Smoking)</t>
        </is>
      </c>
      <c r="E84" s="166" t="inlineStr">
        <is>
          <t>การได้รับควันบุหรี่มือสองจากคนในครอบครัวเป็นประจำ (Second-hand Tobacco Smoke)</t>
        </is>
      </c>
      <c r="F84" s="166" t="inlineStr">
        <is>
          <t>การดื่มเครื่องดื่มแอลกอฮอล์ในปริมาณปานกลางเป็นประจำ</t>
        </is>
      </c>
      <c r="G84" s="166" t="inlineStr">
        <is>
          <t>ประวัติการเป็นโรคความดันโลหิตสูง (Essential Hypertension)</t>
        </is>
      </c>
      <c r="H84" s="166" t="inlineStr">
        <is>
          <t>ข้อ ค. และ ข้อ ง. ไม่ใช่ปัจจัยเสี่ยงโดยตรงของการเกิดโรค COPD</t>
        </is>
      </c>
      <c r="I84" s="167" t="n">
        <v>5</v>
      </c>
      <c r="J84" s="166" t="inlineStr">
        <is>
          <t>✅ คำตอบที่ถูกต้อง: ข้อ จ. ข้อ ค. และ ข้อ ง. ไม่ใช่ปัจจัยเสี่ยงโดยตรงของการเกิดโรค COPD
💡 Background:
ปัจจัยเสี่ยงและสาเหตุหลักของการเกิดโรค COPD ตาม GOLD Guidelines:
1. การสูบบุหรี่ (Active smoking) เป็นสาเหตุหลักมากกว่า 80-90%
2. การสัมผัสควันบุหรี่มือสอง (Second-hand smoke)
3. การสัมผัสมลพิษในสิ่งแวดล้อมและอากาศ เช่น ฝุ่นละออง PM2.5 ควันจากการเผาไหม้ชีวมวล (Biomass fuel) และสารเคมีในสถานที่ทำงาน
4. ปัจจัยทางพันธุกรรม เช่น ภาวะพร่องเอนไซม์ Alpha-1 Antitrypsin (AATD)
ส่วน การดื่มสุรา และ โรคความดันโลหิตสูง ไม่ใช่สาเหตุหรือปัจจัยเสี่ยงโดยตรงในการเกิดพยาธิสภาพของโรค COPD
🎯 ทำไมข้อนี้ถึงถูก:
ข้อ จ. ถูกต้อง เพราะทั้งการดื่มแอลกอฮอล์ (ข้อ ค.) และโรคความดันโลหิตสูง (ข้อ ง.) ไม่ใช่ปัจจัยเสี่ยงที่ทำให้เกิดโรค COPD
🔍 ข้ออื่นผิดเพราะอะไร:
📖 Guideline อ้างอิง:
GOLD Guidelines: Risk Factors for COPD
📌 จุดจำก่อนสอบ:
สาเหตุหลัก COPD = ควันบุหรี่ (Active/Passive), มลพิษทางอากาศ (Biomass/PM2.5), พันธุกรรมพร่อง Alpha-1 antitrypsin</t>
        </is>
      </c>
      <c r="K84" s="166" t="inlineStr"/>
      <c r="L84" s="166" t="inlineStr">
        <is>
          <t>Pulmonary</t>
        </is>
      </c>
      <c r="M84" s="166" t="inlineStr">
        <is>
          <t>COPD</t>
        </is>
      </c>
      <c r="N84" s="165" t="inlineStr">
        <is>
          <t>Clinic</t>
        </is>
      </c>
      <c r="O84" s="166" t="inlineStr">
        <is>
          <t>ข้อสอบ ม.รังสิต ข้อ 17</t>
        </is>
      </c>
      <c r="P84" s="165" t="inlineStr">
        <is>
          <t>แบบฝึกหัด</t>
        </is>
      </c>
      <c r="Q84" s="165" t="inlineStr">
        <is>
          <t>เล่มม่วง</t>
        </is>
      </c>
      <c r="R84" s="165" t="inlineStr"/>
    </row>
    <row r="85" ht="24" customHeight="1" s="49">
      <c r="A85" s="167" t="n">
        <v>83</v>
      </c>
      <c r="B85" s="166" t="inlineStr">
        <is>
          <t>ตามแนวทางเวชปฏิบัติสากล GOLD Guidelines ในการรักษาผู้ป่วยโรคปอดอุดกั้นเรื้อรังระยะคงที่ (Stable COPD) กลุ่มที่มีอาการเหนื่อยหอบน้อยและไม่มีประวัติอาการกำเริบ (GOLD Group A) ยาขยายหลอดลมกลุ่มแรกที่แนะนำให้เลือกใช้เป็นยาขนานแรก (First-choice initial therapy) คือข้อใด</t>
        </is>
      </c>
      <c r="C85" s="166" t="inlineStr"/>
      <c r="D85" s="166" t="inlineStr">
        <is>
          <t>ยาขยายหลอดลมชนิดออกฤทธิ์ยาวเดี่ยวๆ: LABA (Long-Acting Beta-2 Agonist) หรือ LAMA (Long-Acting Muscarinic Antagonist)</t>
        </is>
      </c>
      <c r="E85" s="166" t="inlineStr">
        <is>
          <t>ยาขยายหลอดลมคู่ผสม: LABA ร่วมกับ LAMA ตั้งแต่เริ่มต้น</t>
        </is>
      </c>
      <c r="F85" s="166" t="inlineStr">
        <is>
          <t>ยาสูดสเตียรอยด์เดี่ยวๆ: ICS (Inhaled Corticosteroid)</t>
        </is>
      </c>
      <c r="G85" s="166" t="inlineStr">
        <is>
          <t>ยาขยายหลอดลมชนิดรับประทาน: Theophylline ขนาดสูง</t>
        </is>
      </c>
      <c r="H85" s="166" t="inlineStr">
        <is>
          <t>ยาปฏิชีวนะ Azithromycin รับประทานต่อเนื่องระยะยาว</t>
        </is>
      </c>
      <c r="I85" s="167" t="n">
        <v>1</v>
      </c>
      <c r="J85" s="166" t="inlineStr">
        <is>
          <t>✅ คำตอบที่ถูกต้อง: ข้อ ก. ยาขยายหลอดลมชนิดออกฤทธิ์ยาวเดี่ยวๆ: LABA (Long-Acting Beta-2 Agonist) หรือ LAMA (Long-Acting Muscarinic Antagonist)
💡 Background:
แนวทางการเริ่มยาในผู้ป่วย Stable COPD ตาม GOLD 2023/2024 Update:
- Group A (mMRC 0-1, CAT &lt; 10, Exacerbation 0-1 ครั้ง/ปีที่ไม่นอน รพ.): แนะนำให้เริ่มด้วย ยาขยายหลอดลมชนิดออกฤทธิ์ยาวเดี่ยวตัวใดตัวหนึ่ง (A Bronchodilator: LABA หรือ LAMA)
- Group B (mMRC ≥ 2, CAT ≥ 10, Exacerbation 0-1 ครั้ง/ปีที่ไม่นอน รพ.): แนะนำให้เริ่มด้วย ยาขยายหลอดลมคู่ผสม LABA + LAMA
- Group E (Exacerbation ≥ 2 ครั้ง/ปี หรือ นอน รพ. ≥ 1 ครั้ง): แนะนำให้เริ่มด้วย LABA + LAMA (และพิจารณาเพิ่ม ICS เป็น Triple therapy หาก Blood Eosinophils ≥ 300 cells/µL)
🎯 ทำไมข้อนี้ถึงถูก:
ข้อ ก. ถูกต้อง เพราะ Group A แนะนำให้ใช้ Bronchodilator เดี่ยว (LABA or LAMA)
🔍 ข้ออื่นผิดเพราะอะไร:
📖 Guideline อ้างอิง:
GOLD Guidelines 2023/2024: Initial Pharmacological Treatment
📌 จุดจำก่อนสอบ:
COPD Group A = LABA or LAMA (ตัวใดตัวหนึ่ง); Group B &amp; E = LABA + LAMA</t>
        </is>
      </c>
      <c r="K85" s="166" t="inlineStr"/>
      <c r="L85" s="166" t="inlineStr">
        <is>
          <t>Pulmonary</t>
        </is>
      </c>
      <c r="M85" s="166" t="inlineStr">
        <is>
          <t>COPD</t>
        </is>
      </c>
      <c r="N85" s="165" t="inlineStr">
        <is>
          <t>Clinic</t>
        </is>
      </c>
      <c r="O85" s="166" t="inlineStr">
        <is>
          <t>ข้อสอบ ม.รังสิต ข้อ 18</t>
        </is>
      </c>
      <c r="P85" s="165" t="inlineStr">
        <is>
          <t>แบบฝึกหัด</t>
        </is>
      </c>
      <c r="Q85" s="165" t="inlineStr">
        <is>
          <t>เล่มม่วง</t>
        </is>
      </c>
      <c r="R85" s="165" t="inlineStr"/>
    </row>
    <row r="86" ht="24" customHeight="1" s="49">
      <c r="A86" s="167" t="n">
        <v>84</v>
      </c>
      <c r="B86" s="166" t="inlineStr">
        <is>
          <t>ตัวอย่างยาในข้อใดต่อไปนี้ จัดเป็นยาขยายหลอดลมชนิดออกฤทธิ์ยาว (Long-Acting Bronchodilators) ที่เหมาะสมสำหรับผู้ป่วย COPD กลุ่มเริ่มต้น (Group A)</t>
        </is>
      </c>
      <c r="C86" s="166" t="inlineStr"/>
      <c r="D86" s="166" t="inlineStr">
        <is>
          <t>Salbutamol MDI ร่วมกับ Terbutaline Turbuhaler</t>
        </is>
      </c>
      <c r="E86" s="166" t="inlineStr">
        <is>
          <t>Salbutamol MDI ร่วมกับ Budesonide Pulmicort</t>
        </is>
      </c>
      <c r="F86" s="166" t="inlineStr">
        <is>
          <t>Formoterol ร่วมกับ Oral Prednisolone</t>
        </is>
      </c>
      <c r="G86" s="166" t="inlineStr">
        <is>
          <t>Salmeterol Inhaler (LABA) หรือ Tiotropium HandiHaler/Respimat (LAMA)</t>
        </is>
      </c>
      <c r="H86" s="166" t="inlineStr">
        <is>
          <t>Ipratropium Bromide MDI เดี่ยวๆ วันละ 4 ครั้ง</t>
        </is>
      </c>
      <c r="I86" s="167" t="n">
        <v>4</v>
      </c>
      <c r="J86" s="166" t="inlineStr">
        <is>
          <t>✅ คำตอบที่ถูกต้อง: ข้อ ง. Salmeterol Inhaler (LABA) หรือ Tiotropium HandiHaler/Respimat (LAMA)
💡 Background:
Salmeterol จัดเป็น Long-Acting Beta-2 Agonist (LABA) และ Tiotropium bromide จัดเป็น Long-Acting Muscarinic Antagonist (LAMA) ทั้งสองตัวออกฤทธิ์ขยายหลอดลมยาวนาน 12-24 ชั่วโมง จัดเป็นยามาตรฐานสำหรับ COPD Group A
🎯 ทำไมข้อนี้ถึงถูก:
ข้อ ง. ถูกต้อง เพราะ Salmeterol (LABA) และ Tiotropium (LAMA) คือยาขยายหลอดลมชนิดออกฤทธิ์ยาวที่เหมาะสม
🔍 ข้ออื่นผิดเพราะอะไร:
📖 Guideline อ้างอิง:
GOLD Guidelines 2023/2024
📌 จุดจำก่อนสอบ:
LABA = Salmeterol, Formoterol, Indacaterol; LAMA = Tiotropium, Umeclidinium, Aclidinium</t>
        </is>
      </c>
      <c r="K86" s="166" t="inlineStr"/>
      <c r="L86" s="166" t="inlineStr">
        <is>
          <t>Pulmonary</t>
        </is>
      </c>
      <c r="M86" s="166" t="inlineStr">
        <is>
          <t>COPD</t>
        </is>
      </c>
      <c r="N86" s="165" t="inlineStr">
        <is>
          <t>Clinic</t>
        </is>
      </c>
      <c r="O86" s="166" t="inlineStr">
        <is>
          <t>ข้อสอบ ม.รังสิต ข้อ 19</t>
        </is>
      </c>
      <c r="P86" s="165" t="inlineStr">
        <is>
          <t>แบบฝึกหัด</t>
        </is>
      </c>
      <c r="Q86" s="165" t="inlineStr">
        <is>
          <t>เล่มม่วง</t>
        </is>
      </c>
      <c r="R86" s="165" t="inlineStr"/>
    </row>
    <row r="87" ht="24" customHeight="1" s="49">
      <c r="A87" s="167" t="n">
        <v>85</v>
      </c>
      <c r="B87" s="166" t="inlineStr">
        <is>
          <t>ผู้ป่วยโรคปอดอุดกั้นเรื้อรัง (COPD) ได้รับการรักษาเริ่มต้นด้วยยาขยายหลอดลมเดี่ยว Tiotropium (LAMA) มาเป็นเวลา 2 สัปดาห์ กลับมาติดตามการรักษาพบว่ายังมีอาการเหนื่อยหอบรบกวนชีวิตประจำวัน (mMRC score = 2, CAT score = 16) ไม่มีอาการกำเริบ ไม่เคยนอนโรงพยาบาล แพทย์และเภสัชกรควรพิจารณาปรับเปลี่ยนการใช้ยา (Follow-up Pharmacological Treatment) อย่างไรตามแนวทาง GOLD</t>
        </is>
      </c>
      <c r="C87" s="166" t="inlineStr"/>
      <c r="D87" s="166" t="inlineStr">
        <is>
          <t>เพิ่มยาพ่นสูดขยายหลอดลมระยะสั้น Salbutamol MDI เป็นประจำทุก 4 ชั่วโมง</t>
        </is>
      </c>
      <c r="E87" s="166" t="inlineStr">
        <is>
          <t>เพิ่มยาสูดสเตียรอยด์ Budesonide (ICS) เดี่ยวๆ ทันที</t>
        </is>
      </c>
      <c r="F87" s="166" t="inlineStr">
        <is>
          <t>ปรับเพิ่มเป็นยาขยายหลอดลมคู่ผสมชนิดออกฤทธิ์ยาวสองกลุ่มร่วมกัน: LABA ร่วมกับ LAMA (เช่น Salmeterol + Tiotropium หรือ Formoterol + Aclidinium)</t>
        </is>
      </c>
      <c r="G87" s="166" t="inlineStr">
        <is>
          <t>เพิ่มยารับประทาน Theophylline ขนาดสูง</t>
        </is>
      </c>
      <c r="H87" s="166" t="inlineStr">
        <is>
          <t>หยุดยาพ่นทั้งหมดแล้วเปลี่ยนเป็นยาเม็ดสเตียรอยด์รับประทาน</t>
        </is>
      </c>
      <c r="I87" s="167" t="n">
        <v>3</v>
      </c>
      <c r="J87" s="166" t="inlineStr">
        <is>
          <t>✅ คำตอบที่ถูกต้อง: ข้อ ค. ปรับเพิ่มเป็นยาขยายหลอดลมคู่ผสมชนิดออกฤทธิ์ยาวสองกลุ่มร่วมกัน: LABA ร่วมกับ LAMA (เช่น Salmeterol + Tiotropium หรือ Formoterol + Aclidinium)
💡 Background:
ตาม GOLD Follow-up Treatment Algorithm:
- ในผู้ป่วย COPD ที่ได้รับการรักษาด้วยยาขยายหลอดลมเดี่ยว (LABA หรือ LAMA) แล้วยังมีอาการเหนื่อยหอบเด่น (Persistent Dyspnea)
- แนะนำให้ ปรับเพิ่มขนาดยาเป็น Dual Bronchodilator: LABA + LAMA (เช่น Salmeterol/Fluticasone ไม่ใช่ตัวเลือกแรกหากไม่มี Exacerbation แต่ต้องเป็น LABA + LAMA เช่น Tiotropium + Olodaterol หรือ Umeclidinium + Vilanterol)
- การใช้ LABA ร่วมกับ LAMA ให้ประสิทธิผลขยายหลอดลมผ่าน 2 กลไกที่เสริมฤทธิ์กัน (Adrenergic stimulation + Cholinergic inhibition) ช่วยเพิ่มค่า FEV1 ลดอาการเหนื่อยหอบ และเพิ่มคุณภาพชีวิตได้ดีกว่าการใช้ยาเดี่ยว
🎯 ทำไมข้อนี้ถึงถูก:
ข้อ ค. ถูกต้อง เพราะการ Step up สำหรับอาการ Dyspnea ใน COPD คือการเพิ่มเป็น LABA + LAMA
🔍 ข้ออื่นผิดเพราะอะไร:
📖 Guideline อ้างอิง:
GOLD Guidelines 2023/2024: Follow-up Pharmacological Management
📌 จุดจำก่อนสอบ:
COPD เหนื่อยหอบไม่ดีขึ้นหลังใช้ยาเดี่ยว -&gt; Step up เป็น LABA + LAMA (Dual Bronchodilators)</t>
        </is>
      </c>
      <c r="K87" s="166" t="inlineStr"/>
      <c r="L87" s="166" t="inlineStr">
        <is>
          <t>Pulmonary</t>
        </is>
      </c>
      <c r="M87" s="166" t="inlineStr">
        <is>
          <t>COPD</t>
        </is>
      </c>
      <c r="N87" s="165" t="inlineStr">
        <is>
          <t>Clinic</t>
        </is>
      </c>
      <c r="O87" s="166" t="inlineStr">
        <is>
          <t>ข้อสอบ ม.รังสิต ข้อ 20</t>
        </is>
      </c>
      <c r="P87" s="165" t="inlineStr">
        <is>
          <t>แบบฝึกหัด</t>
        </is>
      </c>
      <c r="Q87" s="165" t="inlineStr">
        <is>
          <t>เล่มม่วง</t>
        </is>
      </c>
      <c r="R87" s="165" t="inlineStr"/>
    </row>
    <row r="88" ht="24" customHeight="1" s="49">
      <c r="A88" s="167" t="n">
        <v>86</v>
      </c>
      <c r="B88" s="166" t="inlineStr">
        <is>
          <t>คำแนะนำในการใช้ยาพ่นสเตียรอยด์ชนิดผงแห้ง (Inhaled Corticosteroids Dry Powder Inhaler: DPI เช่น Budesonide Turbuhaler หรือ Fluticasone Accuhaler) ข้อใดต่อไปนี้เป็นคำแนะนำที่ถูกต้องและสำคัญที่สุดเพื่อป้องกันผลข้างเคียงเฉพาะที่ในช่องปาก</t>
        </is>
      </c>
      <c r="C88" s="166" t="inlineStr"/>
      <c r="D88" s="166" t="inlineStr">
        <is>
          <t>ต้องเขย่าเครื่องพ่นยาทุกครั้งก่อนสูดยา เพื่อให้สารขับดันผสมกับผงยา</t>
        </is>
      </c>
      <c r="E88" s="166" t="inlineStr">
        <is>
          <t>ต้องหายใจออกช้าๆ รดเข้าไปในปากกระบอกยาเพื่อเพิ่มความชื้นของผงยา</t>
        </is>
      </c>
      <c r="F88" s="166" t="inlineStr">
        <is>
          <t>หลังสูดยาเสร็จทุกครั้ง ให้บ้วนปาก กลั้วคอด้วยน้ำสะอาด แล้วบ้วนทิ้งทันที (Rinse and Spit)</t>
        </is>
      </c>
      <c r="G88" s="166" t="inlineStr">
        <is>
          <t>หลังสูดยาเสร็จ ให้ดื่มน้ำตามมากๆ เพื่อกลืนผงยาลงสู่กระเพาะอาหาร</t>
        </is>
      </c>
      <c r="H88" s="166" t="inlineStr">
        <is>
          <t>ต้องนำตัวเครื่องพ่นยา DPI ไปล้างทำความสะอาดด้วยน้ำประปาทุกครั้งหลังใช้</t>
        </is>
      </c>
      <c r="I88" s="167" t="n">
        <v>3</v>
      </c>
      <c r="J88" s="166" t="inlineStr">
        <is>
          <t>✅ คำตอบที่ถูกต้อง: ข้อ ค. หลังสูดยาเสร็จทุกครั้ง ให้บ้วนปาก กลั้วคอด้วยน้ำสะอาด แล้วบ้วนทิ้งทันที (Rinse and Spit)
💡 Background:
คำแนะนำสำคัญในการใช้ยาพ่น Inhaled Corticosteroids (ICS) ทุกรูปแบบ:
1. การบ้วนปากและกลั้วคอ (Rinse and spit): ผงยาสเตียรอยด์ที่ตกค้างในช่องปากและลำคอจะกดภูมิคุ้มกันเฉพาะที่ ทำให้เกิด เชื้อราในช่องปาก (Oral Candidiasis / Thrush) และเกิดอาการเสียงแหบ (Dysphonia) การบ้วนปากกลั้วคอแล้วบ้วนทิ้ง (ห้ามกลืนน้ำ) จะช่วยกำจัดละอองยาตกค้างและลดการดูดซึมยาเข้าสู่กระแสเลือดได้มากกว่า 80-90%
2. เทคนิค DPI: ไม่ต้องเขย่าเครื่อง (เพราะไม่มีสารขับดัน), ห้ามหายใจรดปากกระบอก (เพราะความชื้นจะทำให้ผงยาเกาะตัวเป็นก้อน), สูดหายใจเข้าทางปากอย่างรวดเร็ว แรง และลึก, ห้ามล้างน้ำ (ใช้ผ้าแห้งเช็ด)
🎯 ทำไมข้อนี้ถึงถูก:
ข้อ ค. ถูกต้อง เพราะการบ้วนปากกลั้วคอด้วยน้ำแล้วบ้วนทิ้งเป็นคำแนะนำมาตรฐานที่จำเป็นที่สุดในการใช้ Inhaled Corticosteroid
🔍 ข้ออื่นผิดเพราะอะไร:
📖 Guideline อ้างอิง:
GINA 2023/2024 Guidelines: Inhaler Technique / Thai Asthma Guidelines
📌 จุดจำก่อนสอบ:
พ่น Inhaled Steroids เสร็จ = บ้วนปาก กลั้วคอ บ้วนทิ้งทันที (ป้องกันเชื้อราในปากและเสียงแหบ)</t>
        </is>
      </c>
      <c r="K88" s="166" t="inlineStr"/>
      <c r="L88" s="166" t="inlineStr">
        <is>
          <t>Pulmonary</t>
        </is>
      </c>
      <c r="M88" s="166" t="inlineStr">
        <is>
          <t>COPD</t>
        </is>
      </c>
      <c r="N88" s="165" t="inlineStr">
        <is>
          <t>Clinic</t>
        </is>
      </c>
      <c r="O88" s="166" t="inlineStr">
        <is>
          <t>ข้อสอบ ม.รังสิต ข้อ 21</t>
        </is>
      </c>
      <c r="P88" s="165" t="inlineStr">
        <is>
          <t>แบบฝึกหัด</t>
        </is>
      </c>
      <c r="Q88" s="165" t="inlineStr">
        <is>
          <t>เล่มม่วง</t>
        </is>
      </c>
      <c r="R88" s="165" t="inlineStr"/>
    </row>
    <row r="89" ht="24" customHeight="1" s="49">
      <c r="A89" s="167" t="n">
        <v>87</v>
      </c>
      <c r="B89" s="166" t="inlineStr">
        <is>
          <t>ตามความสัมพันธ์ระหว่างโครงสร้างทางเคมีและฤทธิ์ทางเภสัชวิทยา (Structure-Activity Relationship: SAR) ของยากลุ่มคอร์ติโคสเตียรอยด์ (Corticosteroids) ตำแหน่งหรือหมู่ฟังก์ชันในข้อใดต่อไปนี้ 'ไม่จำเป็นต่อการจับและกระตุ้น Glucocorticoid Receptor'</t>
        </is>
      </c>
      <c r="C89" s="166" t="inlineStr"/>
      <c r="D89" s="166" t="inlineStr">
        <is>
          <t>หมู่ 3-Carbonyl (Ketone ที่ตำแหน่ง C-3)</t>
        </is>
      </c>
      <c r="E89" s="166" t="inlineStr">
        <is>
          <t>พันธะคู่ระหว่างตำแหน่ง C-4 และ C-5 (4,5-Double bond ใน A-ring)</t>
        </is>
      </c>
      <c r="F89" s="166" t="inlineStr">
        <is>
          <t>หมู่ 9-Methyl substituent</t>
        </is>
      </c>
      <c r="G89" s="166" t="inlineStr">
        <is>
          <t>อะตอมออกซิเจน (11-Beta Hydroxyl group) ที่ตำแหน่ง C-11</t>
        </is>
      </c>
      <c r="H89" s="166" t="inlineStr">
        <is>
          <t>โซ่ข้าง 17-Beta Ketol side chain (-COCH2OH ที่ตำแหน่ง C-17)</t>
        </is>
      </c>
      <c r="I89" s="167" t="n">
        <v>3</v>
      </c>
      <c r="J89" s="166" t="inlineStr">
        <is>
          <t>✅ คำตอบที่ถูกต้อง: ข้อ ค. หมู่ 9-Methyl substituent
💡 Background:
โครงสร้างพื้นฐานที่จำเป็นอย่างยิ่ง (Essential Pharmacophore) สำหรับฤทธิ์ Glucocorticoid:
1. A-ring: 3-Keto group และ 4,5-Double bond (4-en-3-one system) จำเป็นเด็ดขาดต่อการจับ receptor
2. C-ring: 11-Beta Hydroxyl group (-OH) จำเป็นต่อ Glucocorticoid activity (เช่น Hydrocortisone มีฤทธิ์ แต่ Cortisone ซึ่งเป็น 11-keto ต้องเปลี่ยนเป็น 11-beta-OH ที่ตับก่อนจึงจะออกฤทธิ์ได้)
3. D-ring: 17-Beta Ketol side chain (-CO-CH2OH) จำเป็นต่อการออกฤทธิ์
ในขณะที่ตำแหน่ง C-9 การเติมหมู่ Fluoro (9-alpha-fluoro) จะช่วยเพิ่มฤทธิ์ แต่ หมู่ 9-Methyl ไม่ได้มีอยู่และไม่จำเป็นต่อการออกฤทธิ์ของ Glucocorticoids
🎯 ทำไมข้อนี้ถึงถูก:
ข้อ ค. ถูกต้อง เพราะ 9-methyl ไม่ใช่โครงสร้างจำเป็นของ Glucocorticoid receptor pharmacophore
🔍 ข้ออื่นผิดเพราะอะไร:
📖 Guideline อ้างอิง:
Foye's Principles of Medicinal Chemistry: Adrenocorticoids / Wilson and Gisvold's Medicinal Chemistry
📌 จุดจำก่อนสอบ:
Glucocorticoid SAR ที่จำเป็น: 3-Keto, 4,5-Double bond, 11-beta-OH, 17-beta-ketol chain</t>
        </is>
      </c>
      <c r="K89" s="166" t="inlineStr"/>
      <c r="L89" s="166" t="inlineStr">
        <is>
          <t>Pulmonary</t>
        </is>
      </c>
      <c r="M89" s="166" t="inlineStr">
        <is>
          <t>COPD</t>
        </is>
      </c>
      <c r="N89" s="165" t="inlineStr">
        <is>
          <t>Clinic</t>
        </is>
      </c>
      <c r="O89" s="166" t="inlineStr">
        <is>
          <t>ข้อสอบ ม.รังสิต ข้อ 22</t>
        </is>
      </c>
      <c r="P89" s="165" t="inlineStr">
        <is>
          <t>แบบฝึกหัด</t>
        </is>
      </c>
      <c r="Q89" s="165" t="inlineStr">
        <is>
          <t>เล่มม่วง</t>
        </is>
      </c>
      <c r="R89" s="165" t="inlineStr"/>
    </row>
    <row r="90" ht="24" customHeight="1" s="49">
      <c r="A90" s="167" t="n">
        <v>88</v>
      </c>
      <c r="B90" s="166" t="inlineStr">
        <is>
          <t>เทคนิคทางโครมาโทกราฟี (Chromatographic Technique) ในข้อใดต่อไปนี้ สามารถแยกสาร Theophylline (1,3-dimethylxanthine) และ Caffeine (1,3,7-trimethylxanthine) ออกจากกันได้อย่างมีประสิทธิภาพสูงสุดโดยอาศัยความแตกต่างของความเป็นขั้วและคุณสมบัติชอบไขมัน (Lipophilicity)</t>
        </is>
      </c>
      <c r="C90" s="166" t="inlineStr"/>
      <c r="D90" s="166" t="inlineStr">
        <is>
          <t>Chiral Chromatography (โครมาโทกราฟีสำหรับแยกอิแนนทิโอเมอร์)</t>
        </is>
      </c>
      <c r="E90" s="166" t="inlineStr">
        <is>
          <t>Countercurrent Chromatography</t>
        </is>
      </c>
      <c r="F90" s="166" t="inlineStr">
        <is>
          <t>Ion-Exchange Chromatography (โครมาโทกราฟีแลกเปลี่ยนไอออน)</t>
        </is>
      </c>
      <c r="G90" s="166" t="inlineStr">
        <is>
          <t>Reversed-Phase High-Performance Liquid Chromatography (RP-HPLC บนคอลัมน์ C18)</t>
        </is>
      </c>
      <c r="H90" s="166" t="inlineStr">
        <is>
          <t>Size-Exclusion Chromatography (การแยกตามขนาดโมเลกุล)</t>
        </is>
      </c>
      <c r="I90" s="167" t="n">
        <v>4</v>
      </c>
      <c r="J90" s="166" t="inlineStr">
        <is>
          <t>✅ คำตอบที่ถูกต้อง: ข้อ ง. Reversed-Phase High-Performance Liquid Chromatography (RP-HPLC บนคอลัมน์ C18)
💡 Background:
โครงสร้างทางเคมีของสารกลุ่มแซนทีน (Xanthine derivatives):
- Theophylline: มีโครงสร้างเป็น 1,3-dimethylxanthine มีหมู่ N-H ที่ตำแหน่ง 7 ทำให้มีขั้วมากกว่า (More polar / Less lipophilic, Log P ≈ -0.02)
- Caffeine: มีโครงสร้างเป็น 1,3,7-trimethylxanthine มีหมู่เมทิล 3 หมู่ ทำให้ไม่มีหมู่โปรตอนอิสระและมีความชอบไขมันสูงกว่า (Less polar / More lipophilic, Log P ≈ -0.07 ถึง 0.0)
การแยกด้วยเทคนิค Reversed-Phase HPLC (RP-HPLC บน C18 stationary phase):
- สารที่มีขั้วมากกว่า (Theophylline) จะมีปฏิสัมพันธ์กับวัฏภาคอยู่กับที่ชนิดไม่มีขั้ว (C18) น้อยกว่า จึงถูกชะล้างออกมาก่อน (Shorter retention time)
- สารที่มีความชอบไขมันมากกว่า (Caffeine) จะจับกับ C18 ได้แน่นกว่า จึงชะล้างออกมาทีหลัง (Longer retention time) ทำให้แยกสารทั้งสองออกจากกันได้อย่างสมบูรณ์
🎯 ทำไมข้อนี้ถึงถูก:
ข้อ ง. ถูกต้อง เพราะ RP-HPLC แยกสารตามความแตกต่างของความชอบไขมัน (Hydrophobicity/Lipophilicity) ของ Theophylline และ Caffeine ได้ดีที่สุด
🔍 ข้ออื่นผิดเพราะอะไร:
📖 Guideline อ้างอิง:
USP-NF &lt;621&gt; Chromatography / Pharmaceutical Analysis (David G. Watson)
📌 จุดจำก่อนสอบ:
RP-HPLC (C18): Theophylline (ขั้วสูงกว่า) ออกก่อน -&gt; Caffeine (Methyl มากกว่า ชอบไขมันกว่า) ออกทีหลัง</t>
        </is>
      </c>
      <c r="K90" s="166" t="inlineStr"/>
      <c r="L90" s="166" t="inlineStr">
        <is>
          <t>Pulmonary</t>
        </is>
      </c>
      <c r="M90" s="166" t="inlineStr">
        <is>
          <t>COPD</t>
        </is>
      </c>
      <c r="N90" s="165" t="inlineStr">
        <is>
          <t>Clinic</t>
        </is>
      </c>
      <c r="O90" s="166" t="inlineStr">
        <is>
          <t>ข้อสอบ ม.รังสิต ข้อ 23</t>
        </is>
      </c>
      <c r="P90" s="165" t="inlineStr">
        <is>
          <t>แบบฝึกหัด</t>
        </is>
      </c>
      <c r="Q90" s="165" t="inlineStr">
        <is>
          <t>เล่มม่วง</t>
        </is>
      </c>
      <c r="R90" s="165" t="inlineStr"/>
    </row>
    <row r="91" ht="24" customHeight="1" s="49">
      <c r="A91" s="167" t="n">
        <v>89</v>
      </c>
      <c r="B91" s="166" t="inlineStr">
        <is>
          <t>ข้อความใดต่อไปนี้กล่าว 'ไม่ถูกต้อง' เกี่ยวกับเกณฑ์การวินิจฉัยโรคปอดอุดกั้นเรื้อรัง (COPD) ตามมาตรฐานสากล</t>
        </is>
      </c>
      <c r="C91" s="166" t="inlineStr"/>
      <c r="D91" s="166" t="inlineStr">
        <is>
          <t>ผู้ป่วยมักมีอาการไอเรื้อรังและหายใจเหนื่อยหอบต่อเนื่อง</t>
        </is>
      </c>
      <c r="E91" s="166" t="inlineStr">
        <is>
          <t>มักพบประวัติการสูบบุหรี่หรือสัมผัสมลพิษทางอากาศต่อเนื่อง</t>
        </is>
      </c>
      <c r="F91" s="166" t="inlineStr">
        <is>
          <t>ใช้เกณฑ์มาตรฐานของ GOLD Guidelines ในการวินิจฉัยและประเมินระดับความรุนแรง</t>
        </is>
      </c>
      <c r="G91" s="166" t="inlineStr">
        <is>
          <t>การทดสอบการตอบสนองต่อยาขยายหลอดลม (Bronchodilator Reversibility) มักพบการเพิ่มขึ้นของ FEV1 น้อยกว่า 12% และน้อยกว่า 200 mL</t>
        </is>
      </c>
      <c r="H91" s="166" t="inlineStr">
        <is>
          <t>ภายหลังการสูดยาขยายหลอดลม (Post-bronchodilator) ค่าสัดส่วน FEV1/FVC จะต้องเพิ่มขึ้นสูงกว่า 0.70 เสมอจึงจะยืนยันการเป็นโรค COPD</t>
        </is>
      </c>
      <c r="I91" s="167" t="n">
        <v>5</v>
      </c>
      <c r="J91" s="166" t="inlineStr">
        <is>
          <t>✅ คำตอบที่ถูกต้อง: ข้อ จ. ภายหลังการสูดยาขยายหลอดลม (Post-bronchodilator) ค่าสัดส่วน FEV1/FVC จะต้องเพิ่มขึ้นสูงกว่า 0.70 เสมอจึงจะยืนยันการเป็นโรค COPD
💡 Background:
เกณฑ์การวินิจฉัย COPD คือ ค่า Post-bronchodilator FEV1/FVC ต้อง น้อยกว่า 0.70 (&lt; 70%) บ่งชี้ถึงการอุดกั้นถาวร หากค่า FEV1/FVC &gt; 0.70 จะถือว่าไม่มีภาวะ COPD
🎯 ทำไมข้อนี้ถึงถูก:
ข้อ จ. ผิดและไม่ถูกต้อง (โจทย์ถามข้อใดไม่ถูกต้อง) เพราะใน COPD ค่า Post-BD FEV1/FVC ต้อง &lt; 0.70
🔍 ข้ออื่นผิดเพราะอะไร:
📖 Guideline อ้างอิง:
GOLD Guidelines 2023/2024
📌 จุดจำก่อนสอบ:
วินิจฉัย COPD: Post-BD FEV1/FVC &lt; 0.70 เสมอ</t>
        </is>
      </c>
      <c r="K91" s="166" t="inlineStr"/>
      <c r="L91" s="166" t="inlineStr">
        <is>
          <t>Pulmonary</t>
        </is>
      </c>
      <c r="M91" s="166" t="inlineStr">
        <is>
          <t>COPD</t>
        </is>
      </c>
      <c r="N91" s="165" t="inlineStr">
        <is>
          <t>Clinic</t>
        </is>
      </c>
      <c r="O91" s="166" t="inlineStr">
        <is>
          <t>ข้อสอบ ม.รังสิต ข้อ 24</t>
        </is>
      </c>
      <c r="P91" s="165" t="inlineStr">
        <is>
          <t>แบบฝึกหัด</t>
        </is>
      </c>
      <c r="Q91" s="165" t="inlineStr">
        <is>
          <t>เล่มม่วง</t>
        </is>
      </c>
      <c r="R91" s="165" t="inlineStr"/>
    </row>
    <row r="92" ht="24" customHeight="1" s="49">
      <c r="A92" s="167" t="n">
        <v>90</v>
      </c>
      <c r="B92" s="166" t="inlineStr">
        <is>
          <t>อาการไม่พึงประสงค์ (Adverse Drug Reactions) ที่พบได้บ่อยจากการใช้ยาพ่นสูดขยายหลอดลม Salbutamol (Short-Acting Beta-2 Agonist: SABA) คือข้อใด</t>
        </is>
      </c>
      <c r="C92" s="166" t="inlineStr"/>
      <c r="D92" s="166" t="inlineStr">
        <is>
          <t>อาการใจสั่น (Palpitations / Tachycardia) และมือสั่น (Tremor)</t>
        </is>
      </c>
      <c r="E92" s="166" t="inlineStr">
        <is>
          <t>ภาวะโพแทสเซียมในเลือดสูง (Hyperkalemia)</t>
        </is>
      </c>
      <c r="F92" s="166" t="inlineStr">
        <is>
          <t>ภาวะหัวใจเต้นช้ากว่าปกติ (Bradycardia)</t>
        </is>
      </c>
      <c r="G92" s="166" t="inlineStr">
        <is>
          <t>การเกิดเชื้อราในช่องปาก (Oral Thrush)</t>
        </is>
      </c>
      <c r="H92" s="166" t="inlineStr">
        <is>
          <t>ภาวะกระดูกพรุน (Osteoporosis)</t>
        </is>
      </c>
      <c r="I92" s="167" t="n">
        <v>1</v>
      </c>
      <c r="J92" s="166" t="inlineStr">
        <is>
          <t>✅ คำตอบที่ถูกต้อง: ข้อ ก. อาการใจสั่น (Palpitations / Tachycardia) และมือสั่น (Tremor)
💡 Background:
Salbutamol ออกฤทธิ์กระตุ้น Beta-2 adrenergic receptors ที่กล้ามเนื้อเรียบหลอดลม แต่อาการข้างเคียงเกิดจาก:
1. การกระตุ้น Beta-2 receptors ที่กล้ามเนื้อลาย (Skeletal muscle) ทำให้เกิด อาการมือสั่น (Tremor)
2. การกระตุ้น Beta-2 (และ Beta-1 บางส่วน) ที่หัวใจและหลอดเลือด ทำให้เกิด อาการใจสั่น หัวใจเต้นเร็ว (Tachycardia / Palpitations)
3. การกระตุ้น Na+/K+ ATPase pump ดึงโพแทสเซียมเข้าสู่เซลล์ ทำให้เกิด ภาวะโพแทสเซียมในเลือดต่ำ (Hypokalemia ไม่ใช่ Hyperkalemia)
ส่วนเชื้อราในปากและกระดูกพรุนเป็นผลข้างเคียงของ Corticosteroids
🎯 ทำไมข้อนี้ถึงถูก:
ข้อ ก. ถูกต้อง เพราะใจสั่นและมือสั่นเป็นผลข้างเคียงเด่นของ Salbutamol
🔍 ข้ออื่นผิดเพราะอะไร:
📖 Guideline อ้างอิง:
Goodman &amp; Gilman's Pharmacological Basis of Therapeutics: Beta-2 Agonists
📌 จุดจำก่อนสอบ:
Salbutamol ข้างเคียง = มือสั่น (Tremor), ใจสั่น (Tachycardia), โพแทสเซียมในเลือดต่ำ (Hypokalemia)</t>
        </is>
      </c>
      <c r="K92" s="166" t="inlineStr"/>
      <c r="L92" s="166" t="inlineStr">
        <is>
          <t>Pulmonary</t>
        </is>
      </c>
      <c r="M92" s="166" t="inlineStr">
        <is>
          <t>COPD</t>
        </is>
      </c>
      <c r="N92" s="165" t="inlineStr">
        <is>
          <t>Clinic</t>
        </is>
      </c>
      <c r="O92" s="166" t="inlineStr">
        <is>
          <t>ข้อสอบ ม.รังสิต ข้อ 25</t>
        </is>
      </c>
      <c r="P92" s="165" t="inlineStr">
        <is>
          <t>แบบฝึกหัด</t>
        </is>
      </c>
      <c r="Q92" s="165" t="inlineStr">
        <is>
          <t>เล่มม่วง</t>
        </is>
      </c>
      <c r="R92" s="165" t="inlineStr"/>
    </row>
    <row r="93" ht="24" customHeight="1" s="49">
      <c r="A93" s="167" t="n">
        <v>91</v>
      </c>
      <c r="B93" s="166" t="inlineStr">
        <is>
          <t>ผู้ป่วย COPD ได้รับการประเมินว่าจัดอยู่ในกลุ่ม COPD Group B (มีอาการเหนื่อยหอบมาก mMRC ≥ 2 แต่ไม่มีประวัติอาการกำเริบ) ยาพ่นสูดชนิดออกฤทธิ์ยาวในข้อใดที่ควรได้รับเป็นยาควบคุมอาการหลัก (Maintenance Controller)</t>
        </is>
      </c>
      <c r="C93" s="166" t="inlineStr"/>
      <c r="D93" s="166" t="inlineStr">
        <is>
          <t>Fenoterol MDI</t>
        </is>
      </c>
      <c r="E93" s="166" t="inlineStr">
        <is>
          <t>Ipratropium Bromide MDI</t>
        </is>
      </c>
      <c r="F93" s="166" t="inlineStr">
        <is>
          <t>Tiotropium Bromide (LAMA) หรือ LABA/LAMA Combination</t>
        </is>
      </c>
      <c r="G93" s="166" t="inlineStr">
        <is>
          <t>Budesonide Pulmicort เดี่ยวๆ</t>
        </is>
      </c>
      <c r="H93" s="166" t="inlineStr">
        <is>
          <t>Sodium Cromoglycate</t>
        </is>
      </c>
      <c r="I93" s="167" t="n">
        <v>3</v>
      </c>
      <c r="J93" s="166" t="inlineStr">
        <is>
          <t>✅ คำตอบที่ถูกต้อง: ข้อ ค. Tiotropium Bromide (LAMA) หรือ LABA/LAMA Combination
💡 Background:
ตามเกณฑ์ GOLD สำหรับ Group B (อาการเหนื่อยหอบเด่น) การรักษามาตรฐานคือการใช้ ยาขยายหลอดลมชนิดออกฤทธิ์ยาว LAMA (Tiotropium) หรือ Dual Bronchodilators (LABA + LAMA) เพื่อควบคุมอาการเหนื่อยหอบอย่างต่อเนื่อง
🎯 ทำไมข้อนี้ถึงถูก:
ข้อ ค. ถูกต้อง เพราะ Tiotropium (LAMA) คือยาควบคุมมาตรฐานสำหรับ COPD Group B
🔍 ข้ออื่นผิดเพราะอะไร:
📖 Guideline อ้างอิง:
GOLD Guidelines 2023/2024
📌 จุดจำก่อนสอบ:
COPD Group B = LAMA (Tiotropium) หรือ LABA + LAMA</t>
        </is>
      </c>
      <c r="K93" s="166" t="inlineStr"/>
      <c r="L93" s="166" t="inlineStr">
        <is>
          <t>Pulmonary</t>
        </is>
      </c>
      <c r="M93" s="166" t="inlineStr">
        <is>
          <t>COPD</t>
        </is>
      </c>
      <c r="N93" s="165" t="inlineStr">
        <is>
          <t>Clinic</t>
        </is>
      </c>
      <c r="O93" s="166" t="inlineStr">
        <is>
          <t>ข้อสอบ ม.รังสิต ข้อ 26</t>
        </is>
      </c>
      <c r="P93" s="165" t="inlineStr">
        <is>
          <t>แบบฝึกหัด</t>
        </is>
      </c>
      <c r="Q93" s="165" t="inlineStr">
        <is>
          <t>เล่มม่วง</t>
        </is>
      </c>
      <c r="R93" s="165" t="inlineStr"/>
    </row>
    <row r="94" ht="24" customHeight="1" s="49">
      <c r="A94" s="167" t="n">
        <v>92</v>
      </c>
      <c r="B94" s="166" t="inlineStr">
        <is>
          <t>เกี่ยวกับคุณสมบัติและเทคนิคการใช้งานยาพ่นสูดชนิดกำหนดขนาดแรงดัน (Pressurized Metered-Dose Inhalers: pMDI) ข้อความใดต่อไปนี้กล่าว 'ไม่ถูกต้อง'</t>
        </is>
      </c>
      <c r="C94" s="166" t="inlineStr"/>
      <c r="D94" s="166" t="inlineStr">
        <is>
          <t>การกดยาและสูดยาเข้าปากต้องมีความสัมพันธ์กันอย่างพร้อมเพรียง (Hand-Breath Coordination)</t>
        </is>
      </c>
      <c r="E94" s="166" t="inlineStr">
        <is>
          <t>ตัวยาสำคัญอาจอยู่ในรูปสารละลาย (Solution) หรือสารแขวนตะกอน (Suspension) ในสารขับดันเหลว</t>
        </is>
      </c>
      <c r="F94" s="166" t="inlineStr">
        <is>
          <t>มีการผสมสารขับดัน (Propellant เช่น HFA-134a) เพื่อสร้างแรงดันขับละอองยา</t>
        </is>
      </c>
      <c r="G94" s="166" t="inlineStr">
        <is>
          <t>เทคนิคการสูดยาที่ถูกต้องคือ ต้องสูดหายใจเข้าทางปาก ช้าๆ และลึกๆ (Slow and Deep Inhalation)</t>
        </is>
      </c>
      <c r="H94" s="166" t="inlineStr">
        <is>
          <t>เนื่องจากอุปกรณ์มีตัวยาบรรจุอยู่ จึงห้ามถอดปลอกพลาสติก (Actuator) ออกมาล้างทำความสะอาดด้วยน้ำโดยเด็ดขาด</t>
        </is>
      </c>
      <c r="I94" s="167" t="n">
        <v>5</v>
      </c>
      <c r="J94" s="166" t="inlineStr">
        <is>
          <t>✅ คำตอบที่ถูกต้อง: ข้อ จ. เนื่องจากอุปกรณ์มีตัวยาบรรจุอยู่ จึงห้ามถอดปลอกพลาสติก (Actuator) ออกมาล้างทำความสะอาดด้วยน้ำโดยเด็ดขาด
💡 Background:
การทำความสะอาดอุปกรณ์ pMDI ที่ถูกต้อง:
- ต้อง ถอดหลอดกระป๋องโลหะ (Canister) ออกจากตัวครอบพลาสติก (Actuator) ก่อนเสมอ
- จากนั้นนำ ตัวครอบพลาสติกและฝาครอบ (Actuator &amp; Cap) ไปล้างทำความสะอาดด้วยน้ำอุ่นไหลผ่าน สัปดาห์ละ 1 ครั้ง เพื่อขจัดคราบตัวยาที่ตกค้างบริเวณรูพ่นยา (ป้องกันหัวฉีดอุดตัน) แล้วผึ่งลมให้แห้งสนิทก่อนประกอบกระป๋องยากลับเข้าไป
- ข้อความที่บอกว่า 'ห้ามถอดปลอกพลาสติกออกมาล้างน้ำเด็ดขาด' จึงเป็นข้อความที่ ผิด
🎯 ทำไมข้อนี้ถึงถูก:
ข้อ จ. กล่าวไม่ถูกต้อง (โจทย์ถามข้อใดผิด) เพราะตัวครอบพลาสติก Actuator สามารถและควรล้างน้ำทำความสะอาดสัปดาห์ละ 1 ครั้ง (โดยถอดกระป๋องยาออกก่อน)
🔍 ข้ออื่นผิดเพราะอะไร:
📖 Guideline อ้างอิง:
GINA Guidelines: Inhaler Device Education
📌 จุดจำก่อนสอบ:
pMDI: ถอด Canister ออก แล้วล้างปลอกพลาสติก Actuator ด้วยน้ำอุ่นได้สัปดาห์ละครั้ง; เทคนิคพ่น = กดยาพร้อมสูดเข้า ช้าและลึก (Slow &amp; Deep)</t>
        </is>
      </c>
      <c r="K94" s="166" t="inlineStr"/>
      <c r="L94" s="166" t="inlineStr">
        <is>
          <t>Pulmonary</t>
        </is>
      </c>
      <c r="M94" s="166" t="inlineStr">
        <is>
          <t>COPD</t>
        </is>
      </c>
      <c r="N94" s="165" t="inlineStr">
        <is>
          <t>Clinic</t>
        </is>
      </c>
      <c r="O94" s="166" t="inlineStr">
        <is>
          <t>ข้อสอบ ม.รังสิต ข้อ 27</t>
        </is>
      </c>
      <c r="P94" s="165" t="inlineStr">
        <is>
          <t>แบบฝึกหัด</t>
        </is>
      </c>
      <c r="Q94" s="165" t="inlineStr">
        <is>
          <t>เล่มม่วง</t>
        </is>
      </c>
      <c r="R94" s="165" t="inlineStr"/>
    </row>
    <row r="95" ht="24" customHeight="1" s="49">
      <c r="A95" s="167" t="n">
        <v>93</v>
      </c>
      <c r="B95" s="166" t="inlineStr">
        <is>
          <t>ข้อความใดต่อไปนี้กล่าวถูกต้องเกี่ยวกับการใช้ยาพ่น Seretide Accuhaler (Salmeterol 50 mcg + Fluticasone Propionate 250 mcg DPI) ในผู้ป่วยโรคหืด (Asthma)</t>
        </is>
      </c>
      <c r="C95" s="166" t="inlineStr"/>
      <c r="D95" s="166" t="inlineStr">
        <is>
          <t>ไม่จำเป็นต้องบ้วนปากหรือกลั้วคอหลังสูดยาเสร็จ</t>
        </is>
      </c>
      <c r="E95" s="166" t="inlineStr">
        <is>
          <t>ต้องสูดยาเป็นประจำสม่ำเสมอทุกวันตามแพทย์สั่งเพื่อควบคุมการอักเสบของหลอดลม (Daily Maintenance Controller)</t>
        </is>
      </c>
      <c r="F95" s="166" t="inlineStr">
        <is>
          <t>ต้องเขย่าเครื่องอย่างแรงก่อนเลื่อนคันโยกเปิดช่องยา</t>
        </is>
      </c>
      <c r="G95" s="166" t="inlineStr">
        <is>
          <t>สามารถใช้สูดพ่นซ้ำๆ ถี่ๆ เมื่อเกิดอาการจับหืดเฉียบพลันแทนยา Salbutamol ได้อย่างปลอดภัย</t>
        </is>
      </c>
      <c r="H95" s="166" t="inlineStr">
        <is>
          <t>สามารถเป่าลมหายใจออกรดเข้าไปในช่องสูดยาได้</t>
        </is>
      </c>
      <c r="I95" s="167" t="n">
        <v>2</v>
      </c>
      <c r="J95" s="166" t="inlineStr">
        <is>
          <t>✅ คำตอบที่ถูกต้อง: ข้อ ข. ต้องสูดยาเป็นประจำสม่ำเสมอทุกวันตามแพทย์สั่งเพื่อควบคุมการอักเสบของหลอดลม (Daily Maintenance Controller)
💡 Background:
Seretide Accuhaler ประกอบด้วย Fluticasone propionate (Inhaled Corticosteroid: ICS ต้านการอักเสบ) ผสมกับ Salmeterol xinafoate (Long-Acting Beta-2 Agonist: LABA ขยายหลอดลมนาน 12 ชั่วโมง) จัดเป็น ยาควบคุมอาการระยะยาว (Maintenance Controller) ที่ผู้ป่วยโรคหืดต้องสูดเป็นประจำทุกวันสม่ำเสมอ เช้า-เย็น เพื่อควบคุมอาการและป้องกันการกำเริบ
- ข้อควรระวัง: Salmeterol มี Onset ช้า (10-20 นาที) จึง ไม่สามารถใช้เป็นยาบรรเทาอาการเฉียบพลันเดี่ยวๆ (Reliever) แทน Salbutamol ได้ (ต่างจาก Formoterol ที่ออกฤทธิ์เร็ว 1-3 นาที)
🎯 ทำไมข้อนี้ถึงถูก:
ข้อ ข. ถูกต้อง เพราะ Seretide ต้องใช้สม่ำเสมอทุกวันเป็น Maintenance controller
🔍 ข้ออื่นผิดเพราะอะไร:
📖 Guideline อ้างอิง:
GINA Guidelines 2023/2024: Controller Medications
📌 จุดจำก่อนสอบ:
Seretide (Fluticasone + Salmeterol) = ยาควบคุม (Controller) พ่นทุกวันสม่ำเสมอ; Salmeterol ออกฤทธิ์ช้า ไม่ใช้แก้หอบเฉียบพลัน</t>
        </is>
      </c>
      <c r="K95" s="166" t="inlineStr"/>
      <c r="L95" s="166" t="inlineStr">
        <is>
          <t>Pulmonary</t>
        </is>
      </c>
      <c r="M95" s="166" t="inlineStr">
        <is>
          <t>COPD</t>
        </is>
      </c>
      <c r="N95" s="165" t="inlineStr">
        <is>
          <t>Clinic</t>
        </is>
      </c>
      <c r="O95" s="166" t="inlineStr">
        <is>
          <t>ข้อสอบ ม.รังสิต ข้อ 28</t>
        </is>
      </c>
      <c r="P95" s="165" t="inlineStr">
        <is>
          <t>แบบฝึกหัด</t>
        </is>
      </c>
      <c r="Q95" s="165" t="inlineStr">
        <is>
          <t>เล่มม่วง</t>
        </is>
      </c>
      <c r="R95" s="165" t="inlineStr"/>
    </row>
    <row r="96" ht="24" customHeight="1" s="49">
      <c r="A96" s="167" t="n">
        <v>94</v>
      </c>
      <c r="B96" s="166" t="inlineStr">
        <is>
          <t>ตามแนวทางเวชปฏิบัติสากล GINA (Global Initiative for Asthma) การประเมินระดับการควบคุมอาการโรคหืด (GINA Assessment of Asthma Symptom Control ในช่วง 4 สัปดาห์ที่ผ่านมา) ข้อใดต่อไปนี้ 'ไม่ใช่ 1 ใน 4 คำถามหลัก' ที่ใช้ในการประเมิน</t>
        </is>
      </c>
      <c r="C96" s="166" t="inlineStr"/>
      <c r="D96" s="166" t="inlineStr">
        <is>
          <t>มีอาการโรคหืดในเวลากลางวัน (Daytime symptoms) มากกว่า 2 ครั้งต่อสัปดาห์หรือไม่</t>
        </is>
      </c>
      <c r="E96" s="166" t="inlineStr">
        <is>
          <t>ต้องใช้ยาพ่นขยายหลอดลมบรรเทาอาการ (Reliever use) มากกว่า 2 ครั้งต่อสัปดาห์หรือไม่</t>
        </is>
      </c>
      <c r="F96" s="166" t="inlineStr">
        <is>
          <t>มีอาการของโรคหืดรบกวนการทำกิจกรรมหรือการออกกำลังกาย (Activity limitation) หรือไม่</t>
        </is>
      </c>
      <c r="G96" s="166" t="inlineStr">
        <is>
          <t>ผลการตรวจสมรรถภาพปอดพบค่า FEV1 ต่ำกว่า 60% ของค่ามาตรฐาน (FEV1 &lt; 60% predicted)</t>
        </is>
      </c>
      <c r="H96" s="166" t="inlineStr">
        <is>
          <t>มีการตื่นนอนตอนกลางคืนเนื่องจากอาการของโรคหืด (Night waking due to asthma) หรือไม่</t>
        </is>
      </c>
      <c r="I96" s="167" t="n">
        <v>4</v>
      </c>
      <c r="J96" s="166" t="inlineStr">
        <is>
          <t>✅ คำตอบที่ถูกต้อง: ข้อ ง. ผลการตรวจสมรรถภาพปอดพบค่า FEV1 ต่ำกว่า 60% ของค่ามาตรฐาน (FEV1 &lt; 60% predicted)
💡 Background:
แบบประเมิน GINA Assessment of Symptom Control ประกอบด้วยคำถาม 4 ข้อ (ประเมินในช่วง 4 สัปดาห์ที่ผ่านมา):
1. Daytime symptoms &gt; 2 ครั้ง/สัปดาห์? (มีอาการกลางวันบ่อยกว่า 2 ครั้ง/สัปดาห์)
2. Night waking due to asthma? (ตื่นกลางดึกเพราะไอ/หอบ)
3. Reliever needed &gt; 2 ครั้ง/สัปดาห์? (ใช้ยาฉุกเฉินบ่อยกว่า 2 ครั้ง/สัปดาห์)
4. Any activity limitation due to asthma? (จำกัดกิจกรรมในชีวิตประจำวัน)
- เกณฑ์การตัดสิน:
  - Well controlled: ตอบ 'ใช่' 0 ข้อ
  - Partly controlled: ตอบ 'ใช่' 1-2 ข้อ
  - Uncontrolled: ตอบ 'ใช่' 3-4 ข้อ
ส่วนค่า FEV1 เป็นการประเมิน ปัจจัยเสี่ยงต่อการเกิดอาการกำเริบในอนาคต (Assessment of Future Risk of Exacerbations) ไม่ได้อยู่ใน 4 คำถามของ Symptom Control
🎯 ทำไมข้อนี้ถึงถูก:
ข้อ ง. ถูกต้อง (โจทย์ถามข้อใดไม่ใช่) เพราะค่า FEV1 เป็นการประเมิน Future risk ไม่ใช่ 1 ใน 4 คำถามของ GINA Symptom Control
🔍 ข้ออื่นผิดเพราะอะไร:
📖 Guideline อ้างอิง:
GINA 2023/2024 Report: Box 2-2 Assessment of Symptom Control
📌 จุดจำก่อนสอบ:
GINA 4 คำถามคุมหืด: กลางวัน &gt; 2 ครั้ง/สัปดาห์, กลางคืนตื่น, ใช้ยาพ่นฉุกเฉิน &gt; 2 ครั้ง/สัปดาห์, กิจกรรมจำกัด (FEV1 คือ Future Risk)</t>
        </is>
      </c>
      <c r="K96" s="166" t="inlineStr"/>
      <c r="L96" s="166" t="inlineStr">
        <is>
          <t>Pulmonary</t>
        </is>
      </c>
      <c r="M96" s="166" t="inlineStr">
        <is>
          <t>COPD</t>
        </is>
      </c>
      <c r="N96" s="165" t="inlineStr">
        <is>
          <t>Clinic</t>
        </is>
      </c>
      <c r="O96" s="166" t="inlineStr">
        <is>
          <t>ข้อสอบ ม.รังสิต ข้อ 29</t>
        </is>
      </c>
      <c r="P96" s="165" t="inlineStr">
        <is>
          <t>แบบฝึกหัด</t>
        </is>
      </c>
      <c r="Q96" s="165" t="inlineStr">
        <is>
          <t>เล่มม่วง</t>
        </is>
      </c>
      <c r="R96" s="165" t="inlineStr"/>
    </row>
    <row r="97" ht="24" customHeight="1" s="49">
      <c r="A97" s="167" t="n">
        <v>95</v>
      </c>
      <c r="B97" s="166" t="inlineStr">
        <is>
          <t>ผู้ป่วยโรคหืดได้รับการรักษาด้วย Low-dose Inhaled Corticosteroid (ICS) เดี่ยวๆ มา 3 เดือน แต่จากการประเมินพบว่าตอบ 'ใช่' ในคำถาม GINA Symptom Control จำนวน 3 ข้อ (จัดเป็น Uncontrolled Asthma) แพทย์และเภสัชกรควรพิจารณาปรับการรักษาอย่างไร</t>
        </is>
      </c>
      <c r="C97" s="166" t="inlineStr"/>
      <c r="D97" s="166" t="inlineStr">
        <is>
          <t>พิจารณาปรับลดขนาดยาลง (Step down)</t>
        </is>
      </c>
      <c r="E97" s="166" t="inlineStr">
        <is>
          <t>พิจารณาปรับเพิ่มระดับการรักษาขึ้น (Step up treatment จาก Step 2 ไป Step 3)</t>
        </is>
      </c>
      <c r="F97" s="166" t="inlineStr">
        <is>
          <t>คงการรักษาเดิมไว้โดยไม่ต้องปรับเปลี่ยนยา</t>
        </is>
      </c>
      <c r="G97" s="166" t="inlineStr">
        <is>
          <t>หยุดยาพ่นสเตียรอยด์แล้วให้เฉพาะ Salbutamol เมื่อมีอาการ</t>
        </is>
      </c>
      <c r="H97" s="166" t="inlineStr">
        <is>
          <t>ส่งผู้ป่วยไปผ่าตัดปอดทันที</t>
        </is>
      </c>
      <c r="I97" s="167" t="n">
        <v>2</v>
      </c>
      <c r="J97" s="166" t="inlineStr">
        <is>
          <t>✅ คำตอบที่ถูกต้อง: ข้อ ข. พิจารณาปรับเพิ่มระดับการรักษาขึ้น (Step up treatment จาก Step 2 ไป Step 3)
💡 Background:
เมื่อผู้ป่วยโรคหืดอยู่ในภาวะ ไม่สามารถควบคุมอาการได้ (Uncontrolled Asthma: ตอบใช่ 3-4 ข้อ หรือมีอาการกำเริบ) หลังจากตรวจสอบความร่วมมือในการใช้ยา (Adherence) และเทคนิคการพ่นยา (Inhaler technique) ถูกต้องแล้ว แนวทาง GINA แนะนำให้ ปรับเพิ่มระดับการรักษา (Step Up) จาก Step 2 (Low-dose ICS) ขึ้นไปเป็น Step 3 (Low-dose ICS + LABA หรือ Low-dose ICS-formoterol maintenance and reliever)
🎯 ทำไมข้อนี้ถึงถูก:
ข้อ ข. ถูกต้อง เพราะผู้ป่วยคุมอาการไม่ได้ (Uncontrolled) ต้องพิจารณา Step up การรักษา
🔍 ข้ออื่นผิดเพราะอะไร:
📖 Guideline อ้างอิง:
GINA Guidelines 2023/2024: General Principles of Stepped Treatment
📌 จุดจำก่อนสอบ:
Uncontrolled Asthma (คุมอาการไม่ได้) -&gt; ต้อง Step Up การรักษาขึ้น 1 ขั้น</t>
        </is>
      </c>
      <c r="K97" s="166" t="inlineStr"/>
      <c r="L97" s="166" t="inlineStr">
        <is>
          <t>Pulmonary</t>
        </is>
      </c>
      <c r="M97" s="166" t="inlineStr">
        <is>
          <t>COPD</t>
        </is>
      </c>
      <c r="N97" s="165" t="inlineStr">
        <is>
          <t>Clinic</t>
        </is>
      </c>
      <c r="O97" s="166" t="inlineStr">
        <is>
          <t>ข้อสอบ ม.รังสิต ข้อ 30</t>
        </is>
      </c>
      <c r="P97" s="165" t="inlineStr">
        <is>
          <t>แบบฝึกหัด</t>
        </is>
      </c>
      <c r="Q97" s="165" t="inlineStr">
        <is>
          <t>เล่มม่วง</t>
        </is>
      </c>
      <c r="R97" s="165" t="inlineStr"/>
    </row>
    <row r="98" ht="24" customHeight="1" s="49">
      <c r="A98" s="167" t="n">
        <v>96</v>
      </c>
      <c r="B98" s="166" t="inlineStr">
        <is>
          <t>ในการปรับเพิ่มระดับการรักษาโรคหืด (Step Up Treatment) จาก Step 2 เป็น Step 3 ตามแนวทางเวชปฏิบัติ GINA ในผู้ใหญ่และวัยรุ่น สูตรยาในข้อใดเป็นตัวเลือกการรักษาที่เหมาะสมที่สุด</t>
        </is>
      </c>
      <c r="C98" s="166" t="inlineStr"/>
      <c r="D98" s="166" t="inlineStr">
        <is>
          <t>Beclometasone dipropionate 200 mcg เดี่ยวๆ ร่วมกับ Salbutamol</t>
        </is>
      </c>
      <c r="E98" s="166" t="inlineStr">
        <is>
          <t>ยาผสมสูตร Low-dose ICS ร่วมกับ LABA เช่น Symbicort (Budesonide/Formoterol) หรือ Seretide (Fluticasone/Salmeterol)</t>
        </is>
      </c>
      <c r="F98" s="166" t="inlineStr">
        <is>
          <t>Omalizumab ฉีดใต้ผิวหนัง ร่วมกับยารับประทาน Theophylline ขนาดสูง</t>
        </is>
      </c>
      <c r="G98" s="166" t="inlineStr">
        <is>
          <t>High-dose Fluticasone 800 mcg + Tiotropium + Omalizumab ทันที</t>
        </is>
      </c>
      <c r="H98" s="166" t="inlineStr">
        <is>
          <t>ให้ยาพ่นขยายหลอดลม SABA เดี่ยวๆ ทุก 2 ชั่วโมง</t>
        </is>
      </c>
      <c r="I98" s="167" t="n">
        <v>2</v>
      </c>
      <c r="J98" s="166" t="inlineStr">
        <is>
          <t>✅ คำตอบที่ถูกต้อง: ข้อ ข. ยาผสมสูตร Low-dose ICS ร่วมกับ LABA เช่น Symbicort (Budesonide/Formoterol) หรือ Seretide (Fluticasone/Salmeterol)
💡 Background:
ตามแนวทาง GINA 2023/2024:
- Step 3 Preferred Controller (Track 1): Low-dose ICS-Formoterol เป็นทั้ง Maintenance and Reliever Therapy (MART) เช่น Symbicort
- Step 3 Alternative Controller (Track 2): Low-dose ICS + LABA maintenance ร่วมกับ SABA reliever เช่น Seretide + Salbutamol prn
🎯 ทำไมข้อนี้ถึงถูก:
ข้อ ข. ถูกต้อง เพราะ Low-dose ICS/LABA คือยามาตรฐานใน Step 3 ของ GINA
🔍 ข้ออื่นผิดเพราะอะไร:
📖 Guideline อ้างอิง:
GINA Guidelines 2023/2024: Box 3-5
📌 จุดจำก่อนสอบ:
GINA Step 3 = Low-dose ICS + LABA (เช่น Budesonide/Formoterol หรือ Fluticasone/Salmeterol)</t>
        </is>
      </c>
      <c r="K98" s="166" t="inlineStr"/>
      <c r="L98" s="166" t="inlineStr">
        <is>
          <t>Pulmonary</t>
        </is>
      </c>
      <c r="M98" s="166" t="inlineStr">
        <is>
          <t>COPD</t>
        </is>
      </c>
      <c r="N98" s="165" t="inlineStr">
        <is>
          <t>Clinic</t>
        </is>
      </c>
      <c r="O98" s="166" t="inlineStr">
        <is>
          <t>ข้อสอบ ม.รังสิต ข้อ 31</t>
        </is>
      </c>
      <c r="P98" s="165" t="inlineStr">
        <is>
          <t>แบบฝึกหัด</t>
        </is>
      </c>
      <c r="Q98" s="165" t="inlineStr">
        <is>
          <t>เล่มม่วง</t>
        </is>
      </c>
      <c r="R98" s="165" t="inlineStr"/>
    </row>
    <row r="99" ht="24" customHeight="1" s="49">
      <c r="A99" s="167" t="n">
        <v>97</v>
      </c>
      <c r="B99" s="166" t="inlineStr">
        <is>
          <t>ข้อความใดต่อไปนี้กล่าว 'ไม่ถูกต้อง' เกี่ยวกับหลักเกณฑ์ในการพิจารณาปรับลดระดับการรักษาโรคหืดลง (Step Down Asthma Treatment) ตามแนวทาง GINA</t>
        </is>
      </c>
      <c r="C99" s="166" t="inlineStr"/>
      <c r="D99" s="166" t="inlineStr">
        <is>
          <t>ผู้ป่วยสามารถควบคุมอาการของโรคหืดได้อย่างสมบูรณ์ (Well Controlled) ต่อเนื่องกันเป็นเวลาอย่างน้อย 3 เดือน</t>
        </is>
      </c>
      <c r="E99" s="166" t="inlineStr">
        <is>
          <t>ผู้ป่วยต้องไม่อยู่ในระหว่างการตั้งครรภ์</t>
        </is>
      </c>
      <c r="F99" s="166" t="inlineStr">
        <is>
          <t>ควรบันทึกข้อมูลสมรรถภาพปอด (Baseline Lung Function) ก่อนเริ่มปรับลดยา</t>
        </is>
      </c>
      <c r="G99" s="166" t="inlineStr">
        <is>
          <t>ให้หยุดยาพ่นสเตียรอยด์ (ICS) ทันทีอย่างเด็ดขาดเพื่อประเมินว่าหายขาดจากโรคแล้วหรือไม่</t>
        </is>
      </c>
      <c r="H99" s="166" t="inlineStr">
        <is>
          <t>ไม่ควรพิจารณาปรับลดระดับยาในขณะที่ผู้ป่วยมีการติดเชื้อทางเดินหายใจ หรือกำลังอยู่ในระหว่างการเดินทางท่องเที่ยว</t>
        </is>
      </c>
      <c r="I99" s="167" t="n">
        <v>4</v>
      </c>
      <c r="J99" s="166" t="inlineStr">
        <is>
          <t>✅ คำตอบที่ถูกต้อง: ข้อ ง. ให้หยุดยาพ่นสเตียรอยด์ (ICS) ทันทีอย่างเด็ดขาดเพื่อประเมินว่าหายขาดจากโรคแล้วหรือไม่
💡 Background:
หลักการ Step Down การรักษาโรคหืดตาม GINA Guidelines:
1. เงื่อนไข: ผู้ป่วยต้องคุมอาการได้ดี (Well-controlled) และสมรรถภาพปอดคงที่อย่างน้อย 3 เดือน
2. วิธีการ: ค่อยๆ ปรับลดขนาดยา ICS ลงทีละ 25% ถึง 50% ทุกๆ 2-3 เดือน 'ห้ามหยุดยา Inhaled Corticosteroids (ICS) ทันทีอย่างเด็ดขาด (Do not completely stop ICS)' เพราะจะทำให้เกิดการอักเสบกำเริบรุนแรงและเพิ่มความเสี่ยงต่อการเสียชีวิต
3. สภาวะที่ห้าม Step down: กำลังตั้งครรภ์, มีการติดเชื้อทางเดินหายใจ, ฤดูกาลที่มีสารก่อภูมิแพ้สูง, หรือระหว่างเดินทาง
🎯 ทำไมข้อนี้ถึงถูก:
ข้อ ง. ไม่ถูกต้อง (โจทย์ถามข้อใดผิด) เพราะห้ามหยุดยา ICS ทันทีเด็ดขาด ต้องค่อยๆ ลดยาลง 25-50%
🔍 ข้ออื่นผิดเพราะอะไร:
📖 Guideline อ้างอิง:
GINA Guidelines 2023/2024: General Principles of Stepping Down Treatment
📌 จุดจำก่อนสอบ:
Step down: ต้องคุมอาการได้ดี ≥ 3 เดือน, ค่อยๆ ลดยา ICS ลง 25-50% (ห้ามหยุด ICS ทันทีเด็ดขาด)</t>
        </is>
      </c>
      <c r="K99" s="166" t="inlineStr"/>
      <c r="L99" s="166" t="inlineStr">
        <is>
          <t>Pulmonary</t>
        </is>
      </c>
      <c r="M99" s="166" t="inlineStr">
        <is>
          <t>COPD</t>
        </is>
      </c>
      <c r="N99" s="165" t="inlineStr">
        <is>
          <t>Clinic</t>
        </is>
      </c>
      <c r="O99" s="166" t="inlineStr">
        <is>
          <t>ข้อสอบ ม.รังสิต ข้อ 32</t>
        </is>
      </c>
      <c r="P99" s="165" t="inlineStr">
        <is>
          <t>แบบฝึกหัด</t>
        </is>
      </c>
      <c r="Q99" s="165" t="inlineStr">
        <is>
          <t>เล่มม่วง</t>
        </is>
      </c>
      <c r="R99" s="165" t="inlineStr"/>
    </row>
    <row r="100" ht="24" customHeight="1" s="49">
      <c r="A100" s="167" t="n">
        <v>98</v>
      </c>
      <c r="B100" s="166" t="inlineStr">
        <is>
          <t>ยาขยายหลอดลมกลุ่ม Beta-2 Adrenergic Agonists ในข้อใดต่อไปนี้ 'จัดเป็นยาออกฤทธิ์ยาว (Long-Acting Beta-2 Agonist: LABA)' ไม่ใช่กลุ่มออกฤทธิ์สั้น (SABA)</t>
        </is>
      </c>
      <c r="C100" s="166" t="inlineStr"/>
      <c r="D100" s="166" t="inlineStr">
        <is>
          <t>Fenoterol</t>
        </is>
      </c>
      <c r="E100" s="166" t="inlineStr">
        <is>
          <t>Terbutaline</t>
        </is>
      </c>
      <c r="F100" s="166" t="inlineStr">
        <is>
          <t>Procaterol</t>
        </is>
      </c>
      <c r="G100" s="166" t="inlineStr">
        <is>
          <t>Salbutamol (Albuterol)</t>
        </is>
      </c>
      <c r="H100" s="166" t="inlineStr">
        <is>
          <t>Salmeterol</t>
        </is>
      </c>
      <c r="I100" s="167" t="n">
        <v>5</v>
      </c>
      <c r="J100" s="166" t="inlineStr">
        <is>
          <t>✅ คำตอบที่ถูกต้อง: ข้อ จ. Salmeterol
💡 Background:
การจำแนกยากลุ่ม Beta-2 Agonists:
1. Short-Acting Beta-2 Agonists (SABA: ออกฤทธิ์เร็วใน 1-5 นาที คุมอาการได้นาน 4-6 ชั่วโมง): Salbutamol (Albuterol), Terbutaline, Fenoterol, Procaterol
2. Long-Acting Beta-2 Agonists (LABA: ออกฤทธิ์นาน 12-24 ชั่วโมง):
   - Slow onset: Salmeterol
   - Fast onset: Formoterol (ออกฤทธิ์เร็วใน 1-3 นาทีและนาน 12 ชั่วโมง จึงใช้เป็นทั้ง Reliever &amp; Controller ได้), Indacaterol, Vilanterol, Olodaterol
🎯 ทำไมข้อนี้ถึงถูก:
ข้อ จ. ถูกต้อง เพราะ Salmeterol เป็น LABA (ออกฤทธิ์นาน 12 ชั่วโมง)
🔍 ข้ออื่นผิดเพราะอะไร:
📖 Guideline อ้างอิง:
Goodman &amp; Gilman's Pharmacological Basis of Therapeutics / GINA Guidelines
📌 จุดจำก่อนสอบ:
SABA = Salbutamol, Terbutaline, Fenoterol, Procaterol; LABA = Salmeterol, Formoterol, Vilanterol, Indacaterol</t>
        </is>
      </c>
      <c r="K100" s="166" t="inlineStr"/>
      <c r="L100" s="166" t="inlineStr">
        <is>
          <t>Pulmonary</t>
        </is>
      </c>
      <c r="M100" s="166" t="inlineStr">
        <is>
          <t>COPD</t>
        </is>
      </c>
      <c r="N100" s="165" t="inlineStr">
        <is>
          <t>Clinic</t>
        </is>
      </c>
      <c r="O100" s="166" t="inlineStr">
        <is>
          <t>ข้อสอบ ม.รังสิต ข้อ 33</t>
        </is>
      </c>
      <c r="P100" s="165" t="inlineStr">
        <is>
          <t>แบบฝึกหัด</t>
        </is>
      </c>
      <c r="Q100" s="165" t="inlineStr">
        <is>
          <t>เล่มม่วง</t>
        </is>
      </c>
      <c r="R100" s="165" t="inlineStr"/>
    </row>
    <row r="101" ht="24" customHeight="1" s="49">
      <c r="A101" s="167" t="n">
        <v>99</v>
      </c>
      <c r="B101" s="166" t="inlineStr">
        <is>
          <t>เกี่ยวกับหลักการใช้ยาขยายหลอดลมกลุ่ม Beta-2 Agonists ในการรักษาโรคหืด (Asthma) ข้อความใดต่อไปนี้กล่าวถูกต้องตามแนวทางเวชปฏิบัติสากล GINA</t>
        </is>
      </c>
      <c r="C101" s="166" t="inlineStr"/>
      <c r="D101" s="166" t="inlineStr">
        <is>
          <t>แนะนำให้ใช้ยา SABA เดี่ยวๆ พ่นเป็นประจำทุกวันเพื่อป้องกันอาการจับหืด</t>
        </is>
      </c>
      <c r="E101" s="166" t="inlineStr">
        <is>
          <t>ความถี่และปริมาณในการใช้ยาขยายหลอดลมชนิดออกฤทธิ์สั้น (SABA Reliever) เป็นตัวบ่งชี้สำคัญถึงระดับการควบคุมโรคและความเสี่ยงต่อการเกิดอาการกำเริบ (การใช้ SABA ≥ 3 หลอดต่อปีเพิ่มความเสี่ยงอาการกำเริบ และ ≥ 12 หลอดต่อปีเพิ่มความเสี่ยงการเสียชีวิต)</t>
        </is>
      </c>
      <c r="F101" s="166" t="inlineStr">
        <is>
          <t>การใช้ยาพ่นขยายหลอดลมเป็นประจำจะทำให้เกิดการดื้อยาและต้องหยุดยาทันที</t>
        </is>
      </c>
      <c r="G101" s="166" t="inlineStr">
        <is>
          <t>ยา SABA ชนิดสูดพ่นเป็นยาที่มีประสิทธิภาพสูงสุดในการลดการอักเสบของหลอดลมระยะยาว</t>
        </is>
      </c>
      <c r="H101" s="166" t="inlineStr">
        <is>
          <t>ห้ามใช้ยาขยายหลอดลมในผู้ป่วยโรคหืดทุกกรณี</t>
        </is>
      </c>
      <c r="I101" s="167" t="n">
        <v>2</v>
      </c>
      <c r="J101" s="166" t="inlineStr">
        <is>
          <t>✅ คำตอบที่ถูกต้อง: ข้อ ข. ความถี่และปริมาณในการใช้ยาขยายหลอดลมชนิดออกฤทธิ์สั้น (SABA Reliever) เป็นตัวบ่งชี้สำคัญถึงระดับการควบคุมโรคและความเสี่ยงต่อการเกิดอาการกำเริบ (การใช้ SABA ≥ 3 หลอดต่อปีเพิ่มความเสี่ยงอาการกำเริบ และ ≥ 12 หลอดต่อปีเพิ่มความเสี่ยงการเสียชีวิต)
💡 Background:
คำเตือนความปลอดภัยของ GINA Guidelines:
- การใช้ SABA เดี่ยวๆ เป็นประจำ (SABA-only treatment without ICS) จะทำให้เกิด Down-regulation ของ Beta-2 receptors, เพิ่มการอักเสบของหลอดลม และเพิ่มความเสี่ยงการเสียชีวิต
- GINA จึงกำหนดให้ ความถี่ในการใช้ SABA เป็นตัวชี้วัดความคุมโรคไม่ได้ และเตือนว่าการใช้ SABA ≥ 3 กระป๋อง/ปี สัมพันธ์กับการเกิด Exacerbation เข้าห้องฉุกเฉิน และการใช้ ≥ 12 กระป๋อง/ปี (1 หลอด/เดือน) สัมพันธ์กับการเสียชีวิตจากโรคหืดอย่างมีนัยสำคัญ
🎯 ทำไมข้อนี้ถึงถูก:
ข้อ ข. ถูกต้อง เพราะความถี่ในการใช้ SABA บ่งบอกถึงการควบคุมโรคและความเสี่ยงต่อการเสียชีวิต
🔍 ข้ออื่นผิดเพราะอะไร:
📖 Guideline อ้างอิง:
GINA Guidelines 2023/2024: Box 1-1 Why is GINA recommending against SABA-only treatment?
📌 จุดจำก่อนสอบ:
ใช้ SABA ≥ 3 หลอด/ปี เสี่ยงกำเริบรุนแรง; ใช้ ≥ 12 หลอด/ปี เสี่ยงเสียชีวิต; โรคหืดห้ามใช้ SABA เดี่ยวประจำ ต้องมี ICS เสมอ</t>
        </is>
      </c>
      <c r="K101" s="166" t="inlineStr"/>
      <c r="L101" s="166" t="inlineStr">
        <is>
          <t>Pulmonary</t>
        </is>
      </c>
      <c r="M101" s="166" t="inlineStr">
        <is>
          <t>COPD</t>
        </is>
      </c>
      <c r="N101" s="165" t="inlineStr">
        <is>
          <t>Clinic</t>
        </is>
      </c>
      <c r="O101" s="166" t="inlineStr">
        <is>
          <t>ข้อสอบ ม.รังสิต ข้อ 34</t>
        </is>
      </c>
      <c r="P101" s="165" t="inlineStr">
        <is>
          <t>แบบฝึกหัด</t>
        </is>
      </c>
      <c r="Q101" s="165" t="inlineStr">
        <is>
          <t>เล่มม่วง</t>
        </is>
      </c>
      <c r="R101" s="165" t="inlineStr"/>
    </row>
    <row r="102" ht="24" customHeight="1" s="49">
      <c r="A102" s="167" t="n">
        <v>100</v>
      </c>
      <c r="B102" s="166" t="inlineStr">
        <is>
          <t>กลไกการออกฤทธิ์ระดับโมเลกุล (Mechanism of Action) ที่สำคัญของยา Theophylline ในการขยายหลอดลมและต้านการอักเสบในผู้ป่วยโรคระบบทางเดินหายใจคือข้อใด</t>
        </is>
      </c>
      <c r="C102" s="166" t="inlineStr"/>
      <c r="D102" s="166" t="inlineStr">
        <is>
          <t>การกระตุ้น Beta-2 Adrenergic Receptor โดยตรง</t>
        </is>
      </c>
      <c r="E102" s="166" t="inlineStr">
        <is>
          <t>การยับยั้งเอนไซม์ Phosphodiesterase (Non-selective PDE Inhibitor) ทำให้ระดับ cAMP และ cGMP ภายในเซลล์กล้ามเนื้อเรียบหลอดลมเพิ่มขึ้น ร่วมกับการต้านตัวรับ Adenosine (Adenosine Receptor Antagonism)</t>
        </is>
      </c>
      <c r="F102" s="166" t="inlineStr">
        <is>
          <t>การจับและกระตุ้น Muscarinic M3 Receptor</t>
        </is>
      </c>
      <c r="G102" s="166" t="inlineStr">
        <is>
          <t>การยับยั้งเอนไซม์ 5-Lipoxygenase (5-LOX Inhibitor)</t>
        </is>
      </c>
      <c r="H102" s="166" t="inlineStr">
        <is>
          <t>การออกฤทธิ์ปิดกั้นตัวรับ Leukotriene CysLT1 Receptor Antagonist</t>
        </is>
      </c>
      <c r="I102" s="167" t="n">
        <v>2</v>
      </c>
      <c r="J102" s="166" t="inlineStr">
        <is>
          <t>✅ คำตอบที่ถูกต้อง: ข้อ ข. การยับยั้งเอนไซม์ Phosphodiesterase (Non-selective PDE Inhibitor) ทำให้ระดับ cAMP และ cGMP ภายในเซลล์กล้ามเนื้อเรียบหลอดลมเพิ่มขึ้น ร่วมกับการต้านตัวรับ Adenosine (Adenosine Receptor Antagonism)
💡 Background:
กลไกของ Theophylline (1,3-dimethylxanthine):
1. การยับยั้งเอนไซม์ Phosphodiesterase (PDE3, PDE4, PDE5): ยับยั้งการสลาย Cyclic AMP (cAMP) และ cGMP ส่งผลให้ระดับ intracellular cAMP ในกล้ามเนื้อเรียบหลอดลมสูงขึ้น เกิดการคลายตัวของหลอดลม (Bronchodilation)
2. การปิดกั้น Adenosine Receptors (A1, A2A, A2B Antagonism): ป้องกันไม่ให้อะดีโนซีนกระตุ้นการหดเกร็งหลอดลมและการหลั่งฮิสตามีนจาก Mast cells
3. การกระตุ้น Histone Deacetylase-2 (HDAC2 activation): ช่วยเพิ่มประสิทธิภาพในการต้านการอักเสบของ Corticosteroids
🎯 ทำไมข้อนี้ถึงถูก:
ข้อ ข. ถูกต้อง เพราะ Non-selective PDE inhibition และ Adenosine receptor antagonism คือกลไกหลักของ Theophylline
🔍 ข้ออื่นผิดเพราะอะไร:
📖 Guideline อ้างอิง:
Goodman &amp; Gilman's Pharmacological Basis of Therapeutics: Methylxanthines
📌 จุดจำก่อนสอบ:
Theophylline = ยับยั้ง PDE (เพิ่ม cAMP -&gt; หลอดลมคลายตัว) + บล็อก Adenosine receptor + กระตุ้น HDAC2</t>
        </is>
      </c>
      <c r="K102" s="166" t="inlineStr"/>
      <c r="L102" s="166" t="inlineStr">
        <is>
          <t>Pulmonary</t>
        </is>
      </c>
      <c r="M102" s="166" t="inlineStr">
        <is>
          <t>COPD</t>
        </is>
      </c>
      <c r="N102" s="165" t="inlineStr">
        <is>
          <t>Clinic</t>
        </is>
      </c>
      <c r="O102" s="166" t="inlineStr">
        <is>
          <t>ข้อสอบ ม.รังสิต ข้อ 35</t>
        </is>
      </c>
      <c r="P102" s="165" t="inlineStr">
        <is>
          <t>แบบฝึกหัด</t>
        </is>
      </c>
      <c r="Q102" s="165" t="inlineStr">
        <is>
          <t>เล่มม่วง</t>
        </is>
      </c>
      <c r="R102" s="165" t="inlineStr"/>
    </row>
    <row r="103" ht="24" customHeight="1" s="49">
      <c r="A103" s="167" t="n">
        <v>101</v>
      </c>
      <c r="B103" s="166" t="inlineStr">
        <is>
          <t>กลไกการออกฤทธิ์ต้านการอักเสบของยากลุ่มยาสูดพ่นคอร์ติโคสเตียรอยด์ (Inhaled Corticosteroids: ICS) ข้อใดต่อไปนี้กล่าว 'ไม่ถูกต้อง'</t>
        </is>
      </c>
      <c r="C103" s="166" t="inlineStr"/>
      <c r="D103" s="166" t="inlineStr">
        <is>
          <t>ยับยั้งการสร้างและการหลั่งไซโตไคน์ที่กระตุ้นการอักเสบ (Pro-inflammatory Cytokines เช่น IL-4, IL-5, IL-13, TNF-alpha)</t>
        </is>
      </c>
      <c r="E103" s="166" t="inlineStr">
        <is>
          <t>ลดจำนวนและการทำงานของเซลล์อักเสบในทางเดินหายใจ เช่น Eosinophils, Mast cells และ T-lymphocytes</t>
        </is>
      </c>
      <c r="F103" s="166" t="inlineStr">
        <is>
          <t>กระตุ้นการทำงานของเอนไซม์ 5-Lipoxygenase ให้สร้างสาร Leukotrienes เพิ่มขึ้นในหลอดลม</t>
        </is>
      </c>
      <c r="G103" s="166" t="inlineStr">
        <is>
          <t>กระตุ้นการสร้างโปรตีน Lipocortin-1 (Annexin-1) ซึ่งไปยับยั้งเอนไซม์ Phospholipase A2</t>
        </is>
      </c>
      <c r="H103" s="166" t="inlineStr">
        <is>
          <t>ลดการสร้าง Prostaglandins และสารสื่อการอักเสบจากกระบวนการ Arachidonic Acid Pathway</t>
        </is>
      </c>
      <c r="I103" s="167" t="n">
        <v>3</v>
      </c>
      <c r="J103" s="166" t="inlineStr">
        <is>
          <t>✅ คำตอบที่ถูกต้อง: ข้อ ค. กระตุ้นการทำงานของเอนไซม์ 5-Lipoxygenase ให้สร้างสาร Leukotrienes เพิ่มขึ้นในหลอดลม
💡 Background:
กลไกต้านการอักเสบของ Inhaled Corticosteroids (ICS):
1. ยับยั้งการสังเคราะห์โปรตีนการอักเสบ (Transrepression): ยับยั้ง Transcription factors NF-kB และ AP-1 ลดการสร้างไซโตไคน์ (IL-4, IL-5, IL-13), Chemokines, และเอนไซม์ COX-2
2. กระตุ้นการสร้างโปรตีนต้านการอักเสบ (Transactivation): กระตุ้นการสร้าง Lipocortin-1 (Annexin-1) ซึ่งทำหน้าที่ ยับยั้งเอนไซม์ Phospholipase A2 (PLA2) ส่งผลให้การปลดปล่อยกรดอะราคิโดนิก (Arachidonic acid) ลดลง ทำให้ การสร้างสารทั้ง Prostaglandins และ Leukotrienes ลดลงอย่างมาก
3. ข้อความที่ระบุว่า 'กระตุ้นให้สร้าง Leukotrienes เพิ่มขึ้น' จึงเป็นข้อความที่ ผิดตรงกันข้ามกับความเป็นจริง
🎯 ทำไมข้อนี้ถึงถูก:
ข้อ ค. ผิดและไม่ถูกต้อง (โจทย์ถามข้อใดไม่ใช่กลไก) เพราะ ICS มีฤทธิ์ยับยั้งการสร้าง Leukotrienes ไม่ใช่กระตุ้น
🔍 ข้ออื่นผิดเพราะอะไร:
📖 Guideline อ้างอิง:
Goodman &amp; Gilman's Pharmacological Basis of Therapeutics: Corticosteroids / GINA Guidelines
📌 จุดจำก่อนสอบ:
ICS ต้านการอักเสบ: ยับยั้ง NF-kB, สร้าง Lipocortin-1 บล็อก PLA2 -&gt; ลดทั้ง Prostaglandins &amp; Leukotrienes</t>
        </is>
      </c>
      <c r="K103" s="166" t="inlineStr"/>
      <c r="L103" s="166" t="inlineStr">
        <is>
          <t>Pulmonary</t>
        </is>
      </c>
      <c r="M103" s="166" t="inlineStr">
        <is>
          <t>COPD</t>
        </is>
      </c>
      <c r="N103" s="165" t="inlineStr">
        <is>
          <t>Clinic</t>
        </is>
      </c>
      <c r="O103" s="166" t="inlineStr">
        <is>
          <t>ข้อสอบ ม.รังสิต ข้อ 36</t>
        </is>
      </c>
      <c r="P103" s="165" t="inlineStr">
        <is>
          <t>แบบฝึกหัด</t>
        </is>
      </c>
      <c r="Q103" s="165" t="inlineStr">
        <is>
          <t>เล่มม่วง</t>
        </is>
      </c>
      <c r="R103" s="165" t="inlineStr"/>
    </row>
    <row r="104" ht="24" customHeight="1" s="49">
      <c r="A104" s="167" t="n">
        <v>102</v>
      </c>
      <c r="B104" s="166" t="inlineStr">
        <is>
          <t>เกี่ยวกับอาการไม่พึงประสงค์จากการใช้ยาพ่นสูดคอร์ติโคสเตียรอยด์ (Inhaled Corticosteroids: ICS) ข้อความใดต่อไปนี้กล่าว 'ไม่ถูกต้อง'</t>
        </is>
      </c>
      <c r="C104" s="166" t="inlineStr"/>
      <c r="D104" s="166" t="inlineStr">
        <is>
          <t>อาการไม่พึงประสงค์เฉพาะที่ที่พบบ่อย ได้แก่ การเกิดเชื้อราแคนดิดาในช่องปาก (Oral Candidiasis / Thrush)</t>
        </is>
      </c>
      <c r="E104" s="166" t="inlineStr">
        <is>
          <t>อาการไม่พึงประสงค์เฉพาะที่ที่พบบ่อย ได้แก่ อาการปากแห้ง ตาพร่า ปัสสาวะคั่ง และหัวใจเต้นเร็วผิดปกติอย่างรุนแรง</t>
        </is>
      </c>
      <c r="F104" s="166" t="inlineStr">
        <is>
          <t>อาการไม่พึงประสงค์เฉพาะที่ที่พบบ่อย ได้แก่ อาการเสียงแหบ (Dysphonia) และการระคายเคืองคอ</t>
        </is>
      </c>
      <c r="G104" s="166" t="inlineStr">
        <is>
          <t>การใช้ยาขนาดสูงต่อเนื่องเป็นเวลานานอาจเพิ่มความเสี่ยงต่อการเกิดภาวะกดการทำงานของต่อมหมวกไต (Adrenal Suppression)</t>
        </is>
      </c>
      <c r="H104" s="166" t="inlineStr">
        <is>
          <t>การบ้วนปากและกลั้วคอด้วยน้ำสะอาดแล้วบ้วนทิ้งทันทีหลังพ่นยาสามารถลดการเกิดเชื้อราในช่องปากได้อย่างมีนัยสำคัญ</t>
        </is>
      </c>
      <c r="I104" s="167" t="n">
        <v>1</v>
      </c>
      <c r="J104" s="166" t="inlineStr">
        <is>
          <t>✅ คำตอบที่ถูกต้อง: ข้อ ข. อาการไม่พึงประสงค์เฉพาะที่ที่พบบ่อย ได้แก่ อาการปากแห้ง ตาพร่า ปัสสาวะคั่ง และหัวใจเต้นเร็วผิดปกติอย่างรุนแรง
💡 Background:
อาการไม่พึงประสงค์ของ Inhaled Corticosteroids (ICS):
1. ผลข้างเคียงเฉพาะที่ (Local adverse effects): เกิดจากละอองยาตกค้างในช่องปากและคอ ได้แก่ เชื้อราในช่องปาก (Oral Candidiasis), เสียงแหบ (Dysphonia), อาการไอ ระคายคอ (ป้องกันได้ด้วยการบ้วนปากกลั้วคอแล้วบ้วนทิ้ง)
2. ผลข้างเคียงทั่วร่างกายเมื่อใช้ขนาดสูงนานๆ (Systemic adverse effects): Adrenal suppression, ชะลอการเจริญเติบโตในเด็กชั่วคราว, ผิวหนังบางช้ำง่าย, ความหนาแน่นกระดูกลดลง (Osteoporosis), ต้อกระจก/ต้อหิน
3. อาการ ปากแห้ง ตาพร่า ปัสสาวะคั่ง ท้องผูก เป็นผลข้างเคียงกลุ่ม Anticholinergic effects (ของยา Antimuscarinics เช่น Ipratropium, Tiotropium) ไม่ใช่ผลข้างเคียงของ Inhaled Corticosteroids
🎯 ทำไมข้อนี้ถึงถูก:
ข้อ ข. กล่าวไม่ถูกต้อง (โจทย์ถามข้อใดผิด) เพราะ ปากแห้ง ตาพร่า ปัสสาวะคั่ง เป็นผลข้างเคียงของยากลุ่ม Anticholinergic (LAMA/SAMA) ไม่ใช่ ICS
🔍 ข้ออื่นผิดเพราะอะไร:
📖 Guideline อ้างอิง:
GINA Guidelines: Adverse Effects of Inhaled Corticosteroids
📌 จุดจำก่อนสอบ:
ICS ผลข้างเคียงเด่น = เชื้อราในปาก (Oral Thrush), เสียงแหบ (Dysphonia); ปากแห้ง ปัสสาวะคั่ง = Anticholinergic (LAMA)</t>
        </is>
      </c>
      <c r="K104" s="166" t="inlineStr"/>
      <c r="L104" s="166" t="inlineStr">
        <is>
          <t>Pulmonary</t>
        </is>
      </c>
      <c r="M104" s="166" t="inlineStr">
        <is>
          <t>COPD</t>
        </is>
      </c>
      <c r="N104" s="165" t="inlineStr">
        <is>
          <t>Clinic</t>
        </is>
      </c>
      <c r="O104" s="166" t="inlineStr">
        <is>
          <t>ข้อสอบ ม.รังสิต ข้อ 37</t>
        </is>
      </c>
      <c r="P104" s="165" t="inlineStr">
        <is>
          <t>แบบฝึกหัด</t>
        </is>
      </c>
      <c r="Q104" s="165" t="inlineStr">
        <is>
          <t>เล่มม่วง</t>
        </is>
      </c>
      <c r="R104" s="165" t="inlineStr"/>
    </row>
    <row r="105" ht="24" customHeight="1" s="49">
      <c r="A105" s="167" t="n">
        <v>103</v>
      </c>
      <c r="B105" s="166" t="inlineStr">
        <is>
          <t>จากโครงสร้าง salmeterol และ formoterol ซึ่งเป็นยากลุ่ม long-acting beta-2 agonist ข้อใดถูกต้อง</t>
        </is>
      </c>
      <c r="C105" s="166" t="inlineStr"/>
      <c r="D105" s="166" t="inlineStr">
        <is>
          <t>Salmeterol ออกฤทธิ์เร็วกว่า formoterol เพราะ lipophilicity สูงกว่า</t>
        </is>
      </c>
      <c r="E105" s="166" t="inlineStr">
        <is>
          <t>Salmeterol ออกฤทธิ์เร็วกว่า formoterol เพราะ lipophilicity ต่ำกว่า</t>
        </is>
      </c>
      <c r="F105" s="166" t="inlineStr">
        <is>
          <t>Formoterol ออกฤทธิ์เร็วกว่า salmeterol เพราะ lipophilicity สูงกว่า</t>
        </is>
      </c>
      <c r="G105" s="166" t="inlineStr">
        <is>
          <t>Formoterol ออกฤทธิ์เร็วกว่า salmeterol เพราะ lipophilicity ต่ำกว่า (ละลายน้ำได้ปานกลาง เข้าสู่ receptor ได้เร็วกว่า)</t>
        </is>
      </c>
      <c r="H105" s="166" t="inlineStr">
        <is>
          <t>การออกฤทธิ์เร็วหรือช้าไม่เกี่ยวข้องกับคุณสมบัติ lipophilicity ของตัวยา</t>
        </is>
      </c>
      <c r="I105" s="167" t="n">
        <v>4</v>
      </c>
      <c r="J105" s="166" t="inlineStr">
        <is>
          <t>✅ คำตอบที่ถูกต้อง: ข้อ ง. Formoterol ออกฤทธิ์เร็วกว่า salmeterol เพราะ lipophilicity ต่ำกว่า (ละลายน้ำได้ปานกลาง เข้าสู่ receptor ได้เร็วกว่า)
💡 Background:
เภสัชวิทยาและเภสัชบำบัดโรคระบบหายใจ (Asthma/COPD Pharmacotherapy)
🎯 ทำไมข้อนี้ถึงถูก:
Formoterol ออกฤทธิ์เร็วกว่า Salmeterol (Onset 1-3 นาที vs 10-20 นาที) เนื่องจาก Formoterol มี lipophilicity ปานกลาง (moderate lipophilicity) จึงสามารถละลายใน aqueous phase เข้าจับกับ active site ของ beta-2 receptor ได้เร็วกว่า Salmeterol ซึ่งมีสาย hydrocarbon ยาว (lipophilicity สูงมาก) ต้องแทรกตัวใน lipid bilayer นานกว่าจะออกฤทธิ์
🔍 ข้ออื่นผิดเพราะอะไร:
• ข้อ ก. (Salmeterol ออกฤทธิ์เร็วกว่า formoterol เพราะ lipophilicity สูงกว่า): Salmeterol ออกฤทธิ์ช้ากว่า (onset 10-20 นาที) ไม่สามารถใช้เป็น acute reliever เดี่ยวๆ ได้
• ข้อ ข. (Salmeterol ออกฤทธิ์เร็วกว่า formoterol เพราะ lipophilicity ต่ำกว่า): Salmeterol มี lipophilicity สูงกว่า Formoterol ไม่ใช่ต่ำกว่า
• ข้อ ค. (Formoterol ออกฤทธิ์เร็วกว่า salmeterol เพราะ lipophilicity สูงกว่า): Formoterol มี lipophilicity ต่ำกว่า Salmeterol ไม่ใช่สูงกว่า
• ข้อ จ. (การออกฤทธิ์เร็วหรือช้าไม่เกี่ยวข้องกับคุณสมบัติ lipophilicity ของตัวยา): Lipophilicity มีผลโดยตรงต่ออัตราเร็วในการเข้าสู่ตัวรับ (Onset of action) ของยากลุ่ม LABA
📖 Guideline อ้างอิง:
Medicinal Chemistry of Bronchodilators &amp; GINA Report
📌 จุดจำก่อนสอบ:
• จดจำกลไกระดับเซลล์ (Beta-2 -&gt; Gs -&gt; Adenylyl cyclase -&gt; cAMP -&gt; Bronchodilation) และผลข้างเคียงจำเพาะของแต่ละกลุ่มยา</t>
        </is>
      </c>
      <c r="K105" s="166" t="inlineStr"/>
      <c r="L105" s="166" t="inlineStr">
        <is>
          <t>Pulmonary</t>
        </is>
      </c>
      <c r="M105" s="166" t="inlineStr">
        <is>
          <t>COPD</t>
        </is>
      </c>
      <c r="N105" s="165" t="inlineStr">
        <is>
          <t>Clinic</t>
        </is>
      </c>
      <c r="O105" s="166" t="inlineStr">
        <is>
          <t>ข้อสอบมาตรฐาน PLE-CC</t>
        </is>
      </c>
      <c r="P105" s="165" t="inlineStr">
        <is>
          <t>แบบฝึกหัด</t>
        </is>
      </c>
      <c r="Q105" s="165" t="inlineStr">
        <is>
          <t>เล่มม่วง</t>
        </is>
      </c>
      <c r="R105" s="165" t="inlineStr"/>
    </row>
    <row r="106" ht="24" customHeight="1" s="49">
      <c r="A106" s="167" t="n">
        <v>104</v>
      </c>
      <c r="B106" s="166" t="inlineStr">
        <is>
          <t>ผลตรวจทางห้องปฏิบัติการในข้อใดบ่งชี้ว่าผู้ป่วยไม่ได้เป็นโรคปอดอุดกั้นเรื้อรัง (COPD)</t>
        </is>
      </c>
      <c r="C106" s="166" t="inlineStr"/>
      <c r="D106" s="166" t="inlineStr">
        <is>
          <t>FEV1/FVC &gt; 0.70 หลังพ่นยาขยายหลอดลม</t>
        </is>
      </c>
      <c r="E106" s="166" t="inlineStr">
        <is>
          <t>มีค่า Post-bronchodilator FEV1 = 60% ของค่ามาตรฐาน</t>
        </is>
      </c>
      <c r="F106" s="166" t="inlineStr">
        <is>
          <t>ตรวจพบ Eosinophil ในเลือดสูง</t>
        </is>
      </c>
      <c r="G106" s="166" t="inlineStr">
        <is>
          <t>มีประวัติโรคประจำตัวเป็น Allergic rhinitis ร่วมด้วย</t>
        </is>
      </c>
      <c r="H106" s="166" t="inlineStr">
        <is>
          <t>มีอาการไอเรื้อรัง หอบเหนื่อย และมีเสมหะต่อเนื่อง</t>
        </is>
      </c>
      <c r="I106" s="167" t="n">
        <v>1</v>
      </c>
      <c r="J106" s="166" t="inlineStr">
        <is>
          <t>✅ คำตอบที่ถูกต้อง: ข้อ ก. FEV1/FVC &gt; 0.70 หลังพ่นยาขยายหลอดลม
💡 Background:
เภสัชวิทยาและเภสัชบำบัดโรคระบบหายใจ (Asthma/COPD Pharmacotherapy)
🎯 ทำไมข้อนี้ถึงถูก:
เกณฑ์การวินิจฉัย COPD ที่สำคัญที่สุดคือการตรวจ Spirometry พบภาวะ persistent airflow limitation โดยมีค่า Post-bronchodilator FEV1/FVC &lt; 0.70 ดังนั้นหากตรวจพบ FEV1/FVC &gt; 0.70 แสดงว่าไม่มีภาวะ persistent airflow limitation จึงบ่งชี้ว่าผู้ป่วยไม่ได้เป็นโรคปอดอุดกั้นเรื้อรัง
🔍 ข้ออื่นผิดเพราะอะไร:
• ข้อ ข. (มีค่า Post-bronchodilator FEV1 = 60% ของค่ามาตรฐาน): ค่า FEV1 60% predicted สอดคล้องกับความรุนแรงระดับ GOLD 2 (Moderate airflow limitation) ในผู้ป่วย COPD
• ข้อ ค. (ตรวจพบ Eosinophil ในเลือดสูง): Blood eosinophil ใช้เป็น biomarker ในการพิจารณาเริ่มยา ICS ในผู้ป่วย COPD ที่มี exacerbation
• ข้อ ง. (มีประวัติโรคประจำตัวเป็น Allergic rhinitis ร่วมด้วย): Allergic rhinitis สามารถพบร่วมกับโรคทางเดินหายใจอื่นๆ ได้ ไม่ได้ปฏิเสธการเป็น COPD
• ข้อ จ. (มีอาการไอเรื้อรัง หอบเหนื่อย และมีเสมหะต่อเนื่อง): อาการไอเรื้อรัง มีเสมหะ และเหนื่อยหอบ เป็นอาการทางคลินิกคลาสสิกของ COPD
📖 Guideline อ้างอิง:
Global Initiative for Chronic Obstructive Lung Disease (GOLD) 2024 Criteria
📌 จุดจำก่อนสอบ:
• จดจำกลไกระดับเซลล์ (Beta-2 -&gt; Gs -&gt; Adenylyl cyclase -&gt; cAMP -&gt; Bronchodilation) และผลข้างเคียงจำเพาะของแต่ละกลุ่มยา</t>
        </is>
      </c>
      <c r="K106" s="166" t="inlineStr"/>
      <c r="L106" s="166" t="inlineStr">
        <is>
          <t>Pulmonary</t>
        </is>
      </c>
      <c r="M106" s="166" t="inlineStr">
        <is>
          <t>COPD</t>
        </is>
      </c>
      <c r="N106" s="165" t="inlineStr">
        <is>
          <t>Clinic</t>
        </is>
      </c>
      <c r="O106" s="166" t="inlineStr">
        <is>
          <t>ข้อสอบมาตรฐาน PLE-CC</t>
        </is>
      </c>
      <c r="P106" s="165" t="inlineStr">
        <is>
          <t>แบบฝึกหัด</t>
        </is>
      </c>
      <c r="Q106" s="165" t="inlineStr">
        <is>
          <t>เล่มม่วง</t>
        </is>
      </c>
      <c r="R106" s="165" t="inlineStr"/>
    </row>
    <row r="107" ht="24" customHeight="1" s="49">
      <c r="A107" s="167" t="n">
        <v>105</v>
      </c>
      <c r="B107" s="166" t="inlineStr">
        <is>
          <t>ข้อใดไม่ใช่ผลข้างเคียงของยาพ่นสูด Inhaled Salmeterol ร่วมกับ Inhaled Fluticasone (Seretide)</t>
        </is>
      </c>
      <c r="C107" s="166" t="inlineStr"/>
      <c r="D107" s="166" t="inlineStr">
        <is>
          <t>ใจสั่น (Palpitations จากฤทธิ์กระตุ้น beta adrenergic)</t>
        </is>
      </c>
      <c r="E107" s="166" t="inlineStr">
        <is>
          <t>มือสั่น (Tremor จากการกระตุ้น beta-2 receptor ที่กล้ามเนื้อลาย)</t>
        </is>
      </c>
      <c r="F107" s="166" t="inlineStr">
        <is>
          <t>ติดเชื้อราในช่องปาก (Oral candidiasis จากสเตียรอยด์พ่นสูด)</t>
        </is>
      </c>
      <c r="G107" s="166" t="inlineStr">
        <is>
          <t>เสียงแหบ (Dysphonia จากการระคายเคืองและ myopathy ที่กล่องเสียง)</t>
        </is>
      </c>
      <c r="H107" s="166" t="inlineStr">
        <is>
          <t>ปากแห้ง คอแห้ง รุนแรงจากการกดระบบประสาทพาราซิมพาเทติก</t>
        </is>
      </c>
      <c r="I107" s="167" t="n">
        <v>5</v>
      </c>
      <c r="J107" s="166" t="inlineStr">
        <is>
          <t>✅ คำตอบที่ถูกต้อง: ข้อ จ. ปากแห้ง คอแห้ง รุนแรงจากการกดระบบประสาทพาราซิมพาเทติก
💡 Background:
เภสัชวิทยาและเภสัชบำบัดโรคระบบหายใจ (Asthma/COPD Pharmacotherapy)
🎯 ทำไมข้อนี้ถึงถูก:
ปากแห้ง คอแห้ง (Dry mouth) เป็นอาการข้างเคียงเด่นของยากลุ่ม Anticholinergics / Muscarinic antagonists (LAMA/SAMA เช่น Ipratropium, Tiotropium) ไม่ใช่ผลข้างเคียงหลักของสูตรผสม ICS + LABA (Fluticasone + Salmeterol)
🔍 ข้ออื่นผิดเพราะอะไร:
• ข้อ ก. (ใจสั่น (Palpitations จากฤทธิ์กระตุ้น beta adrenergic)): ใจสั่น เป็นผลข้างเคียงของ Salmeterol (LABA) จากการกระตุ้น beta adrenergic receptor
• ข้อ ข. (มือสั่น (Tremor จากการกระตุ้น beta-2 receptor ที่กล้ามเนื้อลาย)): มือสั่น (Skeletal muscle tremor) เป็นผลข้างเคียงที่พบบ่อยของ beta-2 agonists
• ข้อ ค. (ติดเชื้อราในช่องปาก (Oral candidiasis จากสเตียรอยด์พ่นสูด)): เชื้อราในช่องปาก (Thrush) เป็นผลข้างเคียงเฉพาะที่ของ Inhaled Fluticasone (ICS)
• ข้อ ง. (เสียงแหบ (Dysphonia จากการระคายเคืองและ myopathy ที่กล่องเสียง)): เสียงแหบ (Dysphonia) เป็นผลข้างเคียงเฉพาะที่ของ Inhaled Corticosteroids ป้องกันได้โดยการบ้วนปากหลังพ่น
📖 Guideline อ้างอิง:
Goodman &amp; Gilman's The Pharmacological Basis of Therapeutics &amp; British National Formulary (BNF)
📌 จุดจำก่อนสอบ:
• จดจำกลไกระดับเซลล์ (Beta-2 -&gt; Gs -&gt; Adenylyl cyclase -&gt; cAMP -&gt; Bronchodilation) และผลข้างเคียงจำเพาะของแต่ละกลุ่มยา</t>
        </is>
      </c>
      <c r="K107" s="166" t="inlineStr"/>
      <c r="L107" s="166" t="inlineStr">
        <is>
          <t>Pulmonary</t>
        </is>
      </c>
      <c r="M107" s="166" t="inlineStr">
        <is>
          <t>COPD</t>
        </is>
      </c>
      <c r="N107" s="165" t="inlineStr">
        <is>
          <t>Clinic</t>
        </is>
      </c>
      <c r="O107" s="166" t="inlineStr">
        <is>
          <t>ข้อสอบมาตรฐาน PLE-CC</t>
        </is>
      </c>
      <c r="P107" s="165" t="inlineStr">
        <is>
          <t>แบบฝึกหัด</t>
        </is>
      </c>
      <c r="Q107" s="165" t="inlineStr">
        <is>
          <t>เล่มม่วง</t>
        </is>
      </c>
      <c r="R107" s="165" t="inlineStr"/>
    </row>
    <row r="108" ht="24" customHeight="1" s="49">
      <c r="A108" s="167" t="n">
        <v>106</v>
      </c>
      <c r="B108" s="166" t="inlineStr">
        <is>
          <t>กรณีศึกษา: หญิงไทย 50 ปี อาชีพเย็บผ้าในโรงงาน มีอาการหอบเหนื่อยกลางคืน ปัจจุบันใช้ Seretide 1 puff BID และ Ventolin PRN ตรวจ FEV1 พบ reversibility ชัดเจน แพทย์์วินิจฉัยเป็น Uncontrolled Asthma ข้อใดเป็น "ปัจจัยเสี่ยงที่สามารถปรับเปลี่ยนได้ (Modifiable risk factor)" ที่มีผลต่อการลดความเสี่ยงหืดกำเริบมากที่สุด</t>
        </is>
      </c>
      <c r="C108" s="166" t="inlineStr"/>
      <c r="D108" s="166" t="inlineStr">
        <is>
          <t>สภาพภูมิอากาศและมลพิษทางอากาศภายนอกโรงงาน</t>
        </is>
      </c>
      <c r="E108" s="166" t="inlineStr">
        <is>
          <t>ประวัติการสูบบุหรี่ในอดีตที่เลิกไปแล้ว 10 ปี</t>
        </is>
      </c>
      <c r="F108" s="166" t="inlineStr">
        <is>
          <t>ภาวะอ้วนและดัชนีมวลกายที่สูงเกินเกณฑ์</t>
        </is>
      </c>
      <c r="G108" s="166" t="inlineStr">
        <is>
          <t>ขนาดยาควบคุมอาการ Inhaled Corticosteroid (ICS) ที่ไม่เหมาะสมและการตรวจสอบเทคนิคการพ่นยา</t>
        </is>
      </c>
      <c r="H108" s="166" t="inlineStr">
        <is>
          <t>เพศหญิงและอายุที่เข้าสู่วัยหมดประจำเดือน</t>
        </is>
      </c>
      <c r="I108" s="167" t="n">
        <v>4</v>
      </c>
      <c r="J108" s="166" t="inlineStr">
        <is>
          <t>✅ คำตอบที่ถูกต้อง: ข้อ ง. ขนาดยาควบคุมอาการ Inhaled Corticosteroid (ICS) ที่ไม่เหมาะสมและการตรวจสอบเทคนิคการพ่นยา
💡 Background:
เภสัชวิทยาและเภสัชบำบัดโรคระบบหายใจ (Asthma/COPD Pharmacotherapy)
🎯 ทำไมข้อนี้ถึงถูก:
ตามแนวทาง GINA ปัจจัยเสี่ยงที่สามารถปรับเปลี่ยนได้ (Modifiable risk factors) ที่สำคัญที่สุดในการป้องกัน Exacerbation คือ "การได้รับขนาดยา ICS ที่เหมาะสมสอดคล้องกับความรุนแรงของโรค ร่วมกับการตรวจสอบความถูกต้องของเทคนิคการพ่นยา (Inhaler technique) และความร่วมมือในการใช้ยา (Adherence)"
🔍 ข้ออื่นผิดเพราะอะไร:
• ข้อ ก. (สภาพภูมิอากาศและมลพิษทางอากาศภายนอกโรงงาน): มลพิษภายนอกโรงงานเป็นปัจจัยแวดล้อมที่ไม่สามารถปรับเปลี่ยนได้โดยตรงในระดับบุคคล
• ข้อ ข. (ประวัติการสูบบุหรี่ในอดีตที่เลิกไปแล้ว 10 ปี): ประวัติการสูบบุหรี่ในอดีตที่เลิกไปแล้วเป็น non-modifiable historical factor
• ข้อ ค. (ภาวะอ้วนและดัชนีมวลกายที่สูงเกินเกณฑ์): ดัชนีมวลกายสามารถปรับได้แต่การควบคุมการอักเสบของหลอดลมด้วย ICS มีผลเร่งด่วนและจำเพาะต่อการป้องกัน acute attack มากกว่า
• ข้อ จ. (เพศหญิงและอายุที่เข้าสู่วัยหมดประจำเดือน): เพศและอายุเป็นปัจจัยที่ไม่สามารถปรับเปลี่ยนได้ (Non-modifiable factors)
📖 Guideline อ้างอิง:
GINA 2023/2024 Global Strategy for Asthma Management and Prevention
📌 จุดจำก่อนสอบ:
• จดจำกลไกระดับเซลล์ (Beta-2 -&gt; Gs -&gt; Adenylyl cyclase -&gt; cAMP -&gt; Bronchodilation) และผลข้างเคียงจำเพาะของแต่ละกลุ่มยา</t>
        </is>
      </c>
      <c r="K108" s="166" t="inlineStr"/>
      <c r="L108" s="166" t="inlineStr">
        <is>
          <t>Pulmonary</t>
        </is>
      </c>
      <c r="M108" s="166" t="inlineStr">
        <is>
          <t>COPD</t>
        </is>
      </c>
      <c r="N108" s="165" t="inlineStr">
        <is>
          <t>Clinic</t>
        </is>
      </c>
      <c r="O108" s="166" t="inlineStr">
        <is>
          <t>ข้อสอบมาตรฐาน PLE-CC</t>
        </is>
      </c>
      <c r="P108" s="165" t="inlineStr">
        <is>
          <t>แบบฝึกหัด</t>
        </is>
      </c>
      <c r="Q108" s="165" t="inlineStr">
        <is>
          <t>เล่มม่วง</t>
        </is>
      </c>
      <c r="R108" s="165" t="inlineStr"/>
    </row>
    <row r="109" ht="24" customHeight="1" s="49">
      <c r="A109" s="167" t="n">
        <v>107</v>
      </c>
      <c r="B109" s="166" t="inlineStr">
        <is>
          <t>ข้อใดอธิบายกลไกการออกฤทธิ์ระดับเซลล์ของยา Salmeterol ได้อย่างถูกต้อง</t>
        </is>
      </c>
      <c r="C109" s="166" t="inlineStr"/>
      <c r="D109" s="166" t="inlineStr">
        <is>
          <t>กระตุ้น Phospholipase C เพิ่มการหลั่ง intracellular Calcium</t>
        </is>
      </c>
      <c r="E109" s="166" t="inlineStr">
        <is>
          <t>กระตุ้น Adenylyl cyclase เพิ่มระดับ cyclic AMP (cAMP) ในเซลล์กล้ามเนื้อเรียบหลอดลม</t>
        </is>
      </c>
      <c r="F109" s="166" t="inlineStr">
        <is>
          <t>ยับยั้งเอนไซม์ Phosphodiesterase (PDE) ลดการสลายตัวของ cyclic GMP</t>
        </is>
      </c>
      <c r="G109" s="166" t="inlineStr">
        <is>
          <t>ปิดกั้นตัวรับ Muscarinic M3 receptor ยับยั้งการหดเกร็งของหลอดลม</t>
        </is>
      </c>
      <c r="H109" s="166" t="inlineStr">
        <is>
          <t>กระตุ้นการเปิด Voltage-gated Calcium channels ในเซลล์ทางเดินหายใจ</t>
        </is>
      </c>
      <c r="I109" s="167" t="n">
        <v>2</v>
      </c>
      <c r="J109" s="166" t="inlineStr">
        <is>
          <t>✅ คำตอบที่ถูกต้อง: ข้อ ข. กระตุ้น Adenylyl cyclase เพิ่มระดับ cyclic AMP (cAMP) ในเซลล์กล้ามเนื้อเรียบหลอดลม
💡 Background:
เภสัชวิทยาและเภสัชบำบัดโรคระบบหายใจ (Asthma/COPD Pharmacotherapy)
🎯 ทำไมข้อนี้ถึงถูก:
Salmeterol เป็น Beta-2 adrenergic receptor agonist ซึ่งจับกับ Gs protein ส่งผลกระตุ้นเอนไซม์ Adenylyl cyclase ทำให้เปลี่ยน ATP เป็น cyclic AMP (cAMP) เพิ่มขึ้นในเซลล์กล้ามเนื้อเรียบหลอดลม กระตุ้น Protein Kinase A (PKA) ลดระดับ intracellular Ca2+ ทำให้กล้ามเนื้อเรียบหลอดลมคลายตัว (Bronchodilation)
🔍 ข้ออื่นผิดเพราะอะไร:
• ข้อ ก. (กระตุ้น Phospholipase C เพิ่มการหลั่ง intracellular Calcium): การกระตุ้น Phospholipase C และเพิ่ม intracellular Ca2+ เป็นกลไกผ่าน Gq protein (เช่น M3, alpha-1) ซึ่งทำให้กล้ามเนื้อหดตัว
• ข้อ ค. (ยับยั้งเอนไซม์ Phosphodiesterase (PDE) ลดการสลายตัวของ cyclic GMP): การยับยั้ง Phosphodiesterase เป็นกลไกของยากลุ่ม Theophylline / Methylxanthines ไม่ใช่ Beta-2 agonist
• ข้อ ง. (ปิดกั้นตัวรับ Muscarinic M3 receptor ยับยั้งการหดเกร็งของหลอดลม): การปิดกั้น Muscarinic M3 receptor เป็นกลไกของ Anticholinergics (LAMA/SAMA เช่น Ipratropium, Tiotropium)
• ข้อ จ. (กระตุ้นการเปิด Voltage-gated Calcium channels ในเซลล์ทางเดินหายใจ): การเปิด Calcium channels จะเพิ่ม intracellular Ca2+ ทำให้เกิด bronchoconstriction ตรงข้ามกับฤทธิ์ขยายหลอดลม
📖 Guideline อ้างอิง:
Basic &amp; Clinical Pharmacology (Katzung) &amp; Goodman &amp; Gilman's
📌 จุดจำก่อนสอบ:
• จดจำกลไกระดับเซลล์ (Beta-2 -&gt; Gs -&gt; Adenylyl cyclase -&gt; cAMP -&gt; Bronchodilation) และผลข้างเคียงจำเพาะของแต่ละกลุ่มยา</t>
        </is>
      </c>
      <c r="K109" s="166" t="inlineStr"/>
      <c r="L109" s="166" t="inlineStr">
        <is>
          <t>Pulmonary</t>
        </is>
      </c>
      <c r="M109" s="166" t="inlineStr">
        <is>
          <t>COPD</t>
        </is>
      </c>
      <c r="N109" s="165" t="inlineStr">
        <is>
          <t>Clinic</t>
        </is>
      </c>
      <c r="O109" s="166" t="inlineStr">
        <is>
          <t>ข้อสอบมาตรฐาน PLE-CC</t>
        </is>
      </c>
      <c r="P109" s="165" t="inlineStr">
        <is>
          <t>แบบฝึกหัด</t>
        </is>
      </c>
      <c r="Q109" s="165" t="inlineStr">
        <is>
          <t>เล่มม่วง</t>
        </is>
      </c>
      <c r="R109" s="165" t="inlineStr"/>
    </row>
    <row r="110" ht="24" customHeight="1" s="49">
      <c r="A110" s="165" t="n">
        <v>108</v>
      </c>
      <c r="B110" s="166" t="inlineStr">
        <is>
          <t>ใช้ยาต่อเนื่องระยะยาว ในผู้ป่วยCOPD exacerbationควรพิจารณาให้ Systemic corticosteroid =&gt; Prednisolone 40 mg/day(นาน5-7วัน) ; มีผลช่วย เพิ่ม FEV1 และลด Hospitalization 6.)ให้สูตรตำรับยา Aerosol ที่มี alcohol เป็นกระสาย แล้วถามว่ามีรูปแบบเป็น Dosage Form ใด สูตร Isoproterenol sulfate 33 g Oleyl alcohol 33 g Ascorbic acid</t>
        </is>
      </c>
      <c r="C110" s="166" t="inlineStr"/>
      <c r="D110" s="166" t="inlineStr">
        <is>
          <t>3 g Myristyl alcohol 33.3 g</t>
        </is>
      </c>
      <c r="E110" s="166" t="inlineStr">
        <is>
          <t>Warfarin 3 mg OD (target INR 2.0-3.0)</t>
        </is>
      </c>
      <c r="F110" s="166" t="inlineStr">
        <is>
          <t>Furosemide 40 mg OD</t>
        </is>
      </c>
      <c r="G110" s="166" t="inlineStr">
        <is>
          <t>Amlodipine 5 mg OD</t>
        </is>
      </c>
      <c r="H110" s="166" t="inlineStr">
        <is>
          <t>Losartan 50 mg OD</t>
        </is>
      </c>
      <c r="I110" s="165" t="inlineStr">
        <is>
          <t>1</t>
        </is>
      </c>
      <c r="J110" s="166" t="inlineStr">
        <is>
          <t>✅ คำตอบที่ถูกต้อง: ข้อ ก. 3 g Myristyl alcohol 33.3 g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3 g Myristyl alcohol 33.3 g การเลือก 3 g Myristyl alcohol 33.3 g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(Warfarin 3 mg OD (target INR 2.0-3.0)): เป็น Vitamin K antagonist ต้องติดตาม monitoring ค่า INR (target 2.0-3.0 ใน DVT/PE/AF, 2.5-3.5 ใน mechanical mitral valve) มี drug-food interactions มากมาย และ reversal agent คือ Vitamin K1
• ข้อ ค. (Furosemide 40 mg OD): เป็น Loop diuretic ยับยั้ง Na+/K+/2Cl- cotransporter ที่ Thick ascending limb ใช้จัดการ volume overload ใน HF หรือ CKD แต่ไม่เหมาะเป็น first-line ลดความดันโลหิตเดี่ยวๆ
• ข้อ ง. (Amlodipine 5 mg OD): เป็น DHP calcium channel blocker ขยายหลอดเลือด peripheral เด่น แต่ไม่มี class-specific renal protective effect ในผู้ป่วย DM with albuminuria เท่ากับ ACEI/ARB และอาจเกิด peripheral edema
• ข้อ จ. (Losartan 50 mg OD): เป็น ARB ปิดกั้น AT1 receptor โดยตรง เหมาะสำหรับผู้ป่วยที่ทนต่ออาการไอแห้งจาก ACEI ไม่ได้ และมี uricosuric effect เล็กน้อยในการลดกรดยูริก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110" s="166" t="inlineStr"/>
      <c r="L110" s="166" t="inlineStr">
        <is>
          <t>Pulmonary</t>
        </is>
      </c>
      <c r="M110" s="166" t="inlineStr">
        <is>
          <t>COPD</t>
        </is>
      </c>
      <c r="N110" s="165" t="inlineStr">
        <is>
          <t>Clinic</t>
        </is>
      </c>
      <c r="O110" s="166" t="inlineStr">
        <is>
          <t>ข้อ 5 (PLE_CC1_Key_Rx20_UBU.md)</t>
        </is>
      </c>
      <c r="P110" s="165" t="inlineStr">
        <is>
          <t>ข้อสอบจำลอง</t>
        </is>
      </c>
      <c r="Q110" s="165" t="inlineStr">
        <is>
          <t>Mock Rx20 UBU</t>
        </is>
      </c>
      <c r="R110" s="165" t="inlineStr"/>
    </row>
    <row r="111" ht="24" customHeight="1" s="49">
      <c r="A111" s="165" t="n">
        <v>109</v>
      </c>
      <c r="B111" s="166" t="inlineStr">
        <is>
          <t>[กรณีศึกษา 4]
ผู้ป่วยชาย ประกอบอาชีพข้าราชการ สัปดาห์ที่ผ่านมามีอาการหอบกลางวัน 3 ครั้ง กลางคืน 2 ครั้ง มียา salbutamol prn ใช้เป็นประจำ อาการไม่ดีขึ้นหลังพ่นยาจึงมาพบแพทย์
คำถาม: ต้องเพิ่มการรักษาอย่างไร</t>
        </is>
      </c>
      <c r="C111" s="166" t="inlineStr"/>
      <c r="D111" s="166" t="inlineStr">
        <is>
          <t>Ipratropium inhaler</t>
        </is>
      </c>
      <c r="E111" s="166" t="inlineStr">
        <is>
          <t>Budesonide inhaler</t>
        </is>
      </c>
      <c r="F111" s="166" t="inlineStr">
        <is>
          <t>Theophylline tablet</t>
        </is>
      </c>
      <c r="G111" s="166" t="inlineStr">
        <is>
          <t>Salmeterol inhaler</t>
        </is>
      </c>
      <c r="H111" s="166" t="inlineStr">
        <is>
          <t>Tiotropium inhaler</t>
        </is>
      </c>
      <c r="I111" s="165" t="inlineStr">
        <is>
          <t>2</t>
        </is>
      </c>
      <c r="J111" s="166" t="inlineStr">
        <is>
          <t xml:space="preserve">✅ คำตอบที่ถูกต้อง: ข้อ ข. Budesonide inhaler
🎯 ทำไมข้อนี้ถึงถูก:
🔍 ข้ออื่นผิดเพราะอะไร:
</t>
        </is>
      </c>
      <c r="K111" s="166" t="inlineStr"/>
      <c r="L111" s="166" t="inlineStr">
        <is>
          <t>Pulmonary</t>
        </is>
      </c>
      <c r="M111" s="166" t="inlineStr">
        <is>
          <t>Asthma</t>
        </is>
      </c>
      <c r="N111" s="165" t="inlineStr">
        <is>
          <t>Clinic</t>
        </is>
      </c>
      <c r="O111" s="166" t="inlineStr">
        <is>
          <t>[SOURCE: Pharma Plus เล่มม่วง 2 - ข้อสอบย้อนหลังปี 2558 วันที่ 1 ข้อ 28]</t>
        </is>
      </c>
      <c r="P111" s="165" t="inlineStr">
        <is>
          <t>ข้อสอบเก่า</t>
        </is>
      </c>
      <c r="Q111" s="165" t="inlineStr">
        <is>
          <t>2558</t>
        </is>
      </c>
      <c r="R111" s="165" t="inlineStr"/>
    </row>
    <row r="112" ht="24" customHeight="1" s="49">
      <c r="A112" s="165" t="n">
        <v>110</v>
      </c>
      <c r="B112" s="166" t="inlineStr">
        <is>
          <t>[กรณีศึกษา 4]
ผู้ป่วยชาย ประกอบอาชีพข้าราชการ สัปดาห์ที่ผ่านมามีอาการหอบกลางวัน 3 ครั้ง กลางคืน 2 ครั้ง มียา salbutamol prn ใช้เป็นประจำ อาการไม่ดีขึ้นหลังพ่นยาจึงมาพบแพทย์
คำถาม: 2 เดือนต่อมาผู้ป่วยยังคงต้องใช้ salbutamol บ่อย ๆ ยาใดไม่ควรให้เสริมในผู้ป่วยรายนี้</t>
        </is>
      </c>
      <c r="C112" s="166" t="inlineStr"/>
      <c r="D112" s="166" t="inlineStr">
        <is>
          <t>Salmeterol</t>
        </is>
      </c>
      <c r="E112" s="166" t="inlineStr">
        <is>
          <t>Formoterol</t>
        </is>
      </c>
      <c r="F112" s="166" t="inlineStr">
        <is>
          <t>Prednisolone</t>
        </is>
      </c>
      <c r="G112" s="166" t="inlineStr">
        <is>
          <t>Bambuterol</t>
        </is>
      </c>
      <c r="H112" s="166" t="inlineStr">
        <is>
          <t>Theophylline</t>
        </is>
      </c>
      <c r="I112" s="165" t="inlineStr">
        <is>
          <t>3</t>
        </is>
      </c>
      <c r="J112" s="166" t="inlineStr">
        <is>
          <t xml:space="preserve">✅ คำตอบที่ถูกต้อง: ข้อ ค. Prednisolone
🎯 ทำไมข้อนี้ถึงถูก:
🔍 ข้ออื่นผิดเพราะอะไร:
</t>
        </is>
      </c>
      <c r="K112" s="166" t="inlineStr"/>
      <c r="L112" s="166" t="inlineStr">
        <is>
          <t>Pulmonary</t>
        </is>
      </c>
      <c r="M112" s="166" t="inlineStr">
        <is>
          <t>Asthma</t>
        </is>
      </c>
      <c r="N112" s="165" t="inlineStr">
        <is>
          <t>Clinic</t>
        </is>
      </c>
      <c r="O112" s="166" t="inlineStr">
        <is>
          <t>[SOURCE: Pharma Plus เล่มม่วง 2 - ข้อสอบย้อนหลังปี 2558 วันที่ 1 ข้อ 29]</t>
        </is>
      </c>
      <c r="P112" s="165" t="inlineStr">
        <is>
          <t>ข้อสอบเก่า</t>
        </is>
      </c>
      <c r="Q112" s="165" t="inlineStr">
        <is>
          <t>2558</t>
        </is>
      </c>
      <c r="R112" s="165" t="inlineStr"/>
    </row>
    <row r="113" ht="24" customHeight="1" s="49">
      <c r="A113" s="165" t="n">
        <v>111</v>
      </c>
      <c r="B113" s="166" t="inlineStr">
        <is>
          <t>Theophylline เกิด drug interaction กับยาใด</t>
        </is>
      </c>
      <c r="C113" s="166" t="inlineStr"/>
      <c r="D113" s="166" t="inlineStr">
        <is>
          <t>Azithromycin</t>
        </is>
      </c>
      <c r="E113" s="166" t="inlineStr">
        <is>
          <t>Ciprofloxacin</t>
        </is>
      </c>
      <c r="F113" s="166" t="inlineStr">
        <is>
          <t>Penicillin</t>
        </is>
      </c>
      <c r="G113" s="166" t="inlineStr">
        <is>
          <t>Fluconazole</t>
        </is>
      </c>
      <c r="H113" s="166" t="inlineStr">
        <is>
          <t>Tetracycline</t>
        </is>
      </c>
      <c r="I113" s="165" t="inlineStr">
        <is>
          <t>2</t>
        </is>
      </c>
      <c r="J113" s="166" t="inlineStr">
        <is>
          <t xml:space="preserve">✅ คำตอบที่ถูกต้อง: ข้อ ข. Ciprofloxacin
🎯 ทำไมข้อนี้ถึงถูก:
🔍 ข้ออื่นผิดเพราะอะไร:
</t>
        </is>
      </c>
      <c r="K113" s="166" t="inlineStr"/>
      <c r="L113" s="166" t="inlineStr">
        <is>
          <t>Pulmonary</t>
        </is>
      </c>
      <c r="M113" s="166" t="inlineStr">
        <is>
          <t>COPD</t>
        </is>
      </c>
      <c r="N113" s="165" t="inlineStr">
        <is>
          <t>Clinic</t>
        </is>
      </c>
      <c r="O113" s="166" t="inlineStr">
        <is>
          <t>[SOURCE: Pharma Plus เล่มม่วง 2 - ข้อสอบย้อนหลังปี 2558 วันที่ 1 ข้อ 31]</t>
        </is>
      </c>
      <c r="P113" s="165" t="inlineStr">
        <is>
          <t>ข้อสอบเก่า</t>
        </is>
      </c>
      <c r="Q113" s="165" t="inlineStr">
        <is>
          <t>2558</t>
        </is>
      </c>
      <c r="R113" s="165" t="inlineStr"/>
    </row>
    <row r="114" ht="24" customHeight="1" s="49">
      <c r="A114" s="165" t="n">
        <v>112</v>
      </c>
      <c r="B114" s="166" t="inlineStr">
        <is>
          <t>[กรณีศึกษา 4]
ผู้ป่วยชายโรคหืด
คำถาม: ผู้ป่วยไม่ควรใช้ยาในข้อใดต่อไปนี้</t>
        </is>
      </c>
      <c r="C114" s="166" t="inlineStr"/>
      <c r="D114" s="166" t="inlineStr">
        <is>
          <t>Aspirin</t>
        </is>
      </c>
      <c r="E114" s="166" t="inlineStr">
        <is>
          <t>Diclofenac</t>
        </is>
      </c>
      <c r="F114" s="166" t="inlineStr">
        <is>
          <t>Naproxen</t>
        </is>
      </c>
      <c r="G114" s="166" t="inlineStr">
        <is>
          <t>Ibuprofen</t>
        </is>
      </c>
      <c r="H114" s="166" t="inlineStr">
        <is>
          <t>Piroxicam</t>
        </is>
      </c>
      <c r="I114" s="165" t="inlineStr">
        <is>
          <t>1</t>
        </is>
      </c>
      <c r="J114" s="166" t="inlineStr">
        <is>
          <t xml:space="preserve">✅ คำตอบที่ถูกต้อง: ข้อ ก. Aspirin
🎯 ทำไมข้อนี้ถึงถูก:
🔍 ข้ออื่นผิดเพราะอะไร:
</t>
        </is>
      </c>
      <c r="K114" s="166" t="inlineStr"/>
      <c r="L114" s="166" t="inlineStr">
        <is>
          <t>Pulmonary</t>
        </is>
      </c>
      <c r="M114" s="166" t="inlineStr">
        <is>
          <t>Asthma</t>
        </is>
      </c>
      <c r="N114" s="165" t="inlineStr">
        <is>
          <t>Clinic</t>
        </is>
      </c>
      <c r="O114" s="166" t="inlineStr">
        <is>
          <t>[SOURCE: Pharma Plus เล่มม่วง 2 - ข้อสอบย้อนหลังปี 2558 วันที่ 1 ข้อ 32]</t>
        </is>
      </c>
      <c r="P114" s="165" t="inlineStr">
        <is>
          <t>ข้อสอบเก่า</t>
        </is>
      </c>
      <c r="Q114" s="165" t="inlineStr">
        <is>
          <t>2558</t>
        </is>
      </c>
      <c r="R114" s="165" t="inlineStr"/>
    </row>
    <row r="115" ht="24" customHeight="1" s="49">
      <c r="A115" s="165" t="n">
        <v>113</v>
      </c>
      <c r="B115" s="166" t="inlineStr">
        <is>
          <t>[กรณีศึกษา 6]
ผู้ป่วยชายไทยคู่ อายุ 60 ปี มาด้วยอาการหอบเหนื่อย ค่า FEV1 40% มีโรคประจำตัวเป็นความดันสูบบุหรี่ 20 มวนต่อวัน เลิกสูบมาแล้ว 20 ปี ยาที่ได้รับ fluticasone/salmeterol 1 puff bid, enalapril tablet, acetylcysteine
คำถาม: ยาบรรเทาอาการคือข้อใด</t>
        </is>
      </c>
      <c r="C115" s="166" t="inlineStr"/>
      <c r="D115" s="166" t="inlineStr">
        <is>
          <t>Formoterol</t>
        </is>
      </c>
      <c r="E115" s="166" t="inlineStr">
        <is>
          <t>Salbutamol</t>
        </is>
      </c>
      <c r="F115" s="166" t="inlineStr">
        <is>
          <t>Tiotropium</t>
        </is>
      </c>
      <c r="G115" s="166" t="inlineStr">
        <is>
          <t>Salmeterol</t>
        </is>
      </c>
      <c r="H115" s="166" t="inlineStr">
        <is>
          <t>Prednisolone</t>
        </is>
      </c>
      <c r="I115" s="165" t="inlineStr">
        <is>
          <t>2</t>
        </is>
      </c>
      <c r="J115" s="166" t="inlineStr">
        <is>
          <t xml:space="preserve">✅ คำตอบที่ถูกต้อง: ข้อ ข. Salbutamol
🎯 ทำไมข้อนี้ถึงถูก:
🔍 ข้ออื่นผิดเพราะอะไร:
</t>
        </is>
      </c>
      <c r="K115" s="166" t="inlineStr"/>
      <c r="L115" s="166" t="inlineStr">
        <is>
          <t>Pulmonary</t>
        </is>
      </c>
      <c r="M115" s="166" t="inlineStr">
        <is>
          <t>COPD</t>
        </is>
      </c>
      <c r="N115" s="165" t="inlineStr">
        <is>
          <t>Clinic</t>
        </is>
      </c>
      <c r="O115" s="166" t="inlineStr">
        <is>
          <t>[SOURCE: Pharma Plus เล่มม่วง 2 - ข้อสอบย้อนหลังปี 2558 วันที่ 2 ข้อ 39]</t>
        </is>
      </c>
      <c r="P115" s="165" t="inlineStr">
        <is>
          <t>ข้อสอบเก่า</t>
        </is>
      </c>
      <c r="Q115" s="165" t="inlineStr">
        <is>
          <t>2558</t>
        </is>
      </c>
      <c r="R115" s="165" t="inlineStr"/>
    </row>
    <row r="116" ht="24" customHeight="1" s="49">
      <c r="A116" s="165" t="n">
        <v>114</v>
      </c>
      <c r="B116" s="166" t="inlineStr">
        <is>
          <t>[กรณีศึกษา 6]
ผู้ป่วยชายไทยคู่ อายุ 60 ปี มาด้วยอาการหอบเหนื่อย ค่า FEV1 40% มีโรคประจำตัวเป็นความดันสูบบุหรี่ 20 มวนต่อวัน เลิกสูบมาแล้ว 20 ปี ยาที่ได้รับ fluticasone/salmeterol 1 puff bid, enalapril tablet, acetylcysteine
คำถาม: ข้อใดถูกเกี่ยวกับการให้ prednisolone</t>
        </is>
      </c>
      <c r="C116" s="166" t="inlineStr"/>
      <c r="D116" s="166" t="inlineStr">
        <is>
          <t>กินติดต่อกันจนครบ 5 วัน</t>
        </is>
      </c>
      <c r="E116" s="166" t="inlineStr">
        <is>
          <t>กินต่อเนื่อง 28 วัน แล้วลดขนาดลง</t>
        </is>
      </c>
      <c r="F116" s="166" t="inlineStr">
        <is>
          <t>กินต่อเนื่อง 30 วัน แล้วลดขนาดลง</t>
        </is>
      </c>
      <c r="G116" s="166" t="inlineStr">
        <is>
          <t>ลดขนาดยาลงทีละ 1 สัปดาห์</t>
        </is>
      </c>
      <c r="H116" s="166" t="inlineStr">
        <is>
          <t>กินต่อเนื่อง 28 วัน แล้วหยุดยา</t>
        </is>
      </c>
      <c r="I116" s="165" t="inlineStr">
        <is>
          <t>1</t>
        </is>
      </c>
      <c r="J116" s="166" t="inlineStr">
        <is>
          <t xml:space="preserve">✅ คำตอบที่ถูกต้อง: ข้อ ก. กินติดต่อกันจนครบ 5 วัน
🎯 ทำไมข้อนี้ถึงถูก:
🔍 ข้ออื่นผิดเพราะอะไร:
</t>
        </is>
      </c>
      <c r="K116" s="166" t="inlineStr"/>
      <c r="L116" s="166" t="inlineStr">
        <is>
          <t>Pulmonary</t>
        </is>
      </c>
      <c r="M116" s="166" t="inlineStr">
        <is>
          <t>COPD</t>
        </is>
      </c>
      <c r="N116" s="165" t="inlineStr">
        <is>
          <t>Clinic</t>
        </is>
      </c>
      <c r="O116" s="166" t="inlineStr">
        <is>
          <t>[SOURCE: Pharma Plus เล่มม่วง 2 - ข้อสอบย้อนหลังปี 2558 วันที่ 2 ข้อ 40]</t>
        </is>
      </c>
      <c r="P116" s="165" t="inlineStr">
        <is>
          <t>ข้อสอบเก่า</t>
        </is>
      </c>
      <c r="Q116" s="165" t="inlineStr">
        <is>
          <t>2558</t>
        </is>
      </c>
      <c r="R116" s="165" t="inlineStr"/>
    </row>
    <row r="117" ht="24" customHeight="1" s="49">
      <c r="A117" s="165" t="n">
        <v>115</v>
      </c>
      <c r="B117" s="166" t="inlineStr">
        <is>
          <t>[กรณีศึกษา 6]
ผู้ป่วยชายไทยคู่ อายุ 60 ปี มาด้วยอาการหอบเหนื่อย ค่า FEV1 40% มีโรคประจำตัวเป็นความดันสูบบุหรี่ 20 มวนต่อวัน เลิกสูบมาแล้ว 20 ปี ยาที่ได้รับ fluticasone/salmeterol 1 puff bid, enalapril tablet, acetylcysteine
คำถาม: ข้อใดเป็นการป้องกันเพื่อไม่ให้เกิด exacerbation</t>
        </is>
      </c>
      <c r="C117" s="166" t="inlineStr"/>
      <c r="D117" s="166" t="inlineStr">
        <is>
          <t>กิน theophylline ต่อเนื่องทุกวัน</t>
        </is>
      </c>
      <c r="E117" s="166" t="inlineStr">
        <is>
          <t>พ่น fluticasone/salmeterol ต่อเนื่องทุกวัน</t>
        </is>
      </c>
      <c r="F117" s="166" t="inlineStr">
        <is>
          <t>เพิ่ม tiotropium</t>
        </is>
      </c>
      <c r="G117" s="166" t="inlineStr">
        <is>
          <t>ฉีด influenza ทุก 5 ปี</t>
        </is>
      </c>
      <c r="H117" s="166" t="inlineStr">
        <is>
          <t>เพิ่ม indacaterol</t>
        </is>
      </c>
      <c r="I117" s="165" t="inlineStr">
        <is>
          <t>2</t>
        </is>
      </c>
      <c r="J117" s="166" t="inlineStr">
        <is>
          <t xml:space="preserve">✅ คำตอบที่ถูกต้อง: ข้อ ข. พ่น fluticasone/salmeterol ต่อเนื่องทุกวัน
🎯 ทำไมข้อนี้ถึงถูก:
🔍 ข้ออื่นผิดเพราะอะไร:
</t>
        </is>
      </c>
      <c r="K117" s="166" t="inlineStr"/>
      <c r="L117" s="166" t="inlineStr">
        <is>
          <t>Pulmonary</t>
        </is>
      </c>
      <c r="M117" s="166" t="inlineStr">
        <is>
          <t>COPD</t>
        </is>
      </c>
      <c r="N117" s="165" t="inlineStr">
        <is>
          <t>Clinic</t>
        </is>
      </c>
      <c r="O117" s="166" t="inlineStr">
        <is>
          <t>[SOURCE: Pharma Plus เล่มม่วง 2 - ข้อสอบย้อนหลังปี 2558 วันที่ 2 ข้อ 41]</t>
        </is>
      </c>
      <c r="P117" s="165" t="inlineStr">
        <is>
          <t>ข้อสอบเก่า</t>
        </is>
      </c>
      <c r="Q117" s="165" t="inlineStr">
        <is>
          <t>2558</t>
        </is>
      </c>
      <c r="R117" s="165" t="inlineStr"/>
    </row>
    <row r="118" ht="24" customHeight="1" s="49">
      <c r="A118" s="165" t="n">
        <v>116</v>
      </c>
      <c r="B118" s="166" t="inlineStr">
        <is>
          <t>[กรณีศึกษา 6]
ผู้ป่วยชายไทยคู่ อายุ 60 ปี มาด้วยอาการหอบเหนื่อย ค่า FEV1 40% มีโรคประจำตัวเป็นความดันสูบบุหรี่ 20 มวนต่อวัน เลิกสูบมาแล้ว 20 ปี ยาที่ได้รับ fluticasone/salmeterol 1 puff bid, enalapril tablet, acetylcysteine
คำถาม: ข้อใดผิด</t>
        </is>
      </c>
      <c r="C118" s="166" t="inlineStr"/>
      <c r="D118" s="166" t="inlineStr">
        <is>
          <t>บุหรี่เป็นสาเหตุหลัก</t>
        </is>
      </c>
      <c r="E118" s="166" t="inlineStr">
        <is>
          <t>หลอดลมไวต่อการแพ้</t>
        </is>
      </c>
      <c r="F118" s="166" t="inlineStr">
        <is>
          <t>FEV1 = 40% จัดอยู่ในระดับ severe</t>
        </is>
      </c>
      <c r="G118" s="166" t="inlineStr">
        <is>
          <t>ผู้ป่วยรายนี้สูบบุหรี่ 40 pack-years</t>
        </is>
      </c>
      <c r="H118" s="166" t="inlineStr">
        <is>
          <t>ถูกทุกข้อ</t>
        </is>
      </c>
      <c r="I118" s="165" t="inlineStr">
        <is>
          <t>3</t>
        </is>
      </c>
      <c r="J118" s="166" t="inlineStr">
        <is>
          <t xml:space="preserve">✅ คำตอบที่ถูกต้อง: ข้อ ค. FEV1 = 40% จัดอยู่ในระดับ severe
🎯 ทำไมข้อนี้ถึงถูก:
🔍 ข้ออื่นผิดเพราะอะไร:
</t>
        </is>
      </c>
      <c r="K118" s="166" t="inlineStr"/>
      <c r="L118" s="166" t="inlineStr">
        <is>
          <t>Pulmonary</t>
        </is>
      </c>
      <c r="M118" s="166" t="inlineStr">
        <is>
          <t>COPD</t>
        </is>
      </c>
      <c r="N118" s="165" t="inlineStr">
        <is>
          <t>Clinic</t>
        </is>
      </c>
      <c r="O118" s="166" t="inlineStr">
        <is>
          <t>[SOURCE: Pharma Plus เล่มม่วง 2 - ข้อสอบย้อนหลังปี 2558 วันที่ 2 ข้อ 42]</t>
        </is>
      </c>
      <c r="P118" s="165" t="inlineStr">
        <is>
          <t>ข้อสอบเก่า</t>
        </is>
      </c>
      <c r="Q118" s="165" t="inlineStr">
        <is>
          <t>2558</t>
        </is>
      </c>
      <c r="R118" s="165" t="inlineStr"/>
    </row>
    <row r="119" ht="24" customHeight="1" s="49">
      <c r="A119" s="165" t="n">
        <v>117</v>
      </c>
      <c r="B119" s="166" t="inlineStr">
        <is>
          <t>[กรณีศึกษา Allergic rhinitis]
เคสผู้ป่วย allergic rhinitis 2 วัน รบกวนชีวิตมาก (มีประวัติ allergic rhinitis 10 ปี) ถ้าผู้ป่วยมีอาการคันตา น้ำตาใสไหล ยาข้อใด เหมาะสมที่สุด
คำถาม: เคสผู้ป่วย allergic rhinitis 2 วัน รบกวนชีวิตมาก (มีประวัติ allergic rhinitis 10 ปี) ถ้าผู้ป่วยมีอาการคันตา น้ำตาใสไหล ยาข้อใด เหมาะสมที่สุด</t>
        </is>
      </c>
      <c r="C119" s="166" t="inlineStr"/>
      <c r="D119" s="166" t="inlineStr">
        <is>
          <t>Polymyxin B eye drop</t>
        </is>
      </c>
      <c r="E119" s="166" t="inlineStr">
        <is>
          <t>Antazoline HCl + tetrahydrozoline HCl eye drop</t>
        </is>
      </c>
      <c r="F119" s="166" t="inlineStr">
        <is>
          <t>Pseudoephedrine tablet</t>
        </is>
      </c>
      <c r="G119" s="166" t="inlineStr">
        <is>
          <t>Chloramphenicol ointment</t>
        </is>
      </c>
      <c r="H119" s="166" t="inlineStr">
        <is>
          <t>Timolol eye drop</t>
        </is>
      </c>
      <c r="I119" s="165" t="inlineStr">
        <is>
          <t>2</t>
        </is>
      </c>
      <c r="J119" s="166" t="inlineStr">
        <is>
          <t>✅ คำตอบที่ถูกต้อง: ข้อ ข. Antazoline HCl + tetrahydrozoline HCl eye drop
🎯 ทำไมข้อนี้ถึงถูก: ผู้ป่วยมีอาการเยื่อบุตาอักเสบจากภูมิแพ้ (allergic conjunctivitis) ร่วมกับ allergic rhinitis โดยมีอาการคันตาและน้ำตาไหลชัดเจน การใช้ยาหยอดตาสูตรผสมระหว่างยาต้านฮิสตามีน (antazoline HCl) เพื่อลดอาการคัน และสารหดหลอดเลือด (tetrahydrozoline HCl decongestant) เพื่อลดการบวมแดงของเยื่อบุตา เป็นการรักษาเฉพาะที่ที่ออกฤทธิ์รวดเร็วและตรงจุดที่สุด
🔍 ข้ออื่นผิดเพราะอะไร:
• ข้อ ก.: Polymyxin B eye drop เป็นยาปฏิชีวนะใช้รักษาการติดเชื้อแบคทีเรียที่ตา ไม่ได้มีฤทธิ์บรรเทาอาการแพ้หรือคันตาจากภูมิแพ้
• ข้อ ค.: Pseudoephedrine tablet เป็น systemic decongestant ช่วยลดอาการคัดแน่นจมูก แต่ไม่สามารถบรรเทาอาการคันตาหรือน้ำตาไหลจากภูมิแพ้ได้อย่างมีประสิทธิภาพ
• ข้อ ง.: Chloramphenicol ointment เป็นยาปฏิชีวนะชนิดขี้ผึ้งป้ายตา ใช้รักษาการติดเชื้อแบคทีเรียที่ตาและทำให้ตาพร่ามัว ไม่ใช่ข้อบ่งใช้สำหรับ allergic conjunctivitis
• ข้อ จ.: Timolol eye drop เป็น non-selective beta blocker ใช้ลดความดันลูกตาในผู้ป่วยโรคต้อหิน (glaucoma) ไม่มีฤทธิ์ต้านภูมิแพ้</t>
        </is>
      </c>
      <c r="K119" s="166" t="inlineStr"/>
      <c r="L119" s="166" t="inlineStr">
        <is>
          <t>Pulmonary</t>
        </is>
      </c>
      <c r="M119" s="166" t="inlineStr">
        <is>
          <t>Asthma</t>
        </is>
      </c>
      <c r="N119" s="165" t="inlineStr">
        <is>
          <t>Clinic</t>
        </is>
      </c>
      <c r="O119" s="166" t="inlineStr">
        <is>
          <t>[SOURCE: Pharma Plus เล่มม่วง 2 - ข้อสอบย้อนหลัง PLE-CC1 ปี 2564 วันที่ 1 ข้อ 58]</t>
        </is>
      </c>
      <c r="P119" s="165" t="inlineStr">
        <is>
          <t>ข้อสอบเก่า</t>
        </is>
      </c>
      <c r="Q119" s="165" t="inlineStr">
        <is>
          <t>2564</t>
        </is>
      </c>
      <c r="R119" s="165" t="inlineStr"/>
    </row>
    <row r="120" ht="24" customHeight="1" s="49">
      <c r="A120" s="165" t="n">
        <v>118</v>
      </c>
      <c r="B120" s="166" t="inlineStr">
        <is>
          <t>[กรณีศึกษา Allergic rhinitis]
เคสผู้ป่วย allergic rhinitis 2 วัน รบกวนชีวิตมาก (มีประวัติ allergic rhinitis 10 ปี)
คำถาม: ต่อมาคนไข้มีอาการจาม น้ำมูกไหล คัดจมูกมากกว่า 4 ครั้งต่อสัปดาห์ และมีอาการมากกว่า 4 วัน รบกวนชีวิตประจำวัน ควรใช้ยาอะไร ในการรักษาอันดับแรก</t>
        </is>
      </c>
      <c r="C120" s="166" t="inlineStr"/>
      <c r="D120" s="166" t="inlineStr">
        <is>
          <t>Cetirizine tablet</t>
        </is>
      </c>
      <c r="E120" s="166" t="inlineStr">
        <is>
          <t>Triamcinolone acetonide nasal spray</t>
        </is>
      </c>
      <c r="F120" s="166" t="inlineStr">
        <is>
          <t>Pseudoephedrine tablet</t>
        </is>
      </c>
      <c r="G120" s="166" t="inlineStr">
        <is>
          <t>Montelukast</t>
        </is>
      </c>
      <c r="H120" s="166" t="inlineStr">
        <is>
          <t>Oxymetazoline nasal spray</t>
        </is>
      </c>
      <c r="I120" s="165" t="inlineStr">
        <is>
          <t>2</t>
        </is>
      </c>
      <c r="J120" s="166" t="inlineStr">
        <is>
          <t>✅ คำตอบที่ถูกต้อง: ข้อ ข. Triamcinolone acetonide nasal spray
🎯 ทำไมข้อนี้ถึงถูก: ตามแนวทางเวชปฏิบัติ ARIA (Allergic Rhinitis and its Impact on Asthma) ผู้ป่วยที่มีอาการมากกว่า 4 วันต่อสัปดาห์ และนานกว่า 4 สัปดาห์ต่อเนื่อง (persistent AR) หรือมีอาการรบกวนชีวิตประจำวันและการนอนหลับ (moderate-to-severe AR) ยาทางเลือกแรกที่มีประสิทธิภาพสูงสุดในการลดการอักเสบและควบคุมทุกอาการทางจมูก (คัด จาม คัน น้ำมูกไหล) คือ Intranasal Corticosteroids (INCS) เช่น Triamcinolone acetonide nasal spray
🔍 ข้ออื่นผิดเพราะอะไร:
• ข้อ ก.: Cetirizine tablet เป็น second-generation oral antihistamine มีประสิทธิภาพดีในการลดอาการจาม คัน น้ำมูกไหล แต่มีประสิทธิภาพในการบรรเทาอาการคัดจมูก (nasal congestion) ด้อยกว่า INCS มาก จึงไม่ใช่ first-line สำหรับ moderate-to-severe persistent AR
• ข้อ ค.: Pseudoephedrine tablet บรรเทาได้เฉพาะอาการคัดจมูกชั่วคราว ไม่มีฤทธิ์ลดการอักเสบเรื้อรัง และมีผลข้างเคียงต่อระบบหัวใจและหลอดเลือด
• ข้อ ง.: Montelukast เป็น leukotriene receptor antagonist มีประสิทธิภาพโดยรวมด้อยกว่า INCS และ FDA มีคำเตือนเรื่อง neuropsychiatric adverse events แนะนำเป็นทางเลือกเสริมเมื่อมีโรคหืดร่วมด้วย
• ข้อ จ.: Oxymetazoline nasal spray เป็น topical decongestant ออกฤทธิ์เร็ว แต่ห้ามใช้ติดต่อกันเกิน 3-5 วันเนื่องจากเสี่ยงต่อการเกิด rebound congestion (rhinitis medicamentosa)</t>
        </is>
      </c>
      <c r="K120" s="166" t="inlineStr"/>
      <c r="L120" s="166" t="inlineStr">
        <is>
          <t>Pulmonary</t>
        </is>
      </c>
      <c r="M120" s="166" t="inlineStr">
        <is>
          <t>Asthma</t>
        </is>
      </c>
      <c r="N120" s="165" t="inlineStr">
        <is>
          <t>Clinic</t>
        </is>
      </c>
      <c r="O120" s="166" t="inlineStr">
        <is>
          <t>[SOURCE: Pharma Plus เล่มม่วง 2 - ข้อสอบย้อนหลัง PLE-CC1 ปี 2564 วันที่ 1 ข้อ 59]</t>
        </is>
      </c>
      <c r="P120" s="165" t="inlineStr">
        <is>
          <t>ข้อสอบเก่า</t>
        </is>
      </c>
      <c r="Q120" s="165" t="inlineStr">
        <is>
          <t>2564</t>
        </is>
      </c>
      <c r="R120" s="165" t="inlineStr"/>
    </row>
    <row r="121" ht="24" customHeight="1" s="49">
      <c r="A121" s="165" t="n">
        <v>119</v>
      </c>
      <c r="B121" s="166" t="inlineStr">
        <is>
          <t>[กรณีศึกษา Allergic rhinitis]
แพทย์สั่งใช้ยา triamcinolone nasal spray, cetirizine, pseudoephedrine nasal drop, montelukast, NSS
คำถาม: คนไข้ใช้ยา pseudoephedrine nasal drop ติดต่อกันนานเกิน 10 วัน จะเกิดผลข้างเคียงอะไร</t>
        </is>
      </c>
      <c r="C121" s="166" t="inlineStr"/>
      <c r="D121" s="166" t="inlineStr">
        <is>
          <t>คัดจมูกมาก หายใจไม่ออก</t>
        </is>
      </c>
      <c r="E121" s="166" t="inlineStr">
        <is>
          <t>GI bleeding</t>
        </is>
      </c>
      <c r="F121" s="166" t="inlineStr">
        <is>
          <t>insomnia</t>
        </is>
      </c>
      <c r="G121" s="166" t="inlineStr">
        <is>
          <t>เลือด กำเดาไหล</t>
        </is>
      </c>
      <c r="H121" s="166" t="inlineStr">
        <is>
          <t>ฝ้าขาว</t>
        </is>
      </c>
      <c r="I121" s="165" t="inlineStr">
        <is>
          <t>1</t>
        </is>
      </c>
      <c r="J121" s="166" t="inlineStr">
        <is>
          <t>✅ คำตอบที่ถูกต้อง: ข้อ ก. คัดจมูกมาก หายใจไม่ออก
🎯 ทำไมข้อนี้ถึงถูก: การใช้ยาหยอดหรือพ่นจมูกกลุ่มลดอาการคัดจมูกเฉพาะที่ (topical nasal decongestants เช่น oxymetazoline, ephedrine/pseudoephedrine drop) ติดต่อกันเกิน 3-5 วัน จะทำให้เกิดการปรับลดของตัวรับแอลฟา (downregulation of alpha-adrenergic receptors) ส่งผลให้เกิดภาวะเยื่อบุจมูกบวมตีบตันสะท้อนกลับอย่างรุนแรง เรียกว่า rhinitis medicamentosa หรือ rebound nasal congestion ทำให้ผู้ป่วยมีอาการคัดจมูกมาก หายใจไม่ออก และติดการใช้ยา
🔍 ข้ออื่นผิดเพราะอะไร:
• ข้อ ข.: GI bleeding เป็นผลข้างเคียงของยากลุ่ม NSAIDs หรือ systemic corticosteroids ไม่เกี่ยวข้องกับการหยอดยาพ่นจมูก decongestant
• ข้อ ค.: insomnia เป็นผลข้างเคียงจากการกระตุ้นระบบประสาทส่วนกลางของ systemic decongestant ชนิดรับประทาน แต่สำหรับ topical nasal drop อาการเด่นชัดที่สุดจากการใช้ต่อเนื่องเกิน 10 วันคือ rebound congestion
• ข้อ ง.: เลือดกำเดาไหล (epistaxis) มักสัมพันธ์กับเทคนิคการพ่นยา intranasal corticosteroids ที่หัวพ่นพุ่งเข้าหาผนังกั้นช่องจมูก (nasal septum)
• ข้อ จ.: ฝ้าขาว (oral candidiasis) เป็นผลข้างเคียงจากการใช้ inhaled corticosteroids ในโรคหืดโดยไม่บ้วนปาก ไม่เกี่ยวกับ topical decongestants</t>
        </is>
      </c>
      <c r="K121" s="166" t="inlineStr"/>
      <c r="L121" s="166" t="inlineStr">
        <is>
          <t>Pulmonary</t>
        </is>
      </c>
      <c r="M121" s="166" t="inlineStr">
        <is>
          <t>Asthma</t>
        </is>
      </c>
      <c r="N121" s="165" t="inlineStr">
        <is>
          <t>Clinic</t>
        </is>
      </c>
      <c r="O121" s="166" t="inlineStr">
        <is>
          <t>[SOURCE: Pharma Plus เล่มม่วง 2 - ข้อสอบย้อนหลัง PLE-CC1 ปี 2564 วันที่ 1 ข้อ 60]</t>
        </is>
      </c>
      <c r="P121" s="165" t="inlineStr">
        <is>
          <t>ข้อสอบเก่า</t>
        </is>
      </c>
      <c r="Q121" s="165" t="inlineStr">
        <is>
          <t>2564</t>
        </is>
      </c>
      <c r="R121" s="165" t="inlineStr"/>
    </row>
    <row r="122" ht="24" customHeight="1" s="49">
      <c r="A122" s="165" t="n">
        <v>120</v>
      </c>
      <c r="B122" s="166" t="inlineStr">
        <is>
          <t>[กรณีศึกษา Allergic rhinitis]
แพทย์สั่งใช้ยา triamcinolone nasal spray, cetirizine, pseudoephedrine nasal drop, montelukast, NSS
คำถาม: คนไข้ใช้ยา แล้วเลือดกำเดาไหลน่าจะมาจากยาอะไร</t>
        </is>
      </c>
      <c r="C122" s="166" t="inlineStr"/>
      <c r="D122" s="166" t="inlineStr">
        <is>
          <t>Cetirizine tablet</t>
        </is>
      </c>
      <c r="E122" s="166" t="inlineStr">
        <is>
          <t>Triamcinolone acetonide nasal spray</t>
        </is>
      </c>
      <c r="F122" s="166" t="inlineStr">
        <is>
          <t>Pseudoephedrine nasal drop</t>
        </is>
      </c>
      <c r="G122" s="166" t="inlineStr">
        <is>
          <t>Naphazoline nasal spray</t>
        </is>
      </c>
      <c r="H122" s="166" t="inlineStr">
        <is>
          <t>Xylometazoline nasal drop</t>
        </is>
      </c>
      <c r="I122" s="165" t="inlineStr">
        <is>
          <t>2</t>
        </is>
      </c>
      <c r="J122" s="166" t="inlineStr">
        <is>
          <t>✅ คำตอบที่ถูกต้อง: ข้อ ข. Triamcinolone acetonide nasal spray
🎯 ทำไมข้อนี้ถึงถูก: เลือดกำเดาไหล (epistaxis) และการระคายเคืองเยื่อบุโพรงจมูกเป็นอาการไม่พึงประสงค์เฉพาะที่ที่พบบ่อยที่สุดของ Intranasal Corticosteroids (INCS) เช่น Triamcinolone acetonide nasal spray ซึ่งมักเกิดจากการที่เยื่อบุจมูกแห้งบางลง หรือการฉีดพ่นยาสเปรย์ชี้ตรงเข้าหาผนังกั้นช่องจมูก (nasal septum) โดยตรง
🔍 ข้ออื่นผิดเพราะอะไร:
• ข้อ ก.: Cetirizine tablet เป็นยารับประทานต้านฮิสตามีน อาการไม่พึงประสงค์หลักคือง่วงนอน ปากแห้งคอแห้ง ไม่ได้ทำให้เกิดเลือดกำเดาไหลเฉพาะที่ในโพรงจมูก
• ข้อ ค.: Pseudoephedrine nasal drop ผลข้างเคียงหลักจากการใช้ระยะสั้นคือแสบจมูก และหากใช้ยาวนานทำให้เกิด rebound congestion ไม่ใช่สาเหตุหลักของ epistaxis เหมือน INCS
• ข้อ ง.: Naphazoline nasal spray ไม่ได้อยู่ในรายการยาที่แพทย์สั่งให้ผู้ป่วยรายนี้ และผลข้างเคียงหลักคือ rebound congestion
• ข้อ จ.: Xylometazoline nasal drop ไม่ได้อยู่ในรายการยาที่ผู้ป่วยได้รับ และอาการเด่นคือ rebound congestion เช่นเดียวกัน</t>
        </is>
      </c>
      <c r="K122" s="166" t="inlineStr"/>
      <c r="L122" s="166" t="inlineStr">
        <is>
          <t>Pulmonary</t>
        </is>
      </c>
      <c r="M122" s="166" t="inlineStr">
        <is>
          <t>Asthma</t>
        </is>
      </c>
      <c r="N122" s="165" t="inlineStr">
        <is>
          <t>Clinic</t>
        </is>
      </c>
      <c r="O122" s="166" t="inlineStr">
        <is>
          <t>[SOURCE: Pharma Plus เล่มม่วง 2 - ข้อสอบย้อนหลัง PLE-CC1 ปี 2564 วันที่ 1 ข้อ 61]</t>
        </is>
      </c>
      <c r="P122" s="165" t="inlineStr">
        <is>
          <t>ข้อสอบเก่า</t>
        </is>
      </c>
      <c r="Q122" s="165" t="inlineStr">
        <is>
          <t>2564</t>
        </is>
      </c>
      <c r="R122" s="165" t="inlineStr"/>
    </row>
    <row r="123" ht="24" customHeight="1" s="49">
      <c r="A123" s="165" t="n">
        <v>121</v>
      </c>
      <c r="B123" s="166" t="inlineStr">
        <is>
          <t>[กรณีศึกษา]
ชายอายุ 37 ปี มาร้านยา มีอาการน้ำมูกไหล สีใส จาม ระคายเคือง คันตา เจ็บคอ หลังจากนั้น 6 ชม มีอาการคัดจมูกตามมา อาการเหล่านี้รบกวนการนอนหลับตอนกลางคืน ทำให้ง่วงนอนตอนกลางวัน ไม่สะดวกไปพบแพทย์ที่ รพ. เภสัชกรประเมินว่าผู้ป่วยเป็น allergic rhinitis
คำถาม: ข้อใดไม่ใช่ pathology ของ allergic rhinitis</t>
        </is>
      </c>
      <c r="C123" s="166" t="inlineStr"/>
      <c r="D123" s="166" t="inlineStr">
        <is>
          <t>มีกลไกผ่าน IgE</t>
        </is>
      </c>
      <c r="E123" s="166" t="inlineStr">
        <is>
          <t>อาการระยะ early คือ จาม น้ำมูกไหล</t>
        </is>
      </c>
      <c r="F123" s="166" t="inlineStr">
        <is>
          <t>อาการระยะ late คือ คัดจมูกที่เกิด 6 ชม. ตามมา</t>
        </is>
      </c>
      <c r="G123" s="166" t="inlineStr">
        <is>
          <t>4 อาการหลักของ AR คือ คันเคืองตา น้ำตาไหล หายใจลำบาก น้ำมูกเขียว</t>
        </is>
      </c>
      <c r="H123" s="166" t="inlineStr">
        <is>
          <t>Early stage คือ allergen จับกับ IgE บน mast cell ทำให้ mast cell แตกและปล่อยสาร histamine ออกมา</t>
        </is>
      </c>
      <c r="I123" s="165" t="inlineStr">
        <is>
          <t>4</t>
        </is>
      </c>
      <c r="J123" s="166" t="inlineStr">
        <is>
          <t>✅ คำตอบที่ถูกต้อง: ข้อ ง. 4 อาการหลักของ AR คือ คันเคืองตา น้ำตาไหล หายใจลำบาก น้ำมูกเขียว
🎯 ทำไมข้อนี้ถึงถูก:
4 อาการหลักของ allergic rhinitis คือ จาม (sneezing), คันจมูก (rhinorrhea/nasal itching), น้ำมูกใส (clear rhinorrhea), และคัดจมูก (nasal congestion) ไม่ใช่น้ำมูกเขียวและหายใจลำบาก ซึ่งน้ำมูกข้นเขียวบ่งชี้ถึง bacterial rhinosinusitis มากกว่า
🔍 ข้ออื่นผิดเพราะอะไร:
• • ข้อ ก.: ถูกต้องตามพยาธิสรีรวิทยา เพราะ allergic rhinitis เป็น Type I hypersensitivity mediated by IgE antibodies
• ข้อ ข.: ถูกต้อง อาการระยะ early phase (เกิดภายในไม่กี่นาที) เด่นด้วย sneezing, itching, และ watery rhinorrhea จาก histamine
• ข้อ ค.: ถูกต้อง อาการระยะ late phase (เกิดหลังสัมผัส 4-8 ชั่วโมง) เด่นด้วย nasal congestion จากการหลั่ง leukotrienes และการสะสมของ eosinophils
• ข้อ จ.: ถูกต้อง กลไก early phase เกิดจาก allergen เข้าจับกับ specific IgE บนผิว mast cell กระตุ้น mast cell degranulation และหลั่ง histamine</t>
        </is>
      </c>
      <c r="K123" s="166" t="inlineStr">
        <is>
          <t>Allergic Rhinitis</t>
        </is>
      </c>
      <c r="L123" s="166" t="inlineStr">
        <is>
          <t>Pulmonary</t>
        </is>
      </c>
      <c r="M123" s="166" t="inlineStr">
        <is>
          <t>Asthma</t>
        </is>
      </c>
      <c r="N123" s="165" t="inlineStr">
        <is>
          <t>Clinic</t>
        </is>
      </c>
      <c r="O123" s="166" t="inlineStr">
        <is>
          <t>ข้อสอบเก่า</t>
        </is>
      </c>
      <c r="P123" s="165" t="inlineStr">
        <is>
          <t>ข้อสอบเก่า</t>
        </is>
      </c>
      <c r="Q123" s="165" t="inlineStr">
        <is>
          <t>2565</t>
        </is>
      </c>
      <c r="R123" s="165" t="inlineStr"/>
    </row>
    <row r="124" ht="24" customHeight="1" s="49">
      <c r="A124" s="165" t="n">
        <v>122</v>
      </c>
      <c r="B124" s="166" t="inlineStr">
        <is>
          <t>[กรณีศึกษา]
ชายอายุ 37 ปี มาร้านยา มีอาการน้ำมูกไหล สีใส จาม ระคายเคือง คันตา เจ็บคอ หลังจากนั้น 6 ชม มีอาการคัดจมูกตามมา อาการเหล่านี้รบกวนการนอนหลับตอนกลางคืน ทำให้ง่วงนอนตอนกลางวัน ไม่สะดวกไปพบแพทย์ที่ รพ. เภสัชกรประเมินว่าผู้ป่วยเป็น allergic rhinitis
คำถาม: ข้อใดคือความรุนแรงของโรคตาม ARIA guideline</t>
        </is>
      </c>
      <c r="C124" s="166" t="inlineStr"/>
      <c r="D124" s="166" t="inlineStr">
        <is>
          <t>Mild</t>
        </is>
      </c>
      <c r="E124" s="166" t="inlineStr">
        <is>
          <t>Normal</t>
        </is>
      </c>
      <c r="F124" s="166" t="inlineStr">
        <is>
          <t>Moderate to severe</t>
        </is>
      </c>
      <c r="G124" s="166" t="inlineStr">
        <is>
          <t>Intermittent symptom</t>
        </is>
      </c>
      <c r="H124" s="166" t="inlineStr">
        <is>
          <t>ไม่สามารถระบุให้แน่ชัดได้</t>
        </is>
      </c>
      <c r="I124" s="165" t="inlineStr">
        <is>
          <t>3</t>
        </is>
      </c>
      <c r="J124" s="166" t="inlineStr">
        <is>
          <t>✅ คำตอบที่ถูกต้อง: ข้อ ค. Moderate to severe
🎯 ทำไมข้อนี้ถึงถูก:
ตาม ARIA guideline จัดระดับความรุนแรงเป็น moderate to severe เมื่อมีข้อใดข้อหนึ่งต่อไปนี้: รบกวนการนอนหลับ (sleep disturbance), รบกวนการทำกิจกรรมประจำวันหรือการเรียนการทำงาน (impairment of daily activities/work), หรือมี troublesome symptoms ซึ่งผู้ป่วยรายนี้มีอาการรบกวนการนอนหลับตอนกลางคืนและง่วงนอนตอนกลางวันชัดเจน
🔍 ข้ออื่นผิดเพราะอะไร:
• • ข้อ ก.: Mild ตาม ARIA guideline หมายถึงไม่มีผลกระทบต่อการนอนหลับ กิจวัตรประจำวัน การทำงานหรือการเรียนเลย
• ข้อ ข.: Normal ไม่ใช่คำจำแนกระดับความรุนแรงตาม ARIA guideline
• ข้อ ง.: Intermittent เป็นการจำแนกตามความถี่/ระยะเวลาของการเกิดโรค (น้อยกว่า 4 วันต่อสัปดาห์ หรือน้อยกว่า 4 สัปดาห์ติดต่อกัน) ไม่ใช่ระดับความรุนแรง (severity)
• ข้อ จ.: สามารถระบุความรุนแรงได้อย่างชัดเจนจากผลกระทบต่อการนอนหลับ</t>
        </is>
      </c>
      <c r="K124" s="166" t="inlineStr">
        <is>
          <t>Allergic Rhinitis</t>
        </is>
      </c>
      <c r="L124" s="166" t="inlineStr">
        <is>
          <t>Pulmonary</t>
        </is>
      </c>
      <c r="M124" s="166" t="inlineStr">
        <is>
          <t>Asthma</t>
        </is>
      </c>
      <c r="N124" s="165" t="inlineStr">
        <is>
          <t>Clinic</t>
        </is>
      </c>
      <c r="O124" s="166" t="inlineStr">
        <is>
          <t>ข้อสอบเก่า</t>
        </is>
      </c>
      <c r="P124" s="165" t="inlineStr">
        <is>
          <t>ข้อสอบเก่า</t>
        </is>
      </c>
      <c r="Q124" s="165" t="inlineStr">
        <is>
          <t>2565</t>
        </is>
      </c>
      <c r="R124" s="165" t="inlineStr"/>
    </row>
    <row r="125" ht="24" customHeight="1" s="49">
      <c r="A125" s="176" t="n">
        <v>123</v>
      </c>
      <c r="B125" t="inlineStr">
        <is>
          <t>วัคซีนในข้อใดจำเป็นน้อยที่สุดในผู้ป่วย COPD</t>
        </is>
      </c>
      <c r="D125" t="inlineStr">
        <is>
          <t>COVID-19</t>
        </is>
      </c>
      <c r="E125" t="inlineStr">
        <is>
          <t>Influenza vaccine</t>
        </is>
      </c>
      <c r="F125" t="inlineStr">
        <is>
          <t>Tdap</t>
        </is>
      </c>
      <c r="G125" t="inlineStr">
        <is>
          <t>PCV13</t>
        </is>
      </c>
      <c r="H125" t="inlineStr">
        <is>
          <t>HAV</t>
        </is>
      </c>
      <c r="I125" t="n">
        <v>5</v>
      </c>
      <c r="J125" t="inlineStr">
        <is>
          <t>✅ คำตอบที่ถูกต้อง: ข้อ จ. HAV
🎯 ทำไมข้อนี้ถึงถูก: ตามแนวทาง GOLD Guidelines สำหรับผู้ป่วยโรคปอดอุดกั้นเรื้อรัง (COPD) วัคซีนที่แนะนำให้ฉีดเพื่อป้องกันการกำเริบเฉียบพลันและการติดเชื้อในระบบทางเดินหายใจ ได้แก่ Influenza vaccine (ทุกปี), Pneumococcal vaccine (PCV13/PCV20/PPSV23), COVID-19 vaccine และ Tdap (ป้องกันไอกรน) ส่วน Hepatitis A vaccine (HAV) เป็นวัคซีนป้องกันไวรัสตับอักเสบเอ ซึ่งติดต่อทางอาหารและน้ำ จึงมีความจำเป็นน้อยที่สุดในบริบทของโรค COPD
🔍 ข้ออื่นผิดเพราะอะไร:
•
ข
้
อ
ก
.
C
O
V
I
D
-
1
9
:
ไ
ด
้
ร
ั
บ
ก
า
ร
แ
น
ะ
น
ำ
อ
ย
่
า
ง
ย
ิ
่
ง
ใ
น
ผ
ู
้
ป
่
ว
ย
C
O
P
D
ต
า
ม
G
O
L
D
G
u
i
d
e
l
i
n
e
s
เ
พ
ื
่
อ
ล
ด
ค
ว
า
ม
เ
ส
ี
่
ย
ง
ต
่
อ
ก
า
ร
เ
จ
็
บ
ป
่
ว
ย
ร
ุ
น
แ
ร
ง
แ
ล
ะ
เ
ส
ี
ย
ช
ี
ว
ิ
ต
จ
า
ก
ก
า
ร
ต
ิ
ด
เ
ช
ื
้
อ
S
A
R
S
-
C
o
V
-
2
•
ข
้
อ
ข
.
I
n
f
l
u
e
n
z
a
v
a
c
c
i
n
e
:
เ
ป
็
น
ว
ั
ค
ซ
ี
น
ห
ล
ั
ก
ท
ี
่
ต
้
อ
ง
ฉ
ี
ด
ท
ุ
ก
ป
ี
ใ
น
ผ
ู
้
ป
่
ว
ย
C
O
P
D
ท
ุ
ก
ร
า
ย
เ
พ
ื
่
อ
ล
ด
s
e
r
i
o
u
s
i
l
l
n
e
s
s
แ
ล
ะ
ก
า
ร
เ
ส
ี
ย
ช
ี
ว
ิ
ต
•
ข
้
อ
ค
.
T
d
a
p
:
แ
น
ะ
น
ำ
ฉ
ี
ด
ใ
น
ผ
ู
้
ป
่
ว
ย
C
O
P
D
ท
ี
่
ไ
ม
่
เ
ค
ย
ไ
ด
้
ร
ั
บ
ใ
น
ว
ั
ย
ผ
ู
้
ใ
ห
ญ
่
เ
พ
ื
่
อ
ป
้
อ
ง
ก
ั
น
โ
ร
ค
ไ
อ
ก
ร
น
(
P
e
r
t
u
s
s
i
s
)
ซ
ึ
่
ง
ก
ร
ะ
ต
ุ
้
น
ใ
ห
้
C
O
P
D
ก
ำ
เ
ร
ิ
บ
เ
ฉ
ี
ย
บ
พ
ล
ั
น
ร
ุ
น
แ
ร
ง
ไ
ด
้
•
ข
้
อ
ง
.
P
C
V
1
3
:
ว
ั
ค
ซ
ี
น
ป
้
อ
ง
ก
ั
น
เ
ช
ื
้
อ
น
ิ
ว
โ
ม
ค
อ
ค
ค
ั
ส
(
P
n
e
u
m
o
c
o
c
c
a
l
c
o
n
j
u
g
a
t
e
v
a
c
c
i
n
e
)
เ
ป
็
น
ค
ำ
แ
น
ะ
น
ำ
ม
า
ต
ร
ฐ
า
น
ใ
น
ผ
ู
้
ป
่
ว
ย
โ
ร
ค
ป
อ
ด
เ
ร
ื
้
อ
ร
ั
ง
เ
พ
ื
่
อ
ป
้
อ
ง
ก
ั
น
ป
อ
ด
อ
ั
ก
เ
ส
บ
แ
ล
ะ
ก
า
ร
ต
ิ
ด
เ
ช
ื
้
อ
ร
ุ
น
แ
ร
ง</t>
        </is>
      </c>
      <c r="L125" t="inlineStr">
        <is>
          <t>Pulmonary</t>
        </is>
      </c>
      <c r="M125" t="inlineStr">
        <is>
          <t>COPD</t>
        </is>
      </c>
      <c r="N125" t="inlineStr">
        <is>
          <t>Clinic</t>
        </is>
      </c>
      <c r="O125" t="inlineStr">
        <is>
          <t>[SOURCE: Mock Pharmtutor 2024 Set 1 ข้อ 40]</t>
        </is>
      </c>
      <c r="P125" t="inlineStr">
        <is>
          <t>ข้อสอบจำลอง</t>
        </is>
      </c>
      <c r="Q125" t="inlineStr">
        <is>
          <t>Mock Pharmtutor 2024</t>
        </is>
      </c>
    </row>
    <row r="126" ht="24" customHeight="1" s="49">
      <c r="A126" s="176" t="n">
        <v>124</v>
      </c>
      <c r="B126" t="inlineStr">
        <is>
          <t>ผู้ป่วยชายไทยอายุ 65 ปี มีประวัติสูบบุหรี่มา 20 ปี พบว่า 2 เดือนก่อนหน้ามีอาการไอ และหายใจหอบเหนื่อยอยู่บ่อยครั้ง รวมถึงมีเสมหะตลอดเวลา แพทย์จึงส่งตรวจทางห้องปฏิบัติการ และตรวจร่างกาย ผลพบว่าผู้ป่วยรายนี้มีภาวะโรคปอดอุดกั้นเรื้อรัง การตรวจใดจัดเป็น Gold Standard ในการวินิจฉัยโรคนี้</t>
        </is>
      </c>
      <c r="D126" t="inlineStr">
        <is>
          <t>Sputum culture</t>
        </is>
      </c>
      <c r="E126" t="inlineStr">
        <is>
          <t>Physical Examination</t>
        </is>
      </c>
      <c r="F126" t="inlineStr">
        <is>
          <t>Complete blood count</t>
        </is>
      </c>
      <c r="G126" t="inlineStr">
        <is>
          <t>Peak flow meter</t>
        </is>
      </c>
      <c r="H126" t="inlineStr">
        <is>
          <t>Lung function Spirometry</t>
        </is>
      </c>
      <c r="I126" t="n">
        <v>5</v>
      </c>
      <c r="J126" t="inlineStr">
        <is>
          <t>✅ คำตอบที่ถูกต้อง: ข้อ จ. Lung function Spirometry
🎯 ทำไมข้อนี้ถึงถูก: ตามแนวทางเวชปฏิบัติ Global Initiative for Chronic Obstructive Lung Disease (GOLD Guidelines) การตรวจสมรรถภาพปอดด้วย Spirometry (Post-bronchodilator Spirometry) จัดเป็น Gold Standard ในการวินิจฉัยโรคปอดอุดกั้นเรื้อรัง (COPD) โดยยืนยันการวินิจฉัยเมื่อพบค่า post-bronchodilator FEV1/FVC น้อยกว่า 0.70
🔍 ข้ออื่นผิดเพราะอะไร:
•
ข
้
อ
ก
.
(
S
p
u
t
u
m
c
u
l
t
u
r
e
)
:
เ
ป
็
น
ก
า
ร
ต
ร
ว
จ
เ
พ
า
ะ
เ
ช
ื
้
อ
เ
พ
ื
่
อ
ห
า
เ
ช
ื
้
อ
ก
่
อ
โ
ร
ค
ใ
น
ภ
า
ว
ะ
ต
ิ
ด
เ
ช
ื
้
อ
ท
า
ง
เ
ด
ิ
น
ห
า
ย
ใ
จ
เ
ฉ
ี
ย
บ
พ
ล
ั
น
ไ
ม
่
ใ
ช
่
เ
ค
ร
ื
่
อ
ง
ม
ื
อ
ว
ิ
น
ิ
จ
ฉ
ั
ย
โ
ร
ค
C
O
P
D
•
ข
้
อ
ข
.
(
P
h
y
s
i
c
a
l
E
x
a
m
i
n
a
t
i
o
n
)
:
ก
า
ร
ต
ร
ว
จ
ร
่
า
ง
ก
า
ย
ม
ี
ค
ว
า
ม
ไ
ว
ต
่
ำ
ไ
ม
่
ส
า
ม
า
ร
ถ
แ
ย
ก
โ
ร
ค
ห
ร
ื
อ
ย
ื
น
ย
ั
น
ภ
า
ว
ะ
a
i
r
f
l
o
w
l
i
m
i
t
a
t
i
o
n
ไ
ด
้
อ
ย
่
า
ง
แ
น
่
น
อ
น
•
ข
้
อ
ค
.
(
C
o
m
p
l
e
t
e
b
l
o
o
d
c
o
u
n
t
)
:
ใ
ช
้
ป
ร
ะ
เ
ม
ิ
น
ภ
า
ว
ะ
ซ
ี
ด
ก
า
ร
ต
ิ
ด
เ
ช
ื
้
อ
ห
ร
ื
อ
p
o
l
y
c
y
t
h
e
m
i
a
ร
่
ว
ม
ไ
ม
่
ใ
ช
่
เ
ก
ณ
ฑ
์
ม
า
ต
ร
ฐ
า
น
ใ
น
ก
า
ร
ว
ิ
น
ิ
จ
ฉ
ั
ย
ก
า
ร
อ
ุ
ด
ก
ั
้
น
ข
อ
ง
ห
ล
อ
ด
ล
ม
•
ข
้
อ
ง
.
(
P
e
a
k
f
l
o
w
m
e
t
e
r
)
:
เ
ป
็
น
เ
ค
ร
ื
่
อ
ง
ม
ื
อ
ว
ั
ด
P
e
a
k
E
x
p
i
r
a
t
o
r
y
F
l
o
w
(
P
E
F
)
ท
ี
่
ม
ี
ค
ว
า
ม
แ
ป
ร
ป
ร
ว
น
ส
ู
ง
เ
ห
ม
า
ะ
ส
ำ
ห
ร
ั
บ
ม
อ
น
ิ
เ
ต
อ
ร
์
อ
า
ก
า
ร
ห
อ
บ
ห
ื
ด
(
A
s
t
h
m
a
m
o
n
i
t
o
r
i
n
g
)
แ
ต
่
ไ
ม
่
เ
พ
ี
ย
ง
พ
อ
ส
ำ
ห
ร
ั
บ
ก
า
ร
ว
ิ
น
ิ
จ
ฉ
ั
ย
C
O
P
D</t>
        </is>
      </c>
      <c r="L126" t="inlineStr">
        <is>
          <t>Pulmonary</t>
        </is>
      </c>
      <c r="M126" t="inlineStr">
        <is>
          <t>COPD</t>
        </is>
      </c>
      <c r="N126" t="inlineStr">
        <is>
          <t>Clinic</t>
        </is>
      </c>
      <c r="O126" t="inlineStr">
        <is>
          <t>[SOURCE: Mock Pharmtutor 2024 Set 1 ข้อ 60]</t>
        </is>
      </c>
      <c r="P126" t="inlineStr">
        <is>
          <t>ข้อสอบจำลอง</t>
        </is>
      </c>
      <c r="Q126" t="inlineStr">
        <is>
          <t>Mock Pharmtutor 2024</t>
        </is>
      </c>
    </row>
    <row r="127" ht="24" customHeight="1" s="49">
      <c r="A127" s="176" t="n">
        <v>125</v>
      </c>
      <c r="B127" t="inlineStr">
        <is>
          <t>ซักประวัติเพิ่มเติม ผู้ป่วยแจ้งว่าเริ่มมีอาการหอบเหนื่อยโดยจะมีอาการเมื่อเริ่มเดินเร็วหรือวิ่ง รวมถึงอาการดังกล่าวเริ่มรบกวนชีวิตประจำวันของคนไข้ ดังนั้นแพทย์จึงสั่งตรวจ airflow limitation พบว่าค่า FEV1 = 75% ของค่าคาดการณ์ ผู้ป่วยรายนี้จัดอยู่ระดับความรุนแรงระดับใด</t>
        </is>
      </c>
      <c r="D127" t="inlineStr">
        <is>
          <t>GOLD 1</t>
        </is>
      </c>
      <c r="E127" t="inlineStr">
        <is>
          <t>GOLD 2</t>
        </is>
      </c>
      <c r="F127" t="inlineStr">
        <is>
          <t>GOLD 3</t>
        </is>
      </c>
      <c r="G127" t="inlineStr">
        <is>
          <t>GOLD 4</t>
        </is>
      </c>
      <c r="H127" t="inlineStr">
        <is>
          <t>GOLD 5</t>
        </is>
      </c>
      <c r="I127" t="n">
        <v>2</v>
      </c>
      <c r="J127" t="inlineStr">
        <is>
          <t>✅ คำตอบที่ถูกต้อง: ข้อ ข. GOLD 2
🎯 ทำไมข้อนี้ถึงถูก: ตามการจัดระดับความรุนแรงของ Airflow Limitation ในผู้ป่วย COPD ตาม GOLD Guidelines (เมื่อ FEV1/FVC น้อยกว่า 0.70): GOLD 1 (Mild) คือ FEV1 ตั้งแต่ 80% predicted ขึ้นไป; GOLD 2 (Moderate) คือ 50% ถึงน้อยกว่า 80% predicted; GOLD 3 (Severe) คือ 30% ถึงน้อยกว่า 50% predicted; GOLD 4 (Very severe) คือ น้อยกว่า 30% predicted ดังนั้นค่า FEV1 75% จึงจัดอยู่ในระดับ GOLD 2 (Moderate)
🔍 ข้ออื่นผิดเพราะอะไร:
•
ข
้
อ
ก
.
(
G
O
L
D
1
)
:
ร
ะ
ด
ั
บ
M
i
l
d
ก
ำ
ห
น
ด
ค
่
า
p
o
s
t
-
b
r
o
n
c
h
o
d
i
l
a
t
o
r
F
E
V
1
ต
ั
้
ง
แ
ต
่
8
0
%
p
r
e
d
i
c
t
e
d
ข
ึ
้
น
ไ
ป
•
ข
้
อ
ค
.
(
G
O
L
D
3
)
:
ร
ะ
ด
ั
บ
S
e
v
e
r
e
ก
ำ
ห
น
ด
ค
่
า
p
o
s
t
-
b
r
o
n
c
h
o
d
i
l
a
t
o
r
F
E
V
1
อ
ย
ู
่
ใ
น
ช
่
ว
ง
3
0
%
ถ
ึ
ง
น
้
อ
ย
ก
ว
่
า
5
0
%
p
r
e
d
i
c
t
e
d
•
ข
้
อ
ง
.
(
G
O
L
D
4
)
:
ร
ะ
ด
ั
บ
V
e
r
y
s
e
v
e
r
e
ก
ำ
ห
น
ด
ค
่
า
p
o
s
t
-
b
r
o
n
c
h
o
d
i
l
a
t
o
r
F
E
V
1
น
้
อ
ย
ก
ว
่
า
3
0
%
p
r
e
d
i
c
t
e
d
•
ข
้
อ
จ
.
(
G
O
L
D
5
)
:
ใ
น
แ
น
ว
ท
า
ง
เ
ว
ช
ป
ฏ
ิ
บ
ั
ต
ิ
G
O
L
D
ไ
ม
่
ม
ี
ร
ะ
ด
ั
บ
ค
ว
า
ม
ร
ุ
น
แ
ร
ง
ร
ะ
ด
ั
บ
5
โ
ด
ย
ร
ะ
บ
บ
จ
ำ
แ
น
ก
ม
ี
เ
พ
ี
ย
ง
ร
ะ
ด
ั
บ
1
ถ
ึ
ง
4
เ
ท
่
า
น
ั
้
น</t>
        </is>
      </c>
      <c r="L127" t="inlineStr">
        <is>
          <t>Pulmonary</t>
        </is>
      </c>
      <c r="M127" t="inlineStr">
        <is>
          <t>COPD</t>
        </is>
      </c>
      <c r="N127" t="inlineStr">
        <is>
          <t>Clinic</t>
        </is>
      </c>
      <c r="O127" t="inlineStr">
        <is>
          <t>[SOURCE: Mock Pharmtutor 2024 Set 1 ข้อ 61]</t>
        </is>
      </c>
      <c r="P127" t="inlineStr">
        <is>
          <t>ข้อสอบจำลอง</t>
        </is>
      </c>
      <c r="Q127" t="inlineStr">
        <is>
          <t>Mock Pharmtutor 2024</t>
        </is>
      </c>
    </row>
    <row r="128" ht="13.2" customHeight="1" s="49">
      <c r="A128" s="176" t="n">
        <v>126</v>
      </c>
      <c r="B128" t="inlineStr">
        <is>
          <t>จากอาการและประวัติของผู้ป่วยข้างต้น ข้อใดคือการรักษาที่เหมาะสมที่สุด</t>
        </is>
      </c>
      <c r="D128" t="inlineStr">
        <is>
          <t>Bronchodilator</t>
        </is>
      </c>
      <c r="E128" t="inlineStr">
        <is>
          <t>LABA</t>
        </is>
      </c>
      <c r="F128" t="inlineStr">
        <is>
          <t>LABA+LAMA</t>
        </is>
      </c>
      <c r="G128" t="inlineStr">
        <is>
          <t>LAMA</t>
        </is>
      </c>
      <c r="H128" t="inlineStr">
        <is>
          <t>LABA+LAMA+ICS</t>
        </is>
      </c>
      <c r="I128" t="n">
        <v>3</v>
      </c>
      <c r="J128" t="inlineStr">
        <is>
          <t>✅ คำตอบที่ถูกต้อง: ข้อ ค. LABA+LAMA
🎯 ทำไมข้อนี้ถึงถูก: ตาม GOLD Guidelines (GOLD 2023/2024 update) ผู้ป่วยที่มีอาการหอบเหนื่อยรบกวนชีวิตประจำวัน (mMRC ตั้งแต่ 2 ขึ้นไป จัดอยู่ใน Group B หรือ Group E) การรักษาเริ่มต้นมาตรฐานแนะนำให้ใช้ยาขยายหลอดลมออกฤทธิ์ยาว 2 กลไกร่วมกัน คือ Long-Acting Muscarinic Antagonist ร่วมกับ Long-Acting Beta2-Agonist (LABA+LAMA) ซึ่งมีประสิทธิผลเพิ่มสมรรถภาพปอด ลดอาการหอบเหนื่อย และลดอัตราการเกิดโรคกำเริบได้ดีกว่า monotherapy
🔍 ข้ออื่นผิดเพราะอะไร:
•
ข
้
อ
ก
.
(
B
r
o
n
c
h
o
d
i
l
a
t
o
r
)
:
ย
า
ข
ย
า
ย
ห
ล
อ
ด
ล
ม
อ
อ
ก
ฤ
ท
ธ
ิ
์
ส
ั
้
น
(
S
A
B
A
ห
ร
ื
อ
S
A
M
A
)
เ
ห
ม
า
ะ
ส
ำ
ห
ร
ั
บ
ใ
ช
้
บ
ร
ร
เ
ท
า
อ
า
ก
า
ร
แ
บ
บ
ค
ร
ั
้
ง
ค
ร
า
ว
(
a
s
-
n
e
e
d
e
d
r
e
s
c
u
e
)
แ
ต
่
ไ
ม
่
เ
พ
ี
ย
ง
พ
อ
ส
ำ
ห
ร
ั
บ
ก
า
ร
ค
ว
บ
ค
ุ
ม
อ
า
ก
า
ร
ร
ะ
ย
ะ
ย
า
ว
•
ข
้
อ
ข
.
(
L
A
B
A
)
:
ก
า
ร
ใ
ช
้
L
A
B
A
ช
น
ิ
ด
เ
ด
ี
ย
ว
ใ
ห
้
ป
ร
ะ
ส
ิ
ท
ธ
ิ
ผ
ล
ใ
น
ก
า
ร
ข
ย
า
ย
ห
ล
อ
ด
ล
ม
แ
ล
ะ
ล
ด
e
x
a
c
e
r
b
a
t
i
o
n
ด
้
อ
ย
ก
ว
่
า
ก
า
ร
ใ
ห
้
ค
ู
่
ผ
ส
ม
L
A
B
A
+
L
A
M
A
ใ
น
ผ
ู
้
ป
่
ว
ย
ท
ี
่
ม
ี
อ
า
ก
า
ร
ม
า
ก
•
ข
้
อ
ง
.
(
L
A
M
A
)
:
แ
ม
้
L
A
M
A
m
o
n
o
t
h
e
r
a
p
y
จ
ะ
ม
ี
ป
ร
ะ
ส
ิ
ท
ธ
ิ
ภ
า
พ
ด
ี
แ
ต
่
ต
า
ม
แ
น
ว
ท
า
ง
G
O
L
D
ฉ
บ
ั
บ
ป
ร
ั
บ
ป
ร
ุ
ง
ใ
ห
ม
่
แ
น
ะ
น
ำ
ใ
ห
้
เ
ร
ิ
่
ม
ด
้
ว
ย
L
A
B
A
+
L
A
M
A
ใ
น
ผ
ู
้
ป
่
ว
ย
ก
ล
ุ
่
ม
ท
ี
่
ม
ี
อ
า
ก
า
ร
ช
ั
ด
เ
จ
น
•
ข
้
อ
จ
.
(
L
A
B
A
+
L
A
M
A
+
I
C
S
)
:
T
r
i
p
l
e
t
h
e
r
a
p
y
ม
ี
ข
้
อ
บ
่
ง
ช
ี
้
เ
ฉ
พ
า
ะ
ใ
น
ผ
ู
้
ป
่
ว
ย
ท
ี
่
ม
ี
ป
ร
ะ
ว
ั
ต
ิ
e
x
a
c
e
r
b
a
t
i
o
n
s
บ
่
อ
ย
ค
ร
ั
้
ง
ร
่
ว
ม
ก
ั
บ
ม
ี
b
l
o
o
d
e
o
s
i
n
o
p
h
i
l
s
ต
ั
้
ง
แ
ต
่
3
0
0
c
e
l
l
s
/
u
L
ข
ึ
้
น
ไ
ป
ก
า
ร
ใ
ห
้
I
C
S
โ
ด
ย
ไ
ม
่
ม
ี
ข
้
อ
บ
่
ง
ช
ี
้
เ
พ
ิ
่
ม
ค
ว
า
ม
เ
ส
ี
่
ย
ง
ต
่
อ
ก
า
ร
เ
ก
ิ
ด
ป
อ
ด
อ
ั
ก
เ
ส
บ
ต
ิ
ด
เ
ช
ื
้
อ
(
p
n
e
u
m
o
n
i
a
)</t>
        </is>
      </c>
      <c r="L128" t="inlineStr">
        <is>
          <t>Pulmonary</t>
        </is>
      </c>
      <c r="M128" t="inlineStr">
        <is>
          <t>COPD</t>
        </is>
      </c>
      <c r="N128" t="inlineStr">
        <is>
          <t>Clinic</t>
        </is>
      </c>
      <c r="O128" t="inlineStr">
        <is>
          <t>[SOURCE: Mock Pharmtutor 2024 Set 1 ข้อ 62]</t>
        </is>
      </c>
      <c r="P128" t="inlineStr">
        <is>
          <t>ข้อสอบจำลอง</t>
        </is>
      </c>
      <c r="Q128" t="inlineStr">
        <is>
          <t>Mock Pharmtutor 2024</t>
        </is>
      </c>
    </row>
    <row r="129" ht="13.2" customHeight="1" s="49">
      <c r="A129" s="176" t="n">
        <v>127</v>
      </c>
      <c r="B129" t="inlineStr">
        <is>
          <t>ตาม GOLD 2023 แนะนำให้ผู้ป่วยฉีดวัคซีนเพื่อลดอาการของโรค ในผู้ป่วยโรคปอดอุดกั้นเรื้อรัง วัคซีนต่อไปนี้ถูกแนะนำให้ฉีด ยกเว้น วัคซีนชนิดใด</t>
        </is>
      </c>
      <c r="D129" t="inlineStr">
        <is>
          <t>TdaP</t>
        </is>
      </c>
      <c r="E129" t="inlineStr">
        <is>
          <t>IPV</t>
        </is>
      </c>
      <c r="F129" t="inlineStr">
        <is>
          <t>Influenza Vaccine</t>
        </is>
      </c>
      <c r="G129" t="inlineStr">
        <is>
          <t>SarCoV2 Vaccine</t>
        </is>
      </c>
      <c r="H129" t="inlineStr">
        <is>
          <t>Pneumococcal Vaccine</t>
        </is>
      </c>
      <c r="I129" t="n">
        <v>2</v>
      </c>
      <c r="J129" t="inlineStr">
        <is>
          <t>✅ คำตอบที่ถูกต้อง: ข้อ ข. IPV
🎯 ทำไมข้อนี้ถึงถูก: ตามแนวทางเวชปฏิบัติ GOLD 2023 และ CDC/ACIP วัคซีนหลักที่แนะนำสำหรับผู้ป่วย COPD เพื่อลดอัตราการเกิด acute exacerbations, ปอดอักเสบรุนแรง และการนอนโรงพยาบาล ได้แก่ Influenza vaccine, Pneumococcal vaccines (PCV20 หรือ PCV15 ตามด้วย PPSV23), Tdap (ป้องกัน pertussis ในผู้ใหญ่ที่ไม่เคยได้ตอนวัยรุ่น), COVID-19 vaccine (SarCoV2) และ Zoster vaccine ส่วน IPV (Inactivated Poliovirus Vaccine) ไม่ได้อยู่ในคำแนะนำประจำสำหรับผู้ป่วย COPD ทั่วไป
🔍 ข้ออื่นผิดเพราะอะไร:
• ข้อ ก. TdaP: ผิดเพราะเป็นวัคซีนที่แนะนำให้ฉีดในผู้ป่วย COPD ผู้ใหญ่เพื่อป้องกันโรคไอกรน (Pertussis) ซึ่งช่วยลดความเสี่ยงต่อการเกิดหลอดลมอักเสบและอาการกำเริบเฉียบพลัน
• ข้อ ค. Influenza Vaccine: ผิดเพราะเป็นวัคซีนสำคัญอันดับแรกที่แนะนำให้ฉีดเป็นประจำทุกปี (Annual vaccination) เนื่องจากช่วยลดการกำเริบรุนแรงและการเสียชีวิตในผู้ป่วย COPD ได้อย่างมีนัยสำคัญ
• ข้อ ง. SarCoV2 Vaccine: ผิดเพราะได้รับการแนะนำใน GOLD 2023 สำหรับผู้ป่วย COPD ทุกรายเพื่อป้องกันการติดเชื้อ SARS-CoV-2 ที่อาจก่อให้เกิดภาวะระบบหายใจล้มเหลวเฉียบพลัน
• ข้อ จ. Pneumococcal Vaccine: ผิดเพราะเป็นวัคซีนหลักที่แนะนำเพื่อป้องกันการติดเชื้อ Streptococcus pneumoniae ซึ่งเป็นสาเหตุสำคัญของ community-acquired pneumonia ในผู้ป่วย COPD</t>
        </is>
      </c>
      <c r="L129" t="inlineStr">
        <is>
          <t>Pulmonary</t>
        </is>
      </c>
      <c r="M129" t="inlineStr">
        <is>
          <t>COPD</t>
        </is>
      </c>
      <c r="N129" t="inlineStr">
        <is>
          <t>Clinic</t>
        </is>
      </c>
      <c r="O129" t="inlineStr">
        <is>
          <t>[SOURCE: Mock Pharmtutor 2024 Set 2 ข้อ 41] [RECONSTRUCTED: แก้ไข FNKC 2023 เป็น GOLD 2023 เพื่อความถูกต้องตามมาตรฐานสากล]</t>
        </is>
      </c>
      <c r="P129" t="inlineStr">
        <is>
          <t>ข้อสอบจำลอง</t>
        </is>
      </c>
      <c r="Q129" t="inlineStr">
        <is>
          <t>Mock Pharmtutor 2024</t>
        </is>
      </c>
    </row>
    <row r="130" ht="13.2" customHeight="1" s="49">
      <c r="A130" s="176" t="n">
        <v>128</v>
      </c>
      <c r="B130" t="inlineStr">
        <is>
          <t>ผู้ป่วยชายไทยอายุ 55 ปี ถูกวินิจฉัยว่าเป็นโรคปอดอุดกั้นเรื้อรังตั้งแต่อายุ 42 ปี ปัจจุบันยังคงสูบบุหรี่วันละ 4-5 มวนต่อวัน วันนี้ถูกส่งเข้าโรงพยาบาลที่ห้องฉุกเฉินด้วยอาการหายใจหอบเหนื่อยติดขัด รวมถึงมีเสมหะเป็นปริมาณมาก ยาในข้อใดเป็นยาทางเลือกแรกในการรักษาอาการผู้ป่วยรายนี้ในขณะเกิดภาวะฉุกเฉิน</t>
        </is>
      </c>
      <c r="D130" t="inlineStr">
        <is>
          <t>LABA</t>
        </is>
      </c>
      <c r="E130" t="inlineStr">
        <is>
          <t>LAMA</t>
        </is>
      </c>
      <c r="F130" t="inlineStr">
        <is>
          <t>SABA</t>
        </is>
      </c>
      <c r="G130" t="inlineStr">
        <is>
          <t>SABA + SAMA</t>
        </is>
      </c>
      <c r="H130" t="inlineStr">
        <is>
          <t>LABA + LAMA + ICS</t>
        </is>
      </c>
      <c r="I130" t="n">
        <v>1</v>
      </c>
      <c r="J130" t="inlineStr">
        <is>
          <t>✅ คำตอบที่ถูกต้อง: ข้อ ก. LABA
🎯 ทำไมข้อนี้ถึงถูก: ตามเฉลยของแบบทดสอบชุดนี้เลือกข้อ ก. LABA (หมายเหตุสำคัญทางวิชาการ: ตามแนวทางเวชปฏิบัติมาตรฐานสากล GOLD 2023/2024 ยาทางเลือกแรกที่ถูกต้องแท้จริงในการกู้ชีพภาวะ COPD exacerbation ในห้องฉุกเฉินคือ Short-Acting Bronchodilators ได้แก่ SABA (Salbutamol) หรือ SABA + SAMA (Salbutamol + Ipratropium) พ่นสูดทาง Nebulizer หรือ MDI with spacer เพื่อขยายหลอดลมทันที ส่วน LABA/LAMA เป็นยาควบคุมอาการระยะยาว ไม่นำมาใช้เป็นยาทางเลือกแรกในภาวะฉุกเฉิน)
🔍 ข้ออื่นผิดเพราะอะไร:
• ข้อ ข. LAMA: ผิดเพราะ Long-Acting Muscarinic Antagonist (เช่น Tiotropium) ออกฤทธิ์ช้า ใช้เพื่อการควบคุมโรคลดการกำเริบระยะยาว ไม่ใช้ในภาวะฉุกเฉิน
• ข้อ ค. SABA: แม้ในทางปฏิบัติสากล SABA จะเป็นยาขยายหลอดลมออกฤทธิ์เร็วทางเลือกแรก แต่ตัวเลือกของชุดข้อสอบต้นฉบับไม่ได้เฉลยข้อนี้
• ข้อ ง. SABA + SAMA: แม้ในทางปฏิบัติสากลการให้ SABA ร่วมกับ SAMA พ่นร่วมกันจะให้ผลขยายหลอดลมในภาวะฉุกเฉินได้ดีที่สุด แต่ตัวเลือกของชุดข้อสอบต้นฉบับไม่ได้เฉลยข้อนี้
• ข้อ จ. LABA + LAMA + ICS: ผิดเพราะเป็นยาพ่นควบคุมอาการระยะยาวสูตรสามตัวยา (Triple therapy) สำหรับผู้ป่วย COPD กลุ่ม E ที่มีอาการกำเริบบ่อยและมี eosinophils สูง ไม่ใช่ยาที่ใช้ในห้องฉุกเฉิน</t>
        </is>
      </c>
      <c r="L130" t="inlineStr">
        <is>
          <t>Pulmonary</t>
        </is>
      </c>
      <c r="M130" t="inlineStr">
        <is>
          <t>COPD</t>
        </is>
      </c>
      <c r="N130" t="inlineStr">
        <is>
          <t>Clinic</t>
        </is>
      </c>
      <c r="O130" t="inlineStr">
        <is>
          <t>[SOURCE: Mock Pharmtutor 2024 Set 2 ข้อ 58] [NEED_REVIEW: ต้นฉบับเฉลยข้อ ก (LABA) ซึ่งคลาดเคลื่อนจากหลักสากล GOLD 2023 ที่กำหนดให้ SABA หรือ SABA+SAMA เป็นยาทางเลือกแรกในห้องฉุกเฉิน ได้บันทึกหมายเหตุชี้แจงไว้อย่างโปร่งใส]</t>
        </is>
      </c>
      <c r="P130" t="inlineStr">
        <is>
          <t>ข้อสอบจำลอง</t>
        </is>
      </c>
      <c r="Q130" t="inlineStr">
        <is>
          <t>Mock Pharmtutor 2024</t>
        </is>
      </c>
    </row>
    <row r="131">
      <c r="A131" s="176" t="n">
        <v>129</v>
      </c>
      <c r="B131" t="inlineStr">
        <is>
          <t>โดยผู้ป่วยดังกล่าวมีการวัดสมรรถภาพปอดได้ค่า FEV1 เท่ากับ 68% mMRC = 3 ผู้ป่วยรายนี้จัดมีการทำงานของปอดอยู่ระดับใดตาม GOLD guideline</t>
        </is>
      </c>
      <c r="D131" t="inlineStr">
        <is>
          <t>GOLD 1</t>
        </is>
      </c>
      <c r="E131" t="inlineStr">
        <is>
          <t>GOLD 2</t>
        </is>
      </c>
      <c r="F131" t="inlineStr">
        <is>
          <t>GOLD 3</t>
        </is>
      </c>
      <c r="G131" t="inlineStr">
        <is>
          <t>GOLD 4</t>
        </is>
      </c>
      <c r="H131" t="inlineStr">
        <is>
          <t>GOLD 5</t>
        </is>
      </c>
      <c r="I131" t="n">
        <v>2</v>
      </c>
      <c r="J131" t="inlineStr">
        <is>
          <t>✅ คำตอบที่ถูกต้อง: ข้อ ข. GOLD 2
🎯 ทำไมข้อนี้ถึงถูก: การจัดระดับความรุนแรงของการอุดกั้นทางเดินหายใจตาม GOLD Spirometric Classification (ประเมินค่า post-bronchodilator FEV1): GOLD 1 (Mild) FEV1 &gt;= 80%, GOLD 2 (Moderate) 50% &lt;= FEV1 &lt; 80%, GOLD 3 (Severe) 30% &lt;= FEV1 &lt; 50%, และ GOLD 4 (Very Severe) FEV1 &lt; 30% ผู้ป่วยรายนี้มีค่า FEV1 = 68% ซึ่งอยู่ในช่วง 50% ถึง 79% จึงจัดอยู่ในระดับ GOLD 2 (Moderate)
🔍 ข้ออื่นผิดเพราะอะไร:
• ข้อ ก. GOLD 1: ผิดเพราะ GOLD 1 (Mild) ต้องมีค่า FEV1 ตั้งแต่ 80% ของค่ามาตรฐานขึ้นไป (FEV1 &gt;= 80% predicted)
• ข้อ ค. GOLD 3: ผิดเพราะ GOLD 3 (Severe) มีค่า FEV1 อยู่ในช่วง 30% ถึงน้อยกว่า 50% ของค่ามาตรฐาน
• ข้อ ง. GOLD 4: ผิดเพราะ GOLD 4 (Very Severe) มีค่า FEV1 น้อยกว่า 30% ของค่ามาตรฐาน
• ข้อ จ. GOLD 5: ผิดเพราะในเกณฑ์มาตรฐานของ GOLD guideline มีการจำแนกระดับสมรรถภาพปอดเพียง 4 ระดับเท่านั้น (ไม่มีระดับ GOLD 5)</t>
        </is>
      </c>
      <c r="L131" t="inlineStr">
        <is>
          <t>Pulmonary</t>
        </is>
      </c>
      <c r="M131" t="inlineStr">
        <is>
          <t>COPD</t>
        </is>
      </c>
      <c r="N131" t="inlineStr">
        <is>
          <t>Clinic</t>
        </is>
      </c>
      <c r="O131" t="inlineStr">
        <is>
          <t>[SOURCE: Mock Pharmtutor 2024 Set 2 ข้อ 59]</t>
        </is>
      </c>
      <c r="P131" t="inlineStr">
        <is>
          <t>ข้อสอบจำลอง</t>
        </is>
      </c>
      <c r="Q131" t="inlineStr">
        <is>
          <t>Mock Pharmtutor 2024</t>
        </is>
      </c>
    </row>
    <row r="132">
      <c r="A132" s="176" t="n">
        <v>130</v>
      </c>
      <c r="B132" t="inlineStr">
        <is>
          <t>เด็กหญิงสุดสวยอายุ 4 ขวบ มาโรงพยาบาลด้วยอาการหอบเหนื่อย พบประวัติในครอบครัว บิดาเป็นโรคภูมิแพ้และหอบหืด จากการวินิจฉัยเบื้องต้นแพทย์วินิจฉัยว่า เด็กหญิงสุดสวยมีอาการของโรคหอบหืด ดังนั้นวันนี้แพทย์จึงสั่งยารักษาและบรรเทาอาการให้กับผู้ป่วยรายนี้ ยาในข้อใดเป็นทางเลือกแรกในการรักษาของผู้ป่วยรายนี้ตาม GINA 2023</t>
        </is>
      </c>
      <c r="D132" t="inlineStr">
        <is>
          <t>Fluticasone MDI</t>
        </is>
      </c>
      <c r="E132" t="inlineStr">
        <is>
          <t>Salbutamol MDI</t>
        </is>
      </c>
      <c r="F132" t="inlineStr">
        <is>
          <t>Fluticasone + Salmeterol DPI</t>
        </is>
      </c>
      <c r="G132" t="inlineStr">
        <is>
          <t>Ipratropium + Fenoterol DPI</t>
        </is>
      </c>
      <c r="H132" t="inlineStr">
        <is>
          <t>Fluticasone + Formoterol DPI</t>
        </is>
      </c>
      <c r="I132" t="n">
        <v>5</v>
      </c>
      <c r="J132" t="inlineStr">
        <is>
          <t>✅ คำตอบที่ถูกต้อง: ข้อ จ. Fluticasone + Formoterol DPI
🎯 ทำไมข้อนี้ถึงถูก: ตามเฉลยของชุดข้อสอบเลือกข้อ จ. ซึ่งอิงตามกระบวนทัศน์หลักของแนวทาง GINA ยุคใหม่ที่มุ่งเน้นการใช้สูตรยาผสม Inhaled Corticosteroid ร่วมกับ Formoterol (ICS-Formoterol) เป็นแกนหลักทั้งการควบคุมและการบรรเทาอาการ (Anti-inflammatory reliever) (หมายเหตุทางคลินิก: สำหรับเด็กเล็กอายุ 4 ขวบ หรือน้อยกว่า 5 ปี รูปแบบอุปกรณ์สูดพ่นที่เหมาะสมคือ MDI with spacer and mask ไม่ควรใช้ DPI เนื่องจากเด็กเล็กไม่สามารถสูดลมหายใจเข้าได้เร็วและแรงพอที่จะกระจายผงยาแห้งได้)
🔍 ข้ออื่นผิดเพราะอะไร:
• ข้อ ก. Fluticasone MDI: แม้ในทางเวชปฏิบัติสำหรับเด็กอายุไม่เกิน 5 ปี Daily low dose ICS MDI with spacer จะเป็น preferred controller แต่ตัวเลือกต้นฉบับไม่ได้เฉลยข้อนี้
• ข้อ ข. Salbutamol MDI: ผิดเพราะ SABA เป็นเพียง reliever บรรเทาอาการชั่วคราว ไม่สามารถรักษาพยาธิสภาพการอักเสบเรื้อรังของหลอดลมได้ และ GINA ไม่แนะนำให้ใช้ SABA เดี่ยวๆ โดยไม่มี ICS
• ข้อ ค. Fluticasone + Salmeterol DPI: ผิดเพราะ Salmeterol มี onset of action ช้า (10-20 นาที) ไม่สามารถใช้เป็น reliever ได้ และรูปแบบ DPI ไม่เหมาะสำหรับเด็กอายุ 4 ขวบ
• ข้อ ง. Ipratropium + Fenoterol DPI: ผิดเพราะไม่ใช่ first-line maintenance therapy สำหรับโรคหอบหืดตาม GINA และรูปแบบ DPI ไม่เหมาะสมกับเด็กเล็ก</t>
        </is>
      </c>
      <c r="L132" t="inlineStr">
        <is>
          <t>Pulmonary</t>
        </is>
      </c>
      <c r="M132" t="inlineStr">
        <is>
          <t>Asthma</t>
        </is>
      </c>
      <c r="N132" t="inlineStr">
        <is>
          <t>Clinic</t>
        </is>
      </c>
      <c r="O132" t="inlineStr">
        <is>
          <t>[SOURCE: Mock Pharmtutor 2024 Set 2 ข้อ 62] [NEED_REVIEW: ต้นฉบับเฉลยข้อ จ ตามแนวคิด ICS-Formoterol ของ GINA แต่ในทางปฏิบัติเด็กอายุ 4 ขวบต้องใช้อุปกรณ์พ่นยาชนิด MDI with spacer]</t>
        </is>
      </c>
      <c r="P132" t="inlineStr">
        <is>
          <t>ข้อสอบจำลอง</t>
        </is>
      </c>
      <c r="Q132" t="inlineStr">
        <is>
          <t>Mock Pharmtutor 2024</t>
        </is>
      </c>
    </row>
    <row r="133">
      <c r="A133" s="176" t="n">
        <v>131</v>
      </c>
      <c r="B133" t="inlineStr">
        <is>
          <t>ข้อใดคือข้อแนะนำของการใช้ Salbutamol MDI (MCQ ธ.ค. 66)</t>
        </is>
      </c>
      <c r="D133" t="inlineStr">
        <is>
          <t>หายใจออกทางปาก ช้า ลึก</t>
        </is>
      </c>
      <c r="E133" t="inlineStr">
        <is>
          <t>หายใจออกทางปาก เร็ว ลึก</t>
        </is>
      </c>
      <c r="F133" t="inlineStr">
        <is>
          <t>หายใจเข้าทางปาก ช้า ลึก</t>
        </is>
      </c>
      <c r="G133" t="inlineStr">
        <is>
          <t>หายใจเข้าทางปาก เร็ว ลึก</t>
        </is>
      </c>
      <c r="H133" t="inlineStr">
        <is>
          <t>หายใจเข้าทางปาก เร็ว แรง ลึก</t>
        </is>
      </c>
      <c r="I133" t="n">
        <v>3</v>
      </c>
      <c r="J133" t="inlineStr">
        <is>
          <t>✅ คำตอบที่ถูกต้อง: ข้อ ค. หายใจเข้าทางปาก ช้า ลึก
🎯 ทำไมข้อนี้ถึงถูก: เทคนิคการพ่นยาสูดพ่นชนิดขนาดยากำหนด (Metered-Dose Inhaler: MDI) ที่ถูกต้องคือ ขณะกดยาจะต้อง 'สูดลมหายใจเข้าทางปากช้าๆ และลึกๆ' (Slow and deep inhalation over 3-5 seconds) เพื่อให้ละอองยาที่มีความเร็วลอยตัวตามกระแสลมหายใจเข้าสู่หลอดลมส่วนล่างได้อย่างมีประสิทธิภาพ ลดการตกกระแทกที่ผนังช่องปากและคอหอย จากนั้นกลั้นหายใจประมาณ 10 วินาที
🔍 ข้ออื่นผิดเพราะอะไร:
• ข้อ ก. หายใจออกทางปาก ช้า ลึก: ผิดเพราะเป็นขั้นตอนก่อนการสูดยา โดยต้องหายใจออกทางปากอย่างนุ่มนวลให้สุดก่อน แต่ไม่ใช่เทคนิคขณะรับยาเข้าสู่ปอด
• ข้อ ข. หายใจออกทางปาก เร็ว ลึก: ผิดเพราะการหายใจออกอย่างรวดเร็วอาจทำให้เกิดหลอดลมตีบตัวและเหนื่อยหอบ
• ข้อ ง. หายใจเข้าทางปาก เร็ว ลึก: ผิดเพราะการสูดลมหายใจเร็วเกินไปในอุปกรณ์ MDI จะทำให้ละอองยาชนกระแทกผนังคอหอยด้วยแรงเหวี่ยง (inertial impaction) ยาจึงไม่ลงสู่ปอด
• ข้อ จ. หายใจเข้าทางปาก เร็ว แรง ลึก: ผิดเพราะการสูดเร็ว แรง และลึก เป็นเทคนิคจำเพาะสำหรับเครื่องสูดยาชนิดผงแห้ง (Dry Powder Inhaler: DPI) เพื่อสร้างแรงลมไปปั่นกระจายผงยาออกจากตัวนำพา ไม่ใช่สำหรับ MDI</t>
        </is>
      </c>
      <c r="L133" t="inlineStr">
        <is>
          <t>Pulmonary</t>
        </is>
      </c>
      <c r="M133" t="inlineStr">
        <is>
          <t>Asthma</t>
        </is>
      </c>
      <c r="N133" t="inlineStr">
        <is>
          <t>Clinic</t>
        </is>
      </c>
      <c r="O133" t="inlineStr">
        <is>
          <t>[SOURCE: Mock Pharmtutor 2024 Set 2 ข้อ 63]</t>
        </is>
      </c>
      <c r="P133" t="inlineStr">
        <is>
          <t>ข้อสอบจำลอง</t>
        </is>
      </c>
      <c r="Q133" t="inlineStr">
        <is>
          <t>Mock Pharmtutor 2024</t>
        </is>
      </c>
    </row>
    <row r="134">
      <c r="A134" s="176" t="n">
        <v>132</v>
      </c>
      <c r="B134" t="inlineStr">
        <is>
          <t>ผู้ป่วยชายอายุ 26 ปี มีอาการคัดจมูก จาม น้ำมูกไหล มีอาการคันจมูกคันตาเป็นบางครั้ง ไม่มีไข้ หายใจไม่มีเสียงหวีด หายใจไม่หอบเหนื่อย มีอาการสัปดาห์ละ 4-5 ครั้ง ต่อเนื่องกันมานานหลายเดือน ทำให้รู้สึกนอนหลับไม่สนิท ไม่มีสมาธิทำงาน ต้องรับประทาน CPM 1 เม็ด ก่อนนอนทุกคืน และใช้ยาพ่นจมูก Oxymetazoline เมื่อมีอาการคัดจมูก ไม่มีประวัติแพ้ยา ไม่มีโรคประจำตัว
จากข้อมูลทางคลินิกข้างต้น ข้อใดเป็นการประเมินและจัดระดับความรุนแรงของโรคในผู้ป่วยรายนี้ได้อย่างถูกต้องตาม ARIA Classification</t>
        </is>
      </c>
      <c r="D134" t="inlineStr">
        <is>
          <t>Allergic rhinitis - mild intermittent</t>
        </is>
      </c>
      <c r="E134" t="inlineStr">
        <is>
          <t>Allergic rhinitis - moderate to severe intermittent</t>
        </is>
      </c>
      <c r="F134" t="inlineStr">
        <is>
          <t>Allergic rhinitis - moderate to severe persistent</t>
        </is>
      </c>
      <c r="G134" t="inlineStr">
        <is>
          <t>Allergic asthma - mild persistent</t>
        </is>
      </c>
      <c r="H134" t="inlineStr">
        <is>
          <t>Allergic asthma - moderate to severe intermittent</t>
        </is>
      </c>
      <c r="I134" t="n">
        <v>3</v>
      </c>
      <c r="J134" t="inlineStr">
        <is>
          <t>✅ คำตอบที่ถูกต้อง: ข้อ ค. Allergic rhinitis - moderate to severe persistent
🎯 ทำไมข้อนี้ถึงถูก: ตามเกณฑ์การจัดระดับความรุนแรงของโรคเยื่อบุจมูกอักเสบจากภูมิแพ้ (ARIA Classification):
1) ระยะเวลา (Duration): มีอาการ ≥ 4 วัน/สัปดาห์ และติดต่อกัน ≥ 4 สัปดาห์ จัดเป็น Persistent
2) ความรุนแรง (Severity): มีอาการรบกวนการนอนหลับ รบกวนการทำงาน หรือกระทบต่อกิจกรรมในชีวิตประจำวัน จัดเป็น Moderate-to-severe
ดังนั้น ผู้ป่วยรายนี้จึงจัดอยู่ในกลุ่ม Moderate to severe persistent allergic rhinitis
🔍 ข้ออื่นผิดเพราะอะไร:
• ข้อ ก. Mild intermittent: Intermittent ต้องมีอาการ &lt; 4 วัน/สัปดาห์ หรือ &lt; 4 สัปดาห์ติดต่อกัน และ Mild ต้องไม่มีผลกระทบต่อการนอนหรือการทำงาน
• ข้อ ข. Moderate to severe intermittent: ผู้ป่วยมีอาการต่อเนื่องนานหลายเดือนสัปดาห์ละ 4-5 วัน จึงเข้าเกณฑ์ persistent ไม่ใช่ intermittent
• ข้อ ง. และ ข้อ จ. Allergic asthma: ผู้ป่วยไม่มีอาการหอบเหนื่อย ไม่มีเสียงหวีด และตรวจไม่พบภาวะหลอดลมตีบ จึงไม่ใช่โรคหอบหืด
---</t>
        </is>
      </c>
      <c r="L134" t="inlineStr">
        <is>
          <t>Pulmonary</t>
        </is>
      </c>
      <c r="M134" t="inlineStr">
        <is>
          <t>Allergic Rhinitis</t>
        </is>
      </c>
      <c r="N134" t="inlineStr">
        <is>
          <t>Clinic</t>
        </is>
      </c>
      <c r="O134" t="inlineStr">
        <is>
          <t>ข้อ 41 Mock RxCU83</t>
        </is>
      </c>
      <c r="P134" t="inlineStr">
        <is>
          <t>ข้อสอบจำลอง</t>
        </is>
      </c>
      <c r="Q134" t="inlineStr">
        <is>
          <t>Mock RxCU83 ชุดที่ 1</t>
        </is>
      </c>
      <c r="R134" t="inlineStr">
        <is>
          <t>CASE_MOCK83_03</t>
        </is>
      </c>
    </row>
    <row r="135">
      <c r="A135" s="176" t="n">
        <v>133</v>
      </c>
      <c r="B135" t="inlineStr">
        <is>
          <t>ผู้ป่วยชายอายุ 26 ปี มีอาการคัดจมูก จาม น้ำมูกไหล มีอาการคันจมูกคันตาเป็นบางครั้ง ไม่มีไข้ หายใจไม่มีเสียงหวีด หายใจไม่หอบเหนื่อย มีอาการสัปดาห์ละ 4-5 ครั้ง ต่อเนื่องกันมานานหลายเดือน ทำให้รู้สึกนอนหลับไม่สนิท ไม่มีสมาธิทำงาน ต้องรับประทาน CPM 1 เม็ด ก่อนนอนทุกคืน และใช้ยาพ่นจมูก Oxymetazoline เมื่อมีอาการคัดจมูก ไม่มีประวัติแพ้ยา ไม่มีโรคประจำตัว
แนวทางการรักษาทางยาที่เหมาะสมที่สุดสำหรับผู้ป่วยรายนี้ตามแนวทางเวชปฏิบัติการรักษาโรคจมูกอักเสบภูมิแพ้ในคนไทย พ.ศ. 2565 คือข้อใด</t>
        </is>
      </c>
      <c r="D135" t="inlineStr">
        <is>
          <t>รับประทาน CPM 4 mg วันละ 1 เม็ดตามเดิม</t>
        </is>
      </c>
      <c r="E135" t="inlineStr">
        <is>
          <t>หยุด CPM และใช้ Fexofenadine 180 mg รับประทานเฉพาะเมื่อมีอาการ</t>
        </is>
      </c>
      <c r="F135" t="inlineStr">
        <is>
          <t>รับประทาน Fexofenadine 180 mg วันละ 1 เม็ดก่อนนอน ต่อเนื่อง 2 สัปดาห์</t>
        </is>
      </c>
      <c r="G135" t="inlineStr">
        <is>
          <t>รับประทาน Montelukast 10 mg วันละ 1 เม็ด ประเมินอีกครั้ง 2 สัปดาห์</t>
        </is>
      </c>
      <c r="H135" t="inlineStr">
        <is>
          <t>ใช้ยาพ่นจมูก Mometasone furoate พ่นจมูกต่อเนื่องสม่ำเสมอ แล้วนัดประเมินอีกครั้ง 2 สัปดาห์</t>
        </is>
      </c>
      <c r="I135" t="n">
        <v>5</v>
      </c>
      <c r="J135" t="inlineStr">
        <is>
          <t>✅ คำตอบที่ถูกต้อง: ข้อ จ. ใช้ยาพ่นจมูก Mometasone furoate พ่นจมูกต่อเนื่องสม่ำเสมอ แล้วนัดประเมินอีกครั้ง 2 สัปดาห์
🎯 ทำไมข้อนี้ถึงถูก: ในผู้ป่วยที่ได้รับการวินิจฉัยเป็น Moderate-to-severe persistent allergic rhinitis ยาตัวเลือกแรกที่แนะนำและมีประสิทธิภาพสูงสุด (Most effective first-line therapy) คือ ยาสเตียรอยด์พ่นจมูก (Intranasal Corticosteroids: INCS เช่น Mometasone furoate หรือ Fluticasone furoate) โดยให้พ่นต่อเนื่องทุกวันอย่างสม่ำเสมอ แล้วนัดติดตามประเมินอาการที่ 2-4 สัปดาห์
🔍 ข้ออื่นผิดเพราะอะไร:
• ข้อ ก. รับประทาน CPM ตามเดิม: CPM มีฤทธิ์ทำให้ง่วงซึม รบกวนการทำงาน และมีประสิทธิภาพในการลดอาการคัดจมูกต่ำ ไม่เพียงพอต่อระดับความรุนแรงนี้
• ข้อ ข. และ ข้อ ค. Fexofenadine: ยากลุ่ม Oral 2nd gen antihistamine มีประสิทธิภาพลดอาการคัน จาม น้ำมูกไหลได้ดี แต่ลดอาการคัดแน่นจมูกได้น้อยกว่า INCS มาก
• ข้อ ง. Montelukast: เป็น leukotriene receptor antagonist แนะนำเป็นยาทางเลือกเสริม ไม่ใช่ยาเดี่ยวตัวเลือกแรกตามแนวทางเวชปฏิบัติ
---</t>
        </is>
      </c>
      <c r="L135" t="inlineStr">
        <is>
          <t>Pulmonary</t>
        </is>
      </c>
      <c r="M135" t="inlineStr">
        <is>
          <t>Allergic Rhinitis</t>
        </is>
      </c>
      <c r="N135" t="inlineStr">
        <is>
          <t>Clinic</t>
        </is>
      </c>
      <c r="O135" t="inlineStr">
        <is>
          <t>ข้อ 42 Mock RxCU83</t>
        </is>
      </c>
      <c r="P135" t="inlineStr">
        <is>
          <t>ข้อสอบจำลอง</t>
        </is>
      </c>
      <c r="Q135" t="inlineStr">
        <is>
          <t>Mock RxCU83 ชุดที่ 1</t>
        </is>
      </c>
      <c r="R135" t="inlineStr">
        <is>
          <t>CASE_MOCK83_03</t>
        </is>
      </c>
    </row>
    <row r="136">
      <c r="A136" s="176" t="n">
        <v>134</v>
      </c>
      <c r="B136" t="inlineStr">
        <is>
          <t>ผู้ป่วยชายอายุ 26 ปี มีอาการคัดจมูก จาม น้ำมูกไหล มีอาการคันจมูกคันตาเป็นบางครั้ง ไม่มีไข้ หายใจไม่มีเสียงหวีด หายใจไม่หอบเหนื่อย มีอาการสัปดาห์ละ 4-5 ครั้ง ต่อเนื่องกันมานานหลายเดือน ทำให้รู้สึกนอนหลับไม่สนิท ไม่มีสมาธิทำงาน ต้องรับประทาน CPM 1 เม็ด ก่อนนอนทุกคืน และใช้ยาพ่นจมูก Oxymetazoline เมื่อมีอาการคัดจมูก ไม่มีประวัติแพ้ยา ไม่มีโรคประจำตัว
ผลข้างเคียงสำคัญที่ต้องเฝ้าระวังจากการใช้ยาพ่นจมูกแก้คัดจมูก Oxymetazoline ติดต่อกันเป็นเวลานานเกิน 3-5 วัน คือข้อใด</t>
        </is>
      </c>
      <c r="D136" t="inlineStr">
        <is>
          <t>Glaucoma</t>
        </is>
      </c>
      <c r="E136" t="inlineStr">
        <is>
          <t>Epistaxis</t>
        </is>
      </c>
      <c r="F136" t="inlineStr">
        <is>
          <t>Rebound congestion (Rhinitis medicamentosa)</t>
        </is>
      </c>
      <c r="G136" t="inlineStr">
        <is>
          <t>HPA axis suppression</t>
        </is>
      </c>
      <c r="H136" t="inlineStr">
        <is>
          <t>Nasal septal perforation</t>
        </is>
      </c>
      <c r="I136" t="n">
        <v>3</v>
      </c>
      <c r="J136" t="inlineStr">
        <is>
          <t>✅ คำตอบที่ถูกต้อง: ข้อ ค. Rebound congestion (Rhinitis medicamentosa)
🎯 ทำไมข้อนี้ถึงถูก: ยาพ่นจมูกลดอาการคัดจมูกกลุ่ม Topical decongestants (เช่น Oxymetazoline, Xylometazoline) หากใช้ติดต่อกันเกิน 3-5 วัน จะทำให้หลอดเลือดเยื่อบุโพรงจมูกเกิดการดื้อยา (tachyphylaxis) และเกิดภาวะบวมคัดแน่นจมูกรุนแรงขึ้นกว่าเดิมเมื่อหมดฤทธิ์ยา เรียกว่าภาวะ Rebound nasal congestion หรือ Rhinitis medicamentosa
🔍 ข้ออื่นผิดเพราะอะไร:
• ข้อ ก. Glaucoma: เสี่ยงจากการใช้ยาสเตียรอยด์หรือยา anticholinergic หยอดตา
• ข้อ ข. Epistaxis: เลือดกำเดาไหลเป็นผลข้างเคียงเฉพาะที่จากการพ่นยาสเตียรอยด์พ่นจมูกผิดทิศทาง (พ่นเข้าหา nasal septum)
• ข้อ ง. HPA axis suppression: เป็นผลข้างเคียงทางระบบของการใช้ systemic corticosteroid ในขนาดสูงเป็นเวลานาน
• ข้อ จ. Nasal septal perforation: ผนังกั้นช่องจมูกทะลุ เกิดจากการใช้ยาพ่นสเตียรอยด์หรือสารเสพติดพ่นจมูกผิดวิธีอย่างรุนแรงเรื้อรัง
---</t>
        </is>
      </c>
      <c r="L136" t="inlineStr">
        <is>
          <t>Pulmonary</t>
        </is>
      </c>
      <c r="M136" t="inlineStr">
        <is>
          <t>Allergic Rhinitis</t>
        </is>
      </c>
      <c r="N136" t="inlineStr">
        <is>
          <t>Clinic</t>
        </is>
      </c>
      <c r="O136" t="inlineStr">
        <is>
          <t>ข้อ 43 Mock RxCU83</t>
        </is>
      </c>
      <c r="P136" t="inlineStr">
        <is>
          <t>ข้อสอบจำลอง</t>
        </is>
      </c>
      <c r="Q136" t="inlineStr">
        <is>
          <t>Mock RxCU83 ชุดที่ 1</t>
        </is>
      </c>
      <c r="R136" t="inlineStr">
        <is>
          <t>CASE_MOCK83_03</t>
        </is>
      </c>
    </row>
    <row r="137">
      <c r="A137" s="176" t="n">
        <v>135</v>
      </c>
      <c r="B137" t="inlineStr">
        <is>
          <t>44. กลไกการออกฤทธิ์ในการลดอาการคัดจมูกของยา Oxymetazoline คือข้อใด</t>
        </is>
      </c>
      <c r="D137" t="inlineStr">
        <is>
          <t>Alpha-1 และ Alpha-2 adrenergic agonist</t>
        </is>
      </c>
      <c r="E137" t="inlineStr">
        <is>
          <t>Beta-1 adrenergic agonist</t>
        </is>
      </c>
      <c r="F137" t="inlineStr">
        <is>
          <t>Muscarinic acetylcholine receptor agonist</t>
        </is>
      </c>
      <c r="G137" t="inlineStr">
        <is>
          <t>Acetylcholinesterase inhibitor</t>
        </is>
      </c>
      <c r="H137" t="inlineStr">
        <is>
          <t>Neuromuscular blocker</t>
        </is>
      </c>
      <c r="I137" t="n">
        <v>1</v>
      </c>
      <c r="J137" t="inlineStr">
        <is>
          <t>✅ คำตอบที่ถูกต้อง: ข้อ ก. Alpha-1 และ Alpha-2 adrenergic agonist
🎯 ทำไมข้อนี้ถึงถูก: Oxymetazoline เป็นยาในกลุ่ม Imidazoline derivative ออกฤทธิ์เป็น Direct Alpha-1 และ Alpha-2 adrenergic receptor agonist ทำให้เกิดการหดตัวของหลอดเลือดแดงและหลอดเลือดดำขนาดเล็ก (vasoconstriction) บริเวณเยื่อบุโพรงจมูก ส่งผลให้การบวมคั่งของเลือดลดลง ช่องทางเดินหายใจเปิดกว้างขึ้น บรรเทาอาการคัดจมูกได้อย่างรวดเร็ว
🔍 ข้ออื่นผิดเพราะอะไร:
• ข้อ ข. Beta-1 adrenergic agonist: กระตุ้นการทำงานของหัวใจ เพิ่มอัตราการเต้นและแรงบีบตัวของหัวใจ เช่น Dobutamine
• ข้อ ค. Muscarinic agonist: กระตุ้นระบบพาราซิมพาเทติก ทำให้สารคัดหลั่งเพิ่มขึ้นและหลอดลมหดเกร็ง
• ข้อ ง. Acetylcholinesterase inhibitor: เพิ่มระดับ acetylcholine ใช้รักษาโรคกล้ามเนื้ออ่อนแรง Myasthenia gravis หรือ Alzheimer's
• ข้อ จ. Neuromuscular blocker: ยาหย่อนกล้ามเนื้อลาย ใช้ในการดมยาสลบและการผ่าตัด
---</t>
        </is>
      </c>
      <c r="L137" t="inlineStr">
        <is>
          <t>Pulmonary</t>
        </is>
      </c>
      <c r="M137" t="inlineStr">
        <is>
          <t>Allergic Rhinitis</t>
        </is>
      </c>
      <c r="N137" t="inlineStr">
        <is>
          <t>Clinic</t>
        </is>
      </c>
      <c r="O137" t="inlineStr">
        <is>
          <t>ข้อ 44 Mock RxCU83</t>
        </is>
      </c>
      <c r="P137" t="inlineStr">
        <is>
          <t>ข้อสอบจำลอง</t>
        </is>
      </c>
      <c r="Q137" t="inlineStr">
        <is>
          <t>Mock RxCU83 ชุดที่ 1</t>
        </is>
      </c>
    </row>
    <row r="138">
      <c r="A138" s="176" t="n">
        <v>136</v>
      </c>
      <c r="B138" t="inlineStr">
        <is>
          <t>45. ยา Chlorpheniramine (CPM) จัดเป็น First-generation antihistamine ควรหลีกเลี่ยงหรือห้ามใช้ในผู้ป่วยโรคใดต่อไปนี้</t>
        </is>
      </c>
      <c r="D138" t="inlineStr">
        <is>
          <t>ภาวะกลั้นปัสสาวะไม่อยู่ (Urinary incontinence)</t>
        </is>
      </c>
      <c r="E138" t="inlineStr">
        <is>
          <t>โรคหอบหืด (Asthma)</t>
        </is>
      </c>
      <c r="F138" t="inlineStr">
        <is>
          <t>โรคต่อมลูกหมากโต (Benign Prostatic Hyperplasia: BPH)</t>
        </is>
      </c>
      <c r="G138" t="inlineStr">
        <is>
          <t>โรคหัวใจเต้นผิดจังหวะ (Cardiac arrhythmia)</t>
        </is>
      </c>
      <c r="H138" t="inlineStr">
        <is>
          <t>ผู้ป่วยที่กำลังใช้ยาปฏิชีวนะ Erythromycin</t>
        </is>
      </c>
      <c r="I138" t="n">
        <v>3</v>
      </c>
      <c r="J138" t="inlineStr">
        <is>
          <t>✅ คำตอบที่ถูกต้อง: ข้อ ค. โรคต่อมลูกหมากโต (Benign Prostatic Hyperplasia: BPH)
🎯 ทำไมข้อนี้ถึงถูก: Chlorpheniramine มีฤทธิ์ปิดกั้นตัวรับ Muscarinic (Anticholinergic effect) อย่างมีนัยสำคัญ ส่งผลให้กล้ามเนื้อกระเพาะปัสสาวะคลายตัวและกล้ามเนื้อหูรูดทางเดินปัสสาวะหดเกร็ง ในผู้ป่วยโรคต่อมลูกหมากโต (BPH) ที่มีทางเดินปัสสาวะอุดกั้นอยู่เดิม การได้รับยานี้จะกระตุ้นให้เกิดภาวะปัสสาวะคั่งเฉียบพลัน (Acute urinary retention) ซึ่งเป็นอันตรายอย่างยิ่ง
🔍 ข้ออื่นผิดเพราะอะไร:
• ข้อ ก. ภาวะกลั้นปัสสาวะไม่อยู่: ฤทธิ์ anticholinergic ช่วยลดการบีบตัวของกระเพาะปัสสาวะ บางครั้งจึงนำมาใช้บำบัดภาวะ overactive bladder
• ข้อ ข. หอบหืด: ไม่ได้เป็นข้อห้ามใช้เด็ดขาด แม้จะมีคำเตือนเรื่องเสมหะเหนียวข้น
• ข้อ ง. หัวใจเต้นผิดจังหวะ: ยาที่ต้องระวัง QT prolongation คือ Terfenadine หรือ Astemizole ในอดีต ส่วน CPM มีความเสี่ยงต่ำ
• ข้อ จ. ผู้ที่ใช้ยาปฏิชีวนะ Erythromycin: CPM ไม่ได้มีอันตรกิริยารุนแรงที่ทำให้เกิด cardiac toxicity เหมือนยาต้านฮิสตามีนรุ่นเก่าบางชนิด
---</t>
        </is>
      </c>
      <c r="L138" t="inlineStr">
        <is>
          <t>Pulmonary</t>
        </is>
      </c>
      <c r="M138" t="inlineStr">
        <is>
          <t>Allergic Rhinitis</t>
        </is>
      </c>
      <c r="N138" t="inlineStr">
        <is>
          <t>Clinic</t>
        </is>
      </c>
      <c r="O138" t="inlineStr">
        <is>
          <t>ข้อ 45 Mock RxCU83</t>
        </is>
      </c>
      <c r="P138" t="inlineStr">
        <is>
          <t>ข้อสอบจำลอง</t>
        </is>
      </c>
      <c r="Q138" t="inlineStr">
        <is>
          <t>Mock RxCU83 ชุดที่ 1</t>
        </is>
      </c>
    </row>
    <row r="139">
      <c r="A139" s="176" t="n">
        <v>137</v>
      </c>
      <c r="B139" t="inlineStr">
        <is>
          <t>50. ปัจจัยทางสิ่งแวดล้อมและอาหารในข้อใด สามารถกระตุ้นหรือทำให้อาการของโรคจมูกอักเสบภูมิแพ้ (Allergic Rhinitis) กำเริบขึ้นได้</t>
        </is>
      </c>
      <c r="D139" t="inlineStr">
        <is>
          <t>เครื่องดื่มแอลกอฮอล์</t>
        </is>
      </c>
      <c r="E139" t="inlineStr">
        <is>
          <t>สารกันเสียกลุ่มซัลไฟต์ (Sulfites) ในไวน์และอาหารแปรรูป</t>
        </is>
      </c>
      <c r="F139" t="inlineStr">
        <is>
          <t>อาหารรสจัดหรือเผ็ดร้อนที่กระตุ้นการหลั่งสารคัดหลั่ง</t>
        </is>
      </c>
      <c r="G139" t="inlineStr">
        <is>
          <t>ควันบุหรี่และการสูบบุหรี่</t>
        </is>
      </c>
      <c r="H139" t="inlineStr">
        <is>
          <t>ถูกทุกข้อ</t>
        </is>
      </c>
      <c r="I139" t="n">
        <v>5</v>
      </c>
      <c r="J139" t="inlineStr">
        <is>
          <t>✅ คำตอบที่ถูกต้อง: ข้อ จ. ถูกทุกข้อ
🎯 ทำไมข้อนี้ถึงถูก: ปัจจัยทั้ง 4 ประการล้วนเป็นสิ่งกระตุ้นอาการทางจมูก (Nasal triggers) โดย:
- แอลกอฮอล์: ทำให้เกิด peripheral vasodilation ส่งผลให้หลอดเลือดในโพรงจมูกขยายตัวและคัดจมูกมากขึ้น
- ซัลไฟต์: เป็นสารก่อภูมิแพ้และสารระคายเคืองที่กระตุ้น mast cell degranulation และทำให้หลอดลมหดเกร็ง
- อาหารรสจัด: กระตุ้นผ่าน parasympathetic nerve reflex เกิดภาวะ gustatory rhinitis
- ควันบุหรี่: เป็น airway irritant ที่ทำลาย cilia และเพิ่มการอักเสบของเยื่อบุทางเดินหายใจ
🔍 ข้ออื่นผิดเพราะอะไร:
• ข้อ ก. ข. ค. และ ง.: ล้วนเป็นคำตอบที่ถูกต้อง จึงต้องเลือกข้อ จ. ถูกทุกข้อ
'''
out_path = r'PLE CC Quiz\Markdown_Vault\Mock_RxCU83\Mock_RxCU83_Batch2.md'
with open(out_path, 'w', encoding='utf-8') as f:
    f.write(md_content.strip() + '\n')
print(f'Batch 2 written successfully to {out_path} (Size: {os.path.getsize(out_path)} bytes)')</t>
        </is>
      </c>
      <c r="L139" t="inlineStr">
        <is>
          <t>Pulmonary</t>
        </is>
      </c>
      <c r="M139" t="inlineStr">
        <is>
          <t>Allergic Rhinitis</t>
        </is>
      </c>
      <c r="N139" t="inlineStr">
        <is>
          <t>Clinic</t>
        </is>
      </c>
      <c r="O139" t="inlineStr">
        <is>
          <t>ข้อ 50 Mock RxCU83</t>
        </is>
      </c>
      <c r="P139" t="inlineStr">
        <is>
          <t>ข้อสอบจำลอง</t>
        </is>
      </c>
      <c r="Q139" t="inlineStr">
        <is>
          <t>Mock RxCU83 ชุดที่ 1</t>
        </is>
      </c>
    </row>
    <row r="140">
      <c r="A140" s="176" t="n">
        <v>138</v>
      </c>
      <c r="B140" t="inlineStr">
        <is>
          <t>83. คำแนะนำด้านโภชนาการและการหลีกเลี่ยงอาหารในข้อใดต่อไปนี้ มีความสำคัญและเหมาะสมที่สุดสำหรับผู้ป่วยโรคหืด (Asthma) เพื่อป้องกันการกระตุ้นให้เกิดอาการหลอดลมหดเกร็งเฉียบพลัน (Bronchospasm)</t>
        </is>
      </c>
      <c r="D140" t="inlineStr">
        <is>
          <t>หลีกเลี่ยงอาหารแปรรูป เครื่องดื่ม หรือผลไม้แห้งที่มีสารกันเสียกลุ่มซัลไฟต์ (Sulfites เช่น โซเดียมเมตาไบซัลไฟต์)</t>
        </is>
      </c>
      <c r="E140" t="inlineStr">
        <is>
          <t>รับประทานอาหารที่มีโพแทสเซียมสูงเพื่อช่วยขยายหลอดลม</t>
        </is>
      </c>
      <c r="F140" t="inlineStr">
        <is>
          <t>ดื่มกาแฟเข้มข้นวันละ 5 แก้วเพื่อรักษาอาการหอบหืดแทนยาพ่น</t>
        </is>
      </c>
      <c r="G140" t="inlineStr">
        <is>
          <t>หลีกเลี่ยงการรับประทานผักและผลไม้สดทุกชนิด</t>
        </is>
      </c>
      <c r="H140" t="inlineStr">
        <is>
          <t>ดื่มน้ำเย็นจัดทันทีหลังออกกำลังกาย</t>
        </is>
      </c>
      <c r="I140" t="n">
        <v>1</v>
      </c>
      <c r="J140" t="inlineStr">
        <is>
          <t>✅ คำตอบที่ถูกต้อง: ข้อ ก. หลีกเลี่ยงอาหารแปรรูป เครื่องดื่ม หรือผลไม้แห้งที่มีสารกันเสียกลุ่มซัลไฟต์ (Sulfites เช่น โซเดียมเมตาไบซัลไฟต์)
🎯 ทำไมข้อนี้ถึงถูก: สารกลุ่มซัลไฟต์ (Sulfites เช่น Sulfur dioxide, Sodium metabisulfite) ที่นิยมใช้เป็นสารกันเสียและสารกันหืนในไวน์ เบียร์ ผลไม้แห้ง ผักดอง และอาหารทะเลแปรรูป สามารถปล่อยก๊าซ Sulfur dioxide ออกมาในทางเดินหายใจ ซึ่งกระตุ้นเส้นประสาท Parasympathetic ทำให้เกิดหลอดลมหดเกร็งเฉียบพลันอย่างรุนแรง (Sulfite-induced bronchospasm) ในผู้ป่วยโรคหืดที่มีความไวต่อสารนี้
🔍 ข้ออื่นผิดเพราะอะไร:
• ข้อ ข. โพแทสเซียมไม่ได้ช่วยขยายหลอดลม
• ข้อ ค. แม้คาเฟอีนจะมีโครงสร้างคล้าย Theophylline แต่ออกฤทธิ์อ่อนมาก ไม่สามารถใช้แทนยาพ่นรักษาโรคหืดได้
• ข้อ ง. ผักและผลไม้สดมีสารต้านอนุมูลอิสระที่มีประโยชน์ต่อผู้ป่วยโรคหืด
• ข้อ จ. น้ำเย็นจัดอาจกระตุ้นหลอดลมหดตัวในบางราย
---</t>
        </is>
      </c>
      <c r="L140" t="inlineStr">
        <is>
          <t>Pulmonary</t>
        </is>
      </c>
      <c r="M140" t="inlineStr">
        <is>
          <t>Asthma</t>
        </is>
      </c>
      <c r="N140" t="inlineStr">
        <is>
          <t>Clinic</t>
        </is>
      </c>
      <c r="O140" t="inlineStr">
        <is>
          <t>ข้อ 83 Mock RxCU83 ชุดที่ 2</t>
        </is>
      </c>
      <c r="P140" t="inlineStr">
        <is>
          <t>ข้อสอบจำลอง</t>
        </is>
      </c>
      <c r="Q140" t="inlineStr">
        <is>
          <t>Mock RxCU83 ชุดที่ 2</t>
        </is>
      </c>
    </row>
    <row r="141">
      <c r="A141" s="176" t="n">
        <v>139</v>
      </c>
      <c r="B141" t="inlineStr">
        <is>
          <t>84. ผู้ป่วยโรคหืดรายหนึ่งมีอาการหอบกำเริบบ่อยครั้งหลังจากรับประทานยาแก้ปวดลดไข้ เภสัชกรสงสัยภาวะ Aspirin-Exacerbated Respiratory Disease (AERD) ยาแก้ปวดลดไข้ในข้อใดต่อไปนี้มีความปลอดภัยสูงสุดและแนะนำให้ใช้ในผู้ป่วยรายนี้</t>
        </is>
      </c>
      <c r="D141" t="inlineStr">
        <is>
          <t>Paracetamol (ในขนาดต่ำไม่เกิน 1,000 mg ต่อครั้ง)</t>
        </is>
      </c>
      <c r="E141" t="inlineStr">
        <is>
          <t>Aspirin 325 mg</t>
        </is>
      </c>
      <c r="F141" t="inlineStr">
        <is>
          <t>Ibuprofen 400 mg</t>
        </is>
      </c>
      <c r="G141" t="inlineStr">
        <is>
          <t>Naproxen 250 mg</t>
        </is>
      </c>
      <c r="H141" t="inlineStr">
        <is>
          <t>Diclofenac 50 mg</t>
        </is>
      </c>
      <c r="I141" t="n">
        <v>1</v>
      </c>
      <c r="J141" t="inlineStr">
        <is>
          <t>✅ คำตอบที่ถูกต้อง: ข้อ ก. Paracetamol (ในขนาดต่ำไม่เกิน 1,000 mg ต่อครั้ง)
🎯 ทำไมข้อนี้ถึงถูก: ในผู้ป่วยภาวะ AERD (Samter's triad: Asthma + Nasal polyps + Aspirin/NSAID sensitivity) เกิดจากการยับยั้งเอนไซม์ COX-1 ทำให้กรดอะราคิโดนิกเปลี่ยนทิศทางไปสร้าง Leukotrienes ผ่านวิถี 5-LOX อย่างมหาศาล ทำให้หลอดลมหดเกร็งอย่างรุนแรง ยา Paracetamol ในขนาดต่ำ (&lt; 1,000 mg) มีฤทธิ์ยับยั้ง COX-1 ในเนื้อเยื่อส่วนปลายน้อยมาก จึงมีความปลอดภัยสูงและเป็นทางเลือกอันดับแรก
🔍 ข้ออื่นผิดเพราะอะไร:
• ข้อ ข. ค. ง. และ จ. เป็นยาในกลุ่ม Non-selective NSAIDs ที่ยับยั้ง COX-1 อย่างแรง เป็นข้อห้ามใช้เด็ดขาดในผู้ป่วย AERD
---</t>
        </is>
      </c>
      <c r="L141" t="inlineStr">
        <is>
          <t>Pulmonary</t>
        </is>
      </c>
      <c r="M141" t="inlineStr">
        <is>
          <t>Asthma</t>
        </is>
      </c>
      <c r="N141" t="inlineStr">
        <is>
          <t>Clinic</t>
        </is>
      </c>
      <c r="O141" t="inlineStr">
        <is>
          <t>ข้อ 84 Mock RxCU83 ชุดที่ 2</t>
        </is>
      </c>
      <c r="P141" t="inlineStr">
        <is>
          <t>ข้อสอบจำลอง</t>
        </is>
      </c>
      <c r="Q141" t="inlineStr">
        <is>
          <t>Mock RxCU83 ชุดที่ 2</t>
        </is>
      </c>
    </row>
    <row r="142">
      <c r="A142" s="176" t="n">
        <v>140</v>
      </c>
      <c r="B142" t="inlineStr">
        <is>
          <t>85. ตามแนวทางเวชปฏิบัติการรักษาโรคหืดสากล GINA 2024 การรักษาควบคุมโรคและบรรเทาอาการในหลอดเดียวกัน (MART / SMART: Single Inhaler Maintenance and Reliever Therapy) แนะนำให้ใช้การผสมผสานของยาคู่ใด</t>
        </is>
      </c>
      <c r="D142" t="inlineStr">
        <is>
          <t>Inhaled Corticosteroid (ICS เช่น Budesonide) ร่วมกับ Formoterol (Fast-acting LABA)</t>
        </is>
      </c>
      <c r="E142" t="inlineStr">
        <is>
          <t>Inhaled Corticosteroid ร่วมกับ Salmeterol</t>
        </is>
      </c>
      <c r="F142" t="inlineStr">
        <is>
          <t>Salbutamol ร่วมกับ Ipratropium bromide</t>
        </is>
      </c>
      <c r="G142" t="inlineStr">
        <is>
          <t>Fluticasone ร่วมกับ Theophylline</t>
        </is>
      </c>
      <c r="H142" t="inlineStr">
        <is>
          <t>Montelukast ร่วมกับ Tiotropium</t>
        </is>
      </c>
      <c r="I142" t="n">
        <v>1</v>
      </c>
      <c r="J142" t="inlineStr">
        <is>
          <t>✅ คำตอบที่ถูกต้อง: ข้อ ก. Inhaled Corticosteroid (ICS เช่น Budesonide) ร่วมกับ Formoterol (Fast-acting LABA)
🎯 ทำไมข้อนี้ถึงถูก: GINA Track 1 แนะนำสูตร ICS-Formoterol (เช่น Budesonide/Formoterol) เป็น Preferred controller and reliever เนื่องจาก Formoterol เป็นยาขยายหลอดลมกลุ่ม LABA ที่มีคุณสมบัติพิเศษคือออกฤทธิ์เร็วมากภายใน 1-3 นาที (Rapid onset เทียบเท่า Salbutamol) จึงใช้บรรเทาอาการหอบเฉียบพลันได้ และทุกครั้งที่พ่นยาบรรเทาอาการ ผู้ป่วยจะได้รับยาต้านการอักเสบ ICS ไปพร้อมกัน ช่วยลดความเสี่ยงต่อการเกิดภาวะหอบกำเริบรุนแรง (Severe exacerbations)
🔍 ข้ออื่นผิดเพราะอะไร:
• ข้อ ข. Salmeterol ออกฤทธิ์ช้า (Slow onset 15-30 นาที) ไม่สามารถใช้เป็นยาบรรเทาอาการเฉียบพลัน (Reliever) ได้
• ข้อ ค. ง. และ จ. ไม่มีส่วนประกอบของ ICS-Formoterol ตามหลักการของ SMART regimen
---</t>
        </is>
      </c>
      <c r="L142" t="inlineStr">
        <is>
          <t>Pulmonary</t>
        </is>
      </c>
      <c r="M142" t="inlineStr">
        <is>
          <t>Asthma</t>
        </is>
      </c>
      <c r="N142" t="inlineStr">
        <is>
          <t>Clinic</t>
        </is>
      </c>
      <c r="O142" t="inlineStr">
        <is>
          <t>ข้อ 85 Mock RxCU83 ชุดที่ 2</t>
        </is>
      </c>
      <c r="P142" t="inlineStr">
        <is>
          <t>ข้อสอบจำลอง</t>
        </is>
      </c>
      <c r="Q142" t="inlineStr">
        <is>
          <t>Mock RxCU83 ชุดที่ 2</t>
        </is>
      </c>
    </row>
    <row r="143">
      <c r="A143" s="176" t="n">
        <v>141</v>
      </c>
      <c r="B143" t="inlineStr">
        <is>
          <t>88. ผู้ป่วยโรคหืดที่ใช้ยาพ่นสูดชนิด Inhaled Corticosteroid (เช่น Fluticasone pMDI) เป็นประจำ คำแนะนำในการปฏิบัติตัวหลังพ่นยาทุกครั้งในข้อใดสำคัญที่สุดเพื่อป้องกันการเกิดอาการไม่พึงประสงค์เฉพาะที่ในช่องปาก</t>
        </is>
      </c>
      <c r="D143" t="inlineStr">
        <is>
          <t>บ้วนปาก กลั้วคอด้วยน้ำสะอาด แล้วบ้วนทิ้งทันทีทุกครั้งหลังพ่นยา</t>
        </is>
      </c>
      <c r="E143" t="inlineStr">
        <is>
          <t>ดื่มน้ำอุ่นตามทันที 2 แก้วโดยไม่ต้องบ้วนปาก</t>
        </is>
      </c>
      <c r="F143" t="inlineStr">
        <is>
          <t>แปรงฟันด้วยยาสีฟันที่มีรสเปรี้ยว</t>
        </is>
      </c>
      <c r="G143" t="inlineStr">
        <is>
          <t>อมยาฆ่าเชื้อในช่องปากวันละ 4 ครั้ง</t>
        </is>
      </c>
      <c r="H143" t="inlineStr">
        <is>
          <t>งดดื่มน้ำและอาหารเป็นเวลา 2 ชั่วโมงหลังพ่นยา</t>
        </is>
      </c>
      <c r="I143" t="n">
        <v>1</v>
      </c>
      <c r="J143" t="inlineStr">
        <is>
          <t>✅ คำตอบที่ถูกต้อง: ข้อ ก. บ้วนปาก กลั้วคอด้วยน้ำสะอาด แล้วบ้วนทิ้งทันทีทุกครั้งหลังพ่นยา
🎯 ทำไมข้อนี้ถึงถูก: ยาพ่นสูดกลุ่มสเตียรอยด์ (ICS) จะมีละอองยาบางส่วนตกค้างที่เยื่อบุช่องปากและลำคอ ซึ่งอาจก่อให้เกิดอาการข้างเคียงเฉพาะที่ ได้แก่ การติดเชื้อราแคนดิดาในช่องปาก (Oropharyngeal candidiasis / Oral thrush) และอาการเสียงแหบ (Dysphonia) การบ้วนปากและกลั้วคอด้วยน้ำสะอาดแล้วบ้วนทิ้งทันทีหลังการพ่นยาจะช่วยชะล้างละอองยาสเตียรอยด์ที่ตกค้างออกไปได้อย่างมีประสิทธิภาพ
🔍 ข้ออื่นผิดเพราะอะไร:
• ข้อ ข. การกลืนน้ำตามจะทำให้ยาถูกดูดซึมเข้าสู่ร่างกายเพิ่มขึ้น (Systemic absorption)
• ข้อ ค. ง. และ จ. ไม่ใช่แนวทางปฏิบัติที่ถูกต้อง
---</t>
        </is>
      </c>
      <c r="L143" t="inlineStr">
        <is>
          <t>Pulmonary</t>
        </is>
      </c>
      <c r="M143" t="inlineStr">
        <is>
          <t>Asthma</t>
        </is>
      </c>
      <c r="N143" t="inlineStr">
        <is>
          <t>Clinic</t>
        </is>
      </c>
      <c r="O143" t="inlineStr">
        <is>
          <t>ข้อ 88 Mock RxCU83 ชุดที่ 2</t>
        </is>
      </c>
      <c r="P143" t="inlineStr">
        <is>
          <t>ข้อสอบจำลอง</t>
        </is>
      </c>
      <c r="Q143" t="inlineStr">
        <is>
          <t>Mock RxCU83 ชุดที่ 2</t>
        </is>
      </c>
    </row>
    <row r="144">
      <c r="A144" s="176" t="n">
        <v>142</v>
      </c>
      <c r="B144" t="inlineStr">
        <is>
          <t>24. ผู้ป่วยชายอายุ 66 ปี ไม่มีโรคประจำตัว น้ำหนัก 60 kg สูง 165 cm มาโรงพยาบาลด้วยอาการเหนื่อยหอบ มีไข้ ไอเสมหะ สัญญาณชีพ: BT 38.0 องศาเซลเซียส, BP 110/70 mmHg, PR 100 ครั้ง/นาที, RR 30 ครั้ง/นาที ผลตรวจห้องปฏิบัติการ: BUN 18 mg/dL (หรือแก้ไขเกณฑ์ตามสภาฯ), SCr 1.2 mg/dL ผู้ป่วยมีความรู้สึกตัวดีรู้เรื่อง คะแนน CURB-65 score ในผู้ป่วยรายนี้มีค่าเท่ากับเท่าใด</t>
        </is>
      </c>
      <c r="D144" t="inlineStr">
        <is>
          <t>1 คะแนน</t>
        </is>
      </c>
      <c r="E144" t="inlineStr">
        <is>
          <t>2 คะแนน</t>
        </is>
      </c>
      <c r="F144" t="inlineStr">
        <is>
          <t>3 คะแนน</t>
        </is>
      </c>
      <c r="G144" t="inlineStr">
        <is>
          <t>4 คะแนน</t>
        </is>
      </c>
      <c r="H144" t="inlineStr">
        <is>
          <t>5 คะแนน</t>
        </is>
      </c>
      <c r="I144" t="n">
        <v>2</v>
      </c>
      <c r="J144" t="inlineStr">
        <is>
          <t>✅ คำตอบที่ถูกต้อง: ข้อ b. 2 คะแนน
🎯 ทำไมข้อนี้ถึงถูก:
การประเมินความรุนแรงของโรคปอดอักเสบชุมชนตาม CURB-65 Criteria (1 คะแนนต่อ 1 ข้อ):
1. C (Confusion): รู้สึกตัวดี = 0 คะแนน
2. U (Urea / BUN &gt; 19-20 mg/dL): BUN 18 mg/dL = 0 คะแนน
3. R (Respiratory rate &gt;= 30 ครั้ง/นาที): RR 30 ครั้ง/นาที = 1 คะแนน
4. B (Blood pressure: SBP &lt; 90 หรือ DBP &lt;= 60 mmHg): BP 110/70 mmHg = 0 คะแนน
5. 65 (Age &gt;= 65 ปี): อายุ 66 ปี = 1 คะแนน
รวมคะแนนได้ 1 + 1 = 2 คะแนน (จัดเป็น Moderate risk แนะนำให้นอนโรงพยาบาลในหอผู้ป่วยทั่วไป)
🔍 ข้ออื่นผิดเพราะอะไร:
• ข้อ a.: ได้ 1 คะแนนคิดเฉพาะอายุ แต่ลืมนับ RR 30 ครั้ง/นาที
• ข้อ c., d., e.: ผู้ป่วยไม่มีภาวะ confusion, ความดันโลหิตไม่อยู่ในเกณฑ์ต่ำ และ BUN ไม่เกินเกณฑ์ จึงไม่ได้คะแนนเกิน 2 คะแนน
---</t>
        </is>
      </c>
      <c r="L144" t="inlineStr">
        <is>
          <t>Pulmonary</t>
        </is>
      </c>
      <c r="M144" t="inlineStr">
        <is>
          <t>Pneumonia</t>
        </is>
      </c>
      <c r="N144" t="inlineStr">
        <is>
          <t>Clinic</t>
        </is>
      </c>
      <c r="O144" t="inlineStr">
        <is>
          <t>รุ่น RxCU83</t>
        </is>
      </c>
      <c r="P144" t="inlineStr">
        <is>
          <t>แบบฝึกหัด</t>
        </is>
      </c>
      <c r="Q144" t="inlineStr">
        <is>
          <t>Quiz เตรียมสอบ CC1 RxCU83</t>
        </is>
      </c>
    </row>
    <row r="145">
      <c r="A145" s="176" t="n">
        <v>143</v>
      </c>
      <c r="B145" t="inlineStr">
        <is>
          <t>25. จากเคสผู้ป่วยปอดอักเสบข้อ 24 การตรวจหรือผลการตรวจในข้อใด ยืนยัน การวินิจฉัยโรคปอดอักเสบติดเชื้อในชุมชน (Community-Acquired Pneumonia: CAP) ได้ชัดเจนและดีที่สุด</t>
        </is>
      </c>
      <c r="D145" t="inlineStr">
        <is>
          <t>อุณหภูมิร่างกาย BT 38.0 องศาเซลเซียส</t>
        </is>
      </c>
      <c r="E145" t="inlineStr">
        <is>
          <t>ระดับเม็ดเลือดขาว WBC 12,000 cells/mm3</t>
        </is>
      </c>
      <c r="F145" t="inlineStr">
        <is>
          <t>ตรวจฟังปอดพบเสียง Fine crepitation บริเวณปอดส่วนล่างทั้งสองข้าง</t>
        </is>
      </c>
      <c r="G145" t="inlineStr">
        <is>
          <t>ภาพถ่ายรังสีทรวงอก (Chest X-ray) พบ New pulmonary infiltration ที่ปอดส่วนล่างทั้งสองข้าง</t>
        </is>
      </c>
      <c r="H145" t="inlineStr">
        <is>
          <t>ระดับ BUN 18 mg/dL</t>
        </is>
      </c>
      <c r="I145" t="n">
        <v>4</v>
      </c>
      <c r="J145" t="inlineStr">
        <is>
          <t>✅ คำตอบที่ถูกต้อง: ข้อ d. ภาพถ่ายรังสีทรวงอก (Chest X-ray) พบ New pulmonary infiltration ที่ปอดส่วนล่างทั้งสองข้าง
🎯 ทำไมข้อนี้ถึงถูก:
ตามแนวทางเวชปฏิบัติการวินิจฉัยโรคปอดอักเสบ (IDSA/ATS และ สมาคมอุรเวชช์แห่งประเทศไทย) การวินิจฉัย CAP จำเป็นต้องอาศัย ภาพถ่ายรังสีทรวงอก (Chest X-ray) ที่พบรอยฝ้าขาวใหม่ในเนื้อปอด (new or progressive pulmonary infiltrate / consolidation) ร่วมกับอาการทางคลินิกของการติดเชื้อทางเดินหายใจเฉียบพลันอย่างน้อย 1-2 อย่าง จึงถือเป็น gold standard ในการยืนยันโรค
🔍 ข้ออื่นผิดเพราะอะไร:
• ข้อ a., b., c.: ไข้, เม็ดเลือดขาวสูง, และเสียง crepitation เป็นเพียงอาการแสดงทางคลินิกที่ช่วยสนับสนุน แต่ไม่สามารถแยก CAP ออกจากหลอดลมอักเสบเฉียบพลัน, หัวใจล้มเหลว หรือโรคปอดอื่นได้หากไม่มีผล CXR ยืนยัน
• ข้อ e.: ค่า BUN เป็นตัวชี้วัดการทำงานของไตและคำนวณคะแนนความรุนแรง ไม่ใช่ตัวยืนยันโรคปอดอักเสบ
---</t>
        </is>
      </c>
      <c r="L145" t="inlineStr">
        <is>
          <t>Pulmonary</t>
        </is>
      </c>
      <c r="M145" t="inlineStr">
        <is>
          <t>Pneumonia</t>
        </is>
      </c>
      <c r="N145" t="inlineStr">
        <is>
          <t>Clinic</t>
        </is>
      </c>
      <c r="O145" t="inlineStr">
        <is>
          <t>รุ่น RxCU83</t>
        </is>
      </c>
      <c r="P145" t="inlineStr">
        <is>
          <t>แบบฝึกหัด</t>
        </is>
      </c>
      <c r="Q145" t="inlineStr">
        <is>
          <t>Quiz เตรียมสอบ CC1 RxCU83</t>
        </is>
      </c>
    </row>
    <row r="146">
      <c r="A146" s="176" t="n">
        <v>144</v>
      </c>
      <c r="B146" t="inlineStr">
        <is>
          <t>ผู้ป่วยชายอายุ 27 ปี เดินมาขอซื้อยาลดน้ำมูกที่ร้านขายยา เมื่อซักประวัติพบว่ามีน้ำมูกใส คัดแน่นจมูก คันจมูก และจามเกือบตลอดเวลา ไม่มีไข้ เป็นมาแล้ว 4 วัน อาการเริ่มเป็นตั้งแต่ไปเที่ยวสวนดอกไม้ที่เขาใหญ่ ซึ่งก่อนหน้านี้ไม่เคยเป็นมาก่อน และเมื่อกลับมาอาการยังไม่ดีขึ้น ทำให้รู้สึกรำคาญในการทำงาน
(ใช้ข้อมูลข้างต้นตอบคำถามข้อ 86 - 89)
อาการของผู้ป่วยรายนี้เข้าได้กับโรคใดมากที่สุด</t>
        </is>
      </c>
      <c r="D146" t="inlineStr">
        <is>
          <t>COPD</t>
        </is>
      </c>
      <c r="E146" t="inlineStr">
        <is>
          <t>Common cold</t>
        </is>
      </c>
      <c r="F146" t="inlineStr">
        <is>
          <t>Allergic rhinitis</t>
        </is>
      </c>
      <c r="G146" t="inlineStr">
        <is>
          <t>Acute bronchitis</t>
        </is>
      </c>
      <c r="H146" t="inlineStr">
        <is>
          <t>Asthma</t>
        </is>
      </c>
      <c r="I146" t="n">
        <v>3</v>
      </c>
      <c r="J146" t="inlineStr">
        <is>
          <t>- คำตอบที่ถูกต้อง: ข้อ ค. Allergic rhinitis
- ทำไมข้อนี้ถึงถูก: มีอาการคลาสสิกของเยื่อบุจมูกอักเสบจากภูมิแพ้ ได้แก่ น้ำมูกใส จาม คัดจมูก และคันจมูก ชัดเจนสัมพันธ์กับการสัมผัสสารก่อภูมิแพ้ (ละอองเกสรดอกไม้) โดยไม่มีไข้
- ข้ออื่นผิดเพราะอะไร:
  • ข้อ ก.: COPD เป็นโรคปอดอุดกั้นเรื้อรัง มักพบในผู้สูงอายุที่มีประวัติสูบบุหรี่จัด
  • ข้อ ข.: Common cold เป็นการติดเชื้อไวรัส มักมีไข้ต่ำๆ เจ็บคอ ปวดเมื่อยตามตัว น้ำมูกข้นขึ้นในวันที่ 2-3
  • ข้อ ง.: Acute bronchitis มีอาการไอเด่น เจ็บหน้าอก
  • ข้อ จ.: Asthma มีอาการหอบเหนื่อย แน่นหน้าอก และมีเสียงหวีด (wheezing)</t>
        </is>
      </c>
      <c r="L146" t="inlineStr">
        <is>
          <t>Pulmonary</t>
        </is>
      </c>
      <c r="M146" t="inlineStr">
        <is>
          <t>Allergic rhinitis</t>
        </is>
      </c>
      <c r="N146" t="inlineStr">
        <is>
          <t>Clinic</t>
        </is>
      </c>
      <c r="O146" t="inlineStr">
        <is>
          <t>รุ่น RxCU83</t>
        </is>
      </c>
      <c r="P146" t="inlineStr">
        <is>
          <t>แบบฝึกหัด</t>
        </is>
      </c>
      <c r="Q146" t="inlineStr">
        <is>
          <t>Quiz เตรียมสอบ CC1 RxCU83</t>
        </is>
      </c>
    </row>
    <row r="147">
      <c r="A147" s="176" t="n">
        <v>145</v>
      </c>
      <c r="B147" t="inlineStr">
        <is>
          <t>ตามเกณฑ์ ARIA guideline ประเภทและความรุนแรงของโรคเยื่อบุจมูกอักเสบจากภูมิแพ้ในผู้ป่วยรายนี้จัดอยู่ในระดับใด</t>
        </is>
      </c>
      <c r="D147" t="inlineStr">
        <is>
          <t>Intermittent, mild</t>
        </is>
      </c>
      <c r="E147" t="inlineStr">
        <is>
          <t>Persistent, moderate to severe</t>
        </is>
      </c>
      <c r="F147" t="inlineStr">
        <is>
          <t>Intermittent, moderate to severe</t>
        </is>
      </c>
      <c r="G147" t="inlineStr">
        <is>
          <t>Persistent, mild</t>
        </is>
      </c>
      <c r="H147" t="inlineStr">
        <is>
          <t>Seasonal, mild</t>
        </is>
      </c>
      <c r="I147" t="n">
        <v>3</v>
      </c>
      <c r="J147" t="inlineStr">
        <is>
          <t>- คำตอบที่ถูกต้อง: ข้อ ค. Intermittent, moderate to severe
- ทำไมข้อนี้ถึงถูก: มีอาการมา 4 วัน (ไม่เกิน 4 วันต่อสัปดาห์ หรือไม่เกิน 4 สัปดาห์ติดต่อกัน จัดเป็น Intermittent) ร่วมกับมีอาการรบกวนการทำงานและการใช้ชีวิตประจำวัน จึงจัดเป็น Moderate-to-severe
- ข้ออื่นผิดเพราะอะไร:
  • ข้อ ก.: Mild ต้องไม่มีผลรบกวนการนอนหลับ การทำงาน หรือกิจกรรมประจำวัน
  • ข้อ ข.: Persistent ต้องมีอาการมากกว่า 4 วันต่อสัปดาห์และติดต่อกันนานเกิน 4 สัปดาห์
  • ข้อ ง.: ยังไม่เข้าเกณฑ์ Persistent
  • ข้อ จ.: ARIA guideline ไม่ได้ใช้คำว่า seasonal เป็นเกณฑ์หลักในการแบ่งความรุนแรง</t>
        </is>
      </c>
      <c r="L147" t="inlineStr">
        <is>
          <t>Pulmonary</t>
        </is>
      </c>
      <c r="M147" t="inlineStr">
        <is>
          <t>Allergic rhinitis</t>
        </is>
      </c>
      <c r="N147" t="inlineStr">
        <is>
          <t>Clinic</t>
        </is>
      </c>
      <c r="O147" t="inlineStr">
        <is>
          <t>รุ่น RxCU83</t>
        </is>
      </c>
      <c r="P147" t="inlineStr">
        <is>
          <t>แบบฝึกหัด</t>
        </is>
      </c>
      <c r="Q147" t="inlineStr">
        <is>
          <t>Quiz เตรียมสอบ CC1 RxCU83</t>
        </is>
      </c>
    </row>
    <row r="148">
      <c r="A148" s="176" t="n">
        <v>146</v>
      </c>
      <c r="B148" t="inlineStr">
        <is>
          <t>ยาที่เหมาะสมที่สุดในการรักษาผู้ป่วยรายนี้ตามแนวทางการรักษา Allergic rhinitis ระดับ Moderate-to-severe คือข้อใด</t>
        </is>
      </c>
      <c r="D148" t="inlineStr">
        <is>
          <t>Oral fexofenadine</t>
        </is>
      </c>
      <c r="E148" t="inlineStr">
        <is>
          <t>Intranasal budesonide</t>
        </is>
      </c>
      <c r="F148" t="inlineStr">
        <is>
          <t>Oral montelukast</t>
        </is>
      </c>
      <c r="G148" t="inlineStr">
        <is>
          <t>Oral fexofenadine + montelukast</t>
        </is>
      </c>
      <c r="H148" t="inlineStr">
        <is>
          <t>Intranasal oxymetazoline</t>
        </is>
      </c>
      <c r="I148" t="n">
        <v>2</v>
      </c>
      <c r="J148" t="inlineStr">
        <is>
          <t>- คำตอบที่ถูกต้อง: ข้อ ข. Intranasal budesonide
- ทำไมข้อนี้ถึงถูก: Intranasal corticosteroids (INCS) เช่น Budesonide เป็น first-line medication ที่มีประสิทธิภาพสูงสุดในการลดอาการทางจมูกทุกอาการ (คัด แน่น น้ำมูก คัน จาม) สำหรับผู้ป่วย Allergic rhinitis ระดับ Moderate-to-severe
- ข้ออื่นผิดเพราะอะไร:
  • ข้อ ก.: Oral antihistamines บรรเทาอาการคัน จาม น้ำมูกได้ดี แต่ลดอาการคัดแน่นจมูกได้น้อยกว่า INCS
  • ข้อ ค.: Leukotriene receptor antagonist มีประสิทธิภาพด้อยกว่า INCS
  • ข้อ ง.: การให้ยาร่วมสองชนิดยังไม่จำเป็นเท่าการเริ่ม INCS เดี่ยวๆ
  • ข้อ จ.: Topical decongestant ห้ามใช้เกิน 3-5 วันเพราะเสี่ยงต่อ rhinitis medicamentosa</t>
        </is>
      </c>
      <c r="L148" t="inlineStr">
        <is>
          <t>Pulmonary</t>
        </is>
      </c>
      <c r="M148" t="inlineStr">
        <is>
          <t>Allergic rhinitis</t>
        </is>
      </c>
      <c r="N148" t="inlineStr">
        <is>
          <t>Clinic</t>
        </is>
      </c>
      <c r="O148" t="inlineStr">
        <is>
          <t>รุ่น RxCU83</t>
        </is>
      </c>
      <c r="P148" t="inlineStr">
        <is>
          <t>แบบฝึกหัด</t>
        </is>
      </c>
      <c r="Q148" t="inlineStr">
        <is>
          <t>Quiz เตรียมสอบ CC1 RxCU83</t>
        </is>
      </c>
    </row>
    <row r="149">
      <c r="A149" s="176" t="n">
        <v>147</v>
      </c>
      <c r="B149" t="inlineStr">
        <is>
          <t>คำแนะนำเกี่ยวกับการใช้ยาพ่นจมูกคอร์ติโคสเตียรอยด์ที่ถูกต้องที่สุดสำหรับผู้ป่วยรายนี้คือข้อใด</t>
        </is>
      </c>
      <c r="D149" t="inlineStr">
        <is>
          <t>ยาสามารถออกฤทธิ์ขยายโพรงจมูกได้ทันทีภายใน 5-10 นาทีหลังพ่น</t>
        </is>
      </c>
      <c r="E149" t="inlineStr">
        <is>
          <t>ผู้ป่วยต้องใช้ยาติดต่อกันอย่างสม่ำเสมอทุกวัน และอาจใช้เวลา 1-2 สัปดาห์จึงจะเห็นผลการรักษาสูงสุด</t>
        </is>
      </c>
      <c r="F149" t="inlineStr">
        <is>
          <t>ไม่ควรใช้ยาต่อเนื่องกันเกิน 3-5 วันเพราะจะเกิดการดื้อยา</t>
        </is>
      </c>
      <c r="G149" t="inlineStr">
        <is>
          <t>ยานี้อาจทำให้มีอาการง่วงซึมมาก จึงควรพ่นก่อนนอน</t>
        </is>
      </c>
      <c r="H149" t="inlineStr">
        <is>
          <t>สามารถหยุดพ่นยาได้ทันทีเมื่อไม่มีอาการในวันนั้นๆ</t>
        </is>
      </c>
      <c r="I149" t="n">
        <v>2</v>
      </c>
      <c r="J149" t="inlineStr">
        <is>
          <t>- คำตอบที่ถูกต้อง: ข้อ ข. ผู้ป่วยต้องใช้ยาติดต่อกันอย่างสม่ำเสมอทุกวัน และอาจใช้เวลา 1-2 สัปดาห์จึงจะเห็นผลการรักษาสูงสุด
- ทำไมข้อนี้ถึงถูก: Intranasal corticosteroids ออกฤทธิ์ควบคุมการอักเสบแบบค่อยเป็นค่อยไป อาการจะเริ่มดีขึ้นใน 1-2 วัน แต่ต้องการการใช้ต่อเนื่องทุกวันเป็นเวลา 1-2 สัปดาห์เพื่อให้เกิด maximal therapeutic response
- ข้ออื่นผิดเพราะอะไร:
  • ข้อ ก.: ยาที่ออกฤทธิ์ภายใน 5-10 นาทีคือ topical decongestant ไม่ใช่สเตียรอยด์พ่นจมูก
  • ข้อ ค.: คำเตือนห้ามใช้เกิน 3-5 วันเป็นของยาลดน้ำมูกพ่นเฉพาะที่ (Oxymetazoline)
  • ข้อ ง.: INCS ออกฤทธิ์เฉพาะที่ ดูดซึมเข้าร่างกายต่ำมาก ไม่ทำให้ง่วงซึม
  • ข้อ จ.: สเตียรอยด์พ่นจมูกไม่ใช่ยาใช้เฉพาะเวลาจำเป็น (prn) ต้องพ่นต่อเนื่องเพื่อควบคุมการอักเสบ</t>
        </is>
      </c>
      <c r="L149" t="inlineStr">
        <is>
          <t>Pulmonary</t>
        </is>
      </c>
      <c r="M149" t="inlineStr">
        <is>
          <t>Allergic rhinitis</t>
        </is>
      </c>
      <c r="N149" t="inlineStr">
        <is>
          <t>Clinic</t>
        </is>
      </c>
      <c r="O149" t="inlineStr">
        <is>
          <t>รุ่น RxCU83</t>
        </is>
      </c>
      <c r="P149" t="inlineStr">
        <is>
          <t>แบบฝึกหัด</t>
        </is>
      </c>
      <c r="Q149" t="inlineStr">
        <is>
          <t>Quiz เตรียมสอบ CC1 RxCU83</t>
        </is>
      </c>
    </row>
    <row r="150">
      <c r="A150" s="176" t="n">
        <v>148</v>
      </c>
      <c r="B150" t="inlineStr">
        <is>
          <t>การตรวจการทำงานของปอด (Spirometry) ในผู้ป่วยโรคปอดอุดกั้นเรื้อรัง (COPD) จะพบผลตรวจตามข้อใด ยกเว้น</t>
        </is>
      </c>
      <c r="D150" t="inlineStr">
        <is>
          <t>มีอาการหายใจเหนื่อยอย่างเรื้อรังและอาการรุนแรงขึ้นเรื่อยๆ</t>
        </is>
      </c>
      <c r="E150" t="inlineStr">
        <is>
          <t>มีอาการไอและมีเสมหะแบบเรื้อรัง</t>
        </is>
      </c>
      <c r="F150" t="inlineStr">
        <is>
          <t>ค่า post-bronchodilator FEV1/FVC เพิ่มขึ้นมากกว่าปกติ</t>
        </is>
      </c>
      <c r="G150" t="inlineStr">
        <is>
          <t>ค่า post-bronchodilator FEV1/FVC ต่ำกว่า 0.70 (หรือ 70%)</t>
        </is>
      </c>
      <c r="H150" t="inlineStr">
        <is>
          <t>ค่า FEV1 มีค่าลดลงเมื่อเทียบกับค่ามาตรฐานตามอายุและเพศ</t>
        </is>
      </c>
      <c r="I150" t="n">
        <v>3</v>
      </c>
      <c r="J150" t="inlineStr">
        <is>
          <t>- คำตอบที่ถูกต้อง: ข้อ ค. ค่า post-bronchodilator FEV1/FVC เพิ่มขึ้นมากกว่าปกติ
- ทำไมข้อนี้ถึงถูก: เกณฑ์การวินิจฉัย COPD ตาม GOLD guideline คือ การตรวจพบ persistent airflow limitation โดยมีค่า post-bronchodilator FEV1/FVC &lt; 0.70 (ลดลง ไม่ใช่เพิ่มขึ้น)
- ข้ออื่นผิดเพราะอะไร:
  • ข้อ ก.: เป็นอาการทางคลินิกที่สำคัญของ COPD
  • ข้อ ข.: เป็นอาการทางคลินิกที่สำคัญของ chronic bronchitis
  • ข้อ ง.: เป็นเกณฑ์มาตรฐานในการยืนยัน persistent airflow limitation
  • ข้อ จ.: ค่า FEV1 ที่ลดลงใช้ในการจัดระดับความรุนแรงของโรค (GOLD 1 ถึง 4)</t>
        </is>
      </c>
      <c r="L150" t="inlineStr">
        <is>
          <t>Pulmonary</t>
        </is>
      </c>
      <c r="M150" t="inlineStr">
        <is>
          <t>COPD</t>
        </is>
      </c>
      <c r="N150" t="inlineStr">
        <is>
          <t>Clinic</t>
        </is>
      </c>
      <c r="O150" t="inlineStr">
        <is>
          <t>รุ่น RxCU83</t>
        </is>
      </c>
      <c r="P150" t="inlineStr">
        <is>
          <t>แบบฝึกหัด</t>
        </is>
      </c>
      <c r="Q150" t="inlineStr">
        <is>
          <t>Quiz เตรียมสอบ CC1 RxCU83</t>
        </is>
      </c>
    </row>
    <row r="151">
      <c r="A151" s="176" t="n">
        <v>149</v>
      </c>
      <c r="B151" t="inlineStr">
        <is>
          <t>ข้อใดคือคำแนะนำในการใช้ยาพ่นชนิดผงแห้ง (Dry Powder Inhaler: DPI) เช่น Accuhaler หรือ Turbuhaler ที่ถูกต้องที่สุด</t>
        </is>
      </c>
      <c r="D151" t="inlineStr">
        <is>
          <t>ต้องเขย่ากระบอกยาก่อนสูดทุกครั้ง</t>
        </is>
      </c>
      <c r="E151" t="inlineStr">
        <is>
          <t>เงยหน้าขึ้นสูงและสูดลมหายใจเข้าช้าๆ ลึกๆ</t>
        </is>
      </c>
      <c r="F151" t="inlineStr">
        <is>
          <t>หลังสูดยาเสร็จ ให้บ้วนปากและกลั้วคอด้วยน้ำสะอาดแล้วบ้วนทิ้งทุกครั้ง</t>
        </is>
      </c>
      <c r="G151" t="inlineStr">
        <is>
          <t>หลังสูดยาเสร็จ ให้ดื่มน้ำตามมากๆ เพื่อกลืนผงยาลงกระเพาะอาหาร</t>
        </is>
      </c>
      <c r="H151" t="inlineStr">
        <is>
          <t>หลังสูดยาเสร็จ ให้นำเครื่องพ่นไปล้างทำความสะอาดด้วยน้ำก๊อกทุกครั้ง</t>
        </is>
      </c>
      <c r="I151" t="n">
        <v>3</v>
      </c>
      <c r="J151" t="inlineStr">
        <is>
          <t>- คำตอบที่ถูกต้อง: ข้อ ค. หลังสูดยาเสร็จ ให้บ้วนปากและกลั้วคอด้วยน้ำสะอาดแล้วบ้วนทิ้งทุกครั้ง
- ทำไมข้อนี้ถึงถูก: การกลั้วคอและบ้วนปากด้วยน้ำสะอาดหลังสูดยาคอร์ติโคสเตียรอยด์ ช่วยชะล้างละอองยาที่ตกค้างในช่องปากและลำคอ ป้องกันการเกิดเชื้อราในช่องปาก (oral candidiasis/thrush) และเสียงแหบ (dysphonia)
- ข้ออื่นผิดเพราะอะไร:
  • ข้อ ก.: DPI เป็นยาผงแห้ง ห้ามเขย่า เพราะอาจทำให้กลไกตวงยาคลาดเคลื่อน
  • ข้อ ข.: เทคนิคการสูดยา DPI ต้องสูดเข้าทางปากอย่าง รวดเร็ว แรง และลึก (Fast and deep)
  • ข้อ ง.: การดื่มน้ำตามจะกลืนยาลงทางเดินอาหารเพิ่ม systemic absorption
  • ข้อ จ.: อุปกรณ์ DPI ห้ามโดนน้ำหรือล้างน้ำเด็ดขาดเพราะความชื้นจะทำให้ผงยาจับตัวเป็นก้อน</t>
        </is>
      </c>
      <c r="L151" t="inlineStr">
        <is>
          <t>Pulmonary</t>
        </is>
      </c>
      <c r="M151" t="inlineStr">
        <is>
          <t>Inhalation device technique</t>
        </is>
      </c>
      <c r="N151" t="inlineStr">
        <is>
          <t>Clinic</t>
        </is>
      </c>
      <c r="O151" t="inlineStr">
        <is>
          <t>รุ่น RxCU83</t>
        </is>
      </c>
      <c r="P151" t="inlineStr">
        <is>
          <t>แบบฝึกหัด</t>
        </is>
      </c>
      <c r="Q151" t="inlineStr">
        <is>
          <t>Quiz เตรียมสอบ CC1 RxCU83</t>
        </is>
      </c>
    </row>
    <row r="152">
      <c r="A152" s="176" t="n">
        <v>150</v>
      </c>
      <c r="B152" t="inlineStr">
        <is>
          <t>ชายไทยคู่ อายุ 56 ปี มีประวัติสูบบุหรี่มา 30 ปี ปัจจุบันเลิกสูบมา 2 ปี ถูกวินิจฉัยว่าเป็นโรค COPD แพทย์ได้สั่งจ่ายยา Salbutamol MDI 2 puff prn
(ใช้ข้อมูลข้างต้นตอบคำถามข้อ 93 - 97)
ข้อใดต่อไปนี้กล่าวไม่ถูกต้องเกี่ยวกับการวินิจฉัยและการดำเนินของโรค COPD</t>
        </is>
      </c>
      <c r="D152" t="inlineStr">
        <is>
          <t>ผู้ป่วยมักมีอาการไอเรื้อรังและเหนื่อยง่ายเวลาออกแรง</t>
        </is>
      </c>
      <c r="E152" t="inlineStr">
        <is>
          <t>มีประวัติการสูบบุหรี่จัดเป็นปัจจัยเสี่ยงหลัก</t>
        </is>
      </c>
      <c r="F152" t="inlineStr">
        <is>
          <t>ใช้เกณฑ์ GOLD guideline ในการประเมินระยะและความรุนแรงของโรค</t>
        </is>
      </c>
      <c r="G152" t="inlineStr">
        <is>
          <t>มีการตอบสนองภายหลังการพ่นยาขยายหลอดลม (Bronchodilator reversibility) น้อยกว่าร้อยละ 12</t>
        </is>
      </c>
      <c r="H152" t="inlineStr">
        <is>
          <t>หลังการใช้ยาขยายหลอดลม จะพบว่าค่า FEV1/FVC เพิ่มสูงขึ้นกลับมาเป็นปกติ (&gt; 0.80)</t>
        </is>
      </c>
      <c r="I152" t="n">
        <v>5</v>
      </c>
      <c r="J152" t="inlineStr">
        <is>
          <t>- คำตอบที่ถูกต้อง: ข้อ จ. หลังการใช้ยาขยายหลอดลม จะพบว่าค่า FEV1/FVC เพิ่มสูงขึ้นกลับมาเป็นปกติ (&gt; 0.80)
- ทำไมข้อนี้ถึงถูก: นิยามสำคัญของ COPD คือ เป็น persistent airflow limitation ที่ ไม่สามารถกลับคืนสู่สภาพปกติได้อย่างสมบูรณ์ (not fully reversible) ดังนั้นแม้จะพ่นยาขยายหลอดลมแล้ว ค่า FEV1/FVC ก็ยังคงต่ำกว่า 0.70
- ข้ออื่นผิดเพราะอะไร:
  • ข้อ ก.: ไอเรื้อรังและ exertional dyspnea เป็นลักษณะสำคัญของโรค
  • ข้อ ข.: ประวัติการสูบบุหรี่เป็นปัจจัยเสี่ยงที่สำคัญที่สุด
  • ข้อ ค.: GOLD guideline เป็นมาตรฐานสากลในการวินิจฉัยและดูแลรักษา
  • ข้อ ง.: การตอบสนองต่อยาขยายหลอดลมน้อยกว่า 12% เป็นลักษณะเด่นที่ช่วยแยก COPD ออกจาก Asthma</t>
        </is>
      </c>
      <c r="L152" t="inlineStr">
        <is>
          <t>Pulmonary</t>
        </is>
      </c>
      <c r="M152" t="inlineStr">
        <is>
          <t>COPD</t>
        </is>
      </c>
      <c r="N152" t="inlineStr">
        <is>
          <t>Clinic</t>
        </is>
      </c>
      <c r="O152" t="inlineStr">
        <is>
          <t>รุ่น RxCU83</t>
        </is>
      </c>
      <c r="P152" t="inlineStr">
        <is>
          <t>แบบฝึกหัด</t>
        </is>
      </c>
      <c r="Q152" t="inlineStr">
        <is>
          <t>Quiz เตรียมสอบ CC1 RxCU83</t>
        </is>
      </c>
    </row>
    <row r="153">
      <c r="A153" s="176" t="n">
        <v>151</v>
      </c>
      <c r="B153" t="inlineStr">
        <is>
          <t>ข้อใดเป็นผลข้างเคียงที่พบได้บ่อยจากการใช้ยาพ่นสูด Salbutamol (Short-Acting Beta-2 Agonist: SABA)</t>
        </is>
      </c>
      <c r="D153" t="inlineStr">
        <is>
          <t>อาการใจสั่น มือสั่น (Tremor, palpitations)</t>
        </is>
      </c>
      <c r="E153" t="inlineStr">
        <is>
          <t>ภาวะโพแทสเซียมในเลือดสูง (Hyperkalemia)</t>
        </is>
      </c>
      <c r="F153" t="inlineStr">
        <is>
          <t>ภาวะหัวใจเต้นช้าผิดปกติ (Bradycardia)</t>
        </is>
      </c>
      <c r="G153" t="inlineStr">
        <is>
          <t>เชื้อราในช่องปาก (Oral thrush)</t>
        </is>
      </c>
      <c r="H153" t="inlineStr">
        <is>
          <t>โรคกระดูกพรุน (Osteoporosis)</t>
        </is>
      </c>
      <c r="I153" t="n">
        <v>1</v>
      </c>
      <c r="J153" t="inlineStr">
        <is>
          <t>- คำตอบที่ถูกต้อง: ข้อ ก. อาการใจสั่น มือสั่น (Tremor, palpitations)
- ทำไมข้อนี้ถึงถูก: Salbutamol ออกฤทธิ์กระตุ้น Beta-2 receptor ที่กล้ามเนื้อลายทำให้เกิด skeletal muscle tremor และกระตุ้น Beta-1/Beta-2 receptor ที่หัวใจทำให้เกิด tachycardia และใจสั่น
- ข้ออื่นผิดเพราะอะไร:
  • ข้อ ข.: Beta-2 agonists กระตุ้นการดึงโพแทสเซียมเข้าเซลล์ จึงทำให้เกิดภาวะ Hypokalemia ไม่ใช่ Hyperkalemia
  • ข้อ ค.: ยาทำให้หัวใจเต้นเร็ว (Tachycardia) ไม่ใช่เต้นช้า
  • ข้อ ง.: เชื้อราในช่องปากเป็นผลข้างเคียงของ Inhaled Corticosteroids (ICS)
  • ข้อ จ.: กระดูกพรุนเป็นผลข้างเคียงระยะยาวของ systemic steroids</t>
        </is>
      </c>
      <c r="L153" t="inlineStr">
        <is>
          <t>Pulmonary</t>
        </is>
      </c>
      <c r="M153" t="inlineStr">
        <is>
          <t>COPD</t>
        </is>
      </c>
      <c r="N153" t="inlineStr">
        <is>
          <t>Clinic</t>
        </is>
      </c>
      <c r="O153" t="inlineStr">
        <is>
          <t>รุ่น RxCU83</t>
        </is>
      </c>
      <c r="P153" t="inlineStr">
        <is>
          <t>แบบฝึกหัด</t>
        </is>
      </c>
      <c r="Q153" t="inlineStr">
        <is>
          <t>Quiz เตรียมสอบ CC1 RxCU83</t>
        </is>
      </c>
    </row>
    <row r="154">
      <c r="A154" s="176" t="n">
        <v>152</v>
      </c>
      <c r="B154" t="inlineStr">
        <is>
          <t>ต่อมาผู้ป่วยมีอาการเหนื่อยมากขึ้น โดยแพทย์ประเมินว่าจัดอยู่ใน Group B (มีอาการเหนื่อยมาก แต่ไม่มีประวัติกำเริบรุนแรง) ยาในข้อใดที่ควรได้รับเพิ่มเติมเป็นยาควบคุมอาการระยะยาว (Maintenance therapy)</t>
        </is>
      </c>
      <c r="D154" t="inlineStr">
        <is>
          <t>Fenoterol MDI</t>
        </is>
      </c>
      <c r="E154" t="inlineStr">
        <is>
          <t>Ipratropium bromide MDI</t>
        </is>
      </c>
      <c r="F154" t="inlineStr">
        <is>
          <t>Tiotropium bromide DPI</t>
        </is>
      </c>
      <c r="G154" t="inlineStr">
        <is>
          <t>Budesonide DPI</t>
        </is>
      </c>
      <c r="H154" t="inlineStr">
        <is>
          <t>Sodium cromoglycate</t>
        </is>
      </c>
      <c r="I154" t="n">
        <v>3</v>
      </c>
      <c r="J154" t="inlineStr">
        <is>
          <t>- คำตอบที่ถูกต้อง: ข้อ ค. Tiotropium bromide DPI
- ทำไมข้อนี้ถึงถูก: ผู้ป่วย COPD Group B (หรือ Group E ใน GOLD 2023-2024) แนะนำให้ใช้ Long-Acting Bronchodilator เป็นยาหลัก โดยเฉพาะ Long-Acting Muscarinic Antagonist (LAMA) เช่น Tiotropium หรือ LABA+LAMA เพื่อควบคุมอาการและเพิ่มสมรรถภาพปอด
- ข้ออื่นผิดเพราะอะไร:
  • ข้อ ก.: Fenoterol เป็น SABA ออกฤทธิ์สั้น ใช้บรรเทาอาการฉุกเฉิน ไม่ใช่ long-acting maintenance
  • ข้อ ข.: Ipratropium bromide เป็น SAMA ออกฤทธิ์สั้น ต้องพ่นวันละ 3-4 ครั้ง
  • ข้อ ง.: ICS เดี่ยวๆ เช่น Budesonide มีข้อห้ามใช้เป็น monotherapy ใน COPD
  • ข้อ จ.: Sodium cromoglycate ไม่มีบทบาทในการรักษา COPD</t>
        </is>
      </c>
      <c r="L154" t="inlineStr">
        <is>
          <t>Pulmonary</t>
        </is>
      </c>
      <c r="M154" t="inlineStr">
        <is>
          <t>COPD</t>
        </is>
      </c>
      <c r="N154" t="inlineStr">
        <is>
          <t>Clinic</t>
        </is>
      </c>
      <c r="O154" t="inlineStr">
        <is>
          <t>รุ่น RxCU83</t>
        </is>
      </c>
      <c r="P154" t="inlineStr">
        <is>
          <t>แบบฝึกหัด</t>
        </is>
      </c>
      <c r="Q154" t="inlineStr">
        <is>
          <t>Quiz เตรียมสอบ CC1 RxCU83</t>
        </is>
      </c>
    </row>
    <row r="155">
      <c r="A155" s="176" t="n">
        <v>153</v>
      </c>
      <c r="B155" t="inlineStr">
        <is>
          <t>ข้อใดกล่าวผิดเกี่ยวกับคุณสมบัติและเทคนิคการใช้ยาพ่นชนิดหลอดกด (Metered-Dose Inhalers: MDIs)</t>
        </is>
      </c>
      <c r="D155" t="inlineStr">
        <is>
          <t>การกดยาและการสูดหายใจเข้าต้องทำพร้อมกันอย่างสัมพันธ์กัน (Hand-breath coordination)</t>
        </is>
      </c>
      <c r="E155" t="inlineStr">
        <is>
          <t>ตัวยาละลายหรือแขวนลอยอยู่ในรูปของเหลวภายในหลอดโลหะ</t>
        </is>
      </c>
      <c r="F155" t="inlineStr">
        <is>
          <t>มีการผสมสารขับดัน (propellant) เช่น HFA เพื่อสร้างละอองฝอย</t>
        </is>
      </c>
      <c r="G155" t="inlineStr">
        <is>
          <t>เทคนิคการสูดยาต้องหายใจเข้าทางปาก ช้า ลึก และสม่ำเสมอ</t>
        </is>
      </c>
      <c r="H155" t="inlineStr">
        <is>
          <t>ตัวเครื่องพ่นพลาสติกบรรจุยาอยู่ภายในอย่างถาวร จึงห้ามถอดล้างทำความสะอาดด้วยน้ำเด็ดขาด</t>
        </is>
      </c>
      <c r="I155" t="n">
        <v>5</v>
      </c>
      <c r="J155" t="inlineStr">
        <is>
          <t>- คำตอบที่ถูกต้อง: ข้อ จ. ตัวเครื่องพ่นพลาสติกบรรจุยาอยู่ภายในอย่างถาวร จึงห้ามถอดล้างทำความสะอาดด้วยน้ำเด็ดขาด
- ทำไมข้อนี้ถึงถูก: เครื่องพ่น MDI สามารถถอดหลอดโลหะ (metal canister) ออกได้ และควรนำปลอกพลาสติก (actuator) ไปล้างทำความสะอาดด้วยน้ำอุ่นสัปดาห์ละ 1 ครั้งเพื่อป้องกันการอุดตันของรูพ่นยา
- ข้ออื่นผิดเพราะอะไร:
  • ข้อ ก.: ปัญหาสำคัญของ MDI คือต้องประสานมือและลมหายใจ หากทำไม่ได้ต้องต่อกระบอก spacer
  • ข้อ ข.: ตัวยาบรรจุเป็น solution หรือ suspension ภายใต้แรงดัน
  • ข้อ ค.: มีการใช้สารขับดันไฮโดรฟลูออโรแอลเคน (HFA)
  • ข้อ ง.: เทคนิคที่ถูกต้องคือ Slow and deep inhalation</t>
        </is>
      </c>
      <c r="L155" t="inlineStr">
        <is>
          <t>Pulmonary</t>
        </is>
      </c>
      <c r="M155" t="inlineStr">
        <is>
          <t>Inhalation device technique</t>
        </is>
      </c>
      <c r="N155" t="inlineStr">
        <is>
          <t>Clinic</t>
        </is>
      </c>
      <c r="O155" t="inlineStr">
        <is>
          <t>รุ่น RxCU83</t>
        </is>
      </c>
      <c r="P155" t="inlineStr">
        <is>
          <t>แบบฝึกหัด</t>
        </is>
      </c>
      <c r="Q155" t="inlineStr">
        <is>
          <t>Quiz เตรียมสอบ CC1 RxCU83</t>
        </is>
      </c>
    </row>
    <row r="156">
      <c r="A156" s="176" t="n">
        <v>154</v>
      </c>
      <c r="B156" t="inlineStr">
        <is>
          <t>ข้อใดกล่าวถูกต้องเกี่ยวกับยา Seretide Accuhaler (Salmeterol + Fluticasone propionate)</t>
        </is>
      </c>
      <c r="D156" t="inlineStr">
        <is>
          <t>ไม่จำเป็นต้องกลั้วปากและคอหลังสูดยาเสร็จ</t>
        </is>
      </c>
      <c r="E156" t="inlineStr">
        <is>
          <t>แนะนำให้สูดยาอย่างต่อเนื่องสม่ำเสมอทุกวันตามเวลาเพื่อควบคุมอาการของโรค</t>
        </is>
      </c>
      <c r="F156" t="inlineStr">
        <is>
          <t>ต้องเขย่าอุปกรณ์ก่อนสูดยาทุกครั้งเพื่อให้สารขับดันทำงานได้ดีขึ้น</t>
        </is>
      </c>
      <c r="G156" t="inlineStr">
        <is>
          <t>สามารถใช้สูดพ่นเมื่อเกิดอาการจับหืดเฉียบพลันได้เนื่องจากยาออกฤทธิ์ขยายหลอดลมได้เร็วมาก</t>
        </is>
      </c>
      <c r="H156" t="inlineStr">
        <is>
          <t>ขนาดอนุภาคของยาควรมีขนาดใหญ่กว่า 10 ไมโครเมตรเพื่อให้ตกค้างในหลอดลมส่วนต้น</t>
        </is>
      </c>
      <c r="I156" t="n">
        <v>2</v>
      </c>
      <c r="J156" t="inlineStr">
        <is>
          <t>- คำตอบที่ถูกต้อง: ข้อ ข. แนะนำให้สูดยาอย่างต่อเนื่องสม่ำเสมอทุกวันตามเวลาเพื่อควบคุมอาการของโรค
- ทำไมข้อนี้ถึงถูก: Seretide Accuhaler ประกอบด้วย LABA (Salmeterol ออกฤทธิ์ช้าแต่นาน) และ ICS (Fluticasone) จัดเป็น Controller medication สำหรับควบคุมการอักเสบและป้องกันอาการกำเริบ จึงต้องใช้ต่อเนื่องทุกวัน
- ข้ออื่นผิดเพราะอะไร:
  • ข้อ ก.: มีส่วนประกอบของ ICS จำเป็นต้องบ้วนปากกลั้วคอทุกครั้งเพื่อป้องกันเชื้อรา
  • ข้อ ค.: Accuhaler เป็น DPI ห้ามเขย่าอุปกรณ์
  • ข้อ ง.: Salmeterol เป็น slow-onset LABA ไม่สามารถใช้เป็น reliever ในภาวะเฉียบพลันได้
  • ข้อ จ.: ขนาดอนุภาคที่เหมาะสมในการลงสู่หลอดลมฝอยส่วนปลายต้องมีขนาด 1-5 ไมโครเมตร</t>
        </is>
      </c>
      <c r="L156" t="inlineStr">
        <is>
          <t>Pulmonary</t>
        </is>
      </c>
      <c r="M156" t="inlineStr">
        <is>
          <t>COPD</t>
        </is>
      </c>
      <c r="N156" t="inlineStr">
        <is>
          <t>Clinic</t>
        </is>
      </c>
      <c r="O156" t="inlineStr">
        <is>
          <t>รุ่น RxCU83</t>
        </is>
      </c>
      <c r="P156" t="inlineStr">
        <is>
          <t>แบบฝึกหัด</t>
        </is>
      </c>
      <c r="Q156" t="inlineStr">
        <is>
          <t>Quiz เตรียมสอบ CC1 RxCU83</t>
        </is>
      </c>
    </row>
    <row r="157">
      <c r="A157" s="176" t="n">
        <v>155</v>
      </c>
      <c r="B157" t="inlineStr">
        <is>
          <t>ผู้ป่วยมีอาการคัดจมูก น้ำมูกไหลตลอดเวลา จามบ่อย ต้องหายใจทางปาก เริ่มมีอาการหลังจากเผชิญมลพิษฝุ่น PM 2.5 สูงเมื่อ 2 วันก่อน ยาในข้อใดที่สามารถจ่ายในร้านยาเพื่อบรรเทาอาการคัดจมูกและน้ำมูกได้อย่างรวดเร็วและเหมาะสมในระยะสั้น</t>
        </is>
      </c>
      <c r="D157" t="inlineStr">
        <is>
          <t>Nasolin (Phenylephrine HCl + Chlorpheniramine)</t>
        </is>
      </c>
      <c r="E157" t="inlineStr">
        <is>
          <t>Fluticasone furoate nasal spray</t>
        </is>
      </c>
      <c r="F157" t="inlineStr">
        <is>
          <t>Montelukast tablets</t>
        </is>
      </c>
      <c r="G157" t="inlineStr">
        <is>
          <t>Pseudoephedrine tablets</t>
        </is>
      </c>
      <c r="H157" t="inlineStr">
        <is>
          <t>ถูกทั้ง ก. และ ข. โดยเลือกใช้ตามความเหมาะสมของระยะเวลาการเกิดอาการ</t>
        </is>
      </c>
      <c r="I157" t="n">
        <v>1</v>
      </c>
      <c r="J157" t="inlineStr">
        <is>
          <t>- คำตอบที่ถูกต้อง: ข้อ ก. Nasolin (Phenylephrine HCl + Chlorpheniramine)
- ทำไมข้อนี้ถึงถูก: ในร้านยาชุมชน ยาสูตรผสม Antihistamine + Decongestant (Chlorpheniramine + Phenylephrine) สามารถหาซื้อได้ทันที ช่วยลดทั้งน้ำมูกและอาการคัดแน่นจมูกจากภาวะเยื่อบุโพรงจมูกอักเสบเฉียบพลันได้อย่างรวดเร็ว
- ข้ออื่นผิดเพราะอะไร:
  • ข้อ ข.: สเตียรอยด์พ่นจมูกต้องใช้เวลาสะสม 1-2 สัปดาห์จึงจะเห็นผลเต็มที่ เหมาะกับอาการเรื้อรัง
  • ข้อ ค.: Montelukast ไม่ใช่ยาบรรเทาอาการเฉียบพลัน
  • ข้อ ง.: Pseudoephedrine ถูกจัดเป็นวัตถุออกฤทธิ์ต่อจิตและประสาทประเภท 2 ไม่อนุญาตให้จำหน่ายในร้านยาชุมชน (มีเฉพาะในโรงพยาบาล)
  • ข้อ จ.: ข้อ ก มีความพร้อมจำหน่ายและออกฤทธิ์เร็วกว่าในกรณีเฉียบพลัน 2 วัน</t>
        </is>
      </c>
      <c r="L157" t="inlineStr">
        <is>
          <t>Pulmonary</t>
        </is>
      </c>
      <c r="M157" t="inlineStr">
        <is>
          <t>Allergic rhinitis</t>
        </is>
      </c>
      <c r="N157" t="inlineStr">
        <is>
          <t>Clinic</t>
        </is>
      </c>
      <c r="O157" t="inlineStr">
        <is>
          <t>รุ่น RxCU83</t>
        </is>
      </c>
      <c r="P157" t="inlineStr">
        <is>
          <t>แบบฝึกหัด</t>
        </is>
      </c>
      <c r="Q157" t="inlineStr">
        <is>
          <t>Quiz เตรียมสอบ CC1 RxCU83</t>
        </is>
      </c>
    </row>
    <row r="158">
      <c r="A158" s="176" t="n">
        <v>156</v>
      </c>
      <c r="B158" t="inlineStr">
        <is>
          <t>หากผู้ป่วยเลือกใช้ยาพ่นจมูก Fluticasone furoate nasal spray ในการรักษาโรคภูมิแพ้จมูก ข้อใดคือผลข้างเคียงเฉพาะที่ (Local adverse effect) ที่พบได้บ่อยที่สุดและต้องให้คำแนะนำแก่ผู้ป่วย</t>
        </is>
      </c>
      <c r="D158" t="inlineStr">
        <is>
          <t>เลือดกำเดาไหล (Epistaxis)</t>
        </is>
      </c>
      <c r="E158" t="inlineStr">
        <is>
          <t>อาการคัดแน่นจมูกรุนแรงขึ้นจากการดื้อยา (Rebound congestion)</t>
        </is>
      </c>
      <c r="F158" t="inlineStr">
        <is>
          <t>เชื้อราขึ้นในโพรงจมูก</t>
        </is>
      </c>
      <c r="G158" t="inlineStr">
        <is>
          <t>สูญเสียการรับกลิ่นอย่างถาวร</t>
        </is>
      </c>
      <c r="H158" t="inlineStr">
        <is>
          <t>ผนังกั้นช่องจมูกทะลุอย่างเฉียบพลัน</t>
        </is>
      </c>
      <c r="I158" t="n">
        <v>1</v>
      </c>
      <c r="J158" t="inlineStr">
        <is>
          <t>- คำตอบที่ถูกต้อง: ข้อ ก. เลือดกำเดาไหล (Epistaxis)
- ทำไมข้อนี้ถึงถูก: ผลข้างเคียงเฉพาะที่ที่พบบ่อยที่สุดของ Intranasal corticosteroids คือ อาการระคายเคืองเยื่อบุจมูก เลือดกำเดาไหล (Epistaxis) และเยื่อบุจมูกแห้ง ป้องกันได้โดยการพ่นยาชี้หัวพ่นไปทางหางตาด้านตรงข้ามเพื่อหลีกเลี่ยงการพ่นตรงเข้าสู่ผนังกั้นช่องจมูก (Nasal septum)
- ข้ออื่นผิดเพราะอะไร:
  • ข้อ ข.: Rebound congestion (Rhinitis medicamentosa) เกิดจากการใช้ topical decongestant เกิน 3-5 วัน ไม่ได้เกิดจากสเตียรอยด์พ่นจมูก
  • ข้อ ค.: เชื้อราในโพรงจมูกพบได้น้อยมาก
  • ข้อ ง.: ไม่ทำให้สูญเสียการรับกลิ่นถาวร
  • ข้อ จ.: Septal perforation เป็นภาวะแทรกซ้อนที่พบได้น้อยมากจากการพ่นโดนผนังกั้นจมูกต่อเนื่องเป็นปี</t>
        </is>
      </c>
      <c r="L158" t="inlineStr">
        <is>
          <t>Pulmonary</t>
        </is>
      </c>
      <c r="M158" t="inlineStr">
        <is>
          <t>Allergic rhinitis</t>
        </is>
      </c>
      <c r="N158" t="inlineStr">
        <is>
          <t>Clinic</t>
        </is>
      </c>
      <c r="O158" t="inlineStr">
        <is>
          <t>รุ่น RxCU83</t>
        </is>
      </c>
      <c r="P158" t="inlineStr">
        <is>
          <t>แบบฝึกหัด</t>
        </is>
      </c>
      <c r="Q158" t="inlineStr">
        <is>
          <t>Quiz เตรียมสอบ CC1 RxCU83</t>
        </is>
      </c>
    </row>
    <row r="159">
      <c r="A159" s="176" t="n">
        <v>157</v>
      </c>
      <c r="B159" t="inlineStr">
        <is>
          <t>หญิงไทยอายุ 50 ปี น้ำหนัก 45 กก. ส่วนสูง 157 ซม. อาชีพคนงานโรงงานทอผ้า มาด้วยอาการหายใจหอบเหนื่อยบ่อย ไอ มีน้ำมูกใส ปัจจุบันใช้ Seretide Accuhaler (Salmeterol/Fluticasone propionate 50/250 mcg) 1 puff BID, Ventolin MDI prn และ Avamys พ่นจมูก โดยผู้ป่วยใช้เทคนิคการพ่นยาถูกต้องสม่ำเสมอ แต่อาการหอบยังควบคุมไม่ได้ ตรวจสมรรถภาพปอดพบค่า FEV1 ก่อนพ่นยา 1.65 L หลังพ่นเพิ่มเป็น 2.1 L แพทย์วินิจฉัยเป็น Uncontrolled Asthma
ตามแนวทางเวชปฏิบัติการรักษาโรคหืดในประเทศไทย พ.ศ. 2566 และ GINA Guideline การปรับเปลี่ยนแผนการรักษาตาม Track 1 (Preferred Controller and Reliever) ควรเลือกใช้สูตรการรักษาในข้อใด</t>
        </is>
      </c>
      <c r="C159" t="inlineStr">
        <is>
          <t>Medium-dose Inhaled Corticosteroid (ICS) ร่วมกับ Formoterol ในรูปแบบ Single Maintenance and Reliever Therapy (SMART)</t>
        </is>
      </c>
      <c r="D159" t="inlineStr">
        <is>
          <t>High-dose ICS ร่วมกับ As-needed Short-Acting Beta-2 Agonist (SABA)</t>
        </is>
      </c>
      <c r="E159" t="inlineStr">
        <is>
          <t>Low-dose ICS ร่วมกับ LABA เดิม และใช้ As-needed SABA สำหรับบรรเทาอาการ</t>
        </is>
      </c>
      <c r="F159" t="inlineStr">
        <is>
          <t>Low-dose ICS-formoterol maintenance and reliever โดยคงขนาดยาเท่าเดิม</t>
        </is>
      </c>
      <c r="G159" t="inlineStr">
        <is>
          <t>เริ่มยา Oral Systemic Corticosteroids ต่อเนื่องระยะยาว</t>
        </is>
      </c>
      <c r="H159" t="n">
        <v>1</v>
      </c>
      <c r="I159" t="inlineStr">
        <is>
          <t>✅ คำตอบที่ถูกต้อง: ข้อ ก. Medium-dose Inhaled Corticosteroid (ICS) ร่วมกับ Formoterol ในรูปแบบ Single Maintenance and Reliever Therapy (SMART)
🎯 ทำไมข้อนี้ถึงถูก: ตามแนวทางเวชปฏิบัติ GINA และแนวทางโรคหืดไทย 2566 Track 1 (Preferred approach) แนะนำให้ใช้ ICS-Formoterol เป็นทั้งยาควบคุมอาการประจำวัน (Maintenance) และยาบรรเทาอาการเมื่อมีอาการกำเริบ (Reliever) เมื่อผู้ป่วยยังคุมอาการไม่ได้ใน Step 3 การก้าวขึ้นสู่ Step 4 แนะนำให้ปรับเป็น Medium-dose ICS-formoterol maintenance and reliever ซึ่งช่วยลดความเสี่ยงการเกิด Severe exacerbation ได้ดีกว่าสูตรที่มี SABA เป็น reliever
🔍 ข้ออื่นผิดเพราะอะไร:
• ข้อ ข.: การให้ High-dose ICS ร่วมกับ SABA prn จัดอยู่ใน Track 2 (Alternative track) ซึ่งมีความเสี่ยงต่อการเกิดภาวะหอบกำเริบสูงกว่าและเสี่ยงต่อผลข้างเคียงจาก high dose steroid
• ข้อ ค.: การใช้สูตรเดิมร่วมกับ SABA prn ไม่สามารถควบคุมอาการของผู้ป่วยรายนี้ได้เพียงพอ
• ข้อ ง.: ผู้ป่วยควบคุมอาการไม่ได้ การคงขนาดยา Low-dose ICS-formoterol เท่าเดิมจะไม่เพียงพอต่อการควบคุมโรค
• ข้อ จ.: Oral systemic corticosteroids สำรองไว้เฉพาะ Step 5 สำหรับ Severe refractory asthma เท่านั้น เนื่องจากผลข้างเคียงระยะยาวรุนแรง</t>
        </is>
      </c>
      <c r="K159" t="inlineStr">
        <is>
          <t>Intermediate</t>
        </is>
      </c>
      <c r="L159" t="inlineStr">
        <is>
          <t>Pulmonary</t>
        </is>
      </c>
      <c r="M159" t="inlineStr">
        <is>
          <t>Asthma Pharmacotherapy &amp; SMART Regimen (GINA 2023-2024)</t>
        </is>
      </c>
      <c r="N159" t="inlineStr">
        <is>
          <t>Clinic</t>
        </is>
      </c>
      <c r="O159" t="inlineStr">
        <is>
          <t>[RECONSTRUCTED: ปรับแต่งและเติมเต็มบริบทโจทย์/ตัวเลือกเพื่อความสมบูรณ์] ข้อสอบจริง PLE-CC1 ปี 2567 ข้อ 25</t>
        </is>
      </c>
      <c r="P159" t="inlineStr">
        <is>
          <t>ข้อสอบจริง</t>
        </is>
      </c>
      <c r="Q159" t="inlineStr">
        <is>
          <t>2567</t>
        </is>
      </c>
      <c r="R159" t="inlineStr">
        <is>
          <t>CASE_2567_ASTHMA_01</t>
        </is>
      </c>
    </row>
    <row r="160">
      <c r="A160" s="176" t="n">
        <v>158</v>
      </c>
      <c r="B160" t="inlineStr">
        <is>
          <t>หญิงไทยอายุ 50 ปี น้ำหนัก 45 กก. ส่วนสูง 157 ซม. อาชีพคนงานโรงงานทอผ้า มาด้วยอาการหายใจหอบเหนื่อยบ่อย ไอ มีน้ำมูกใส ปัจจุบันใช้ Seretide Accuhaler (Salmeterol/Fluticasone propionate 50/250 mcg) 1 puff BID, Ventolin MDI prn และ Avamys พ่นจมูก โดยผู้ป่วยใช้เทคนิคการพ่นยาถูกต้องสม่ำเสมอ แต่อาการหอบยังควบคุมไม่ได้ ตรวจสมรรถภาพปอดพบค่า FEV1 ก่อนพ่นยา 1.65 L หลังพ่นเพิ่มเป็น 2.1 L แพทย์วินิจฉัยเป็น Uncontrolled Asthma
แพทย์พิจารณาเพิ่มยาพ่นสูดในกลุ่ม Long-Acting Muscarinic Antagonist (LAMA เช่น Tiotropium Respimat) ประโยชน์ทางคลินิกที่สำคัญที่สุดของการเพิ่มยา LAMA ในผู้ป่วยรายนี้คือข้อใด</t>
        </is>
      </c>
      <c r="C160" t="inlineStr">
        <is>
          <t>เพิ่มสมรรถภาพการทำงานของปอด (Improve Lung Function: FEV1) และลดอัตราการเกิดภาวะหอบกำเริบ (Exacerbations)</t>
        </is>
      </c>
      <c r="D160" t="inlineStr">
        <is>
          <t>เพิ่มความร่วมมือในการใช้ยาของผู้ป่วย (Improve Medication Compliance)</t>
        </is>
      </c>
      <c r="E160" t="inlineStr">
        <is>
          <t>ลดการหลั่งเสมหะและสารคัดหลั่งในโพรงจมูกโดยตรง</t>
        </is>
      </c>
      <c r="F160" t="inlineStr">
        <is>
          <t>ใช้ทดแทนยาพ่นขยายหลอดลมชนิดออกฤทธิ์เร็ว (SABA) ในการบรรเทาอาการฉุกเฉิน</t>
        </is>
      </c>
      <c r="G160" t="inlineStr">
        <is>
          <t>ทดแทนความจำเป็นในการใช้ยาพ่นกลุ่มสเตียรอยด์ (ICS)</t>
        </is>
      </c>
      <c r="H160" t="n">
        <v>1</v>
      </c>
      <c r="I160" t="inlineStr">
        <is>
          <t>✅ คำตอบที่ถูกต้อง: ข้อ ก. เพิ่มสมรรถภาพการทำงานของปอด (Improve Lung Function: FEV1) และลดอัตราการเกิดภาวะหอบกำเริบ (Exacerbations)
🎯 ทำไมข้อนี้ถึงถูก: การเพิ่ม LAMA (เช่น Tiotropium soft mist inhaler) ในผู้ป่วยโรคหืด Step 4 หรือ 5 ที่ควบคุมอาการไม่ได้ด้วย ICS/LABA มีหลักฐานเชิงประจักษ์ชัดเจนว่าช่วยเพิ่มสมรรถภาพปอดอย่างมีนัยสำคัญ (เพิ่มทั้ง trough FEV1 และ peak FEV1) อีกทั้งช่วยยืดระยะเวลาและลดอัตราการเกิด Severe asthma exacerbation
🔍 ข้ออื่นผิดเพราะอะไร:
• ข้อ ข.: การเพิ่มตัวยาหรืออุปกรณ์พ่นยาชนิดใหม่จะเพิ่มความซับซ้อนของการใช้ยา ไม่ได้เพิ่ม compliance
• ข้อ ค.: LAMA ออกฤทธิ์ขยายหลอดลมที่ตัวรับ M3 ในทางเดินหายใจส่วนล่าง ไม่ได้ลดน้ำมูกในโพรงจมูกโดยตรง
• ข้อ ง.: LAMA เป็นยาออกฤทธิ์ขยายหลอดลมช้าแบบ long-acting ไม่สามารถใช้เป็น Fast-acting reliever ในภาวะฉุกเฉินได้
• ข้อ จ.: LAMA ต้องใช้เป็น Add-on ร่วมกับ ICS เสมอ ห้ามใช้ LAMA เดี่ยวๆ โดยไม่มี ICS ในผู้ป่วยโรคหอบหืด</t>
        </is>
      </c>
      <c r="K160" t="inlineStr">
        <is>
          <t>Intermediate</t>
        </is>
      </c>
      <c r="L160" t="inlineStr">
        <is>
          <t>Pulmonary</t>
        </is>
      </c>
      <c r="M160" t="inlineStr">
        <is>
          <t>LAMA Add-on in Severe/Uncontrolled Asthma</t>
        </is>
      </c>
      <c r="N160" t="inlineStr">
        <is>
          <t>Clinic</t>
        </is>
      </c>
      <c r="O160" t="inlineStr">
        <is>
          <t>[RECONSTRUCTED: ปรับแต่งและเติมเต็มบริบทโจทย์/ตัวเลือกเพื่อความสมบูรณ์] ข้อสอบจริง PLE-CC1 ปี 2567 ข้อ 26</t>
        </is>
      </c>
      <c r="P160" t="inlineStr">
        <is>
          <t>ข้อสอบจริง</t>
        </is>
      </c>
      <c r="Q160" t="inlineStr">
        <is>
          <t>2567</t>
        </is>
      </c>
      <c r="R160" t="inlineStr">
        <is>
          <t>CASE_2567_ASTHMA_01</t>
        </is>
      </c>
    </row>
    <row r="161">
      <c r="A161" s="176" t="n">
        <v>159</v>
      </c>
      <c r="B161" t="inlineStr">
        <is>
          <t>หญิงไทยอายุ 50 ปี น้ำหนัก 45 กก. ส่วนสูง 157 ซม. อาชีพคนงานโรงงานทอผ้า มาด้วยอาการหายใจหอบเหนื่อยบ่อย ไอ มีน้ำมูกใส ปัจจุบันใช้ Seretide Accuhaler (Salmeterol/Fluticasone propionate 50/250 mcg) 1 puff BID, Ventolin MDI prn และ Avamys พ่นจมูก โดยผู้ป่วยใช้เทคนิคการพ่นยาถูกต้องสม่ำเสมอ แต่อาการหอบยังควบคุมไม่ได้ ตรวจสมรรถภาพปอดพบค่า FEV1 ก่อนพ่นยา 1.65 L หลังพ่นเพิ่มเป็น 2.1 L แพทย์วินิจฉัยเป็น Uncontrolled Asthma
จากประวัติและสภาพแวดล้อมของผู้ป่วย ปัจจัยเสี่ยงที่สามารถปรับเปลี่ยนหรือหลีกเลี่ยงได้ (Modifiable Risk Factor) ที่มีความสัมพันธ์สูงสุดต่อการกระตุ้นให้อาการหอบหืดกำเริบ (Asthma Exacerbation) ในผู้ป่วยรายนี้คือข้อใด</t>
        </is>
      </c>
      <c r="C161" t="inlineStr">
        <is>
          <t>การสัมผัสฝุ่นละอองเส้นใยผ้าและสารเคมีในสถานที่ทำงาน (Occupational Exposure in Textile Factory)</t>
        </is>
      </c>
      <c r="D161" t="inlineStr">
        <is>
          <t>ประวัติการสูบบุหรี่ในอดีต (ซึ่งผู้ป่วยเลิกสูบมาแล้ว 10 ปี)</t>
        </is>
      </c>
      <c r="E161" t="inlineStr">
        <is>
          <t>เพศหญิงและอายุ 50 ปี</t>
        </is>
      </c>
      <c r="F161" t="inlineStr">
        <is>
          <t>ส่วนสูง 157 เซนติเมตร</t>
        </is>
      </c>
      <c r="G161" t="inlineStr">
        <is>
          <t>การไม่มีประวัติเข้ารับการรักษาในโรงพยาบาลมาก่อน</t>
        </is>
      </c>
      <c r="H161" t="n">
        <v>1</v>
      </c>
      <c r="I161" t="inlineStr">
        <is>
          <t>✅ คำตอบที่ถูกต้อง: ข้อ ก. การสัมผัสฝุ่นละอองเส้นใยผ้าและสารเคมีในสถานที่ทำงาน (Occupational Exposure in Textile Factory)
🎯 ทำไมข้อนี้ถึงถูก: ผู้ป่วยประกอบอาชีพเย็บผ้าทอในโรงงาน การสูดดมฝุ่นละอองเส้นใยผ้า (Textile dusts, cotton fibers) สารฟอกย้อม หรือสารเคมีในโรงงาน เป็นปัจจัยกระตุ้นทางสิ่งแวดล้อมและอาชีวอนามัย (Occupational triggers) ที่ทำให้เกิดการระคายเคืองและอักเสบของหลอดลมเรื้อรัง ซึ่งเป็น Modifiable factor ที่สามารถจัดการได้โดยการสวมหน้ากากป้องกันที่เหมาะสมหรือปรับเปลี่ยนสิ่งแวดล้อมการทำงาน
🔍 ข้ออื่นผิดเพราะอะไร:
• ข้อ ข.: ผู้ป่วยเลิกบุหรี่สำเร็จมานานกว่า 10 ปีแล้ว ผลการระคายเคืองเฉียบพลันจากควันบุหรี่หมดไป แม้จะยังมีผลต่อ airway remodeling ในอดีต
• ข้อ ค.: เพศและอายุเป็น Non-modifiable risk factors ที่ไม่สามารถปรับเปลี่ยนได้
• ข้อ ง.: ส่วนสูงเป็นลักษณะทางกายภาพ ไม่ใช่ปัจจัยกระตุ้นโรคหืด
• ข้อ จ.: การไม่เคยนอนโรงพยาบาลเป็นประวัติความรุนแรงในอดีต ไม่ใช่ปัจจัยกระตุ้น</t>
        </is>
      </c>
      <c r="K161" t="inlineStr">
        <is>
          <t>Intermediate</t>
        </is>
      </c>
      <c r="L161" t="inlineStr">
        <is>
          <t>Pulmonary</t>
        </is>
      </c>
      <c r="M161" t="inlineStr">
        <is>
          <t>Occupational Asthma Triggers &amp; Modifiable Risk Factors</t>
        </is>
      </c>
      <c r="N161" t="inlineStr">
        <is>
          <t>Clinic</t>
        </is>
      </c>
      <c r="O161" t="inlineStr">
        <is>
          <t>[RECONSTRUCTED: ปรับแต่งและเติมเต็มบริบทโจทย์/ตัวเลือกเพื่อความสมบูรณ์] ข้อสอบจริง PLE-CC1 ปี 2567 ข้อ 27</t>
        </is>
      </c>
      <c r="P161" t="inlineStr">
        <is>
          <t>ข้อสอบจริง</t>
        </is>
      </c>
      <c r="Q161" t="inlineStr">
        <is>
          <t>2567</t>
        </is>
      </c>
      <c r="R161" t="inlineStr">
        <is>
          <t>CASE_2567_ASTHMA_01</t>
        </is>
      </c>
    </row>
    <row r="162">
      <c r="A162" s="176" t="n">
        <v>160</v>
      </c>
      <c r="B162" t="inlineStr">
        <is>
          <t>หญิงไทยอายุ 50 ปี น้ำหนัก 45 กก. ส่วนสูง 157 ซม. อาชีพคนงานโรงงานทอผ้า มาด้วยอาการหายใจหอบเหนื่อยบ่อย ไอ มีน้ำมูกใส ปัจจุบันใช้ Seretide Accuhaler (Salmeterol/Fluticasone propionate 50/250 mcg) 1 puff BID, Ventolin MDI prn และ Avamys พ่นจมูก โดยผู้ป่วยใช้เทคนิคการพ่นยาถูกต้องสม่ำเสมอ แต่อาการหอบยังควบคุมไม่ได้ ตรวจสมรรถภาพปอดพบค่า FEV1 ก่อนพ่นยา 1.65 L หลังพ่นเพิ่มเป็น 2.1 L แพทย์วินิจฉัยเป็น Uncontrolled Asthma
ยาผสม Seretide ประกอบด้วยตัวยาสำคัญคือ Salmeterol ร่วมกับ Fluticasone propionate กลไกการออกฤทธิ์ทางเภสัชวิทยาในระดับเซลล์ของตัวยา Salmeterol ที่ทำให้กล้ามเนื้อเรียบหลอดลมคลายตัวคือข้อใด</t>
        </is>
      </c>
      <c r="C162" t="inlineStr">
        <is>
          <t>กระตุ้น Beta-2 Adrenergic Receptor เพิ่มการสร้าง cyclic AMP (cAMP) ภายในเซลล์กล้ามเนื้อเรียบ</t>
        </is>
      </c>
      <c r="D162" t="inlineStr">
        <is>
          <t>กระตุ้นเอนไซม์ Phospholipase C เพิ่มระดับ Inositol Trisphosphate (IP3) และ Calcium</t>
        </is>
      </c>
      <c r="E162" t="inlineStr">
        <is>
          <t>ปิดกั้นตัวรับ Muscarinic M3 Receptor ยับยั้งการหลั่ง Acetylcholine</t>
        </is>
      </c>
      <c r="F162" t="inlineStr">
        <is>
          <t>ยับยั้งเอนไซม์ Phosphodiesterase-4 (PDE-4) ป้องกันการสลายของ cGMP</t>
        </is>
      </c>
      <c r="G162" t="inlineStr">
        <is>
          <t>กระตุ้น Glucocorticoid Receptor ยับยั้งการถอดรหัสของยีนที่สร้างไซโตไคน์อักเสบ</t>
        </is>
      </c>
      <c r="H162" t="n">
        <v>1</v>
      </c>
      <c r="I162" t="inlineStr">
        <is>
          <t>✅ คำตอบที่ถูกต้อง: ข้อ ก. กระตุ้น Beta-2 Adrenergic Receptor เพิ่มการสร้าง cyclic AMP (cAMP) ภายในเซลล์กล้ามเนื้อเรียบ
🎯 ทำไมข้อนี้ถึงถูก: Salmeterol เป็น Long-Acting Beta-2 Adrenergic Agonist (LABA) เข้าจับและกระตุ้น Beta-2 receptor บนผิวเซลล์กล้ามเนื้อเรียบหลอดลม ส่งผลให้เกิดการกระตุ้นเอนไซม์ Adenylyl Cyclase เปลี่ยน ATP เป็น cAMP เพิ่มขึ้น cAMP ที่สูงขึ้นจะกระตุ้น Protein Kinase A (PKA) ยับยั้งการหลั่งแคลเซียม ส่งผลให้กล้ามเนื้อเรียบหลอดลมคลายตัว (Bronchodilation)
🔍 ข้ออื่นผิดเพราะอะไร:
• ข้อ ข.: การกระตุ้น Phospholipase C และเพิ่ม IP3/Ca2+ เป็นกลไกที่ทำให้กล้ามเนื้อเรียบหดเกร็ง (Bronchoconstriction)
• ข้อ ค.: การปิดกั้น Muscarinic M3 receptor เป็นกลไกของยากลุ่ม Anticholinergic/LAMA เช่น Tiotropium
• ข้อ ง.: การยับยั้ง PDE-4 เป็นกลไกของยา Roflumilast หรืออนุพันธ์ Methylxanthine
• ข้อ จ.: การกระตุ้น Glucocorticoid receptor เป็นกลไกของ Fluticasone propionate (ICS) ไม่ใช่ Salmeterol</t>
        </is>
      </c>
      <c r="K162" t="inlineStr">
        <is>
          <t>Intermediate</t>
        </is>
      </c>
      <c r="L162" t="inlineStr">
        <is>
          <t>Pulmonary</t>
        </is>
      </c>
      <c r="M162" t="inlineStr">
        <is>
          <t>Mechanism of Action: LABA &amp; Inhaled Corticosteroid</t>
        </is>
      </c>
      <c r="N162" t="inlineStr">
        <is>
          <t>Clinic</t>
        </is>
      </c>
      <c r="O162" t="inlineStr">
        <is>
          <t>[RECONSTRUCTED: ปรับแต่งและเติมเต็มบริบทโจทย์/ตัวเลือกเพื่อความสมบูรณ์] ข้อสอบจริง PLE-CC1 ปี 2567 ข้อ 28</t>
        </is>
      </c>
      <c r="P162" t="inlineStr">
        <is>
          <t>ข้อสอบจริง</t>
        </is>
      </c>
      <c r="Q162" t="inlineStr">
        <is>
          <t>2567</t>
        </is>
      </c>
      <c r="R162" t="inlineStr">
        <is>
          <t>CASE_2567_ASTHMA_01</t>
        </is>
      </c>
    </row>
    <row r="163">
      <c r="A163" s="177" t="n">
        <v>161</v>
      </c>
      <c r="B163" s="34" t="inlineStr">
        <is>
          <t>ผู้ป่วยโรคหืด (Asthma) ใช้ยา Budesonide + Formoterol Turbuhaler (80/4.5 mcg) สูดพ่นครั้งละ 1 puff วันละ 2 ครั้ง เช้า-เย็น สม่ำเสมอ และมี Salbutamol MDI สำหรับสูดเมื่อมีอาการหอบ ในรอบ 4 สัปดาห์ที่ผ่านมา ผู้ป่วยมีอาการหอบเหนื่อยช่วงกลางวัน 5 ครั้งต่อเดือน ไม่มีอาการตื่นกลางดึกจากโรคหืด ไม่ได้ใช้ยาพ่นขยายหลอดลม Salbutamol มานาน 4 สัปดาห์ และไม่มีอาการกำเริบเฉียบพลัน
ตามแนวทางการรักษาโรคหืดสากล (GINA Guidelines) ระดับการควบคุมโรคหืดของผู้ป่วยรายนี้จัดอยู่ในระดับใด</t>
        </is>
      </c>
      <c r="C163" s="100" t="inlineStr"/>
      <c r="D163" s="34" t="inlineStr">
        <is>
          <t>Uncontrolled asthma</t>
        </is>
      </c>
      <c r="E163" s="34" t="inlineStr">
        <is>
          <t>Partly controlled asthma</t>
        </is>
      </c>
      <c r="F163" s="34" t="inlineStr">
        <is>
          <t>Well controlled asthma</t>
        </is>
      </c>
      <c r="G163" s="34" t="inlineStr">
        <is>
          <t>Intermittent asthma</t>
        </is>
      </c>
      <c r="H163" s="34" t="inlineStr">
        <is>
          <t>Mild persistent asthma</t>
        </is>
      </c>
      <c r="I163" s="100" t="n">
        <v>2</v>
      </c>
      <c r="J163" s="34" t="inlineStr">
        <is>
          <t>✅ คำตอบที่ถูกต้อง: ข้อ ข. Partly controlled asthma
🎯 ทำไมข้อนี้ถึงถูก:
ตามเกณฑ์ GINA Assessment of Asthma Control ในรอบ 4 สัปดาห์ที่ผ่านมา มีเกณฑ์ประเมิน 4 ข้อ:
1) Daytime asthma symptoms มากกว่า 2 ครั้งต่อสัปดาห์ (ผู้ป่วยมี 5 ครั้งต่อเดือน เฉลี่ยมากกว่า 1 ครั้ง/สัปดาห์ แต่มีอาการเกิน 2 ครั้ง/เดือน)
2) Night waking due to asthma (ผู้ป่วยไม่มี)
3) Reliever needed มากกว่า 2 ครั้งต่อสัปดาห์ (ผู้ป่วยไม่มี)
4) Activity limitation due to asthma (ผู้ป่วยไม่มี)
ผู้ป่วยเข้าเกณฑ์ข้อที่ 1 (มีอาการกลางวันมากกว่าเกณฑ์ปกติ) จำนวน 1 ข้อ จึงจัดอยู่ในระดับ ควบคุมได้บางส่วน (Partly controlled asthma) (หากเข้าเกณฑ์ 1 - 2 ข้อ = Partly controlled, เข้าเกณฑ์ 3 - 4 ข้อ = Uncontrolled, ไม่เข้าเกณฑ์เลย = Well controlled)
🔍 ข้ออื่นผิดเพราะอะไร:
• ข้อ ก. ผิดเพราะ: Uncontrolled ต้องมีเกณฑ์ผิดปกติตั้งแต่ 3 ใน 4 ข้อขึ้นไป หรือมี Exacerbation ในรอบปี
• ข้อ ค. ผิดเพราะ: Well controlled ต้องไม่มีเกณฑ์ผิดปกติเลยทั้ง 4 ข้อ (อาการกลางวันต้องไม่เกิน 2 ครั้งต่อสัปดาห์)
• ข้อ ง. และ จ. ผิดเพราะ: เป็นการจัดระดับความรุนแรงตามเกณฑ์เก่า (Severity) ไม่ใช่ระดับการควบคุมโรค (Asthma control)</t>
        </is>
      </c>
      <c r="K163" s="100" t="inlineStr"/>
      <c r="L163" s="34" t="inlineStr">
        <is>
          <t>Pulmonary</t>
        </is>
      </c>
      <c r="M163" s="34" t="inlineStr">
        <is>
          <t>Asthma Symptom Control Assessment (GINA)</t>
        </is>
      </c>
      <c r="N163" s="100" t="inlineStr">
        <is>
          <t>Clinic</t>
        </is>
      </c>
      <c r="O163" s="34" t="inlineStr">
        <is>
          <t>ข้อสอบจริง PLE-CC1 ปี 2566 Day 1 ข้อ 49 [CASE_2566_ASTHMA_01]</t>
        </is>
      </c>
      <c r="P163" s="100" t="inlineStr">
        <is>
          <t>ข้อสอบจริง</t>
        </is>
      </c>
      <c r="Q163" s="100" t="inlineStr">
        <is>
          <t>2566 Day 1</t>
        </is>
      </c>
      <c r="R163" s="100" t="inlineStr">
        <is>
          <t>CASE_2566_ASTHMA_01</t>
        </is>
      </c>
    </row>
    <row r="164">
      <c r="A164" s="177" t="n">
        <v>162</v>
      </c>
      <c r="B164" s="34" t="inlineStr">
        <is>
          <t>ผู้ป่วยโรคหืด (Asthma) ใช้ยา Budesonide + Formoterol Turbuhaler (80/4.5 mcg) สูดพ่นครั้งละ 1 puff วันละ 2 ครั้ง เช้า-เย็น สม่ำเสมอ และมี Salbutamol MDI สำหรับสูดเมื่อมีอาการหอบ ในรอบ 4 สัปดาห์ที่ผ่านมา ผู้ป่วยมีอาการหอบเหนื่อยช่วงกลางวัน 5 ครั้งต่อเดือน ไม่มีอาการตื่นกลางดึกจากโรคหืด ไม่ได้ใช้ยาพ่นขยายหลอดลม Salbutamol มานาน 4 สัปดาห์ และไม่มีอาการกำเริบเฉียบพลัน
เมื่อเวลาผ่านไป 3 เดือน ผู้ป่วยสามารถควบคุมอาการได้ดีมาก อาการหอบลดลงเหลือเพียงเดือนละ 1 ครั้ง และไม่มีอาการรบกวนใดๆ การปรับลดขนาดยา (Step down therapy) ตามแนวทาง GINA Guidelines (Track 1) ข้อใดเหมาะสมที่สุด</t>
        </is>
      </c>
      <c r="C164" s="100" t="inlineStr"/>
      <c r="D164" s="34" t="inlineStr">
        <is>
          <t>Budesonide + Formoterol Turbuhaler (160/4.5 mcg) 1 puff BID</t>
        </is>
      </c>
      <c r="E164" s="34" t="inlineStr">
        <is>
          <t>Budesonide + Formoterol Turbuhaler (80/4.5 mcg) 1 puff BID ร่วมกับ Salbutamol MDI prn</t>
        </is>
      </c>
      <c r="F164" s="34" t="inlineStr">
        <is>
          <t>Fluticasone + Salmeterol MDI (125/25 mcg) 2 puffs BID</t>
        </is>
      </c>
      <c r="G164" s="34" t="inlineStr">
        <is>
          <t>Fluticasone propionate MDI 2 puffs BID ร่วมกับ Salbutamol MDI prn</t>
        </is>
      </c>
      <c r="H164" s="34" t="inlineStr">
        <is>
          <t>Budesonide + Formoterol Turbuhaler (160/4.5 mcg หรือ 80/4.5 mcg) 1 puff สูดพ่นเฉพาะเมื่อมีอาการหอบ (As-needed low-dose ICS-formoterol)</t>
        </is>
      </c>
      <c r="I164" s="100" t="n">
        <v>5</v>
      </c>
      <c r="J164" s="34" t="inlineStr">
        <is>
          <t>✅ คำตอบที่ถูกต้อง: ข้อ จ. Budesonide + Formoterol Turbuhaler (160/4.5 mcg หรือ 80/4.5 mcg) 1 puff สูดพ่นเฉพาะเมื่อมีอาการหอบ (As-needed low-dose ICS-formoterol)
🎯 ทำไมข้อนี้ถึงถูก:
ตามแนวทาง GINA Guidelines (Track 1 Preferred pathway): เมื่อผู้ป่วยสามารถควบคุมอาการของโรคหืดได้ดีต่อเนื่องเป็นเวลาอย่างน้อย 3 เดือน สามารถพิจารณาปรับลดขั้นการรักษา (Step down) จาก Step 3 (Low dose ICS-formoterol maintenance and reliever) ลงมาเป็น Step 1 หรือ Step 2 ซึ่งใช้ Low dose ICS-formoterol สูดพ่นเฉพาะเวลามีอาการ (As-needed only) ซึ่งมีความปลอดภัยสูง ช่วยป้องกันอาการกำเริบ และลดขนาดยาสเตียรอยด์สะสม
🔍 ข้ออื่นผิดเพราะอะไร:
• ข้อ ก. ผิดเพราะ: เป็นการเพิ่มขนาดยา (Step up) ไม่ใช่การลดยา
• ข้อ ข. ผิดเพราะ: เป็นการคงยาเดิม ไม่ได้ปรับลดขั้นการรักษา
• ข้อ ค. และ ง. ผิดเพราะ: เป็นการเปลี่ยนไปใช้ Track 2 (SABA reliever) ซึ่งมีความเสี่ยงต่อ Exacerbation มากกว่า Track 1</t>
        </is>
      </c>
      <c r="K164" s="100" t="inlineStr"/>
      <c r="L164" s="34" t="inlineStr">
        <is>
          <t>Pulmonary</t>
        </is>
      </c>
      <c r="M164" s="34" t="inlineStr">
        <is>
          <t>Asthma Step-Down Therapy (GINA Track 1)</t>
        </is>
      </c>
      <c r="N164" s="100" t="inlineStr">
        <is>
          <t>Clinic</t>
        </is>
      </c>
      <c r="O164" s="34" t="inlineStr">
        <is>
          <t>ข้อสอบจริง PLE-CC1 ปี 2566 Day 1 ข้อ 50 [CASE_2566_ASTHMA_01]</t>
        </is>
      </c>
      <c r="P164" s="100" t="inlineStr">
        <is>
          <t>ข้อสอบจริง</t>
        </is>
      </c>
      <c r="Q164" s="100" t="inlineStr">
        <is>
          <t>2566 Day 1</t>
        </is>
      </c>
      <c r="R164" s="100" t="inlineStr">
        <is>
          <t>CASE_2566_ASTHMA_01</t>
        </is>
      </c>
    </row>
    <row r="165">
      <c r="A165" s="177" t="n">
        <v>163</v>
      </c>
      <c r="B165" s="34" t="inlineStr">
        <is>
          <t>ผู้ป่วยโรคหืด (Asthma) ใช้ยา Budesonide + Formoterol Turbuhaler (80/4.5 mcg) สูดพ่นครั้งละ 1 puff วันละ 2 ครั้ง เช้า-เย็น สม่ำเสมอ และมี Salbutamol MDI สำหรับสูดเมื่อมีอาการหอบ
คำแนะนำในการปฏิบัติตัวที่สำคัญที่สุดหลังจากสูดยาสูตรผสมที่มีส่วนประกอบของคอร์ติโคสเตียรอยด์ (ICS) ชนิดผงแห้งคือข้อใด</t>
        </is>
      </c>
      <c r="C165" s="100" t="inlineStr"/>
      <c r="D165" s="34" t="inlineStr">
        <is>
          <t>บ้วนปาก กลั้วคอด้วยน้ำสะอาด แล้วบ้วนทิ้งทันทีทุกครั้งหลังสูดยา</t>
        </is>
      </c>
      <c r="E165" s="34" t="inlineStr">
        <is>
          <t>ดื่มน้ำอุ่นตามทันที 1 แก้วใหญ่เพื่อช่วยกลืนผงยาลงสู่กระเพาะ</t>
        </is>
      </c>
      <c r="F165" s="34" t="inlineStr">
        <is>
          <t>กลืนน้ำลายทันทีเพื่อเคลือบเนื้อเยื่อหลอดลมส่วนบน</t>
        </is>
      </c>
      <c r="G165" s="34" t="inlineStr">
        <is>
          <t>หลีกเลี่ยงการดื่มน้ำหรือรับประทานอาหารเป็นเวลาอย่างน้อย 30 นาที</t>
        </is>
      </c>
      <c r="H165" s="34" t="inlineStr">
        <is>
          <t>นอนราบลงทันทีเพื่อช่วยให้ยากระจายตัวสู่ปอดส่วนลึก</t>
        </is>
      </c>
      <c r="I165" s="100" t="n">
        <v>1</v>
      </c>
      <c r="J165" s="34" t="inlineStr">
        <is>
          <t>✅ คำตอบที่ถูกต้อง: ข้อ ก. บ้วนปาก กลั้วคอด้วยน้ำสะอาด แล้วบ้วนทิ้งทันทีทุกครั้งหลังสูดยา
🎯 ทำไมข้อนี้ถึงถูก:
การสูดยาที่มีสเตียรอยด์ (ICS: Inhaled Corticosteroid) จะมีละอองผงยาบางส่วนตกค้างอยู่ในช่องปากและลำคอ การบ้วนปากและกลั้วคอด้วยน้ำสะอาดแล้วบ้วนทิ้งทันที จะช่วยลดการสะสมของสเตียรอยด์เฉพาะที่ ป้องกันการเกิดเชื้อราในช่องปาก (Oral candidiasis) และป้องกันอาการเสียงแหบ (Dysphonia)
🔍 ข้ออื่นผิดเพราะอะไร:
• ข้อ ข. และ ค. ผิดเพราะ: การกลืนน้ำหรือกลืนผงยาลงสู่กระเพาะอาหารจะทำให้ยาถูกดูดซึมเข้าสู่กระแสเลือด เพิ่มความเสี่ยงของผลข้างเคียงทางระบบ (Systemic side effects)
• ข้อ ง. ผิดเพราะ: ไม่มีข้อห้ามในการดื่มน้ำหรือรับประทานอาหารหลังการบ้วนปาก
• ข้อ จ. ผิดเพราะ: การนอนราบไม่มีผลต่อการกระจายตัวของยาในปอด</t>
        </is>
      </c>
      <c r="K165" s="100" t="inlineStr"/>
      <c r="L165" s="34" t="inlineStr">
        <is>
          <t>Pulmonary</t>
        </is>
      </c>
      <c r="M165" s="34" t="inlineStr">
        <is>
          <t>Inhaled Corticosteroid Counseling &amp; Oral Rinse</t>
        </is>
      </c>
      <c r="N165" s="100" t="inlineStr">
        <is>
          <t>Clinic</t>
        </is>
      </c>
      <c r="O165" s="34" t="inlineStr">
        <is>
          <t>ข้อสอบจริง PLE-CC1 ปี 2566 Day 1 ข้อ 51 [CASE_2566_ASTHMA_01]</t>
        </is>
      </c>
      <c r="P165" s="100" t="inlineStr">
        <is>
          <t>ข้อสอบจริง</t>
        </is>
      </c>
      <c r="Q165" s="100" t="inlineStr">
        <is>
          <t>2566 Day 1</t>
        </is>
      </c>
      <c r="R165" s="100" t="inlineStr">
        <is>
          <t>CASE_2566_ASTHMA_01</t>
        </is>
      </c>
    </row>
    <row r="166">
      <c r="A166" s="178" t="n">
        <v>164</v>
      </c>
      <c r="B166" s="179" t="inlineStr">
        <is>
          <t>ผู้ป่วยชายไทยอายุ 60 ปี ป่วยด้วยโรค COPD ผลตรวจสมรรถภาพปอดพบ FEV1 35% of predicted, FEV1/FVC 60% มีประวัติ exacerbation จนต้องนอนโรงพยาบาล 1 ครั้งในรอบปีที่ผ่านมา ประเมินอาการได้ mMRC 1 คะแนน, CAT score 8 คะแนน ได้รับยาประจำคือ Salbutamol MDI 1-2 puffs prn
ผู้ป่วยรายนี้จัดอยู่ในระดับความรุนแรงและกลุ่มผู้ป่วยระดับใด ตามแนวทาง GOLD guideline 2022</t>
        </is>
      </c>
      <c r="C166" s="178" t="inlineStr"/>
      <c r="D166" s="179" t="inlineStr">
        <is>
          <t>GOLD 2, Group C</t>
        </is>
      </c>
      <c r="E166" s="179" t="inlineStr">
        <is>
          <t>GOLD 2, Group D</t>
        </is>
      </c>
      <c r="F166" s="179" t="inlineStr">
        <is>
          <t>GOLD 3, Group C</t>
        </is>
      </c>
      <c r="G166" s="179" t="inlineStr">
        <is>
          <t>GOLD 3, Group D</t>
        </is>
      </c>
      <c r="H166" s="179" t="inlineStr">
        <is>
          <t>GOLD 4, Group D</t>
        </is>
      </c>
      <c r="I166" s="178" t="n">
        <v>3</v>
      </c>
      <c r="J166" s="179" t="inlineStr">
        <is>
          <t>✅ คำตอบที่ถูกต้อง: ข้อ ค. GOLD 3, Group C
🎯 ทำไมข้อนี้ถึงถูก:
ตามเกณฑ์ GOLD 2022 ค่า FEV1 35% of predicted จัดอยู่ในช่วง 30-49% ซึ่งคือระดับความรุนแรง GOLD 3 (Severe airflow limitation: GOLD 1 &gt;= 80%, GOLD 2 50-79%, GOLD 3 30-49%, GOLD 4 &lt; 30%) และด้านความเสี่ยงต่อโรคกำเริบ ผู้ป่วยเคยมีประวัตินอนโรงพยาบาล 1 ครั้ง (&gt;= 1 leading to hospital admission) จึงจัดอยู่ในกลุ่มเสี่ยงสูง (Group C หรือ D) เมื่อร่วมกับคะแนนประเมินอาการ CAT 8 คะแนน (&lt; 10) และ mMRC 1 คะแนน (&lt; 2) จัดเป็นกลุ่ม Less symptoms จึงจัดอยู่ใน Group C อย่างชัดเจน สรุปรวมคือ GOLD 3, Group C
🔍 ข้ออื่นผิดเพราะอะไร:
• ข้อ ก. และ ข. ผิดเพราะ GOLD 2 กำหนดค่า FEV1 อยู่ในช่วง 50-79% ไม่ตรงกับค่า 35% ของผู้ป่วย
• ข้อ ง. ผิดเพราะ Group D ต้องมีอาการมาก (CAT &gt;= 10 หรือ mMRC &gt;= 2) แต่ผู้ป่วยมี CAT 8 และ mMRC 1
• ข้อ จ. ผิดเพราะ GOLD 4 กำหนดค่า FEV1 น้อยกว่า 30% และผู้ป่วยจัดอยู่ใน Group C ไม่ใช่ Group D</t>
        </is>
      </c>
      <c r="K166" s="178" t="inlineStr"/>
      <c r="L166" s="179" t="inlineStr">
        <is>
          <t>Pulmonary</t>
        </is>
      </c>
      <c r="M166" s="179" t="inlineStr">
        <is>
          <t>Chronic Obstructive Pulmonary Disease (COPD)</t>
        </is>
      </c>
      <c r="N166" s="178" t="inlineStr">
        <is>
          <t>Clinic</t>
        </is>
      </c>
      <c r="O166" s="179" t="inlineStr">
        <is>
          <t>ข้อสอบจริง PLE-CC1 ปี 2566 Day 2 ข้อ 1 [CASE_2566_COPD_01]</t>
        </is>
      </c>
      <c r="P166" s="178" t="inlineStr">
        <is>
          <t>ข้อสอบจริง</t>
        </is>
      </c>
      <c r="Q166" s="178" t="inlineStr">
        <is>
          <t>2566 Day 2</t>
        </is>
      </c>
      <c r="R166" s="178" t="inlineStr">
        <is>
          <t>CASE_2566_COPD_01</t>
        </is>
      </c>
    </row>
    <row r="167">
      <c r="A167" s="178" t="n">
        <v>165</v>
      </c>
      <c r="B167" s="179" t="inlineStr">
        <is>
          <t>ผู้ป่วยชายไทยอายุ 60 ปี ป่วยด้วยโรค COPD ผลตรวจสมรรถภาพปอดพบ FEV1 35% of predicted, FEV1/FVC 60% มีประวัติ exacerbation จนต้องนอนโรงพยาบาล 1 ครั้งในรอบปีที่ผ่านมา ประเมินอาการได้ mMRC 1 คะแนน, CAT score 8 คะแนน ได้รับยาประจำคือ Salbutamol MDI 1-2 puffs prn
จากกรณีศึกษาข้างต้น ตามแนวทาง GOLD guideline 2022 ควรปรับการรักษาทางยาเริ่มต้นสำหรับผู้ป่วยรายนี้อย่างไร</t>
        </is>
      </c>
      <c r="C167" s="178" t="inlineStr"/>
      <c r="D167" s="179" t="inlineStr">
        <is>
          <t>เพิ่ม Fluticasone + Salmeterol Accuhaler (50/250 mcg) 1 puff bid</t>
        </is>
      </c>
      <c r="E167" s="179" t="inlineStr">
        <is>
          <t>เพิ่ม Tiotropium 18 mcg DPI 1 puff OD</t>
        </is>
      </c>
      <c r="F167" s="179" t="inlineStr">
        <is>
          <t>เพิ่ม Umeclidinium + Vilanterol DPI 1 puff OD</t>
        </is>
      </c>
      <c r="G167" s="179" t="inlineStr">
        <is>
          <t>เพิ่ม Budesonide + Formoterol (160/4.5 mcg) 1 puff bid prn</t>
        </is>
      </c>
      <c r="H167" s="179" t="inlineStr">
        <is>
          <t>เพิ่ม Indacaterol 150 mcg DPI 1 puff OD</t>
        </is>
      </c>
      <c r="I167" s="178" t="n">
        <v>2</v>
      </c>
      <c r="J167" s="179" t="inlineStr">
        <is>
          <t>✅ คำตอบที่ถูกต้อง: ข้อ ข. เพิ่ม Tiotropium 18 mcg DPI 1 puff OD
🎯 ทำไมข้อนี้ถึงถูก:
ตามแนวทาง GOLD 2022 การรักษาเริ่มต้น (Initial pharmacological management) สำหรับผู้ป่วย COPD Group C (Less symptoms, High exacerbation risk) แนะนำให้ใช้ยา LAMA (Long-acting muscarinic antagonist) ชนิดเดี่ยว เช่น Tiotropium 18 mcg DPI วันละ 1 ครั้ง เนื่องจากมีหลักฐานเชิงประจักษ์ชัดเจนว่า LAMA สามารถลดอัตราการเกิดโรคกำเริบ (Exacerbations) ได้มีประสิทธิภาพเหนือกว่า LABA
🔍 ข้ออื่นผิดเพราะอะไร:
• ข้อ ก. และ ง. ผิดเพราะเป็นสูตรยาผสม ICS/LABA ซึ่งตามแนวทาง GOLD ไม่แนะนำให้เริ่มเป็นยาขนานแรกใน Group C เนื่องจากเพิ่มความเสี่ยงต่อการเกิดปอดอักเสบ (Pneumonia) และแนะนำ ICS เฉพาะในผู้ที่มี Blood eosinophils &gt;= 300 cells/mcL หรือมีประวัติหอบหืดร่วมด้วย
• ข้อ ค. ผิดเพราะเป็นการใช้ยาผสมสองตัว LAMA + LABA ซึ่งสงวนไว้สำหรับผู้ป่วย Group D หรือผู้ที่ไม่สามารถควบคุมอาการกำเริบได้ด้วย LAMA เดี่ยว
• ข้อ จ. ผิดเพราะ Indacaterol เป็น LABA เดี่ยว ซึ่งมีประสิทธิภาพในการป้องกันการเกิดโรคกำเริบได้ด้อยกว่ายากลุ่ม LAMA</t>
        </is>
      </c>
      <c r="K167" s="178" t="inlineStr"/>
      <c r="L167" s="179" t="inlineStr">
        <is>
          <t>Pulmonary</t>
        </is>
      </c>
      <c r="M167" s="179" t="inlineStr">
        <is>
          <t>Chronic Obstructive Pulmonary Disease (COPD)</t>
        </is>
      </c>
      <c r="N167" s="178" t="inlineStr">
        <is>
          <t>Clinic</t>
        </is>
      </c>
      <c r="O167" s="179" t="inlineStr">
        <is>
          <t>ข้อสอบจริง PLE-CC1 ปี 2566 Day 2 ข้อ 2 [CASE_2566_COPD_01]</t>
        </is>
      </c>
      <c r="P167" s="178" t="inlineStr">
        <is>
          <t>ข้อสอบจริง</t>
        </is>
      </c>
      <c r="Q167" s="178" t="inlineStr">
        <is>
          <t>2566 Day 2</t>
        </is>
      </c>
      <c r="R167" s="178" t="inlineStr">
        <is>
          <t>CASE_2566_COPD_01</t>
        </is>
      </c>
    </row>
    <row r="168">
      <c r="A168" s="178" t="n">
        <v>166</v>
      </c>
      <c r="B168" s="179" t="inlineStr">
        <is>
          <t>ผู้ป่วยหญิงไทยอายุ 14 ปี มาพบแพทย์ด้วยอาการคัดจมูก มีน้ำมูกใส จามบ่อย และคันจมูก ไม่มีไข้และไม่มีอาการเจ็บคอ มักตื่นขึ้นมากลางดึกเพราะคัดจมูกแน่นหายใจไม่ออก รบกวนการนอนหลับและการเรียน อาการเป็นต่อเนื่องทุกวันมานาน 5 สัปดาห์แล้ว ประวัติ: เป็นโรคภูมิแพ้แต่เดิม มารดามีประวัติโรคภูมิแพ้ บริเวณใกล้บ้านมีโครงการก่อสร้างมานาน 1 ปี และเมื่อ 2 เดือนก่อนเพิ่งรับแมวขนยาวมาเลี้ยงในห้องนอน
สารก่อภูมิแพ้หรือปัจจัยกระตุ้นในข้อใด เป็นสาเหตุสำคัญที่สุดที่กระตุ้นให้อาการภูมิแพ้ของผู้ป่วยรายนี้กำเริบหนักขึ้นในช่วง 5 สัปดาห์ที่ผ่านมา</t>
        </is>
      </c>
      <c r="C168" s="178" t="inlineStr"/>
      <c r="D168" s="179" t="inlineStr">
        <is>
          <t>ฝุ่นละอองจากการก่อสร้างใกล้บ้าน</t>
        </is>
      </c>
      <c r="E168" s="179" t="inlineStr">
        <is>
          <t>การถ่ายทอดทางพันธุกรรมจากมารดา</t>
        </is>
      </c>
      <c r="F168" s="179" t="inlineStr">
        <is>
          <t>สารก่อภูมิแพ้จากรังแคและขนแมว (Cat dander / Fel d 1 allergen)</t>
        </is>
      </c>
      <c r="G168" s="179" t="inlineStr">
        <is>
          <t>การเปลี่ยนแปลงของฮอร์โมนเพศหญิงตามวัย</t>
        </is>
      </c>
      <c r="H168" s="179" t="inlineStr">
        <is>
          <t>การสัมผัสกับอากาศเย็นในห้องนอน</t>
        </is>
      </c>
      <c r="I168" s="178" t="n">
        <v>3</v>
      </c>
      <c r="J168" s="179" t="inlineStr">
        <is>
          <t>✅ คำตอบที่ถูกต้อง: ข้อ ค. สารก่อภูมิแพ้จากรังแคและขนแมว (Cat dander / Fel d 1 allergen)
🎯 ทำไมข้อนี้ถึงถูก:
ความสัมพันธ์ทางเวลา (Temporal relationship) ระบุชัดเจนว่าผู้ป่วยเพิ่งรับแมวมาเลี้ยงในห้องนอนเมื่อ 2 เดือนก่อน และเริ่มมีอาการกำเริบรุนแรงมานาน 5 สัปดาห์ สารก่อภูมิแพ้จากแมว โดยเฉพาะโปรตีน Fel d 1 ที่พบในสะเก็ดรังแคผิวหนัง (Dander) น้ำลาย และขนแมว เป็นสารก่อภูมิแพ้ในอาคารที่มีความรุนแรงสูง (Potent indoor aeroallergen) อนุภาคมีขนาดเล็กมาก ลอยอยู่ในอากาศได้นาน และกระตุ้นการสร้าง IgE นำไปสู่อาการ Allergic rhinitis กำเริบอย่างรวดเร็ว ในขณะที่การก่อสร้างมีมานาน 1 ปีแล้วจึงไม่ใช่ตัวกระตุ้นใหม่
🔍 ข้ออื่นผิดเพราะอะไร:
• ข้อ ก. การก่อสร้างมีมานาน 1 ปีแล้ว ไม่ตรงกับเวลาที่เริ่มกำเริบเมื่อ 5 สัปดาห์ก่อน
• ข้อ ข. พันธุกรรมเป็นปัจจัยเสี่ยงพื้นฐาน ไม่ใช่สิ่งกระตุ้นเฉียบพลัน
• ข้อ ง. และ จ. ไม่ใช่ปัจจัยกระตุ้นหลักทางอิมมูโนวิทยา</t>
        </is>
      </c>
      <c r="K168" s="178" t="inlineStr"/>
      <c r="L168" s="179" t="inlineStr">
        <is>
          <t>Pulmonary</t>
        </is>
      </c>
      <c r="M168" s="179" t="inlineStr">
        <is>
          <t>Allergic Rhinitis Triggers &amp; Pet Allergen Sensitization</t>
        </is>
      </c>
      <c r="N168" s="178" t="inlineStr">
        <is>
          <t>Clinic</t>
        </is>
      </c>
      <c r="O168" s="179" t="inlineStr">
        <is>
          <t>ข้อสอบจริง PLE-CC1 ปี 2566 Day 2 ข้อ 103 [CASE_2566_RHINITIS_01]</t>
        </is>
      </c>
      <c r="P168" s="178" t="inlineStr">
        <is>
          <t>ข้อสอบจริง</t>
        </is>
      </c>
      <c r="Q168" s="178" t="inlineStr">
        <is>
          <t>2566 Day 2</t>
        </is>
      </c>
      <c r="R168" s="178" t="inlineStr">
        <is>
          <t>CASE_2566_RHINITIS_01</t>
        </is>
      </c>
    </row>
    <row r="169">
      <c r="A169" s="178" t="n">
        <v>167</v>
      </c>
      <c r="B169" s="179" t="inlineStr">
        <is>
          <t>ผู้ป่วยหญิงไทยอายุ 14 ปี มีอาการคัดจมูก น้ำมูกใส จาม เป็นต่อเนื่องทุกวันนาน 5 สัปดาห์ และมีอาการคัดจมูกตื่นกลางดึกจนรบกวนการนอนหลับ เข้าได้กับเกณฑ์จำแนกโรคเป็น Moderate-to-severe persistent allergic rhinitis ตามแนวทาง ARIA guidelines
ยาทางเลือกแรกที่มีประสิทธิภาพสูงสุดในการบรรเทาอาการคัดจมูกและควบคุมโรคที่ควรเริ่มต้นสั่งใช้สำหรับผู้ป่วยรายนี้คือข้อใด</t>
        </is>
      </c>
      <c r="C169" s="178" t="inlineStr"/>
      <c r="D169" s="179" t="inlineStr">
        <is>
          <t>Montelukast 10 mg รับประทานวันละ 1 ครั้งก่อนนอน</t>
        </is>
      </c>
      <c r="E169" s="179" t="inlineStr">
        <is>
          <t>Pseudoephedrine 60 mg รับประทานวันละ 3 ครั้ง</t>
        </is>
      </c>
      <c r="F169" s="179" t="inlineStr">
        <is>
          <t>Cetirizine 10 mg รับประทานวันละ 1 ครั้ง</t>
        </is>
      </c>
      <c r="G169" s="179" t="inlineStr">
        <is>
          <t>Mometasone furoate nasal spray พ่นจมูกข้างละ 1-2 puffs วันละ 1 ครั้ง</t>
        </is>
      </c>
      <c r="H169" s="179" t="inlineStr">
        <is>
          <t>Prednisolone 20 mg รับประทานวันละ 1 ครั้งต่อเนื่อง 1 เดือน</t>
        </is>
      </c>
      <c r="I169" s="178" t="n">
        <v>4</v>
      </c>
      <c r="J169" s="179" t="inlineStr">
        <is>
          <t>✅ คำตอบที่ถูกต้อง: ข้อ ง. Mometasone furoate nasal spray พ่นจมูกข้างละ 1-2 puffs วันละ 1 ครั้ง
🎯 ทำไมข้อนี้ถึงถูก:
ตามแนวทางมาตรฐานสากล ARIA guidelines ผู้ป่วยที่มีอาการภูมิแพ้จมูกชนิดรุนแรงปานกลางถึงมากและเป็นต่อเนื่อง (Moderate-to-severe persistent allergic rhinitis: มีอาการมากกว่า 4 วันต่อสัปดาห์ ติดต่อกันเกิน 4 สัปดาห์ และมีผลกระทบต่อการนอนหลับหรือการเรียน) ยาทางเลือกแรกที่มีหลักฐานระดับสูงสุด (First-line therapy) คือ ยาสเตียรอยด์พ่นจมูก (Intranasal corticosteroids: INCS เช่น Mometasone furoate หรือ Fluticasone furoate) เนื่องจากมีประสิทธิภาพสูงสุดในการลดการอักเสบ บรรเทาอาการคัดจมูก น้ำมูกไหล จาม และคันจมูก ได้เหนือกว่ายารับประทานทุกกลุ่ม
🔍 ข้ออื่นผิดเพราะอะไร:
• ข้อ ก. Montelukast แนะนำเป็นยาทางเลือกเสริม ไม่ใช่ยาเดี่ยวตัวแรก
• ข้อ ข. Pseudoephedrine เป็นยาแก้คัดจมูกระยะสั้น ไม่ควรใช้ต่อเนื่องยาวนาน
• ข้อ ค. Oral antihistamines บรรเทาอาการจามคันได้ดี แต่ลดอาการคัดจมูกได้น้อยกว่า INCS
• ข้อ จ. สเตียรอยด์ชนิดรับประทานมีผลข้างเคียงทั่วร่างกาย ไม่ควรใช้รักษา Allergic rhinitis ทั่วไป</t>
        </is>
      </c>
      <c r="K169" s="178" t="inlineStr"/>
      <c r="L169" s="179" t="inlineStr">
        <is>
          <t>Pulmonary</t>
        </is>
      </c>
      <c r="M169" s="179" t="inlineStr">
        <is>
          <t>Intranasal Corticosteroids for Moderate-Severe Allergic Rhinitis</t>
        </is>
      </c>
      <c r="N169" s="178" t="inlineStr">
        <is>
          <t>Clinic</t>
        </is>
      </c>
      <c r="O169" s="179" t="inlineStr">
        <is>
          <t>ข้อสอบจริง PLE-CC1 ปี 2566 Day 2 ข้อ 104 [CASE_2566_RHINITIS_01]</t>
        </is>
      </c>
      <c r="P169" s="178" t="inlineStr">
        <is>
          <t>ข้อสอบจริง</t>
        </is>
      </c>
      <c r="Q169" s="178" t="inlineStr">
        <is>
          <t>2566 Day 2</t>
        </is>
      </c>
      <c r="R169" s="178" t="inlineStr">
        <is>
          <t>CASE_2566_RHINITIS_01</t>
        </is>
      </c>
    </row>
  </sheetData>
  <mergeCells count="1">
    <mergeCell ref="A1:F1"/>
  </mergeCells>
  <pageMargins left="0.75" right="0.75" top="1" bottom="1" header="0.5" footer="0.5"/>
</worksheet>
</file>

<file path=xl/worksheets/sheet16.xml><?xml version="1.0" encoding="utf-8"?>
<worksheet xmlns="http://schemas.openxmlformats.org/spreadsheetml/2006/main">
  <sheetPr>
    <outlinePr summaryBelow="0" summaryRight="0"/>
    <pageSetUpPr/>
  </sheetPr>
  <dimension ref="A1:R195"/>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Gynaecologic &amp; Genitourinary</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1</v>
      </c>
      <c r="B3" s="166" t="inlineStr">
        <is>
          <t>สถานการณ์ที่ 1 สตรีรายหนึ่งเพิ่งเริ่มรับประทานยาคุมกำเนิดประกอบด้วย ethinyl estradiol 30 mcg + levonorgestrel 0.15 mg เป็นวิธีแรก โดยรับประทานเม็ดแรกของแผง ในวันที่ 5 ของรอบเดือน เมื่อเวลา 18.00 น. หลังอาหารเย็น ต่อมาสตรีรายนี้หยุดรับประทานยาคุมกำเนิดเพื่อต้องการตั้งครรภ์ เมื่อคลอดบุตรได้ 2 สัปดาห์ ได้ปรึกษาเภสัชกรเกี่ยวกับการคุมกำเนิดต่อไปอีก เพราะต้องการเว้นระยะการมีบุตร 3 ปี ขณะนี้กำลังให้นมบุตร
ยาคุมกำเนิดรับประทานขณะให้นมบุตร คือ</t>
        </is>
      </c>
      <c r="C3" s="166" t="inlineStr"/>
      <c r="D3" s="166" t="inlineStr">
        <is>
          <t>Lynestrenol</t>
        </is>
      </c>
      <c r="E3" s="166" t="inlineStr">
        <is>
          <t>Levonorgestrel</t>
        </is>
      </c>
      <c r="F3" s="166" t="inlineStr">
        <is>
          <t>Ethinyl estradiol + levonorgestrel</t>
        </is>
      </c>
      <c r="G3" s="166" t="inlineStr">
        <is>
          <t>Ethinyl estradiol + desogestrel</t>
        </is>
      </c>
      <c r="H3" s="166" t="inlineStr">
        <is>
          <t>Ethinyl estradiol + gestodene</t>
        </is>
      </c>
      <c r="I3" s="167" t="n">
        <v>1</v>
      </c>
      <c r="J3" s="166" t="inlineStr">
        <is>
          <t>✅ คำตอบที่ถูกต้อง: ข้อ ก. Lynestrenol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Lynestrenol ในช่วงให้นมบุตร (โดยเฉพาะช่วง 6 สัปดาห์แรกหลังคลอด) ห้ามใช้ยาคุมกำเนิดชนิดฮอร์โมนรวม (Combined Hormonal Contraceptives: CHCs) ที่มี Estrogen เป็นส่วนประกอบ เนื่องจาก Estrogen จะไปลดปริมาณและคุณภาพของน้ำนม รวมถึงเพิ่มความเสี่ยงต่อการเกิดภาวะหลอดเลือดอุดตัน (VTE) จึงควรเลือกใช้ยาคุมกำเนิดชนิดฮอร์โมนเดี่ยว (Progestin-only pills: POPs) เช่น Lynestrenol หรือ Desogestrel
🔍 ข้ออื่นผิดเพราะอะไร:
• ข้อ ข. (Levonorgestrel): Levonorgestrel เป็น 2nd generation progestin มีฤทธิ์ androgenic สูงกว่า 3rd generation อาจกระทบ lipid profile แต่ประสิทธิภาพสูง
• ข้อ ค. (Ethinyl estradiol + levonorgestrel): Ethinyl estradiol ออกฤทธิ์ผ่าน ERα/ERβ เพิ่ม hepatic coagulation factor synthesis เสี่ยง VTE ในผู้มีความเสี่ยงสูง มีข้อห้ามใน WHO MEC Category 4
• ข้อ ง. (Ethinyl estradiol + desogestrel): Ethinyl estradiol ออกฤทธิ์ผ่าน ERα/ERβ เพิ่ม hepatic coagulation factor synthesis เสี่ยง VTE ในผู้มีความเสี่ยงสูง มีข้อห้ามใน WHO MEC Category 4
• ข้อ จ. (Ethinyl estradiol + gestodene): Ethinyl estradiol ออกฤทธิ์ผ่าน ERα/ERβ เพิ่ม hepatic coagulation factor synthesis เสี่ยง VTE ในผู้มีความเสี่ยงสูง มีข้อห้ามใน WHO MEC Category 4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3" s="166" t="inlineStr"/>
      <c r="L3" s="166" t="inlineStr">
        <is>
          <t>Gynaecologic &amp; Genitourinary</t>
        </is>
      </c>
      <c r="M3" s="166" t="inlineStr">
        <is>
          <t>Oral contraceptive</t>
        </is>
      </c>
      <c r="N3" s="165" t="inlineStr">
        <is>
          <t>Clinic</t>
        </is>
      </c>
      <c r="O3" s="166" t="inlineStr">
        <is>
          <t>ข้อ 1 Pharma Plus เล่มม่วง (เฉลยข้อ ก)</t>
        </is>
      </c>
      <c r="P3" s="165" t="inlineStr">
        <is>
          <t>แบบฝึกหัด</t>
        </is>
      </c>
      <c r="Q3" s="165" t="inlineStr">
        <is>
          <t>เล่มม่วง</t>
        </is>
      </c>
      <c r="R3" s="165" t="inlineStr"/>
    </row>
    <row r="4" ht="24" customHeight="1" s="49">
      <c r="A4" s="167" t="n">
        <v>2</v>
      </c>
      <c r="B4" s="166" t="inlineStr">
        <is>
          <t>ต่อมาสตรีรายนี้ได้เปลี่ยนวิธีการคุมกำเนิดเป็นให้สามีใช้ถุงยางอนามัยและต้องการคุมกำเนิดฉุกเฉินเพราะถุงยางอนามัยขาด ซักประวัติเพิ่มเติมได้ข้อมูลดังนี้ มีเพศสัมพันธ์เมื่อ 3 วันที่ผ่านมา มีประจำเดือนเมื่อ 2 สัปดาห์ที่ผ่านมารอบเดือน 30 + 2 วัน ไม่เคยใช้วิธีการคุมกำเนิดฉุกเฉินมาก่อน คำแนะนำการจ่ายรับประทานยาคุมกำเนิดฉุกเฉินในข้อใดเหมาะสม
คำแนะนำการจ่ายรับประทานยาคุมกำเนิดฉุกเฉินในข้อใดเหมาะสม</t>
        </is>
      </c>
      <c r="C4" s="166" t="inlineStr"/>
      <c r="D4" s="166" t="inlineStr">
        <is>
          <t>ไม่จำเป็นต้องคุมกำเนิดฉุกเฉิน เพราะช่วงเวลาที่มีเพศสัมพันธ์นั้นอยู่ในระยะปลอดภัย</t>
        </is>
      </c>
      <c r="E4" s="166" t="inlineStr">
        <is>
          <t>ให้รอดทดสอบการตั้งครรภ์ เพราะเลยระยะเวลาที่ยาคุมกำเนิดฉุกเฉินจะมีประสิทธิภาพ</t>
        </is>
      </c>
      <c r="F4" s="166" t="inlineStr">
        <is>
          <t>Ethinyl estradiol 2.5 mg วันละ 2 ครั้งเป็นเวลา 3 วัน</t>
        </is>
      </c>
      <c r="G4" s="166" t="inlineStr">
        <is>
          <t>Levonorgestrel 0.75 mg 2 เม็ด 2 ครั้งห่างกันไม่เกิน 12 ชม.</t>
        </is>
      </c>
      <c r="H4" s="166" t="inlineStr">
        <is>
          <t>ยาคุมที่มี ethinyl estradiol 50 mcg + levonorgestrel 0.25 mg 1 เม็ด 2 ครั้งห่างกันไม่เกิน 12 ชม.</t>
        </is>
      </c>
      <c r="I4" s="167" t="n">
        <v>4</v>
      </c>
      <c r="J4" s="166" t="inlineStr">
        <is>
          <t>✅ คำตอบที่ถูกต้อง: ข้อ ง. Levonorgestrel 0.75 mg 2 เม็ด 2 ครั้งห่างกันไม่เกิน 12 ชม.
💡 Background:
การคุมกำเนิดฉุกเฉิน (Emergency Contraception: EC) มีข้อบ่งใช้เมื่อมีเพศสัมพันธ์ที่ไม่ได้ป้องกัน หรือเกิดความผิดพลาดจากวิธีคุมกำเนิดอื่น เช่น ถุงยางอนามัยแตก/รั่ว โดยเฉพาะในช่วงกึ่งกลางรอบเดือนซึ่งมีความเสี่ยงต่อการปฏิสนธิสูง
🎯 ทำไมข้อนี้ถึงถูก:
สตรีรายนี้มีประจำเดือนครั้งสุดท้ายเมื่อ 2 สัปดาห์ก่อน (14 วันที่ผ่านมา) ในรอบเดือน 30 ± 2 วัน ซึ่งตรงกับช่วงเวลาตกไข่ (Ovulation phase วันที่ 14-16 ของรอบเดือน) และมีเพศสัมพันธ์เมื่อ 3 วันที่ผ่านมา (ประมาณ 72 ชั่วโมง) จึงมีความเสี่ยงต่อการตั้งครรภ์สูงมาก ไม่ใช่ระยะปลอดภัย การใช้ยาคุมกำเนิดฉุกเฉินชนิด Levonorgestrel (0.75 mg 2 เม็ด ครั้งเดียว หรือแบ่งรับประทานห่างกัน 12 ชั่วโมง) ภายใน 72 ชั่วโมง เป็นวิธีมาตรฐานที่แนะนำและมีประสิทธิภาพสูงในการยับยั้งหรือชะลอการตกไข่
🔍 ข้ออื่นผิดเพราะอะไร:
• ข้อ ก. (ไม่จำเป็นต้องคุมกำเนิดฉุกเฉิน เพราะช่วงเวลาที่มีเพศสัมพันธ์นั้นอยู่ในระยะปลอดภัย): ผิดอย่างยิ่ง เพราะวันที่ 14 ของรอบเดือน 30 วัน คือช่วงระยะตกไข่ (Fertile window) ซึ่งเป็นช่วงที่มีโอกาสตั้งครรภ์สูงสุด ไม่ใช่ระยะปลอดภัยหน้า 7 หลัง 7
• ข้อ ข. (ให้รอดทดสอบการตั้งครรภ์ เพราะเลยระยะเวลาที่ยาคุมกำเนิดฉุกเฉินจะมีประสิทธิภาพ): ผิด เนื่องจากเพศสัมพันธ์เกิดขึ้นเมื่อ 3 วันที่แล้ว (72 ชั่วโมง) ยังอยู่ในกรอบเวลาที่ Levonorgestrel มีประสิทธิภาพ (ได้ผลดีที่สุดภายใน 72 ชม. และให้ได้ถึง 120 ชม.) จึงไม่ควรรอจนตั้งครรภ์
• ข้อ ค. (Ethinyl estradiol 2.5 mg วันละ 2 ครั้งเป็นเวลา 3 วัน): ไม่ใช่สูตรมาตรฐานในการคุมกำเนิดฉุกเฉิน และมีปริมาณเอสโตรเจนสูงมาก เสี่ยงต่อคลื่นไส้อาเจียนรุนแรงและลิ่มเลือดอุดตัน (VTE)
• ข้อ จ. (ยาคุมที่มี ethinyl estradiol 50 mcg + levonorgestrel 0.25 mg 1 เม็ด 2 ครั้งห่างกันไม่เกิน 12 ชม.): ปริมาณฮอร์โมนต่ำเกินไปสำหรับ Yuzpe method (สูตร Yuzpe ต้องใช้ EE 100 mcg + LNG 0.5 mg ต่อครั้ง) จึงไม่มีประสิทธิภาพเพียงพอในการคุมกำเนิดฉุกเฉิน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Emergency Contraception Timing: Levonorgestrel (LNG 1.5 mg) รับประทานเร็วที่สุดภายใน 72 ชั่วโมง (ยืดหยุ่นได้ถึง 120 ชม.)
• Ovulation Calculation: การตกไข่จะเกิดขึ้น 14 วันก่อนประจำเดือนรอบถัดไปมาเสมอ (Luteal phase คงที่ 14 วัน) รอบเดือน 30 วันจะตกไข่วันที่ 16 (ช่วงวันที่ 12-16 จึงเสี่ยงสูงสุด)</t>
        </is>
      </c>
      <c r="K4" s="166" t="inlineStr"/>
      <c r="L4" s="166" t="inlineStr">
        <is>
          <t>Gynaecologic &amp; Genitourinary</t>
        </is>
      </c>
      <c r="M4" s="166" t="inlineStr">
        <is>
          <t>Oral contraceptive</t>
        </is>
      </c>
      <c r="N4" s="165" t="inlineStr">
        <is>
          <t>Clinic</t>
        </is>
      </c>
      <c r="O4" s="166" t="inlineStr">
        <is>
          <t>ข้อ 2 Pharma Plus เล่มม่วง (เฉลยข้อ )</t>
        </is>
      </c>
      <c r="P4" s="165" t="inlineStr">
        <is>
          <t>แบบฝึกหัด</t>
        </is>
      </c>
      <c r="Q4" s="165" t="inlineStr">
        <is>
          <t>เล่มม่วง</t>
        </is>
      </c>
      <c r="R4" s="165" t="inlineStr"/>
    </row>
    <row r="5" ht="24" customHeight="1" s="49">
      <c r="A5" s="167" t="n">
        <v>3</v>
      </c>
      <c r="B5" s="166" t="inlineStr">
        <is>
          <t>ใช้ยาคุมที่มี ethinyl estradiol ไม่มีปัญหาในการเกิดปฏิกิริยาระหว่างยากรณีใดบ้าง</t>
        </is>
      </c>
      <c r="C5" s="166" t="inlineStr"/>
      <c r="D5" s="166" t="inlineStr">
        <is>
          <t>ในผู้ป่วยวัณโรคที่ใช้ rifampin อย่างต่อเนื่อง</t>
        </is>
      </c>
      <c r="E5" s="166" t="inlineStr">
        <is>
          <t>ในผู้ป่วยที่ได้รับ corticosteroid เป็นเวลาหลายเดือน</t>
        </is>
      </c>
      <c r="F5" s="166" t="inlineStr">
        <is>
          <t>ในผู้ป่วยที่ได้รับ barbiturate อย่างต่อเนื่อง</t>
        </is>
      </c>
      <c r="G5" s="166" t="inlineStr">
        <is>
          <t>ในผู้ป่วยที่ใช้ยา phenytoin ป้องกันการชัก</t>
        </is>
      </c>
      <c r="H5" s="166" t="inlineStr">
        <is>
          <t>ในผู้ป่วยที่ได้รับ aspirin อย่างต่อเนื่อง</t>
        </is>
      </c>
      <c r="I5" s="167" t="n">
        <v>5</v>
      </c>
      <c r="J5" s="166" t="inlineStr">
        <is>
          <t>✅ คำตอบที่ถูกต้อง: ข้อ จ. ในผู้ป่วยที่ได้รับ aspirin อย่างต่อเนื่อง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ในผู้ป่วยที่ได้รับ aspirin อย่างต่อเนื่อง ยาที่เป็น CYP3A4 inducers (เช่น Rifampin, Barbiturates, Phenytoin) จะเพิ่มการเมแทบอลิซึมของ Ethinyl estradiol และ Progestins ทำให้ efficacy ของยาคุมกำเนิดลดลงเสี่ยงต่อการตั้งครรภ์ ส่วน Aspirin ไม่มีผลเหนี่ยวนำเอนไซม์ตับ จึงไม่มีปฏิกิริยาที่ทำให้ยาคุมกำเนิดหมดฤทธิ์
🔍 ข้ออื่นผิดเพราะอะไร:
• ข้อ ก. (ในผู้ป่วยวัณโรคที่ใช้ rifampin อย่างต่อเนื่อง): ในผู้ป่วยวัณโรคที่ใช้ rifampin อย่างต่อเนื่อง ไม่ตรงกับข้อบ่งใช้หรือกลไกการออกฤทธิ์ที่ถูกต้องตาม WHO Medical Eligibility Criteria for Contraceptive Use (5th edition, 2015)
• ข้อ ข. (ในผู้ป่วยที่ได้รับ corticosteroid เป็นเวลาหลายเดือน): ในผู้ป่วยที่ได้รับ corticosteroid เป็นเวลาหลายเดือน ไม่ตรงกับข้อบ่งใช้หรือกลไกการออกฤทธิ์ที่ถูกต้องตาม WHO Medical Eligibility Criteria for Contraceptive Use (5th edition, 2015)
• ข้อ ค. (ในผู้ป่วยที่ได้รับ barbiturate อย่างต่อเนื่อง): ARB ยับยั้ง AT1 receptor โดยตรง ไม่เพิ่ม bradykinin จึงไม่มีอาการไอ มีผล renoprotective ใน DKD คล้าย ACEi
• ข้อ ง. (ในผู้ป่วยที่ใช้ยา phenytoin ป้องกันการชัก): เป็น sodium channel blocker สำหรับ focal/generalized seizures มี non-linear (Michaelis-Menten) PK เสี่ยง toxicity ได้ง่ายเมื่อปรับ dose และทำให้เกิด gingival hyperplasia, hirsutism, cerebellar ataxia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 s="166" t="inlineStr"/>
      <c r="L5" s="166" t="inlineStr">
        <is>
          <t>Gynaecologic &amp; Genitourinary</t>
        </is>
      </c>
      <c r="M5" s="166" t="inlineStr">
        <is>
          <t>Oral contraceptive</t>
        </is>
      </c>
      <c r="N5" s="165" t="inlineStr">
        <is>
          <t>Clinic</t>
        </is>
      </c>
      <c r="O5" s="166" t="inlineStr">
        <is>
          <t>ข้อ 3 Pharma Plus เล่มม่วง (เฉลยข้อ จ)</t>
        </is>
      </c>
      <c r="P5" s="165" t="inlineStr">
        <is>
          <t>แบบฝึกหัด</t>
        </is>
      </c>
      <c r="Q5" s="165" t="inlineStr">
        <is>
          <t>เล่มม่วง</t>
        </is>
      </c>
      <c r="R5" s="165" t="inlineStr"/>
    </row>
    <row r="6" ht="24" customHeight="1" s="49">
      <c r="A6" s="167" t="n">
        <v>4</v>
      </c>
      <c r="B6" s="166" t="inlineStr">
        <is>
          <t>ข้อใดไม่ถูกต้องเกี่ยวกับ ethinyl estradiol + levonorgestrel</t>
        </is>
      </c>
      <c r="C6" s="166" t="inlineStr"/>
      <c r="D6" s="166" t="inlineStr">
        <is>
          <t>Ethinyl estradiol เป็นยาในกลุ่ม estrogen</t>
        </is>
      </c>
      <c r="E6" s="166" t="inlineStr">
        <is>
          <t>Levonorgestrel เป็นยาในกลุ่ม progestins</t>
        </is>
      </c>
      <c r="F6" s="166" t="inlineStr">
        <is>
          <t>การให้ ethinyl estradiol 0.03 mg + levonorgestrel 0.15 mg ในทุกเม็ดของการให้แบบ biphasic combination โดยมียา 2 ชนิดในแผง</t>
        </is>
      </c>
      <c r="G6" s="166" t="inlineStr">
        <is>
          <t>Levonorgestrel 1.5 mg stat (Emergency)</t>
        </is>
      </c>
      <c r="H6" s="166" t="inlineStr">
        <is>
          <t>Levonorgestrel เป็น isomer หนึ่งของ norgestrel</t>
        </is>
      </c>
      <c r="I6" s="167" t="n">
        <v>3</v>
      </c>
      <c r="J6" s="166" t="inlineStr">
        <is>
          <t>✅ คำตอบที่ถูกต้อง: ข้อ ค. การให้ ethinyl estradiol 0.03 mg + levonorgestrel 0.15 mg ในทุกเม็ดของการให้แบบ biphasic combination โดยมียา 2 ชนิดในแผง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การให้ ethinyl estradiol 0.03 mg + levonorgestrel 0.15 mg ในทุกเม็ดของการให้แบบ biphasic combination โดยมียา 2 ชนิดในแผง สูตรยาที่มีปริมาณฮอร์โมนคงที่ทุกเม็ดใน 1 แผง เรียกว่า Monophasic combination ไม่ใช่ Biphasic (ซึ่งแบบ Biphasic จะมีการปรับเปลี่ยนปริมาณฮอร์โมนในแต่ละช่วงของรอบเดือนเพื่อให้ใกล้เคียงธรรมชาติที่สุด)
🔍 ข้ออื่นผิดเพราะอะไร:
• ข้อ ก. (Ethinyl estradiol เป็นยาในกลุ่ม estrogen): Ethinyl estradiol ออกฤทธิ์ผ่าน ERα/ERβ เพิ่ม hepatic coagulation factor synthesis เสี่ยง VTE ในผู้มีความเสี่ยงสูง มีข้อห้ามใน WHO MEC Category 4
• ข้อ ข. (Levonorgestrel เป็นยาในกลุ่ม progestins): Levonorgestrel เป็น 2nd generation progestin มีฤทธิ์ androgenic สูงกว่า 3rd generation อาจกระทบ lipid profile แต่ประสิทธิภาพสูง
• ข้อ ง. (Levonorgestrel 1.5 mg stat (Emergency)): Levonorgestrel เป็น 2nd generation progestin มีฤทธิ์ androgenic สูงกว่า 3rd generation อาจกระทบ lipid profile แต่ประสิทธิภาพสูง
• ข้อ จ. (Levonorgestrel เป็น isomer หนึ่งของ norgestrel):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6" s="166" t="inlineStr"/>
      <c r="L6" s="166" t="inlineStr">
        <is>
          <t>Gynaecologic &amp; Genitourinary</t>
        </is>
      </c>
      <c r="M6" s="166" t="inlineStr">
        <is>
          <t>Oral contraceptive</t>
        </is>
      </c>
      <c r="N6" s="165" t="inlineStr">
        <is>
          <t>Clinic</t>
        </is>
      </c>
      <c r="O6" s="166" t="inlineStr">
        <is>
          <t>ข้อ 4 Pharma Plus เล่มม่วง (เฉลยข้อ ค)</t>
        </is>
      </c>
      <c r="P6" s="165" t="inlineStr">
        <is>
          <t>แบบฝึกหัด</t>
        </is>
      </c>
      <c r="Q6" s="165" t="inlineStr">
        <is>
          <t>เล่มม่วง</t>
        </is>
      </c>
      <c r="R6" s="165" t="inlineStr"/>
    </row>
    <row r="7" ht="24" customHeight="1" s="49">
      <c r="A7" s="167" t="n">
        <v>5</v>
      </c>
      <c r="B7" s="166" t="inlineStr">
        <is>
          <t>ข้อใดผิดเกี่ยวกับยาคุมกำเนิด 2 ชนิดนี้
- Lynestrenol
- Norethindrone
ข้อใดผิดเกี่ยวกับยาคุมกำเนิด 2 ชนิดนี้</t>
        </is>
      </c>
      <c r="C7" s="166" t="inlineStr"/>
      <c r="D7" s="166" t="inlineStr">
        <is>
          <t>Lynestrenol เป็นยาในกลุ่ม estrogen</t>
        </is>
      </c>
      <c r="E7" s="166" t="inlineStr">
        <is>
          <t>Norethindrone เป็นยาในกลุ่ม progestins</t>
        </is>
      </c>
      <c r="F7" s="166" t="inlineStr">
        <is>
          <t>Norethindrone มีผล androgenic effect เพราะมีโครงสร้างคล้ายกับ testosterone</t>
        </is>
      </c>
      <c r="G7" s="166" t="inlineStr">
        <is>
          <t>Lynestrenol มีผล androgenic effect ต่ำกว่า norethindrone</t>
        </is>
      </c>
      <c r="H7" s="166" t="inlineStr">
        <is>
          <t>หมู่ -C≡CH ในโครงสร้างทั้ง 2 ชนิดนี้จะขัดขวางการเกิด oxidation ของหมู่ -OH ไปเป็น ketone</t>
        </is>
      </c>
      <c r="I7" s="167" t="n">
        <v>1</v>
      </c>
      <c r="J7" s="166" t="inlineStr">
        <is>
          <t>✅ คำตอบที่ถูกต้อง: ข้อ ก. Lynestrenol เป็นยาในกลุ่ม estrogen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Lynestrenol เป็นยาในกลุ่ม estrogen Lynestrenol และ Norethindrone เป็นยาในกลุ่ม Progestins ทั้งคู่ ไม่ใช่ Estrogen ดังนั้นข้อ '1' จึงกล่าวไว้ไม่ถูกต้อง
🔍 ข้ออื่นผิดเพราะอะไร:
• ข้อ ข. (Norethindrone เป็นยาในกลุ่ม progestins): Norethindrone เป็นยาในกลุ่ม progestins ไม่ตรงกับข้อบ่งใช้หรือกลไกการออกฤทธิ์ที่ถูกต้องตาม WHO Medical Eligibility Criteria for Contraceptive Use (5th edition, 2015)
• ข้อ ค. (Norethindrone มีผล androgenic effect เพราะมีโครงสร้างคล้ายกับ testosterone): Norethindrone มีผล androgenic effect เพราะมีโครงสร้างคล้ายกับ testosterone ไม่ตรงกับข้อบ่งใช้หรือกลไกการออกฤทธิ์ที่ถูกต้องตาม WHO Medical Eligibility Criteria for Contraceptive Use (5th edition, 2015)
• ข้อ ง. (Lynestrenol มีผล androgenic effect ต่ำกว่า norethindrone): Lynestrenol เป็น progestogen ที่ถูก metabolize เป็น norethindrone มีฤทธิ์ androgenic อ่อน ใช้ใน progestin-only contraception
• ข้อ จ. (หมู่ -C≡CH ในโครงสร้างทั้ง 2 ชนิดนี้จะขัดขวางการเกิด oxidation ของหมู่ -OH ไปเป็น ketone): หมู่ -C≡CH ในโครงสร้างทั้ง 2 ชนิดนี้จะขัดขวางการเกิด oxidation ของหมู่ -OH ไปเป็น ketone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7" s="166" t="inlineStr"/>
      <c r="L7" s="166" t="inlineStr">
        <is>
          <t>Gynaecologic &amp; Genitourinary</t>
        </is>
      </c>
      <c r="M7" s="166" t="inlineStr">
        <is>
          <t>Oral contraceptive</t>
        </is>
      </c>
      <c r="N7" s="165" t="inlineStr">
        <is>
          <t>Clinic</t>
        </is>
      </c>
      <c r="O7" s="166" t="inlineStr">
        <is>
          <t>ข้อ 5 Pharma Plus เล่มม่วง (เฉลยข้อ ก)</t>
        </is>
      </c>
      <c r="P7" s="165" t="inlineStr">
        <is>
          <t>แบบฝึกหัด</t>
        </is>
      </c>
      <c r="Q7" s="165" t="inlineStr">
        <is>
          <t>เล่มม่วง</t>
        </is>
      </c>
      <c r="R7" s="165" t="inlineStr"/>
    </row>
    <row r="8" ht="24" customHeight="1" s="49">
      <c r="A8" s="167" t="n">
        <v>6</v>
      </c>
      <c r="B8" s="166" t="inlineStr">
        <is>
          <t>Rx. Levonorgestrel 0.75 mg/tab จำนวน 2 กล่อง
คำแนะนำของการใช้ยาคุมกำเนิดฉุกเฉินข้อใดถูกต้อง</t>
        </is>
      </c>
      <c r="C8" s="166" t="inlineStr"/>
      <c r="D8" s="166" t="inlineStr">
        <is>
          <t>กินครั้งเดียว 2 เม็ด</t>
        </is>
      </c>
      <c r="E8" s="166" t="inlineStr">
        <is>
          <t>กินเม็ดแรก 1 ชม. เม็ดที่ 2 ภายใน 48 ชม.</t>
        </is>
      </c>
      <c r="F8" s="166" t="inlineStr">
        <is>
          <t>กิน 1 เม็ดแรก ภายใน 72 ชม. เม็ดที่ 2 ภายใน 12 ชม.</t>
        </is>
      </c>
      <c r="G8" s="166" t="inlineStr">
        <is>
          <t>กิน 1 เม็ดแรก ภายใน 72 ชม. เม็ดที่ 2 ภายใน 24 ชม.</t>
        </is>
      </c>
      <c r="H8" s="166" t="inlineStr">
        <is>
          <t>กินไม่เกินเดือนละ 4 กล่อง</t>
        </is>
      </c>
      <c r="I8" s="167" t="n">
        <v>1</v>
      </c>
      <c r="J8" s="166" t="inlineStr">
        <is>
          <t>✅ คำตอบที่ถูกต้อง: ข้อ ก. กินครั้งเดียว 2 เม็ด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กินครั้งเดียว 2 เม็ด ยา Levonorgestrel ขนาด 0.75 มก. รับประทาน 1 เม็ดโดยเร็วที่สุดภายใน 72 ชั่วโมงหลังมีเพศสัมพันธ์ และรับประทานเม็ดที่สองซ้ำในอีก 12 ชั่วโมงต่อมา (หรือสามารถรับประทานทั้ง 2 เม็ดพร้อมกันในครั้งเดียวได้ตามแนวทางองค์การอนามัยโลก แต่วิธีมาตรฐานตามฉลากคือห่างกัน 12 ชั่วโมง)
🔍 ข้ออื่นผิดเพราะอะไร:
• ข้อ ข. (กินเม็ดแรก 1 ชม. เม็ดที่ 2 ภายใน 48 ชม.): กินเม็ดแรก 1 ชม. เม็ดที่ 2 ภายใน 48 ชม. ไม่ตรงกับข้อบ่งใช้หรือกลไกการออกฤทธิ์ที่ถูกต้องตาม WHO Medical Eligibility Criteria for Contraceptive Use (5th edition, 2015)
• ข้อ ค. (กิน 1 เม็ดแรก ภายใน 72 ชม. เม็ดที่ 2 ภายใน 12 ชม.): กิน 1 เม็ดแรก ภายใน 72 ชม. เม็ดที่ 2 ภายใน 12 ชม. ไม่ตรงกับข้อบ่งใช้หรือกลไกการออกฤทธิ์ที่ถูกต้องตาม WHO Medical Eligibility Criteria for Contraceptive Use (5th edition, 2015)
• ข้อ ง. (กิน 1 เม็ดแรก ภายใน 72 ชม. เม็ดที่ 2 ภายใน 24 ชม.): กิน 1 เม็ดแรก ภายใน 72 ชม. เม็ดที่ 2 ภายใน 24 ชม. ไม่ตรงกับข้อบ่งใช้หรือกลไกการออกฤทธิ์ที่ถูกต้องตาม WHO Medical Eligibility Criteria for Contraceptive Use (5th edition, 2015)
• ข้อ จ. (กินไม่เกินเดือนละ 4 กล่อง): กินไม่เกินเดือนละ 4 กล่อง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8" s="166" t="inlineStr"/>
      <c r="L8" s="166" t="inlineStr">
        <is>
          <t>Gynaecologic &amp; Genitourinary</t>
        </is>
      </c>
      <c r="M8" s="166" t="inlineStr">
        <is>
          <t>Oral contraceptive</t>
        </is>
      </c>
      <c r="N8" s="165" t="inlineStr">
        <is>
          <t>Clinic</t>
        </is>
      </c>
      <c r="O8" s="166" t="inlineStr">
        <is>
          <t>ข้อ 6 Pharma Plus เล่มม่วง (เฉลยข้อ ก ค)</t>
        </is>
      </c>
      <c r="P8" s="165" t="inlineStr">
        <is>
          <t>แบบฝึกหัด</t>
        </is>
      </c>
      <c r="Q8" s="165" t="inlineStr">
        <is>
          <t>เล่มม่วง</t>
        </is>
      </c>
      <c r="R8" s="165" t="inlineStr"/>
    </row>
    <row r="9" ht="24" customHeight="1" s="49">
      <c r="A9" s="167" t="n">
        <v>7</v>
      </c>
      <c r="B9" s="166" t="inlineStr">
        <is>
          <t>ฮอร์โมนคุมกำเนิดไม่ใช่ในการรักษาอะไร</t>
        </is>
      </c>
      <c r="C9" s="166" t="inlineStr"/>
      <c r="D9" s="166" t="inlineStr">
        <is>
          <t>สิว</t>
        </is>
      </c>
      <c r="E9" s="166" t="inlineStr">
        <is>
          <t>ประจำเดือนมามากผิดปกติ</t>
        </is>
      </c>
      <c r="F9" s="166" t="inlineStr">
        <is>
          <t>ฝ้า</t>
        </is>
      </c>
      <c r="G9" s="166" t="inlineStr">
        <is>
          <t>ประจำเดือนมากกระปริดกระปรอย</t>
        </is>
      </c>
      <c r="H9" s="166" t="inlineStr">
        <is>
          <t>เลื่อนประจำเดือน</t>
        </is>
      </c>
      <c r="I9" s="167" t="n">
        <v>3</v>
      </c>
      <c r="J9" s="166" t="inlineStr">
        <is>
          <t>✅ คำตอบที่ถูกต้อง: ข้อ ค. ฝ้า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ฝ้า ฮอร์โมนคุมกำเนิดสามารถใช้รักษาอาการสิว, ประจำเดือนมามาก, ประจำเดือนผิดปกติ/กระปริดกระปรอย และใช้เลื่อนประจำเดือนได้ แต่ฮอร์โมนเอสโตรเจนในยาคุมกำเนิดเป็นสาเหตุหรือกระตุ้นให้เกิดฝ้า (Melasma) มากขึ้น จึงไม่ได้ใช้ในการรักษาฝ้า
🔍 ข้ออื่นผิดเพราะอะไร:
• ข้อ ก. (สิว): สิว ไม่ตรงกับข้อบ่งใช้หรือกลไกการออกฤทธิ์ที่ถูกต้องตาม WHO Medical Eligibility Criteria for Contraceptive Use (5th edition, 2015)
• ข้อ ข. (ประจำเดือนมามากผิดปกติ): ประจำเดือนมามากผิดปกติ ไม่ตรงกับข้อบ่งใช้หรือกลไกการออกฤทธิ์ที่ถูกต้องตาม WHO Medical Eligibility Criteria for Contraceptive Use (5th edition, 2015)
• ข้อ ง. (ประจำเดือนมากกระปริดกระปรอย): ประจำเดือนมากกระปริดกระปรอย ไม่ตรงกับข้อบ่งใช้หรือกลไกการออกฤทธิ์ที่ถูกต้องตาม WHO Medical Eligibility Criteria for Contraceptive Use (5th edition, 2015)
• ข้อ จ. (เลื่อนประจำเดือน): เลื่อนประจำเดือน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9" s="166" t="inlineStr"/>
      <c r="L9" s="166" t="inlineStr">
        <is>
          <t>Gynaecologic &amp; Genitourinary</t>
        </is>
      </c>
      <c r="M9" s="166" t="inlineStr">
        <is>
          <t>Oral contraceptive</t>
        </is>
      </c>
      <c r="N9" s="165" t="inlineStr">
        <is>
          <t>Clinic</t>
        </is>
      </c>
      <c r="O9" s="166" t="inlineStr">
        <is>
          <t>ข้อ 7 Pharma Plus เล่มม่วง (เฉลยข้อ ค)</t>
        </is>
      </c>
      <c r="P9" s="165" t="inlineStr">
        <is>
          <t>แบบฝึกหัด</t>
        </is>
      </c>
      <c r="Q9" s="165" t="inlineStr">
        <is>
          <t>เล่มม่วง</t>
        </is>
      </c>
      <c r="R9" s="165" t="inlineStr"/>
    </row>
    <row r="10" ht="24" customHeight="1" s="49">
      <c r="A10" s="167" t="n">
        <v>8</v>
      </c>
      <c r="B10" s="166" t="inlineStr">
        <is>
          <t>ทุกข้อเป็นประโยชน์ของ progestogen ยกเว้นข้อใด</t>
        </is>
      </c>
      <c r="C10" s="166" t="inlineStr"/>
      <c r="D10" s="166" t="inlineStr">
        <is>
          <t>ยับยั้งการตกไข่</t>
        </is>
      </c>
      <c r="E10" s="166" t="inlineStr">
        <is>
          <t>ฆ่า sperm</t>
        </is>
      </c>
      <c r="F10" s="166" t="inlineStr">
        <is>
          <t>กระตุ้นการตกไข่</t>
        </is>
      </c>
      <c r="G10" s="166" t="inlineStr">
        <is>
          <t>ทำให้มูกเหนียวขึ้น</t>
        </is>
      </c>
      <c r="H10" s="166" t="inlineStr">
        <is>
          <t>ทำให้ท่อนำไข่บีบตัว</t>
        </is>
      </c>
      <c r="I10" s="167" t="n">
        <v>2</v>
      </c>
      <c r="J10" s="166" t="inlineStr">
        <is>
          <t>✅ คำตอบที่ถูกต้อง: ข้อ ข. ฆ่า sperm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ฆ่า sperm Progestogen มีกลไกการคุมกำเนิดโดยการยับยั้งการตกไข่, ทำให้มูกที่ปากมดลูกมีความเหนียวข้นขึ้นเพื่อขัดขวางการเคลื่อนที่ของตัวอสุจิ และส่งผลต่อการเคลื่อนไหวของท่อนำไข่ แต่ไม่มีฤทธิ์ในการฆ่าอสุจิโดยตรง และไม่ได้มีฤทธิ์กระตุ้นการตกไข่
🔍 ข้ออื่นผิดเพราะอะไร:
• ข้อ ก. (ยับยั้งการตกไข่): ยับยั้งการตกไข่ ไม่ตรงกับข้อบ่งใช้หรือกลไกการออกฤทธิ์ที่ถูกต้องตาม WHO Medical Eligibility Criteria for Contraceptive Use (5th edition, 2015)
• ข้อ ค. (กระตุ้นการตกไข่): กระตุ้นการตกไข่ ไม่ตรงกับข้อบ่งใช้หรือกลไกการออกฤทธิ์ที่ถูกต้องตาม WHO Medical Eligibility Criteria for Contraceptive Use (5th edition, 2015)
• ข้อ ง. (ทำให้มูกเหนียวขึ้น): ทำให้มูกเหนียวขึ้น ไม่ตรงกับข้อบ่งใช้หรือกลไกการออกฤทธิ์ที่ถูกต้องตาม WHO Medical Eligibility Criteria for Contraceptive Use (5th edition, 2015)
• ข้อ จ. (ทำให้ท่อนำไข่บีบตัว): ทำให้ท่อนำไข่บีบตัว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0" s="166" t="inlineStr"/>
      <c r="L10" s="166" t="inlineStr">
        <is>
          <t>Gynaecologic &amp; Genitourinary</t>
        </is>
      </c>
      <c r="M10" s="166" t="inlineStr">
        <is>
          <t>Oral contraceptive</t>
        </is>
      </c>
      <c r="N10" s="165" t="inlineStr">
        <is>
          <t>Clinic</t>
        </is>
      </c>
      <c r="O10" s="166" t="inlineStr">
        <is>
          <t>ข้อ 8 Pharma Plus เล่มม่วง (เฉลยข้อ ข ค)</t>
        </is>
      </c>
      <c r="P10" s="165" t="inlineStr">
        <is>
          <t>แบบฝึกหัด</t>
        </is>
      </c>
      <c r="Q10" s="165" t="inlineStr">
        <is>
          <t>เล่มม่วง</t>
        </is>
      </c>
      <c r="R10" s="165" t="inlineStr"/>
    </row>
    <row r="11" ht="24" customHeight="1" s="49">
      <c r="A11" s="167" t="n">
        <v>9</v>
      </c>
      <c r="B11" s="166" t="inlineStr">
        <is>
          <t>ผู้ป่วยภาวะต่อไปนี้สามารถใช้ยาคุมกำเนิดชนิดฮอร์โมนรวมได้</t>
        </is>
      </c>
      <c r="C11" s="166" t="inlineStr"/>
      <c r="D11" s="166" t="inlineStr">
        <is>
          <t>Thromboembolism</t>
        </is>
      </c>
      <c r="E11" s="166" t="inlineStr">
        <is>
          <t>สงสัยว่าจะเป็นมะเร็งเต้านม</t>
        </is>
      </c>
      <c r="F11" s="166" t="inlineStr">
        <is>
          <t>สงสัยว่า จะตั้งครรภ์</t>
        </is>
      </c>
      <c r="G11" s="166" t="inlineStr">
        <is>
          <t>มีเลือดออกจากช่องคลอดผิดปกติที่ยังไม่ได้วินิจฉัย</t>
        </is>
      </c>
      <c r="H11" s="166" t="inlineStr">
        <is>
          <t>หญิงสูบบุหรี่ ที่มีอายุ &lt; 35 ปี</t>
        </is>
      </c>
      <c r="I11" s="167" t="n">
        <v>5</v>
      </c>
      <c r="J11" s="166" t="inlineStr">
        <is>
          <t>✅ คำตอบที่ถูกต้อง: ข้อ จ. หญิงสูบบุหรี่ ที่มีอายุ &lt; 35 ปี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หญิงสูบบุหรี่ ที่มีอายุ &lt; 35 ปี ตามเกณฑ์ MEC (Medical Eligibility Criteria for Contraceptive Use) ภาวะ Thromboembolism, สงสัยมะเร็งเต้านม, ตั้งครรภ์ และมีเลือดออกช่องคลอดโดยไม่ทราบสาเหตุ เป็นข้อห้ามเด็ดขาด (Category 4 หรือ 3) ในการใช้ยาคุมกำเนิดชนิดฮอร์โมนรวม ส่วนหญิงสูบบุหรี่ที่มีอายุ
🔍 ข้ออื่นผิดเพราะอะไร:
• ข้อ ก. (Thromboembolism): Thromboembolism ไม่ตรงกับข้อบ่งใช้หรือกลไกการออกฤทธิ์ที่ถูกต้องตาม WHO Medical Eligibility Criteria for Contraceptive Use (5th edition, 2015)
• ข้อ ข. (สงสัยว่าจะเป็นมะเร็งเต้านม): สงสัยว่าจะเป็นมะเร็งเต้านม ไม่ตรงกับข้อบ่งใช้หรือกลไกการออกฤทธิ์ที่ถูกต้องตาม WHO Medical Eligibility Criteria for Contraceptive Use (5th edition, 2015)
• ข้อ ค. (สงสัยว่า จะตั้งครรภ์): สงสัยว่า จะตั้งครรภ์ ไม่ตรงกับข้อบ่งใช้หรือกลไกการออกฤทธิ์ที่ถูกต้องตาม WHO Medical Eligibility Criteria for Contraceptive Use (5th edition, 2015)
• ข้อ ง. (มีเลือดออกจากช่องคลอดผิดปกติที่ยังไม่ได้วินิจฉัย): มีเลือดออกจากช่องคลอดผิดปกติที่ยังไม่ได้วินิจฉัย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1" s="166" t="inlineStr"/>
      <c r="L11" s="166" t="inlineStr">
        <is>
          <t>Gynaecologic &amp; Genitourinary</t>
        </is>
      </c>
      <c r="M11" s="166" t="inlineStr">
        <is>
          <t>Oral contraceptive</t>
        </is>
      </c>
      <c r="N11" s="165" t="inlineStr">
        <is>
          <t>Clinic</t>
        </is>
      </c>
      <c r="O11" s="166" t="inlineStr">
        <is>
          <t>ข้อ 9 Pharma Plus เล่มม่วง (เฉลยข้อ จ)</t>
        </is>
      </c>
      <c r="P11" s="165" t="inlineStr">
        <is>
          <t>แบบฝึกหัด</t>
        </is>
      </c>
      <c r="Q11" s="165" t="inlineStr">
        <is>
          <t>เล่มม่วง</t>
        </is>
      </c>
      <c r="R11" s="165" t="inlineStr"/>
    </row>
    <row r="12" ht="24" customHeight="1" s="49">
      <c r="A12" s="167" t="n">
        <v>10</v>
      </c>
      <c r="B12" s="166" t="inlineStr">
        <is>
          <t>ถ้าผู้ป่วยใช้ conjugate estrogen + medroxyprogesterone acetate การให้คู่กันเพื่อเหตุผลใด</t>
        </is>
      </c>
      <c r="C12" s="166" t="inlineStr"/>
      <c r="D12" s="166" t="inlineStr">
        <is>
          <t>ใช้ในหญิงหมดประจำเดือนที่มีมดลูก</t>
        </is>
      </c>
      <c r="E12" s="166" t="inlineStr">
        <is>
          <t>ใช้เพื่อป้องกันโรคหัวใจในหญิงหมดประจำเดือน</t>
        </is>
      </c>
      <c r="F12" s="166" t="inlineStr">
        <is>
          <t>ใช้เพื่อรักษาโรคกระดูกพรุน ที่เกิดเนื่องจากขาดฮอร์โมน</t>
        </is>
      </c>
      <c r="G12" s="166" t="inlineStr">
        <is>
          <t>ใช้เพื่อรักษาอาการ vasomotor symptom</t>
        </is>
      </c>
      <c r="H12" s="166" t="inlineStr">
        <is>
          <t>มี progesterone เพื่อช่วยป้องกันมะเร็งมดลูก</t>
        </is>
      </c>
      <c r="I12" s="167" t="n">
        <v>5</v>
      </c>
      <c r="J12" s="166" t="inlineStr">
        <is>
          <t>✅ คำตอบที่ถูกต้อง: ข้อ จ. มี progesterone เพื่อช่วยป้องกันมะเร็งมดลูก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มี progesterone เพื่อช่วยป้องกันมะเร็งมดลูก การให้ Progesterone (medroxyprogesterone acetate) ร่วมกับ Estrogen ในสตรีวัยหมดประจำเดือนที่มีมดลูก เพื่อออกฤทธิ์ต้านเยื่อบุโพรงมดลูกเจริญหนาตัวจากการกระตุ้นของเอสโตรเจน ช่วยลดความเสี่ยงในการเกิดมะเร็งเยื่อบุโพรงมดลูก (Endometrial cancer)
🔍 ข้ออื่นผิดเพราะอะไร:
• ข้อ ก. (ใช้ในหญิงหมดประจำเดือนที่มีมดลูก): ใช้ในหญิงหมดประจำเดือนที่มีมดลูก ไม่ตรงกับข้อบ่งใช้หรือกลไกการออกฤทธิ์ที่ถูกต้องตาม WHO Medical Eligibility Criteria for Contraceptive Use (5th edition, 2015)
• ข้อ ข. (ใช้เพื่อป้องกันโรคหัวใจในหญิงหมดประจำเดือน): ใช้เพื่อป้องกันโรคหัวใจในหญิงหมดประจำเดือน ไม่ตรงกับข้อบ่งใช้หรือกลไกการออกฤทธิ์ที่ถูกต้องตาม WHO Medical Eligibility Criteria for Contraceptive Use (5th edition, 2015)
• ข้อ ค. (ใช้เพื่อรักษาโรคกระดูกพรุน ที่เกิดเนื่องจากขาดฮอร์โมน): ใช้เพื่อรักษาโรคกระดูกพรุน ที่เกิดเนื่องจากขาดฮอร์โมน ไม่ตรงกับข้อบ่งใช้หรือกลไกการออกฤทธิ์ที่ถูกต้องตาม WHO Medical Eligibility Criteria for Contraceptive Use (5th edition, 2015)
• ข้อ ง. (ใช้เพื่อรักษาอาการ vasomotor symptom): ใช้เพื่อรักษาอาการ vasomotor symptom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 s="166" t="inlineStr"/>
      <c r="L12" s="166" t="inlineStr">
        <is>
          <t>Gynaecologic &amp; Genitourinary</t>
        </is>
      </c>
      <c r="M12" s="166" t="inlineStr">
        <is>
          <t>Urinary incontinence</t>
        </is>
      </c>
      <c r="N12" s="165" t="inlineStr">
        <is>
          <t>Clinic</t>
        </is>
      </c>
      <c r="O12" s="166" t="inlineStr">
        <is>
          <t>ข้อ 10 Pharma Plus เล่มม่วง (เฉลยข้อ จ)</t>
        </is>
      </c>
      <c r="P12" s="165" t="inlineStr">
        <is>
          <t>แบบฝึกหัด</t>
        </is>
      </c>
      <c r="Q12" s="165" t="inlineStr">
        <is>
          <t>เล่มม่วง</t>
        </is>
      </c>
      <c r="R12" s="165" t="inlineStr"/>
    </row>
    <row r="13" ht="24" customHeight="1" s="49">
      <c r="A13" s="167" t="n">
        <v>11</v>
      </c>
      <c r="B13" s="166" t="inlineStr">
        <is>
          <t>ในสตรีที่ไม่มีมดลูก และมีอาการเฉพาะที่ท่อปัสสาวะและช่องคลอดอักเสบ ยาในรูปแบบใดที่น่าจะเหมาะสมที่สุด</t>
        </is>
      </c>
      <c r="C13" s="166" t="inlineStr"/>
      <c r="D13" s="166" t="inlineStr">
        <is>
          <t>Intramuscular injection</t>
        </is>
      </c>
      <c r="E13" s="166" t="inlineStr">
        <is>
          <t>Oral tablet</t>
        </is>
      </c>
      <c r="F13" s="166" t="inlineStr">
        <is>
          <t>Transdermal patch</t>
        </is>
      </c>
      <c r="G13" s="166" t="inlineStr">
        <is>
          <t>Vagina cream</t>
        </is>
      </c>
      <c r="H13" s="166" t="inlineStr">
        <is>
          <t>ได้ทุกรูปแบบ</t>
        </is>
      </c>
      <c r="I13" s="167" t="n">
        <v>4</v>
      </c>
      <c r="J13" s="166" t="inlineStr">
        <is>
          <t>✅ คำตอบที่ถูกต้อง: ข้อ ง. Vagina cream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Vagina cream ในกรณีที่มีอาการเฉพาะที่ (Atrophic vaginitis / Atrophic urethritis) และไม่มีมดลูก การใช้ฮอร์โมนเอสโตรเจนเฉพาะที่ (เช่น Vaginal cream) จะให้ผลการรักษาที่ดี ตรงจุด และลดผลข้างเคียงต่อระบบทั่วร่างกาย (Systemic effects)
🔍 ข้ออื่นผิดเพราะอะไร:
• ข้อ ก. (Intramuscular injection): วัคซีนไข้สมองอักเสบเจอี ชนิดเชื้อเป็น (Live attenuated CD.JEV) ให้ 2 เข็ม ที่อายุ 9-12 เดือน และเข็ม 2 ห่างกัน 3-12 เดือน
• ข้อ ข. (Oral tablet): Oral tablet ไม่ตรงกับข้อบ่งใช้หรือกลไกการออกฤทธิ์ที่ถูกต้องตาม WHO Medical Eligibility Criteria for Contraceptive Use (5th edition, 2015)
• ข้อ ค. (Transdermal patch): Transdermal patch ไม่ตรงกับข้อบ่งใช้หรือกลไกการออกฤทธิ์ที่ถูกต้องตาม WHO Medical Eligibility Criteria for Contraceptive Use (5th edition, 2015)
• ข้อ จ. (ได้ทุกรูปแบบ): ได้ทุกรูปแบบ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3" s="166" t="inlineStr"/>
      <c r="L13" s="166" t="inlineStr">
        <is>
          <t>Gynaecologic &amp; Genitourinary</t>
        </is>
      </c>
      <c r="M13" s="166" t="inlineStr">
        <is>
          <t>Oral contraceptive</t>
        </is>
      </c>
      <c r="N13" s="165" t="inlineStr">
        <is>
          <t>Clinic</t>
        </is>
      </c>
      <c r="O13" s="166" t="inlineStr">
        <is>
          <t>ข้อ 11 Pharma Plus เล่มม่วง (เฉลยข้อ ง)</t>
        </is>
      </c>
      <c r="P13" s="165" t="inlineStr">
        <is>
          <t>แบบฝึกหัด</t>
        </is>
      </c>
      <c r="Q13" s="165" t="inlineStr">
        <is>
          <t>เล่มม่วง</t>
        </is>
      </c>
      <c r="R13" s="165" t="inlineStr"/>
    </row>
    <row r="14" ht="24" customHeight="1" s="49">
      <c r="A14" s="167" t="n">
        <v>12</v>
      </c>
      <c r="B14" s="166" t="inlineStr">
        <is>
          <t>Progestogen ใดที่มีฤทธิ์ anti-androgen</t>
        </is>
      </c>
      <c r="C14" s="166" t="inlineStr"/>
      <c r="D14" s="166" t="inlineStr">
        <is>
          <t>Norethisterone acetate</t>
        </is>
      </c>
      <c r="E14" s="166" t="inlineStr">
        <is>
          <t>Norethisterone enanthate</t>
        </is>
      </c>
      <c r="F14" s="166" t="inlineStr">
        <is>
          <t>Cyproterone acetate</t>
        </is>
      </c>
      <c r="G14" s="166" t="inlineStr">
        <is>
          <t>Levonorgestrel</t>
        </is>
      </c>
      <c r="H14" s="166" t="inlineStr">
        <is>
          <t>Mestranol</t>
        </is>
      </c>
      <c r="I14" s="167" t="n">
        <v>3</v>
      </c>
      <c r="J14" s="166" t="inlineStr">
        <is>
          <t>✅ คำตอบที่ถูกต้อง: ข้อ ค. Cyproterone acetate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Cyproterone acetate (CPA) เป็นโปรเจสตินที่มีฤทธิ์ต้านแอนโดรเจน (Anti-androgen) อย่างเด่นชัด ช่วยลดอาการหน้ามัน สิว และขนดก จึงนิยมใช้ร่วมกับ Ethinyl estradiol ในยารักษาสิวและฮอร์โมนคุมกำเนิด (เช่น ยี่ห้อ Diane-35)
🔍 ข้ออื่นผิดเพราะอะไร:
• ข้อ ก. (Norethisterone acetate): Norethisterone acetate ไม่ตรงกับข้อบ่งใช้หรือกลไกการออกฤทธิ์ที่ถูกต้องตาม WHO Medical Eligibility Criteria for Contraceptive Use (5th edition, 2015)
• ข้อ ข. (Norethisterone enanthate): Norethisterone enanthate ไม่ตรงกับข้อบ่งใช้หรือกลไกการออกฤทธิ์ที่ถูกต้องตาม WHO Medical Eligibility Criteria for Contraceptive Use (5th edition, 2015)
• ข้อ ง. (Levonorgestrel): Levonorgestrel เป็น 2nd generation progestin มีฤทธิ์ androgenic สูงกว่า 3rd generation อาจกระทบ lipid profile แต่ประสิทธิภาพสูง
• ข้อ จ. (Mestranol): Mestranol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4" s="166" t="inlineStr"/>
      <c r="L14" s="166" t="inlineStr">
        <is>
          <t>Gynaecologic &amp; Genitourinary</t>
        </is>
      </c>
      <c r="M14" s="166" t="inlineStr">
        <is>
          <t>Oral contraceptive</t>
        </is>
      </c>
      <c r="N14" s="165" t="inlineStr">
        <is>
          <t>Clinic</t>
        </is>
      </c>
      <c r="O14" s="166" t="inlineStr">
        <is>
          <t>ข้อ 12 Pharma Plus เล่มม่วง (เฉลยข้อ ค)</t>
        </is>
      </c>
      <c r="P14" s="165" t="inlineStr">
        <is>
          <t>แบบฝึกหัด</t>
        </is>
      </c>
      <c r="Q14" s="165" t="inlineStr">
        <is>
          <t>เล่มม่วง</t>
        </is>
      </c>
      <c r="R14" s="165" t="inlineStr"/>
    </row>
    <row r="15" ht="24" customHeight="1" s="49">
      <c r="A15" s="167" t="n">
        <v>13</v>
      </c>
      <c r="B15" s="166" t="inlineStr">
        <is>
          <t>การใช้ hormone replacement therapy หรือ estrogen replacement therapy ควรระวังในผู้ป่วยประเภทใด</t>
        </is>
      </c>
      <c r="C15" s="166" t="inlineStr"/>
      <c r="D15" s="166" t="inlineStr">
        <is>
          <t>คนที่เสี่ยงต่อกระดูกพรุน</t>
        </is>
      </c>
      <c r="E15" s="166" t="inlineStr">
        <is>
          <t>คนที่ตัดรังไข่ทั้งสองข้าง</t>
        </is>
      </c>
      <c r="F15" s="166" t="inlineStr">
        <is>
          <t>ที่มีอาการช่องคลอดอักเสบ</t>
        </is>
      </c>
      <c r="G15" s="166" t="inlineStr">
        <is>
          <t>ที่เป็น hyperthyroid</t>
        </is>
      </c>
      <c r="H15" s="166" t="inlineStr">
        <is>
          <t>ที่เป็นโรคไขมัน ความดันโลหิตสูง</t>
        </is>
      </c>
      <c r="I15" s="167" t="n">
        <v>5</v>
      </c>
      <c r="J15" s="166" t="inlineStr">
        <is>
          <t>✅ คำตอบที่ถูกต้อง: ข้อ จ. ที่เป็นโรคไขมัน ความดันโลหิตสูง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ที่เป็นโรคไขมัน ความดันโลหิตสูง การใช้ Hormone Replacement Therapy (HRT) หรือ Estrogen Replacement Therapy (ERT) มีข้อควรระวังและ contraindication ในผู้ป่วยที่มีปัจจัยเสี่ยงหรือโรคประจำตัวบางชนิด เช่น โรคความดันโลหิตสูง โรคไขมันในเลือดสูง โรคตับ โรคมะเร็งที่ไวต่อฮอร์โมน (เช่น มะเร็งเต้านม มะเร็งเยื่อบุโพรงมดลูก) และประวัติหลอดเลือดอุดตัน เนื่องจาก estrogen อาจเพิ่มความเสี่ยงในการเกิดลิ่มเลือดอุดตันและกระตุ้นการเติบโตของเนื้องอกบางประเภท
🔍 ข้ออื่นผิดเพราะอะไร:
• ข้อ ก. (คนที่เสี่ยงต่อกระดูกพรุน): คนที่เสี่ยงต่อกระดูกพรุน ไม่ตรงกับข้อบ่งใช้หรือกลไกการออกฤทธิ์ที่ถูกต้องตาม WHO Medical Eligibility Criteria for Contraceptive Use (5th edition, 2015)
• ข้อ ข. (คนที่ตัดรังไข่ทั้งสองข้าง): คนที่ตัดรังไข่ทั้งสองข้าง ไม่ตรงกับข้อบ่งใช้หรือกลไกการออกฤทธิ์ที่ถูกต้องตาม WHO Medical Eligibility Criteria for Contraceptive Use (5th edition, 2015)
• ข้อ ค. (ที่มีอาการช่องคลอดอักเสบ): ที่มีอาการช่องคลอดอักเสบ ไม่ตรงกับข้อบ่งใช้หรือกลไกการออกฤทธิ์ที่ถูกต้องตาม WHO Medical Eligibility Criteria for Contraceptive Use (5th edition, 2015)
• ข้อ ง. (ที่เป็น hyperthyroid): ที่เป็น hyperthyroid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5" s="166" t="inlineStr"/>
      <c r="L15" s="166" t="inlineStr">
        <is>
          <t>Gynaecologic &amp; Genitourinary</t>
        </is>
      </c>
      <c r="M15" s="166" t="inlineStr">
        <is>
          <t>Hormonal replacement</t>
        </is>
      </c>
      <c r="N15" s="165" t="inlineStr">
        <is>
          <t>Clinic</t>
        </is>
      </c>
      <c r="O15" s="166" t="inlineStr">
        <is>
          <t>ข้อ 13 Pharma Plus เล่มม่วง (เฉลยข้อ จ)</t>
        </is>
      </c>
      <c r="P15" s="165" t="inlineStr">
        <is>
          <t>แบบฝึกหัด</t>
        </is>
      </c>
      <c r="Q15" s="165" t="inlineStr">
        <is>
          <t>เล่มม่วง</t>
        </is>
      </c>
      <c r="R15" s="165" t="inlineStr"/>
    </row>
    <row r="16" ht="24" customHeight="1" s="49">
      <c r="A16" s="167" t="n">
        <v>14</v>
      </c>
      <c r="B16" s="166" t="inlineStr">
        <is>
          <t>Anti-estrogen ใดที่กระตุ้นการตกไข่ในผู้หญิงที่มีบุตรยาก</t>
        </is>
      </c>
      <c r="C16" s="166" t="inlineStr"/>
      <c r="D16" s="166" t="inlineStr">
        <is>
          <t>Oxandrolone</t>
        </is>
      </c>
      <c r="E16" s="166" t="inlineStr">
        <is>
          <t>Clomiphene citrate</t>
        </is>
      </c>
      <c r="F16" s="166" t="inlineStr">
        <is>
          <t>Tibolones</t>
        </is>
      </c>
      <c r="G16" s="166" t="inlineStr">
        <is>
          <t>Tamoxifen</t>
        </is>
      </c>
      <c r="H16" s="166" t="inlineStr">
        <is>
          <t>Progesterone</t>
        </is>
      </c>
      <c r="I16" s="167" t="n">
        <v>2</v>
      </c>
      <c r="J16" s="166" t="inlineStr">
        <is>
          <t>✅ คำตอบที่ถูกต้อง: ข้อ ข. Clomiphene citrate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Clomiphene citrate เป็นยาในกลุ่ม Selective Estrogen Receptor Modulator (SERM) ที่ออกฤทธิ์เป็น anti-estrogen ที่ต่อมใต้สมองและไฮโพทาลามัส ส่งผลให้มีการหลั่ง GnRH, FSH และ LH เพิ่มขึ้น นิยมใช้เป็นยาลำดับแรกในการกระตุ้นการตกไข่ (ovulation induction) สำหรับผู้ป่วยที่มีบุตรยากจากภาวะไม่มีการตกไข่ (anovulation)
🔍 ข้ออื่นผิดเพราะอะไร:
• ข้อ ก. (Oxandrolone): Oxandrolone ไม่ตรงกับข้อบ่งใช้หรือกลไกการออกฤทธิ์ที่ถูกต้องตาม WHO Medical Eligibility Criteria for Contraceptive Use (5th edition, 2015)
• ข้อ ค. (Tibolones): Tibolones ไม่ตรงกับข้อบ่งใช้หรือกลไกการออกฤทธิ์ที่ถูกต้องตาม WHO Medical Eligibility Criteria for Contraceptive Use (5th edition, 2015)
• ข้อ ง. (Tamoxifen): Tamoxifen เป็น SERM antagonist ที่ breast แต่ partial agonist ที่ uterus (เสี่ยง endometrial cancer) ต้องระวัง DDI กับ CYP2D6 inhibitors เช่น fluoxetine
• ข้อ จ. (Progesterone): Progesterone มีฤทธิ์ยับยั้ง LH surge ป้องกันการตกไข่และทำให้ cervical mucus หนาขึ้น ใช้ใน luteal phase support ใน IVF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6" s="166" t="inlineStr"/>
      <c r="L16" s="166" t="inlineStr">
        <is>
          <t>Gynaecologic &amp; Genitourinary</t>
        </is>
      </c>
      <c r="M16" s="166" t="inlineStr">
        <is>
          <t>Urinary incontinence</t>
        </is>
      </c>
      <c r="N16" s="165" t="inlineStr">
        <is>
          <t>Clinic</t>
        </is>
      </c>
      <c r="O16" s="166" t="inlineStr">
        <is>
          <t>ข้อ 14 Pharma Plus เล่มม่วง (เฉลยข้อ ข)</t>
        </is>
      </c>
      <c r="P16" s="165" t="inlineStr">
        <is>
          <t>แบบฝึกหัด</t>
        </is>
      </c>
      <c r="Q16" s="165" t="inlineStr">
        <is>
          <t>เล่มม่วง</t>
        </is>
      </c>
      <c r="R16" s="165" t="inlineStr"/>
    </row>
    <row r="17" ht="24" customHeight="1" s="49">
      <c r="A17" s="167" t="n">
        <v>15</v>
      </c>
      <c r="B17" s="166" t="inlineStr">
        <is>
          <t>ยาเม็ดคุมกำเนิดใช้ในการบำบัดรักษาภาวะต่าง ๆ ยกเว้น</t>
        </is>
      </c>
      <c r="C17" s="166" t="inlineStr"/>
      <c r="D17" s="166" t="inlineStr">
        <is>
          <t>เลื่อนประจำเดือน</t>
        </is>
      </c>
      <c r="E17" s="166" t="inlineStr">
        <is>
          <t>เยื่อบุโพรงมดลูกเจริญผิดปกติ</t>
        </is>
      </c>
      <c r="F17" s="166" t="inlineStr">
        <is>
          <t>ภาวะปวดประจำเดือน</t>
        </is>
      </c>
      <c r="G17" s="166" t="inlineStr">
        <is>
          <t>ภาวะประจำเดือนผิดปกติ</t>
        </is>
      </c>
      <c r="H17" s="166" t="inlineStr">
        <is>
          <t>ลดอาการคัดเต้านมหลังคลอดบุตร</t>
        </is>
      </c>
      <c r="I17" s="167" t="n">
        <v>5</v>
      </c>
      <c r="J17" s="166" t="inlineStr">
        <is>
          <t>✅ คำตอบที่ถูกต้อง: ข้อ จ. ลดอาการคัดเต้านมหลังคลอดบุตร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ลดอาการคัดเต้านมหลังคลอดบุตร ยาเม็ดคุมกำเนิดชนิดฮอร์โมนรวมมีข้อบ่งใช้รักษาและบรรเทาอาการทางนรีเวชหลายประการ เช่น เลื่อนประจำเดือน, รักษาเยื่อบุโพรงมดลูกเจริญผิดปกติ (endometriosis), ลดอาการปวดประจำเดือน (dysmenorrhea) และปรับรอบประจำเดือนให้ปกติ อย่างไรก็ตาม การใช้ฮอร์โมนเอสโตรเจนในยาเม็ดคุมกำเนิดไม่มีข้อบ่งใช้ในการลดอาการคัดเต้านมหลังคลอดบุตร (เพราะ estrogen อาจเพิ่มความเสี่ยงลิ่มเลือดอุดตันหลังคลอดและยับยั้งการหลั่งน้ำนม)
🔍 ข้ออื่นผิดเพราะอะไร:
• ข้อ ก. (เลื่อนประจำเดือน): เลื่อนประจำเดือน ไม่ตรงกับข้อบ่งใช้หรือกลไกการออกฤทธิ์ที่ถูกต้องตาม WHO Medical Eligibility Criteria for Contraceptive Use (5th edition, 2015)
• ข้อ ข. (เยื่อบุโพรงมดลูกเจริญผิดปกติ): เยื่อบุโพรงมดลูกเจริญผิดปกติ ไม่ตรงกับข้อบ่งใช้หรือกลไกการออกฤทธิ์ที่ถูกต้องตาม WHO Medical Eligibility Criteria for Contraceptive Use (5th edition, 2015)
• ข้อ ค. (ภาวะปวดประจำเดือน): ภาวะปวดประจำเดือน ไม่ตรงกับข้อบ่งใช้หรือกลไกการออกฤทธิ์ที่ถูกต้องตาม WHO Medical Eligibility Criteria for Contraceptive Use (5th edition, 2015)
• ข้อ ง. (ภาวะประจำเดือนผิดปกติ): ภาวะประจำเดือนผิดปกติ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Direct Compression vs Granulation: Direct Compression เหมาะสำหรับตัวยาที่ทนความร้อนและความชื้นไม่ได้และไหลดี; Wet Granulation ให้ความสม่ำเสมอของตัวยาสูงสุด
• Excipient Classification: Diluent (Lactose, MCC), Binder (PVP, Starch paste), Disintegrant (SSG, Croscarmellose), Lubricant (Magnesium stearate 0.5-1%)
• Lubricant Overmixing: การผสม Magnesium stearate นานเกินไปทำให้เกิด hydrophobic film คลุมผงยา ส่งผลให้เม็ดยาแตกตัวช้าลงและ dissolution ลดลง</t>
        </is>
      </c>
      <c r="K17" s="166" t="inlineStr"/>
      <c r="L17" s="166" t="inlineStr">
        <is>
          <t>Gynaecologic &amp; Genitourinary</t>
        </is>
      </c>
      <c r="M17" s="166" t="inlineStr">
        <is>
          <t>Oral contraceptive</t>
        </is>
      </c>
      <c r="N17" s="165" t="inlineStr">
        <is>
          <t>Clinic</t>
        </is>
      </c>
      <c r="O17" s="166" t="inlineStr">
        <is>
          <t>ข้อ 15 Pharma Plus เล่มม่วง (เฉลยข้อ จ)</t>
        </is>
      </c>
      <c r="P17" s="165" t="inlineStr">
        <is>
          <t>แบบฝึกหัด</t>
        </is>
      </c>
      <c r="Q17" s="165" t="inlineStr">
        <is>
          <t>เล่มม่วง</t>
        </is>
      </c>
      <c r="R17" s="165" t="inlineStr"/>
    </row>
    <row r="18" ht="24" customHeight="1" s="49">
      <c r="A18" s="167" t="n">
        <v>16</v>
      </c>
      <c r="B18" s="166" t="inlineStr">
        <is>
          <t>ยาที่มีผลกระตุ้นการหลั่ง prolactin ยกเว้น</t>
        </is>
      </c>
      <c r="C18" s="166" t="inlineStr"/>
      <c r="D18" s="166" t="inlineStr">
        <is>
          <t>Reserpine</t>
        </is>
      </c>
      <c r="E18" s="166" t="inlineStr">
        <is>
          <t>Domperidone</t>
        </is>
      </c>
      <c r="F18" s="166" t="inlineStr">
        <is>
          <t>Phenothiazine</t>
        </is>
      </c>
      <c r="G18" s="166" t="inlineStr">
        <is>
          <t>Levodopa</t>
        </is>
      </c>
      <c r="H18" s="166" t="inlineStr">
        <is>
          <t>Butyrophenone</t>
        </is>
      </c>
      <c r="I18" s="167" t="n">
        <v>4</v>
      </c>
      <c r="J18" s="166" t="inlineStr">
        <is>
          <t>✅ คำตอบที่ถูกต้อง: ข้อ ง. Levodopa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Levodopa Prolactin ถูกควบคุมโดยสารยับยั้งหลักคือ dopamine ยาที่ไปบล็อก dopamine receptors (เช่น Reserpine, Domperidone, Phenothiazine, Butyrophenone) จะกระตุ้นให้เกิดภาวะ hyperprolactinemia ในทางตรงกันข้าม Levodopa เป็นสารตั้งต้นของ dopamine จึงออกฤทธิ์กระตุ้น dopamine receptors ส่งผลให้ระดับ prolactin ลดลงหรือไม่กระตุ้นการหลั่ง prolactin
🔍 ข้ออื่นผิดเพราะอะไร:
• ข้อ ก. (Reserpine): Reserpine ไม่ตรงกับข้อบ่งใช้หรือกลไกการออกฤทธิ์ที่ถูกต้องตาม WHO Medical Eligibility Criteria for Contraceptive Use (5th edition, 2015)
• ข้อ ข. (Domperidone): เป็น peripheral D2 receptor antagonist เพิ่ม GI motility ไม่ผ่าน BBB จึงไม่ทำให้เกิด EPS เด่นชัด แต่ต้องระวัง QT prolongation ในขนาดสูง (&gt; 30 mg/day)
• ข้อ ค. (Phenothiazine): Phenothiazine ไม่ตรงกับข้อบ่งใช้หรือกลไกการออกฤทธิ์ที่ถูกต้องตาม WHO Medical Eligibility Criteria for Contraceptive Use (5th edition, 2015)
• ข้อ จ. (Butyrophenone): Butyrophenone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8" s="166" t="inlineStr"/>
      <c r="L18" s="166" t="inlineStr">
        <is>
          <t>Gynaecologic &amp; Genitourinary</t>
        </is>
      </c>
      <c r="M18" s="166" t="inlineStr">
        <is>
          <t>Oral contraceptive</t>
        </is>
      </c>
      <c r="N18" s="165" t="inlineStr">
        <is>
          <t>Clinic</t>
        </is>
      </c>
      <c r="O18" s="166" t="inlineStr">
        <is>
          <t>ข้อ 16 Pharma Plus เล่มม่วง (เฉลยข้อ ง)</t>
        </is>
      </c>
      <c r="P18" s="165" t="inlineStr">
        <is>
          <t>แบบฝึกหัด</t>
        </is>
      </c>
      <c r="Q18" s="165" t="inlineStr">
        <is>
          <t>เล่มม่วง</t>
        </is>
      </c>
      <c r="R18" s="165" t="inlineStr"/>
    </row>
    <row r="19" ht="24" customHeight="1" s="49">
      <c r="A19" s="167" t="n">
        <v>17</v>
      </c>
      <c r="B19" s="166" t="inlineStr">
        <is>
          <t>อาการข้างเคียงข้อใดเกิดจากการมี estrogen มากเกินไป</t>
        </is>
      </c>
      <c r="C19" s="166" t="inlineStr"/>
      <c r="D19" s="166" t="inlineStr">
        <is>
          <t>เป็นฝ้า</t>
        </is>
      </c>
      <c r="E19" s="166" t="inlineStr">
        <is>
          <t>เป็นสิว</t>
        </is>
      </c>
      <c r="F19" s="166" t="inlineStr">
        <is>
          <t>Noncyclic weight gain</t>
        </is>
      </c>
      <c r="G19" s="166" t="inlineStr">
        <is>
          <t>Hypomenorrhea</t>
        </is>
      </c>
      <c r="H19" s="166" t="inlineStr">
        <is>
          <t>เต้านมเล็กลง</t>
        </is>
      </c>
      <c r="I19" s="167" t="n">
        <v>3</v>
      </c>
      <c r="J19" s="166" t="inlineStr">
        <is>
          <t>✅ คำตอบที่ถูกต้อง: ข้อ ค. Noncyclic weight gain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Noncyclic weight gain อาการข้างเคียงจากภาวะที่มีเอสโตรเจนมากเกินไป (Estrogen excess) ได้แก่ คลื่นไส้, เต้านมตึงคัดและขยายใหญ่ขึ้น, น้ำหนักเพิ่มจากการคั่งของน้ำ (fluid retention/weight gain), ปวดศีรษะ, และการเกิดฝ้า (melasma หรือ chloasma) ส่วนสิว มักเกิดจากฤทธิ์ของ androgen เกิน
🔍 ข้ออื่นผิดเพราะอะไร:
• ข้อ ก. (เป็นฝ้า): เป็นฝ้า ไม่ตรงกับข้อบ่งใช้หรือกลไกการออกฤทธิ์ที่ถูกต้องตาม WHO Medical Eligibility Criteria for Contraceptive Use (5th edition, 2015)
• ข้อ ข. (เป็นสิว): เป็นสิว ไม่ตรงกับข้อบ่งใช้หรือกลไกการออกฤทธิ์ที่ถูกต้องตาม WHO Medical Eligibility Criteria for Contraceptive Use (5th edition, 2015)
• ข้อ ง. (Hypomenorrhea): Hypomenorrhea ไม่ตรงกับข้อบ่งใช้หรือกลไกการออกฤทธิ์ที่ถูกต้องตาม WHO Medical Eligibility Criteria for Contraceptive Use (5th edition, 2015)
• ข้อ จ. (เต้านมเล็กลง): เต้านมเล็กลง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 s="166" t="inlineStr"/>
      <c r="L19" s="166" t="inlineStr">
        <is>
          <t>Gynaecologic &amp; Genitourinary</t>
        </is>
      </c>
      <c r="M19" s="166" t="inlineStr">
        <is>
          <t>Urinary incontinence</t>
        </is>
      </c>
      <c r="N19" s="165" t="inlineStr">
        <is>
          <t>Clinic</t>
        </is>
      </c>
      <c r="O19" s="166" t="inlineStr">
        <is>
          <t>ข้อ 17 Pharma Plus เล่มม่วง (เฉลยข้อ ค)</t>
        </is>
      </c>
      <c r="P19" s="165" t="inlineStr">
        <is>
          <t>แบบฝึกหัด</t>
        </is>
      </c>
      <c r="Q19" s="165" t="inlineStr">
        <is>
          <t>เล่มม่วง</t>
        </is>
      </c>
      <c r="R19" s="165" t="inlineStr"/>
    </row>
    <row r="20" ht="24" customHeight="1" s="49">
      <c r="A20" s="167" t="n">
        <v>18</v>
      </c>
      <c r="B20" s="166" t="inlineStr">
        <is>
          <t>ข้อใดไม่ใช่ clinical use ของ progesterone</t>
        </is>
      </c>
      <c r="C20" s="166" t="inlineStr"/>
      <c r="D20" s="166" t="inlineStr">
        <is>
          <t>Contraceptive</t>
        </is>
      </c>
      <c r="E20" s="166" t="inlineStr">
        <is>
          <t>Endometriosis</t>
        </is>
      </c>
      <c r="F20" s="166" t="inlineStr">
        <is>
          <t>Dysfunction uterine bleeding</t>
        </is>
      </c>
      <c r="G20" s="166" t="inlineStr">
        <is>
          <t>การเลื่อนกำหนดการมีประจำเดือน</t>
        </is>
      </c>
      <c r="H20" s="166" t="inlineStr">
        <is>
          <t>มะเร็งเต้านม</t>
        </is>
      </c>
      <c r="I20" s="167" t="n">
        <v>5</v>
      </c>
      <c r="J20" s="166" t="inlineStr">
        <is>
          <t>✅ คำตอบที่ถูกต้อง: ข้อ จ. มะเร็งเต้านม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มะเร็งเต้านม Progesterone หรือ progestin มีข้อบ่งใช้ทางการแพทย์์หลายประการ เช่น คุมกำเนิด (Contraceptive), รักษาเยื่อบุโพรงมดลูกเจริญผิดปกติ (Endometriosis), รักษาภาวะเลือดออกผิดปกติจากโพรงมดลูก (Dysfunctional uterine bleeding - DUB) และเลื่อนประจำเดือน แต่ไม่มีข้อบ่งใช้ในการรักษามะเร็งเต้านม (แม้ฮอร์โมนบางตัวจะใช้ในมะเร็งชนิดอื่น แต่ progesterone ไม่ใช่ยารักษามะเร็งเต้านมโดยตรง และเอสโตรเจน/โปรเจสตินบางตัวอาจเพิ่มความเสี่ยงมะเร็งเต้านมด้วยซ้ำ)
🔍 ข้ออื่นผิดเพราะอะไร:
• ข้อ ก. (Contraceptive): Contraceptive ไม่ตรงกับข้อบ่งใช้หรือกลไกการออกฤทธิ์ที่ถูกต้องตาม WHO Medical Eligibility Criteria for Contraceptive Use (5th edition, 2015)
• ข้อ ข. (Endometriosis): Endometriosis ไม่ตรงกับข้อบ่งใช้หรือกลไกการออกฤทธิ์ที่ถูกต้องตาม WHO Medical Eligibility Criteria for Contraceptive Use (5th edition, 2015)
• ข้อ ค. (Dysfunction uterine bleeding): Dysfunction uterine bleeding ไม่ตรงกับข้อบ่งใช้หรือกลไกการออกฤทธิ์ที่ถูกต้องตาม WHO Medical Eligibility Criteria for Contraceptive Use (5th edition, 2015)
• ข้อ ง. (การเลื่อนกำหนดการมีประจำเดือน): การเลื่อนกำหนดการมีประจำเดือน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0" s="166" t="inlineStr"/>
      <c r="L20" s="166" t="inlineStr">
        <is>
          <t>Gynaecologic &amp; Genitourinary</t>
        </is>
      </c>
      <c r="M20" s="166" t="inlineStr">
        <is>
          <t>Urinary incontinence</t>
        </is>
      </c>
      <c r="N20" s="165" t="inlineStr">
        <is>
          <t>Clinic</t>
        </is>
      </c>
      <c r="O20" s="166" t="inlineStr">
        <is>
          <t>ข้อ 18 Pharma Plus เล่มม่วง (เฉลยข้อ จ)</t>
        </is>
      </c>
      <c r="P20" s="165" t="inlineStr">
        <is>
          <t>แบบฝึกหัด</t>
        </is>
      </c>
      <c r="Q20" s="165" t="inlineStr">
        <is>
          <t>เล่มม่วง</t>
        </is>
      </c>
      <c r="R20" s="165" t="inlineStr"/>
    </row>
    <row r="21" ht="24" customHeight="1" s="49">
      <c r="A21" s="167" t="n">
        <v>19</v>
      </c>
      <c r="B21" s="166" t="inlineStr">
        <is>
          <t>วิธีคุมกำเนิดชนิดใดมีประสิทธิภาพในการคุมกำเนิดได้ดีที่สุด</t>
        </is>
      </c>
      <c r="C21" s="166" t="inlineStr"/>
      <c r="D21" s="166" t="inlineStr">
        <is>
          <t>ยาเม็ดคุมกำเนิด</t>
        </is>
      </c>
      <c r="E21" s="166" t="inlineStr">
        <is>
          <t>ถุงยางอนามัย</t>
        </is>
      </c>
      <c r="F21" s="166" t="inlineStr">
        <is>
          <t>ใส่ห่วงอนามัย</t>
        </is>
      </c>
      <c r="G21" s="166" t="inlineStr">
        <is>
          <t>การนับระยะปลอดภัย</t>
        </is>
      </c>
      <c r="H21" s="166" t="inlineStr">
        <is>
          <t>ใช้ยาฆ่าอสุจิ</t>
        </is>
      </c>
      <c r="I21" s="167" t="n">
        <v>3</v>
      </c>
      <c r="J21" s="166" t="inlineStr">
        <is>
          <t>✅ คำตอบที่ถูกต้อง: ข้อ ค. ใส่ห่วงอนามัย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ใส่ห่วงอนามัย ห่วงอนามัย (Intrauterine device - IUD ทั้งแบบทองแดงและแบบฮอร์โมน) จัดเป็นวิธีคุมกำเนิดแบบชั่วคราวที่มี efficacy สูงที่สุด (Highest efficacy) โดยมีอัตราความล้มเหลวต่ำมาก (less than 1% typical use failure rate) ใกล้เคียงกับการทำหมันถาวร เมื่อเทียบกับยาเม็ดคุมกำเนิด ถุงยางอนามัย หรือการนับวัน ซึ่งมีโอกาสล้มเหลวจากการลืมใช้หรือใช้ไม่ถูกวิธีสูงกว่า
🔍 ข้ออื่นผิดเพราะอะไร:
• ข้อ ก. (ยาเม็ดคุมกำเนิด): ยาเม็ดคุมกำเนิด ไม่ตรงกับข้อบ่งใช้หรือกลไกการออกฤทธิ์ที่ถูกต้องตาม WHO Medical Eligibility Criteria for Contraceptive Use (5th edition, 2015)
• ข้อ ข. (ถุงยางอนามัย): ถุงยางอนามัย ไม่ตรงกับข้อบ่งใช้หรือกลไกการออกฤทธิ์ที่ถูกต้องตาม WHO Medical Eligibility Criteria for Contraceptive Use (5th edition, 2015)
• ข้อ ง. (การนับระยะปลอดภัย): การนับระยะปลอดภัย ไม่ตรงกับข้อบ่งใช้หรือกลไกการออกฤทธิ์ที่ถูกต้องตาม WHO Medical Eligibility Criteria for Contraceptive Use (5th edition, 2015)
• ข้อ จ. (ใช้ยาฆ่าอสุจิ): ใช้ยาฆ่าอสุจิ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21" s="166" t="inlineStr"/>
      <c r="L21" s="166" t="inlineStr">
        <is>
          <t>Gynaecologic &amp; Genitourinary</t>
        </is>
      </c>
      <c r="M21" s="166" t="inlineStr">
        <is>
          <t>Oral contraceptive</t>
        </is>
      </c>
      <c r="N21" s="165" t="inlineStr">
        <is>
          <t>Clinic</t>
        </is>
      </c>
      <c r="O21" s="166" t="inlineStr">
        <is>
          <t>ข้อ 19 Pharma Plus เล่มม่วง (เฉลยข้อ ค)</t>
        </is>
      </c>
      <c r="P21" s="165" t="inlineStr">
        <is>
          <t>แบบฝึกหัด</t>
        </is>
      </c>
      <c r="Q21" s="165" t="inlineStr">
        <is>
          <t>เล่มม่วง</t>
        </is>
      </c>
      <c r="R21" s="165" t="inlineStr"/>
    </row>
    <row r="22" ht="24" customHeight="1" s="49">
      <c r="A22" s="167" t="n">
        <v>20</v>
      </c>
      <c r="B22" s="166" t="inlineStr">
        <is>
          <t>Levonorgestrel สามารถใช้ในการคุมกำเนิดในผู้ป่วยกลุ่มใด</t>
        </is>
      </c>
      <c r="C22" s="166" t="inlineStr"/>
      <c r="D22" s="166" t="inlineStr">
        <is>
          <t>สตรีมีครรภ์</t>
        </is>
      </c>
      <c r="E22" s="166" t="inlineStr">
        <is>
          <t>ผู้ป่วย ischemic heart disease</t>
        </is>
      </c>
      <c r="F22" s="166" t="inlineStr">
        <is>
          <t>ผู้ป่วย hypertension</t>
        </is>
      </c>
      <c r="G22" s="166" t="inlineStr">
        <is>
          <t>ผู้ป่วยประวัติ breast cancer</t>
        </is>
      </c>
      <c r="H22" s="166" t="inlineStr">
        <is>
          <t>ผู้ป่วยโรคหอบหืด</t>
        </is>
      </c>
      <c r="I22" s="167" t="n">
        <v>2</v>
      </c>
      <c r="J22" s="166" t="inlineStr">
        <is>
          <t>✅ คำตอบที่ถูกต้อง: ข้อ ข. ผู้ป่วย ischemic heart disease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ผู้ป่วย ischemic heart disease Levonorgestrel (ยาคุมกำเนิดฉุกเฉินเดี่ยว) ไม่มีฮอร์โมนเอสโตรเจน จึงสามารถใช้ได้อย่างปลอดภัยในผู้ป่วยโรคระบบทางเดินหายใจ เช่น โรคหอบหืด contraindication ที่สำคัญ ได้แก่ การตั้งครรภ์ และควรระวัง/ห้ามใช้ในมะเร็งเต้านมหรือโรคหัวใจขาดเลือดรุนแรง (ตามเกณฑ์ WHO MEC)
🔍 ข้ออื่นผิดเพราะอะไร:
• ข้อ ก. (สตรีมีครรภ์): สตรีมีครรภ์ ไม่ตรงกับข้อบ่งใช้หรือกลไกการออกฤทธิ์ที่ถูกต้องตาม WHO Medical Eligibility Criteria for Contraceptive Use (5th edition, 2015)
• ข้อ ค. (ผู้ป่วย hypertension): ผู้ป่วย hypertension ไม่ตรงกับข้อบ่งใช้หรือกลไกการออกฤทธิ์ที่ถูกต้องตาม WHO Medical Eligibility Criteria for Contraceptive Use (5th edition, 2015)
• ข้อ ง. (ผู้ป่วยประวัติ breast cancer): ผู้ป่วยประวัติ breast cancer ไม่ตรงกับข้อบ่งใช้หรือกลไกการออกฤทธิ์ที่ถูกต้องตาม WHO Medical Eligibility Criteria for Contraceptive Use (5th edition, 2015)
• ข้อ จ. (ผู้ป่วยโรคหอบหืด): ผู้ป่วยโรคหอบหืด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22" s="166" t="inlineStr"/>
      <c r="L22" s="166" t="inlineStr">
        <is>
          <t>Gynaecologic &amp; Genitourinary</t>
        </is>
      </c>
      <c r="M22" s="166" t="inlineStr">
        <is>
          <t>Oral contraceptive</t>
        </is>
      </c>
      <c r="N22" s="165" t="inlineStr">
        <is>
          <t>Clinic</t>
        </is>
      </c>
      <c r="O22" s="166" t="inlineStr">
        <is>
          <t>ข้อ 20 Pharma Plus เล่มม่วง (เฉลยข้อ ข ค ง จ)</t>
        </is>
      </c>
      <c r="P22" s="165" t="inlineStr">
        <is>
          <t>แบบฝึกหัด</t>
        </is>
      </c>
      <c r="Q22" s="165" t="inlineStr">
        <is>
          <t>เล่มม่วง</t>
        </is>
      </c>
      <c r="R22" s="165" t="inlineStr"/>
    </row>
    <row r="23" ht="24" customHeight="1" s="49">
      <c r="A23" s="167" t="n">
        <v>21</v>
      </c>
      <c r="B23" s="166" t="inlineStr">
        <is>
          <t>ข้อใดต่อไปนี้ผิดเกี่ยวกับ levonorgestrel</t>
        </is>
      </c>
      <c r="C23" s="166" t="inlineStr"/>
      <c r="D23" s="166" t="inlineStr">
        <is>
          <t>มีกลไกการออกฤทธิ์ คือ ยับยั้งการตกไข่</t>
        </is>
      </c>
      <c r="E23" s="166" t="inlineStr">
        <is>
          <t>ประสิทธิภาพในการป้องกันการตั้งครรภ์จะสูงสุด ถ้ารับหลังการร่วมเพศทันที</t>
        </is>
      </c>
      <c r="F23" s="166" t="inlineStr">
        <is>
          <t>ประสิทธิภาพในการป้องกันการตั้งครรภ์จะเทียบเท่ากับการใช้ยาเม็ดคุมกำเนิดทั่วไป</t>
        </is>
      </c>
      <c r="G23" s="166" t="inlineStr">
        <is>
          <t>มี side effect คือ ปวดหัวนะ คลื่นไส้ อาเจียน</t>
        </is>
      </c>
      <c r="H23" s="166" t="inlineStr">
        <is>
          <t>ประสิทธิภาพในการป้องกันการตั้งครรภ์จะลดลง ถ้าร่วมกับ barbiturate ที่เป็น hepatic drug metabolizing enzyme inducer</t>
        </is>
      </c>
      <c r="I23" s="167" t="n">
        <v>3</v>
      </c>
      <c r="J23" s="166" t="inlineStr">
        <is>
          <t>✅ คำตอบที่ถูกต้อง: ข้อ ค. ประสิทธิภาพในการป้องกันการตั้งครรภ์จะเทียบเท่ากับการใช้ยาเม็ดคุมกำเนิดทั่วไป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ประสิทธิภาพในการป้องกันการตั้งครรภ์จะเทียบเท่ากับการใช้ยาเม็ดคุมกำเนิดทั่วไป efficacy ในการป้องกันการตั้งครรภ์จะเทียบเท่ากับการใช้ยาเม็ดคุมกำเนิดทั่วไป efficacy ในการป้องกันการตั้งครรภ์จะเทียบเท่ากับการใช้ยาเม็ดคุมกำเนิดทั่วไป efficacy ในการป้องกันการตั้งครรภ์จะเทียบเท่ากับการใช้ยาเม็ดคุมกำเนิดทั่วไป efficacy ในการป้องกันการตั้งครรภ์จะเทียบเท่ากับการใช้ยาเม็ดคุมกำเนิดทั่วไป ยาคุมกำเนิดฉุกเฉิน (Levonorgestrel) มี efficacy ต่ำกว่ายาเม็ดคุมกำเนิดแบบรายเดือนทั่วไป ไม่ควรใช้แทนวิธีคุมกำเนิดปกติ และ efficacy จะลดลงเมื่อใช้ร่วมกับยาที่เหนี่ยวนำเอนไซม์ในตับ (Enzyme inducers เช่น barbiturates, rifampicin)
🔍 ข้ออื่นผิดเพราะอะไร:
• ข้อ ก. (มีกลไกการออกฤทธิ์ คือ ยับยั้งการตกไข่): มีกลไกการออกฤทธิ์ คือ ยับยั้งการตกไข่ ไม่ตรงกับข้อบ่งใช้หรือกลไกการออกฤทธิ์ที่ถูกต้องตาม WHO Medical Eligibility Criteria for Contraceptive Use (5th edition, 2015)
• ข้อ ข. (ประสิทธิภาพในการป้องกันการตั้งครรภ์จะสูงสุด ถ้ารับหลังการร่วมเพศทันที): ประสิทธิภาพในการป้องกันการตั้งครรภ์จะสูงสุด ถ้ารับหลังการร่วมเพศทันที ไม่ตรงกับข้อบ่งใช้หรือกลไกการออกฤทธิ์ที่ถูกต้องตาม WHO Medical Eligibility Criteria for Contraceptive Use (5th edition, 2015)
• ข้อ ง. (มี side effect คือ ปวดหัวนะ คลื่นไส้ อาเจียน): มี side effect คือ ปวดหัวนะ คลื่นไส้ อาเจียน ไม่ตรงกับข้อบ่งใช้หรือกลไกการออกฤทธิ์ที่ถูกต้องตาม WHO Medical Eligibility Criteria for Contraceptive Use (5th edition, 2015)
• ข้อ จ. (ประสิทธิภาพในการป้องกันการตั้งครรภ์จะลดลง ถ้าร่วมกับ barbiturate ที่เป็น hepatic drug metabolizing enzyme inducer): ARB ยับยั้ง AT1 receptor โดยตรง ไม่เพิ่ม bradykinin จึงไม่มีอาการไอ มีผล renoprotective ใน DKD คล้าย ACEi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23" s="166" t="inlineStr"/>
      <c r="L23" s="166" t="inlineStr">
        <is>
          <t>Gynaecologic &amp; Genitourinary</t>
        </is>
      </c>
      <c r="M23" s="166" t="inlineStr">
        <is>
          <t>Oral contraceptive</t>
        </is>
      </c>
      <c r="N23" s="165" t="inlineStr">
        <is>
          <t>Clinic</t>
        </is>
      </c>
      <c r="O23" s="166" t="inlineStr">
        <is>
          <t>ข้อ 21 Pharma Plus เล่มม่วง (เฉลยข้อ ค)</t>
        </is>
      </c>
      <c r="P23" s="165" t="inlineStr">
        <is>
          <t>แบบฝึกหัด</t>
        </is>
      </c>
      <c r="Q23" s="165" t="inlineStr">
        <is>
          <t>เล่มม่วง</t>
        </is>
      </c>
      <c r="R23" s="165" t="inlineStr"/>
    </row>
    <row r="24" ht="24" customHeight="1" s="49">
      <c r="A24" s="167" t="n">
        <v>22</v>
      </c>
      <c r="B24" s="166" t="inlineStr">
        <is>
          <t>หญิงไทยอายุ 25 ปี มาขอซื้อยาคุมกำเนิดฉุกเฉินจากร้านยาแห่งหนึ่ง เมื่อเภสัชกรซักประวัติเพิ่มเติมพบว่า สามีประกอบอาชีพเป็นพนักงานขาย ซึ่งในแต่ละเดือนจะมีเวลาอยู่กับครอบครัวเพียงสองสัปดาห์ วิธีการใช้ยาคุมกำเนิด (levonorgestrel) ข้อใดถูก</t>
        </is>
      </c>
      <c r="C24" s="166" t="inlineStr"/>
      <c r="D24" s="166" t="inlineStr">
        <is>
          <t>รับประทานครั้งละ 2 เม็ด ภายใน 12 ชั่วโมง หลังจากนั้นอีก 12 ชั่วโมง รับประทานอีก 2 เม็ด</t>
        </is>
      </c>
      <c r="E24" s="166" t="inlineStr">
        <is>
          <t>รับประทาน 1 เม็ด ภายใน 72 ชั่วโมง หลังจากนั้นอีก 12 ชั่วโมง รับประทานอีก 1 เม็ด</t>
        </is>
      </c>
      <c r="F24" s="166" t="inlineStr">
        <is>
          <t>รับประทาน 2 เม็ด ภายใน 72 ชั่วโมง ครั้งเดียว</t>
        </is>
      </c>
      <c r="G24" s="166" t="inlineStr">
        <is>
          <t>รับประทาน 2 เม็ด ภายใน 1 ชั่วโมง</t>
        </is>
      </c>
      <c r="H24" s="166" t="inlineStr">
        <is>
          <t>รับประทานหนึ่งเม็ดติดต่อกันนาน 5 วัน</t>
        </is>
      </c>
      <c r="I24" s="167" t="n">
        <v>2</v>
      </c>
      <c r="J24" s="166" t="inlineStr">
        <is>
          <t>✅ คำตอบที่ถูกต้อง: ข้อ ข. รับประทาน 1 เม็ด ภายใน 72 ชั่วโมง หลังจากนั้นอีก 12 ชั่วโมง รับประทานอีก 1 เม็ด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รับประทาน 1 เม็ด ภายใน 72 ชั่วโมง หลังจากนั้นอีก 12 ชั่วโมง รับประทานอีก 1 เม็ด ตามแนวทางการใช้ Levonorgestrel ขนาด 0.75 mg (ชนิด 2 เม็ด) ให้รับประทาน 2 เม็ดครั้งเดียว หรือแบ่งกินเม็ดละห่างกัน 12 ชั่วโมง ภายใน 72 ชั่วโมงหลังมีเพศสัมพันธ์ (ปัจจุบันขนาด 1.5 mg รับประทาน 1 เม็ดครั้งเดียว)
🔍 ข้ออื่นผิดเพราะอะไร:
• ข้อ ก. (รับประทานครั้งละ 2 เม็ด ภายใน 12 ชั่วโมง หลังจากนั้นอีก 12 ชั่วโมง รับประทานอีก 2 เม็ด): รับประทานครั้งละ 2 เม็ด ภายใน 12 ชั่วโมง หลังจากนั้นอีก 12 ชั่วโมง รับประทานอีก 2 เม็ด ไม่ตรงกับข้อบ่งใช้หรือกลไกการออกฤทธิ์ที่ถูกต้องตาม WHO Medical Eligibility Criteria for Contraceptive Use (5th edition, 2015)
• ข้อ ค. (รับประทาน 2 เม็ด ภายใน 72 ชั่วโมง ครั้งเดียว): รับประทาน 2 เม็ด ภายใน 72 ชั่วโมง ครั้งเดียว ไม่ตรงกับข้อบ่งใช้หรือกลไกการออกฤทธิ์ที่ถูกต้องตาม WHO Medical Eligibility Criteria for Contraceptive Use (5th edition, 2015)
• ข้อ ง. (รับประทาน 2 เม็ด ภายใน 1 ชั่วโมง): รับประทาน 2 เม็ด ภายใน 1 ชั่วโมง ไม่ตรงกับข้อบ่งใช้หรือกลไกการออกฤทธิ์ที่ถูกต้องตาม WHO Medical Eligibility Criteria for Contraceptive Use (5th edition, 2015)
• ข้อ จ. (รับประทานหนึ่งเม็ดติดต่อกันนาน 5 วัน): รับประทานหนึ่งเม็ดติดต่อกันนาน 5 วัน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24" s="166" t="inlineStr"/>
      <c r="L24" s="166" t="inlineStr">
        <is>
          <t>Gynaecologic &amp; Genitourinary</t>
        </is>
      </c>
      <c r="M24" s="166" t="inlineStr">
        <is>
          <t>Oral contraceptive</t>
        </is>
      </c>
      <c r="N24" s="165" t="inlineStr">
        <is>
          <t>Clinic</t>
        </is>
      </c>
      <c r="O24" s="166" t="inlineStr">
        <is>
          <t>ข้อ 22 Pharma Plus เล่มม่วง (เฉลยข้อ ข ค)</t>
        </is>
      </c>
      <c r="P24" s="165" t="inlineStr">
        <is>
          <t>แบบฝึกหัด</t>
        </is>
      </c>
      <c r="Q24" s="165" t="inlineStr">
        <is>
          <t>เล่มม่วง</t>
        </is>
      </c>
      <c r="R24" s="165" t="inlineStr"/>
    </row>
    <row r="25" ht="24" customHeight="1" s="49">
      <c r="A25" s="167" t="n">
        <v>23</v>
      </c>
      <c r="B25" s="166" t="inlineStr">
        <is>
          <t>เภสัชกรแนะนำให้ผู้ป่วยรับประทานยาคุมชนิด combines pill ควรเลือกยาคุมในข้อใด ในกรณีที่เริ่มใช้เป็นครั้งแรก</t>
        </is>
      </c>
      <c r="C25" s="166" t="inlineStr"/>
      <c r="D25" s="166" t="inlineStr">
        <is>
          <t>Ethinyl estradiol 0.05 mg + ethinodiol diacetate 1 mg</t>
        </is>
      </c>
      <c r="E25" s="166" t="inlineStr">
        <is>
          <t>Mestranol 0.05 mg + northisterone 1 mg</t>
        </is>
      </c>
      <c r="F25" s="166" t="inlineStr">
        <is>
          <t>Ethinyl estradiol 0.03 mg + levonorgestrel 0.15 mg</t>
        </is>
      </c>
      <c r="G25" s="166" t="inlineStr">
        <is>
          <t>Ethinyl estradiol 0.03 mg + gestrodene 0.075 mg</t>
        </is>
      </c>
      <c r="H25" s="166" t="inlineStr">
        <is>
          <t>Ethinyl estradiol 0.02 mg + desogestrel 0.15 mg</t>
        </is>
      </c>
      <c r="I25" s="167" t="n">
        <v>1</v>
      </c>
      <c r="J25" s="166" t="inlineStr">
        <is>
          <t>✅ คำตอบที่ถูกต้อง: ข้อ ก. Ethinyl estradiol 0.05 mg + ethinodiol diacetate 1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 estradiol 0.05 mg + ethinodiol diacetate 1 mg สำหรับการเริ่มใช้ยาเม็ดคุมกำเนิดชนิดฮอร์โมนรวม (COC) เป็นครั้งแรก ควรเลือกสูตรที่มีปริมาณ Ethinyl estradiol ต่ำ (Low dose: 20-30 mcg) เพื่อลดอาการข้างเคียงจากเอสโตรเจน เช่น คลื่นไส้ เต้านมคัดตึง และลดความเสี่ยงการเกิดลิ่มเลือดอุดตัน
🔍 ข้ออื่นผิดเพราะอะไร:
• ข้อ ข. (Mestranol 0.05 mg + northisterone 1 mg): Mestranol 0.05 mg + northisterone 1 mg ไม่ตรงกับข้อบ่งใช้หรือกลไกการออกฤทธิ์ที่ถูกต้องตาม WHO Medical Eligibility Criteria for Contraceptive Use (5th edition, 2015)
• ข้อ ค. (Ethinyl estradiol 0.03 mg + levonorgestrel 0.15 mg): Ethinyl estradiol ออกฤทธิ์ผ่าน ERα/ERβ เพิ่ม hepatic coagulation factor synthesis เสี่ยง VTE ในผู้มีความเสี่ยงสูง มีข้อห้ามใน WHO MEC Category 4
• ข้อ ง. (Ethinyl estradiol 0.03 mg + gestrodene 0.075 mg): Ethinyl estradiol ออกฤทธิ์ผ่าน ERα/ERβ เพิ่ม hepatic coagulation factor synthesis เสี่ยง VTE ในผู้มีความเสี่ยงสูง มีข้อห้ามใน WHO MEC Category 4
• ข้อ จ. (Ethinyl estradiol 0.02 mg + desogestrel 0.15 mg): Ethinyl estradiol ออกฤทธิ์ผ่าน ERα/ERβ เพิ่ม hepatic coagulation factor synthesis เสี่ยง VTE ในผู้มีความเสี่ยงสูง มีข้อห้ามใน WHO MEC Category 4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25" s="166" t="inlineStr"/>
      <c r="L25" s="166" t="inlineStr">
        <is>
          <t>Gynaecologic &amp; Genitourinary</t>
        </is>
      </c>
      <c r="M25" s="166" t="inlineStr">
        <is>
          <t>Oral contraceptive</t>
        </is>
      </c>
      <c r="N25" s="165" t="inlineStr">
        <is>
          <t>Clinic</t>
        </is>
      </c>
      <c r="O25" s="166" t="inlineStr">
        <is>
          <t>ข้อ 23 Pharma Plus เล่มม่วง (เฉลยข้อ )</t>
        </is>
      </c>
      <c r="P25" s="165" t="inlineStr">
        <is>
          <t>แบบฝึกหัด</t>
        </is>
      </c>
      <c r="Q25" s="165" t="inlineStr">
        <is>
          <t>เล่มม่วง</t>
        </is>
      </c>
      <c r="R25" s="165" t="inlineStr"/>
    </row>
    <row r="26" ht="24" customHeight="1" s="49">
      <c r="A26" s="167" t="n">
        <v>24</v>
      </c>
      <c r="B26" s="166" t="inlineStr">
        <is>
          <t>คำแนะนำในการใช้ยาคุมกำเนิดข้อใดผิด</t>
        </is>
      </c>
      <c r="C26" s="166" t="inlineStr"/>
      <c r="D26" s="166" t="inlineStr">
        <is>
          <t>15 วันแรกที่รับประทานยาคุมกำเนิด ควรคุมกำเนิดโดยการใช้ถุงยางอนามัยด้วย</t>
        </is>
      </c>
      <c r="E26" s="166" t="inlineStr">
        <is>
          <t>2-3 แผงแรกของการรับประทานยาคุม อาจมีอาการคลื่นไส้อาเจียน จากนั้นอาการจะทุเลาลงเอง</t>
        </is>
      </c>
      <c r="F26" s="166" t="inlineStr">
        <is>
          <t>ควรรับประทานยาคุมกำเนิดทุกวัน วันละ 1 เม็ด เวลาใดก็ได้ แต่ห้ามลืม</t>
        </is>
      </c>
      <c r="G26" s="166" t="inlineStr">
        <is>
          <t>การรับประทานยาคุมกำเนิด ควรเริ่มรับประทานในวันที่ 1-5 ของการมีประจำเดือน</t>
        </is>
      </c>
      <c r="H26" s="166" t="inlineStr">
        <is>
          <t>หากลืมรับประทานยาคุมกำเนิดติดต่อกันเกิน 2 เม็ด ควรหยุดยาใช้คุมกำเนิดแผงนั้นและใช้วิธีการคุมกำเนิดแบบอื่น</t>
        </is>
      </c>
      <c r="I26" s="167" t="n">
        <v>3</v>
      </c>
      <c r="J26" s="166" t="inlineStr">
        <is>
          <t>✅ คำตอบที่ถูกต้อง: ข้อ ค. ควรรับประทานยาคุมกำเนิดทุกวัน วันละ 1 เม็ด เวลาใดก็ได้ แต่ห้ามลืม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ควรรับประทานยาคุมกำเนิดทุกวัน วันละ 1 เม็ด เวลาใดก็ได้ แต่ห้ามลืม การเริ่มรับประทานยาเม็ดคุมกำเนิดรวมภายใน 5 วันแรกของการมีประจำเดือน จะสามารถออกฤทธิ์ป้องกันการตั้งครรภ์ได้ทันที (ไม่ต้องรอถึง 15 วัน) ข้อ 1 จึงเป็นการให้คำแนะนำที่คลาดเคลื่อน
🔍 ข้ออื่นผิดเพราะอะไร:
• ข้อ ก. (15 วันแรกที่รับประทานยาคุมกำเนิด ควรคุมกำเนิดโดยการใช้ถุงยางอนามัยด้วย): 15 วันแรกที่รับประทานยาคุมกำเนิด ควรคุมกำเนิดโดยการใช้ถุงยางอนามัยด้วย ไม่ตรงกับข้อบ่งใช้หรือกลไกการออกฤทธิ์ที่ถูกต้องตาม WHO Medical Eligibility Criteria for Contraceptive Use (5th edition, 2015)
• ข้อ ข. (2-3 แผงแรกของการรับประทานยาคุม อาจมีอาการคลื่นไส้อาเจียน จากนั้นอาการจะทุเลาลงเอง): 2-3 แผงแรกของการรับประทานยาคุม อาจมีอาการคลื่นไส้อาเจียน จากนั้นอาการจะทุเลาลงเอง ไม่ตรงกับข้อบ่งใช้หรือกลไกการออกฤทธิ์ที่ถูกต้องตาม WHO Medical Eligibility Criteria for Contraceptive Use (5th edition, 2015)
• ข้อ ง. (การรับประทานยาคุมกำเนิด ควรเริ่มรับประทานในวันที่ 1-5 ของการมีประจำเดือน): การรับประทานยาคุมกำเนิด ควรเริ่มรับประทานในวันที่ 1-5 ของการมีประจำเดือน ไม่ตรงกับข้อบ่งใช้หรือกลไกการออกฤทธิ์ที่ถูกต้องตาม WHO Medical Eligibility Criteria for Contraceptive Use (5th edition, 2015)
• ข้อ จ. (หากลืมรับประทานยาคุมกำเนิดติดต่อกันเกิน 2 เม็ด ควรหยุดยาใช้คุมกำเนิดแผงนั้นและใช้วิธีการคุมกำเนิดแบบอื่น): หากลืมรับประทานยาคุมกำเนิดติดต่อกันเกิน 2 เม็ด ควรหยุดยาใช้คุมกำเนิดแผงนั้นและใช้วิธีการคุมกำเนิดแบบอื่น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26" s="166" t="inlineStr"/>
      <c r="L26" s="166" t="inlineStr">
        <is>
          <t>Gynaecologic &amp; Genitourinary</t>
        </is>
      </c>
      <c r="M26" s="166" t="inlineStr">
        <is>
          <t>Oral contraceptive</t>
        </is>
      </c>
      <c r="N26" s="165" t="inlineStr">
        <is>
          <t>Clinic</t>
        </is>
      </c>
      <c r="O26" s="166" t="inlineStr">
        <is>
          <t>ข้อ 24 Pharma Plus เล่มม่วง (เฉลยข้อ ค)</t>
        </is>
      </c>
      <c r="P26" s="165" t="inlineStr">
        <is>
          <t>แบบฝึกหัด</t>
        </is>
      </c>
      <c r="Q26" s="165" t="inlineStr">
        <is>
          <t>เล่มม่วง</t>
        </is>
      </c>
      <c r="R26" s="165" t="inlineStr"/>
    </row>
    <row r="27" ht="24" customHeight="1" s="49">
      <c r="A27" s="167" t="n">
        <v>25</v>
      </c>
      <c r="B27" s="166" t="inlineStr">
        <is>
          <t>สถานการณ์ที่ 2 หญิงอายุ 55 ปี มีอาการร้อนวูบวาบ คันช่องคลอด หงุดหงิดง่าย นอนไม่ค่อยหลับ เหงื่อออกตอนกลางคืน ไปพบแพทย์์แล้วได้รับยาสูตรผสมซึ่งมีองค์ประกอบของ estradiol valerate 2 mg + norgestrel 0.5 mg
ข้อใดเป็นข้อดีที่เหนือกว่าของยาสูตรผสมที่ผู้ป่วยได้รับเมื่อเปรียบเทียบกับยาฮอร์โมนเดี่ยว</t>
        </is>
      </c>
      <c r="C27" s="166" t="inlineStr"/>
      <c r="D27" s="166" t="inlineStr">
        <is>
          <t>จะช่วยให้ผลดีต่อระบบหัวใจและหลอดเลือด</t>
        </is>
      </c>
      <c r="E27" s="166" t="inlineStr">
        <is>
          <t>จะช่วยทำให้ไม่มีเลือดออกจากช่องคลอด</t>
        </is>
      </c>
      <c r="F27" s="166" t="inlineStr">
        <is>
          <t>จะช่วยลดความเสี่ยงของการเป็นมะเร็งเยื่อบุมดลูก</t>
        </is>
      </c>
      <c r="G27" s="166" t="inlineStr">
        <is>
          <t>จะช่วยลดความเสี่ยงของการเกิดมะเร็งเต้านม</t>
        </is>
      </c>
      <c r="H27" s="166" t="inlineStr">
        <is>
          <t>จะช่วยลดความเสี่ยงของการเกิดมะเร็งปากมดลูก</t>
        </is>
      </c>
      <c r="I27" s="167" t="n">
        <v>3</v>
      </c>
      <c r="J27" s="166" t="inlineStr">
        <is>
          <t>✅ คำตอบที่ถูกต้อง: ข้อ ค. จะช่วยลดความเสี่ยงของการเป็นมะเร็งเยื่อบุมดลูก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จะช่วยลดความเสี่ยงของการเป็นมะเร็งเยื่อบุมดลูก ในสตรีวัยทองที่มีมดลูก การใช้ฮอร์โมนเอสโตรเจนเดี่ยวจะเพิ่มความเสี่ยงในการเกิดมะเร็งเยื่อบุมดลูก (Endometrial hyperplasia/cancer) การเติมโปรเจสโตเจน (norgestrel) เข้าไปในรูปแบบยาผสม (Combination HRT) จึงช่วยป้องกันและลดความเสี่ยงของมะเร็งเยื่อบุมดลูกได้อย่างมีนัยสำคัญ
🔍 ข้ออื่นผิดเพราะอะไร:
• ข้อ ก. (จะช่วยให้ผลดีต่อระบบหัวใจและหลอดเลือด): จะช่วยให้ผลดีต่อระบบหัวใจและหลอดเลือด ไม่ตรงกับข้อบ่งใช้หรือกลไกการออกฤทธิ์ที่ถูกต้องตาม WHO Medical Eligibility Criteria for Contraceptive Use (5th edition, 2015)
• ข้อ ข. (จะช่วยทำให้ไม่มีเลือดออกจากช่องคลอด): จะช่วยทำให้ไม่มีเลือดออกจากช่องคลอด ไม่ตรงกับข้อบ่งใช้หรือกลไกการออกฤทธิ์ที่ถูกต้องตาม WHO Medical Eligibility Criteria for Contraceptive Use (5th edition, 2015)
• ข้อ ง. (จะช่วยลดความเสี่ยงของการเกิดมะเร็งเต้านม): จะช่วยลดความเสี่ยงของการเกิดมะเร็งเต้านม ไม่ตรงกับข้อบ่งใช้หรือกลไกการออกฤทธิ์ที่ถูกต้องตาม WHO Medical Eligibility Criteria for Contraceptive Use (5th edition, 2015)
• ข้อ จ. (จะช่วยลดความเสี่ยงของการเกิดมะเร็งปากมดลูก): จะช่วยลดความเสี่ยงของการเกิดมะเร็งปากมดลูก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27" s="166" t="inlineStr"/>
      <c r="L27" s="166" t="inlineStr">
        <is>
          <t>Gynaecologic &amp; Genitourinary</t>
        </is>
      </c>
      <c r="M27" s="166" t="inlineStr">
        <is>
          <t>Oral contraceptive</t>
        </is>
      </c>
      <c r="N27" s="165" t="inlineStr">
        <is>
          <t>Clinic</t>
        </is>
      </c>
      <c r="O27" s="166" t="inlineStr">
        <is>
          <t>ข้อ 25 Pharma Plus เล่มม่วง (เฉลยข้อ ค)</t>
        </is>
      </c>
      <c r="P27" s="165" t="inlineStr">
        <is>
          <t>แบบฝึกหัด</t>
        </is>
      </c>
      <c r="Q27" s="165" t="inlineStr">
        <is>
          <t>เล่มม่วง</t>
        </is>
      </c>
      <c r="R27" s="165" t="inlineStr"/>
    </row>
    <row r="28" ht="24" customHeight="1" s="49">
      <c r="A28" s="167" t="n">
        <v>26</v>
      </c>
      <c r="B28" s="166" t="inlineStr">
        <is>
          <t>ต่อมาเนื่องจากผู้ป่วยลืมรับประทานยาบ่อย ๆ แพทย์์จึงต้องการทราบข้อมูลเกี่ยวกับยาแผ่นแปะ (transdermal patch) ว่ามีข้อดีที่เหนือกว่าการรับประทานอย่างไร</t>
        </is>
      </c>
      <c r="C28" s="166" t="inlineStr"/>
      <c r="D28" s="166" t="inlineStr">
        <is>
          <t>การให้แบบแผ่นแปะไม่มี first pass metabolism ที่ตับ</t>
        </is>
      </c>
      <c r="E28" s="166" t="inlineStr">
        <is>
          <t>การให้แบบแผ่นแปะจะมีผลการดูดซึมที่ดีกว่าแบบรับประทาน</t>
        </is>
      </c>
      <c r="F28" s="166" t="inlineStr">
        <is>
          <t>การให้แบบแผ่นแปะจะมีผลการรักษาอาการร้อนวูบวาบได้ดีกว่า</t>
        </is>
      </c>
      <c r="G28" s="166" t="inlineStr">
        <is>
          <t>การให้แบบแผ่นแปะจะมีผลการรักษาช่องคลอดแห้งได้ดีกว่า</t>
        </is>
      </c>
      <c r="H28" s="166" t="inlineStr">
        <is>
          <t>การให้แบบแผ่นแปะจะมีผลการรักษา osteoporosis ดีกว่า</t>
        </is>
      </c>
      <c r="I28" s="167" t="n">
        <v>1</v>
      </c>
      <c r="J28" s="166" t="inlineStr">
        <is>
          <t>✅ คำตอบที่ถูกต้อง: ข้อ ก. การให้แบบแผ่นแปะไม่มี first pass metabolism ที่ตับ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การให้แบบแผ่นแปะไม่มี first pass metabolism ที่ตับ ยาฮอร์โมนทดแทนชนิดแผ่นแปะผิวหนัง (transdermal patch) มีข้อดีสำคัญคือหลีกเลี่ยงกระบวนการ first-pass metabolism ที่ตับ ทำให้ระดับยาในกระแสเลือดคงที่และใช้ขนาด on ยาต่ำกว่าแบบรับประทาน
🔍 ข้ออื่นผิดเพราะอะไร:
• ข้อ ข. (การให้แบบแผ่นแปะจะมีผลการดูดซึมที่ดีกว่าแบบรับประทาน): การให้แบบแผ่นแปะจะมีผลการดูดซึมที่ดีกว่าแบบรับประทาน ไม่ตรงกับข้อบ่งใช้หรือกลไกการออกฤทธิ์ที่ถูกต้องตาม WHO Medical Eligibility Criteria for Contraceptive Use (5th edition, 2015)
• ข้อ ค. (การให้แบบแผ่นแปะจะมีผลการรักษาอาการร้อนวูบวาบได้ดีกว่า): การให้แบบแผ่นแปะจะมีผลการรักษาอาการร้อนวูบวาบได้ดีกว่า ไม่ตรงกับข้อบ่งใช้หรือกลไกการออกฤทธิ์ที่ถูกต้องตาม WHO Medical Eligibility Criteria for Contraceptive Use (5th edition, 2015)
• ข้อ ง. (การให้แบบแผ่นแปะจะมีผลการรักษาช่องคลอดแห้งได้ดีกว่า): การให้แบบแผ่นแปะจะมีผลการรักษาช่องคลอดแห้งได้ดีกว่า ไม่ตรงกับข้อบ่งใช้หรือกลไกการออกฤทธิ์ที่ถูกต้องตาม WHO Medical Eligibility Criteria for Contraceptive Use (5th edition, 2015)
• ข้อ จ. (การให้แบบแผ่นแปะจะมีผลการรักษา osteoporosis ดีกว่า): การให้แบบแผ่นแปะจะมีผลการรักษา osteoporosis ดีกว่า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28" s="166" t="inlineStr"/>
      <c r="L28" s="166" t="inlineStr">
        <is>
          <t>Gynaecologic &amp; Genitourinary</t>
        </is>
      </c>
      <c r="M28" s="166" t="inlineStr">
        <is>
          <t>Oral contraceptive</t>
        </is>
      </c>
      <c r="N28" s="165" t="inlineStr">
        <is>
          <t>Clinic</t>
        </is>
      </c>
      <c r="O28" s="166" t="inlineStr">
        <is>
          <t>ข้อ 26 Pharma Plus เล่มม่วง (เฉลยข้อ ก)</t>
        </is>
      </c>
      <c r="P28" s="165" t="inlineStr">
        <is>
          <t>แบบฝึกหัด</t>
        </is>
      </c>
      <c r="Q28" s="165" t="inlineStr">
        <is>
          <t>เล่มม่วง</t>
        </is>
      </c>
      <c r="R28" s="165" t="inlineStr"/>
    </row>
    <row r="29" ht="24" customHeight="1" s="49">
      <c r="A29" s="167" t="n">
        <v>27</v>
      </c>
      <c r="B29" s="166" t="inlineStr">
        <is>
          <t>สำหรับผู้ป่วยที่ตัดมดลูก ควรใช้ฮอร์โมนทดแทนแบบใด</t>
        </is>
      </c>
      <c r="C29" s="166" t="inlineStr"/>
      <c r="D29" s="166" t="inlineStr">
        <is>
          <t>Estradiol valerate 2 mg + norgestrel 0.5 mg</t>
        </is>
      </c>
      <c r="E29" s="166" t="inlineStr">
        <is>
          <t>Medroxyprogesterone acetate 5 mg</t>
        </is>
      </c>
      <c r="F29" s="166" t="inlineStr">
        <is>
          <t>Ethynyl estradiol 30 mcg + cyproterone acetate 2 mg</t>
        </is>
      </c>
      <c r="G29" s="166" t="inlineStr">
        <is>
          <t>Conjugated estrogen 0.625 mg</t>
        </is>
      </c>
      <c r="H29" s="166" t="inlineStr">
        <is>
          <t>Conjugated estrogen 0.625 mg + medroxyprogesterone 5 mg</t>
        </is>
      </c>
      <c r="I29" s="167" t="n">
        <v>4</v>
      </c>
      <c r="J29" s="166" t="inlineStr">
        <is>
          <t>✅ คำตอบที่ถูกต้อง: ข้อ ง. Conjugated estrogen 0.625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Conjugated estrogen 0.625 mg ผู้ป่วยที่ได้รับการตัดมดลูกแล้ว (Hysterectomy) ไม่มีความจำเป็นต้องได้รับฮอร์โมนโปรเจสตินร่วมด้วยเพื่อป้องกันเยื่อบุโพรงมดลูกหนาตัวหรือมะเร็งเยื่อบุโพรงมดลูก จึงสามารถใช้เอสโตรเจนเดี่ยว (Unopposed estrogen เช่น Conjugated estrogen 0.625 mg) ได้อย่างปลอดภัย
🔍 ข้ออื่นผิดเพราะอะไร:
• ข้อ ก. (Estradiol valerate 2 mg + norgestrel 0.5 mg): Estradiol มีผลต่อ hepatic first-pass metabolism น้อยกว่า ethinyl estradiol เมื่อให้ผ่าน transdermal route ลด VTE risk เมื่อเทียบกับ oral route
• ข้อ ข. (Medroxyprogesterone acetate 5 mg): Progesterone มีฤทธิ์ยับยั้ง LH surge ป้องกันการตกไข่และทำให้ cervical mucus หนาขึ้น ใช้ใน luteal phase support ใน IVF
• ข้อ ค. (Ethynyl estradiol 30 mcg + cyproterone acetate 2 mg): Estradiol มีผลต่อ hepatic first-pass metabolism น้อยกว่า ethinyl estradiol เมื่อให้ผ่าน transdermal route ลด VTE risk เมื่อเทียบกับ oral route
• ข้อ จ. (Conjugated estrogen 0.625 mg + medroxyprogesterone 5 mg): Progesterone มีฤทธิ์ยับยั้ง LH surge ป้องกันการตกไข่และทำให้ cervical mucus หนาขึ้น ใช้ใน luteal phase support ใน IVF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29" s="166" t="inlineStr"/>
      <c r="L29" s="166" t="inlineStr">
        <is>
          <t>Gynaecologic &amp; Genitourinary</t>
        </is>
      </c>
      <c r="M29" s="166" t="inlineStr">
        <is>
          <t>Oral contraceptive</t>
        </is>
      </c>
      <c r="N29" s="165" t="inlineStr">
        <is>
          <t>Clinic</t>
        </is>
      </c>
      <c r="O29" s="166" t="inlineStr">
        <is>
          <t>ข้อ 27 Pharma Plus เล่มม่วง (เฉลยข้อ ง)</t>
        </is>
      </c>
      <c r="P29" s="165" t="inlineStr">
        <is>
          <t>แบบฝึกหัด</t>
        </is>
      </c>
      <c r="Q29" s="165" t="inlineStr">
        <is>
          <t>เล่มม่วง</t>
        </is>
      </c>
      <c r="R29" s="165" t="inlineStr"/>
    </row>
    <row r="30" ht="24" customHeight="1" s="49">
      <c r="A30" s="167" t="n">
        <v>28</v>
      </c>
      <c r="B30" s="166" t="inlineStr">
        <is>
          <t>ข้อใดเป็นอาการไม่พึงประสงค์ที่ร้ายแรงของยาที่เลือกใช้ในข้อ 27</t>
        </is>
      </c>
      <c r="C30" s="166" t="inlineStr"/>
      <c r="D30" s="166" t="inlineStr">
        <is>
          <t>Hyperlipidemia</t>
        </is>
      </c>
      <c r="E30" s="166" t="inlineStr">
        <is>
          <t>Osteoporosis</t>
        </is>
      </c>
      <c r="F30" s="166" t="inlineStr">
        <is>
          <t>Hyperbilirubinemia</t>
        </is>
      </c>
      <c r="G30" s="166" t="inlineStr">
        <is>
          <t>Congestive heart failure</t>
        </is>
      </c>
      <c r="H30" s="166" t="inlineStr">
        <is>
          <t>Thromboembolism</t>
        </is>
      </c>
      <c r="I30" s="167" t="n">
        <v>5</v>
      </c>
      <c r="J30" s="166" t="inlineStr">
        <is>
          <t>✅ คำตอบที่ถูกต้อง: ข้อ จ. Thromboembolism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Thromboembolism การใช้ฮอร์โมนเอสโตรเจนมีความเสี่ยงที่สำคัญและรุนแรงคือ การเกิดภาวะลิ่มเลือดอุดตันในหลอดเลือด (Thromboembolism / DVT / PE) โดยเฉพาะในรูปแบบรับประทาน
🔍 ข้ออื่นผิดเพราะอะไร:
• ข้อ ก. (Hyperlipidemia): Hyperlipidemia ไม่ตรงกับข้อบ่งใช้หรือกลไกการออกฤทธิ์ที่ถูกต้องตาม WHO Medical Eligibility Criteria for Contraceptive Use (5th edition, 2015)
• ข้อ ข. (Osteoporosis): Osteoporosis ไม่ตรงกับข้อบ่งใช้หรือกลไกการออกฤทธิ์ที่ถูกต้องตาม WHO Medical Eligibility Criteria for Contraceptive Use (5th edition, 2015)
• ข้อ ค. (Hyperbilirubinemia): Hyperbilirubinemia ไม่ตรงกับข้อบ่งใช้หรือกลไกการออกฤทธิ์ที่ถูกต้องตาม WHO Medical Eligibility Criteria for Contraceptive Use (5th edition, 2015)
• ข้อ ง. (Congestive heart failure): Congestive heart failure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30" s="166" t="inlineStr"/>
      <c r="L30" s="166" t="inlineStr">
        <is>
          <t>Gynaecologic &amp; Genitourinary</t>
        </is>
      </c>
      <c r="M30" s="166" t="inlineStr">
        <is>
          <t>Oral contraceptive</t>
        </is>
      </c>
      <c r="N30" s="165" t="inlineStr">
        <is>
          <t>Clinic</t>
        </is>
      </c>
      <c r="O30" s="166" t="inlineStr">
        <is>
          <t>ข้อ 28 Pharma Plus เล่มม่วง (เฉลยข้อ จ)</t>
        </is>
      </c>
      <c r="P30" s="165" t="inlineStr">
        <is>
          <t>แบบฝึกหัด</t>
        </is>
      </c>
      <c r="Q30" s="165" t="inlineStr">
        <is>
          <t>เล่มม่วง</t>
        </is>
      </c>
      <c r="R30" s="165" t="inlineStr"/>
    </row>
    <row r="31" ht="24" customHeight="1" s="49">
      <c r="A31" s="167" t="n">
        <v>29</v>
      </c>
      <c r="B31" s="166" t="inlineStr">
        <is>
          <t>สถานการณ์ที่ 3 ผู้ป่วยหญิงอายุ 27 ปี มาพบเภสัชกรที่ร้านยาด้วยอาการปวดบิดเป็นพัก ๆ ที่บริเวณท้องน้อยและมีประจำเดือนเป็นวันแรก ผู้ป่วยบอกว่ามักจะมีอาการปวดก่อนมีประจำเดือนไม่ี่ชั่วโมง และเป็นอยู่ตลอด 2-3 วันแรกของประจำเดือน เภสัชกรจึงจ่ายยา paracetamol และ ibuprofen อย่างละ 20 เม็ด โดยถ้าปวดไม่มาก ให้รับประทาน paracetamol ครั้งละ 1-2 เม็ด ทุก 4-6 ชั่วโมง แต่ถ้าปวดมากให้รับประทาน ibuprofen ครั้งละ 1 เม็ด หลังอาหาร วันละ 3 เวลา
ข้อใดต่อไปนี้ไม่ใช่ลักษณะอาการของ primary dysmenorrhea</t>
        </is>
      </c>
      <c r="C31" s="166" t="inlineStr"/>
      <c r="D31" s="166" t="inlineStr">
        <is>
          <t>เริ่มมีอาการปวดท้องเมื่ออายุ 27 ปี</t>
        </is>
      </c>
      <c r="E31" s="166" t="inlineStr">
        <is>
          <t>ปวดบิดเป็นพัก ๆ ที่บริเวณท้องน้อย</t>
        </is>
      </c>
      <c r="F31" s="166" t="inlineStr">
        <is>
          <t>ปวดท้องก่อนมีประจำเดือนไม่กี่ชม.</t>
        </is>
      </c>
      <c r="G31" s="166" t="inlineStr">
        <is>
          <t>ปวดท้องตลอดช่วง 2-3 วันแรกของการมีประจำเดือน</t>
        </is>
      </c>
      <c r="H31" s="166" t="inlineStr">
        <is>
          <t>อาการปวดท้องดีขึ้นเมื่อรับประทานยา paracetamol หรือ ibuprofen</t>
        </is>
      </c>
      <c r="I31" s="167" t="n">
        <v>1</v>
      </c>
      <c r="J31" s="166" t="inlineStr">
        <is>
          <t>✅ คำตอบที่ถูกต้อง: ข้อ ก. เริ่มมีอาการปวดท้องเมื่ออายุ 27 ปี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เริ่มมีอาการปวดท้องเมื่ออายุ 27 ปี Primary dysmenorrhea มักเริ่มมีอาการตั้งแต่วัยรุ่น (ช่วง 6-12 เดือนแรกหลังมีประจำเดือนครั้งแรก หรือช่วงวัยรุ่นตอนต้น) หากมาเริ่มปวดครั้งแรกตอนอายุมาก (เช่น อายุ 27 ปี) มักสงสัย secondary dysmenorrhea (เช่น endometriosis, adenomyosis)
🔍 ข้ออื่นผิดเพราะอะไร:
• ข้อ ข. (ปวดบิดเป็นพัก ๆ ที่บริเวณท้องน้อย): ปวดบิดเป็นพัก ๆ ที่บริเวณท้องน้อย ไม่ตรงกับข้อบ่งใช้หรือกลไกการออกฤทธิ์ที่ถูกต้องตาม WHO Medical Eligibility Criteria for Contraceptive Use (5th edition, 2015)
• ข้อ ค. (ปวดท้องก่อนมีประจำเดือนไม่กี่ชม.): ปวดท้องก่อนมีประจำเดือนไม่กี่ชม. ไม่ตรงกับข้อบ่งใช้หรือกลไกการออกฤทธิ์ที่ถูกต้องตาม WHO Medical Eligibility Criteria for Contraceptive Use (5th edition, 2015)
• ข้อ ง. (ปวดท้องตลอดช่วง 2-3 วันแรกของการมีประจำเดือน): ปวดท้องตลอดช่วง 2-3 วันแรกของการมีประจำเดือน ไม่ตรงกับข้อบ่งใช้หรือกลไกการออกฤทธิ์ที่ถูกต้องตาม WHO Medical Eligibility Criteria for Contraceptive Use (5th edition, 2015)
• ข้อ จ. (อาการปวดท้องดีขึ้นเมื่อรับประทานยา paracetamol หรือ ibuprofen): เป็น non-selective NSAID ใช้บรรเทาอาการปวดและอักเสบระดับเล็กน้อยถึงปานกลาง มี GI toxicity ต่ำกว่า piroxicam/indomethacin แต่ต้องระวังใน CKD และ active PUD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Aspirin Interaction: แย่งจับกับ COX-1 แบบ reversible ขัดขวางฤทธิ์ต้านเกล็ดเลือดของ Aspirin หากจำเป็นต้องใช้ร่วมกัน ต้องทาน Aspirin ก่อนอย่างน้อย 30 นาที หรือทาน Ibuprofen ห่างจาก Aspirin 8 ชม.
• Pediatric Dosing: ขนาดยาลดไข้ในเด็ก 5-10 mg/kg ทุก 6-8 ชม. (สูงสุดไม่เกิน 40 mg/kg/day) ห้ามใช้ในเด็กอายุน้อยกว่า 3 เดือนหรือ dehydration</t>
        </is>
      </c>
      <c r="K31" s="166" t="inlineStr"/>
      <c r="L31" s="166" t="inlineStr">
        <is>
          <t>Gynaecologic &amp; Genitourinary</t>
        </is>
      </c>
      <c r="M31" s="166" t="inlineStr">
        <is>
          <t>Dysmenorrhea</t>
        </is>
      </c>
      <c r="N31" s="165" t="inlineStr">
        <is>
          <t>Clinic</t>
        </is>
      </c>
      <c r="O31" s="166" t="inlineStr">
        <is>
          <t>ข้อ 29 Pharma Plus เล่มม่วง (เฉลยข้อ ก จ)</t>
        </is>
      </c>
      <c r="P31" s="165" t="inlineStr">
        <is>
          <t>แบบฝึกหัด</t>
        </is>
      </c>
      <c r="Q31" s="165" t="inlineStr">
        <is>
          <t>เล่มม่วง</t>
        </is>
      </c>
      <c r="R31" s="165" t="inlineStr"/>
    </row>
    <row r="32" ht="24" customHeight="1" s="49">
      <c r="A32" s="167" t="n">
        <v>30</v>
      </c>
      <c r="B32" s="166" t="inlineStr">
        <is>
          <t>สถานการณ์ที่ 3 ผู้ป่วยหญิงอายุ 27 ปี มาพบเภสัชกรที่ร้านยาด้วยอาการปวดบิดเป็นพัก ๆ ที่บริเวณท้องน้อยและมีประจำเดือนเป็นวันแรก ผู้ป่วยบอกว่ามักจะมีอาการปวดก่อนมีประจำเดือนไม่ี่ชั่วโมง และเป็นอยู่ตลอด 2-3 วันแรกของประจำเดือน เภสัชกรจึงจ่ายยา paracetamol และ ibuprofen อย่างละ 20 เม็ด โดยถ้าปวดไม่มาก ให้รับประทาน paracetamol ครั้งละ 1-2 เม็ด ทุก 4-6 ชั่วโมง แต่ถ้าปวดมากให้รับประทาน ibuprofen ครั้งละ 1 เม็ด หลังอาหาร วันละ 3 เวลา
เภสัชกรไม่ควรให้คำแนะนำข้อใดแก่ผู้ป่วยรายนี้</t>
        </is>
      </c>
      <c r="C32" s="166" t="inlineStr"/>
      <c r="D32" s="166" t="inlineStr">
        <is>
          <t>ประคบบริเวณท้องน้อยด้วยถุงน้ำร้อนเพื่อช่วยบรรเทาและอาการปวดท้อง</t>
        </is>
      </c>
      <c r="E32" s="166" t="inlineStr">
        <is>
          <t>ควรนอนพักผ่อนมาก ๆ ระหว่างมีประจำเดือน</t>
        </is>
      </c>
      <c r="F32" s="166" t="inlineStr">
        <is>
          <t>ควรรับประทานยา ibuprofen หลังอาหารทันที</t>
        </is>
      </c>
      <c r="G32" s="166" t="inlineStr">
        <is>
          <t>สามารถรับประทานยา ibuprofen ก่อนมีอาการปวดเพื่อป้องกันได้</t>
        </is>
      </c>
      <c r="H32" s="166" t="inlineStr">
        <is>
          <t>หลีกเลี่ยงเครื่องดื่มที่มีแอลกอฮอล์ระหว่างรับประทานยา ibuprofen</t>
        </is>
      </c>
      <c r="I32" s="167" t="n">
        <v>5</v>
      </c>
      <c r="J32" s="166" t="inlineStr">
        <is>
          <t>✅ คำตอบที่ถูกต้อง: ข้อ จ. หลีกเลี่ยงเครื่องดื่มที่มีแอลกอฮอล์ระหว่างรับประทานยา ibuprofen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หลีกเลี่ยงเครื่องดื่มที่มีแอลกอฮอล์ระหว่างรับประทานยา ibuprofen ยา NSAIDs เช่น ibuprofen ควรรับประทานเมื่อเริ่มมีอาการปวดหรือก่อนมีประจำเดือนเล็กน้อยเพื่อยับยั้งการสร้าง Prostaglandins แต่การแนะนำให้รับประทานยาวันละ 3 เวลาตามรอบเวลา (TID) โดยที่ยังไม่ปวดอาจไม่จำเป็นและเพิ่มความเสี่ยง GI side effects; อย่างไรก็ดี การรับประทานยาหลังอาหารเพื่อลดระคายเคืองกระเพาะอาหารและการประคบร้อนเป็นคำแนะนำที่ถูกต้อง
🔍 ข้ออื่นผิดเพราะอะไร:
• ข้อ ก. (ประคบบริเวณท้องน้อยด้วยถุงน้ำร้อนเพื่อช่วยบรรเทาและอาการปวดท้อง): ประคบบริเวณท้องน้อยด้วยถุงน้ำร้อนเพื่อช่วยบรรเทาและอาการปวดท้อง ไม่ตรงกับข้อบ่งใช้หรือกลไกการออกฤทธิ์ที่ถูกต้องตาม WHO Medical Eligibility Criteria for Contraceptive Use (5th edition, 2015)
• ข้อ ข. (ควรนอนพักผ่อนมาก ๆ ระหว่างมีประจำเดือน): ควรนอนพักผ่อนมาก ๆ ระหว่างมีประจำเดือน ไม่ตรงกับข้อบ่งใช้หรือกลไกการออกฤทธิ์ที่ถูกต้องตาม WHO Medical Eligibility Criteria for Contraceptive Use (5th edition, 2015)
• ข้อ ค. (ควรรับประทานยา ibuprofen หลังอาหารทันที): เป็น non-selective NSAID ใช้บรรเทาอาการปวดและอักเสบระดับเล็กน้อยถึงปานกลาง มี GI toxicity ต่ำกว่า piroxicam/indomethacin แต่ต้องระวังใน CKD และ active PUD
• ข้อ ง. (สามารถรับประทานยา ibuprofen ก่อนมีอาการปวดเพื่อป้องกันได้): เป็น non-selective NSAID ใช้บรรเทาอาการปวดและอักเสบระดับเล็กน้อยถึงปานกลาง มี GI toxicity ต่ำกว่า piroxicam/indomethacin แต่ต้องระวังใน CKD และ active PUD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Aspirin Interaction: แย่งจับกับ COX-1 แบบ reversible ขัดขวางฤทธิ์ต้านเกล็ดเลือดของ Aspirin หากจำเป็นต้องใช้ร่วมกัน ต้องทาน Aspirin ก่อนอย่างน้อย 30 นาที หรือทาน Ibuprofen ห่างจาก Aspirin 8 ชม.
• Pediatric Dosing: ขนาดยาลดไข้ในเด็ก 5-10 mg/kg ทุก 6-8 ชม. (สูงสุดไม่เกิน 40 mg/kg/day) ห้ามใช้ในเด็กอายุน้อยกว่า 3 เดือนหรือ dehydration</t>
        </is>
      </c>
      <c r="K32" s="166" t="inlineStr"/>
      <c r="L32" s="166" t="inlineStr">
        <is>
          <t>Gynaecologic &amp; Genitourinary</t>
        </is>
      </c>
      <c r="M32" s="166" t="inlineStr">
        <is>
          <t>Dysmenorrhea</t>
        </is>
      </c>
      <c r="N32" s="165" t="inlineStr">
        <is>
          <t>Clinic</t>
        </is>
      </c>
      <c r="O32" s="166" t="inlineStr">
        <is>
          <t>ข้อ 30 Pharma Plus เล่มม่วง (เฉลยข้อ จ)</t>
        </is>
      </c>
      <c r="P32" s="165" t="inlineStr">
        <is>
          <t>แบบฝึกหัด</t>
        </is>
      </c>
      <c r="Q32" s="165" t="inlineStr">
        <is>
          <t>เล่มม่วง</t>
        </is>
      </c>
      <c r="R32" s="165" t="inlineStr"/>
    </row>
    <row r="33" ht="24" customHeight="1" s="49">
      <c r="A33" s="167" t="n">
        <v>31</v>
      </c>
      <c r="B33" s="166" t="inlineStr">
        <is>
          <t>สถานการณ์ที่ 3 ผู้ป่วยหญิงอายุ 27 ปี มาพบเภสัชกรที่ร้านยาด้วยอาการปวดบิดเป็นพัก ๆ ที่บริเวณท้องน้อยและมีประจำเดือนเป็นวันแรก ผู้ป่วยบอกว่ามักจะมีอาการปวดก่อนมีประจำเดือนไม่ี่ชั่วโมง และเป็นอยู่ตลอด 2-3 วันแรกของประจำเดือน เภสัชกรจึงจ่ายยา paracetamol และ ibuprofen อย่างละ 20 เม็ด โดยถ้าปวดไม่มาก ให้รับประทาน paracetamol ครั้งละ 1-2 เม็ด ทุก 4-6 ชั่วโมง แต่ถ้าปวดมากให้รับประทาน ibuprofen ครั้งละ 1 เม็ด หลังอาหาร วันละ 3 เวลา
ยา ibuprofen ออกฤทธิ์ยับยั้งการสร้างสารใดในร่างกายซึ่งมีผลระงับอาการปวดได้</t>
        </is>
      </c>
      <c r="C33" s="166" t="inlineStr"/>
      <c r="D33" s="166" t="inlineStr">
        <is>
          <t>Serotonin</t>
        </is>
      </c>
      <c r="E33" s="166" t="inlineStr">
        <is>
          <t>Prostaglandin</t>
        </is>
      </c>
      <c r="F33" s="166" t="inlineStr">
        <is>
          <t>Cyclo-oxygenase</t>
        </is>
      </c>
      <c r="G33" s="166" t="inlineStr">
        <is>
          <t>Leukotriene</t>
        </is>
      </c>
      <c r="H33" s="166" t="inlineStr">
        <is>
          <t>Thromboxane</t>
        </is>
      </c>
      <c r="I33" s="167" t="n">
        <v>2</v>
      </c>
      <c r="J33" s="166" t="inlineStr">
        <is>
          <t>✅ คำตอบที่ถูกต้อง: ข้อ ข. Prostaglandin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Prostaglandin Ibuprofen เป็นยาในกลุ่ม NSAIDs ออกฤทธิ์ยับยั้งเอนไซม์ cyclooxygenase (COX) ส่งผลให้การสร้าง Prostaglandins (ซึ่งเป็นสาเหตุหลักของการบีบตัวของมดลูกและอาการปวดประจำเดือน) ลดลง
🔍 ข้ออื่นผิดเพราะอะไร:
• ข้อ ก. (Serotonin): Serotonin ไม่ตรงกับข้อบ่งใช้หรือกลไกการออกฤทธิ์ที่ถูกต้องตาม WHO Medical Eligibility Criteria for Contraceptive Use (5th edition, 2015)
• ข้อ ค. (Cyclo-oxygenase): Cyclo-oxygenase ไม่ตรงกับข้อบ่งใช้หรือกลไกการออกฤทธิ์ที่ถูกต้องตาม WHO Medical Eligibility Criteria for Contraceptive Use (5th edition, 2015)
• ข้อ ง. (Leukotriene): Leukotriene ไม่ตรงกับข้อบ่งใช้หรือกลไกการออกฤทธิ์ที่ถูกต้องตาม WHO Medical Eligibility Criteria for Contraceptive Use (5th edition, 2015)
• ข้อ จ. (Thromboxane): Thromboxane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Aspirin Interaction: แย่งจับกับ COX-1 แบบ reversible ขัดขวางฤทธิ์ต้านเกล็ดเลือดของ Aspirin หากจำเป็นต้องใช้ร่วมกัน ต้องทาน Aspirin ก่อนอย่างน้อย 30 นาที หรือทาน Ibuprofen ห่างจาก Aspirin 8 ชม.
• Pediatric Dosing: ขนาดยาลดไข้ในเด็ก 5-10 mg/kg ทุก 6-8 ชม. (สูงสุดไม่เกิน 40 mg/kg/day) ห้ามใช้ในเด็กอายุน้อยกว่า 3 เดือนหรือ dehydration</t>
        </is>
      </c>
      <c r="K33" s="166" t="inlineStr"/>
      <c r="L33" s="166" t="inlineStr">
        <is>
          <t>Gynaecologic &amp; Genitourinary</t>
        </is>
      </c>
      <c r="M33" s="166" t="inlineStr">
        <is>
          <t>Dysmenorrhea</t>
        </is>
      </c>
      <c r="N33" s="165" t="inlineStr">
        <is>
          <t>Clinic</t>
        </is>
      </c>
      <c r="O33" s="166" t="inlineStr">
        <is>
          <t>ข้อ 31 Pharma Plus เล่มม่วง (เฉลยข้อ ข)</t>
        </is>
      </c>
      <c r="P33" s="165" t="inlineStr">
        <is>
          <t>แบบฝึกหัด</t>
        </is>
      </c>
      <c r="Q33" s="165" t="inlineStr">
        <is>
          <t>เล่มม่วง</t>
        </is>
      </c>
      <c r="R33" s="165" t="inlineStr"/>
    </row>
    <row r="34" ht="24" customHeight="1" s="49">
      <c r="A34" s="167" t="n">
        <v>32</v>
      </c>
      <c r="B34" s="166" t="inlineStr">
        <is>
          <t>หากผู้ป่วยรายนี้รับประทานยา ibuprofen แล้วประมาณ 1 ชม. ยังมีอาการปวด จะแนะนำยาชนิดใดเพื่อเสริมฤทธิ์แก้ปวดท้อง</t>
        </is>
      </c>
      <c r="C34" s="166" t="inlineStr"/>
      <c r="D34" s="166" t="inlineStr">
        <is>
          <t>Mefenamic acid</t>
        </is>
      </c>
      <c r="E34" s="166" t="inlineStr">
        <is>
          <t>Hyoscine-n-butyl bromide</t>
        </is>
      </c>
      <c r="F34" s="166" t="inlineStr">
        <is>
          <t>Estradiol+ levonorgertrel</t>
        </is>
      </c>
      <c r="G34" s="166" t="inlineStr">
        <is>
          <t>Orphenadrine</t>
        </is>
      </c>
      <c r="H34" s="166" t="inlineStr">
        <is>
          <t>Tolperisone</t>
        </is>
      </c>
      <c r="I34" s="167" t="n">
        <v>2</v>
      </c>
      <c r="J34" s="166" t="inlineStr">
        <is>
          <t>✅ คำตอบที่ถูกต้อง: ข้อ ข. Hyoscine-n-butyl bromide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Hyoscine-n-butyl bromide การรักษาอาการปวดประจำเดือน (Dysmenorrhea) ที่ใช้ NSAIDs (เช่น Ibuprofen) แล้วยังปวด อาจพิจารณาเสริมยาคลายกล้ามเนื้อเรียบ เช่น Hyoscine-n-butyl bromide เพื่อช่วยลดอาการเกร็งของมดลูก
🔍 ข้ออื่นผิดเพราะอะไร:
• ข้อ ก. (Mefenamic acid): Mefenamic acid ไม่ตรงกับข้อบ่งใช้หรือกลไกการออกฤทธิ์ที่ถูกต้องตาม WHO Medical Eligibility Criteria for Contraceptive Use (5th edition, 2015)
• ข้อ ค. (Estradiol+ levonorgertrel): Estradiol มีผลต่อ hepatic first-pass metabolism น้อยกว่า ethinyl estradiol เมื่อให้ผ่าน transdermal route ลด VTE risk เมื่อเทียบกับ oral route
• ข้อ ง. (Orphenadrine): Orphenadrine ไม่ตรงกับข้อบ่งใช้หรือกลไกการออกฤทธิ์ที่ถูกต้องตาม WHO Medical Eligibility Criteria for Contraceptive Use (5th edition, 2015)
• ข้อ จ. (Tolperisone): Tolperisone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Aspirin Interaction: แย่งจับกับ COX-1 แบบ reversible ขัดขวางฤทธิ์ต้านเกล็ดเลือดของ Aspirin หากจำเป็นต้องใช้ร่วมกัน ต้องทาน Aspirin ก่อนอย่างน้อย 30 นาที หรือทาน Ibuprofen ห่างจาก Aspirin 8 ชม.
• Pediatric Dosing: ขนาดยาลดไข้ในเด็ก 5-10 mg/kg ทุก 6-8 ชม. (สูงสุดไม่เกิน 40 mg/kg/day) ห้ามใช้ในเด็กอายุน้อยกว่า 3 เดือนหรือ dehydration</t>
        </is>
      </c>
      <c r="K34" s="166" t="inlineStr"/>
      <c r="L34" s="166" t="inlineStr">
        <is>
          <t>Gynaecologic &amp; Genitourinary</t>
        </is>
      </c>
      <c r="M34" s="166" t="inlineStr">
        <is>
          <t>Dysmenorrhea</t>
        </is>
      </c>
      <c r="N34" s="165" t="inlineStr">
        <is>
          <t>Clinic</t>
        </is>
      </c>
      <c r="O34" s="166" t="inlineStr">
        <is>
          <t>ข้อ 32 Pharma Plus เล่มม่วง (เฉลยข้อ ข)</t>
        </is>
      </c>
      <c r="P34" s="165" t="inlineStr">
        <is>
          <t>แบบฝึกหัด</t>
        </is>
      </c>
      <c r="Q34" s="165" t="inlineStr">
        <is>
          <t>เล่มม่วง</t>
        </is>
      </c>
      <c r="R34" s="165" t="inlineStr"/>
    </row>
    <row r="35" ht="24" customHeight="1" s="49">
      <c r="A35" s="167" t="n">
        <v>33</v>
      </c>
      <c r="B35" s="166" t="inlineStr">
        <is>
          <t>ยาใดที่ไม่สามารถใช้รักษาอาการปวดประจำเดือน</t>
        </is>
      </c>
      <c r="C35" s="166" t="inlineStr"/>
      <c r="D35" s="166" t="inlineStr">
        <is>
          <t>Aspirin</t>
        </is>
      </c>
      <c r="E35" s="166" t="inlineStr">
        <is>
          <t>Colchicine</t>
        </is>
      </c>
      <c r="F35" s="166" t="inlineStr">
        <is>
          <t>Naproxen</t>
        </is>
      </c>
      <c r="G35" s="166" t="inlineStr">
        <is>
          <t>Celecoxib</t>
        </is>
      </c>
      <c r="H35" s="166" t="inlineStr">
        <is>
          <t>Mefenamic acid</t>
        </is>
      </c>
      <c r="I35" s="167" t="n">
        <v>2</v>
      </c>
      <c r="J35" s="166" t="inlineStr">
        <is>
          <t>✅ คำตอบที่ถูกต้อง: ข้อ ข. Colchicine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Colchicine เป็นยารักษาและป้องกันโรคเกาต์ (Gout) ไม่มีฤทธิ์ยับยั้ง Prostaglandins จึงไม่สามารถใช้รักษาอาการปวดประจำเดือนได้ ต่างจากกลุ่ม NSAIDs เช่น Aspirin, Naproxen, Celecoxib และ Mefenamic acid
🔍 ข้ออื่นผิดเพราะอะไร:
• ข้อ ก. (Aspirin): เป็น irreversible COX-1 inhibitor ยับยั้ง Thromboxane A2 เป็นแกนหลักใน antiplatelet secondary prevention ของ CVD (ขนาดยา 75-100 mg/day)
• ข้อ ค. (Naproxen): เป็น non-selective NSAID ที่มี cardiovascular safety profile ดีที่สุด และมี efficacy สูงในการระงับ acute inflammation
• ข้อ ง. (Celecoxib): เป็น selective COX-2 inhibitor มี GI safety profile ดีกว่า non-selective NSAIDs แต่มี cardiovascular risk เพิ่มขึ้น และ contraindication ในผู้ป่วย post-CABG หรือ sulfonamide allergy
• ข้อ จ. (Mefenamic acid): Mefenamic acid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Acute Gout Flare Dosing: ขนาดยาตาม EULAR/ACR: 1 mg ทันที ตามด้วย 0.5 mg อีก 1 ชั่วโมงต่อมา (รวม 1.5 mg ในวันแรก) ประสิทธิภาพเท่ากับ high-dose แต่ toxicity ต่ำกว่ามาก
• Narrow Therapeutic Index: ระวัง GI toxicity (ท้องเสียรุนแรง คลื่นไส้) และหลีกเลี่ยงการใช้ร่วมกับ strong P-gp/CYP3A4 inhibitors (Clarithromycin) โดยเฉพาะใน CKD</t>
        </is>
      </c>
      <c r="K35" s="166" t="inlineStr"/>
      <c r="L35" s="166" t="inlineStr">
        <is>
          <t>Gynaecologic &amp; Genitourinary</t>
        </is>
      </c>
      <c r="M35" s="166" t="inlineStr">
        <is>
          <t>Dysmenorrhea</t>
        </is>
      </c>
      <c r="N35" s="165" t="inlineStr">
        <is>
          <t>Clinic</t>
        </is>
      </c>
      <c r="O35" s="166" t="inlineStr">
        <is>
          <t>ข้อ 33 Pharma Plus เล่มม่วง (เฉลยข้อ ข)</t>
        </is>
      </c>
      <c r="P35" s="165" t="inlineStr">
        <is>
          <t>แบบฝึกหัด</t>
        </is>
      </c>
      <c r="Q35" s="165" t="inlineStr">
        <is>
          <t>เล่มม่วง</t>
        </is>
      </c>
      <c r="R35" s="165" t="inlineStr"/>
    </row>
    <row r="36" ht="24" customHeight="1" s="49">
      <c r="A36" s="167" t="n">
        <v>34</v>
      </c>
      <c r="B36" s="166" t="inlineStr">
        <is>
          <t>เด็กหญิงอายุ 15 ปี รอบเดือน 28 วัน มาตรงทุกเดือน ในคืนวันที่ 5 ก.พ. ซึ่งเป็นวันที่ 4 ของรอบเดือน มีเพศสัมพันธ์กับแฟน โดยไม่ได้ใช้ถุงยางอนามัย เช้าวันที่ 6 ก.พ. จึงมาปรึกษาเภสัชกร เรื่องโอกาสของการตั้งครรภ์
ต้องกินยาคุมฉุกเฉินเม็ดที่ 2 ภายในกี่โมง ถ้าเม็ดแรกกินตอน 8.00 น. ของ 6 ก.พ. 53</t>
        </is>
      </c>
      <c r="C36" s="166" t="inlineStr"/>
      <c r="D36" s="166" t="inlineStr">
        <is>
          <t>12.00 น. ของ 6 ก.พ. 53</t>
        </is>
      </c>
      <c r="E36" s="166" t="inlineStr">
        <is>
          <t>20.00 น. ของ 6 ก.พ. 53</t>
        </is>
      </c>
      <c r="F36" s="166" t="inlineStr">
        <is>
          <t>8.00 น. ของ 7 ก.พ. 53</t>
        </is>
      </c>
      <c r="G36" s="166" t="inlineStr">
        <is>
          <t>20.00 น. ของ 7 ก.พ. 53</t>
        </is>
      </c>
      <c r="H36" s="166" t="inlineStr">
        <is>
          <t>8.00 น. ของ 7 ก.พ. 53</t>
        </is>
      </c>
      <c r="I36" s="167" t="n">
        <v>2</v>
      </c>
      <c r="J36" s="166" t="inlineStr">
        <is>
          <t>✅ คำตอบที่ถูกต้อง: ข้อ ข. 20.00 น. ของ 6 ก.พ. 53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20.00 น. ของ 6 ก.พ. 53 การรับประทานยาคุมกำเนิดฉุกเฉินแบบ 2 เม็ด (เช่น Levonorgestrel 0.75 mg) เม็ดที่สองควรรับประทานหลังจากเม็ดแรก 12 ชั่วโมง (หรือช้าที่สุดไม่เกิน 12-24 ชั่วโมง) หากเม็ดแรกกินเวลา 8.00 น. เม็ดที่สองจึงควรทานเวลา 20.00 น. ของวันเดียวกัน
🔍 ข้ออื่นผิดเพราะอะไร:
• ข้อ ก. (12.00 น. ของ 6 ก.พ. 53): 12.00 น. ของ 6 ก.พ. 53 ไม่ตรงกับข้อบ่งใช้หรือกลไกการออกฤทธิ์ที่ถูกต้องตาม WHO Medical Eligibility Criteria for Contraceptive Use (5th edition, 2015)
• ข้อ ค. (8.00 น. ของ 7 ก.พ. 53): 8.00 น. ของ 7 ก.พ. 53 ไม่ตรงกับข้อบ่งใช้หรือกลไกการออกฤทธิ์ที่ถูกต้องตาม WHO Medical Eligibility Criteria for Contraceptive Use (5th edition, 2015)
• ข้อ ง. (20.00 น. ของ 7 ก.พ. 53): 20.00 น. ของ 7 ก.พ. 53 ไม่ตรงกับข้อบ่งใช้หรือกลไกการออกฤทธิ์ที่ถูกต้องตาม WHO Medical Eligibility Criteria for Contraceptive Use (5th edition, 2015)
• ข้อ จ. (8.00 น. ของ 7 ก.พ. 53): 8.00 น. ของ 7 ก.พ. 53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36" s="166" t="inlineStr"/>
      <c r="L36" s="166" t="inlineStr">
        <is>
          <t>Gynaecologic &amp; Genitourinary</t>
        </is>
      </c>
      <c r="M36" s="166" t="inlineStr">
        <is>
          <t>Oral contraceptive</t>
        </is>
      </c>
      <c r="N36" s="165" t="inlineStr">
        <is>
          <t>Clinic</t>
        </is>
      </c>
      <c r="O36" s="166" t="inlineStr">
        <is>
          <t>ข้อ 34 Pharma Plus เล่มม่วง (เฉลยข้อ ข)</t>
        </is>
      </c>
      <c r="P36" s="165" t="inlineStr">
        <is>
          <t>แบบฝึกหัด</t>
        </is>
      </c>
      <c r="Q36" s="165" t="inlineStr">
        <is>
          <t>เล่มม่วง</t>
        </is>
      </c>
      <c r="R36" s="165" t="inlineStr"/>
    </row>
    <row r="37" ht="24" customHeight="1" s="49">
      <c r="A37" s="167" t="n">
        <v>35</v>
      </c>
      <c r="B37" s="166" t="inlineStr">
        <is>
          <t>Progestogen only pill คืออะไร</t>
        </is>
      </c>
      <c r="C37" s="166" t="inlineStr"/>
      <c r="D37" s="166" t="inlineStr">
        <is>
          <t>Lynestrenol</t>
        </is>
      </c>
      <c r="E37" s="166" t="inlineStr">
        <is>
          <t>Drospirenone</t>
        </is>
      </c>
      <c r="F37" s="166" t="inlineStr">
        <is>
          <t>Norethisterone</t>
        </is>
      </c>
      <c r="G37" s="166" t="inlineStr">
        <is>
          <t>Levonorgestrel</t>
        </is>
      </c>
      <c r="H37" s="166" t="inlineStr">
        <is>
          <t>Gestodene</t>
        </is>
      </c>
      <c r="I37" s="167" t="n">
        <v>1</v>
      </c>
      <c r="J37" s="166" t="inlineStr">
        <is>
          <t>✅ คำตอบที่ถูกต้อง: ข้อ ก. Lynestrenol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Lynestrenol เป็นฮอร์โมนโปรเจสตินเดี่ยว (Progestin-only pill: POP) ที่นิยมใช้สำหรับหญิงให้นมบุตรหรือมี contraindication เอสโตรเจน
🔍 ข้ออื่นผิดเพราะอะไร:
• ข้อ ข. (Drospirenone): Drospirenone ไม่ตรงกับข้อบ่งใช้หรือกลไกการออกฤทธิ์ที่ถูกต้องตาม WHO Medical Eligibility Criteria for Contraceptive Use (5th edition, 2015)
• ข้อ ค. (Norethisterone): Norethisterone ไม่ตรงกับข้อบ่งใช้หรือกลไกการออกฤทธิ์ที่ถูกต้องตาม WHO Medical Eligibility Criteria for Contraceptive Use (5th edition, 2015)
• ข้อ ง. (Levonorgestrel): Levonorgestrel เป็น 2nd generation progestin มีฤทธิ์ androgenic สูงกว่า 3rd generation อาจกระทบ lipid profile แต่ประสิทธิภาพสูง
• ข้อ จ. (Gestodene): Gestodene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37" s="166" t="inlineStr"/>
      <c r="L37" s="166" t="inlineStr">
        <is>
          <t>Gynaecologic &amp; Genitourinary</t>
        </is>
      </c>
      <c r="M37" s="166" t="inlineStr">
        <is>
          <t>Oral contraceptive</t>
        </is>
      </c>
      <c r="N37" s="165" t="inlineStr">
        <is>
          <t>Clinic</t>
        </is>
      </c>
      <c r="O37" s="166" t="inlineStr">
        <is>
          <t>ข้อ 35 Pharma Plus เล่มม่วง (เฉลยข้อ ก)</t>
        </is>
      </c>
      <c r="P37" s="165" t="inlineStr">
        <is>
          <t>แบบฝึกหัด</t>
        </is>
      </c>
      <c r="Q37" s="165" t="inlineStr">
        <is>
          <t>เล่มม่วง</t>
        </is>
      </c>
      <c r="R37" s="165" t="inlineStr"/>
    </row>
    <row r="38" ht="24" customHeight="1" s="49">
      <c r="A38" s="167" t="n">
        <v>36</v>
      </c>
      <c r="B38" s="166" t="inlineStr">
        <is>
          <t>ข้อใดคืออาการไม่พึงประสงค์ของ progesterone</t>
        </is>
      </c>
      <c r="C38" s="166" t="inlineStr"/>
      <c r="D38" s="166" t="inlineStr">
        <is>
          <t>เลือดออกกระบิดกระโปรยว</t>
        </is>
      </c>
      <c r="E38" s="166" t="inlineStr">
        <is>
          <t>น้ำนมไหล</t>
        </is>
      </c>
      <c r="F38" s="166" t="inlineStr">
        <is>
          <t>มูกปากมดลูกเป็นแบบใสๆ</t>
        </is>
      </c>
      <c r="G38" s="166" t="inlineStr">
        <is>
          <t>น้ำหนักลด</t>
        </is>
      </c>
      <c r="H38" s="166" t="inlineStr">
        <is>
          <t>เบื่ออาหาร</t>
        </is>
      </c>
      <c r="I38" s="167" t="n">
        <v>1</v>
      </c>
      <c r="J38" s="166" t="inlineStr">
        <is>
          <t>✅ คำตอบที่ถูกต้อง: ข้อ ก. เลือดออกกระบิดกระโปรยว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เลือดออกกระบิดกระโปรยว ผลข้างเคียงที่พบบ่อยของฮอร์โมน Progesterone (เช่น ในยาคุมกำเนิดชนิดฮอร์โมนเดี่ยว) คือ การเกิดเลือดออกกะปริบกะปรอย (Breakthrough bleeding) เนื่องจากเยื่อบุโพรงมดลูกฝ่อตัว
🔍 ข้ออื่นผิดเพราะอะไร:
• ข้อ ข. (น้ำนมไหล): น้ำนมไหล ไม่ตรงกับข้อบ่งใช้หรือกลไกการออกฤทธิ์ที่ถูกต้องตาม WHO Medical Eligibility Criteria for Contraceptive Use (5th edition, 2015)
• ข้อ ค. (มูกปากมดลูกเป็นแบบใสๆ): มูกปากมดลูกเป็นแบบใสๆ ไม่ตรงกับข้อบ่งใช้หรือกลไกการออกฤทธิ์ที่ถูกต้องตาม WHO Medical Eligibility Criteria for Contraceptive Use (5th edition, 2015)
• ข้อ ง. (น้ำหนักลด): น้ำหนักลด ไม่ตรงกับข้อบ่งใช้หรือกลไกการออกฤทธิ์ที่ถูกต้องตาม WHO Medical Eligibility Criteria for Contraceptive Use (5th edition, 2015)
• ข้อ จ. (เบื่ออาหาร): เบื่ออาหาร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8" s="166" t="inlineStr"/>
      <c r="L38" s="166" t="inlineStr">
        <is>
          <t>Gynaecologic &amp; Genitourinary</t>
        </is>
      </c>
      <c r="M38" s="166" t="inlineStr">
        <is>
          <t>Urinary incontinence</t>
        </is>
      </c>
      <c r="N38" s="165" t="inlineStr">
        <is>
          <t>Clinic</t>
        </is>
      </c>
      <c r="O38" s="166" t="inlineStr">
        <is>
          <t>ข้อ 36 Pharma Plus เล่มม่วง (เฉลยข้อ ก)</t>
        </is>
      </c>
      <c r="P38" s="165" t="inlineStr">
        <is>
          <t>แบบฝึกหัด</t>
        </is>
      </c>
      <c r="Q38" s="165" t="inlineStr">
        <is>
          <t>เล่มม่วง</t>
        </is>
      </c>
      <c r="R38" s="165" t="inlineStr"/>
    </row>
    <row r="39" ht="24" customHeight="1" s="49">
      <c r="A39" s="167" t="n">
        <v>37</v>
      </c>
      <c r="B39" s="166" t="inlineStr">
        <is>
          <t>นางลีบอกว่าเพิ่งเคยได้รับยาฮอร์โมนเป็นครั้งแรก ขอให้เภสัชกรช่วยอธิบายวิธีใช้โดยละเอียด
ข้อใดเป็นคำอธิบายที่ไม่ถูกต้อง</t>
        </is>
      </c>
      <c r="C39" s="166" t="inlineStr"/>
      <c r="D39" s="166" t="inlineStr">
        <is>
          <t>รับประทานยาชนิดที่ 1 ครั้งละ 1 เม็ดวันละ 1 ครั้งก่อนนอน เป็นเวลา 21 วัน ในวันที่ 12 ถึง 21 ให้รับประทานยาชนิดที่ 2 ควบไปด้ว ครั้งละ 1 เม็ด แล้วหยุดยาสองเป็นเวลา 7 วัน ค่อยเริ่มทานแบบเดิมต่อไปอีก</t>
        </is>
      </c>
      <c r="E39" s="166" t="inlineStr">
        <is>
          <t>ควรรับประทานยาในเวลาเดียวกันหรือใกล้เคียงกันทุกวัน</t>
        </is>
      </c>
      <c r="F39" s="166" t="inlineStr">
        <is>
          <t>ถ้ามีอาการคลื่นไส้ อาเจียน เลือดออกกระปริดกระปรอย ให้หยุดใช้ยาทันทีแล้วไปพบแพทย์์</t>
        </is>
      </c>
      <c r="G39" s="166" t="inlineStr">
        <is>
          <t>แม้ความหนาแน่นกระดูกปกติ ก็ควรรับประทานแคลเซียมเสริมเป็นประจำ และออกกำลังกายสม่ำเสมอ</t>
        </is>
      </c>
      <c r="H39" s="166" t="inlineStr">
        <is>
          <t>ในช่วงที่หยุดยาฮอร์โมนจะมีประจำเดือน จะเป็นอยู่ระยะหนึ่งแล้วค่อยๆน้อยลง จนหายไป</t>
        </is>
      </c>
      <c r="I39" s="167" t="n">
        <v>3</v>
      </c>
      <c r="J39" s="166" t="inlineStr">
        <is>
          <t>✅ คำตอบที่ถูกต้อง: ข้อ ค. ถ้ามีอาการคลื่นไส้ อาเจียน เลือดออกกระปริดกระปรอย ให้หยุดใช้ยาทันทีแล้วไปพบแพทย์์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ถ้ามีอาการคลื่นไส้ อาเจียน เลือดออกกระปริดกระปรอย ให้หยุดใช้ยาทันทีแล้วไปพบแพทย์์ อาการคลื่นไส้ อาเจียน เลือดออกกระปริดกระปรอย เป็นผลข้างเคียงที่พบบ่อยในช่วงแรกของการใช้ฮอร์โมนทดแทน (มักดีขึ้นเองใน 2-3 เดือนแรก) ไม่จำเป็นต้องหยุดยาทันที ยกเว้นมีอาการรุนแรง เช่น สัญญาณของลิ่มเลือดอุดตัน จึงควรแนะนำผู้ป่วยให้สังเกตอาการและมาพบแพทย์์หากไม่ดีขึ้น
🔍 ข้ออื่นผิดเพราะอะไร:
• ข้อ ก. (รับประทานยาชนิดที่ 1 ครั้งละ 1 เม็ดวันละ 1 ครั้งก่อนนอน เป็นเวลา 21 วัน ในวันที่ 12 ถึง 21 ให้รับประทานยาชนิดที่ 2 ควบไปด้ว ครั้งละ 1 เม็ด แล้วหยุดยาสองเป็นเวลา 7 วัน ค่อยเริ่มทานแบบเดิมต่อไปอีก): รับประทานยาชนิดที่ 1 ครั้งละ 1 เม็ดวันละ 1 ครั้งก่อนนอน เป็นเวลา 21 วัน ในวันที่ 12 ถึง 21 ให้รับประทานยาชนิดที่ 2 ควบไปด้ว ครั้งละ 1 เม็ด แล้วหยุดยาสองเป็นเวลา 7 วัน ค่อยเริ่มทานแบบเดิมต่อไปอีก ไม่ตรงกับข้อบ่งใช้หรือกลไกการออกฤทธิ์ที่ถูกต้องตาม WHO Medical Eligibility Criteria for Contraceptive Use (5th edition, 2015)
• ข้อ ข. (ควรรับประทานยาในเวลาเดียวกันหรือใกล้เคียงกันทุกวัน): ควรรับประทานยาในเวลาเดียวกันหรือใกล้เคียงกันทุกวัน ไม่ตรงกับข้อบ่งใช้หรือกลไกการออกฤทธิ์ที่ถูกต้องตาม WHO Medical Eligibility Criteria for Contraceptive Use (5th edition, 2015)
• ข้อ ง. (แม้ความหนาแน่นกระดูกปกติ ก็ควรรับประทานแคลเซียมเสริมเป็นประจำ และออกกำลังกายสม่ำเสมอ): แม้ความหนาแน่นกระดูกปกติ ก็ควรรับประทานแคลเซียมเสริมเป็นประจำ และออกกำลังกายสม่ำเสมอ ไม่ตรงกับข้อบ่งใช้หรือกลไกการออกฤทธิ์ที่ถูกต้องตาม WHO Medical Eligibility Criteria for Contraceptive Use (5th edition, 2015)
• ข้อ จ. (ในช่วงที่หยุดยาฮอร์โมนจะมีประจำเดือน จะเป็นอยู่ระยะหนึ่งแล้วค่อยๆน้อยลง จนหายไป): ในช่วงที่หยุดยาฮอร์โมนจะมีประจำเดือน จะเป็นอยู่ระยะหนึ่งแล้วค่อยๆน้อยลง จนหายไป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39" s="166" t="inlineStr"/>
      <c r="L39" s="166" t="inlineStr">
        <is>
          <t>Gynaecologic &amp; Genitourinary</t>
        </is>
      </c>
      <c r="M39" s="166" t="inlineStr">
        <is>
          <t>Oral contraceptive</t>
        </is>
      </c>
      <c r="N39" s="165" t="inlineStr">
        <is>
          <t>Clinic</t>
        </is>
      </c>
      <c r="O39" s="166" t="inlineStr">
        <is>
          <t>ข้อ 37 Pharma Plus เล่มม่วง (เฉลยข้อ ค)</t>
        </is>
      </c>
      <c r="P39" s="165" t="inlineStr">
        <is>
          <t>แบบฝึกหัด</t>
        </is>
      </c>
      <c r="Q39" s="165" t="inlineStr">
        <is>
          <t>เล่มม่วง</t>
        </is>
      </c>
      <c r="R39" s="165" t="inlineStr"/>
    </row>
    <row r="40" ht="24" customHeight="1" s="49">
      <c r="A40" s="167" t="n">
        <v>38</v>
      </c>
      <c r="B40" s="166" t="inlineStr">
        <is>
          <t>เกี่ยวกับ ข้อใดต่อไปนี้ไม่ถูกต้อง ข้อใดต่อไปนี้กล่าวถูกต้องตามหลักวิชาชีพเภสัชกรรม</t>
        </is>
      </c>
      <c r="C40" s="166" t="inlineStr"/>
      <c r="D40" s="166" t="inlineStr">
        <is>
          <t>Conjugated estrogen คือ esters ของเอสโตเจนธรรมชาติหลายๆชนิดรวมกัน</t>
        </is>
      </c>
      <c r="E40" s="166" t="inlineStr">
        <is>
          <t>ฮอร์โมนที่ใช้รักษาอาการของการหมดประจำเดือน คือ conjugated estrogen ส่วน MPA ให้เพื่อป้องกันฤทธิ์ของเอสโตเจนที่ทำให้เยื่อบุโพรงมดลูกหนาขึ้น</t>
        </is>
      </c>
      <c r="F40" s="166" t="inlineStr">
        <is>
          <t>Estrogen มีกลไกการออกฤทธิ์โดยจับกับ estrogen receptor ภายในเซลล์ มีผลต่อการแสดงออกของยีน</t>
        </is>
      </c>
      <c r="G40" s="166" t="inlineStr">
        <is>
          <t>Progesterone มีกลไกการออกฤทธิ์คล้ายกับ estrogen โดยจับที่ตัวรับและยีนเดียวกัน</t>
        </is>
      </c>
      <c r="H40" s="166" t="inlineStr">
        <is>
          <t>ไม่มีคำตอบ</t>
        </is>
      </c>
      <c r="I40" s="167" t="n">
        <v>4</v>
      </c>
      <c r="J40" s="166" t="inlineStr">
        <is>
          <t>✅ คำตอบที่ถูกต้อง: ข้อ ง. Progesterone มีกลไกการออกฤทธิ์คล้ายกับ estrogen โดยจับที่ตัวรับและยีนเดียวกัน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Progesterone มีกลไกการออกฤทธิ์คล้ายกับ estrogen โดยจับที่ตัวรับและยีนเดียวกัน Progesterone มีตัวรับ (progesterone receptor) และกลไกการออกฤทธิ์เฉพาะตัวที่แตกต่างจาก Estrogen (estrogen receptor) แม้ว่าทั้งคู่จะเป็นฮอร์โมนสเตียรอยด์และออกฤทธิ์ผ่าน nuclear receptor เหมือนกัน แต่ไม่ใช่ตัวรับและยีนเดียวกัน
🔍 ข้ออื่นผิดเพราะอะไร:
• ข้อ ก. (Conjugated estrogen คือ esters ของเอสโตเจนธรรมชาติหลายๆชนิดรวมกัน): Conjugated estrogen คือ esters ของเอสโตเจนธรรมชาติหลายๆชนิดรวมกัน ไม่ตรงกับข้อบ่งใช้หรือกลไกการออกฤทธิ์ที่ถูกต้องตาม WHO Medical Eligibility Criteria for Contraceptive Use (5th edition, 2015)
• ข้อ ข. (ฮอร์โมนที่ใช้รักษาอาการของการหมดประจำเดือน คือ conjugated estrogen ส่วน MPA ให้เพื่อป้องกันฤทธิ์ของเอสโตเจนที่ทำให้เยื่อบุโพรงมดลูกหนาขึ้น): ฮอร์โมนที่ใช้รักษาอาการของการหมดประจำเดือน คือ conjugated estrogen ส่วน MPA ให้เพื่อป้องกันฤทธิ์ของเอสโตเจนที่ทำให้เยื่อบุโพรงมดลูกหนาขึ้น ไม่ตรงกับข้อบ่งใช้หรือกลไกการออกฤทธิ์ที่ถูกต้องตาม WHO Medical Eligibility Criteria for Contraceptive Use (5th edition, 2015)
• ข้อ ค. (Estrogen มีกลไกการออกฤทธิ์โดยจับกับ estrogen receptor ภายในเซลล์ มีผลต่อการแสดงออกของยีน): Estrogen มีกลไกการออกฤทธิ์โดยจับกับ estrogen receptor ภายในเซลล์ มีผลต่อการแสดงออกของยีน ไม่ตรงกับข้อบ่งใช้หรือกลไกการออกฤทธิ์ที่ถูกต้องตาม WHO Medical Eligibility Criteria for Contraceptive Use (5th edition, 2015)
• ข้อ จ. (ไม่มีคำตอบ): ไม่มีคำตอบ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40" s="166" t="inlineStr"/>
      <c r="L40" s="166" t="inlineStr">
        <is>
          <t>Gynaecologic &amp; Genitourinary</t>
        </is>
      </c>
      <c r="M40" s="166" t="inlineStr">
        <is>
          <t>Oral contraceptive</t>
        </is>
      </c>
      <c r="N40" s="165" t="inlineStr">
        <is>
          <t>Clinic</t>
        </is>
      </c>
      <c r="O40" s="166" t="inlineStr">
        <is>
          <t>ข้อ 38 Pharma Plus เล่มม่วง (เฉลยข้อ ง)</t>
        </is>
      </c>
      <c r="P40" s="165" t="inlineStr">
        <is>
          <t>แบบฝึกหัด</t>
        </is>
      </c>
      <c r="Q40" s="165" t="inlineStr">
        <is>
          <t>เล่มม่วง</t>
        </is>
      </c>
      <c r="R40" s="165" t="inlineStr"/>
    </row>
    <row r="41" ht="24" customHeight="1" s="49">
      <c r="A41" s="167" t="n">
        <v>39</v>
      </c>
      <c r="B41" s="166" t="inlineStr">
        <is>
          <t>นางลีรับประทานยาได้ 1 สัปดาห์ กลับมาที่ร้านขายยาและบอกว่ามีอาการคลื่นไส้ อาเจียน เป็นตะคริวที่ขาบ่อย ๆ อยากจะขอเปลี่ยนยา ไม่อยากไปพบแพทย์์เพราะไม่มีเวลา
ท่านจะทำอย่างไร</t>
        </is>
      </c>
      <c r="C41" s="166" t="inlineStr"/>
      <c r="D41" s="166" t="inlineStr">
        <is>
          <t>แนะนำให้หยุดยาทันทีแล้วไปพบแพทย์์</t>
        </is>
      </c>
      <c r="E41" s="166" t="inlineStr">
        <is>
          <t>อธิบายว่าอาการคลื่นไส้ อาเจียนจะเป็นอยู่ระยะหนึ่งหลังจากนั้นจะดีขึ้น ถ้าไม่ดีขึ้นให้ไปพบแพทย์์</t>
        </is>
      </c>
      <c r="F41" s="166" t="inlineStr">
        <is>
          <t>ลดขนาดของ conjugated estrogen เป็นขนาดเม็ดละ 0.03 มิลลิกรัม</t>
        </is>
      </c>
      <c r="G41" s="166" t="inlineStr">
        <is>
          <t>ลดขนาดของ MPA เป็นขนาดเม็ดละ 2.5 มิลลิกรัม</t>
        </is>
      </c>
      <c r="H41" s="166" t="inlineStr">
        <is>
          <t>ถูกทุกข้อ</t>
        </is>
      </c>
      <c r="I41" s="167" t="n">
        <v>2</v>
      </c>
      <c r="J41" s="166" t="inlineStr">
        <is>
          <t>✅ คำตอบที่ถูกต้อง: ข้อ ข. อธิบายว่าอาการคลื่นไส้ อาเจียนจะเป็นอยู่ระยะหนึ่งหลังจากนั้นจะดีขึ้น ถ้าไม่ดีขึ้นให้ไปพบแพทย์์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อธิบายว่าอาการคลื่นไส้ อาเจียนจะเป็นอยู่ระยะหนึ่งหลังจากนั้นจะดีขึ้น ถ้าไม่ดีขึ้นให้ไปพบแพทย์์ อาการคลื่นไส้ อาเจียนจากเอสโตเจนมักเกิดขึ้นในช่วงแรกของการใช้ยาและจะค่อยๆ ดีขึ้นเองเมื่อร่างกายปรับตัวได้ เภสัชกรควรให้คำแนะนำที่ถูกต้องและติดตามอาการ โดยอาจแนะนำให้รับประทานยาพร้อมอาหารหรือก่อนนอนเพื่อลดอาการคลื่นไส้
🔍 ข้ออื่นผิดเพราะอะไร:
• ข้อ ก. (แนะนำให้หยุดยาทันทีแล้วไปพบแพทย์์): แนะนำให้หยุดยาทันทีแล้วไปพบแพทย์์ ไม่ตรงกับข้อบ่งใช้หรือกลไกการออกฤทธิ์ที่ถูกต้องตาม WHO Medical Eligibility Criteria for Contraceptive Use (5th edition, 2015)
• ข้อ ค. (ลดขนาดของ conjugated estrogen เป็นขนาดเม็ดละ 0.03 มิลลิกรัม): ลดขนาดของ conjugated estrogen เป็นขนาดเม็ดละ 0.03 มิลลิกรัม ไม่ตรงกับข้อบ่งใช้หรือกลไกการออกฤทธิ์ที่ถูกต้องตาม WHO Medical Eligibility Criteria for Contraceptive Use (5th edition, 2015)
• ข้อ ง. (ลดขนาดของ MPA เป็นขนาดเม็ดละ 2.5 มิลลิกรัม): ลดขนาดของ MPA เป็นขนาดเม็ดละ 2.5 มิลลิกรัม ไม่ตรงกับข้อบ่งใช้หรือกลไกการออกฤทธิ์ที่ถูกต้องตาม WHO Medical Eligibility Criteria for Contraceptive Use (5th edition, 2015)
• ข้อ จ. (ถูกทุกข้อ): ข้อนี้ไม่ถูกต้องเนื่องจากมีตัวเลือกที่จำเพาะและตรงตามเกณฑ์มาตรฐานเวชปฏิบัติอย่างชัดเจน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41" s="166" t="inlineStr"/>
      <c r="L41" s="166" t="inlineStr">
        <is>
          <t>Gynaecologic &amp; Genitourinary</t>
        </is>
      </c>
      <c r="M41" s="166" t="inlineStr">
        <is>
          <t>Oral contraceptive</t>
        </is>
      </c>
      <c r="N41" s="165" t="inlineStr">
        <is>
          <t>Clinic</t>
        </is>
      </c>
      <c r="O41" s="166" t="inlineStr">
        <is>
          <t>ข้อ 39 Pharma Plus เล่มม่วง (เฉลยข้อ ข)</t>
        </is>
      </c>
      <c r="P41" s="165" t="inlineStr">
        <is>
          <t>แบบฝึกหัด</t>
        </is>
      </c>
      <c r="Q41" s="165" t="inlineStr">
        <is>
          <t>เล่มม่วง</t>
        </is>
      </c>
      <c r="R41" s="165" t="inlineStr"/>
    </row>
    <row r="42" ht="24" customHeight="1" s="49">
      <c r="A42" s="167" t="n">
        <v>40</v>
      </c>
      <c r="B42" s="166" t="inlineStr">
        <is>
          <t>ถ้านางลีเป็นเบาหวาน รูปแบบของ estrogen แบบใดจะมีผลกระทบต่อภาวะของโรคเบาหวานน้อยที่สุด
ข้อใดถูกต้อง</t>
        </is>
      </c>
      <c r="C42" s="166" t="inlineStr"/>
      <c r="D42" s="166" t="inlineStr">
        <is>
          <t>ยาเม็ด</t>
        </is>
      </c>
      <c r="E42" s="166" t="inlineStr">
        <is>
          <t>ยาฉีด</t>
        </is>
      </c>
      <c r="F42" s="166" t="inlineStr">
        <is>
          <t>แผ่นแปะผิวหนัง</t>
        </is>
      </c>
      <c r="G42" s="166" t="inlineStr">
        <is>
          <t>ครีมสอดช่องคลอด</t>
        </is>
      </c>
      <c r="H42" s="166" t="inlineStr">
        <is>
          <t>แบบฝัง</t>
        </is>
      </c>
      <c r="I42" s="167" t="n">
        <v>4</v>
      </c>
      <c r="J42" s="166" t="inlineStr">
        <is>
          <t>✅ คำตอบที่ถูกต้อง: ข้อ ง. ครีมสอดช่องคลอด
💡 Background:
การบริบาลผู้ป่วยเบาหวานชนิดที่ 2 (T2DM) เน้นควบคุม HbA1c ควบคู่กับการเลือกยาที่มี cardiorenal protection ในผู้ป่วยที่มีโรคร่วม
🎯 ทำไมข้อนี้ถึงถูก:
ครีมสอดช่องคลอด การใช้เอสโตรเจนรูปแบบ transdermal (แผ่นแปะผิวหนัง) จะหลีกเลี่ยงการถูกทำลายครั้งแรกที่ตับ (first-pass hepatic metabolism) จึงมีผลกระทบต่อเมแทบอลิซึมของกลูโคสและไขมันน้อยกว่าการรับประทานทางปาก จึงปลอดภัยกว่าในผู้ป่วยเบาหวาน
🔍 ข้ออื่นผิดเพราะอะไร:
• ข้อ ก. (ยาเม็ด): ยาเม็ด ไม่ตรงกับข้อบ่งใช้หรือกลไกการออกฤทธิ์ที่ถูกต้องตาม WHO Medical Eligibility Criteria for Contraceptive Use (5th edition, 2015)
• ข้อ ข. (ยาฉีด): ยาฉีด ไม่ตรงกับข้อบ่งใช้หรือกลไกการออกฤทธิ์ที่ถูกต้องตาม WHO Medical Eligibility Criteria for Contraceptive Use (5th edition, 2015)
• ข้อ ค. (แผ่นแปะผิวหนัง): แผ่นแปะผิวหนัง ไม่ตรงกับข้อบ่งใช้หรือกลไกการออกฤทธิ์ที่ถูกต้องตาม WHO Medical Eligibility Criteria for Contraceptive Use (5th edition, 2015)
• ข้อ จ. (แบบฝัง): แบบฝัง ไม่ตรงกับข้อบ่งใช้หรือกลไกการออกฤทธิ์ที่ถูกต้องตาม WHO Medical Eligibility Criteria for Contraceptive Use (5th edition, 2015)
📖 Guideline อ้างอิง:
แนวทางเวชปฏิบัติสำหรับโรคเบาหวาน พ.ศ. 2566 (สมาคมโรคเบาหวานแห่งประเทศไทย) &amp; American Diabetes Association (ADA) Standards of Care in Diabetes 2024
📌 จุดจำก่อนสอบ:
• Comprehensive Glycemic Targets: เป้าหมายทั่วไป: HbA1c &lt; 7.0%, FPG 80-130 mg/dL, Postprandial &lt; 180 mg/dL
• Organ Protection First: ผู้ป่วย DM ที่มี ASCVD, CKD หรือ Heart Failure ให้เลือก SGLT2i หรือ GLP-1RA ที่มีพิสูจน์ benefit โดยไม่ต้องคำนึงถึงระดับ baseline HbA1c
• Hypoglycemia Management: กฎ Rule of 15: ค่าน้ำตาล &lt; 70 mg/dL ให้ทานคาร์โบไฮเดรตเร็ว 15 g (น้ำส้ม 120 mL) รอ 15 นาทีแล้วตรวจซ้ำ</t>
        </is>
      </c>
      <c r="K42" s="166" t="inlineStr"/>
      <c r="L42" s="166" t="inlineStr">
        <is>
          <t>Gynaecologic &amp; Genitourinary</t>
        </is>
      </c>
      <c r="M42" s="166" t="inlineStr">
        <is>
          <t>Urinary incontinence</t>
        </is>
      </c>
      <c r="N42" s="165" t="inlineStr">
        <is>
          <t>Clinic</t>
        </is>
      </c>
      <c r="O42" s="166" t="inlineStr">
        <is>
          <t>ข้อ 40 Pharma Plus เล่มม่วง (เฉลยข้อ ง)</t>
        </is>
      </c>
      <c r="P42" s="165" t="inlineStr">
        <is>
          <t>แบบฝึกหัด</t>
        </is>
      </c>
      <c r="Q42" s="165" t="inlineStr">
        <is>
          <t>เล่มม่วง</t>
        </is>
      </c>
      <c r="R42" s="165" t="inlineStr"/>
    </row>
    <row r="43" ht="24" customHeight="1" s="49">
      <c r="A43" s="167" t="n">
        <v>41</v>
      </c>
      <c r="B43" s="166" t="inlineStr">
        <is>
          <t>นางลีไม่อยากให้มีประจำเดือน วิธีการบริหารยาแบบใดที่จะทำให้ไม่มีประจำเดือนมาทุกเดือน
ข้อใดถูกต้อง</t>
        </is>
      </c>
      <c r="C43" s="166" t="inlineStr"/>
      <c r="D43" s="166" t="inlineStr">
        <is>
          <t>รับประทานยาทั้งสองชนิดทุกวัน ไม่ต้องหยุดยา 7 วัน</t>
        </is>
      </c>
      <c r="E43" s="166" t="inlineStr">
        <is>
          <t>เว้นช่วงไม่ต้องรับประทาน MPA 2-3 เดือนแล้วกลับมารับประทานเหมือนเดิม 1 เดือน แล้วเว้นช่วงต่อไปเรื่อย ๆ</t>
        </is>
      </c>
      <c r="F43" s="166" t="inlineStr">
        <is>
          <t>ไม่ต้องทาน MPA เพราะเป็นสาเหตุให้มีเลือดประจำเดือนเมื่อหยุดยา</t>
        </is>
      </c>
      <c r="G43" s="166" t="inlineStr">
        <is>
          <t>เปลี่ยนมาใช้แบบแผ่นปะ ปะผิวหนัง 3 สัปดาห์ เว้นไม่ปะ 1 สัปดาห์ และรับประทาน MPA ควบไปด้วในช่วงสัปดาห์ที่ 2 และ 3 ที่ปะแผ่นยา</t>
        </is>
      </c>
      <c r="H43" s="166" t="inlineStr">
        <is>
          <t>บอกนางลี ไม่ว่าจะใช้วิธีใดก็ต้องมีเลือดประจำเดือนมาทุกเดือน ไม่มีวิธีแก้ ไข</t>
        </is>
      </c>
      <c r="I43" s="167" t="n">
        <v>1</v>
      </c>
      <c r="J43" s="166" t="inlineStr">
        <is>
          <t>✅ คำตอบที่ถูกต้อง: ข้อ ก. รับประทานยาทั้งสองชนิดทุกวัน ไม่ต้องหยุดยา 7 วัน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รับประทานยาทั้งสองชนิดทุกวัน ไม่ต้องหยุดยา 7 วัน การให้ฮอร์โมนเอสโตเจนและโปรเจสโตเจนร่วมกันอย่างต่อเนื่อง (Continuous combined regimen) โดยไม่เว้นช่วงหยุดยา จะทำให้เยื่อบุโพรงมดลูกฝ่อตัวและไม่มีประจำเดือนมาทุกเดือน เหมาะสำหรับสตรีวัยทองที่ไม่ต้องการมีประจำเดือน
🔍 ข้ออื่นผิดเพราะอะไร:
• ข้อ ข. (เว้นช่วงไม่ต้องรับประทาน MPA 2-3 เดือนแล้วกลับมารับประทานเหมือนเดิม 1 เดือน แล้วเว้นช่วงต่อไปเรื่อย ๆ): เว้นช่วงไม่ต้องรับประทาน MPA 2-3 เดือนแล้วกลับมารับประทานเหมือนเดิม 1 เดือน แล้วเว้นช่วงต่อไปเรื่อย ๆ ไม่ตรงกับข้อบ่งใช้หรือกลไกการออกฤทธิ์ที่ถูกต้องตาม WHO Medical Eligibility Criteria for Contraceptive Use (5th edition, 2015)
• ข้อ ค. (ไม่ต้องทาน MPA เพราะเป็นสาเหตุให้มีเลือดประจำเดือนเมื่อหยุดยา): ไม่ต้องทาน MPA เพราะเป็นสาเหตุให้มีเลือดประจำเดือนเมื่อหยุดยา ไม่ตรงกับข้อบ่งใช้หรือกลไกการออกฤทธิ์ที่ถูกต้องตาม WHO Medical Eligibility Criteria for Contraceptive Use (5th edition, 2015)
• ข้อ ง. (เปลี่ยนมาใช้แบบแผ่นปะ ปะผิวหนัง 3 สัปดาห์ เว้นไม่ปะ 1 สัปดาห์ และรับประทาน MPA ควบไปด้วในช่วงสัปดาห์ที่ 2 และ 3 ที่ปะแผ่นยา): เปลี่ยนมาใช้แบบแผ่นปะ ปะผิวหนัง 3 สัปดาห์ เว้นไม่ปะ 1 สัปดาห์ และรับประทาน MPA ควบไปด้วในช่วงสัปดาห์ที่ 2 และ 3 ที่ปะแผ่นยา ไม่ตรงกับข้อบ่งใช้หรือกลไกการออกฤทธิ์ที่ถูกต้องตาม WHO Medical Eligibility Criteria for Contraceptive Use (5th edition, 2015)
• ข้อ จ. (บอกนางลี ไม่ว่าจะใช้วิธีใดก็ต้องมีเลือดประจำเดือนมาทุกเดือน ไม่มีวิธีแก้ ไข): บอกนางลี ไม่ว่าจะใช้วิธีใดก็ต้องมีเลือดประจำเดือนมาทุกเดือน ไม่มีวิธีแก้ ไข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43" s="166" t="inlineStr"/>
      <c r="L43" s="166" t="inlineStr">
        <is>
          <t>Gynaecologic &amp; Genitourinary</t>
        </is>
      </c>
      <c r="M43" s="166" t="inlineStr">
        <is>
          <t>Oral contraceptive</t>
        </is>
      </c>
      <c r="N43" s="165" t="inlineStr">
        <is>
          <t>Clinic</t>
        </is>
      </c>
      <c r="O43" s="166" t="inlineStr">
        <is>
          <t>ข้อ 41 Pharma Plus เล่มม่วง (เฉลยข้อ ก)</t>
        </is>
      </c>
      <c r="P43" s="165" t="inlineStr">
        <is>
          <t>แบบฝึกหัด</t>
        </is>
      </c>
      <c r="Q43" s="165" t="inlineStr">
        <is>
          <t>เล่มม่วง</t>
        </is>
      </c>
      <c r="R43" s="165" t="inlineStr"/>
    </row>
    <row r="44" ht="24" customHeight="1" s="49">
      <c r="A44" s="167" t="n">
        <v>42</v>
      </c>
      <c r="B44" s="166" t="inlineStr">
        <is>
          <t>นางลีขอให้เภสัชกรช่วยจัดยาเม็ดแคลเซียมให้ ข้อมูลใดไม่ถูกต้องเกี่ยวกับ แคลเซียม
ข้อใดถูกต้อง</t>
        </is>
      </c>
      <c r="C44" s="166" t="inlineStr"/>
      <c r="D44" s="166" t="inlineStr">
        <is>
          <t>ขนาดแคลเซียมสำหรับสตรีหมดประจำเดือนคือ 1000-1500 มิลลิกรัม/วัน</t>
        </is>
      </c>
      <c r="E44" s="166" t="inlineStr">
        <is>
          <t>ควรรับประทานแคลเซียมหลังอาหารเพราะช่วยให้ดูดซึมดีขึ้น</t>
        </is>
      </c>
      <c r="F44" s="166" t="inlineStr">
        <is>
          <t>พิจารณาชนิดเกลือของแคลเซียม เพราะเกลือต่าง ๆ ชนิดกัน จะให้ปริมาณแคลเซียมต่างกัน</t>
        </is>
      </c>
      <c r="G44" s="166" t="inlineStr">
        <is>
          <t>ควรให้วิตามินดี ร่วมด้วยเสมอเพื่อช่วยให้กระดูกซึมดีขึ้น</t>
        </is>
      </c>
      <c r="H44" s="166" t="inlineStr">
        <is>
          <t>ปกติเราจะได้รับแคลเซียมบางส่วนจากอาหาร ควรรับประทานอาหารให้ครบ และออกกำลังกายสม่ำเสมอ</t>
        </is>
      </c>
      <c r="I44" s="167" t="n">
        <v>4</v>
      </c>
      <c r="J44" s="166" t="inlineStr">
        <is>
          <t>✅ คำตอบที่ถูกต้อง: ข้อ ง. ควรให้วิตามินดี ร่วมด้วยเสมอเพื่อช่วยให้กระดูกซึมดีขึ้น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ควรให้วิตามินดี ร่วมด้วยเสมอเพื่อช่วยให้กระดูกซึมดีขึ้น แคลเซียมคาร์บอเนตควรรับประทานพร้อมอาหารหรือหลังอาหารทันทีเนื่องจากต้องใช้กรดในกระเพาะอาหารช่วยในการดูดซึม ส่วนแคลเซียมซิเตรตสามารถรับประทานโดยไม่ต้องคำนึงถึงมื้ออาหาร สำหรับปริมาณที่แนะนำในสตรีวัยหมดประจำเดือนคือ 1,000-1,200 มก./วัน ตามแนวทางของ NOF (National Osteoporosis Foundation)
🔍 ข้ออื่นผิดเพราะอะไร:
• ข้อ ก. (ขนาดแคลเซียมสำหรับสตรีหมดประจำเดือนคือ 1000-1500 มิลลิกรัม/วัน): ขนาดแคลเซียมสำหรับสตรีหมดประจำเดือนคือ 1000-1500 มิลลิกรัม/วัน ไม่ตรงกับข้อบ่งใช้หรือกลไกการออกฤทธิ์ที่ถูกต้องตาม WHO Medical Eligibility Criteria for Contraceptive Use (5th edition, 2015)
• ข้อ ข. (ควรรับประทานแคลเซียมหลังอาหารเพราะช่วยให้ดูดซึมดีขึ้น): ควรรับประทานแคลเซียมหลังอาหารเพราะช่วยให้ดูดซึมดีขึ้น ไม่ตรงกับข้อบ่งใช้หรือกลไกการออกฤทธิ์ที่ถูกต้องตาม WHO Medical Eligibility Criteria for Contraceptive Use (5th edition, 2015)
• ข้อ ค. (พิจารณาชนิดเกลือของแคลเซียม เพราะเกลือต่าง ๆ ชนิดกัน จะให้ปริมาณแคลเซียมต่างกัน): พิจารณาชนิดเกลือของแคลเซียม เพราะเกลือต่าง ๆ ชนิดกัน จะให้ปริมาณแคลเซียมต่างกัน ไม่ตรงกับข้อบ่งใช้หรือกลไกการออกฤทธิ์ที่ถูกต้องตาม WHO Medical Eligibility Criteria for Contraceptive Use (5th edition, 2015)
• ข้อ จ. (ปกติเราจะได้รับแคลเซียมบางส่วนจากอาหาร ควรรับประทานอาหารให้ครบ และออกกำลังกายสม่ำเสมอ): ปกติเราจะได้รับแคลเซียมบางส่วนจากอาหาร ควรรับประทานอาหารให้ครบ และออกกำลังกายสม่ำเสมอ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Direct Compression vs Granulation: Direct Compression เหมาะสำหรับตัวยาที่ทนความร้อนและความชื้นไม่ได้และไหลดี; Wet Granulation ให้ความสม่ำเสมอของตัวยาสูงสุด
• Excipient Classification: Diluent (Lactose, MCC), Binder (PVP, Starch paste), Disintegrant (SSG, Croscarmellose), Lubricant (Magnesium stearate 0.5-1%)
• Lubricant Overmixing: การผสม Magnesium stearate นานเกินไปทำให้เกิด hydrophobic film คลุมผงยา ส่งผลให้เม็ดยาแตกตัวช้าลงและ dissolution ลดลง</t>
        </is>
      </c>
      <c r="K44" s="166" t="inlineStr"/>
      <c r="L44" s="166" t="inlineStr">
        <is>
          <t>Gynaecologic &amp; Genitourinary</t>
        </is>
      </c>
      <c r="M44" s="166" t="inlineStr">
        <is>
          <t>Oral contraceptive</t>
        </is>
      </c>
      <c r="N44" s="165" t="inlineStr">
        <is>
          <t>Clinic</t>
        </is>
      </c>
      <c r="O44" s="166" t="inlineStr">
        <is>
          <t>ข้อ 42 Pharma Plus เล่มม่วง (เฉลยข้อ ง)</t>
        </is>
      </c>
      <c r="P44" s="165" t="inlineStr">
        <is>
          <t>แบบฝึกหัด</t>
        </is>
      </c>
      <c r="Q44" s="165" t="inlineStr">
        <is>
          <t>เล่มม่วง</t>
        </is>
      </c>
      <c r="R44" s="165" t="inlineStr"/>
    </row>
    <row r="45" ht="24" customHeight="1" s="49">
      <c r="A45" s="167" t="n">
        <v>43</v>
      </c>
      <c r="B45" s="166" t="inlineStr">
        <is>
          <t>สถานการณ์ที่ 6 หญิงไทยคู่ อายุ 47 ปี เข้ามาตรวจร่างกายที่คลินิกวัยทอง เนื่องจากหมดประจำเดือนมา 2 เดือน แพทย์์จึงสั่งจ่ายยา 2 ชนิด ได้แก่ Conjugated estrogen 0.625 mg 30, Medroxyprogesterone Acetate (MPA) 5 mg 14
อาการใดที่พบในสตรีวัยหมดประจำเดือน ซึ่งเป็นสาเหตุให้มาพบแพทย์์บ่อยที่สุด</t>
        </is>
      </c>
      <c r="C45" s="166" t="inlineStr"/>
      <c r="D45" s="166" t="inlineStr">
        <is>
          <t>Cardiovascular disease</t>
        </is>
      </c>
      <c r="E45" s="166" t="inlineStr">
        <is>
          <t>Osteoporosis</t>
        </is>
      </c>
      <c r="F45" s="166" t="inlineStr">
        <is>
          <t>Psychosexual symptom</t>
        </is>
      </c>
      <c r="G45" s="166" t="inlineStr">
        <is>
          <t>Urogenital symptom</t>
        </is>
      </c>
      <c r="H45" s="166" t="inlineStr">
        <is>
          <t>Vasomotor symptom</t>
        </is>
      </c>
      <c r="I45" s="167" t="n">
        <v>5</v>
      </c>
      <c r="J45" s="166" t="inlineStr">
        <is>
          <t>✅ คำตอบที่ถูกต้อง: ข้อ จ. Vasomotor symptom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Vasomotor symptom (อาการร้อนวูบวาบและเหงื่อออกตอนกลางคืน) เป็นอาการที่พบได้บ่อยที่สุด (ประมาณ 70-80%) และเป็นสาเหตุสำคัญ first-line ที่ทำให้สตรีวัยหมดประจำเดือนมาพบแพทย์์เพื่อขอรับคำปรึกษาและรักษาด้วยฮอร์โมนทดแทน
🔍 ข้ออื่นผิดเพราะอะไร:
• ข้อ ก. (Cardiovascular disease): Cardiovascular disease ไม่ตรงกับข้อบ่งใช้หรือกลไกการออกฤทธิ์ที่ถูกต้องตาม WHO Medical Eligibility Criteria for Contraceptive Use (5th edition, 2015)
• ข้อ ข. (Osteoporosis): Osteoporosis ไม่ตรงกับข้อบ่งใช้หรือกลไกการออกฤทธิ์ที่ถูกต้องตาม WHO Medical Eligibility Criteria for Contraceptive Use (5th edition, 2015)
• ข้อ ค. (Psychosexual symptom): Psychosexual symptom ไม่ตรงกับข้อบ่งใช้หรือกลไกการออกฤทธิ์ที่ถูกต้องตาม WHO Medical Eligibility Criteria for Contraceptive Use (5th edition, 2015)
• ข้อ ง. (Urogenital symptom): Urogenital symptom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5" s="166" t="inlineStr"/>
      <c r="L45" s="166" t="inlineStr">
        <is>
          <t>Gynaecologic &amp; Genitourinary</t>
        </is>
      </c>
      <c r="M45" s="166" t="inlineStr">
        <is>
          <t>Hormonal replacement</t>
        </is>
      </c>
      <c r="N45" s="165" t="inlineStr">
        <is>
          <t>Clinic</t>
        </is>
      </c>
      <c r="O45" s="166" t="inlineStr">
        <is>
          <t>ข้อ 43 Pharma Plus เล่มม่วง (เฉลยข้อ จ)</t>
        </is>
      </c>
      <c r="P45" s="165" t="inlineStr">
        <is>
          <t>แบบฝึกหัด</t>
        </is>
      </c>
      <c r="Q45" s="165" t="inlineStr">
        <is>
          <t>เล่มม่วง</t>
        </is>
      </c>
      <c r="R45" s="165" t="inlineStr"/>
    </row>
    <row r="46" ht="24" customHeight="1" s="49">
      <c r="A46" s="167" t="n">
        <v>44</v>
      </c>
      <c r="B46" s="166" t="inlineStr">
        <is>
          <t>วงจรปกติของการเกิดประจำเดือน (menstrual cycle) เกิดจากบทบาทการเปลี่ยนแปลงปริมาณของฮอร์โมนหลายชนิดต่อไปนี้ ยกเว้น</t>
        </is>
      </c>
      <c r="C46" s="166" t="inlineStr"/>
      <c r="D46" s="166" t="inlineStr">
        <is>
          <t>Androgen</t>
        </is>
      </c>
      <c r="E46" s="166" t="inlineStr">
        <is>
          <t>Estrogen</t>
        </is>
      </c>
      <c r="F46" s="166" t="inlineStr">
        <is>
          <t>Follicle stimulating hormone (FSH)</t>
        </is>
      </c>
      <c r="G46" s="166" t="inlineStr">
        <is>
          <t>Luteinizing hormone (LH)</t>
        </is>
      </c>
      <c r="H46" s="166" t="inlineStr">
        <is>
          <t>Progesterone</t>
        </is>
      </c>
      <c r="I46" s="167" t="n">
        <v>1</v>
      </c>
      <c r="J46" s="166" t="inlineStr">
        <is>
          <t>✅ คำตอบที่ถูกต้อง: ข้อ ก. Androgen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Androgen วงจรการมีประจำเดือนถูกควบคุมหลักโดยแกน Hypothalamus-Pituitary-Ovarian axis ซึ่งเกี่ยวข้องกับ Estrogen, Progesterone, FSH และ LH ในขณะที่ Androgen มีบทบาทน้อยและไม่ใช่ฮอร์โมนหลักที่ควบคุมวงจรปกติของประจำเดือนในสตรี
🔍 ข้ออื่นผิดเพราะอะไร:
• ข้อ ข. (Estrogen): Estrogen ไม่ตรงกับข้อบ่งใช้หรือกลไกการออกฤทธิ์ที่ถูกต้องตาม WHO Medical Eligibility Criteria for Contraceptive Use (5th edition, 2015)
• ข้อ ค. (Follicle stimulating hormone (FSH)): Follicle stimulating hormone (FSH) ไม่ตรงกับข้อบ่งใช้หรือกลไกการออกฤทธิ์ที่ถูกต้องตาม WHO Medical Eligibility Criteria for Contraceptive Use (5th edition, 2015)
• ข้อ ง. (Luteinizing hormone (LH)): Luteinizing hormone (LH) ไม่ตรงกับข้อบ่งใช้หรือกลไกการออกฤทธิ์ที่ถูกต้องตาม WHO Medical Eligibility Criteria for Contraceptive Use (5th edition, 2015)
• ข้อ จ. (Progesterone): Progesterone มีฤทธิ์ยับยั้ง LH surge ป้องกันการตกไข่และทำให้ cervical mucus หนาขึ้น ใช้ใน luteal phase support ใน IVF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46" s="166" t="inlineStr"/>
      <c r="L46" s="166" t="inlineStr">
        <is>
          <t>Gynaecologic &amp; Genitourinary</t>
        </is>
      </c>
      <c r="M46" s="166" t="inlineStr">
        <is>
          <t>Oral contraceptive</t>
        </is>
      </c>
      <c r="N46" s="165" t="inlineStr">
        <is>
          <t>Clinic</t>
        </is>
      </c>
      <c r="O46" s="166" t="inlineStr">
        <is>
          <t>ข้อ 44 Pharma Plus เล่มม่วง (เฉลยข้อ ก)</t>
        </is>
      </c>
      <c r="P46" s="165" t="inlineStr">
        <is>
          <t>แบบฝึกหัด</t>
        </is>
      </c>
      <c r="Q46" s="165" t="inlineStr">
        <is>
          <t>เล่มม่วง</t>
        </is>
      </c>
      <c r="R46" s="165" t="inlineStr"/>
    </row>
    <row r="47" ht="24" customHeight="1" s="49">
      <c r="A47" s="167" t="n">
        <v>45</v>
      </c>
      <c r="B47" s="166" t="inlineStr">
        <is>
          <t>เกี่ยวกับ ข้อใดต่อไปนี้ ถูกต้อง ข้อใดต่อไปนี้กล่าวถูกต้องตามหลักวิชาชีพเภสัชกรรม</t>
        </is>
      </c>
      <c r="C47" s="166" t="inlineStr"/>
      <c r="D47" s="166" t="inlineStr">
        <is>
          <t>การใช้ MPA ร่วมด้วยเพื่อป้องกันมะเร็งเยื่อบุโพรงมดลูก</t>
        </is>
      </c>
      <c r="E47" s="166" t="inlineStr">
        <is>
          <t>การใช้ MPA ร่วมด้วยเพื่อรักษาอาการร้อนวูบวาบ</t>
        </is>
      </c>
      <c r="F47" s="166" t="inlineStr">
        <is>
          <t>การใช้ MPA ร่วมด้วยเพื่อป้องกันมะเร็งเต้านม</t>
        </is>
      </c>
      <c r="G47" s="166" t="inlineStr">
        <is>
          <t>นิยมใช้ estrogen ร่วมกับ MPA กับหญิงที่ตัดมดลูกแล้ว</t>
        </is>
      </c>
      <c r="H47" s="166" t="inlineStr">
        <is>
          <t>ในหญิงที่มีมดลูกนิยมให้เอสโตรเจนเพียงอย่างเดียว</t>
        </is>
      </c>
      <c r="I47" s="167" t="n">
        <v>1</v>
      </c>
      <c r="J47" s="166" t="inlineStr">
        <is>
          <t>✅ คำตอบที่ถูกต้อง: ข้อ ก. การใช้ MPA ร่วมด้วยเพื่อป้องกันมะเร็งเยื่อบุโพรงมดลูก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การใช้ MPA ร่วมด้วยเพื่อป้องกันมะเร็งเยื่อบุโพรงมดลูก ในสตรีที่มีมดลูก การให้ Estrogen เดี่ยวๆ จะเพิ่มความเสี่ยงในการเกิด endometrial hyperplasia และมะเร็งเยื่อบุโพรงมดลูก จึงจำเป็นต้องให้ Progestogen (เช่น MPA) ร่วมด้วยเพื่อป้องกันเยื่อบุโพรงมดลูกหนตัว ส่วนสตรีที่ตัดมดลูกแล้วจะให้ Estrogen เดี่ยว
🔍 ข้ออื่นผิดเพราะอะไร:
• ข้อ ข. (การใช้ MPA ร่วมด้วยเพื่อรักษาอาการร้อนวูบวาบ): การใช้ MPA ร่วมด้วยเพื่อรักษาอาการร้อนวูบวาบ ไม่ตรงกับข้อบ่งใช้หรือกลไกการออกฤทธิ์ที่ถูกต้องตาม WHO Medical Eligibility Criteria for Contraceptive Use (5th edition, 2015)
• ข้อ ค. (การใช้ MPA ร่วมด้วยเพื่อป้องกันมะเร็งเต้านม): การใช้ MPA ร่วมด้วยเพื่อป้องกันมะเร็งเต้านม ไม่ตรงกับข้อบ่งใช้หรือกลไกการออกฤทธิ์ที่ถูกต้องตาม WHO Medical Eligibility Criteria for Contraceptive Use (5th edition, 2015)
• ข้อ ง. (นิยมใช้ estrogen ร่วมกับ MPA กับหญิงที่ตัดมดลูกแล้ว): นิยมใช้ estrogen ร่วมกับ MPA กับหญิงที่ตัดมดลูกแล้ว ไม่ตรงกับข้อบ่งใช้หรือกลไกการออกฤทธิ์ที่ถูกต้องตาม WHO Medical Eligibility Criteria for Contraceptive Use (5th edition, 2015)
• ข้อ จ. (ในหญิงที่มีมดลูกนิยมให้เอสโตรเจนเพียงอย่างเดียว): ในหญิงที่มีมดลูกนิยมให้เอสโตรเจนเพียงอย่างเดียว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47" s="166" t="inlineStr"/>
      <c r="L47" s="166" t="inlineStr">
        <is>
          <t>Gynaecologic &amp; Genitourinary</t>
        </is>
      </c>
      <c r="M47" s="166" t="inlineStr">
        <is>
          <t>Oral contraceptive</t>
        </is>
      </c>
      <c r="N47" s="165" t="inlineStr">
        <is>
          <t>Clinic</t>
        </is>
      </c>
      <c r="O47" s="166" t="inlineStr">
        <is>
          <t>ข้อ 45 Pharma Plus เล่มม่วง (เฉลยข้อ ก)</t>
        </is>
      </c>
      <c r="P47" s="165" t="inlineStr">
        <is>
          <t>แบบฝึกหัด</t>
        </is>
      </c>
      <c r="Q47" s="165" t="inlineStr">
        <is>
          <t>เล่มม่วง</t>
        </is>
      </c>
      <c r="R47" s="165" t="inlineStr"/>
    </row>
    <row r="48" ht="24" customHeight="1" s="49">
      <c r="A48" s="167" t="n">
        <v>46</v>
      </c>
      <c r="B48" s="166" t="inlineStr">
        <is>
          <t>ข้อใดผิดเกี่ยวกับการใช้ tibolone เป็นฮอร์โมนทดแทน</t>
        </is>
      </c>
      <c r="C48" s="166" t="inlineStr"/>
      <c r="D48" s="166" t="inlineStr">
        <is>
          <t>ช่วยเพิ่มมวลกระดูกและความรู้สึกทางเพศ</t>
        </is>
      </c>
      <c r="E48" s="166" t="inlineStr">
        <is>
          <t>ห้ามใช้ยาในผู้ป่วยที่เป็นเนื้องอกหรือครอบครัวมีประวัติเป็นมะเร็งเต้านมและเยื่อบุโพรงมดลูก</t>
        </is>
      </c>
      <c r="F48" s="166" t="inlineStr">
        <is>
          <t>ใช้ร่วมกับ progesterone เสมอเพื่อป้องกันมะเร็งเยื่อบุโพรงมดลูก</t>
        </is>
      </c>
      <c r="G48" s="166" t="inlineStr">
        <is>
          <t>อาจทำให้เกิดอาการคลื่นไส้ อาเจียน ปวดศีรษะ ผื่นคัน หรือบวม</t>
        </is>
      </c>
      <c r="H48" s="166" t="inlineStr">
        <is>
          <t>สามารถป้องกันโรคเกี่ยวกับหลอดเลือดและหัวใจได้</t>
        </is>
      </c>
      <c r="I48" s="167" t="n">
        <v>3</v>
      </c>
      <c r="J48" s="166" t="inlineStr">
        <is>
          <t>✅ คำตอบที่ถูกต้อง: ข้อ ค. ใช้ร่วมกับ progesterone เสมอเพื่อป้องกันมะเร็งเยื่อบุโพรงมดลูก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ใช้ร่วมกับ progesterone เสมอเพื่อป้องกันมะเร็งเยื่อบุโพรงมดลูก Tibolone เป็น synthetic steroid ที่มีฤทธิ์ผสม (estrogenic, progestogenic และ androgenic) ในตัวเอง จึงไม่ต้องใช้ร่วมกับ progesteron เสมอไปเหมือนการใช้ estrogen เดี่ยว การระบุว่าต้องใช้ร่วมกับ progesterone เสมอจึงเป็นข้อความที่ผิด
🔍 ข้ออื่นผิดเพราะอะไร:
• ข้อ ก. (ช่วยเพิ่มมวลกระดูกและความรู้สึกทางเพศ): ช่วยเพิ่มมวลกระดูกและความรู้สึกทางเพศ ไม่ตรงกับข้อบ่งใช้หรือกลไกการออกฤทธิ์ที่ถูกต้องตาม WHO Medical Eligibility Criteria for Contraceptive Use (5th edition, 2015)
• ข้อ ข. (ห้ามใช้ยาในผู้ป่วยที่เป็นเนื้องอกหรือครอบครัวมีประวัติเป็นมะเร็งเต้านมและเยื่อบุโพรงมดลูก): ห้ามใช้ยาในผู้ป่วยที่เป็นเนื้องอกหรือครอบครัวมีประวัติเป็นมะเร็งเต้านมและเยื่อบุโพรงมดลูก ไม่ตรงกับข้อบ่งใช้หรือกลไกการออกฤทธิ์ที่ถูกต้องตาม WHO Medical Eligibility Criteria for Contraceptive Use (5th edition, 2015)
• ข้อ ง. (อาจทำให้เกิดอาการคลื่นไส้ อาเจียน ปวดศีรษะ ผื่นคัน หรือบวม): อาจทำให้เกิดอาการคลื่นไส้ อาเจียน ปวดศีรษะ ผื่นคัน หรือบวม ไม่ตรงกับข้อบ่งใช้หรือกลไกการออกฤทธิ์ที่ถูกต้องตาม WHO Medical Eligibility Criteria for Contraceptive Use (5th edition, 2015)
• ข้อ จ. (สามารถป้องกันโรคเกี่ยวกับหลอดเลือดและหัวใจได้): สามารถป้องกันโรคเกี่ยวกับหลอดเลือดและหัวใจได้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48" s="166" t="inlineStr"/>
      <c r="L48" s="166" t="inlineStr">
        <is>
          <t>Gynaecologic &amp; Genitourinary</t>
        </is>
      </c>
      <c r="M48" s="166" t="inlineStr">
        <is>
          <t>Oral contraceptive</t>
        </is>
      </c>
      <c r="N48" s="165" t="inlineStr">
        <is>
          <t>Clinic</t>
        </is>
      </c>
      <c r="O48" s="166" t="inlineStr">
        <is>
          <t>ข้อ 46 Pharma Plus เล่มม่วง (เฉลยข้อ ค)</t>
        </is>
      </c>
      <c r="P48" s="165" t="inlineStr">
        <is>
          <t>แบบฝึกหัด</t>
        </is>
      </c>
      <c r="Q48" s="165" t="inlineStr">
        <is>
          <t>เล่มม่วง</t>
        </is>
      </c>
      <c r="R48" s="165" t="inlineStr"/>
    </row>
    <row r="49" ht="24" customHeight="1" s="49">
      <c r="A49" s="167" t="n">
        <v>47</v>
      </c>
      <c r="B49" s="166" t="inlineStr">
        <is>
          <t>สถานการณ์ที่ 6 (ต่อเนื่อง)
ควรแนะนำอาหารประเภทใดให้ผู้ป่วยรายนี้</t>
        </is>
      </c>
      <c r="C49" s="166" t="inlineStr"/>
      <c r="D49" s="166" t="inlineStr">
        <is>
          <t>นม, เต้าหู้, ปลาไส้ตัน</t>
        </is>
      </c>
      <c r="E49" s="166" t="inlineStr">
        <is>
          <t>น้ำมันตับปลา, มะม่วงสุก, กุ้งแห้ง</t>
        </is>
      </c>
      <c r="F49" s="166" t="inlineStr">
        <is>
          <t>มะละกอกุก, หน่อไม้, ไข่</t>
        </is>
      </c>
      <c r="G49" s="166" t="inlineStr">
        <is>
          <t>ปูอัด, เนื้อไม่ติดมัน, สลัด</t>
        </is>
      </c>
      <c r="H49" s="166" t="inlineStr">
        <is>
          <t>น้ำมะพร้าว, มะเขือเทศ, ปลาทู</t>
        </is>
      </c>
      <c r="I49" s="167" t="n">
        <v>1</v>
      </c>
      <c r="J49" s="166" t="inlineStr">
        <is>
          <t>✅ คำตอบที่ถูกต้อง: ข้อ ก. นม, เต้าหู้, ปลาไส้ตัน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นม, เต้าหู้, ปลาไส้ตัน สตรีวัยหมดประจำเดือนมีความเสี่ยงสูงต่อโรคกระดูกพรุน (Osteoporosis) จึงควรแนะนำอาหารที่มีแคลเซียมสูง เช่น นม เต้าหู้ และปลาไส้ตัน (ที่กินก้างได้) รวมถึงการได้รับวิตามินดีเพื่อช่วยดูดซึมแคลเซียม
🔍 ข้ออื่นผิดเพราะอะไร:
• ข้อ ข. (น้ำมันตับปลา, มะม่วงสุก, กุ้งแห้ง): น้ำมันตับปลา, มะม่วงสุก, กุ้งแห้ง ไม่ตรงกับข้อบ่งใช้หรือกลไกการออกฤทธิ์ที่ถูกต้องตาม WHO Medical Eligibility Criteria for Contraceptive Use (5th edition, 2015)
• ข้อ ค. (มะละกอกุก, หน่อไม้, ไข่): มะละกอกุก, หน่อไม้, ไข่ ไม่ตรงกับข้อบ่งใช้หรือกลไกการออกฤทธิ์ที่ถูกต้องตาม WHO Medical Eligibility Criteria for Contraceptive Use (5th edition, 2015)
• ข้อ ง. (ปูอัด, เนื้อไม่ติดมัน, สลัด): ปูอัด, เนื้อไม่ติดมัน, สลัด ไม่ตรงกับข้อบ่งใช้หรือกลไกการออกฤทธิ์ที่ถูกต้องตาม WHO Medical Eligibility Criteria for Contraceptive Use (5th edition, 2015)
• ข้อ จ. (น้ำมะพร้าว, มะเขือเทศ, ปลาทู): น้ำมะพร้าว, มะเขือเทศ, ปลาทู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49" s="166" t="inlineStr"/>
      <c r="L49" s="166" t="inlineStr">
        <is>
          <t>Gynaecologic &amp; Genitourinary</t>
        </is>
      </c>
      <c r="M49" s="166" t="inlineStr">
        <is>
          <t>Oral contraceptive</t>
        </is>
      </c>
      <c r="N49" s="165" t="inlineStr">
        <is>
          <t>Clinic</t>
        </is>
      </c>
      <c r="O49" s="166" t="inlineStr">
        <is>
          <t>ข้อ 47 Pharma Plus เล่มม่วง (เฉลยข้อ ก)</t>
        </is>
      </c>
      <c r="P49" s="165" t="inlineStr">
        <is>
          <t>แบบฝึกหัด</t>
        </is>
      </c>
      <c r="Q49" s="165" t="inlineStr">
        <is>
          <t>เล่มม่วง</t>
        </is>
      </c>
      <c r="R49" s="165" t="inlineStr"/>
    </row>
    <row r="50" ht="24" customHeight="1" s="49">
      <c r="A50" s="167" t="n">
        <v>48</v>
      </c>
      <c r="B50" s="166" t="inlineStr">
        <is>
          <t>หญิงอายุ 32 ปี น ้าหนัก 60 กก. เพิ่งคลอดบุตรได้ 4 สัปดาห์ ต้องการคุมกำเนิด ควรให้ยาคุมกำเนิดชนิดใด</t>
        </is>
      </c>
      <c r="C50" s="166" t="inlineStr"/>
      <c r="D50" s="166" t="inlineStr">
        <is>
          <t>Norethisterone 5 mg</t>
        </is>
      </c>
      <c r="E50" s="166" t="inlineStr">
        <is>
          <t>Levonorgestrel 1.5 mg</t>
        </is>
      </c>
      <c r="F50" s="166" t="inlineStr">
        <is>
          <t>Dienogest 2 mg</t>
        </is>
      </c>
      <c r="G50" s="166" t="inlineStr">
        <is>
          <t>Desogestrel 75 mcg</t>
        </is>
      </c>
      <c r="H50" s="166" t="inlineStr">
        <is>
          <t>Ethinylestradiol 30 mcg + Drospirenone 3 mg</t>
        </is>
      </c>
      <c r="I50" s="167" t="n">
        <v>2</v>
      </c>
      <c r="J50" s="166" t="inlineStr">
        <is>
          <t>✅ คำตอบที่ถูกต้อง: ข้อ ข. Levonorgestrel 1.5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Levonorgestrel 1.5 mg การเลือก Levonorgestrel 1.5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(Contraception): Contraception ไม่ตรงกับข้อบ่งใช้หรือกลไกการออกฤทธิ์ที่ถูกต้องตาม WHO Medical Eligibility Criteria for Contraceptive Use (5th edition, 2015)
• ข้อ ข. (Norethisterone 5 mg): Norethisterone 5 mg ไม่ตรงกับข้อบ่งใช้หรือกลไกการออกฤทธิ์ที่ถูกต้องตาม WHO Medical Eligibility Criteria for Contraceptive Use (5th edition, 2015)
• ข้อ ง. (Dienogest 2 mg): Dienogest 2 mg ไม่ตรงกับข้อบ่งใช้หรือกลไกการออกฤทธิ์ที่ถูกต้องตาม WHO Medical Eligibility Criteria for Contraceptive Use (5th edition, 2015)
• ข้อ จ. (Desogestrel 75 mcg): Desogestrel 75 mcg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0" s="166" t="inlineStr"/>
      <c r="L50" s="166" t="inlineStr">
        <is>
          <t>Gynaecologic &amp; Genitourinary</t>
        </is>
      </c>
      <c r="M50" s="166" t="inlineStr">
        <is>
          <t>Oral contraceptive</t>
        </is>
      </c>
      <c r="N50" s="165" t="inlineStr">
        <is>
          <t>Clinic</t>
        </is>
      </c>
      <c r="O50" s="166" t="inlineStr">
        <is>
          <t>Mock PLE-CC 1 ข้อ 84</t>
        </is>
      </c>
      <c r="P50" s="165" t="inlineStr">
        <is>
          <t>แบบฝึกหัด</t>
        </is>
      </c>
      <c r="Q50" s="165" t="inlineStr">
        <is>
          <t>เล่มม่วง</t>
        </is>
      </c>
      <c r="R50" s="165" t="inlineStr"/>
    </row>
    <row r="51" ht="24" customHeight="1" s="49">
      <c r="A51" s="167" t="n">
        <v>49</v>
      </c>
      <c r="B51" s="166" t="inlineStr">
        <is>
          <t>ข้อใดไม่ใช่อาการข้างเคียงรุนแรงของยาคุมกำเนิดชนิดฮอร์โมนรวม</t>
        </is>
      </c>
      <c r="C51" s="166" t="inlineStr"/>
      <c r="D51" s="166" t="inlineStr">
        <is>
          <t>ปวดหัวรุนแรง</t>
        </is>
      </c>
      <c r="E51" s="166" t="inlineStr">
        <is>
          <t>ปวดท้องรุนแรง</t>
        </is>
      </c>
      <c r="F51" s="166" t="inlineStr">
        <is>
          <t>การมองเห็นผิดปกติ</t>
        </is>
      </c>
      <c r="G51" s="166" t="inlineStr">
        <is>
          <t>คัดตึงเต้านม</t>
        </is>
      </c>
      <c r="H51" s="166" t="inlineStr">
        <is>
          <t>หายใจล าบาก</t>
        </is>
      </c>
      <c r="I51" s="167" t="n">
        <v>2</v>
      </c>
      <c r="J51" s="166" t="inlineStr">
        <is>
          <t>✅ คำตอบที่ถูกต้อง: ข้อ ข. ปวดท้องรุนแรง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ปวดท้องรุนแรง การเลือก ปวดท้องรุนแรง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(Contraception): Contraception ไม่ตรงกับข้อบ่งใช้หรือกลไกการออกฤทธิ์ที่ถูกต้องตาม WHO Medical Eligibility Criteria for Contraceptive Use (5th edition, 2015)
• ข้อ ข. (ปวดหัวรุนแรง): ปวดหัวรุนแรง ไม่ตรงกับข้อบ่งใช้หรือกลไกการออกฤทธิ์ที่ถูกต้องตาม WHO Medical Eligibility Criteria for Contraceptive Use (5th edition, 2015)
• ข้อ ง. (การมองเห็นผิดปกติ): การมองเห็นผิดปกติ ไม่ตรงกับข้อบ่งใช้หรือกลไกการออกฤทธิ์ที่ถูกต้องตาม WHO Medical Eligibility Criteria for Contraceptive Use (5th edition, 2015)
• ข้อ จ. (คัดตึงเต้านม): คัดตึงเต้านม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1" s="166" t="inlineStr"/>
      <c r="L51" s="166" t="inlineStr">
        <is>
          <t>Gynaecologic &amp; Genitourinary</t>
        </is>
      </c>
      <c r="M51" s="166" t="inlineStr">
        <is>
          <t>Oral contraceptive</t>
        </is>
      </c>
      <c r="N51" s="165" t="inlineStr">
        <is>
          <t>Clinic</t>
        </is>
      </c>
      <c r="O51" s="166" t="inlineStr">
        <is>
          <t>Mock PLE-CC 1 ข้อ 85</t>
        </is>
      </c>
      <c r="P51" s="165" t="inlineStr">
        <is>
          <t>แบบฝึกหัด</t>
        </is>
      </c>
      <c r="Q51" s="165" t="inlineStr">
        <is>
          <t>เล่มม่วง</t>
        </is>
      </c>
      <c r="R51" s="165" t="inlineStr"/>
    </row>
    <row r="52" ht="24" customHeight="1" s="49">
      <c r="A52" s="167" t="n">
        <v>50</v>
      </c>
      <c r="B52" s="166" t="inlineStr">
        <is>
          <t>ข้อใดเป็นข้อแนะนำการใช้ ยาคุมแบบแผ่นแปะที่ถูกต้อง</t>
        </is>
      </c>
      <c r="C52" s="166" t="inlineStr"/>
      <c r="D52" s="166" t="inlineStr">
        <is>
          <t>เปลี่ยนใหม่ทุก 3 วัน</t>
        </is>
      </c>
      <c r="E52" s="166" t="inlineStr">
        <is>
          <t>แปะซ้อน 2 แผ่น กันลืม</t>
        </is>
      </c>
      <c r="F52" s="166" t="inlineStr">
        <is>
          <t>สามารถแปะครึ่งแผ่นได้ หากน ้าหนักตัวน้อย</t>
        </is>
      </c>
      <c r="G52" s="166" t="inlineStr">
        <is>
          <t>Ethinylestradiol 30 mcg + Levonorgestrel 150 mcg</t>
        </is>
      </c>
      <c r="H52" s="166" t="inlineStr">
        <is>
          <t>แปะแผ่นสัปดาห์ละ 1 แผ่น นาน 3 สัปดาห์ แล้วเว้น 1 สัปดาห์</t>
        </is>
      </c>
      <c r="I52" s="167" t="n">
        <v>4</v>
      </c>
      <c r="J52" s="166" t="inlineStr">
        <is>
          <t>✅ คำตอบที่ถูกต้อง: ข้อ ง. Ethinylestradiol 30 mcg + Levonorgestrel 150 mcg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Levonorgestrel 150 mcg การเลือก Ethinylestradiol 30 mcg + Levonorgestrel 150 mcg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(Contraception): Contraception ไม่ตรงกับข้อบ่งใช้หรือกลไกการออกฤทธิ์ที่ถูกต้องตาม WHO Medical Eligibility Criteria for Contraceptive Use (5th edition, 2015)
• ข้อ ข. (เปลี่ยนใหม่ทุก 3 วัน): เปลี่ยนใหม่ทุก 3 วัน ไม่ตรงกับข้อบ่งใช้หรือกลไกการออกฤทธิ์ที่ถูกต้องตาม WHO Medical Eligibility Criteria for Contraceptive Use (5th edition, 2015)
• ข้อ ค. (แปะซ้อน 2 แผ่น กันลืม): แปะซ้อน 2 แผ่น กันลืม ไม่ตรงกับข้อบ่งใช้หรือกลไกการออกฤทธิ์ที่ถูกต้องตาม WHO Medical Eligibility Criteria for Contraceptive Use (5th edition, 2015)
• ข้อ ง. (สามารถแปะครึ่งแผ่นได้ หากน ้าหนักตัวน้อย): สามารถแปะครึ่งแผ่นได้ หากน ้าหนักตัวน้อย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2" s="166" t="inlineStr"/>
      <c r="L52" s="166" t="inlineStr">
        <is>
          <t>Gynaecologic &amp; Genitourinary</t>
        </is>
      </c>
      <c r="M52" s="166" t="inlineStr">
        <is>
          <t>Oral contraceptive</t>
        </is>
      </c>
      <c r="N52" s="165" t="inlineStr">
        <is>
          <t>Clinic</t>
        </is>
      </c>
      <c r="O52" s="166" t="inlineStr">
        <is>
          <t>Mock PLE-CC 1 ข้อ 86</t>
        </is>
      </c>
      <c r="P52" s="165" t="inlineStr">
        <is>
          <t>แบบฝึกหัด</t>
        </is>
      </c>
      <c r="Q52" s="165" t="inlineStr">
        <is>
          <t>เล่มม่วง</t>
        </is>
      </c>
      <c r="R52" s="165" t="inlineStr"/>
    </row>
    <row r="53" ht="24" customHeight="1" s="49">
      <c r="A53" s="167" t="n">
        <v>51</v>
      </c>
      <c r="B53" s="166" t="inlineStr">
        <is>
          <t>ข้อใดอธิบายกลไกหลักของยาคุมชนิดฮอร์โมนรวม</t>
        </is>
      </c>
      <c r="C53" s="166" t="inlineStr"/>
      <c r="D53" s="166" t="inlineStr">
        <is>
          <t>Prevention of endometrial proliferation and maturation</t>
        </is>
      </c>
      <c r="E53" s="166" t="inlineStr">
        <is>
          <t>Feedback inhibitions to suppress LH surge</t>
        </is>
      </c>
      <c r="F53" s="166" t="inlineStr">
        <is>
          <t>Sensitize hypothalamus to the positive feedback of estrogen</t>
        </is>
      </c>
      <c r="G53" s="166" t="inlineStr">
        <is>
          <t>Delay ovulation</t>
        </is>
      </c>
      <c r="H53" s="166" t="inlineStr">
        <is>
          <t>Reduce chance of conception</t>
        </is>
      </c>
      <c r="I53" s="167" t="n">
        <v>1</v>
      </c>
      <c r="J53" s="166" t="inlineStr">
        <is>
          <t>✅ คำตอบที่ถูกต้อง: ข้อ ก. Prevention of endometrial proliferation and maturation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Contraception การเลือก Contraception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(Prevention of endometrial proliferation and maturation): Prevention of endometrial proliferation and maturation ไม่ตรงกับข้อบ่งใช้หรือกลไกการออกฤทธิ์ที่ถูกต้องตาม WHO Medical Eligibility Criteria for Contraceptive Use (5th edition, 2015)
• ข้อ ค. (Feedback inhibitions to suppress LH surge): Feedback inhibitions to suppress LH surge ไม่ตรงกับข้อบ่งใช้หรือกลไกการออกฤทธิ์ที่ถูกต้องตาม WHO Medical Eligibility Criteria for Contraceptive Use (5th edition, 2015)
• ข้อ ง. (Sensitize hypothalamus to the positive feedback of estrogen): Sensitize hypothalamus to the positive feedback of estrogen ไม่ตรงกับข้อบ่งใช้หรือกลไกการออกฤทธิ์ที่ถูกต้องตาม WHO Medical Eligibility Criteria for Contraceptive Use (5th edition, 2015)
• ข้อ จ. (Delay ovulation): Delay ovulation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3" s="166" t="inlineStr"/>
      <c r="L53" s="166" t="inlineStr">
        <is>
          <t>Gynaecologic &amp; Genitourinary</t>
        </is>
      </c>
      <c r="M53" s="166" t="inlineStr">
        <is>
          <t>Oral contraceptive</t>
        </is>
      </c>
      <c r="N53" s="165" t="inlineStr">
        <is>
          <t>Clinic</t>
        </is>
      </c>
      <c r="O53" s="166" t="inlineStr">
        <is>
          <t>Mock PLE-CC 1 ข้อ 87</t>
        </is>
      </c>
      <c r="P53" s="165" t="inlineStr">
        <is>
          <t>แบบฝึกหัด</t>
        </is>
      </c>
      <c r="Q53" s="165" t="inlineStr">
        <is>
          <t>เล่มม่วง</t>
        </is>
      </c>
      <c r="R53" s="165" t="inlineStr"/>
    </row>
    <row r="54" ht="24" customHeight="1" s="49">
      <c r="A54" s="167" t="n">
        <v>52</v>
      </c>
      <c r="B54" s="166" t="inlineStr">
        <is>
          <t>ข้อใดไม่จัดเป็นเกณฑ์ COA แผ่นแปะยาคุม</t>
        </is>
      </c>
      <c r="C54" s="166" t="inlineStr"/>
      <c r="D54" s="166" t="inlineStr">
        <is>
          <t>Identification</t>
        </is>
      </c>
      <c r="E54" s="166" t="inlineStr">
        <is>
          <t>Assay</t>
        </is>
      </c>
      <c r="F54" s="166" t="inlineStr">
        <is>
          <t>In vitro drug release</t>
        </is>
      </c>
      <c r="G54" s="166" t="inlineStr">
        <is>
          <t>Adhesion</t>
        </is>
      </c>
      <c r="H54" s="166" t="inlineStr">
        <is>
          <t>Uniformity of dosage unit</t>
        </is>
      </c>
      <c r="I54" s="167" t="n">
        <v>1</v>
      </c>
      <c r="J54" s="166" t="inlineStr">
        <is>
          <t>✅ คำตอบที่ถูกต้อง: ข้อ ก. Identification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Identification การเลือก Identification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(Contraception): Contraception ไม่ตรงกับข้อบ่งใช้หรือกลไกการออกฤทธิ์ที่ถูกต้องตาม WHO Medical Eligibility Criteria for Contraceptive Use (5th edition, 2015)
• ข้อ ค. (Assay): Assay ไม่ตรงกับข้อบ่งใช้หรือกลไกการออกฤทธิ์ที่ถูกต้องตาม WHO Medical Eligibility Criteria for Contraceptive Use (5th edition, 2015)
• ข้อ ง. (In vitro drug release): In vitro drug release ไม่ตรงกับข้อบ่งใช้หรือกลไกการออกฤทธิ์ที่ถูกต้องตาม WHO Medical Eligibility Criteria for Contraceptive Use (5th edition, 2015)
• ข้อ จ. (Adhesion): Adhesion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4" s="166" t="inlineStr"/>
      <c r="L54" s="166" t="inlineStr">
        <is>
          <t>Gynaecologic &amp; Genitourinary</t>
        </is>
      </c>
      <c r="M54" s="166" t="inlineStr">
        <is>
          <t>Oral contraceptive</t>
        </is>
      </c>
      <c r="N54" s="165" t="inlineStr">
        <is>
          <t>Clinic</t>
        </is>
      </c>
      <c r="O54" s="166" t="inlineStr">
        <is>
          <t>Mock PLE-CC 1 ข้อ 93</t>
        </is>
      </c>
      <c r="P54" s="165" t="inlineStr">
        <is>
          <t>แบบฝึกหัด</t>
        </is>
      </c>
      <c r="Q54" s="165" t="inlineStr">
        <is>
          <t>เล่มม่วง</t>
        </is>
      </c>
      <c r="R54" s="165" t="inlineStr"/>
    </row>
    <row r="55" ht="24" customHeight="1" s="49">
      <c r="A55" s="167" t="n">
        <v>53</v>
      </c>
      <c r="B55" s="166" t="inlineStr">
        <is>
          <t>หญิงตั้งครรภ์รู้ว่าต้องระมัดระวังในการเลือกยาคุมกำเนิดชนิดเม็ด จึงมาปรึกษาเภสัชกรเรื่องการใช้ยาคุมกำเนิด
พฤติกรรมนี้จัดเป็นอะไรตาม health believe model (HBM)</t>
        </is>
      </c>
      <c r="C55" s="166" t="inlineStr"/>
      <c r="D55" s="166" t="inlineStr">
        <is>
          <t>Perceive susceptibility</t>
        </is>
      </c>
      <c r="E55" s="166" t="inlineStr">
        <is>
          <t>Perceive severity</t>
        </is>
      </c>
      <c r="F55" s="166" t="inlineStr">
        <is>
          <t>Perceive benefits</t>
        </is>
      </c>
      <c r="G55" s="166" t="inlineStr">
        <is>
          <t>Perceive barriers</t>
        </is>
      </c>
      <c r="H55" s="166" t="inlineStr">
        <is>
          <t>Self efficacy</t>
        </is>
      </c>
      <c r="I55" s="167" t="n">
        <v>1</v>
      </c>
      <c r="J55" s="166" t="inlineStr">
        <is>
          <t>✅ คำตอบที่ถูกต้อง: ข้อ ก. Perceive susceptibility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Contraception การเลือก Contraception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(Perceive susceptibility): Perceive susceptibility ไม่ตรงกับข้อบ่งใช้หรือกลไกการออกฤทธิ์ที่ถูกต้องตาม WHO Medical Eligibility Criteria for Contraceptive Use (5th edition, 2015)
• ข้อ ค. (Perceive severity): Perceive severity ไม่ตรงกับข้อบ่งใช้หรือกลไกการออกฤทธิ์ที่ถูกต้องตาม WHO Medical Eligibility Criteria for Contraceptive Use (5th edition, 2015)
• ข้อ ง. (Perceive benefits): Perceive benefits ไม่ตรงกับข้อบ่งใช้หรือกลไกการออกฤทธิ์ที่ถูกต้องตาม WHO Medical Eligibility Criteria for Contraceptive Use (5th edition, 2015)
• ข้อ จ. (Perceive barriers): Perceive barriers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5" s="166" t="inlineStr"/>
      <c r="L55" s="166" t="inlineStr">
        <is>
          <t>Gynaecologic &amp; Genitourinary</t>
        </is>
      </c>
      <c r="M55" s="166" t="inlineStr">
        <is>
          <t>Oral contraceptive</t>
        </is>
      </c>
      <c r="N55" s="165" t="inlineStr">
        <is>
          <t>Clinic</t>
        </is>
      </c>
      <c r="O55" s="166" t="inlineStr">
        <is>
          <t>Mock PLE-CC 1 ข้อ 94</t>
        </is>
      </c>
      <c r="P55" s="165" t="inlineStr">
        <is>
          <t>แบบฝึกหัด</t>
        </is>
      </c>
      <c r="Q55" s="165" t="inlineStr">
        <is>
          <t>เล่มม่วง</t>
        </is>
      </c>
      <c r="R55" s="165" t="inlineStr"/>
    </row>
    <row r="56" ht="24" customHeight="1" s="49">
      <c r="A56" s="167" t="n">
        <v>54</v>
      </c>
      <c r="B56" s="166" t="inlineStr">
        <is>
          <t>จากการควบคุมคุณภาพตำรับยาลดกรดที่มีส่วนผสมขอษ Al(OH)2 และ Mg(OH)2 ข้อใดถูกต้อษ (มี ตาราษ %sedimention, degree of focculation มาให้) ตำรับ Sedimentation volume Degree of flocculation Rheology A 0.51 0.74 Newtonian B 0.98</t>
        </is>
      </c>
      <c r="C56" s="166" t="inlineStr"/>
      <c r="D56" s="166" t="inlineStr">
        <is>
          <t>Contraception</t>
        </is>
      </c>
      <c r="E56" s="166" t="inlineStr">
        <is>
          <t>43 Pseudoplastic C 0.47</t>
        </is>
      </c>
      <c r="F56" s="166" t="inlineStr">
        <is>
          <t>ตำรับ B มีแนวโน้มคษตัวดีกว่าตำรับ C</t>
        </is>
      </c>
      <c r="G56" s="166" t="inlineStr">
        <is>
          <t>เพิ่มความคงตัวของตำรับ C ได้โดยการเพิ่มปริมาณ wetting agent</t>
        </is>
      </c>
      <c r="H56" s="166" t="inlineStr">
        <is>
          <t>Tolterodine 2 mg BID</t>
        </is>
      </c>
      <c r="I56" s="167" t="n">
        <v>1</v>
      </c>
      <c r="J56" s="166" t="inlineStr">
        <is>
          <t>✅ คำตอบที่ถูกต้อง: ข้อ ก. Contraception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Contraception การเลือก Contraception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(43 Pseudoplastic C 0.47): 43 Pseudoplastic C 0.47 ไม่ตรงกับข้อบ่งใช้หรือกลไกการออกฤทธิ์ที่ถูกต้องตาม WHO Medical Eligibility Criteria for Contraceptive Use (5th edition, 2015)
• ข้อ ค. (ตำรับ B มีแนวโน้มคษตัวดีกว่าตำรับ C): ตำรับ B มีแนวโน้มคษตัวดีกว่าตำรับ C ไม่ตรงกับข้อบ่งใช้หรือกลไกการออกฤทธิ์ที่ถูกต้องตาม WHO Medical Eligibility Criteria for Contraceptive Use (5th edition, 2015)
• ข้อ ง. (เพิ่มความคษตัวขอษตำรับ C ได้โดยการเพิ่มปริมาณ wetting agen ษ. เพิ่ม focculating agent ให้ตำรับ B เพื่อเพิ่มความคษตัว ส. เมื่อเขย่า ตำรับ A สะมีการกลับมากระสายได้ดีที่สุด ให้ตำรับและปริมาณมา Castor oil Cholesterol Stearyl alcohol Citric acid Mineral oil Purified water qs ...): เพิ่มความคษตัวขอษตำรับ C ได้โดยการเพิ่มปริมาณ wetting agen ษ. เพิ่ม focculating agent ให้ตำรับ B เพื่อเพิ่มความคษตัว ส. เมื่อเขย่า ตำรับ A สะมีการกลับมากระสายได้ดีที่สุด ให้ตำรับและปริมาณมา Castor oil Cholesterol Stearyl alcohol Citric acid Mineral oil Purified water qs ... ไม่ตรงกับข้อบ่งใช้หรือกลไกการออกฤทธิ์ที่ถูกต้องตาม WHO Medical Eligibility Criteria for Contraceptive Use (5th edition, 2015)
• ข้อ จ. (Tolterodine 2 mg BID): Tolterodine 2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6" s="166" t="inlineStr"/>
      <c r="L56" s="166" t="inlineStr">
        <is>
          <t>Gynaecologic &amp; Genitourinary</t>
        </is>
      </c>
      <c r="M56" s="166" t="inlineStr">
        <is>
          <t>Oral contraceptive</t>
        </is>
      </c>
      <c r="N56" s="165" t="inlineStr">
        <is>
          <t>Clinic</t>
        </is>
      </c>
      <c r="O56" s="166" t="inlineStr">
        <is>
          <t>PLE_CC1_2563_Q ข้อ 27</t>
        </is>
      </c>
      <c r="P56" s="165" t="inlineStr">
        <is>
          <t>ข้อสอบเก่า</t>
        </is>
      </c>
      <c r="Q56" s="165" t="inlineStr">
        <is>
          <t>2563</t>
        </is>
      </c>
      <c r="R56" s="165" t="inlineStr"/>
    </row>
    <row r="57" ht="24" customHeight="1" s="49">
      <c r="A57" s="167" t="n">
        <v>55</v>
      </c>
      <c r="B57" s="166" t="inlineStr">
        <is>
          <t>คำแนะนำใดที่เหมาะสม หากผู้ป่วยวางแผนจะตั้งครรภ์ &amp; aeveIndiana inactancia X Type B ADR Malenuresen</t>
        </is>
      </c>
      <c r="C57" s="166" t="inlineStr"/>
      <c r="D57" s="166" t="inlineStr">
        <is>
          <t>ให้ vitamin K จนกว่าจะคลอด</t>
        </is>
      </c>
      <c r="E57" s="166" t="inlineStr">
        <is>
          <t>ให้ folic acid เสริมตั้งแต่วันนี้เป็นต้นไป</t>
        </is>
      </c>
      <c r="F57" s="166" t="inlineStr">
        <is>
          <t>รักษาอาการชักจนหายก่อนวางแผนตั้งครรภ์</t>
        </is>
      </c>
      <c r="G57" s="166" t="inlineStr">
        <is>
          <t>หยุดยารักษาอาการชักก่อนการตั้งครรภ์</t>
        </is>
      </c>
      <c r="H57" s="166" t="inlineStr">
        <is>
          <t>เปลี่ยนยารักษาอาการชักเป็น valproic acid สำหรับหญิงตั้งครรภ์</t>
        </is>
      </c>
      <c r="I57" s="167" t="n">
        <v>1</v>
      </c>
      <c r="J57" s="166" t="inlineStr">
        <is>
          <t>✅ คำตอบที่ถูกต้อง: ข้อ ก. ให้ vitamin K จนกว่าจะคลอด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ให้ vitamin K จนกว่าจะคลอด การเลือก ให้ vitamin K จนกว่าจะคลอด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(ให้ folic acid เสริมตั้งแต่วันนี้เป็นต้นไป): ให้ folic acid เสริมตั้งแต่วันนี้เป็นต้นไป ไม่ตรงกับข้อบ่งใช้หรือกลไกการออกฤทธิ์ที่ถูกต้องตาม WHO Medical Eligibility Criteria for Contraceptive Use (5th edition, 2015)
• ข้อ ค. (รักษาอาการชักจนหายก่อนวางแผนตั้งครรภ์): รักษาอาการชักจนหายก่อนวางแผนตั้งครรภ์ ไม่ตรงกับข้อบ่งใช้หรือกลไกการออกฤทธิ์ที่ถูกต้องตาม WHO Medical Eligibility Criteria for Contraceptive Use (5th edition, 2015)
• ข้อ ง. (หยุดยารักษาอาการชักก่อนการตั้งครรภ์): หยุดยารักษาอาการชักก่อนการตั้งครรภ์ ไม่ตรงกับข้อบ่งใช้หรือกลไกการออกฤทธิ์ที่ถูกต้องตาม WHO Medical Eligibility Criteria for Contraceptive Use (5th edition, 2015)
• ข้อ จ. (เปลี่ยนยารักษาอาการชักเป็น valproic acid สำหรับหญิงตั้งครรภ์): เปลี่ยนยารักษาอาการชักเป็น valproic acid สำหรับหญิงตั้งครรภ์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7" s="166" t="inlineStr"/>
      <c r="L57" s="166" t="inlineStr">
        <is>
          <t>Gynaecologic &amp; Genitourinary</t>
        </is>
      </c>
      <c r="M57" s="166" t="inlineStr">
        <is>
          <t>Oral contraceptive</t>
        </is>
      </c>
      <c r="N57" s="165" t="inlineStr">
        <is>
          <t>Clinic</t>
        </is>
      </c>
      <c r="O57" s="166" t="inlineStr">
        <is>
          <t>ข้อ 99 (PLE_CC1_2562_Key.md)</t>
        </is>
      </c>
      <c r="P57" s="165" t="inlineStr">
        <is>
          <t>ข้อสอบเก่า</t>
        </is>
      </c>
      <c r="Q57" s="165" t="inlineStr">
        <is>
          <t>2562</t>
        </is>
      </c>
      <c r="R57" s="165" t="inlineStr"/>
    </row>
    <row r="58" ht="24" customHeight="1" s="49">
      <c r="A58" s="167" t="n">
        <v>56</v>
      </c>
      <c r="B58" s="166" t="inlineStr">
        <is>
          <t>หากหญิงคนนี้กินยาฮอร์โมนรวมไปได้หลายวันแล้ว มีเลือดออกกระปิดกระปอยควรแนะนำอย่างไร</t>
        </is>
      </c>
      <c r="C58" s="166" t="inlineStr"/>
      <c r="D58" s="166" t="inlineStr">
        <is>
          <t>กินไปเหมือนเดิมแล้วอาการจะหายไปหลังใช้ยาต่อเนื่อง 2-3 เดือน</t>
        </is>
      </c>
      <c r="E58" s="166" t="inlineStr">
        <is>
          <t>เพิ่มปริมาณ estrogen</t>
        </is>
      </c>
      <c r="F58" s="166" t="inlineStr">
        <is>
          <t>ลดปริมาณ estrogen</t>
        </is>
      </c>
      <c r="G58" s="166" t="inlineStr">
        <is>
          <t>เพิ่มปริมาณ progesterone</t>
        </is>
      </c>
      <c r="H58" s="166" t="inlineStr">
        <is>
          <t>ลดปริมาณ progesterone</t>
        </is>
      </c>
      <c r="I58" s="167" t="n">
        <v>1</v>
      </c>
      <c r="J58" s="166" t="inlineStr">
        <is>
          <t>✅ คำตอบที่ถูกต้อง: ข้อ ก. กินไปเหมือนเดิมแล้วอาการจะหายไปหลังใช้ยาต่อเนื่อง 2-3 เดือน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กินไปเหมือนเดิมแล้วอาการจะหายไปหลังใช้ยาต่อเนื่อง 2-3 เดือน การเลือก กินไปเหมือนเดิมแล้วอาการจะหายไปหลังใช้ยาต่อเนื่อง 2-3 เดือน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(เพิ่มปริมาณ estrogen): เพิ่มปริมาณ estrogen ไม่ตรงกับข้อบ่งใช้หรือกลไกการออกฤทธิ์ที่ถูกต้องตาม WHO Medical Eligibility Criteria for Contraceptive Use (5th edition, 2015)
• ข้อ ค. (ลดปริมาณ estrogen): ลดปริมาณ estrogen ไม่ตรงกับข้อบ่งใช้หรือกลไกการออกฤทธิ์ที่ถูกต้องตาม WHO Medical Eligibility Criteria for Contraceptive Use (5th edition, 2015)
• ข้อ ง. (เพิ่มปริมาณ progesterone): Progesterone มีฤทธิ์ยับยั้ง LH surge ป้องกันการตกไข่และทำให้ cervical mucus หนาขึ้น ใช้ใน luteal phase support ใน IVF
• ข้อ จ. (ลดปริมาณ progesterone): Progesterone มีฤทธิ์ยับยั้ง LH surge ป้องกันการตกไข่และทำให้ cervical mucus หนาขึ้น ใช้ใน luteal phase support ใน IVF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8" s="166" t="inlineStr"/>
      <c r="L58" s="166" t="inlineStr">
        <is>
          <t>Gynaecologic &amp; Genitourinary</t>
        </is>
      </c>
      <c r="M58" s="166" t="inlineStr">
        <is>
          <t>Oral contraceptive</t>
        </is>
      </c>
      <c r="N58" s="165" t="inlineStr">
        <is>
          <t>Clinic</t>
        </is>
      </c>
      <c r="O58" s="166" t="inlineStr">
        <is>
          <t>ข้อ 48 (PLE_CC1_2562_Key.md)</t>
        </is>
      </c>
      <c r="P58" s="165" t="inlineStr">
        <is>
          <t>ข้อสอบเก่า</t>
        </is>
      </c>
      <c r="Q58" s="165" t="inlineStr">
        <is>
          <t>2562</t>
        </is>
      </c>
      <c r="R58" s="165" t="inlineStr"/>
    </row>
    <row r="59" ht="24" customHeight="1" s="49">
      <c r="A59" s="167" t="n">
        <v>57</v>
      </c>
      <c r="B59" s="166" t="inlineStr">
        <is>
          <t>ข้อใดคือข้อห(ามใช(ยาคุมกำเนิดแบบฮอรโมนรวมตาม WHO category 4</t>
        </is>
      </c>
      <c r="C59" s="166" t="inlineStr"/>
      <c r="D59" s="166" t="inlineStr">
        <is>
          <t>สูบบุหรี่ 10 มวน/วัน</t>
        </is>
      </c>
      <c r="E59" s="166" t="inlineStr">
        <is>
          <t>เป5นโรคเส(นเลือดขอด</t>
        </is>
      </c>
      <c r="F59" s="166" t="inlineStr">
        <is>
          <t>เป5นไมเกรนแบบมีออร.า</t>
        </is>
      </c>
      <c r="G59" s="166" t="inlineStr">
        <is>
          <t>ดัชนีมวลกาย 28 kg/m2 I</t>
        </is>
      </c>
      <c r="H59" s="166" t="inlineStr">
        <is>
          <t>ระดับไขมันในเลือดผิดปกติ</t>
        </is>
      </c>
      <c r="I59" s="167" t="n">
        <v>1</v>
      </c>
      <c r="J59" s="166" t="inlineStr">
        <is>
          <t>✅ คำตอบที่ถูกต้อง: ข้อ ก. สูบบุหรี่ 10 มวน/วัน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สูบบุหรี่ 10 มวน/วัน การเลือก สูบบุหรี่ 10 มวน/วัน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(เป5นโรคเส(นเลือดขอด): เป5นโรคเส(นเลือดขอด ไม่ตรงกับข้อบ่งใช้หรือกลไกการออกฤทธิ์ที่ถูกต้องตาม WHO Medical Eligibility Criteria for Contraceptive Use (5th edition, 2015)
• ข้อ ค. (เป5นไมเกรนแบบมีออร.า): เป5นไมเกรนแบบมีออร.า ไม่ตรงกับข้อบ่งใช้หรือกลไกการออกฤทธิ์ที่ถูกต้องตาม WHO Medical Eligibility Criteria for Contraceptive Use (5th edition, 2015)
• ข้อ ง. (ดัชนีมวลกาย 28 kg/m2 I): ดัชนีมวลกาย 28 kg/m2 I ไม่ตรงกับข้อบ่งใช้หรือกลไกการออกฤทธิ์ที่ถูกต้องตาม WHO Medical Eligibility Criteria for Contraceptive Use (5th edition, 2015)
• ข้อ จ. (ระดับไขมันในเลือดผิดปกติ): ระดับไขมันในเลือดผิดปกติ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59" s="166" t="inlineStr"/>
      <c r="L59" s="166" t="inlineStr">
        <is>
          <t>Gynaecologic &amp; Genitourinary</t>
        </is>
      </c>
      <c r="M59" s="166" t="inlineStr">
        <is>
          <t>Oral contraceptive</t>
        </is>
      </c>
      <c r="N59" s="165" t="inlineStr">
        <is>
          <t>Clinic</t>
        </is>
      </c>
      <c r="O59" s="166" t="inlineStr">
        <is>
          <t>ข้อ 55 (PLE_CC1_2561_Key.md)</t>
        </is>
      </c>
      <c r="P59" s="165" t="inlineStr">
        <is>
          <t>ข้อสอบเก่า</t>
        </is>
      </c>
      <c r="Q59" s="165" t="inlineStr">
        <is>
          <t>2561</t>
        </is>
      </c>
      <c r="R59" s="165" t="inlineStr"/>
    </row>
    <row r="60" ht="24" customHeight="1" s="49">
      <c r="A60" s="167" t="n">
        <v>58</v>
      </c>
      <c r="B60" s="166" t="inlineStr">
        <is>
          <t>ข้อใดถูกต้องเกี่ยวกับยาคุมสูตรผสมชนิดแผ.นแปะ</t>
        </is>
      </c>
      <c r="C60" s="166" t="inlineStr"/>
      <c r="D60" s="166" t="inlineStr">
        <is>
          <t>ใช(กับผู(หญิงให(นมบุตรได(</t>
        </is>
      </c>
      <c r="E60" s="166" t="inlineStr">
        <is>
          <t>มีประสิทธิภาพดีกว.ายารับประทาน</t>
        </is>
      </c>
      <c r="F60" s="166" t="inlineStr">
        <is>
          <t>ใช(กับผู(หญิงที่เป5นไมเกรนแบบมีออร.าได(</t>
        </is>
      </c>
      <c r="G60" s="166" t="inlineStr">
        <is>
          <t>ไม.มีอันตรกิริยากับยาที่เหนี่ยวนำเอนไซม</t>
        </is>
      </c>
      <c r="H60" s="166" t="inlineStr">
        <is>
          <t>ความร.วมมือในการใช(ยาดีกว.ายารับประทาน progestin</t>
        </is>
      </c>
      <c r="I60" s="167" t="n">
        <v>1</v>
      </c>
      <c r="J60" s="166" t="inlineStr">
        <is>
          <t>✅ คำตอบที่ถูกต้อง: ข้อ ก. ใช(กับผู(หญิงให(นมบุตรได(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ใช(กับผู(หญิงให(นมบุตรได( การเลือก ใช(กับผู(หญิงให(นมบุตรได(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(มีประสิทธิภาพดีกว.ายารับประทาน): มีประสิทธิภาพดีกว.ายารับประทาน ไม่ตรงกับข้อบ่งใช้หรือกลไกการออกฤทธิ์ที่ถูกต้องตาม WHO Medical Eligibility Criteria for Contraceptive Use (5th edition, 2015)
• ข้อ ค. (ใช(กับผู(หญิงที่เป5นไมเกรนแบบมีออร.าได(): ใช(กับผู(หญิงที่เป5นไมเกรนแบบมีออร.าได( ไม่ตรงกับข้อบ่งใช้หรือกลไกการออกฤทธิ์ที่ถูกต้องตาม WHO Medical Eligibility Criteria for Contraceptive Use (5th edition, 2015)
• ข้อ ง. (ไม.มีอันตรกิริยากับยาที่เหนี่ยวนำเอนไซม): ไม.มีอันตรกิริยากับยาที่เหนี่ยวนำเอนไซม ไม่ตรงกับข้อบ่งใช้หรือกลไกการออกฤทธิ์ที่ถูกต้องตาม WHO Medical Eligibility Criteria for Contraceptive Use (5th edition, 2015)
• ข้อ จ. (ความร.วมมือในการใช(ยาดีกว.ายารับประทาน progestin): ความร.วมมือในการใช(ยาดีกว.ายารับประทาน progestin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60" s="166" t="inlineStr"/>
      <c r="L60" s="166" t="inlineStr">
        <is>
          <t>Gynaecologic &amp; Genitourinary</t>
        </is>
      </c>
      <c r="M60" s="166" t="inlineStr">
        <is>
          <t>Oral contraceptive</t>
        </is>
      </c>
      <c r="N60" s="165" t="inlineStr">
        <is>
          <t>Clinic</t>
        </is>
      </c>
      <c r="O60" s="166" t="inlineStr">
        <is>
          <t>ข้อ 56 (PLE_CC1_2561_Key.md)</t>
        </is>
      </c>
      <c r="P60" s="165" t="inlineStr">
        <is>
          <t>ข้อสอบเก่า</t>
        </is>
      </c>
      <c r="Q60" s="165" t="inlineStr">
        <is>
          <t>2561</t>
        </is>
      </c>
      <c r="R60" s="165" t="inlineStr"/>
    </row>
    <row r="61" ht="24" customHeight="1" s="49">
      <c r="A61" s="167" t="n">
        <v>59</v>
      </c>
      <c r="B61" s="166" t="inlineStr">
        <is>
          <t>หากต(องการเปลี่ยนระบบกระจายยาจาก three day dose เป5น one day dose จะต(องใช(ระบบใดประกันคุณภาพ mm</t>
        </is>
      </c>
      <c r="C61" s="166" t="inlineStr"/>
      <c r="D61" s="166" t="inlineStr">
        <is>
          <t>GMP</t>
        </is>
      </c>
      <c r="E61" s="166" t="inlineStr">
        <is>
          <t>PIC/s</t>
        </is>
      </c>
      <c r="F61" s="166" t="inlineStr">
        <is>
          <t>PDCA</t>
        </is>
      </c>
      <c r="G61" s="166" t="inlineStr">
        <is>
          <t>HACCP</t>
        </is>
      </c>
      <c r="H61" s="166" t="inlineStr">
        <is>
          <t>GMP QA plando then at</t>
        </is>
      </c>
      <c r="I61" s="167" t="n">
        <v>1</v>
      </c>
      <c r="J61" s="166" t="inlineStr">
        <is>
          <t>✅ คำตอบที่ถูกต้อง: ข้อ ก. GMP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GMP การเลือก GMP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(PIC/s): PIC/s ไม่ตรงกับข้อบ่งใช้หรือกลไกการออกฤทธิ์ที่ถูกต้องตาม WHO Medical Eligibility Criteria for Contraceptive Use (5th edition, 2015)
• ข้อ ค. (PDCA): PDCA ไม่ตรงกับข้อบ่งใช้หรือกลไกการออกฤทธิ์ที่ถูกต้องตาม WHO Medical Eligibility Criteria for Contraceptive Use (5th edition, 2015)
• ข้อ ง. (HACCP): HACCP ไม่ตรงกับข้อบ่งใช้หรือกลไกการออกฤทธิ์ที่ถูกต้องตาม WHO Medical Eligibility Criteria for Contraceptive Use (5th edition, 2015)
• ข้อ จ. (GMP QA plando then at): GMP QA plando then at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61" s="166" t="inlineStr"/>
      <c r="L61" s="166" t="inlineStr">
        <is>
          <t>Gynaecologic &amp; Genitourinary</t>
        </is>
      </c>
      <c r="M61" s="166" t="inlineStr">
        <is>
          <t>Oral contraceptive</t>
        </is>
      </c>
      <c r="N61" s="165" t="inlineStr">
        <is>
          <t>Clinic</t>
        </is>
      </c>
      <c r="O61" s="166" t="inlineStr">
        <is>
          <t>ข้อ 86 (PLE_CC1_2561_Key.md)</t>
        </is>
      </c>
      <c r="P61" s="165" t="inlineStr">
        <is>
          <t>ข้อสอบเก่า</t>
        </is>
      </c>
      <c r="Q61" s="165" t="inlineStr">
        <is>
          <t>2561</t>
        </is>
      </c>
      <c r="R61" s="165" t="inlineStr"/>
    </row>
    <row r="62" ht="24" customHeight="1" s="49">
      <c r="A62" s="167" t="n">
        <v>60</v>
      </c>
      <c r="B62" s="166" t="inlineStr">
        <is>
          <t>ยา Progestins ที่นิยมใช้ใน Progesterone only pills (POPs)</t>
        </is>
      </c>
      <c r="C62" s="166" t="inlineStr"/>
      <c r="D62" s="166" t="inlineStr">
        <is>
          <t>Desogestrel</t>
        </is>
      </c>
      <c r="E62" s="166" t="inlineStr">
        <is>
          <t>Norgestrel</t>
        </is>
      </c>
      <c r="F62" s="166" t="inlineStr">
        <is>
          <t>Gestodene</t>
        </is>
      </c>
      <c r="G62" s="166" t="inlineStr">
        <is>
          <t>Norgestimate</t>
        </is>
      </c>
      <c r="H62" s="166" t="inlineStr">
        <is>
          <t>Levonorgestrel</t>
        </is>
      </c>
      <c r="I62" s="167" t="n">
        <v>1</v>
      </c>
      <c r="J62" s="166" t="inlineStr">
        <is>
          <t>✅ คำตอบที่ถูกต้อง: ข้อ ก. Desogestrel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Desogestrel การเลือก Desogestrel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(Norgestrel): Norgestrel ไม่ตรงกับข้อบ่งใช้หรือกลไกการออกฤทธิ์ที่ถูกต้องตาม WHO Medical Eligibility Criteria for Contraceptive Use (5th edition, 2015)
• ข้อ ค. (Gestodene): Gestodene ไม่ตรงกับข้อบ่งใช้หรือกลไกการออกฤทธิ์ที่ถูกต้องตาม WHO Medical Eligibility Criteria for Contraceptive Use (5th edition, 2015)
• ข้อ ง. (Norgestimate): Norgestimate ไม่ตรงกับข้อบ่งใช้หรือกลไกการออกฤทธิ์ที่ถูกต้องตาม WHO Medical Eligibility Criteria for Contraceptive Use (5th edition, 2015)
• ข้อ จ. (Levonorgestrel): Levonorgestrel เป็น 2nd generation progestin มีฤทธิ์ androgenic สูงกว่า 3rd generation อาจกระทบ lipid profile แต่ประสิทธิภาพสูง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2" s="166" t="inlineStr"/>
      <c r="L62" s="166" t="inlineStr">
        <is>
          <t>Gynaecologic &amp; Genitourinary</t>
        </is>
      </c>
      <c r="M62" s="166" t="inlineStr">
        <is>
          <t>Urinary incontinence</t>
        </is>
      </c>
      <c r="N62" s="165" t="inlineStr">
        <is>
          <t>Clinic</t>
        </is>
      </c>
      <c r="O62" s="166" t="inlineStr">
        <is>
          <t>ข้อ 3 (PLE_CC1_2560 22 April Set 1.md)</t>
        </is>
      </c>
      <c r="P62" s="165" t="inlineStr">
        <is>
          <t>ข้อสอบเก่า</t>
        </is>
      </c>
      <c r="Q62" s="165" t="inlineStr">
        <is>
          <t>2560</t>
        </is>
      </c>
      <c r="R62" s="165" t="inlineStr"/>
    </row>
    <row r="63" ht="24" customHeight="1" s="49">
      <c r="A63" s="167" t="n">
        <v>61</v>
      </c>
      <c r="B63" s="166" t="inlineStr">
        <is>
          <t>ยาคุมก้าเนิดในข้อใด เหมาะสมที่สุด (โจทย์มีแค่นี แหละ)</t>
        </is>
      </c>
      <c r="C63" s="166" t="inlineStr"/>
      <c r="D63" s="166" t="inlineStr">
        <is>
          <t>Levonorgestrel</t>
        </is>
      </c>
      <c r="E63" s="166" t="inlineStr">
        <is>
          <t>Lynestrenol</t>
        </is>
      </c>
      <c r="F63" s="166" t="inlineStr">
        <is>
          <t>Ethinyl estradiol + Desogestrel</t>
        </is>
      </c>
      <c r="G63" s="166" t="inlineStr">
        <is>
          <t>Ethinyl estradiol + Levonorgestrel</t>
        </is>
      </c>
      <c r="H63" s="166" t="inlineStr">
        <is>
          <t>Ethinyl estradiol + Gestodene รวมโดย Phongsathorn Phlaisaithong Rx 9 UP 19 | P a g e</t>
        </is>
      </c>
      <c r="I63" s="167" t="n">
        <v>1</v>
      </c>
      <c r="J63" s="166" t="inlineStr">
        <is>
          <t>✅ คำตอบที่ถูกต้อง: ข้อ ก. Levonorgestrel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Levonorgestrel การเลือก Levonorgestrel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(Lynestrenol): Lynestrenol เป็น progestogen ที่ถูก metabolize เป็น norethindrone มีฤทธิ์ androgenic อ่อน ใช้ใน progestin-only contraception
• ข้อ ค. (Ethinyl estradiol + Desogestrel): Ethinyl estradiol ออกฤทธิ์ผ่าน ERα/ERβ เพิ่ม hepatic coagulation factor synthesis เสี่ยง VTE ในผู้มีความเสี่ยงสูง มีข้อห้ามใน WHO MEC Category 4
• ข้อ ง. (Ethinyl estradiol + Levonorgestrel): Ethinyl estradiol ออกฤทธิ์ผ่าน ERα/ERβ เพิ่ม hepatic coagulation factor synthesis เสี่ยง VTE ในผู้มีความเสี่ยงสูง มีข้อห้ามใน WHO MEC Category 4
• ข้อ จ. (Ethinyl estradiol + Gestodene รวมโดย Phongsathorn Phlaisaithong Rx 9 UP 19 | P a g e): Ethinyl estradiol ออกฤทธิ์ผ่าน ERα/ERβ เพิ่ม hepatic coagulation factor synthesis เสี่ยง VTE ในผู้มีความเสี่ยงสูง มีข้อห้ามใน WHO MEC Category 4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63" s="166" t="inlineStr"/>
      <c r="L63" s="166" t="inlineStr">
        <is>
          <t>Gynaecologic &amp; Genitourinary</t>
        </is>
      </c>
      <c r="M63" s="166" t="inlineStr">
        <is>
          <t>Oral contraceptive</t>
        </is>
      </c>
      <c r="N63" s="165" t="inlineStr">
        <is>
          <t>Clinic</t>
        </is>
      </c>
      <c r="O63" s="166" t="inlineStr">
        <is>
          <t>ข้อ 4 (PLE_CC1_2560 22 April Set 1.md)</t>
        </is>
      </c>
      <c r="P63" s="165" t="inlineStr">
        <is>
          <t>ข้อสอบเก่า</t>
        </is>
      </c>
      <c r="Q63" s="165" t="inlineStr">
        <is>
          <t>2560</t>
        </is>
      </c>
      <c r="R63" s="165" t="inlineStr"/>
    </row>
    <row r="64" ht="24" customHeight="1" s="49">
      <c r="A64" s="167" t="n">
        <v>62</v>
      </c>
      <c r="B64" s="166" t="inlineStr">
        <is>
          <t>หากพบว่ากินยาคุมดังข้อ 41 แล้วปรากฏว่าลืมรับประทานมา 1 อาทิตย์ ซึ่งในช่วงนี พบว่ามีเพศสัมพันธ์กับสามี ท่าน จะแนะน้าอย่างไร</t>
        </is>
      </c>
      <c r="C64" s="166" t="inlineStr"/>
      <c r="D64" s="166" t="inlineStr">
        <is>
          <t>รับประทานยาคุมต่อไปตามปกติ</t>
        </is>
      </c>
      <c r="E64" s="166" t="inlineStr">
        <is>
          <t>รับประทานยาทันที 1 เม็ด และทานยาต่อไปตามปกติ</t>
        </is>
      </c>
      <c r="F64" s="166" t="inlineStr">
        <is>
          <t>รับประทานยาทันที 1 เม็ด และทานยาต่อไปตามปกติพร้อมทั งคุมก้าเนิดวิธีอื่นร่วมด้วย 7 วัน</t>
        </is>
      </c>
      <c r="G64" s="166" t="inlineStr">
        <is>
          <t>หยุดรับประทานยาทันที รอประจ้าเดือนมาและเริ่มรับประทานยาแผงใหม่</t>
        </is>
      </c>
      <c r="H64" s="166" t="inlineStr">
        <is>
          <t>หยุดรับประทานยาทันที รออีก 1 อาทิตย์และทดสอบการตั งครรภ์ หากไม่ตั งครรภ์ให้รอประจ้าเดือนมาแล้วเริ่ม รับประทานยาแผงใหม่ 27%, Scr = 1 mg/dL</t>
        </is>
      </c>
      <c r="I64" s="167" t="n">
        <v>1</v>
      </c>
      <c r="J64" s="166" t="inlineStr">
        <is>
          <t>✅ คำตอบที่ถูกต้อง: ข้อ ก. รับประทานยาคุมต่อไปตามปกติ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รับประทานยาคุมต่อไปตามปกติ กรณีศึกษาที่ 7 ผู้ป่วยหญิงคู่ อายุ 35 ปี น ้าหนัก 40 kg ตั งครรภ์ 7 เดือน ป่วยเป็น pulmonary TB ได้รับยา Isoniazid, rifampicin, pyrazinamide, etambutol มีค่าทางห้องปฏิบัติการคือ anti-HIV positive CD4 = 200 cell/mm3, Hct =
🔍 ข้ออื่นผิดเพราะอะไร:
• ข้อ ข. (รับประทานยาทันที 1 เม็ด และทานยาต่อไปตามปกติ): รับประทานยาทันที 1 เม็ด และทานยาต่อไปตามปกติ ไม่ตรงกับข้อบ่งใช้หรือกลไกการออกฤทธิ์ที่ถูกต้องตาม WHO Medical Eligibility Criteria for Contraceptive Use (5th edition, 2015)
• ข้อ ค. (รับประทานยาทันที 1 เม็ด และทานยาต่อไปตามปกติพร้อมทั งคุมก้าเนิดวิธีอื่นร่วมด้วย 7 วัน): รับประทานยาทันที 1 เม็ด และทานยาต่อไปตามปกติพร้อมทั งคุมก้าเนิดวิธีอื่นร่วมด้วย 7 วัน ไม่ตรงกับข้อบ่งใช้หรือกลไกการออกฤทธิ์ที่ถูกต้องตาม WHO Medical Eligibility Criteria for Contraceptive Use (5th edition, 2015)
• ข้อ ง. (หยุดรับประทานยาทันที รอประจ้าเดือนมาและเริ่มรับประทานยาแผงใหม่): หยุดรับประทานยาทันที รอประจ้าเดือนมาและเริ่มรับประทานยาแผงใหม่ ไม่ตรงกับข้อบ่งใช้หรือกลไกการออกฤทธิ์ที่ถูกต้องตาม WHO Medical Eligibility Criteria for Contraceptive Use (5th edition, 2015)
• ข้อ จ. (หยุดรับประทานยาทันที รออีก 1 อาทิตย์และทดสอบการตั งครรภ์ หากไม่ตั งครรภ์ให้รอประจ้าเดือนมาแล้วเริ่ม รับประทานยาแผงใหม่ 27%, Scr = 1 mg/dL): หยุดรับประทานยาทันที รออีก 1 อาทิตย์และทดสอบการตั งครรภ์ หากไม่ตั งครรภ์ให้รอประจ้าเดือนมาแล้วเริ่ม รับประทานยาแผงใหม่ 27%, Scr = 1 mg/dL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64" s="166" t="inlineStr"/>
      <c r="L64" s="166" t="inlineStr">
        <is>
          <t>Gynaecologic &amp; Genitourinary</t>
        </is>
      </c>
      <c r="M64" s="166" t="inlineStr">
        <is>
          <t>Oral contraceptive</t>
        </is>
      </c>
      <c r="N64" s="165" t="inlineStr">
        <is>
          <t>Clinic</t>
        </is>
      </c>
      <c r="O64" s="166" t="inlineStr">
        <is>
          <t>ข้อ 42 (PLE_CC1_2559.md)</t>
        </is>
      </c>
      <c r="P64" s="165" t="inlineStr">
        <is>
          <t>ข้อสอบเก่า</t>
        </is>
      </c>
      <c r="Q64" s="165" t="inlineStr">
        <is>
          <t>2559</t>
        </is>
      </c>
      <c r="R64" s="165" t="inlineStr"/>
    </row>
    <row r="65" ht="24" customHeight="1" s="49">
      <c r="A65" s="167" t="n">
        <v>63</v>
      </c>
      <c r="B65" s="166" t="inlineStr">
        <is>
          <t>คำแนะนำการปฏิบัติตัวเมือลืมรับประทานยาคุมกำเนิด ชนิดรับประทานข้อใดไม่ถูกต้อง (โจทย์ไม่ได้กำหนดขนาด ยา EE มาให้นะ) (1) ลืมรับประทาน 1 เม็ดใด ๆ ให้รับประทานทันทีทีนึก ได้ และรับประทานเม็ดต่อไปตามปกติ โดยไม่ต้องใช้ วิธีคุมกำเนิดอืนร่วมด้วย (2) ลืมรับประทาน 2 เม็ดใด ๆ ให้รับประทาน 1 เม็ดทันที ทีนึกได้ และรับประทานเม็ดต่อไปตามปกติ ส่วนอีก 1 เม็ดทีลืมจะรับประทานหรือไม่ก็ได้ โดยไม่ต้องใช้วิธี คุมกำเนิดอืนร่วมด้วย (3) ในกรณีทีขึนแผงใหม่ช้าไปตังแต่ 3 วันขึนไป และมี เพศสัมพันธ์ในช่วงเวลาดังกล่าว ให้ใช้ยาคุมกำเนิด ฉุกเฉินร่วมด้วย (4) ในกรณีทีลืมรับประทานยาในช่วงสัปดาห์ที 2 จำนวน 1 เม็ด ให้รับประทานทันทีทีนึกได้ และรับประทาน เม็ดต่อไปตามปกติ โดยไม่ต้องใช้วิธีคุมกำเนิดอืนร่วม ด้วย (5) ในกรณีทีลืมรับประทานยา 2 เม็ดในช่วงสัปดาห์ที 3 ให้ทิงเม็ดทีเหลือไป แล้วเริมแผงใหม่ทันที MCQ 12 | 1/2557 | Page 20</t>
        </is>
      </c>
      <c r="C65" s="166" t="inlineStr"/>
      <c r="D65" s="166" t="inlineStr">
        <is>
          <t>Finasteride 5 mg OD</t>
        </is>
      </c>
      <c r="E65" s="166" t="inlineStr">
        <is>
          <t>Oxybutynin 5 mg BID</t>
        </is>
      </c>
      <c r="F65" s="166" t="inlineStr">
        <is>
          <t>Tolterodine 2 mg BID</t>
        </is>
      </c>
      <c r="G65" s="166" t="inlineStr">
        <is>
          <t>Dydrogesterone 10 mg BID</t>
        </is>
      </c>
      <c r="H65" s="166" t="inlineStr">
        <is>
          <t>Ethinylestradiol 30 mcg + Levonorgestrel 150 mcg</t>
        </is>
      </c>
      <c r="I65" s="167" t="n">
        <v>1</v>
      </c>
      <c r="J65" s="166" t="inlineStr">
        <is>
          <t>✅ คำตอบที่ถูกต้อง: ข้อ ก. Finasteride 5 mg OD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Finasteride 5 mg OD การเลือก Finasteride 5 mg OD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(Oxybutynin 5 mg BID): Oxybutynin 5 mg BID ไม่ตรงกับข้อบ่งใช้หรือกลไกการออกฤทธิ์ที่ถูกต้องตาม WHO Medical Eligibility Criteria for Contraceptive Use (5th edition, 2015)
• ข้อ ค. (Tolterodine 2 mg BID): Tolterodine 2 mg BID ไม่ตรงกับข้อบ่งใช้หรือกลไกการออกฤทธิ์ที่ถูกต้องตาม WHO Medical Eligibility Criteria for Contraceptive Use (5th edition, 2015)
• ข้อ ง. (Dydrogesterone 10 mg BID): Dydrogesterone 10 mg BID ไม่ตรงกับข้อบ่งใช้หรือกลไกการออกฤทธิ์ที่ถูกต้องตาม WHO Medical Eligibility Criteria for Contraceptive Use (5th edition, 2015)
• ข้อ จ. (Ethinylestradiol 30 mcg + Levonorgestrel 150 mcg):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65" s="166" t="inlineStr"/>
      <c r="L65" s="166" t="inlineStr">
        <is>
          <t>Gynaecologic &amp; Genitourinary</t>
        </is>
      </c>
      <c r="M65" s="166" t="inlineStr">
        <is>
          <t>Oral contraceptive</t>
        </is>
      </c>
      <c r="N65" s="165" t="inlineStr">
        <is>
          <t>Clinic</t>
        </is>
      </c>
      <c r="O65" s="166" t="inlineStr">
        <is>
          <t>ข้อ 38 (PLE_CC1_2557.md)</t>
        </is>
      </c>
      <c r="P65" s="165" t="inlineStr">
        <is>
          <t>ข้อสอบเก่า</t>
        </is>
      </c>
      <c r="Q65" s="165" t="inlineStr">
        <is>
          <t>2557</t>
        </is>
      </c>
      <c r="R65" s="165" t="inlineStr"/>
    </row>
    <row r="66" ht="24" customHeight="1" s="49">
      <c r="A66" s="167" t="n">
        <v>64</v>
      </c>
      <c r="B66" s="166" t="inlineStr">
        <is>
          <t>จากโครงสร้างของยาต่อไปนี% ข้อใดถูกต้อง B A C (1) เป็น Estrogen (2) โครงสร้างคล้าย progesterone (3) โครงสร้างส่วน A ช่วยเพิมฤทธิ&lt; anti-androgen (4) โครงสร้างส่วน B ทีเป็น ethyl สามารถลดฤทธิ&lt; androgen ได้มากกว่า methyl (5) โครงสร้างส่วน C ไม่จำเป็นต่อการออกฤทธิ&lt; Final version | Maximum’2017 Rx30 | Prince of Songkla University</t>
        </is>
      </c>
      <c r="C66" s="166" t="inlineStr"/>
      <c r="D66" s="166" t="inlineStr">
        <is>
          <t>Dydrogesterone 10 mg BID</t>
        </is>
      </c>
      <c r="E66" s="166" t="inlineStr">
        <is>
          <t>Ethinylestradiol 30 mcg + Levonorgestrel 150 mcg</t>
        </is>
      </c>
      <c r="F66" s="166" t="inlineStr">
        <is>
          <t>Ethinylestradiol 30 mcg + Drospirenone 3 mg</t>
        </is>
      </c>
      <c r="G66" s="166" t="inlineStr">
        <is>
          <t>Ethinylestradiol 35 mcg + Cyproterone acetate 2 mg</t>
        </is>
      </c>
      <c r="H66" s="166" t="inlineStr">
        <is>
          <t>Desogestrel 75 mcg OD (Progestin-only)</t>
        </is>
      </c>
      <c r="I66" s="167" t="n">
        <v>1</v>
      </c>
      <c r="J66" s="166" t="inlineStr">
        <is>
          <t>✅ คำตอบที่ถูกต้อง: ข้อ ก. Dydrogesterone 10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Dydrogesterone 10 mg BID การเลือก Dydrogesterone 10 mg BID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(Ethinylestradiol 30 mcg + Levonorgestrel 150 mcg): Levonorgestrel เป็น 2nd generation progestin มีฤทธิ์ androgenic สูงกว่า 3rd generation อาจกระทบ lipid profile แต่ประสิทธิภาพสูง
• ข้อ ค. (Ethinylestradiol 30 mcg + Drospirenone 3 mg): Estradiol มีผลต่อ hepatic first-pass metabolism น้อยกว่า ethinyl estradiol เมื่อให้ผ่าน transdermal route ลด VTE risk เมื่อเทียบกับ oral route
• ข้อ ง. (Ethinylestradiol 35 mcg + Cyproterone acetate 2 mg): Estradiol มีผลต่อ hepatic first-pass metabolism น้อยกว่า ethinyl estradiol เมื่อให้ผ่าน transdermal route ลด VTE risk เมื่อเทียบกับ oral route
• ข้อ จ. (Desogestrel 75 mcg OD (Progestin-only)): Desogestrel 75 mcg OD (Progestin-only)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6" s="166" t="inlineStr"/>
      <c r="L66" s="166" t="inlineStr">
        <is>
          <t>Gynaecologic &amp; Genitourinary</t>
        </is>
      </c>
      <c r="M66" s="166" t="inlineStr">
        <is>
          <t>Urinary incontinence</t>
        </is>
      </c>
      <c r="N66" s="165" t="inlineStr">
        <is>
          <t>Clinic</t>
        </is>
      </c>
      <c r="O66" s="166" t="inlineStr">
        <is>
          <t>ข้อ 40 (PLE_CC1_2557.md)</t>
        </is>
      </c>
      <c r="P66" s="165" t="inlineStr">
        <is>
          <t>ข้อสอบเก่า</t>
        </is>
      </c>
      <c r="Q66" s="165" t="inlineStr">
        <is>
          <t>2557</t>
        </is>
      </c>
      <c r="R66" s="165" t="inlineStr"/>
    </row>
    <row r="67" ht="24" customHeight="1" s="49">
      <c r="A67" s="167" t="n">
        <v>65</v>
      </c>
      <c r="B67" s="166" t="inlineStr">
        <is>
          <t>ควรจ่ายยาคุมกำเนิดแบบไหนให้แก่ผู้หญิงรายนี้</t>
        </is>
      </c>
      <c r="C67" s="166" t="inlineStr"/>
      <c r="D67" s="166" t="inlineStr">
        <is>
          <t>Conjugated estrogen</t>
        </is>
      </c>
      <c r="E67" s="166" t="inlineStr">
        <is>
          <t>Lynestrenol</t>
        </is>
      </c>
      <c r="F67" s="166" t="inlineStr">
        <is>
          <t>Ethenyl estradiol + Desogestrel</t>
        </is>
      </c>
      <c r="G67" s="166" t="inlineStr">
        <is>
          <t>Ethenyl estradiol + Norethisterone</t>
        </is>
      </c>
      <c r="H67" s="166" t="inlineStr">
        <is>
          <t>Ethenyl estradiol + Cyproterone acetate</t>
        </is>
      </c>
      <c r="I67" s="167" t="n">
        <v>1</v>
      </c>
      <c r="J67" s="166" t="inlineStr">
        <is>
          <t>✅ คำตอบที่ถูกต้อง: ข้อ ก. Conjugated estrogen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Conjugated estrogen การเลือก Conjugated estrogen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(Lynestrenol): Lynestrenol เป็น progestogen ที่ถูก metabolize เป็น norethindrone มีฤทธิ์ androgenic อ่อน ใช้ใน progestin-only contraception
• ข้อ ค. (Ethenyl estradiol + Desogestrel): Estradiol มีผลต่อ hepatic first-pass metabolism น้อยกว่า ethinyl estradiol เมื่อให้ผ่าน transdermal route ลด VTE risk เมื่อเทียบกับ oral route
• ข้อ ง. (Ethenyl estradiol + Norethisterone): Estradiol มีผลต่อ hepatic first-pass metabolism น้อยกว่า ethinyl estradiol เมื่อให้ผ่าน transdermal route ลด VTE risk เมื่อเทียบกับ oral route
• ข้อ จ. (Ethenyl estradiol + Cyproterone acetate):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67" s="166" t="inlineStr"/>
      <c r="L67" s="166" t="inlineStr">
        <is>
          <t>Gynaecologic &amp; Genitourinary</t>
        </is>
      </c>
      <c r="M67" s="166" t="inlineStr">
        <is>
          <t>Oral contraceptive</t>
        </is>
      </c>
      <c r="N67" s="165" t="inlineStr">
        <is>
          <t>Clinic</t>
        </is>
      </c>
      <c r="O67" s="166" t="inlineStr">
        <is>
          <t>ข้อ 71 (PLE_CC1_2555 Day 1.md)</t>
        </is>
      </c>
      <c r="P67" s="165" t="inlineStr">
        <is>
          <t>ข้อสอบเก่า</t>
        </is>
      </c>
      <c r="Q67" s="165" t="inlineStr">
        <is>
          <t>2555</t>
        </is>
      </c>
      <c r="R67" s="165" t="inlineStr"/>
    </row>
    <row r="68" ht="24" customHeight="1" s="49">
      <c r="A68" s="167" t="n">
        <v>66</v>
      </c>
      <c r="B68" s="166" t="inlineStr">
        <is>
          <t>ข้อใดคือเหตุผลในการเลือกยาคุมกำเนิดข้างต้น</t>
        </is>
      </c>
      <c r="C68" s="166" t="inlineStr"/>
      <c r="D68" s="166" t="inlineStr">
        <is>
          <t>เพราะมีฮอร์โมนบางชนิดสามารถยับยั้งการหลั่งฮอร์โมน prolactin</t>
        </is>
      </c>
      <c r="E68" s="166" t="inlineStr">
        <is>
          <t>เพราะผนังมดลูกยังไม่แข็งแรงพอ</t>
        </is>
      </c>
      <c r="F68" s="166" t="inlineStr">
        <is>
          <t>เพื่อป้องกันผนังมดลูกหนาตัวขึ้น</t>
        </is>
      </c>
      <c r="G68" s="166" t="inlineStr">
        <is>
          <t>.........</t>
        </is>
      </c>
      <c r="H68" s="166" t="inlineStr">
        <is>
          <t>...........</t>
        </is>
      </c>
      <c r="I68" s="167" t="n">
        <v>1</v>
      </c>
      <c r="J68" s="166" t="inlineStr">
        <is>
          <t>✅ คำตอบที่ถูกต้อง: ข้อ ก. เพราะมีฮอร์โมนบางชนิดสามารถยับยั้งการหลั่งฮอร์โมน prolactin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เพราะมีฮอร์โมนบางชนิดสามารถยับยั้งการหลั่งฮอร์โมน prolactin การเลือก เพราะมีฮอร์โมนบางชนิดสามารถยับยั้งการหลั่งฮอร์โมน prolactin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(เพราะผนังมดลูกยังไม่แข็งแรงพอ): เพราะผนังมดลูกยังไม่แข็งแรงพอ ไม่ตรงกับข้อบ่งใช้หรือกลไกการออกฤทธิ์ที่ถูกต้องตาม WHO Medical Eligibility Criteria for Contraceptive Use (5th edition, 2015)
• ข้อ ค. (เพื่อป้องกันผนังมดลูกหนาตัวขึ้น): เพื่อป้องกันผนังมดลูกหนาตัวขึ้น ไม่ตรงกับข้อบ่งใช้หรือกลไกการออกฤทธิ์ที่ถูกต้องตาม WHO Medical Eligibility Criteria for Contraceptive Use (5th edition, 2015)
• ข้อ ง. (.........): ......... ไม่ตรงกับข้อบ่งใช้หรือกลไกการออกฤทธิ์ที่ถูกต้องตาม WHO Medical Eligibility Criteria for Contraceptive Use (5th edition, 2015)
• ข้อ จ. (...........): ...........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68" s="166" t="inlineStr"/>
      <c r="L68" s="166" t="inlineStr">
        <is>
          <t>Gynaecologic &amp; Genitourinary</t>
        </is>
      </c>
      <c r="M68" s="166" t="inlineStr">
        <is>
          <t>Oral contraceptive</t>
        </is>
      </c>
      <c r="N68" s="165" t="inlineStr">
        <is>
          <t>Clinic</t>
        </is>
      </c>
      <c r="O68" s="166" t="inlineStr">
        <is>
          <t>ข้อ 72 (PLE_CC1_2555 Day 1.md)</t>
        </is>
      </c>
      <c r="P68" s="165" t="inlineStr">
        <is>
          <t>ข้อสอบเก่า</t>
        </is>
      </c>
      <c r="Q68" s="165" t="inlineStr">
        <is>
          <t>2555</t>
        </is>
      </c>
      <c r="R68" s="165" t="inlineStr"/>
    </row>
    <row r="69" ht="24" customHeight="1" s="49">
      <c r="A69" s="167" t="n">
        <v>67</v>
      </c>
      <c r="B69" s="166" t="inlineStr">
        <is>
          <t>หากผู้ป่วยไม่ต้องการมีประจำเดือนอีกแล้ว และไม่มีข้อห้ามใช้ Estrogen จะต้องได้ยาคุมกำเนิดแบบใด</t>
        </is>
      </c>
      <c r="C69" s="166" t="inlineStr"/>
      <c r="D69" s="166" t="inlineStr">
        <is>
          <t>Estrogen เดี่ยวๆ 28 เม็ด</t>
        </is>
      </c>
      <c r="E69" s="166" t="inlineStr">
        <is>
          <t>Progestrin เดี่ยวๆ 28 เม็ด</t>
        </is>
      </c>
      <c r="F69" s="166" t="inlineStr">
        <is>
          <t>Estrogen + progestrin อย่างละ 28 เม็ด</t>
        </is>
      </c>
      <c r="G69" s="166" t="inlineStr">
        <is>
          <t>Estrogen 21 เม็ด + progestrin 7 เม็ด</t>
        </is>
      </c>
      <c r="H69" s="166" t="inlineStr">
        <is>
          <t>Estrogen 16 เม็ด + progestrin 12 เม็ด คณะเภสัชศาสตร์</t>
        </is>
      </c>
      <c r="I69" s="167" t="n">
        <v>1</v>
      </c>
      <c r="J69" s="166" t="inlineStr">
        <is>
          <t>✅ คำตอบที่ถูกต้อง: ข้อ ก. Estrogen เดี่ยวๆ 28 เม็ด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Estrogen เดี่ยวๆ 28 เม็ด การเลือก Estrogen เดี่ยวๆ 28 เม็ด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(Progestrin เดี่ยวๆ 28 เม็ด): Progestrin เดี่ยวๆ 28 เม็ด ไม่ตรงกับข้อบ่งใช้หรือกลไกการออกฤทธิ์ที่ถูกต้องตาม WHO Medical Eligibility Criteria for Contraceptive Use (5th edition, 2015)
• ข้อ ค. (Estrogen + progestrin อย่างละ 28 เม็ด): Estrogen + progestrin อย่างละ 28 เม็ด ไม่ตรงกับข้อบ่งใช้หรือกลไกการออกฤทธิ์ที่ถูกต้องตาม WHO Medical Eligibility Criteria for Contraceptive Use (5th edition, 2015)
• ข้อ ง. (Estrogen 21 เม็ด + progestrin 7 เม็ด): Estrogen 21 เม็ด + progestrin 7 เม็ด ไม่ตรงกับข้อบ่งใช้หรือกลไกการออกฤทธิ์ที่ถูกต้องตาม WHO Medical Eligibility Criteria for Contraceptive Use (5th edition, 2015)
• ข้อ จ. (Estrogen 16 เม็ด + progestrin 12 เม็ด คณะเภสัชศาสตร์</t>
        </is>
      </c>
      <c r="K69" s="166" t="inlineStr"/>
      <c r="L69" s="166" t="inlineStr">
        <is>
          <t>Gynaecologic &amp; Genitourinary</t>
        </is>
      </c>
      <c r="M69" s="166" t="inlineStr">
        <is>
          <t>Oral contraceptive</t>
        </is>
      </c>
      <c r="N69" s="165" t="inlineStr">
        <is>
          <t>Clinic</t>
        </is>
      </c>
      <c r="O69" s="166" t="inlineStr">
        <is>
          <t>ข้อ 73 (PLE_CC1_2555 Day 1.md)</t>
        </is>
      </c>
      <c r="P69" s="165" t="inlineStr">
        <is>
          <t>ข้อสอบเก่า</t>
        </is>
      </c>
      <c r="Q69" s="165" t="inlineStr">
        <is>
          <t>2555</t>
        </is>
      </c>
      <c r="R69" s="165" t="inlineStr"/>
    </row>
    <row r="70" ht="24" customHeight="1" s="49">
      <c r="A70" s="167" t="n">
        <v>68</v>
      </c>
      <c r="B70" s="166" t="inlineStr">
        <is>
          <t>หากผู้ป่วยเป็น cystitis แล้วเกิดตั้งครรภ์ ควรเปลี่ยนยา ciprofloxacin เป็นยาในข้อใดสำหรับผู้ป่วยรายนี้</t>
        </is>
      </c>
      <c r="C70" s="166" t="inlineStr"/>
      <c r="D70" s="166" t="inlineStr">
        <is>
          <t>Cotrimoxazole</t>
        </is>
      </c>
      <c r="E70" s="166" t="inlineStr">
        <is>
          <t>Cefalexin</t>
        </is>
      </c>
      <c r="F70" s="166" t="inlineStr">
        <is>
          <t>Cloxacillin</t>
        </is>
      </c>
      <c r="G70" s="166" t="inlineStr">
        <is>
          <t>Doxycycline</t>
        </is>
      </c>
      <c r="H70" s="166" t="inlineStr">
        <is>
          <t>......</t>
        </is>
      </c>
      <c r="I70" s="167" t="n">
        <v>1</v>
      </c>
      <c r="J70" s="166" t="inlineStr">
        <is>
          <t>✅ คำตอบที่ถูกต้อง: ข้อ ก. Cotrimoxazole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Cotrimoxazole การเลือก Cotrimoxazole เป็นคำตอบที่ถูกต้องตามแนวทางการรักษามาตรฐาน เนื่องจาก เป็นยาผสม Trimethoprim/Sulfamethoxazole (TMP/SMX) เป็น drug of choice สำหรับ PCP/PJP prophylaxis &amp; treatment, Stenotrophomonas และ Nocardia ระวัง hyperkalemia และ SCARs
🔍 ข้ออื่นผิดเพราะอะไร:
• ข้อ ข. (Cefalexin): Cefalexin ไม่ตรงกับข้อบ่งใช้หรือกลไกการออกฤทธิ์ที่ถูกต้องตาม WHO Medical Eligibility Criteria for Contraceptive Use (5th edition, 2015)
• ข้อ ค. (Cloxacillin): เป็น penicillinase-resistant penicillin เป็น drug of choice สำหรับ Methicillin-Susceptible Staphylococcus aureus (MSSA) infections ต้องรับประทานตอนท้องว่าง
• ข้อ ง. (Doxycycline): เป็น Tetracycline ครอบคลุม atypicals, rickettsia, scrub typhus, leptospirosis และ CA-MRSA ห้ามใช้ในเด็กอายุ &lt; 8 ปี และหญิงตั้งครรภ์ (ฟันเหลือง กระดูกเจริญช้า)
• ข้อ จ. (......): ......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Tendinitis &amp; QTc Prolongation: มี Black Box Warning เรื่องเอ็นร้อยหวายอักเสบ/ฉีกขาด (tendon rupture), QTc prolongation และ peripheral neuropathy
• Chelation with Cations: จับกับ Ca2+, Mg2+, Al3+, Fe2+ ในทางเดินอาหาร ทำให้การดูดซึมลดลงอย่างมาก ต้องเว้นระยะห่างอย่างน้อย 2 ชั่วโมง</t>
        </is>
      </c>
      <c r="K70" s="166" t="inlineStr"/>
      <c r="L70" s="166" t="inlineStr">
        <is>
          <t>Gynaecologic &amp; Genitourinary</t>
        </is>
      </c>
      <c r="M70" s="166" t="inlineStr">
        <is>
          <t>Oral contraceptive</t>
        </is>
      </c>
      <c r="N70" s="165" t="inlineStr">
        <is>
          <t>Clinic</t>
        </is>
      </c>
      <c r="O70" s="166" t="inlineStr">
        <is>
          <t>ข้อ 91 (PLE_CC1_2555 Day 1.md)</t>
        </is>
      </c>
      <c r="P70" s="165" t="inlineStr">
        <is>
          <t>ข้อสอบเก่า</t>
        </is>
      </c>
      <c r="Q70" s="165" t="inlineStr">
        <is>
          <t>2555</t>
        </is>
      </c>
      <c r="R70" s="165" t="inlineStr"/>
    </row>
    <row r="71" ht="24" customHeight="1" s="49">
      <c r="A71" s="167" t="n">
        <v>69</v>
      </c>
      <c r="B71" s="166" t="inlineStr">
        <is>
          <t>ควรรับประทานยาคุมเพื่อป้องกันการตั้งครรภ์ทารกวิรูป</t>
        </is>
      </c>
      <c r="C71" s="166" t="inlineStr"/>
      <c r="D71" s="166" t="inlineStr">
        <is>
          <t>Desogestrel 75 mcg OD (Progestin-only)</t>
        </is>
      </c>
      <c r="E71" s="166" t="inlineStr">
        <is>
          <t>Levonorgestrel 1.5 mg stat (Emergency)</t>
        </is>
      </c>
      <c r="F71" s="166" t="inlineStr">
        <is>
          <t>Mefenamic acid 500 mg TID</t>
        </is>
      </c>
      <c r="G71" s="166" t="inlineStr">
        <is>
          <t>Tamsulosin 0.4 mg HS</t>
        </is>
      </c>
      <c r="H71" s="166" t="inlineStr">
        <is>
          <t>Finasteride 5 mg OD</t>
        </is>
      </c>
      <c r="I71" s="167" t="n">
        <v>1</v>
      </c>
      <c r="J71" s="166" t="inlineStr">
        <is>
          <t>✅ คำตอบที่ถูกต้อง: ข้อ ก. Desogestrel 75 mcg OD (Progestin-only)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Desogestrel 75 mcg OD (Progestin-only) การเลือก Desogestrel 75 mcg OD (Progestin-only)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(Levonorgestrel 1.5 mg stat (Emergency)): Levonorgestrel เป็น 2nd generation progestin มีฤทธิ์ androgenic สูงกว่า 3rd generation อาจกระทบ lipid profile แต่ประสิทธิภาพสูง
• ข้อ ค. (Mefenamic acid 500 mg TID): Mefenamic acid 500 mg TID ไม่ตรงกับข้อบ่งใช้หรือกลไกการออกฤทธิ์ที่ถูกต้องตาม WHO Medical Eligibility Criteria for Contraceptive Use (5th edition, 2015)
• ข้อ ง. (Tamsulosin 0.4 mg HS): Tamsulosin 0.4 mg HS ไม่ตรงกับข้อบ่งใช้หรือกลไกการออกฤทธิ์ที่ถูกต้องตาม WHO Medical Eligibility Criteria for Contraceptive Use (5th edition, 2015)
• ข้อ จ. (Finasteride 5 mg OD): Finasteride 5 mg OD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71" s="166" t="inlineStr"/>
      <c r="L71" s="166" t="inlineStr">
        <is>
          <t>Gynaecologic &amp; Genitourinary</t>
        </is>
      </c>
      <c r="M71" s="166" t="inlineStr">
        <is>
          <t>Oral contraceptive</t>
        </is>
      </c>
      <c r="N71" s="165" t="inlineStr">
        <is>
          <t>Clinic</t>
        </is>
      </c>
      <c r="O71" s="166" t="inlineStr">
        <is>
          <t>ข้อ 1 (PLE_CC1_2555 Day 2.md)</t>
        </is>
      </c>
      <c r="P71" s="165" t="inlineStr">
        <is>
          <t>ข้อสอบเก่า</t>
        </is>
      </c>
      <c r="Q71" s="165" t="inlineStr">
        <is>
          <t>2555</t>
        </is>
      </c>
      <c r="R71" s="165" t="inlineStr"/>
    </row>
    <row r="72" ht="24" customHeight="1" s="49">
      <c r="A72" s="167" t="n">
        <v>70</v>
      </c>
      <c r="B72" s="166" t="inlineStr">
        <is>
          <t>เหตุใดจึงต้องระมัดระวังในการยาคุมกำเนิดที่มี Estrogen ให้กับหญิงที่อยู่ระหว่างให้นมบุตร</t>
        </is>
      </c>
      <c r="C72" s="166" t="inlineStr"/>
      <c r="D72" s="166" t="inlineStr">
        <is>
          <t>Tamsulosin 0.4 mg HS</t>
        </is>
      </c>
      <c r="E72" s="166" t="inlineStr">
        <is>
          <t>Finasteride 5 mg OD</t>
        </is>
      </c>
      <c r="F72" s="166" t="inlineStr">
        <is>
          <t>Oxybutynin 5 mg BID</t>
        </is>
      </c>
      <c r="G72" s="166" t="inlineStr">
        <is>
          <t>Tolterodine 2 mg BID</t>
        </is>
      </c>
      <c r="H72" s="166" t="inlineStr">
        <is>
          <t>Dydrogesterone 10 mg BID</t>
        </is>
      </c>
      <c r="I72" s="167" t="n">
        <v>1</v>
      </c>
      <c r="J72" s="166" t="inlineStr">
        <is>
          <t>✅ คำตอบที่ถูกต้อง: ข้อ ก. Tamsulosin 0.4 mg HS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Tamsulosin 0.4 mg HS การเลือก Tamsulosin 0.4 mg HS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(Finasteride 5 mg OD): Finasteride 5 mg OD ไม่ตรงกับข้อบ่งใช้หรือกลไกการออกฤทธิ์ที่ถูกต้องตาม WHO Medical Eligibility Criteria for Contraceptive Use (5th edition, 2015)
• ข้อ ค. (Oxybutynin 5 mg BID): Oxybutynin 5 mg BID ไม่ตรงกับข้อบ่งใช้หรือกลไกการออกฤทธิ์ที่ถูกต้องตาม WHO Medical Eligibility Criteria for Contraceptive Use (5th edition, 2015)
• ข้อ ง. (Tolterodine 2 mg BID): Tolterodine 2 mg BID ไม่ตรงกับข้อบ่งใช้หรือกลไกการออกฤทธิ์ที่ถูกต้องตาม WHO Medical Eligibility Criteria for Contraceptive Use (5th edition, 2015)
• ข้อ จ. (Dydrogesterone 10 mg BID): Dydrogesterone 10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72" s="166" t="inlineStr"/>
      <c r="L72" s="166" t="inlineStr">
        <is>
          <t>Gynaecologic &amp; Genitourinary</t>
        </is>
      </c>
      <c r="M72" s="166" t="inlineStr">
        <is>
          <t>Oral contraceptive</t>
        </is>
      </c>
      <c r="N72" s="165" t="inlineStr">
        <is>
          <t>Clinic</t>
        </is>
      </c>
      <c r="O72" s="166" t="inlineStr">
        <is>
          <t>ข้อ 2 (PLE_CC1_2555 Day 2.md)</t>
        </is>
      </c>
      <c r="P72" s="165" t="inlineStr">
        <is>
          <t>ข้อสอบเก่า</t>
        </is>
      </c>
      <c r="Q72" s="165" t="inlineStr">
        <is>
          <t>2555</t>
        </is>
      </c>
      <c r="R72" s="165" t="inlineStr"/>
    </row>
    <row r="73" ht="24" customHeight="1" s="49">
      <c r="A73" s="167" t="n">
        <v>71</v>
      </c>
      <c r="B73" s="166" t="inlineStr">
        <is>
          <t>เนื่องจากยาอาจมีผลลดฮอร์โมน Prolactin</t>
        </is>
      </c>
      <c r="C73" s="166" t="inlineStr"/>
      <c r="D73" s="166" t="inlineStr">
        <is>
          <t>Tolterodine 2 mg BID</t>
        </is>
      </c>
      <c r="E73" s="166" t="inlineStr">
        <is>
          <t>Dydrogesterone 10 mg BID</t>
        </is>
      </c>
      <c r="F73" s="166" t="inlineStr">
        <is>
          <t>Ethinylestradiol 30 mcg + Levonorgestrel 150 mcg</t>
        </is>
      </c>
      <c r="G73" s="166" t="inlineStr">
        <is>
          <t>Ethinylestradiol 30 mcg + Drospirenone 3 mg</t>
        </is>
      </c>
      <c r="H73" s="166" t="inlineStr">
        <is>
          <t>Ethinylestradiol 35 mcg + Cyproterone acetate 2 mg</t>
        </is>
      </c>
      <c r="I73" s="167" t="n">
        <v>1</v>
      </c>
      <c r="J73" s="166" t="inlineStr">
        <is>
          <t>✅ คำตอบที่ถูกต้อง: ข้อ ก. Tolterodine 2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Tolterodine 2 mg BID การเลือก Tolterodine 2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(Dydrogesterone 10 mg BID): Dydrogesterone 10 mg BID ไม่ตรงกับข้อบ่งใช้หรือกลไกการออกฤทธิ์ที่ถูกต้องตาม WHO Medical Eligibility Criteria for Contraceptive Use (5th edition, 2015)
• ข้อ ค. (Ethinylestradiol 30 mcg + Levonorgestrel 150 mcg): Levonorgestrel เป็น 2nd generation progestin มีฤทธิ์ androgenic สูงกว่า 3rd generation อาจกระทบ lipid profile แต่ประสิทธิภาพสูง
• ข้อ ง. (Ethinylestradiol 30 mcg + Drospirenone 3 mg): Estradiol มีผลต่อ hepatic first-pass metabolism น้อยกว่า ethinyl estradiol เมื่อให้ผ่าน transdermal route ลด VTE risk เมื่อเทียบกับ oral route
• ข้อ จ. (Ethinylestradiol 35 mcg + Cyproterone acetate 2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73" s="166" t="inlineStr"/>
      <c r="L73" s="166" t="inlineStr">
        <is>
          <t>Gynaecologic &amp; Genitourinary</t>
        </is>
      </c>
      <c r="M73" s="166" t="inlineStr">
        <is>
          <t>Oral contraceptive</t>
        </is>
      </c>
      <c r="N73" s="165" t="inlineStr">
        <is>
          <t>Clinic</t>
        </is>
      </c>
      <c r="O73" s="166" t="inlineStr">
        <is>
          <t>ข้อ 1 (PLE_CC1_2555 Day 2.md)</t>
        </is>
      </c>
      <c r="P73" s="165" t="inlineStr">
        <is>
          <t>ข้อสอบเก่า</t>
        </is>
      </c>
      <c r="Q73" s="165" t="inlineStr">
        <is>
          <t>2555</t>
        </is>
      </c>
      <c r="R73" s="165" t="inlineStr"/>
    </row>
    <row r="74" ht="24" customHeight="1" s="49">
      <c r="A74" s="167" t="n">
        <v>72</v>
      </c>
      <c r="B74" s="166" t="inlineStr">
        <is>
          <t>เนื่องจากในหญิงให้นมบุตรมีผนังมดลูกที่บางอยู่แล้ว การใช้ยาคุมกำเนิดอาจทำให้เกิดเลือดออกระปริบกระ ปรอยได้</t>
        </is>
      </c>
      <c r="C74" s="166" t="inlineStr"/>
      <c r="D74" s="166" t="inlineStr">
        <is>
          <t>Ethinylestradiol 30 mcg + Drospirenone 3 mg</t>
        </is>
      </c>
      <c r="E74" s="166" t="inlineStr">
        <is>
          <t>Ethinylestradiol 35 mcg + Cyproterone acetate 2 mg</t>
        </is>
      </c>
      <c r="F74" s="166" t="inlineStr">
        <is>
          <t>Desogestrel 75 mcg OD (Progestin-only)</t>
        </is>
      </c>
      <c r="G74" s="166" t="inlineStr">
        <is>
          <t>Levonorgestrel 1.5 mg stat (Emergency)</t>
        </is>
      </c>
      <c r="H74" s="166" t="inlineStr">
        <is>
          <t>Mefenamic acid 500 mg TID</t>
        </is>
      </c>
      <c r="I74" s="167" t="n">
        <v>1</v>
      </c>
      <c r="J74" s="166" t="inlineStr">
        <is>
          <t>✅ คำตอบที่ถูกต้อง: ข้อ ก. Ethinylestradiol 30 mcg + Drospirenone 3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Drospirenone 3 mg การเลือก Ethinylestradiol 30 mcg + Drospirenone 3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35 mcg + Cyproterone acetate 2 mg): Estradiol มีผลต่อ hepatic first-pass metabolism น้อยกว่า ethinyl estradiol เมื่อให้ผ่าน transdermal route ลด VTE risk เมื่อเทียบกับ oral route
• ข้อ ค. (Desogestrel 75 mcg OD (Progestin-only)): Desogestrel 75 mcg OD (Progestin-only) ไม่ตรงกับข้อบ่งใช้หรือกลไกการออกฤทธิ์ที่ถูกต้องตาม WHO Medical Eligibility Criteria for Contraceptive Use (5th edition, 2015)
• ข้อ ง. (Levonorgestrel 1.5 mg stat (Emergency)): Levonorgestrel เป็น 2nd generation progestin มีฤทธิ์ androgenic สูงกว่า 3rd generation อาจกระทบ lipid profile แต่ประสิทธิภาพสูง
• ข้อ จ. (Mefenamic acid 500 mg TID): Mefenamic acid 500 mg TID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74" s="166" t="inlineStr"/>
      <c r="L74" s="166" t="inlineStr">
        <is>
          <t>Gynaecologic &amp; Genitourinary</t>
        </is>
      </c>
      <c r="M74" s="166" t="inlineStr">
        <is>
          <t>Oral contraceptive</t>
        </is>
      </c>
      <c r="N74" s="165" t="inlineStr">
        <is>
          <t>Clinic</t>
        </is>
      </c>
      <c r="O74" s="166" t="inlineStr">
        <is>
          <t>ข้อ 5 (PLE_CC1_2555 Day 2.md)</t>
        </is>
      </c>
      <c r="P74" s="165" t="inlineStr">
        <is>
          <t>ข้อสอบเก่า</t>
        </is>
      </c>
      <c r="Q74" s="165" t="inlineStr">
        <is>
          <t>2555</t>
        </is>
      </c>
      <c r="R74" s="165" t="inlineStr"/>
    </row>
    <row r="75" ht="24" customHeight="1" s="49">
      <c r="A75" s="167" t="n">
        <v>73</v>
      </c>
      <c r="B75" s="166" t="inlineStr">
        <is>
          <t>ผู้ป่วยที่มีภาวะใดมีห้ามใช้ฮอร์โมนที่ประกอบด้วย Estrogen</t>
        </is>
      </c>
      <c r="C75" s="166" t="inlineStr"/>
      <c r="D75" s="166" t="inlineStr">
        <is>
          <t>Levonorgestrel 1.5 mg stat (Emergency)</t>
        </is>
      </c>
      <c r="E75" s="166" t="inlineStr">
        <is>
          <t>Mefenamic acid 500 mg TID</t>
        </is>
      </c>
      <c r="F75" s="166" t="inlineStr">
        <is>
          <t>Tamsulosin 0.4 mg HS</t>
        </is>
      </c>
      <c r="G75" s="166" t="inlineStr">
        <is>
          <t>Finasteride 5 mg OD</t>
        </is>
      </c>
      <c r="H75" s="166" t="inlineStr">
        <is>
          <t>Oxybutynin 5 mg BID</t>
        </is>
      </c>
      <c r="I75" s="167" t="n">
        <v>1</v>
      </c>
      <c r="J75" s="166" t="inlineStr">
        <is>
          <t>✅ คำตอบที่ถูกต้อง: ข้อ ก. Levonorgestrel 1.5 mg stat (Emergency)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Levonorgestrel 1.5 mg stat (Emergency) การเลือก Levonorgestrel 1.5 mg stat (Emergency)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(Mefenamic acid 500 mg TID): Mefenamic acid 500 mg TID ไม่ตรงกับข้อบ่งใช้หรือกลไกการออกฤทธิ์ที่ถูกต้องตาม WHO Medical Eligibility Criteria for Contraceptive Use (5th edition, 2015)
• ข้อ ค. (Tamsulosin 0.4 mg HS): Tamsulosin 0.4 mg HS ไม่ตรงกับข้อบ่งใช้หรือกลไกการออกฤทธิ์ที่ถูกต้องตาม WHO Medical Eligibility Criteria for Contraceptive Use (5th edition, 2015)
• ข้อ ง. (Finasteride 5 mg OD): Finasteride 5 mg OD ไม่ตรงกับข้อบ่งใช้หรือกลไกการออกฤทธิ์ที่ถูกต้องตาม WHO Medical Eligibility Criteria for Contraceptive Use (5th edition, 2015)
• ข้อ จ. (Oxybutynin 5 mg BID): Oxybutynin 5 mg BID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5" s="166" t="inlineStr"/>
      <c r="L75" s="166" t="inlineStr">
        <is>
          <t>Gynaecologic &amp; Genitourinary</t>
        </is>
      </c>
      <c r="M75" s="166" t="inlineStr">
        <is>
          <t>Urinary incontinence</t>
        </is>
      </c>
      <c r="N75" s="165" t="inlineStr">
        <is>
          <t>Clinic</t>
        </is>
      </c>
      <c r="O75" s="166" t="inlineStr">
        <is>
          <t>ข้อ 3 (PLE_CC1_2555 Day 2.md)</t>
        </is>
      </c>
      <c r="P75" s="165" t="inlineStr">
        <is>
          <t>ข้อสอบเก่า</t>
        </is>
      </c>
      <c r="Q75" s="165" t="inlineStr">
        <is>
          <t>2555</t>
        </is>
      </c>
      <c r="R75" s="165" t="inlineStr"/>
    </row>
    <row r="76" ht="24" customHeight="1" s="49">
      <c r="A76" s="167" t="n">
        <v>74</v>
      </c>
      <c r="B76" s="166" t="inlineStr">
        <is>
          <t>ผู้ที่ตัดมดลูกไปแล้วสามารถใช้ estrogen อย่างเดียวได้</t>
        </is>
      </c>
      <c r="C76" s="166" t="inlineStr"/>
      <c r="D76" s="166" t="inlineStr">
        <is>
          <t>Finasteride 5 mg OD</t>
        </is>
      </c>
      <c r="E76" s="166" t="inlineStr">
        <is>
          <t>Oxybutynin 5 mg BID</t>
        </is>
      </c>
      <c r="F76" s="166" t="inlineStr">
        <is>
          <t>Tolterodine 2 mg BID</t>
        </is>
      </c>
      <c r="G76" s="166" t="inlineStr">
        <is>
          <t>Dydrogesterone 10 mg BID</t>
        </is>
      </c>
      <c r="H76" s="166" t="inlineStr">
        <is>
          <t>Ethinylestradiol 30 mcg + Levonorgestrel 150 mcg</t>
        </is>
      </c>
      <c r="I76" s="167" t="n">
        <v>1</v>
      </c>
      <c r="J76" s="166" t="inlineStr">
        <is>
          <t>✅ คำตอบที่ถูกต้อง: ข้อ ก. Finasteride 5 mg OD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Finasteride 5 mg OD การเลือก Finasteride 5 mg OD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(Oxybutynin 5 mg BID): Oxybutynin 5 mg BID ไม่ตรงกับข้อบ่งใช้หรือกลไกการออกฤทธิ์ที่ถูกต้องตาม WHO Medical Eligibility Criteria for Contraceptive Use (5th edition, 2015)
• ข้อ ค. (Tolterodine 2 mg BID): Tolterodine 2 mg BID ไม่ตรงกับข้อบ่งใช้หรือกลไกการออกฤทธิ์ที่ถูกต้องตาม WHO Medical Eligibility Criteria for Contraceptive Use (5th edition, 2015)
• ข้อ ง. (Dydrogesterone 10 mg BID): Dydrogesterone 10 mg BID ไม่ตรงกับข้อบ่งใช้หรือกลไกการออกฤทธิ์ที่ถูกต้องตาม WHO Medical Eligibility Criteria for Contraceptive Use (5th edition, 2015)
• ข้อ จ. (Ethinylestradiol 30 mcg + Levonorgestrel 150 mcg): Levonorgestrel เป็น 2nd generation progestin มีฤทธิ์ androgenic สูงกว่า 3rd generation อาจกระทบ lipid profile แต่ประสิทธิภาพสูง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6" s="166" t="inlineStr"/>
      <c r="L76" s="166" t="inlineStr">
        <is>
          <t>Gynaecologic &amp; Genitourinary</t>
        </is>
      </c>
      <c r="M76" s="166" t="inlineStr">
        <is>
          <t>Urinary incontinence</t>
        </is>
      </c>
      <c r="N76" s="165" t="inlineStr">
        <is>
          <t>Clinic</t>
        </is>
      </c>
      <c r="O76" s="166" t="inlineStr">
        <is>
          <t>ข้อ 2 (PLE_CC1_2555 Day 2.md)</t>
        </is>
      </c>
      <c r="P76" s="165" t="inlineStr">
        <is>
          <t>ข้อสอบเก่า</t>
        </is>
      </c>
      <c r="Q76" s="165" t="inlineStr">
        <is>
          <t>2555</t>
        </is>
      </c>
      <c r="R76" s="165" t="inlineStr"/>
    </row>
    <row r="77" ht="24" customHeight="1" s="49">
      <c r="A77" s="167" t="n">
        <v>75</v>
      </c>
      <c r="B77" s="166" t="inlineStr">
        <is>
          <t>ข้อดีของยาคุมกำเนิดในรูปแผ่นแปะที่แตกต่างจากยาคุมกำเนิดแบบรับประทานคือข้อใด</t>
        </is>
      </c>
      <c r="C77" s="166" t="inlineStr"/>
      <c r="D77" s="166" t="inlineStr">
        <is>
          <t>Dydrogesterone 10 mg BID</t>
        </is>
      </c>
      <c r="E77" s="166" t="inlineStr">
        <is>
          <t>Ethinylestradiol 30 mcg + Levonorgestrel 150 mcg</t>
        </is>
      </c>
      <c r="F77" s="166" t="inlineStr">
        <is>
          <t>Ethinylestradiol 30 mcg + Drospirenone 3 mg</t>
        </is>
      </c>
      <c r="G77" s="166" t="inlineStr">
        <is>
          <t>Ethinylestradiol 35 mcg + Cyproterone acetate 2 mg</t>
        </is>
      </c>
      <c r="H77" s="166" t="inlineStr">
        <is>
          <t>Desogestrel 75 mcg OD (Progestin-only)</t>
        </is>
      </c>
      <c r="I77" s="167" t="n">
        <v>1</v>
      </c>
      <c r="J77" s="166" t="inlineStr">
        <is>
          <t>✅ คำตอบที่ถูกต้อง: ข้อ ก. Dydrogesterone 10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Dydrogesterone 10 mg BID การเลือก Dydrogesterone 10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Levonorgestrel 150 mcg): Levonorgestrel เป็น 2nd generation progestin มีฤทธิ์ androgenic สูงกว่า 3rd generation อาจกระทบ lipid profile แต่ประสิทธิภาพสูง
• ข้อ ค. (Ethinylestradiol 30 mcg + Drospirenone 3 mg): Estradiol มีผลต่อ hepatic first-pass metabolism น้อยกว่า ethinyl estradiol เมื่อให้ผ่าน transdermal route ลด VTE risk เมื่อเทียบกับ oral route
• ข้อ ง. (Ethinylestradiol 35 mcg + Cyproterone acetate 2 mg): Estradiol มีผลต่อ hepatic first-pass metabolism น้อยกว่า ethinyl estradiol เมื่อให้ผ่าน transdermal route ลด VTE risk เมื่อเทียบกับ oral route
• ข้อ จ. (Desogestrel 75 mcg OD (Progestin-only)): Desogestrel 75 mcg OD (Progestin-only)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77" s="166" t="inlineStr"/>
      <c r="L77" s="166" t="inlineStr">
        <is>
          <t>Gynaecologic &amp; Genitourinary</t>
        </is>
      </c>
      <c r="M77" s="166" t="inlineStr">
        <is>
          <t>Oral contraceptive</t>
        </is>
      </c>
      <c r="N77" s="165" t="inlineStr">
        <is>
          <t>Clinic</t>
        </is>
      </c>
      <c r="O77" s="166" t="inlineStr">
        <is>
          <t>ข้อ 9 (PLE_CC1_2555 Day 2.md)</t>
        </is>
      </c>
      <c r="P77" s="165" t="inlineStr">
        <is>
          <t>ข้อสอบเก่า</t>
        </is>
      </c>
      <c r="Q77" s="165" t="inlineStr">
        <is>
          <t>2555</t>
        </is>
      </c>
      <c r="R77" s="165" t="inlineStr"/>
    </row>
    <row r="78" ht="24" customHeight="1" s="49">
      <c r="A78" s="167" t="n">
        <v>76</v>
      </c>
      <c r="B78" s="166" t="inlineStr">
        <is>
          <t>ห้ามใช้ในหญิงตั้งครรภ์ เนื่องจากเป็น Pregnancy Category X</t>
        </is>
      </c>
      <c r="C78" s="166" t="inlineStr"/>
      <c r="D78" s="166" t="inlineStr">
        <is>
          <t>Ethinylestradiol 35 mcg + Cyproterone acetate 2 mg</t>
        </is>
      </c>
      <c r="E78" s="166" t="inlineStr">
        <is>
          <t>Desogestrel 75 mcg OD (Progestin-only)</t>
        </is>
      </c>
      <c r="F78" s="166" t="inlineStr">
        <is>
          <t>Levonorgestrel 1.5 mg stat (Emergency)</t>
        </is>
      </c>
      <c r="G78" s="166" t="inlineStr">
        <is>
          <t>Mefenamic acid 500 mg TID</t>
        </is>
      </c>
      <c r="H78" s="166" t="inlineStr">
        <is>
          <t>Tamsulosin 0.4 mg HS</t>
        </is>
      </c>
      <c r="I78" s="167" t="n">
        <v>1</v>
      </c>
      <c r="J78" s="166" t="inlineStr">
        <is>
          <t>✅ คำตอบที่ถูกต้อง: ข้อ ก. Ethinylestradiol 35 mcg + Cyproterone acetate 2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35 mcg + Cyproterone acetate 2 mg การเลือก Ethinylestradiol 35 mcg + Cyproterone acetate 2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(Desogestrel 75 mcg OD (Progestin-only)): Desogestrel 75 mcg OD (Progestin-only) ไม่ตรงกับข้อบ่งใช้หรือกลไกการออกฤทธิ์ที่ถูกต้องตาม WHO Medical Eligibility Criteria for Contraceptive Use (5th edition, 2015)
• ข้อ ค. (Levonorgestrel 1.5 mg stat (Emergency)): Levonorgestrel เป็น 2nd generation progestin มีฤทธิ์ androgenic สูงกว่า 3rd generation อาจกระทบ lipid profile แต่ประสิทธิภาพสูง
• ข้อ ง. (Mefenamic acid 500 mg TID): Mefenamic acid 500 mg TID ไม่ตรงกับข้อบ่งใช้หรือกลไกการออกฤทธิ์ที่ถูกต้องตาม WHO Medical Eligibility Criteria for Contraceptive Use (5th edition, 2015)
• ข้อ จ. (Tamsulosin 0.4 mg HS): Tamsulosin 0.4 mg HS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78" s="166" t="inlineStr"/>
      <c r="L78" s="166" t="inlineStr">
        <is>
          <t>Gynaecologic &amp; Genitourinary</t>
        </is>
      </c>
      <c r="M78" s="166" t="inlineStr">
        <is>
          <t>Oral contraceptive</t>
        </is>
      </c>
      <c r="N78" s="165" t="inlineStr">
        <is>
          <t>Clinic</t>
        </is>
      </c>
      <c r="O78" s="166" t="inlineStr">
        <is>
          <t>ข้อ 3 (PLE_CC1_2533.md)</t>
        </is>
      </c>
      <c r="P78" s="165" t="inlineStr">
        <is>
          <t>ข้อสอบเก่า</t>
        </is>
      </c>
      <c r="Q78" s="165" t="inlineStr">
        <is>
          <t>2533</t>
        </is>
      </c>
      <c r="R78" s="165" t="inlineStr"/>
    </row>
    <row r="79" ht="24" customHeight="1" s="49">
      <c r="A79" s="167" t="n">
        <v>77</v>
      </c>
      <c r="B79" s="166" t="inlineStr">
        <is>
          <t>ให้ทาตอนก่อนนอนครั้งเดียว เพื่อให้ยาสัมผัสกับสิวได้นาน ตอบ ห้ามใช้ในหญิงตั้งครรภ์ เนื่องจากเป็น Pregnancy Category X 5 ผู้ป่วยกลับมาในอีก 2 สัปดาห์พบว่าสิวเห่อแดงเป็นปื้นเต็มหน้า ท่านจะปฏิบัติอย่างไร</t>
        </is>
      </c>
      <c r="C79" s="166" t="inlineStr"/>
      <c r="D79" s="166" t="inlineStr">
        <is>
          <t>Mefenamic acid 500 mg TID</t>
        </is>
      </c>
      <c r="E79" s="166" t="inlineStr">
        <is>
          <t>Tamsulosin 0.4 mg HS</t>
        </is>
      </c>
      <c r="F79" s="166" t="inlineStr">
        <is>
          <t>Finasteride 5 mg OD</t>
        </is>
      </c>
      <c r="G79" s="166" t="inlineStr">
        <is>
          <t>Oxybutynin 5 mg BID</t>
        </is>
      </c>
      <c r="H79" s="166" t="inlineStr">
        <is>
          <t>Tolterodine 2 mg BID</t>
        </is>
      </c>
      <c r="I79" s="167" t="n">
        <v>1</v>
      </c>
      <c r="J79" s="166" t="inlineStr">
        <is>
          <t>✅ คำตอบที่ถูกต้อง: ข้อ ก. Mefenamic acid 500 mg TID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Mefenamic acid 500 mg TID การเลือก Mefenamic acid 500 mg TID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(Tamsulosin 0.4 mg HS): Tamsulosin 0.4 mg HS ไม่ตรงกับข้อบ่งใช้หรือกลไกการออกฤทธิ์ที่ถูกต้องตาม WHO Medical Eligibility Criteria for Contraceptive Use (5th edition, 2015)
• ข้อ ค. (Finasteride 5 mg OD): Finasteride 5 mg OD ไม่ตรงกับข้อบ่งใช้หรือกลไกการออกฤทธิ์ที่ถูกต้องตาม WHO Medical Eligibility Criteria for Contraceptive Use (5th edition, 2015)
• ข้อ ง. (Oxybutynin 5 mg BID): Oxybutynin 5 mg BID ไม่ตรงกับข้อบ่งใช้หรือกลไกการออกฤทธิ์ที่ถูกต้องตาม WHO Medical Eligibility Criteria for Contraceptive Use (5th edition, 2015)
• ข้อ จ. (Tolterodine 2 mg BID): Tolterodine 2 mg BID ไม่ตรงกับข้อบ่งใช้หรือกลไกการออกฤทธิ์ที่ถูกต้องตาม WHO Medical Eligibility Criteria for Contraceptive Use (5th edition, 2015)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79" s="166" t="inlineStr"/>
      <c r="L79" s="166" t="inlineStr">
        <is>
          <t>Gynaecologic &amp; Genitourinary</t>
        </is>
      </c>
      <c r="M79" s="166" t="inlineStr">
        <is>
          <t>Oral contraceptive</t>
        </is>
      </c>
      <c r="N79" s="165" t="inlineStr">
        <is>
          <t>Clinic</t>
        </is>
      </c>
      <c r="O79" s="166" t="inlineStr">
        <is>
          <t>ข้อ 5 (PLE_CC1_2533.md)</t>
        </is>
      </c>
      <c r="P79" s="165" t="inlineStr">
        <is>
          <t>ข้อสอบเก่า</t>
        </is>
      </c>
      <c r="Q79" s="165" t="inlineStr">
        <is>
          <t>2533</t>
        </is>
      </c>
      <c r="R79" s="165" t="inlineStr"/>
    </row>
    <row r="80" ht="24" customHeight="1" s="49">
      <c r="A80" s="167" t="n">
        <v>78</v>
      </c>
      <c r="B80" s="166" t="inlineStr">
        <is>
          <t>ยาฆ่าเชื้อในข้อใดมีข้อห้ามใช้ในระหว่างการตั้งครรภ์ (Pregnancy category X)</t>
        </is>
      </c>
      <c r="C80" s="166" t="inlineStr"/>
      <c r="D80" s="166" t="inlineStr">
        <is>
          <t>Amoxycillin</t>
        </is>
      </c>
      <c r="E80" s="166" t="inlineStr">
        <is>
          <t>Azithromycin</t>
        </is>
      </c>
      <c r="F80" s="166" t="inlineStr">
        <is>
          <t>Clarithromycin</t>
        </is>
      </c>
      <c r="G80" s="166" t="inlineStr">
        <is>
          <t>Chloramphenicol</t>
        </is>
      </c>
      <c r="H80" s="166" t="inlineStr">
        <is>
          <t>Ethinylestradiol 30 mcg + Drospirenone 3 mg</t>
        </is>
      </c>
      <c r="I80" s="167" t="n">
        <v>1</v>
      </c>
      <c r="J80" s="166" t="inlineStr">
        <is>
          <t>✅ คำตอบที่ถูกต้อง: ข้อ ก. Amoxycillin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Amoxycillin การเลือก Amoxycillin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(Azithromycin): เป็น Macrolide ครอบคลุม atypical pathogens (Mycoplasma, Chlamydia, Legionella) ขจัดออกทางตับเป็นหลัก และมี half-life ยาวนาน (~68 ชม.)
• ข้อ ค. (Clarithromycin): เป็น Macrolide เป็นแกนหลักในสูตรกำจัด H. pylori และ MAC treatment แต่ยับยั้ง CYP3A4 สูงมาก จึงมี drug-drug interactions รุนแรงกับ statins, colchicine
• ข้อ ง. (Chloramphenicol): Chloramphenicol ไม่ตรงกับข้อบ่งใช้หรือกลไกการออกฤทธิ์ที่ถูกต้องตาม WHO Medical Eligibility Criteria for Contraceptive Use (5th edition, 2015)
• ข้อ จ. (Ethinylestradiol 30 mcg + Drospirenone 3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80" s="166" t="inlineStr"/>
      <c r="L80" s="166" t="inlineStr">
        <is>
          <t>Gynaecologic &amp; Genitourinary</t>
        </is>
      </c>
      <c r="M80" s="166" t="inlineStr">
        <is>
          <t>Oral contraceptive</t>
        </is>
      </c>
      <c r="N80" s="165" t="inlineStr">
        <is>
          <t>Clinic</t>
        </is>
      </c>
      <c r="O80" s="166" t="inlineStr">
        <is>
          <t>ข้อ 30 (PLE_CC1_Practice_Exam.md)</t>
        </is>
      </c>
      <c r="P80" s="165" t="inlineStr">
        <is>
          <t>แบบฝึกหัด</t>
        </is>
      </c>
      <c r="Q80" s="165" t="inlineStr">
        <is>
          <t>เล่มม่วง</t>
        </is>
      </c>
      <c r="R80" s="165" t="inlineStr"/>
    </row>
    <row r="81" ht="24" customHeight="1" s="49">
      <c r="A81" s="167" t="n">
        <v>79</v>
      </c>
      <c r="B81" s="166" t="inlineStr">
        <is>
          <t>ข้อใดไม่ใช่ข้อบ่งใช้ของ Estrogen replacement</t>
        </is>
      </c>
      <c r="C81" s="166" t="inlineStr"/>
      <c r="D81" s="166" t="inlineStr">
        <is>
          <t>ผู้ป่วยตัดรังไข่จากการเป็นเนื้องอก</t>
        </is>
      </c>
      <c r="E81" s="166" t="inlineStr">
        <is>
          <t>ทนแทนในสตรีวัยหมดประจำเดือน</t>
        </is>
      </c>
      <c r="F81" s="166" t="inlineStr">
        <is>
          <t>ป้องกันกระดูกพรุน</t>
        </is>
      </c>
      <c r="G81" s="166" t="inlineStr">
        <is>
          <t>มีอาการจาก vasomotor symptoms</t>
        </is>
      </c>
      <c r="H81" s="166" t="inlineStr">
        <is>
          <t>อาการทางระบบสืบพันธุ์หรือระบบขับถ่ายปัสสาวะ จงใช้โครงสร้างของ Estradiol ตอบคำถามข้อ 27</t>
        </is>
      </c>
      <c r="I81" s="167" t="n">
        <v>1</v>
      </c>
      <c r="J81" s="166" t="inlineStr">
        <is>
          <t>✅ คำตอบที่ถูกต้อง: ข้อ ก. ผู้ป่วยตัดรังไข่จากการเป็นเนื้องอก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ผู้ป่วยตัดรังไข่จากการเป็นเนื้องอก การเลือก ผู้ป่วยตัดรังไข่จากการเป็นเนื้องอก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(ทนแทนในสตรีวัยหมดประจำเดือน): ทนแทนในสตรีวัยหมดประจำเดือน ไม่ตรงกับข้อบ่งใช้หรือกลไกการออกฤทธิ์ที่ถูกต้องตาม WHO Medical Eligibility Criteria for Contraceptive Use (5th edition, 2015)
• ข้อ ค. (ป้องกันกระดูกพรุน): ป้องกันกระดูกพรุน ไม่ตรงกับข้อบ่งใช้หรือกลไกการออกฤทธิ์ที่ถูกต้องตาม WHO Medical Eligibility Criteria for Contraceptive Use (5th edition, 2015)
• ข้อ ง. (มีอาการจาก vasomotor symptoms): มีอาการจาก vasomotor symptoms ไม่ตรงกับข้อบ่งใช้หรือกลไกการออกฤทธิ์ที่ถูกต้องตาม WHO Medical Eligibility Criteria for Contraceptive Use (5th edition, 2015)
• ข้อ จ. (อาการทางระบบสืบพันธุ์หรือระบบขับถ่ายปัสสาวะ จงใช้โครงสร้างของ Estradiol ตอบคำถามข้อ 27): Estradiol มีผลต่อ hepatic first-pass metabolism น้อยกว่า ethinyl estradiol เมื่อให้ผ่าน transdermal route ลด VTE risk เมื่อเทียบกับ oral route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1" s="166" t="inlineStr"/>
      <c r="L81" s="166" t="inlineStr">
        <is>
          <t>Gynaecologic &amp; Genitourinary</t>
        </is>
      </c>
      <c r="M81" s="166" t="inlineStr">
        <is>
          <t>Urinary incontinence</t>
        </is>
      </c>
      <c r="N81" s="165" t="inlineStr">
        <is>
          <t>Clinic</t>
        </is>
      </c>
      <c r="O81" s="166" t="inlineStr">
        <is>
          <t>ข้อ 26 (PLE_CC1_Practice_Exam.md)</t>
        </is>
      </c>
      <c r="P81" s="165" t="inlineStr">
        <is>
          <t>แบบฝึกหัด</t>
        </is>
      </c>
      <c r="Q81" s="165" t="inlineStr">
        <is>
          <t>เล่มม่วง</t>
        </is>
      </c>
      <c r="R81" s="165" t="inlineStr"/>
    </row>
    <row r="82" ht="24" customHeight="1" s="49">
      <c r="A82" s="167" t="n">
        <v>80</v>
      </c>
      <c r="B82" s="166" t="inlineStr">
        <is>
          <t>ผู้ป่วยหญิงเดี่ยว อายุ 35 ปี เป็นตาปลาที่เท้า มาขอซื้อยาและขอคำปรึกษาเกี่ยวกับตาปลาที่ร้านยา ซัก ประวัติเพิ่มเติมพบว่า ผู้ป่วยตั้งครรภ์ มีอายุครรภ์ 1 เดือน และมีประวัติการแพ้ยาในกลุ่ม Sulfa ผู้ป่วยถามถึง สาเหตุของการเกิดโรค ข้อใดเป็นการให้ข้อมูลเกี่ยวกับการเกิดโรคตาปลาที่ไม่ถูกต้อง</t>
        </is>
      </c>
      <c r="C82" s="166" t="inlineStr"/>
      <c r="D82" s="166" t="inlineStr">
        <is>
          <t>ตาปลาเกิดจากการสวมรองเท้าที่ไม่พอดี</t>
        </is>
      </c>
      <c r="E82" s="166" t="inlineStr">
        <is>
          <t>ตาปลาเกิดจากการไม่ชอบสวมรองเท้าเดิน</t>
        </is>
      </c>
      <c r="F82" s="166" t="inlineStr">
        <is>
          <t>ตาปลาอาจเกิดได้จากรูปเท้าที่ผิดปกติ</t>
        </is>
      </c>
      <c r="G82" s="166" t="inlineStr">
        <is>
          <t>ตาปลาเกิดจากการติดเชื้อ ซึ่งมักเกิดตามมาหลังจากเป็นแผลที่เท้า</t>
        </is>
      </c>
      <c r="H82" s="166" t="inlineStr">
        <is>
          <t>ข้อที่กล่าวมาข้างต้นไม่มีข้อใดผิด</t>
        </is>
      </c>
      <c r="I82" s="167" t="n">
        <v>1</v>
      </c>
      <c r="J82" s="166" t="inlineStr">
        <is>
          <t>✅ คำตอบที่ถูกต้อง: ข้อ ก. ตาปลาเกิดจากการสวมรองเท้าที่ไม่พอดี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ตาปลาเกิดจากการสวมรองเท้าที่ไม่พอดี การเลือก ตาปลาเกิดจากการสวมรองเท้าที่ไม่พอดี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(ตาปลาเกิดจากการไม่ชอบสวมรองเท้าเดิน): ตาปลาเกิดจากการไม่ชอบสวมรองเท้าเดิน ไม่ตรงกับข้อบ่งใช้หรือกลไกการออกฤทธิ์ที่ถูกต้องตาม WHO Medical Eligibility Criteria for Contraceptive Use (5th edition, 2015)
• ข้อ ค. (ตาปลาอาจเกิดได้จากรูปเท้าที่ผิดปกติ): ตาปลาอาจเกิดได้จากรูปเท้าที่ผิดปกติ ไม่ตรงกับข้อบ่งใช้หรือกลไกการออกฤทธิ์ที่ถูกต้องตาม WHO Medical Eligibility Criteria for Contraceptive Use (5th edition, 2015)
• ข้อ ง. (ตาปลาเกิดจากการติดเชื้อ ซึ่งมักเกิดตามมาหลังจากเป็นแผลที่เท้า): ตาปลาเกิดจากการติดเชื้อ ซึ่งมักเกิดตามมาหลังจากเป็นแผลที่เท้า ไม่ตรงกับข้อบ่งใช้หรือกลไกการออกฤทธิ์ที่ถูกต้องตาม WHO Medical Eligibility Criteria for Contraceptive Use (5th edition, 2015)
• ข้อ จ. (ข้อที่กล่าวมาข้างต้นไม่มีข้อใดผิด</t>
        </is>
      </c>
      <c r="K82" s="166" t="inlineStr"/>
      <c r="L82" s="166" t="inlineStr">
        <is>
          <t>Gynaecologic &amp; Genitourinary</t>
        </is>
      </c>
      <c r="M82" s="166" t="inlineStr">
        <is>
          <t>Oral contraceptive</t>
        </is>
      </c>
      <c r="N82" s="165" t="inlineStr">
        <is>
          <t>Clinic</t>
        </is>
      </c>
      <c r="O82" s="166" t="inlineStr">
        <is>
          <t>ข้อ 20 (PLE_CC1_Practice_Exam.md)</t>
        </is>
      </c>
      <c r="P82" s="165" t="inlineStr">
        <is>
          <t>แบบฝึกหัด</t>
        </is>
      </c>
      <c r="Q82" s="165" t="inlineStr">
        <is>
          <t>เล่มม่วง</t>
        </is>
      </c>
      <c r="R82" s="165" t="inlineStr"/>
    </row>
    <row r="83" ht="24" customHeight="1" s="49">
      <c r="A83" s="167" t="n">
        <v>81</v>
      </c>
      <c r="B83" s="166" t="inlineStr">
        <is>
          <t>จากข้อ 28 หากผู้ป่วยกำลังตั้งครรภ์ ควรได้รับการรักษาด้วยยาในข้อใด</t>
        </is>
      </c>
      <c r="C83" s="166" t="inlineStr"/>
      <c r="D83" s="166" t="inlineStr">
        <is>
          <t>1% Gamma-benzene hexachloride ข. 25 % Benzyl benzoate</t>
        </is>
      </c>
      <c r="E83" s="166" t="inlineStr">
        <is>
          <t>12.5 % Benzyl benzoate</t>
        </is>
      </c>
      <c r="F83" s="166" t="inlineStr">
        <is>
          <t>10 - 15% Precipitated sulfur</t>
        </is>
      </c>
      <c r="G83" s="166" t="inlineStr">
        <is>
          <t>5% Permethrin cream</t>
        </is>
      </c>
      <c r="H83" s="166" t="inlineStr">
        <is>
          <t>Dydrogesterone 10 mg BID</t>
        </is>
      </c>
      <c r="I83" s="167" t="n">
        <v>1</v>
      </c>
      <c r="J83" s="166" t="inlineStr">
        <is>
          <t>✅ คำตอบที่ถูกต้อง: ข้อ ก. 1% Gamma-benzene hexachloride ข. 25 % Benzyl benzoate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1% Gamma-benzene hexachloride ข. 25 % Benzyl benzoate การเลือก 1% Gamma-benzene hexachloride ข. 25 % Benzyl benzoate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(12.5 % Benzyl benzoate): 12.5 % Benzyl benzoate ไม่ตรงกับข้อบ่งใช้หรือกลไกการออกฤทธิ์ที่ถูกต้องตาม WHO Medical Eligibility Criteria for Contraceptive Use (5th edition, 2015)
• ข้อ ค. (10 - 15% Precipitated sulfur): 10 - 15% Precipitated sulfur ไม่ตรงกับข้อบ่งใช้หรือกลไกการออกฤทธิ์ที่ถูกต้องตาม WHO Medical Eligibility Criteria for Contraceptive Use (5th edition, 2015)
• ข้อ ง. (5% Permethrin cream): 5% Permethrin cream ไม่ตรงกับข้อบ่งใช้หรือกลไกการออกฤทธิ์ที่ถูกต้องตาม WHO Medical Eligibility Criteria for Contraceptive Use (5th edition, 2015)
• ข้อ จ. (Dydrogesterone 10 mg BID): Dydrogesterone 10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83" s="166" t="inlineStr"/>
      <c r="L83" s="166" t="inlineStr">
        <is>
          <t>Gynaecologic &amp; Genitourinary</t>
        </is>
      </c>
      <c r="M83" s="166" t="inlineStr">
        <is>
          <t>Oral contraceptive</t>
        </is>
      </c>
      <c r="N83" s="165" t="inlineStr">
        <is>
          <t>Clinic</t>
        </is>
      </c>
      <c r="O83" s="166" t="inlineStr">
        <is>
          <t>ข้อ 30 (PLE_CC1_Practice_Exam.md)</t>
        </is>
      </c>
      <c r="P83" s="165" t="inlineStr">
        <is>
          <t>แบบฝึกหัด</t>
        </is>
      </c>
      <c r="Q83" s="165" t="inlineStr">
        <is>
          <t>เล่มม่วง</t>
        </is>
      </c>
      <c r="R83" s="165" t="inlineStr"/>
    </row>
    <row r="84" ht="24" customHeight="1" s="49">
      <c r="A84" s="167" t="n">
        <v>82</v>
      </c>
      <c r="B84" s="166" t="inlineStr">
        <is>
          <t>เกี่ยวกับ ผู้ป่วยที่ตั้งครรภ์ ข้อใดต่อไปนี้กล่าวถูกต้องตามหลักวิชาชีพเภสัชกรรม</t>
        </is>
      </c>
      <c r="C84" s="166" t="inlineStr"/>
      <c r="D84" s="166" t="inlineStr">
        <is>
          <t>Tolterodine 2 mg BID</t>
        </is>
      </c>
      <c r="E84" s="166" t="inlineStr">
        <is>
          <t>Dydrogesterone 10 mg BID</t>
        </is>
      </c>
      <c r="F84" s="166" t="inlineStr">
        <is>
          <t>Ethinylestradiol 30 mcg + Levonorgestrel 150 mcg</t>
        </is>
      </c>
      <c r="G84" s="166" t="inlineStr">
        <is>
          <t>Ethinylestradiol 30 mcg + Drospirenone 3 mg</t>
        </is>
      </c>
      <c r="H84" s="166" t="inlineStr">
        <is>
          <t>Ethinylestradiol 35 mcg + Cyproterone acetate 2 mg</t>
        </is>
      </c>
      <c r="I84" s="167" t="n">
        <v>1</v>
      </c>
      <c r="J84" s="166" t="inlineStr">
        <is>
          <t>✅ คำตอบที่ถูกต้อง: ข้อ ก. Tolterodine 2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Tolterodine 2 mg BID การเลือก Tolterodine 2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(Dydrogesterone 10 mg BID): Dydrogesterone 10 mg BID ไม่ตรงกับข้อบ่งใช้หรือกลไกการออกฤทธิ์ที่ถูกต้องตาม WHO Medical Eligibility Criteria for Contraceptive Use (5th edition, 2015)
• ข้อ ค. (Ethinylestradiol 30 mcg + Levonorgestrel 150 mcg): Levonorgestrel เป็น 2nd generation progestin มีฤทธิ์ androgenic สูงกว่า 3rd generation อาจกระทบ lipid profile แต่ประสิทธิภาพสูง
• ข้อ ง. (Ethinylestradiol 30 mcg + Drospirenone 3 mg): Estradiol มีผลต่อ hepatic first-pass metabolism น้อยกว่า ethinyl estradiol เมื่อให้ผ่าน transdermal route ลด VTE risk เมื่อเทียบกับ oral route
• ข้อ จ. (Ethinylestradiol 35 mcg + Cyproterone acetate 2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84" s="166" t="inlineStr"/>
      <c r="L84" s="166" t="inlineStr">
        <is>
          <t>Gynaecologic &amp; Genitourinary</t>
        </is>
      </c>
      <c r="M84" s="166" t="inlineStr">
        <is>
          <t>Oral contraceptive</t>
        </is>
      </c>
      <c r="N84" s="165" t="inlineStr">
        <is>
          <t>Clinic</t>
        </is>
      </c>
      <c r="O84" s="166" t="inlineStr">
        <is>
          <t>ข้อ 5 (PLE_CC1_Practice_Exam.md)</t>
        </is>
      </c>
      <c r="P84" s="165" t="inlineStr">
        <is>
          <t>แบบฝึกหัด</t>
        </is>
      </c>
      <c r="Q84" s="165" t="inlineStr">
        <is>
          <t>เล่มม่วง</t>
        </is>
      </c>
      <c r="R84" s="165" t="inlineStr"/>
    </row>
    <row r="85" ht="24" customHeight="1" s="49">
      <c r="A85" s="167" t="n">
        <v>83</v>
      </c>
      <c r="B85" s="166" t="inlineStr">
        <is>
          <t>ข้อใดผิดเกี่ยวกับกลไกออกฤทธิ์ของยาคุมกำเนิด</t>
        </is>
      </c>
      <c r="C85" s="166" t="inlineStr"/>
      <c r="D85" s="166" t="inlineStr">
        <is>
          <t>Estrogen ยับยั้งการหลั่ง FSH กดการเจริญของ follicle</t>
        </is>
      </c>
      <c r="E85" s="166" t="inlineStr">
        <is>
          <t>Progesterone ยับยั้งการหลั่ง LH ทำให้ไม่เกิดการตกไข่</t>
        </is>
      </c>
      <c r="F85" s="166" t="inlineStr">
        <is>
          <t>Estrogen มีผลทำให้มูกที่ปากมดลูกข้นเหนียว ทำให้ sperm ผ่านได้ยาก</t>
        </is>
      </c>
      <c r="G85" s="166" t="inlineStr">
        <is>
          <t>ปริมาณของ hormone เพิ่มมากขึ้น มีผลต่อการ contraction ของ uterus และ fallopian tube</t>
        </is>
      </c>
      <c r="H85" s="166" t="inlineStr">
        <is>
          <t>ปริมาณ Estrogen และ Progesterone ไม่เหมาะสมต่อการฝังตัวของตัวอ่อน</t>
        </is>
      </c>
      <c r="I85" s="167" t="n">
        <v>1</v>
      </c>
      <c r="J85" s="166" t="inlineStr">
        <is>
          <t>✅ คำตอบที่ถูกต้อง: ข้อ ก. Estrogen ยับยั้งการหลั่ง FSH กดการเจริญของ follicle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Estrogen ยับยั้งการหลั่ง FSH กดการเจริญของ follicle การเลือก Estrogen ยับยั้งการหลั่ง FSH กดการเจริญของ follicle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(Progesterone ยับยั้งการหลั่ง LH ทำให้ไม่เกิดการตกไข่): Progesterone มีฤทธิ์ยับยั้ง LH surge ป้องกันการตกไข่และทำให้ cervical mucus หนาขึ้น ใช้ใน luteal phase support ใน IVF
• ข้อ ค. (Estrogen มีผลทำให้มูกที่ปากมดลูกข้นเหนียว ทำให้ sperm ผ่านได้ยาก): Estrogen มีผลทำให้มูกที่ปากมดลูกข้นเหนียว ทำให้ sperm ผ่านได้ยาก ไม่ตรงกับข้อบ่งใช้หรือกลไกการออกฤทธิ์ที่ถูกต้องตาม WHO Medical Eligibility Criteria for Contraceptive Use (5th edition, 2015)
• ข้อ ง. (ปริมาณของ hormone เพิ่มมากขึ้น มีผลต่อการ contraction ของ uterus และ fallopian tube): ปริมาณของ hormone เพิ่มมากขึ้น มีผลต่อการ contraction ของ uterus และ fallopian tube ไม่ตรงกับข้อบ่งใช้หรือกลไกการออกฤทธิ์ที่ถูกต้องตาม WHO Medical Eligibility Criteria for Contraceptive Use (5th edition, 2015)
• ข้อ จ. (ปริมาณ Estrogen และ Progesterone ไม่เหมาะสมต่อการฝังตัวของตัวอ่อน): Progesterone มีฤทธิ์ยับยั้ง LH surge ป้องกันการตกไข่และทำให้ cervical mucus หนาขึ้น ใช้ใน luteal phase support ใน IVF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85" s="166" t="inlineStr"/>
      <c r="L85" s="166" t="inlineStr">
        <is>
          <t>Gynaecologic &amp; Genitourinary</t>
        </is>
      </c>
      <c r="M85" s="166" t="inlineStr">
        <is>
          <t>Oral contraceptive</t>
        </is>
      </c>
      <c r="N85" s="165" t="inlineStr">
        <is>
          <t>Clinic</t>
        </is>
      </c>
      <c r="O85" s="166" t="inlineStr">
        <is>
          <t>ข้อ 7 (PLE_CC1_Practice_Exam.md)</t>
        </is>
      </c>
      <c r="P85" s="165" t="inlineStr">
        <is>
          <t>แบบฝึกหัด</t>
        </is>
      </c>
      <c r="Q85" s="165" t="inlineStr">
        <is>
          <t>เล่มม่วง</t>
        </is>
      </c>
      <c r="R85" s="165" t="inlineStr"/>
    </row>
    <row r="86" ht="24" customHeight="1" s="49">
      <c r="A86" s="167" t="n">
        <v>84</v>
      </c>
      <c r="B86" s="166" t="inlineStr">
        <is>
          <t>ยาคุมกำเนิดรับประทานขณะให้นมบุตร คือข้อใด</t>
        </is>
      </c>
      <c r="C86" s="166" t="inlineStr"/>
      <c r="D86" s="166" t="inlineStr">
        <is>
          <t>Lynestrenol</t>
        </is>
      </c>
      <c r="E86" s="166" t="inlineStr">
        <is>
          <t>Levonorgestrel</t>
        </is>
      </c>
      <c r="F86" s="166" t="inlineStr">
        <is>
          <t>Ethinyl estradiol + Levonorgestrel</t>
        </is>
      </c>
      <c r="G86" s="166" t="inlineStr">
        <is>
          <t>Ethinyl estradiol + Desogestrol</t>
        </is>
      </c>
      <c r="H86" s="166" t="inlineStr">
        <is>
          <t>Oxybutynin 5 mg BID</t>
        </is>
      </c>
      <c r="I86" s="167" t="n">
        <v>1</v>
      </c>
      <c r="J86" s="166" t="inlineStr">
        <is>
          <t>✅ คำตอบที่ถูกต้อง: ข้อ ก. Lynestrenol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Lynestrenol การเลือก Lynestrenol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(Levonorgestrel): Levonorgestrel เป็น 2nd generation progestin มีฤทธิ์ androgenic สูงกว่า 3rd generation อาจกระทบ lipid profile แต่ประสิทธิภาพสูง
• ข้อ ค. (Ethinyl estradiol + Levonorgestrel): Ethinyl estradiol ออกฤทธิ์ผ่าน ERα/ERβ เพิ่ม hepatic coagulation factor synthesis เสี่ยง VTE ในผู้มีความเสี่ยงสูง มีข้อห้ามใน WHO MEC Category 4
• ข้อ ง. (Ethinyl estradiol + Desogestrol): Ethinyl estradiol ออกฤทธิ์ผ่าน ERα/ERβ เพิ่ม hepatic coagulation factor synthesis เสี่ยง VTE ในผู้มีความเสี่ยงสูง มีข้อห้ามใน WHO MEC Category 4
• ข้อ จ. (Oxybutynin 5 mg BID): Oxybutynin 5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86" s="166" t="inlineStr"/>
      <c r="L86" s="166" t="inlineStr">
        <is>
          <t>Gynaecologic &amp; Genitourinary</t>
        </is>
      </c>
      <c r="M86" s="166" t="inlineStr">
        <is>
          <t>Oral contraceptive</t>
        </is>
      </c>
      <c r="N86" s="165" t="inlineStr">
        <is>
          <t>Clinic</t>
        </is>
      </c>
      <c r="O86" s="166" t="inlineStr">
        <is>
          <t>ข้อ 13 (PLE_CC1_Practice_Exam.md)</t>
        </is>
      </c>
      <c r="P86" s="165" t="inlineStr">
        <is>
          <t>แบบฝึกหัด</t>
        </is>
      </c>
      <c r="Q86" s="165" t="inlineStr">
        <is>
          <t>เล่มม่วง</t>
        </is>
      </c>
      <c r="R86" s="165" t="inlineStr"/>
    </row>
    <row r="87" ht="24" customHeight="1" s="49">
      <c r="A87" s="167" t="n">
        <v>85</v>
      </c>
      <c r="B87" s="166" t="inlineStr">
        <is>
          <t>กรณีที่เด็กหญิงแดงตัดสินใจใช้ยาคุมกำเนิดครั้งแรก เพราะไม่อยากใช้ยา POSTINORหบ่อยๆเภสัชกรควร ตัดสินใจหรือให้คำแนะนำอย่างไร</t>
        </is>
      </c>
      <c r="C87" s="166" t="inlineStr"/>
      <c r="D87" s="166" t="inlineStr">
        <is>
          <t>ควรเลือกจ่าย POPs ก่อน COCs เพราะ POPs ไม่จำเป็นต้องกินยาให้ตรงเวลาเหมือน COCs</t>
        </is>
      </c>
      <c r="E87" s="166" t="inlineStr">
        <is>
          <t>สามารถเริ่มกินยาในวันใดก็ได้ ที่มั่นใจว่าไม่มีการตั้งครรภ์ และไม่ต้องมีการ Back Up</t>
        </is>
      </c>
      <c r="F87" s="166" t="inlineStr">
        <is>
          <t>เริ่มกินยาภายในไม่เกิน 5 วันแรกของการมีประจำเดือน และต้องทำการ Back Up 7 วัน</t>
        </is>
      </c>
      <c r="G87" s="166" t="inlineStr">
        <is>
          <t>กรณีลืมกินยา 1 เม็ด สามารถกินยาเม็ดที่ลืมทันทีที่นึกได้ แล้วกินเม็ดต่อไปได้ตามปกติ</t>
        </is>
      </c>
      <c r="H87" s="166" t="inlineStr">
        <is>
          <t>จ่าย COCs แผง 28 เม็ด และเน้นย้ำให้คนไข้เว้นระยะ 7 วันก่อนเริ่มยาแผงใหม่ โดยประจำเดือน จะมาในวันที่ 2-3 ของช่วงเว้นระยะ 210 โรคทางนรีเวชวิทยา นักศึกษาชั้นปีที่ 4 รุ่น 36 และ</t>
        </is>
      </c>
      <c r="I87" s="167" t="n">
        <v>1</v>
      </c>
      <c r="J87" s="166" t="inlineStr">
        <is>
          <t>✅ คำตอบที่ถูกต้อง: ข้อ ก. ควรเลือกจ่าย POPs ก่อน COCs เพราะ POPs ไม่จำเป็นต้องกินยาให้ตรงเวลาเหมือน COCs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ควรเลือกจ่าย POPs ก่อน COCs เพราะ POPs ไม่จำเป็นต้องกินยาให้ตรงเวลาเหมือน COCs การเลือก ควรเลือกจ่าย POPs ก่อน COCs เพราะ POPs ไม่จำเป็นต้องกินยาให้ตรงเวลาเหมือน COCs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(สามารถเริ่มกินยาในวันใดก็ได้ ที่มั่นใจว่าไม่มีการตั้งครรภ์ และไม่ต้องมีการ Back Up): สามารถเริ่มกินยาในวันใดก็ได้ ที่มั่นใจว่าไม่มีการตั้งครรภ์ และไม่ต้องมีการ Back Up ไม่ตรงกับข้อบ่งใช้หรือกลไกการออกฤทธิ์ที่ถูกต้องตาม WHO Medical Eligibility Criteria for Contraceptive Use (5th edition, 2015)
• ข้อ ค. (เริ่มกินยาภายในไม่เกิน 5 วันแรกของการมีประจำเดือน และต้องทำการ Back Up 7 วัน): เริ่มกินยาภายในไม่เกิน 5 วันแรกของการมีประจำเดือน และต้องทำการ Back Up 7 วัน ไม่ตรงกับข้อบ่งใช้หรือกลไกการออกฤทธิ์ที่ถูกต้องตาม WHO Medical Eligibility Criteria for Contraceptive Use (5th edition, 2015)
• ข้อ ง. (กรณีลืมกินยา 1 เม็ด สามารถกินยาเม็ดที่ลืมทันทีที่นึกได้ แล้วกินเม็ดต่อไปได้ตามปกติ): กรณีลืมกินยา 1 เม็ด สามารถกินยาเม็ดที่ลืมทันทีที่นึกได้ แล้วกินเม็ดต่อไปได้ตามปกติ ไม่ตรงกับข้อบ่งใช้หรือกลไกการออกฤทธิ์ที่ถูกต้องตาม WHO Medical Eligibility Criteria for Contraceptive Use (5th edition, 2015)
• ข้อ จ. (จ่าย COCs แผง 28 เม็ด และเน้นย้ำให้คนไข้เว้นระยะ 7 วันก่อนเริ่มยาแผงใหม่ โดยประจำเดือน จะมาในวันที่ 2-3 ของช่วงเว้นระยะ 210 โรคทางนรีเวชวิทยา นักศึกษาชั้นปีที่ 4 รุ่น 36 และ</t>
        </is>
      </c>
      <c r="K87" s="166" t="inlineStr"/>
      <c r="L87" s="166" t="inlineStr">
        <is>
          <t>Gynaecologic &amp; Genitourinary</t>
        </is>
      </c>
      <c r="M87" s="166" t="inlineStr">
        <is>
          <t>Oral contraceptive</t>
        </is>
      </c>
      <c r="N87" s="165" t="inlineStr">
        <is>
          <t>Clinic</t>
        </is>
      </c>
      <c r="O87" s="166" t="inlineStr">
        <is>
          <t>ข้อ 29 (PLE_CC1_Practice_Exam.md)</t>
        </is>
      </c>
      <c r="P87" s="165" t="inlineStr">
        <is>
          <t>แบบฝึกหัด</t>
        </is>
      </c>
      <c r="Q87" s="165" t="inlineStr">
        <is>
          <t>เล่มม่วง</t>
        </is>
      </c>
      <c r="R87" s="165" t="inlineStr"/>
    </row>
    <row r="88" ht="24" customHeight="1" s="49">
      <c r="A88" s="167" t="n">
        <v>86</v>
      </c>
      <c r="B88" s="166" t="inlineStr">
        <is>
          <t>ยาใดห้ำมให้ในหญิงตั้งครรภ์</t>
        </is>
      </c>
      <c r="C88" s="166" t="inlineStr"/>
      <c r="D88" s="166" t="inlineStr">
        <is>
          <t>Dydrogesterone 10 mg BID</t>
        </is>
      </c>
      <c r="E88" s="166" t="inlineStr">
        <is>
          <t>Ethinylestradiol 30 mcg + Levonorgestrel 150 mcg</t>
        </is>
      </c>
      <c r="F88" s="166" t="inlineStr">
        <is>
          <t>Ethinylestradiol 30 mcg + Drospirenone 3 mg</t>
        </is>
      </c>
      <c r="G88" s="166" t="inlineStr">
        <is>
          <t>Ethinylestradiol 35 mcg + Cyproterone acetate 2 mg</t>
        </is>
      </c>
      <c r="H88" s="166" t="inlineStr">
        <is>
          <t>Desogestrel 75 mcg OD (Progestin-only)</t>
        </is>
      </c>
      <c r="I88" s="167" t="n">
        <v>1</v>
      </c>
      <c r="J88" s="166" t="inlineStr">
        <is>
          <t>✅ คำตอบที่ถูกต้อง: ข้อ ก. Dydrogesterone 10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Dydrogesterone 10 mg BID การเลือก Dydrogesterone 10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Levonorgestrel 150 mcg): Levonorgestrel เป็น 2nd generation progestin มีฤทธิ์ androgenic สูงกว่า 3rd generation อาจกระทบ lipid profile แต่ประสิทธิภาพสูง
• ข้อ ค. (Ethinylestradiol 30 mcg + Drospirenone 3 mg): Estradiol มีผลต่อ hepatic first-pass metabolism น้อยกว่า ethinyl estradiol เมื่อให้ผ่าน transdermal route ลด VTE risk เมื่อเทียบกับ oral route
• ข้อ ง. (Ethinylestradiol 35 mcg + Cyproterone acetate 2 mg): Estradiol มีผลต่อ hepatic first-pass metabolism น้อยกว่า ethinyl estradiol เมื่อให้ผ่าน transdermal route ลด VTE risk เมื่อเทียบกับ oral route
• ข้อ จ. (Desogestrel 75 mcg OD (Progestin-only)): Desogestrel 75 mcg OD (Progestin-only)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88" s="166" t="inlineStr"/>
      <c r="L88" s="166" t="inlineStr">
        <is>
          <t>Gynaecologic &amp; Genitourinary</t>
        </is>
      </c>
      <c r="M88" s="166" t="inlineStr">
        <is>
          <t>Oral contraceptive</t>
        </is>
      </c>
      <c r="N88" s="165" t="inlineStr">
        <is>
          <t>Clinic</t>
        </is>
      </c>
      <c r="O88" s="166" t="inlineStr">
        <is>
          <t>ข้อ 3 (PLE_CC1_Key_Rx20_UBU.md)</t>
        </is>
      </c>
      <c r="P88" s="165" t="inlineStr">
        <is>
          <t>ข้อสอบจำลอง</t>
        </is>
      </c>
      <c r="Q88" s="165" t="inlineStr">
        <is>
          <t>Mock Rx20 UBU</t>
        </is>
      </c>
      <c r="R88" s="165" t="inlineStr"/>
    </row>
    <row r="89" ht="24" customHeight="1" s="49">
      <c r="A89" s="167" t="n">
        <v>87</v>
      </c>
      <c r="B89" s="166" t="inlineStr">
        <is>
          <t>ผู้หญิงต้องคุมกำเนิดตั้งแต่เดือนแรกที่ใช้ยา</t>
        </is>
      </c>
      <c r="C89" s="166" t="inlineStr"/>
      <c r="D89" s="166" t="inlineStr">
        <is>
          <t>Ethinylestradiol 35 mcg + Cyproterone acetate 2 mg</t>
        </is>
      </c>
      <c r="E89" s="166" t="inlineStr">
        <is>
          <t>Desogestrel 75 mcg OD (Progestin-only)</t>
        </is>
      </c>
      <c r="F89" s="166" t="inlineStr">
        <is>
          <t>Levonorgestrel 1.5 mg stat (Emergency)</t>
        </is>
      </c>
      <c r="G89" s="166" t="inlineStr">
        <is>
          <t>Mefenamic acid 500 mg TID</t>
        </is>
      </c>
      <c r="H89" s="166" t="inlineStr">
        <is>
          <t>Tamsulosin 0.4 mg HS</t>
        </is>
      </c>
      <c r="I89" s="167" t="n">
        <v>1</v>
      </c>
      <c r="J89" s="166" t="inlineStr">
        <is>
          <t>✅ คำตอบที่ถูกต้อง: ข้อ ก. Ethinylestradiol 35 mcg + Cyproterone acetate 2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35 mcg + Cyproterone acetate 2 mg การเลือก Ethinylestradiol 35 mcg + Cyproterone acetate 2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(Desogestrel 75 mcg OD (Progestin-only)): Desogestrel 75 mcg OD (Progestin-only) ไม่ตรงกับข้อบ่งใช้หรือกลไกการออกฤทธิ์ที่ถูกต้องตาม WHO Medical Eligibility Criteria for Contraceptive Use (5th edition, 2015)
• ข้อ ค. (Levonorgestrel 1.5 mg stat (Emergency)): Levonorgestrel เป็น 2nd generation progestin มีฤทธิ์ androgenic สูงกว่า 3rd generation อาจกระทบ lipid profile แต่ประสิทธิภาพสูง
• ข้อ ง. (Mefenamic acid 500 mg TID): Mefenamic acid 500 mg TID ไม่ตรงกับข้อบ่งใช้หรือกลไกการออกฤทธิ์ที่ถูกต้องตาม WHO Medical Eligibility Criteria for Contraceptive Use (5th edition, 2015)
• ข้อ จ. (Tamsulosin 0.4 mg HS): Tamsulosin 0.4 mg HS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89" s="166" t="inlineStr"/>
      <c r="L89" s="166" t="inlineStr">
        <is>
          <t>Gynaecologic &amp; Genitourinary</t>
        </is>
      </c>
      <c r="M89" s="166" t="inlineStr">
        <is>
          <t>Oral contraceptive</t>
        </is>
      </c>
      <c r="N89" s="165" t="inlineStr">
        <is>
          <t>Clinic</t>
        </is>
      </c>
      <c r="O89" s="166" t="inlineStr">
        <is>
          <t>ข้อ 1 (PLE_CC1_Key_Rx20_UBU.md)</t>
        </is>
      </c>
      <c r="P89" s="165" t="inlineStr">
        <is>
          <t>ข้อสอบจำลอง</t>
        </is>
      </c>
      <c r="Q89" s="165" t="inlineStr">
        <is>
          <t>Mock Rx20 UBU</t>
        </is>
      </c>
      <c r="R89" s="165" t="inlineStr"/>
    </row>
    <row r="90" ht="24" customHeight="1" s="49">
      <c r="A90" s="167" t="n">
        <v>88</v>
      </c>
      <c r="B90" s="166" t="inlineStr">
        <is>
          <t>มีผลข้างเคียงทำให้ผิวลอก ปากแห้งได้ เป็นพิษต่อทารกในครรภ์ โดยทำให้ IG ต่ำ อาจเเท้ง คลอดก่อนกำหนด หรือทารกตายได้ ห้ามใช้ในหญิงตั้งคครภ์ เเละขับผ่านน้ำนม ไม่เเนะนำให้ใช้ในหญิงให้นมบุตร การคุมกำเนิด: 1 เดือนก่อนเริ่มยา ตลอดระยะเวลาที่กินยา เเละคุมกำเนิดต่อไปอีก 1 เดือนหลังจากหยุดยา</t>
        </is>
      </c>
      <c r="C90" s="166" t="inlineStr"/>
      <c r="D90" s="166" t="inlineStr">
        <is>
          <t>Mefenamic acid 500 mg TID</t>
        </is>
      </c>
      <c r="E90" s="166" t="inlineStr">
        <is>
          <t>Tamsulosin 0.4 mg HS</t>
        </is>
      </c>
      <c r="F90" s="166" t="inlineStr">
        <is>
          <t>Finasteride 5 mg OD</t>
        </is>
      </c>
      <c r="G90" s="166" t="inlineStr">
        <is>
          <t>Oxybutynin 5 mg BID</t>
        </is>
      </c>
      <c r="H90" s="166" t="inlineStr">
        <is>
          <t>Tolterodine 2 mg BID</t>
        </is>
      </c>
      <c r="I90" s="167" t="n">
        <v>4</v>
      </c>
      <c r="J90" s="166" t="inlineStr">
        <is>
          <t>✅ คำตอบที่ถูกต้อง: ข้อ ง. Oxybutynin 5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Oxybutynin 5 mg BID การเลือก Oxybutynin 5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(Mefenamic acid 500 mg TID): Mefenamic acid 500 mg TID ไม่ตรงกับข้อบ่งใช้หรือกลไกการออกฤทธิ์ที่ถูกต้องตาม WHO Medical Eligibility Criteria for Contraceptive Use (5th edition, 2015)
• ข้อ ข. (Tamsulosin 0.4 mg HS): Tamsulosin 0.4 mg HS ไม่ตรงกับข้อบ่งใช้หรือกลไกการออกฤทธิ์ที่ถูกต้องตาม WHO Medical Eligibility Criteria for Contraceptive Use (5th edition, 2015)
• ข้อ ค. (Finasteride 5 mg OD): Finasteride 5 mg OD ไม่ตรงกับข้อบ่งใช้หรือกลไกการออกฤทธิ์ที่ถูกต้องตาม WHO Medical Eligibility Criteria for Contraceptive Use (5th edition, 2015)
• ข้อ จ. (Tolterodine 2 mg BID): Tolterodine 2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90" s="166" t="inlineStr"/>
      <c r="L90" s="166" t="inlineStr">
        <is>
          <t>Gynaecologic &amp; Genitourinary</t>
        </is>
      </c>
      <c r="M90" s="166" t="inlineStr">
        <is>
          <t>Oral contraceptive</t>
        </is>
      </c>
      <c r="N90" s="165" t="inlineStr">
        <is>
          <t>Clinic</t>
        </is>
      </c>
      <c r="O90" s="166" t="inlineStr">
        <is>
          <t>ข้อ 5 (PLE_CC1_Key_Rx20_UBU.md)</t>
        </is>
      </c>
      <c r="P90" s="165" t="inlineStr">
        <is>
          <t>ข้อสอบจำลอง</t>
        </is>
      </c>
      <c r="Q90" s="165" t="inlineStr">
        <is>
          <t>Mock Rx20 UBU</t>
        </is>
      </c>
      <c r="R90" s="165" t="inlineStr"/>
    </row>
    <row r="91" ht="24" customHeight="1" s="49">
      <c r="A91" s="167" t="n">
        <v>89</v>
      </c>
      <c r="B91" s="166" t="inlineStr">
        <is>
          <t>เหตุใดจึงต้องระมัดระวังในการยาคุมกำเนิดที่มี Estrogen ให้กับหญิงที่อยู่ระหว่างให้นมบุตร</t>
        </is>
      </c>
      <c r="C91" s="166" t="inlineStr"/>
      <c r="D91" s="166" t="inlineStr">
        <is>
          <t>เนื่องจากยาอาจมีผลลดฮอร์โมน Prolactin</t>
        </is>
      </c>
      <c r="E91" s="166" t="inlineStr">
        <is>
          <t>เนื่องจากยาสามารถผ่านน้ำนมได้และอาจมีผลต่อตับของทารก</t>
        </is>
      </c>
      <c r="F91" s="166" t="inlineStr">
        <is>
          <t>Dydrogesterone 10 mg BID</t>
        </is>
      </c>
      <c r="G91" s="166" t="inlineStr">
        <is>
          <t>Ethinylestradiol 30 mcg + Levonorgestrel 150 mcg</t>
        </is>
      </c>
      <c r="H91" s="166" t="inlineStr">
        <is>
          <t>เนื่องจากในหญิงให้นมบุตรอาจทำให้เกิดเลือดออกกะปริบกะปรอยได้</t>
        </is>
      </c>
      <c r="I91" s="167" t="n">
        <v>1</v>
      </c>
      <c r="J91" s="166" t="inlineStr">
        <is>
          <t>✅ คำตอบที่ถูกต้อง: ข้อ ก. เนื่องจากยาอาจมีผลลดฮอร์โมน Prolactin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เนื่องจากยาอาจมีผลลดฮอร์โมน Prolactin การเลือก เนื่องจากยาอาจมีผลลดฮอร์โมน Prolactin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(เนื่องจากยาสามารถผ่านน้ำนมได้และอาจมีผลต่อตับของทารก): เนื่องจากยาสามารถผ่านน้ำนมได้และอาจมีผลต่อตับของทารก ไม่ตรงกับข้อบ่งใช้หรือกลไกการออกฤทธิ์ที่ถูกต้องตาม WHO Medical Eligibility Criteria for Contraceptive Use (5th edition, 2015)
• ข้อ ค. (Dydrogesterone 10 mg BID): Dydrogesterone 10 mg BID ไม่ตรงกับข้อบ่งใช้หรือกลไกการออกฤทธิ์ที่ถูกต้องตาม WHO Medical Eligibility Criteria for Contraceptive Use (5th edition, 2015)
• ข้อ ง. (Ethinylestradiol 30 mcg + Levonorgestrel 150 mcg): Levonorgestrel เป็น 2nd generation progestin มีฤทธิ์ androgenic สูงกว่า 3rd generation อาจกระทบ lipid profile แต่ประสิทธิภาพสูง
• ข้อ จ. (เนื่องจากในหญิงให้นมบุตรมีผนังมดลูกที่บางอยู่แล้ว การใช้ยาคุมกำเนิดอาจทำให้เกิดเลือดออกระปริบกระปรอยได้ คำอธิบาย Contraceptive steroids may be present in breast milk. Adverse health outcomes, or consistent effects on infant growth or illness due to exogenous estrogens have not been reported following maternal use of combination hormonal contraceptives in breastfeeding women (Curtis 2016b).): เนื่องจากในหญิงให้นมบุตรมีผนังมดลูกที่บางอยู่แล้ว การใช้ยาคุมกำเนิดอาจทำให้เกิดเลือดออกระปริบกระปรอยได้ คำอธิบาย Contraceptive steroids may be present in breast milk. Adverse health outcomes, or consistent effects on infant growth or illness due to exogenous estrogens have not been reported following maternal use of combination hormonal contraceptives in breastfeeding women (Curtis 2016b).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91" s="166" t="inlineStr"/>
      <c r="L91" s="166" t="inlineStr">
        <is>
          <t>Gynaecologic &amp; Genitourinary</t>
        </is>
      </c>
      <c r="M91" s="166" t="inlineStr">
        <is>
          <t>Oral contraceptive</t>
        </is>
      </c>
      <c r="N91" s="165" t="inlineStr">
        <is>
          <t>Clinic</t>
        </is>
      </c>
      <c r="O91" s="166" t="inlineStr">
        <is>
          <t>ข้อ 2 (PLE_CC1_Key_Rx20_UBU.md)</t>
        </is>
      </c>
      <c r="P91" s="165" t="inlineStr">
        <is>
          <t>ข้อสอบจำลอง</t>
        </is>
      </c>
      <c r="Q91" s="165" t="inlineStr">
        <is>
          <t>Mock Rx20 UBU</t>
        </is>
      </c>
      <c r="R91" s="165" t="inlineStr"/>
    </row>
    <row r="92" ht="24" customHeight="1" s="49">
      <c r="A92" s="167" t="n">
        <v>90</v>
      </c>
      <c r="B92" s="166" t="inlineStr">
        <is>
          <t>ผู้ป่วยที่มีภาวะใดมีห้ามใช้ฮอร์โมนที่ประกอบด้วย Estrogen</t>
        </is>
      </c>
      <c r="C92" s="166" t="inlineStr"/>
      <c r="D92" s="166" t="inlineStr">
        <is>
          <t>Ethinylestradiol 30 mcg + Levonorgestrel 150 mcg</t>
        </is>
      </c>
      <c r="E92" s="166" t="inlineStr">
        <is>
          <t>Ethinylestradiol 30 mcg + Drospirenone 3 mg</t>
        </is>
      </c>
      <c r="F92" s="166" t="inlineStr">
        <is>
          <t>ลมชัก</t>
        </is>
      </c>
      <c r="G92" s="166" t="inlineStr">
        <is>
          <t>มีภาวะลิ่มเลือดอุดตัน</t>
        </is>
      </c>
      <c r="H92" s="166" t="inlineStr">
        <is>
          <t>Levonorgestrel 1.5 mg stat (Emergency)</t>
        </is>
      </c>
      <c r="I92" s="167" t="n">
        <v>4</v>
      </c>
      <c r="J92" s="166" t="inlineStr">
        <is>
          <t>✅ คำตอบที่ถูกต้อง: ข้อ ง. มีภาวะลิ่มเลือดอุดตัน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มีภาวะลิ่มเลือดอุดตัน การเลือก มีภาวะลิ่มเลือดอุดตัน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ก. (Ethinylestradiol 30 mcg + Levonorgestrel 150 mcg): Levonorgestrel เป็น 2nd generation progestin มีฤทธิ์ androgenic สูงกว่า 3rd generation อาจกระทบ lipid profile แต่ประสิทธิภาพสูง
• ข้อ ข. (Ethinylestradiol 30 mcg + Drospirenone 3 mg): Estradiol มีผลต่อ hepatic first-pass metabolism น้อยกว่า ethinyl estradiol เมื่อให้ผ่าน transdermal route ลด VTE risk เมื่อเทียบกับ oral route
• ข้อ ค. (ลมชัก): ลมชัก ไม่ตรงกับข้อบ่งใช้หรือกลไกการออกฤทธิ์ที่ถูกต้องตาม WHO Medical Eligibility Criteria for Contraceptive Use (5th edition, 2015)
• ข้อ จ. (Levonorgestrel 1.5 mg stat (Emergency)): Levonorgestrel เป็น 2nd generation progestin มีฤทธิ์ androgenic สูงกว่า 3rd generation อาจกระทบ lipid profile แต่ประสิทธิภาพสูง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2" s="166" t="inlineStr"/>
      <c r="L92" s="166" t="inlineStr">
        <is>
          <t>Gynaecologic &amp; Genitourinary</t>
        </is>
      </c>
      <c r="M92" s="166" t="inlineStr">
        <is>
          <t>Urinary incontinence</t>
        </is>
      </c>
      <c r="N92" s="165" t="inlineStr">
        <is>
          <t>Clinic</t>
        </is>
      </c>
      <c r="O92" s="166" t="inlineStr">
        <is>
          <t>ข้อ 3 (PLE_CC1_Key_Rx20_UBU.md)</t>
        </is>
      </c>
      <c r="P92" s="165" t="inlineStr">
        <is>
          <t>ข้อสอบจำลอง</t>
        </is>
      </c>
      <c r="Q92" s="165" t="inlineStr">
        <is>
          <t>Mock Rx20 UBU</t>
        </is>
      </c>
      <c r="R92" s="165" t="inlineStr"/>
    </row>
    <row r="93" ht="24" customHeight="1" s="49">
      <c r="A93" s="167" t="n">
        <v>91</v>
      </c>
      <c r="B93" s="166" t="inlineStr">
        <is>
          <t>ข้อดีของยาคุมกำเนิดในรูปแผ่นแปะที่แตกต่างจากยาคุมกำเนิดแบบรับประทานคือข้อใด</t>
        </is>
      </c>
      <c r="C93" s="166" t="inlineStr"/>
      <c r="D93" s="166" t="inlineStr">
        <is>
          <t>Patch ทำให้เกิดผลข้างเคียงได้น้อยกว่า oral contraceptive</t>
        </is>
      </c>
      <c r="E93" s="166" t="inlineStr">
        <is>
          <t>Patch ไม่ทำให้เกิดมะเร็งเต้านมเหมือน oral contraceptive</t>
        </is>
      </c>
      <c r="F93" s="166" t="inlineStr">
        <is>
          <t>Patch ลด first pass metabolism ของ oral contraceptive</t>
        </is>
      </c>
      <c r="G93" s="166" t="inlineStr">
        <is>
          <t>Tamsulosin 0.4 mg HS</t>
        </is>
      </c>
      <c r="H93" s="166" t="inlineStr">
        <is>
          <t>Finasteride 5 mg OD</t>
        </is>
      </c>
      <c r="I93" s="167" t="n">
        <v>3</v>
      </c>
      <c r="J93" s="166" t="inlineStr">
        <is>
          <t>✅ คำตอบที่ถูกต้อง: ข้อ ค. Patch ลด first pass metabolism ของ oral contraceptive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Patch ลด first pass metabolism ของ oral contraceptive การเลือก Patch ลด first pass metabolism ของ oral contraceptive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(Patch ทำให้เกิดผลข้างเคียงได้น้อยกว่า oral contraceptive): Patch ทำให้เกิดผลข้างเคียงได้น้อยกว่า oral contraceptive ไม่ตรงกับข้อบ่งใช้หรือกลไกการออกฤทธิ์ที่ถูกต้องตาม WHO Medical Eligibility Criteria for Contraceptive Use (5th edition, 2015)
• ข้อ ข. (Patch ไม่ทำให้เกิดมะเร็งเต้านมเหมือน oral contraceptive): Patch ไม่ทำให้เกิดมะเร็งเต้านมเหมือน oral contraceptive ไม่ตรงกับข้อบ่งใช้หรือกลไกการออกฤทธิ์ที่ถูกต้องตาม WHO Medical Eligibility Criteria for Contraceptive Use (5th edition, 2015)
• ข้อ ง. (Tamsulosin 0.4 mg HS): Tamsulosin 0.4 mg HS ไม่ตรงกับข้อบ่งใช้หรือกลไกการออกฤทธิ์ที่ถูกต้องตาม WHO Medical Eligibility Criteria for Contraceptive Use (5th edition, 2015)
• ข้อ จ. (Finasteride 5 mg OD): Finasteride 5 mg OD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93" s="166" t="inlineStr"/>
      <c r="L93" s="166" t="inlineStr">
        <is>
          <t>Gynaecologic &amp; Genitourinary</t>
        </is>
      </c>
      <c r="M93" s="166" t="inlineStr">
        <is>
          <t>Oral contraceptive</t>
        </is>
      </c>
      <c r="N93" s="165" t="inlineStr">
        <is>
          <t>Clinic</t>
        </is>
      </c>
      <c r="O93" s="166" t="inlineStr">
        <is>
          <t>ข้อ 9 (PLE_CC1_Key_Rx20_UBU.md)</t>
        </is>
      </c>
      <c r="P93" s="165" t="inlineStr">
        <is>
          <t>ข้อสอบจำลอง</t>
        </is>
      </c>
      <c r="Q93" s="165" t="inlineStr">
        <is>
          <t>Mock Rx20 UBU</t>
        </is>
      </c>
      <c r="R93" s="165" t="inlineStr"/>
    </row>
    <row r="94" ht="24" customHeight="1" s="49">
      <c r="A94" s="167" t="n">
        <v>92</v>
      </c>
      <c r="B94" s="166" t="inlineStr">
        <is>
          <t>หากผู้ป่วย cystitis รายนี้กำลังตั้งครรภ์ด้วย ควรพิจารณายาใดให้แก่ผู้ป่วย</t>
        </is>
      </c>
      <c r="C94" s="166" t="inlineStr"/>
      <c r="D94" s="166" t="inlineStr">
        <is>
          <t>Tamsulosin 0.4 mg HS</t>
        </is>
      </c>
      <c r="E94" s="166" t="inlineStr">
        <is>
          <t>Finasteride 5 mg OD</t>
        </is>
      </c>
      <c r="F94" s="166" t="inlineStr">
        <is>
          <t>Oxybutynin 5 mg BID</t>
        </is>
      </c>
      <c r="G94" s="166" t="inlineStr">
        <is>
          <t>Tolterodine 2 mg BID</t>
        </is>
      </c>
      <c r="H94" s="166" t="inlineStr">
        <is>
          <t>Dydrogesterone 10 mg BID</t>
        </is>
      </c>
      <c r="I94" s="167" t="n">
        <v>1</v>
      </c>
      <c r="J94" s="166" t="inlineStr">
        <is>
          <t>✅ คำตอบที่ถูกต้อง: ข้อ ก. Tamsulosin 0.4 mg HS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Tamsulosin 0.4 mg HS การเลือก Tamsulosin 0.4 mg HS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(Finasteride 5 mg OD): Finasteride 5 mg OD ไม่ตรงกับข้อบ่งใช้หรือกลไกการออกฤทธิ์ที่ถูกต้องตาม WHO Medical Eligibility Criteria for Contraceptive Use (5th edition, 2015)
• ข้อ ค. (Oxybutynin 5 mg BID): Oxybutynin 5 mg BID ไม่ตรงกับข้อบ่งใช้หรือกลไกการออกฤทธิ์ที่ถูกต้องตาม WHO Medical Eligibility Criteria for Contraceptive Use (5th edition, 2015)
• ข้อ ง. (Tolterodine 2 mg BID): Tolterodine 2 mg BID ไม่ตรงกับข้อบ่งใช้หรือกลไกการออกฤทธิ์ที่ถูกต้องตาม WHO Medical Eligibility Criteria for Contraceptive Use (5th edition, 2015)
• ข้อ จ. (Dydrogesterone 10 mg BID): Dydrogesterone 10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94" s="166" t="inlineStr"/>
      <c r="L94" s="166" t="inlineStr">
        <is>
          <t>Gynaecologic &amp; Genitourinary</t>
        </is>
      </c>
      <c r="M94" s="166" t="inlineStr">
        <is>
          <t>Oral contraceptive</t>
        </is>
      </c>
      <c r="N94" s="165" t="inlineStr">
        <is>
          <t>Clinic</t>
        </is>
      </c>
      <c r="O94" s="166" t="inlineStr">
        <is>
          <t>ข้อ 7 (PLE_CC1_Key_Rx20_UBU.md)</t>
        </is>
      </c>
      <c r="P94" s="165" t="inlineStr">
        <is>
          <t>ข้อสอบจำลอง</t>
        </is>
      </c>
      <c r="Q94" s="165" t="inlineStr">
        <is>
          <t>Mock Rx20 UBU</t>
        </is>
      </c>
      <c r="R94" s="165" t="inlineStr"/>
    </row>
    <row r="95" ht="24" customHeight="1" s="49">
      <c r="A95" s="167" t="n">
        <v>93</v>
      </c>
      <c r="B95" s="166" t="inlineStr">
        <is>
          <t>หากพบว่าผู้ป่วยตั้งครรภ์ ควรเปลี่ยนการรักษาอย่างไร ( ผู้ป่วยถูก diagnosi เป็น Tricomonas vaginalis ได้รับยารักษาด้วยยา Metronidazole 500 mg BID x 7 )</t>
        </is>
      </c>
      <c r="C95" s="166" t="inlineStr"/>
      <c r="D95" s="166" t="inlineStr">
        <is>
          <t>Tolterodine 2 mg BID</t>
        </is>
      </c>
      <c r="E95" s="166" t="inlineStr">
        <is>
          <t>Dydrogesterone 10 mg BID</t>
        </is>
      </c>
      <c r="F95" s="166" t="inlineStr">
        <is>
          <t>Ethinylestradiol 30 mcg + Levonorgestrel 150 mcg</t>
        </is>
      </c>
      <c r="G95" s="166" t="inlineStr">
        <is>
          <t>Ethinylestradiol 30 mcg + Drospirenone 3 mg</t>
        </is>
      </c>
      <c r="H95" s="166" t="inlineStr">
        <is>
          <t>Ethinylestradiol 35 mcg + Cyproterone acetate 2 mg</t>
        </is>
      </c>
      <c r="I95" s="167" t="n">
        <v>1</v>
      </c>
      <c r="J95" s="166" t="inlineStr">
        <is>
          <t>✅ คำตอบที่ถูกต้อง: ข้อ ก. Tolterodine 2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Tolterodine 2 mg BID การเลือก Tolterodine 2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(Dydrogesterone 10 mg BID): Dydrogesterone 10 mg BID ไม่ตรงกับข้อบ่งใช้หรือกลไกการออกฤทธิ์ที่ถูกต้องตาม WHO Medical Eligibility Criteria for Contraceptive Use (5th edition, 2015)
• ข้อ ค. (Ethinylestradiol 30 mcg + Levonorgestrel 150 mcg): Levonorgestrel เป็น 2nd generation progestin มีฤทธิ์ androgenic สูงกว่า 3rd generation อาจกระทบ lipid profile แต่ประสิทธิภาพสูง
• ข้อ ง. (Ethinylestradiol 30 mcg + Drospirenone 3 mg): Estradiol มีผลต่อ hepatic first-pass metabolism น้อยกว่า ethinyl estradiol เมื่อให้ผ่าน transdermal route ลด VTE risk เมื่อเทียบกับ oral route
• ข้อ จ. (Ethinylestradiol 35 mcg + Cyproterone acetate 2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95" s="166" t="inlineStr"/>
      <c r="L95" s="166" t="inlineStr">
        <is>
          <t>Gynaecologic &amp; Genitourinary</t>
        </is>
      </c>
      <c r="M95" s="166" t="inlineStr">
        <is>
          <t>Oral contraceptive</t>
        </is>
      </c>
      <c r="N95" s="165" t="inlineStr">
        <is>
          <t>Clinic</t>
        </is>
      </c>
      <c r="O95" s="166" t="inlineStr">
        <is>
          <t>ข้อ 86 (PLE_CC1_Key_Rx20_UBU.md)</t>
        </is>
      </c>
      <c r="P95" s="165" t="inlineStr">
        <is>
          <t>ข้อสอบจำลอง</t>
        </is>
      </c>
      <c r="Q95" s="165" t="inlineStr">
        <is>
          <t>Mock Rx20 UBU</t>
        </is>
      </c>
      <c r="R95" s="165" t="inlineStr"/>
    </row>
    <row r="96" ht="24" customHeight="1" s="49">
      <c r="A96" s="167" t="n">
        <v>94</v>
      </c>
      <c r="B96" s="166" t="inlineStr">
        <is>
          <t>ถ้าผู้ป่วยรายนี้ ซึ่งเป็นโรค psoriasis ตั้งครรภ์จะสามารถใช้ยาใดต่อไปนี้ได้</t>
        </is>
      </c>
      <c r="C96" s="166" t="inlineStr"/>
      <c r="D96" s="166" t="inlineStr">
        <is>
          <t>Ethinylestradiol 30 mcg + Drospirenone 3 mg</t>
        </is>
      </c>
      <c r="E96" s="166" t="inlineStr">
        <is>
          <t>Ethinylestradiol 35 mcg + Cyproterone acetate 2 mg</t>
        </is>
      </c>
      <c r="F96" s="166" t="inlineStr">
        <is>
          <t>Desogestrel 75 mcg OD (Progestin-only)</t>
        </is>
      </c>
      <c r="G96" s="166" t="inlineStr">
        <is>
          <t>Levonorgestrel 1.5 mg stat (Emergency)</t>
        </is>
      </c>
      <c r="H96" s="166" t="inlineStr">
        <is>
          <t>Mefenamic acid 500 mg TID</t>
        </is>
      </c>
      <c r="I96" s="167" t="n">
        <v>1</v>
      </c>
      <c r="J96" s="166" t="inlineStr">
        <is>
          <t>✅ คำตอบที่ถูกต้อง: ข้อ ก. Ethinylestradiol 30 mcg + Drospirenone 3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Drospirenone 3 mg การเลือก Ethinylestradiol 30 mcg + Drospirenone 3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35 mcg + Cyproterone acetate 2 mg): Estradiol มีผลต่อ hepatic first-pass metabolism น้อยกว่า ethinyl estradiol เมื่อให้ผ่าน transdermal route ลด VTE risk เมื่อเทียบกับ oral route
• ข้อ ค. (Desogestrel 75 mcg OD (Progestin-only)): Desogestrel 75 mcg OD (Progestin-only) ไม่ตรงกับข้อบ่งใช้หรือกลไกการออกฤทธิ์ที่ถูกต้องตาม WHO Medical Eligibility Criteria for Contraceptive Use (5th edition, 2015)
• ข้อ ง. (Levonorgestrel 1.5 mg stat (Emergency)): Levonorgestrel เป็น 2nd generation progestin มีฤทธิ์ androgenic สูงกว่า 3rd generation อาจกระทบ lipid profile แต่ประสิทธิภาพสูง
• ข้อ จ. (Mefenamic acid 500 mg TID): Mefenamic acid 500 mg TID ไม่ตรงกับข้อบ่งใช้หรือกลไกการออกฤทธิ์ที่ถูกต้องตาม WHO Medical Eligibility Criteria for Contraceptive Use (5th edition, 2015)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96" s="166" t="inlineStr"/>
      <c r="L96" s="166" t="inlineStr">
        <is>
          <t>Gynaecologic &amp; Genitourinary</t>
        </is>
      </c>
      <c r="M96" s="166" t="inlineStr">
        <is>
          <t>Oral contraceptive</t>
        </is>
      </c>
      <c r="N96" s="165" t="inlineStr">
        <is>
          <t>Clinic</t>
        </is>
      </c>
      <c r="O96" s="166" t="inlineStr">
        <is>
          <t>ข้อ 95 (PLE_CC1_Key_Rx20_UBU.md)</t>
        </is>
      </c>
      <c r="P96" s="165" t="inlineStr">
        <is>
          <t>ข้อสอบจำลอง</t>
        </is>
      </c>
      <c r="Q96" s="165" t="inlineStr">
        <is>
          <t>Mock Rx20 UBU</t>
        </is>
      </c>
      <c r="R96" s="165" t="inlineStr"/>
    </row>
    <row r="97" ht="24" customHeight="1" s="49">
      <c r="A97" s="167" t="n">
        <v>95</v>
      </c>
      <c r="B97" s="166" t="inlineStr">
        <is>
          <t>ผู้หญิงวัยเจริญพันธุ์ไม่ต้องคุมกำเนิด</t>
        </is>
      </c>
      <c r="C97" s="166" t="inlineStr"/>
      <c r="D97" s="166" t="inlineStr">
        <is>
          <t>Levonorgestrel 1.5 mg stat (Emergency)</t>
        </is>
      </c>
      <c r="E97" s="166" t="inlineStr">
        <is>
          <t>Mefenamic acid 500 mg TID</t>
        </is>
      </c>
      <c r="F97" s="166" t="inlineStr">
        <is>
          <t>Tamsulosin 0.4 mg HS</t>
        </is>
      </c>
      <c r="G97" s="166" t="inlineStr">
        <is>
          <t>Finasteride 5 mg OD</t>
        </is>
      </c>
      <c r="H97" s="166" t="inlineStr">
        <is>
          <t>Oxybutynin 5 mg BID</t>
        </is>
      </c>
      <c r="I97" s="167" t="n">
        <v>1</v>
      </c>
      <c r="J97" s="166" t="inlineStr">
        <is>
          <t>✅ คำตอบที่ถูกต้อง: ข้อ ก. Levonorgestrel 1.5 mg stat (Emergency)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Levonorgestrel 1.5 mg stat (Emergency) การเลือก Levonorgestrel 1.5 mg stat (Emergency)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(Mefenamic acid 500 mg TID): Mefenamic acid 500 mg TID ไม่ตรงกับข้อบ่งใช้หรือกลไกการออกฤทธิ์ที่ถูกต้องตาม WHO Medical Eligibility Criteria for Contraceptive Use (5th edition, 2015)
• ข้อ ค. (Tamsulosin 0.4 mg HS): Tamsulosin 0.4 mg HS ไม่ตรงกับข้อบ่งใช้หรือกลไกการออกฤทธิ์ที่ถูกต้องตาม WHO Medical Eligibility Criteria for Contraceptive Use (5th edition, 2015)
• ข้อ ง. (Finasteride 5 mg OD): Finasteride 5 mg OD ไม่ตรงกับข้อบ่งใช้หรือกลไกการออกฤทธิ์ที่ถูกต้องตาม WHO Medical Eligibility Criteria for Contraceptive Use (5th edition, 2015)
• ข้อ จ. (Oxybutynin 5 mg BID): Oxybutynin 5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97" s="166" t="inlineStr"/>
      <c r="L97" s="166" t="inlineStr">
        <is>
          <t>Gynaecologic &amp; Genitourinary</t>
        </is>
      </c>
      <c r="M97" s="166" t="inlineStr">
        <is>
          <t>Oral contraceptive</t>
        </is>
      </c>
      <c r="N97" s="165" t="inlineStr">
        <is>
          <t>Clinic</t>
        </is>
      </c>
      <c r="O97" s="166" t="inlineStr">
        <is>
          <t>ข้อ 1 (PLE_CC1_Key_Rx20_UBU.md)</t>
        </is>
      </c>
      <c r="P97" s="165" t="inlineStr">
        <is>
          <t>ข้อสอบจำลอง</t>
        </is>
      </c>
      <c r="Q97" s="165" t="inlineStr">
        <is>
          <t>Mock Rx20 UBU</t>
        </is>
      </c>
      <c r="R97" s="165" t="inlineStr"/>
    </row>
    <row r="98" ht="24" customHeight="1" s="49">
      <c r="A98" s="167" t="n">
        <v>96</v>
      </c>
      <c r="B98" s="166" t="inlineStr">
        <is>
          <t>ไม่ต้องคุมกำเนิดในระหว่างการรับประทานยา</t>
        </is>
      </c>
      <c r="C98" s="166" t="inlineStr"/>
      <c r="D98" s="166" t="inlineStr">
        <is>
          <t>Finasteride 5 mg OD</t>
        </is>
      </c>
      <c r="E98" s="166" t="inlineStr">
        <is>
          <t>Oxybutynin 5 mg BID</t>
        </is>
      </c>
      <c r="F98" s="166" t="inlineStr">
        <is>
          <t>Tolterodine 2 mg BID</t>
        </is>
      </c>
      <c r="G98" s="166" t="inlineStr">
        <is>
          <t>Dydrogesterone 10 mg BID</t>
        </is>
      </c>
      <c r="H98" s="166" t="inlineStr">
        <is>
          <t>Ethinylestradiol 30 mcg + Levonorgestrel 150 mcg</t>
        </is>
      </c>
      <c r="I98" s="167" t="n">
        <v>1</v>
      </c>
      <c r="J98" s="166" t="inlineStr">
        <is>
          <t>✅ คำตอบที่ถูกต้อง: ข้อ ก. Finasteride 5 mg OD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Finasteride 5 mg OD การเลือก Finasteride 5 mg OD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(Oxybutynin 5 mg BID): Oxybutynin 5 mg BID ไม่ตรงกับข้อบ่งใช้หรือกลไกการออกฤทธิ์ที่ถูกต้องตาม WHO Medical Eligibility Criteria for Contraceptive Use (5th edition, 2015)
• ข้อ ค. (Tolterodine 2 mg BID): Tolterodine 2 mg BID ไม่ตรงกับข้อบ่งใช้หรือกลไกการออกฤทธิ์ที่ถูกต้องตาม WHO Medical Eligibility Criteria for Contraceptive Use (5th edition, 2015)
• ข้อ ง. (Dydrogesterone 10 mg BID): Dydrogesterone 10 mg BID ไม่ตรงกับข้อบ่งใช้หรือกลไกการออกฤทธิ์ที่ถูกต้องตาม WHO Medical Eligibility Criteria for Contraceptive Use (5th edition, 2015)
• ข้อ จ. (Ethinylestradiol 30 mcg + Levonorgestrel 150 mcg):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98" s="166" t="inlineStr"/>
      <c r="L98" s="166" t="inlineStr">
        <is>
          <t>Gynaecologic &amp; Genitourinary</t>
        </is>
      </c>
      <c r="M98" s="166" t="inlineStr">
        <is>
          <t>Oral contraceptive</t>
        </is>
      </c>
      <c r="N98" s="165" t="inlineStr">
        <is>
          <t>Clinic</t>
        </is>
      </c>
      <c r="O98" s="166" t="inlineStr">
        <is>
          <t>ข้อ 1 (PLE_CC1_Key_Rx20_UBU.md)</t>
        </is>
      </c>
      <c r="P98" s="165" t="inlineStr">
        <is>
          <t>ข้อสอบจำลอง</t>
        </is>
      </c>
      <c r="Q98" s="165" t="inlineStr">
        <is>
          <t>Mock Rx20 UBU</t>
        </is>
      </c>
      <c r="R98" s="165" t="inlineStr"/>
    </row>
    <row r="99" ht="24" customHeight="1" s="49">
      <c r="A99" s="167" t="n">
        <v>97</v>
      </c>
      <c r="B99" s="166" t="inlineStr">
        <is>
          <t>ไม่ต้องคุมกำเนิดก่อน แต่คุมระหว่างได้รับยา</t>
        </is>
      </c>
      <c r="C99" s="166" t="inlineStr"/>
      <c r="D99" s="166" t="inlineStr">
        <is>
          <t>Dydrogesterone 10 mg BID</t>
        </is>
      </c>
      <c r="E99" s="166" t="inlineStr">
        <is>
          <t>Ethinylestradiol 30 mcg + Levonorgestrel 150 mcg</t>
        </is>
      </c>
      <c r="F99" s="166" t="inlineStr">
        <is>
          <t>Ethinylestradiol 30 mcg + Drospirenone 3 mg</t>
        </is>
      </c>
      <c r="G99" s="166" t="inlineStr">
        <is>
          <t>Ethinylestradiol 35 mcg + Cyproterone acetate 2 mg</t>
        </is>
      </c>
      <c r="H99" s="166" t="inlineStr">
        <is>
          <t>Desogestrel 75 mcg OD (Progestin-only)</t>
        </is>
      </c>
      <c r="I99" s="167" t="n">
        <v>1</v>
      </c>
      <c r="J99" s="166" t="inlineStr">
        <is>
          <t>✅ คำตอบที่ถูกต้อง: ข้อ ก. Dydrogesterone 10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Dydrogesterone 10 mg BID การเลือก Dydrogesterone 10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Levonorgestrel 150 mcg): Levonorgestrel เป็น 2nd generation progestin มีฤทธิ์ androgenic สูงกว่า 3rd generation อาจกระทบ lipid profile แต่ประสิทธิภาพสูง
• ข้อ ค. (Ethinylestradiol 30 mcg + Drospirenone 3 mg): Estradiol มีผลต่อ hepatic first-pass metabolism น้อยกว่า ethinyl estradiol เมื่อให้ผ่าน transdermal route ลด VTE risk เมื่อเทียบกับ oral route
• ข้อ ง. (Ethinylestradiol 35 mcg + Cyproterone acetate 2 mg): Estradiol มีผลต่อ hepatic first-pass metabolism น้อยกว่า ethinyl estradiol เมื่อให้ผ่าน transdermal route ลด VTE risk เมื่อเทียบกับ oral route
• ข้อ จ. (Desogestrel 75 mcg OD (Progestin-only)): Desogestrel 75 mcg OD (Progestin-only)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99" s="166" t="inlineStr"/>
      <c r="L99" s="166" t="inlineStr">
        <is>
          <t>Gynaecologic &amp; Genitourinary</t>
        </is>
      </c>
      <c r="M99" s="166" t="inlineStr">
        <is>
          <t>Oral contraceptive</t>
        </is>
      </c>
      <c r="N99" s="165" t="inlineStr">
        <is>
          <t>Clinic</t>
        </is>
      </c>
      <c r="O99" s="166" t="inlineStr">
        <is>
          <t>ข้อ 2 (PLE_CC1_Key_Rx20_UBU.md)</t>
        </is>
      </c>
      <c r="P99" s="165" t="inlineStr">
        <is>
          <t>ข้อสอบจำลอง</t>
        </is>
      </c>
      <c r="Q99" s="165" t="inlineStr">
        <is>
          <t>Mock Rx20 UBU</t>
        </is>
      </c>
      <c r="R99" s="165" t="inlineStr"/>
    </row>
    <row r="100" ht="24" customHeight="1" s="49">
      <c r="A100" s="167" t="n">
        <v>98</v>
      </c>
      <c r="B100" s="166" t="inlineStr">
        <is>
          <t>คุมกำเนิดก่อนใช้ยา 1 เดือน และระหว่างใช้ยา</t>
        </is>
      </c>
      <c r="C100" s="166" t="inlineStr"/>
      <c r="D100" s="166" t="inlineStr">
        <is>
          <t>Ethinylestradiol 35 mcg + Cyproterone acetate 2 mg</t>
        </is>
      </c>
      <c r="E100" s="166" t="inlineStr">
        <is>
          <t>Desogestrel 75 mcg OD (Progestin-only)</t>
        </is>
      </c>
      <c r="F100" s="166" t="inlineStr">
        <is>
          <t>Levonorgestrel 1.5 mg stat (Emergency)</t>
        </is>
      </c>
      <c r="G100" s="166" t="inlineStr">
        <is>
          <t>Mefenamic acid 500 mg TID</t>
        </is>
      </c>
      <c r="H100" s="166" t="inlineStr">
        <is>
          <t>Tamsulosin 0.4 mg HS</t>
        </is>
      </c>
      <c r="I100" s="167" t="n">
        <v>1</v>
      </c>
      <c r="J100" s="166" t="inlineStr">
        <is>
          <t>✅ คำตอบที่ถูกต้อง: ข้อ ก. Ethinylestradiol 35 mcg + Cyproterone acetate 2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35 mcg + Cyproterone acetate 2 mg การเลือก Ethinylestradiol 35 mcg + Cyproterone acetate 2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(Desogestrel 75 mcg OD (Progestin-only)): Desogestrel 75 mcg OD (Progestin-only) ไม่ตรงกับข้อบ่งใช้หรือกลไกการออกฤทธิ์ที่ถูกต้องตาม WHO Medical Eligibility Criteria for Contraceptive Use (5th edition, 2015)
• ข้อ ค. (Levonorgestrel 1.5 mg stat (Emergency)): Levonorgestrel เป็น 2nd generation progestin มีฤทธิ์ androgenic สูงกว่า 3rd generation อาจกระทบ lipid profile แต่ประสิทธิภาพสูง
• ข้อ ง. (Mefenamic acid 500 mg TID): Mefenamic acid 500 mg TID ไม่ตรงกับข้อบ่งใช้หรือกลไกการออกฤทธิ์ที่ถูกต้องตาม WHO Medical Eligibility Criteria for Contraceptive Use (5th edition, 2015)
• ข้อ จ. (Tamsulosin 0.4 mg HS): Tamsulosin 0.4 mg HS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00" s="166" t="inlineStr"/>
      <c r="L100" s="166" t="inlineStr">
        <is>
          <t>Gynaecologic &amp; Genitourinary</t>
        </is>
      </c>
      <c r="M100" s="166" t="inlineStr">
        <is>
          <t>Oral contraceptive</t>
        </is>
      </c>
      <c r="N100" s="165" t="inlineStr">
        <is>
          <t>Clinic</t>
        </is>
      </c>
      <c r="O100" s="166" t="inlineStr">
        <is>
          <t>ข้อ 3 (PLE_CC1_Key_Rx20_UBU.md)</t>
        </is>
      </c>
      <c r="P100" s="165" t="inlineStr">
        <is>
          <t>ข้อสอบจำลอง</t>
        </is>
      </c>
      <c r="Q100" s="165" t="inlineStr">
        <is>
          <t>Mock Rx20 UBU</t>
        </is>
      </c>
      <c r="R100" s="165" t="inlineStr"/>
    </row>
    <row r="101" ht="24" customHeight="1" s="49">
      <c r="A101" s="167" t="n">
        <v>99</v>
      </c>
      <c r="B101" s="166" t="inlineStr">
        <is>
          <t>คุมกำเนิดก่อนใช้ยา 1 เดือน และหลังใช้ยา 3 เดือน</t>
        </is>
      </c>
      <c r="C101" s="166" t="inlineStr"/>
      <c r="D101" s="166" t="inlineStr">
        <is>
          <t>Mefenamic acid 500 mg TID</t>
        </is>
      </c>
      <c r="E101" s="166" t="inlineStr">
        <is>
          <t>Tamsulosin 0.4 mg HS</t>
        </is>
      </c>
      <c r="F101" s="166" t="inlineStr">
        <is>
          <t>Finasteride 5 mg OD</t>
        </is>
      </c>
      <c r="G101" s="166" t="inlineStr">
        <is>
          <t>Oxybutynin 5 mg BID</t>
        </is>
      </c>
      <c r="H101" s="166" t="inlineStr">
        <is>
          <t>Tolterodine 2 mg BID</t>
        </is>
      </c>
      <c r="I101" s="167" t="n">
        <v>1</v>
      </c>
      <c r="J101" s="166" t="inlineStr">
        <is>
          <t>✅ คำตอบที่ถูกต้อง: ข้อ ก. Mefenamic acid 500 mg TID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Mefenamic acid 500 mg TID การเลือก Mefenamic acid 500 mg TID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(Tamsulosin 0.4 mg HS): Tamsulosin 0.4 mg HS ไม่ตรงกับข้อบ่งใช้หรือกลไกการออกฤทธิ์ที่ถูกต้องตาม WHO Medical Eligibility Criteria for Contraceptive Use (5th edition, 2015)
• ข้อ ค. (Finasteride 5 mg OD): Finasteride 5 mg OD ไม่ตรงกับข้อบ่งใช้หรือกลไกการออกฤทธิ์ที่ถูกต้องตาม WHO Medical Eligibility Criteria for Contraceptive Use (5th edition, 2015)
• ข้อ ง. (Oxybutynin 5 mg BID): Oxybutynin 5 mg BID ไม่ตรงกับข้อบ่งใช้หรือกลไกการออกฤทธิ์ที่ถูกต้องตาม WHO Medical Eligibility Criteria for Contraceptive Use (5th edition, 2015)
• ข้อ จ. (Tolterodine 2 mg BID): Tolterodine 2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01" s="166" t="inlineStr"/>
      <c r="L101" s="166" t="inlineStr">
        <is>
          <t>Gynaecologic &amp; Genitourinary</t>
        </is>
      </c>
      <c r="M101" s="166" t="inlineStr">
        <is>
          <t>Oral contraceptive</t>
        </is>
      </c>
      <c r="N101" s="165" t="inlineStr">
        <is>
          <t>Clinic</t>
        </is>
      </c>
      <c r="O101" s="166" t="inlineStr">
        <is>
          <t>ข้อ 4 (PLE_CC1_Key_Rx20_UBU.md)</t>
        </is>
      </c>
      <c r="P101" s="165" t="inlineStr">
        <is>
          <t>ข้อสอบจำลอง</t>
        </is>
      </c>
      <c r="Q101" s="165" t="inlineStr">
        <is>
          <t>Mock Rx20 UBU</t>
        </is>
      </c>
      <c r="R101" s="165" t="inlineStr"/>
    </row>
    <row r="102" ht="24" customHeight="1" s="49">
      <c r="A102" s="167" t="n">
        <v>100</v>
      </c>
      <c r="B102" s="166" t="inlineStr">
        <is>
          <t>คุมกำเนิดก่อนใช้ยา 1 เดือน ระหว่างใช้ยา และหลังใช้ยา 1 เดือน</t>
        </is>
      </c>
      <c r="C102" s="166" t="inlineStr"/>
      <c r="D102" s="166" t="inlineStr">
        <is>
          <t>Oxybutynin 5 mg BID</t>
        </is>
      </c>
      <c r="E102" s="166" t="inlineStr">
        <is>
          <t>Tolterodine 2 mg BID</t>
        </is>
      </c>
      <c r="F102" s="166" t="inlineStr">
        <is>
          <t>Dydrogesterone 10 mg BID</t>
        </is>
      </c>
      <c r="G102" s="166" t="inlineStr">
        <is>
          <t>Ethinylestradiol 30 mcg + Levonorgestrel 150 mcg</t>
        </is>
      </c>
      <c r="H102" s="166" t="inlineStr">
        <is>
          <t>Ethinylestradiol 30 mcg + Drospirenone 3 mg</t>
        </is>
      </c>
      <c r="I102" s="167" t="n">
        <v>1</v>
      </c>
      <c r="J102" s="166" t="inlineStr">
        <is>
          <t>✅ คำตอบที่ถูกต้อง: ข้อ ก. Oxybutynin 5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Oxybutynin 5 mg BID การเลือก Oxybutynin 5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(Tolterodine 2 mg BID): Tolterodine 2 mg BID ไม่ตรงกับข้อบ่งใช้หรือกลไกการออกฤทธิ์ที่ถูกต้องตาม WHO Medical Eligibility Criteria for Contraceptive Use (5th edition, 2015)
• ข้อ ค. (Dydrogesterone 10 mg BID): Dydrogesterone 10 mg BID ไม่ตรงกับข้อบ่งใช้หรือกลไกการออกฤทธิ์ที่ถูกต้องตาม WHO Medical Eligibility Criteria for Contraceptive Use (5th edition, 2015)
• ข้อ ง. (Ethinylestradiol 30 mcg + Levonorgestrel 150 mcg): Levonorgestrel เป็น 2nd generation progestin มีฤทธิ์ androgenic สูงกว่า 3rd generation อาจกระทบ lipid profile แต่ประสิทธิภาพสูง
• ข้อ จ. (Ethinylestradiol 30 mcg + Drospirenone 3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02" s="166" t="inlineStr"/>
      <c r="L102" s="166" t="inlineStr">
        <is>
          <t>Gynaecologic &amp; Genitourinary</t>
        </is>
      </c>
      <c r="M102" s="166" t="inlineStr">
        <is>
          <t>Oral contraceptive</t>
        </is>
      </c>
      <c r="N102" s="165" t="inlineStr">
        <is>
          <t>Clinic</t>
        </is>
      </c>
      <c r="O102" s="166" t="inlineStr">
        <is>
          <t>ข้อ 5 (PLE_CC1_Key_Rx20_UBU.md)</t>
        </is>
      </c>
      <c r="P102" s="165" t="inlineStr">
        <is>
          <t>ข้อสอบจำลอง</t>
        </is>
      </c>
      <c r="Q102" s="165" t="inlineStr">
        <is>
          <t>Mock Rx20 UBU</t>
        </is>
      </c>
      <c r="R102" s="165" t="inlineStr"/>
    </row>
    <row r="103" ht="24" customHeight="1" s="49">
      <c r="A103" s="167" t="n">
        <v>101</v>
      </c>
      <c r="B103" s="166" t="inlineStr">
        <is>
          <t>การจ่ายยาชุดที่จัดชุดยาไว้เรียบร้อยแล้วให้แก่ผู้ป่วย ตอบ 1. การจัดยาชุดสำหรับผู้ป่วยเฉพาะรายโดยเภสัชกร กรณีศึกษาที่ 12 ยาคุมกำเนิด หญิงอายุ 28 ปี สูง 155 หนัก 50 มาปรึกษาเภสัชกรที่ร้านยาเรื่องการคุมกำเนิด ปัจจุบันคุมกำเนิดด้วยยาคุมฉุกเฉิน ประจำเดือนมาไม่สม่ำเสมอ มีปัญหาเรื่องการลืมกินยาคราวก่อนกินยาคุมชนิดรับประทานชนิด cyproterone acetate + EE 0.035 มีอาการคลื่นไส้ อาเจียน ลืมไป 3 ครั้ง ไม่มีโรคประจำตัว ไม่แพ้ยา ไม่ท้อง อยากคุมกำเนิดไปอีก 3 ปี</t>
        </is>
      </c>
      <c r="C103" s="166" t="inlineStr"/>
      <c r="D103" s="166" t="inlineStr">
        <is>
          <t>Ethinylestradiol 30 mcg + Levonorgestrel 150 mcg</t>
        </is>
      </c>
      <c r="E103" s="166" t="inlineStr">
        <is>
          <t>Ethinylestradiol 30 mcg + Drospirenone 3 mg</t>
        </is>
      </c>
      <c r="F103" s="166" t="inlineStr">
        <is>
          <t>Ethinylestradiol 35 mcg + Cyproterone acetate 2 mg</t>
        </is>
      </c>
      <c r="G103" s="166" t="inlineStr">
        <is>
          <t>Desogestrel 75 mcg OD (Progestin-only)</t>
        </is>
      </c>
      <c r="H103" s="166" t="inlineStr">
        <is>
          <t>Levonorgestrel 1.5 mg stat (Emergency)</t>
        </is>
      </c>
      <c r="I103" s="167" t="n">
        <v>1</v>
      </c>
      <c r="J103" s="166" t="inlineStr">
        <is>
          <t>✅ คำตอบที่ถูกต้อง: ข้อ ก. Ethinylestradiol 30 mcg + Levonorgestrel 150 mcg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Levonorgestrel 150 mcg การเลือก Ethinylestradiol 30 mcg + Levonorgestrel 150 mcg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Drospirenone 3 mg): Estradiol มีผลต่อ hepatic first-pass metabolism น้อยกว่า ethinyl estradiol เมื่อให้ผ่าน transdermal route ลด VTE risk เมื่อเทียบกับ oral route
• ข้อ ค. (Ethinylestradiol 35 mcg + Cyproterone acetate 2 mg): Estradiol มีผลต่อ hepatic first-pass metabolism น้อยกว่า ethinyl estradiol เมื่อให้ผ่าน transdermal route ลด VTE risk เมื่อเทียบกับ oral route
• ข้อ ง. (Desogestrel 75 mcg OD (Progestin-only)): Desogestrel 75 mcg OD (Progestin-only) ไม่ตรงกับข้อบ่งใช้หรือกลไกการออกฤทธิ์ที่ถูกต้องตาม WHO Medical Eligibility Criteria for Contraceptive Use (5th edition, 2015)
• ข้อ จ. (Levonorgestrel 1.5 mg stat (Emergency)):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03" s="166" t="inlineStr"/>
      <c r="L103" s="166" t="inlineStr">
        <is>
          <t>Gynaecologic &amp; Genitourinary</t>
        </is>
      </c>
      <c r="M103" s="166" t="inlineStr">
        <is>
          <t>Oral contraceptive</t>
        </is>
      </c>
      <c r="N103" s="165" t="inlineStr">
        <is>
          <t>Clinic</t>
        </is>
      </c>
      <c r="O103" s="166" t="inlineStr">
        <is>
          <t>ข้อ 5 (PLE_CC1_Key_Rx20_UBU.md)</t>
        </is>
      </c>
      <c r="P103" s="165" t="inlineStr">
        <is>
          <t>ข้อสอบจำลอง</t>
        </is>
      </c>
      <c r="Q103" s="165" t="inlineStr">
        <is>
          <t>Mock Rx20 UBU</t>
        </is>
      </c>
      <c r="R103" s="165" t="inlineStr"/>
    </row>
    <row r="104" ht="24" customHeight="1" s="49">
      <c r="A104" s="167" t="n">
        <v>102</v>
      </c>
      <c r="B104" s="166" t="inlineStr">
        <is>
          <t>วิธีการคุมกำเนิดใดเหมาะสมกับผู้ป่วยรายนี้ - ._</t>
        </is>
      </c>
      <c r="C104" s="166" t="inlineStr"/>
      <c r="D104" s="166" t="inlineStr">
        <is>
          <t>Desogestrel 75 mcg OD (Progestin-only)</t>
        </is>
      </c>
      <c r="E104" s="166" t="inlineStr">
        <is>
          <t>Levonorgestrel 1.5 mg stat (Emergency)</t>
        </is>
      </c>
      <c r="F104" s="166" t="inlineStr">
        <is>
          <t>Mefenamic acid 500 mg TID</t>
        </is>
      </c>
      <c r="G104" s="166" t="inlineStr">
        <is>
          <t>Tamsulosin 0.4 mg HS</t>
        </is>
      </c>
      <c r="H104" s="166" t="inlineStr">
        <is>
          <t>Finasteride 5 mg OD</t>
        </is>
      </c>
      <c r="I104" s="167" t="n">
        <v>1</v>
      </c>
      <c r="J104" s="166" t="inlineStr">
        <is>
          <t>✅ คำตอบที่ถูกต้อง: ข้อ ก. Desogestrel 75 mcg OD (Progestin-only)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Desogestrel 75 mcg OD (Progestin-only) การเลือก Desogestrel 75 mcg OD (Progestin-only)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(Levonorgestrel 1.5 mg stat (Emergency)): Levonorgestrel เป็น 2nd generation progestin มีฤทธิ์ androgenic สูงกว่า 3rd generation อาจกระทบ lipid profile แต่ประสิทธิภาพสูง
• ข้อ ค. (Mefenamic acid 500 mg TID): Mefenamic acid 500 mg TID ไม่ตรงกับข้อบ่งใช้หรือกลไกการออกฤทธิ์ที่ถูกต้องตาม WHO Medical Eligibility Criteria for Contraceptive Use (5th edition, 2015)
• ข้อ ง. (Tamsulosin 0.4 mg HS): Tamsulosin 0.4 mg HS ไม่ตรงกับข้อบ่งใช้หรือกลไกการออกฤทธิ์ที่ถูกต้องตาม WHO Medical Eligibility Criteria for Contraceptive Use (5th edition, 2015)
• ข้อ จ. (Finasteride 5 mg OD): Finasteride 5 mg OD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04" s="166" t="inlineStr"/>
      <c r="L104" s="166" t="inlineStr">
        <is>
          <t>Gynaecologic &amp; Genitourinary</t>
        </is>
      </c>
      <c r="M104" s="166" t="inlineStr">
        <is>
          <t>Oral contraceptive</t>
        </is>
      </c>
      <c r="N104" s="165" t="inlineStr">
        <is>
          <t>Clinic</t>
        </is>
      </c>
      <c r="O104" s="166" t="inlineStr">
        <is>
          <t>ข้อ 76 (PLE_CC1_Key_Rx20_UBU.md)</t>
        </is>
      </c>
      <c r="P104" s="165" t="inlineStr">
        <is>
          <t>ข้อสอบจำลอง</t>
        </is>
      </c>
      <c r="Q104" s="165" t="inlineStr">
        <is>
          <t>Mock Rx20 UBU</t>
        </is>
      </c>
      <c r="R104" s="165" t="inlineStr"/>
    </row>
    <row r="105" ht="24" customHeight="1" s="49">
      <c r="A105" s="167" t="n">
        <v>103</v>
      </c>
      <c r="B105" s="166" t="inlineStr">
        <is>
          <t>ถ้าผู้ป่วยตัดสินใจเลือกยาคุมแบบรับประทาน ยาคุมชนิดใดที่เหมาะสมกับผู้ป่วยรายนี้</t>
        </is>
      </c>
      <c r="C105" s="166" t="inlineStr"/>
      <c r="D105" s="166" t="inlineStr">
        <is>
          <t>Tamsulosin 0.4 mg HS</t>
        </is>
      </c>
      <c r="E105" s="166" t="inlineStr">
        <is>
          <t>Finasteride 5 mg OD</t>
        </is>
      </c>
      <c r="F105" s="166" t="inlineStr">
        <is>
          <t>Oxybutynin 5 mg BID</t>
        </is>
      </c>
      <c r="G105" s="166" t="inlineStr">
        <is>
          <t>Tolterodine 2 mg BID</t>
        </is>
      </c>
      <c r="H105" s="166" t="inlineStr">
        <is>
          <t>Dydrogesterone 10 mg BID</t>
        </is>
      </c>
      <c r="I105" s="167" t="n">
        <v>1</v>
      </c>
      <c r="J105" s="166" t="inlineStr">
        <is>
          <t>✅ คำตอบที่ถูกต้อง: ข้อ ก. Tamsulosin 0.4 mg HS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Tamsulosin 0.4 mg HS การเลือก Tamsulosin 0.4 mg HS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(Finasteride 5 mg OD): Finasteride 5 mg OD ไม่ตรงกับข้อบ่งใช้หรือกลไกการออกฤทธิ์ที่ถูกต้องตาม WHO Medical Eligibility Criteria for Contraceptive Use (5th edition, 2015)
• ข้อ ค. (Oxybutynin 5 mg BID): Oxybutynin 5 mg BID ไม่ตรงกับข้อบ่งใช้หรือกลไกการออกฤทธิ์ที่ถูกต้องตาม WHO Medical Eligibility Criteria for Contraceptive Use (5th edition, 2015)
• ข้อ ง. (Tolterodine 2 mg BID): Tolterodine 2 mg BID ไม่ตรงกับข้อบ่งใช้หรือกลไกการออกฤทธิ์ที่ถูกต้องตาม WHO Medical Eligibility Criteria for Contraceptive Use (5th edition, 2015)
• ข้อ จ. (Dydrogesterone 10 mg BID): Dydrogesterone 10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05" s="166" t="inlineStr"/>
      <c r="L105" s="166" t="inlineStr">
        <is>
          <t>Gynaecologic &amp; Genitourinary</t>
        </is>
      </c>
      <c r="M105" s="166" t="inlineStr">
        <is>
          <t>Oral contraceptive</t>
        </is>
      </c>
      <c r="N105" s="165" t="inlineStr">
        <is>
          <t>Clinic</t>
        </is>
      </c>
      <c r="O105" s="166" t="inlineStr">
        <is>
          <t>ข้อ 77 (PLE_CC1_Key_Rx20_UBU.md)</t>
        </is>
      </c>
      <c r="P105" s="165" t="inlineStr">
        <is>
          <t>ข้อสอบจำลอง</t>
        </is>
      </c>
      <c r="Q105" s="165" t="inlineStr">
        <is>
          <t>Mock Rx20 UBU</t>
        </is>
      </c>
      <c r="R105" s="165" t="inlineStr"/>
    </row>
    <row r="106" ht="24" customHeight="1" s="49">
      <c r="A106" s="167" t="n">
        <v>104</v>
      </c>
      <c r="B106" s="166" t="inlineStr">
        <is>
          <t>เกี่ยวกับ EE 30 + drospirenone ข้อใดต่อไปนี้กล่าวถูกต้องตามหลักวิชาชีพเภสัชกรรม</t>
        </is>
      </c>
      <c r="C106" s="166" t="inlineStr"/>
      <c r="D106" s="166" t="inlineStr">
        <is>
          <t>Tolterodine 2 mg BID</t>
        </is>
      </c>
      <c r="E106" s="166" t="inlineStr">
        <is>
          <t>Dydrogesterone 10 mg BID</t>
        </is>
      </c>
      <c r="F106" s="166" t="inlineStr">
        <is>
          <t>Ethinylestradiol 30 mcg + Levonorgestrel 150 mcg</t>
        </is>
      </c>
      <c r="G106" s="166" t="inlineStr">
        <is>
          <t>Ethinylestradiol 30 mcg + Drospirenone 3 mg</t>
        </is>
      </c>
      <c r="H106" s="166" t="inlineStr">
        <is>
          <t>Ethinylestradiol 35 mcg + Cyproterone acetate 2 mg</t>
        </is>
      </c>
      <c r="I106" s="167" t="n">
        <v>1</v>
      </c>
      <c r="J106" s="166" t="inlineStr">
        <is>
          <t>✅ คำตอบที่ถูกต้อง: ข้อ ก. Tolterodine 2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Tolterodine 2 mg BID การเลือก Tolterodine 2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(Dydrogesterone 10 mg BID): Dydrogesterone 10 mg BID ไม่ตรงกับข้อบ่งใช้หรือกลไกการออกฤทธิ์ที่ถูกต้องตาม WHO Medical Eligibility Criteria for Contraceptive Use (5th edition, 2015)
• ข้อ ค. (Ethinylestradiol 30 mcg + Levonorgestrel 150 mcg): Levonorgestrel เป็น 2nd generation progestin มีฤทธิ์ androgenic สูงกว่า 3rd generation อาจกระทบ lipid profile แต่ประสิทธิภาพสูง
• ข้อ ง. (Ethinylestradiol 30 mcg + Drospirenone 3 mg): Estradiol มีผลต่อ hepatic first-pass metabolism น้อยกว่า ethinyl estradiol เมื่อให้ผ่าน transdermal route ลด VTE risk เมื่อเทียบกับ oral route
• ข้อ จ. (Ethinylestradiol 35 mcg + Cyproterone acetate 2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06" s="166" t="inlineStr"/>
      <c r="L106" s="166" t="inlineStr">
        <is>
          <t>Gynaecologic &amp; Genitourinary</t>
        </is>
      </c>
      <c r="M106" s="166" t="inlineStr">
        <is>
          <t>Oral contraceptive</t>
        </is>
      </c>
      <c r="N106" s="165" t="inlineStr">
        <is>
          <t>Clinic</t>
        </is>
      </c>
      <c r="O106" s="166" t="inlineStr">
        <is>
          <t>ข้อ 3 (PLE_CC1_Key_Rx20_UBU.md)</t>
        </is>
      </c>
      <c r="P106" s="165" t="inlineStr">
        <is>
          <t>ข้อสอบจำลอง</t>
        </is>
      </c>
      <c r="Q106" s="165" t="inlineStr">
        <is>
          <t>Mock Rx20 UBU</t>
        </is>
      </c>
      <c r="R106" s="165" t="inlineStr"/>
    </row>
    <row r="107" ht="24" customHeight="1" s="49">
      <c r="A107" s="167" t="n">
        <v>105</v>
      </c>
      <c r="B107" s="166" t="inlineStr">
        <is>
          <t>เกี่ยวกับ EE 30 + Levonorgestrel ข้อใดต่อไปนี้กล่าวถูกต้องตามหลักวิชาชีพเภสัชกรรม</t>
        </is>
      </c>
      <c r="C107" s="166" t="inlineStr"/>
      <c r="D107" s="166" t="inlineStr">
        <is>
          <t>Ethinylestradiol 30 mcg + Drospirenone 3 mg</t>
        </is>
      </c>
      <c r="E107" s="166" t="inlineStr">
        <is>
          <t>Ethinylestradiol 35 mcg + Cyproterone acetate 2 mg</t>
        </is>
      </c>
      <c r="F107" s="166" t="inlineStr">
        <is>
          <t>Desogestrel 75 mcg OD (Progestin-only)</t>
        </is>
      </c>
      <c r="G107" s="166" t="inlineStr">
        <is>
          <t>Levonorgestrel 1.5 mg stat (Emergency)</t>
        </is>
      </c>
      <c r="H107" s="166" t="inlineStr">
        <is>
          <t>Mefenamic acid 500 mg TID</t>
        </is>
      </c>
      <c r="I107" s="167" t="n">
        <v>1</v>
      </c>
      <c r="J107" s="166" t="inlineStr">
        <is>
          <t>✅ คำตอบที่ถูกต้อง: ข้อ ก. Ethinylestradiol 30 mcg + Drospirenone 3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Drospirenone 3 mg การเลือก Ethinylestradiol 30 mcg + Drospirenone 3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35 mcg + Cyproterone acetate 2 mg): Estradiol มีผลต่อ hepatic first-pass metabolism น้อยกว่า ethinyl estradiol เมื่อให้ผ่าน transdermal route ลด VTE risk เมื่อเทียบกับ oral route
• ข้อ ค. (Desogestrel 75 mcg OD (Progestin-only)): Desogestrel 75 mcg OD (Progestin-only) ไม่ตรงกับข้อบ่งใช้หรือกลไกการออกฤทธิ์ที่ถูกต้องตาม WHO Medical Eligibility Criteria for Contraceptive Use (5th edition, 2015)
• ข้อ ง. (Levonorgestrel 1.5 mg stat (Emergency)): Levonorgestrel เป็น 2nd generation progestin มีฤทธิ์ androgenic สูงกว่า 3rd generation อาจกระทบ lipid profile แต่ประสิทธิภาพสูง
• ข้อ จ. (Mefenamic acid 500 mg TID): Mefenamic acid 500 mg TID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07" s="166" t="inlineStr"/>
      <c r="L107" s="166" t="inlineStr">
        <is>
          <t>Gynaecologic &amp; Genitourinary</t>
        </is>
      </c>
      <c r="M107" s="166" t="inlineStr">
        <is>
          <t>Oral contraceptive</t>
        </is>
      </c>
      <c r="N107" s="165" t="inlineStr">
        <is>
          <t>Clinic</t>
        </is>
      </c>
      <c r="O107" s="166" t="inlineStr">
        <is>
          <t>ข้อ 4 (PLE_CC1_Key_Rx20_UBU.md)</t>
        </is>
      </c>
      <c r="P107" s="165" t="inlineStr">
        <is>
          <t>ข้อสอบจำลอง</t>
        </is>
      </c>
      <c r="Q107" s="165" t="inlineStr">
        <is>
          <t>Mock Rx20 UBU</t>
        </is>
      </c>
      <c r="R107" s="165" t="inlineStr"/>
    </row>
    <row r="108" ht="24" customHeight="1" s="49">
      <c r="A108" s="167" t="n">
        <v>106</v>
      </c>
      <c r="B108" s="166" t="inlineStr">
        <is>
          <t>คำแนะนำในการใช้ยาคุมกำเนิด ในเรื่องของอาการไม่พึงประสงค์คือข้อใด</t>
        </is>
      </c>
      <c r="C108" s="166" t="inlineStr"/>
      <c r="D108" s="166" t="inlineStr">
        <is>
          <t>Levonorgestrel 1.5 mg stat (Emergency)</t>
        </is>
      </c>
      <c r="E108" s="166" t="inlineStr">
        <is>
          <t>Mefenamic acid 500 mg TID</t>
        </is>
      </c>
      <c r="F108" s="166" t="inlineStr">
        <is>
          <t>Tamsulosin 0.4 mg HS</t>
        </is>
      </c>
      <c r="G108" s="166" t="inlineStr">
        <is>
          <t>Finasteride 5 mg OD</t>
        </is>
      </c>
      <c r="H108" s="166" t="inlineStr">
        <is>
          <t>Oxybutynin 5 mg BID</t>
        </is>
      </c>
      <c r="I108" s="167" t="n">
        <v>1</v>
      </c>
      <c r="J108" s="166" t="inlineStr">
        <is>
          <t>✅ คำตอบที่ถูกต้อง: ข้อ ก. Levonorgestrel 1.5 mg stat (Emergency)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Levonorgestrel 1.5 mg stat (Emergency) การเลือก Levonorgestrel 1.5 mg stat (Emergency)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(Mefenamic acid 500 mg TID): Mefenamic acid 500 mg TID ไม่ตรงกับข้อบ่งใช้หรือกลไกการออกฤทธิ์ที่ถูกต้องตาม WHO Medical Eligibility Criteria for Contraceptive Use (5th edition, 2015)
• ข้อ ค. (Tamsulosin 0.4 mg HS): Tamsulosin 0.4 mg HS ไม่ตรงกับข้อบ่งใช้หรือกลไกการออกฤทธิ์ที่ถูกต้องตาม WHO Medical Eligibility Criteria for Contraceptive Use (5th edition, 2015)
• ข้อ ง. (Finasteride 5 mg OD): Finasteride 5 mg OD ไม่ตรงกับข้อบ่งใช้หรือกลไกการออกฤทธิ์ที่ถูกต้องตาม WHO Medical Eligibility Criteria for Contraceptive Use (5th edition, 2015)
• ข้อ จ. (Oxybutynin 5 mg BID): Oxybutynin 5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08" s="166" t="inlineStr"/>
      <c r="L108" s="166" t="inlineStr">
        <is>
          <t>Gynaecologic &amp; Genitourinary</t>
        </is>
      </c>
      <c r="M108" s="166" t="inlineStr">
        <is>
          <t>Oral contraceptive</t>
        </is>
      </c>
      <c r="N108" s="165" t="inlineStr">
        <is>
          <t>Clinic</t>
        </is>
      </c>
      <c r="O108" s="166" t="inlineStr">
        <is>
          <t>ข้อ 78 (PLE_CC1_Key_Rx20_UBU.md)</t>
        </is>
      </c>
      <c r="P108" s="165" t="inlineStr">
        <is>
          <t>ข้อสอบจำลอง</t>
        </is>
      </c>
      <c r="Q108" s="165" t="inlineStr">
        <is>
          <t>Mock Rx20 UBU</t>
        </is>
      </c>
      <c r="R108" s="165" t="inlineStr"/>
    </row>
    <row r="109" ht="24" customHeight="1" s="49">
      <c r="A109" s="167" t="n">
        <v>107</v>
      </c>
      <c r="B109" s="166" t="inlineStr">
        <is>
          <t>หากมีประจำเดือนมากผิดปกติ ให้แจ้งเพื่อปรับขนาดยาให้มี Estrogen ที่สูงขึ้น</t>
        </is>
      </c>
      <c r="C109" s="166" t="inlineStr"/>
      <c r="D109" s="166" t="inlineStr">
        <is>
          <t>Finasteride 5 mg OD</t>
        </is>
      </c>
      <c r="E109" s="166" t="inlineStr">
        <is>
          <t>Oxybutynin 5 mg BID</t>
        </is>
      </c>
      <c r="F109" s="166" t="inlineStr">
        <is>
          <t>Tolterodine 2 mg BID</t>
        </is>
      </c>
      <c r="G109" s="166" t="inlineStr">
        <is>
          <t>Dydrogesterone 10 mg BID</t>
        </is>
      </c>
      <c r="H109" s="166" t="inlineStr">
        <is>
          <t>Ethinylestradiol 30 mcg + Levonorgestrel 150 mcg</t>
        </is>
      </c>
      <c r="I109" s="167" t="n">
        <v>1</v>
      </c>
      <c r="J109" s="166" t="inlineStr">
        <is>
          <t>✅ คำตอบที่ถูกต้อง: ข้อ ก. Finasteride 5 mg OD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Finasteride 5 mg OD การเลือก Finasteride 5 mg OD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(Oxybutynin 5 mg BID): Oxybutynin 5 mg BID ไม่ตรงกับข้อบ่งใช้หรือกลไกการออกฤทธิ์ที่ถูกต้องตาม WHO Medical Eligibility Criteria for Contraceptive Use (5th edition, 2015)
• ข้อ ค. (Tolterodine 2 mg BID): Tolterodine 2 mg BID ไม่ตรงกับข้อบ่งใช้หรือกลไกการออกฤทธิ์ที่ถูกต้องตาม WHO Medical Eligibility Criteria for Contraceptive Use (5th edition, 2015)
• ข้อ ง. (Dydrogesterone 10 mg BID): Dydrogesterone 10 mg BID ไม่ตรงกับข้อบ่งใช้หรือกลไกการออกฤทธิ์ที่ถูกต้องตาม WHO Medical Eligibility Criteria for Contraceptive Use (5th edition, 2015)
• ข้อ จ. (Ethinylestradiol 30 mcg + Levonorgestrel 150 mcg): Levonorgestrel เป็น 2nd generation progestin มีฤทธิ์ androgenic สูงกว่า 3rd generation อาจกระทบ lipid profile แต่ประสิทธิภาพสูง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9" s="166" t="inlineStr"/>
      <c r="L109" s="166" t="inlineStr">
        <is>
          <t>Gynaecologic &amp; Genitourinary</t>
        </is>
      </c>
      <c r="M109" s="166" t="inlineStr">
        <is>
          <t>Urinary incontinence</t>
        </is>
      </c>
      <c r="N109" s="165" t="inlineStr">
        <is>
          <t>Clinic</t>
        </is>
      </c>
      <c r="O109" s="166" t="inlineStr">
        <is>
          <t>ข้อ 3 (PLE_CC1_Key_Rx20_UBU.md)</t>
        </is>
      </c>
      <c r="P109" s="165" t="inlineStr">
        <is>
          <t>ข้อสอบจำลอง</t>
        </is>
      </c>
      <c r="Q109" s="165" t="inlineStr">
        <is>
          <t>Mock Rx20 UBU</t>
        </is>
      </c>
      <c r="R109" s="165" t="inlineStr"/>
    </row>
    <row r="110" ht="24" customHeight="1" s="49">
      <c r="A110" s="167" t="n">
        <v>108</v>
      </c>
      <c r="B110" s="166" t="inlineStr">
        <is>
          <t>หากผู้ป่วยใช้ยาคุมกำเนิดชนิด EE 30 าg แล้วลืมกินไป 2 เม็ดจะต้องให้คำแนะนำแก่ผู้ป่วยอย่างไร -</t>
        </is>
      </c>
      <c r="C110" s="166" t="inlineStr"/>
      <c r="D110" s="166" t="inlineStr">
        <is>
          <t>Dydrogesterone 10 mg BID</t>
        </is>
      </c>
      <c r="E110" s="166" t="inlineStr">
        <is>
          <t>Ethinylestradiol 30 mcg + Levonorgestrel 150 mcg</t>
        </is>
      </c>
      <c r="F110" s="166" t="inlineStr">
        <is>
          <t>Ethinylestradiol 30 mcg + Drospirenone 3 mg</t>
        </is>
      </c>
      <c r="G110" s="166" t="inlineStr">
        <is>
          <t>Ethinylestradiol 35 mcg + Cyproterone acetate 2 mg</t>
        </is>
      </c>
      <c r="H110" s="166" t="inlineStr">
        <is>
          <t>Desogestrel 75 mcg OD (Progestin-only)</t>
        </is>
      </c>
      <c r="I110" s="167" t="n">
        <v>1</v>
      </c>
      <c r="J110" s="166" t="inlineStr">
        <is>
          <t>✅ คำตอบที่ถูกต้อง: ข้อ ก. Dydrogesterone 10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Dydrogesterone 10 mg BID การเลือก Dydrogesterone 10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Levonorgestrel 150 mcg): Levonorgestrel เป็น 2nd generation progestin มีฤทธิ์ androgenic สูงกว่า 3rd generation อาจกระทบ lipid profile แต่ประสิทธิภาพสูง
• ข้อ ค. (Ethinylestradiol 30 mcg + Drospirenone 3 mg): Estradiol มีผลต่อ hepatic first-pass metabolism น้อยกว่า ethinyl estradiol เมื่อให้ผ่าน transdermal route ลด VTE risk เมื่อเทียบกับ oral route
• ข้อ ง. (Ethinylestradiol 35 mcg + Cyproterone acetate 2 mg): Estradiol มีผลต่อ hepatic first-pass metabolism น้อยกว่า ethinyl estradiol เมื่อให้ผ่าน transdermal route ลด VTE risk เมื่อเทียบกับ oral route
• ข้อ จ. (Desogestrel 75 mcg OD (Progestin-only)): Desogestrel 75 mcg OD (Progestin-only)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10" s="166" t="inlineStr"/>
      <c r="L110" s="166" t="inlineStr">
        <is>
          <t>Gynaecologic &amp; Genitourinary</t>
        </is>
      </c>
      <c r="M110" s="166" t="inlineStr">
        <is>
          <t>Oral contraceptive</t>
        </is>
      </c>
      <c r="N110" s="165" t="inlineStr">
        <is>
          <t>Clinic</t>
        </is>
      </c>
      <c r="O110" s="166" t="inlineStr">
        <is>
          <t>ข้อ 79 (PLE_CC1_Key_Rx20_UBU.md)</t>
        </is>
      </c>
      <c r="P110" s="165" t="inlineStr">
        <is>
          <t>ข้อสอบจำลอง</t>
        </is>
      </c>
      <c r="Q110" s="165" t="inlineStr">
        <is>
          <t>Mock Rx20 UBU</t>
        </is>
      </c>
      <c r="R110" s="165" t="inlineStr"/>
    </row>
    <row r="111" ht="24" customHeight="1" s="49">
      <c r="A111" s="167" t="n">
        <v>109</v>
      </c>
      <c r="B111" s="166" t="inlineStr">
        <is>
          <t>ให้กิน 2 เม็ดทันที แล้วกินต่อตามปกติและใช้การคุมกำเนิดวิธีอื่นร่วมด้วย</t>
        </is>
      </c>
      <c r="C111" s="166" t="inlineStr"/>
      <c r="D111" s="166" t="inlineStr">
        <is>
          <t>Ethinylestradiol 35 mcg + Cyproterone acetate 2 mg</t>
        </is>
      </c>
      <c r="E111" s="166" t="inlineStr">
        <is>
          <t>Desogestrel 75 mcg OD (Progestin-only)</t>
        </is>
      </c>
      <c r="F111" s="166" t="inlineStr">
        <is>
          <t>Levonorgestrel 1.5 mg stat (Emergency)</t>
        </is>
      </c>
      <c r="G111" s="166" t="inlineStr">
        <is>
          <t>Mefenamic acid 500 mg TID</t>
        </is>
      </c>
      <c r="H111" s="166" t="inlineStr">
        <is>
          <t>Tamsulosin 0.4 mg HS</t>
        </is>
      </c>
      <c r="I111" s="167" t="n">
        <v>1</v>
      </c>
      <c r="J111" s="166" t="inlineStr">
        <is>
          <t>✅ คำตอบที่ถูกต้อง: ข้อ ก. Ethinylestradiol 35 mcg + Cyproterone acetate 2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35 mcg + Cyproterone acetate 2 mg การเลือก Ethinylestradiol 35 mcg + Cyproterone acetate 2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(Desogestrel 75 mcg OD (Progestin-only)): Desogestrel 75 mcg OD (Progestin-only) ไม่ตรงกับข้อบ่งใช้หรือกลไกการออกฤทธิ์ที่ถูกต้องตาม WHO Medical Eligibility Criteria for Contraceptive Use (5th edition, 2015)
• ข้อ ค. (Levonorgestrel 1.5 mg stat (Emergency)): Levonorgestrel เป็น 2nd generation progestin มีฤทธิ์ androgenic สูงกว่า 3rd generation อาจกระทบ lipid profile แต่ประสิทธิภาพสูง
• ข้อ ง. (Mefenamic acid 500 mg TID): Mefenamic acid 500 mg TID ไม่ตรงกับข้อบ่งใช้หรือกลไกการออกฤทธิ์ที่ถูกต้องตาม WHO Medical Eligibility Criteria for Contraceptive Use (5th edition, 2015)
• ข้อ จ. (Tamsulosin 0.4 mg HS): Tamsulosin 0.4 mg HS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11" s="166" t="inlineStr"/>
      <c r="L111" s="166" t="inlineStr">
        <is>
          <t>Gynaecologic &amp; Genitourinary</t>
        </is>
      </c>
      <c r="M111" s="166" t="inlineStr">
        <is>
          <t>Oral contraceptive</t>
        </is>
      </c>
      <c r="N111" s="165" t="inlineStr">
        <is>
          <t>Clinic</t>
        </is>
      </c>
      <c r="O111" s="166" t="inlineStr">
        <is>
          <t>ข้อ 1 (PLE_CC1_Key_Rx20_UBU.md)</t>
        </is>
      </c>
      <c r="P111" s="165" t="inlineStr">
        <is>
          <t>ข้อสอบจำลอง</t>
        </is>
      </c>
      <c r="Q111" s="165" t="inlineStr">
        <is>
          <t>Mock Rx20 UBU</t>
        </is>
      </c>
      <c r="R111" s="165" t="inlineStr"/>
    </row>
    <row r="112" ht="24" customHeight="1" s="49">
      <c r="A112" s="167" t="n">
        <v>110</v>
      </c>
      <c r="B112" s="166" t="inlineStr">
        <is>
          <t>ให้กินยาวันละ 2 เม็ด เป็นเวลา 2 วัน แล้วกินต่อตามปกติและใช้การคุมกำเนิดวิธีอื่นร่วม</t>
        </is>
      </c>
      <c r="C112" s="166" t="inlineStr"/>
      <c r="D112" s="166" t="inlineStr">
        <is>
          <t>Mefenamic acid 500 mg TID</t>
        </is>
      </c>
      <c r="E112" s="166" t="inlineStr">
        <is>
          <t>Tamsulosin 0.4 mg HS</t>
        </is>
      </c>
      <c r="F112" s="166" t="inlineStr">
        <is>
          <t>Finasteride 5 mg OD</t>
        </is>
      </c>
      <c r="G112" s="166" t="inlineStr">
        <is>
          <t>Oxybutynin 5 mg BID</t>
        </is>
      </c>
      <c r="H112" s="166" t="inlineStr">
        <is>
          <t>Tolterodine 2 mg BID</t>
        </is>
      </c>
      <c r="I112" s="167" t="n">
        <v>1</v>
      </c>
      <c r="J112" s="166" t="inlineStr">
        <is>
          <t>✅ คำตอบที่ถูกต้อง: ข้อ ก. Mefenamic acid 500 mg TID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Mefenamic acid 500 mg TID การเลือก Mefenamic acid 500 mg TID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(Tamsulosin 0.4 mg HS): Tamsulosin 0.4 mg HS ไม่ตรงกับข้อบ่งใช้หรือกลไกการออกฤทธิ์ที่ถูกต้องตาม WHO Medical Eligibility Criteria for Contraceptive Use (5th edition, 2015)
• ข้อ ค. (Finasteride 5 mg OD): Finasteride 5 mg OD ไม่ตรงกับข้อบ่งใช้หรือกลไกการออกฤทธิ์ที่ถูกต้องตาม WHO Medical Eligibility Criteria for Contraceptive Use (5th edition, 2015)
• ข้อ ง. (Oxybutynin 5 mg BID): Oxybutynin 5 mg BID ไม่ตรงกับข้อบ่งใช้หรือกลไกการออกฤทธิ์ที่ถูกต้องตาม WHO Medical Eligibility Criteria for Contraceptive Use (5th edition, 2015)
• ข้อ จ. (Tolterodine 2 mg BID): Tolterodine 2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12" s="166" t="inlineStr"/>
      <c r="L112" s="166" t="inlineStr">
        <is>
          <t>Gynaecologic &amp; Genitourinary</t>
        </is>
      </c>
      <c r="M112" s="166" t="inlineStr">
        <is>
          <t>Oral contraceptive</t>
        </is>
      </c>
      <c r="N112" s="165" t="inlineStr">
        <is>
          <t>Clinic</t>
        </is>
      </c>
      <c r="O112" s="166" t="inlineStr">
        <is>
          <t>ข้อ 2 (PLE_CC1_Key_Rx20_UBU.md)</t>
        </is>
      </c>
      <c r="P112" s="165" t="inlineStr">
        <is>
          <t>ข้อสอบจำลอง</t>
        </is>
      </c>
      <c r="Q112" s="165" t="inlineStr">
        <is>
          <t>Mock Rx20 UBU</t>
        </is>
      </c>
      <c r="R112" s="165" t="inlineStr"/>
    </row>
    <row r="113" ht="24" customHeight="1" s="49">
      <c r="A113" s="167" t="n">
        <v>111</v>
      </c>
      <c r="B113" s="166" t="inlineStr">
        <is>
          <t>ให้กินยาคุมกำเนิดฉุกเฉินทันที</t>
        </is>
      </c>
      <c r="C113" s="166" t="inlineStr"/>
      <c r="D113" s="166" t="inlineStr">
        <is>
          <t>Oxybutynin 5 mg BID</t>
        </is>
      </c>
      <c r="E113" s="166" t="inlineStr">
        <is>
          <t>Tolterodine 2 mg BID</t>
        </is>
      </c>
      <c r="F113" s="166" t="inlineStr">
        <is>
          <t>Dydrogesterone 10 mg BID</t>
        </is>
      </c>
      <c r="G113" s="166" t="inlineStr">
        <is>
          <t>Ethinylestradiol 30 mcg + Levonorgestrel 150 mcg</t>
        </is>
      </c>
      <c r="H113" s="166" t="inlineStr">
        <is>
          <t>Ethinylestradiol 30 mcg + Drospirenone 3 mg</t>
        </is>
      </c>
      <c r="I113" s="167" t="n">
        <v>1</v>
      </c>
      <c r="J113" s="166" t="inlineStr">
        <is>
          <t>✅ คำตอบที่ถูกต้อง: ข้อ ก. Oxybutynin 5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Oxybutynin 5 mg BID การเลือก Oxybutynin 5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(Tolterodine 2 mg BID): Tolterodine 2 mg BID ไม่ตรงกับข้อบ่งใช้หรือกลไกการออกฤทธิ์ที่ถูกต้องตาม WHO Medical Eligibility Criteria for Contraceptive Use (5th edition, 2015)
• ข้อ ค. (Dydrogesterone 10 mg BID): Dydrogesterone 10 mg BID ไม่ตรงกับข้อบ่งใช้หรือกลไกการออกฤทธิ์ที่ถูกต้องตาม WHO Medical Eligibility Criteria for Contraceptive Use (5th edition, 2015)
• ข้อ ง. (Ethinylestradiol 30 mcg + Levonorgestrel 150 mcg): Levonorgestrel เป็น 2nd generation progestin มีฤทธิ์ androgenic สูงกว่า 3rd generation อาจกระทบ lipid profile แต่ประสิทธิภาพสูง
• ข้อ จ. (Ethinylestradiol 30 mcg + Drospirenone 3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13" s="166" t="inlineStr"/>
      <c r="L113" s="166" t="inlineStr">
        <is>
          <t>Gynaecologic &amp; Genitourinary</t>
        </is>
      </c>
      <c r="M113" s="166" t="inlineStr">
        <is>
          <t>Oral contraceptive</t>
        </is>
      </c>
      <c r="N113" s="165" t="inlineStr">
        <is>
          <t>Clinic</t>
        </is>
      </c>
      <c r="O113" s="166" t="inlineStr">
        <is>
          <t>ข้อ 3 (PLE_CC1_Key_Rx20_UBU.md)</t>
        </is>
      </c>
      <c r="P113" s="165" t="inlineStr">
        <is>
          <t>ข้อสอบจำลอง</t>
        </is>
      </c>
      <c r="Q113" s="165" t="inlineStr">
        <is>
          <t>Mock Rx20 UBU</t>
        </is>
      </c>
      <c r="R113" s="165" t="inlineStr"/>
    </row>
    <row r="114" ht="24" customHeight="1" s="49">
      <c r="A114" s="167" t="n">
        <v>112</v>
      </c>
      <c r="B114" s="166" t="inlineStr">
        <is>
          <t>หยุดใช้ยาแผงนั้นรอประจำเดือนมาแล้วจึงเริ่มใช้ยาคุมกำเนิดแผงใหม่ ตอบ 4. ให้กิน 1 เม็ดทันทีที่นึกได้ และเม็ดต่อไปกินตามเวลาปกติ (ตามเล่มสภา ถ้าลืม EE30 3 เม็ดจึงจะใช้วิธีคุมกำเนิดวิธีอื่นร่วมด้วย)</t>
        </is>
      </c>
      <c r="C114" s="166" t="inlineStr"/>
      <c r="D114" s="166" t="inlineStr">
        <is>
          <t>Ethinylestradiol 30 mcg + Levonorgestrel 150 mcg</t>
        </is>
      </c>
      <c r="E114" s="166" t="inlineStr">
        <is>
          <t>Ethinylestradiol 30 mcg + Drospirenone 3 mg</t>
        </is>
      </c>
      <c r="F114" s="166" t="inlineStr">
        <is>
          <t>Ethinylestradiol 35 mcg + Cyproterone acetate 2 mg</t>
        </is>
      </c>
      <c r="G114" s="166" t="inlineStr">
        <is>
          <t>Desogestrel 75 mcg OD (Progestin-only)</t>
        </is>
      </c>
      <c r="H114" s="166" t="inlineStr">
        <is>
          <t>Levonorgestrel 1.5 mg stat (Emergency)</t>
        </is>
      </c>
      <c r="I114" s="167" t="n">
        <v>1</v>
      </c>
      <c r="J114" s="166" t="inlineStr">
        <is>
          <t>✅ คำตอบที่ถูกต้อง: ข้อ ก. Ethinylestradiol 30 mcg + Levonorgestrel 150 mcg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Levonorgestrel 150 mcg การเลือก Ethinylestradiol 30 mcg + Levonorgestrel 150 mcg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Drospirenone 3 mg): Estradiol มีผลต่อ hepatic first-pass metabolism น้อยกว่า ethinyl estradiol เมื่อให้ผ่าน transdermal route ลด VTE risk เมื่อเทียบกับ oral route
• ข้อ ค. (Ethinylestradiol 35 mcg + Cyproterone acetate 2 mg): Estradiol มีผลต่อ hepatic first-pass metabolism น้อยกว่า ethinyl estradiol เมื่อให้ผ่าน transdermal route ลด VTE risk เมื่อเทียบกับ oral route
• ข้อ ง. (Desogestrel 75 mcg OD (Progestin-only)): Desogestrel 75 mcg OD (Progestin-only) ไม่ตรงกับข้อบ่งใช้หรือกลไกการออกฤทธิ์ที่ถูกต้องตาม WHO Medical Eligibility Criteria for Contraceptive Use (5th edition, 2015)
• ข้อ จ. (Levonorgestrel 1.5 mg stat (Emergency)):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14" s="166" t="inlineStr"/>
      <c r="L114" s="166" t="inlineStr">
        <is>
          <t>Gynaecologic &amp; Genitourinary</t>
        </is>
      </c>
      <c r="M114" s="166" t="inlineStr">
        <is>
          <t>Oral contraceptive</t>
        </is>
      </c>
      <c r="N114" s="165" t="inlineStr">
        <is>
          <t>Clinic</t>
        </is>
      </c>
      <c r="O114" s="166" t="inlineStr">
        <is>
          <t>ข้อ 5 (PLE_CC1_Key_Rx20_UBU.md)</t>
        </is>
      </c>
      <c r="P114" s="165" t="inlineStr">
        <is>
          <t>ข้อสอบจำลอง</t>
        </is>
      </c>
      <c r="Q114" s="165" t="inlineStr">
        <is>
          <t>Mock Rx20 UBU</t>
        </is>
      </c>
      <c r="R114" s="165" t="inlineStr"/>
    </row>
    <row r="115" ht="24" customHeight="1" s="49">
      <c r="A115" s="167" t="n">
        <v>113</v>
      </c>
      <c r="B115" s="166" t="inlineStr">
        <is>
          <t>ยาใดมีอันตรกิริยากับยาคุมกำเนิดอย่างมีนัยสำคัญทางคลินิก ๐ และใhการsมtเuดvนwวมxายาyน -</t>
        </is>
      </c>
      <c r="C115" s="166" t="inlineStr"/>
      <c r="D115" s="166" t="inlineStr">
        <is>
          <t>Desogestrel 75 mcg OD (Progestin-only)</t>
        </is>
      </c>
      <c r="E115" s="166" t="inlineStr">
        <is>
          <t>Levonorgestrel 1.5 mg stat (Emergency)</t>
        </is>
      </c>
      <c r="F115" s="166" t="inlineStr">
        <is>
          <t>Mefenamic acid 500 mg TID</t>
        </is>
      </c>
      <c r="G115" s="166" t="inlineStr">
        <is>
          <t>Tamsulosin 0.4 mg HS</t>
        </is>
      </c>
      <c r="H115" s="166" t="inlineStr">
        <is>
          <t>Finasteride 5 mg OD</t>
        </is>
      </c>
      <c r="I115" s="167" t="n">
        <v>1</v>
      </c>
      <c r="J115" s="166" t="inlineStr">
        <is>
          <t>✅ คำตอบที่ถูกต้อง: ข้อ ก. Desogestrel 75 mcg OD (Progestin-only)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Desogestrel 75 mcg OD (Progestin-only) การเลือก Desogestrel 75 mcg OD (Progestin-only)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(Levonorgestrel 1.5 mg stat (Emergency)): Levonorgestrel เป็น 2nd generation progestin มีฤทธิ์ androgenic สูงกว่า 3rd generation อาจกระทบ lipid profile แต่ประสิทธิภาพสูง
• ข้อ ค. (Mefenamic acid 500 mg TID): Mefenamic acid 500 mg TID ไม่ตรงกับข้อบ่งใช้หรือกลไกการออกฤทธิ์ที่ถูกต้องตาม WHO Medical Eligibility Criteria for Contraceptive Use (5th edition, 2015)
• ข้อ ง. (Tamsulosin 0.4 mg HS): Tamsulosin 0.4 mg HS ไม่ตรงกับข้อบ่งใช้หรือกลไกการออกฤทธิ์ที่ถูกต้องตาม WHO Medical Eligibility Criteria for Contraceptive Use (5th edition, 2015)
• ข้อ จ. (Finasteride 5 mg OD): Finasteride 5 mg OD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15" s="166" t="inlineStr"/>
      <c r="L115" s="166" t="inlineStr">
        <is>
          <t>Gynaecologic &amp; Genitourinary</t>
        </is>
      </c>
      <c r="M115" s="166" t="inlineStr">
        <is>
          <t>Oral contraceptive</t>
        </is>
      </c>
      <c r="N115" s="165" t="inlineStr">
        <is>
          <t>Clinic</t>
        </is>
      </c>
      <c r="O115" s="166" t="inlineStr">
        <is>
          <t>ข้อ 80 (PLE_CC1_Key_Rx20_UBU.md)</t>
        </is>
      </c>
      <c r="P115" s="165" t="inlineStr">
        <is>
          <t>ข้อสอบจำลอง</t>
        </is>
      </c>
      <c r="Q115" s="165" t="inlineStr">
        <is>
          <t>Mock Rx20 UBU</t>
        </is>
      </c>
      <c r="R115" s="165" t="inlineStr"/>
    </row>
    <row r="116" ht="24" customHeight="1" s="49">
      <c r="A116" s="167" t="n">
        <v>114</v>
      </c>
      <c r="B116" s="166" t="inlineStr">
        <is>
          <t>Metronidazole ตอบ 4. Rifampicin ผ่าน CYP 2C9 inducer เพิ่มการ metabolism ของยาคุมกำเนิด ทำให้ลด efficacy ของยาคุมกำเนิดลง - -0</t>
        </is>
      </c>
      <c r="C116" s="166" t="inlineStr"/>
      <c r="D116" s="166" t="inlineStr">
        <is>
          <t>Tamsulosin 0.4 mg HS</t>
        </is>
      </c>
      <c r="E116" s="166" t="inlineStr">
        <is>
          <t>Finasteride 5 mg OD</t>
        </is>
      </c>
      <c r="F116" s="166" t="inlineStr">
        <is>
          <t>Oxybutynin 5 mg BID</t>
        </is>
      </c>
      <c r="G116" s="166" t="inlineStr">
        <is>
          <t>Tolterodine 2 mg BID</t>
        </is>
      </c>
      <c r="H116" s="166" t="inlineStr">
        <is>
          <t>Dydrogesterone 10 mg BID</t>
        </is>
      </c>
      <c r="I116" s="167" t="n">
        <v>1</v>
      </c>
      <c r="J116" s="166" t="inlineStr">
        <is>
          <t>✅ คำตอบที่ถูกต้อง: ข้อ ก. Tamsulosin 0.4 mg HS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Tamsulosin 0.4 mg HS การเลือก Tamsulosin 0.4 mg HS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(Finasteride 5 mg OD): Finasteride 5 mg OD ไม่ตรงกับข้อบ่งใช้หรือกลไกการออกฤทธิ์ที่ถูกต้องตาม WHO Medical Eligibility Criteria for Contraceptive Use (5th edition, 2015)
• ข้อ ค. (Oxybutynin 5 mg BID): Oxybutynin 5 mg BID ไม่ตรงกับข้อบ่งใช้หรือกลไกการออกฤทธิ์ที่ถูกต้องตาม WHO Medical Eligibility Criteria for Contraceptive Use (5th edition, 2015)
• ข้อ ง. (Tolterodine 2 mg BID): Tolterodine 2 mg BID ไม่ตรงกับข้อบ่งใช้หรือกลไกการออกฤทธิ์ที่ถูกต้องตาม WHO Medical Eligibility Criteria for Contraceptive Use (5th edition, 2015)
• ข้อ จ. (Dydrogesterone 10 mg BID): Dydrogesterone 10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Potent Enzyme Inducer: เป็น potent inducer ของ CYP3A4, CYP2C9, CYP2C19 และ P-gp ลดระดับยา Warfarin, Oral contraceptives, Protease inhibitors อย่างมาก
• Orange-Red Discoloration: แจ้งผู้ป่วยล่วงหน้าว่าปัสสาวะ น้ำตา เหงื่อ น้ำลายจะเปลี่ยนเป็นสีส้มแดง เป็นอาการปกติไม่เป็นอันตราย</t>
        </is>
      </c>
      <c r="K116" s="166" t="inlineStr"/>
      <c r="L116" s="166" t="inlineStr">
        <is>
          <t>Gynaecologic &amp; Genitourinary</t>
        </is>
      </c>
      <c r="M116" s="166" t="inlineStr">
        <is>
          <t>Oral contraceptive</t>
        </is>
      </c>
      <c r="N116" s="165" t="inlineStr">
        <is>
          <t>Clinic</t>
        </is>
      </c>
      <c r="O116" s="166" t="inlineStr">
        <is>
          <t>ข้อ 5 (PLE_CC1_Key_Rx20_UBU.md)</t>
        </is>
      </c>
      <c r="P116" s="165" t="inlineStr">
        <is>
          <t>ข้อสอบจำลอง</t>
        </is>
      </c>
      <c r="Q116" s="165" t="inlineStr">
        <is>
          <t>Mock Rx20 UBU</t>
        </is>
      </c>
      <c r="R116" s="165" t="inlineStr"/>
    </row>
    <row r="117" ht="24" customHeight="1" s="49">
      <c r="A117" s="167" t="n">
        <v>115</v>
      </c>
      <c r="B117" s="166" t="inlineStr">
        <is>
          <t>EE 0.035 mg + cypoterone acetate 2 mg เพื่อนแนะนำให$ซื้อยา isotetrinoin capsule ทางอินเตอร_เนต</t>
        </is>
      </c>
      <c r="C117" s="166" t="inlineStr"/>
      <c r="D117" s="166" t="inlineStr">
        <is>
          <t>Tolterodine 2 mg BID</t>
        </is>
      </c>
      <c r="E117" s="166" t="inlineStr">
        <is>
          <t>Dydrogesterone 10 mg BID</t>
        </is>
      </c>
      <c r="F117" s="166" t="inlineStr">
        <is>
          <t>Ethinylestradiol 30 mcg + Levonorgestrel 150 mcg</t>
        </is>
      </c>
      <c r="G117" s="166" t="inlineStr">
        <is>
          <t>Ethinylestradiol 30 mcg + Drospirenone 3 mg</t>
        </is>
      </c>
      <c r="H117" s="166" t="inlineStr">
        <is>
          <t>Ethinylestradiol 35 mcg + Cyproterone acetate 2 mg</t>
        </is>
      </c>
      <c r="I117" s="167" t="n">
        <v>2</v>
      </c>
      <c r="J117" s="166" t="inlineStr">
        <is>
          <t>✅ คำตอบที่ถูกต้อง: ข้อ ข. Dydrogesterone 10 mg BID
💡 Background:
การรักษาโรคติดเชื้อแบคทีเรีย (Oral contraceptive) ต้องเลือก antibiotic ที่ครอบคลุม likely pathogens และมี PK/PD profile เหมาะสมกับตำแหน่งการติดเชื้อ
🎯 ทำไมข้อนี้ถึงถูก:
Dydrogesterone 10 mg BID การเลือก Dydrogesterone 10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(Tolterodine 2 mg BID): Tolterodine 2 mg BID ไม่ตรงกับข้อบ่งใช้หรือกลไกการออกฤทธิ์ที่ถูกต้องตาม WHO Medical Eligibility Criteria for Contraceptive Use (5th edition, 2015)
• ข้อ ค. (Ethinylestradiol 30 mcg + Levonorgestrel 150 mcg): Levonorgestrel เป็น 2nd generation progestin มีฤทธิ์ androgenic สูงกว่า 3rd generation อาจกระทบ lipid profile แต่ประสิทธิภาพสูง
• ข้อ ง. (Ethinylestradiol 30 mcg + Drospirenone 3 mg): Estradiol มีผลต่อ hepatic first-pass metabolism น้อยกว่า ethinyl estradiol เมื่อให้ผ่าน transdermal route ลด VTE risk เมื่อเทียบกับ oral route
• ข้อ จ. (Ethinylestradiol 35 mcg + Cyproterone acetate 2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17" s="166" t="inlineStr"/>
      <c r="L117" s="166" t="inlineStr">
        <is>
          <t>Gynaecologic &amp; Genitourinary</t>
        </is>
      </c>
      <c r="M117" s="166" t="inlineStr">
        <is>
          <t>Oral contraceptive</t>
        </is>
      </c>
      <c r="N117" s="165" t="inlineStr">
        <is>
          <t>Clinic</t>
        </is>
      </c>
      <c r="O117" s="166" t="inlineStr">
        <is>
          <t>ข้อ 5 (PLE_CC1_Key_Rx20_UBU.md)</t>
        </is>
      </c>
      <c r="P117" s="165" t="inlineStr">
        <is>
          <t>ข้อสอบจำลอง</t>
        </is>
      </c>
      <c r="Q117" s="165" t="inlineStr">
        <is>
          <t>Mock Rx20 UBU</t>
        </is>
      </c>
      <c r="R117" s="165" t="inlineStr"/>
    </row>
    <row r="118" ht="24" customHeight="1" s="49">
      <c r="A118" s="167" t="n">
        <v>116</v>
      </c>
      <c r="B118" s="166" t="inlineStr">
        <is>
          <t>ต$องคุมกำเนิดกGอนใช$ยา 1 เดือน</t>
        </is>
      </c>
      <c r="C118" s="166" t="inlineStr"/>
      <c r="D118" s="166" t="inlineStr">
        <is>
          <t>Ethinylestradiol 30 mcg + Drospirenone 3 mg</t>
        </is>
      </c>
      <c r="E118" s="166" t="inlineStr">
        <is>
          <t>Ethinylestradiol 35 mcg + Cyproterone acetate 2 mg</t>
        </is>
      </c>
      <c r="F118" s="166" t="inlineStr">
        <is>
          <t>Desogestrel 75 mcg OD (Progestin-only)</t>
        </is>
      </c>
      <c r="G118" s="166" t="inlineStr">
        <is>
          <t>Levonorgestrel 1.5 mg stat (Emergency)</t>
        </is>
      </c>
      <c r="H118" s="166" t="inlineStr">
        <is>
          <t>Mefenamic acid 500 mg TID</t>
        </is>
      </c>
      <c r="I118" s="167" t="n">
        <v>1</v>
      </c>
      <c r="J118" s="166" t="inlineStr">
        <is>
          <t>✅ คำตอบที่ถูกต้อง: ข้อ ก. Ethinylestradiol 30 mcg + Drospirenone 3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Drospirenone 3 mg การเลือก Ethinylestradiol 30 mcg + Drospirenone 3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35 mcg + Cyproterone acetate 2 mg): Estradiol มีผลต่อ hepatic first-pass metabolism น้อยกว่า ethinyl estradiol เมื่อให้ผ่าน transdermal route ลด VTE risk เมื่อเทียบกับ oral route
• ข้อ ค. (Desogestrel 75 mcg OD (Progestin-only)): Desogestrel 75 mcg OD (Progestin-only) ไม่ตรงกับข้อบ่งใช้หรือกลไกการออกฤทธิ์ที่ถูกต้องตาม WHO Medical Eligibility Criteria for Contraceptive Use (5th edition, 2015)
• ข้อ ง. (Levonorgestrel 1.5 mg stat (Emergency)): Levonorgestrel เป็น 2nd generation progestin มีฤทธิ์ androgenic สูงกว่า 3rd generation อาจกระทบ lipid profile แต่ประสิทธิภาพสูง
• ข้อ จ. (Mefenamic acid 500 mg TID): Mefenamic acid 500 mg TID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18" s="166" t="inlineStr"/>
      <c r="L118" s="166" t="inlineStr">
        <is>
          <t>Gynaecologic &amp; Genitourinary</t>
        </is>
      </c>
      <c r="M118" s="166" t="inlineStr">
        <is>
          <t>Oral contraceptive</t>
        </is>
      </c>
      <c r="N118" s="165" t="inlineStr">
        <is>
          <t>Clinic</t>
        </is>
      </c>
      <c r="O118" s="166" t="inlineStr">
        <is>
          <t>ข้อ 3 (PLE_CC1_Key_Rx20_UBU.md)</t>
        </is>
      </c>
      <c r="P118" s="165" t="inlineStr">
        <is>
          <t>ข้อสอบจำลอง</t>
        </is>
      </c>
      <c r="Q118" s="165" t="inlineStr">
        <is>
          <t>Mock Rx20 UBU</t>
        </is>
      </c>
      <c r="R118" s="165" t="inlineStr"/>
    </row>
    <row r="119" ht="24" customHeight="1" s="49">
      <c r="A119" s="167" t="n">
        <v>117</v>
      </c>
      <c r="B119" s="166" t="inlineStr">
        <is>
          <t>ไมGควรเริ่มยาคุมกำเนิดในวันแรกที่มีประจำเดือน เนื่องจากจะทำให$....</t>
        </is>
      </c>
      <c r="C119" s="166" t="inlineStr"/>
      <c r="D119" s="166" t="inlineStr">
        <is>
          <t>Levonorgestrel 1.5 mg stat (Emergency)</t>
        </is>
      </c>
      <c r="E119" s="166" t="inlineStr">
        <is>
          <t>Mefenamic acid 500 mg TID</t>
        </is>
      </c>
      <c r="F119" s="166" t="inlineStr">
        <is>
          <t>Tamsulosin 0.4 mg HS</t>
        </is>
      </c>
      <c r="G119" s="166" t="inlineStr">
        <is>
          <t>Finasteride 5 mg OD</t>
        </is>
      </c>
      <c r="H119" s="166" t="inlineStr">
        <is>
          <t>Oxybutynin 5 mg BID</t>
        </is>
      </c>
      <c r="I119" s="167" t="n">
        <v>1</v>
      </c>
      <c r="J119" s="166" t="inlineStr">
        <is>
          <t>✅ คำตอบที่ถูกต้อง: ข้อ ก. Levonorgestrel 1.5 mg stat (Emergency)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Levonorgestrel 1.5 mg stat (Emergency) การเลือก Levonorgestrel 1.5 mg stat (Emergency)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(Mefenamic acid 500 mg TID): Mefenamic acid 500 mg TID ไม่ตรงกับข้อบ่งใช้หรือกลไกการออกฤทธิ์ที่ถูกต้องตาม WHO Medical Eligibility Criteria for Contraceptive Use (5th edition, 2015)
• ข้อ ค. (Tamsulosin 0.4 mg HS): Tamsulosin 0.4 mg HS ไม่ตรงกับข้อบ่งใช้หรือกลไกการออกฤทธิ์ที่ถูกต้องตาม WHO Medical Eligibility Criteria for Contraceptive Use (5th edition, 2015)
• ข้อ ง. (Finasteride 5 mg OD): Finasteride 5 mg OD ไม่ตรงกับข้อบ่งใช้หรือกลไกการออกฤทธิ์ที่ถูกต้องตาม WHO Medical Eligibility Criteria for Contraceptive Use (5th edition, 2015)
• ข้อ จ. (Oxybutynin 5 mg BID): Oxybutynin 5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19" s="166" t="inlineStr"/>
      <c r="L119" s="166" t="inlineStr">
        <is>
          <t>Gynaecologic &amp; Genitourinary</t>
        </is>
      </c>
      <c r="M119" s="166" t="inlineStr">
        <is>
          <t>Oral contraceptive</t>
        </is>
      </c>
      <c r="N119" s="165" t="inlineStr">
        <is>
          <t>Clinic</t>
        </is>
      </c>
      <c r="O119" s="166" t="inlineStr">
        <is>
          <t>ข้อ 2 (PLE_CC1_Key_Rx20_UBU.md)</t>
        </is>
      </c>
      <c r="P119" s="165" t="inlineStr">
        <is>
          <t>ข้อสอบจำลอง</t>
        </is>
      </c>
      <c r="Q119" s="165" t="inlineStr">
        <is>
          <t>Mock Rx20 UBU</t>
        </is>
      </c>
      <c r="R119" s="165" t="inlineStr"/>
    </row>
    <row r="120" ht="24" customHeight="1" s="49">
      <c r="A120" s="167" t="n">
        <v>118</v>
      </c>
      <c r="B120" s="166" t="inlineStr">
        <is>
          <t>หากลืมกินยาคุมกำเนิด 2 เม็ดใน 14 วันแรกให$รับประทานมื้อตGอไปได$ปกติ</t>
        </is>
      </c>
      <c r="C120" s="166" t="inlineStr"/>
      <c r="D120" s="166" t="inlineStr">
        <is>
          <t>Finasteride 5 mg OD</t>
        </is>
      </c>
      <c r="E120" s="166" t="inlineStr">
        <is>
          <t>Oxybutynin 5 mg BID</t>
        </is>
      </c>
      <c r="F120" s="166" t="inlineStr">
        <is>
          <t>Tolterodine 2 mg BID</t>
        </is>
      </c>
      <c r="G120" s="166" t="inlineStr">
        <is>
          <t>Dydrogesterone 10 mg BID</t>
        </is>
      </c>
      <c r="H120" s="166" t="inlineStr">
        <is>
          <t>Ethinylestradiol 30 mcg + Levonorgestrel 150 mcg</t>
        </is>
      </c>
      <c r="I120" s="167" t="n">
        <v>1</v>
      </c>
      <c r="J120" s="166" t="inlineStr">
        <is>
          <t>✅ คำตอบที่ถูกต้อง: ข้อ ก. Finasteride 5 mg OD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Finasteride 5 mg OD การเลือก Finasteride 5 mg OD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(Oxybutynin 5 mg BID): Oxybutynin 5 mg BID ไม่ตรงกับข้อบ่งใช้หรือกลไกการออกฤทธิ์ที่ถูกต้องตาม WHO Medical Eligibility Criteria for Contraceptive Use (5th edition, 2015)
• ข้อ ค. (Tolterodine 2 mg BID): Tolterodine 2 mg BID ไม่ตรงกับข้อบ่งใช้หรือกลไกการออกฤทธิ์ที่ถูกต้องตาม WHO Medical Eligibility Criteria for Contraceptive Use (5th edition, 2015)
• ข้อ ง. (Dydrogesterone 10 mg BID): Dydrogesterone 10 mg BID ไม่ตรงกับข้อบ่งใช้หรือกลไกการออกฤทธิ์ที่ถูกต้องตาม WHO Medical Eligibility Criteria for Contraceptive Use (5th edition, 2015)
• ข้อ จ. (Ethinylestradiol 30 mcg + Levonorgestrel 150 mcg):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20" s="166" t="inlineStr"/>
      <c r="L120" s="166" t="inlineStr">
        <is>
          <t>Gynaecologic &amp; Genitourinary</t>
        </is>
      </c>
      <c r="M120" s="166" t="inlineStr">
        <is>
          <t>Oral contraceptive</t>
        </is>
      </c>
      <c r="N120" s="165" t="inlineStr">
        <is>
          <t>Clinic</t>
        </is>
      </c>
      <c r="O120" s="166" t="inlineStr">
        <is>
          <t>ข้อ 3 (PLE_CC1_Key_Rx20_UBU.md)</t>
        </is>
      </c>
      <c r="P120" s="165" t="inlineStr">
        <is>
          <t>ข้อสอบจำลอง</t>
        </is>
      </c>
      <c r="Q120" s="165" t="inlineStr">
        <is>
          <t>Mock Rx20 UBU</t>
        </is>
      </c>
      <c r="R120" s="165" t="inlineStr"/>
    </row>
    <row r="121" ht="24" customHeight="1" s="49">
      <c r="A121" s="167" t="n">
        <v>119</v>
      </c>
      <c r="B121" s="166" t="inlineStr">
        <is>
          <t>หากลืมทานยาคุมกำเนิด 2 เม็ดใน 14 วันหลัง ให$รับประทานยาคุม 2 เม็ดเปญนเวลา 2 วันและคุมกำเนิดอื่นรGวมด$วย 7 วัน</t>
        </is>
      </c>
      <c r="C121" s="166" t="inlineStr"/>
      <c r="D121" s="166" t="inlineStr">
        <is>
          <t>Dydrogesterone 10 mg BID</t>
        </is>
      </c>
      <c r="E121" s="166" t="inlineStr">
        <is>
          <t>Ethinylestradiol 30 mcg + Levonorgestrel 150 mcg</t>
        </is>
      </c>
      <c r="F121" s="166" t="inlineStr">
        <is>
          <t>Ethinylestradiol 30 mcg + Drospirenone 3 mg</t>
        </is>
      </c>
      <c r="G121" s="166" t="inlineStr">
        <is>
          <t>Ethinylestradiol 35 mcg + Cyproterone acetate 2 mg</t>
        </is>
      </c>
      <c r="H121" s="166" t="inlineStr">
        <is>
          <t>Desogestrel 75 mcg OD (Progestin-only)</t>
        </is>
      </c>
      <c r="I121" s="167" t="n">
        <v>1</v>
      </c>
      <c r="J121" s="166" t="inlineStr">
        <is>
          <t>✅ คำตอบที่ถูกต้อง: ข้อ ก. Dydrogesterone 10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Dydrogesterone 10 mg BID การเลือก Dydrogesterone 10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Levonorgestrel 150 mcg): Levonorgestrel เป็น 2nd generation progestin มีฤทธิ์ androgenic สูงกว่า 3rd generation อาจกระทบ lipid profile แต่ประสิทธิภาพสูง
• ข้อ ค. (Ethinylestradiol 30 mcg + Drospirenone 3 mg): Estradiol มีผลต่อ hepatic first-pass metabolism น้อยกว่า ethinyl estradiol เมื่อให้ผ่าน transdermal route ลด VTE risk เมื่อเทียบกับ oral route
• ข้อ ง. (Ethinylestradiol 35 mcg + Cyproterone acetate 2 mg): Estradiol มีผลต่อ hepatic first-pass metabolism น้อยกว่า ethinyl estradiol เมื่อให้ผ่าน transdermal route ลด VTE risk เมื่อเทียบกับ oral route
• ข้อ จ. (Desogestrel 75 mcg OD (Progestin-only)): Desogestrel 75 mcg OD (Progestin-only)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21" s="166" t="inlineStr"/>
      <c r="L121" s="166" t="inlineStr">
        <is>
          <t>Gynaecologic &amp; Genitourinary</t>
        </is>
      </c>
      <c r="M121" s="166" t="inlineStr">
        <is>
          <t>Oral contraceptive</t>
        </is>
      </c>
      <c r="N121" s="165" t="inlineStr">
        <is>
          <t>Clinic</t>
        </is>
      </c>
      <c r="O121" s="166" t="inlineStr">
        <is>
          <t>ข้อ 4 (PLE_CC1_Key_Rx20_UBU.md)</t>
        </is>
      </c>
      <c r="P121" s="165" t="inlineStr">
        <is>
          <t>ข้อสอบจำลอง</t>
        </is>
      </c>
      <c r="Q121" s="165" t="inlineStr">
        <is>
          <t>Mock Rx20 UBU</t>
        </is>
      </c>
      <c r="R121" s="165" t="inlineStr"/>
    </row>
    <row r="122" ht="24" customHeight="1" s="49">
      <c r="A122" s="167" t="n">
        <v>120</v>
      </c>
      <c r="B122" s="166" t="inlineStr">
        <is>
          <t>ข$อใดไมGใชGอาการไมGพึงประสงค_จากการใช$ยาคุมกำเนิดชนิดฮอร_โมนรวม</t>
        </is>
      </c>
      <c r="C122" s="166" t="inlineStr"/>
      <c r="D122" s="166" t="inlineStr">
        <is>
          <t>Ethinylestradiol 35 mcg + Cyproterone acetate 2 mg</t>
        </is>
      </c>
      <c r="E122" s="166" t="inlineStr">
        <is>
          <t>Desogestrel 75 mcg OD (Progestin-only)</t>
        </is>
      </c>
      <c r="F122" s="166" t="inlineStr">
        <is>
          <t>Levonorgestrel 1.5 mg stat (Emergency)</t>
        </is>
      </c>
      <c r="G122" s="166" t="inlineStr">
        <is>
          <t>Mefenamic acid 500 mg TID</t>
        </is>
      </c>
      <c r="H122" s="166" t="inlineStr">
        <is>
          <t>Tamsulosin 0.4 mg HS</t>
        </is>
      </c>
      <c r="I122" s="167" t="n">
        <v>1</v>
      </c>
      <c r="J122" s="166" t="inlineStr">
        <is>
          <t>✅ คำตอบที่ถูกต้อง: ข้อ ก. Ethinylestradiol 35 mcg + Cyproterone acetate 2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35 mcg + Cyproterone acetate 2 mg การเลือก Ethinylestradiol 35 mcg + Cyproterone acetate 2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(Desogestrel 75 mcg OD (Progestin-only)): Desogestrel 75 mcg OD (Progestin-only) ไม่ตรงกับข้อบ่งใช้หรือกลไกการออกฤทธิ์ที่ถูกต้องตาม WHO Medical Eligibility Criteria for Contraceptive Use (5th edition, 2015)
• ข้อ ค. (Levonorgestrel 1.5 mg stat (Emergency)): Levonorgestrel เป็น 2nd generation progestin มีฤทธิ์ androgenic สูงกว่า 3rd generation อาจกระทบ lipid profile แต่ประสิทธิภาพสูง
• ข้อ ง. (Mefenamic acid 500 mg TID): Mefenamic acid 500 mg TID ไม่ตรงกับข้อบ่งใช้หรือกลไกการออกฤทธิ์ที่ถูกต้องตาม WHO Medical Eligibility Criteria for Contraceptive Use (5th edition, 2015)
• ข้อ จ. (Tamsulosin 0.4 mg HS): Tamsulosin 0.4 mg HS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22" s="166" t="inlineStr"/>
      <c r="L122" s="166" t="inlineStr">
        <is>
          <t>Gynaecologic &amp; Genitourinary</t>
        </is>
      </c>
      <c r="M122" s="166" t="inlineStr">
        <is>
          <t>Oral contraceptive</t>
        </is>
      </c>
      <c r="N122" s="165" t="inlineStr">
        <is>
          <t>Clinic</t>
        </is>
      </c>
      <c r="O122" s="166" t="inlineStr">
        <is>
          <t>ข้อ 43 (PLE_CC1_Key_Rx20_UBU.md)</t>
        </is>
      </c>
      <c r="P122" s="165" t="inlineStr">
        <is>
          <t>ข้อสอบจำลอง</t>
        </is>
      </c>
      <c r="Q122" s="165" t="inlineStr">
        <is>
          <t>Mock Rx20 UBU</t>
        </is>
      </c>
      <c r="R122" s="165" t="inlineStr"/>
    </row>
    <row r="123" ht="24" customHeight="1" s="49">
      <c r="A123" s="167" t="n">
        <v>121</v>
      </c>
      <c r="B123" s="166" t="inlineStr">
        <is>
          <t>พบได$จากยาคุมกำเนิดชนิดฮอร_โมนรวมที่มีฮอร_โมนโปรเจสตินรุGนเกGาๆ เชGน Levonorgestrel. Breast tenderness เปญนอาการไมGพึงประสงค_ที่พบได$ในการใช$ยาคุมกำเนิดชนิดฮอร_โมนรวมชGวงเริ่มต$น 1-3 เดือนแรก</t>
        </is>
      </c>
      <c r="C123" s="166" t="inlineStr"/>
      <c r="D123" s="166" t="inlineStr">
        <is>
          <t>Mefenamic acid 500 mg TID</t>
        </is>
      </c>
      <c r="E123" s="166" t="inlineStr">
        <is>
          <t>Tamsulosin 0.4 mg HS</t>
        </is>
      </c>
      <c r="F123" s="166" t="inlineStr">
        <is>
          <t>Finasteride 5 mg OD</t>
        </is>
      </c>
      <c r="G123" s="166" t="inlineStr">
        <is>
          <t>Oxybutynin 5 mg BID</t>
        </is>
      </c>
      <c r="H123" s="166" t="inlineStr">
        <is>
          <t>Tolterodine 2 mg BID</t>
        </is>
      </c>
      <c r="I123" s="167" t="n">
        <v>2</v>
      </c>
      <c r="J123" s="166" t="inlineStr">
        <is>
          <t>✅ คำตอบที่ถูกต้อง: ข้อ ข. Tamsulosin 0.4 mg HS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Tamsulosin 0.4 mg HS การเลือก Tamsulosin 0.4 mg HS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(Mefenamic acid 500 mg TID): Mefenamic acid 500 mg TID ไม่ตรงกับข้อบ่งใช้หรือกลไกการออกฤทธิ์ที่ถูกต้องตาม WHO Medical Eligibility Criteria for Contraceptive Use (5th edition, 2015)
• ข้อ ค. (Finasteride 5 mg OD): Finasteride 5 mg OD ไม่ตรงกับข้อบ่งใช้หรือกลไกการออกฤทธิ์ที่ถูกต้องตาม WHO Medical Eligibility Criteria for Contraceptive Use (5th edition, 2015)
• ข้อ ง. (Oxybutynin 5 mg BID): Oxybutynin 5 mg BID ไม่ตรงกับข้อบ่งใช้หรือกลไกการออกฤทธิ์ที่ถูกต้องตาม WHO Medical Eligibility Criteria for Contraceptive Use (5th edition, 2015)
• ข้อ จ. (Tolterodine 2 mg BID): Tolterodine 2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23" s="166" t="inlineStr"/>
      <c r="L123" s="166" t="inlineStr">
        <is>
          <t>Gynaecologic &amp; Genitourinary</t>
        </is>
      </c>
      <c r="M123" s="166" t="inlineStr">
        <is>
          <t>Oral contraceptive</t>
        </is>
      </c>
      <c r="N123" s="165" t="inlineStr">
        <is>
          <t>Clinic</t>
        </is>
      </c>
      <c r="O123" s="166" t="inlineStr">
        <is>
          <t>ข้อ 5 (PLE_CC1_Key_Rx20_UBU.md)</t>
        </is>
      </c>
      <c r="P123" s="165" t="inlineStr">
        <is>
          <t>ข้อสอบจำลอง</t>
        </is>
      </c>
      <c r="Q123" s="165" t="inlineStr">
        <is>
          <t>Mock Rx20 UBU</t>
        </is>
      </c>
      <c r="R123" s="165" t="inlineStr"/>
    </row>
    <row r="124" ht="24" customHeight="1" s="49">
      <c r="A124" s="167" t="n">
        <v>122</v>
      </c>
      <c r="B124" s="166" t="inlineStr">
        <is>
          <t>ข$อใดเปญนวิธีการแก$ไขอาการไมGพึงประสงค_จากยาคุมกำเนิดชนิดฮอร_โมรวมที่เหมาะสมที่สุด</t>
        </is>
      </c>
      <c r="C124" s="166" t="inlineStr"/>
      <c r="D124" s="166" t="inlineStr">
        <is>
          <t>Oxybutynin 5 mg BID</t>
        </is>
      </c>
      <c r="E124" s="166" t="inlineStr">
        <is>
          <t>Tolterodine 2 mg BID</t>
        </is>
      </c>
      <c r="F124" s="166" t="inlineStr">
        <is>
          <t>Dydrogesterone 10 mg BID</t>
        </is>
      </c>
      <c r="G124" s="166" t="inlineStr">
        <is>
          <t>Ethinylestradiol 30 mcg + Levonorgestrel 150 mcg</t>
        </is>
      </c>
      <c r="H124" s="166" t="inlineStr">
        <is>
          <t>Ethinylestradiol 30 mcg + Drospirenone 3 mg</t>
        </is>
      </c>
      <c r="I124" s="167" t="n">
        <v>1</v>
      </c>
      <c r="J124" s="166" t="inlineStr">
        <is>
          <t>✅ คำตอบที่ถูกต้อง: ข้อ ก. Oxybutynin 5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Oxybutynin 5 mg BID การเลือก Oxybutynin 5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(Tolterodine 2 mg BID): Tolterodine 2 mg BID ไม่ตรงกับข้อบ่งใช้หรือกลไกการออกฤทธิ์ที่ถูกต้องตาม WHO Medical Eligibility Criteria for Contraceptive Use (5th edition, 2015)
• ข้อ ค. (Dydrogesterone 10 mg BID): Dydrogesterone 10 mg BID ไม่ตรงกับข้อบ่งใช้หรือกลไกการออกฤทธิ์ที่ถูกต้องตาม WHO Medical Eligibility Criteria for Contraceptive Use (5th edition, 2015)
• ข้อ ง. (Ethinylestradiol 30 mcg + Levonorgestrel 150 mcg): Levonorgestrel เป็น 2nd generation progestin มีฤทธิ์ androgenic สูงกว่า 3rd generation อาจกระทบ lipid profile แต่ประสิทธิภาพสูง
• ข้อ จ. (Ethinylestradiol 30 mcg + Drospirenone 3 mg): Estradiol มีผลต่อ hepatic first-pass metabolism น้อยกว่า ethinyl estradiol เมื่อให้ผ่าน transdermal route ลด VTE risk เมื่อเทียบกับ oral route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24" s="166" t="inlineStr"/>
      <c r="L124" s="166" t="inlineStr">
        <is>
          <t>Gynaecologic &amp; Genitourinary</t>
        </is>
      </c>
      <c r="M124" s="166" t="inlineStr">
        <is>
          <t>Oral contraceptive</t>
        </is>
      </c>
      <c r="N124" s="165" t="inlineStr">
        <is>
          <t>Clinic</t>
        </is>
      </c>
      <c r="O124" s="166" t="inlineStr">
        <is>
          <t>ข้อ 44 (PLE_CC1_Key_Rx20_UBU.md)</t>
        </is>
      </c>
      <c r="P124" s="165" t="inlineStr">
        <is>
          <t>ข้อสอบจำลอง</t>
        </is>
      </c>
      <c r="Q124" s="165" t="inlineStr">
        <is>
          <t>Mock Rx20 UBU</t>
        </is>
      </c>
      <c r="R124" s="165" t="inlineStr"/>
    </row>
    <row r="125" ht="24" customHeight="1" s="49">
      <c r="A125" s="167" t="n">
        <v>123</v>
      </c>
      <c r="B125" s="166" t="inlineStr">
        <is>
          <t>ในชGวง 1-10 วันแรกของการใช$ยาคุมกำเนิด หากมีเลือดออกกระปØดกระปอยควรปรับเพิ่มปริมาณ เอสโตรเจนให$สูงขึ้น</t>
        </is>
      </c>
      <c r="C125" s="166" t="inlineStr"/>
      <c r="D125" s="166" t="inlineStr">
        <is>
          <t>Ethinylestradiol 30 mcg + Levonorgestrel 150 mcg</t>
        </is>
      </c>
      <c r="E125" s="166" t="inlineStr">
        <is>
          <t>Ethinylestradiol 30 mcg + Drospirenone 3 mg</t>
        </is>
      </c>
      <c r="F125" s="166" t="inlineStr">
        <is>
          <t>Ethinylestradiol 35 mcg + Cyproterone acetate 2 mg</t>
        </is>
      </c>
      <c r="G125" s="166" t="inlineStr">
        <is>
          <t>Desogestrel 75 mcg OD (Progestin-only)</t>
        </is>
      </c>
      <c r="H125" s="166" t="inlineStr">
        <is>
          <t>Levonorgestrel 1.5 mg stat (Emergency)</t>
        </is>
      </c>
      <c r="I125" s="167" t="n">
        <v>1</v>
      </c>
      <c r="J125" s="166" t="inlineStr">
        <is>
          <t>✅ คำตอบที่ถูกต้อง: ข้อ ก. Ethinylestradiol 30 mcg + Levonorgestrel 150 mcg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Levonorgestrel 150 mcg การเลือก Ethinylestradiol 30 mcg + Levonorgestrel 150 mcg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Drospirenone 3 mg): Estradiol มีผลต่อ hepatic first-pass metabolism น้อยกว่า ethinyl estradiol เมื่อให้ผ่าน transdermal route ลด VTE risk เมื่อเทียบกับ oral route
• ข้อ ค. (Ethinylestradiol 35 mcg + Cyproterone acetate 2 mg): Estradiol มีผลต่อ hepatic first-pass metabolism น้อยกว่า ethinyl estradiol เมื่อให้ผ่าน transdermal route ลด VTE risk เมื่อเทียบกับ oral route
• ข้อ ง. (Desogestrel 75 mcg OD (Progestin-only)): Desogestrel 75 mcg OD (Progestin-only) ไม่ตรงกับข้อบ่งใช้หรือกลไกการออกฤทธิ์ที่ถูกต้องตาม WHO Medical Eligibility Criteria for Contraceptive Use (5th edition, 2015)
• ข้อ จ. (Levonorgestrel 1.5 mg stat (Emergency)):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25" s="166" t="inlineStr"/>
      <c r="L125" s="166" t="inlineStr">
        <is>
          <t>Gynaecologic &amp; Genitourinary</t>
        </is>
      </c>
      <c r="M125" s="166" t="inlineStr">
        <is>
          <t>Oral contraceptive</t>
        </is>
      </c>
      <c r="N125" s="165" t="inlineStr">
        <is>
          <t>Clinic</t>
        </is>
      </c>
      <c r="O125" s="166" t="inlineStr">
        <is>
          <t>ข้อ 1 (PLE_CC1_Key_Rx20_UBU.md)</t>
        </is>
      </c>
      <c r="P125" s="165" t="inlineStr">
        <is>
          <t>ข้อสอบจำลอง</t>
        </is>
      </c>
      <c r="Q125" s="165" t="inlineStr">
        <is>
          <t>Mock Rx20 UBU</t>
        </is>
      </c>
      <c r="R125" s="165" t="inlineStr"/>
    </row>
    <row r="126" ht="24" customHeight="1" s="49">
      <c r="A126" s="167" t="n">
        <v>124</v>
      </c>
      <c r="B126" s="166" t="inlineStr">
        <is>
          <t>หากผู้ป่วยให้นมบุตร ไม่ควรใช้ยาคุมกำเนิดแบบใด</t>
        </is>
      </c>
      <c r="C126" s="166" t="inlineStr"/>
      <c r="D126" s="166" t="inlineStr">
        <is>
          <t>Desogestrel 75 mcg OD (Progestin-only)</t>
        </is>
      </c>
      <c r="E126" s="166" t="inlineStr">
        <is>
          <t>Levonorgestrel 1.5 mg stat (Emergency)</t>
        </is>
      </c>
      <c r="F126" s="166" t="inlineStr">
        <is>
          <t>Mefenamic acid 500 mg TID</t>
        </is>
      </c>
      <c r="G126" s="166" t="inlineStr">
        <is>
          <t>Tamsulosin 0.4 mg HS</t>
        </is>
      </c>
      <c r="H126" s="166" t="inlineStr">
        <is>
          <t>Finasteride 5 mg OD</t>
        </is>
      </c>
      <c r="I126" s="167" t="n">
        <v>1</v>
      </c>
      <c r="J126" s="166" t="inlineStr">
        <is>
          <t>✅ คำตอบที่ถูกต้อง: ข้อ ก. Desogestrel 75 mcg OD (Progestin-only)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Desogestrel 75 mcg OD (Progestin-only) การเลือก Desogestrel 75 mcg OD (Progestin-only)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(Levonorgestrel 1.5 mg stat (Emergency)): Levonorgestrel เป็น 2nd generation progestin มีฤทธิ์ androgenic สูงกว่า 3rd generation อาจกระทบ lipid profile แต่ประสิทธิภาพสูง
• ข้อ ค. (Mefenamic acid 500 mg TID): Mefenamic acid 500 mg TID ไม่ตรงกับข้อบ่งใช้หรือกลไกการออกฤทธิ์ที่ถูกต้องตาม WHO Medical Eligibility Criteria for Contraceptive Use (5th edition, 2015)
• ข้อ ง. (Tamsulosin 0.4 mg HS): Tamsulosin 0.4 mg HS ไม่ตรงกับข้อบ่งใช้หรือกลไกการออกฤทธิ์ที่ถูกต้องตาม WHO Medical Eligibility Criteria for Contraceptive Use (5th edition, 2015)
• ข้อ จ. (Finasteride 5 mg OD): Finasteride 5 mg OD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26" s="166" t="inlineStr"/>
      <c r="L126" s="166" t="inlineStr">
        <is>
          <t>Gynaecologic &amp; Genitourinary</t>
        </is>
      </c>
      <c r="M126" s="166" t="inlineStr">
        <is>
          <t>Oral contraceptive</t>
        </is>
      </c>
      <c r="N126" s="165" t="inlineStr">
        <is>
          <t>Clinic</t>
        </is>
      </c>
      <c r="O126" s="166" t="inlineStr">
        <is>
          <t>ข้อ 3 (PLE_CC1_Key_Rx20_UBU.md)</t>
        </is>
      </c>
      <c r="P126" s="165" t="inlineStr">
        <is>
          <t>ข้อสอบจำลอง</t>
        </is>
      </c>
      <c r="Q126" s="165" t="inlineStr">
        <is>
          <t>Mock Rx20 UBU</t>
        </is>
      </c>
      <c r="R126" s="165" t="inlineStr"/>
    </row>
    <row r="127" ht="24" customHeight="1" s="49">
      <c r="A127" s="167" t="n">
        <v>125</v>
      </c>
      <c r="B127" s="166" t="inlineStr">
        <is>
          <t>เกี่ยวกับ ยาคุมแบบห่วงอนามัย ข้อใดต่อไปนี้กล่าวถูกต้องตามหลักวิชาชีพเภสัชกรรม</t>
        </is>
      </c>
      <c r="C127" s="166" t="inlineStr"/>
      <c r="D127" s="166" t="inlineStr">
        <is>
          <t>Tamsulosin 0.4 mg HS</t>
        </is>
      </c>
      <c r="E127" s="166" t="inlineStr">
        <is>
          <t>Finasteride 5 mg OD</t>
        </is>
      </c>
      <c r="F127" s="166" t="inlineStr">
        <is>
          <t>Oxybutynin 5 mg BID</t>
        </is>
      </c>
      <c r="G127" s="166" t="inlineStr">
        <is>
          <t>Tolterodine 2 mg BID</t>
        </is>
      </c>
      <c r="H127" s="166" t="inlineStr">
        <is>
          <t>Dydrogesterone 10 mg BID</t>
        </is>
      </c>
      <c r="I127" s="167" t="n">
        <v>1</v>
      </c>
      <c r="J127" s="166" t="inlineStr">
        <is>
          <t>✅ คำตอบที่ถูกต้อง: ข้อ ก. Tamsulosin 0.4 mg HS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Tamsulosin 0.4 mg HS การเลือก Tamsulosin 0.4 mg HS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(Finasteride 5 mg OD): Finasteride 5 mg OD ไม่ตรงกับข้อบ่งใช้หรือกลไกการออกฤทธิ์ที่ถูกต้องตาม WHO Medical Eligibility Criteria for Contraceptive Use (5th edition, 2015)
• ข้อ ค. (Oxybutynin 5 mg BID): Oxybutynin 5 mg BID ไม่ตรงกับข้อบ่งใช้หรือกลไกการออกฤทธิ์ที่ถูกต้องตาม WHO Medical Eligibility Criteria for Contraceptive Use (5th edition, 2015)
• ข้อ ง. (Tolterodine 2 mg BID): Tolterodine 2 mg BID ไม่ตรงกับข้อบ่งใช้หรือกลไกการออกฤทธิ์ที่ถูกต้องตาม WHO Medical Eligibility Criteria for Contraceptive Use (5th edition, 2015)
• ข้อ จ. (Dydrogesterone 10 mg BID): Dydrogesterone 10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27" s="166" t="inlineStr"/>
      <c r="L127" s="166" t="inlineStr">
        <is>
          <t>Gynaecologic &amp; Genitourinary</t>
        </is>
      </c>
      <c r="M127" s="166" t="inlineStr">
        <is>
          <t>Oral contraceptive</t>
        </is>
      </c>
      <c r="N127" s="165" t="inlineStr">
        <is>
          <t>Clinic</t>
        </is>
      </c>
      <c r="O127" s="166" t="inlineStr">
        <is>
          <t>ข้อ 3 (PLE_CC1_Key_Rx20_UBU.md)</t>
        </is>
      </c>
      <c r="P127" s="165" t="inlineStr">
        <is>
          <t>ข้อสอบจำลอง</t>
        </is>
      </c>
      <c r="Q127" s="165" t="inlineStr">
        <is>
          <t>Mock Rx20 UBU</t>
        </is>
      </c>
      <c r="R127" s="165" t="inlineStr"/>
    </row>
    <row r="128" ht="24" customHeight="1" s="49">
      <c r="A128" s="167" t="n">
        <v>126</v>
      </c>
      <c r="B128" s="166" t="inlineStr">
        <is>
          <t>เกี่ยวกับ ยาคุมแบบฝังใต้ผิวหนัง ข้อใดต่อไปนี้กล่าวถูกต้องตามหลักวิชาชีพเภสัชกรรม</t>
        </is>
      </c>
      <c r="C128" s="166" t="inlineStr"/>
      <c r="D128" s="166" t="inlineStr">
        <is>
          <t>Tolterodine 2 mg BID</t>
        </is>
      </c>
      <c r="E128" s="166" t="inlineStr">
        <is>
          <t>Dydrogesterone 10 mg BID</t>
        </is>
      </c>
      <c r="F128" s="166" t="inlineStr">
        <is>
          <t>Ethinylestradiol 30 mcg + Levonorgestrel 150 mcg</t>
        </is>
      </c>
      <c r="G128" s="166" t="inlineStr">
        <is>
          <t>Ethinylestradiol 30 mcg + Drospirenone 3 mg</t>
        </is>
      </c>
      <c r="H128" s="166" t="inlineStr">
        <is>
          <t>Ethinylestradiol 35 mcg + Cyproterone acetate 2 mg</t>
        </is>
      </c>
      <c r="I128" s="167" t="n">
        <v>1</v>
      </c>
      <c r="J128" s="166" t="inlineStr">
        <is>
          <t>✅ คำตอบที่ถูกต้อง: ข้อ ก. Tolterodine 2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Tolterodine 2 mg BID การเลือก Tolterodine 2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(Dydrogesterone 10 mg BID): Dydrogesterone 10 mg BID ไม่ตรงกับข้อบ่งใช้หรือกลไกการออกฤทธิ์ที่ถูกต้องตาม WHO Medical Eligibility Criteria for Contraceptive Use (5th edition, 2015)
• ข้อ ค. (Ethinylestradiol 30 mcg + Levonorgestrel 150 mcg): Levonorgestrel เป็น 2nd generation progestin มีฤทธิ์ androgenic สูงกว่า 3rd generation อาจกระทบ lipid profile แต่ประสิทธิภาพสูง
• ข้อ ง. (Ethinylestradiol 30 mcg + Drospirenone 3 mg): Estradiol มีผลต่อ hepatic first-pass metabolism น้อยกว่า ethinyl estradiol เมื่อให้ผ่าน transdermal route ลด VTE risk เมื่อเทียบกับ oral route
• ข้อ จ. (Ethinylestradiol 35 mcg + Cyproterone acetate 2 mg): Estradiol มีผลต่อ hepatic first-pass metabolism น้อยกว่า ethinyl estradiol เมื่อให้ผ่าน transdermal route ลด VTE risk เมื่อเทียบกับ oral route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28" s="166" t="inlineStr"/>
      <c r="L128" s="166" t="inlineStr">
        <is>
          <t>Gynaecologic &amp; Genitourinary</t>
        </is>
      </c>
      <c r="M128" s="166" t="inlineStr">
        <is>
          <t>Oral contraceptive</t>
        </is>
      </c>
      <c r="N128" s="165" t="inlineStr">
        <is>
          <t>Clinic</t>
        </is>
      </c>
      <c r="O128" s="166" t="inlineStr">
        <is>
          <t>ข้อ 4 (PLE_CC1_Key_Rx20_UBU.md)</t>
        </is>
      </c>
      <c r="P128" s="165" t="inlineStr">
        <is>
          <t>ข้อสอบจำลอง</t>
        </is>
      </c>
      <c r="Q128" s="165" t="inlineStr">
        <is>
          <t>Mock Rx20 UBU</t>
        </is>
      </c>
      <c r="R128" s="165" t="inlineStr"/>
    </row>
    <row r="129" ht="24" customHeight="1" s="49">
      <c r="A129" s="167" t="n">
        <v>127</v>
      </c>
      <c r="B129" s="166" t="inlineStr">
        <is>
          <t>เกี่ยวกับ ยาคุมแบบฉีด ข้อใดต่อไปนี้กล่าวถูกต้องตามหลักวิชาชีพเภสัชกรรม</t>
        </is>
      </c>
      <c r="C129" s="166" t="inlineStr"/>
      <c r="D129" s="166" t="inlineStr">
        <is>
          <t>Ethinylestradiol 30 mcg + Drospirenone 3 mg</t>
        </is>
      </c>
      <c r="E129" s="166" t="inlineStr">
        <is>
          <t>Ethinylestradiol 35 mcg + Cyproterone acetate 2 mg</t>
        </is>
      </c>
      <c r="F129" s="166" t="inlineStr">
        <is>
          <t>Desogestrel 75 mcg OD (Progestin-only)</t>
        </is>
      </c>
      <c r="G129" s="166" t="inlineStr">
        <is>
          <t>Levonorgestrel 1.5 mg stat (Emergency)</t>
        </is>
      </c>
      <c r="H129" s="166" t="inlineStr">
        <is>
          <t>Mefenamic acid 500 mg TID</t>
        </is>
      </c>
      <c r="I129" s="167" t="n">
        <v>1</v>
      </c>
      <c r="J129" s="166" t="inlineStr">
        <is>
          <t>✅ คำตอบที่ถูกต้อง: ข้อ ก. Ethinylestradiol 30 mcg + Drospirenone 3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Drospirenone 3 mg การเลือก Ethinylestradiol 30 mcg + Drospirenone 3 mg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35 mcg + Cyproterone acetate 2 mg): Estradiol มีผลต่อ hepatic first-pass metabolism น้อยกว่า ethinyl estradiol เมื่อให้ผ่าน transdermal route ลด VTE risk เมื่อเทียบกับ oral route
• ข้อ ค. (Desogestrel 75 mcg OD (Progestin-only)): Desogestrel 75 mcg OD (Progestin-only) ไม่ตรงกับข้อบ่งใช้หรือกลไกการออกฤทธิ์ที่ถูกต้องตาม WHO Medical Eligibility Criteria for Contraceptive Use (5th edition, 2015)
• ข้อ ง. (Levonorgestrel 1.5 mg stat (Emergency)): Levonorgestrel เป็น 2nd generation progestin มีฤทธิ์ androgenic สูงกว่า 3rd generation อาจกระทบ lipid profile แต่ประสิทธิภาพสูง
• ข้อ จ. (Mefenamic acid 500 mg TID): Mefenamic acid 500 mg TID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29" s="166" t="inlineStr"/>
      <c r="L129" s="166" t="inlineStr">
        <is>
          <t>Gynaecologic &amp; Genitourinary</t>
        </is>
      </c>
      <c r="M129" s="166" t="inlineStr">
        <is>
          <t>Oral contraceptive</t>
        </is>
      </c>
      <c r="N129" s="165" t="inlineStr">
        <is>
          <t>Clinic</t>
        </is>
      </c>
      <c r="O129" s="166" t="inlineStr">
        <is>
          <t>ข้อ 5 (PLE_CC1_Key_Rx20_UBU.md)</t>
        </is>
      </c>
      <c r="P129" s="165" t="inlineStr">
        <is>
          <t>ข้อสอบจำลอง</t>
        </is>
      </c>
      <c r="Q129" s="165" t="inlineStr">
        <is>
          <t>Mock Rx20 UBU</t>
        </is>
      </c>
      <c r="R129" s="165" t="inlineStr"/>
    </row>
    <row r="130" ht="24" customHeight="1" s="49">
      <c r="A130" s="167" t="n">
        <v>128</v>
      </c>
      <c r="B130" s="166" t="inlineStr">
        <is>
          <t>ผู้ปวยสามารถบริหารยาเองได้ การใส่ห่วงอนามัยผู้ป่วยไม่สามารถใส่เองได้เนื่องจากต้องใส่ห่วงเข้าไปในโพรงมดลูกด้วยเทคนิคปราศจากเชื้อจึ งต้องไปรับการทำหัตถการจากแพทย์์เท่านั้น ซึ่งใส่แล้วจะสามารถคุมกำเนิดได้ 5 ปี</t>
        </is>
      </c>
      <c r="C130" s="166" t="inlineStr"/>
      <c r="D130" s="166" t="inlineStr">
        <is>
          <t>Levonorgestrel 1.5 mg stat (Emergency)</t>
        </is>
      </c>
      <c r="E130" s="166" t="inlineStr">
        <is>
          <t>Mefenamic acid 500 mg TID</t>
        </is>
      </c>
      <c r="F130" s="166" t="inlineStr">
        <is>
          <t>Tamsulosin 0.4 mg HS</t>
        </is>
      </c>
      <c r="G130" s="166" t="inlineStr">
        <is>
          <t>Finasteride 5 mg OD</t>
        </is>
      </c>
      <c r="H130" s="166" t="inlineStr">
        <is>
          <t>Oxybutynin 5 mg BID</t>
        </is>
      </c>
      <c r="I130" s="167" t="n">
        <v>4</v>
      </c>
      <c r="J130" s="166" t="inlineStr">
        <is>
          <t>✅ คำตอบที่ถูกต้อง: ข้อ ง. Finasteride 5 mg OD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Finasteride 5 mg OD การเลือก Finasteride 5 mg OD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(Levonorgestrel 1.5 mg stat (Emergency)): Levonorgestrel เป็น 2nd generation progestin มีฤทธิ์ androgenic สูงกว่า 3rd generation อาจกระทบ lipid profile แต่ประสิทธิภาพสูง
• ข้อ ข. (Mefenamic acid 500 mg TID): Mefenamic acid 500 mg TID ไม่ตรงกับข้อบ่งใช้หรือกลไกการออกฤทธิ์ที่ถูกต้องตาม WHO Medical Eligibility Criteria for Contraceptive Use (5th edition, 2015)
• ข้อ ค. (Tamsulosin 0.4 mg HS): Tamsulosin 0.4 mg HS ไม่ตรงกับข้อบ่งใช้หรือกลไกการออกฤทธิ์ที่ถูกต้องตาม WHO Medical Eligibility Criteria for Contraceptive Use (5th edition, 2015)
• ข้อ จ. (Oxybutynin 5 mg BID): Oxybutynin 5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30" s="166" t="inlineStr"/>
      <c r="L130" s="166" t="inlineStr">
        <is>
          <t>Gynaecologic &amp; Genitourinary</t>
        </is>
      </c>
      <c r="M130" s="166" t="inlineStr">
        <is>
          <t>Oral contraceptive</t>
        </is>
      </c>
      <c r="N130" s="165" t="inlineStr">
        <is>
          <t>Clinic</t>
        </is>
      </c>
      <c r="O130" s="166" t="inlineStr">
        <is>
          <t>ข้อ 5 (PLE_CC1_Key_Rx20_UBU.md)</t>
        </is>
      </c>
      <c r="P130" s="165" t="inlineStr">
        <is>
          <t>ข้อสอบจำลอง</t>
        </is>
      </c>
      <c r="Q130" s="165" t="inlineStr">
        <is>
          <t>Mock Rx20 UBU</t>
        </is>
      </c>
      <c r="R130" s="165" t="inlineStr"/>
    </row>
    <row r="131" ht="24" customHeight="1" s="49">
      <c r="A131" s="167" t="n">
        <v>129</v>
      </c>
      <c r="B131" s="166" t="inlineStr">
        <is>
          <t>ห่วงคุมกำเนิดมีการออกฤทธิ์แบบใด</t>
        </is>
      </c>
      <c r="C131" s="166" t="inlineStr"/>
      <c r="D131" s="166" t="inlineStr">
        <is>
          <t>Finasteride 5 mg OD</t>
        </is>
      </c>
      <c r="E131" s="166" t="inlineStr">
        <is>
          <t>Oxybutynin 5 mg BID</t>
        </is>
      </c>
      <c r="F131" s="166" t="inlineStr">
        <is>
          <t>Tolterodine 2 mg BID</t>
        </is>
      </c>
      <c r="G131" s="166" t="inlineStr">
        <is>
          <t>Dydrogesterone 10 mg BID</t>
        </is>
      </c>
      <c r="H131" s="166" t="inlineStr">
        <is>
          <t>Ethinylestradiol 30 mcg + Levonorgestrel 150 mcg</t>
        </is>
      </c>
      <c r="I131" s="167" t="n">
        <v>1</v>
      </c>
      <c r="J131" s="166" t="inlineStr">
        <is>
          <t>✅ คำตอบที่ถูกต้อง: ข้อ ก. Finasteride 5 mg OD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Finasteride 5 mg OD การเลือก Finasteride 5 mg OD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(Oxybutynin 5 mg BID): Oxybutynin 5 mg BID ไม่ตรงกับข้อบ่งใช้หรือกลไกการออกฤทธิ์ที่ถูกต้องตาม WHO Medical Eligibility Criteria for Contraceptive Use (5th edition, 2015)
• ข้อ ค. (Tolterodine 2 mg BID): Tolterodine 2 mg BID ไม่ตรงกับข้อบ่งใช้หรือกลไกการออกฤทธิ์ที่ถูกต้องตาม WHO Medical Eligibility Criteria for Contraceptive Use (5th edition, 2015)
• ข้อ ง. (Dydrogesterone 10 mg BID): Dydrogesterone 10 mg BID ไม่ตรงกับข้อบ่งใช้หรือกลไกการออกฤทธิ์ที่ถูกต้องตาม WHO Medical Eligibility Criteria for Contraceptive Use (5th edition, 2015)
• ข้อ จ. (Ethinylestradiol 30 mcg + Levonorgestrel 150 mcg):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31" s="166" t="inlineStr"/>
      <c r="L131" s="166" t="inlineStr">
        <is>
          <t>Gynaecologic &amp; Genitourinary</t>
        </is>
      </c>
      <c r="M131" s="166" t="inlineStr">
        <is>
          <t>Oral contraceptive</t>
        </is>
      </c>
      <c r="N131" s="165" t="inlineStr">
        <is>
          <t>Clinic</t>
        </is>
      </c>
      <c r="O131" s="166" t="inlineStr">
        <is>
          <t>ข้อ 5 (PLE_CC1_Key_Rx20_UBU.md)</t>
        </is>
      </c>
      <c r="P131" s="165" t="inlineStr">
        <is>
          <t>ข้อสอบจำลอง</t>
        </is>
      </c>
      <c r="Q131" s="165" t="inlineStr">
        <is>
          <t>Mock Rx20 UBU</t>
        </is>
      </c>
      <c r="R131" s="165" t="inlineStr"/>
    </row>
    <row r="132" ht="24" customHeight="1" s="49">
      <c r="A132" s="167" t="n">
        <v>130</v>
      </c>
      <c r="B132" s="166" t="inlineStr">
        <is>
          <t>เมื่อใช้ยาคุมกำเนิดแล้วพบว่ามีเลือดออกกระปริดกระปอยเกิดจากสาเหตุต่อไปนี้ ยกเว้นข้อใด</t>
        </is>
      </c>
      <c r="C132" s="166" t="inlineStr"/>
      <c r="D132" s="166" t="inlineStr">
        <is>
          <t>Dydrogesterone 10 mg BID</t>
        </is>
      </c>
      <c r="E132" s="166" t="inlineStr">
        <is>
          <t>Ethinylestradiol 30 mcg + Levonorgestrel 150 mcg</t>
        </is>
      </c>
      <c r="F132" s="166" t="inlineStr">
        <is>
          <t>Ethinylestradiol 30 mcg + Drospirenone 3 mg</t>
        </is>
      </c>
      <c r="G132" s="166" t="inlineStr">
        <is>
          <t>Ethinylestradiol 35 mcg + Cyproterone acetate 2 mg</t>
        </is>
      </c>
      <c r="H132" s="166" t="inlineStr">
        <is>
          <t>Desogestrel 75 mcg OD (Progestin-only)</t>
        </is>
      </c>
      <c r="I132" s="167" t="n">
        <v>1</v>
      </c>
      <c r="J132" s="166" t="inlineStr">
        <is>
          <t>✅ คำตอบที่ถูกต้อง: ข้อ ก. Dydrogesterone 10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Dydrogesterone 10 mg BID การเลือก Dydrogesterone 10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Levonorgestrel 150 mcg): Levonorgestrel เป็น 2nd generation progestin มีฤทธิ์ androgenic สูงกว่า 3rd generation อาจกระทบ lipid profile แต่ประสิทธิภาพสูง
• ข้อ ค. (Ethinylestradiol 30 mcg + Drospirenone 3 mg): Estradiol มีผลต่อ hepatic first-pass metabolism น้อยกว่า ethinyl estradiol เมื่อให้ผ่าน transdermal route ลด VTE risk เมื่อเทียบกับ oral route
• ข้อ ง. (Ethinylestradiol 35 mcg + Cyproterone acetate 2 mg): Estradiol มีผลต่อ hepatic first-pass metabolism น้อยกว่า ethinyl estradiol เมื่อให้ผ่าน transdermal route ลด VTE risk เมื่อเทียบกับ oral route
• ข้อ จ. (Desogestrel 75 mcg OD (Progestin-only)): Desogestrel 75 mcg OD (Progestin-only)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32" s="166" t="inlineStr"/>
      <c r="L132" s="166" t="inlineStr">
        <is>
          <t>Gynaecologic &amp; Genitourinary</t>
        </is>
      </c>
      <c r="M132" s="166" t="inlineStr">
        <is>
          <t>Oral contraceptive</t>
        </is>
      </c>
      <c r="N132" s="165" t="inlineStr">
        <is>
          <t>Clinic</t>
        </is>
      </c>
      <c r="O132" s="166" t="inlineStr">
        <is>
          <t>ข้อ 7 (PLE_CC1_Key_Rx20_UBU.md)</t>
        </is>
      </c>
      <c r="P132" s="165" t="inlineStr">
        <is>
          <t>ข้อสอบจำลอง</t>
        </is>
      </c>
      <c r="Q132" s="165" t="inlineStr">
        <is>
          <t>Mock Rx20 UBU</t>
        </is>
      </c>
      <c r="R132" s="165" t="inlineStr"/>
    </row>
    <row r="133" ht="24" customHeight="1" s="49">
      <c r="A133" s="167" t="n">
        <v>131</v>
      </c>
      <c r="B133" s="166" t="inlineStr">
        <is>
          <t>ปริมาณ estrogen และ progesterone น้อยเกินไป</t>
        </is>
      </c>
      <c r="C133" s="166" t="inlineStr"/>
      <c r="D133" s="166" t="inlineStr">
        <is>
          <t>Ethinylestradiol 35 mcg + Cyproterone acetate 2 mg</t>
        </is>
      </c>
      <c r="E133" s="166" t="inlineStr">
        <is>
          <t>Desogestrel 75 mcg OD (Progestin-only)</t>
        </is>
      </c>
      <c r="F133" s="166" t="inlineStr">
        <is>
          <t>Levonorgestrel 1.5 mg stat (Emergency)</t>
        </is>
      </c>
      <c r="G133" s="166" t="inlineStr">
        <is>
          <t>Mefenamic acid 500 mg TID</t>
        </is>
      </c>
      <c r="H133" s="166" t="inlineStr">
        <is>
          <t>Tamsulosin 0.4 mg HS</t>
        </is>
      </c>
      <c r="I133" s="167" t="n">
        <v>1</v>
      </c>
      <c r="J133" s="166" t="inlineStr">
        <is>
          <t>✅ คำตอบที่ถูกต้อง: ข้อ ก. Ethinylestradiol 35 mcg + Cyproterone acetate 2 mg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35 mcg + Cyproterone acetate 2 mg การเลือก Ethinylestradiol 35 mcg + Cyproterone acetate 2 mg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(Desogestrel 75 mcg OD (Progestin-only)): Desogestrel 75 mcg OD (Progestin-only) ไม่ตรงกับข้อบ่งใช้หรือกลไกการออกฤทธิ์ที่ถูกต้องตาม WHO Medical Eligibility Criteria for Contraceptive Use (5th edition, 2015)
• ข้อ ค. (Levonorgestrel 1.5 mg stat (Emergency)): Levonorgestrel เป็น 2nd generation progestin มีฤทธิ์ androgenic สูงกว่า 3rd generation อาจกระทบ lipid profile แต่ประสิทธิภาพสูง
• ข้อ ง. (Mefenamic acid 500 mg TID): Mefenamic acid 500 mg TID ไม่ตรงกับข้อบ่งใช้หรือกลไกการออกฤทธิ์ที่ถูกต้องตาม WHO Medical Eligibility Criteria for Contraceptive Use (5th edition, 2015)
• ข้อ จ. (Tamsulosin 0.4 mg HS): Tamsulosin 0.4 mg HS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33" s="166" t="inlineStr"/>
      <c r="L133" s="166" t="inlineStr">
        <is>
          <t>Gynaecologic &amp; Genitourinary</t>
        </is>
      </c>
      <c r="M133" s="166" t="inlineStr">
        <is>
          <t>Urinary incontinence</t>
        </is>
      </c>
      <c r="N133" s="165" t="inlineStr">
        <is>
          <t>Clinic</t>
        </is>
      </c>
      <c r="O133" s="166" t="inlineStr">
        <is>
          <t>ข้อ 1 (PLE_CC1_Key_Rx20_UBU.md)</t>
        </is>
      </c>
      <c r="P133" s="165" t="inlineStr">
        <is>
          <t>ข้อสอบจำลอง</t>
        </is>
      </c>
      <c r="Q133" s="165" t="inlineStr">
        <is>
          <t>Mock Rx20 UBU</t>
        </is>
      </c>
      <c r="R133" s="165" t="inlineStr"/>
    </row>
    <row r="134" ht="24" customHeight="1" s="49">
      <c r="A134" s="167" t="n">
        <v>132</v>
      </c>
      <c r="B134" s="166" t="inlineStr">
        <is>
          <t>เกี่ยวกับ กินยาคุมไม่สม่ำเสมอ ข้อใดต่อไปนี้กล่าวถูกต้องตามหลักวิชาชีพเภสัชกรรม</t>
        </is>
      </c>
      <c r="C134" s="166" t="inlineStr"/>
      <c r="D134" s="166" t="inlineStr">
        <is>
          <t>Mefenamic acid 500 mg TID</t>
        </is>
      </c>
      <c r="E134" s="166" t="inlineStr">
        <is>
          <t>Tamsulosin 0.4 mg HS</t>
        </is>
      </c>
      <c r="F134" s="166" t="inlineStr">
        <is>
          <t>Finasteride 5 mg OD</t>
        </is>
      </c>
      <c r="G134" s="166" t="inlineStr">
        <is>
          <t>Oxybutynin 5 mg BID</t>
        </is>
      </c>
      <c r="H134" s="166" t="inlineStr">
        <is>
          <t>Tolterodine 2 mg BID</t>
        </is>
      </c>
      <c r="I134" s="167" t="n">
        <v>1</v>
      </c>
      <c r="J134" s="166" t="inlineStr">
        <is>
          <t>✅ คำตอบที่ถูกต้อง: ข้อ ก. Mefenamic acid 500 mg TID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Mefenamic acid 500 mg TID การเลือก Mefenamic acid 500 mg TID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(Tamsulosin 0.4 mg HS): Tamsulosin 0.4 mg HS ไม่ตรงกับข้อบ่งใช้หรือกลไกการออกฤทธิ์ที่ถูกต้องตาม WHO Medical Eligibility Criteria for Contraceptive Use (5th edition, 2015)
• ข้อ ค. (Finasteride 5 mg OD): Finasteride 5 mg OD ไม่ตรงกับข้อบ่งใช้หรือกลไกการออกฤทธิ์ที่ถูกต้องตาม WHO Medical Eligibility Criteria for Contraceptive Use (5th edition, 2015)
• ข้อ ง. (Oxybutynin 5 mg BID): Oxybutynin 5 mg BID ไม่ตรงกับข้อบ่งใช้หรือกลไกการออกฤทธิ์ที่ถูกต้องตาม WHO Medical Eligibility Criteria for Contraceptive Use (5th edition, 2015)
• ข้อ จ. (Tolterodine 2 mg BID): Tolterodine 2 mg BID ไม่ตรงกับข้อบ่งใช้หรือกลไกการออกฤทธิ์ที่ถูกต้องตาม WHO Medical Eligibility Criteria for Contraceptive Use (5th edition, 2015)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34" s="166" t="inlineStr"/>
      <c r="L134" s="166" t="inlineStr">
        <is>
          <t>Gynaecologic &amp; Genitourinary</t>
        </is>
      </c>
      <c r="M134" s="166" t="inlineStr">
        <is>
          <t>Oral contraceptive</t>
        </is>
      </c>
      <c r="N134" s="165" t="inlineStr">
        <is>
          <t>Clinic</t>
        </is>
      </c>
      <c r="O134" s="166" t="inlineStr">
        <is>
          <t>ข้อ 2 (PLE_CC1_Key_Rx20_UBU.md)</t>
        </is>
      </c>
      <c r="P134" s="165" t="inlineStr">
        <is>
          <t>ข้อสอบจำลอง</t>
        </is>
      </c>
      <c r="Q134" s="165" t="inlineStr">
        <is>
          <t>Mock Rx20 UBU</t>
        </is>
      </c>
      <c r="R134" s="165" t="inlineStr"/>
    </row>
    <row r="135" ht="24" customHeight="1" s="49">
      <c r="A135" s="167" t="n">
        <v>133</v>
      </c>
      <c r="B135" s="166" t="inlineStr">
        <is>
          <t>ผู้ป่วยใช้ยาคุมกำเนิดชนิดรับประทาน (E+P) แล้วมีปัญหาเรื่องน้ำหนักตัวเพิ่มขึ้น และมีสิว จะแก้ปัญหาดังกล่าวโดยเปลี่ยนมาใช้ progestin ตัวใด</t>
        </is>
      </c>
      <c r="C135" s="166" t="inlineStr"/>
      <c r="D135" s="166" t="inlineStr">
        <is>
          <t>Oxybutynin 5 mg BID</t>
        </is>
      </c>
      <c r="E135" s="166" t="inlineStr">
        <is>
          <t>Tolterodine 2 mg BID</t>
        </is>
      </c>
      <c r="F135" s="166" t="inlineStr">
        <is>
          <t>Dydrogesterone 10 mg BID</t>
        </is>
      </c>
      <c r="G135" s="166" t="inlineStr">
        <is>
          <t>Ethinylestradiol 30 mcg + Levonorgestrel 150 mcg</t>
        </is>
      </c>
      <c r="H135" s="166" t="inlineStr">
        <is>
          <t>Ethinylestradiol 30 mcg + Drospirenone 3 mg</t>
        </is>
      </c>
      <c r="I135" s="167" t="n">
        <v>1</v>
      </c>
      <c r="J135" s="166" t="inlineStr">
        <is>
          <t>✅ คำตอบที่ถูกต้อง: ข้อ ก. Oxybutynin 5 mg BID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Oxybutynin 5 mg BID การเลือก Oxybutynin 5 mg BID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(Tolterodine 2 mg BID): Tolterodine 2 mg BID ไม่ตรงกับข้อบ่งใช้หรือกลไกการออกฤทธิ์ที่ถูกต้องตาม WHO Medical Eligibility Criteria for Contraceptive Use (5th edition, 2015)
• ข้อ ค. (Dydrogesterone 10 mg BID): Dydrogesterone 10 mg BID ไม่ตรงกับข้อบ่งใช้หรือกลไกการออกฤทธิ์ที่ถูกต้องตาม WHO Medical Eligibility Criteria for Contraceptive Use (5th edition, 2015)
• ข้อ ง. (Ethinylestradiol 30 mcg + Levonorgestrel 150 mcg): Levonorgestrel เป็น 2nd generation progestin มีฤทธิ์ androgenic สูงกว่า 3rd generation อาจกระทบ lipid profile แต่ประสิทธิภาพสูง
• ข้อ จ. (Ethinylestradiol 30 mcg + Drospirenone 3 mg): Estradiol มีผลต่อ hepatic first-pass metabolism น้อยกว่า ethinyl estradiol เมื่อให้ผ่าน transdermal route ลด VTE risk เมื่อเทียบกับ oral route
📖 Guideline อ้างอิง:
แนวทางเวชปฏิบัติการรักษาโรคสิวและสะเก็ดเงิน (สมาคมแพทย์์ผิวหนังแห่งประเทศไทย) &amp; American Academy of Dermatology (AAD) Guidelines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135" s="166" t="inlineStr"/>
      <c r="L135" s="166" t="inlineStr">
        <is>
          <t>Gynaecologic &amp; Genitourinary</t>
        </is>
      </c>
      <c r="M135" s="166" t="inlineStr">
        <is>
          <t>Oral contraceptive</t>
        </is>
      </c>
      <c r="N135" s="165" t="inlineStr">
        <is>
          <t>Clinic</t>
        </is>
      </c>
      <c r="O135" s="166" t="inlineStr">
        <is>
          <t>ข้อ 8 (PLE_CC1_Key_Rx20_UBU.md)</t>
        </is>
      </c>
      <c r="P135" s="165" t="inlineStr">
        <is>
          <t>ข้อสอบจำลอง</t>
        </is>
      </c>
      <c r="Q135" s="165" t="inlineStr">
        <is>
          <t>Mock Rx20 UBU</t>
        </is>
      </c>
      <c r="R135" s="165" t="inlineStr"/>
    </row>
    <row r="136" ht="24" customHeight="1" s="49">
      <c r="A136" s="167" t="n">
        <v>134</v>
      </c>
      <c r="B136" s="166" t="inlineStr">
        <is>
          <t>ข้อใดไม่ใช้ข้อห้ามในการใช้ยาคุมกำเนิด</t>
        </is>
      </c>
      <c r="C136" s="166" t="inlineStr"/>
      <c r="D136" s="166" t="inlineStr">
        <is>
          <t>Ethinylestradiol 30 mcg + Levonorgestrel 150 mcg</t>
        </is>
      </c>
      <c r="E136" s="166" t="inlineStr">
        <is>
          <t>Ethinylestradiol 30 mcg + Drospirenone 3 mg</t>
        </is>
      </c>
      <c r="F136" s="166" t="inlineStr">
        <is>
          <t>Ethinylestradiol 35 mcg + Cyproterone acetate 2 mg</t>
        </is>
      </c>
      <c r="G136" s="166" t="inlineStr">
        <is>
          <t>Desogestrel 75 mcg OD (Progestin-only)</t>
        </is>
      </c>
      <c r="H136" s="166" t="inlineStr">
        <is>
          <t>Levonorgestrel 1.5 mg stat (Emergency)</t>
        </is>
      </c>
      <c r="I136" s="167" t="n">
        <v>1</v>
      </c>
      <c r="J136" s="166" t="inlineStr">
        <is>
          <t>✅ คำตอบที่ถูกต้อง: ข้อ ก. Ethinylestradiol 30 mcg + Levonorgestrel 150 mcg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Ethinylestradiol 30 mcg + Levonorgestrel 150 mcg การเลือก Ethinylestradiol 30 mcg + Levonorgestrel 150 mcg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ข. (Ethinylestradiol 30 mcg + Drospirenone 3 mg): Estradiol มีผลต่อ hepatic first-pass metabolism น้อยกว่า ethinyl estradiol เมื่อให้ผ่าน transdermal route ลด VTE risk เมื่อเทียบกับ oral route
• ข้อ ค. (Ethinylestradiol 35 mcg + Cyproterone acetate 2 mg): Estradiol มีผลต่อ hepatic first-pass metabolism น้อยกว่า ethinyl estradiol เมื่อให้ผ่าน transdermal route ลด VTE risk เมื่อเทียบกับ oral route
• ข้อ ง. (Desogestrel 75 mcg OD (Progestin-only)): Desogestrel 75 mcg OD (Progestin-only) ไม่ตรงกับข้อบ่งใช้หรือกลไกการออกฤทธิ์ที่ถูกต้องตาม WHO Medical Eligibility Criteria for Contraceptive Use (5th edition, 2015)
• ข้อ จ. (Levonorgestrel 1.5 mg stat (Emergency)): Levonorgestrel เป็น 2nd generation progestin มีฤทธิ์ androgenic สูงกว่า 3rd generation อาจกระทบ lipid profile แต่ประสิทธิภาพสูง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36" s="166" t="inlineStr"/>
      <c r="L136" s="166" t="inlineStr">
        <is>
          <t>Gynaecologic &amp; Genitourinary</t>
        </is>
      </c>
      <c r="M136" s="166" t="inlineStr">
        <is>
          <t>Oral contraceptive</t>
        </is>
      </c>
      <c r="N136" s="165" t="inlineStr">
        <is>
          <t>Clinic</t>
        </is>
      </c>
      <c r="O136" s="166" t="inlineStr">
        <is>
          <t>ข้อ 9 (PLE_CC1_Key_Rx20_UBU.md)</t>
        </is>
      </c>
      <c r="P136" s="165" t="inlineStr">
        <is>
          <t>ข้อสอบจำลอง</t>
        </is>
      </c>
      <c r="Q136" s="165" t="inlineStr">
        <is>
          <t>Mock Rx20 UBU</t>
        </is>
      </c>
      <c r="R136" s="165" t="inlineStr"/>
    </row>
    <row r="137" ht="24" customHeight="1" s="49">
      <c r="A137" s="167" t="n">
        <v>135</v>
      </c>
      <c r="B137" s="166" t="inlineStr">
        <is>
          <t>Tamoxifen เป็น non-steroidal antiestrogen</t>
        </is>
      </c>
      <c r="C137" s="166" t="inlineStr"/>
      <c r="D137" s="166" t="inlineStr">
        <is>
          <t>Desogestrel 75 mcg OD (Progestin-only)</t>
        </is>
      </c>
      <c r="E137" s="166" t="inlineStr">
        <is>
          <t>Levonorgestrel 1.5 mg stat (Emergency)</t>
        </is>
      </c>
      <c r="F137" s="166" t="inlineStr">
        <is>
          <t>Mefenamic acid 500 mg TID</t>
        </is>
      </c>
      <c r="G137" s="166" t="inlineStr">
        <is>
          <t>Tamsulosin 0.4 mg HS</t>
        </is>
      </c>
      <c r="H137" s="166" t="inlineStr">
        <is>
          <t>Finasteride 5 mg OD</t>
        </is>
      </c>
      <c r="I137" s="167" t="n">
        <v>1</v>
      </c>
      <c r="J137" s="166" t="inlineStr">
        <is>
          <t>✅ คำตอบที่ถูกต้อง: ข้อ ก. Desogestrel 75 mcg OD (Progestin-only)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Desogestrel 75 mcg OD (Progestin-only) การเลือก Desogestrel 75 mcg OD (Progestin-only)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(Levonorgestrel 1.5 mg stat (Emergency)): Levonorgestrel เป็น 2nd generation progestin มีฤทธิ์ androgenic สูงกว่า 3rd generation อาจกระทบ lipid profile แต่ประสิทธิภาพสูง
• ข้อ ค. (Mefenamic acid 500 mg TID): Mefenamic acid 500 mg TID ไม่ตรงกับข้อบ่งใช้หรือกลไกการออกฤทธิ์ที่ถูกต้องตาม WHO Medical Eligibility Criteria for Contraceptive Use (5th edition, 2015)
• ข้อ ง. (Tamsulosin 0.4 mg HS): Tamsulosin 0.4 mg HS ไม่ตรงกับข้อบ่งใช้หรือกลไกการออกฤทธิ์ที่ถูกต้องตาม WHO Medical Eligibility Criteria for Contraceptive Use (5th edition, 2015)
• ข้อ จ. (Finasteride 5 mg OD): Finasteride 5 mg OD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37" s="166" t="inlineStr"/>
      <c r="L137" s="166" t="inlineStr">
        <is>
          <t>Gynaecologic &amp; Genitourinary</t>
        </is>
      </c>
      <c r="M137" s="166" t="inlineStr">
        <is>
          <t>Urinary incontinence</t>
        </is>
      </c>
      <c r="N137" s="165" t="inlineStr">
        <is>
          <t>Clinic</t>
        </is>
      </c>
      <c r="O137" s="166" t="inlineStr">
        <is>
          <t>ข้อ 3 (PLE_CC1_Key_Rx20_UBU.md)</t>
        </is>
      </c>
      <c r="P137" s="165" t="inlineStr">
        <is>
          <t>ข้อสอบจำลอง</t>
        </is>
      </c>
      <c r="Q137" s="165" t="inlineStr">
        <is>
          <t>Mock Rx20 UBU</t>
        </is>
      </c>
      <c r="R137" s="165" t="inlineStr"/>
    </row>
    <row r="138" ht="24" customHeight="1" s="49">
      <c r="A138" s="167" t="n">
        <v>136</v>
      </c>
      <c r="B138" s="166" t="inlineStr">
        <is>
          <t>ยา Progestins ใดที่นิยมใช้ใน Progesterone only pills (POPs)</t>
        </is>
      </c>
      <c r="C138" s="166" t="inlineStr"/>
      <c r="D138" s="166" t="inlineStr">
        <is>
          <t>Desogestrel</t>
        </is>
      </c>
      <c r="E138" s="166" t="inlineStr">
        <is>
          <t>Norgestrel</t>
        </is>
      </c>
      <c r="F138" s="166" t="inlineStr">
        <is>
          <t>Gestodene</t>
        </is>
      </c>
      <c r="G138" s="166" t="inlineStr">
        <is>
          <t>Norgestimate</t>
        </is>
      </c>
      <c r="H138" s="166" t="inlineStr">
        <is>
          <t>Levonorgestrel</t>
        </is>
      </c>
      <c r="I138" s="167" t="n">
        <v>1</v>
      </c>
      <c r="J138" s="166" t="inlineStr">
        <is>
          <t>✅ คำตอบที่ถูกต้อง: ข้อ ก. Desogestrel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Desogestrel การเลือก Desogestrel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ข. (Norgestrel): Norgestrel ไม่ตรงกับข้อบ่งใช้หรือกลไกการออกฤทธิ์ที่ถูกต้องตาม WHO Medical Eligibility Criteria for Contraceptive Use (5th edition, 2015)
• ข้อ ค. (Gestodene): Gestodene ไม่ตรงกับข้อบ่งใช้หรือกลไกการออกฤทธิ์ที่ถูกต้องตาม WHO Medical Eligibility Criteria for Contraceptive Use (5th edition, 2015)
• ข้อ ง. (Norgestimate): Norgestimate ไม่ตรงกับข้อบ่งใช้หรือกลไกการออกฤทธิ์ที่ถูกต้องตาม WHO Medical Eligibility Criteria for Contraceptive Use (5th edition, 2015)
• ข้อ จ. (Levonorgestrel): Levonorgestrel เป็น 2nd generation progestin มีฤทธิ์ androgenic สูงกว่า 3rd generation อาจกระทบ lipid profile แต่ประสิทธิภาพสูง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38" s="166" t="inlineStr"/>
      <c r="L138" s="166" t="inlineStr">
        <is>
          <t>Gynaecologic &amp; Genitourinary</t>
        </is>
      </c>
      <c r="M138" s="166" t="inlineStr">
        <is>
          <t>Urinary incontinence</t>
        </is>
      </c>
      <c r="N138" s="165" t="inlineStr">
        <is>
          <t>Clinic</t>
        </is>
      </c>
      <c r="O138" s="166" t="inlineStr">
        <is>
          <t>ข้อ 84 (PLE_CC1_Key_Rx20_UBU.md)</t>
        </is>
      </c>
      <c r="P138" s="165" t="inlineStr">
        <is>
          <t>ข้อสอบจำลอง</t>
        </is>
      </c>
      <c r="Q138" s="165" t="inlineStr">
        <is>
          <t>Mock Rx20 UBU</t>
        </is>
      </c>
      <c r="R138" s="165" t="inlineStr"/>
    </row>
    <row r="139" ht="24" customHeight="1" s="49">
      <c r="A139" s="167" t="n">
        <v>137</v>
      </c>
      <c r="B139" s="166" t="inlineStr">
        <is>
          <t>ยาคุมกำเนิดในข้อใด เหมาะสมที่สุด (โจทย์มีแค่นี้)</t>
        </is>
      </c>
      <c r="C139" s="166" t="inlineStr"/>
      <c r="D139" s="166" t="inlineStr">
        <is>
          <t>Levonorgestrel</t>
        </is>
      </c>
      <c r="E139" s="166" t="inlineStr">
        <is>
          <t>Lynestrenol</t>
        </is>
      </c>
      <c r="F139" s="166" t="inlineStr">
        <is>
          <t>Ethinyl estradiol + Desogestrel</t>
        </is>
      </c>
      <c r="G139" s="166" t="inlineStr">
        <is>
          <t>Ethinyl estradiol + Levonorgestrel</t>
        </is>
      </c>
      <c r="H139" s="166" t="inlineStr">
        <is>
          <t>Ethinyl estradiol + Gestodene ในการใช้เป็นยาคุมฉุกเฉิน</t>
        </is>
      </c>
      <c r="I139" s="167" t="n">
        <v>5</v>
      </c>
      <c r="J139" s="166" t="inlineStr">
        <is>
          <t>✅ คำตอบที่ถูกต้อง: ข้อ จ. Ethinyl estradiol + Gestodene ในการใช้เป็นยาคุมฉุกเฉิน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Ethinyl estradiol + Gestodene ในการใช้เป็นยาคุมฉุกเฉิน การเลือก Ethinyl estradiol + Gestodene ในการใช้เป็นยาคุมฉุกเฉิน เป็นคำตอบที่ถูกต้องและสอดคล้องกับ evidence-based guidelines ของภาวะ Oral contraceptive โดยมี clinical efficacy สูงสุดในการรักษาและมี safety profile ที่เหมาะสม
🔍 ข้ออื่นผิดเพราะอะไร:
• ข้อ ก. (Levonorgestrel): Levonorgestrel เป็น 2nd generation progestin มีฤทธิ์ androgenic สูงกว่า 3rd generation อาจกระทบ lipid profile แต่ประสิทธิภาพสูง
• ข้อ ข. (Lynestrenol): Lynestrenol เป็น progestogen ที่ถูก metabolize เป็น norethindrone มีฤทธิ์ androgenic อ่อน ใช้ใน progestin-only contraception
• ข้อ ค. (Ethinyl estradiol + Desogestrel): Ethinyl estradiol ออกฤทธิ์ผ่าน ERα/ERβ เพิ่ม hepatic coagulation factor synthesis เสี่ยง VTE ในผู้มีความเสี่ยงสูง มีข้อห้ามใน WHO MEC Category 4
• ข้อ ง. (Ethinyl estradiol + Levonorgestrel): Ethinyl estradiol ออกฤทธิ์ผ่าน ERα/ERβ เพิ่ม hepatic coagulation factor synthesis เสี่ยง VTE ในผู้มีความเสี่ยงสูง มีข้อห้ามใน WHO MEC Category 4
📖 Guideline อ้างอิง:
WHO Medical Eligibility Criteria for Contraceptive Use (5th Edition) &amp; แนวทางการให้บริการวางแผนครอบครัว ราชวิทยาลัยสูตินรีแพทย์์แห่งประเทศไทย
📌 จุดจำก่อนสอบ:
• Pregnancy HTN Treatment: ยาลดความดันที่ปลอดภัย: Methyldopa, Labetalol, Nifedipine; ห้ามใช้ ACEI, ARB, Direct renin inhibitors เด็ดขาด (Fetotoxicity)
• Emergency Contraception Timing: Levonorgestrel 1.5 mg ทานให้เร็วที่สุดภายใน 72 ชั่วโมง (หรือ Ulipristal acetate 30 mg ภายใน 120 ชั่วโมง) หลังมีเพศสัมพันธ์ที่ไม่ได้ป้องกัน
• Vulvovaginal Candidiasis: สตรีตั้งครรภ์ที่เป็นเชื้อราในช่องคลอด ให้ใช้เฉพาะ Topical Clotrimazole vaginal tablet/suppository 7 วัน ห้ามใช้ Oral Fluconazole</t>
        </is>
      </c>
      <c r="K139" s="166" t="inlineStr"/>
      <c r="L139" s="166" t="inlineStr">
        <is>
          <t>Gynaecologic &amp; Genitourinary</t>
        </is>
      </c>
      <c r="M139" s="166" t="inlineStr">
        <is>
          <t>Oral contraceptive</t>
        </is>
      </c>
      <c r="N139" s="165" t="inlineStr">
        <is>
          <t>Clinic</t>
        </is>
      </c>
      <c r="O139" s="166" t="inlineStr">
        <is>
          <t>ข้อ 85 (PLE_CC1_Key_Rx20_UBU.md)</t>
        </is>
      </c>
      <c r="P139" s="165" t="inlineStr">
        <is>
          <t>ข้อสอบจำลอง</t>
        </is>
      </c>
      <c r="Q139" s="165" t="inlineStr">
        <is>
          <t>Mock Rx20 UBU</t>
        </is>
      </c>
      <c r="R139" s="165" t="inlineStr"/>
    </row>
    <row r="140" ht="24" customHeight="1" s="49">
      <c r="A140" s="167" t="n">
        <v>138</v>
      </c>
      <c r="B140" s="166" t="inlineStr">
        <is>
          <t>โครงสร้างในข้อใดมีฤทธิ์ Estrogenic activity</t>
        </is>
      </c>
      <c r="C140" s="166" t="inlineStr"/>
      <c r="D140" s="166" t="inlineStr">
        <is>
          <t>Ethinylestradiol 30 mcg + Drospirenone 3 mg</t>
        </is>
      </c>
      <c r="E140" s="166" t="inlineStr">
        <is>
          <t>Ethinylestradiol 35 mcg + Cyproterone acetate 2 mg</t>
        </is>
      </c>
      <c r="F140" s="166" t="inlineStr">
        <is>
          <t>Desogestrel 75 mcg OD (Progestin-only)</t>
        </is>
      </c>
      <c r="G140" s="166" t="inlineStr">
        <is>
          <t>Levonorgestrel 1.5 mg stat (Emergency)</t>
        </is>
      </c>
      <c r="H140" s="166" t="inlineStr">
        <is>
          <t>Mefenamic acid 500 mg TID</t>
        </is>
      </c>
      <c r="I140" s="167" t="n">
        <v>3</v>
      </c>
      <c r="J140" s="166" t="inlineStr">
        <is>
          <t>✅ คำตอบที่ถูกต้อง: ข้อ ค. Desogestrel 75 mcg OD (Progestin-only)
💡 Background:
การบริบาลทางเภสัชกรรมในกลุ่มโรคสูตินรีเวชและทางเดินปัสสาวะ มุ่งเน้นการเลือกใช้ยาคุมกำเนิด ฮอร์โมนทดแทน และยาทางระบบสืบพันธุ์สตรีตามหลักเกณฑ์ Medical Eligibility Criteria (WHO MEC)
🎯 ทำไมข้อนี้ถึงถูก:
Desogestrel 75 mcg OD (Progestin-only) การเลือก Desogestrel 75 mcg OD (Progestin-only) เป็นคำตอบที่ถูกต้องและสอดคล้องกับ evidence-based guidelines ของภาวะ Hormonal replacement โดยมี clinical efficacy สูงสุดในการรักษาและมี safety profile ที่เหมาะสม
🔍 ข้ออื่นผิดเพราะอะไร:
• ข้อ ก. (Ethinylestradiol 30 mcg + Drospirenone 3 mg): Estradiol มีผลต่อ hepatic first-pass metabolism น้อยกว่า ethinyl estradiol เมื่อให้ผ่าน transdermal route ลด VTE risk เมื่อเทียบกับ oral route
• ข้อ ข. (Ethinylestradiol 35 mcg + Cyproterone acetate 2 mg): Estradiol มีผลต่อ hepatic first-pass metabolism น้อยกว่า ethinyl estradiol เมื่อให้ผ่าน transdermal route ลด VTE risk เมื่อเทียบกับ oral route
• ข้อ ง. (Levonorgestrel 1.5 mg stat (Emergency)): Levonorgestrel เป็น 2nd generation progestin มีฤทธิ์ androgenic สูงกว่า 3rd generation อาจกระทบ lipid profile แต่ประสิทธิภาพสูง
• ข้อ จ. (Mefenamic acid 500 mg TID): Mefenamic acid 500 mg TID ไม่ตรงกับข้อบ่งใช้หรือกลไกการออกฤทธิ์ที่ถูกต้องตาม WHO Medical Eligibility Criteria for Contraceptive Use (5th edition, 2015)
📖 Guideline อ้างอิง:
แนวทางเวชปฏิบัติการวางแผนครอบครัวและการใช้ฮอร์โมนคุมกำเนิด พ.ศ. 2564 (ราชวิทยาลัยสูตินรีแพทย์์แห่งประเทศไทย)
📌 จุดจำก่อนสอบ:
• Evidence-Based Selection: ยึดหลักแนวทางเวชปฏิบัติมาตรฐานของภาวะ Hormonal replacement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40" s="166" t="inlineStr"/>
      <c r="L140" s="166" t="inlineStr">
        <is>
          <t>Gynaecologic &amp; Genitourinary</t>
        </is>
      </c>
      <c r="M140" s="166" t="inlineStr">
        <is>
          <t>Urinary incontinence</t>
        </is>
      </c>
      <c r="N140" s="165" t="inlineStr">
        <is>
          <t>Clinic</t>
        </is>
      </c>
      <c r="O140" s="166" t="inlineStr">
        <is>
          <t>ข้อ 88 (PLE_CC1_Key_Rx20_UBU.md)</t>
        </is>
      </c>
      <c r="P140" s="165" t="inlineStr">
        <is>
          <t>ข้อสอบจำลอง</t>
        </is>
      </c>
      <c r="Q140" s="165" t="inlineStr">
        <is>
          <t>Mock Rx20 UBU</t>
        </is>
      </c>
      <c r="R140" s="165" t="inlineStr"/>
    </row>
    <row r="141" ht="24" customHeight="1" s="49">
      <c r="A141" s="165" t="n">
        <v>139</v>
      </c>
      <c r="B141" s="166" t="inlineStr">
        <is>
          <t>[กรณีศึกษา 10]
ผู้ป่วยหญิงอายุ 16 ปี ได้รับยาคุม EE 30 mcg + levonorgestrel 150 mcg เกิดสิวและน้ำหนักขึ้น มาปรึกษาที่ร้านยา
คำถาม: ข้อห้ามใช้ COC ในการคุมกำเนิด ยกเว้น ข้อใด</t>
        </is>
      </c>
      <c r="C141" s="166" t="inlineStr"/>
      <c r="D141" s="166" t="inlineStr">
        <is>
          <t>IHD</t>
        </is>
      </c>
      <c r="E141" s="166" t="inlineStr">
        <is>
          <t>DVT</t>
        </is>
      </c>
      <c r="F141" s="166" t="inlineStr">
        <is>
          <t>DM</t>
        </is>
      </c>
      <c r="G141" s="166" t="inlineStr">
        <is>
          <t>มะเร็งตับ</t>
        </is>
      </c>
      <c r="H141" s="166" t="inlineStr">
        <is>
          <t>โรคหลอดเลือดสมอง</t>
        </is>
      </c>
      <c r="I141" s="165" t="inlineStr">
        <is>
          <t>3</t>
        </is>
      </c>
      <c r="J141" s="166" t="inlineStr">
        <is>
          <t xml:space="preserve">✅ คำตอบที่ถูกต้อง: ข้อ ค. DM
🎯 ทำไมข้อนี้ถึงถูก:
🔍 ข้ออื่นผิดเพราะอะไร:
</t>
        </is>
      </c>
      <c r="K141" s="166" t="inlineStr"/>
      <c r="L141" s="166" t="inlineStr">
        <is>
          <t>Gynaecologic &amp; Genitourinary</t>
        </is>
      </c>
      <c r="M141" s="166" t="inlineStr">
        <is>
          <t>Oral contraceptive</t>
        </is>
      </c>
      <c r="N141" s="165" t="inlineStr">
        <is>
          <t>Clinic</t>
        </is>
      </c>
      <c r="O141" s="166" t="inlineStr">
        <is>
          <t>[SOURCE: Pharma Plus เล่มม่วง 2 - ข้อสอบย้อนหลังปี 2558 วันที่ 1 ข้อ 77]</t>
        </is>
      </c>
      <c r="P141" s="165" t="inlineStr">
        <is>
          <t>ข้อสอบเก่า</t>
        </is>
      </c>
      <c r="Q141" s="165" t="inlineStr">
        <is>
          <t>2558</t>
        </is>
      </c>
      <c r="R141" s="165" t="inlineStr"/>
    </row>
    <row r="142" ht="24" customHeight="1" s="49">
      <c r="A142" s="165" t="n">
        <v>140</v>
      </c>
      <c r="B142" s="166" t="inlineStr">
        <is>
          <t>[กรณีศึกษา 10]
ผู้ป่วยหญิงอายุ 16 ปี ได้รับยาคุม EE 30 mcg + levonorgestrel 150 mcg เกิดปัญหาสิวและน้ำหนักตัวขึ้น ต้องการเปลี่ยนยาคุมเพื่อควบคุมน้ำหนัก
คำถาม: หากต้องการควบคุมน้ำหนักต้องใช้ progestin ตัวใด</t>
        </is>
      </c>
      <c r="C142" s="166" t="inlineStr"/>
      <c r="D142" s="166" t="inlineStr">
        <is>
          <t>Levonorgestrel</t>
        </is>
      </c>
      <c r="E142" s="166" t="inlineStr">
        <is>
          <t>Drospirenone</t>
        </is>
      </c>
      <c r="F142" s="166" t="inlineStr">
        <is>
          <t>Cyproterone</t>
        </is>
      </c>
      <c r="G142" s="166" t="inlineStr">
        <is>
          <t>Norgestimate</t>
        </is>
      </c>
      <c r="H142" s="166" t="inlineStr">
        <is>
          <t>Desogestrel</t>
        </is>
      </c>
      <c r="I142" s="165" t="inlineStr">
        <is>
          <t>2</t>
        </is>
      </c>
      <c r="J142" s="166" t="inlineStr">
        <is>
          <t xml:space="preserve">✅ คำตอบที่ถูกต้อง: ข้อ ข. Drospirenone
🎯 ทำไมข้อนี้ถึงถูก:
🔍 ข้ออื่นผิดเพราะอะไร:
</t>
        </is>
      </c>
      <c r="K142" s="166" t="inlineStr"/>
      <c r="L142" s="166" t="inlineStr">
        <is>
          <t>Gynaecologic &amp; Genitourinary</t>
        </is>
      </c>
      <c r="M142" s="166" t="inlineStr">
        <is>
          <t>Oral contraceptive</t>
        </is>
      </c>
      <c r="N142" s="165" t="inlineStr">
        <is>
          <t>Clinic</t>
        </is>
      </c>
      <c r="O142" s="166" t="inlineStr">
        <is>
          <t>[SOURCE: Pharma Plus เล่มม่วง 2 - ข้อสอบย้อนหลังปี 2558 วันที่ 1 ข้อ 78]</t>
        </is>
      </c>
      <c r="P142" s="165" t="inlineStr">
        <is>
          <t>ข้อสอบเก่า</t>
        </is>
      </c>
      <c r="Q142" s="165" t="inlineStr">
        <is>
          <t>2558</t>
        </is>
      </c>
      <c r="R142" s="165" t="inlineStr"/>
    </row>
    <row r="143" ht="24" customHeight="1" s="49">
      <c r="A143" s="165" t="n">
        <v>141</v>
      </c>
      <c r="B143" s="166" t="inlineStr">
        <is>
          <t>[กรณีศึกษา 10] วิธีการกินยาคุมฉุกเฉินที่ถูกต้อง</t>
        </is>
      </c>
      <c r="C143" s="166" t="inlineStr"/>
      <c r="D143" s="166" t="inlineStr">
        <is>
          <t>กิน levonorgestrel 150 mcg 2 เม็ดใน 72 ชั่วโมง และตามด้วย 2 เม็ด ใน 12 ชม.ต่อมา</t>
        </is>
      </c>
      <c r="E143" s="166" t="inlineStr">
        <is>
          <t>กิน levonorgestrel 150 mcg 1 เม็ดใน 72 ชั่วโมง และตามด้วย 2 เม็ด ใน 12 ชม.ต่อมา</t>
        </is>
      </c>
      <c r="F143" s="166" t="inlineStr">
        <is>
          <t>กิน levonorgestrel 150 mcg 2 เม็ดใน 72 ชั่วโมง และตามด้วย 1 เม็ด ใน 12 ชม.ต่อมา</t>
        </is>
      </c>
      <c r="G143" s="166" t="inlineStr">
        <is>
          <t>กินยาคุม COC ที่มีปริมาณ EE รวม 300 mcg ใน 72 ชั่วโมง และตามด้วย EE 300 mcg อีกครั้งใน 12 ชม.ต่อมา</t>
        </is>
      </c>
      <c r="H143" s="166" t="inlineStr">
        <is>
          <t>กิน levonorgestrel 750 mcg 1 เม็ดใน 72 ชั่วโมง และตามด้วย 1 เม็ด ใน 12 ชม.ต่อมา (หรือ 1.5 mg เม็ดเดียวทันที)</t>
        </is>
      </c>
      <c r="I143" s="165" t="inlineStr">
        <is>
          <t>5</t>
        </is>
      </c>
      <c r="J143" s="166" t="inlineStr">
        <is>
          <t xml:space="preserve">✅ คำตอบที่ถูกต้อง: ข้อ จ. กิน levonorgestrel 750 mcg 1 เม็ดใน 72 ชั่วโมง และตามด้วย 1 เม็ด ใน 12 ชม.ต่อมา (หรือ 1.5 mg เม็ดเดียวทันที)
🎯 ทำไมข้อนี้ถึงถูก:
🔍 ข้ออื่นผิดเพราะอะไร:
</t>
        </is>
      </c>
      <c r="K143" s="166" t="inlineStr"/>
      <c r="L143" s="166" t="inlineStr">
        <is>
          <t>Gynaecologic &amp; Genitourinary</t>
        </is>
      </c>
      <c r="M143" s="166" t="inlineStr">
        <is>
          <t>Oral contraceptive</t>
        </is>
      </c>
      <c r="N143" s="165" t="inlineStr">
        <is>
          <t>Clinic</t>
        </is>
      </c>
      <c r="O143" s="166" t="inlineStr">
        <is>
          <t>[SOURCE: Pharma Plus เล่มม่วง 2 - ข้อสอบย้อนหลังปี 2558 วันที่ 1 ข้อ 79]</t>
        </is>
      </c>
      <c r="P143" s="165" t="inlineStr">
        <is>
          <t>ข้อสอบเก่า</t>
        </is>
      </c>
      <c r="Q143" s="165" t="inlineStr">
        <is>
          <t>2558</t>
        </is>
      </c>
      <c r="R143" s="165" t="inlineStr"/>
    </row>
    <row r="144" ht="24" customHeight="1" s="49">
      <c r="A144" s="165" t="n">
        <v>142</v>
      </c>
      <c r="B144" s="166" t="inlineStr">
        <is>
          <t>[กรณีศึกษา 10] ยาคุมที่หญิงให้นมบุตรไม่ควรใช้</t>
        </is>
      </c>
      <c r="C144" s="166" t="inlineStr"/>
      <c r="D144" s="166" t="inlineStr">
        <is>
          <t>แผ่นแปะคุมกำเนิด</t>
        </is>
      </c>
      <c r="E144" s="166" t="inlineStr">
        <is>
          <t>Minipills</t>
        </is>
      </c>
      <c r="F144" s="166" t="inlineStr">
        <is>
          <t>DMPA IM</t>
        </is>
      </c>
      <c r="G144" s="166" t="inlineStr">
        <is>
          <t>DMPA SC</t>
        </is>
      </c>
      <c r="H144" s="166" t="inlineStr">
        <is>
          <t>ห่วงคุมกำเนิด</t>
        </is>
      </c>
      <c r="I144" s="165" t="inlineStr">
        <is>
          <t>1</t>
        </is>
      </c>
      <c r="J144" s="166" t="inlineStr">
        <is>
          <t xml:space="preserve">✅ คำตอบที่ถูกต้อง: ข้อ ก. แผ่นแปะคุมกำเนิด
🎯 ทำไมข้อนี้ถึงถูก:
🔍 ข้ออื่นผิดเพราะอะไร:
</t>
        </is>
      </c>
      <c r="K144" s="166" t="inlineStr"/>
      <c r="L144" s="166" t="inlineStr">
        <is>
          <t>Gynaecologic &amp; Genitourinary</t>
        </is>
      </c>
      <c r="M144" s="166" t="inlineStr">
        <is>
          <t>Oral contraceptive</t>
        </is>
      </c>
      <c r="N144" s="165" t="inlineStr">
        <is>
          <t>Clinic</t>
        </is>
      </c>
      <c r="O144" s="166" t="inlineStr">
        <is>
          <t>[SOURCE: Pharma Plus เล่มม่วง 2 - ข้อสอบย้อนหลังปี 2558 วันที่ 1 ข้อ 80]</t>
        </is>
      </c>
      <c r="P144" s="165" t="inlineStr">
        <is>
          <t>ข้อสอบเก่า</t>
        </is>
      </c>
      <c r="Q144" s="165" t="inlineStr">
        <is>
          <t>2558</t>
        </is>
      </c>
      <c r="R144" s="165" t="inlineStr"/>
    </row>
    <row r="145" ht="24" customHeight="1" s="49">
      <c r="A145" s="165" t="n">
        <v>143</v>
      </c>
      <c r="B145" s="166" t="inlineStr">
        <is>
          <t>[กรณีศึกษา 10] ข้อใดไม่เกี่ยวกับเลือดออกกะปริบกะปรอย</t>
        </is>
      </c>
      <c r="C145" s="166" t="inlineStr"/>
      <c r="D145" s="166" t="inlineStr">
        <is>
          <t>ปริมาณฮอร์โมน estrogen ต่ำ</t>
        </is>
      </c>
      <c r="E145" s="166" t="inlineStr">
        <is>
          <t>ลืมกิน</t>
        </is>
      </c>
      <c r="F145" s="166" t="inlineStr">
        <is>
          <t>กินยา rifampicin ร่วมด้วย</t>
        </is>
      </c>
      <c r="G145" s="166" t="inlineStr">
        <is>
          <t>กินยา ketoconazole ร่วมด้วย</t>
        </is>
      </c>
      <c r="H145" s="166" t="inlineStr">
        <is>
          <t>กินยาคุมในช่วง 2-3 เดือนแรก</t>
        </is>
      </c>
      <c r="I145" s="165" t="inlineStr">
        <is>
          <t>4</t>
        </is>
      </c>
      <c r="J145" s="166" t="inlineStr">
        <is>
          <t xml:space="preserve">✅ คำตอบที่ถูกต้อง: ข้อ ง. กินยา ketoconazole ร่วมด้วย
🎯 ทำไมข้อนี้ถึงถูก:
🔍 ข้ออื่นผิดเพราะอะไร:
</t>
        </is>
      </c>
      <c r="K145" s="166" t="inlineStr"/>
      <c r="L145" s="166" t="inlineStr">
        <is>
          <t>Gynaecologic &amp; Genitourinary</t>
        </is>
      </c>
      <c r="M145" s="166" t="inlineStr">
        <is>
          <t>Oral contraceptive</t>
        </is>
      </c>
      <c r="N145" s="165" t="inlineStr">
        <is>
          <t>Clinic</t>
        </is>
      </c>
      <c r="O145" s="166" t="inlineStr">
        <is>
          <t>[SOURCE: Pharma Plus เล่มม่วง 2 - ข้อสอบย้อนหลังปี 2558 วันที่ 1 ข้อ 81]</t>
        </is>
      </c>
      <c r="P145" s="165" t="inlineStr">
        <is>
          <t>ข้อสอบเก่า</t>
        </is>
      </c>
      <c r="Q145" s="165" t="inlineStr">
        <is>
          <t>2558</t>
        </is>
      </c>
      <c r="R145" s="165" t="inlineStr"/>
    </row>
    <row r="146" ht="24" customHeight="1" s="49">
      <c r="A146" s="165" t="n">
        <v>144</v>
      </c>
      <c r="B146" s="166" t="inlineStr">
        <is>
          <t>[กรณีศึกษา]
หญิงอายุ 27 ปี กินยาคุมกำเนิดชนิดฮอร์โมนรวม (EE 35 mcg + cyproterone acetate 2 mg)
คำถาม: ข้อใดเป็นข้อห้ามใช้ยาคุมกำเนิดรวมตาม WHO Category 4 (Unacceptable health risk)</t>
        </is>
      </c>
      <c r="C146" s="166" t="inlineStr"/>
      <c r="D146" s="166" t="inlineStr">
        <is>
          <t>สูบบุหรี่ 10 มวน/วัน</t>
        </is>
      </c>
      <c r="E146" s="166" t="inlineStr">
        <is>
          <t>เป็นโรคเส้นเลือดขอด</t>
        </is>
      </c>
      <c r="F146" s="166" t="inlineStr">
        <is>
          <t>เป็นโรคไมเกรนแบบมีออร่า</t>
        </is>
      </c>
      <c r="G146" s="166" t="inlineStr">
        <is>
          <t>ไขมันในเลือดผิดปกติ</t>
        </is>
      </c>
      <c r="H146" s="166" t="inlineStr">
        <is>
          <t>BMI = 28 kg/m2</t>
        </is>
      </c>
      <c r="I146" s="165" t="inlineStr">
        <is>
          <t>3</t>
        </is>
      </c>
      <c r="J146" s="166" t="inlineStr">
        <is>
          <t>✅ คำตอบที่ถูกต้อง: ข้อ ค. เป็นโรคไมเกรนแบบมีออร่า
🎯 ทำไมข้อนี้ถึงถูก:
ตามเกณฑ์ WHO Medical Eligibility Criteria for Contraceptive Use โรคไมเกรนที่มีอาการเตือน (Migraine with aura) ในทุกช่วงอายุ จัดเป็น WHO Category 4 (ข้อห้ามใช้อย่างเด็ดขาด) สำหรับ combined hormonal contraceptives (CHCs) เนื่องจากเพิ่มความเสี่ยงต่อ ischemic stroke อย่างมหาศาล
🔍 ข้ออื่นผิดเพราะอะไร:
• • ข้อ ก.: การสูบบุหรี่จัดเป็น Category 4 ต่อเมื่ออายุ 35 ปีขึ้นไปและสูบ &gt;= 15 มวน/วัน หากสูบ 10 มวน/วัน และอายุ 27 ปี จัดเป็น Category 2 เท่านั้น
• ข้อ ข.: เส้นเลือดขอดธรรมดา (varicose veins) จัดเป็น WHO Category 1 สามารถใช้ยาคุมกำเนิดรวมได้โดยไม่มีข้อจำกัด
• ข้อ ง.: Dyslipidemia ทั่วไปที่ไม่มีปัจจัยเสี่ยง ASCVD อื่นร่วม จัดเป็น WHO Category 2 หรือ 3 ไม่ใช่ Category 4
• ข้อ จ.: ภาวะน้ำหนักเกินหรืออ้วน (BMI 28 kg/m2) จัดเป็น WHO Category 2 สามารถใช้ยาคุมกำเนิดได้</t>
        </is>
      </c>
      <c r="K146" s="166" t="inlineStr"/>
      <c r="L146" s="166" t="inlineStr">
        <is>
          <t>Gynaecologic &amp; Genitourinary</t>
        </is>
      </c>
      <c r="M146" s="166" t="inlineStr">
        <is>
          <t>Oral contraceptive</t>
        </is>
      </c>
      <c r="N146" s="165" t="inlineStr">
        <is>
          <t>Clinic</t>
        </is>
      </c>
      <c r="O146" s="166" t="inlineStr">
        <is>
          <t>[SOURCE: Pharma Plus เล่มม่วง 2 - ข้อสอบย้อนหลัง PLE-CC1 ปี 2564 วันที่ 1 ข้อ 45]</t>
        </is>
      </c>
      <c r="P146" s="165" t="inlineStr">
        <is>
          <t>ข้อสอบเก่า</t>
        </is>
      </c>
      <c r="Q146" s="165" t="inlineStr">
        <is>
          <t>2564</t>
        </is>
      </c>
      <c r="R146" s="165" t="inlineStr"/>
    </row>
    <row r="147" ht="24" customHeight="1" s="49">
      <c r="A147" s="165" t="n">
        <v>145</v>
      </c>
      <c r="B147" s="166" t="inlineStr">
        <is>
          <t>[กรณีศึกษา]
หญิงอายุ 27 ปี รับประทานยาคุมกำเนิดฮอร์โมนรวม
คำถาม: ข้อใดเป็นข้อห้ามใช้ยาคุมกำเนิดรวม ตาม WHO category 4</t>
        </is>
      </c>
      <c r="C147" s="166" t="inlineStr"/>
      <c r="D147" s="166" t="inlineStr">
        <is>
          <t>สูบบุหรี่ 10 มวน/วัน</t>
        </is>
      </c>
      <c r="E147" s="166" t="inlineStr">
        <is>
          <t>เป็นโรคเส้นเลือดขอด</t>
        </is>
      </c>
      <c r="F147" s="166" t="inlineStr">
        <is>
          <t>เป็นโรคไมเกรนแบบมีออร่า</t>
        </is>
      </c>
      <c r="G147" s="166" t="inlineStr">
        <is>
          <t>ไขมันในเลือดผิดปกติ</t>
        </is>
      </c>
      <c r="H147" s="166" t="inlineStr">
        <is>
          <t>BMI = 28 kg/m2</t>
        </is>
      </c>
      <c r="I147" s="165" t="inlineStr">
        <is>
          <t>3</t>
        </is>
      </c>
      <c r="J147" s="166" t="inlineStr">
        <is>
          <t>✅ คำตอบที่ถูกต้อง: ข้อ ค. เป็นโรคไมเกรนแบบมีออร่า
🎯 ทำไมข้อนี้ถึงถูก:
ไมเกรนแบบมีออร่า (Migraine with aura) เป็นข้อห้ามใช้ระดับ WHO Category 4 สำหรับยาเม็ดคุมกำเนิดฮอร์โมนรวมในสตรีทุกช่วงวัย เพราะเอสโตรเจนจะเพิ่มความเสี่ยงต่อหลอดเลือดสมองอุดตัน (ischemic stroke) อย่างมีนัยสำคัญ
🔍 ข้ออื่นผิดเพราะอะไร:
• • ข้อ ก.: การสูบบุหรี่ในสตรีอายุน้อยกว่า 35 ปี จัดเป็น Category 2 เท่านั้น ไม่ถึง Category 4
• ข้อ ข.: โรคเส้นเลือดขอด (varicose veins) จัดเป็น Category 1 ปลอดภัยในการใช้ยาคุมกำเนิดรวม
• ข้อ ง.: ไขมันในเลือดผิดปกติที่ไม่รุนแรงจัดเป็น Category 2
• ข้อ จ.: BMI 28 kg/m2 (overweight) จัดเป็น Category 2 สามารถใช้ได้</t>
        </is>
      </c>
      <c r="K147" s="166" t="inlineStr"/>
      <c r="L147" s="166" t="inlineStr">
        <is>
          <t>Gynaecologic &amp; Genitourinary</t>
        </is>
      </c>
      <c r="M147" s="166" t="inlineStr">
        <is>
          <t>Oral contraceptive</t>
        </is>
      </c>
      <c r="N147" s="165" t="inlineStr">
        <is>
          <t>Clinic</t>
        </is>
      </c>
      <c r="O147" s="166" t="inlineStr">
        <is>
          <t>[SOURCE: Pharma Plus เล่มม่วง 2 - ข้อสอบย้อนหลัง PLE-CC1 ปี 2564 วันที่ 1 ข้อ 46]</t>
        </is>
      </c>
      <c r="P147" s="165" t="inlineStr">
        <is>
          <t>ข้อสอบเก่า</t>
        </is>
      </c>
      <c r="Q147" s="165" t="inlineStr">
        <is>
          <t>2564</t>
        </is>
      </c>
      <c r="R147" s="165" t="inlineStr"/>
    </row>
    <row r="148" ht="24" customHeight="1" s="49">
      <c r="A148" s="165" t="n">
        <v>146</v>
      </c>
      <c r="B148" s="166" t="inlineStr">
        <is>
          <t>[กรณีศึกษา]
แพทย์พิจารณาเปลี่ยนเป็น progestin-only pill (desogestrel 75 mcg) เนื่องจากผู้ป่วยมีข้อห้ามใช้เอสโตรเจน
คำถาม: แพทย์จ่าย desogestrel ให้แทน ข้อใดเกี่ยวกับฤทธิ์ของ desogestrel น้อยที่สุด (ไม่มีฤทธิ์นี้)</t>
        </is>
      </c>
      <c r="C148" s="166" t="inlineStr"/>
      <c r="D148" s="166" t="inlineStr">
        <is>
          <t>ยับยั้งการตกไข่</t>
        </is>
      </c>
      <c r="E148" s="166" t="inlineStr">
        <is>
          <t>ลดการเคลื่อนไหวของท่อนำรังไข่</t>
        </is>
      </c>
      <c r="F148" s="166" t="inlineStr">
        <is>
          <t>เพิ่มเมือกบริเวณปากมดลูก</t>
        </is>
      </c>
      <c r="G148" s="166" t="inlineStr">
        <is>
          <t>ยับยั้ง Aldosterone - induced salt retention</t>
        </is>
      </c>
      <c r="H148" s="166" t="inlineStr">
        <is>
          <t>ลดความหนาของเยื่อบุโพรงมดลูก</t>
        </is>
      </c>
      <c r="I148" s="165" t="inlineStr">
        <is>
          <t>4</t>
        </is>
      </c>
      <c r="J148" s="166" t="inlineStr">
        <is>
          <t>✅ คำตอบที่ถูกต้อง: ข้อ ง. ยับยั้ง Aldosterone - induced salt retention
🎯 ทำไมข้อนี้ถึงถูก:
Desogestrel เป็น progestin กลุ่ม gonane derivative ไม่มีฤทธิ์ antimineralocorticoid (ไม่สามารถยับยั้ง aldosterone-induced salt retention ได้) สารโปรเจสตินที่มีฤทธิ์ antimineralocorticoid ต้าน aldosterone ได้คือ Drospirenone
🔍 ข้ออื่นผิดเพราะอะไร:
• • ข้อ ก.: Desogestrel ในขนาด 75 mcg สามารถยับยั้งการตกไข่ (inhibition of ovulation) ได้สูงถึง 97% ซึ่งเป็นกลไกหลักของ Cerazette
• ข้อ ข.: โปรเจสตินมีฤทธิ์ลดการบีบตัวและการเคลื่อนไหวของท่อนำไข่ (decrease fallopian tube motility) ชะลอการเดินทางของไข่
• ข้อ ค.: โปรเจสตินออกฤทธิ์เพิ่มความเหนียวข้นของมูกปากมดลูก (thicken cervical mucus) ขัดขวางการเคลื่อนที่ของอสุจิ
• ข้อ จ.: โปรเจสตินทำให้เยื่อบุโพรงมดลูกฝ่อบาง (endometrial atrophy) ทำให้ไม่เหมาะแก่การฝังตัวของตัวอ่อน</t>
        </is>
      </c>
      <c r="K148" s="166" t="inlineStr"/>
      <c r="L148" s="166" t="inlineStr">
        <is>
          <t>Gynaecologic &amp; Genitourinary</t>
        </is>
      </c>
      <c r="M148" s="166" t="inlineStr">
        <is>
          <t>Oral contraceptive</t>
        </is>
      </c>
      <c r="N148" s="165" t="inlineStr">
        <is>
          <t>Clinic</t>
        </is>
      </c>
      <c r="O148" s="166" t="inlineStr">
        <is>
          <t>[SOURCE: Pharma Plus เล่มม่วง 2 - ข้อสอบย้อนหลัง PLE-CC1 ปี 2564 วันที่ 1 ข้อ 47]</t>
        </is>
      </c>
      <c r="P148" s="165" t="inlineStr">
        <is>
          <t>ข้อสอบเก่า</t>
        </is>
      </c>
      <c r="Q148" s="165" t="inlineStr">
        <is>
          <t>2564</t>
        </is>
      </c>
      <c r="R148" s="165" t="inlineStr"/>
    </row>
    <row r="149" ht="24" customHeight="1" s="49">
      <c r="A149" s="165" t="n">
        <v>147</v>
      </c>
      <c r="B149" s="166" t="inlineStr">
        <is>
          <t>[กรณีศึกษา]
เดิมผู้ป่วยใช้ยาคุมกำเนิดที่มีส่วนผสมของ EE 35 mcg + cyproterone acetate 2 mg เพื่อต้องการคุมกำเนิดและคุมสิว รับประทานมาแล้ว 3 เดือน มีอาการคลื่นไส้ อาเจียน ตึงคัดเต้านม
คำถาม: ต้องปรับสูตรยาคุมกำเนิดในผู้ป่วยรายนี้อย่างไร</t>
        </is>
      </c>
      <c r="C149" s="166" t="inlineStr"/>
      <c r="D149" s="166" t="inlineStr">
        <is>
          <t>ไม่ต้องปรับสูตรยาคุมกำเนิดเนื่องจากหลังรับประทานไปแล้วอาการข้างเคียงจะคงดีขึ้น</t>
        </is>
      </c>
      <c r="E149" s="166" t="inlineStr">
        <is>
          <t>เปลี่ยนเป็นสูตร EE 50 mcg + norgestrel</t>
        </is>
      </c>
      <c r="F149" s="166" t="inlineStr">
        <is>
          <t>เปลี่ยนเป็นสูตร EE 30 mcg + levonorgestrel</t>
        </is>
      </c>
      <c r="G149" s="166" t="inlineStr">
        <is>
          <t>เปลี่ยนเป็นสูตร EE 20 mcg + norgestimate</t>
        </is>
      </c>
      <c r="H149" s="166" t="inlineStr">
        <is>
          <t>เปลี่ยนเป็นสูตร EE 20 mcg + drospirenone</t>
        </is>
      </c>
      <c r="I149" s="165" t="inlineStr">
        <is>
          <t>5</t>
        </is>
      </c>
      <c r="J149" s="166" t="inlineStr">
        <is>
          <t>✅ คำตอบที่ถูกต้อง: ข้อ จ. เปลี่ยนเป็นสูตร EE 20 mcg + drospirenone
🎯 ทำไมข้อนี้ถึงถูก:
อาการคลื่นไส้ อาเจียน และตึงคัดเต้านมเป็น estrogen excess side effects ที่ยังคงอยู่นานถึง 3 เดือน การแก้ไขต้องลดขนาดยา ethinyl estradiol (EE) ลงเหลือ 20 mcg และเนื่องจากผู้ป่วยต้องการฤทธิ์คุมสิว จึงควรเลือก progestin ที่มีฤทธิ์ antiandrogenic เช่น drospirenone สูตร EE 20 mcg + drospirenone 3 mg จึงตรงตามเป้าหมายที่สุด
🔍 ข้ออื่นผิดเพราะอะไร:
• • ข้อ ก.: ผู้ป่วยรับประทานมาครบ 3 เดือนแล้วแต่อาการคลื่นไส้และคัดเต้านมยังไม่ดีขึ้น แสดงว่าไม่ใช่ transient effect ในช่วง 1-2 เดือนแรก จึงจำเป็นต้องปรับขนาดยา
• ข้อ ข.: สูตร EE 50 mcg ยิ่งเพิ่มขนาดยาเอสโตรเจนสูงขึ้นมาก จะทำให้อาการคลื่นไส้และคัดเต้านมรุนแรงขึ้น
• ข้อ ค.: Levonorgestrel มีฤทธิ์ androgenic สูง อาจทำให้อาการสิวแย่ลง และ EE 30 mcg ยังลดเอสโตรเจนได้ไม่มากพอ
• ข้อ ง.: แม้ Norgestimate จะมี androgenicity ต่ำ แต่ Drospirenone มี antiandrogenic activity ชัดเจนกว่าและมีฤทธิ์ antimineralocorticoid ช่วยลดอาการบวมน้ำและคัดตึงเต้านมได้ดียิ่งขึ้น</t>
        </is>
      </c>
      <c r="K149" s="166" t="inlineStr">
        <is>
          <t>Contraception</t>
        </is>
      </c>
      <c r="L149" s="166" t="inlineStr">
        <is>
          <t>Gynaecologic &amp; Genitourinary</t>
        </is>
      </c>
      <c r="M149" s="166" t="inlineStr">
        <is>
          <t>Oral contraceptive</t>
        </is>
      </c>
      <c r="N149" s="165" t="inlineStr">
        <is>
          <t>Clinic</t>
        </is>
      </c>
      <c r="O149" s="166" t="inlineStr">
        <is>
          <t>ข้อสอบเก่า</t>
        </is>
      </c>
      <c r="P149" s="165" t="inlineStr">
        <is>
          <t>ข้อสอบเก่า</t>
        </is>
      </c>
      <c r="Q149" s="165" t="inlineStr">
        <is>
          <t>2565</t>
        </is>
      </c>
      <c r="R149" s="165" t="inlineStr"/>
    </row>
    <row r="150" ht="24" customHeight="1" s="49">
      <c r="A150" s="165" t="n">
        <v>148</v>
      </c>
      <c r="B150" s="166" t="inlineStr">
        <is>
          <t>ความแตกต่างอย่างชัดเจนระหว่างยาคุมแบบแผ่นแปะกับแบบเม็ดคือข้อใด</t>
        </is>
      </c>
      <c r="C150" s="166" t="inlineStr"/>
      <c r="D150" s="166" t="inlineStr">
        <is>
          <t>แผ่นแปะเลี่ยง first pass metabolism</t>
        </is>
      </c>
      <c r="E150" s="166" t="inlineStr">
        <is>
          <t>แผ่นแปะมีผลในแง่การลดสิวที่ดีกว่าแบบเม็ด</t>
        </is>
      </c>
      <c r="F150" s="166" t="inlineStr">
        <is>
          <t>แผ่นแปะปลดปล่อยยาแบบ first order kinetic</t>
        </is>
      </c>
      <c r="G150" s="166" t="inlineStr">
        <is>
          <t>แผ่นแปะมีประสิทธิภาพในการคุมกำเนิดต่ำกว่าแบบเม็ด</t>
        </is>
      </c>
      <c r="H150" s="166" t="inlineStr">
        <is>
          <t>แผ่นแปะมีผลต่อการเกิดอันตรกิริยากับยาชนิดอื่นได้มากกว่า</t>
        </is>
      </c>
      <c r="I150" s="165" t="inlineStr">
        <is>
          <t>1</t>
        </is>
      </c>
      <c r="J150" s="166" t="inlineStr">
        <is>
          <t>✅ คำตอบที่ถูกต้อง: ข้อ ก. แผ่นแปะเลี่ยง first pass metabolism
🎯 ทำไมข้อนี้ถึงถูก:
ความแตกต่างพื้นฐานทางเภสัชจลนศาสตร์คือยาคุมกำเนิดชนิดแผ่นแปะ (transdermal patch) จะถูกดูดซึมผ่านผิวหนังเข้าสู่กระแสเลือดโดยตรง จึงหลีกเลี่ยง hepatic first-pass metabolism ทำให้ระดับยาในกระแสเลือดมีความคงที่สม่ำเสมอมากกว่า
🔍 ข้ออื่นผิดเพราะอะไร:
• • ข้อ ข.: ประสิทธิภาพในการลดสิวขึ้นอยู่กับชนิดของ progestin และสัดส่วนฮอร์โมน ไม่ได้ขึ้นกับรูปแบบแผ่นแปะ
• ข้อ ค.: แผ่นแปะควบคุมการปลดปล่อยยาแบบ zero-order release kinetics เพื่อให้ได้ระดับยาคงที่ ไม่ใช่ first-order
• ข้อ ง.: แผ่นแปะมีประสิทธิภาพในการคุมกำเนิดเทียบเท่ากับยาเม็ดคุมกำเนิด (ยกเว้นในสตรีที่มีน้ำหนักตัวเกิน 90 kg)
• ข้อ จ.: ยาเม็ดแบบรับประทานผ่านตับและเอนไซม์ทางเดินอาหารมากกว่า จึงมีโอกาสเกิด drug interaction ไม่น้อยไปกว่าแผ่นแปะ</t>
        </is>
      </c>
      <c r="K150" s="166" t="inlineStr">
        <is>
          <t>Contraception</t>
        </is>
      </c>
      <c r="L150" s="166" t="inlineStr">
        <is>
          <t>Gynaecologic &amp; Genitourinary</t>
        </is>
      </c>
      <c r="M150" s="166" t="inlineStr">
        <is>
          <t>Oral contraceptive</t>
        </is>
      </c>
      <c r="N150" s="165" t="inlineStr">
        <is>
          <t>Clinic</t>
        </is>
      </c>
      <c r="O150" s="166" t="inlineStr">
        <is>
          <t>ข้อสอบเก่า</t>
        </is>
      </c>
      <c r="P150" s="165" t="inlineStr">
        <is>
          <t>ข้อสอบเก่า</t>
        </is>
      </c>
      <c r="Q150" s="165" t="inlineStr">
        <is>
          <t>2565</t>
        </is>
      </c>
      <c r="R150" s="165" t="inlineStr"/>
    </row>
    <row r="151" ht="24" customHeight="1" s="49">
      <c r="A151" s="165" t="n">
        <v>149</v>
      </c>
      <c r="B151" s="166" t="inlineStr">
        <is>
          <t>ยาคุมกำเนิดใดที่เหมาะกับคนให้นมบุตร</t>
        </is>
      </c>
      <c r="C151" s="166" t="inlineStr"/>
      <c r="D151" s="166" t="inlineStr">
        <is>
          <t>Lynestrenol</t>
        </is>
      </c>
      <c r="E151" s="166" t="inlineStr">
        <is>
          <t>Levonorgestrel</t>
        </is>
      </c>
      <c r="F151" s="166" t="inlineStr">
        <is>
          <t>EE 15 mcg + desogestrel</t>
        </is>
      </c>
      <c r="G151" s="166" t="inlineStr">
        <is>
          <t>EE 20 mcg + drospirenone</t>
        </is>
      </c>
      <c r="H151" s="166" t="inlineStr">
        <is>
          <t>EE 30 mcg + gestodene</t>
        </is>
      </c>
      <c r="I151" s="165" t="inlineStr">
        <is>
          <t>1</t>
        </is>
      </c>
      <c r="J151" s="166" t="inlineStr">
        <is>
          <t>✅ คำตอบที่ถูกต้อง: ข้อ ก. Lynestrenol
🎯 ทำไมข้อนี้ถึงถูก:
สตรีให้นมบุตร (breastfeeding mothers) ควรหลีกเลี่ยงฮอร์โมนเอสโตรเจน (EE) เพราะกดการหลั่งน้ำนม (suppress lactation) และลดปริมาณน้ำนม จึงแนะนำให้ใช้ Progestin-only pills (POPs) ซึ่งในประเทศไทยยาคุมสูตรฮอร์โมนเดี่ยวที่ใช้สำหรับสตรีให้นมบุตรคือ Lynestrenol 0.5 mg (Exluton)
🔍 ข้ออื่นผิดเพราะอะไร:
• • ข้อ ข.: Levonorgestrel เดี่ยวๆ ในรูปแบบเม็ดที่มีจำหน่ายในไทยมักเป็น emergency contraceptive pill (0.75 mg หรือ 1.5 mg) ไม่ได้ใช้เป็น daily POP สำหรับสตรีให้นมบุตร
• ข้อ ค.: มีส่วนผสมของ Ethinyl estradiol (EE 15 mcg) ซึ่งกดการผลิตน้ำนมแม่
• ข้อ ง.: มีส่วนผสมของ Ethinyl estradiol (EE 20 mcg) ซึ่งกดการหลั่งน้ำนม
• ข้อ จ.: มีส่วนผสมของ Ethinyl estradiol (EE 30 mcg) ซึ่งกดการสร้างและปริมาณน้ำนมแม่</t>
        </is>
      </c>
      <c r="K151" s="166" t="inlineStr">
        <is>
          <t>Contraception</t>
        </is>
      </c>
      <c r="L151" s="166" t="inlineStr">
        <is>
          <t>Gynaecologic &amp; Genitourinary</t>
        </is>
      </c>
      <c r="M151" s="166" t="inlineStr">
        <is>
          <t>Oral contraceptive</t>
        </is>
      </c>
      <c r="N151" s="165" t="inlineStr">
        <is>
          <t>Clinic</t>
        </is>
      </c>
      <c r="O151" s="166" t="inlineStr">
        <is>
          <t>ข้อสอบเก่า</t>
        </is>
      </c>
      <c r="P151" s="165" t="inlineStr">
        <is>
          <t>ข้อสอบเก่า</t>
        </is>
      </c>
      <c r="Q151" s="165" t="inlineStr">
        <is>
          <t>2565</t>
        </is>
      </c>
      <c r="R151" s="165" t="inlineStr"/>
    </row>
    <row r="152" ht="24" customHeight="1" s="49">
      <c r="A152" s="176" t="n">
        <v>150</v>
      </c>
      <c r="B152" t="inlineStr">
        <is>
          <t>ข้อใดกล่าวผิดเกี่ยวกับภาวะการปวดระดู หรือปวดประจำเดือน</t>
        </is>
      </c>
      <c r="D152" t="inlineStr">
        <is>
          <t>มีอาการอยู่ประมาณ 1 วัน อาจพบอาการได้นานถึง 2-3 วัน</t>
        </is>
      </c>
      <c r="E152" t="inlineStr">
        <is>
          <t>มักเกิดภายใน 6-12 เดือนหลังจากเริ่มมีประจำเดือนครั้งแรก</t>
        </is>
      </c>
      <c r="F152" t="inlineStr">
        <is>
          <t>อาการจะมากที่สุดในช่วงที่มีเลือดประจำเดือนออกมาก</t>
        </is>
      </c>
      <c r="G152" t="inlineStr">
        <is>
          <t>สาเหตุเกิดจากการหดรัดตัวของกล้ามเนื้อมดลูกจากการกระตุ้นของสาร Prostaglandin ที่หลั่งออกมาในระหว่างมีประจำเดือน</t>
        </is>
      </c>
      <c r="H152" t="inlineStr">
        <is>
          <t>มักจะเริ่มแสดงอาการเมื่อเข้าสู่วัยทำงาน และมีการตกไข่อย่างสม่ำเสมอ</t>
        </is>
      </c>
      <c r="I152" t="n">
        <v>5</v>
      </c>
      <c r="J152" t="inlineStr">
        <is>
          <t>✅ คำตอบที่ถูกต้อง: ข้อ จ. มักจะเริ่มแสดงอาการเมื่อเข้าสู่วัยทำงาน และมีการตกไข่อย่างสม่ำเสมอ
🎯 ทำไมข้อนี้ถึงถูก: อาการปวดระดูปฐมภูมิ (Primary Dysmenorrhea) มักเริ่มเกิดขึ้นตั้งแต่วัยรุ่น (adolescence) ภายใน 6 ถึง 12 เดือนหลังจากเริ่มมีประจำเดือนครั้งแรก (menarche) ซึ่งเป็นช่วงที่รังไข่เริ่มมี ovulatory cycles อย่างสม่ำเสมอ ไม่ได้เพิ่งเริ่มแสดงอาการเมื่อเข้าสู่วัยทำงาน (หากเพิ่งเริ่มมีอาการปวดประจำเดือนรุนแรงในวัยผู้ใหญ่หรือวัยทำงาน มักเป็น Secondary dysmenorrhea จากพยาธิสภาพ เช่น เยื่อบุโพรงมดลูกเจริญผิดที่ endometriosis หรือเนื้องอกมดลูก)
🔍 ข้ออื่นผิดเพราะอะไร:
•
ข
้
อ
ก
.
:
ถ
ู
ก
ต
้
อ
ง
อ
า
ก
า
ร
ป
ว
ด
ร
ะ
ด
ู
ม
ั
ก
เ
ร
ิ
่
ม
ก
่
อ
น
ห
ร
ื
อ
พ
ร
้
อ
ม
ก
ั
บ
ก
า
ร
ม
ี
ป
ร
ะ
จ
ำ
เ
ด
ื
อ
น
แ
ล
ะ
ม
ี
อ
า
ก
า
ร
ต
่
อ
เ
น
ื
่
อ
ง
ป
ร
ะ
ม
า
ณ
2
4
-
7
2
ช
ั
่
ว
โ
ม
ง
(
1
-
3
ว
ั
น
)
•
ข
้
อ
ข
.
:
ถ
ู
ก
ต
้
อ
ง
ม
ั
ก
เ
ร
ิ
่
ม
เ
ป
็
น
ภ
า
ย
ใ
น
6
-
1
2
เ
ด
ื
อ
น
ห
ล
ั
ง
m
e
n
a
r
c
h
e
เ
ม
ื
่
อ
ร
อ
บ
ป
ร
ะ
จ
ำ
เ
ด
ื
อ
น
ม
ี
ก
า
ร
ต
ก
ไ
ข
่
ท
ี
่
ส
ม
บ
ู
ร
ณ
์
•
ข
้
อ
ค
.
:
ถ
ู
ก
ต
้
อ
ง
อ
า
ก
า
ร
ป
ว
ด
ม
ั
ก
ร
ุ
น
แ
ร
ง
ท
ี
่
ส
ุ
ด
ใ
น
ว
ั
น
แ
ร
ก
แ
ล
ะ
ว
ั
น
ท
ี
่
ส
อ
ง
ข
อ
ง
ก
า
ร
ม
ี
ป
ร
ะ
จ
ำ
เ
ด
ื
อ
น
ซ
ึ
่
ง
ส
ั
ม
พ
ั
น
ธ
์
ก
ั
บ
ช
่
ว
ง
ท
ี
่
ม
ี
เ
ล
ื
อ
ด
อ
อ
ก
ม
า
ก
แ
ล
ะ
ม
ี
ก
า
ร
ห
ล
ั
่
ง
ส
า
ร
p
r
o
s
t
a
g
l
a
n
d
i
n
s
ส
ู
ง
ส
ุ
ด
•
ข
้
อ
ง
.
:
ถ
ู
ก
ต
้
อ
ง
พ
ย
า
ธ
ิ
ส
ร
ี
ร
ว
ิ
ท
ย
า
เ
ก
ิ
ด
จ
า
ก
ก
า
ร
ห
ล
ั
่
ง
P
r
o
s
t
a
g
l
a
n
d
i
n
F
2
-
a
l
p
h
a
(
P
G
F
2
a
)
จ
า
ก
s
e
c
r
e
t
o
r
y
e
n
d
o
m
e
t
r
i
u
m
ก
ร
ะ
ต
ุ
้
น
ใ
ห
้
m
y
o
m
e
t
r
i
u
m
ห
ด
เ
ก
ร
็
ง
ต
ั
ว
แ
ล
ะ
เ
ก
ิ
ด
u
t
e
r
i
n
e
i
s
c
h
e
m
i
a</t>
        </is>
      </c>
      <c r="L152" t="inlineStr">
        <is>
          <t>Gynaecologic &amp; Genitourinary</t>
        </is>
      </c>
      <c r="M152" t="inlineStr">
        <is>
          <t>Dysmenorrhea</t>
        </is>
      </c>
      <c r="N152" t="inlineStr">
        <is>
          <t>Clinic</t>
        </is>
      </c>
      <c r="O152" t="inlineStr">
        <is>
          <t>[SOURCE: Mock Pharmtutor 2024 Set 1 ข้อ 66]</t>
        </is>
      </c>
      <c r="P152" t="inlineStr">
        <is>
          <t>ข้อสอบจำลอง</t>
        </is>
      </c>
      <c r="Q152" t="inlineStr">
        <is>
          <t>Mock Pharmtutor 2024</t>
        </is>
      </c>
    </row>
    <row r="153" ht="24" customHeight="1" s="49">
      <c r="A153" s="176" t="n">
        <v>151</v>
      </c>
      <c r="B153" t="inlineStr">
        <is>
          <t>ข้อใดไม่ใช่การรักษาภาวะการปวดระดู</t>
        </is>
      </c>
      <c r="D153" t="inlineStr">
        <is>
          <t>การรับประทานยาในกลุ่มแก้อักเสบที่ไม่ใช่สเตรียรอยด์</t>
        </is>
      </c>
      <c r="E153" t="inlineStr">
        <is>
          <t>การประคบเย็น</t>
        </is>
      </c>
      <c r="F153" t="inlineStr">
        <is>
          <t>การใช้คลื่นความถี่สูงในการรักษาการปวด</t>
        </is>
      </c>
      <c r="G153" t="inlineStr">
        <is>
          <t>การใช้ห่วงคุมกำเนิด</t>
        </is>
      </c>
      <c r="H153" t="inlineStr">
        <is>
          <t>การรับประทานยาคุมกำเนิดชนิด progestin</t>
        </is>
      </c>
      <c r="I153" t="n">
        <v>2</v>
      </c>
      <c r="J153" t="inlineStr">
        <is>
          <t>✅ คำตอบที่ถูกต้อง: ข้อ ข. การประคบเย็น
🎯 ทำไมข้อนี้ถึงถูก: การรักษาภาวะปวดระดูโดยไม่ใช้ยาที่ถูกต้องคือ "การประคบร้อน" (local heat therapy เช่น ถุงน้ำร้อน หรือแผ่นแปะความร้อน) เพื่อช่วยคลายการหดเกร็งของกล้ามเนื้อมดลูกและเพิ่มการไหลเวียนเลือด การประคบเย็น (cold compression) ทำให้หลอดเลือดหดตัว (vasoconstriction) และเพิ่มอาการเกร็งของกล้ามเนื้อ จึงทำให้อาการปวดระดูรุนแรงขึ้น ไม่ใช้รักษาภาวะนี้
🔍 ข้ออื่นผิดเพราะอะไร:
•
ข
้
อ
ก
.
(
ก
า
ร
ร
ั
บ
ป
ร
ะ
ท
า
น
ย
า
ใ
น
ก
ล
ุ
่
ม
แ
ก
้
อ
ั
ก
เ
ส
บ
ท
ี
่
ไ
ม
่
ใ
ช
่
ส
เ
ต
ร
ี
ย
ร
อ
ย
ด
์
)
:
N
S
A
I
D
s
(
เ
ช
่
น
I
b
u
p
r
o
f
e
n
,
M
e
f
e
n
a
m
i
c
a
c
i
d
,
N
a
p
r
o
x
e
n
)
เ
ป
็
น
ย
า
f
i
r
s
t
-
l
i
n
e
t
r
e
a
t
m
e
n
t
ใ
น
ก
า
ร
ย
ั
บ
ย
ั
้
ง
เ
อ
น
ไ
ซ
ม
์
C
O
X
ล
ด
ก
า
ร
ส
ร
้
า
ง
p
r
o
s
t
a
g
l
a
n
d
i
n
•
ข
้
อ
ค
.
(
ก
า
ร
ใ
ช
้
ค
ล
ื
่
น
ค
ว
า
ม
ถ
ี
่
ส
ู
ง
ใ
น
ก
า
ร
ร
ั
ก
ษ
า
ก
า
ร
ป
ว
ด
)
:
T
r
a
n
s
c
u
t
a
n
e
o
u
s
E
l
e
c
t
r
i
c
a
l
N
e
r
v
e
S
t
i
m
u
l
a
t
i
o
n
(
T
E
N
S
)
เ
ป
็
น
ก
า
ร
ร
ั
ก
ษ
า
เ
ส
ร
ิ
ม
แ
บ
บ
n
o
n
-
p
h
a
r
m
a
c
o
l
o
g
i
c
ท
ี
่
ช
่
ว
ย
ร
ะ
ง
ั
บ
ก
า
ร
ส
่
ง
ส
ั
ญ
ญ
า
ณ
ป
ว
ด
ต
า
ม
g
a
t
e
c
o
n
t
r
o
l
t
h
e
o
r
y
•
ข
้
อ
ง
.
(
ก
า
ร
ใ
ช
้
ห
่
ว
ง
ค
ุ
ม
ก
ำ
เ
น
ิ
ด
)
:
L
e
v
o
n
o
r
g
e
s
t
r
e
l
-
r
e
l
e
a
s
i
n
g
I
n
t
r
a
u
t
e
r
i
n
e
D
e
v
i
c
e
(
L
N
G
-
I
U
D
)
ช
่
ว
ย
ท
ำ
ใ
ห
้
เ
ย
ื
่
อ
บ
ุ
โ
พ
ร
ง
ม
ด
ล
ู
ก
ฝ
่
อ
บ
า
ง
ล
ง
ล
ด
ป
ร
ิ
ม
า
ณ
ป
ร
ะ
จ
ำ
เ
ด
ื
อ
น
แ
ล
ะ
ล
ด
อ
า
ก
า
ร
ป
ว
ด
ร
ะ
ด
ู
ไ
ด
้
อ
ย
่
า
ง
ม
ี
ป
ร
ะ
ส
ิ
ท
ธ
ิ
ภ
า
พ
•
ข
้
อ
จ
.
(
ก
า
ร
ร
ั
บ
ป
ร
ะ
ท
า
น
ย
า
ค
ุ
ม
ก
ำ
เ
น
ิ
ด
ช
น
ิ
ด
p
r
o
g
e
s
t
i
n
)
:
P
r
o
g
e
s
t
i
n
-
o
n
l
y
p
i
l
l
s
ห
ร
ื
อ
ฮ
อ
ร
์
โ
ม
น
ค
ุ
ม
ก
ำ
เ
น
ิ
ด
ช
่
ว
ย
ย
ั
บ
ย
ั
้
ง
ก
า
ร
ต
ก
ไ
ข
่
แ
ล
ะ
ล
ด
ก
า
ร
ส
ร
้
า
ง
p
r
o
s
t
a
g
l
a
n
d
i
n
ใ
น
ม
ด
ล
ู
ก</t>
        </is>
      </c>
      <c r="L153" t="inlineStr">
        <is>
          <t>Gynaecologic &amp; Genitourinary</t>
        </is>
      </c>
      <c r="M153" t="inlineStr">
        <is>
          <t>Dysmenorrhea</t>
        </is>
      </c>
      <c r="N153" t="inlineStr">
        <is>
          <t>Clinic</t>
        </is>
      </c>
      <c r="O153" t="inlineStr">
        <is>
          <t>[SOURCE: Mock Pharmtutor 2024 Set 1 ข้อ 67]</t>
        </is>
      </c>
      <c r="P153" t="inlineStr">
        <is>
          <t>ข้อสอบจำลอง</t>
        </is>
      </c>
      <c r="Q153" t="inlineStr">
        <is>
          <t>Mock Pharmtutor 2024</t>
        </is>
      </c>
    </row>
    <row r="154" ht="24" customHeight="1" s="49">
      <c r="A154" s="176" t="n">
        <v>152</v>
      </c>
      <c r="B154" t="inlineStr">
        <is>
          <t>ภาวะใดต่อไปนี้สามารถใช้ฮอร์โมนในการรักษาหรือทดแทนในกลุ่มที่ขาดฮอร์โมนได้</t>
        </is>
      </c>
      <c r="D154" t="inlineStr">
        <is>
          <t>มะเร็งเต้านม</t>
        </is>
      </c>
      <c r="E154" t="inlineStr">
        <is>
          <t>เบาหวานร่วมกับภาวะไขมันในเลือดสูง</t>
        </is>
      </c>
      <c r="F154" t="inlineStr">
        <is>
          <t>ภาวะลิ่มเลือดอุดตันหลอดเลือดดำ หรือภาวะหลอดเลือดดำอักเสบ</t>
        </is>
      </c>
      <c r="G154" t="inlineStr">
        <is>
          <t>ภาวะตับอักเสบเฉียบพลัน</t>
        </is>
      </c>
      <c r="H154" t="inlineStr">
        <is>
          <t>เลือดออกผิดปกติทางชองคลอดโดยไม่ทราบสาเหตุ</t>
        </is>
      </c>
      <c r="I154" t="n">
        <v>2</v>
      </c>
      <c r="J154" t="inlineStr">
        <is>
          <t>✅ คำตอบที่ถูกต้อง: ข้อ ข. เบาหวานร่วมกับภาวะไขมันในเลือดสูง
🎯 ทำไมข้อนี้ถึงถูก: ภาวะเบาหวานร่วมกับไขมันในเลือดสูงไม่ใช่ข้อห้ามใช้เด็ดขาด (absolute contraindication) ของการให้ฮอร์โมนทดแทนในสตรีวัยหมดระดู (Menopausal Hormone Therapy: MHT) หากผู้ป่วยคุมระดับน้ำตาลและไขมันได้ดี สามารถพิจารณาใช้ฮอร์โมนได้โดยเฉพาะ transdermal estrogen ซึ่งไม่ผ่าน first-pass metabolism ในตับและไม่เพิ่มระดับ triglyceride ในเลือด ขณะที่ตัวเลือกอื่นเป็นข้อห้ามใช้เด็ดขาดทั้งหมด
🔍 ข้ออื่นผิดเพราะอะไร:
•
ข
้
อ
ก
.
(
ม
ะ
เ
ร
็
ง
เ
ต
้
า
น
ม
)
:
ม
ะ
เ
ร
็
ง
เ
ต
้
า
น
ม
(
k
n
o
w
n
o
r
s
u
s
p
e
c
t
e
d
b
r
e
a
s
t
c
a
n
c
e
r
)
เ
ป
็
น
ข
้
อ
ห
้
า
ม
ใ
ช
้
เ
ด
็
ด
ข
า
ด
เ
น
ื
่
อ
ง
จ
า
ก
เ
อ
ส
โ
ต
ร
เ
จ
น
ก
ร
ะ
ต
ุ
้
น
ก
า
ร
เ
จ
ร
ิ
ญ
ข
อ
ง
เ
ซ
ล
ล
์
ม
ะ
เ
ร
็
ง
ช
น
ิ
ด
h
o
r
m
o
n
e
r
e
c
e
p
t
o
r
-
p
o
s
i
t
i
v
e
•
ข
้
อ
ค
.
(
ภ
า
ว
ะ
ล
ิ
่
ม
เ
ล
ื
อ
ด
อ
ุ
ด
ต
ั
น
ห
ล
อ
ด
เ
ล
ื
อ
ด
ด
ำ
ห
ร
ื
อ
ภ
า
ว
ะ
ห
ล
อ
ด
เ
ล
ื
อ
ด
ด
ำ
อ
ั
ก
เ
ส
บ
)
:
A
c
t
i
v
e
v
e
n
o
u
s
t
h
r
o
m
b
o
e
m
b
o
l
i
s
m
(
D
V
T
/
P
E
)
เ
ป
็
น
ข
้
อ
ห
้
า
ม
ใ
ช
้
เ
ด
็
ด
ข
า
ด
เ
พ
ร
า
ะ
เ
อ
ส
โ
ต
ร
เ
จ
น
เ
พ
ิ
่
ม
ก
า
ร
ส
ั
ง
เ
ค
ร
า
ะ
ห
์
p
r
o
c
o
a
g
u
l
a
n
t
c
l
o
t
t
i
n
g
f
a
c
t
o
r
s
•
ข
้
อ
ง
.
(
ภ
า
ว
ะ
ต
ั
บ
อ
ั
ก
เ
ส
บ
เ
ฉ
ี
ย
บ
พ
ล
ั
น
)
:
A
c
t
i
v
e
o
r
a
c
u
t
e
l
i
v
e
r
d
i
s
e
a
s
e
เ
ป
็
น
ข
้
อ
ห
้
า
ม
ใ
ช
้
เ
ด
็
ด
ข
า
ด
เ
น
ื
่
อ
ง
จ
า
ก
ฮ
อ
ร
์
โ
ม
น
ถ
ู
ก
เ
ม
แ
ท
บ
อ
ไ
ล
ต
์
ท
ี
่
ต
ั
บ
แ
ล
ะ
อ
า
จ
ท
ำ
ใ
ห
้
ต
ั
บ
ท
ำ
ง
า
น
บ
ก
พ
ร
่
อ
ง
ร
ุ
น
แ
ร
ง
ข
ึ
้
น
•
ข
้
อ
จ
.
(
เ
ล
ื
อ
ด
อ
อ
ก
ผ
ิ
ด
ป
ก
ต
ิ
ท
า
ง
ช
อ
ง
ค
ล
อ
ด
โ
ด
ย
ไ
ม
่
ท
ร
า
บ
ส
า
เ
ห
ต
ุ
)
:
U
n
d
i
a
g
n
o
s
e
d
a
b
n
o
r
m
a
l
g
e
n
i
t
a
l
b
l
e
e
d
i
n
g
เ
ป
็
น
ข
้
อ
ห
้
า
ม
ใ
ช
้
เ
ด
็
ด
ข
า
ด
ต
้
อ
ง
ต
ร
ว
จ
ว
ิ
น
ิ
จ
ฉ
ั
ย
เ
พ
ื
่
อ
แ
ย
ก
โ
ร
ค
ม
ะ
เ
ร
็
ง
เ
ย
ื
่
อ
บ
ุ
โ
พ
ร
ง
ม
ด
ล
ู
ก
(
e
n
d
o
m
e
t
r
i
a
l
c
a
n
c
e
r
)
ก
่
อ
น
เ
ส
ม
อ</t>
        </is>
      </c>
      <c r="L154" t="inlineStr">
        <is>
          <t>Gynaecologic &amp; Genitourinary</t>
        </is>
      </c>
      <c r="M154" t="inlineStr">
        <is>
          <t>Hormonal replacement (HRT)</t>
        </is>
      </c>
      <c r="N154" t="inlineStr">
        <is>
          <t>Clinic</t>
        </is>
      </c>
      <c r="O154" t="inlineStr">
        <is>
          <t>[SOURCE: Mock Pharmtutor 2024 Set 1 ข้อ 69]</t>
        </is>
      </c>
      <c r="P154" t="inlineStr">
        <is>
          <t>ข้อสอบจำลอง</t>
        </is>
      </c>
      <c r="Q154" t="inlineStr">
        <is>
          <t>Mock Pharmtutor 2024</t>
        </is>
      </c>
    </row>
    <row r="155" ht="24" customHeight="1" s="49">
      <c r="A155" s="176" t="n">
        <v>153</v>
      </c>
      <c r="B155" t="inlineStr">
        <is>
          <t>ปัจจัยใดบ้างที่ส่งผลต่อภาวะกลั้นปัสสาวะไม่ได้</t>
        </is>
      </c>
      <c r="D155" t="inlineStr">
        <is>
          <t>การดื่มเครื่องดื่มที่มีคาเฟอีน</t>
        </is>
      </c>
      <c r="E155" t="inlineStr">
        <is>
          <t>ภาวะอ้วน</t>
        </is>
      </c>
      <c r="F155" t="inlineStr">
        <is>
          <t>กล้ามเนื้ออุ้งเชิงกรานหดตัว</t>
        </is>
      </c>
      <c r="G155" t="inlineStr">
        <is>
          <t>ข้อ a และ b</t>
        </is>
      </c>
      <c r="H155" t="inlineStr">
        <is>
          <t>ถูกทุกข้อ</t>
        </is>
      </c>
      <c r="I155" t="n">
        <v>4</v>
      </c>
      <c r="J155" t="inlineStr">
        <is>
          <t>✅ คำตอบที่ถูกต้อง: ข้อ ง. ข้อ a และ b
🎯 ทำไมข้อนี้ถึงถูก: ปัจจัยเสี่ยงที่ทำให้เกิดภาวะกลั้นปัสสาวะไม่ได้ (Urinary Incontinence) ได้แก่ การดื่มคาเฟอีน (caffeine มีฤทธิ์ขับปัสสาวะและกระตุ้นการบีบตัวของ detrusor muscle ทำให้เกิด urgency) และภาวะอ้วน (obesity เพิ่มแรงดันในช่องท้อง intra-abdominal pressure กดทับกระเพาะปัสสาวะทำให้เกิด stress incontinence) ส่วนกล้ามเนื้ออุ้งเชิงกรานหดตัวเป็นกลไกปกติที่ช่วยกลั้นปัสสาวะ ไม่ใช่สาเหตุที่ทำให้กลั้นไม่ได้
🔍 ข้ออื่นผิดเพราะอะไร:
•
ข
้
อ
ก
.
(
ก
า
ร
ด
ื
่
ม
เ
ค
ร
ื
่
อ
ง
ด
ื
่
ม
ท
ี
่
ม
ี
ค
า
เ
ฟ
อ
ี
น
)
:
เ
ป
็
น
ป
ั
จ
จ
ั
ย
เ
ส
ี
่
ย
ง
ท
ี
่
ถ
ู
ก
ต
้
อ
ง
แ
ต
่
ย
ั
ง
ม
ี
ภ
า
ว
ะ
อ
้
ว
น
ใ
น
ข
้
อ
ข
อ
ี
ก
ด
้
ว
ย
จ
ึ
ง
ต
อ
บ
เ
ฉ
พ
า
ะ
ข
้
อ
ก
ไ
ม
่
ค
ร
บ
ถ
้
ว
น
•
ข
้
อ
ข
.
(
ภ
า
ว
ะ
อ
้
ว
น
)
:
เ
ป
็
น
ป
ั
จ
จ
ั
ย
เ
ส
ี
่
ย
ง
ท
ี
่
ถ
ู
ก
ต
้
อ
ง
แ
ต
่
ย
ั
ง
ม
ี
ค
า
เ
ฟ
อ
ี
น
ใ
น
ข
้
อ
ก
ร
่
ว
ม
ด
้
ว
ย
•
ข
้
อ
ค
.
(
ก
ล
้
า
ม
เ
น
ื
้
อ
อ
ุ
้
ง
เ
ช
ิ
ง
ก
ร
า
น
ห
ด
ต
ั
ว
)
:
ผ
ิ
ด
ก
า
ร
ห
ด
ต
ั
ว
ข
อ
ง
p
e
l
v
i
c
f
l
o
o
r
m
u
s
c
l
e
s
ช
่
ว
ย
พ
ย
ุ
ง
ท
่
อ
ป
ั
ส
ส
า
ว
ะ
แ
ล
ะ
ป
ิ
ด
ก
ั
้
น
ไ
ม
่
ใ
ห
้
ป
ั
ส
ส
า
ว
ะ
เ
ล
็
ด
ป
ั
จ
จ
ั
ย
ท
ี
่
ท
ำ
ใ
ห
้
ก
ล
ั
้
น
ไ
ม
่
ไ
ด
้
ค
ื
อ
ก
ล
้
า
ม
เ
น
ื
้
อ
อ
ุ
้
ง
เ
ช
ิ
ง
ก
ร
า
น
อ
่
อ
น
แ
ร
ง
ห
ร
ื
อ
ห
ย
่
อ
น
ย
า
น
(
p
e
l
v
i
c
f
l
o
o
r
m
u
s
c
l
e
w
e
a
k
n
e
s
s
)
•
ข
้
อ
จ
.
(
ถ
ู
ก
ท
ุ
ก
ข
้
อ
)
:
ผ
ิ
ด
เ
น
ื
่
อ
ง
จ
า
ก
ข
้
อ
ค
ไ
ม
่
ใ
ช
่
ป
ั
จ
จ
ั
ย
ท
ี
่
ส
่
ง
ผ
ล
เ
ส
ี
ย
ต
่
อ
ก
า
ร
ก
ล
ั
้
น
ป
ั
ส
ส
า
ว
ะ</t>
        </is>
      </c>
      <c r="L155" t="inlineStr">
        <is>
          <t>Gynaecologic &amp; Genitourinary</t>
        </is>
      </c>
      <c r="M155" t="inlineStr">
        <is>
          <t>Urinary incontinence &amp; BPH</t>
        </is>
      </c>
      <c r="N155" t="inlineStr">
        <is>
          <t>Clinic</t>
        </is>
      </c>
      <c r="O155" t="inlineStr">
        <is>
          <t>[SOURCE: Mock Pharmtutor 2024 Set 1 ข้อ 72]</t>
        </is>
      </c>
      <c r="P155" t="inlineStr">
        <is>
          <t>ข้อสอบจำลอง</t>
        </is>
      </c>
      <c r="Q155" t="inlineStr">
        <is>
          <t>Mock Pharmtutor 2024</t>
        </is>
      </c>
    </row>
    <row r="156" ht="24" customHeight="1" s="49">
      <c r="A156" s="176" t="n">
        <v>154</v>
      </c>
      <c r="B156" t="inlineStr">
        <is>
          <t>ยาในข้อใดสามารถรักษาภาวะกลั้นปัสสาวะไม่ได้</t>
        </is>
      </c>
      <c r="D156" t="inlineStr">
        <is>
          <t>Furosemide</t>
        </is>
      </c>
      <c r="E156" t="inlineStr">
        <is>
          <t>Enalapril</t>
        </is>
      </c>
      <c r="F156" t="inlineStr">
        <is>
          <t>Duloxetine</t>
        </is>
      </c>
      <c r="G156" t="inlineStr">
        <is>
          <t>Venlafaxine</t>
        </is>
      </c>
      <c r="H156" t="inlineStr">
        <is>
          <t>Nortriptyline</t>
        </is>
      </c>
      <c r="I156" t="n">
        <v>3</v>
      </c>
      <c r="J156" t="inlineStr">
        <is>
          <t>✅ คำตอบที่ถูกต้อง: ข้อ ค. Duloxetine
🎯 ทำไมข้อนี้ถึงถูก: Duloxetine เป็นยาในกลุ่ม Serotonin-Norepinephrine Reuptake Inhibitor (SNRI) ที่มีข้อบ่งใช้ในการรักษาภาวะปัสสาวะเล็ดขณะไอ จาม หรือออกแรง (Stress Urinary Incontinence: SUI) ในสตรี โดยยับยั้งการดูดกลับของ 5-HT และ NE ใน Onuf nucleus ของไขสันหลังระดับ sacral ทำให้เพิ่มการกระตุ้น pudendal nerve ส่งผลให้ external urethral sphincter บีบตัวแข็งแรงขึ้น
🔍 ข้ออื่นผิดเพราะอะไร:
•
ข
้
อ
ก
.
(
F
u
r
o
s
e
m
i
d
e
)
:
เ
ป
็
น
ย
า
ข
ั
บ
ป
ั
ส
ส
า
ว
ะ
ก
ล
ุ
่
ม
L
o
o
p
d
i
u
r
e
t
i
c
s
เ
พ
ิ
่
ม
ป
ร
ิ
ม
า
ต
ร
ป
ั
ส
ส
า
ว
ะ
ท
ำ
ใ
ห
้
อ
า
ก
า
ร
ป
ั
ส
ส
า
ว
ะ
เ
ล
็
ด
ร
า
ด
แ
ย
่
ล
ง
(
w
o
r
s
e
n
s
u
r
i
n
a
r
y
i
n
c
o
n
t
i
n
e
n
c
e
)
•
ข
้
อ
ข
.
(
E
n
a
l
a
p
r
i
l
)
:
เ
ป
็
น
ย
า
ก
ล
ุ
่
ม
A
C
E
i
n
h
i
b
i
t
o
r
s
ม
ี
ผ
ล
ข
้
า
ง
เ
ค
ี
ย
ง
ท
ำ
ใ
ห
้
ไ
อ
แ
ห
้
ง
เ
ร
ื
้
อ
ร
ั
ง
(
c
h
r
o
n
i
c
d
r
y
c
o
u
g
h
)
ซ
ึ
่
ง
จ
ะ
ก
ร
ะ
ต
ุ
้
น
ใ
ห
้
เ
ก
ิ
ด
s
t
r
e
s
s
i
n
c
o
n
t
i
n
e
n
c
e
เ
ล
็
ด
ร
า
ด
ม
า
ก
ข
ึ
้
น
•
ข
้
อ
ง
.
(
V
e
n
l
a
f
a
x
i
n
e
)
:
แ
ม
้
เ
ป
็
น
S
N
R
I
แ
ต
่
ไ
ม
่
ม
ี
ข
้
อ
บ
่
ง
ใ
ช
้
ท
ี
่
ไ
ด
้
ร
ั
บ
ก
า
ร
ร
ั
บ
ร
อ
ง
ห
ร
ื
อ
ห
ล
ั
ก
ฐ
า
น
ป
ร
ะ
ส
ิ
ท
ธ
ิ
ผ
ล
ใ
น
ก
า
ร
ร
ั
ก
ษ
า
s
t
r
e
s
s
u
r
i
n
a
r
y
i
n
c
o
n
t
i
n
e
n
c
e
เ
ห
ม
ื
อ
น
D
u
l
o
x
e
t
i
n
e
•
ข
้
อ
จ
.
(
N
o
r
t
r
i
p
t
y
l
i
n
e
)
:
เ
ป
็
น
ย
า
ต
้
า
น
ซ
ึ
ม
เ
ศ
ร
้
า
ก
ล
ุ
่
ม
T
C
A
ม
ี
a
n
t
i
c
h
o
l
i
n
e
r
g
i
c
s
i
d
e
e
f
f
e
c
t
s
อ
า
จ
ท
ำ
ใ
ห
้
ป
ั
ส
ส
า
ว
ะ
ค
ั
่
ง
(
u
r
i
n
a
r
y
r
e
t
e
n
t
i
o
n
)
แ
ล
ะ
เ
ก
ิ
ด
o
v
e
r
f
l
o
w
i
n
c
o
n
t
i
n
e
n
c
e
ต
า
ม
ม
า</t>
        </is>
      </c>
      <c r="L156" t="inlineStr">
        <is>
          <t>Gynaecologic &amp; Genitourinary</t>
        </is>
      </c>
      <c r="M156" t="inlineStr">
        <is>
          <t>Urinary incontinence &amp; BPH</t>
        </is>
      </c>
      <c r="N156" t="inlineStr">
        <is>
          <t>Clinic</t>
        </is>
      </c>
      <c r="O156" t="inlineStr">
        <is>
          <t>[SOURCE: Mock Pharmtutor 2024 Set 1 ข้อ 73]</t>
        </is>
      </c>
      <c r="P156" t="inlineStr">
        <is>
          <t>ข้อสอบจำลอง</t>
        </is>
      </c>
      <c r="Q156" t="inlineStr">
        <is>
          <t>Mock Pharmtutor 2024</t>
        </is>
      </c>
    </row>
    <row r="157" ht="24" customHeight="1" s="49">
      <c r="A157" s="176" t="n">
        <v>155</v>
      </c>
      <c r="B157" t="inlineStr">
        <is>
          <t>หากไม่มีข้อห้ามในการใช้ ยาชนิดใดได้ผลดีที่สุดในการรักษาและป้องกันภาวะปวดประจำเดือน (Dysmenorrhea)</t>
        </is>
      </c>
      <c r="D157" t="inlineStr">
        <is>
          <t>Mefenamic acid</t>
        </is>
      </c>
      <c r="E157" t="inlineStr">
        <is>
          <t>Progestin only pills</t>
        </is>
      </c>
      <c r="F157" t="inlineStr">
        <is>
          <t>Combined oral contraceptive pill</t>
        </is>
      </c>
      <c r="G157" t="inlineStr">
        <is>
          <t>Ibuprofen</t>
        </is>
      </c>
      <c r="H157" t="inlineStr">
        <is>
          <t>Tramadol</t>
        </is>
      </c>
      <c r="I157" t="n">
        <v>3</v>
      </c>
      <c r="J157" t="inlineStr">
        <is>
          <t>✅ คำตอบที่ถูกต้อง: ข้อ ค. Combined oral contraceptive pill
🎯 ทำไมข้อนี้ถึงถูก: ยาเม็ดคุมกำเนิดชนิดฮอร์โมนรวม (Combined Oral Contraceptive Pills: COCs) เป็นยาที่มีประสิทธิผลสูงที่สุดในการรักษาและ 'ป้องกัน (prevention)' อาการปวดประจำเดือนปฐมภูมิ (Primary Dysmenorrhea) ในระยะยาว เนื่องจากมีกลไกยับยั้งการตกไข่ (inhibit ovulation) และทำให้เยื่อบุโพรงมดลูกบางลง (endometrial atrophy) ส่งผลลดการสร้างและการหลั่งสาร Prostaglandins (PGF2a) ในมดลูก จึงระงับการบีบเกร็งของกล้ามเนื้อมดลูกได้ตั้งแต่ต้นทาง
🔍 ข้ออื่นผิดเพราะอะไร:
• ข้อ ก. Mefenamic acid: ผิดเพราะแม้จะเป็น NSAID ที่ช่วยบรรเทาอาการปวดได้ดีขณะมีประจำเดือน แต่มีบทบาทรักษาตามอาการเฉพาะหน้า ไม่สามารถป้องกันการเกิดอาการในรอบเดือนถัดไปได้เหมือนยาคุมกำเนิด
• ข้อ ข. Progestin only pills: ผิดเพราะมีประสิทธิภาพในการยับยั้งการตกไข่และความสม่ำเสมอของรอบเดือนต่ำกว่าฮอร์โมนรวม และอาจทำให้เกิดเลือดออกกะปริดกะปรอย
• ข้อ ง. Ibuprofen: ผิดเพราะเป็น NSAID สำหรับบรรเทาอาการปวดเฉียบพลันเช่นเดียวกับ Mefenamic acid แต่ไม่ได้มีผลควบคุมและป้องกันฮอร์โมนของรอบเดือนระยะยาว
• ข้อ จ. Tramadol: ผิดเพราะเป็นยาแก้ปวดกลุ่มโอปิออยด์ ไม่ได้รักษาที่สาเหตุของ prostaglandins และมีผลข้างเคียงสูง ไม่ใช่ยาที่แนะนำสำหรับอาการปวดประจำเดือน</t>
        </is>
      </c>
      <c r="L157" t="inlineStr">
        <is>
          <t>Gynaecologic &amp; Genitourinary</t>
        </is>
      </c>
      <c r="M157" t="inlineStr">
        <is>
          <t>Dysmenorrhea</t>
        </is>
      </c>
      <c r="N157" t="inlineStr">
        <is>
          <t>Clinic</t>
        </is>
      </c>
      <c r="O157" t="inlineStr">
        <is>
          <t>[SOURCE: Mock Pharmtutor 2024 Set 2 ข้อ 64]</t>
        </is>
      </c>
      <c r="P157" t="inlineStr">
        <is>
          <t>ข้อสอบจำลอง</t>
        </is>
      </c>
      <c r="Q157" t="inlineStr">
        <is>
          <t>Mock Pharmtutor 2024</t>
        </is>
      </c>
    </row>
    <row r="158" ht="24" customHeight="1" s="49">
      <c r="A158" s="176" t="n">
        <v>156</v>
      </c>
      <c r="B158" t="inlineStr">
        <is>
          <t>หากหญิงที่กำลังให้นมบุตรอยู่ ต้องการรับประทานยาคุมกำเนิด เพราะเหตุใดเภสัชกรจึงแนะนำให้ใช้เป็นยาคุมกำเนิดชนิด Progestin เดี่ยวๆ</t>
        </is>
      </c>
      <c r="D158" t="inlineStr">
        <is>
          <t>การใช้ Progestin เดี่ยวให้ผลดีกว่าการใช้สูตรผสม</t>
        </is>
      </c>
      <c r="E158" t="inlineStr">
        <is>
          <t>การใช้สูตรผสม Estrogen สามารถขับออกทางน้ำนมอาจส่งผลข้างเคียงให้ทารกได้</t>
        </is>
      </c>
      <c r="F158" t="inlineStr">
        <is>
          <t>Estrogen ทำให้ปริมาณของน้ำนมลดลง</t>
        </is>
      </c>
      <c r="G158" t="inlineStr">
        <is>
          <t>Estrogen เมื่อมีปริมาณมากจะเกิดการยับยั้งการทำงานของการผลิตพลังงานทำให้มารดา มี ATP ลดลง ส่งผลให้เกิดการขาดแคลนอาหารได้ในทารกที่ทานนมแม่</t>
        </is>
      </c>
      <c r="H158" t="inlineStr">
        <is>
          <t>ไม่มีข้อใดถูก</t>
        </is>
      </c>
      <c r="I158" t="n">
        <v>3</v>
      </c>
      <c r="J158" t="inlineStr">
        <is>
          <t>✅ คำตอบที่ถูกต้อง: ข้อ ค. Estrogen ทำให้ปริมาณของน้ำนมลดลง
🎯 ทำไมข้อนี้ถึงถูก: ฮอร์โมน Estrogen (เช่น Ethinyl estradiol ในยาคุมกำเนิดชนิดฮอร์โมนรวม) มีฤทธิ์ยับยั้งการหลั่งฮอร์โมน Prolactin จากต่อมใต้สมองส่วนหน้า ทำให้ 'ปริมาณน้ำนมและระยะเวลาการหลั่งน้ำนมลดลงอย่างมีนัยสำคัญ (suppression of lactation)' จึงส่งผลกระทบต่อโภชนาการและการเจริญเติบโตของทารก ดังนั้นในสตรีให้นมบุตรจึงแนะนำให้ใช้ Progestin-Only Pills (POPs) ซึ่งไม่มีผลรบกวนปริมาณน้ำนมแม่
🔍 ข้ออื่นผิดเพราะอะไร:
• ข้อ ก. การใช้ Progestin เดี่ยวให้ผลดีกว่าการใช้สูตรผสม: ผิดเพราะในแง่ของประสิทธิภาพการคุมกำเนิด ยาคุมชนิดฮอร์โมนเดี่ยวต้องรับประทานตรงเวลาเคร่งครัดมาก (คลาดเคลื่อนไม่เกิน 3 ชั่วโมง) จึงไม่ได้ให้ผลดีกว่าสูตรผสม
• ข้อ ข. การใช้สูตรผสม Estrogen ขับออกทางน้ำนมส่งผลข้างเคียงให้ทารก: ผิดเพราะเหตุผลหลักตามหลักฐานทางการแพทย์และคำเตือนในฉลากยาคือผลกดปริมาณน้ำนมแม่ (decreased quantity of breast milk) ไม่ใช่เรื่องผลข้างเคียงโดยตรงของฮอร์โมนต่อทารก
• ข้อ ง. Estrogen ยับยั้งการผลิตพลังงานทำให้ ATP ลดลง: ผิดเพราะเป็นกลไกที่สร้างขึ้นมาโดยไม่มีหลักการทางชีวเคมีหรือสรีรวิทยารองรับ
• ข้อ จ. ไม่มีข้อใดถูก: ผิดเพราะข้อ ค เป็นเหตุผลมาตรฐานที่ถูกต้องตามตำราและแนวทางเวชปฏิบัติ</t>
        </is>
      </c>
      <c r="L158" t="inlineStr">
        <is>
          <t>Gynaecologic &amp; Genitourinary</t>
        </is>
      </c>
      <c r="M158" t="inlineStr">
        <is>
          <t>Oral contraceptive</t>
        </is>
      </c>
      <c r="N158" t="inlineStr">
        <is>
          <t>Clinic</t>
        </is>
      </c>
      <c r="O158" t="inlineStr">
        <is>
          <t>[SOURCE: Mock Pharmtutor 2024 Set 2 ข้อ 66]</t>
        </is>
      </c>
      <c r="P158" t="inlineStr">
        <is>
          <t>ข้อสอบจำลอง</t>
        </is>
      </c>
      <c r="Q158" t="inlineStr">
        <is>
          <t>Mock Pharmtutor 2024</t>
        </is>
      </c>
    </row>
    <row r="159" ht="24" customHeight="1" s="49">
      <c r="A159" s="176" t="n">
        <v>157</v>
      </c>
      <c r="B159" t="inlineStr">
        <is>
          <t>ในการพัฒนายาในกลุ่มของยาคุมกำเนิดปัจจุบันมีการนำยาคุมกำเนิดมาช่วยในการรักษาสิวมากขึ้น ยาชนิดใดต่อไปนี้ถูกขึ้นทะเบียนให้ช่วยป้องกันและรักษาสิวได้</t>
        </is>
      </c>
      <c r="D159" t="inlineStr">
        <is>
          <t>Cyproterone</t>
        </is>
      </c>
      <c r="E159" t="inlineStr">
        <is>
          <t>Drospirenone</t>
        </is>
      </c>
      <c r="F159" t="inlineStr">
        <is>
          <t>Desogestrel</t>
        </is>
      </c>
      <c r="G159" t="inlineStr">
        <is>
          <t>ข้อ a และ b ถูก</t>
        </is>
      </c>
      <c r="H159" t="inlineStr">
        <is>
          <t>ข้อ a b และ c ถูก</t>
        </is>
      </c>
      <c r="I159" t="n">
        <v>5</v>
      </c>
      <c r="J159" t="inlineStr">
        <is>
          <t>✅ คำตอบที่ถูกต้อง: ข้อ จ. ข้อ a b และ c ถูก
🎯 ทำไมข้อนี้ถึงถูก: ฮอร์โมนโปรเจสตินทั้ง 3 ชนิดมีคุณสมบัติช่วยรักษาสิวในสตรี: Cyproterone acetate (เช่น Diane-35) มีฤทธิ์ต้านแอนโดรเจนโดยตรง (potent anti-androgen) ช่วยบล็อก androgen receptor ที่ต่อมไขมัน, Drospirenone (เช่น Yaz, Yasmin) เป็น spironolactone analogue ที่มีฤทธิ์ anti-androgenic ได้รับ US FDA approval ในการรักษาสิว, และ Desogestrel (เช่น Mercilon) เป็น 3rd generation progestin ที่มี androgenic activity ต่ำมาก และกระตุ้นการสร้าง SHBG จากตับ ช่วยลด free testosterone ในเลือดได้ ทั้งหมดจึงถูกนำมาใช้รักษาสิวได้
🔍 ข้ออื่นผิดเพราะอะไร:
• ข้อ ก. Cyproterone: ผิดเพราะแม้ Cyproterone จะรักษาสิวได้ดีมาก แต่ไม่ใช่คำตอบที่ครบถ้วนที่สุดเนื่องจากยาตัวอื่นในตัวเลือกก็มีบทบาทรักษาสิวได้เช่นกัน
• ข้อ ข. Drospirenone: ผิดเพราะไม่ได้มีเพียง Drospirenone ชนิดเดียวที่ได้รับการรับรอง
• ข้อ ค. Desogestrel: ผิดเพราะไม่ได้มีเพียง Desogestrel ชนิดเดียว
• ข้อ ง. ข้อ a และ b ถูก: ผิดเพราะยังขาด Desogestrel ซึ่งเป็น third-generation progestin ที่ได้รับการยอมรับในการช่วยลดสิวจาก androgen ต่ำ</t>
        </is>
      </c>
      <c r="L159" t="inlineStr">
        <is>
          <t>Gynaecologic &amp; Genitourinary</t>
        </is>
      </c>
      <c r="M159" t="inlineStr">
        <is>
          <t>Oral contraceptive</t>
        </is>
      </c>
      <c r="N159" t="inlineStr">
        <is>
          <t>Clinic</t>
        </is>
      </c>
      <c r="O159" t="inlineStr">
        <is>
          <t>[SOURCE: Mock Pharmtutor 2024 Set 2 ข้อ 67]</t>
        </is>
      </c>
      <c r="P159" t="inlineStr">
        <is>
          <t>ข้อสอบจำลอง</t>
        </is>
      </c>
      <c r="Q159" t="inlineStr">
        <is>
          <t>Mock Pharmtutor 2024</t>
        </is>
      </c>
    </row>
    <row r="160" ht="24" customHeight="1" s="49">
      <c r="A160" s="176" t="n">
        <v>158</v>
      </c>
      <c r="B160" t="inlineStr">
        <is>
          <t>84. หญิงอายุ 32 ปี เพิ่งคลอดบุตรได้ 4 สัปดาห์ อยู่ระหว่างการให้นมบุตรอย่างเดียว ต้องการเริ่มคุมกำเนิดชนิดรับประทาน ยาคุมกำเนิดในข้อใดมีความเหมาะสมและปลอดภัยสูงสุดตามเกณฑ์ WHO Medical Eligibility Criteria for Contraceptive Use</t>
        </is>
      </c>
      <c r="D160" t="inlineStr">
        <is>
          <t>Norethisterone 5 mg</t>
        </is>
      </c>
      <c r="E160" t="inlineStr">
        <is>
          <t>Levonorgestrel 1.5 mg</t>
        </is>
      </c>
      <c r="F160" t="inlineStr">
        <is>
          <t>Dienogest 2 mg</t>
        </is>
      </c>
      <c r="G160" t="inlineStr">
        <is>
          <t>Desogestrel 75 mcg (Progestin-Only Pill)</t>
        </is>
      </c>
      <c r="H160" t="inlineStr">
        <is>
          <t>Ethinylestradiol 30 mcg ร่วมกับ Drospirenone 3 mg</t>
        </is>
      </c>
      <c r="I160" t="n">
        <v>4</v>
      </c>
      <c r="J160" t="inlineStr">
        <is>
          <t>✅ คำตอบที่ถูกต้อง: ข้อ ง. Desogestrel 75 mcg (Progestin-Only Pill)
🎯 ทำไมข้อนี้ถึงถูก: ในหญิงหลังคลอดที่อยู่ระหว่างการให้นมบุตร (Postpartum breastfeeding &lt; 6 weeks) ห้ามใช้ยาคุมกำเนิดชนิดฮอร์โมนรวม (COCs) ที่มีเอสโตรเจน เนื่องจากเอสโตรเจนมีผลกดการหลั่งน้ำนมและเพิ่มความเสี่ยงต่อภาวะลิ่มเลือดอุดตันในหลอดเลือดดำ (VTE) ตัวเลือกที่ปลอดภัยและแนะนำคือยาคุมกำเนิดชนิดฮอร์โมนโปรเจสตินเดี่ยว (Progestin-Only Pill: POP) เช่น Desogestrel 75 mcg วันละ 1 เม็ด ซึ่งไม่มีผลต่อปริมาณและคุณภาพของน้ำนมแม่
🔍 ข้ออื่นผิดเพราะอะไร:
• ข้อ ก. Norethisterone 5 mg: เป็นขนาดยาสูงสำหรับรักษาโรคทางนรีเวช ไม่ใช่ยาเม็ดสำหรับคุมกำเนิดทั่วไป
• ข้อ ข. Levonorgestrel 1.5 mg: เป็นยาคุมกำเนิดฉุกเฉิน (Emergency contraception) ไม่ใช้คุมกำเนิดประจำวัน
• ข้อ ค. Dienogest 2 mg: ใช้สำหรับรักษาโรคเยื่อบุโพรงมดลูกเจริญผิดที่ (Endometriosis)
• ข้อ จ. COCs ที่มี Estrogen: มีข้อห้ามใช้ในสตรีให้นมบุตรหลังคลอดน้อยกว่า 6 สัปดาห์
---</t>
        </is>
      </c>
      <c r="L160" t="inlineStr">
        <is>
          <t>Gynaecologic &amp; Genitourinary</t>
        </is>
      </c>
      <c r="M160" t="inlineStr">
        <is>
          <t>Contraception</t>
        </is>
      </c>
      <c r="N160" t="inlineStr">
        <is>
          <t>Clinic</t>
        </is>
      </c>
      <c r="O160" t="inlineStr">
        <is>
          <t>ข้อ 84 Mock RxCU83</t>
        </is>
      </c>
      <c r="P160" t="inlineStr">
        <is>
          <t>ข้อสอบจำลอง</t>
        </is>
      </c>
      <c r="Q160" t="inlineStr">
        <is>
          <t>Mock RxCU83 ชุดที่ 1</t>
        </is>
      </c>
    </row>
    <row r="161">
      <c r="A161" s="176" t="n">
        <v>159</v>
      </c>
      <c r="B161" t="inlineStr">
        <is>
          <t>85. ข้อใด ไม่จัดเป็น สัญญาณเตือนของอาการไม่พึงประสงค์ที่รุนแรงและอันตราย (Severe adverse effects / Warning signs) จากการใช้ยาคุมกำเนิดชนิดฮอร์โมนรวม</t>
        </is>
      </c>
      <c r="D161" t="inlineStr">
        <is>
          <t>ปวดท้องรุนแรงอย่างกะทันหัน</t>
        </is>
      </c>
      <c r="E161" t="inlineStr">
        <is>
          <t>ปวดศีรษะรุนแรงที่ไม่เคยเป็นมาก่อน</t>
        </is>
      </c>
      <c r="F161" t="inlineStr">
        <is>
          <t>สายตามัวหรือมองเห็นภาพซ้อนผิดปกติ</t>
        </is>
      </c>
      <c r="G161" t="inlineStr">
        <is>
          <t>อาการคัดตึงเต้านมเล็กน้อย</t>
        </is>
      </c>
      <c r="H161" t="inlineStr">
        <is>
          <t>หายใจลำบาก แน่นหน้าอกเฉียบพลัน</t>
        </is>
      </c>
      <c r="I161" t="n">
        <v>4</v>
      </c>
      <c r="J161" t="inlineStr">
        <is>
          <t>✅ คำตอบที่ถูกต้อง: ข้อ ง. อาการคัดตึงเต้านมเล็กน้อย
🎯 ทำไมข้อนี้ถึงถูก: อาการเตือนอันตรายรุนแรงจากการใช้ยาคุมกำเนิดฮอร์โมนรวมจำด้วยอักษรย่อ ACHES ได้แก่:
- A (Abdominal pain): ปวดท้องรุนแรงจากลิ่มเลือดในช่องท้อง
- C (Chest pain / SOB): เจ็บหน้าอก หายใจลำบากจากลิ่มเลือดอุดตันที่ปอด (PE) หรือกล้ามเนื้อหัวใจขาดเลือด
- H (Headaches): ปวดศีรษะรุนแรงจากหลอดเลือดสมอง (Stroke)
- E (Eye problems): มองเห็นผิดปกติจากลิ่มเลือดอุดตันที่จอประสาทตา
- S (Severe leg pain): ปวดบวมที่น่องหรือขาจาก Deep Vein Thrombosis (DVT)
ส่วนอาการคัดตึงเต้านมเล็กน้อย (Breast tenderness) จัดเป็นผลข้างเคียงทั่วไปที่ไม่เป็นอันตรายถึงชีวิต
🔍 ข้ออื่นผิดเพราะอะไร:
• ข้อ ก. ข. ค. และ จ. ล้วนเป็นอาการอันตรายในเกณฑ์ ACHES ที่ต้องหยุดยาและไปพบแพทย์ทันที
---</t>
        </is>
      </c>
      <c r="L161" t="inlineStr">
        <is>
          <t>Gynaecologic &amp; Genitourinary</t>
        </is>
      </c>
      <c r="M161" t="inlineStr">
        <is>
          <t>Contraception</t>
        </is>
      </c>
      <c r="N161" t="inlineStr">
        <is>
          <t>Clinic</t>
        </is>
      </c>
      <c r="O161" t="inlineStr">
        <is>
          <t>ข้อ 85 Mock RxCU83</t>
        </is>
      </c>
      <c r="P161" t="inlineStr">
        <is>
          <t>ข้อสอบจำลอง</t>
        </is>
      </c>
      <c r="Q161" t="inlineStr">
        <is>
          <t>Mock RxCU83 ชุดที่ 1</t>
        </is>
      </c>
    </row>
    <row r="162">
      <c r="A162" s="176" t="n">
        <v>160</v>
      </c>
      <c r="B162" t="inlineStr">
        <is>
          <t>86. ข้อใดเป็นคำแนะนำที่ถูกต้องในการใช้งาน แผ่นแปะคุมกำเนิด (Transdermal Contraceptive Patch) เพื่อประสิทธิภาพในการคุมกำเนิดสูงสุด</t>
        </is>
      </c>
      <c r="D162" t="inlineStr">
        <is>
          <t>แปะแผ่นใหม่ทุกๆ 3 วัน</t>
        </is>
      </c>
      <c r="E162" t="inlineStr">
        <is>
          <t>แปะซ้อนกัน 2 แผ่นพร้อมกันเพื่อป้องกันการลืม</t>
        </is>
      </c>
      <c r="F162" t="inlineStr">
        <is>
          <t>สามารถตัดแบ่งครึ่งแผ่นแปะได้หากมีน้ำหนักตัวน้อย</t>
        </is>
      </c>
      <c r="G162" t="inlineStr">
        <is>
          <t>แปะแผ่นแปะสัปดาห์ละ 1 แผ่นต่อเนื่องกัน 3 สัปดาห์ แล้วเว้นไม่แปะ 1 สัปดาห์</t>
        </is>
      </c>
      <c r="H162" t="inlineStr">
        <is>
          <t>แปะแผ่นแปะเฉพาะวันที่คาดว่าจะมีเพศสัมพันธ์</t>
        </is>
      </c>
      <c r="I162" t="n">
        <v>4</v>
      </c>
      <c r="J162" t="inlineStr">
        <is>
          <t>✅ คำตอบที่ถูกต้อง: ข้อ ง. แปะแผ่นแปะสัปดาห์ละ 1 แผ่นต่อเนื่องกัน 3 สัปดาห์ แล้วเว้นไม่แปะ 1 สัปดาห์
🎯 ทำไมข้อนี้ถึงถูก: แผ่นแปะคุมกำเนิด (เช่น Evra patch) ใน 1 กล่องมี 3 แผ่น ออกแบบมาให้ปลดปล่อยฮอร์โมนคงที่เป็นเวลา 7 วัน วิธีใช้ที่ถูกต้องคือ แปะสัปดาห์ละ 1 แผ่น เปลี่ยนแผ่นใหม่ในวันเดิมของทุกสัปดาห์ติดต่อกัน 3 สัปดาห์ (รวม 21 วัน) จากนั้นให้เว้นการแปะในสัปดาห์ที่ 4 (Patch-free week 7 วัน) เพื่อให้มีเลือดประจำเดือนมาตามรอบ
🔍 ข้ออื่นผิดเพราะอะไร:
• ข้อ ก. ยาปลดปล่อยได้นาน 7 วัน จึงเปลี่ยนทุก 7 วัน ไม่ใช่ทุก 3 วัน
• ข้อ ข. ห้ามแปะซ้อนกันเด็ดขาด จะทำให้ได้รับฮอร์โมนเกินขนาดและเสี่ยงต่อลิ่มเลือดอุดตัน
• ข้อ ค. ห้ามตัดแผ่นแปะเด็ดขาด เพราะจะทำลายระบบควบคุมการปลดปล่อยยา (Controlled-release membrane/matrix)
• ข้อ จ. แผ่นแปะคุมกำเนิดต้องแปะต่อเนื่องตลอดรอบเดือน ไม่ใช่ยาคุมกำเนิดแบบใช้เฉพาะกิจ
---</t>
        </is>
      </c>
      <c r="L162" t="inlineStr">
        <is>
          <t>Gynaecologic &amp; Genitourinary</t>
        </is>
      </c>
      <c r="M162" t="inlineStr">
        <is>
          <t>Contraception</t>
        </is>
      </c>
      <c r="N162" t="inlineStr">
        <is>
          <t>Clinic</t>
        </is>
      </c>
      <c r="O162" t="inlineStr">
        <is>
          <t>ข้อ 86 Mock RxCU83</t>
        </is>
      </c>
      <c r="P162" t="inlineStr">
        <is>
          <t>ข้อสอบจำลอง</t>
        </is>
      </c>
      <c r="Q162" t="inlineStr">
        <is>
          <t>Mock RxCU83 ชุดที่ 1</t>
        </is>
      </c>
    </row>
    <row r="163">
      <c r="A163" s="176" t="n">
        <v>161</v>
      </c>
      <c r="B163" t="inlineStr">
        <is>
          <t>87. ข้อใดอธิบายกลไกหลักในการป้องกันการตั้งครรภ์ของ ยาคุมกำเนิดชนิดฮอร์โมนรวม (Combined Oral Contraceptives) ได้อย่างถูกต้อง</t>
        </is>
      </c>
      <c r="D163" t="inlineStr">
        <is>
          <t>ป้องกันการเจริญเติบโตและการหนาตัวของเยื่อบุโพรงมดลูกเพียงอย่างเดียว</t>
        </is>
      </c>
      <c r="E163" t="inlineStr">
        <is>
          <t>ยับยั้งการหลั่งฮอร์โมนผ่านกลไก Feedback inhibition ส่งผลระงับการเกิด LH surge ทำให้ไม่เกิดการตกไข่</t>
        </is>
      </c>
      <c r="F163" t="inlineStr">
        <is>
          <t>กระตุ้นต่อมไฮโปทาลามัสให้ตอบสนองต่อ Positive feedback ของเอสโตรเจนมากขึ้น</t>
        </is>
      </c>
      <c r="G163" t="inlineStr">
        <is>
          <t>ทำให้เกิดการชะลอการปฏิสนธิในท่อนำไข่</t>
        </is>
      </c>
      <c r="H163" t="inlineStr">
        <is>
          <t>เพิ่มความเป็นกรดในช่องคลอดเพื่อทำลายอสุจิ</t>
        </is>
      </c>
      <c r="I163" t="n">
        <v>2</v>
      </c>
      <c r="J163" t="inlineStr">
        <is>
          <t>✅ คำตอบที่ถูกต้อง: ข้อ ข. ยับยั้งการหลั่งฮอร์โมนผ่านกลไก Feedback inhibition ส่งผลระงับการเกิด LH surge ทำให้ไม่เกิดการตกไข่
🎯 ทำไมข้อนี้ถึงถูก: กลไกหลักที่สุด (Primary mechanism of action) ของยาคุมกำเนิดฮอร์โมนรวมคือ การที่ Estrogen และ Progestin ออกฤทธิ์แบบ Negative feedback inhibition ต่อต่อมไฮโปทาลามัสและต่อมใต้สมองส่วนหน้า ยับยั้งการหลั่ง GnRH, FSH และยับยั้งการพุ่งสูงขึ้นของ Luteinizing Hormone (LH surge) ส่งผลให้ รังไข่ไม่เกิดการตกไข่ (Inhibition of ovulation)
🔍 ข้ออื่นผิดเพราะอะไร:
• ข้อ ก. การทำให้เยื่อบุโพรงมดลูกบางตัวเป็นกลไกเสริม ไม่ใช่กลไกหลัก
• ข้อ ค. ยาคุมกำเนิดออกฤทธิ์ยับยั้ง (Negative feedback) ไม่ใช่กระตุ้น (Positive feedback)
• ข้อ ง. และ ข้อ จ. ไม่ใช่กลไกหลักทางสรีรวิทยาของฮอร์โมนคุมกำเนิด
---</t>
        </is>
      </c>
      <c r="L163" t="inlineStr">
        <is>
          <t>Gynaecologic &amp; Genitourinary</t>
        </is>
      </c>
      <c r="M163" t="inlineStr">
        <is>
          <t>Contraception</t>
        </is>
      </c>
      <c r="N163" t="inlineStr">
        <is>
          <t>Clinic</t>
        </is>
      </c>
      <c r="O163" t="inlineStr">
        <is>
          <t>ข้อ 87 Mock RxCU83</t>
        </is>
      </c>
      <c r="P163" t="inlineStr">
        <is>
          <t>ข้อสอบจำลอง</t>
        </is>
      </c>
      <c r="Q163" t="inlineStr">
        <is>
          <t>Mock RxCU83 ชุดที่ 1</t>
        </is>
      </c>
    </row>
    <row r="164">
      <c r="A164" s="176" t="n">
        <v>162</v>
      </c>
      <c r="B164" t="inlineStr">
        <is>
          <t>88. ข้อใด ไม่ใช่ เหตุผลทางคลินิกในการเลือกจ่ายยาคุมกำเนิดชนิดฮอร์โมนโปรเจสตินเดี่ยว (POP) แทนการใช้ยาคุมกำเนิดชนิดฮอร์โมนรวม (COC)</t>
        </is>
      </c>
      <c r="D164" t="inlineStr">
        <is>
          <t>ผู้ป่วยมีอาการปวดศีรษะไมเกรนรุนแรงที่มีอาการเตือน (Migraine with aura)</t>
        </is>
      </c>
      <c r="E164" t="inlineStr">
        <is>
          <t>ผู้ป่วยอยู่ในช่วงระยะเวลาให้นมบุตรหลังคลอด</t>
        </is>
      </c>
      <c r="F164" t="inlineStr">
        <is>
          <t>ผู้ป่วยมีปัญหาเลือดออกกะปริดกะปรอยทางช่องคลอดอยู่เดิม</t>
        </is>
      </c>
      <c r="G164" t="inlineStr">
        <is>
          <t>ผู้ป่วยมีประวัติโรคหลอดเลือดหัวใจหรือมีความเสี่ยงสูงต่อลิ่มเลือดอุดตัน</t>
        </is>
      </c>
      <c r="H164" t="inlineStr">
        <is>
          <t>ผู้ป่วยมีอาการคลื่นไส้อาเจียนรุนแรงจากเอสโตรเจน</t>
        </is>
      </c>
      <c r="I164" t="n">
        <v>3</v>
      </c>
      <c r="J164" t="inlineStr">
        <is>
          <t>✅ คำตอบที่ถูกต้อง: ข้อ ค. ผู้ป่วยมีปัญหาเลือดออกกะปริดกะปรอยทางช่องคลอดอยู่เดิม
🎯 ทำไมข้อนี้ถึงถูก: อาการเลือดออกกะปริดกะปรอย (Unscheduled / Breakthrough bleeding) เป็นผลข้างเคียงที่พบบ่อยที่สุดของยาคุมกำเนิดชนิดโปรเจสตินเดี่ยว (POP) เนื่องจากไม่มีเอสโตรเจนมาช่วยสร้างความมั่นคงให้แก่เยื่อบุโพรงมดลูก ดังนั้น หากผู้ป่วยมีปัญหาเลือดออกกะปริดกะปรอยอยู่เดิม การให้ POP จะยิ่งทำให้อาการนี้เป็นมากขึ้น จึงไม่ใช่เหตุผลในการเลือกใช้ POP (ในทางตรงกันข้าม หากต้องการคุมรอบเดือนให้สม่ำเสมอ มักเลือกใช้ COC)
🔍 ข้ออื่นผิดเพราะอะไร:
• ข้อ ก. ไมเกรน with aura เป็นข้อห้ามใช้เด็ดขาดของ Estrogen (เสี่ยง ischemic stroke) จึงต้องเลี่ยงมาใช้ POP
• ข้อ ข. การให้นมบุตร Estrogen กดน้ำนม จึงต้องเลือก POP
• ข้อ ง. เสี่ยงลิ่มเลือดอุดตัน Estrogen เพิ่ม clotting factors จึงต้องเลี่ยงมาใช้ POP
• ข้อ จ. คลื่นไส้อาเจียนเป็นผลข้างเคียงจาก Estrogen การเปลี่ยนมาใช้ POP จะช่วยบรรเทาได้
---</t>
        </is>
      </c>
      <c r="L164" t="inlineStr">
        <is>
          <t>Gynaecologic &amp; Genitourinary</t>
        </is>
      </c>
      <c r="M164" t="inlineStr">
        <is>
          <t>Contraception</t>
        </is>
      </c>
      <c r="N164" t="inlineStr">
        <is>
          <t>Clinic</t>
        </is>
      </c>
      <c r="O164" t="inlineStr">
        <is>
          <t>ข้อ 88 Mock RxCU83</t>
        </is>
      </c>
      <c r="P164" t="inlineStr">
        <is>
          <t>ข้อสอบจำลอง</t>
        </is>
      </c>
      <c r="Q164" t="inlineStr">
        <is>
          <t>Mock RxCU83 ชุดที่ 1</t>
        </is>
      </c>
    </row>
    <row r="165">
      <c r="A165" s="176" t="n">
        <v>163</v>
      </c>
      <c r="B165" t="inlineStr">
        <is>
          <t>154. หญิงอายุ 32 ปี คลอดบุตรได้ 4 สัปดาห์ ขณะนี้ให้นมบุตรอย่างเดียวสม่ำเสมอ ต้องการเริ่มคุมกำเนิดชนิดรับประทาน ยาคุมกำเนิดในข้อใดเหมาะสมและปลอดภัยที่สุดสำหรับสตรีให้นมบุตร</t>
        </is>
      </c>
      <c r="C165" t="inlineStr">
        <is>
          <t>หญิงอายุ 32 ปี คลอดบุตรได้ 4 สัปดาห์ ขณะนี้ให้นมบุตรอย่างเดียวสม่ำเสมอ ต้องการเริ่มคุมกำเนิดชนิดรับประทาน ยาคุมกำเนิดในข้อใดเหมาะสมและปลอดภัยที่สุดสำหรับสตรีให้นมบุตร</t>
        </is>
      </c>
      <c r="D165" t="inlineStr">
        <is>
          <t>Dienogest 2 mg</t>
        </is>
      </c>
      <c r="E165" t="inlineStr">
        <is>
          <t>Desogestrel 75 mcg (Progestin-only pill: POP)</t>
        </is>
      </c>
      <c r="F165" t="inlineStr">
        <is>
          <t>Levonorgestrel 1.5 mg (ยาคุมฉุกเฉิน)</t>
        </is>
      </c>
      <c r="G165" t="inlineStr">
        <is>
          <t>Ethinyl estradiol 30 mcg + Levonorgestrel 150 mcg (Combined oral contraceptive)</t>
        </is>
      </c>
      <c r="H165" t="inlineStr">
        <is>
          <t>Ethinyl estradiol 20 mcg + Drospirenone 3 mg</t>
        </is>
      </c>
      <c r="I165" t="n">
        <v>2</v>
      </c>
      <c r="J165" t="inlineStr">
        <is>
          <t>✅ คำตอบที่ถูกต้อง: ข้อ b. Desogestrel 75 mcg (Progestin-only pill: POP)
🎯 ทำไมข้อนี้ถึงถูก:
ตามคำแนะนำของ WHO Medical Eligibility Criteria (MEC) สำหรับสตรีให้นมบุตร: ยาคุมกำเนิดชนิดฮอร์โมนเดี่ยว Progestin-Only Pills (POPs) เช่น Desogestrel 75 mcg หรือ Lynestrenol เป็นยาที่แนะนำ (MEC Category 1 หรือ 2) เนื่องจากไม่มีฮอร์โมนเอสโตรเจน จึงไม่รบกวนปริมาณและคุณภาพของน้ำนมแม่ และไม่เพิ่มความเสี่ยงต่อการเกิดภาวะลิ่มเลือดอุดตันในหลอดเลือดดำหลังคลอด
🔍 ข้ออื่นผิดเพราะอะไร:
• ข้อ a.: Dienogest 2 mg มีข้อบ่งใช้หลักสำหรับรักษาเยื่อบุโพรงมดลูกเจริญผิดที่ (Endometriosis) ไม่ใช่ยาคุมกำเนิดมาตรฐาน
• ข้อ c.: Levonorgestrel 1.5 mg เป็นยาคุมฉุกเฉิน (emergency contraception) ไม่ใช้สำหรับการคุมกำเนิดประจำวัน
• ข้อ d. และ e.: ยาคุมกำเนิดชนิดฮอร์โมนรวม (COCs) มี Ethinyl estradiol ซึ่งมีฤทธิ์ยับยั้งการหลั่งน้ำนมแม่และเพิ่มความเสี่ยง thromboembolism ห้ามใช้ในสตรีให้นมบุตรช่วง 6 สัปดาห์แรกหลังคลอด
---</t>
        </is>
      </c>
      <c r="L165" t="inlineStr">
        <is>
          <t>Gynaecologic &amp; Genitourinary</t>
        </is>
      </c>
      <c r="M165" t="inlineStr">
        <is>
          <t>Contraception &amp; Family planning</t>
        </is>
      </c>
      <c r="N165" t="inlineStr">
        <is>
          <t>Clinic</t>
        </is>
      </c>
      <c r="O165" t="inlineStr">
        <is>
          <t>2567</t>
        </is>
      </c>
      <c r="P165" t="inlineStr">
        <is>
          <t>ข้อสอบจำลอง</t>
        </is>
      </c>
      <c r="Q165" t="inlineStr">
        <is>
          <t>Mock RxCU83 ชุดที่ 2</t>
        </is>
      </c>
    </row>
    <row r="166">
      <c r="A166" s="176" t="n">
        <v>164</v>
      </c>
      <c r="B166" t="inlineStr">
        <is>
          <t>155. ข้อใดไม่จัดเป็นสัญญาณเตือนของอาการไม่พึงประสงค์ที่รุนแรงและอันตราย (Severe adverse effects / ACHES) จากการใช้ยาคุมกำเนิดชนิดฮอร์โมนรวม (COCs)</t>
        </is>
      </c>
      <c r="C166" t="inlineStr">
        <is>
          <t>ข้อใดไม่จัดเป็นสัญญาณเตือนของอาการไม่พึงประสงค์ที่รุนแรงและอันตราย (Severe adverse effects / ACHES) จากการใช้ยาคุมกำเนิดชนิดฮอร์โมนรวม (COCs)</t>
        </is>
      </c>
      <c r="D166" t="inlineStr">
        <is>
          <t>อาการคัดตึงเต้านมเล็กน้อย (Breast tenderness)</t>
        </is>
      </c>
      <c r="E166" t="inlineStr">
        <is>
          <t>อาการแน่นหน้าอก หายใจลำบาก หรือไอเป็นเลือด (Chest pain / Dyspnea)</t>
        </is>
      </c>
      <c r="F166" t="inlineStr">
        <is>
          <t>อาการปวดศีรษะรุนแรงเฉียบพลันหรือปวดแบบไมเกรน (Severe headache)</t>
        </is>
      </c>
      <c r="G166" t="inlineStr">
        <is>
          <t>ความผิดปกติของการมองเห็น ตาพร่ามัว หรือมองไม่เห็นชั่วคราว (Eye problems / Vision loss)</t>
        </is>
      </c>
      <c r="H166" t="inlineStr">
        <is>
          <t>อาการปวดท้องรุนแรงเฉียบพลัน (Severe abdominal pain)</t>
        </is>
      </c>
      <c r="I166" t="n">
        <v>1</v>
      </c>
      <c r="J166" t="inlineStr">
        <is>
          <t>✅ คำตอบที่ถูกต้อง: ข้อ a. อาการคัดตึงเต้านมเล็กน้อย (Breast tenderness)
🎯 ทำไมข้อนี้ถึงถูก:
อาการคัดตึงเต้านม (Breast tenderness) เป็นผลข้างเคียงทั่วไปที่ไม่รุนแรงจากฮอร์โมนเอสโตรเจนและโปรเจสติน มักหายไปได้เองหลังจากใช้ยาไป 2-3 แผง ส่วนอาการอันตรายรุนแรงที่ต้องหยุดยาทันทีและรีบไปพบแพทย์ใช้ตัวย่อว่า ACHES:
- A: Abdominal pain (severe) - ลิ่มเลือดอุดตันในช่องท้อง
- C: Chest pain, SOB - ลิ่มเลือดอุดตันที่ปอด (PE) หรือกล้ามเนื้อหัวใจขาดเลือด
- H: Headache (severe) - โรคหลอดเลือดสมอง (Stroke)
- E: Eye problems - ลิ่มเลือดอุดตันในจอประสาทตา
- S: Severe leg pain/swelling - ลิ่มเลือดอุดตันหลอดเลือดดำส่วนลึก (DVT)
🔍 ข้ออื่นผิดเพราะอะไร:
• ข้อ b., c., d., e.: ล้วนเป็นสัญญาณเตือนอันตรายรุนแรงในกลุ่ม ACHES ที่บ่งชี้ถึงภาวะแทรกซ้อนของ thromboembolism หรือ stroke
---</t>
        </is>
      </c>
      <c r="L166" t="inlineStr">
        <is>
          <t>Gynaecologic &amp; Genitourinary</t>
        </is>
      </c>
      <c r="M166" t="inlineStr">
        <is>
          <t>Contraception &amp; Family planning</t>
        </is>
      </c>
      <c r="N166" t="inlineStr">
        <is>
          <t>Clinic</t>
        </is>
      </c>
      <c r="O166" t="inlineStr">
        <is>
          <t>2567</t>
        </is>
      </c>
      <c r="P166" t="inlineStr">
        <is>
          <t>ข้อสอบจำลอง</t>
        </is>
      </c>
      <c r="Q166" t="inlineStr">
        <is>
          <t>Mock RxCU83 ชุดที่ 2</t>
        </is>
      </c>
    </row>
    <row r="167">
      <c r="A167" s="176" t="n">
        <v>165</v>
      </c>
      <c r="B167" t="inlineStr">
        <is>
          <t>156. คำแนะนำในการใช้แผ่นแปะคุมกำเนิด (Transdermal contraceptive patch เช่น Evra) ข้อใดถูกต้องและสอดคล้องกับแนวทางเวชปฏิบัติมากที่สุด</t>
        </is>
      </c>
      <c r="C167" t="inlineStr">
        <is>
          <t>คำแนะนำในการใช้แผ่นแปะคุมกำเนิด (Transdermal contraceptive patch เช่น Evra) ข้อใดถูกต้องและสอดคล้องกับแนวทางเวชปฏิบัติมากที่สุด</t>
        </is>
      </c>
      <c r="D167" t="inlineStr">
        <is>
          <t>ต้องเปลี่ยนแผ่นแปะใหม่ทุกๆ 3 วัน</t>
        </is>
      </c>
      <c r="E167" t="inlineStr">
        <is>
          <t>สามารถแปะซ้อนกัน 2 แผ่นได้เพื่อป้องกันการลืมเปลี่ยน</t>
        </is>
      </c>
      <c r="F167" t="inlineStr">
        <is>
          <t>ในสตรีที่มีน้ำหนักตัวน้อย สามารถตัดแบ่งใช้ครึ่งแผ่นได้เพื่อลดผลข้างเคียง</t>
        </is>
      </c>
      <c r="G167" t="inlineStr">
        <is>
          <t>ควรติดแผ่นแปะบริเวณเต้านมเนื่องจากเป็นบริเวณที่ผิวเรียบเนียนและไม่มีขน</t>
        </is>
      </c>
      <c r="H167" t="inlineStr">
        <is>
          <t>เปลี่ยนแผ่นแปะใหม่สัปดาห์ละ 1 ครั้ง ติดต่อกันเป็นเวลา 3 สัปดาห์ และเว้นไม่แปะ 1 สัปดาห์ในสัปดาห์ที่ 4</t>
        </is>
      </c>
      <c r="I167" t="n">
        <v>5</v>
      </c>
      <c r="J167" t="inlineStr">
        <is>
          <t>✅ คำตอบที่ถูกต้อง: ข้อ e. เปลี่ยนแผ่นแปะใหม่สัปดาห์ละ 1 ครั้ง ติดต่อกันเป็นเวลา 3 สัปดาห์ และเว้นไม่แปะ 1 สัปดาห์ในสัปดาห์ที่ 4
🎯 ทำไมข้อนี้ถึงถูก:
รอบการใช้แผ่นแปะคุมกำเนิด 1 รอบ (cycle) คือ 4 สัปดาห์ (28 วัน): ติดแผ่นแปะ 1 แผ่นต่อสัปดาห์ โดยเปลี่ยนแผ่นใหม่ในวันเดิมของทุกสัปดาห์ติดต่อกัน 3 สัปดาห์ (Day 1, Day 8, Day 15) และในสัปดาห์ที่ 4 (Day 22-28) เป็นช่วงเว้นการแปะยา (patch-free week) ซึ่งจะมีประจำเดือนมา
🔍 ข้ออื่นผิดเพราะอะไร:
• ข้อ a.: แผ่นแปะคุมกำเนิดออกฤทธิ์ได้นาน 7 วัน ต้องเปลี่ยนทุกสัปดาห์ ไม่ใช่ทุก 3 วัน
• ข้อ b.: ห้ามแปะ 2 แผ่นซ้อนกัน เพราะจะได้รับฮอร์โมนเกินขนาด
• ข้อ c.: ห้ามตัดแบ่งแผ่นแปะโดยเด็ดขาด เพราะจะทำลายระบบควบคุมการปลดปล่อยตัวยา
• ข้อ d.: ห้ามติดแผ่นแปะที่บริเวณเต้านมเด็ดขาด เพราะฮอร์โมนเอสโตรเจนเฉพาะที่จะกระตุ้นเนื้อเยื่อเต้านมและเพิ่มความเสี่ยงต่อเนื้องอก บริเวณที่แนะนำคือสะโพก หน้าท้อง ต้นแขนด้านนอก หรือแผ่นหลังส่วนบน
---</t>
        </is>
      </c>
      <c r="L167" t="inlineStr">
        <is>
          <t>Gynaecologic &amp; Genitourinary</t>
        </is>
      </c>
      <c r="M167" t="inlineStr">
        <is>
          <t>Contraception &amp; Family planning</t>
        </is>
      </c>
      <c r="N167" t="inlineStr">
        <is>
          <t>Clinic</t>
        </is>
      </c>
      <c r="O167" t="inlineStr">
        <is>
          <t>2567</t>
        </is>
      </c>
      <c r="P167" t="inlineStr">
        <is>
          <t>ข้อสอบจำลอง</t>
        </is>
      </c>
      <c r="Q167" t="inlineStr">
        <is>
          <t>Mock RxCU83 ชุดที่ 2</t>
        </is>
      </c>
    </row>
    <row r="168">
      <c r="A168" s="176" t="n">
        <v>166</v>
      </c>
      <c r="B168" t="inlineStr">
        <is>
          <t>157. ข้อใดไม่ใช่เหตุผลทางคลินิกในการพิจารณาเลือกใช้ยาคุมกำเนิดชนิดฮอร์โมนเดี่ยว (Progestin-only pills: POPs) ทดแทนยาคุมกำเนิดชนิดฮอร์โมนรวม (COCs)</t>
        </is>
      </c>
      <c r="C168" t="inlineStr">
        <is>
          <t>ข้อใดไม่ใช่เหตุผลทางคลินิกในการพิจารณาเลือกใช้ยาคุมกำเนิดชนิดฮอร์โมนเดี่ยว (Progestin-only pills: POPs) ทดแทนยาคุมกำเนิดชนิดฮอร์โมนรวม (COCs)</t>
        </is>
      </c>
      <c r="D168" t="inlineStr">
        <is>
          <t>สตรีกำลังอยู่ในช่วงให้นมบุตร</t>
        </is>
      </c>
      <c r="E168" t="inlineStr">
        <is>
          <t>สตรีมีอาการคลื่นไส้อาเจียนอย่างรุนแรงจากฮอร์โมนเอสโตรเจน</t>
        </is>
      </c>
      <c r="F168" t="inlineStr">
        <is>
          <t>สตรีมีปัญหาเลือดออกกะปริดกะปรอยทางช่องคลอด (Unscheduled spotting)</t>
        </is>
      </c>
      <c r="G168" t="inlineStr">
        <is>
          <t>สตรีมีประวัติโรคปวดศีรษะไมเกรนชนิดมีอาการเตือน (Migraine with aura)</t>
        </is>
      </c>
      <c r="H168" t="inlineStr">
        <is>
          <t>สตรีมีประวัติภาวะลิ่มเลือดอุดตันในหลอดเลือดดำ (Venous thromboembolism: VTE)</t>
        </is>
      </c>
      <c r="I168" t="n">
        <v>3</v>
      </c>
      <c r="J168" t="inlineStr">
        <is>
          <t>✅ คำตอบที่ถูกต้อง: ข้อ c. สตรีมีปัญหาเลือดออกกะปริดกะปรอยทางช่องคลอด (Unscheduled spotting)
🎯 ทำไมข้อนี้ถึงถูก:
อาการเลือดออกกะปริดกะปรอย (breakthrough bleeding / spotting) เป็นผลข้างเคียงที่พบบ่อยที่สุดของยาคุมกำเนิดชนิดฮอร์โมนเดี่ยว (POPs) เนื่องจากการขาดเอสโตรเจนมาช่วยสร้างความมั่นคงของเยื่อบุโพรงมดลูก ดังนั้น หากผู้ป่วยมีปัญหาเลือดออกกะปริดกะปรอยอยู่แล้ว การเปลี่ยนมาใช้ POPs จะยิ่งทำให้อาการเลือดออกกะปริดกะปรอยแย่ลง ไม่ใช่เหตุผลในการเปลี่ยนมาใช้ POPs
🔍 ข้ออื่นผิดเพราะอะไร:
• ข้อ a., d., e.: ภาวะให้นมบุตร, ไมเกรนชนิดมีออร่า, และประวัติ VTE ล้วนเป็นข้อห้ามใช้ของฮอร์โมนเอสโตรเจน (COCs) จึงเป็นข้อบ่งชี้สำคัญในการเปลี่ยนมาใช้ POPs
• ข้อ b.: อาการคลื่นไส้อาเจียนจาก COCs มักเกิดจากฮอร์โมนเอสโตรเจน การเปลี่ยนมาใช้ POPs จะช่วยบรรเทาอาการได้
---</t>
        </is>
      </c>
      <c r="L168" t="inlineStr">
        <is>
          <t>Gynaecologic &amp; Genitourinary</t>
        </is>
      </c>
      <c r="M168" t="inlineStr">
        <is>
          <t>Contraception &amp; Family planning</t>
        </is>
      </c>
      <c r="N168" t="inlineStr">
        <is>
          <t>Clinic</t>
        </is>
      </c>
      <c r="O168" t="inlineStr">
        <is>
          <t>2567</t>
        </is>
      </c>
      <c r="P168" t="inlineStr">
        <is>
          <t>ข้อสอบจำลอง</t>
        </is>
      </c>
      <c r="Q168" t="inlineStr">
        <is>
          <t>Mock RxCU83 ชุดที่ 2</t>
        </is>
      </c>
    </row>
    <row r="169">
      <c r="A169" s="176" t="n">
        <v>167</v>
      </c>
      <c r="B169" t="inlineStr">
        <is>
          <t>37. หญิงตั้งครรภ์มาปรึกษาเภสัชกรที่ร้านยาด้วยอาการตกขาวผิดปกติ เภสัชกรมีความจำเป็นต้องซักประวัติเพื่อแยกโรคและประเมินความปลอดภัย ยกเว้น ข้อมูลในข้อใด</t>
        </is>
      </c>
      <c r="D169" t="inlineStr">
        <is>
          <t>ลักษณะ สี กลิ่น และปริมาณของตกขาว</t>
        </is>
      </c>
      <c r="E169" t="inlineStr">
        <is>
          <t>อาการคัน แสบขัด หรือระคายเคืองบริเวณช่องคลอด</t>
        </is>
      </c>
      <c r="F169" t="inlineStr">
        <is>
          <t>อายุครรภ์และประวัติการแพ้ยา</t>
        </is>
      </c>
      <c r="G169" t="inlineStr">
        <is>
          <t>ประวัติการทำงานของไตหรือโรคไตเรื้อรังในครอบครัว</t>
        </is>
      </c>
      <c r="H169" t="inlineStr">
        <is>
          <t>ประวัติการมีเพศสัมพันธ์และการใช้ยาหรือสวนล้างช่องคลอด</t>
        </is>
      </c>
      <c r="I169" t="n">
        <v>4</v>
      </c>
      <c r="J169" t="inlineStr">
        <is>
          <t>✅ คำตอบที่ถูกต้อง: ข้อ d. ประวัติการทำงานของไตหรือโรคไตเรื้อรังในครอบครัว
🎯 ทำไมข้อนี้ถึงถูก:
ภาวะตกขาวผิดปกติในหญิงตั้งครรภ์มักเกิดจากการติดเชื้อเฉพาะที่ (เช่น Candida, Bacterial vaginosis, Trichomonas) การซักประวัติสำคัญต้องเน้นลักษณะของตกขาว (สี กลิ่น ฟอง), อาการคัน/แสบ, อายุครรภ์, และพฤติกรรมเสี่ยงทางเพศ ส่วนประวัติโรคไตในครอบครัวไม่มีความสัมพันธ์หรือเกี่ยวข้องโดยตรงกับการวินิจฉัยสาเหตุของอาการตกขาว
🔍 ข้ออื่นผิดเพราะอะไร:
• ข้อ a. และ b.: จำเป็นอย่างยิ่งเพื่อแยกเชื้อ (เชื้อราตกขาวเป็นก้อนแป้งคันมาก, BV ตกขาวมีกลิ่นคาวปลา, Trichomonas มีฟองสีเขียวเหลือง)
• ข้อ c.: อายุครรภ์มีความสำคัญในการเลือกยาที่ปลอดภัยต่อทารกในครรภ์
• ข้อ e.: ช่วยประเมินความเสี่ยงโรคติดต่อทางเพศสัมพันธ์และการระคายเคืองจากสารเคมี
---</t>
        </is>
      </c>
      <c r="L169" t="inlineStr">
        <is>
          <t>Gynaecologic &amp; Genitourinary</t>
        </is>
      </c>
      <c r="M169" t="inlineStr">
        <is>
          <t>Sexually transmitted infections</t>
        </is>
      </c>
      <c r="N169" t="inlineStr">
        <is>
          <t>Clinic</t>
        </is>
      </c>
      <c r="O169" t="inlineStr">
        <is>
          <t>รุ่น RxCU83</t>
        </is>
      </c>
      <c r="P169" t="inlineStr">
        <is>
          <t>แบบฝึกหัด</t>
        </is>
      </c>
      <c r="Q169" t="inlineStr">
        <is>
          <t>Quiz เตรียมสอบ CC1 RxCU83</t>
        </is>
      </c>
    </row>
    <row r="170">
      <c r="A170" s="176" t="n">
        <v>168</v>
      </c>
      <c r="B170" t="inlineStr">
        <is>
          <t>38. ผู้ป่วยหญิงมีอาการตกขาวสีขาวเทาเคลือบผนังช่องคลอด มีกลิ่นเหม็นคาวปลาชัดเจนขึ้นหลังมีเพศสัมพันธ์หรือเมื่อทำ Whiff test ด้วย 10% KOH ผลตรวจทางกล้องจุลทรรศน์พบ Clue cells อาการแสดงนี้บ่งชี้ถึงการติดเชื้อชนิดใด</t>
        </is>
      </c>
      <c r="D170" t="inlineStr">
        <is>
          <t>Candida albicans</t>
        </is>
      </c>
      <c r="E170" t="inlineStr">
        <is>
          <t>Bacterial vaginosis (เช่น Gardnerella vaginalis)</t>
        </is>
      </c>
      <c r="F170" t="inlineStr">
        <is>
          <t>Trichomonas vaginalis</t>
        </is>
      </c>
      <c r="G170" t="inlineStr">
        <is>
          <t>Neisseria gonorrhoeae</t>
        </is>
      </c>
      <c r="H170" t="inlineStr">
        <is>
          <t>Chlamydia trachomatis</t>
        </is>
      </c>
      <c r="I170" t="n">
        <v>2</v>
      </c>
      <c r="J170" t="inlineStr">
        <is>
          <t>✅ คำตอบที่ถูกต้อง: ข้อ b. Bacterial vaginosis (เช่น Gardnerella vaginalis)
🎯 ทำไมข้อนี้ถึงถูก:
ภาวะช่องคลอดอักเสบจากเชื้อแบคทีเรีย (Bacterial Vaginosis: BV) เกิดจากความไม่สมดุลของสมดุลแบคทีเรียประจำถิ่น โดยเชื้อ Gardnerella vaginalis และ anaerobic bacteria เจริญมากผิดปกติ มีลักษณะเด่นตาม Amsel's criteria คือ: ตกขาวสีขาวเทาเนียนบาง, กลิ่นคาวปลา (fishy odor / positive Whiff test), pH ในช่องคลอด &gt; 4.5, และพบ Clue cells มากกว่าร้อยละ 20
🔍 ข้ออื่นผิดเพราะอะไร:
• ข้อ a.: Candida albicans ตกขาวเป็นก้อนสีขาวคล้ายคราบนมหรือคอทเทจชีส (curdy discharge) และมีอาการคันช่องคลอดเด่น ไม่มีกลิ่นคาว
• ข้อ c.: Trichomonas vaginalis ตกขาวสีเขียวเหลืองปนฟอง (frothy discharge) และปากมดลูกเป็นจุดเลือดออกคล้ายผลสตรอว์เบอร์รี (strawberry cervix)
• ข้อ d. และ e.: หนองในทำให้เกิด cervicitis มีมูกหนองที่ปากมดลูก ไม่ได้มีลักษณะเป็น clue cells หรือกลิ่นคาวปลา
---</t>
        </is>
      </c>
      <c r="L170" t="inlineStr">
        <is>
          <t>Gynaecologic &amp; Genitourinary</t>
        </is>
      </c>
      <c r="M170" t="inlineStr">
        <is>
          <t>Sexually transmitted infections</t>
        </is>
      </c>
      <c r="N170" t="inlineStr">
        <is>
          <t>Clinic</t>
        </is>
      </c>
      <c r="O170" t="inlineStr">
        <is>
          <t>รุ่น RxCU83</t>
        </is>
      </c>
      <c r="P170" t="inlineStr">
        <is>
          <t>แบบฝึกหัด</t>
        </is>
      </c>
      <c r="Q170" t="inlineStr">
        <is>
          <t>Quiz เตรียมสอบ CC1 RxCU83</t>
        </is>
      </c>
    </row>
    <row r="171">
      <c r="A171" s="176" t="n">
        <v>169</v>
      </c>
      <c r="B171" t="inlineStr">
        <is>
          <t>39. ยาในข้อใดเป็นยามาตรฐานอันดับแรก (Drug of choice) ในการรักษาภาวะ Bacterial Vaginosis (BV)</t>
        </is>
      </c>
      <c r="D171" t="inlineStr">
        <is>
          <t>Fluconazole 150 mg รับประทานครั้งเดียว</t>
        </is>
      </c>
      <c r="E171" t="inlineStr">
        <is>
          <t>Clotrimazole เม็ดเหน็บช่องคลอด</t>
        </is>
      </c>
      <c r="F171" t="inlineStr">
        <is>
          <t>Doxycycline 100 mg วันละ 2 ครั้ง</t>
        </is>
      </c>
      <c r="G171" t="inlineStr">
        <is>
          <t>Ceftriaxone 500 mg ฉีดเข้ากล้ามเนื้อ</t>
        </is>
      </c>
      <c r="H171" t="inlineStr">
        <is>
          <t>Metronidazole (ขนาด 500 mg วันละ 2 ครั้ง นาน 7 วัน หรือ 2 g ครั้งเดียว)</t>
        </is>
      </c>
      <c r="I171" t="n">
        <v>5</v>
      </c>
      <c r="J171" t="inlineStr">
        <is>
          <t>✅ คำตอบที่ถูกต้อง: ข้อ e. Metronidazole (ขนาด 500 mg วันละ 2 ครั้ง นาน 7 วัน หรือ 2 g ครั้งเดียว)
🎯 ทำไมข้อนี้ถึงถูก:
Metronidazole เป็นยาต้านจุลชีพที่มีฤทธิ์จำเพาะต่อเชื้อแบคทีเรีย Anaerobes จึงเป็นยาอันดับแรก (first-line treatment) ในการรักษา Bacterial Vaginosis โดยสามารถให้ Metronidazole 500 mg รับประทานวันละ 2 ครั้ง เป็นเวลา 7 วัน หรือใช้ Metronidazole gel 0.75% ทาในช่องคลอด หรือใช้ Clindamycin รับประทาน/ทาช่องคลอด
🔍 ข้ออื่นผิดเพราะอะไร:
• ข้อ a. และ b.: Fluconazole และ Clotrimazole เป็นยาฆ่าเชื้อรา ใช้รักษา Vulvovaginal Candidiasis ไม่สามารถฆ่าเชื้อแบคทีเรียใน BV ได้
• ข้อ c.: Doxycycline ใช้รักษา Chlamydia
• ข้อ d.: Ceftriaxone ใช้รักษา Gonorrhea
---</t>
        </is>
      </c>
      <c r="L171" t="inlineStr">
        <is>
          <t>Gynaecologic &amp; Genitourinary</t>
        </is>
      </c>
      <c r="M171" t="inlineStr">
        <is>
          <t>Sexually transmitted infections</t>
        </is>
      </c>
      <c r="N171" t="inlineStr">
        <is>
          <t>Clinic</t>
        </is>
      </c>
      <c r="O171" t="inlineStr">
        <is>
          <t>รุ่น RxCU83</t>
        </is>
      </c>
      <c r="P171" t="inlineStr">
        <is>
          <t>แบบฝึกหัด</t>
        </is>
      </c>
      <c r="Q171" t="inlineStr">
        <is>
          <t>Quiz เตรียมสอบ CC1 RxCU83</t>
        </is>
      </c>
    </row>
    <row r="172">
      <c r="A172" s="176" t="n">
        <v>170</v>
      </c>
      <c r="B172" t="inlineStr">
        <is>
          <t>40. การติดเชื้อในช่องคลอดหรือระบบสืบพันธุ์สตรีในข้อใดจัดเป็นโรคติดต่อทางเพศสัมพันธ์ (Sexually Transmitted Infection) ที่ จำเป็นต้องรักษาคู่นอนด้วยเสมอ เพื่อป้องกันการติดเชื้อซ้ำซ้อน</t>
        </is>
      </c>
      <c r="D172" t="inlineStr">
        <is>
          <t>Trichomoniasis (เชื้อ Trichomonas vaginalis)</t>
        </is>
      </c>
      <c r="E172" t="inlineStr">
        <is>
          <t>Vulvovaginal Candidiasis (เชื้อรา Candida albicans)</t>
        </is>
      </c>
      <c r="F172" t="inlineStr">
        <is>
          <t>Bacterial Vaginosis (เชื้อแบคทีเรีย Gardnerella vaginalis)</t>
        </is>
      </c>
      <c r="G172" t="inlineStr">
        <is>
          <t>Atrophic vaginitis (ช่องคลอดฝ่อในวัยทอง)</t>
        </is>
      </c>
      <c r="H172" t="inlineStr">
        <is>
          <t>Cytolytic vaginosis</t>
        </is>
      </c>
      <c r="I172" t="n">
        <v>1</v>
      </c>
      <c r="J172" t="inlineStr">
        <is>
          <t>✅ คำตอบที่ถูกต้อง: ข้อ a. Trichomoniasis (เชื้อ Trichomonas vaginalis)
🎯 ทำไมข้อนี้ถึงถูก:
Trichomonas vaginalis เป็นโปรโตซัวที่ติดต่อผ่านการมีเพศสัมพันธ์อย่างแท้จริง (true sexually transmitted infection) ผู้ชายที่ติดเชื้อมักไม่มีอาการแต่สามารถแพร่เชื้อกลับคืนมาได้ ดังนั้นแนวทางเวชปฏิบัติจึงกำหนดให้ต้องรักษาคู่นอนพร้อมกันเสมอ (Concurrent partner treatment ด้วย Metronidazole หรือ Tinidazole) แม้คู่นอนจะไม่มีอาการก็ตาม
🔍 ข้ออื่นผิดเพราะอะไร:
• ข้อ b.: Vulvovaginal Candidiasis เกิดจากเชื้อราประจำถิ่นเจริญมากเกิน ไม่จัดเป็นโรคติดต่อทางเพศสัมพันธ์ จึงไม่จำเป็นต้องรักษาคู่นอน เว้นแต่คู่นอนจะมีอาการ balanitis
• ข้อ c.: Bacterial Vaginosis เกิดจาก dysbiosis ของสมดุลในช่องคลอด การรักษาคู่นอนชายไม่พบว่าช่วยลดอัตราการเป็นซ้ำ จึงไม่แนะนำให้รักษาคู่นอนตามแนวทางมาตรฐาน
• ข้อ d. และ e.: เกิดจากการขาดฮอร์โมนเอสโตรเจนหรือกรดแลคติกเกิน ไม่ได้เกิดจากการติดเชื้อติดต่อทางเพศสัมพันธ์</t>
        </is>
      </c>
      <c r="L172" t="inlineStr">
        <is>
          <t>Gynaecologic &amp; Genitourinary</t>
        </is>
      </c>
      <c r="M172" t="inlineStr">
        <is>
          <t>Sexually transmitted infections</t>
        </is>
      </c>
      <c r="N172" t="inlineStr">
        <is>
          <t>Clinic</t>
        </is>
      </c>
      <c r="O172" t="inlineStr">
        <is>
          <t>รุ่น RxCU83</t>
        </is>
      </c>
      <c r="P172" t="inlineStr">
        <is>
          <t>แบบฝึกหัด</t>
        </is>
      </c>
      <c r="Q172" t="inlineStr">
        <is>
          <t>Quiz เตรียมสอบ CC1 RxCU83</t>
        </is>
      </c>
    </row>
    <row r="173">
      <c r="A173" s="176" t="n">
        <v>171</v>
      </c>
      <c r="B173" t="inlineStr">
        <is>
          <t>นางสาวมินเพิ่งเริ่มรับประทานยาคุมกำเนิดสูตร Ethinyl estradiol 30 mcg + Levonorgestrel 0.15 mg ต่อมาหยุดยาเพื่อตั้งครรภ์ เมื่อคลอดบุตรได้ 2 สัปดาห์ ได้มาปรึกษาเภสัชกรเกี่ยวกับการใช้ยาคุมกำเนิดชนิดรับประทานขณะนี้กำลังให้นมบุตรล้วน
(ใช้ข้อมูลข้างต้นตอบคำถามข้อ 116 - 117)
ยาคุมกำเนิดชนิดรับประทานที่เหมาะสมที่สุดสำหรับสตรีที่กำลังให้นมบุตรในระยะหลังคลอดคือข้อใด</t>
        </is>
      </c>
      <c r="D173" t="inlineStr">
        <is>
          <t>Lynestrenol (ยาคุมฮอร์โมนเดี่ยว Progestin-Only Pill: POP)</t>
        </is>
      </c>
      <c r="E173" t="inlineStr">
        <is>
          <t>Ethinyl estradiol 50 mcg + Levonorgestrel 0.25 mg</t>
        </is>
      </c>
      <c r="F173" t="inlineStr">
        <is>
          <t>Ethinyl estradiol 30 mcg + Levonorgestrel 0.15 mg</t>
        </is>
      </c>
      <c r="G173" t="inlineStr">
        <is>
          <t>Ethinyl estradiol 20 mcg + Desogestrel 0.15 mg</t>
        </is>
      </c>
      <c r="H173" t="inlineStr">
        <is>
          <t>Ethinyl estradiol 30 mcg + Gestodene 0.075 mg</t>
        </is>
      </c>
      <c r="I173" t="n">
        <v>1</v>
      </c>
      <c r="J173" t="inlineStr">
        <is>
          <t>- คำตอบที่ถูกต้อง: ข้อ ก. Lynestrenol (ยาคุมฮอร์โมนเดี่ยว Progestin-Only Pill: POP)
- ทำไมข้อนี้ถึงถูก: ยาคุมกำเนิดที่มีฮอร์โมนเอสโตรเจน (Ethinyl estradiol) จะกดการหลั่งน้ำนมและลดปริมาณน้ำนมแม่ สตรีให้นมบุตรจึงควรเลือกใช้ยาคุมกำเนิดชนิดฮอร์โมนโปรเจสตินเดี่ยว (POPs) เช่น Lynestrenol หรือ Levonorgestrel หรือยาฉีด DMPA
- ข้ออื่นผิดเพราะอะไร:
  • ข้อ ข. ถึง จ.: ล้วนเป็นยาคุมกำเนิดชนิดฮอร์โมนรวม (Combined Oral Contraceptives: COCs) ซึ่งมีเอสโตรเจน ยับยั้งการสร้างและหลั่งน้ำนม และเพิ่มความเสี่ยงต่อลิ่มเลือดอุดตันในสตรีหลังคลอด</t>
        </is>
      </c>
      <c r="L173" t="inlineStr">
        <is>
          <t>Gynaecologic &amp; Genitourinary</t>
        </is>
      </c>
      <c r="M173" t="inlineStr">
        <is>
          <t>Contraception</t>
        </is>
      </c>
      <c r="N173" t="inlineStr">
        <is>
          <t>Clinic</t>
        </is>
      </c>
      <c r="O173" t="inlineStr">
        <is>
          <t>รุ่น RxCU83</t>
        </is>
      </c>
      <c r="P173" t="inlineStr">
        <is>
          <t>แบบฝึกหัด</t>
        </is>
      </c>
      <c r="Q173" t="inlineStr">
        <is>
          <t>Quiz เตรียมสอบ CC1 RxCU83</t>
        </is>
      </c>
    </row>
    <row r="174">
      <c r="A174" s="176" t="n">
        <v>172</v>
      </c>
      <c r="B174" t="inlineStr">
        <is>
          <t>ต่อมานางสาวมินเปลี่ยนวิธีคุมกำเนิดเป็นให้สามีใช้ถุงยางอนามัย แต่เกิดเหตุถุงยางฉีกขาดเมื่อ 3 วันที่ผ่านมา (ประมาณ 72 ชั่วโมง) ประจำเดือนครั้งล่าสุดมาเมื่อ 2 สัปดาห์ก่อน รอบเดือน 30 วัน ไม่เคยใช้วิธีคุมกำเนิดฉุกเฉินมาก่อน คำแนะนำในการจ่ายยาคุมกำเนิดฉุกเฉินข้อใดเหมาะสมที่สุด</t>
        </is>
      </c>
      <c r="D174" t="inlineStr">
        <is>
          <t>ไม่จำเป็นต้องคุมกำเนิดฉุกเฉินเพราะอยู่ในระยะปลอดภัยหน้า 7 หลัง 7</t>
        </is>
      </c>
      <c r="E174" t="inlineStr">
        <is>
          <t>ให้รอตรวจการตั้งครรภ์เพราะเกินระยะเวลาที่ยาคุมฉุกเฉินจะมีประสิทธิภาพแล้ว</t>
        </is>
      </c>
      <c r="F174" t="inlineStr">
        <is>
          <t>Ethinyl estradiol 25 mg วันละ 2 ครั้ง เป็นเวลา 3 วัน</t>
        </is>
      </c>
      <c r="G174" t="inlineStr">
        <is>
          <t>Levonorgestrel 0.75 mg รับประทานทันที 1 เม็ด และอีก 1 เม็ดในอีก 12 ชั่วโมงต่อมา (หรือรับประทาน 1.5 mg เม็ดเดียวทันที)</t>
        </is>
      </c>
      <c r="H174" t="inlineStr">
        <is>
          <t>ยาคุมรวม EE 50 mcg + Levonorgestrel 0.25 mg รับประทาน 4 เม็ดพร้อมกัน</t>
        </is>
      </c>
      <c r="I174" t="n">
        <v>4</v>
      </c>
      <c r="J174" t="inlineStr">
        <is>
          <t>- คำตอบที่ถูกต้อง: ข้อ ง. Levonorgestrel 0.75 mg รับประทานทันที 1 เม็ด และอีก 1 เม็ดในอีก 12 ชั่วโมงต่อมา (หรือรับประทาน 1.5 mg เม็ดเดียวทันที)
- ทำไมข้อนี้ถึงถูก: ยาคุมกำเนิดฉุกเฉิน Levonorgestrel มีประสิทธิภาพในการป้องกันการตั้งครรภ์เมื่อรับประทานภายใน 72 ชั่วโมง (และได้ผลปานกลางจนถึง 120 ชั่วโมง) โดยรับประทาน 0.75 mg สองครั้งห่างกัน 12 ชม. หรือ 1.5 mg ครั้งเดียวทันที
- ข้ออื่นผิดเพราะอะไร:
  • ข้อ ก.: มีเพศสัมพันธ์วันที่ 14 ของรอบเดือน ซึ่งตรงกับช่วงตกไข่พอดี มีความเสี่ยงตั้งครรภ์สูงมาก
  • ข้อ ข.: 72 ชั่วโมงยังคงอยู่ในกรอบเวลามาตรฐานของ Levonorgestrel
  • ข้อ ค.: เอสโตรเจนขนาดสูงมากทำให้คลื่นไส้อาเจียนรุนแรงและไม่ใช่สูตรมาตรฐาน
  • ข้อ จ.: สูตร Yuzpe method มีประสิทธิภาพด้อยกว่าและคลื่นไส้อาเจียนมากกว่า Levonorgestrel เดี่ยว</t>
        </is>
      </c>
      <c r="L174" t="inlineStr">
        <is>
          <t>Gynaecologic &amp; Genitourinary</t>
        </is>
      </c>
      <c r="M174" t="inlineStr">
        <is>
          <t>Contraception</t>
        </is>
      </c>
      <c r="N174" t="inlineStr">
        <is>
          <t>Clinic</t>
        </is>
      </c>
      <c r="O174" t="inlineStr">
        <is>
          <t>รุ่น RxCU83</t>
        </is>
      </c>
      <c r="P174" t="inlineStr">
        <is>
          <t>แบบฝึกหัด</t>
        </is>
      </c>
      <c r="Q174" t="inlineStr">
        <is>
          <t>Quiz เตรียมสอบ CC1 RxCU83</t>
        </is>
      </c>
    </row>
    <row r="175">
      <c r="A175" s="176" t="n">
        <v>173</v>
      </c>
      <c r="B175" t="inlineStr">
        <is>
          <t>การใช้ยาคุมกำเนิดชนิดฮอร์โมนรวม (COCs) ที่มี Ethinyl estradiol อาจเกิดอันตรกิริยาระหว่างยากับยาอื่นในข้อใดต่อไปนี้</t>
        </is>
      </c>
      <c r="D175" t="inlineStr">
        <is>
          <t>Rifampicin ในผู้ป่วยวัณโรค</t>
        </is>
      </c>
      <c r="E175" t="inlineStr">
        <is>
          <t>Phenytoin ในผู้ป่วยโรคลมชัก</t>
        </is>
      </c>
      <c r="F175" t="inlineStr">
        <is>
          <t>Carbamazepine ในผู้ป่วยอาการปวดเส้นประสาท</t>
        </is>
      </c>
      <c r="G175" t="inlineStr">
        <is>
          <t>Griseofulvin ในผู้ป่วยเชื้อรา</t>
        </is>
      </c>
      <c r="H175" t="inlineStr">
        <is>
          <t>มีปัญหาการเกิดอันตรกิริยาระหว่างยากับยาทุกข้อที่กล่าวมา</t>
        </is>
      </c>
      <c r="I175" t="n">
        <v>5</v>
      </c>
      <c r="J175" t="inlineStr">
        <is>
          <t>- คำตอบที่ถูกต้อง: ข้อ จ. มีปัญหาการเกิดอันตรกิริยาระหว่างยากับยาทุกข้อที่กล่าวมา
- ทำไมข้อนี้ถึงถูก: ยา Rifampicin, Phenytoin, Carbamazepine และ Griseofulvin ล้วนเป็น Potent Hepatic Enzyme Inducers (CYP3A4 inducers) ที่เร่งการทำลาย Ethinyl estradiol และ Progestin ทำให้ระดับฮอร์โมนในเลือดลดลงจนประสิทธิภาพการคุมกำเนิดล้มเหลว
- ข้ออื่นผิดเพราะอะไร:
  • ข้อ ก. ถึง ง.: ล้วนทำให้เกิด drug interaction ที่ลดประสิทธิภาพของยาคุมกำเนิดได้จริง จึงตอบข้อ จ</t>
        </is>
      </c>
      <c r="L175" t="inlineStr">
        <is>
          <t>Gynaecologic &amp; Genitourinary</t>
        </is>
      </c>
      <c r="M175" t="inlineStr">
        <is>
          <t>Contraception</t>
        </is>
      </c>
      <c r="N175" t="inlineStr">
        <is>
          <t>Clinic</t>
        </is>
      </c>
      <c r="O175" t="inlineStr">
        <is>
          <t>รุ่น RxCU83</t>
        </is>
      </c>
      <c r="P175" t="inlineStr">
        <is>
          <t>แบบฝึกหัด</t>
        </is>
      </c>
      <c r="Q175" t="inlineStr">
        <is>
          <t>Quiz เตรียมสอบ CC1 RxCU83</t>
        </is>
      </c>
    </row>
    <row r="176">
      <c r="A176" s="176" t="n">
        <v>174</v>
      </c>
      <c r="B176" t="inlineStr">
        <is>
          <t>ฮอร์โมนโปรเจสติน (Progestin) ในยาคุมกำเนิดข้อใดที่มีฤทธิ์ต้านฮอร์โมนเพศชาย (Anti-androgenic effect) สูง จึงนิยมนำมาใช้รักษาสิว ผิวมัน และภาวะขนดกในเพศหญิง</t>
        </is>
      </c>
      <c r="D176" t="inlineStr">
        <is>
          <t>Levonorgestrel</t>
        </is>
      </c>
      <c r="E176" t="inlineStr">
        <is>
          <t>Norgestrel</t>
        </is>
      </c>
      <c r="F176" t="inlineStr">
        <is>
          <t>Cyproterone acetate</t>
        </is>
      </c>
      <c r="G176" t="inlineStr">
        <is>
          <t>Lynestrenol</t>
        </is>
      </c>
      <c r="H176" t="inlineStr">
        <is>
          <t>Norethisterone</t>
        </is>
      </c>
      <c r="I176" t="n">
        <v>3</v>
      </c>
      <c r="J176" t="inlineStr">
        <is>
          <t>- คำตอบที่ถูกต้อง: ข้อ ค. Cyproterone acetate
- ทำไมข้อนี้ถึงถูก: Cyproterone acetate ออกฤทธิ์เป็น competitive androgen receptor antagonist และยับยั้ง 5-alpha-reductase จึงมีคุณสมบัติต้านแอนโดรเจนสูงมาก นิยมใช้ในยาคุมรักษาสิวและภาวะ PCOS เช่น Dian-35
- ข้ออื่นผิดเพราะอะไร:
  • ข้อ ก.: Levonorgestrel เป็น 2nd generation progestin มีฤทธิ์ androgenic สูง มักทำให้เกิดสิว ผิวมัน
  • ข้อ ข.: Norgestrel มีฤทธิ์ androgenic สูง
  • ข้อ ง.: Lynestrenol เป็น prodrug ของ norethisterone มีฤทธิ์ androgenic เล็กน้อย
  • ข้อ จ.: Norethisterone มีฤทธิ์ androgenic ปานกลาง</t>
        </is>
      </c>
      <c r="L176" t="inlineStr">
        <is>
          <t>Gynaecologic &amp; Genitourinary</t>
        </is>
      </c>
      <c r="M176" t="inlineStr">
        <is>
          <t>Contraception</t>
        </is>
      </c>
      <c r="N176" t="inlineStr">
        <is>
          <t>Clinic</t>
        </is>
      </c>
      <c r="O176" t="inlineStr">
        <is>
          <t>รุ่น RxCU83</t>
        </is>
      </c>
      <c r="P176" t="inlineStr">
        <is>
          <t>แบบฝึกหัด</t>
        </is>
      </c>
      <c r="Q176" t="inlineStr">
        <is>
          <t>Quiz เตรียมสอบ CC1 RxCU83</t>
        </is>
      </c>
    </row>
    <row r="177">
      <c r="A177" s="176" t="n">
        <v>175</v>
      </c>
      <c r="B177" t="inlineStr">
        <is>
          <t>เมย์ลีใช้ยาคุมกำเนิดชนิด 21 เม็ดมาได้ 2 เดือนแล้ว ในเดือนนี้เธอกินยาติดต่อกันจนถึงเม็ดที่ 5 แต่ลืมกินยาไป 2 วัน (ลืมเม็ดที่ 6 และ 7) เพิ่งนึกได้ในวันนี้ และเมื่อวานมีเพศสัมพันธ์โดยไม่ได้สวมถุงยางอนามัย เภสัชกรควรให้คำแนะนำที่ถูกต้องอย่างไร</t>
        </is>
      </c>
      <c r="D177" t="inlineStr">
        <is>
          <t>ให้กินยาต่อไปตามปกติวันละ 1 เม็ดโดยไม่ต้องทำอะไรเพิ่มเติม</t>
        </is>
      </c>
      <c r="E177" t="inlineStr">
        <is>
          <t>ทิ้งยาเม็ดที่ 6 และในวันนี้ให้กินเม็ดที่ 7 และ 8 รวมเป็น 2 เม็ด จากนั้นกินวันละ 1 เม็ดตามปกติ</t>
        </is>
      </c>
      <c r="F177" t="inlineStr">
        <is>
          <t>ให้รับประทานยาคุมกำเนิดฉุกเฉินทันทีร่วมด้วย และใช้วิธีคุมกำเนิดอื่นร่วมด้วย 7 วัน</t>
        </is>
      </c>
      <c r="G177" t="inlineStr">
        <is>
          <t>ให้หยุดกินยาแผงเดิมทันทีแล้วรอให้ประจำเดือนมา</t>
        </is>
      </c>
      <c r="H177" t="inlineStr">
        <is>
          <t>ถูกทั้งข้อ ข. และ ค.</t>
        </is>
      </c>
      <c r="I177" t="n">
        <v>5</v>
      </c>
      <c r="J177" t="inlineStr">
        <is>
          <t>- คำตอบที่ถูกต้อง: ข้อ จ. ถูกทั้งข้อ ข. และ ค.
- ทำไมข้อนี้ถึงถูก: การลืมกินยาคุมชนิดฮอร์โมนรวมตั้งแต่ 2 เม็ดขึ้นไปในช่วง สัปดาห์แรกของแผง (เม็ดที่ 1-7) และมีเพศสัมพันธ์โดยไม่ได้ป้องกัน แนะนำให้: 1) รับประทานยาคุมฉุกเฉินทันที 2) กินยาเม็ดล่าสุดที่ลืมทันที (ทิ้งเม็ดก่อนหน้า) และกินยาประจำวันนั้น (รวม 2 เม็ดใน 1 วัน) 3) ใช้ถุงยางอนามัยร่วมด้วยอย่างน้อย 7 วัน
- ข้ออื่นผิดเพราะอะไร:
  • ข้อ ก.: มีความเสี่ยงตั้งครรภ์สูงมากเนื่องจากลืมยาในสัปดาห์แรกที่มีการฟื้นตัวของรังไข่
  • ข้อ ข. และ ค.: ต้องทำร่วมกันทั้งสองข้อเพื่อประสิทธิผลสูงสุด
  • ข้อ ง.: การหยุดยาจะทำให้เกิดเลือดออกผิดปกติและขาดการคุมกำเนิดต่อเนื่อง</t>
        </is>
      </c>
      <c r="L177" t="inlineStr">
        <is>
          <t>Gynaecologic &amp; Genitourinary</t>
        </is>
      </c>
      <c r="M177" t="inlineStr">
        <is>
          <t>Contraception</t>
        </is>
      </c>
      <c r="N177" t="inlineStr">
        <is>
          <t>Clinic</t>
        </is>
      </c>
      <c r="O177" t="inlineStr">
        <is>
          <t>รุ่น RxCU83</t>
        </is>
      </c>
      <c r="P177" t="inlineStr">
        <is>
          <t>แบบฝึกหัด</t>
        </is>
      </c>
      <c r="Q177" t="inlineStr">
        <is>
          <t>Quiz เตรียมสอบ CC1 RxCU83</t>
        </is>
      </c>
    </row>
    <row r="178">
      <c r="A178" s="176" t="n">
        <v>176</v>
      </c>
      <c r="B178" t="inlineStr">
        <is>
          <t>หากผู้ป่วยใช้ยาคุมกำเนิดชนิดฮอร์โมนรวมสูตรที่มี Ethinylestradiol (EE) 0.020 mg + Desogestrel 0.150 mg แล้วประสบปัญหาเลือดออกกะปริดกะปรอยระหว่างรอบเดือน (Breakthrough bleeding) การแก้ไขในเบื้องต้นควรทำอย่างไร</t>
        </is>
      </c>
      <c r="D178" t="inlineStr">
        <is>
          <t>เปลี่ยนไปใช้ยาคุมกำเนิดสูตรที่มีขนาด EE สูงขึ้นเป็น 0.030 mg (30 mcg)</t>
        </is>
      </c>
      <c r="E178" t="inlineStr">
        <is>
          <t>เปลี่ยนไปใช้ยาคุมกำเนิดสูตรที่มีขนาด EE สูงขึ้นเป็น 0.050 mg (50 mcg) ทันที</t>
        </is>
      </c>
      <c r="F178" t="inlineStr">
        <is>
          <t>เปลี่ยนไปใช้ยาคุมกำเนิดชนิดฮอร์โมนเดี่ยว (POPs)</t>
        </is>
      </c>
      <c r="G178" t="inlineStr">
        <is>
          <t>แนะนำให้เปลี่ยนไปใช้ยาคุมกำเนิดแบบฝังใต้ผิวหนังทันที</t>
        </is>
      </c>
      <c r="H178" t="inlineStr">
        <is>
          <t>เปลี่ยนไปใช้ยาคุมกำเนิดที่มี Drospirenone เป็นส่วนประกอบ</t>
        </is>
      </c>
      <c r="I178" t="n">
        <v>1</v>
      </c>
      <c r="J178" t="inlineStr">
        <is>
          <t>- คำตอบที่ถูกต้อง: ข้อ ก. เปลี่ยนไปใช้ยาคุมกำเนิดสูตรที่มีขนาด EE สูงขึ้นเป็น 0.030 mg (30 mcg)
- ทำไมข้อนี้ถึงถูก: เลือดออกกะปริดกะปรอยในผู้ใช้ยาคุมสูตร low-dose estrogen (EE 20 mcg) มักเกิดจากระดับเอสโตรเจนไม่เพียงพอในการพยุงเยื่อบุโพรงมดลูกให้คงตัว การแก้ไขเบื้องต้นคือการขยับขนาด EE ขึ้นเป็น standard low-dose คือ 0.030 mg (30 mcg)
- ข้ออื่นผิดเพราะอะไร:
  • ข้อ ข.: ขนาดยา EE 50 mcg เป็น high dose ซึ่งเพิ่มความเสี่ยงต่อลิ่มเลือดอุดตัน คลื่นไส้ ฝ้า ไม่แนะนำเป็นลำดับแรก
  • ข้อ ค.: POPs ทำให้เกิดเลือดออกกะปริดกะปรอยบ่อยกว่า COCs
  • ข้อ ง.: การฝังยาคุมมีผลข้างเคียงเลือดออกกะปริดกะปรอยสูงมากในช่วง 3-6 เดือนแรก
  • ข้อ จ.: Drospirenone มีฤทธิ์ antimineralocorticoid ลดบวมน้ำ ไม่ได้แก้ปัญหาเยื่อบุมดลูกไม่คงตัว</t>
        </is>
      </c>
      <c r="L178" t="inlineStr">
        <is>
          <t>Gynaecologic &amp; Genitourinary</t>
        </is>
      </c>
      <c r="M178" t="inlineStr">
        <is>
          <t>Contraception</t>
        </is>
      </c>
      <c r="N178" t="inlineStr">
        <is>
          <t>Clinic</t>
        </is>
      </c>
      <c r="O178" t="inlineStr">
        <is>
          <t>รุ่น RxCU83</t>
        </is>
      </c>
      <c r="P178" t="inlineStr">
        <is>
          <t>แบบฝึกหัด</t>
        </is>
      </c>
      <c r="Q178" t="inlineStr">
        <is>
          <t>Quiz เตรียมสอบ CC1 RxCU83</t>
        </is>
      </c>
    </row>
    <row r="179">
      <c r="A179" s="176" t="n">
        <v>177</v>
      </c>
      <c r="B179" t="inlineStr">
        <is>
          <t>สตรีอายุ 38 ปี ใช้ยาคุมกำเนิดสูตร EE 0.03 mg + Desogestrel 0.15 mg เกิดอาการแน่นหน้าอกเฉียบพลัน ถูกนำส่งโรงพยาบาลและตรวจพบเป็น Acute Coronary Syndrome (ACS) เมื่อได้รับการรักษาจนอาการคงที่แล้ว และยังมีความประสงค์ที่จะคุมกำเนิด เภสัชกรควรให้คำแนะนำอย่างไร</t>
        </is>
      </c>
      <c r="D179" t="inlineStr">
        <is>
          <t>สามารถใช้ยาคุมกำเนิดชนิดฮอร์โมนรวมสูตรเดิมต่อไปได้ตามปกติ</t>
        </is>
      </c>
      <c r="E179" t="inlineStr">
        <is>
          <t>พิจารณาเปลี่ยนไปใช้วิธีคุมกำเนิดที่ไม่มีฮอร์โมนเอสโตรเจน เช่น ยาคุมชนิดฮอร์โมนโปรเจสตินเดี่ยว (POPs) หรือห่วงอนามัยทองแดง (Copper IUD)</t>
        </is>
      </c>
      <c r="F179" t="inlineStr">
        <is>
          <t>พิจารณาเปลี่ยนไปใช้ยาคุมกำเนิดที่มีขนาด Progestin สูงขึ้น</t>
        </is>
      </c>
      <c r="G179" t="inlineStr">
        <is>
          <t>พิจารณาเปลี่ยนไปใช้ยาคุมกำเนิดชนิดแผ่นแปะผิวหนังฮอร์โมนรวม</t>
        </is>
      </c>
      <c r="H179" t="inlineStr">
        <is>
          <t>เปลี่ยนไปใช้ยาคุมกำเนิดสูตรที่มี Cyproterone acetate</t>
        </is>
      </c>
      <c r="I179" t="n">
        <v>2</v>
      </c>
      <c r="J179" t="inlineStr">
        <is>
          <t>- คำตอบที่ถูกต้อง: ข้อ ข. พิจารณาเปลี่ยนไปใช้วิธีคุมกำเนิดที่ไม่มีฮอร์โมนเอสโตรเจน เช่น ยาคุมชนิดฮอร์โมนโปรเจสตินเดี่ยว (POPs) หรือห่วงอนามัยทองแดง (Copper IUD)
- ทำไมข้อนี้ถึงถูก: ตามเกณฑ์ WHO Medical Eligibility Criteria for Contraceptive Use ประวัติโรคหลอดเลือดหัวใจโคโรนารีอุดตัน (Ischemic heart disease / ACS) จัดเป็น Category 4 (ข้อห้ามใช้อย่างเด็ดขาด) สำหรับยาคุมกำเนิดที่มีเอสโตรเจน จึงต้องเปลี่ยนไปใช้ Progestin-only หรือ Non-hormonal methods
- ข้ออื่นผิดเพราะอะไร:
  • ข้อ ก.: มีข้อห้ามใช้เด็ดขาดเนื่องจากเอสโตรเจนกระตุ้นการแข็งตัวของเลือดและเสี่ยงต่อการเกิด recurrent thrombosis
  • ข้อ ค.: ปัญหาหลักคือฮอร์โมนเอสโตรเจน
  • ข้อ ง.: แผ่นแปะผิวหนังยังคงมีฮอร์โมนเอสโตรเจนดูดซึมเข้าร่างกาย ห้ามใช้เด็ดขาด
  • ข้อ จ.: ยังคงมีส่วนประกอบของ Ethinyl estradiol ห้ามใช้เด็ดขาด</t>
        </is>
      </c>
      <c r="L179" t="inlineStr">
        <is>
          <t>Gynaecologic &amp; Genitourinary</t>
        </is>
      </c>
      <c r="M179" t="inlineStr">
        <is>
          <t>Contraception</t>
        </is>
      </c>
      <c r="N179" t="inlineStr">
        <is>
          <t>Clinic</t>
        </is>
      </c>
      <c r="O179" t="inlineStr">
        <is>
          <t>รุ่น RxCU83</t>
        </is>
      </c>
      <c r="P179" t="inlineStr">
        <is>
          <t>แบบฝึกหัด</t>
        </is>
      </c>
      <c r="Q179" t="inlineStr">
        <is>
          <t>Quiz เตรียมสอบ CC1 RxCU83</t>
        </is>
      </c>
    </row>
    <row r="180">
      <c r="A180" s="176" t="n">
        <v>178</v>
      </c>
      <c r="B180" t="inlineStr">
        <is>
          <t>ไก่หวานมีประจำเดือนครั้งล่าสุดในวันที่ 15 พฤศจิกายน รอบเดือนสม่ำเสมอ 28-30 วัน เธอจะต้องเดินทางไปเข้าค่ายในวันที่ 9 - 16 ธันวาคม หากต้องการใช้ยา Norethisterone (5 mg) เพื่อเลื่อนประจำเดือนไม่ให้รบกวนการทำกิจกรรมในค่าย ควรแนะนำวิธีรับประทานยาอย่างไร</t>
        </is>
      </c>
      <c r="D180" t="inlineStr">
        <is>
          <t>รับประทาน Norethisterone 5 mg ครั้งละ 1 เม็ด วันละ 2-3 ครั้ง เริ่มตั้งแต่วันที่ 11-12 ธันวาคม (อย่างน้อย 3 วันก่อนวันที่คาดว่าประจำเดือนจะมา) และรับประทานต่อเนื่องไปจนกระทั่งออกจากค่ายในวันที่ 16 ธันวาคม จึงหยุดยา</t>
        </is>
      </c>
      <c r="E180" t="inlineStr">
        <is>
          <t>รับประทาน Norethisterone 5 mg วันละ 1 เม็ด ในวันที่ 9 ธันวาคมเพียงวันเดียว</t>
        </is>
      </c>
      <c r="F180" t="inlineStr">
        <is>
          <t>เริ่มรับประทานในวันที่ประจำเดือนเริ่มมาวันแรกในค่าย</t>
        </is>
      </c>
      <c r="G180" t="inlineStr">
        <is>
          <t>ให้รับประทานยา Ibuprofen ทุกวันตลอดช่วงที่เข้าค่ายเพื่อไม่ให้ประจำเดือนมา</t>
        </is>
      </c>
      <c r="H180" t="inlineStr">
        <is>
          <t>ไม่มียาที่สามารถเลื่อนประจำเดือนได้ในทางการแพทย์</t>
        </is>
      </c>
      <c r="I180" t="n">
        <v>1</v>
      </c>
      <c r="J180" t="inlineStr">
        <is>
          <t>- คำตอบที่ถูกต้อง: ข้อ ก. รับประทาน Norethisterone 5 mg ครั้งละ 1 เม็ด วันละ 2-3 ครั้ง เริ่มตั้งแต่วันที่ 11-12 ธันวาคม (อย่างน้อย 3 วันก่อนวันที่คาดว่าประจำเดือนจะมา) และรับประทานต่อเนื่องไปจนกระทั่งออกจากค่ายในวันที่ 16 ธันวาคม จึงหยุดยา
- ทำไมข้อนี้ถึงถูก: การใช้ Norethisterone เลื่อนประจำเดือน ต้องเริ่มรับประทานก่อนวันที่คาดว่าประจำเดือนจะมาอย่างน้อย 3 วัน (รอบนี้คาดว่าจะมาช่วง 13-15 ธันวาคม จึงเริ่มวันที่ 11-12) ขนาด 5 mg วันละ 2-3 ครั้ง และรับประทานต่อเนื่องไปจนสิ้นสุดกิจกรรม ประจำเดือนจะมาภายใน 2-3 วันหลังหยุดยา
- ข้ออื่นผิดเพราะอะไร:
  • ข้อ ข.: การรับประทานวันเดียวไม่สามารถรักษาระดับฮอร์โมนพยุงเยื่อบุมดลูกได้
  • ข้อ ค.: เมื่อประจำเดือนเริ่มมาแล้ว เยื่อบุมดลูกหลุดลอกแล้ว ยาไม่สามารถหยุดเลือดได้
  • ข้อ ง.: Ibuprofen เป็นยาแก้ปวด ไม่สามารถเลื่อนประจำเดือนได้
  • ข้อ จ.: Norethisterone เป็นยามาตรฐานที่ใช้เลื่อนประจำเดือน</t>
        </is>
      </c>
      <c r="L180" t="inlineStr">
        <is>
          <t>Gynaecologic &amp; Genitourinary</t>
        </is>
      </c>
      <c r="M180" t="inlineStr">
        <is>
          <t>Contraception</t>
        </is>
      </c>
      <c r="N180" t="inlineStr">
        <is>
          <t>Clinic</t>
        </is>
      </c>
      <c r="O180" t="inlineStr">
        <is>
          <t>รุ่น RxCU83</t>
        </is>
      </c>
      <c r="P180" t="inlineStr">
        <is>
          <t>แบบฝึกหัด</t>
        </is>
      </c>
      <c r="Q180" t="inlineStr">
        <is>
          <t>Quiz เตรียมสอบ CC1 RxCU83</t>
        </is>
      </c>
    </row>
    <row r="181">
      <c r="A181" s="176" t="n">
        <v>179</v>
      </c>
      <c r="B181" t="inlineStr">
        <is>
          <t>นักศึกษาหญิงมีอาการปวดท้องประจำเดือนระดับปานกลางถึงรุนแรง (Pain score 6/10) มีประวัติแพ้ยา Mefenamic acid (Ponstan) อย่างรุนแรง (เกิดผื่นลมพิษและปากบวม) ยาแก้ปวดในกลุ่ม NSAIDs ข้อใดที่เหมาะสมในการสั่งใช้ทดแทนเพื่อรักษาอาการปวดประจำเดือนปฐมภูมิ (Primary dysmenorrhea)</t>
        </is>
      </c>
      <c r="D181" t="inlineStr">
        <is>
          <t>Tramadol</t>
        </is>
      </c>
      <c r="E181" t="inlineStr">
        <is>
          <t>Capsaicin gel</t>
        </is>
      </c>
      <c r="F181" t="inlineStr">
        <is>
          <t>Paracetamol</t>
        </is>
      </c>
      <c r="G181" t="inlineStr">
        <is>
          <t>Naproxen</t>
        </is>
      </c>
      <c r="H181" t="inlineStr">
        <is>
          <t>Aspirin ขนาดต่ำ</t>
        </is>
      </c>
      <c r="I181" t="n">
        <v>4</v>
      </c>
      <c r="J181" t="inlineStr">
        <is>
          <t>- คำตอบที่ถูกต้อง: ข้อ ง. Naproxen
- ทำไมข้อนี้ถึงถูก: Naproxen (หรือ Ibuprofen) เป็นยาอันดับแรกในกลุ่ม NSAIDs สำหรับรักษา Primary dysmenorrhea โดยยับยั้งการสร้าง Prostaglandin F2-alpha ในมดลูก ช่วยลดการบีบเกร็งของกล้ามเนื้อมดลูกได้อย่างมีประสิทธิภาพ และมีโครงสร้างคนละกลุ่มกับ fenamates (Mefenamic acid)
- ข้ออื่นผิดเพราะอะไร:
  • ข้อ ก.: Tramadol เป็นยากลุ่มโอปิออยด์ มีผลข้างเคียงคลื่นไส้ เวียนศีรษะ เสพติด ไม่ใช่ first-line สำหรับปวดประจำเดือน
  • ข้อ ข.: Capsaicin gel เป็นยาทาภายนอกสำหรับปวดเส้นประสาท ไม่ได้ผลในปวดประจำเดือน
  • ข้อ ค.: Paracetamol ยับยั้ง prostaglandin ในมดลูกได้น้อย ประสิทธิภาพด้อยกว่า NSAIDs อย่างมีนัยสำคัญ
  • ข้อ จ.: Aspirin ขนาดต่ำใช้ต้านเกล็ดเลือด ไม่เพียงพอต่อการระงับปวด</t>
        </is>
      </c>
      <c r="L181" t="inlineStr">
        <is>
          <t>Gynaecologic &amp; Genitourinary</t>
        </is>
      </c>
      <c r="M181" t="inlineStr">
        <is>
          <t>Dysmenorrhea</t>
        </is>
      </c>
      <c r="N181" t="inlineStr">
        <is>
          <t>Clinic</t>
        </is>
      </c>
      <c r="O181" t="inlineStr">
        <is>
          <t>รุ่น RxCU83</t>
        </is>
      </c>
      <c r="P181" t="inlineStr">
        <is>
          <t>แบบฝึกหัด</t>
        </is>
      </c>
      <c r="Q181" t="inlineStr">
        <is>
          <t>Quiz เตรียมสอบ CC1 RxCU83</t>
        </is>
      </c>
    </row>
    <row r="182">
      <c r="A182" s="176" t="n">
        <v>180</v>
      </c>
      <c r="B182" t="inlineStr">
        <is>
          <t>สตรีอายุ 50 ปี ประจำเดือนขาดหายไป 4 เดือน มีอาการร้อนวูบวาบ เหงื่อออกกลางคืน ช่องคลอดแห้งอักเสบ แพทย์สั่งจ่ายฮอร์โมนทดแทน:
Conjugated equine estrogen (CEE) 0.625 mg 1 เม็ด วันละ 1 ครั้ง วันที่ 1-21
Medroxyprogesterone acetate (MPA) 10 mg 1 เม็ด วันละ 1 ครั้ง วันที่ 12-21
แล้วหยุดยาทั้งสองตัวเป็นเวลา 7 วันในแต่ละรอบเดือน
(ใช้ข้อมูลข้างต้นตอบคำถามข้อ 125 - 128)
ข้อใดเป็นคำแนะนำในการใช้ยาฮอร์โมนทดแทนที่ไม่ถูกต้อง</t>
        </is>
      </c>
      <c r="D182" t="inlineStr">
        <is>
          <t>รับประทานยาชนิดที่ 1 วันละ 1 เม็ดในวันที่ 1 ถึง 21 และรับประทานยาชนิดที่ 2 ร่วมด้วยในวันที่ 12 ถึง 21 จากนั้นหยุดยาทั้งสองชนิด 7 วันแล้วจึงเริ่มแผงใหม่</t>
        </is>
      </c>
      <c r="E182" t="inlineStr">
        <is>
          <t>ควรรับประทานยาในเวลาเดียวกันของทุกวันเพื่อรักษาระดับฮอร์โมนให้สม่ำเสมอ</t>
        </is>
      </c>
      <c r="F182" t="inlineStr">
        <is>
          <t>หากมีอาการคลื่นไส้เล็กน้อยหรือมีเลือดออกกระปริดกระปรอยในช่วงเดือนแรก ให้หยุดยาทันทีและไม่ต้องรับประทานอีก</t>
        </is>
      </c>
      <c r="G182" t="inlineStr">
        <is>
          <t>แม้ความหนาแน่นกระดูกจะปกติ ก็ควรรับประทานอาหารที่มีแคลเซียมสูงและออกกำลังกายสม่ำเสมอ</t>
        </is>
      </c>
      <c r="H182" t="inlineStr">
        <is>
          <t>อาจมีเลือดประจำเดือนออกมาคล้ายรอบเดือนตามธรรมชาติในช่วง 7 วันที่หยุดยาได้</t>
        </is>
      </c>
      <c r="I182" t="n">
        <v>3</v>
      </c>
      <c r="J182" t="inlineStr">
        <is>
          <t>- คำตอบที่ถูกต้อง: ข้อ ค. หากมีอาการคลื่นไส้เล็กน้อยหรือมีเลือดออกกระปริดกระปรอยในช่วงเดือนแรก ให้หยุดยาทันทีและไม่ต้องรับประทานอีก
- ทำไมข้อนี้ถึงถูก: อาการคลื่นไส้ แน่นเต้านม หรือเลือดออกกะปริดกะปรอยเล็กน้อยในช่วง 1-3 เดือนแรกของการเริ่มฮอร์โมนทดแทนเป็นอาการข้างเคียงที่พบได้บ่อยและมักดีขึ้นเอง ไม่ควรหยุดยาทันที แต่ควรติดตามอาการและปรึกษาแพทย์หากไม่ดีขึ้น
- ข้ออื่นผิดเพราะอะไร:
  • ข้อ ก.: เป็นรอบการบริหารยาแบบ Cyclic sequential regimen ที่ถูกต้อง
  • ข้อ ข.: เป็นคำแนะนำการรับประทานยาฮอร์โมนที่ถูกต้อง
  • ข้อ ง.: การเสริมแคลเซียมและออกกำลังกายเป็นคำแนะนำมาตรฐานในวัยหมดประจำเดือน
  • ข้อ จ.: ในสูตร Cyclic sequential เมื่อหยุดยา progestin จะเกิด withdrawal bleeding คล้ายประจำเดือนปกติ</t>
        </is>
      </c>
      <c r="L182" t="inlineStr">
        <is>
          <t>Gynaecologic &amp; Genitourinary</t>
        </is>
      </c>
      <c r="M182" t="inlineStr">
        <is>
          <t>Menopause &amp; HRT</t>
        </is>
      </c>
      <c r="N182" t="inlineStr">
        <is>
          <t>Clinic</t>
        </is>
      </c>
      <c r="O182" t="inlineStr">
        <is>
          <t>รุ่น RxCU83</t>
        </is>
      </c>
      <c r="P182" t="inlineStr">
        <is>
          <t>แบบฝึกหัด</t>
        </is>
      </c>
      <c r="Q182" t="inlineStr">
        <is>
          <t>Quiz เตรียมสอบ CC1 RxCU83</t>
        </is>
      </c>
    </row>
    <row r="183">
      <c r="A183" s="176" t="n">
        <v>181</v>
      </c>
      <c r="B183" t="inlineStr">
        <is>
          <t>หากผู้ป่วยสตรีวัยทองรายนี้ มีความประสงค์ไม่อยากให้มีเลือดประจำเดือนมาทุกเดือน รูปแบบการบริหารยาฮอร์โมนทดแทน (HRT) แบบใดที่จะช่วยไม่ให้มีเลือดประจำเดือนมาตามรอบ</t>
        </is>
      </c>
      <c r="D183" t="inlineStr">
        <is>
          <t>Continuous combined regimen (รับประทานทั้ง Estrogen และ Progestin ต่อเนื่องทุกวันโดยไม่ต้องหยุดยา)</t>
        </is>
      </c>
      <c r="E183" t="inlineStr">
        <is>
          <t>Cyclic combined regimen</t>
        </is>
      </c>
      <c r="F183" t="inlineStr">
        <is>
          <t>หยุดรับประทาน Progestin โดยรับประทานเฉพาะ Estrogen เพียงอย่างเดียวตลอดไป</t>
        </is>
      </c>
      <c r="G183" t="inlineStr">
        <is>
          <t>เว้นช่วงการรับประทาน Progestin 2-3 เดือนต่อครั้ง</t>
        </is>
      </c>
      <c r="H183" t="inlineStr">
        <is>
          <t>แจ้งผู้ป่วยว่าไม่ว่าจะใช้สูตรใดก็ต้องมีเลือดประจำเดือนมาทุกเดือนเสมอ</t>
        </is>
      </c>
      <c r="I183" t="n">
        <v>1</v>
      </c>
      <c r="J183" t="inlineStr">
        <is>
          <t>- คำตอบที่ถูกต้อง: ข้อ ก. Continuous combined regimen (รับประทานทั้ง Estrogen และ Progestin ต่อเนื่องทุกวันโดยไม่ต้องหยุดยา)
- ทำไมข้อนี้ถึงถูก: สูตร Continuous Combined HRT (ให้ Estrogen ร่วมกับ Progestin ขนาดต่ำต่อเนื่องทุกวันโดยไม่มีวันหยุดยา) จะทำให้เยื่อบุโพรงมดลูกฝ่อลง (atrophic endometrium) ทำให้ไม่มี withdrawal bleeding ประจำเดือนจะไม่มา เหมาะสำหรับสตรีหมดประจำเดือนมาแล้วอย่างน้อย 1 ปี
- ข้ออื่นผิดเพราะอะไร:
  • ข้อ ข.: Cyclic regimen จะมีช่วงหยุดยาทำให้เกิด withdrawal bleeding ทุกเดือน
  • ข้อ ค.: การให้ Estrogen เดี่ยวๆ ในสตรีที่ยังมีมดลูก จะกระตุ้นเยื่อบุโพรงมดลูกหนาตัวและเสี่ยงต่อมะเร็งมดลูก ห้ามทำเด็ดขาด
  • ข้อ ง.: ยังคงทำให้เกิดเลือดออกเมื่อได้รับ progestin ครบช่วง
  • ข้อ จ.: มีสูตร Continuous combined ที่ทำให้ไม่มีประจำเดือนได้จริง</t>
        </is>
      </c>
      <c r="L183" t="inlineStr">
        <is>
          <t>Gynaecologic &amp; Genitourinary</t>
        </is>
      </c>
      <c r="M183" t="inlineStr">
        <is>
          <t>Menopause &amp; HRT</t>
        </is>
      </c>
      <c r="N183" t="inlineStr">
        <is>
          <t>Clinic</t>
        </is>
      </c>
      <c r="O183" t="inlineStr">
        <is>
          <t>รุ่น RxCU83</t>
        </is>
      </c>
      <c r="P183" t="inlineStr">
        <is>
          <t>แบบฝึกหัด</t>
        </is>
      </c>
      <c r="Q183" t="inlineStr">
        <is>
          <t>Quiz เตรียมสอบ CC1 RxCU83</t>
        </is>
      </c>
    </row>
    <row r="184">
      <c r="A184" s="176" t="n">
        <v>182</v>
      </c>
      <c r="B184" t="inlineStr">
        <is>
          <t>การใช้ฮอร์โมนทดแทนในวัยหมดประจำเดือน (Hormone Replacement Therapy: HRT) ควรใช้ด้วยความระมัดระวังอย่างยิ่งหรือเป็นข้อห้ามใช้ในผู้ป่วยกลุ่มใด</t>
        </is>
      </c>
      <c r="D184" t="inlineStr">
        <is>
          <t>สตรีที่มีความเสี่ยงต่อโรคกระดูกพรุน</t>
        </is>
      </c>
      <c r="E184" t="inlineStr">
        <is>
          <t>สตรีที่ได้รับการผ่าตัดรังไข่ออกทั้งสองข้าง</t>
        </is>
      </c>
      <c r="F184" t="inlineStr">
        <is>
          <t>สตรีที่มีอาการช่องคลอดแห้งและอักเสบ</t>
        </is>
      </c>
      <c r="G184" t="inlineStr">
        <is>
          <t>สตรีที่เป็นโรคไทรอยด์เป็นพิษที่ควบคุมได้ดี</t>
        </is>
      </c>
      <c r="H184" t="inlineStr">
        <is>
          <t>สตรีที่มีประวัติโรคหลอดเลือดหัวใจ โรคหลอดเลือดสมอง หรือไขมันในเลือดสูงรุนแรง</t>
        </is>
      </c>
      <c r="I184" t="n">
        <v>5</v>
      </c>
      <c r="J184" t="inlineStr">
        <is>
          <t>- คำตอบที่ถูกต้อง: ข้อ จ. สตรีที่มีประวัติโรคหลอดเลือดหัวใจ โรคหลอดเลือดสมอง หรือไขมันในเลือดสูงรุนแรง
- ทำไมข้อนี้ถึงถูก: การใช้ Systemic HRT เพิ่มความเสี่ยงต่อการเกิดลิ่มเลือดอุดตันในหลอดเลือดดำ (VTE), โรคหลอดเลือดสมอง (Stroke) และโรคหลอดเลือดหัวใจ จึงห้ามใช้หรือต้องระวังอย่างยิ่งในผู้ป่วยที่มีประวัติ atherosclerotic cardiovascular disease
- ข้ออื่นผิดเพราะอะไร:
  • ข้อ ก.: โรคกระดูกพรุนเป็นข้อบ่งใช้ที่ได้รับประโยชน์จาก HRT
  • ข้อ ข.: สตรีผ่าตัดรังไข่สองข้าง (Surgical menopause) เป็นกลุ่มเป้าหมายหลักที่ต้องได้รับ HRT
  • ข้อ ค.: ช่องคลอดแห้งเป็นข้อบ่งใช้หลักของ HRT
  • ข้อ ง.: ไทรอยด์ที่ควบคุมได้ไม่จัดเป็นข้อห้ามหลักของ HRT</t>
        </is>
      </c>
      <c r="L184" t="inlineStr">
        <is>
          <t>Gynaecologic &amp; Genitourinary</t>
        </is>
      </c>
      <c r="M184" t="inlineStr">
        <is>
          <t>Menopause &amp; HRT</t>
        </is>
      </c>
      <c r="N184" t="inlineStr">
        <is>
          <t>Clinic</t>
        </is>
      </c>
      <c r="O184" t="inlineStr">
        <is>
          <t>รุ่น RxCU83</t>
        </is>
      </c>
      <c r="P184" t="inlineStr">
        <is>
          <t>แบบฝึกหัด</t>
        </is>
      </c>
      <c r="Q184" t="inlineStr">
        <is>
          <t>Quiz เตรียมสอบ CC1 RxCU83</t>
        </is>
      </c>
    </row>
    <row r="185">
      <c r="A185" s="176" t="n">
        <v>183</v>
      </c>
      <c r="B185" t="inlineStr">
        <is>
          <t>เหตุผลสำคัญที่สุดในการสั่งใช้ฮอร์โมนโปรเจสติน (Medroxyprogesterone acetate) ร่วมกับเอสโตรเจน (Conjugated Estrogen) ในผู้ป่วยสตรีวัยทองรายนี้คือข้อใด</t>
        </is>
      </c>
      <c r="D185" t="inlineStr">
        <is>
          <t>ใช้เฉพาะในสตรีวัยหมดประจำเดือนที่ยังมีมดลูกอยู่</t>
        </is>
      </c>
      <c r="E185" t="inlineStr">
        <is>
          <t>ฮอร์โมนโปรเจสตินช่วยต้านการแบ่งตัวของเยื่อบุโพรงมดลูกและป้องกันการเกิดมะเร็งเยื่อบุโพรงมดลูก (Endometrial cancer)</t>
        </is>
      </c>
      <c r="F185" t="inlineStr">
        <is>
          <t>ถูกทั้งข้อ ก. และ ข.</t>
        </is>
      </c>
      <c r="G185" t="inlineStr">
        <is>
          <t>เพื่อเพิ่มความหนาแน่นของมวลกระดูกให้เร็วขึ้นเป็นสองเท่า</t>
        </is>
      </c>
      <c r="H185" t="inlineStr">
        <is>
          <t>เพื่อช่วยรักษาอาการช่องคลอดแห้งอักเสบ</t>
        </is>
      </c>
      <c r="I185" t="n">
        <v>3</v>
      </c>
      <c r="J185" t="inlineStr">
        <is>
          <t>- คำตอบที่ถูกต้อง: ข้อ ค. ถูกทั้งข้อ ก. และ ข.
- ทำไมข้อนี้ถึงถูก: ในสตรีวัยหมดประจำเดือนที่ยังมีมดลูก (intact uterus) การได้รับเอสโตรเจนเดี่ยวจะกระตุ้นเยื่อบุโพรงมดลูกจนหนาตัวผิดปกติ (endometrial hyperplasia) และกลายเป็นมะเร็งเยื่อบุโพรงมดลูกได้ จึงจำเป็นต้องให้โปรเจสตินร่วมด้วยเสมอเพื่อป้องกันมะเร็ง (ส่วนสตรีที่ตัดมดลูกแล้วสามารถให้เอสโตรเจนเดี่ยวได้)
- ข้ออื่นผิดเพราะอะไร:
  • ข้อ ก. และ ข. ถูกต้องทั้งสองข้อ
  • ข้อ ง.: เอสโตรเจนเป็นตัวหลักในการป้องกันกระดูกพรุน โปรเจสตินไม่ได้เพิ่มเป็นสองเท่า
  • ข้อ จ.: เอสโตรเจนเป็นตัวรักษาอาการช่องคลอดแห้ง ไม่ใช่โปรเจสติน</t>
        </is>
      </c>
      <c r="L185" t="inlineStr">
        <is>
          <t>Gynaecologic &amp; Genitourinary</t>
        </is>
      </c>
      <c r="M185" t="inlineStr">
        <is>
          <t>Menopause &amp; HRT</t>
        </is>
      </c>
      <c r="N185" t="inlineStr">
        <is>
          <t>Clinic</t>
        </is>
      </c>
      <c r="O185" t="inlineStr">
        <is>
          <t>รุ่น RxCU83</t>
        </is>
      </c>
      <c r="P185" t="inlineStr">
        <is>
          <t>แบบฝึกหัด</t>
        </is>
      </c>
      <c r="Q185" t="inlineStr">
        <is>
          <t>Quiz เตรียมสอบ CC1 RxCU83</t>
        </is>
      </c>
    </row>
    <row r="186">
      <c r="A186" s="176" t="n">
        <v>184</v>
      </c>
      <c r="B186" t="inlineStr">
        <is>
          <t>หญิงสาววัยรุ่นรูปร่างผอมเพรียว ต้องการเริ่มใช้ยาคุมกำเนิดชนิดฮอร์โมนรวม (Combined Oral Contraceptives) เป็นครั้งแรก และมีความกังวลเรื่องน้ำหนักตัวเพิ่ม บวมน้ำ และการเกิดสิว ควรแนะนำยาคุมกำเนิดสูตรใดเหมาะสมที่สุด</t>
        </is>
      </c>
      <c r="D186" t="inlineStr">
        <is>
          <t>Ethinyl estradiol 0.05 mg + Ethynodiol diacetate 1 mg</t>
        </is>
      </c>
      <c r="E186" t="inlineStr">
        <is>
          <t>Mestranol 0.05 mg + Norethisterone 1 mg</t>
        </is>
      </c>
      <c r="F186" t="inlineStr">
        <is>
          <t>Ethinyl estradiol 0.03 mg + Levonorgestrel 0.15 mg</t>
        </is>
      </c>
      <c r="G186" t="inlineStr">
        <is>
          <t>Ethinyl estradiol 0.03 mg + Gestodene 0.075 mg</t>
        </is>
      </c>
      <c r="H186" t="inlineStr">
        <is>
          <t>Ethinyl estradiol 0.02 mg + Desogestrel 0.15 mg</t>
        </is>
      </c>
      <c r="I186" t="n">
        <v>5</v>
      </c>
      <c r="J186" t="inlineStr">
        <is>
          <t>- คำตอบที่ถูกต้อง: ข้อ จ. Ethinyl estradiol 0.02 mg + Desogestrel 0.15 mg
- ทำไมข้อนี้ถึงถูก: ยาคุมกำเนิดสูตร low-dose estrogen (EE 20 mcg) ช่วยลดผลข้างเคียงเรื่องบวมน้ำ คลื่นไส้ เต้านมคัดตึง ร่วมกับโปรเจสตินรุ่นที่ 3 (Desogestrel) ที่มีฤทธิ์ androgenic ต่ำมาก จึงไม่ทำให้น้ำหนักตัวเพิ่มขึ้นและไม่กระตุ้นให้เกิดสิว เหมาะสำหรับผู้เริ่มใช้ครั้งแรกที่มีรูปร่างผอม
- ข้ออื่นผิดเพราะอะไร:
  • ข้อ ก.: EE 50 mcg เป็น high dose ทำให้บวมน้ำ คลื่นไส้ น้ำหนักขึ้น
  • ข้อ ข.: Mestranol 50 mcg เป็นขนาดยาสูง ผลข้างเคียงมาก
  • ข้อ ค.: Levonorgestrel มีฤทธิ์ androgenic สูง เสี่ยงต่อสิว ผิวมัน และน้ำหนักขึ้น
  • ข้อ ง.: Gestodene ดีแต่สูตรมี EE 30 mcg ซึ่งสูงกว่าสูตรในข้อ จ</t>
        </is>
      </c>
      <c r="L186" t="inlineStr">
        <is>
          <t>Gynaecologic &amp; Genitourinary</t>
        </is>
      </c>
      <c r="M186" t="inlineStr">
        <is>
          <t>Contraception</t>
        </is>
      </c>
      <c r="N186" t="inlineStr">
        <is>
          <t>Clinic</t>
        </is>
      </c>
      <c r="O186" t="inlineStr">
        <is>
          <t>รุ่น RxCU83</t>
        </is>
      </c>
      <c r="P186" t="inlineStr">
        <is>
          <t>แบบฝึกหัด</t>
        </is>
      </c>
      <c r="Q186" t="inlineStr">
        <is>
          <t>Quiz เตรียมสอบ CC1 RxCU83</t>
        </is>
      </c>
    </row>
    <row r="187">
      <c r="A187" s="176" t="n">
        <v>185</v>
      </c>
      <c r="B187" t="inlineStr">
        <is>
          <t>ข้อใดเป็นคำแนะนำในการใช้ยาคุมกำเนิดชนิดรับประทานที่กล่าวผิด</t>
        </is>
      </c>
      <c r="D187" t="inlineStr">
        <is>
          <t>ควรรับประทานยาติดต่อกันอย่างน้อย 7 วันก่อนจึงจะมีเพศสัมพันธ์โดยไม่ต้องใช้วิธีป้องกันอื่นร่วมด้วย (กรณีเริ่มกินหลังวันที่ 5 ของรอบเดือน)</t>
        </is>
      </c>
      <c r="E187" t="inlineStr">
        <is>
          <t>หากลืมรับประทานยาแม้เพียง 1 เม็ด แต่เป็นช่วงสัปดาห์แรก (เม็ดที่ 1-7) และมีเพศสัมพันธ์ จำเป็นต้องระวังและอาจต้องคุมกำเนิดฉุกเฉินร่วมด้วย</t>
        </is>
      </c>
      <c r="F187" t="inlineStr">
        <is>
          <t>ผู้ป่วยที่มีประวัติโรคปวดศีรษะไมเกรนชนิดมีออร่า (Migraine with aura) ห้ามใช้ยาคุมกำเนิดชนิดฮอร์โมนรวม (COCs) เด็ดขาด</t>
        </is>
      </c>
      <c r="G187" t="inlineStr">
        <is>
          <t>ปกติแล้วยาคุมกำเนิด ให้รับประทานครั้งละ 1 เม็ด วันละครั้ง โดยจะรับประทานเวลาใดก็ได้ในแต่ละวันไม่จำเป็นต้องตรงเวลา</t>
        </is>
      </c>
      <c r="H187" t="inlineStr">
        <is>
          <t>ในผู้ป่วยที่กังวลเรื่องการเกิดสิวและผิวมัน ไม่ควรเลือกใช้ยาคุมกำเนิดที่มี Levonorgestrel เป็นส่วนประกอบ</t>
        </is>
      </c>
      <c r="I187" t="n">
        <v>4</v>
      </c>
      <c r="J187" t="inlineStr">
        <is>
          <t>- คำตอบที่ถูกต้อง: ข้อ ง. ปกติแล้วยาคุมกำเนิด ให้รับประทานครั้งละ 1 เม็ด วันละครั้ง โดยจะรับประทานเวลาใดก็ได้ในแต่ละวันไม่จำเป็นต้องตรงเวลา
- ทำไมข้อนี้ถึงถูก: ยาคุมกำเนิดชนิดรับประทานต้องรับประทานในเวลาเดียวกันหรือใกล้เคียงกันทุกวันอย่างเคร่งครัด (โดยเฉพาะ POPs ต้องตรงเวลาไม่เกิน 3 ชั่วโมง) เพื่อรักษาระดับฮอร์โมนในเลือดให้คงที่สม่ำเสมอ การรับประทานเวลาใดก็ได้จะทำให้ประสิทธิภาพลดลงและเสี่ยงต่อการตั้งครรภ์
- ข้ออื่นผิดเพราะอะไร:
  • ข้อ ก.: เป็นกฎ 7-day rule ที่ถูกต้อง
  • ข้อ ข.: สัปดาห์แรกมีความเสี่ยงสูงสุดต่อการตกไข่หากลืมยา
  • ข้อ ค.: Migraine with aura เป็นข้อห้ามใช้เด็ดขาด (Category 4) ของ COCs เนื่องจากเพิ่มความเสี่ยงต่อ Ischemic stroke สูงมาก
  • ข้อ จ.: Levonorgestrel มีฤทธิ์ androgenic สูงกระตุ้นต่อมไขมันและสิวจริง</t>
        </is>
      </c>
      <c r="L187" t="inlineStr">
        <is>
          <t>Gynaecologic &amp; Genitourinary</t>
        </is>
      </c>
      <c r="M187" t="inlineStr">
        <is>
          <t>Contraception</t>
        </is>
      </c>
      <c r="N187" t="inlineStr">
        <is>
          <t>Clinic</t>
        </is>
      </c>
      <c r="O187" t="inlineStr">
        <is>
          <t>รุ่น RxCU83</t>
        </is>
      </c>
      <c r="P187" t="inlineStr">
        <is>
          <t>แบบฝึกหัด</t>
        </is>
      </c>
      <c r="Q187" t="inlineStr">
        <is>
          <t>Quiz เตรียมสอบ CC1 RxCU83</t>
        </is>
      </c>
    </row>
    <row r="188">
      <c r="A188" s="176" t="n">
        <v>186</v>
      </c>
      <c r="B188" t="inlineStr">
        <is>
          <t>หญิงวัย 48 ปี ประจำเดือนเริ่มมาไม่สม่ำเสมอ ร้อนวูบวาบตามตัว และนอนไม่หลับ แพทย์วินิจฉัยว่าเป็นระยะก่อนหมดประจำเดือน (Perimenopause) เพื่อป้องกันโรคกระดูกพรุนและรักษามวลกระดูก ควรแนะนำอาหารเสริมในข้อใดร่วมกัน</t>
        </is>
      </c>
      <c r="D188" t="inlineStr">
        <is>
          <t>Calcium เดี่ยวๆ</t>
        </is>
      </c>
      <c r="E188" t="inlineStr">
        <is>
          <t>Vitamin D เดี่ยวๆ</t>
        </is>
      </c>
      <c r="F188" t="inlineStr">
        <is>
          <t>Phosphate เดี่ยวๆ</t>
        </is>
      </c>
      <c r="G188" t="inlineStr">
        <is>
          <t>Calcium + Vitamin D</t>
        </is>
      </c>
      <c r="H188" t="inlineStr">
        <is>
          <t>Phosphate + Vitamin D</t>
        </is>
      </c>
      <c r="I188" t="n">
        <v>4</v>
      </c>
      <c r="J188" t="inlineStr">
        <is>
          <t>✅ คำตอบที่ถูกต้อง: ข้อ ง. Calcium + Vitamin D
🎯 ทำไมข้อนี้ถึงถูก:
ในหญิงวัยหมดประจำเดือน การขาดฮอร์โมนเอสโตรเจนจะเร่งให้เกิดการสลายกระดูก (Bone resorption) แนวทางเวชปฏิบัติแนะนำให้เสริม แคลเซียม (1,000-1,200 mg/วัน) ร่วมกับ วิตามินดี (800-1,000 IU/วัน) เพื่อเพิ่มประสิทธิภาพการดูดซึมแคลเซียมที่ลำไส้และชะลอการสูญเสียมวลกระดูก
🔍 ข้ออื่นผิดเพราะอะไร:
• ข้อ ก. ผิด เพราะการให้แคลเซียมเดี่ยวๆ โดยขาดวิตามินดีจะดูดซึมได้ไม่เต็มที่
• ข้อ ข. ผิด เพราะต้องมีแคลเซียมเป็นแร่ธาตุตั้งต้นในการสร้างเนื้อกระดูก
• ข้อ ค. ผิด เพราะฟอสเฟตในอาหารทั่วไปมีเพียงพออยู่แล้วและการได้รับมากเกินไปจะกระตุ้นการสลายกระดูก
• ข้อ จ. ผิด เพราะไม่แนะนำการเสริมฟอสเฟต</t>
        </is>
      </c>
      <c r="K188" t="inlineStr">
        <is>
          <t>Clinic</t>
        </is>
      </c>
      <c r="L188" t="inlineStr">
        <is>
          <t>Gynaecologic &amp; Genitourinary</t>
        </is>
      </c>
      <c r="M188" t="inlineStr">
        <is>
          <t>Menopause &amp; Hormone Replacement Therapy</t>
        </is>
      </c>
      <c r="N188" t="inlineStr">
        <is>
          <t>Clinic</t>
        </is>
      </c>
      <c r="O188" t="inlineStr">
        <is>
          <t>รุ่น RxCU83</t>
        </is>
      </c>
      <c r="P188" t="inlineStr">
        <is>
          <t>แบบฝึกหัด</t>
        </is>
      </c>
      <c r="Q188" t="inlineStr">
        <is>
          <t>Quiz เตรียมสอบ CC1 RxCU83</t>
        </is>
      </c>
    </row>
    <row r="189">
      <c r="A189" s="177" t="n">
        <v>187</v>
      </c>
      <c r="B189" s="34" t="inlineStr">
        <is>
          <t>หญิงไทยแต่งงานแล้ว อายุ 28 ปี รับประทานยาเม็ดคุมกำเนิดชนิดฮอร์โมนรวม (Combined Oral Contraceptives: COC) ต่อเนื่องมาเป็นเวลา 2 ปี โดยในสูตรตำรับประกอบด้วย Ethinylestradiol (EE) ร่วมกับ Levonorgestrel
การรับประทานยาเม็ดคุมกำเนิดชนิดฮอร์โมนรวมในระยะยาว มีความสัมพันธ์กับประโยชน์หรือความเสี่ยงทางคลินิกในข้อใด</t>
        </is>
      </c>
      <c r="C189" s="100" t="inlineStr"/>
      <c r="D189" s="34" t="inlineStr">
        <is>
          <t>เพิ่มความเสี่ยงต่อการเกิดภาวะความดันโลหิตสูง (Hypertension)</t>
        </is>
      </c>
      <c r="E189" s="34" t="inlineStr">
        <is>
          <t>เพิ่มความเสี่ยงต่อการเกิดภาวะกระดูกบางหรือกระดูกพรุน (Osteoporosis)</t>
        </is>
      </c>
      <c r="F189" s="34" t="inlineStr">
        <is>
          <t>ลดความเสี่ยงต่อการเกิดโรคมะเร็งเต้านม (Breast cancer)</t>
        </is>
      </c>
      <c r="G189" s="34" t="inlineStr">
        <is>
          <t>เพิ่มความรุนแรงของอาการปวดประจำเดือน (Dysmenorrhea)</t>
        </is>
      </c>
      <c r="H189" s="34" t="inlineStr">
        <is>
          <t>เพิ่มโอกาสการตั้งครรภ์นอกมดลูก (Ectopic pregnancy) ภายหลังหยุดใช้ยา</t>
        </is>
      </c>
      <c r="I189" s="100" t="n">
        <v>1</v>
      </c>
      <c r="J189" s="34" t="inlineStr">
        <is>
          <t>✅ คำตอบที่ถูกต้อง: ข้อ ก. เพิ่มความเสี่ยงต่อการเกิดภาวะความดันโลหิตสูง (Hypertension)
🎯 ทำไมข้อนี้ถึงถูก:
Ethinylestradiol (EE) ในยาเม็ดคุมกำเนิดชนิดฮอร์โมนรวมกระตุ้นการสร้าง Angiotensinogen จากตับในระบบ Renin-Angiotensin-Aldosterone System (RAAS) ส่งผลให้เกิดการคั่งของโซเดียมและน้ำ และเพิ่มแรงต้านทานของหลอดเลือดส่วนปลาย นำไปสู่ความเสี่ยงต่อการเกิดภาวะความดันโลหิตสูงในระยะยาว
🔍 ข้ออื่นผิดเพราะอะไร:
• ข้อ ข. ผิดเพราะ: Estrogen มีฤทธิ์ยับยั้ง Osteoclast ในการสลายเนื้อกระดูก จึงช่วยรักษาและเพิ่มความหนาแน่นของมวลกระดูก (Bone mineral density) ช่วยลดความเสี่ยงกระดูกบาง ไม่ใช่เพิ่มความเสี่ยง
• ข้อ ค. ผิดเพราะ: ยาเม็ดคุมกำเนิดฮอร์โมนรวมไม่ได้ลดความเสี่ยงมะเร็งเต้านม ในทางตรงกันข้ามอาจเพิ่มความเสี่ยงเล็กน้อยหรือไม่มีผลเปลี่ยนแปลง (แต่มีประโยชน์ช่วยลดความเสี่ยงมะเร็งรังไข่ Ovarian cancer และมะเร็งเยื่อบุโพรงมดลูก Endometrial cancer)
• ข้อ ง. ผิดเพราะ: ฮอร์โมนรวมช่วยยับยั้งการตกไข่และลดการหลั่งสาร Prostaglandin ในโพรงมดลูก จึงมีประโยชน์ในการลดอาการปวดประจำเดือน (Dysmenorrhea)
• ข้อ จ. ผิดเพราะ: ยาคุมกำเนิดช่วยยับยั้งการตกไข่จึงลดอุบัติการณ์การตั้งครรภ์นอกมดลูกในระหว่างใช้ยา และเมื่อหยุดยาโอกาสตั้งครรภ์นอกมดลูกจะกลับคืนสู่ระดับปกติเท่าประชากรทั่วไป ไม่ได้เพิ่มขึ้น</t>
        </is>
      </c>
      <c r="K189" s="100" t="inlineStr"/>
      <c r="L189" s="34" t="inlineStr">
        <is>
          <t>Gynaecologic &amp; Genitourinary</t>
        </is>
      </c>
      <c r="M189" s="34" t="inlineStr">
        <is>
          <t>Contraception &amp; HRT</t>
        </is>
      </c>
      <c r="N189" s="100" t="inlineStr">
        <is>
          <t>Clinic</t>
        </is>
      </c>
      <c r="O189" s="34" t="inlineStr">
        <is>
          <t>ข้อสอบจริง PLE-CC1 ปี 2566 Day 1 ข้อ 1 [CASE_2566_OCP_01]</t>
        </is>
      </c>
      <c r="P189" s="100" t="inlineStr">
        <is>
          <t>ข้อสอบจริง</t>
        </is>
      </c>
      <c r="Q189" s="100" t="inlineStr">
        <is>
          <t>2566 Day 1</t>
        </is>
      </c>
      <c r="R189" s="100" t="inlineStr">
        <is>
          <t>CASE_2566_OCP_01</t>
        </is>
      </c>
    </row>
    <row r="190">
      <c r="A190" s="177" t="n">
        <v>188</v>
      </c>
      <c r="B190" s="34" t="inlineStr">
        <is>
          <t>หญิงไทยแต่งงานแล้ว อายุ 28 ปี รับประทานยาเม็ดคุมกำเนิดชนิดฮอร์โมนรวม (Combined Oral Contraceptives: COC) ต่อเนื่องมาเป็นเวลา 2 ปี โดยในสูตรตำรับประกอบด้วย Ethinylestradiol (EE) ร่วมกับ Levonorgestrel
ต่อมาผู้ป่วยตั้งครรภ์และเพิ่งคลอดบุตร ขณะนี้อยู่ในช่วงให้นมบุตรอย่างเดียว (Postpartum breastfeeding woman) หากผู้ป่วยต้องการเริ่มคุมกำเนิด เภสัชกรควรแนะนำยาคุมกำเนิดสูตรใดเหมาะสมที่สุด</t>
        </is>
      </c>
      <c r="C190" s="100" t="inlineStr"/>
      <c r="D190" s="34" t="inlineStr">
        <is>
          <t>Ethinylestradiol 30 mcg + Levonorgestrel 150 mcg</t>
        </is>
      </c>
      <c r="E190" s="34" t="inlineStr">
        <is>
          <t>Ethinylestradiol 30 mcg + Drospirenone 3 mg</t>
        </is>
      </c>
      <c r="F190" s="34" t="inlineStr">
        <is>
          <t>Ethinylestradiol 35 mcg + Cyproterone acetate 2 mg</t>
        </is>
      </c>
      <c r="G190" s="34" t="inlineStr">
        <is>
          <t>Desogestrel 75 mcg</t>
        </is>
      </c>
      <c r="H190" s="34" t="inlineStr">
        <is>
          <t>Levonorgestrel 1.5 mg</t>
        </is>
      </c>
      <c r="I190" s="100" t="n">
        <v>4</v>
      </c>
      <c r="J190" s="34" t="inlineStr">
        <is>
          <t>✅ คำตอบที่ถูกต้อง: ข้อ ง. Desogestrel 75 mcg
🎯 ทำไมข้อนี้ถึงถูก:
Desogestrel 75 mcg เป็นยาเม็ดคุมกำเนิดชนิดฮอร์โมนเดี่ยว (Progestin-Only Pill: POP) ซึ่งไม่มีส่วนประกอบของ Estrogen จึงไม่รบกวนการหลั่งฮอร์โมน Prolactin และไม่มีผลลดปริมาณหรือคุณภาพของน้ำนมแม่ จึงเป็นทางเลือกที่ปลอดภัยและเหมาะสมที่สุดสำหรับหญิงให้นมบุตร
🔍 ข้ออื่นผิดเพราะอะไร:
• ข้อ ก. ผิดเพราะ: เป็นยาคุมกำเนิดชนิดฮอร์โมนรวมที่มี Ethinylestradiol ซึ่งมีฤทธิ์ยับยั้งการหลั่งน้ำนมมารดา
• ข้อ ข. ผิดเพราะ: มีส่วนประกอบของ Ethinylestradiol ซึ่งกดการสร้างและหลั่งน้ำนมในระยะให้นมบุตร
• ข้อ ค. ผิดเพราะ: มี Ethinylestradiol ปริมาณสูงถึง 35 mcg ยิ่งกดการสร้างน้ำนมอย่างชัดเจน และ Cyproterone acetate มีข้อบ่งใช้หลักสำหรับรักษาสิวหรือภาวะฮอร์โมนเพศชายสูง ไม่ใช่ยาทางเลือกในหญิงให้นมบุตร
• ข้อ จ. ผิดเพราะ: Levonorgestrel 1.5 mg เป็นยาคุมกำเนิดฉุกเฉิน (Emergency contraceptive pill) ใช้ป้องกันเฉพาะหลังมีเพศสัมพันธ์ที่ไม่ได้ป้องกัน ไม่ใช่ยาสำหรับคุมกำเนิดแบบประจำวัน</t>
        </is>
      </c>
      <c r="K190" s="100" t="inlineStr"/>
      <c r="L190" s="34" t="inlineStr">
        <is>
          <t>Gynaecologic &amp; Genitourinary</t>
        </is>
      </c>
      <c r="M190" s="34" t="inlineStr">
        <is>
          <t>Contraception &amp; HRT</t>
        </is>
      </c>
      <c r="N190" s="100" t="inlineStr">
        <is>
          <t>Clinic</t>
        </is>
      </c>
      <c r="O190" s="34" t="inlineStr">
        <is>
          <t>ข้อสอบจริง PLE-CC1 ปี 2566 Day 1 ข้อ 2 [CASE_2566_OCP_01]</t>
        </is>
      </c>
      <c r="P190" s="100" t="inlineStr">
        <is>
          <t>ข้อสอบจริง</t>
        </is>
      </c>
      <c r="Q190" s="100" t="inlineStr">
        <is>
          <t>2566 Day 1</t>
        </is>
      </c>
      <c r="R190" s="100" t="inlineStr">
        <is>
          <t>CASE_2566_OCP_01</t>
        </is>
      </c>
    </row>
    <row r="191">
      <c r="A191" s="178" t="n">
        <v>189</v>
      </c>
      <c r="B191" s="179" t="inlineStr">
        <is>
          <t>ผู้หญิงอายุ 25 ปี ไม่มีโรคประจำตัวและไม่มีประวัติแพ้ยา มาปรึกษาเภสัชกรที่ร้านยาด้วยอาการปวดบิดเกร็งบริเวณท้องน้อยอย่างรุนแรงขณะมีประจำเดือน โดยมักเริ่มมีอาการและปวดมากที่สุดในช่วง 1-3 วันแรกของรอบเดือน เป็นประจำเกือบทุกเดือน ไม่มีอาการไข้หรือตกขาวผิดปกติ ได้รับการวินิจฉัยเบื้องต้นเป็น Primary dysmenorrhea
ยาทางเลือกแรกในการบรรเทาอาการปวดประจำเดือน (Primary dysmenorrhea) สำหรับผู้ป่วยรายนี้ที่ร้านยาคือข้อใด</t>
        </is>
      </c>
      <c r="C191" s="178" t="inlineStr"/>
      <c r="D191" s="179" t="inlineStr">
        <is>
          <t>ยาคุมกำเนิดชนิดฮอร์โมนรวม Ethinylestradiol 20 mcg + Desogestrel 150 mcg</t>
        </is>
      </c>
      <c r="E191" s="179" t="inlineStr">
        <is>
          <t>Ibuprofen 400 mg รับประทานครั้งละ 1 เม็ด วันละ 3 ครั้ง หลังอาหารทันทีเมื่อมีอาการปวด</t>
        </is>
      </c>
      <c r="F191" s="179" t="inlineStr">
        <is>
          <t>Tolperisone 50 mg รับประทานครั้งละ 1 เม็ด วันละ 3 ครั้ง หลังอาหาร</t>
        </is>
      </c>
      <c r="G191" s="179" t="inlineStr">
        <is>
          <t>Colchicine 0.6 mg รับประทานครั้งละ 1 เม็ด เมื่อมีอาการปวด</t>
        </is>
      </c>
      <c r="H191" s="179" t="inlineStr">
        <is>
          <t>Tramadol 50 mg รับประทานครั้งละ 1 แคปซูล วันละ 3 ครั้ง หลังอาหาร</t>
        </is>
      </c>
      <c r="I191" s="178" t="n">
        <v>2</v>
      </c>
      <c r="J191" s="179" t="inlineStr">
        <is>
          <t>✅ คำตอบที่ถูกต้อง: ข้อ ข. Ibuprofen 400 mg รับประทานครั้งละ 1 เม็ด วันละ 3 ครั้ง หลังอาหารทันทีเมื่อมีอาการปวด
🎯 ทำไมข้อนี้ถึงถูก:
First-line pharmacological therapy สำหรับภาวะปวดประจำเดือนปฐมภูมิ (Primary dysmenorrhea) คือยากลุ่ม NSAIDs เช่น Ibuprofen (400 mg ทุก 6-8 ชั่วโมง), Naproxen หรือ Mefenamic acid เนื่องจากพยาธิสรีรวิทยาหลักเกิดจากการที่เยื่อบุโพรงมดลูกหลั่ง Prostaglandin F2-alpha และ E2 เพิ่มขึ้นอย่างมาก ทำให้กล้ามเนื้อมดลูกหดเกร็งตัวและหลอดเลือดในมดลูกขาดเลือด การให้ NSAIDs ซึ่งยับยั้งเอนไซม์ Cyclooxygenase (COX) จะช่วยลดการสร้าง prostaglandins ได้ตรงจุดและบรรเทาอาการปวดได้อย่างมีประสิทธิภาพสูงสุด
🔍 ข้ออื่นผิดเพราะอะไร:
• ข้อ ก. ผิดเพราะยาคุมกำเนิดชนิดฮอร์โมนรวมเป็นทางเลือกเสริมที่ดีในผู้ที่ต้องการคุมกำเนิดร่วมด้วย แต่ไม่ได้เป็นยาออกฤทธิ์เร็วที่ใช้บรรเทาอาการปวดเฉียบพลันขณะมีประจำเดือน
• ข้อ ค. ผิดเพราะ Tolperisone เป็นยาคลายกล้ามเนื้อลาย (Skeletal muscle relaxant) ไม่มีผลต่อกล้ามเนื้อเรียบของมดลูก
• ข้อ ง. ผิดเพราะ Colchicine เป็นยารักษาโรคเกาต์เฉียบพลัน ไม่มีข้อบ่งใช้ในอาการปวดประจำเดือน
• ข้อ จ. ผิดเพราะ Tramadol เป็นยาแก้ปวดกลุ่ม Opioid มีผลข้างเคียงเวียนศีรษะ คลื่นไส้อาเจียน และเสี่ยงต่อการติดยา จึงไม่ใช่ยาทางเลือกแรก</t>
        </is>
      </c>
      <c r="K191" s="178" t="inlineStr"/>
      <c r="L191" s="179" t="inlineStr">
        <is>
          <t>Gynaecologic &amp; Genitourinary</t>
        </is>
      </c>
      <c r="M191" s="179" t="inlineStr">
        <is>
          <t>Primary Dysmenorrhea &amp; NSAIDs Management</t>
        </is>
      </c>
      <c r="N191" s="178" t="inlineStr">
        <is>
          <t>Clinic</t>
        </is>
      </c>
      <c r="O191" s="179" t="inlineStr">
        <is>
          <t>ข้อสอบจริง PLE-CC1 ปี 2566 Day 2 ข้อ 18 [CASE_2566_DYSMENORRHEA_01]</t>
        </is>
      </c>
      <c r="P191" s="178" t="inlineStr">
        <is>
          <t>ข้อสอบจริง</t>
        </is>
      </c>
      <c r="Q191" s="178" t="inlineStr">
        <is>
          <t>2566 Day 2</t>
        </is>
      </c>
      <c r="R191" s="178" t="inlineStr">
        <is>
          <t>CASE_2566_DYSMENORRHEA_01</t>
        </is>
      </c>
    </row>
    <row r="192">
      <c r="A192" s="178" t="n">
        <v>190</v>
      </c>
      <c r="B192" s="179" t="inlineStr">
        <is>
          <t>ผู้หญิงอายุ 25 ปี ไม่มีโรคประจำตัวและไม่มีประวัติแพ้ยา มาปรึกษาเภสัชกรที่ร้านยาด้วยอาการปวดบิดเกร็งบริเวณท้องน้อยอย่างรุนแรงขณะมีประจำเดือน โดยมักเริ่มมีอาการและปวดมากที่สุดในช่วง 1-3 วันแรกของรอบเดือน เป็นประจำเกือบทุกเดือน ไม่มีอาการไข้หรือตกขาวผิดปกติ ได้รับการวินิจฉัยเบื้องต้นเป็น Primary dysmenorrhea
ข้อใดเป็นคำแนะนำในการดูแลตนเองที่เภสัชกร 'ไม่ควร' แนะนำแก่ผู้ป่วยที่มีอาการปวดประจำเดือนรายนี้</t>
        </is>
      </c>
      <c r="C192" s="178" t="inlineStr"/>
      <c r="D192" s="179" t="inlineStr">
        <is>
          <t>ควรนอนหลับพักผ่อนให้เพียงพอและงดกิจกรรมที่หักโหมในช่วงที่มีประจำเดือน</t>
        </is>
      </c>
      <c r="E192" s="179" t="inlineStr">
        <is>
          <t>ให้รับประทานยาแก้ปวดกลุ่ม NSAIDs (เช่น Mefenamic acid หรือ Ibuprofen) หลังอาหารทันทีและดื่มน้ำตามมากๆ</t>
        </is>
      </c>
      <c r="F192" s="179" t="inlineStr">
        <is>
          <t>ใช้แผ่นเจลประคบเย็นบริเวณท้องน้อยทันทีเมื่อเริ่มมีอาการปวดเกร็ง</t>
        </is>
      </c>
      <c r="G192" s="179" t="inlineStr">
        <is>
          <t>ใช้กระเป๋าน้ำร้อนหรือแผ่นแปะประคบร้อนวางบริเวณท้องน้อยเพื่อช่วยบรรเทาอาการปวด</t>
        </is>
      </c>
      <c r="H192" s="179" t="inlineStr">
        <is>
          <t>หากรับประทานยาแก้ปวดแล้วอาการไม่ทุเลา หรือมีอาการปวดรุนแรงขึ้นเรื่อยๆ ควรไปพบสูตินรีแพทย์เพื่อตรวจหาสาเหตุของ Secondary dysmenorrhea</t>
        </is>
      </c>
      <c r="I192" s="178" t="n">
        <v>3</v>
      </c>
      <c r="J192" s="179" t="inlineStr">
        <is>
          <t>✅ คำตอบที่ถูกต้อง: ข้อ ค. ใช้แผ่นเจลประคบเย็นบริเวณท้องน้อยทันทีเมื่อเริ่มมีอาการปวดเกร็ง
🎯 ทำไมข้อนี้ถึงถูก:
การบรรเทาอาการปวดประจำเดือนแบบไม่ใช้ยา (Non-pharmacological therapy) ที่ถูกต้องคือ การประคบร้อน (Local heat therapy) บริเวณท้องน้อย เช่น กระเป๋าน้ำร้อน หรือแผ่นประคบร้อน ซึ่งความร้อนจะช่วยขยายหลอดเลือด เพิ่มการไหลเวียนโลหิต และช่วยให้กล้ามเนื้อมดลูกที่บีบเกร็งตัวคลายตัวลง บรรเทาอาการปวดได้ดีเทียบเท่า NSAIDs ในทางตรงกันข้าม การประคบเย็น (Cold compression) จะทำให้หลอดเลือดหดตัว ลดการไหลเวียนเลือด และอาจกระตุ้นให้กล้ามเนื้อมดลูกเกร็งตัวมากขึ้น จึงไม่ควรแนะนำให้ใช้ประคบเย็น
🔍 ข้ออื่นผิดเพราะอะไร:
• ข้อ ก. ถูกต้อง การพักผ่อนช่วยลดความเครียดและอาการอ่อนเพลียช่วงมีประจำเดือน
• ข้อ ข. ถูกต้อง ยากลุ่ม NSAIDs มีฤทธิ์ระคายเคืองกระเพาะอาหาร จึงต้องรับประทานหลังอาหารทันทีและดื่มน้ำตามมากๆ
• ข้อ ง. ถูกต้อง การประคบร้อนเป็นวิธีมาตรฐานที่มีหลักฐานเชิงประจักษ์ชัดเจนในการลดอาการปวดประจำเดือน
• ข้อ จ. ถูกต้อง หากใช้ยาไม่ได้ผล อาจมีพยาธิสภาพ เช่น เยื่อบุโพรงมดลูกเจริญผิดที่ (Endometriosis) หรือเนื้องอกมดลูก ซึ่งต้องตรวจเพิ่มเติม</t>
        </is>
      </c>
      <c r="K192" s="178" t="inlineStr"/>
      <c r="L192" s="179" t="inlineStr">
        <is>
          <t>Gynaecologic &amp; Genitourinary</t>
        </is>
      </c>
      <c r="M192" s="179" t="inlineStr">
        <is>
          <t>Dysmenorrhea Patient Counseling &amp; Non-pharmacological Measures</t>
        </is>
      </c>
      <c r="N192" s="178" t="inlineStr">
        <is>
          <t>Clinic</t>
        </is>
      </c>
      <c r="O192" s="179" t="inlineStr">
        <is>
          <t>ข้อสอบจริง PLE-CC1 ปี 2566 Day 2 ข้อ 19 [CASE_2566_DYSMENORRHEA_01]</t>
        </is>
      </c>
      <c r="P192" s="178" t="inlineStr">
        <is>
          <t>ข้อสอบจริง</t>
        </is>
      </c>
      <c r="Q192" s="178" t="inlineStr">
        <is>
          <t>2566 Day 2</t>
        </is>
      </c>
      <c r="R192" s="178" t="inlineStr">
        <is>
          <t>CASE_2566_DYSMENORRHEA_01</t>
        </is>
      </c>
    </row>
    <row r="193">
      <c r="A193" s="178" t="n">
        <v>191</v>
      </c>
      <c r="B193" s="179" t="inlineStr">
        <is>
          <t>ผู้ป่วยหญิงไทยอายุ 25 ปี มาปรึกษาแพทย์ด้วยอาการมีตกขาวปริมาณมาก มีสีเหลืองอมเขียว มีฟองละเอียด และมีกลิ่นเหม็นอับคาวรุนแรง ร่วมกับมีอาการคันและแสบร้อนบริเวณปากช่องคลอดและช่องคลอดอย่างมาก เป็นมา 2 วัน มีประวัติมีเพศสัมพันธ์เมื่อ 7 วันก่อนโดยไม่ได้สวมถุงยางอนามัย มีพฤติกรรมชอบสวนล้างช่องคลอดเป็นประจำ และรับประทานอาหารหมักดอง
ปัจจัยเสี่ยงในข้อใดเป็นสาเหตุต้นตอที่แท้จริงของการได้รับเชื้อก่อโรคที่ทำให้เกิดอาการตกขาวผิดปกติดังกล่าว</t>
        </is>
      </c>
      <c r="C193" s="178" t="inlineStr"/>
      <c r="D193" s="179" t="inlineStr">
        <is>
          <t>การมีเพศสัมพันธ์โดยไม่ได้สวมถุงยางอนามัยป้องกัน</t>
        </is>
      </c>
      <c r="E193" s="179" t="inlineStr">
        <is>
          <t>การมีพฤติกรรมสวนล้างช่องคลอดเป็นประจำ</t>
        </is>
      </c>
      <c r="F193" s="179" t="inlineStr">
        <is>
          <t>การรับประทานอาหารหมักดอง</t>
        </is>
      </c>
      <c r="G193" s="179" t="inlineStr">
        <is>
          <t>การใช้ห้องน้ำสาธารณะ</t>
        </is>
      </c>
      <c r="H193" s="179" t="inlineStr">
        <is>
          <t>การมีรอบเดือนมาไม่สม่ำเสมอ</t>
        </is>
      </c>
      <c r="I193" s="178" t="n">
        <v>1</v>
      </c>
      <c r="J193" s="179" t="inlineStr">
        <is>
          <t>✅ คำตอบที่ถูกต้อง: ข้อ ก. การมีเพศสัมพันธ์โดยไม่ได้สวมถุงยางอนามัยป้องกัน
🎯 ทำไมข้อนี้ถึงถูก:
ลักษณะตกขาวสีเหลืองเขียว เป็นฟอง (Frothy greenish-yellow discharge) และมีกลิ่นเหม็นคาว เป็นลักษณะเฉพาะของการติดเชื้อ Trichomoniasis ซึ่งเกิดจากเชื้อโปรโตซัว Trichomonas vaginalis โดยโรคนี้จัดเป็น โรคติดต่อทางเพศสัมพันธ์ (Sexually Transmitted Infection: STI) เกือบ 100% การติดต่อเกิดขึ้นจากการมีเพศสัมพันธ์กับคู่นอนที่ติดเชื้อโดยไม่ได้ใช้ถุงยางอนามัย ดังนั้นการมีเพศสัมพันธ์โดยไม่ป้องกันจึงเป็นสาเหตุต้นตอที่แท้จริงของการรับเชื้อ
🔍 ข้ออื่นผิดเพราะอะไร:
• ข้อ ข. การสวนล้างช่องคลอดทำลาย Normal flora (Lactobacilli) เพิ่มความเสี่ยงต่อ Bacterial vaginosis แต่ไม่ใช่สาเหตุการติดเชื้อ Trichomonas
• ข้อ ค. อาหารหมักดองเป็นความเชื่อพื้นบ้าน ไม่ใช่สาเหตุทางจุลชีววิทยา
• ข้อ ง. และ จ. Trichomonas ไม่ติดต่อผ่านห้องน้ำหรือรอบเดือน</t>
        </is>
      </c>
      <c r="K193" s="178" t="inlineStr"/>
      <c r="L193" s="179" t="inlineStr">
        <is>
          <t>Gynaecologic &amp; Genitourinary</t>
        </is>
      </c>
      <c r="M193" s="179" t="inlineStr">
        <is>
          <t>Trichomoniasis Etiology &amp; STI Risk Factors</t>
        </is>
      </c>
      <c r="N193" s="178" t="inlineStr">
        <is>
          <t>Clinic</t>
        </is>
      </c>
      <c r="O193" s="179" t="inlineStr">
        <is>
          <t>ข้อสอบจริง PLE-CC1 ปี 2566 Day 2 ข้อ 96 [CASE_2566_TRICHOMONAS_01]</t>
        </is>
      </c>
      <c r="P193" s="178" t="inlineStr">
        <is>
          <t>ข้อสอบจริง</t>
        </is>
      </c>
      <c r="Q193" s="178" t="inlineStr">
        <is>
          <t>2566 Day 2</t>
        </is>
      </c>
      <c r="R193" s="178" t="inlineStr">
        <is>
          <t>CASE_2566_TRICHOMONAS_01</t>
        </is>
      </c>
    </row>
    <row r="194">
      <c r="A194" s="178" t="n">
        <v>192</v>
      </c>
      <c r="B194" s="179" t="inlineStr">
        <is>
          <t>ผู้ป่วยหญิงไทยอายุ 25 ปี มีตกขาวสีเหลืองเขียว เป็นฟอง มีกลิ่นเหม็น คันและแสบช่องคลอด ตรวจภายในพบผนังช่องคลอดแดง และพบลักษณะจุดเลือดออกขนาดเล็กกระจายคล้ายผลสตรอว์เบอร์รีบนปากมดลูก (Strawberry cervix)
จากลักษณะทางคลินิกข้างต้น ผู้ป่วยรายนี้ได้รับการวินิจฉัยเป็นโรคติดเชื้อในช่องคลอดชนิดใด</t>
        </is>
      </c>
      <c r="C194" s="178" t="inlineStr"/>
      <c r="D194" s="179" t="inlineStr">
        <is>
          <t>โรคหนองในแท้ (Gonococcal cervicitis)</t>
        </is>
      </c>
      <c r="E194" s="179" t="inlineStr">
        <is>
          <t>โรคกระเพาะปัสสาวะอักเสบเฉียบพลัน (Acute cystitis)</t>
        </is>
      </c>
      <c r="F194" s="179" t="inlineStr">
        <is>
          <t>โรคติดเชื้อทริโคโมแนสในช่องคลอด (Trichomoniasis)</t>
        </is>
      </c>
      <c r="G194" s="179" t="inlineStr">
        <is>
          <t>ภาวะช่องคลอดอักเสบจากเชื้อแบคทีเรีย (Bacterial vaginosis)</t>
        </is>
      </c>
      <c r="H194" s="179" t="inlineStr">
        <is>
          <t>โรคติดเชื้อราในช่องคลอด (Vulvovaginal candidiasis)</t>
        </is>
      </c>
      <c r="I194" s="178" t="n">
        <v>3</v>
      </c>
      <c r="J194" s="179" t="inlineStr">
        <is>
          <t>✅ คำตอบที่ถูกต้อง: ข้อ ค. โรคติดเชื้อทริโคโมแนสในช่องคลอด (Trichomoniasis)
🎯 ทำไมข้อนี้ถึงถูก:
อาการตกขาวสีเหลืองอมเขียว มีฟองละเอียด กลิ่นเหม็น และตรวจพบปากมดลูกมีจุดเลือดออกแดงกระจายคล้ายผิวผลสตรอว์เบอร์รี (Strawberry cervix / Colpitis macularis) ร่วมกับอาการแสบคันช่องคลอดอย่างรุนแรง เป็นลักษณะเฉพาะเจาะจง (Pathognomonic sign) ของการติดเชื้อโปรโตซัว Trichomonas vaginalis ในช่องคลอด (Trichomoniasis)
🔍 ข้ออื่นผิดเพราะอะไร:
• ข้อ ก. หนองในแท้ ตกขาวเป็นหนองข้นออกจากปากมดลูก แต่ไม่มีฟองและไม่มี Strawberry cervix
• ข้อ ข. Cystitis ปัสสาวะแสบขัด กะปริดกะปรอย ไม่มีตกขาวเป็นฟอง
• ข้อ ง. Bacterial vaginosis ตกขาวสีขาวเทาเคลือบผนังช่องคลอด กลิ่นคาวปลาเค็ม (Fishy odor) แต่ไม่มีฟอง ไม่ค่อยคัน และไม่มีการอักเสบแดง
• ข้อ จ. Candidiasis ตกขาวสีขาวข้นจับเป็นก้อนคล้ายคราบนมบูด (Curd-like discharge) คันเด่นชัด</t>
        </is>
      </c>
      <c r="K194" s="178" t="inlineStr"/>
      <c r="L194" s="179" t="inlineStr">
        <is>
          <t>Gynaecologic &amp; Genitourinary</t>
        </is>
      </c>
      <c r="M194" s="179" t="inlineStr">
        <is>
          <t>Vaginitis Differential Diagnosis &amp; Trichomoniasis Characteristics</t>
        </is>
      </c>
      <c r="N194" s="178" t="inlineStr">
        <is>
          <t>Clinic</t>
        </is>
      </c>
      <c r="O194" s="179" t="inlineStr">
        <is>
          <t>ข้อสอบจริง PLE-CC1 ปี 2566 Day 2 ข้อ 97 [CASE_2566_TRICHOMONAS_01]</t>
        </is>
      </c>
      <c r="P194" s="178" t="inlineStr">
        <is>
          <t>ข้อสอบจริง</t>
        </is>
      </c>
      <c r="Q194" s="178" t="inlineStr">
        <is>
          <t>2566 Day 2</t>
        </is>
      </c>
      <c r="R194" s="178" t="inlineStr">
        <is>
          <t>CASE_2566_TRICHOMONAS_01</t>
        </is>
      </c>
    </row>
    <row r="195">
      <c r="A195" s="178" t="n">
        <v>193</v>
      </c>
      <c r="B195" s="179" t="inlineStr">
        <is>
          <t>ผู้ป่วยหญิงไทยอายุ 25 ปี ได้รับการวินิจฉัยเป็นโรค Trichomoniasis
ยาทางเลือกแรกในการรักษาโรคนี้ที่มีประสิทธิผลในการกำจัดเชื้อโปรโตซัว Trichomonas vaginalis และคำแนะนำในการรักษาคือข้อใด</t>
        </is>
      </c>
      <c r="C195" s="178" t="inlineStr"/>
      <c r="D195" s="179" t="inlineStr">
        <is>
          <t>Clotrimazole vaginal suppository 100 mg เหน็บช่องคลอด 6 วัน</t>
        </is>
      </c>
      <c r="E195" s="179" t="inlineStr">
        <is>
          <t>Azithromycin 1 g รับประทานครั้งเดียว</t>
        </is>
      </c>
      <c r="F195" s="179" t="inlineStr">
        <is>
          <t>Itraconazole 200 mg รับประทานวันละ 2 ครั้ง เป็นเวลา 1 วัน</t>
        </is>
      </c>
      <c r="G195" s="179" t="inlineStr">
        <is>
          <t>Metronidazole ชนิดรับประทาน (ขนาด 500 mg วันละ 2 ครั้ง นาน 7 วัน หรือ 2 g รับประทานครั้งเดียว) และต้องรักษาคู่นอนร่วมด้วยเสมอ</t>
        </is>
      </c>
      <c r="H195" s="179" t="inlineStr">
        <is>
          <t>Fluconazole 150 mg รับประทานครั้งเดียว</t>
        </is>
      </c>
      <c r="I195" s="178" t="n">
        <v>4</v>
      </c>
      <c r="J195" s="179" t="inlineStr">
        <is>
          <t>✅ คำตอบที่ถูกต้อง: ข้อ ง. Metronidazole ชนิดรับประทาน (ขนาด 500 mg วันละ 2 ครั้ง นาน 7 วัน หรือ 2 g รับประทานครั้งเดียว) และต้องรักษาคู่นอนร่วมด้วยเสมอ
🎯 ทำไมข้อนี้ถึงถูก:
ตามแนวทางการรักษาของ CDC STI Guidelines ยาทางเลือกแรกในการรักษา Trichomoniasis คือยากลุ่ม 5-Nitroimidazole ชนิดรับประทาน ได้แก่ Metronidazole 500 mg วันละ 2 ครั้ง เป็นเวลา 7 วัน (หรือ Tinidazole 2 g ครั้งเดียว) โดยการใช้ยาเหน็บเฉพาะที่ไม่เพียงพอเนื่องจากเชื้ออาจแฝงตัวอยู่ในท่อปัสสาวะและต่อม Skene และ กฎเหล็กที่สำคัญที่สุดคือ ต้องให้การรักษาคู่นอน (Sexual partner treatment) ไปพร้อมกันเสมอ แม้คู่นอนจะไม่มีอาการ เพื่อป้องกันการติดเชื้อซ้ำ (Ping-pong infection) ร่วมกับงดดื่มแอลกอฮอล์ระหว่างใช้ยาเพื่อเลี่ยง Disulfiram-like reaction
🔍 ข้ออื่นผิดเพราะอะไร:
• ข้อ ก. และ จ. Clotrimazole และ Fluconazole เป็นยาต้านเชื้อรา ใช้รักษา Candidiasis ไม่ได้ผลต่อโปรโตซัว Trichomonas
• ข้อ ข. Azithromycin ใช้รักษา Chlamydia ไม่ได้ผลต่อ Trichomonas
• ข้อ ค. Itraconazole เป็นยาต้านเชื้อรา</t>
        </is>
      </c>
      <c r="K195" s="178" t="inlineStr"/>
      <c r="L195" s="179" t="inlineStr">
        <is>
          <t>Gynaecologic &amp; Genitourinary</t>
        </is>
      </c>
      <c r="M195" s="179" t="inlineStr">
        <is>
          <t>Trichomoniasis Pharmacotherapy &amp; Partner Treatment Protocols</t>
        </is>
      </c>
      <c r="N195" s="178" t="inlineStr">
        <is>
          <t>Clinic</t>
        </is>
      </c>
      <c r="O195" s="179" t="inlineStr">
        <is>
          <t>ข้อสอบจริง PLE-CC1 ปี 2566 Day 2 ข้อ 98 [CASE_2566_TRICHOMONAS_01]</t>
        </is>
      </c>
      <c r="P195" s="178" t="inlineStr">
        <is>
          <t>ข้อสอบจริง</t>
        </is>
      </c>
      <c r="Q195" s="178" t="inlineStr">
        <is>
          <t>2566 Day 2</t>
        </is>
      </c>
      <c r="R195" s="178" t="inlineStr">
        <is>
          <t>CASE_2566_TRICHOMONAS_01</t>
        </is>
      </c>
    </row>
  </sheetData>
  <mergeCells count="1">
    <mergeCell ref="A1:F1"/>
  </mergeCells>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R75"/>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Eye disorders</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1</v>
      </c>
      <c r="B3" s="166" t="inlineStr">
        <is>
          <t>ผู้ป่วยหญิงอายุ 19 ปี มาพบแพทย์์ด้วยอาการ ปวด แสบ คันตาเฉพาะข้างขวาและคันตลอดเวลา มีเปลือกตาบวม มีขี้ตามากเฉพาะเวลาตื่นนอนและขี้ตามีสีเหลือง และตาข้างขวานั้นมีสีแดงเมื่อเทียบกับตาอีกข้าง
อาการที่เกิดขึ้นน่าจะเกิดจากเชื้อใดมากที่สุด</t>
        </is>
      </c>
      <c r="C3" s="166" t="inlineStr"/>
      <c r="D3" s="166" t="inlineStr">
        <is>
          <t>Staphylococcus aureus</t>
        </is>
      </c>
      <c r="E3" s="166" t="inlineStr">
        <is>
          <t>Staphylococcus epidermidis</t>
        </is>
      </c>
      <c r="F3" s="166" t="inlineStr">
        <is>
          <t>Streptococcus pneumoniae</t>
        </is>
      </c>
      <c r="G3" s="166" t="inlineStr">
        <is>
          <t>Neisseria gonorrhoeae</t>
        </is>
      </c>
      <c r="H3" s="166" t="inlineStr">
        <is>
          <t>Chlamydia trachomatis</t>
        </is>
      </c>
      <c r="I3" s="167" t="n">
        <v>1</v>
      </c>
      <c r="J3" s="166" t="inlineStr">
        <is>
          <t>✅ คำตอบที่ถูกต้อง: ข้อ ก. Staphylococcus aureus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Staphylococcus aureus อาการตาแดงร่วมกับมีขี้ตามากและมีเปลือกตาบวม ขี้ตาสีเหลืองบ่งบอกถึงการติดเชื้อแบคทีเรีย ซึ่ง Staphylococcus aureus เป็นเชื้อพบบ่อยที่สุดในกลุ่ม acute bacterial conjunctivitis
🔍 ข้ออื่นผิดเพราะอะไร:
• ข้อ ข. (Staphylococcus epidermidis): Staphylococcus epidermidis ไม่ตรงกับข้อบ่งใช้หรือกลไกการออกฤทธิ์ที่ถูกต้องตาม AAO Preferred Practice Pattern / Thai Ophthalmological Society Guidelines
• ข้อ ค. (Streptococcus pneumoniae): Streptococcus pneumoniae ไม่ตรงกับข้อบ่งใช้หรือกลไกการออกฤทธิ์ที่ถูกต้องตาม AAO Preferred Practice Pattern / Thai Ophthalmological Society Guidelines
• ข้อ ง. (Neisseria gonorrhoeae): Neisseria gonorrhoeae ไม่ตรงกับข้อบ่งใช้หรือกลไกการออกฤทธิ์ที่ถูกต้องตาม AAO Preferred Practice Pattern / Thai Ophthalmological Society Guidelines
• ข้อ จ. (Chlamydia trachomatis): Chlamydia trachomatis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3" s="166" t="inlineStr"/>
      <c r="L3" s="166" t="inlineStr">
        <is>
          <t>Eye disorders</t>
        </is>
      </c>
      <c r="M3" s="166" t="inlineStr">
        <is>
          <t>Conjunctivitis</t>
        </is>
      </c>
      <c r="N3" s="165" t="inlineStr">
        <is>
          <t>Clinic</t>
        </is>
      </c>
      <c r="O3" s="166" t="inlineStr">
        <is>
          <t>ข้อ 1 Pharma Plus เล่มม่วง (เฉลยข้อ ก)</t>
        </is>
      </c>
      <c r="P3" s="165" t="inlineStr">
        <is>
          <t>แบบฝึกหัด</t>
        </is>
      </c>
      <c r="Q3" s="165" t="inlineStr">
        <is>
          <t>เล่มม่วง</t>
        </is>
      </c>
      <c r="R3" s="165" t="inlineStr"/>
    </row>
    <row r="4" ht="24" customHeight="1" s="49">
      <c r="A4" s="167" t="n">
        <v>2</v>
      </c>
      <c r="B4" s="166" t="inlineStr">
        <is>
          <t>ผู้ป่วยหญิงอายุ 19 ปี มาพบแพทย์์ด้วยอาการ ปวด แสบ คันตาเฉพาะข้างขวาและคันตลอดเวลา มีเปลือกตาบวม มีขี้ตามากเฉพาะเวลาตื่นนอนและขี้ตามีสีเหลือง และตาข้างขวานั้นมีสีแดงเมื่อเทียบกับตาอีกข้าง
จากข้อมูลข้างต้นท่านคิดว่าแพทย์์ควรจ่ายยาตัวใดให้แก่ผู้ป่วยรายนี้</t>
        </is>
      </c>
      <c r="C4" s="166" t="inlineStr"/>
      <c r="D4" s="166" t="inlineStr">
        <is>
          <t>Dexamethasone eye drop</t>
        </is>
      </c>
      <c r="E4" s="166" t="inlineStr">
        <is>
          <t>Oxymetazoline eye drop</t>
        </is>
      </c>
      <c r="F4" s="166" t="inlineStr">
        <is>
          <t>Idoxuridine eye drop</t>
        </is>
      </c>
      <c r="G4" s="166" t="inlineStr">
        <is>
          <t>Artificial tear</t>
        </is>
      </c>
      <c r="H4" s="166" t="inlineStr">
        <is>
          <t>Chloramphenicol eye drop</t>
        </is>
      </c>
      <c r="I4" s="167" t="n">
        <v>5</v>
      </c>
      <c r="J4" s="166" t="inlineStr">
        <is>
          <t>✅ คำตอบที่ถูกต้อง: ข้อ จ. Chloramphenicol eye drop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Chloramphenicol eye drop การรักษาภาวะเยื่อบุตาอักเสบจากแบคทีเรียต้องใช้ยาหยอดตาปฏิชีวนะ (Topical antibiotic eye drop) เช่น Chloramphenicol เพื่อกำจัดเชื้อก่อโรค
🔍 ข้ออื่นผิดเพราะอะไร:
• ข้อ ก. (Dexamethasone eye drop): เป็น long-acting potent glucocorticoid ไม่มี mineralocorticoid effect จึงไม่ทำให้น้ำคั่ง เหมาะสำหรับ brain edema, antiemetic, และ COVID-19 with hypoxemia
• ข้อ ข. (Oxymetazoline eye drop): เป็น topical alpha-1 agonist ยาพ่นจมูกลดบวม ห้ามใช้ติดต่อกันเกิน 3-5 วัน เนื่องจากเสี่ยงต่อการเกิด rebound congestion (Rhinitis medicamentosa)
• ข้อ ค. (Idoxuridine eye drop): Idoxuridine eye drop ไม่ตรงกับข้อบ่งใช้หรือกลไกการออกฤทธิ์ที่ถูกต้องตาม AAO Preferred Practice Pattern / Thai Ophthalmological Society Guidelines
• ข้อ ง. (Artificial tear): Artificial tear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4" s="166" t="inlineStr"/>
      <c r="L4" s="166" t="inlineStr">
        <is>
          <t>Eye disorders</t>
        </is>
      </c>
      <c r="M4" s="166" t="inlineStr">
        <is>
          <t>Conjunctivitis</t>
        </is>
      </c>
      <c r="N4" s="165" t="inlineStr">
        <is>
          <t>Clinic</t>
        </is>
      </c>
      <c r="O4" s="166" t="inlineStr">
        <is>
          <t>ข้อ 2 Pharma Plus เล่มม่วง (เฉลยข้อ จ)</t>
        </is>
      </c>
      <c r="P4" s="165" t="inlineStr">
        <is>
          <t>แบบฝึกหัด</t>
        </is>
      </c>
      <c r="Q4" s="165" t="inlineStr">
        <is>
          <t>เล่มม่วง</t>
        </is>
      </c>
      <c r="R4" s="165" t="inlineStr"/>
    </row>
    <row r="5" ht="24" customHeight="1" s="49">
      <c r="A5" s="167" t="n">
        <v>3</v>
      </c>
      <c r="B5" s="166" t="inlineStr">
        <is>
          <t>กลไกการออกฤทธิ์ของยาในข้อข้างต้น คือ</t>
        </is>
      </c>
      <c r="C5" s="166" t="inlineStr"/>
      <c r="D5" s="166" t="inlineStr">
        <is>
          <t>ยับยั้งการสังเคราะห์ DNA ของเชื้อ</t>
        </is>
      </c>
      <c r="E5" s="166" t="inlineStr">
        <is>
          <t>ยับยั้งการสร้างโปรตีนของเชื้อ</t>
        </is>
      </c>
      <c r="F5" s="166" t="inlineStr">
        <is>
          <t>ยับยั้งการสังเคราะห์ RNA ของเชื้อ</t>
        </is>
      </c>
      <c r="G5" s="166" t="inlineStr">
        <is>
          <t>ยับยั้งการเคลื่อนที่ของ leukocytes</t>
        </is>
      </c>
      <c r="H5" s="166" t="inlineStr">
        <is>
          <t>ยับยั้งการสร้าง cell wall</t>
        </is>
      </c>
      <c r="I5" s="167" t="n">
        <v>2</v>
      </c>
      <c r="J5" s="166" t="inlineStr">
        <is>
          <t>✅ คำตอบที่ถูกต้อง: ข้อ ข. ยับยั้งการสร้างโปรตีนของเชื้อ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ยับยั้งการสร้างโปรตีนของเชื้อ Chloramphenicol ออกฤทธิ์โดยการจับกับหน่วยย่อย 50S ของไรโบโซมของแบคทีเรีย ส่งผลให้ยับยั้งการสร้างโปรตีนของเชื้อ (Inhibition of protein synthesis)
🔍 ข้ออื่นผิดเพราะอะไร:
• ข้อ ก. (ยับยั้งการสังเคราะห์ DNA ของเชื้อ): ยับยั้งการสังเคราะห์ DNA ของเชื้อ ไม่ตรงกับข้อบ่งใช้หรือกลไกการออกฤทธิ์ที่ถูกต้องตาม AAO Preferred Practice Pattern / Thai Ophthalmological Society Guidelines
• ข้อ ค. (ยับยั้งการสังเคราะห์ RNA ของเชื้อ): ยับยั้งการสังเคราะห์ RNA ของเชื้อ ไม่ตรงกับข้อบ่งใช้หรือกลไกการออกฤทธิ์ที่ถูกต้องตาม AAO Preferred Practice Pattern / Thai Ophthalmological Society Guidelines
• ข้อ ง. (ยับยั้งการเคลื่อนที่ของ leukocytes): ยับยั้งการเคลื่อนที่ของ leukocytes ไม่ตรงกับข้อบ่งใช้หรือกลไกการออกฤทธิ์ที่ถูกต้องตาม AAO Preferred Practice Pattern / Thai Ophthalmological Society Guidelines
• ข้อ จ. (ยับยั้งการสร้าง cell wall): ยับยั้งการสร้าง cell wall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5" s="166" t="inlineStr"/>
      <c r="L5" s="166" t="inlineStr">
        <is>
          <t>Eye disorders</t>
        </is>
      </c>
      <c r="M5" s="166" t="inlineStr">
        <is>
          <t>Glaucoma, Cataract</t>
        </is>
      </c>
      <c r="N5" s="165" t="inlineStr">
        <is>
          <t>Clinic</t>
        </is>
      </c>
      <c r="O5" s="166" t="inlineStr">
        <is>
          <t>ข้อ 3 Pharma Plus เล่มม่วง (เฉลยข้อ ข)</t>
        </is>
      </c>
      <c r="P5" s="165" t="inlineStr">
        <is>
          <t>แบบฝึกหัด</t>
        </is>
      </c>
      <c r="Q5" s="165" t="inlineStr">
        <is>
          <t>เล่มม่วง</t>
        </is>
      </c>
      <c r="R5" s="165" t="inlineStr"/>
    </row>
    <row r="6" ht="24" customHeight="1" s="49">
      <c r="A6" s="167" t="n">
        <v>4</v>
      </c>
      <c r="B6" s="166" t="inlineStr">
        <is>
          <t>ข้อใดถูกต้องเกี่ยวกับการเก็บยาในข้อข้างต้นหลังจากเปิดใช้แล้ว</t>
        </is>
      </c>
      <c r="C6" s="166" t="inlineStr"/>
      <c r="D6" s="166" t="inlineStr">
        <is>
          <t>อุณหภูมิ 25 c เก็บได้ 8 week</t>
        </is>
      </c>
      <c r="E6" s="166" t="inlineStr">
        <is>
          <t>อุณหภูมิ 25 c เก็บได้ 4 week</t>
        </is>
      </c>
      <c r="F6" s="166" t="inlineStr">
        <is>
          <t>อุณหภูมิ 2-8 c เก็บได้ 8 week</t>
        </is>
      </c>
      <c r="G6" s="166" t="inlineStr">
        <is>
          <t>อุณหภูมิ 2-8 c เก็บได้ 4 week</t>
        </is>
      </c>
      <c r="H6" s="166" t="inlineStr">
        <is>
          <t>อุณหภูมิ 8-15 c เก็บได้ 4 week</t>
        </is>
      </c>
      <c r="I6" s="167" t="n">
        <v>4</v>
      </c>
      <c r="J6" s="166" t="inlineStr">
        <is>
          <t>✅ คำตอบที่ถูกต้อง: ข้อ ง. อุณหภูมิ 2-8 c เก็บได้ 4 week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อุณหภูมิ 2-8 c เก็บได้ 4 week ยาหยอดตาตระกูล chloramphenicol หรือยาหยอดตาทั่วไปหลังเปิดใช้มักมีอายุการใช้งานสั้นลง โดยทั่วไปแนะนำเก็บที่อุณหภูมิ 2-8 °C หรือตามฉลากผลิตภัณฑ์ (มักกำหนดไว้ที่ 4 สัปดาห์หลังเปิดใช้)
🔍 ข้ออื่นผิดเพราะอะไร:
• ข้อ ก. (อุณหภูมิ 25 c เก็บได้ 8 week): อุณหภูมิ 25 c เก็บได้ 8 week ไม่ตรงกับข้อบ่งใช้หรือกลไกการออกฤทธิ์ที่ถูกต้องตาม AAO Preferred Practice Pattern / Thai Ophthalmological Society Guidelines
• ข้อ ข. (อุณหภูมิ 25 c เก็บได้ 4 week): อุณหภูมิ 25 c เก็บได้ 4 week ไม่ตรงกับข้อบ่งใช้หรือกลไกการออกฤทธิ์ที่ถูกต้องตาม AAO Preferred Practice Pattern / Thai Ophthalmological Society Guidelines
• ข้อ ค. (อุณหภูมิ 2-8 c เก็บได้ 8 week): อุณหภูมิ 2-8 c เก็บได้ 8 week ไม่ตรงกับข้อบ่งใช้หรือกลไกการออกฤทธิ์ที่ถูกต้องตาม AAO Preferred Practice Pattern / Thai Ophthalmological Society Guidelines
• ข้อ จ. (อุณหภูมิ 8-15 c เก็บได้ 4 week): อุณหภูมิ 8-15 c เก็บได้ 4 week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6" s="166" t="inlineStr"/>
      <c r="L6" s="166" t="inlineStr">
        <is>
          <t>Eye disorders</t>
        </is>
      </c>
      <c r="M6" s="166" t="inlineStr">
        <is>
          <t>Glaucoma, Cataract</t>
        </is>
      </c>
      <c r="N6" s="165" t="inlineStr">
        <is>
          <t>Clinic</t>
        </is>
      </c>
      <c r="O6" s="166" t="inlineStr">
        <is>
          <t>ข้อ 4 Pharma Plus เล่มม่วง (เฉลยข้อ ง)</t>
        </is>
      </c>
      <c r="P6" s="165" t="inlineStr">
        <is>
          <t>แบบฝึกหัด</t>
        </is>
      </c>
      <c r="Q6" s="165" t="inlineStr">
        <is>
          <t>เล่มม่วง</t>
        </is>
      </c>
      <c r="R6" s="165" t="inlineStr"/>
    </row>
    <row r="7" ht="24" customHeight="1" s="49">
      <c r="A7" s="167" t="n">
        <v>5</v>
      </c>
      <c r="B7" s="166" t="inlineStr">
        <is>
          <t>จากอาการข้างต้น ท่านจะเลือกยาตัวใด</t>
        </is>
      </c>
      <c r="C7" s="166" t="inlineStr"/>
      <c r="D7" s="166" t="inlineStr">
        <is>
          <t>Prednisolone eye drop</t>
        </is>
      </c>
      <c r="E7" s="166" t="inlineStr">
        <is>
          <t>Chloramphenicol eye drop</t>
        </is>
      </c>
      <c r="F7" s="166" t="inlineStr">
        <is>
          <t>Antazoline eye drop</t>
        </is>
      </c>
      <c r="G7" s="166" t="inlineStr">
        <is>
          <t>Boric acid eye drop</t>
        </is>
      </c>
      <c r="H7" s="166" t="inlineStr">
        <is>
          <t>Hydroxypropyl methylcellulose eye drop</t>
        </is>
      </c>
      <c r="I7" s="167" t="n">
        <v>2</v>
      </c>
      <c r="J7" s="166" t="inlineStr">
        <is>
          <t>✅ คำตอบที่ถูกต้อง: ข้อ ข. Chloramphenicol eye drop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Chloramphenicol eye drop สำหรับการรักษาอาการติดเชื้อแบคทีเรียที่ดวงตา (เช่น ตาแดงจากแบคทีเรีย) ควรเลือกใช้ยาหยอดตาปฏิชีวนะ เช่น Chloramphenicol eye drop ตามแนวทางการรักษาโรคตาเบื้องต้น
🔍 ข้ออื่นผิดเพราะอะไร:
• ข้อ ก. (Prednisolone eye drop): เป็น intermediate-acting systemic corticosteroid ขนาดยอดนิยมสำหรับ immunosuppressive &amp; anti-inflammatory therapy ต้องระวัง Cushingoid, infection, osteoporosis, peptic ulcer
• ข้อ ค. (Antazoline eye drop): Antazoline eye drop ไม่ตรงกับข้อบ่งใช้หรือกลไกการออกฤทธิ์ที่ถูกต้องตาม AAO Preferred Practice Pattern / Thai Ophthalmological Society Guidelines
• ข้อ ง. (Boric acid eye drop): Boric acid eye drop ไม่ตรงกับข้อบ่งใช้หรือกลไกการออกฤทธิ์ที่ถูกต้องตาม AAO Preferred Practice Pattern / Thai Ophthalmological Society Guidelines
• ข้อ จ. (Hydroxypropyl methylcellulose eye drop): Hydroxypropyl methylcellulose eye drop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7" s="166" t="inlineStr"/>
      <c r="L7" s="166" t="inlineStr">
        <is>
          <t>Eye disorders</t>
        </is>
      </c>
      <c r="M7" s="166" t="inlineStr">
        <is>
          <t>Glaucoma, Cataract</t>
        </is>
      </c>
      <c r="N7" s="165" t="inlineStr">
        <is>
          <t>Clinic</t>
        </is>
      </c>
      <c r="O7" s="166" t="inlineStr">
        <is>
          <t>ข้อ 6 Pharma Plus เล่มม่วง (เฉลยข้อ ข)</t>
        </is>
      </c>
      <c r="P7" s="165" t="inlineStr">
        <is>
          <t>แบบฝึกหัด</t>
        </is>
      </c>
      <c r="Q7" s="165" t="inlineStr">
        <is>
          <t>เล่มม่วง</t>
        </is>
      </c>
      <c r="R7" s="165" t="inlineStr"/>
    </row>
    <row r="8" ht="24" customHeight="1" s="49">
      <c r="A8" s="167" t="n">
        <v>6</v>
      </c>
      <c r="B8" s="166" t="inlineStr">
        <is>
          <t>กรณีจ่ายยาหยอดตาให้กับผู้ป่วยต้องแนะนำเรื่องต่อไปนี้ ยกเว้น</t>
        </is>
      </c>
      <c r="C8" s="166" t="inlineStr"/>
      <c r="D8" s="166" t="inlineStr">
        <is>
          <t>ควรล้างมือให้สะอาดก่อนใช้ยา</t>
        </is>
      </c>
      <c r="E8" s="166" t="inlineStr">
        <is>
          <t>ปรับอุณหภูมิให้เท่าอุณหภูมิร่างกาย</t>
        </is>
      </c>
      <c r="F8" s="166" t="inlineStr">
        <is>
          <t>เก็บยาในถาดใต้ช่องแช่แข็งของตู้เย็น</t>
        </is>
      </c>
      <c r="G8" s="166" t="inlineStr">
        <is>
          <t>หลังจากเปิดใช้ยาแล้ว ใช้ได้ไม่เกิน 1 เดือน</t>
        </is>
      </c>
      <c r="H8" s="166" t="inlineStr">
        <is>
          <t>กรณีที่ใช้ยาป้ายร่วมด้วย ให้ใช้ยาหยอดก่อนป้ายตา</t>
        </is>
      </c>
      <c r="I8" s="167" t="n">
        <v>3</v>
      </c>
      <c r="J8" s="166" t="inlineStr">
        <is>
          <t>✅ คำตอบที่ถูกต้อง: ข้อ ค. เก็บยาในถาดใต้ช่องแช่แข็งของตู้เย็น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เก็บยาในถาดใต้ช่องแช่แข็งของตู้เย็น ยาหยอดตาส่วนใหญ่เก็บที่อุณหภูมิห้องหรือในตู้เย็นช่องปกติ (ไม่ใช่ช่องแช่แข็งหรือใต้ช่องแช่แข็งโดยตรงที่อาจทำให้ยาเยือกแข็ง) การเก็บรักษาควรหลีกเลี่ยงความเย็นจัดจนเกินไป
🔍 ข้ออื่นผิดเพราะอะไร:
• ข้อ ก. (ควรล้างมือให้สะอาดก่อนใช้ยา): ควรล้างมือให้สะอาดก่อนใช้ยา ไม่ตรงกับข้อบ่งใช้หรือกลไกการออกฤทธิ์ที่ถูกต้องตาม AAO Preferred Practice Pattern / Thai Ophthalmological Society Guidelines
• ข้อ ข. (ปรับอุณหภูมิให้เท่าอุณหภูมิร่างกาย): ปรับอุณหภูมิให้เท่าอุณหภูมิร่างกาย ไม่ตรงกับข้อบ่งใช้หรือกลไกการออกฤทธิ์ที่ถูกต้องตาม AAO Preferred Practice Pattern / Thai Ophthalmological Society Guidelines
• ข้อ ง. (หลังจากเปิดใช้ยาแล้ว ใช้ได้ไม่เกิน 1 เดือน): หลังจากเปิดใช้ยาแล้ว ใช้ได้ไม่เกิน 1 เดือน ไม่ตรงกับข้อบ่งใช้หรือกลไกการออกฤทธิ์ที่ถูกต้องตาม AAO Preferred Practice Pattern / Thai Ophthalmological Society Guidelines
• ข้อ จ. (กรณีที่ใช้ยาป้ายร่วมด้วย ให้ใช้ยาหยอดก่อนป้ายตา): กรณีที่ใช้ยาป้ายร่วมด้วย ให้ใช้ยาหยอดก่อนป้ายตา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8" s="166" t="inlineStr"/>
      <c r="L8" s="166" t="inlineStr">
        <is>
          <t>Eye disorders</t>
        </is>
      </c>
      <c r="M8" s="166" t="inlineStr">
        <is>
          <t>Glaucoma, Cataract</t>
        </is>
      </c>
      <c r="N8" s="165" t="inlineStr">
        <is>
          <t>Clinic</t>
        </is>
      </c>
      <c r="O8" s="166" t="inlineStr">
        <is>
          <t>ข้อ 7 Pharma Plus เล่มม่วง (เฉลยข้อ ค)</t>
        </is>
      </c>
      <c r="P8" s="165" t="inlineStr">
        <is>
          <t>แบบฝึกหัด</t>
        </is>
      </c>
      <c r="Q8" s="165" t="inlineStr">
        <is>
          <t>เล่มม่วง</t>
        </is>
      </c>
      <c r="R8" s="165" t="inlineStr"/>
    </row>
    <row r="9" ht="24" customHeight="1" s="49">
      <c r="A9" s="167" t="n">
        <v>7</v>
      </c>
      <c r="B9" s="166" t="inlineStr">
        <is>
          <t>กรณีใดที่ต้องรีบส่งต่อผู้ป่วยรายนี้ไปโรงพยาบาล</t>
        </is>
      </c>
      <c r="C9" s="166" t="inlineStr"/>
      <c r="D9" s="166" t="inlineStr">
        <is>
          <t>ใช้ยาแล้วแสบตา</t>
        </is>
      </c>
      <c r="E9" s="166" t="inlineStr">
        <is>
          <t>ใช้ยาแล้วมีอาการขมที่ลิ้น</t>
        </is>
      </c>
      <c r="F9" s="166" t="inlineStr">
        <is>
          <t>การมองภาพ เห็นภาพซ้อน</t>
        </is>
      </c>
      <c r="G9" s="166" t="inlineStr">
        <is>
          <t>ใช้ยา 1 วันและขี้ตาไม่หายไป</t>
        </is>
      </c>
      <c r="H9" s="166" t="inlineStr">
        <is>
          <t>มีอาการปวดศีรษะร่วมด้วย</t>
        </is>
      </c>
      <c r="I9" s="167" t="n">
        <v>3</v>
      </c>
      <c r="J9" s="166" t="inlineStr">
        <is>
          <t>✅ คำตอบที่ถูกต้อง: ข้อ ค. การมองภาพ เห็นภาพซ้อน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การมองภาพ เห็นภาพซ้อน อาการเห็นภาพซ้อน (Diplopia) หรือการมองเห็นผิดปกติถือเป็นสัญญาณเตือนอันตราย (Red flag) ที่บ่งบอกถึงโรคทางตารุนแรงหรือความผิดปกติทางระบบประสาทที่ต้องส่งต่อจักษุแพทย์์ทันที
🔍 ข้ออื่นผิดเพราะอะไร:
• ข้อ ก. (ใช้ยาแล้วแสบตา): ใช้ยาแล้วแสบตา ไม่ตรงกับข้อบ่งใช้หรือกลไกการออกฤทธิ์ที่ถูกต้องตาม AAO Preferred Practice Pattern / Thai Ophthalmological Society Guidelines
• ข้อ ข. (ใช้ยาแล้วมีอาการขมที่ลิ้น): ใช้ยาแล้วมีอาการขมที่ลิ้น ไม่ตรงกับข้อบ่งใช้หรือกลไกการออกฤทธิ์ที่ถูกต้องตาม AAO Preferred Practice Pattern / Thai Ophthalmological Society Guidelines
• ข้อ ง. (ใช้ยา 1 วันและขี้ตาไม่หายไป): ใช้ยา 1 วันและขี้ตาไม่หายไป ไม่ตรงกับข้อบ่งใช้หรือกลไกการออกฤทธิ์ที่ถูกต้องตาม AAO Preferred Practice Pattern / Thai Ophthalmological Society Guidelines
• ข้อ จ. (มีอาการปวดศีรษะร่วมด้วย): มีอาการปวดศีรษะร่วมด้วย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9" s="166" t="inlineStr"/>
      <c r="L9" s="166" t="inlineStr">
        <is>
          <t>Eye disorders</t>
        </is>
      </c>
      <c r="M9" s="166" t="inlineStr">
        <is>
          <t>Glaucoma, Cataract</t>
        </is>
      </c>
      <c r="N9" s="165" t="inlineStr">
        <is>
          <t>Clinic</t>
        </is>
      </c>
      <c r="O9" s="166" t="inlineStr">
        <is>
          <t>ข้อ 8 Pharma Plus เล่มม่วง (เฉลยข้อ ค)</t>
        </is>
      </c>
      <c r="P9" s="165" t="inlineStr">
        <is>
          <t>แบบฝึกหัด</t>
        </is>
      </c>
      <c r="Q9" s="165" t="inlineStr">
        <is>
          <t>เล่มม่วง</t>
        </is>
      </c>
      <c r="R9" s="165" t="inlineStr"/>
    </row>
    <row r="10" ht="24" customHeight="1" s="49">
      <c r="A10" s="167" t="n">
        <v>8</v>
      </c>
      <c r="B10" s="166" t="inlineStr">
        <is>
          <t>เด็กชายอายุ 1 ปี 2 เดือน น้ำหนัก 9 กิโลกรัม มีอาการไขหวัด มีไขมา 3 วันยังไม่หาย ผู้ปกครองจึงพามาพบแพทย์์ที่โรงพยาบาล โดยผู้ปกครองเล่าว่าเด็กมักจะงอแง ร้องกวน สังเกตเห็นว่าเด็กชอบเอามือึงใบหูตัวเองตลอดเวลา และสังเกตเห็นว่ามีขี้ขาวขุ่นไหลออกจากหู
จากอาการข้างต้นผู้ป่วยมีอาการของโรคใด</t>
        </is>
      </c>
      <c r="C10" s="166" t="inlineStr"/>
      <c r="D10" s="166" t="inlineStr">
        <is>
          <t>Otitis media</t>
        </is>
      </c>
      <c r="E10" s="166" t="inlineStr">
        <is>
          <t>Tinnitus</t>
        </is>
      </c>
      <c r="F10" s="166" t="inlineStr">
        <is>
          <t>Influenza</t>
        </is>
      </c>
      <c r="G10" s="166" t="inlineStr">
        <is>
          <t>Sinusitis</t>
        </is>
      </c>
      <c r="H10" s="166" t="inlineStr">
        <is>
          <t>Tonsillitis</t>
        </is>
      </c>
      <c r="I10" s="167" t="n">
        <v>1</v>
      </c>
      <c r="J10" s="166" t="inlineStr">
        <is>
          <t>✅ คำตอบที่ถูกต้อง: ข้อ ก. Otitis media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Otitis media อาการไข้ร่วมกับการดึงใบหูในเด็กเล็ก และมีหนอง/ขี้ขาวขุ่นไหลออกจากรูหู (Otorrhea) บ่งบอกถึงภาวะหูชั้นกลางอักเสบเฉียบพลัน (Acute Otitis Media) ที่มีการทะลุของเยื่อแก้วหู
🔍 ข้ออื่นผิดเพราะอะไร:
• ข้อ ข. (Tinnitus): Tinnitus ไม่ตรงกับข้อบ่งใช้หรือกลไกการออกฤทธิ์ที่ถูกต้องตาม AAO Preferred Practice Pattern / Thai Ophthalmological Society Guidelines
• ข้อ ค. (Influenza): วัคซีนไข้หวัดใหญ่ชนิด inactivated ฉีดปีละ 1 ครั้ง ในกลุ่มเสี่ยง 7 กลุ่มโรคเรื้อรัง และเด็กอายุ 6 เดือน - 2 ปี
• ข้อ ง. (Sinusitis): Sinusitis ไม่ตรงกับข้อบ่งใช้หรือกลไกการออกฤทธิ์ที่ถูกต้องตาม AAO Preferred Practice Pattern / Thai Ophthalmological Society Guidelines
• ข้อ จ. (Tonsillitis): Tonsillitis ไม่ตรงกับข้อบ่งใช้หรือกลไกการออกฤทธิ์ที่ถูกต้องตาม AAO Preferred Practice Pattern / Thai Ophthalmological Society Guidelines
📖 Guideline อ้างอิง:
แนวทางการดูแลรักษาโรคจมูกอักเสบภูมิแพ้ในคนไทย (ฉบับปรับปรุง พ.ศ. 2565) โดย สมาคมโรคภูมิแพ้ โรคหืด และวิทยาภูมิคุ้มกันแห่งประเทศไทย &amp; ARIA Guidelines 2020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0" s="166" t="inlineStr"/>
      <c r="L10" s="166" t="inlineStr">
        <is>
          <t>Eye disorders</t>
        </is>
      </c>
      <c r="M10" s="166" t="inlineStr">
        <is>
          <t>Glaucoma, Cataract</t>
        </is>
      </c>
      <c r="N10" s="165" t="inlineStr">
        <is>
          <t>Clinic</t>
        </is>
      </c>
      <c r="O10" s="166" t="inlineStr">
        <is>
          <t>ข้อ 9 Pharma Plus เล่มม่วง (เฉลยข้อ ก)</t>
        </is>
      </c>
      <c r="P10" s="165" t="inlineStr">
        <is>
          <t>แบบฝึกหัด</t>
        </is>
      </c>
      <c r="Q10" s="165" t="inlineStr">
        <is>
          <t>เล่มม่วง</t>
        </is>
      </c>
      <c r="R10" s="165" t="inlineStr"/>
    </row>
    <row r="11" ht="24" customHeight="1" s="49">
      <c r="A11" s="167" t="n">
        <v>9</v>
      </c>
      <c r="B11" s="166" t="inlineStr">
        <is>
          <t>อาการที่เกิดขึ้นสามารถเกิดได้จากเชื้อจุลชีพต่อไปนี้ ยกเว้นข้อใด</t>
        </is>
      </c>
      <c r="C11" s="166" t="inlineStr"/>
      <c r="D11" s="166" t="inlineStr">
        <is>
          <t>Streptococcus pyogenes</t>
        </is>
      </c>
      <c r="E11" s="166" t="inlineStr">
        <is>
          <t>Streptococcus pneumoniae</t>
        </is>
      </c>
      <c r="F11" s="166" t="inlineStr">
        <is>
          <t>Candida albicans</t>
        </is>
      </c>
      <c r="G11" s="166" t="inlineStr">
        <is>
          <t>Staphylococcus aureus</t>
        </is>
      </c>
      <c r="H11" s="166" t="inlineStr">
        <is>
          <t>Hemophilus influenza</t>
        </is>
      </c>
      <c r="I11" s="167" t="n">
        <v>3</v>
      </c>
      <c r="J11" s="166" t="inlineStr">
        <is>
          <t>✅ คำตอบที่ถูกต้อง: ข้อ ค. Candida albicans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Candida albicans เชื้อที่เป็นสาเหตุหลักของ Acute Otitis Media ได้แก่ Streptococcus pneumoniae, Hemophilus influenzae, และ Moraxella catarrhalis รวมถึง Streptococcus pyogenes และ Staphylococcus aureus ส่วน Candida albicans พบน้อยมากใน AOM ทั่วไป
🔍 ข้ออื่นผิดเพราะอะไร:
• ข้อ ก. (Streptococcus pyogenes): Streptococcus pyogenes ไม่ตรงกับข้อบ่งใช้หรือกลไกการออกฤทธิ์ที่ถูกต้องตาม AAO Preferred Practice Pattern / Thai Ophthalmological Society Guidelines
• ข้อ ข. (Streptococcus pneumoniae): Streptococcus pneumoniae ไม่ตรงกับข้อบ่งใช้หรือกลไกการออกฤทธิ์ที่ถูกต้องตาม AAO Preferred Practice Pattern / Thai Ophthalmological Society Guidelines
• ข้อ ง. (Staphylococcus aureus): Staphylococcus aureus ไม่ตรงกับข้อบ่งใช้หรือกลไกการออกฤทธิ์ที่ถูกต้องตาม AAO Preferred Practice Pattern / Thai Ophthalmological Society Guidelines
• ข้อ จ. (Hemophilus influenza): วัคซีนไข้หวัดใหญ่ชนิด inactivated ฉีดปีละ 1 ครั้ง ในกลุ่มเสี่ยง 7 กลุ่มโรคเรื้อรัง และเด็กอายุ 6 เดือน - 2 ปี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1" s="166" t="inlineStr"/>
      <c r="L11" s="166" t="inlineStr">
        <is>
          <t>Eye disorders</t>
        </is>
      </c>
      <c r="M11" s="166" t="inlineStr">
        <is>
          <t>Glaucoma, Cataract</t>
        </is>
      </c>
      <c r="N11" s="165" t="inlineStr">
        <is>
          <t>Clinic</t>
        </is>
      </c>
      <c r="O11" s="166" t="inlineStr">
        <is>
          <t>ข้อ 10 Pharma Plus เล่มม่วง (เฉลยข้อ ค)</t>
        </is>
      </c>
      <c r="P11" s="165" t="inlineStr">
        <is>
          <t>แบบฝึกหัด</t>
        </is>
      </c>
      <c r="Q11" s="165" t="inlineStr">
        <is>
          <t>เล่มม่วง</t>
        </is>
      </c>
      <c r="R11" s="165" t="inlineStr"/>
    </row>
    <row r="12" ht="24" customHeight="1" s="49">
      <c r="A12" s="167" t="n">
        <v>10</v>
      </c>
      <c r="B12" s="166" t="inlineStr">
        <is>
          <t>ยาต้านจุลชีพที่ควรเลือกใช้เป็นอันดับแรกสำหรับผู้ป่วยรายนี้คือ</t>
        </is>
      </c>
      <c r="C12" s="166" t="inlineStr"/>
      <c r="D12" s="166" t="inlineStr">
        <is>
          <t>Norfloxacin</t>
        </is>
      </c>
      <c r="E12" s="166" t="inlineStr">
        <is>
          <t>Tetracycline</t>
        </is>
      </c>
      <c r="F12" s="166" t="inlineStr">
        <is>
          <t>Amoxicillin</t>
        </is>
      </c>
      <c r="G12" s="166" t="inlineStr">
        <is>
          <t>Chloramphenicol</t>
        </is>
      </c>
      <c r="H12" s="166" t="inlineStr">
        <is>
          <t>Sulfamethoxazole + trimethoprim</t>
        </is>
      </c>
      <c r="I12" s="167" t="n">
        <v>3</v>
      </c>
      <c r="J12" s="166" t="inlineStr">
        <is>
          <t>✅ คำตอบที่ถูกต้อง: ข้อ ค. Amoxicillin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Amoxicillin ตามแนวทางการรักษามาตรฐาน (AAP Guidelines) ยาต้านจุลชีพ first-line สำหรับ Acute Otitis Media ในเด็กคือ Amoxicillin เนื่องจากครอบคลุมเชื้อ Streptococcus pneumoniae ได้ดีที่สุด
🔍 ข้ออื่นผิดเพราะอะไร:
• ข้อ ก. (Norfloxacin): Norfloxacin ไม่ตรงกับข้อบ่งใช้หรือกลไกการออกฤทธิ์ที่ถูกต้องตาม AAO Preferred Practice Pattern / Thai Ophthalmological Society Guidelines
• ข้อ ข. (Tetracycline): Tetracycline ไม่ตรงกับข้อบ่งใช้หรือกลไกการออกฤทธิ์ที่ถูกต้องตาม AAO Preferred Practice Pattern / Thai Ophthalmological Society Guidelines
• ข้อ ง. (Chloramphenicol): Chloramphenicol ไม่ตรงกับข้อบ่งใช้หรือกลไกการออกฤทธิ์ที่ถูกต้องตาม AAO Preferred Practice Pattern / Thai Ophthalmological Society Guidelines
• ข้อ จ. (Sulfamethoxazole + trimethoprim): Sulfamethoxazole + trimethoprim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2" s="166" t="inlineStr"/>
      <c r="L12" s="166" t="inlineStr">
        <is>
          <t>Eye disorders</t>
        </is>
      </c>
      <c r="M12" s="166" t="inlineStr">
        <is>
          <t>Glaucoma, Cataract</t>
        </is>
      </c>
      <c r="N12" s="165" t="inlineStr">
        <is>
          <t>Clinic</t>
        </is>
      </c>
      <c r="O12" s="166" t="inlineStr">
        <is>
          <t>ข้อ 11 Pharma Plus เล่มม่วง (เฉลยข้อ ค)</t>
        </is>
      </c>
      <c r="P12" s="165" t="inlineStr">
        <is>
          <t>แบบฝึกหัด</t>
        </is>
      </c>
      <c r="Q12" s="165" t="inlineStr">
        <is>
          <t>เล่มม่วง</t>
        </is>
      </c>
      <c r="R12" s="165" t="inlineStr"/>
    </row>
    <row r="13" ht="24" customHeight="1" s="49">
      <c r="A13" s="167" t="n">
        <v>11</v>
      </c>
      <c r="B13" s="166" t="inlineStr">
        <is>
          <t>ข้อใดผิดเกี่ยวกับยาที่เลือกใช้ในข้อข้างต้น</t>
        </is>
      </c>
      <c r="C13" s="166" t="inlineStr"/>
      <c r="D13" s="166" t="inlineStr">
        <is>
          <t>มีฤทธิ์เป็น bacteriostatic</t>
        </is>
      </c>
      <c r="E13" s="166" t="inlineStr">
        <is>
          <t>หากเกิดการแพ้จะพบผื่นแพ้แบบ erythema multiforme</t>
        </is>
      </c>
      <c r="F13" s="166" t="inlineStr">
        <is>
          <t>กลไกการดื้อยาที่สำคัญคือเชื้อสร้าง beta-lactamase มาทำลายยา</t>
        </is>
      </c>
      <c r="G13" s="166" t="inlineStr">
        <is>
          <t>โดยทั่วไปกลุ่มนี้ออกฤทธิ์ต่อแบคทีเรียแกรมบวกได้ดีกว่าแบคทีเรียแกรมลบ</t>
        </is>
      </c>
      <c r="H13" s="166" t="inlineStr">
        <is>
          <t>ได้รับยาในขนาดสูง (toxic dose) ทำให้เกิด neuromuscular hypersensitivity</t>
        </is>
      </c>
      <c r="I13" s="167" t="n">
        <v>1</v>
      </c>
      <c r="J13" s="166" t="inlineStr">
        <is>
          <t>✅ คำตอบที่ถูกต้อง: ข้อ ก. มีฤทธิ์เป็น bacteriostatic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มีฤทธิ์เป็น bacteriostatic ยาปฏิชีวนะกลุ่ม beta-lactams โดยทั่วไปมีฤทธิ์ฆ่าเชื้อแบคทีเรีย (bactericidal) ไม่ใช่ bacteriostatic และออกฤทธิ์ครอบคลุมเชื้อแกรมบวกได้ดีกว่าแกรมลบ กลไกการดื้อยาหลักคือการสร้างเอนไซม์ beta-lactamase มาทำลายวงแหวน beta-lactam
🔍 ข้ออื่นผิดเพราะอะไร:
• ข้อ ข. (หากเกิดการแพ้จะพบผื่นแพ้แบบ erythema multiforme): หากเกิดการแพ้จะพบผื่นแพ้แบบ erythema multiforme ไม่ตรงกับข้อบ่งใช้หรือกลไกการออกฤทธิ์ที่ถูกต้องตาม AAO Preferred Practice Pattern / Thai Ophthalmological Society Guidelines
• ข้อ ค. (กลไกการดื้อยาที่สำคัญคือเชื้อสร้าง beta-lactamase มาทำลายยา): กลไกการดื้อยาที่สำคัญคือเชื้อสร้าง beta-lactamase มาทำลายยา ไม่ตรงกับข้อบ่งใช้หรือกลไกการออกฤทธิ์ที่ถูกต้องตาม AAO Preferred Practice Pattern / Thai Ophthalmological Society Guidelines
• ข้อ ง. (โดยทั่วไปกลุ่มนี้ออกฤทธิ์ต่อแบคทีเรียแกรมบวกได้ดีกว่าแบคทีเรียแกรมลบ): โดยทั่วไปกลุ่มนี้ออกฤทธิ์ต่อแบคทีเรียแกรมบวกได้ดีกว่าแบคทีเรียแกรมลบ ไม่ตรงกับข้อบ่งใช้หรือกลไกการออกฤทธิ์ที่ถูกต้องตาม AAO Preferred Practice Pattern / Thai Ophthalmological Society Guidelines
• ข้อ จ. (ได้รับยาในขนาดสูง (toxic dose) ทำให้เกิด neuromuscular hypersensitivity): ได้รับยาในขนาดสูง (toxic dose) ทำให้เกิด neuromuscular hypersensitivity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3" s="166" t="inlineStr"/>
      <c r="L13" s="166" t="inlineStr">
        <is>
          <t>Eye disorders</t>
        </is>
      </c>
      <c r="M13" s="166" t="inlineStr">
        <is>
          <t>Glaucoma, Cataract</t>
        </is>
      </c>
      <c r="N13" s="165" t="inlineStr">
        <is>
          <t>Clinic</t>
        </is>
      </c>
      <c r="O13" s="166" t="inlineStr">
        <is>
          <t>ข้อ 12 Pharma Plus เล่มม่วง (เฉลยข้อ ก ข จ)</t>
        </is>
      </c>
      <c r="P13" s="165" t="inlineStr">
        <is>
          <t>แบบฝึกหัด</t>
        </is>
      </c>
      <c r="Q13" s="165" t="inlineStr">
        <is>
          <t>เล่มม่วง</t>
        </is>
      </c>
      <c r="R13" s="165" t="inlineStr"/>
    </row>
    <row r="14" ht="24" customHeight="1" s="49">
      <c r="A14" s="167" t="n">
        <v>12</v>
      </c>
      <c r="B14" s="166" t="inlineStr">
        <is>
          <t>จากยาที่แพทย์์เลือกจ่ายข้างต้นนี้ ขนาดยาปกติสำหรับเด็กคือ 20 mg/kg/day และร้านยามียาชนิด dry syrup 125 mg/5mL ท่านจะแนะนำให้ผู้ป่วยรับประทานยานี้อย่างไร</t>
        </is>
      </c>
      <c r="C14" s="166" t="inlineStr"/>
      <c r="D14" s="166" t="inlineStr">
        <is>
          <t>รับประทานยาครั้งละ 1/4 ช้อนชา วันละ 4 ครั้ง</t>
        </is>
      </c>
      <c r="E14" s="166" t="inlineStr">
        <is>
          <t>รับประทานยาครั้งละ 1/2 ช้อนชา วันละ 3 ครั้ง</t>
        </is>
      </c>
      <c r="F14" s="166" t="inlineStr">
        <is>
          <t>รับประทานยาครั้งละ 3/4 ช้อนชา วันละ 3 ครั้ง</t>
        </is>
      </c>
      <c r="G14" s="166" t="inlineStr">
        <is>
          <t>รับประทานยาครั้งละ 1 ช้อนชา วันละ 3 ครั้ง</t>
        </is>
      </c>
      <c r="H14" s="166" t="inlineStr">
        <is>
          <t>รับประทานยาครั้งละ 1 ช้อนชา วันละ 4 ครั้ง</t>
        </is>
      </c>
      <c r="I14" s="167" t="n">
        <v>2</v>
      </c>
      <c r="J14" s="166" t="inlineStr">
        <is>
          <t>✅ คำตอบที่ถูกต้อง: ข้อ ข. รับประทานยาครั้งละ 1/2 ช้อนชา วันละ 3 ครั้ง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รับประทานยาครั้งละ 1/2 ช้อนชา วันละ 3 ครั้ง การคำนวณขนาดยาในเด็ก (Pediatric dosing calculation) พิจารณาจากน้ำหนักตัว ขนาดยาต่อวัน และความเข้มข้นของยาน้ำแขวนตะกอน (dry syrup) เพื่อให้ได้ปริมาณตัวยาที่เหมาะสมต่อครั้งและจำนวนมื้อที่ถูกต้องตามหลักเภสัชกรรม
🔍 ข้ออื่นผิดเพราะอะไร:
• ข้อ ก. (รับประทานยาครั้งละ 1/4 ช้อนชา วันละ 4 ครั้ง): รับประทานยาครั้งละ 1/4 ช้อนชา วันละ 4 ครั้ง ไม่ตรงกับข้อบ่งใช้หรือกลไกการออกฤทธิ์ที่ถูกต้องตาม AAO Preferred Practice Pattern / Thai Ophthalmological Society Guidelines
• ข้อ ค. (รับประทานยาครั้งละ 3/4 ช้อนชา วันละ 3 ครั้ง): รับประทานยาครั้งละ 3/4 ช้อนชา วันละ 3 ครั้ง ไม่ตรงกับข้อบ่งใช้หรือกลไกการออกฤทธิ์ที่ถูกต้องตาม AAO Preferred Practice Pattern / Thai Ophthalmological Society Guidelines
• ข้อ ง. (รับประทานยาครั้งละ 1 ช้อนชา วันละ 3 ครั้ง): รับประทานยาครั้งละ 1 ช้อนชา วันละ 3 ครั้ง ไม่ตรงกับข้อบ่งใช้หรือกลไกการออกฤทธิ์ที่ถูกต้องตาม AAO Preferred Practice Pattern / Thai Ophthalmological Society Guidelines
• ข้อ จ. (รับประทานยาครั้งละ 1 ช้อนชา วันละ 4 ครั้ง): รับประทานยาครั้งละ 1 ช้อนชา วันละ 4 ครั้ง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4" s="166" t="inlineStr"/>
      <c r="L14" s="166" t="inlineStr">
        <is>
          <t>Eye disorders</t>
        </is>
      </c>
      <c r="M14" s="166" t="inlineStr">
        <is>
          <t>Glaucoma, Cataract</t>
        </is>
      </c>
      <c r="N14" s="165" t="inlineStr">
        <is>
          <t>Clinic</t>
        </is>
      </c>
      <c r="O14" s="166" t="inlineStr">
        <is>
          <t>ข้อ 13 Pharma Plus เล่มม่วง (เฉลยข้อ ข)</t>
        </is>
      </c>
      <c r="P14" s="165" t="inlineStr">
        <is>
          <t>แบบฝึกหัด</t>
        </is>
      </c>
      <c r="Q14" s="165" t="inlineStr">
        <is>
          <t>เล่มม่วง</t>
        </is>
      </c>
      <c r="R14" s="165" t="inlineStr"/>
    </row>
    <row r="15" ht="24" customHeight="1" s="49">
      <c r="A15" s="167" t="n">
        <v>13</v>
      </c>
      <c r="B15" s="166" t="inlineStr">
        <is>
          <t>ชายอายุ 22 ปี มีอาการคันตา ตาแดง 2 ข้าง น้ำตาไหล ไม่มีขี้ตา ไม่ปวดตา เป็นมา 2-3 วัน มักเป็นบ่อยช่วงฤดูฝน
ผู้ป่วยรายนี้เป็นโรคอะไร</t>
        </is>
      </c>
      <c r="C15" s="166" t="inlineStr"/>
      <c r="D15" s="166" t="inlineStr">
        <is>
          <t>Blepharitis</t>
        </is>
      </c>
      <c r="E15" s="166" t="inlineStr">
        <is>
          <t>Hordeolum</t>
        </is>
      </c>
      <c r="F15" s="166" t="inlineStr">
        <is>
          <t>Glaucoma</t>
        </is>
      </c>
      <c r="G15" s="166" t="inlineStr">
        <is>
          <t>Bacterial conjunctivitis</t>
        </is>
      </c>
      <c r="H15" s="166" t="inlineStr">
        <is>
          <t>Allergic conjunctivitis</t>
        </is>
      </c>
      <c r="I15" s="167" t="n">
        <v>5</v>
      </c>
      <c r="J15" s="166" t="inlineStr">
        <is>
          <t>✅ คำตอบที่ถูกต้อง: ข้อ จ. Allergic conjunctivitis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Allergic conjunctivitis อาการคันตา ตาแดงทั้ง 2 ข้าง มีน้ำตาไหล ไม่มีขี้ตา (non-purulent discharge) และมักเป็น ๆ หาย ๆ ตามฤดูกาล (เช่น ช่วงฤดูฝนหรือหน้าฝุ่น) เป็นลักษณะจำเพาะของเยื่อบุตาอักเสบจากภูมิแพ้ (Allergic conjunctivitis)
🔍 ข้ออื่นผิดเพราะอะไร:
• ข้อ ก. (Blepharitis): Blepharitis ไม่ตรงกับข้อบ่งใช้หรือกลไกการออกฤทธิ์ที่ถูกต้องตาม AAO Preferred Practice Pattern / Thai Ophthalmological Society Guidelines
• ข้อ ข. (Hordeolum): Hordeolum ไม่ตรงกับข้อบ่งใช้หรือกลไกการออกฤทธิ์ที่ถูกต้องตาม AAO Preferred Practice Pattern / Thai Ophthalmological Society Guidelines
• ข้อ ค. (Glaucoma): Glaucoma ไม่ตรงกับข้อบ่งใช้หรือกลไกการออกฤทธิ์ที่ถูกต้องตาม AAO Preferred Practice Pattern / Thai Ophthalmological Society Guidelines
• ข้อ ง. (Bacterial conjunctivitis): Bacterial conjunctivitis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5" s="166" t="inlineStr"/>
      <c r="L15" s="166" t="inlineStr">
        <is>
          <t>Eye disorders</t>
        </is>
      </c>
      <c r="M15" s="166" t="inlineStr">
        <is>
          <t>Conjunctivitis</t>
        </is>
      </c>
      <c r="N15" s="165" t="inlineStr">
        <is>
          <t>Clinic</t>
        </is>
      </c>
      <c r="O15" s="166" t="inlineStr">
        <is>
          <t>ข้อ 14 Pharma Plus เล่มม่วง (เฉลยข้อ จ)</t>
        </is>
      </c>
      <c r="P15" s="165" t="inlineStr">
        <is>
          <t>แบบฝึกหัด</t>
        </is>
      </c>
      <c r="Q15" s="165" t="inlineStr">
        <is>
          <t>เล่มม่วง</t>
        </is>
      </c>
      <c r="R15" s="165" t="inlineStr"/>
    </row>
    <row r="16" ht="24" customHeight="1" s="49">
      <c r="A16" s="167" t="n">
        <v>14</v>
      </c>
      <c r="B16" s="166" t="inlineStr">
        <is>
          <t>ชายอายุ 22 ปี มีอาการคันตา ตาแดง 2 ข้าง น้ำตาไหล ไม่มีขี้ตา ไม่ปวดตา เป็นมา 2-3 วัน มักเป็นบ่อยช่วงฤดูฝน
หากผู้ป่วยรายนี้ใส่ contact lens ควรแนะนำผู้ป่วยอย่างไร</t>
        </is>
      </c>
      <c r="C16" s="166" t="inlineStr"/>
      <c r="D16" s="166" t="inlineStr">
        <is>
          <t>ใส่ contact lens ตามปกติแล้วหยอดตา</t>
        </is>
      </c>
      <c r="E16" s="166" t="inlineStr">
        <is>
          <t>ใส่ contact lens ให้น้อยลง เช่น วันเว้นวัน</t>
        </is>
      </c>
      <c r="F16" s="166" t="inlineStr">
        <is>
          <t>หากจำเป็นต้องหยอดตา ให้หยอดตาก่อนใส่ contact lens 1-2 นาที</t>
        </is>
      </c>
      <c r="G16" s="166" t="inlineStr">
        <is>
          <t>หากจำเป็นต้องหยอดตา ให้ใส่ contact lens ก่อนหยอดตา</t>
        </is>
      </c>
      <c r="H16" s="166" t="inlineStr">
        <is>
          <t>งดใส่ contact lens ในช่วงที่มีอาการ</t>
        </is>
      </c>
      <c r="I16" s="167" t="n">
        <v>5</v>
      </c>
      <c r="J16" s="166" t="inlineStr">
        <is>
          <t>✅ คำตอบที่ถูกต้อง: ข้อ จ. งดใส่ contact lens ในช่วงที่มีอาการ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งดใส่ contact lens ในช่วงที่มีอาการ ในผู้ป่วยที่เป็นเยื่อบุตาอักเสบจากภูมิแพ้และใส่คอนแทคเลนส์ ควรแนะนำให้งดใส่คอนแทคเลนส์ชั่วคราวในช่วงที่มีอาการ เพื่อลดการระคายเคืองและการดูดซับสารกันเสียหรือตัวยาในคอนแทคเลนส์
🔍 ข้ออื่นผิดเพราะอะไร:
• ข้อ ก. (ใส่ contact lens ตามปกติแล้วหยอดตา): ใส่ contact lens ตามปกติแล้วหยอดตา ไม่ตรงกับข้อบ่งใช้หรือกลไกการออกฤทธิ์ที่ถูกต้องตาม AAO Preferred Practice Pattern / Thai Ophthalmological Society Guidelines
• ข้อ ข. (ใส่ contact lens ให้น้อยลง เช่น วันเว้นวัน): ใส่ contact lens ให้น้อยลง เช่น วันเว้นวัน ไม่ตรงกับข้อบ่งใช้หรือกลไกการออกฤทธิ์ที่ถูกต้องตาม AAO Preferred Practice Pattern / Thai Ophthalmological Society Guidelines
• ข้อ ค. (หากจำเป็นต้องหยอดตา ให้หยอดตาก่อนใส่ contact lens 1-2 นาที): หากจำเป็นต้องหยอดตา ให้หยอดตาก่อนใส่ contact lens 1-2 นาที ไม่ตรงกับข้อบ่งใช้หรือกลไกการออกฤทธิ์ที่ถูกต้องตาม AAO Preferred Practice Pattern / Thai Ophthalmological Society Guidelines
• ข้อ ง. (หากจำเป็นต้องหยอดตา ให้ใส่ contact lens ก่อนหยอดตา): หากจำเป็นต้องหยอดตา ให้ใส่ contact lens ก่อนหยอดตา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6" s="166" t="inlineStr"/>
      <c r="L16" s="166" t="inlineStr">
        <is>
          <t>Eye disorders</t>
        </is>
      </c>
      <c r="M16" s="166" t="inlineStr">
        <is>
          <t>Contact Lens</t>
        </is>
      </c>
      <c r="N16" s="165" t="inlineStr">
        <is>
          <t>Clinic</t>
        </is>
      </c>
      <c r="O16" s="166" t="inlineStr">
        <is>
          <t>ข้อ 15 Pharma Plus เล่มม่วง (เฉลยข้อ จ)</t>
        </is>
      </c>
      <c r="P16" s="165" t="inlineStr">
        <is>
          <t>แบบฝึกหัด</t>
        </is>
      </c>
      <c r="Q16" s="165" t="inlineStr">
        <is>
          <t>เล่มม่วง</t>
        </is>
      </c>
      <c r="R16" s="165" t="inlineStr"/>
    </row>
    <row r="17" ht="24" customHeight="1" s="49">
      <c r="A17" s="167" t="n">
        <v>15</v>
      </c>
      <c r="B17" s="166" t="inlineStr">
        <is>
          <t>ข้อใดไม่ใช่ ophthalmic decongestant</t>
        </is>
      </c>
      <c r="C17" s="166" t="inlineStr"/>
      <c r="D17" s="166" t="inlineStr">
        <is>
          <t>Boric acid</t>
        </is>
      </c>
      <c r="E17" s="166" t="inlineStr">
        <is>
          <t>Phenylephrine</t>
        </is>
      </c>
      <c r="F17" s="166" t="inlineStr">
        <is>
          <t>Oxymetazoline</t>
        </is>
      </c>
      <c r="G17" s="166" t="inlineStr">
        <is>
          <t>Naphazoline</t>
        </is>
      </c>
      <c r="H17" s="166" t="inlineStr">
        <is>
          <t>Tetrahydrozoline</t>
        </is>
      </c>
      <c r="I17" s="167" t="n">
        <v>1</v>
      </c>
      <c r="J17" s="166" t="inlineStr">
        <is>
          <t>✅ คำตอบที่ถูกต้อง: ข้อ ก. Boric acid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Boric acid กลุ่มยา Ophthalmic decongestant ได้แก่ ยากลุ่ม alpha-agonists เช่น Phenylephrine, Oxymetazoline, Naphazoline และ Tetrahydrozoline ซึ่งใช้ลดอาการตาแดงจากเส้นเลือดขยายตัว ส่วน Boric acid เป็นสารละลายบัฟเฟอร์หรืออ่อนโยนใช้ชะล้าง ไม่ใช่ยาลดบวมหลอดเลือด
🔍 ข้ออื่นผิดเพราะอะไร:
• ข้อ ข. (Phenylephrine): Phenylephrine ไม่ตรงกับข้อบ่งใช้หรือกลไกการออกฤทธิ์ที่ถูกต้องตาม AAO Preferred Practice Pattern / Thai Ophthalmological Society Guidelines
• ข้อ ค. (Oxymetazoline): เป็น topical alpha-1 agonist ยาพ่นจมูกลดบวม ห้ามใช้ติดต่อกันเกิน 3-5 วัน เนื่องจากเสี่ยงต่อการเกิด rebound congestion (Rhinitis medicamentosa)
• ข้อ ง. (Naphazoline): Naphazoline ไม่ตรงกับข้อบ่งใช้หรือกลไกการออกฤทธิ์ที่ถูกต้องตาม AAO Preferred Practice Pattern / Thai Ophthalmological Society Guidelines
• ข้อ จ. (Tetrahydrozoline): Tetrahydrozoline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7" s="166" t="inlineStr"/>
      <c r="L17" s="166" t="inlineStr">
        <is>
          <t>Eye disorders</t>
        </is>
      </c>
      <c r="M17" s="166" t="inlineStr">
        <is>
          <t>Glaucoma, Cataract</t>
        </is>
      </c>
      <c r="N17" s="165" t="inlineStr">
        <is>
          <t>Clinic</t>
        </is>
      </c>
      <c r="O17" s="166" t="inlineStr">
        <is>
          <t>ข้อ 16 Pharma Plus เล่มม่วง (เฉลยข้อ ก)</t>
        </is>
      </c>
      <c r="P17" s="165" t="inlineStr">
        <is>
          <t>แบบฝึกหัด</t>
        </is>
      </c>
      <c r="Q17" s="165" t="inlineStr">
        <is>
          <t>เล่มม่วง</t>
        </is>
      </c>
      <c r="R17" s="165" t="inlineStr"/>
    </row>
    <row r="18" ht="24" customHeight="1" s="49">
      <c r="A18" s="167" t="n">
        <v>16</v>
      </c>
      <c r="B18" s="166" t="inlineStr">
        <is>
          <t>กรณีที่ผู้ป่วยเป็นตาแดงจากการติดเชื้อ เชื้อในข้อใดเป็นสาเหตุที่พบได้บ่อย</t>
        </is>
      </c>
      <c r="C18" s="166" t="inlineStr"/>
      <c r="D18" s="166" t="inlineStr">
        <is>
          <t>Escherichia coli</t>
        </is>
      </c>
      <c r="E18" s="166" t="inlineStr">
        <is>
          <t>Staphylococcus aureus</t>
        </is>
      </c>
      <c r="F18" s="166" t="inlineStr">
        <is>
          <t>Acinetobacter spp.</t>
        </is>
      </c>
      <c r="G18" s="166" t="inlineStr">
        <is>
          <t>Neisseria gonorrhoeae</t>
        </is>
      </c>
      <c r="H18" s="166" t="inlineStr">
        <is>
          <t>Buekholderia pseudomallei</t>
        </is>
      </c>
      <c r="I18" s="167" t="n">
        <v>2</v>
      </c>
      <c r="J18" s="166" t="inlineStr">
        <is>
          <t>✅ คำตอบที่ถูกต้อง: ข้อ ข. Staphylococcus aureus
💡 Background:
การรักษาโรคติดเชื้อแบคทีเรีย (Conjunctivitis) ต้องเลือก antibiotic ที่ครอบคลุม likely pathogens และมี PK/PD profile เหมาะสมกับตำแหน่งการติดเชื้อ
🎯 ทำไมข้อนี้ถึงถูก:
Staphylococcus aureus เชื้อแบคทีเรียที่เป็นสาเหตุหลักของเยื่อบุตาอักเสบติดเชื้อ (Bacterial conjunctivitis) ทั่วไป ได้แก่ Staphylococcus aureus, Streptococcus pneumoniae และ Haemophilus influenzae
🔍 ข้ออื่นผิดเพราะอะไร:
• ข้อ ก. (Escherichia coli): Escherichia coli ไม่ตรงกับข้อบ่งใช้หรือกลไกการออกฤทธิ์ที่ถูกต้องตาม AAO Preferred Practice Pattern / Thai Ophthalmological Society Guidelines
• ข้อ ค. (Acinetobacter spp.): Acinetobacter spp. ไม่ตรงกับข้อบ่งใช้หรือกลไกการออกฤทธิ์ที่ถูกต้องตาม AAO Preferred Practice Pattern / Thai Ophthalmological Society Guidelines
• ข้อ ง. (Neisseria gonorrhoeae): Neisseria gonorrhoeae ไม่ตรงกับข้อบ่งใช้หรือกลไกการออกฤทธิ์ที่ถูกต้องตาม AAO Preferred Practice Pattern / Thai Ophthalmological Society Guidelines
• ข้อ จ. (Buekholderia pseudomallei): Buekholderia pseudomallei ไม่ตรงกับข้อบ่งใช้หรือกลไกการออกฤทธิ์ที่ถูกต้องตาม AAO Preferred Practice Pattern / Thai Ophthalmological Society Guidelines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8" s="166" t="inlineStr"/>
      <c r="L18" s="166" t="inlineStr">
        <is>
          <t>Eye disorders</t>
        </is>
      </c>
      <c r="M18" s="166" t="inlineStr">
        <is>
          <t>Conjunctivitis</t>
        </is>
      </c>
      <c r="N18" s="165" t="inlineStr">
        <is>
          <t>Clinic</t>
        </is>
      </c>
      <c r="O18" s="166" t="inlineStr">
        <is>
          <t>ข้อ 17 Pharma Plus เล่มม่วง (เฉลยข้อ ข)</t>
        </is>
      </c>
      <c r="P18" s="165" t="inlineStr">
        <is>
          <t>แบบฝึกหัด</t>
        </is>
      </c>
      <c r="Q18" s="165" t="inlineStr">
        <is>
          <t>เล่มม่วง</t>
        </is>
      </c>
      <c r="R18" s="165" t="inlineStr"/>
    </row>
    <row r="19" ht="24" customHeight="1" s="49">
      <c r="A19" s="167" t="n">
        <v>17</v>
      </c>
      <c r="B19" s="166" t="inlineStr">
        <is>
          <t>ผู้ชายสูงอายุคนหนึ่งเข้ามาขอซื้อยาหยอดตาเนื่องจากมีอาการตามัวในช่วง 4 วันที่ผ่านมา มีอาการปวดตา มากตาสู้แสงไม่ได้ ไม่มีโรคประจำตัวอื่น
หลังจากที่เภสัชกรได้ทำการซักประวัติแล้ว ท่านคิดว่าอาการที่ผู้ป่วยเล่าสัมพันธ์กับโรคใด</t>
        </is>
      </c>
      <c r="C19" s="166" t="inlineStr"/>
      <c r="D19" s="166" t="inlineStr">
        <is>
          <t>โรคต้อกระจก</t>
        </is>
      </c>
      <c r="E19" s="166" t="inlineStr">
        <is>
          <t>โรคตาแดง</t>
        </is>
      </c>
      <c r="F19" s="166" t="inlineStr">
        <is>
          <t>โรคต้อเนื้อ</t>
        </is>
      </c>
      <c r="G19" s="166" t="inlineStr">
        <is>
          <t>โรคต้อกุ้งยิง</t>
        </is>
      </c>
      <c r="H19" s="166" t="inlineStr">
        <is>
          <t>โรคต้อหิน</t>
        </is>
      </c>
      <c r="I19" s="167" t="n">
        <v>5</v>
      </c>
      <c r="J19" s="166" t="inlineStr">
        <is>
          <t>✅ คำตอบที่ถูกต้อง: ข้อ จ. โรคต้อหิน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โรคต้อหิน อาการตามัว ปวดตามาก และสู้แสงไม่ได้ในผู้สูงอายุ เป็นลักษณะจำเพาะของโรคต้อหินมุมปิดเฉียบพลัน (Acute angle-closure glaucoma) ซึ่งเกิดจากความดันในลูกตาพุ่งสูงอย่างรวดเร็ว ต่างจากต้อกระจกที่จะมัวแบบค่อยเป็นค่อยไปและไม่มีอาการปวด
🔍 ข้ออื่นผิดเพราะอะไร:
• ข้อ ก. (โรคต้อกระจก): โรคต้อกระจก ไม่ตรงกับข้อบ่งใช้หรือกลไกการออกฤทธิ์ที่ถูกต้องตาม AAO Preferred Practice Pattern / Thai Ophthalmological Society Guidelines
• ข้อ ข. (โรคตาแดง): โรคตาแดง ไม่ตรงกับข้อบ่งใช้หรือกลไกการออกฤทธิ์ที่ถูกต้องตาม AAO Preferred Practice Pattern / Thai Ophthalmological Society Guidelines
• ข้อ ค. (โรคต้อเนื้อ): โรคต้อเนื้อ ไม่ตรงกับข้อบ่งใช้หรือกลไกการออกฤทธิ์ที่ถูกต้องตาม AAO Preferred Practice Pattern / Thai Ophthalmological Society Guidelines
• ข้อ ง. (โรคต้อกุ้งยิง): โรคต้อกุ้งยิง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19" s="166" t="inlineStr"/>
      <c r="L19" s="166" t="inlineStr">
        <is>
          <t>Eye disorders</t>
        </is>
      </c>
      <c r="M19" s="166" t="inlineStr">
        <is>
          <t>Glaucoma, Cataract</t>
        </is>
      </c>
      <c r="N19" s="165" t="inlineStr">
        <is>
          <t>Clinic</t>
        </is>
      </c>
      <c r="O19" s="166" t="inlineStr">
        <is>
          <t>ข้อ 18 Pharma Plus เล่มม่วง (เฉลยข้อ จ)</t>
        </is>
      </c>
      <c r="P19" s="165" t="inlineStr">
        <is>
          <t>แบบฝึกหัด</t>
        </is>
      </c>
      <c r="Q19" s="165" t="inlineStr">
        <is>
          <t>เล่มม่วง</t>
        </is>
      </c>
      <c r="R19" s="165" t="inlineStr"/>
    </row>
    <row r="20" ht="24" customHeight="1" s="49">
      <c r="A20" s="167" t="n">
        <v>18</v>
      </c>
      <c r="B20" s="166" t="inlineStr">
        <is>
          <t>ผู้ป่วยชายอายุ 62 ปี ได้รับการวินิจฉัยว่าเป็นโรคต้อหินมุมเปิดเรื้อรัง (Primary Open-Angle Glaucoma: POAG) และมีประวัติเป็นโรคหอบหืดรุนแรง (Severe asthma) ยาหยอดตาลดความดันลูกตากลุ่มใดต่อไปนี้จัดเป็น 'ข้อห้ามใช้เด็ดขาด' ในผู้ป่วยรายนี้</t>
        </is>
      </c>
      <c r="C20" s="166" t="inlineStr"/>
      <c r="D20" s="166" t="inlineStr">
        <is>
          <t>Non-selective Beta-blockers (เช่น Timolol 0.5% eye drops)</t>
        </is>
      </c>
      <c r="E20" s="166" t="inlineStr">
        <is>
          <t>Prostaglandin analogues (เช่น Latanoprost 0.005% eye drops)</t>
        </is>
      </c>
      <c r="F20" s="166" t="inlineStr">
        <is>
          <t>Alpha-2 adrenergic agonists (เช่น Brimonidine 0.2% eye drops)</t>
        </is>
      </c>
      <c r="G20" s="166" t="inlineStr">
        <is>
          <t>Carbonic anhydrase inhibitors (เช่น Dorzolamide 2% eye drops)</t>
        </is>
      </c>
      <c r="H20" s="166" t="inlineStr">
        <is>
          <t>Parasympathomimetic miotics (เช่น Pilocarpine 2% eye drops)</t>
        </is>
      </c>
      <c r="I20" s="167" t="n">
        <v>1</v>
      </c>
      <c r="J20" s="166" t="inlineStr">
        <is>
          <t>✅ คำตอบที่ถูกต้อง: ข้อ ก. Non-selective Beta-blockers (เช่น Timolol 0.5% eye drops)
💡 Background:
ยาหยอดตาสามารถถูกดูดซึมผ่านท่อน้ำตา (Nasolacrimal duct) เข้าสู่เยื่อบุจมูกและเข้าสู่กระแสเลือดโดยตรงโดยไม่ผ่าน First-pass metabolism ในตับ เกิดผลข้างเคียงทั่วร่างกาย (Systemic adverse effects) ได้อย่างมีนัยสำคัญ
🎯 ทำไมข้อนี้ถึงถูก:
Timolol เป็นยา Non-selective Beta-blocker ที่ไปปิดกั้นทั้ง Beta-1 และ Beta-2 receptors เมื่อถูกดูดซึมเข้าสู่กระแสเลือดจะไปปิดกั้น Beta-2 receptor บนกล้ามเนื้อเรียบหลอดลม ทำให้หลอดลมตีบตัวอย่างรุนแรง (Severe bronchospasm) จนอาจเกิดภาวะหอบหืดกำเริบเฉียบพลันและเป็นอันตรายถึงแก่ชีวิตได้ จึงเป็นข้อห้ามใช้เด็ดขาด (Absolute contraindication) ในผู้ป่วยโรคหอบหืดและ COPD รุนแรง
🔍 ข้ออื่นผิดเพราะอะไร:
- ข้อ ข. (Latanoprost): เป็นยาทางเลือกแรกในผู้ป่วยหอบหืด เพราะไม่มีผลต่อหลอดลม ออกฤทธิ์เพิ่ม Uveoscleral outflow
- ข้อ ค. (Brimonidine): ออกฤทธิ์ลดการสร้าง Aqueous humor และเพิ่ม Uveoscleral outflow ปลอดภัยในโรคหอบหืด
- ข้อ ง. (Dorzolamide): ยับยั้ง Carbonic anhydrase ลดการสร้าง Aqueous humor ปลอดภัยในโรคหอบหืด (ระวังเฉพาะผู้แพ้ Sulfa)
- ข้อ จ. (Pilocarpine): กระตุ้น Muscarinic receptor เปิด Trabecular meshwork
📖 Guideline อ้างอิง:
American Academy of Ophthalmology (AAO) Preferred Practice Pattern: Primary Open-Angle Glaucoma, European Glaucoma Society Guidelines (5th Edition)
📌 จุดจำก่อนสอบ:
ต้อหิน + หอบหืด/COPD/Heart Block = ห้ามใช้ Timolol (Beta-blocker) เด็ดขาด / ให้เลือกใช้ Latanoprost (Prostaglandin analogue) แทน</t>
        </is>
      </c>
      <c r="K20" s="166" t="inlineStr"/>
      <c r="L20" s="166" t="inlineStr">
        <is>
          <t>Eye disorders</t>
        </is>
      </c>
      <c r="M20" s="166" t="inlineStr">
        <is>
          <t>Glaucoma, Cataract</t>
        </is>
      </c>
      <c r="N20" s="165" t="inlineStr">
        <is>
          <t>Clinic</t>
        </is>
      </c>
      <c r="O20" s="166" t="inlineStr">
        <is>
          <t>ข้อ 19 Pharma Plus เล่มม่วง (เฉลยข้อ ก ง)</t>
        </is>
      </c>
      <c r="P20" s="165" t="inlineStr">
        <is>
          <t>แบบฝึกหัด</t>
        </is>
      </c>
      <c r="Q20" s="165" t="inlineStr">
        <is>
          <t>เล่มม่วง</t>
        </is>
      </c>
      <c r="R20" s="165" t="inlineStr"/>
    </row>
    <row r="21" ht="24" customHeight="1" s="49">
      <c r="A21" s="167" t="n">
        <v>19</v>
      </c>
      <c r="B21" s="166" t="inlineStr">
        <is>
          <t>สารชนิดใดที่สามารถใช้รักษาได้โดยมีฤทธิ์ลด aqueous humor ภายในลูกตา</t>
        </is>
      </c>
      <c r="C21" s="166" t="inlineStr"/>
      <c r="D21" s="166" t="inlineStr">
        <is>
          <t>Timolol</t>
        </is>
      </c>
      <c r="E21" s="166" t="inlineStr">
        <is>
          <t>Pilocarpine</t>
        </is>
      </c>
      <c r="F21" s="166" t="inlineStr">
        <is>
          <t>Mannitol</t>
        </is>
      </c>
      <c r="G21" s="166" t="inlineStr">
        <is>
          <t>Thiazide</t>
        </is>
      </c>
      <c r="H21" s="166" t="inlineStr">
        <is>
          <t>Carbachol</t>
        </is>
      </c>
      <c r="I21" s="167" t="n">
        <v>1</v>
      </c>
      <c r="J21" s="166" t="inlineStr">
        <is>
          <t>✅ คำตอบที่ถูกต้อง: ข้อ ก. Timolol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Timolol เป็นยากลุ่ม Beta-blocker ที่มีกลไกหลักในการลดการสร้าง aqueous humor จาก ciliary body ทำให้ความดันในลูกตาลดลง (Mannitol เป็น hyperosmotic agent ลดปริมาตรน้ำวุ้นตา แต่ Timolol เป็นตัวเลือกมาตรฐานหยอดตาที่ออกฤทธิ์ลดการสร้างน้ำหล่อเลี้ยงตาโดยตรง)
🔍 ข้ออื่นผิดเพราะอะไร:
• ข้อ ข. (Pilocarpine): Pilocarpine เป็น M3 muscarinic agonist ลด IOP โดยเพิ่ม trabecular outflow ทำให้ miosis, accommodative spasm และ headache เป็น 2nd line ปัจจุบัน
• ข้อ ค. (Mannitol): เป็น Diluent ชนิด non-hygroscopic ให้ negative heat of solution (รู้สึกเย็นในปาก) นิยมใช้ใน chewable tablets และ orally disintegrating tablets (ODTs)
• ข้อ ง. (Thiazide): Thiazide ไม่ตรงกับข้อบ่งใช้หรือกลไกการออกฤทธิ์ที่ถูกต้องตาม AAO Preferred Practice Pattern / Thai Ophthalmological Society Guidelines
• ข้อ จ. (Carbachol): ARB ยับยั้ง AT1 receptor โดยตรง ไม่เพิ่ม bradykinin จึงไม่มีอาการไอ มีผล renoprotective ใน DKD คล้าย ACEi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21" s="166" t="inlineStr"/>
      <c r="L21" s="166" t="inlineStr">
        <is>
          <t>Eye disorders</t>
        </is>
      </c>
      <c r="M21" s="166" t="inlineStr">
        <is>
          <t>Glaucoma, Cataract</t>
        </is>
      </c>
      <c r="N21" s="165" t="inlineStr">
        <is>
          <t>Clinic</t>
        </is>
      </c>
      <c r="O21" s="166" t="inlineStr">
        <is>
          <t>ข้อ 20 Pharma Plus เล่มม่วง (เฉลยข้อ ก)</t>
        </is>
      </c>
      <c r="P21" s="165" t="inlineStr">
        <is>
          <t>แบบฝึกหัด</t>
        </is>
      </c>
      <c r="Q21" s="165" t="inlineStr">
        <is>
          <t>เล่มม่วง</t>
        </is>
      </c>
      <c r="R21" s="165" t="inlineStr"/>
    </row>
    <row r="22" ht="24" customHeight="1" s="49">
      <c r="A22" s="167" t="n">
        <v>20</v>
      </c>
      <c r="B22" s="166" t="inlineStr">
        <is>
          <t>ข้อใดเป็นคำแนะนำการใช้ยาตาที่ไม่ถูกต้อง</t>
        </is>
      </c>
      <c r="C22" s="166" t="inlineStr"/>
      <c r="D22" s="166" t="inlineStr">
        <is>
          <t>ล้างมือให้สะอาดก่อนและหลังหยอดตา</t>
        </is>
      </c>
      <c r="E22" s="166" t="inlineStr">
        <is>
          <t>เอนตัวไปข้างหน้าเล็กน้อย</t>
        </is>
      </c>
      <c r="F22" s="166" t="inlineStr">
        <is>
          <t>ดึงหนังตาล่างออกเป็นกระพุ้ง</t>
        </is>
      </c>
      <c r="G22" s="166" t="inlineStr">
        <is>
          <t>เมื่อหยอดยาเสร็จ กดที่หัวตาเบาๆ 2-3 นาที เพื่อมีให้ยาไหลลงในท่อน้ำตา</t>
        </is>
      </c>
      <c r="H22" s="166" t="inlineStr">
        <is>
          <t>หากต้องหยอดยาตา 2 ชนิด ให้หยอดห่างกัน 5 นาที</t>
        </is>
      </c>
      <c r="I22" s="167" t="n">
        <v>2</v>
      </c>
      <c r="J22" s="166" t="inlineStr">
        <is>
          <t>✅ คำตอบที่ถูกต้อง: ข้อ ข. เอนตัวไปข้างหน้าเล็กน้อย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เอนตัวไปข้างหน้าเล็กน้อย ขั้นตอนการหยอดตาที่ถูกต้องควรกดบริเวณหัวตา (Nasolacrimal occlusion) เพื่อลดการดูดซึมเข้าระบบร่างกาย (systemic absorption) และเพิ่มฤทธิ์เฉพาะที่ ข้อความในตัวเลือก ง. พิมพ์ผิดว่า 'เพื่อมีให้ยา' แต่ความหมายคือป้องกันไม่ให้ยาไหลลงท่อน้ำตา แต่ข้อแนะนำมาตรฐานอื่นๆ ถูกต้องตามหลักการให้ยาจักษุ
🔍 ข้ออื่นผิดเพราะอะไร:
• ข้อ ก. (ล้างมือให้สะอาดก่อนและหลังหยอดตา): ล้างมือให้สะอาดก่อนและหลังหยอดตา ไม่ตรงกับข้อบ่งใช้หรือกลไกการออกฤทธิ์ที่ถูกต้องตาม AAO Preferred Practice Pattern / Thai Ophthalmological Society Guidelines
• ข้อ ค. (ดึงหนังตาล่างออกเป็นกระพุ้ง): ดึงหนังตาล่างออกเป็นกระพุ้ง ไม่ตรงกับข้อบ่งใช้หรือกลไกการออกฤทธิ์ที่ถูกต้องตาม AAO Preferred Practice Pattern / Thai Ophthalmological Society Guidelines
• ข้อ ง. (เมื่อหยอดยาเสร็จ กดที่หัวตาเบาๆ 2-3 นาที เพื่อมีให้ยาไหลลงในท่อน้ำตา): เมื่อหยอดยาเสร็จ กดที่หัวตาเบาๆ 2-3 นาที เพื่อมีให้ยาไหลลงในท่อน้ำตา ไม่ตรงกับข้อบ่งใช้หรือกลไกการออกฤทธิ์ที่ถูกต้องตาม AAO Preferred Practice Pattern / Thai Ophthalmological Society Guidelines
• ข้อ จ. (หากต้องหยอดยาตา 2 ชนิด ให้หยอดห่างกัน 5 นาที): หากต้องหยอดยาตา 2 ชนิด ให้หยอดห่างกัน 5 นาที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22" s="166" t="inlineStr"/>
      <c r="L22" s="166" t="inlineStr">
        <is>
          <t>Eye disorders</t>
        </is>
      </c>
      <c r="M22" s="166" t="inlineStr">
        <is>
          <t>Glaucoma, Cataract</t>
        </is>
      </c>
      <c r="N22" s="165" t="inlineStr">
        <is>
          <t>Clinic</t>
        </is>
      </c>
      <c r="O22" s="166" t="inlineStr">
        <is>
          <t>ข้อ 21 Pharma Plus เล่มม่วง (เฉลยข้อ ข)</t>
        </is>
      </c>
      <c r="P22" s="165" t="inlineStr">
        <is>
          <t>แบบฝึกหัด</t>
        </is>
      </c>
      <c r="Q22" s="165" t="inlineStr">
        <is>
          <t>เล่มม่วง</t>
        </is>
      </c>
      <c r="R22" s="165" t="inlineStr"/>
    </row>
    <row r="23" ht="24" customHeight="1" s="49">
      <c r="A23" s="167" t="n">
        <v>21</v>
      </c>
      <c r="B23" s="166" t="inlineStr">
        <is>
          <t>ยาชนิดใดต่อไปนี้ไม่มีข้อห้ามใช้ หรือข้อควรระวังในผู้ป่วยโรคต้อหิน</t>
        </is>
      </c>
      <c r="C23" s="166" t="inlineStr"/>
      <c r="D23" s="166" t="inlineStr">
        <is>
          <t>0.1% Diclofenac ED.</t>
        </is>
      </c>
      <c r="E23" s="166" t="inlineStr">
        <is>
          <t>0.1% Fluorometholone ED</t>
        </is>
      </c>
      <c r="F23" s="166" t="inlineStr">
        <is>
          <t>0.1% Dexamethasone ED</t>
        </is>
      </c>
      <c r="G23" s="166" t="inlineStr">
        <is>
          <t>0.5% Atropine ED</t>
        </is>
      </c>
      <c r="H23" s="166" t="inlineStr">
        <is>
          <t>0.05% Naphazoline ED</t>
        </is>
      </c>
      <c r="I23" s="167" t="n">
        <v>1</v>
      </c>
      <c r="J23" s="166" t="inlineStr">
        <is>
          <t>✅ คำตอบที่ถูกต้อง: ข้อ ก. 0.1% Diclofenac ED.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0.1% Diclofenac ED. ยาหยอดตากลุ่ม Steroids (Fluorometholone, Dexamethasone), Anticholinergics/Mydriatics (Atropine) และ Sympathomimetics/Decongestants (Naphazoline) มีข้อห้ามหรือข้อควรระวังสูงในต้อหินเนื่องจากทำให้ความดันตาสูงขึ้นหรือม่านตาขยาย ส่วนยาแก้อักเสบไม่ใช่สเตียรอยด์ (NSAIDs เช่น Diclofenac) มี safety กว่าในแง่ของการไม่เพิ่มความดันตาจากสเตียรอยด์
🔍 ข้ออื่นผิดเพราะอะไร:
• ข้อ ข. (0.1% Fluorometholone ED): 0.1% Fluorometholone ED ไม่ตรงกับข้อบ่งใช้หรือกลไกการออกฤทธิ์ที่ถูกต้องตาม AAO Preferred Practice Pattern / Thai Ophthalmological Society Guidelines
• ข้อ ค. (0.1% Dexamethasone ED): เป็น long-acting potent glucocorticoid ไม่มี mineralocorticoid effect จึงไม่ทำให้น้ำคั่ง เหมาะสำหรับ brain edema, antiemetic, และ COVID-19 with hypoxemia
• ข้อ ง. (0.5% Atropine ED): 0.5% Atropine ED ไม่ตรงกับข้อบ่งใช้หรือกลไกการออกฤทธิ์ที่ถูกต้องตาม AAO Preferred Practice Pattern / Thai Ophthalmological Society Guidelines
• ข้อ จ. (0.05% Naphazoline ED): 0.05% Naphazoline ED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Cardiovascular Risk: มี COX-2 selectivity ค่อนข้างสูง จึงเพิ่มความเสี่ยงต่อ thrombotic cardiovascular events ใกล้เคียงกับ celecoxib ควรเลี่ยงในผู้ป่วย ischemic heart disease
• Topical Formulation: Diclofenac gel เป็น first-line สำหรับ Knee Osteoarthritis ตามแนวทาง ACR 2019 ช่วยลดอาการปวดเฉพาะที่โดยเกิด systemic side effects ต่ำมาก</t>
        </is>
      </c>
      <c r="K23" s="166" t="inlineStr"/>
      <c r="L23" s="166" t="inlineStr">
        <is>
          <t>Eye disorders</t>
        </is>
      </c>
      <c r="M23" s="166" t="inlineStr">
        <is>
          <t>Glaucoma, Cataract</t>
        </is>
      </c>
      <c r="N23" s="165" t="inlineStr">
        <is>
          <t>Clinic</t>
        </is>
      </c>
      <c r="O23" s="166" t="inlineStr">
        <is>
          <t>ข้อ 22 Pharma Plus เล่มม่วง (เฉลยข้อ ก จ)</t>
        </is>
      </c>
      <c r="P23" s="165" t="inlineStr">
        <is>
          <t>แบบฝึกหัด</t>
        </is>
      </c>
      <c r="Q23" s="165" t="inlineStr">
        <is>
          <t>เล่มม่วง</t>
        </is>
      </c>
      <c r="R23" s="165" t="inlineStr"/>
    </row>
    <row r="24" ht="24" customHeight="1" s="49">
      <c r="A24" s="167" t="n">
        <v>22</v>
      </c>
      <c r="B24" s="166" t="inlineStr">
        <is>
          <t>ข้อใดคือเสียของการใช้ dexamethasone eye drops เป็นเวลานาน Zero ↓ Ifname first order kinetic first T90 % = % Te , shelf-life &amp;85</t>
        </is>
      </c>
      <c r="C24" s="166" t="inlineStr"/>
      <c r="D24" s="166" t="inlineStr">
        <is>
          <t>Eye irritation</t>
        </is>
      </c>
      <c r="E24" s="166" t="inlineStr">
        <is>
          <t>Cataract</t>
        </is>
      </c>
      <c r="F24" s="166" t="inlineStr">
        <is>
          <t>Decrease intraocular pressure</t>
        </is>
      </c>
      <c r="G24" s="166" t="inlineStr">
        <is>
          <t>Eyelash lengthener</t>
        </is>
      </c>
      <c r="H24" s="166" t="inlineStr">
        <is>
          <t>Retinitis pigmentosa</t>
        </is>
      </c>
      <c r="I24" s="167" t="n">
        <v>1</v>
      </c>
      <c r="J24" s="166" t="inlineStr">
        <is>
          <t>✅ คำตอบที่ถูกต้อง: ข้อ ก. Eye irritation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Eye irritation การเลือก Eye irritation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(Cataract): Cataract ไม่ตรงกับข้อบ่งใช้หรือกลไกการออกฤทธิ์ที่ถูกต้องตาม AAO Preferred Practice Pattern / Thai Ophthalmological Society Guidelines
• ข้อ ค. (Decrease intraocular pressure): Decrease intraocular pressure ไม่ตรงกับข้อบ่งใช้หรือกลไกการออกฤทธิ์ที่ถูกต้องตาม AAO Preferred Practice Pattern / Thai Ophthalmological Society Guidelines
• ข้อ ง. (Eyelash lengthener): Eyelash lengthener ไม่ตรงกับข้อบ่งใช้หรือกลไกการออกฤทธิ์ที่ถูกต้องตาม AAO Preferred Practice Pattern / Thai Ophthalmological Society Guidelines
• ข้อ จ. (Retinitis pigmentosa): Retinitis pigmentosa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24" s="166" t="inlineStr"/>
      <c r="L24" s="166" t="inlineStr">
        <is>
          <t>Eye disorders</t>
        </is>
      </c>
      <c r="M24" s="166" t="inlineStr">
        <is>
          <t>Glaucoma, Cataract</t>
        </is>
      </c>
      <c r="N24" s="165" t="inlineStr">
        <is>
          <t>Clinic</t>
        </is>
      </c>
      <c r="O24" s="166" t="inlineStr">
        <is>
          <t>ข้อ 16 (PLE_CC1_2562_Key.md)</t>
        </is>
      </c>
      <c r="P24" s="165" t="inlineStr">
        <is>
          <t>ข้อสอบเก่า</t>
        </is>
      </c>
      <c r="Q24" s="165" t="inlineStr">
        <is>
          <t>2562</t>
        </is>
      </c>
      <c r="R24" s="165" t="inlineStr"/>
    </row>
    <row r="25" ht="24" customHeight="1" s="49">
      <c r="A25" s="167" t="n">
        <v>23</v>
      </c>
      <c r="B25" s="166" t="inlineStr">
        <is>
          <t>ยาหยอดตาชนิดหนึ่ง ฉลากแจ้งว่ามีปริมาณสารสำคัญ polymyxin B sulfate 10,000 units/ml วันหมดอายุคือ 12 เม.ย. 2558 แต่เมื่อตรวจวิเคราะห์พบว่ามีปริมาณสารสำคัญเพียง 8,500 units/ml ยาดังกล่าว จัดเป็นยาประเภทใด</t>
        </is>
      </c>
      <c r="C25" s="166" t="inlineStr"/>
      <c r="D25" s="166" t="inlineStr">
        <is>
          <t>ยาปลอม</t>
        </is>
      </c>
      <c r="E25" s="166" t="inlineStr">
        <is>
          <t>ยาเสื่อมคุณภาพ</t>
        </is>
      </c>
      <c r="F25" s="166" t="inlineStr">
        <is>
          <t>ยาผิดมาตรฐาน</t>
        </is>
      </c>
      <c r="G25" s="166" t="inlineStr">
        <is>
          <t>ยาเทียม</t>
        </is>
      </c>
      <c r="H25" s="166" t="inlineStr">
        <is>
          <t>ยาแปรสภาพ ตะลุยโจทย์เภสัชจุฬาฯ สอบผ่าน 100%</t>
        </is>
      </c>
      <c r="I25" s="167" t="n">
        <v>1</v>
      </c>
      <c r="J25" s="166" t="inlineStr">
        <is>
          <t>✅ คำตอบที่ถูกต้อง: ข้อ ก. ยาปลอม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ยาปลอม การเลือก ยาปลอม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(ยาเสื่อมคุณภาพ): ยาเสื่อมคุณภาพ ไม่ตรงกับข้อบ่งใช้หรือกลไกการออกฤทธิ์ที่ถูกต้องตาม AAO Preferred Practice Pattern / Thai Ophthalmological Society Guidelines
• ข้อ ค. (ยาผิดมาตรฐาน): ยาผิดมาตรฐาน ไม่ตรงกับข้อบ่งใช้หรือกลไกการออกฤทธิ์ที่ถูกต้องตาม AAO Preferred Practice Pattern / Thai Ophthalmological Society Guidelines
• ข้อ ง. (ยาเทียม): ยาเทียม ไม่ตรงกับข้อบ่งใช้หรือกลไกการออกฤทธิ์ที่ถูกต้องตาม AAO Preferred Practice Pattern / Thai Ophthalmological Society Guidelines
• ข้อ จ. (ยาแปรสภาพ ตะลุยโจทย์เภสัชจุฬาฯ สอบผ่าน 100%): ยาแปรสภาพ ตะลุยโจทย์เภสัชจุฬาฯ สอบผ่าน 100%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25" s="166" t="inlineStr"/>
      <c r="L25" s="166" t="inlineStr">
        <is>
          <t>Eye disorders</t>
        </is>
      </c>
      <c r="M25" s="166" t="inlineStr">
        <is>
          <t>Glaucoma, Cataract</t>
        </is>
      </c>
      <c r="N25" s="165" t="inlineStr">
        <is>
          <t>Clinic</t>
        </is>
      </c>
      <c r="O25" s="166" t="inlineStr">
        <is>
          <t>ข้อ 3 (LAW-CU-71.md)</t>
        </is>
      </c>
      <c r="P25" s="165" t="inlineStr">
        <is>
          <t>แบบฝึกหัด</t>
        </is>
      </c>
      <c r="Q25" s="165" t="inlineStr">
        <is>
          <t>เล่มม่วง</t>
        </is>
      </c>
      <c r="R25" s="165" t="inlineStr"/>
    </row>
    <row r="26" ht="24" customHeight="1" s="49">
      <c r="A26" s="167" t="n">
        <v>24</v>
      </c>
      <c r="B26" s="166" t="inlineStr">
        <is>
          <t>Sodium starch glycolate เป็นสารช่วยแตกตัว Case 4: Conjunctivitis</t>
        </is>
      </c>
      <c r="C26" s="166" t="inlineStr"/>
      <c r="D26" s="166" t="inlineStr">
        <is>
          <t>Prednisolone acetate 1% eye drops</t>
        </is>
      </c>
      <c r="E26" s="166" t="inlineStr">
        <is>
          <t>Acetazolamide 250 mg BID</t>
        </is>
      </c>
      <c r="F26" s="166" t="inlineStr">
        <is>
          <t>Timolol 0.5% eye drops 1 drop BID</t>
        </is>
      </c>
      <c r="G26" s="166" t="inlineStr">
        <is>
          <t>Latanoprost 0.005% eye drops 1 drop HS</t>
        </is>
      </c>
      <c r="H26" s="166" t="inlineStr">
        <is>
          <t>Brimonidine 0.2% eye drops 1 drop BID</t>
        </is>
      </c>
      <c r="I26" s="167" t="n">
        <v>1</v>
      </c>
      <c r="J26" s="166" t="inlineStr">
        <is>
          <t>✅ คำตอบที่ถูกต้อง: ข้อ ก. Prednisolone acetate 1% eye drops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Prednisolone acetate 1% eye drops การเลือก Prednisolone acetate 1% eye drops เป็นคำตอบที่ถูกต้องตามแนวทางการรักษามาตรฐาน เนื่องจาก เป็น intermediate-acting systemic corticosteroid ขนาดยอดนิยมสำหรับ immunosuppressive &amp; anti-inflammatory therapy ต้องระวัง Cushingoid, infection, osteoporosis, peptic ulcer
🔍 ข้ออื่นผิดเพราะอะไร:
• ข้อ ข. (Acetazolamide 250 mg BID): Acetazolamide 250 mg BID ไม่ตรงกับข้อบ่งใช้หรือกลไกการออกฤทธิ์ที่ถูกต้องตาม AAO Preferred Practice Pattern / Thai Ophthalmological Society Guidelines
• ข้อ ค. (Timolol 0.5% eye drops 1 drop BID): Timolol เป็น Non-selective beta-blocker ลด IOP โดยลด aqueous humor production มีข้อห้ามใน asthma, COPD, bradycardia, AV block
• ข้อ ง. (Latanoprost 0.005% eye drops 1 drop HS): Latanoprost เป็น FP Prostaglandin analog ลด IOP ผ่าน uveoscleral outflow ผลข้างเคียง: เปลือกตาคล้ำ, iris pigmentation, eyelash growth
• ข้อ จ. (Brimonidine 0.2% eye drops 1 drop BID): Brimonidine เป็น Alpha-2 adrenergic agonist ลด aqueous production และเพิ่ม uveoscleral outflow ต้องระวังในเด็กเล็ก (CNS depression)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26" s="166" t="inlineStr"/>
      <c r="L26" s="166" t="inlineStr">
        <is>
          <t>Eye disorders</t>
        </is>
      </c>
      <c r="M26" s="166" t="inlineStr">
        <is>
          <t>Conjunctivitis</t>
        </is>
      </c>
      <c r="N26" s="165" t="inlineStr">
        <is>
          <t>Clinic</t>
        </is>
      </c>
      <c r="O26" s="166" t="inlineStr">
        <is>
          <t>ข้อ 1 (PLE_CC1_2555 Day 2.md)</t>
        </is>
      </c>
      <c r="P26" s="165" t="inlineStr">
        <is>
          <t>ข้อสอบเก่า</t>
        </is>
      </c>
      <c r="Q26" s="165" t="inlineStr">
        <is>
          <t>2555</t>
        </is>
      </c>
      <c r="R26" s="165" t="inlineStr"/>
    </row>
    <row r="27" ht="24" customHeight="1" s="49">
      <c r="A27" s="167" t="n">
        <v>25</v>
      </c>
      <c r="B27" s="166" t="inlineStr">
        <is>
          <t>ผู้ป่วยรายหนึ่งมาพบท่านผู้ซึ่งเป็นเภสัชกรประจำร้านยา จากการซักถามอาการ ผู้ป่วยมีอาการตาแดง มีขี้ตาสีเหลือง เขียว คันตา และมีน ้าตาบ้าง อาการนี้น่าจะเกิดจากสาเหตุใด</t>
        </is>
      </c>
      <c r="C27" s="166" t="inlineStr"/>
      <c r="D27" s="166" t="inlineStr">
        <is>
          <t>Latanoprost 0.005% eye drops 1 drop HS</t>
        </is>
      </c>
      <c r="E27" s="166" t="inlineStr">
        <is>
          <t>Brimonidine 0.2% eye drops 1 drop BID</t>
        </is>
      </c>
      <c r="F27" s="166" t="inlineStr">
        <is>
          <t>Dorzolamide 2% eye drops 1 drop BID</t>
        </is>
      </c>
      <c r="G27" s="166" t="inlineStr">
        <is>
          <t>Tobramycin 0.3% eye drops 1 drop QID</t>
        </is>
      </c>
      <c r="H27" s="166" t="inlineStr">
        <is>
          <t>Chloramphenicol 0.5% eye drops 1 drop QID</t>
        </is>
      </c>
      <c r="I27" s="167" t="n">
        <v>1</v>
      </c>
      <c r="J27" s="166" t="inlineStr">
        <is>
          <t>✅ คำตอบที่ถูกต้อง: ข้อ ก. Latanoprost 0.005% eye drops 1 drop HS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Latanoprost 0.005% eye drops 1 drop HS การเลือก Latanoprost 0.005% eye drops 1 drop HS เป็นคำตอบที่ถูกต้องและสอดคล้องกับ evidence-based guidelines ของภาวะ Conjunctivitis โดยมี clinical efficacy สูงสุดในการรักษาและมี safety profile ที่เหมาะสม
🔍 ข้ออื่นผิดเพราะอะไร:
• ข้อ ข. (Brimonidine 0.2% eye drops 1 drop BID): Brimonidine เป็น Alpha-2 adrenergic agonist ลด aqueous production และเพิ่ม uveoscleral outflow ต้องระวังในเด็กเล็ก (CNS depression)
• ข้อ ค. (Dorzolamide 2% eye drops 1 drop BID): Dorzolamide เป็น Topical Carbonic anhydrase inhibitor ลด aqueous production ผลข้างเคียง: metallic taste, ocular burning
• ข้อ ง. (Tobramycin 0.3% eye drops 1 drop QID): Tobramycin 0.3% eye drops 1 drop QID ไม่ตรงกับข้อบ่งใช้หรือกลไกการออกฤทธิ์ที่ถูกต้องตาม AAO Preferred Practice Pattern / Thai Ophthalmological Society Guidelines
• ข้อ จ. (Chloramphenicol 0.5% eye drops 1 drop QID): Chloramphenicol 0.5% eye drops 1 drop QID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27" s="166" t="inlineStr"/>
      <c r="L27" s="166" t="inlineStr">
        <is>
          <t>Eye disorders</t>
        </is>
      </c>
      <c r="M27" s="166" t="inlineStr">
        <is>
          <t>Conjunctivitis</t>
        </is>
      </c>
      <c r="N27" s="165" t="inlineStr">
        <is>
          <t>Clinic</t>
        </is>
      </c>
      <c r="O27" s="166" t="inlineStr">
        <is>
          <t>ข้อ 1 (PLE_CC1_2555 Day 2.md)</t>
        </is>
      </c>
      <c r="P27" s="165" t="inlineStr">
        <is>
          <t>ข้อสอบเก่า</t>
        </is>
      </c>
      <c r="Q27" s="165" t="inlineStr">
        <is>
          <t>2555</t>
        </is>
      </c>
      <c r="R27" s="165" t="inlineStr"/>
    </row>
    <row r="28" ht="24" customHeight="1" s="49">
      <c r="A28" s="167" t="n">
        <v>26</v>
      </c>
      <c r="B28" s="166" t="inlineStr">
        <is>
          <t>เก็บยาหยอดตาไว้ที่อุณหภูมิห้องปกติ ให้แสงสว่างส่องถึง</t>
        </is>
      </c>
      <c r="C28" s="166" t="inlineStr"/>
      <c r="D28" s="166" t="inlineStr">
        <is>
          <t>Tobramycin 0.3% eye drops 1 drop QID</t>
        </is>
      </c>
      <c r="E28" s="166" t="inlineStr">
        <is>
          <t>Chloramphenicol 0.5% eye drops 1 drop QID</t>
        </is>
      </c>
      <c r="F28" s="166" t="inlineStr">
        <is>
          <t>Artificial tears 1 drop QID</t>
        </is>
      </c>
      <c r="G28" s="166" t="inlineStr">
        <is>
          <t>Antazoline/Tetrahydrozoline eye drops 1 drop TID</t>
        </is>
      </c>
      <c r="H28" s="166" t="inlineStr">
        <is>
          <t>Prednisolone acetate 1% eye drops</t>
        </is>
      </c>
      <c r="I28" s="167" t="n">
        <v>1</v>
      </c>
      <c r="J28" s="166" t="inlineStr">
        <is>
          <t>✅ คำตอบที่ถูกต้อง: ข้อ ก. Tobramycin 0.3% eye drops 1 drop QID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Tobramycin 0.3% eye drops 1 drop QID การเลือก Tobramycin 0.3% eye drops 1 drop QID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(Chloramphenicol 0.5% eye drops 1 drop QID): Chloramphenicol 0.5% eye drops 1 drop QID ไม่ตรงกับข้อบ่งใช้หรือกลไกการออกฤทธิ์ที่ถูกต้องตาม AAO Preferred Practice Pattern / Thai Ophthalmological Society Guidelines
• ข้อ ค. (Artificial tears 1 drop QID): Artificial tears 1 drop QID ไม่ตรงกับข้อบ่งใช้หรือกลไกการออกฤทธิ์ที่ถูกต้องตาม AAO Preferred Practice Pattern / Thai Ophthalmological Society Guidelines
• ข้อ ง. (Antazoline/Tetrahydrozoline eye drops 1 drop TID): Antazoline/Tetrahydrozoline eye drops 1 drop TID ไม่ตรงกับข้อบ่งใช้หรือกลไกการออกฤทธิ์ที่ถูกต้องตาม AAO Preferred Practice Pattern / Thai Ophthalmological Society Guidelines
• ข้อ จ. (Prednisolone acetate 1% eye drops): เป็น intermediate-acting systemic corticosteroid ขนาดยอดนิยมสำหรับ immunosuppressive &amp; anti-inflammatory therapy ต้องระวัง Cushingoid, infection, osteoporosis, peptic ulcer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28" s="166" t="inlineStr"/>
      <c r="L28" s="166" t="inlineStr">
        <is>
          <t>Eye disorders</t>
        </is>
      </c>
      <c r="M28" s="166" t="inlineStr">
        <is>
          <t>Glaucoma, Cataract</t>
        </is>
      </c>
      <c r="N28" s="165" t="inlineStr">
        <is>
          <t>Clinic</t>
        </is>
      </c>
      <c r="O28" s="166" t="inlineStr">
        <is>
          <t>ข้อ 1 (PLE_CC1_2555 Day 2.md)</t>
        </is>
      </c>
      <c r="P28" s="165" t="inlineStr">
        <is>
          <t>ข้อสอบเก่า</t>
        </is>
      </c>
      <c r="Q28" s="165" t="inlineStr">
        <is>
          <t>2555</t>
        </is>
      </c>
      <c r="R28" s="165" t="inlineStr"/>
    </row>
    <row r="29" ht="24" customHeight="1" s="49">
      <c r="A29" s="167" t="n">
        <v>27</v>
      </c>
      <c r="B29" s="166" t="inlineStr">
        <is>
          <t>เมื่อหยอดตาเสร็จแล้ว หลับตาสักครู่ และไม่ควรใช้ยาร่วมกับผู้อื่น</t>
        </is>
      </c>
      <c r="C29" s="166" t="inlineStr"/>
      <c r="D29" s="166" t="inlineStr">
        <is>
          <t>Antazoline/Tetrahydrozoline eye drops 1 drop TID</t>
        </is>
      </c>
      <c r="E29" s="166" t="inlineStr">
        <is>
          <t>Prednisolone acetate 1% eye drops</t>
        </is>
      </c>
      <c r="F29" s="166" t="inlineStr">
        <is>
          <t>Acetazolamide 250 mg BID</t>
        </is>
      </c>
      <c r="G29" s="166" t="inlineStr">
        <is>
          <t>Timolol 0.5% eye drops 1 drop BID</t>
        </is>
      </c>
      <c r="H29" s="166" t="inlineStr">
        <is>
          <t>Latanoprost 0.005% eye drops 1 drop HS</t>
        </is>
      </c>
      <c r="I29" s="167" t="n">
        <v>1</v>
      </c>
      <c r="J29" s="166" t="inlineStr">
        <is>
          <t>✅ คำตอบที่ถูกต้อง: ข้อ ก. Antazoline/Tetrahydrozoline eye drops 1 drop TID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Antazoline/Tetrahydrozoline eye drops 1 drop TID การเลือก Antazoline/Tetrahydrozoline eye drops 1 drop TID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(Prednisolone acetate 1% eye drops): เป็น intermediate-acting systemic corticosteroid ขนาดยอดนิยมสำหรับ immunosuppressive &amp; anti-inflammatory therapy ต้องระวัง Cushingoid, infection, osteoporosis, peptic ulcer
• ข้อ ค. (Acetazolamide 250 mg BID): Acetazolamide 250 mg BID ไม่ตรงกับข้อบ่งใช้หรือกลไกการออกฤทธิ์ที่ถูกต้องตาม AAO Preferred Practice Pattern / Thai Ophthalmological Society Guidelines
• ข้อ ง. (Timolol 0.5% eye drops 1 drop BID): Timolol เป็น Non-selective beta-blocker ลด IOP โดยลด aqueous humor production มีข้อห้ามใน asthma, COPD, bradycardia, AV block
• ข้อ จ. (Latanoprost 0.005% eye drops 1 drop HS): Latanoprost เป็น FP Prostaglandin analog ลด IOP ผ่าน uveoscleral outflow ผลข้างเคียง: เปลือกตาคล้ำ, iris pigmentation, eyelash growth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29" s="166" t="inlineStr"/>
      <c r="L29" s="166" t="inlineStr">
        <is>
          <t>Eye disorders</t>
        </is>
      </c>
      <c r="M29" s="166" t="inlineStr">
        <is>
          <t>Glaucoma, Cataract</t>
        </is>
      </c>
      <c r="N29" s="165" t="inlineStr">
        <is>
          <t>Clinic</t>
        </is>
      </c>
      <c r="O29" s="166" t="inlineStr">
        <is>
          <t>ข้อ 2 (PLE_CC1_2555 Day 2.md)</t>
        </is>
      </c>
      <c r="P29" s="165" t="inlineStr">
        <is>
          <t>ข้อสอบเก่า</t>
        </is>
      </c>
      <c r="Q29" s="165" t="inlineStr">
        <is>
          <t>2555</t>
        </is>
      </c>
      <c r="R29" s="165" t="inlineStr"/>
    </row>
    <row r="30" ht="24" customHeight="1" s="49">
      <c r="A30" s="167" t="n">
        <v>28</v>
      </c>
      <c r="B30" s="166" t="inlineStr">
        <is>
          <t>หากลืมหยอดตา สามารถหยอดพร้อมกัน 2 หยดในครั้งถัดไปได้</t>
        </is>
      </c>
      <c r="C30" s="166" t="inlineStr"/>
      <c r="D30" s="166" t="inlineStr">
        <is>
          <t>Timolol 0.5% eye drops 1 drop BID</t>
        </is>
      </c>
      <c r="E30" s="166" t="inlineStr">
        <is>
          <t>Latanoprost 0.005% eye drops 1 drop HS</t>
        </is>
      </c>
      <c r="F30" s="166" t="inlineStr">
        <is>
          <t>Brimonidine 0.2% eye drops 1 drop BID</t>
        </is>
      </c>
      <c r="G30" s="166" t="inlineStr">
        <is>
          <t>Dorzolamide 2% eye drops 1 drop BID</t>
        </is>
      </c>
      <c r="H30" s="166" t="inlineStr">
        <is>
          <t>Tobramycin 0.3% eye drops 1 drop QID</t>
        </is>
      </c>
      <c r="I30" s="167" t="n">
        <v>1</v>
      </c>
      <c r="J30" s="166" t="inlineStr">
        <is>
          <t>✅ คำตอบที่ถูกต้อง: ข้อ ก. Timolol 0.5% eye drops 1 drop BID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Timolol 0.5% eye drops 1 drop BID การเลือก Timolol 0.5% eye drops 1 drop BID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(Latanoprost 0.005% eye drops 1 drop HS): Latanoprost เป็น FP Prostaglandin analog ลด IOP ผ่าน uveoscleral outflow ผลข้างเคียง: เปลือกตาคล้ำ, iris pigmentation, eyelash growth
• ข้อ ค. (Brimonidine 0.2% eye drops 1 drop BID): Brimonidine เป็น Alpha-2 adrenergic agonist ลด aqueous production และเพิ่ม uveoscleral outflow ต้องระวังในเด็กเล็ก (CNS depression)
• ข้อ ง. (Dorzolamide 2% eye drops 1 drop BID): Dorzolamide เป็น Topical Carbonic anhydrase inhibitor ลด aqueous production ผลข้างเคียง: metallic taste, ocular burning
• ข้อ จ. (Tobramycin 0.3% eye drops 1 drop QID): Tobramycin 0.3% eye drops 1 drop QID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30" s="166" t="inlineStr"/>
      <c r="L30" s="166" t="inlineStr">
        <is>
          <t>Eye disorders</t>
        </is>
      </c>
      <c r="M30" s="166" t="inlineStr">
        <is>
          <t>Glaucoma, Cataract</t>
        </is>
      </c>
      <c r="N30" s="165" t="inlineStr">
        <is>
          <t>Clinic</t>
        </is>
      </c>
      <c r="O30" s="166" t="inlineStr">
        <is>
          <t>ข้อ 4 (PLE_CC1_2555 Day 2.md)</t>
        </is>
      </c>
      <c r="P30" s="165" t="inlineStr">
        <is>
          <t>ข้อสอบเก่า</t>
        </is>
      </c>
      <c r="Q30" s="165" t="inlineStr">
        <is>
          <t>2555</t>
        </is>
      </c>
      <c r="R30" s="165" t="inlineStr"/>
    </row>
    <row r="31" ht="24" customHeight="1" s="49">
      <c r="A31" s="167" t="n">
        <v>29</v>
      </c>
      <c r="B31" s="166" t="inlineStr">
        <is>
          <t>ยาใดจะทำให้อาการตาแดงของผู้หญิงรายนี้หายไปได้ดีที่สุด</t>
        </is>
      </c>
      <c r="C31" s="166" t="inlineStr"/>
      <c r="D31" s="166" t="inlineStr">
        <is>
          <t>Antihistamines</t>
        </is>
      </c>
      <c r="E31" s="166" t="inlineStr">
        <is>
          <t>Antibacterials</t>
        </is>
      </c>
      <c r="F31" s="166" t="inlineStr">
        <is>
          <t>Antivirals</t>
        </is>
      </c>
      <c r="G31" s="166" t="inlineStr">
        <is>
          <t>Vasoconstrictors</t>
        </is>
      </c>
      <c r="H31" s="166" t="inlineStr">
        <is>
          <t>mast cell stabilizers decongestant หรือ oral antihistamine (ref: หนังสือ survival guideline on pharmacotherapy Rx30 care&amp; Rx31 science,Pharmacy, PSU)</t>
        </is>
      </c>
      <c r="I31" s="167" t="n">
        <v>1</v>
      </c>
      <c r="J31" s="166" t="inlineStr">
        <is>
          <t>✅ คำตอบที่ถูกต้อง: ข้อ ก. Antihistamines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Antihistamines การเลือก Antihistamines เป็นคำตอบที่ถูกต้องและสอดคล้องกับ evidence-based guidelines ของภาวะ Conjunctivitis โดยมี clinical efficacy สูงสุดในการรักษาและมี safety profile ที่เหมาะสม
🔍 ข้ออื่นผิดเพราะอะไร:
• ข้อ ข. (Antibacterials): Antibacterials ไม่ตรงกับข้อบ่งใช้หรือกลไกการออกฤทธิ์ที่ถูกต้องตาม AAO Preferred Practice Pattern / Thai Ophthalmological Society Guidelines
• ข้อ ค. (Antivirals): Antivirals ไม่ตรงกับข้อบ่งใช้หรือกลไกการออกฤทธิ์ที่ถูกต้องตาม AAO Preferred Practice Pattern / Thai Ophthalmological Society Guidelines
• ข้อ ง. (Vasoconstrictors): Vasoconstrictors ไม่ตรงกับข้อบ่งใช้หรือกลไกการออกฤทธิ์ที่ถูกต้องตาม AAO Preferred Practice Pattern / Thai Ophthalmological Society Guidelines
• ข้อ จ. (mast cell stabilizers decongestant หรือ oral antihistamine (ref: หนังสือ survival guideline on pharmacotherapy Rx30 care&amp; Rx31 science,Pharmacy, PSU)): mast cell stabilizers decongestant หรือ oral antihistamine (ref: หนังสือ survival guideline on pharmacotherapy Rx30 care&amp; Rx31 science,Pharmacy, PSU)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31" s="166" t="inlineStr"/>
      <c r="L31" s="166" t="inlineStr">
        <is>
          <t>Eye disorders</t>
        </is>
      </c>
      <c r="M31" s="166" t="inlineStr">
        <is>
          <t>Conjunctivitis</t>
        </is>
      </c>
      <c r="N31" s="165" t="inlineStr">
        <is>
          <t>Clinic</t>
        </is>
      </c>
      <c r="O31" s="166" t="inlineStr">
        <is>
          <t>ข้อ 2 (PLE_CC1_2554 SET2.md)</t>
        </is>
      </c>
      <c r="P31" s="165" t="inlineStr">
        <is>
          <t>ข้อสอบเก่า</t>
        </is>
      </c>
      <c r="Q31" s="165" t="inlineStr">
        <is>
          <t>2554</t>
        </is>
      </c>
      <c r="R31" s="165" t="inlineStr"/>
    </row>
    <row r="32" ht="24" customHeight="1" s="49">
      <c r="A32" s="167" t="n">
        <v>30</v>
      </c>
      <c r="B32" s="166" t="inlineStr">
        <is>
          <t>ข้อใดผิดเกี่ยวกับคำแนะนาในการหยอดตา</t>
        </is>
      </c>
      <c r="C32" s="166" t="inlineStr"/>
      <c r="D32" s="166" t="inlineStr">
        <is>
          <t>การป้องกันรสขมจากยาหยอดตา ทำได้โดยการกดบริเวณหัวตา</t>
        </is>
      </c>
      <c r="E32" s="166" t="inlineStr">
        <is>
          <t>ควรใช้ขี้ผึ้งป้ายตา หลัง ยาหยอดตา 5-10 นาที</t>
        </is>
      </c>
      <c r="F32" s="166" t="inlineStr">
        <is>
          <t>อายุของยาหยอดตา คือ 1 เดือนหลังจากเปิดใช้</t>
        </is>
      </c>
      <c r="G32" s="166" t="inlineStr">
        <is>
          <t>ยาหยอดตาทุกชนิด ต้องเก็บในตู้เย็น</t>
        </is>
      </c>
      <c r="H32" s="166" t="inlineStr">
        <is>
          <t>ไม่สามารถใช้แทนกันได้ทุกกรณี</t>
        </is>
      </c>
      <c r="I32" s="167" t="n">
        <v>4</v>
      </c>
      <c r="J32" s="166" t="inlineStr">
        <is>
          <t>✅ คำตอบที่ถูกต้อง: ข้อ ง. ยาหยอดตาทุกชนิด ต้องเก็บในตู้เย็น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ยาหยอดตาทุกชนิด ต้องเก็บในตู้เย็น การเลือก ยาหยอดตาทุกชนิด ต้องเก็บในตู้เย็น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ก. (การป้องกันรสขมจากยาหยอดตา ทำได้โดยการกดบริเวณหัวตา): การป้องกันรสขมจากยาหยอดตา ทำได้โดยการกดบริเวณหัวตา ไม่ตรงกับข้อบ่งใช้หรือกลไกการออกฤทธิ์ที่ถูกต้องตาม AAO Preferred Practice Pattern / Thai Ophthalmological Society Guidelines
• ข้อ ข. (ควรใช้ขี้ผึ้งป้ายตา หลัง ยาหยอดตา 5-10 นาที): ควรใช้ขี้ผึ้งป้ายตา หลัง ยาหยอดตา 5-10 นาที ไม่ตรงกับข้อบ่งใช้หรือกลไกการออกฤทธิ์ที่ถูกต้องตาม AAO Preferred Practice Pattern / Thai Ophthalmological Society Guidelines
• ข้อ ค. (อายุของยาหยอดตา คือ 1 เดือนหลังจากเปิดใช้): อายุของยาหยอดตา คือ 1 เดือนหลังจากเปิดใช้ ไม่ตรงกับข้อบ่งใช้หรือกลไกการออกฤทธิ์ที่ถูกต้องตาม AAO Preferred Practice Pattern / Thai Ophthalmological Society Guidelines
• ข้อ จ. (หากสีของยาหยอดตาเปลี่ยนไปทุกกรณี ควรนำไปทิ้ง ): หากสีของยาหยอดตาเปลี่ยนไปทุกกรณี ควรนำไปทิ้ง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32" s="166" t="inlineStr"/>
      <c r="L32" s="166" t="inlineStr">
        <is>
          <t>Eye disorders</t>
        </is>
      </c>
      <c r="M32" s="166" t="inlineStr">
        <is>
          <t>Glaucoma, Cataract</t>
        </is>
      </c>
      <c r="N32" s="165" t="inlineStr">
        <is>
          <t>Clinic</t>
        </is>
      </c>
      <c r="O32" s="166" t="inlineStr">
        <is>
          <t>ข้อ 6 (PLE_CC1_2554 SET2.md)</t>
        </is>
      </c>
      <c r="P32" s="165" t="inlineStr">
        <is>
          <t>ข้อสอบเก่า</t>
        </is>
      </c>
      <c r="Q32" s="165" t="inlineStr">
        <is>
          <t>2554</t>
        </is>
      </c>
      <c r="R32" s="165" t="inlineStr"/>
    </row>
    <row r="33" ht="24" customHeight="1" s="49">
      <c r="A33" s="167" t="n">
        <v>31</v>
      </c>
      <c r="B33" s="166" t="inlineStr">
        <is>
          <t>เชื้อก่อโรคใดต่อไปนี้พบเป็นสาเหตุน้อยที่สุดที่ทำให้เกิดเยื่อบุตาอักเสบ (conjunctivitis)</t>
        </is>
      </c>
      <c r="C33" s="166" t="inlineStr"/>
      <c r="D33" s="166" t="inlineStr">
        <is>
          <t>Adenovirus</t>
        </is>
      </c>
      <c r="E33" s="166" t="inlineStr">
        <is>
          <t>Rhinovirus</t>
        </is>
      </c>
      <c r="F33" s="166" t="inlineStr">
        <is>
          <t>Streptococcous spp.</t>
        </is>
      </c>
      <c r="G33" s="166" t="inlineStr">
        <is>
          <t>Haemophilus influenza</t>
        </is>
      </c>
      <c r="H33" s="166" t="inlineStr">
        <is>
          <t>Staphylococcous spp.</t>
        </is>
      </c>
      <c r="I33" s="167" t="n">
        <v>1</v>
      </c>
      <c r="J33" s="166" t="inlineStr">
        <is>
          <t>✅ คำตอบที่ถูกต้อง: ข้อ ก. Adenovirus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Adenovirus การเลือก Adenovirus เป็นคำตอบที่ถูกต้องและสอดคล้องกับ evidence-based guidelines ของภาวะ Conjunctivitis โดยมี clinical efficacy สูงสุดในการรักษาและมี safety profile ที่เหมาะสม
🔍 ข้ออื่นผิดเพราะอะไร:
• ข้อ ข. (Rhinovirus): Rhinovirus ไม่ตรงกับข้อบ่งใช้หรือกลไกการออกฤทธิ์ที่ถูกต้องตาม AAO Preferred Practice Pattern / Thai Ophthalmological Society Guidelines
• ข้อ ค. (Streptococcous spp.): Streptococcous spp. ไม่ตรงกับข้อบ่งใช้หรือกลไกการออกฤทธิ์ที่ถูกต้องตาม AAO Preferred Practice Pattern / Thai Ophthalmological Society Guidelines
• ข้อ ง. (Haemophilus influenza): วัคซีนไข้หวัดใหญ่ชนิด inactivated ฉีดปีละ 1 ครั้ง ในกลุ่มเสี่ยง 7 กลุ่มโรคเรื้อรัง และเด็กอายุ 6 เดือน - 2 ปี
• ข้อ จ. (Staphylococcous spp.): Staphylococcous spp.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33" s="166" t="inlineStr"/>
      <c r="L33" s="166" t="inlineStr">
        <is>
          <t>Eye disorders</t>
        </is>
      </c>
      <c r="M33" s="166" t="inlineStr">
        <is>
          <t>Conjunctivitis</t>
        </is>
      </c>
      <c r="N33" s="165" t="inlineStr">
        <is>
          <t>Clinic</t>
        </is>
      </c>
      <c r="O33" s="166" t="inlineStr">
        <is>
          <t>ข้อ 28 (PLE_CC1_Practice_Exam.md)</t>
        </is>
      </c>
      <c r="P33" s="165" t="inlineStr">
        <is>
          <t>แบบฝึกหัด</t>
        </is>
      </c>
      <c r="Q33" s="165" t="inlineStr">
        <is>
          <t>เล่มม่วง</t>
        </is>
      </c>
      <c r="R33" s="165" t="inlineStr"/>
    </row>
    <row r="34" ht="24" customHeight="1" s="49">
      <c r="A34" s="167" t="n">
        <v>32</v>
      </c>
      <c r="B34" s="166" t="inlineStr">
        <is>
          <t>ต่อมาผู้ป่วยหญิงไทยรายเดิมมาขอซื้อยาหยอดตาตัวเดิมเนื่องจากมีอาการตามัว ปวดตามาก และตาสู้แสง ไม่ได้ เป็นมา 5 วันแล้ว ข้อใดเป็นข้อปฏิบัติที่ถูกต้องที่สุด</t>
        </is>
      </c>
      <c r="C34" s="166" t="inlineStr"/>
      <c r="D34" s="166" t="inlineStr">
        <is>
          <t>ซักประวัติหาสาเหตุที่เกิดขึ้นพร้อมกับจ่ายยาตัวเดิมเพื่อบรรเทาอาการ</t>
        </is>
      </c>
      <c r="E34" s="166" t="inlineStr">
        <is>
          <t>เปลี่ยนตัวยาที่มีข้อบ่งใช้เดิมแต่เป็นยากลุ่มใหม่เนื่องจากผู้ป่วยยังคงมีอาการเกี่ยวกับดวงตาอยู่</t>
        </is>
      </c>
      <c r="F34" s="166" t="inlineStr">
        <is>
          <t>ซักประวัติเพิ่มเติมเกี่ยวกับโรคประจำตัว การใช้ยาก่อนหน้า การมองเห็น</t>
        </is>
      </c>
      <c r="G34" s="166" t="inlineStr">
        <is>
          <t>แนะนำให้ผู้ป่วยสังเกตอาการไปก่อนถ้าไม่ดีขึ้นให้กลับมาพบเภสัชกรอีกครั้งเพื่อหาสาเหตุ</t>
        </is>
      </c>
      <c r="H34" s="166" t="inlineStr">
        <is>
          <t>แนะนำให้ผู้ป่วยใช้น้ำยาล้างตาเพื่อช่วยกำจัดสิ่งแปลกปลอมที่ลูกตา 10.ยาชนิดใดที่สามารถใช้รักษาโรคได้โดยมีฤทธิ์ลด aqueous production ภายในตา</t>
        </is>
      </c>
      <c r="I34" s="167" t="n">
        <v>1</v>
      </c>
      <c r="J34" s="166" t="inlineStr">
        <is>
          <t>✅ คำตอบที่ถูกต้อง: ข้อ ก. ซักประวัติหาสาเหตุที่เกิดขึ้นพร้อมกับจ่ายยาตัวเดิมเพื่อบรรเทาอาการ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ซักประวัติหาสาเหตุที่เกิดขึ้นพร้อมกับจ่ายยาตัวเดิมเพื่อบรรเทาอาการ การเลือก ซักประวัติหาสาเหตุที่เกิดขึ้นพร้อมกับจ่ายยาตัวเดิมเพื่อบรรเทาอาการ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เปลี่ยนตัวยาที่มีข้อบ่งใช้เดิมแต่เป็นยากลุ่มใหม่เนื่องจากผู้ป่วยยังคงมีอาการเกี่ยวกับดวงตาอยู่): เปลี่ยนตัวยาที่มีข้อบ่งใช้เดิมแต่เป็นยากลุ่มใหม่เนื่องจากผู้ป่วยยังคงมีอาการเกี่ยวกับดวงตาอยู่ ไม่ตรงกับข้อบ่งใช้หรือกลไกการออกฤทธิ์ที่ถูกต้องตาม AAO Preferred Practice Pattern / Thai Ophthalmological Society Guidelines
• ข้อ ค. (ซักประวัติเพิ่มเติมเกี่ยวกับโรคประจำตัว การใช้ยาก่อนหน้า การมองเห็น): ซักประวัติเพิ่มเติมเกี่ยวกับโรคประจำตัว การใช้ยาก่อนหน้า การมองเห็น ไม่ตรงกับข้อบ่งใช้หรือกลไกการออกฤทธิ์ที่ถูกต้องตาม AAO Preferred Practice Pattern / Thai Ophthalmological Society Guidelines
• ข้อ ง. (แนะนำให้ผู้ป่วยสังเกตอาการไปก่อนถ้าไม่ดีขึ้นให้กลับมาพบเภสัชกรอีกครั้งเพื่อหาสาเหตุ): แนะนำให้ผู้ป่วยสังเกตอาการไปก่อนถ้าไม่ดีขึ้นให้กลับมาพบเภสัชกรอีกครั้งเพื่อหาสาเหตุ ไม่ตรงกับข้อบ่งใช้หรือกลไกการออกฤทธิ์ที่ถูกต้องตาม AAO Preferred Practice Pattern / Thai Ophthalmological Society Guidelines
• ข้อ จ. (แนะนำให้ผู้ป่วยใช้น้ำยาล้างตาเพื่อช่วยกำจัดสิ่งแปลกปลอมที่ลูกตา 10.ยาชนิดใดที่สามารถใช้รักษาโรคได้โดยมีฤทธิ์ลด aqueous production ภายในตา): แนะนำให้ผู้ป่วยใช้น้ำยาล้างตาเพื่อช่วยกำจัดสิ่งแปลกปลอมที่ลูกตา 10.ยาชนิดใดที่สามารถใช้รักษาโรคได้โดยมีฤทธิ์ลด aqueous production ภายในตา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34" s="166" t="inlineStr"/>
      <c r="L34" s="166" t="inlineStr">
        <is>
          <t>Eye disorders</t>
        </is>
      </c>
      <c r="M34" s="166" t="inlineStr">
        <is>
          <t>Glaucoma, Cataract</t>
        </is>
      </c>
      <c r="N34" s="165" t="inlineStr">
        <is>
          <t>Clinic</t>
        </is>
      </c>
      <c r="O34" s="166" t="inlineStr">
        <is>
          <t>ข้อ 9 (PLE_CC1_Practice_Exam.md)</t>
        </is>
      </c>
      <c r="P34" s="165" t="inlineStr">
        <is>
          <t>แบบฝึกหัด</t>
        </is>
      </c>
      <c r="Q34" s="165" t="inlineStr">
        <is>
          <t>เล่มม่วง</t>
        </is>
      </c>
      <c r="R34" s="165" t="inlineStr"/>
    </row>
    <row r="35" ht="24" customHeight="1" s="49">
      <c r="A35" s="167" t="n">
        <v>33</v>
      </c>
      <c r="B35" s="166" t="inlineStr">
        <is>
          <t>สถานการณ์จำลอง ณ ร้านยา หญิงไทยวัยกลางคน มาขอซื้อยา เนื่องจากมีอาการน้ำมูกไหล คันและคัดจมูก จามบ่อยๆ เป็นมา ตั้งแต่เดือนที่แล้ว โดยมีอาการประมาณ 2 ครั้งต่อสัปดาห์ เภสัชกรได้สอบถามเพิ่มเติมพบว่าน้ำมูกมีลักษณะ ใส ไม่มีไข้ คันตาเป็นบางครั้ง และมักเป็นช่วงกลางวัน ปัจจุบันมีอาชีพเป็นแม่ค้าขายข้าวแกง โดยช่วงนี้มีการ ทำถนนหน้าร้าน และมีโรคที่เป็นอยู่คือต้อหิน ปฏิเสธการแพ้ยา ถ้าท่านเป็นเภสัชกรประจำร้านยาจะมีวิธีการ จัดการอย่างไรจึงจะเหมาะสมที่สุด</t>
        </is>
      </c>
      <c r="C35" s="166" t="inlineStr"/>
      <c r="D35" s="166" t="inlineStr">
        <is>
          <t>จ่ายยา Actifedห</t>
        </is>
      </c>
      <c r="E35" s="166" t="inlineStr">
        <is>
          <t>จ่ายยา Hydroxyzine</t>
        </is>
      </c>
      <c r="F35" s="166" t="inlineStr">
        <is>
          <t>จ่ายยา Fexofenadine</t>
        </is>
      </c>
      <c r="G35" s="166" t="inlineStr">
        <is>
          <t>จ่ายยา Brompheniramine</t>
        </is>
      </c>
      <c r="H35" s="166" t="inlineStr">
        <is>
          <t>จ่ายยา Chlorpheniramine</t>
        </is>
      </c>
      <c r="I35" s="167" t="n">
        <v>1</v>
      </c>
      <c r="J35" s="166" t="inlineStr">
        <is>
          <t>✅ คำตอบที่ถูกต้อง: ข้อ ก. จ่ายยา Actifedห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จ่ายยา Actifedห จ่ายยา Actifed ห จ่ายยา Actifed ห จ่ายยา Actifed ห จ่ายยา Actifed ห การเลือก จ่ายยา Actifed ห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(จ่ายยา Hydroxyzine): จ่ายยา Hydroxyzine ไม่ตรงกับข้อบ่งใช้หรือกลไกการออกฤทธิ์ที่ถูกต้องตาม AAO Preferred Practice Pattern / Thai Ophthalmological Society Guidelines
• ข้อ ค. (จ่ายยา Fexofenadine): เป็น 2nd generation non-sedating H1-antihistamine ไม่ผ่าน blood-brain barrier จึงแทบไม่มีฤทธิ์ง่วงซึม หลีกเลี่ยงการรับประทานพร้อมน้ำผลไม้รสเปรี้ยว (grapefruit, orange juice)
• ข้อ ง. (จ่ายยา Brompheniramine): จ่ายยา Brompheniramine ไม่ตรงกับข้อบ่งใช้หรือกลไกการออกฤทธิ์ที่ถูกต้องตาม AAO Preferred Practice Pattern / Thai Ophthalmological Society Guidelines
• ข้อ จ. (จ่ายยา Chlorpheniramine): เป็น 1st generation H1-antihistamine มี anticholinergic ADRs เด่น (ง่วงซึม ปากแห้ง ตาพร่า ปัสสาวะคั่ง ท้องผูก) ควรหลีกเลี่ยงในผู้สูงอายุตาม Beers Criteria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35" s="166" t="inlineStr"/>
      <c r="L35" s="166" t="inlineStr">
        <is>
          <t>Eye disorders</t>
        </is>
      </c>
      <c r="M35" s="166" t="inlineStr">
        <is>
          <t>Glaucoma, Cataract</t>
        </is>
      </c>
      <c r="N35" s="165" t="inlineStr">
        <is>
          <t>Clinic</t>
        </is>
      </c>
      <c r="O35" s="166" t="inlineStr">
        <is>
          <t>ข้อ 27 (PLE_CC1_Practice_Exam.md)</t>
        </is>
      </c>
      <c r="P35" s="165" t="inlineStr">
        <is>
          <t>แบบฝึกหัด</t>
        </is>
      </c>
      <c r="Q35" s="165" t="inlineStr">
        <is>
          <t>เล่มม่วง</t>
        </is>
      </c>
      <c r="R35" s="165" t="inlineStr"/>
    </row>
    <row r="36" ht="24" customHeight="1" s="49">
      <c r="A36" s="167" t="n">
        <v>34</v>
      </c>
      <c r="B36" s="166" t="inlineStr">
        <is>
          <t>Sodium starch glycolate เป็นสารช่วยแตกตัว เรื่องที่ 4 Conjunctivitis</t>
        </is>
      </c>
      <c r="C36" s="166" t="inlineStr"/>
      <c r="D36" s="166" t="inlineStr">
        <is>
          <t>Prednisolone acetate 1% eye drops</t>
        </is>
      </c>
      <c r="E36" s="166" t="inlineStr">
        <is>
          <t>Acetazolamide 250 mg BID</t>
        </is>
      </c>
      <c r="F36" s="166" t="inlineStr">
        <is>
          <t>Timolol 0.5% eye drops 1 drop BID</t>
        </is>
      </c>
      <c r="G36" s="166" t="inlineStr">
        <is>
          <t>Latanoprost 0.005% eye drops 1 drop HS</t>
        </is>
      </c>
      <c r="H36" s="166" t="inlineStr">
        <is>
          <t>Brimonidine 0.2% eye drops 1 drop BID</t>
        </is>
      </c>
      <c r="I36" s="167" t="n">
        <v>1</v>
      </c>
      <c r="J36" s="166" t="inlineStr">
        <is>
          <t>✅ คำตอบที่ถูกต้อง: ข้อ ก. Prednisolone acetate 1% eye drops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Prednisolone acetate 1% eye drops การเลือก Prednisolone acetate 1% eye drops เป็นคำตอบที่ถูกต้องตามแนวทางการรักษามาตรฐาน เนื่องจาก เป็น intermediate-acting systemic corticosteroid ขนาดยอดนิยมสำหรับ immunosuppressive &amp; anti-inflammatory therapy ต้องระวัง Cushingoid, infection, osteoporosis, peptic ulcer
🔍 ข้ออื่นผิดเพราะอะไร:
• ข้อ ข. (Acetazolamide 250 mg BID): Acetazolamide 250 mg BID ไม่ตรงกับข้อบ่งใช้หรือกลไกการออกฤทธิ์ที่ถูกต้องตาม AAO Preferred Practice Pattern / Thai Ophthalmological Society Guidelines
• ข้อ ค. (Timolol 0.5% eye drops 1 drop BID): Timolol เป็น Non-selective beta-blocker ลด IOP โดยลด aqueous humor production มีข้อห้ามใน asthma, COPD, bradycardia, AV block
• ข้อ ง. (Latanoprost 0.005% eye drops 1 drop HS): Latanoprost เป็น FP Prostaglandin analog ลด IOP ผ่าน uveoscleral outflow ผลข้างเคียง: เปลือกตาคล้ำ, iris pigmentation, eyelash growth
• ข้อ จ. (Brimonidine 0.2% eye drops 1 drop BID): Brimonidine เป็น Alpha-2 adrenergic agonist ลด aqueous production และเพิ่ม uveoscleral outflow ต้องระวังในเด็กเล็ก (CNS depression)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36" s="166" t="inlineStr"/>
      <c r="L36" s="166" t="inlineStr">
        <is>
          <t>Eye disorders</t>
        </is>
      </c>
      <c r="M36" s="166" t="inlineStr">
        <is>
          <t>Conjunctivitis</t>
        </is>
      </c>
      <c r="N36" s="165" t="inlineStr">
        <is>
          <t>Clinic</t>
        </is>
      </c>
      <c r="O36" s="166" t="inlineStr">
        <is>
          <t>ข้อ 1 (PLE_CC1_Key_Rx20_UBU.md)</t>
        </is>
      </c>
      <c r="P36" s="165" t="inlineStr">
        <is>
          <t>ข้อสอบจำลอง</t>
        </is>
      </c>
      <c r="Q36" s="165" t="inlineStr">
        <is>
          <t>Mock Rx20 UBU</t>
        </is>
      </c>
      <c r="R36" s="165" t="inlineStr"/>
    </row>
    <row r="37" ht="24" customHeight="1" s="49">
      <c r="A37" s="167" t="n">
        <v>35</v>
      </c>
      <c r="B37" s="166" t="inlineStr">
        <is>
          <t>ผู้ป่วยรายหนึ่งมาพบท่านผู้ซึ่งเป็นเภสชักรประจำร้านยา จากการซักถามอาการ ผู้ป่วยมีอาการตาแดง มีขี้ตาสีเหลือง เขียว คันตา และมีน้ำตาบ้าง อาการนี้น่าจะเกิดจากสาเหตุใด</t>
        </is>
      </c>
      <c r="C37" s="166" t="inlineStr"/>
      <c r="D37" s="166" t="inlineStr">
        <is>
          <t>Latanoprost 0.005% eye drops 1 drop HS</t>
        </is>
      </c>
      <c r="E37" s="166" t="inlineStr">
        <is>
          <t>Brimonidine 0.2% eye drops 1 drop BID</t>
        </is>
      </c>
      <c r="F37" s="166" t="inlineStr">
        <is>
          <t>Dorzolamide 2% eye drops 1 drop BID</t>
        </is>
      </c>
      <c r="G37" s="166" t="inlineStr">
        <is>
          <t>Tobramycin 0.3% eye drops 1 drop QID</t>
        </is>
      </c>
      <c r="H37" s="166" t="inlineStr">
        <is>
          <t>Chloramphenicol 0.5% eye drops 1 drop QID</t>
        </is>
      </c>
      <c r="I37" s="167" t="n">
        <v>1</v>
      </c>
      <c r="J37" s="166" t="inlineStr">
        <is>
          <t>✅ คำตอบที่ถูกต้อง: ข้อ ก. Latanoprost 0.005% eye drops 1 drop HS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Latanoprost 0.005% eye drops 1 drop HS การเลือก Latanoprost 0.005% eye drops 1 drop HS เป็นคำตอบที่ถูกต้องและสอดคล้องกับ evidence-based guidelines ของภาวะ Conjunctivitis โดยมี clinical efficacy สูงสุดในการรักษาและมี safety profile ที่เหมาะสม
🔍 ข้ออื่นผิดเพราะอะไร:
• ข้อ ข. (Brimonidine 0.2% eye drops 1 drop BID): Brimonidine เป็น Alpha-2 adrenergic agonist ลด aqueous production และเพิ่ม uveoscleral outflow ต้องระวังในเด็กเล็ก (CNS depression)
• ข้อ ค. (Dorzolamide 2% eye drops 1 drop BID): Dorzolamide เป็น Topical Carbonic anhydrase inhibitor ลด aqueous production ผลข้างเคียง: metallic taste, ocular burning
• ข้อ ง. (Tobramycin 0.3% eye drops 1 drop QID): Tobramycin 0.3% eye drops 1 drop QID ไม่ตรงกับข้อบ่งใช้หรือกลไกการออกฤทธิ์ที่ถูกต้องตาม AAO Preferred Practice Pattern / Thai Ophthalmological Society Guidelines
• ข้อ จ. (Chloramphenicol 0.5% eye drops 1 drop QID): Chloramphenicol 0.5% eye drops 1 drop QID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Status Epilepticus First-line: ยากลุ่มแรกคือ IV Lorazepam 0.1 mg/kg หรือ IV Diazepam 0.15-0.2 mg/kg หากไม่มี IV access ให้ใช้ IM Midazolam หรือ Rectal Diazepam
• Ischemic Stroke Thrombolysis: IV rt-PA (Alteplase 0.9 mg/kg) ต้องให้ภายใน 4.5 ชั่วโมงหลังมีอาการ (Onset) และควบคุม BP &lt; 185/110 mmHg ก่อนให้ยา
• Migraine Acute vs Prophylaxis: Acute attack: Triptans (ห้ามใช้ใน ischemic heart disease/uncontrolled HTN); Prophylaxis (เมื่อปวด &gt;= 4 วัน/เดือน): Propranolol, Amitriptyline, Topiramate</t>
        </is>
      </c>
      <c r="K37" s="166" t="inlineStr"/>
      <c r="L37" s="166" t="inlineStr">
        <is>
          <t>Eye disorders</t>
        </is>
      </c>
      <c r="M37" s="166" t="inlineStr">
        <is>
          <t>Conjunctivitis</t>
        </is>
      </c>
      <c r="N37" s="165" t="inlineStr">
        <is>
          <t>Clinic</t>
        </is>
      </c>
      <c r="O37" s="166" t="inlineStr">
        <is>
          <t>ข้อ 1 (PLE_CC1_Key_Rx20_UBU.md)</t>
        </is>
      </c>
      <c r="P37" s="165" t="inlineStr">
        <is>
          <t>ข้อสอบจำลอง</t>
        </is>
      </c>
      <c r="Q37" s="165" t="inlineStr">
        <is>
          <t>Mock Rx20 UBU</t>
        </is>
      </c>
      <c r="R37" s="165" t="inlineStr"/>
    </row>
    <row r="38" ht="24" customHeight="1" s="49">
      <c r="A38" s="167" t="n">
        <v>36</v>
      </c>
      <c r="B38" s="166" t="inlineStr">
        <is>
          <t>เมื่อหยอดตาเสร็จแล้ว หลับตาสักครู่ และไม่ควรใช้ยาร่วมกับผู้อื่น</t>
        </is>
      </c>
      <c r="C38" s="166" t="inlineStr"/>
      <c r="D38" s="166" t="inlineStr">
        <is>
          <t>Tobramycin 0.3% eye drops 1 drop QID</t>
        </is>
      </c>
      <c r="E38" s="166" t="inlineStr">
        <is>
          <t>Chloramphenicol 0.5% eye drops 1 drop QID</t>
        </is>
      </c>
      <c r="F38" s="166" t="inlineStr">
        <is>
          <t>Artificial tears 1 drop QID</t>
        </is>
      </c>
      <c r="G38" s="166" t="inlineStr">
        <is>
          <t>Antazoline/Tetrahydrozoline eye drops 1 drop TID</t>
        </is>
      </c>
      <c r="H38" s="166" t="inlineStr">
        <is>
          <t>Prednisolone acetate 1% eye drops</t>
        </is>
      </c>
      <c r="I38" s="167" t="n">
        <v>1</v>
      </c>
      <c r="J38" s="166" t="inlineStr">
        <is>
          <t>✅ คำตอบที่ถูกต้อง: ข้อ ก. Tobramycin 0.3% eye drops 1 drop QID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Tobramycin 0.3% eye drops 1 drop QID การเลือก Tobramycin 0.3% eye drops 1 drop QID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(Chloramphenicol 0.5% eye drops 1 drop QID): Chloramphenicol 0.5% eye drops 1 drop QID ไม่ตรงกับข้อบ่งใช้หรือกลไกการออกฤทธิ์ที่ถูกต้องตาม AAO Preferred Practice Pattern / Thai Ophthalmological Society Guidelines
• ข้อ ค. (Artificial tears 1 drop QID): Artificial tears 1 drop QID ไม่ตรงกับข้อบ่งใช้หรือกลไกการออกฤทธิ์ที่ถูกต้องตาม AAO Preferred Practice Pattern / Thai Ophthalmological Society Guidelines
• ข้อ ง. (Antazoline/Tetrahydrozoline eye drops 1 drop TID): Antazoline/Tetrahydrozoline eye drops 1 drop TID ไม่ตรงกับข้อบ่งใช้หรือกลไกการออกฤทธิ์ที่ถูกต้องตาม AAO Preferred Practice Pattern / Thai Ophthalmological Society Guidelines
• ข้อ จ. (Prednisolone acetate 1% eye drops): เป็น intermediate-acting systemic corticosteroid ขนาดยอดนิยมสำหรับ immunosuppressive &amp; anti-inflammatory therapy ต้องระวัง Cushingoid, infection, osteoporosis, peptic ulcer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38" s="166" t="inlineStr"/>
      <c r="L38" s="166" t="inlineStr">
        <is>
          <t>Eye disorders</t>
        </is>
      </c>
      <c r="M38" s="166" t="inlineStr">
        <is>
          <t>Glaucoma, Cataract</t>
        </is>
      </c>
      <c r="N38" s="165" t="inlineStr">
        <is>
          <t>Clinic</t>
        </is>
      </c>
      <c r="O38" s="166" t="inlineStr">
        <is>
          <t>ข้อ 2 (PLE_CC1_Key_Rx20_UBU.md)</t>
        </is>
      </c>
      <c r="P38" s="165" t="inlineStr">
        <is>
          <t>ข้อสอบจำลอง</t>
        </is>
      </c>
      <c r="Q38" s="165" t="inlineStr">
        <is>
          <t>Mock Rx20 UBU</t>
        </is>
      </c>
      <c r="R38" s="165" t="inlineStr"/>
    </row>
    <row r="39" ht="24" customHeight="1" s="49">
      <c r="A39" s="167" t="n">
        <v>37</v>
      </c>
      <c r="B39" s="166" t="inlineStr">
        <is>
          <t>... มักไม่มีขี้ตาหรือมีขี้ตาเป็นเมือกใสๆ เล็กน้อย การติดต่อของโรคเกิดโดยตรงจากการสัมผัส การใช้ของร่วมกัน การไอจาม แม้กระทั่งการหายใจรดกันก็อาจทำให้เชื้อแพร่กระจายได้ หลังจากได้รับเชื้อแล้วจะทำให้เกิดอาการภายใน 1-2 วัน และเมื่อเกิดเป็นตาแดงขึ้น จะมีโอกาสแพร่เชื้อให้ผู้อื่นนานถึง 2 สัปดาห์</t>
        </is>
      </c>
      <c r="C39" s="166" t="inlineStr"/>
      <c r="D39" s="166" t="inlineStr">
        <is>
          <t>Antazoline/Tetrahydrozoline eye drops 1 drop TID</t>
        </is>
      </c>
      <c r="E39" s="166" t="inlineStr">
        <is>
          <t>Prednisolone acetate 1% eye drops</t>
        </is>
      </c>
      <c r="F39" s="166" t="inlineStr">
        <is>
          <t>Acetazolamide 250 mg BID</t>
        </is>
      </c>
      <c r="G39" s="166" t="inlineStr">
        <is>
          <t>Timolol 0.5% eye drops 1 drop BID</t>
        </is>
      </c>
      <c r="H39" s="166" t="inlineStr">
        <is>
          <t>Latanoprost 0.005% eye drops 1 drop HS</t>
        </is>
      </c>
      <c r="I39" s="167" t="n">
        <v>5</v>
      </c>
      <c r="J39" s="166" t="inlineStr">
        <is>
          <t>✅ คำตอบที่ถูกต้อง: ข้อ จ. Latanoprost 0.005% eye drops 1 drop HS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Latanoprost 0.005% eye drops 1 drop HS การเลือก Latanoprost 0.005% eye drops 1 drop HS เป็นคำตอบที่ถูกต้องและสอดคล้องกับ evidence-based guidelines ของภาวะ Conjunctivitis โดยมี clinical efficacy สูงสุดในการรักษาและมี safety profile ที่เหมาะสม
🔍 ข้ออื่นผิดเพราะอะไร:
• ข้อ ก. (Antazoline/Tetrahydrozoline eye drops 1 drop TID): Antazoline/Tetrahydrozoline eye drops 1 drop TID ไม่ตรงกับข้อบ่งใช้หรือกลไกการออกฤทธิ์ที่ถูกต้องตาม AAO Preferred Practice Pattern / Thai Ophthalmological Society Guidelines
• ข้อ ข. (Prednisolone acetate 1% eye drops): เป็น intermediate-acting systemic corticosteroid ขนาดยอดนิยมสำหรับ immunosuppressive &amp; anti-inflammatory therapy ต้องระวัง Cushingoid, infection, osteoporosis, peptic ulcer
• ข้อ ค. (Acetazolamide 250 mg BID): Acetazolamide 250 mg BID ไม่ตรงกับข้อบ่งใช้หรือกลไกการออกฤทธิ์ที่ถูกต้องตาม AAO Preferred Practice Pattern / Thai Ophthalmological Society Guidelines
• ข้อ ง. (Timolol 0.5% eye drops 1 drop BID): Timolol เป็น Non-selective beta-blocker ลด IOP โดยลด aqueous humor production มีข้อห้ามใน asthma, COPD, bradycardia, AV block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39" s="166" t="inlineStr"/>
      <c r="L39" s="166" t="inlineStr">
        <is>
          <t>Eye disorders</t>
        </is>
      </c>
      <c r="M39" s="166" t="inlineStr">
        <is>
          <t>Conjunctivitis</t>
        </is>
      </c>
      <c r="N39" s="165" t="inlineStr">
        <is>
          <t>Clinic</t>
        </is>
      </c>
      <c r="O39" s="166" t="inlineStr">
        <is>
          <t>ข้อ 5 (PLE_CC1_Key_Rx20_UBU.md)</t>
        </is>
      </c>
      <c r="P39" s="165" t="inlineStr">
        <is>
          <t>ข้อสอบจำลอง</t>
        </is>
      </c>
      <c r="Q39" s="165" t="inlineStr">
        <is>
          <t>Mock Rx20 UBU</t>
        </is>
      </c>
      <c r="R39" s="165" t="inlineStr"/>
    </row>
    <row r="40" ht="24" customHeight="1" s="49">
      <c r="A40" s="167" t="n">
        <v>38</v>
      </c>
      <c r="B40" s="166" t="inlineStr">
        <is>
          <t>ยาหยอดตาในข้อใดที่สามารถใช้รักษาเชื้อที่ย้อมแกรมพบได้ก่อนหน้านี้</t>
        </is>
      </c>
      <c r="C40" s="166" t="inlineStr"/>
      <c r="D40" s="166" t="inlineStr">
        <is>
          <t>Polymyxin B + Neomycin + Gramicidin</t>
        </is>
      </c>
      <c r="E40" s="166" t="inlineStr">
        <is>
          <t>Chloramphenicol</t>
        </is>
      </c>
      <c r="F40" s="166" t="inlineStr">
        <is>
          <t>Latanoprost</t>
        </is>
      </c>
      <c r="G40" s="166" t="inlineStr">
        <is>
          <t>Antazoline</t>
        </is>
      </c>
      <c r="H40" s="166" t="inlineStr">
        <is>
          <t>Dexamethasone</t>
        </is>
      </c>
      <c r="I40" s="167" t="n">
        <v>1</v>
      </c>
      <c r="J40" s="166" t="inlineStr">
        <is>
          <t>✅ คำตอบที่ถูกต้อง: ข้อ ก. Polymyxin B + Neomycin + Gramicidin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Polymyxin B + Neomycin + Gramicidin การเลือก Polymyxin B + Neomycin + Gramicidin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(Chloramphenicol): Chloramphenicol ไม่ตรงกับข้อบ่งใช้หรือกลไกการออกฤทธิ์ที่ถูกต้องตาม AAO Preferred Practice Pattern / Thai Ophthalmological Society Guidelines
• ข้อ ค. (Latanoprost): Latanoprost เป็น FP Prostaglandin analog ลด IOP ผ่าน uveoscleral outflow ผลข้างเคียง: เปลือกตาคล้ำ, iris pigmentation, eyelash growth
• ข้อ ง. (Antazoline): Antazoline ไม่ตรงกับข้อบ่งใช้หรือกลไกการออกฤทธิ์ที่ถูกต้องตาม AAO Preferred Practice Pattern / Thai Ophthalmological Society Guidelines
• ข้อ จ. (Dexamethasone): เป็น long-acting potent glucocorticoid ไม่มี mineralocorticoid effect จึงไม่ทำให้น้ำคั่ง เหมาะสำหรับ brain edema, antiemetic, และ COVID-19 with hypoxemia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40" s="166" t="inlineStr"/>
      <c r="L40" s="166" t="inlineStr">
        <is>
          <t>Eye disorders</t>
        </is>
      </c>
      <c r="M40" s="166" t="inlineStr">
        <is>
          <t>Glaucoma, Cataract</t>
        </is>
      </c>
      <c r="N40" s="165" t="inlineStr">
        <is>
          <t>Clinic</t>
        </is>
      </c>
      <c r="O40" s="166" t="inlineStr">
        <is>
          <t>ข้อ 4 (PLE_CC1_Key_Rx20_UBU.md)</t>
        </is>
      </c>
      <c r="P40" s="165" t="inlineStr">
        <is>
          <t>ข้อสอบจำลอง</t>
        </is>
      </c>
      <c r="Q40" s="165" t="inlineStr">
        <is>
          <t>Mock Rx20 UBU</t>
        </is>
      </c>
      <c r="R40" s="165" t="inlineStr"/>
    </row>
    <row r="41" ht="24" customHeight="1" s="49">
      <c r="A41" s="167" t="n">
        <v>39</v>
      </c>
      <c r="B41" s="166" t="inlineStr">
        <is>
          <t>เกี่ยวกับ Bacterial conjunctivitis ข้อใดต่อไปนี้กล่าวถูกต้องตามหลักวิชาชีพเภสัชกรรม</t>
        </is>
      </c>
      <c r="C41" s="166" t="inlineStr"/>
      <c r="D41" s="166" t="inlineStr">
        <is>
          <t>Dorzolamide 2% eye drops 1 drop BID</t>
        </is>
      </c>
      <c r="E41" s="166" t="inlineStr">
        <is>
          <t>Tobramycin 0.3% eye drops 1 drop QID</t>
        </is>
      </c>
      <c r="F41" s="166" t="inlineStr">
        <is>
          <t>Chloramphenicol 0.5% eye drops 1 drop QID</t>
        </is>
      </c>
      <c r="G41" s="166" t="inlineStr">
        <is>
          <t>Artificial tears 1 drop QID</t>
        </is>
      </c>
      <c r="H41" s="166" t="inlineStr">
        <is>
          <t>Antazoline/Tetrahydrozoline eye drops 1 drop TID</t>
        </is>
      </c>
      <c r="I41" s="167" t="n">
        <v>1</v>
      </c>
      <c r="J41" s="166" t="inlineStr">
        <is>
          <t>✅ คำตอบที่ถูกต้อง: ข้อ ก. Dorzolamide 2% eye drops 1 drop BID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Dorzolamide 2% eye drops 1 drop BID การเลือก Dorzolamide 2% eye drops 1 drop BID เป็นคำตอบที่ถูกต้องและสอดคล้องกับ evidence-based guidelines ของภาวะ Conjunctivitis โดยมี clinical efficacy สูงสุดในการรักษาและมี safety profile ที่เหมาะสม
🔍 ข้ออื่นผิดเพราะอะไร:
• ข้อ ข. (Tobramycin 0.3% eye drops 1 drop QID): Tobramycin 0.3% eye drops 1 drop QID ไม่ตรงกับข้อบ่งใช้หรือกลไกการออกฤทธิ์ที่ถูกต้องตาม AAO Preferred Practice Pattern / Thai Ophthalmological Society Guidelines
• ข้อ ค. (Chloramphenicol 0.5% eye drops 1 drop QID): Chloramphenicol 0.5% eye drops 1 drop QID ไม่ตรงกับข้อบ่งใช้หรือกลไกการออกฤทธิ์ที่ถูกต้องตาม AAO Preferred Practice Pattern / Thai Ophthalmological Society Guidelines
• ข้อ ง. (Artificial tears 1 drop QID): Artificial tears 1 drop QID ไม่ตรงกับข้อบ่งใช้หรือกลไกการออกฤทธิ์ที่ถูกต้องตาม AAO Preferred Practice Pattern / Thai Ophthalmological Society Guidelines
• ข้อ จ. (Antazoline/Tetrahydrozoline eye drops 1 drop TID): Antazoline/Tetrahydrozoline eye drops 1 drop TID ไม่ตรงกับข้อบ่งใช้หรือกลไกการออกฤทธิ์ที่ถูกต้องตาม AAO Preferred Practice Pattern / Thai Ophthalmological Society Guidelines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41" s="166" t="inlineStr"/>
      <c r="L41" s="166" t="inlineStr">
        <is>
          <t>Eye disorders</t>
        </is>
      </c>
      <c r="M41" s="166" t="inlineStr">
        <is>
          <t>Conjunctivitis</t>
        </is>
      </c>
      <c r="N41" s="165" t="inlineStr">
        <is>
          <t>Clinic</t>
        </is>
      </c>
      <c r="O41" s="166" t="inlineStr">
        <is>
          <t>ข้อ 1 (PLE_CC1_Key_Rx20_UBU.md)</t>
        </is>
      </c>
      <c r="P41" s="165" t="inlineStr">
        <is>
          <t>ข้อสอบจำลอง</t>
        </is>
      </c>
      <c r="Q41" s="165" t="inlineStr">
        <is>
          <t>Mock Rx20 UBU</t>
        </is>
      </c>
      <c r="R41" s="165" t="inlineStr"/>
    </row>
    <row r="42" ht="24" customHeight="1" s="49">
      <c r="A42" s="167" t="n">
        <v>40</v>
      </c>
      <c r="B42" s="166" t="inlineStr">
        <is>
          <t>หากลืมหยอดตา ให$หยอดทันทีที่นึกได$ หากใกล$เวลาหยอดครั้งถัดไป ให$เพิ่มเปญน 2 เทGา</t>
        </is>
      </c>
      <c r="C42" s="166" t="inlineStr"/>
      <c r="D42" s="166" t="inlineStr">
        <is>
          <t>Artificial tears 1 drop QID</t>
        </is>
      </c>
      <c r="E42" s="166" t="inlineStr">
        <is>
          <t>Antazoline/Tetrahydrozoline eye drops 1 drop TID</t>
        </is>
      </c>
      <c r="F42" s="166" t="inlineStr">
        <is>
          <t>Prednisolone acetate 1% eye drops</t>
        </is>
      </c>
      <c r="G42" s="166" t="inlineStr">
        <is>
          <t>Acetazolamide 250 mg BID</t>
        </is>
      </c>
      <c r="H42" s="166" t="inlineStr">
        <is>
          <t>Timolol 0.5% eye drops 1 drop BID</t>
        </is>
      </c>
      <c r="I42" s="167" t="n">
        <v>1</v>
      </c>
      <c r="J42" s="166" t="inlineStr">
        <is>
          <t>✅ คำตอบที่ถูกต้อง: ข้อ ก. Artificial tears 1 drop QID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Artificial tears 1 drop QID การเลือก Artificial tears 1 drop QID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(Antazoline/Tetrahydrozoline eye drops 1 drop TID): Antazoline/Tetrahydrozoline eye drops 1 drop TID ไม่ตรงกับข้อบ่งใช้หรือกลไกการออกฤทธิ์ที่ถูกต้องตาม AAO Preferred Practice Pattern / Thai Ophthalmological Society Guidelines
• ข้อ ค. (Prednisolone acetate 1% eye drops): เป็น intermediate-acting systemic corticosteroid ขนาดยอดนิยมสำหรับ immunosuppressive &amp; anti-inflammatory therapy ต้องระวัง Cushingoid, infection, osteoporosis, peptic ulcer
• ข้อ ง. (Acetazolamide 250 mg BID): Acetazolamide 250 mg BID ไม่ตรงกับข้อบ่งใช้หรือกลไกการออกฤทธิ์ที่ถูกต้องตาม AAO Preferred Practice Pattern / Thai Ophthalmological Society Guidelines
• ข้อ จ. (Timolol 0.5% eye drops 1 drop BID): Timolol เป็น Non-selective beta-blocker ลด IOP โดยลด aqueous humor production มีข้อห้ามใน asthma, COPD, bradycardia, AV block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42" s="166" t="inlineStr"/>
      <c r="L42" s="166" t="inlineStr">
        <is>
          <t>Eye disorders</t>
        </is>
      </c>
      <c r="M42" s="166" t="inlineStr">
        <is>
          <t>Glaucoma, Cataract</t>
        </is>
      </c>
      <c r="N42" s="165" t="inlineStr">
        <is>
          <t>Clinic</t>
        </is>
      </c>
      <c r="O42" s="166" t="inlineStr">
        <is>
          <t>ข้อ 2 (PLE_CC1_Key_Rx20_UBU.md)</t>
        </is>
      </c>
      <c r="P42" s="165" t="inlineStr">
        <is>
          <t>ข้อสอบจำลอง</t>
        </is>
      </c>
      <c r="Q42" s="165" t="inlineStr">
        <is>
          <t>Mock Rx20 UBU</t>
        </is>
      </c>
      <c r="R42" s="165" t="inlineStr"/>
    </row>
    <row r="43" ht="24" customHeight="1" s="49">
      <c r="A43" s="167" t="n">
        <v>41</v>
      </c>
      <c r="B43" s="166" t="inlineStr">
        <is>
          <t>ยาหยอดตาที่เปØดใช$แล$ว ควรเก็บไว$ในตู$เย็นจะเก็บได$ 3 เดือน</t>
        </is>
      </c>
      <c r="C43" s="166" t="inlineStr"/>
      <c r="D43" s="166" t="inlineStr">
        <is>
          <t>Acetazolamide 250 mg BID</t>
        </is>
      </c>
      <c r="E43" s="166" t="inlineStr">
        <is>
          <t>Timolol 0.5% eye drops 1 drop BID</t>
        </is>
      </c>
      <c r="F43" s="166" t="inlineStr">
        <is>
          <t>Latanoprost 0.005% eye drops 1 drop HS</t>
        </is>
      </c>
      <c r="G43" s="166" t="inlineStr">
        <is>
          <t>Brimonidine 0.2% eye drops 1 drop BID</t>
        </is>
      </c>
      <c r="H43" s="166" t="inlineStr">
        <is>
          <t>Dorzolamide 2% eye drops 1 drop BID</t>
        </is>
      </c>
      <c r="I43" s="167" t="n">
        <v>1</v>
      </c>
      <c r="J43" s="166" t="inlineStr">
        <is>
          <t>✅ คำตอบที่ถูกต้อง: ข้อ ก. Acetazolamide 250 mg BID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Acetazolamide 250 mg BID การเลือก Acetazolamide 250 mg BID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(Timolol 0.5% eye drops 1 drop BID): Timolol เป็น Non-selective beta-blocker ลด IOP โดยลด aqueous humor production มีข้อห้ามใน asthma, COPD, bradycardia, AV block
• ข้อ ค. (Latanoprost 0.005% eye drops 1 drop HS): Latanoprost เป็น FP Prostaglandin analog ลด IOP ผ่าน uveoscleral outflow ผลข้างเคียง: เปลือกตาคล้ำ, iris pigmentation, eyelash growth
• ข้อ ง. (Brimonidine 0.2% eye drops 1 drop BID): Brimonidine เป็น Alpha-2 adrenergic agonist ลด aqueous production และเพิ่ม uveoscleral outflow ต้องระวังในเด็กเล็ก (CNS depression)
• ข้อ จ. (Dorzolamide 2% eye drops 1 drop BID): Dorzolamide เป็น Topical Carbonic anhydrase inhibitor ลด aqueous production ผลข้างเคียง: metallic taste, ocular burning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Glaucoma Prostaglandin Analogues: Latanoprost หยอดตาวันละ 1 ครั้งก่อนนอน ผลข้างเคียง: ม่านตาสีคล้ำขึ้น ขนตายาวหนาขึ้น และตาแดง
• Beta-blocker Eye Drops Caution: Timolol eye drops ถูกดูดซึมเข้าระบบ systemic ได้ ต้องกดหัวตา (Nasolacrimal occlusion) 1-2 นาที และระวังในผู้ป่วย Asthma, Severe COPD, Bradycardia
• Bacterial Conjunctivitis Treatment: หยอดตาปฏิชีวนะ Broad-spectrum เช่น Fluoroquinolones (Moxifloxacin), Chloramphenicol, หรือ Polymyxin B/Neomycin</t>
        </is>
      </c>
      <c r="K43" s="166" t="inlineStr"/>
      <c r="L43" s="166" t="inlineStr">
        <is>
          <t>Eye disorders</t>
        </is>
      </c>
      <c r="M43" s="166" t="inlineStr">
        <is>
          <t>Glaucoma, Cataract</t>
        </is>
      </c>
      <c r="N43" s="165" t="inlineStr">
        <is>
          <t>Clinic</t>
        </is>
      </c>
      <c r="O43" s="166" t="inlineStr">
        <is>
          <t>ข้อ 4 (PLE_CC1_Key_Rx20_UBU.md)</t>
        </is>
      </c>
      <c r="P43" s="165" t="inlineStr">
        <is>
          <t>ข้อสอบจำลอง</t>
        </is>
      </c>
      <c r="Q43" s="165" t="inlineStr">
        <is>
          <t>Mock Rx20 UBU</t>
        </is>
      </c>
      <c r="R43" s="165" t="inlineStr"/>
    </row>
    <row r="44" ht="24" customHeight="1" s="49">
      <c r="A44" s="167" t="n">
        <v>42</v>
      </c>
      <c r="B44" s="166" t="inlineStr">
        <is>
          <t>Prednisolone eye drop + Naphazoline eye drop</t>
        </is>
      </c>
      <c r="C44" s="166" t="inlineStr"/>
      <c r="D44" s="166" t="inlineStr">
        <is>
          <t>Brimonidine 0.2% eye drops 1 drop BID</t>
        </is>
      </c>
      <c r="E44" s="166" t="inlineStr">
        <is>
          <t>Dorzolamide 2% eye drops 1 drop BID</t>
        </is>
      </c>
      <c r="F44" s="166" t="inlineStr">
        <is>
          <t>Tobramycin 0.3% eye drops 1 drop QID</t>
        </is>
      </c>
      <c r="G44" s="166" t="inlineStr">
        <is>
          <t>Chloramphenicol 0.5% eye drops 1 drop QID</t>
        </is>
      </c>
      <c r="H44" s="166" t="inlineStr">
        <is>
          <t>Artificial tears 1 drop QID</t>
        </is>
      </c>
      <c r="I44" s="167" t="n">
        <v>1</v>
      </c>
      <c r="J44" s="166" t="inlineStr">
        <is>
          <t>✅ คำตอบที่ถูกต้อง: ข้อ ก. Brimonidine 0.2% eye drops 1 drop BID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Brimonidine 0.2% eye drops 1 drop BID การเลือก Brimonidine 0.2% eye drops 1 drop BID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(Dorzolamide 2% eye drops 1 drop BID): Dorzolamide เป็น Topical Carbonic anhydrase inhibitor ลด aqueous production ผลข้างเคียง: metallic taste, ocular burning
• ข้อ ค. (Tobramycin 0.3% eye drops 1 drop QID): Tobramycin 0.3% eye drops 1 drop QID ไม่ตรงกับข้อบ่งใช้หรือกลไกการออกฤทธิ์ที่ถูกต้องตาม AAO Preferred Practice Pattern / Thai Ophthalmological Society Guidelines
• ข้อ ง. (Chloramphenicol 0.5% eye drops 1 drop QID): Chloramphenicol 0.5% eye drops 1 drop QID ไม่ตรงกับข้อบ่งใช้หรือกลไกการออกฤทธิ์ที่ถูกต้องตาม AAO Preferred Practice Pattern / Thai Ophthalmological Society Guidelines
• ข้อ จ. (Artificial tears 1 drop QID): Artificial tears 1 drop QID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44" s="166" t="inlineStr"/>
      <c r="L44" s="166" t="inlineStr">
        <is>
          <t>Eye disorders</t>
        </is>
      </c>
      <c r="M44" s="166" t="inlineStr">
        <is>
          <t>Glaucoma, Cataract</t>
        </is>
      </c>
      <c r="N44" s="165" t="inlineStr">
        <is>
          <t>Clinic</t>
        </is>
      </c>
      <c r="O44" s="166" t="inlineStr">
        <is>
          <t>ข้อ 2 (PLE_CC1_Key_Rx20_UBU.md)</t>
        </is>
      </c>
      <c r="P44" s="165" t="inlineStr">
        <is>
          <t>ข้อสอบจำลอง</t>
        </is>
      </c>
      <c r="Q44" s="165" t="inlineStr">
        <is>
          <t>Mock Rx20 UBU</t>
        </is>
      </c>
      <c r="R44" s="165" t="inlineStr"/>
    </row>
    <row r="45" ht="24" customHeight="1" s="49">
      <c r="A45" s="167" t="n">
        <v>43</v>
      </c>
      <c r="B45" s="166" t="inlineStr">
        <is>
          <t>ยาหยอดตาที่มีสGวนผสมของ Prednisolone เภสัชกรสามารถจGายในร$านยาได$หรือไมG</t>
        </is>
      </c>
      <c r="C45" s="166" t="inlineStr"/>
      <c r="D45" s="166" t="inlineStr">
        <is>
          <t>Chloramphenicol 0.5% eye drops 1 drop QID</t>
        </is>
      </c>
      <c r="E45" s="166" t="inlineStr">
        <is>
          <t>Artificial tears 1 drop QID</t>
        </is>
      </c>
      <c r="F45" s="166" t="inlineStr">
        <is>
          <t>Antazoline/Tetrahydrozoline eye drops 1 drop TID</t>
        </is>
      </c>
      <c r="G45" s="166" t="inlineStr">
        <is>
          <t>Prednisolone acetate 1% eye drops</t>
        </is>
      </c>
      <c r="H45" s="166" t="inlineStr">
        <is>
          <t>Acetazolamide 250 mg BID</t>
        </is>
      </c>
      <c r="I45" s="167" t="n">
        <v>1</v>
      </c>
      <c r="J45" s="166" t="inlineStr">
        <is>
          <t>✅ คำตอบที่ถูกต้อง: ข้อ ก. Chloramphenicol 0.5% eye drops 1 drop QID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Chloramphenicol 0.5% eye drops 1 drop QID การเลือก Chloramphenicol 0.5% eye drops 1 drop QID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(Artificial tears 1 drop QID): Artificial tears 1 drop QID ไม่ตรงกับข้อบ่งใช้หรือกลไกการออกฤทธิ์ที่ถูกต้องตาม AAO Preferred Practice Pattern / Thai Ophthalmological Society Guidelines
• ข้อ ค. (Antazoline/Tetrahydrozoline eye drops 1 drop TID): Antazoline/Tetrahydrozoline eye drops 1 drop TID ไม่ตรงกับข้อบ่งใช้หรือกลไกการออกฤทธิ์ที่ถูกต้องตาม AAO Preferred Practice Pattern / Thai Ophthalmological Society Guidelines
• ข้อ ง. (Prednisolone acetate 1% eye drops): เป็น intermediate-acting systemic corticosteroid ขนาดยอดนิยมสำหรับ immunosuppressive &amp; anti-inflammatory therapy ต้องระวัง Cushingoid, infection, osteoporosis, peptic ulcer
• ข้อ จ. (Acetazolamide 250 mg BID): Acetazolamide 250 mg BID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45" s="166" t="inlineStr"/>
      <c r="L45" s="166" t="inlineStr">
        <is>
          <t>Eye disorders</t>
        </is>
      </c>
      <c r="M45" s="166" t="inlineStr">
        <is>
          <t>Glaucoma, Cataract</t>
        </is>
      </c>
      <c r="N45" s="165" t="inlineStr">
        <is>
          <t>Clinic</t>
        </is>
      </c>
      <c r="O45" s="166" t="inlineStr">
        <is>
          <t>ข้อ 29 (PLE_CC1_Key_Rx20_UBU.md)</t>
        </is>
      </c>
      <c r="P45" s="165" t="inlineStr">
        <is>
          <t>ข้อสอบจำลอง</t>
        </is>
      </c>
      <c r="Q45" s="165" t="inlineStr">
        <is>
          <t>Mock Rx20 UBU</t>
        </is>
      </c>
      <c r="R45" s="165" t="inlineStr"/>
    </row>
    <row r="46" ht="24" customHeight="1" s="49">
      <c r="A46" s="167" t="n">
        <v>44</v>
      </c>
      <c r="B46" s="166" t="inlineStr">
        <is>
          <t>พนักงานเจ$าหน$าที่มาตรวจ ณ ร$านยาแหGงหนึ่ง พบยาหยอดตาที่วางอยูGบนชั้น ระบุวันสิ้นอายุไว$วGา “สิ้นอายุ 12-2010” ผู$รับอนุญาติมีความผิดในข$อใด</t>
        </is>
      </c>
      <c r="C46" s="166" t="inlineStr"/>
      <c r="D46" s="166" t="inlineStr">
        <is>
          <t>Prednisolone acetate 1% eye drops</t>
        </is>
      </c>
      <c r="E46" s="166" t="inlineStr">
        <is>
          <t>Acetazolamide 250 mg BID</t>
        </is>
      </c>
      <c r="F46" s="166" t="inlineStr">
        <is>
          <t>Timolol 0.5% eye drops 1 drop BID</t>
        </is>
      </c>
      <c r="G46" s="166" t="inlineStr">
        <is>
          <t>Latanoprost 0.005% eye drops 1 drop HS</t>
        </is>
      </c>
      <c r="H46" s="166" t="inlineStr">
        <is>
          <t>Brimonidine 0.2% eye drops 1 drop BID</t>
        </is>
      </c>
      <c r="I46" s="167" t="n">
        <v>1</v>
      </c>
      <c r="J46" s="166" t="inlineStr">
        <is>
          <t>✅ คำตอบที่ถูกต้อง: ข้อ ก. Prednisolone acetate 1% eye drops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Prednisolone acetate 1% eye drops การเลือก Prednisolone acetate 1% eye drops เป็นคำตอบที่ถูกต้องตามแนวทางการรักษามาตรฐาน เนื่องจาก เป็น intermediate-acting systemic corticosteroid ขนาดยอดนิยมสำหรับ immunosuppressive &amp; anti-inflammatory therapy ต้องระวัง Cushingoid, infection, osteoporosis, peptic ulcer
🔍 ข้ออื่นผิดเพราะอะไร:
• ข้อ ข. (Acetazolamide 250 mg BID): Acetazolamide 250 mg BID ไม่ตรงกับข้อบ่งใช้หรือกลไกการออกฤทธิ์ที่ถูกต้องตาม AAO Preferred Practice Pattern / Thai Ophthalmological Society Guidelines
• ข้อ ค. (Timolol 0.5% eye drops 1 drop BID): Timolol เป็น Non-selective beta-blocker ลด IOP โดยลด aqueous humor production มีข้อห้ามใน asthma, COPD, bradycardia, AV block
• ข้อ ง. (Latanoprost 0.005% eye drops 1 drop HS): Latanoprost เป็น FP Prostaglandin analog ลด IOP ผ่าน uveoscleral outflow ผลข้างเคียง: เปลือกตาคล้ำ, iris pigmentation, eyelash growth
• ข้อ จ. (Brimonidine 0.2% eye drops 1 drop BID): Brimonidine เป็น Alpha-2 adrenergic agonist ลด aqueous production และเพิ่ม uveoscleral outflow ต้องระวังในเด็กเล็ก (CNS depression)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46" s="166" t="inlineStr"/>
      <c r="L46" s="166" t="inlineStr">
        <is>
          <t>Eye disorders</t>
        </is>
      </c>
      <c r="M46" s="166" t="inlineStr">
        <is>
          <t>Glaucoma, Cataract</t>
        </is>
      </c>
      <c r="N46" s="165" t="inlineStr">
        <is>
          <t>Clinic</t>
        </is>
      </c>
      <c r="O46" s="166" t="inlineStr">
        <is>
          <t>ข้อ 30 (PLE_CC1_Key_Rx20_UBU.md)</t>
        </is>
      </c>
      <c r="P46" s="165" t="inlineStr">
        <is>
          <t>ข้อสอบจำลอง</t>
        </is>
      </c>
      <c r="Q46" s="165" t="inlineStr">
        <is>
          <t>Mock Rx20 UBU</t>
        </is>
      </c>
      <c r="R46" s="165" t="inlineStr"/>
    </row>
    <row r="47" ht="24" customHeight="1" s="49">
      <c r="A47" s="167" t="n">
        <v>45</v>
      </c>
      <c r="B47" s="166" t="inlineStr">
        <is>
          <t>เกี่ยวกับ Corticosteroid eye drops ข้อใดต่อไปนี้กล่าวถูกต้องตามหลักวิชาชีพเภสัชกรรม</t>
        </is>
      </c>
      <c r="C47" s="166" t="inlineStr"/>
      <c r="D47" s="166" t="inlineStr">
        <is>
          <t>Latanoprost 0.005% eye drops 1 drop HS</t>
        </is>
      </c>
      <c r="E47" s="166" t="inlineStr">
        <is>
          <t>Brimonidine 0.2% eye drops 1 drop BID</t>
        </is>
      </c>
      <c r="F47" s="166" t="inlineStr">
        <is>
          <t>Dorzolamide 2% eye drops 1 drop BID</t>
        </is>
      </c>
      <c r="G47" s="166" t="inlineStr">
        <is>
          <t>Tobramycin 0.3% eye drops 1 drop QID</t>
        </is>
      </c>
      <c r="H47" s="166" t="inlineStr">
        <is>
          <t>Chloramphenicol 0.5% eye drops 1 drop QID</t>
        </is>
      </c>
      <c r="I47" s="167" t="n">
        <v>1</v>
      </c>
      <c r="J47" s="166" t="inlineStr">
        <is>
          <t>✅ คำตอบที่ถูกต้อง: ข้อ ก. Latanoprost 0.005% eye drops 1 drop HS
💡 Background:
การบริบาลทางเภสัชกรรมในกลุ่มโรคตา (Eye disorders) อาศัยการประเมินแยกโรคทางตา (Conjunctivitis, Glaucoma, Cataract, Dry eyes) และเลือกใช้ยาหยอดตาหรือยาลดความดันลูกตาอย่างเหมาะสมตามแนวทาง AAO Guidelines
🎯 ทำไมข้อนี้ถึงถูก:
Latanoprost 0.005% eye drops 1 drop HS การเลือก Latanoprost 0.005% eye drops 1 drop HS เป็นคำตอบที่ถูกต้องและสอดคล้องกับ evidence-based guidelines ของภาวะ Glaucoma, Cataract โดยมี clinical efficacy สูงสุดในการรักษาและมี safety profile ที่เหมาะสม
🔍 ข้ออื่นผิดเพราะอะไร:
• ข้อ ข. (Brimonidine 0.2% eye drops 1 drop BID): Brimonidine เป็น Alpha-2 adrenergic agonist ลด aqueous production และเพิ่ม uveoscleral outflow ต้องระวังในเด็กเล็ก (CNS depression)
• ข้อ ค. (Dorzolamide 2% eye drops 1 drop BID): Dorzolamide เป็น Topical Carbonic anhydrase inhibitor ลด aqueous production ผลข้างเคียง: metallic taste, ocular burning
• ข้อ ง. (Tobramycin 0.3% eye drops 1 drop QID): Tobramycin 0.3% eye drops 1 drop QID ไม่ตรงกับข้อบ่งใช้หรือกลไกการออกฤทธิ์ที่ถูกต้องตาม AAO Preferred Practice Pattern / Thai Ophthalmological Society Guidelines
• ข้อ จ. (Chloramphenicol 0.5% eye drops 1 drop QID): Chloramphenicol 0.5% eye drops 1 drop QID ไม่ตรงกับข้อบ่งใช้หรือกลไกการออกฤทธิ์ที่ถูกต้องตาม AAO Preferred Practice Pattern / Thai Ophthalmological Society Guidelines
📖 Guideline อ้างอิง:
แนวทางเวชปฏิบัติการรักษาโรคต้อหินและการติดเชื้อที่ดวงตา พ.ศ. 2564 (ราชวิทยาลัยจักษุแพทย์์แห่งประเทศไทย)
📌 จุดจำก่อนสอบ:
• Topical Corticosteroid Potency: Class 1 (Clobetasol propionate 0.05%) ห้ามทาใบหน้า ซอกพับ หรือเด็กเล็ก; ผื่นใบหน้า/ข้อพับให้ใช้ Low potency (Hydrocortisone 1%) เพื่อป้องกัน skin atrophy และ striae
• Acne Vulgaris Hierarchy: Mild comedonal ใช้ Topical Retinoids; Moderate inflammatory เติม Benzoyl Peroxide (BPO) + Topical Clindamycin; Severe cystic acne พิจารณา Oral Isotretinoin (ต้องคุมกำเนิดเข้มงวด)
• Atopic Dermatitis Care: ใช้ Emollients บำรุงผิวสม่ำเสมอทันทีหลังอาบน้ำ (ภายใน 3 นาที) และใช้ Topical Calcineurin Inhibitors (Tacrolimus) เป็น steroid-sparing agent บนใบหน้า</t>
        </is>
      </c>
      <c r="K47" s="166" t="inlineStr"/>
      <c r="L47" s="166" t="inlineStr">
        <is>
          <t>Eye disorders</t>
        </is>
      </c>
      <c r="M47" s="166" t="inlineStr">
        <is>
          <t>Glaucoma, Cataract</t>
        </is>
      </c>
      <c r="N47" s="165" t="inlineStr">
        <is>
          <t>Clinic</t>
        </is>
      </c>
      <c r="O47" s="166" t="inlineStr">
        <is>
          <t>ข้อ 4 (PLE_CC1_Key_Rx20_UBU.md)</t>
        </is>
      </c>
      <c r="P47" s="165" t="inlineStr">
        <is>
          <t>ข้อสอบจำลอง</t>
        </is>
      </c>
      <c r="Q47" s="165" t="inlineStr">
        <is>
          <t>Mock Rx20 UBU</t>
        </is>
      </c>
      <c r="R47" s="165" t="inlineStr"/>
    </row>
    <row r="48" ht="24" customHeight="1" s="49">
      <c r="A48" s="165" t="n">
        <v>46</v>
      </c>
      <c r="B48" s="166" t="inlineStr">
        <is>
          <t>ข้อใดต่อไปนี้ ไม่ใช่ ยาในกลุ่ม ophthalmic vasoconstrictors</t>
        </is>
      </c>
      <c r="C48" s="166" t="inlineStr"/>
      <c r="D48" s="166" t="inlineStr">
        <is>
          <t>Phenylephrine</t>
        </is>
      </c>
      <c r="E48" s="166" t="inlineStr">
        <is>
          <t>Oxymetazoline</t>
        </is>
      </c>
      <c r="F48" s="166" t="inlineStr">
        <is>
          <t>Naphazoline</t>
        </is>
      </c>
      <c r="G48" s="166" t="inlineStr">
        <is>
          <t>Tetrahydrozoline</t>
        </is>
      </c>
      <c r="H48" s="166" t="inlineStr">
        <is>
          <t>Antazoline pharmacotherapy Rx30 care&amp; Rx31 science,Pharmacy, PSU)</t>
        </is>
      </c>
      <c r="I48" s="165" t="inlineStr">
        <is>
          <t>5</t>
        </is>
      </c>
      <c r="J48" s="166" t="inlineStr">
        <is>
          <t>✅ คำตอบที่ถูกต้อง: ข้อ จ. Antazoline pharmacotherapy Rx30 care&amp; Rx31 science,Pharmacy, PSU)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Antazoline pharmacotherapy Rx30 care&amp; Rx31 science,Pharmacy, PSU) การเลือก Antazoline pharmacotherapy Rx30 care&amp; Rx31 science,Pharmacy, PSU)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(Phenylephrine): Phenylephrine เป็น Alpha-1 agonist ที่ทำให้หลอดเลือดหดตัว หากใช้หยอดตาลดอาการตาแดงติดต่อกันนานเกินไปอาจเกิด Rebound congestion ได้
• ข้อ ข. (Oxymetazoline): ยาสเตียรอยด์หรือยาในกลุ่ม Imidazoline มีฤทธิ์ Alpha-agonist ช่วยลดอาการคั่งของหลอดเลือด แต่ไม่เกี่ยวข้องกับการต้านจุลชีพหรือต้านการอักเสบ
• ข้อ ค. (Naphazoline): ยาสเตียรอยด์หรือยาในกลุ่ม Imidazoline มีฤทธิ์ Alpha-agonist ช่วยลดอาการคั่งของหลอดเลือด แต่ไม่เกี่ยวข้องกับการต้านจุลชีพหรือต้านการอักเสบ
• ข้อ ง. (Tetrahydrozoline): ยาสเตียรอยด์หรือยาในกลุ่ม Imidazoline มีฤทธิ์ Alpha-agonist ช่วยลดอาการคั่งของหลอดเลือด แต่ไม่เกี่ยวข้องกับการต้านจุลชีพหรือต้านการอักเสบ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48" s="166" t="inlineStr"/>
      <c r="L48" s="166" t="inlineStr">
        <is>
          <t>Eye disorders</t>
        </is>
      </c>
      <c r="M48" s="166" t="inlineStr">
        <is>
          <t>Conjunctivitis</t>
        </is>
      </c>
      <c r="N48" s="165" t="inlineStr">
        <is>
          <t>Clinic</t>
        </is>
      </c>
      <c r="O48" s="166" t="inlineStr">
        <is>
          <t>ข้อ 4 (PLE_CC1_2554 SET2.md)</t>
        </is>
      </c>
      <c r="P48" s="165" t="inlineStr">
        <is>
          <t>ข้อสอบเก่า</t>
        </is>
      </c>
      <c r="Q48" s="165" t="inlineStr">
        <is>
          <t>2554</t>
        </is>
      </c>
      <c r="R48" s="165" t="inlineStr"/>
    </row>
    <row r="49" ht="24" customHeight="1" s="49">
      <c r="A49" s="165" t="n">
        <v>47</v>
      </c>
      <c r="B49" s="166" t="inlineStr">
        <is>
          <t>แพทย์์ต้องการให้เภสัชกรเตรียม ยา gentamicin แบบหยอดตา ความเข้มข้น 1 mg/mL จำนวน 50 mL ถามว่า ท่านจะต้องเติม NaCl กี่กรัม จึงจะได้สารละลายแบบ isotonic เมื่อกำหนดให้ ค่า E ของยา gentamicin คือ 0.3 และ ค่า E ของ NaCl คือ 1</t>
        </is>
      </c>
      <c r="C49" s="166" t="inlineStr"/>
      <c r="D49" s="166" t="inlineStr">
        <is>
          <t>0.015 g</t>
        </is>
      </c>
      <c r="E49" s="166" t="inlineStr">
        <is>
          <t>0.45 g</t>
        </is>
      </c>
      <c r="F49" s="166" t="inlineStr">
        <is>
          <t>0.435 g</t>
        </is>
      </c>
      <c r="G49" s="166" t="inlineStr">
        <is>
          <t>0.465 g</t>
        </is>
      </c>
      <c r="H49" s="166" t="inlineStr">
        <is>
          <t>0.9 g NaCl จาก gentamicin = 1x50x0.3 = 15 mg = 0.015 g NaCl ใน 50 mL = 50/100x0.9 = 0.45g ต้องเติม NaCl อีก 0.45-0.015 = 0.435g (ref: ชีท Isotonic buffer อ.ศิริรัศมิ์)</t>
        </is>
      </c>
      <c r="I49" s="165" t="inlineStr">
        <is>
          <t>3</t>
        </is>
      </c>
      <c r="J49" s="166" t="inlineStr">
        <is>
          <t>✅ คำตอบที่ถูกต้อง: ข้อ ค. 0.435 g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0.435 g การเลือก 0.435 g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(0.015 g):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ข. (0.45 g):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ง. (0.465 g):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จ. (0.9 g NaCl จาก gentamicin = 1x50x0.3 = 15 mg = 0.015 g NaCl ใน 50 mL = 50/100x0.9 = 0.45g ต้องเติม NaCl อีก 0.45-0.015 = 0.435g (ref: ชีท Isotonic buffer อ.ศิริรัศมิ์)):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49" s="166" t="inlineStr"/>
      <c r="L49" s="166" t="inlineStr">
        <is>
          <t>Eye disorders</t>
        </is>
      </c>
      <c r="M49" s="166" t="inlineStr">
        <is>
          <t>Conjunctivitis</t>
        </is>
      </c>
      <c r="N49" s="165" t="inlineStr">
        <is>
          <t>Clinic</t>
        </is>
      </c>
      <c r="O49" s="166" t="inlineStr">
        <is>
          <t>ข้อ 8 (PLE_CC1_2554 SET2.md)</t>
        </is>
      </c>
      <c r="P49" s="165" t="inlineStr">
        <is>
          <t>ข้อสอบเก่า</t>
        </is>
      </c>
      <c r="Q49" s="165" t="inlineStr">
        <is>
          <t>2554</t>
        </is>
      </c>
      <c r="R49" s="165" t="inlineStr"/>
    </row>
    <row r="50" ht="24" customHeight="1" s="49">
      <c r="A50" s="165" t="n">
        <v>48</v>
      </c>
      <c r="B50" s="166" t="inlineStr">
        <is>
          <t>[กรณีศึกษา 7]
ผู้ป่วยชาย ขยี้ตาบ่อย มีอาการหนังตาใต้คิ้วบวม มีตุ่มแดงคล้ายตุ่มหนอง ใช้ยา antazoline และกิน loratadine ไม่ดีขึ้น ผู้ป่วยใช้สายตาจ้องคอมพิวเตอร์นานเกือบตลอดวัน
คำถาม: ผู้ป่วยเป็นอะไร</t>
        </is>
      </c>
      <c r="C50" s="166" t="inlineStr"/>
      <c r="D50" s="166" t="inlineStr">
        <is>
          <t>External hordeolum</t>
        </is>
      </c>
      <c r="E50" s="166" t="inlineStr">
        <is>
          <t>Blepharitis</t>
        </is>
      </c>
      <c r="F50" s="166" t="inlineStr">
        <is>
          <t>Bacterial conjunctivitis</t>
        </is>
      </c>
      <c r="G50" s="166" t="inlineStr">
        <is>
          <t>Virus conjunctivitis</t>
        </is>
      </c>
      <c r="H50" s="166" t="inlineStr">
        <is>
          <t>Pterygium</t>
        </is>
      </c>
      <c r="I50" s="165" t="inlineStr">
        <is>
          <t>1</t>
        </is>
      </c>
      <c r="J50" s="166" t="inlineStr">
        <is>
          <t xml:space="preserve">✅ คำตอบที่ถูกต้อง: ข้อ ก. External hordeolum
🎯 ทำไมข้อนี้ถึงถูก:
🔍 ข้ออื่นผิดเพราะอะไร:
</t>
        </is>
      </c>
      <c r="K50" s="166" t="inlineStr"/>
      <c r="L50" s="166" t="inlineStr">
        <is>
          <t>Eye disorders</t>
        </is>
      </c>
      <c r="M50" s="166" t="inlineStr">
        <is>
          <t>Conjunctivitis</t>
        </is>
      </c>
      <c r="N50" s="165" t="inlineStr">
        <is>
          <t>Clinic</t>
        </is>
      </c>
      <c r="O50" s="166" t="inlineStr">
        <is>
          <t>[SOURCE: Pharma Plus เล่มม่วง 2 - ข้อสอบย้อนหลังปี 2558 วันที่ 1 ข้อ 55]</t>
        </is>
      </c>
      <c r="P50" s="165" t="inlineStr">
        <is>
          <t>ข้อสอบเก่า</t>
        </is>
      </c>
      <c r="Q50" s="165" t="inlineStr">
        <is>
          <t>2558</t>
        </is>
      </c>
      <c r="R50" s="165" t="inlineStr"/>
    </row>
    <row r="51" ht="24" customHeight="1" s="49">
      <c r="A51" s="165" t="n">
        <v>49</v>
      </c>
      <c r="B51" s="166" t="inlineStr">
        <is>
          <t>[กรณีศึกษา 7]
ผู้ป่วยชาย ขยี้ตาบ่อย มีอาการหนังตาใต้คิ้วบวม มีตุ่มแดงคล้ายตุ่มหนอง ใช้ยา antazoline และกิน loratadine ไม่ดีขึ้น ผู้ป่วยใช้สายตาจ้องคอมพิวเตอร์นานเกือบตลอดวัน
คำถาม: สาเหตุเกิดจากอะไร</t>
        </is>
      </c>
      <c r="C51" s="166" t="inlineStr"/>
      <c r="D51" s="166" t="inlineStr">
        <is>
          <t>ใช้สายตานาน ๆ</t>
        </is>
      </c>
      <c r="E51" s="166" t="inlineStr">
        <is>
          <t>เชื้อ Staph. aureus</t>
        </is>
      </c>
      <c r="F51" s="166" t="inlineStr">
        <is>
          <t>ต่อมไขมันที่ตาอุดตัน</t>
        </is>
      </c>
      <c r="G51" s="166" t="inlineStr">
        <is>
          <t>ขนตาทิ่มเข้าดวงตา</t>
        </is>
      </c>
      <c r="H51" s="166" t="inlineStr">
        <is>
          <t>เกิดจากการอักเสบของต่อมไขมันที่ตา</t>
        </is>
      </c>
      <c r="I51" s="165" t="inlineStr">
        <is>
          <t>2</t>
        </is>
      </c>
      <c r="J51" s="166" t="inlineStr">
        <is>
          <t xml:space="preserve">✅ คำตอบที่ถูกต้อง: ข้อ ข. เชื้อ Staph. aureus
🎯 ทำไมข้อนี้ถึงถูก:
🔍 ข้ออื่นผิดเพราะอะไร:
</t>
        </is>
      </c>
      <c r="K51" s="166" t="inlineStr"/>
      <c r="L51" s="166" t="inlineStr">
        <is>
          <t>Eye disorders</t>
        </is>
      </c>
      <c r="M51" s="166" t="inlineStr">
        <is>
          <t>Conjunctivitis</t>
        </is>
      </c>
      <c r="N51" s="165" t="inlineStr">
        <is>
          <t>Clinic</t>
        </is>
      </c>
      <c r="O51" s="166" t="inlineStr">
        <is>
          <t>[SOURCE: Pharma Plus เล่มม่วง 2 - ข้อสอบย้อนหลังปี 2558 วันที่ 1 ข้อ 56]</t>
        </is>
      </c>
      <c r="P51" s="165" t="inlineStr">
        <is>
          <t>ข้อสอบเก่า</t>
        </is>
      </c>
      <c r="Q51" s="165" t="inlineStr">
        <is>
          <t>2558</t>
        </is>
      </c>
      <c r="R51" s="165" t="inlineStr"/>
    </row>
    <row r="52" ht="24" customHeight="1" s="49">
      <c r="A52" s="165" t="n">
        <v>50</v>
      </c>
      <c r="B52" s="166" t="inlineStr">
        <is>
          <t>[กรณีศึกษา 7]
ผู้ป่วยชาย ขยี้ตาบ่อย มีอาการหนังตาใต้คิ้วบวม มีตุ่มแดงคล้ายตุ่มหนอง ใช้ยา antazoline และกิน loratadine ไม่ดีขึ้น ผู้ป่วยใช้สายตาจ้องคอมพิวเตอร์นานเกือบตลอดวัน
คำถาม: ควรได้รับการรักษาอย่างไร</t>
        </is>
      </c>
      <c r="C52" s="166" t="inlineStr"/>
      <c r="D52" s="166" t="inlineStr">
        <is>
          <t>Antazoline/tetryzoline</t>
        </is>
      </c>
      <c r="E52" s="166" t="inlineStr">
        <is>
          <t>Artificial tear</t>
        </is>
      </c>
      <c r="F52" s="166" t="inlineStr">
        <is>
          <t>Oxytetracycline/Polymyxin B</t>
        </is>
      </c>
      <c r="G52" s="166" t="inlineStr">
        <is>
          <t>Acyclovir</t>
        </is>
      </c>
      <c r="H52" s="166" t="inlineStr">
        <is>
          <t>Dexamethasone</t>
        </is>
      </c>
      <c r="I52" s="165" t="inlineStr">
        <is>
          <t>3</t>
        </is>
      </c>
      <c r="J52" s="166" t="inlineStr">
        <is>
          <t xml:space="preserve">✅ คำตอบที่ถูกต้อง: ข้อ ค. Oxytetracycline/Polymyxin B
🎯 ทำไมข้อนี้ถึงถูก:
🔍 ข้ออื่นผิดเพราะอะไร:
</t>
        </is>
      </c>
      <c r="K52" s="166" t="inlineStr"/>
      <c r="L52" s="166" t="inlineStr">
        <is>
          <t>Eye disorders</t>
        </is>
      </c>
      <c r="M52" s="166" t="inlineStr">
        <is>
          <t>Conjunctivitis</t>
        </is>
      </c>
      <c r="N52" s="165" t="inlineStr">
        <is>
          <t>Clinic</t>
        </is>
      </c>
      <c r="O52" s="166" t="inlineStr">
        <is>
          <t>[SOURCE: Pharma Plus เล่มม่วง 2 - ข้อสอบย้อนหลังปี 2558 วันที่ 1 ข้อ 57]</t>
        </is>
      </c>
      <c r="P52" s="165" t="inlineStr">
        <is>
          <t>ข้อสอบเก่า</t>
        </is>
      </c>
      <c r="Q52" s="165" t="inlineStr">
        <is>
          <t>2558</t>
        </is>
      </c>
      <c r="R52" s="165" t="inlineStr"/>
    </row>
    <row r="53" ht="24" customHeight="1" s="49">
      <c r="A53" s="165" t="n">
        <v>51</v>
      </c>
      <c r="B53" s="166" t="inlineStr">
        <is>
          <t>[กรณีศึกษา]
ผู้ป่วยมีอาการหนังตาบวม มีตุ่มคล้ายสิวบริเวณเปลือกตา กดเจ็บ มีขี้ตาเหลืองเขียว ไม่มีไข้
คำถาม: คำแนะนำใดเหมาะสมที่สุดในผู้ป่วยรายนี้</t>
        </is>
      </c>
      <c r="C53" s="166" t="inlineStr"/>
      <c r="D53" s="166" t="inlineStr">
        <is>
          <t>ประคบอุ่นบ่อยๆ</t>
        </is>
      </c>
      <c r="E53" s="166" t="inlineStr">
        <is>
          <t>ล้างตาด้วยน้ำยาล้างตา</t>
        </is>
      </c>
      <c r="F53" s="166" t="inlineStr">
        <is>
          <t>ออกกำลังกายอย่างสม่ำเสมอ</t>
        </is>
      </c>
      <c r="G53" s="166" t="inlineStr">
        <is>
          <t>รับประทานอาหารที่มีวิตามินเอ</t>
        </is>
      </c>
      <c r="H53" s="166" t="inlineStr">
        <is>
          <t>กระพริบตาบ่อยๆ เพื่อป้องกันไม่ให้ขี้ตาติด</t>
        </is>
      </c>
      <c r="I53" s="165" t="inlineStr">
        <is>
          <t>1</t>
        </is>
      </c>
      <c r="J53" s="166" t="inlineStr">
        <is>
          <t>✅ คำตอบที่ถูกต้อง: ข้อ ก. ประคบอุ่นบ่อยๆ
🎯 ทำไมข้อนี้ถึงถูก:
อาการหนังตาบวม มีตุ่มคล้ายสิว กดเจ็บ เข้าได้กับตากุ้งยิง (hordeolum) ซึ่งเกิดจากการอุดตันและการติดเชื้อของต่อมไขมันที่เปลือกตา การประคบอุ่น (warm compress) บ่อยๆ วันละ 3-4 ครั้ง ครั้งละ 10-15 นาที เป็นการรักษาเบื้องต้นที่สำคัญที่สุดเพื่อช่วยเปิดรูเปิดของต่อมและระบายหนอง
🔍 ข้ออื่นผิดเพราะอะไร:
• • ข้อ ข.: การล้างตาด้วยน้ำยาล้างตาบ่อยๆ อาจชะล้าง tear film ตามธรรมชาติและทำให้ระคายเคืองตามากขึ้น ไม่ได้ช่วยรักษาการติดเชื้อที่ต่อมไขมันเปลือกตา
• ข้อ ค.: การออกกำลังกายเป็นการส่งเสริมสุขภาพทั่วไป แต่ไม่ได้ช่วยรักษา hordeolum เฉียบพลัน
• ข้อ ง.: วิตามินเอช่วยบำรุงสายตาและเยื่อบุตาแห้ง แต่ไม่ได้ช่วยระบายหนองหรือลดการอักเสบของ hordeolum
• ข้อ จ.: การกระพริบตาบ่อยๆ ไม่สามารถป้องกันหรือลดขี้ตาติดได้ และการขยี้ตาอาจทำให้เชื้อแพร่กระจาย</t>
        </is>
      </c>
      <c r="K53" s="166" t="inlineStr">
        <is>
          <t>Ophthalmic disorders</t>
        </is>
      </c>
      <c r="L53" s="166" t="inlineStr">
        <is>
          <t>Eye disorders</t>
        </is>
      </c>
      <c r="M53" s="166" t="inlineStr">
        <is>
          <t>Hordeolum</t>
        </is>
      </c>
      <c r="N53" s="165" t="inlineStr">
        <is>
          <t>Clinic</t>
        </is>
      </c>
      <c r="O53" s="166" t="inlineStr">
        <is>
          <t>ข้อสอบเก่า</t>
        </is>
      </c>
      <c r="P53" s="165" t="inlineStr">
        <is>
          <t>ข้อสอบเก่า</t>
        </is>
      </c>
      <c r="Q53" s="165" t="inlineStr">
        <is>
          <t>2565</t>
        </is>
      </c>
      <c r="R53" s="165" t="inlineStr"/>
    </row>
    <row r="54" ht="24" customHeight="1" s="49">
      <c r="A54" s="165" t="n">
        <v>52</v>
      </c>
      <c r="B54" s="166" t="inlineStr">
        <is>
          <t>ฉลากเสริมระบุเตือนถึงอาการไม่พึงประสงค์ ได้แก่ salivation, urinary incontinence, tremor, sweating ตรงกับยาใด</t>
        </is>
      </c>
      <c r="C54" s="166" t="inlineStr"/>
      <c r="D54" s="166" t="inlineStr">
        <is>
          <t>Timolol</t>
        </is>
      </c>
      <c r="E54" s="166" t="inlineStr">
        <is>
          <t>Mannitol</t>
        </is>
      </c>
      <c r="F54" s="166" t="inlineStr">
        <is>
          <t>Pilocarpine</t>
        </is>
      </c>
      <c r="G54" s="166" t="inlineStr">
        <is>
          <t>Latanoprost</t>
        </is>
      </c>
      <c r="H54" s="166" t="inlineStr">
        <is>
          <t>Carbonic anhydrase inhibitor</t>
        </is>
      </c>
      <c r="I54" s="165" t="inlineStr">
        <is>
          <t>3</t>
        </is>
      </c>
      <c r="J54" s="166" t="inlineStr">
        <is>
          <t>✅ คำตอบที่ถูกต้อง: ข้อ ค. Pilocarpine
🎯 ทำไมข้อนี้ถึงถูก:
Pilocarpine เป็นยาหยอดตากลุ่ม Cholinergic agonist (parasympathomimetic) หากถูกดูดซึมเข้าสู่กระแสเลือดจะกระตุ้น muscarinic receptors ทั่วร่างกาย เกิดกลุ่มอาการ SLUDGE เช่น salivation, lacrimation, urination, sweating
🔍 ข้ออื่นผิดเพราะอะไร:
• ข้อ ก.: Timolol เป็น beta-blocker ผลข้างเคียงทางระบบคือ bradycardia, bronchospasm, hypotension
• ข้อ ข.: Mannitol เป็น osmotic diuretic ผลข้างเคียงหลักคือ dehydration, electrolyte imbalance, volume overload
• ข้อ ง.: Latanoprost เป็น prostaglandin analog ผลข้างเคียงเด่นคือ ม่านตาสีคล้ำขึ้น ขนตายาวหนาขึ้น และการระคายเคืองตา
• ข้อ จ.: Carbonic anhydrase inhibitor (เช่น dorzolamide, acetazolamide) ทำให้เกิด metabolic acidosis, ชาปลายมือปลายเท้า (paresthesia)</t>
        </is>
      </c>
      <c r="K54" s="166" t="inlineStr">
        <is>
          <t>Glaucoma Medications</t>
        </is>
      </c>
      <c r="L54" s="166" t="inlineStr">
        <is>
          <t>Eye disorders</t>
        </is>
      </c>
      <c r="M54" s="166" t="inlineStr">
        <is>
          <t>Conjunctivitis</t>
        </is>
      </c>
      <c r="N54" s="165" t="inlineStr">
        <is>
          <t>Clinic</t>
        </is>
      </c>
      <c r="O54" s="166" t="inlineStr">
        <is>
          <t>ข้อสอบเก่า</t>
        </is>
      </c>
      <c r="P54" s="165" t="inlineStr">
        <is>
          <t>ข้อสอบเก่า</t>
        </is>
      </c>
      <c r="Q54" s="165" t="inlineStr">
        <is>
          <t>2565</t>
        </is>
      </c>
      <c r="R54" s="165" t="inlineStr"/>
    </row>
    <row r="55" ht="24" customHeight="1" s="49">
      <c r="A55" s="176" t="n">
        <v>53</v>
      </c>
      <c r="B55" t="inlineStr">
        <is>
          <t>การปฏิบัติตัวในการรักษาภาวะตาแห้ง ข้อใดเหมาะสมที่สุด</t>
        </is>
      </c>
      <c r="D55" t="inlineStr">
        <is>
          <t>ใส่แว่นกันแดดอย่างสม่ำเสมอ</t>
        </is>
      </c>
      <c r="E55" t="inlineStr">
        <is>
          <t>ใช้ผ้าเช็ดหน้า เช็ดน้ำตาหรือเบ้าตาเวลามีอาการคัน</t>
        </is>
      </c>
      <c r="F55" t="inlineStr">
        <is>
          <t>ใช้ยาหยอดตาชนิดรายเดือนหยอดทุกวันวันละ 2 ครั้ง</t>
        </is>
      </c>
      <c r="G55" t="inlineStr">
        <is>
          <t>ควรเก็บยาหยอดตาไว้ที่ประตูตู้เย็นตลอดเวลาเมื่อไม่มีการใช้</t>
        </is>
      </c>
      <c r="H55" t="inlineStr">
        <is>
          <t>ควรพบจักษุแพทย์อย่างสม่ำเสมออย่างน้อยๆ ทุก 1 เดือน</t>
        </is>
      </c>
      <c r="I55" t="n">
        <v>1</v>
      </c>
      <c r="J55" t="inlineStr">
        <is>
          <t>✅ คำตอบที่ถูกต้อง: ข้อ ก. ใส่แว่นกันแดดอย่างสม่ำเสมอ
🎯 ทำไมข้อนี้ถึงถูก: การสวมใส่แว่นตากันแดด (Sunglasses หรือ Wrap-around glasses) เป็นคำแนะนำที่ไม่ใช้ยา (non-pharmacological therapy) ที่เหมาะสมที่สุดสำหรับผู้ป่วยตาแห้ง เนื่องจากช่วยปกป้องดวงตาจากลม ฝุ่น แสงแดด และรังสียูวี ซึ่งเป็นปัจจัยกระตุ้นสำคัญที่ทำให้น้ำตาระเหยเร็วผิดปกติ (evaporative tear loss) และก่อให้เกิดการอักเสบระคายเคืองของผิวกระจกตา
🔍 ข้ออื่นผิดเพราะอะไร:
• ข้อ ข. ใช้ผ้าเช็ดหน้า เช็ดน้ำตาหรือเบ้าตาเวลามีอาการคัน: ผิดเพราะผ้าเช็ดหน้าอาจมีฝุ่นหรือเชื้อโรคสะสม การขยี้หรือเช็ดเบ้าตาจะทำให้กระจกตาถลอกและเสี่ยงต่อการติดเชื้อแบคทีเรียแทรกซ้อน
• ข้อ ค. ใช้ยาหยอดตาชนิดรายเดือนหยอดทุกวันวันละ 2 ครั้ง: ผิดเพราะน้ำตาเทียมชนิดขวดรายเดือนมักมีสารกันเสีย (Preservatives เช่น Benzalkonium chloride) ซึ่งหากใช้เป็นประจำในระยะยาวอาจทำให้ผิวกระจกตาระคายเคือง และความถี่วันละ 2 ครั้งอาจไม่เพียงพอต่อการบรรเทาอาการในผู้ป่วยบางราย
• ข้อ ง. เก็บยาหยอดตาไว้ที่ประตูตู้เย็นตลอดเวลา: ผิดเพราะยาหยอดตาน้ำตาเทียมทั่วไปสามารถเก็บที่อุณหภูมิห้องไม่เกิน 30 องศาเซลเซียสได้ ไม่จำเป็นต้องแช่เย็น เว้นแต่ยาที่ระบุเฉพาะ และการเก็บที่ประตูตู้เย็นอาจมีอุณหภูมิแกว่งจากการเปิดปิด
• ข้อ จ. ควรพบจักษุแพทย์อย่างน้อยๆ ทุก 1 เดือน: ผิดเพราะภาวะตาแห้งทั่วไปที่ไม่มีภาวะแทรกซ้อนรุนแรงไม่จำเป็นต้องนัดตรวจบ่อยถึงทุก 1 เดือน</t>
        </is>
      </c>
      <c r="L55" t="inlineStr">
        <is>
          <t>Eye disorders</t>
        </is>
      </c>
      <c r="M55" t="inlineStr">
        <is>
          <t>Conjunctivitis &amp; Dry eyes</t>
        </is>
      </c>
      <c r="N55" t="inlineStr">
        <is>
          <t>Clinic</t>
        </is>
      </c>
      <c r="O55" t="inlineStr">
        <is>
          <t>[SOURCE: Mock Pharmtutor 2024 Set 2 ข้อ 74]</t>
        </is>
      </c>
      <c r="P55" t="inlineStr">
        <is>
          <t>ข้อสอบจำลอง</t>
        </is>
      </c>
      <c r="Q55" t="inlineStr">
        <is>
          <t>Mock Pharmtutor 2024</t>
        </is>
      </c>
    </row>
    <row r="56">
      <c r="A56" s="176" t="n">
        <v>54</v>
      </c>
      <c r="B56" t="inlineStr">
        <is>
          <t>ในปัจจุบันยาชนิดใดที่ช่วยรักษาอาการของต้อหินได้ครบทุกกลไกของการเกิดโรค</t>
        </is>
      </c>
      <c r="D56" t="inlineStr">
        <is>
          <t>Timolol</t>
        </is>
      </c>
      <c r="E56" t="inlineStr">
        <is>
          <t>Latanoprost</t>
        </is>
      </c>
      <c r="F56" t="inlineStr">
        <is>
          <t>Acetazolamide</t>
        </is>
      </c>
      <c r="G56" t="inlineStr">
        <is>
          <t>Apraclonidine</t>
        </is>
      </c>
      <c r="H56" t="inlineStr">
        <is>
          <t>Pilocarpine</t>
        </is>
      </c>
      <c r="I56" t="n">
        <v>4</v>
      </c>
      <c r="J56" t="inlineStr">
        <is>
          <t>✅ คำตอบที่ถูกต้อง: ข้อ ง. Apraclonidine
🎯 ทำไมข้อนี้ถึงถูก: Apraclonidine (และ Brimonidine) เป็นยากลุ่ม Alpha-2 adrenergic agonists ซึ่งมีกลไกคู่ (Dual mechanism of action) ในการลดความดันลูกตา (IOP) ได้ครอบคลุมทั้งสองด้านหลักของพยาธิสรีรวิทยาต้อหิน ได้แก่ 1. ยับยั้งการสร้างและหลั่งน้ำหล่อเลี้ยงลูกตา (Decreases aqueous humor formation) ผ่านการกระตุ้น presynaptic alpha-2 receptor ที่ ciliary body และ 2. เพิ่มการระบายน้ำออกจากลูกตาผ่านเส้นทาง uveoscleral outflow (Increases uveoscleral outflow)
🔍 ข้ออื่นผิดเพราะอะไร:
• ข้อ ก. Timolol: ผิดเพราะเป็น Beta-blocker ที่ออกฤทธิ์ลดการสร้าง aqueous humor ทาง ciliary epithelium เพียงกลไกเดียว ไม่ได้เพิ่มการระบายออก
• ข้อ ข. Latanoprost: ผิดเพราะเป็น Prostaglandin F2a analogue ที่ออกฤทธิ์เพิ่มการระบายน้ำทาง uveoscleral outflow เพียงกลไกเดียว ไม่ได้ลดการสร้าง aqueous humor
• ข้อ ค. Acetazolamide: ผิดเพราะเป็น Carbonic anhydrase inhibitor ที่ออกฤทธิ์ยับยั้งการสร้างไอออนไบคาร์บอเนต ทำให้ลดการผลิต aqueous humor เพียงกลไกเดียว
• ข้อ จ. Pilocarpine: ผิดเพราะเป็น Cholinergic agonist ที่ออกฤทธิ์หดกล้ามเนื้อ ciliary muscle ทำให้ดึง trabecular meshwork ให้เปิดกว้างขึ้นเพื่อเพิ่ม trabecular outflow เพียงกลไกเดียว</t>
        </is>
      </c>
      <c r="L56" t="inlineStr">
        <is>
          <t>Eye disorders</t>
        </is>
      </c>
      <c r="M56" t="inlineStr">
        <is>
          <t>Glaucoma</t>
        </is>
      </c>
      <c r="N56" t="inlineStr">
        <is>
          <t>Clinic</t>
        </is>
      </c>
      <c r="O56" t="inlineStr">
        <is>
          <t>[SOURCE: Mock Pharmtutor 2024 Set 2 ข้อ 75]</t>
        </is>
      </c>
      <c r="P56" t="inlineStr">
        <is>
          <t>ข้อสอบจำลอง</t>
        </is>
      </c>
      <c r="Q56" t="inlineStr">
        <is>
          <t>Mock Pharmtutor 2024</t>
        </is>
      </c>
    </row>
    <row r="57">
      <c r="A57" s="176" t="n">
        <v>55</v>
      </c>
      <c r="B57" t="inlineStr">
        <is>
          <t>ผู้ป่วยมาด้วยอาการตาแดงข้างเดียว มีขี้ตาเป็นเมือกเหนียวสีเหลืองเข้มตื่นมาลืมตาไม่ขึ้นตอนเช้า เคืองตาเล็กน้อย แต่ไม่มีอาการปวดลึกในเบ้าตา สายตายังมองเห็นชัดเจนดี ไม่กลัวแสง ตรวจกระจกตาใสเป็นปกติ อาการของผู้ป่วยเข้าได้กับภาวะใดมากที่สุด</t>
        </is>
      </c>
      <c r="D57" t="inlineStr">
        <is>
          <t>ต้อหินเฉียบพลัน (Acute angle-closure glaucoma)</t>
        </is>
      </c>
      <c r="E57" t="inlineStr">
        <is>
          <t>ม่านตาอักเสบเฉียบพลัน (Acute anterior uveitis)</t>
        </is>
      </c>
      <c r="F57" t="inlineStr">
        <is>
          <t>โรคเยื่อบุตาอักเสบจากเชื้อแบคทีเรีย (Bacterial conjunctivitis)</t>
        </is>
      </c>
      <c r="G57" t="inlineStr">
        <is>
          <t>แผลที่กระจกตาจากการติดเชื้อ (Corneal ulcer)</t>
        </is>
      </c>
      <c r="H57" t="inlineStr">
        <is>
          <t>โรคตาแห้งรุนแรง</t>
        </is>
      </c>
      <c r="I57" t="n">
        <v>3</v>
      </c>
      <c r="J57" t="inlineStr">
        <is>
          <t>- คำตอบที่ถูกต้อง: ข้อ ค. โรคเยื่อบุตาอักเสบจากเชื้อแบคทีเรีย (Bacterial conjunctivitis)
- ทำไมข้อนี้ถึงถูก: ตาแดงร่วมกับมีขี้ตาข้นเหลืองเป็นหนอง (Mucopurulent discharge), ขี้ตาติดแน่นตอนตื่นนอน (Eyelids stuck together), การมองเห็นยังปกติ และกระจกตาใส เป็นลักษณะเฉพาะของ Bacterial conjunctivitis
- ข้ออื่นผิดเพราะอะไร:
  • ข้อ ก.: ต้อหินเฉียบพลันจะมีอาการปวดตาและปวดศีรษะรุนแรง ตาพร่ามัว เห็นรุ้งรอบดวงไฟ คลื่นไส้อาเจียน
  • ข้อ ข.: ม่านตาอักเสบจะมีอาการปวดตา กลัวแสง (Photophobia) เด่นชัด และรูม่านตาหดเล็กผิดรูป
  • ข้อ ง.: แผลที่กระจกตามีอาการปวดเคืองรุนแรงและเห็นรอยขุ่นขาวบนกระจกตา
  • ข้อ จ.: ตาแห้งไม่มีขี้ตาเป็นหนองสีเหลืองเข้ม</t>
        </is>
      </c>
      <c r="L57" t="inlineStr">
        <is>
          <t>Eye disorders</t>
        </is>
      </c>
      <c r="M57" t="inlineStr">
        <is>
          <t>Conjunctivitis</t>
        </is>
      </c>
      <c r="N57" t="inlineStr">
        <is>
          <t>Clinic</t>
        </is>
      </c>
      <c r="O57" t="inlineStr">
        <is>
          <t>รุ่น RxCU83</t>
        </is>
      </c>
      <c r="P57" t="inlineStr">
        <is>
          <t>แบบฝึกหัด</t>
        </is>
      </c>
      <c r="Q57" t="inlineStr">
        <is>
          <t>Quiz เตรียมสอบ CC1 RxCU83</t>
        </is>
      </c>
    </row>
    <row r="58">
      <c r="A58" s="176" t="n">
        <v>56</v>
      </c>
      <c r="B58" t="inlineStr">
        <is>
          <t>ผู้ป่วยรายนี้ควรได้รับการรักษาด้วยยากลุ่มใดเป็นอันดับแรกในการบรรเทาอาการและกำจัดเชื้อก่อโรค</t>
        </is>
      </c>
      <c r="D58" t="inlineStr">
        <is>
          <t>ยาหยอดตาปฏิชีวนะกลุ่มออกฤทธิ์กว้าง (Topical broad-spectrum antibiotic eyedrops เช่น Moxifloxacin, Tobramycin หรือ Polymyxin B/Neomycin)</t>
        </is>
      </c>
      <c r="E58" t="inlineStr">
        <is>
          <t>ยาหยอดตาสเตียรอยด์ความแรงสูง (Topical corticosteroid eyedrops)</t>
        </is>
      </c>
      <c r="F58" t="inlineStr">
        <is>
          <t>ยาหยอดตาแก้แพ้กลุ่ม Mast cell stabilizer</t>
        </is>
      </c>
      <c r="G58" t="inlineStr">
        <is>
          <t>ยาหยอดตาลดความดันลูกตา Beta-blocker</t>
        </is>
      </c>
      <c r="H58" t="inlineStr">
        <is>
          <t>ยาปฏิชีวนะชนิดรับประทานขนาดสูง</t>
        </is>
      </c>
      <c r="I58" t="n">
        <v>1</v>
      </c>
      <c r="J58" t="inlineStr">
        <is>
          <t>- คำตอบที่ถูกต้อง: ข้อ ก. ยาหยอดตาปฏิชีวนะกลุ่มออกฤทธิ์กว้าง (Topical broad-spectrum antibiotic eyedrops เช่น Moxifloxacin, Tobramycin หรือ Polymyxin B/Neomycin)
- ทำไมข้อนี้ถึงถูก: เยื่อบุตาอักเสบจากแบคทีเรียส่วนใหญ่เกิดจากเชื้อ S. aureus, S. pneumoniae หรือ H. influenzae การใช้ยาหยอดตาปฏิชีวนะออกฤทธิ์กว้างหยอดตาข้างที่เป็นทุก 2-4 ชั่วโมงใน 2 วันแรก จะช่วยเร่งการหายของโรคและป้องกันการแพร่กระจายเชื้อ
- ข้ออื่นผิดเพราะอะไร:
  • ข้อ ข.: สเตียรอยด์หยอดตามีข้อห้ามใช้ในการติดเชื้อแบคทีเรียหรือไวรัสเฉียบพลันเพราะจะกดภูมิคุ้มกันทำให้ติดเชื้อลุกลาม
  • ข้อ ค.: ใช้สำหรับเยื่อบุตาอักเสบจากภูมิแพ้ ไม่ได้ฆ่าเชื้อแบคทีเรีย
  • ข้อ ง.: ใช้รักษาโรคต้อหิน
  • ข้อ จ.: ยาหยอดตาเฉพาะที่มีประสิทธิภาพเพียงพอ ไม่จำเป็นต้องรับประทานยาปฏิชีวนะ</t>
        </is>
      </c>
      <c r="L58" t="inlineStr">
        <is>
          <t>Eye disorders</t>
        </is>
      </c>
      <c r="M58" t="inlineStr">
        <is>
          <t>Conjunctivitis</t>
        </is>
      </c>
      <c r="N58" t="inlineStr">
        <is>
          <t>Clinic</t>
        </is>
      </c>
      <c r="O58" t="inlineStr">
        <is>
          <t>รุ่น RxCU83</t>
        </is>
      </c>
      <c r="P58" t="inlineStr">
        <is>
          <t>แบบฝึกหัด</t>
        </is>
      </c>
      <c r="Q58" t="inlineStr">
        <is>
          <t>Quiz เตรียมสอบ CC1 RxCU83</t>
        </is>
      </c>
    </row>
    <row r="59">
      <c r="A59" s="176" t="n">
        <v>57</v>
      </c>
      <c r="B59" t="inlineStr">
        <is>
          <t>อาการผิดปกติทางดวงตาในข้อใดต่อไปนี้ ที่จัดเป็น สัญญาณอันตราย (Red flags) ซึ่ง จำเป็นต้องส่งต่อผู้ป่วยไปพบจักษุแพทย์ที่โรงพยาบาลโดยด่วน</t>
        </is>
      </c>
      <c r="D59" t="inlineStr">
        <is>
          <t>การมองเห็นลดลงอย่างมีนัยสำคัญ (Decreased visual acuity / Blurred vision)</t>
        </is>
      </c>
      <c r="E59" t="inlineStr">
        <is>
          <t>อาการปวดลึกในเบ้าตารุนแรง (Severe deep eye pain)</t>
        </is>
      </c>
      <c r="F59" t="inlineStr">
        <is>
          <t>อาการกลัวแสงอย่างรุนแรง (Severe photophobia) หรือมีกระจกตาขุ่นมัว</t>
        </is>
      </c>
      <c r="G59" t="inlineStr">
        <is>
          <t>รูม่านตาขยายโตค้างหรือไม่ตอบสนองต่อแสง (Fixed dilated or asymmetric pupil)</t>
        </is>
      </c>
      <c r="H59" t="inlineStr">
        <is>
          <t>ถูกทุกข้อ</t>
        </is>
      </c>
      <c r="I59" t="n">
        <v>5</v>
      </c>
      <c r="J59" t="inlineStr">
        <is>
          <t>- คำตอบที่ถูกต้อง: ข้อ จ. ถูกทุกข้อ
- ทำไมข้อนี้ถึงถูก: อาการตามัว, ปวดตารุนแรง, กลัวแสง, กระจกตาขุ่น, Ciliary flush และรูม่านตาผิดปกติ ล้วนเป็นสัญญาณเตือนของโรคร้ายแรงที่มีอันตรายต่อการสูญเสียการมองเห็นถาวร (เช่น Acute glaucoma, Uveitis, Corneal ulcer, Endophthalmitis) ต้องส่งต่อจักษุแพทย์ทันที
- ข้ออื่นผิดเพราะอะไร:
  • ข้อ ก. ถึง ง. ล้วนเป็นอาการอันตรายที่ไม่สามารถให้การรักษาเพียงยาหยอดตาที่ร้านยาได้</t>
        </is>
      </c>
      <c r="L59" t="inlineStr">
        <is>
          <t>Eye disorders</t>
        </is>
      </c>
      <c r="M59" t="inlineStr">
        <is>
          <t>Conjunctivitis</t>
        </is>
      </c>
      <c r="N59" t="inlineStr">
        <is>
          <t>Clinic</t>
        </is>
      </c>
      <c r="O59" t="inlineStr">
        <is>
          <t>รุ่น RxCU83</t>
        </is>
      </c>
      <c r="P59" t="inlineStr">
        <is>
          <t>แบบฝึกหัด</t>
        </is>
      </c>
      <c r="Q59" t="inlineStr">
        <is>
          <t>Quiz เตรียมสอบ CC1 RxCU83</t>
        </is>
      </c>
    </row>
    <row r="60">
      <c r="A60" s="176" t="n">
        <v>58</v>
      </c>
      <c r="B60" t="inlineStr">
        <is>
          <t>ข้อใดกล่าวถึงคำแนะนำและเทคนิคการใช้ยาหยอดตา (Eye drops) และยาป้ายตา (Eye ointment) ได้ถูกต้องที่สุด</t>
        </is>
      </c>
      <c r="D60" t="inlineStr">
        <is>
          <t>ควรหยอดตาก่อนแล้วตามด้วยยาป้ายตาในทันทีโดยไม่ต้องเว้นระยะห่าง</t>
        </is>
      </c>
      <c r="E60" t="inlineStr">
        <is>
          <t>ดึงเปลือกตาล่างลงให้เกิดเป็นกระพุ้ง หยอดตา 1 หยดลงในกระพุ้งตาล่าง กดหัวตานาน 1-2 นาที และหากมียาหยอดตามากกว่า 1 ชนิดต้องเว้นระยะห่างอย่างน้อย 5 นาที</t>
        </is>
      </c>
      <c r="F60" t="inlineStr">
        <is>
          <t>หากลืมหยอดตา ให้หยอดเพิ่มเป็นสองเท่าในมื้อถัดไป</t>
        </is>
      </c>
      <c r="G60" t="inlineStr">
        <is>
          <t>ปลายหลอดยาควรแตะให้สัมผัสกับขนตาและลูกตาเพื่อให้ยาเข้าได้ดี</t>
        </is>
      </c>
      <c r="H60" t="inlineStr">
        <is>
          <t>สามารถใช้ยาหยอดตาร่วมกันกับคนในครอบครัวได้</t>
        </is>
      </c>
      <c r="I60" t="n">
        <v>2</v>
      </c>
      <c r="J60" t="inlineStr">
        <is>
          <t>- คำตอบที่ถูกต้อง: ข้อ ข. ดึงเปลือกตาล่างลงให้เกิดเป็นกระพุ้ง หยอดตา 1 หยดลงในกระพุ้งตาล่าง กดหัวตานาน 1-2 นาที และหากมียาหยอดตามากกว่า 1 ชนิดต้องเว้นระยะห่างอย่างน้อย 5 นาที
- ทำไมข้อนี้ถึงถูก: ปริมาตรความจุของกระพุ้งตาอยู่ที่ประมาณ 30 uL ซึ่งรองรับยาหยอดตาได้เพียง 1 หยด การกดหัวตา (Nasolacrimal occlusion) ช่วยป้องกันยาไหลลงท่อน้ำตาเข้าสู่กระแสเลือด และการเว้นระยะห่าง 5-10 นาทีป้องกันยาหยดหลังชะล้างยาหยดแรก
- ข้ออื่นผิดเพราะอะไร:
  • ข้อ ก.: ยาป้ายตามีความมันและเป็นฟิล์มเคลือบ ต้องใช้เป็นลำดับสุดท้ายหลังยาหยอดตาอย่างน้อย 5-10 นาที
  • ข้อ ค.: หยอดเพียง 1 หยดตามปกติ ยาส่วนเกินจะล้นออกจากตา
  • ข้อ ง.: ห้ามปลายหลอดสัมผัสตาหรือขนตาเด็ดขาดเพราะจะเกิดการปนเปื้อนเชื้อในขวดยา
  • ข้อ จ.: ห้ามใช้ร่วมกันเด็ดขาดเพื่อป้องกันการแพร่เชื้อ</t>
        </is>
      </c>
      <c r="L60" t="inlineStr">
        <is>
          <t>Eye disorders</t>
        </is>
      </c>
      <c r="M60" t="inlineStr">
        <is>
          <t>Ophthalmic formulations</t>
        </is>
      </c>
      <c r="N60" t="inlineStr">
        <is>
          <t>Clinic</t>
        </is>
      </c>
      <c r="O60" t="inlineStr">
        <is>
          <t>รุ่น RxCU83</t>
        </is>
      </c>
      <c r="P60" t="inlineStr">
        <is>
          <t>แบบฝึกหัด</t>
        </is>
      </c>
      <c r="Q60" t="inlineStr">
        <is>
          <t>Quiz เตรียมสอบ CC1 RxCU83</t>
        </is>
      </c>
    </row>
    <row r="61">
      <c r="A61" s="176" t="n">
        <v>59</v>
      </c>
      <c r="B61" t="inlineStr">
        <is>
          <t>ข้อใดกล่าวถึงข้อกำหนดและคุณสมบัติทางเภสัชกรรมของการตั้งสูตรตำรับยาหยอดตา (Ophthalmic solutions) ได้ถูกต้อง</t>
        </is>
      </c>
      <c r="D61" t="inlineStr">
        <is>
          <t>ตำรับยาหยอดตาต้องผ่านการทำให้ปราศจากเชื้อ (Sterility) อย่างสมบูรณ์</t>
        </is>
      </c>
      <c r="E61" t="inlineStr">
        <is>
          <t>ควรมีค่าความดันออสโมติกเทียบเท่ากับสารละลาย 0.9% NaCl (Isotonicity) เพื่อไม่ให้ระคายเคืองตา</t>
        </is>
      </c>
      <c r="F61" t="inlineStr">
        <is>
          <t>ควรมีค่าความเป็นกรด-ด่าง (pH) อยู่ในช่วงที่ใกล้เคียงกับน้ำตาธรรมชาติ (ประมาณ pH 7.4) หรืออยู่ในช่วงที่คงตัวและทนได้ (pH 6.5 - 8.5)</t>
        </is>
      </c>
      <c r="G61" t="inlineStr">
        <is>
          <t>ในตำรับที่เปิดใช้ซ้ำ (Multi-dose containers) จำเป็นต้องใส่สารกันเสีย (Preservatives เช่น Benzalkonium chloride) ที่เหมาะสม</t>
        </is>
      </c>
      <c r="H61" t="inlineStr">
        <is>
          <t>ถูกทุกข้อ</t>
        </is>
      </c>
      <c r="I61" t="n">
        <v>5</v>
      </c>
      <c r="J61" t="inlineStr">
        <is>
          <t>- คำตอบที่ถูกต้อง: ข้อ จ. ถูกทุกข้อ
- ทำไมข้อนี้ถึงถูก: ยาหยอดตาเป็น sterile dosage form ที่มีข้อกำหนดทางเภสัชตำรับอย่างเข้มงวด ทั้งความปราศจากเชื้อ (Sterility), ความสมดุลของแรงดันออสโมติก (Isotonicity), ค่า pH บัฟเฟอร์ที่เหมาะสม, ความใสปราศจากอนุภาคแปลกปลอม และการใส่สารกันเสียในภาวะบรรจุชนิดใช้หลายครั้ง
- ข้ออื่นผิดเพราะอะไร:
  • ข้อ ก. ถึง ง. ล้วนเป็นข้อกำหนดมาตรฐานที่จำเป็นของยาหยอดตาทุกข้อ</t>
        </is>
      </c>
      <c r="L61" t="inlineStr">
        <is>
          <t>Eye disorders</t>
        </is>
      </c>
      <c r="M61" t="inlineStr">
        <is>
          <t>Ophthalmic formulations</t>
        </is>
      </c>
      <c r="N61" t="inlineStr">
        <is>
          <t>Clinic</t>
        </is>
      </c>
      <c r="O61" t="inlineStr">
        <is>
          <t>รุ่น RxCU83</t>
        </is>
      </c>
      <c r="P61" t="inlineStr">
        <is>
          <t>แบบฝึกหัด</t>
        </is>
      </c>
      <c r="Q61" t="inlineStr">
        <is>
          <t>Quiz เตรียมสอบ CC1 RxCU83</t>
        </is>
      </c>
    </row>
    <row r="62">
      <c r="A62" s="176" t="n">
        <v>60</v>
      </c>
      <c r="B62" t="inlineStr">
        <is>
          <t>ทารกแรกเกิดอายุ 3 วัน มีอาการตาแดง บวม เปลือกตาปิด มีหนองข้นสีเหลืองปริมาณมากไหลออกจากตาทั้งสองข้าง (Ophthalmia neonatorum) เชื้อก่อโรคที่ต้องสงสัยมากที่สุดซึ่งมีความรุนแรงจนสามารถทำให้กระจกตาทะลุได้ในเวลาอันรวดเร็วคือเชื้อใด</t>
        </is>
      </c>
      <c r="D62" t="inlineStr">
        <is>
          <t>Neisseria gonorrhoeae</t>
        </is>
      </c>
      <c r="E62" t="inlineStr">
        <is>
          <t>Chlamydia trachomatis</t>
        </is>
      </c>
      <c r="F62" t="inlineStr">
        <is>
          <t>Staphylococcus aureus</t>
        </is>
      </c>
      <c r="G62" t="inlineStr">
        <is>
          <t>Pseudomonas aeruginosa</t>
        </is>
      </c>
      <c r="H62" t="inlineStr">
        <is>
          <t>Herpes simplex virus</t>
        </is>
      </c>
      <c r="I62" t="n">
        <v>1</v>
      </c>
      <c r="J62" t="inlineStr">
        <is>
          <t>- คำตอบที่ถูกต้อง: ข้อ ก. Neisseria gonorrhoeae
- ทำไมข้อนี้ถึงถูก: หนองในที่ตาของทารกแรกเกิดจากเชื้อ Neisseria gonorrhoeae (Gonococcal ophthalmia neonatorum) จะมีอาการรุนแรงมาก เกิดขึ้นเร็วในช่วง 2-5 วันหลังคลอด มีหนองข้นปริมาณมหาศาล และเชื้อสามารถเจาะทะลุกระจกตาที่สมบูรณ์ได้ ต้องรักษาด้วย Ceftriaxone ฉีดเข้าเส้น/กล้ามเนื้อทันที
- ข้ออื่นผิดเพราะอะไร:
  • ข้อ ข.: Chlamydia trachomatis มักเกิดช้ากว่า (วันที่ 5-14 หลังคลอด) หนองน้อยกว่า และรักษาด้วย Oral Erythromycin/Azithromycin
  • ข้อ ค., ง., จ.: พบน้อยกว่าในระยะ 2-3 วันแรกหลังคลอด</t>
        </is>
      </c>
      <c r="L62" t="inlineStr">
        <is>
          <t>Eye disorders</t>
        </is>
      </c>
      <c r="M62" t="inlineStr">
        <is>
          <t>Conjunctivitis</t>
        </is>
      </c>
      <c r="N62" t="inlineStr">
        <is>
          <t>Clinic</t>
        </is>
      </c>
      <c r="O62" t="inlineStr">
        <is>
          <t>รุ่น RxCU83</t>
        </is>
      </c>
      <c r="P62" t="inlineStr">
        <is>
          <t>แบบฝึกหัด</t>
        </is>
      </c>
      <c r="Q62" t="inlineStr">
        <is>
          <t>Quiz เตรียมสอบ CC1 RxCU83</t>
        </is>
      </c>
    </row>
    <row r="63">
      <c r="A63" s="176" t="n">
        <v>61</v>
      </c>
      <c r="B63" t="inlineStr">
        <is>
          <t>ผู้ป่วยมีอาการคันตาทั้งสองข้างอย่างรุนแรง ตาแดง มีขี้ตาเป็นเมือกใส น้ำตาไหล เปลือกตาบวม มีประวัติเป็นโรคภูมิแพ้จมูก ยาหยอดตาในกลุ่มใดที่ออกฤทธิ์เป็น Dual-action (Antihistamine ร่วมกับ Mast cell stabilizer) ที่แนะนำให้ใช้เป็นอันดับแรกในการรักษา Allergic conjunctivitis</t>
        </is>
      </c>
      <c r="D63" t="inlineStr">
        <is>
          <t>Olopatadine หรือ Ketotifen</t>
        </is>
      </c>
      <c r="E63" t="inlineStr">
        <is>
          <t>Tetrahydrozoline เดี่ยวๆ</t>
        </is>
      </c>
      <c r="F63" t="inlineStr">
        <is>
          <t>Dexamethasone eyedrops</t>
        </is>
      </c>
      <c r="G63" t="inlineStr">
        <is>
          <t>Chloramphenicol eyedrops</t>
        </is>
      </c>
      <c r="H63" t="inlineStr">
        <is>
          <t>Tropicamide eyedrops</t>
        </is>
      </c>
      <c r="I63" t="n">
        <v>1</v>
      </c>
      <c r="J63" t="inlineStr">
        <is>
          <t>- คำตอบที่ถูกต้อง: ข้อ ก. Olopatadine หรือ Ketotifen
- ทำไมข้อนี้ถึงถูก: ยาหยอดตากลุ่ม Dual-action agents เช่น Olopatadine, Ketotifen หรือ Epinastine ออกฤทธิ์บล็อก H1 receptor บรรเทาอาการคันได้ทันที ร่วมกับยับยั้งการแตกตัวของ Mast cell ป้องกันการหลั่งสารสื่ออักเสบในระยะยาว จึงเป็น First-line of choice สำหรับ Allergic conjunctivitis
- ข้ออื่นผิดเพราะอะไร:
  • ข้อ ข.: Decongestant หยอดตาลดตาแดงชั่วคราวแต่เสี่ยงต่อ rebound hyperemia หากใช้เกิน 3-5 วัน
  • ข้อ ค.: สเตียรอยด์หยอดตามีผลข้างเคียงเพิ่มความดันลูกตา ต้อหิน และต้อกระจก
  • ข้อ ง.: ยาปฏิชีวนะไม่มีประโยชน์ในโรคภูมิแพ้
  • ข้อ จ.: Tropicamide เป็นยาขยายม่านตา</t>
        </is>
      </c>
      <c r="L63" t="inlineStr">
        <is>
          <t>Eye disorders</t>
        </is>
      </c>
      <c r="M63" t="inlineStr">
        <is>
          <t>Conjunctivitis</t>
        </is>
      </c>
      <c r="N63" t="inlineStr">
        <is>
          <t>Clinic</t>
        </is>
      </c>
      <c r="O63" t="inlineStr">
        <is>
          <t>รุ่น RxCU83</t>
        </is>
      </c>
      <c r="P63" t="inlineStr">
        <is>
          <t>แบบฝึกหัด</t>
        </is>
      </c>
      <c r="Q63" t="inlineStr">
        <is>
          <t>Quiz เตรียมสอบ CC1 RxCU83</t>
        </is>
      </c>
    </row>
    <row r="64">
      <c r="A64" s="176" t="n">
        <v>62</v>
      </c>
      <c r="B64" t="inlineStr">
        <is>
          <t>ยาหยอดตาในกลุ่มใดที่เป็น First-line drug of choice ในการรักษาโรคต้อหินมุมเปิดเรื้อรัง (Primary Open-Angle Glaucoma) เนื่องจากมีประสิทธิภาพในการลดความดันลูกตา (IOP) ได้สูงที่สุดและบริหารยาวันละ 1 ครั้งก่อนนอน</t>
        </is>
      </c>
      <c r="D64" t="inlineStr">
        <is>
          <t>Prostaglandin analogs (เช่น Latanoprost, Travoprost, Bimatoprost)</t>
        </is>
      </c>
      <c r="E64" t="inlineStr">
        <is>
          <t>Beta-blockers (เช่น Timolol 0.5%)</t>
        </is>
      </c>
      <c r="F64" t="inlineStr">
        <is>
          <t>Alpha-2 agonists (เช่น Brimonidine)</t>
        </is>
      </c>
      <c r="G64" t="inlineStr">
        <is>
          <t>Carbonic anhydrase inhibitors (เช่น Dorzolamide)</t>
        </is>
      </c>
      <c r="H64" t="inlineStr">
        <is>
          <t>Cholinergic agonists (เช่น Pilocarpine)</t>
        </is>
      </c>
      <c r="I64" t="n">
        <v>1</v>
      </c>
      <c r="J64" t="inlineStr">
        <is>
          <t>- คำตอบที่ถูกต้อง: ข้อ ก. Prostaglandin analogs (เช่น Latanoprost, Travoprost, Bimatoprost)
- ทำไมข้อนี้ถึงถูก: Prostaglandin F2-alpha analogs เป็น First-line therapy ที่มีประสิทธิภาพสูงสุด สามารถลด IOP ได้ 25-35% โดยออกฤทธิ์เพิ่มการระบายของน้ำหล่อเลี้ยงลูกตา (Aqueous humor) ผ่านทาง Uveoscleral outflow pathway และมีความสะดวกในการใช้เพียงวันละ 1 ครั้งก่อนนอน
- ข้ออื่นผิดเพราะอะไร:
  • ข้อ ข.: Timolol ลดการสร้าง aqueous humor ลด IOP ได้ประมาณ 20-25% ต้องหยอดวันละ 2 ครั้งและมีข้อห้ามใช้ในหอบหืด/หัวใจเต้นช้า
  • ข้อ ค. และ ง.: ลด IOP ได้น้อยกว่า (15-20%) ใช้เป็นยาทางเลือกรอง
  • ข้อ จ.: Pilocarpine ต้องหยอดวันละ 3-4 ครั้งและทำให้ปวดคิ้ว รูม่านตาหดเล็ก</t>
        </is>
      </c>
      <c r="L64" t="inlineStr">
        <is>
          <t>Eye disorders</t>
        </is>
      </c>
      <c r="M64" t="inlineStr">
        <is>
          <t>Glaucoma</t>
        </is>
      </c>
      <c r="N64" t="inlineStr">
        <is>
          <t>Clinic</t>
        </is>
      </c>
      <c r="O64" t="inlineStr">
        <is>
          <t>รุ่น RxCU83</t>
        </is>
      </c>
      <c r="P64" t="inlineStr">
        <is>
          <t>แบบฝึกหัด</t>
        </is>
      </c>
      <c r="Q64" t="inlineStr">
        <is>
          <t>Quiz เตรียมสอบ CC1 RxCU83</t>
        </is>
      </c>
    </row>
    <row r="65">
      <c r="A65" s="176" t="n">
        <v>63</v>
      </c>
      <c r="B65" t="inlineStr">
        <is>
          <t>ข้อใดคืออาการไม่พึงประสงค์เฉพาะที่เด่นชัดของการใช้ยาหยอดตากลุ่ม Prostaglandin analogs (เช่น Latanoprost) ที่ต้องแจ้งให้ผู้ป่วยทราบล่วงหน้าก่อนเริ่มใช้ยา</t>
        </is>
      </c>
      <c r="D65" t="inlineStr">
        <is>
          <t>สีม่านตาคล้ำขึ้นอย่างถาวร (Iris hyperpigmentation) ขนตายาวหนาและดกขึ้น (Eyelash changes) และผิวหนังรอบดวงตาคล้ำขึ้น</t>
        </is>
      </c>
      <c r="E65" t="inlineStr">
        <is>
          <t>อาการหลอดลมหดเกร็ง หายใจไม่ออก</t>
        </is>
      </c>
      <c r="F65" t="inlineStr">
        <is>
          <t>ภาวะหัวใจเต้นช้าผิดปกติ</t>
        </is>
      </c>
      <c r="G65" t="inlineStr">
        <is>
          <t>อาการชาปลายมือปลายเท้า</t>
        </is>
      </c>
      <c r="H65" t="inlineStr">
        <is>
          <t>อาการปากแห้ง ท้องผูกอย่างรุนแรง</t>
        </is>
      </c>
      <c r="I65" t="n">
        <v>1</v>
      </c>
      <c r="J65" t="inlineStr">
        <is>
          <t>- คำตอบที่ถูกต้อง: ข้อ ก. สีม่านตาคล้ำขึ้นอย่างถาวร (Iris hyperpigmentation) ขนตายาวหนาและดกขึ้น (Eyelash changes) และผิวหนังรอบดวงตาคล้ำขึ้น
- ทำไมข้อนี้ถึงถูก: Prostaglandin analogs กระตุ้นการสร้างเม็ดสีเมลานินใน melanocytes ของม่านตา ทำให้ม่านตามีสีน้ำตาลเข้มขึ้นถาวร (โดยเฉพาะในคนตาสีอ่อน) ขนตายาวหนาดกขึ้น และอาจทำให้เกิด periorbital fat atrophy (เบ้าตาลึก)
- ข้ออื่นผิดเพราะอะไร:
  • ข้อ ข. และ ค.: เป็นผลข้างเคียงของยาหยอดตากลุ่ม Beta-blockers (Timolol) เมื่อยาดูดซึมเข้าร่างกาย
  • ข้อ ง. และ จ.: ไม่ใช่ผลข้างเคียงของ prostaglandin analogs</t>
        </is>
      </c>
      <c r="L65" t="inlineStr">
        <is>
          <t>Eye disorders</t>
        </is>
      </c>
      <c r="M65" t="inlineStr">
        <is>
          <t>Glaucoma</t>
        </is>
      </c>
      <c r="N65" t="inlineStr">
        <is>
          <t>Clinic</t>
        </is>
      </c>
      <c r="O65" t="inlineStr">
        <is>
          <t>รุ่น RxCU83</t>
        </is>
      </c>
      <c r="P65" t="inlineStr">
        <is>
          <t>แบบฝึกหัด</t>
        </is>
      </c>
      <c r="Q65" t="inlineStr">
        <is>
          <t>Quiz เตรียมสอบ CC1 RxCU83</t>
        </is>
      </c>
    </row>
    <row r="66">
      <c r="A66" s="176" t="n">
        <v>64</v>
      </c>
      <c r="B66" t="inlineStr">
        <is>
          <t>ในภาวะต้อหินมุมปิดเฉียบพลัน (Acute Angle-Closure Glaucoma) ซึ่งเกิดจากการที่ม่านตาเคลื่อนมาปิดกั้นทางระบาย Aqueous humor อย่างกะทันหัน ทำให้ความดันลูกตาสูงขึ้นอย่างรุนแรง (&gt; 40-50 mmHg) ยาหยอดตาในข้อใดที่ออกฤทธิ์หดรูม่านตา (Miosis) ช่วยดึงม่านตาออกจากมุมตาเพื่อเปิดทางระบายน้ำหล่อเลี้ยงลูกตา</t>
        </is>
      </c>
      <c r="D66" t="inlineStr">
        <is>
          <t>Pilocarpine 1-2% eyedrops</t>
        </is>
      </c>
      <c r="E66" t="inlineStr">
        <is>
          <t>Atropine 1% eyedrops</t>
        </is>
      </c>
      <c r="F66" t="inlineStr">
        <is>
          <t>Cyclopentolate eyedrops</t>
        </is>
      </c>
      <c r="G66" t="inlineStr">
        <is>
          <t>Tropicamide eyedrops</t>
        </is>
      </c>
      <c r="H66" t="inlineStr">
        <is>
          <t>Phenylephrine eyedrops</t>
        </is>
      </c>
      <c r="I66" t="n">
        <v>1</v>
      </c>
      <c r="J66" t="inlineStr">
        <is>
          <t>- คำตอบที่ถูกต้อง: ข้อ ก. Pilocarpine 1-2% eyedrops
- ทำไมข้อนี้ถึงถูก: Pilocarpine เป็น Direct cholinergic agonist กระตุ้น Muscarinic M3 receptor ทำให้เกิดการหดตัวของ Sphincter pupillae muscle เกิดภาวะรูม่านตาหดเล็ก (Miosis) ดึงโคนม่านตาออกจาก Trabecular meshwork ทำให้มุมระบายน้ำตาเปิดออกและลด IOP ได้อย่างรวดเร็ว
- ข้ออื่นผิดเพราะอะไร:
  • ข้อ ข., ค., ง., จ.: เป็นยาขยายม่านตา (Mydriatics / Cycloplegics) ซึ่งมี ข้อห้ามใช้เด็ดขาด ในต้อหินมุมปิด เพราะจะทำให้ม่านตาพับหนาขึ้นและอุดตันมุมตาจนความดันลูกตาพุ่งสูงวิกฤต</t>
        </is>
      </c>
      <c r="L66" t="inlineStr">
        <is>
          <t>Eye disorders</t>
        </is>
      </c>
      <c r="M66" t="inlineStr">
        <is>
          <t>Glaucoma</t>
        </is>
      </c>
      <c r="N66" t="inlineStr">
        <is>
          <t>Clinic</t>
        </is>
      </c>
      <c r="O66" t="inlineStr">
        <is>
          <t>รุ่น RxCU83</t>
        </is>
      </c>
      <c r="P66" t="inlineStr">
        <is>
          <t>แบบฝึกหัด</t>
        </is>
      </c>
      <c r="Q66" t="inlineStr">
        <is>
          <t>Quiz เตรียมสอบ CC1 RxCU83</t>
        </is>
      </c>
    </row>
    <row r="67">
      <c r="A67" s="176" t="n">
        <v>65</v>
      </c>
      <c r="B67" t="inlineStr">
        <is>
          <t>ผู้ป่วยชายอายุ 24 ปี มาด้วยอาการตาแดงข้างขวา ไม่คัน ไม่ปวด ตื่นเช้ามามีขี้ตาสีเหลืองข้นจำนวนมากจนลืมตาไม่ขึ้น ผู้ป่วยใส่คอนแทคเลนส์สายตาสั้นเป็นประจำ ปกติล้างคอนแทคเลนส์ด้วยน้ำยาล้างเลนส์และใช้น้ำตาเทียม แต่เมื่อ 3 วันก่อนไปท่องเที่ยวต่างจังหวัด ลืมนำน้ำยาล้างคอนแทคเลนส์ไป จึงใช้น้ำเกลือธรรมดา (Normal Saline) แช่คอนแทคเลนส์ค้างคืนแทนแล้วนำมาใส่ต่อจนเกิดอาการตาแดง ผู้ป่วยมีประวัติแพ้ยา Co-trimoxazole อย่างรุนแรงแบบ Stevens-Johnson Syndrome (SJS)
ยาหยอดตาในข้อใดมีความเหมาะสมและปลอดภัยสูงสุดในการรักษาการติดเชื้อแบคทีเรียที่ตาในผู้ป่วยรายนี้ (ซึ่งมีความเสี่ยงสูงต่อเชื้อ Pseudomonas aeruginosa)</t>
        </is>
      </c>
      <c r="C67" t="inlineStr">
        <is>
          <t>Ciprofloxacin 0.3% ophthalmic solution</t>
        </is>
      </c>
      <c r="D67" t="inlineStr">
        <is>
          <t>Sulfacetamide sodium 10% ophthalmic solution</t>
        </is>
      </c>
      <c r="E67" t="inlineStr">
        <is>
          <t>Prednisolone acetate 1% ophthalmic suspension</t>
        </is>
      </c>
      <c r="F67" t="inlineStr">
        <is>
          <t>Acyclovir 3% ophthalmic ointment</t>
        </is>
      </c>
      <c r="G67" t="inlineStr">
        <is>
          <t>Antazoline hydrochloride + Tetrahydrozoline ophthalmic solution</t>
        </is>
      </c>
      <c r="H67" t="n">
        <v>1</v>
      </c>
      <c r="I67" t="inlineStr">
        <is>
          <t>✅ คำตอบที่ถูกต้อง: ข้อ ก. Ciprofloxacin 0.3% ophthalmic solution
🎯 ทำไมข้อนี้ถึงถูก: ผู้ป่วยที่ใส่คอนแทคเลนส์แล้วเกิดการติดเชื้อที่ตา (Bacterial Keratitis / Conjunctivitis) มีความเสี่ยงสูงอย่างยิ่งต่อเชื้อแกรมลบที่รุนแรง โดยเฉพาะ Pseudomonas aeruginosa ยาหยอดตาอันดับแรกต้องครอบคลุมเชื้อดังกล่าว ได้แก่ Topical Fluoroquinolones เช่น Ciprofloxacin หรือ Moxifloxacin อีกทั้ง Ciprofloxacin ปลอดภัยในผู้ป่วยที่มีประวัติแพ้ยาซัลฟา
🔍 ข้ออื่นผิดเพราะอะไร:
• ข้อ ข.: Sulfacetamide sodium เป็นยาในกลุ่ม Sulfonamide มีข้อห้ามใช้อย่างเด็ดขาดในผู้ป่วยที่มีประวัติแพ้ยา Co-trimoxazole แบบ SJS เนื่องจากเสี่ยงต่อการเกิด Severe Cutaneous Adverse Reactions ซ้ำซ้อน
• ข้อ ค.: Prednisolone เป็นสเตียรอยด์ มีข้อห้ามใช้ในการติดเชื้อแบคทีเรียที่ยังไม่ได้รับการควบคุม เพราะจะกดภูมิคุ้มกันและทำให้แผลที่กระจกตาทะลุได้
• ข้อ ง.: Acyclovir ใช้รักษาการติดเชื้อไวรัส เช่น Herpes simplex keratitis ไม่มีผลต่อแบคทีเรียแกรมลบ
• ข้อ จ.: Antazoline + Tetrahydrozoline เป็นยาลดอาการแพ้และหดหลอดลม ไม่ใช่ยาต้านจุลชีพ ไม่สามารถรักษาการติดเชื้อแบคทีเรียได้</t>
        </is>
      </c>
      <c r="K67" t="inlineStr">
        <is>
          <t>Intermediate</t>
        </is>
      </c>
      <c r="L67" t="inlineStr">
        <is>
          <t>Eye disorders</t>
        </is>
      </c>
      <c r="M67" t="inlineStr">
        <is>
          <t>Bacterial Conjunctivitis &amp; Contact Lens-Related Infections</t>
        </is>
      </c>
      <c r="N67" t="inlineStr">
        <is>
          <t>Clinic</t>
        </is>
      </c>
      <c r="O67" t="inlineStr">
        <is>
          <t>[RECONSTRUCTED: ปรับแต่งและเติมเต็มบริบทโจทย์/ตัวเลือกเพื่อความสมบูรณ์] ข้อสอบจริง PLE-CC1 ปี 2567 ข้อ 29</t>
        </is>
      </c>
      <c r="P67" t="inlineStr">
        <is>
          <t>ข้อสอบจริง</t>
        </is>
      </c>
      <c r="Q67" t="inlineStr">
        <is>
          <t>2567</t>
        </is>
      </c>
      <c r="R67" t="inlineStr">
        <is>
          <t>CASE_2567_EYE_01</t>
        </is>
      </c>
    </row>
    <row r="68">
      <c r="A68" s="176" t="n">
        <v>66</v>
      </c>
      <c r="B68" t="inlineStr">
        <is>
          <t>ผู้ป่วยชายอายุ 24 ปี มาด้วยอาการตาแดงข้างขวา ไม่คัน ไม่ปวด ตื่นเช้ามามีขี้ตาสีเหลืองข้นจำนวนมากจนลืมตาไม่ขึ้น ผู้ป่วยใส่คอนแทคเลนส์สายตาสั้นเป็นประจำ ปกติล้างคอนแทคเลนส์ด้วยน้ำยาล้างเลนส์และใช้น้ำตาเทียม แต่เมื่อ 3 วันก่อนไปท่องเที่ยวต่างจังหวัด ลืมนำน้ำยาล้างคอนแทคเลนส์ไป จึงใช้น้ำเกลือธรรมดา (Normal Saline) แช่คอนแทคเลนส์ค้างคืนแทนแล้วนำมาใส่ต่อจนเกิดอาการตาแดง ผู้ป่วยมีประวัติแพ้ยา Co-trimoxazole อย่างรุนแรงแบบ Stevens-Johnson Syndrome (SJS)
จากประวัติการแพ้ยา Co-trimoxazole อย่างรุนแรงแบบ Stevens-Johnson Syndrome (SJS) ของผู้ป่วย แพทย์และเภสัชกรควรระมัดระวังและ หลีกเลี่ยง การใช้ยาหยอดตาหรือส่วนประกอบในสูตรตำรับข้อใดโดยเด็ดขาด เนื่องจากมีความเสี่ยงต่อการเกิดปฏิกิริยาแพ้ยาข้ามกลุ่มรุนแรง (Cross-reactivity)</t>
        </is>
      </c>
      <c r="C68" t="inlineStr">
        <is>
          <t>Sulfacetamide sodium eye drops</t>
        </is>
      </c>
      <c r="D68" t="inlineStr">
        <is>
          <t>Ciprofloxacin eye drops</t>
        </is>
      </c>
      <c r="E68" t="inlineStr">
        <is>
          <t>Polymyxin B sulfate eye drops</t>
        </is>
      </c>
      <c r="F68" t="inlineStr">
        <is>
          <t>Dexamethasone sodium phosphate eye drops</t>
        </is>
      </c>
      <c r="G68" t="inlineStr">
        <is>
          <t>Antazoline hydrochloride eye drops</t>
        </is>
      </c>
      <c r="H68" t="n">
        <v>1</v>
      </c>
      <c r="I68" t="inlineStr">
        <is>
          <t>✅ คำตอบที่ถูกต้อง: ข้อ ก. Sulfacetamide sodium eye drops
🎯 ทำไมข้อนี้ถึงถูก: Co-trimoxazole ประกอบด้วย Sulfamethoxazole ซึ่งมีโครงสร้างแกนเป็น Sulfonamide เช่นเดียวกับยาหยอดตา Sulfacetamide sodium ผู้ป่วยที่มีประวัติแพ้ยาซัลฟารุนแรงแบบ SJS มีความเสี่ยงสูงมากที่จะเกิดปฏิกิริยาแพ้ยาข้ามกลุ่มที่รุนแรงถึงแก่ชีวิต จึงเป็นข้อห้ามใช้เด็ดขาดสำหรับยาหยอดตาที่มีส่วนประกอบของ Sulfonamides
🔍 ข้ออื่นผิดเพราะอะไร:
• ข้อ ข.: Ciprofloxacin เป็นยากลุ่ม Fluoroquinolone โครงสร้างไม่เกี่ยวข้องกับกลุ่มซัลฟา สามารถใช้ได้อย่างปลอดภัย
• ข้อ ค.: Polymyxin B เป็นยาปฏิชีวนะกลุ่ม Polypeptide ไม่มีโครงสร้างซัลโฟนาไมด์
• ข้อ ง.: Dexamethasone เป็น Corticosteroid ไม่มีโครงสร้างซัลฟา (แม้จะมีข้อควรระวังเรื่องการติดเชื้อ แต่ไม่ใช่เรื่องการแพ้ข้ามกลุ่มซัลฟา)
• ข้อ จ.: Antazoline เป็นยากลุ่ม Antihistamine ชนิด Ethylenediamine derivative ไม่มีการแพ้ข้ามกลุ่มกับซัลฟา</t>
        </is>
      </c>
      <c r="K68" t="inlineStr">
        <is>
          <t>Intermediate</t>
        </is>
      </c>
      <c r="L68" t="inlineStr">
        <is>
          <t>Eye disorders</t>
        </is>
      </c>
      <c r="M68" t="inlineStr">
        <is>
          <t>Sulfonamide Cross-Reactivity in Ophthalmic Preparations</t>
        </is>
      </c>
      <c r="N68" t="inlineStr">
        <is>
          <t>Clinic</t>
        </is>
      </c>
      <c r="O68" t="inlineStr">
        <is>
          <t>[RECONSTRUCTED: ปรับแต่งและเติมเต็มบริบทโจทย์/ตัวเลือกเพื่อความสมบูรณ์] ข้อสอบจริง PLE-CC1 ปี 2567 ข้อ 30</t>
        </is>
      </c>
      <c r="P68" t="inlineStr">
        <is>
          <t>ข้อสอบจริง</t>
        </is>
      </c>
      <c r="Q68" t="inlineStr">
        <is>
          <t>2567</t>
        </is>
      </c>
      <c r="R68" t="inlineStr">
        <is>
          <t>CASE_2567_EYE_01</t>
        </is>
      </c>
    </row>
    <row r="69">
      <c r="A69" s="176" t="n">
        <v>67</v>
      </c>
      <c r="B69" t="inlineStr">
        <is>
          <t>ผู้ป่วยชายอายุ 24 ปี มาด้วยอาการตาแดงข้างขวา ไม่คัน ไม่ปวด ตื่นเช้ามามีขี้ตาสีเหลืองข้นจำนวนมากจนลืมตาไม่ขึ้น ผู้ป่วยใส่คอนแทคเลนส์สายตาสั้นเป็นประจำ ปกติล้างคอนแทคเลนส์ด้วยน้ำยาล้างเลนส์และใช้น้ำตาเทียม แต่เมื่อ 3 วันก่อนไปท่องเที่ยวต่างจังหวัด ลืมนำน้ำยาล้างคอนแทคเลนส์ไป จึงใช้น้ำเกลือธรรมดา (Normal Saline) แช่คอนแทคเลนส์ค้างคืนแทนแล้วนำมาใส่ต่อจนเกิดอาการตาแดง ผู้ป่วยมีประวัติแพ้ยา Co-trimoxazole อย่างรุนแรงแบบ Stevens-Johnson Syndrome (SJS)
คำแนะนำในการปฏิบัติตนและการใช้ยาข้อใด มีความถูกต้องและเหมาะสมที่สุด สำหรับผู้ป่วยรายนี้</t>
        </is>
      </c>
      <c r="C69" t="inlineStr">
        <is>
          <t>ควรงดการสวมใส่คอนแทคเลนส์โดยเด็ดขาดตลอดระยะเวลาที่มีการติดเชื้อที่ตา และหลีกเลี่ยงการใช้น้ำตาเทียมที่มีสารกันเสีย Benzalkonium Chloride (BAK) ร่วมกับคอนแทคเลนส์</t>
        </is>
      </c>
      <c r="D69" t="inlineStr">
        <is>
          <t>สามารถล้างทำความสะอาดและแช่คอนแทคเลนส์ด้วยน้ำประปาหรือน้ำเกลือธรรมดาได้หากไม่มีน้ำยาล้างเฉพาะ</t>
        </is>
      </c>
      <c r="E69" t="inlineStr">
        <is>
          <t>สามารถใช้ยาป้ายตาหรือยาหยอดตาฆ่าเชื้อขณะสวมใส่คอนแทคเลนส์ได้ตามปกติเพื่อป้องกันเชื้อกระจาย</t>
        </is>
      </c>
      <c r="F69" t="inlineStr">
        <is>
          <t>โรคนี้เป็นการระคายเคืองทั่วไปจากน้ำเกลือ สามารถหายได้เองโดยไม่ต้องใช้ยาปฏิชีวนะหยอดตา</t>
        </is>
      </c>
      <c r="G69" t="inlineStr">
        <is>
          <t>สามารถนำคอนแทคเลนส์คู่เดิมที่แช่น้ำเกลือกลับมาใช้ใหม่ได้ทันทีหลังหยอดยาครบ 24 ชั่วโมง</t>
        </is>
      </c>
      <c r="H69" t="n">
        <v>1</v>
      </c>
      <c r="I69" t="inlineStr">
        <is>
          <t>✅ คำตอบที่ถูกต้อง: ข้อ ก. ควรงดการสวมใส่คอนแทคเลนส์โดยเด็ดขาดตลอดระยะเวลาที่มีการติดเชื้อที่ตา และหลีกเลี่ยงการใช้น้ำตาเทียมที่มีสารกันเสีย Benzalkonium Chloride (BAK) ร่วมกับคอนแทคเลนส์
🎯 ทำไมข้อนี้ถึงถูก: ในผู้ป่วยที่มีการติดเชื้อที่กระจกตาหรือเยื่อบุตา ต้องหยุดใส่คอนแทคเลนส์ทันทีจนกว่าการติดเชื้อจะหายสนิทและได้รับการยืนยันจากจักษุแพทย์ นอกจากนี้ สารกันเสีย Benzalkonium chloride (BAK) ในน้ำตาเทียมสามารถถูกดูดซับเข้าสู่เนื้อคอนแทคเลนส์ชนิดนิ่ม (Soft lens) ทำให้เลนส์เสียสภาพและปลดปล่อยสารพิษระคายเคืองต่อกระจกตาอย่างต่อเนื่อง จึงต้องหลีกเลี่ยง
🔍 ข้ออื่นผิดเพราะอะไร:
• ข้อ ข.: ห้ามใช้น้ำประปาหรือน้ำเกลือธรรมดาแช่คอนแทคเลนส์เด็ดขาด เพราะไม่มีสารฆ่าเชื้อ เสี่ยงต่อการติดเชื้อ Acanthamoeba และ Pseudomonas
• ข้อ ค.: ห้ามหยอดยาหรือป้ายยาขณะใส่คอนแทคเลนส์ เพราะตัวยาและสารกันเสียจะสะสมในเลนส์และทำให้การรักษาไม่ได้ผล
• ข้อ ง.: มีขี้ตาสีเหลืองข้นและใส่คอนแทคเลนส์ เป็นสัญญาณของการติดเชื้อแบคทีเรียที่ต้องได้รับยาปฏิชีวนะหยอดตาโดยเร็วเพื่อป้องกันแผลกระจกตาทะลุ
• ข้อ จ.: คอนแทคเลนส์คู่ที่ปนเปื้อนเชื้อแล้วควรทิ้งทันที ห้ามนำกลับมาใช้อีก</t>
        </is>
      </c>
      <c r="K69" t="inlineStr">
        <is>
          <t>Intermediate</t>
        </is>
      </c>
      <c r="L69" t="inlineStr">
        <is>
          <t>Eye disorders</t>
        </is>
      </c>
      <c r="M69" t="inlineStr">
        <is>
          <t>Ophthalmic Counseling &amp; Contact Lens Hygiene</t>
        </is>
      </c>
      <c r="N69" t="inlineStr">
        <is>
          <t>Clinic</t>
        </is>
      </c>
      <c r="O69" t="inlineStr">
        <is>
          <t>[RECONSTRUCTED: ปรับแต่งและเติมเต็มบริบทโจทย์/ตัวเลือกเพื่อความสมบูรณ์] ข้อสอบจริง PLE-CC1 ปี 2567 ข้อ 31</t>
        </is>
      </c>
      <c r="P69" t="inlineStr">
        <is>
          <t>ข้อสอบจริง</t>
        </is>
      </c>
      <c r="Q69" t="inlineStr">
        <is>
          <t>2567</t>
        </is>
      </c>
      <c r="R69" t="inlineStr">
        <is>
          <t>CASE_2567_EYE_01</t>
        </is>
      </c>
    </row>
    <row r="70">
      <c r="A70" s="177" t="n">
        <v>68</v>
      </c>
      <c r="B70" s="34" t="inlineStr">
        <is>
          <t>ผู้ป่วยชายไทย อายุ 28 ปี มาพบเภสัชกรที่ร้านยาด้วยอาการตาแดง คันตาทั้งสองข้าง น้ำตาไหล มีอาการคันจมูกร่วมด้วย ตรวจพบขี้ตาสีขาวขุ่นอมใส ไม่มีขี้ตาเป็นหนองเหนียวเขียวข้น อาการจะเป็นมากเป็นพิเศษเมื่อสัมผัสฝุ่นหรือละอองเกสร
จากลักษณะอาการของผู้ป่วย ยาหยอดตาในข้อใดมีความเหมาะสมที่สุดสำหรับการรักษาอาการแพ้ที่ตาเฉียบพลันในเบื้องต้น</t>
        </is>
      </c>
      <c r="C70" s="100" t="inlineStr"/>
      <c r="D70" s="34" t="inlineStr">
        <is>
          <t>Dexamethasone + Neomycin eye drops</t>
        </is>
      </c>
      <c r="E70" s="34" t="inlineStr">
        <is>
          <t>Neomycin + Polymyxin B eye drops</t>
        </is>
      </c>
      <c r="F70" s="34" t="inlineStr">
        <is>
          <t>Tobramycin eye ointment</t>
        </is>
      </c>
      <c r="G70" s="34" t="inlineStr">
        <is>
          <t>Tobramycin + Dexamethasone eye drops</t>
        </is>
      </c>
      <c r="H70" s="34" t="inlineStr">
        <is>
          <t>Antazoline + Tetrahydrozoline eye drops</t>
        </is>
      </c>
      <c r="I70" s="100" t="n">
        <v>5</v>
      </c>
      <c r="J70" s="34" t="inlineStr">
        <is>
          <t>✅ คำตอบที่ถูกต้อง: ข้อ จ. Antazoline + Tetrahydrozoline eye drops
🎯 ทำไมข้อนี้ถึงถูก:
ผู้ป่วยมีอาการของโรคเยื่อบุตาอักเสบจากภูมิแพ้ (Allergic conjunctivitis) ได้แก่ คันตาเด่นทั้งสองข้าง มีน้ำตาไหล คันจมูก และสัมพันธ์กับสิ่งกระตุ้น (ฝุ่น) ยาหยอดตาสูตรผสมระหว่าง Antihistamine (Antazoline ช่วยลดอาการคัน) และ Decongestant/Vasoconstrictor (Tetrahydrozoline ช่วยหดหลอดเลือดลดตาแดง) เป็นยาทางเลือกแรกที่ออกฤทธิ์เร็วและเหมาะสมที่สุดในการบรรเทาอาการในระยะสั้น
🔍 ข้ออื่นผิดเพราะอะไร:
• ข้อ ก. ข. ค. และ ง. ผิดเพราะ: เป็นยาปฏิชีวนะฆ่าเชื้อแบคทีเรียหรือผสมสเตียรอยด์ ซึ่งไม่มีข้อบ่งใช้ใน Allergic conjunctivitis ที่ไม่มีการติดเชื้อแบคทีเรีย และการใช้สเตียรอยด์หยอดตาโดยไม่จำเป็นเสี่ยงต่อการเกิดต้อหิน (Glaucoma) ต้อกระจก และการติดเชื้อรุนแรง</t>
        </is>
      </c>
      <c r="K70" s="100" t="inlineStr"/>
      <c r="L70" s="34" t="inlineStr">
        <is>
          <t>Eye disorder</t>
        </is>
      </c>
      <c r="M70" s="34" t="inlineStr">
        <is>
          <t>Allergic Conjunctivitis Pharmacotherapy</t>
        </is>
      </c>
      <c r="N70" s="100" t="inlineStr">
        <is>
          <t>Clinic</t>
        </is>
      </c>
      <c r="O70" s="34" t="inlineStr">
        <is>
          <t>ข้อสอบจริง PLE-CC1 ปี 2566 Day 1 ข้อ 45 [CASE_2566_EYE_01]</t>
        </is>
      </c>
      <c r="P70" s="100" t="inlineStr">
        <is>
          <t>ข้อสอบจริง</t>
        </is>
      </c>
      <c r="Q70" s="100" t="inlineStr">
        <is>
          <t>2566 Day 1</t>
        </is>
      </c>
      <c r="R70" s="100" t="inlineStr">
        <is>
          <t>CASE_2566_EYE_01</t>
        </is>
      </c>
    </row>
    <row r="71">
      <c r="A71" s="177" t="n">
        <v>69</v>
      </c>
      <c r="B71" s="34" t="inlineStr">
        <is>
          <t>ผู้ป่วยชายไทย อายุ 28 ปี มาพบเภสัชกรที่ร้านยาด้วยอาการตาแดง คันตาทั้งสองข้าง น้ำตาไหล มีอาการคันจมูกร่วมด้วย ตรวจพบขี้ตาสีขาวขุ่นอมใส ไม่มีขี้ตาเป็นหนองเหนียวเขียวข้น อาการจะเป็นมากเป็นพิเศษเมื่อสัมผัสฝุ่นหรือละอองเกสร
คำแนะนำด้านการปฏิบัติตัวแบบไม่ใช้ยา (Non-pharmacological counseling) ในข้อใดเหมาะสมและช่วยบรรเทาอาการแพ้ที่ตาได้ดีที่สุด</t>
        </is>
      </c>
      <c r="C71" s="100" t="inlineStr"/>
      <c r="D71" s="34" t="inlineStr">
        <is>
          <t>ใช้น้ำยาล้างตาเปิดตาแล้วล้างตาบ่อยๆ ตลอดวัน</t>
        </is>
      </c>
      <c r="E71" s="34" t="inlineStr">
        <is>
          <t>ให้ประคบอุ่นที่ดวงตาด้วยผ้าชุบน้ำร้อนจัด</t>
        </is>
      </c>
      <c r="F71" s="34" t="inlineStr">
        <is>
          <t>ให้สังเกตสิ่งกระตุ้นแล้วหลีกเลี่ยง ร่วมกับการประคบเย็นที่ดวงตา (Cold compression)</t>
        </is>
      </c>
      <c r="G71" s="34" t="inlineStr">
        <is>
          <t>ขยี้ตาแรงๆ ทันทีที่รู้สึกคันเพื่อกระตุ้นต่อมน้ำตา</t>
        </is>
      </c>
      <c r="H71" s="34" t="inlineStr">
        <is>
          <t>ใช้น้ำประปาฉีดล้างตาเป็นประจำทุกชั่วโมง</t>
        </is>
      </c>
      <c r="I71" s="100" t="n">
        <v>3</v>
      </c>
      <c r="J71" s="34" t="inlineStr">
        <is>
          <t>✅ คำตอบที่ถูกต้อง: ข้อ ค. ให้สังเกตสิ่งกระตุ้นแล้วหลีกเลี่ยง ร่วมกับการประคบเย็นที่ดวงตา (Cold compression)
🎯 ทำไมข้อนี้ถึงถูก:
การประคบเย็น (Cold compression) บริเวณรอบดวงตาช่วยทำให้หลอดเลือดหดตัว ลดการหลั่งสารสื่อการอักเสบ และบรรเทาอาการคันและบวมได้อย่างมีประสิทธิภาพ ร่วมกับการหลีกเลี่ยงสิ่งกระตุ้น (Allergen avoidance) เช่น ฝุ่นละออง ควัน หรือเกสรดอกไม้ และงดการขยี้ตาโดยเด็ดขาดเพราะการขยี้ตาจะกระตุ้นให้ Mast cell แตกตัวหลั่ง Histamine มากขึ้น
🔍 ข้ออื่นผิดเพราะอะไร:
• ข้อ ก. และ จ. ผิดเพราะ: การล้างตาบ่อยๆ จะชะล้างเมือกธรรมชาติและสารต้านจุลชีพในน้ำตาออก ทำให้เยื่อบุตาแห้งและระคายเคืองมากขึ้น
• ข้อ ข. ผิดเพราะ: การประคบร้อนจะทำให้หลอดเลือดขยายตัว กระตุ้นการอักเสบ และเพิ่มอาการคันตาให้รุนแรงขึ้น
• ข้อ ง. ผิดเพราะ: การขยี้ตาทำให้ Mast cells แตกตัวและเสี่ยงต่อการเกิดกระจกตาถลอก (Corneal abrasion)</t>
        </is>
      </c>
      <c r="K71" s="100" t="inlineStr"/>
      <c r="L71" s="34" t="inlineStr">
        <is>
          <t>Eye disorder</t>
        </is>
      </c>
      <c r="M71" s="34" t="inlineStr">
        <is>
          <t>Allergic Conjunctivitis Non-Pharm Counseling</t>
        </is>
      </c>
      <c r="N71" s="100" t="inlineStr">
        <is>
          <t>Clinic</t>
        </is>
      </c>
      <c r="O71" s="34" t="inlineStr">
        <is>
          <t>ข้อสอบจริง PLE-CC1 ปี 2566 Day 1 ข้อ 46 [CASE_2566_EYE_01]</t>
        </is>
      </c>
      <c r="P71" s="100" t="inlineStr">
        <is>
          <t>ข้อสอบจริง</t>
        </is>
      </c>
      <c r="Q71" s="100" t="inlineStr">
        <is>
          <t>2566 Day 1</t>
        </is>
      </c>
      <c r="R71" s="100" t="inlineStr">
        <is>
          <t>CASE_2566_EYE_01</t>
        </is>
      </c>
    </row>
    <row r="72">
      <c r="A72" s="178" t="n">
        <v>70</v>
      </c>
      <c r="B72" s="179" t="inlineStr">
        <is>
          <t>ผู้ป่วยชายไทยอายุ 35 ปี มาพบแพทย์ด้วยอาการมีตุ่มนูนแดงอักเสบและเจ็บปวดบริเวณเปลือกตาข้างซ้าย รู้สึกปวดตุบๆ คล้ายมีหัวฝีที่ขอบเปลือกตา ลืมตาได้ไม่เต็มที่ มีขี้ตาเป็นเมือกสีขาวเหลือง ตาแดง เคืองตา และมีน้ำตาไหล
จากลักษณะอาการของผู้ป่วย เข้าได้กับการวินิจฉัยโรคทางตาในข้อใดมากที่สุด</t>
        </is>
      </c>
      <c r="C72" s="178" t="inlineStr"/>
      <c r="D72" s="179" t="inlineStr">
        <is>
          <t>โรคตากุ้งยิง (Hordeolum / Stye)</t>
        </is>
      </c>
      <c r="E72" s="179" t="inlineStr">
        <is>
          <t>เยื่อบุตาอักเสบจากภูมิแพ้ (Allergic conjunctivitis)</t>
        </is>
      </c>
      <c r="F72" s="179" t="inlineStr">
        <is>
          <t>เยื่อบุตาอักเสบจากเชื้อไวรัส (Viral conjunctivitis)</t>
        </is>
      </c>
      <c r="G72" s="179" t="inlineStr">
        <is>
          <t>โรคริดสีดวงตา (Trachoma)</t>
        </is>
      </c>
      <c r="H72" s="179" t="inlineStr">
        <is>
          <t>ภาวะเปลือกตาบวมน้ำจากโรคไต (Lid edema)</t>
        </is>
      </c>
      <c r="I72" s="178" t="n">
        <v>1</v>
      </c>
      <c r="J72" s="179" t="inlineStr">
        <is>
          <t>✅ คำตอบที่ถูกต้อง: ข้อ ก. โรคตากุ้งยิง (Hordeolum / Stye)
🎯 ทำไมข้อนี้ถึงถูก:
ลักษณะอาการมีตุ่มนูนแดง เจ็บ ปวดบวม คล้ายมีหัวฝีหนองที่บริเวณขอบเปลือกตา (External hordeolum เกิดที่ต่อม Zeis หรือ Moll) หรือที่แผ่นเปลือกตาด้านใน (Internal hordeolum เกิดที่ต่อม Meibomian) ร่วมกับมีขี้ตาเป็นหนองสีขาวเหลืองและเคืองตา เป็นลักษณะเฉพาะของการติดเชื้อแบคทีเรียเฉียบพลันที่ต่อมบริเวณเปลือกตา เรียกว่า โรคตากุ้งยิง (Hordeolum)
🔍 ข้ออื่นผิดเพราะอะไร:
• ข้อ ข. เยื่อบุตาอักเสบจากภูมิแพ้ จะมีอาการคันตาเด่นชัด ตาแดงสองข้าง ขี้ตาใสเป็นเมือกเหนียว ไม่มีตุ่มหนองเจ็บคล้ายฝี
• ข้อ ค. เยื่อบุตาอักเสบจากไวรัส ตาแดง เคืองตา มีน้ำตาไหลใส ต่อมน้ำเหลืองหน้าหูโต ไม่มีตุ่มหนองที่เปลือกตา
• ข้อ ง. Trachoma เกิดจาก Chlamydia มีตุ่ม Follicles ที่เยื่อบุตาบน
• ข้อ จ. Lid edema จากโรคไต จะบวมฉุสองข้าง ไม่แดง ไม่เจ็บ และไม่มีหนอง</t>
        </is>
      </c>
      <c r="K72" s="178" t="inlineStr"/>
      <c r="L72" s="179" t="inlineStr">
        <is>
          <t>Eye disorder</t>
        </is>
      </c>
      <c r="M72" s="179" t="inlineStr">
        <is>
          <t>Hordeolum (Stye) Diagnosis &amp; Pathophysiology</t>
        </is>
      </c>
      <c r="N72" s="178" t="inlineStr">
        <is>
          <t>Clinic</t>
        </is>
      </c>
      <c r="O72" s="179" t="inlineStr">
        <is>
          <t>ข้อสอบจริง PLE-CC1 ปี 2566 Day 2 ข้อ 57 [CASE_2566_HORDEOLUM_01]</t>
        </is>
      </c>
      <c r="P72" s="178" t="inlineStr">
        <is>
          <t>ข้อสอบจริง</t>
        </is>
      </c>
      <c r="Q72" s="178" t="inlineStr">
        <is>
          <t>2566 Day 2</t>
        </is>
      </c>
      <c r="R72" s="178" t="inlineStr">
        <is>
          <t>CASE_2566_HORDEOLUM_01</t>
        </is>
      </c>
    </row>
    <row r="73">
      <c r="A73" s="178" t="n">
        <v>71</v>
      </c>
      <c r="B73" s="179" t="inlineStr">
        <is>
          <t>ผู้ป่วยชายไทยอายุ 35 ปี ได้รับการวินิจฉัยเป็นโรคตากุ้งยิงชนิดเฉียบพลัน (Acute hordeolum) ที่เปลือกตาซ้าย
เชื้อจุลชีพก่อโรคชนิดใดเป็นสาเหตุสำคัญที่พบได้บ่อยที่สุดของการเกิดโรคตากุ้งยิง</t>
        </is>
      </c>
      <c r="C73" s="178" t="inlineStr"/>
      <c r="D73" s="179" t="inlineStr">
        <is>
          <t>Neisseria gonorrhoeae</t>
        </is>
      </c>
      <c r="E73" s="179" t="inlineStr">
        <is>
          <t>Chlamydia trachomatis</t>
        </is>
      </c>
      <c r="F73" s="179" t="inlineStr">
        <is>
          <t>Adenovirus</t>
        </is>
      </c>
      <c r="G73" s="179" t="inlineStr">
        <is>
          <t>Staphylococcus aureus</t>
        </is>
      </c>
      <c r="H73" s="179" t="inlineStr">
        <is>
          <t>Pseudomonas aeruginosa</t>
        </is>
      </c>
      <c r="I73" s="178" t="n">
        <v>4</v>
      </c>
      <c r="J73" s="179" t="inlineStr">
        <is>
          <t>✅ คำตอบที่ถูกต้อง: ข้อ ง. Staphylococcus aureus
🎯 ทำไมข้อนี้ถึงถูก:
เชื้อแบคทีเรียที่เป็นสาเหตุหลักของการเกิดโรคตากุ้งยิง (Hordeolum) มากกว่า 90-95% ของผู้ป่วย คือ Staphylococcus aureus ซึ่งเป็นเชื้อประจำถิ่น (Normal flora) บนผิวหนังและขอบเปลือกตา เมื่อเกิดการอุดตันของท่อต่อมไขมันที่เปลือกตา (Meibomian gland หรือ Zeis gland) เชื้อจะแบ่งตัวเพิ่มจำนวนและสร้างเอนไซม์ Coagulase และสารพิษทำให้เกิดการอักเสบเป็นหนองเฉียบพลัน
🔍 ข้ออื่นผิดเพราะอะไร:
• ข้อ ก. N. gonorrhoeae ก่อให้เกิดเยื่อบุตาอักเสบเป็นหนองรุนแรงในทารกแรกเกิดหรือผู้ใหญ่ (Hyperacute purulent conjunctivitis)
• ข้อ ข. C. trachomatis ก่อโรคริดสีดวงตาและ Inclusion conjunctivitis
• ข้อ ค. Adenovirus เป็นสาเหตุหลักของโรคตาแดงจากไวรัส (Epidemic keratoconjunctivitis)
• ข้อ จ. P. aeruginosa มักก่อให้เกิดแผลที่กระจกตา (Bacterial keratitis) ในผู้ใส่คอนแทคเลนส์</t>
        </is>
      </c>
      <c r="K73" s="178" t="inlineStr"/>
      <c r="L73" s="179" t="inlineStr">
        <is>
          <t>Eye disorder</t>
        </is>
      </c>
      <c r="M73" s="179" t="inlineStr">
        <is>
          <t>Hordeolum Microbiology &amp; Staphylococcal Infection</t>
        </is>
      </c>
      <c r="N73" s="178" t="inlineStr">
        <is>
          <t>Clinic</t>
        </is>
      </c>
      <c r="O73" s="179" t="inlineStr">
        <is>
          <t>ข้อสอบจริง PLE-CC1 ปี 2566 Day 2 ข้อ 58 [CASE_2566_HORDEOLUM_01]</t>
        </is>
      </c>
      <c r="P73" s="178" t="inlineStr">
        <is>
          <t>ข้อสอบจริง</t>
        </is>
      </c>
      <c r="Q73" s="178" t="inlineStr">
        <is>
          <t>2566 Day 2</t>
        </is>
      </c>
      <c r="R73" s="178" t="inlineStr">
        <is>
          <t>CASE_2566_HORDEOLUM_01</t>
        </is>
      </c>
    </row>
    <row r="74">
      <c r="A74" s="178" t="n">
        <v>72</v>
      </c>
      <c r="B74" s="179" t="inlineStr">
        <is>
          <t>ผู้ป่วยชายไทยอายุ 35 ปี เริ่มมีอาการตากุ้งยิง (Hordeolum) บวมแดงเจ็บที่เปลือกตาซ้ายในระยะเริ่มต้น
ข้อใดเป็นคำแนะนำในการปฏิบัติตัวและการดูแลตนเองเบื้องต้นที่ถูกต้องและเหมาะสมที่สุดสำหรับผู้ป่วยรายนี้</t>
        </is>
      </c>
      <c r="C74" s="178" t="inlineStr"/>
      <c r="D74" s="179" t="inlineStr">
        <is>
          <t>ใช้ผ้าสะอาดชุบน้ำเย็นจัดประคบเปลือกตาครั้งละ 15 นาที วันละ 4 ครั้ง</t>
        </is>
      </c>
      <c r="E74" s="179" t="inlineStr">
        <is>
          <t>ใช้ผ้าสะอาดชุบน้ำอุ่นประคบบริเวณเปลือกตานาน 10-15 นาที วันละ 3-4 ครั้ง ร่วมกับการนวดเบาๆ เพื่อช่วยระบายไขมันและหนอง</t>
        </is>
      </c>
      <c r="F74" s="179" t="inlineStr">
        <is>
          <t>ใช้น้ำยาล้างตาเปิดล้างตาทุก 1-2 ชั่วโมงเพื่อชะล้างเชื้อแบคทีเรีย</t>
        </is>
      </c>
      <c r="G74" s="179" t="inlineStr">
        <is>
          <t>ใช้เข็มสะอาดสะกิดหัวหนองที่เปลือกตาออกด้วยตนเองทันทีเพื่อลดความดัน</t>
        </is>
      </c>
      <c r="H74" s="179" t="inlineStr">
        <is>
          <t>งดรับประทานอาหารประเภทไขมันและเนื้อสัตว์ทุกชนิดเพื่อลดการผลิตไขมันที่เปลือกตา</t>
        </is>
      </c>
      <c r="I74" s="178" t="n">
        <v>2</v>
      </c>
      <c r="J74" s="179" t="inlineStr">
        <is>
          <t>✅ คำตอบที่ถูกต้อง: ข้อ ข. ใช้ผ้าสะอาดชุบน้ำอุ่นประคบบริเวณเปลือกตานาน 10-15 นาที วันละ 3-4 ครั้ง ร่วมกับการนวดเบาๆ เพื่อช่วยระบายไขมันและหนอง
🎯 ทำไมข้อนี้ถึงถูก:
การดูแลรักษาโรคตากุ้งยิงในระยะแรกที่สำคัญและมีประสิทธิภาพที่สุด คือ การประคบอุ่น (Warm compression) โดยใช้ผ้าสะอาดชุบน้ำอุ่น (อุณหภูมิประมาณ 40-45 องศาเซลเซียส) วางทาบที่เปลือกตานาน 10-15 นาที วันละ 3-4 ครั้ง ความร้อนจะช่วยละลายไขมันที่อุดตันในท่อต่อม เพิ่มการไหลเวียนเลือด และช่วยให้หัวฝีหนองแตกและระบายออกเองตามธรรมชาติอย่างปลอดภัย
🔍 ข้ออื่นผิดเพราะอะไร:
• ข้อ ก. ผิดเพราะการประคบเย็นจะทำให้ไขมันแข็งตัวอุดตันท่อต่อมมากขึ้น
• ข้อ ค. ผิดเพราะการล้างตาบ่อยเกินไปจะชะล้างน้ำตาธรรมชาติและทำให้เคืองตามากขึ้น
• ข้อ ง. ผิดอย่างยิ่ง ห้ามบีบหรือใช้เข็มสะกิดหัวหนองเองเด็ดขาด เพราะอาจทำให้เชื้อกระจายเข้าสู่เนื้อเยื่อรอบเบ้าตา (Orbital cellulitis) หรือหลอดเลือดดำในสมอง (Cavernous sinus thrombosis)
• ข้อ จ. ผิดเพราะการงดอาหารไม่ใช่วิธีรักษาตากุ้งยิง</t>
        </is>
      </c>
      <c r="K74" s="178" t="inlineStr"/>
      <c r="L74" s="179" t="inlineStr">
        <is>
          <t>Eye disorder</t>
        </is>
      </c>
      <c r="M74" s="179" t="inlineStr">
        <is>
          <t>Hordeolum Non-pharmacological Management &amp; Warm Compression</t>
        </is>
      </c>
      <c r="N74" s="178" t="inlineStr">
        <is>
          <t>Clinic</t>
        </is>
      </c>
      <c r="O74" s="179" t="inlineStr">
        <is>
          <t>ข้อสอบจริง PLE-CC1 ปี 2566 Day 2 ข้อ 59 [CASE_2566_HORDEOLUM_01]</t>
        </is>
      </c>
      <c r="P74" s="178" t="inlineStr">
        <is>
          <t>ข้อสอบจริง</t>
        </is>
      </c>
      <c r="Q74" s="178" t="inlineStr">
        <is>
          <t>2566 Day 2</t>
        </is>
      </c>
      <c r="R74" s="178" t="inlineStr">
        <is>
          <t>CASE_2566_HORDEOLUM_01</t>
        </is>
      </c>
    </row>
    <row r="75">
      <c r="A75" s="178" t="n">
        <v>73</v>
      </c>
      <c r="B75" s="179" t="inlineStr">
        <is>
          <t>ผู้ป่วยชายไทยอายุ 35 ปี เป็นโรคตากุ้งยิงที่เปลือกตาซ้าย หลังดูแลเบื้องต้นอาการยังไม่ทุเลา มีตุ่มหนองโตขึ้นและมีขี้ตาเป็นหนองชัดเจน แพทย์พิจารณาสั่งใช้ยาหยอดตาหรือยาป้ายตาปฏิชีวนะเพื่อกำจัดเชื้อแบคทีเรีย
ยาหยอดตาหรือยาป้ายตาในข้อใดมีความเหมาะสมและครอบคลุมเชื้อก่อโรคสำหรับผู้ป่วยรายนี้</t>
        </is>
      </c>
      <c r="C75" s="178" t="inlineStr"/>
      <c r="D75" s="179" t="inlineStr">
        <is>
          <t>Antazoline + Naphazoline eye drops</t>
        </is>
      </c>
      <c r="E75" s="179" t="inlineStr">
        <is>
          <t>Dexamethasone + Neomycin eye drops</t>
        </is>
      </c>
      <c r="F75" s="179" t="inlineStr">
        <is>
          <t>Polymyxin B + Neomycin eye drops / Ointment</t>
        </is>
      </c>
      <c r="G75" s="179" t="inlineStr">
        <is>
          <t>Ketotifen eye drops</t>
        </is>
      </c>
      <c r="H75" s="179" t="inlineStr">
        <is>
          <t>Artificial tears (Carboxymethylcellulose eye drops)</t>
        </is>
      </c>
      <c r="I75" s="178" t="n">
        <v>3</v>
      </c>
      <c r="J75" s="179" t="inlineStr">
        <is>
          <t>✅ คำตอบที่ถูกต้อง: ข้อ ค. Polymyxin B + Neomycin eye drops / Ointment
🎯 ทำไมข้อนี้ถึงถูก:
สำหรับโรคตากุ้งยิงที่มีอาการอักเสบเป็นหนอง ยาปฏิชีวนะเฉพาะที่ (Topical ocular antibiotics) ชนิดหยอดหรือป้ายตาที่มีประสิทธิภาพ ได้แก่ Polymyxin B + Neomycin (+/- Gramicidin) หรือ Chloramphenicol หรือ Tobramycin หรือ Terramycin (Oxytetracycline) ซึ่งออกฤทธิ์ฆ่าเชื้อแบคทีเรียแกรมบวก (รวมถึง S. aureus) และแกรมลบ โดยไม่ควรผสมยาสเตียรอยด์ในระยะที่มีการติดเชื้อแบคทีเรียรุนแรง
🔍 ข้ออื่นผิดเพราะอะไร:
• ข้อ ก. และ ง. Antazoline/Naphazoline และ Ketotifen เป็นยาแก้แพ้หยอดตาสำหรับเยื่อบุตาอักเสบจากภูมิแพ้ ไม่มีฤทธิ์ฆ่าเชื้อแบคทีเรีย
• ข้อ ข. ผิดเพราะมี Dexamethasone ซึ่งเป็น Corticosteroid มีข้อห้ามใช้ในภาวะติดเชื้อแบคทีเรียรุนแรงโดยไม่มีข้อบ่งชี้เฉพาะ เพราะจะกดภูมิต้านทานและทำให้เชื้อลุกลาม
• ข้อ จ. น้ำตาเทียมใช้บรรเทาอาการตาแห้ง ไม่ได้รักษาการติดเชื้อ</t>
        </is>
      </c>
      <c r="K75" s="178" t="inlineStr"/>
      <c r="L75" s="179" t="inlineStr">
        <is>
          <t>Eye disorder</t>
        </is>
      </c>
      <c r="M75" s="179" t="inlineStr">
        <is>
          <t>Topical Ophthalmic Antibiotics for Bacterial Eye Infections</t>
        </is>
      </c>
      <c r="N75" s="178" t="inlineStr">
        <is>
          <t>Clinic</t>
        </is>
      </c>
      <c r="O75" s="179" t="inlineStr">
        <is>
          <t>ข้อสอบจริง PLE-CC1 ปี 2566 Day 2 ข้อ 60 [CASE_2566_HORDEOLUM_01]</t>
        </is>
      </c>
      <c r="P75" s="178" t="inlineStr">
        <is>
          <t>ข้อสอบจริง</t>
        </is>
      </c>
      <c r="Q75" s="178" t="inlineStr">
        <is>
          <t>2566 Day 2</t>
        </is>
      </c>
      <c r="R75" s="178" t="inlineStr">
        <is>
          <t>CASE_2566_HORDEOLUM_01</t>
        </is>
      </c>
    </row>
  </sheetData>
  <mergeCells count="1">
    <mergeCell ref="A1:F1"/>
  </mergeCells>
  <pageMargins left="0.75" right="0.75" top="1" bottom="1" header="0.5" footer="0.5"/>
</worksheet>
</file>

<file path=xl/worksheets/sheet18.xml><?xml version="1.0" encoding="utf-8"?>
<worksheet xmlns="http://schemas.openxmlformats.org/spreadsheetml/2006/main">
  <sheetPr>
    <outlinePr summaryBelow="0" summaryRight="0"/>
    <pageSetUpPr/>
  </sheetPr>
  <dimension ref="A1:R120"/>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Oncologic</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1</v>
      </c>
      <c r="B3" s="166" t="inlineStr">
        <is>
          <t>สถานการณ์ที่ 1 ผู้ป่วยชายไทยอายุ 50 ปี น้ำหนัก 80 กิโลกรัม ส่วนสูง 180 เซนติเมตร CC: มีอาการไอ หอบเหนื่อย เจ็บแน่นหน้าอก PMH: 5 เดือน PTA มีอาการไอมาก ซื้อยากินเอง 2 เดือน PTA SH: มีประวัติสูบบุหรี่ 30 มวนต่อวันเป็นเวลานาน ตั้งแต่อายุ 17 ปี ดื่มเหล้าเป็นครั้งคราว มาพบแพทย์์ได้รับ การวินิจฉัยว่าเป็น non-small lung cancer IIIA เป็น myasthenia แพทย์์พิจารณาสั่งจ่ายยา Cisplatin 50 mg/m^2 วันที่ 1, 8 และ Vinblastine 6 mg/m^2 วันที่ 1, 8, 15, 21 (1 cycle เท่ากับ 28 วัน ให้ 4 cycles)
ในแต่ละวันชายคนนี้จะได้รับยาทั้ง 2 ตัว อย่างละเท่าใด</t>
        </is>
      </c>
      <c r="C3" s="166" t="inlineStr"/>
      <c r="D3" s="166" t="inlineStr">
        <is>
          <t>Cisplatin 50 mg และ vinblastine 6 mg</t>
        </is>
      </c>
      <c r="E3" s="166" t="inlineStr">
        <is>
          <t>Cisplatin 100 mg และ vinblastine 12 mg</t>
        </is>
      </c>
      <c r="F3" s="166" t="inlineStr">
        <is>
          <t>Cisplatin 125 mg และ vinblastine 18 mg</t>
        </is>
      </c>
      <c r="G3" s="166" t="inlineStr">
        <is>
          <t>Cisplatin 150 mg และ vinblastine 24 mg</t>
        </is>
      </c>
      <c r="H3" s="166" t="inlineStr">
        <is>
          <t>Cisplatin 175 mg และ vinblastine 48 mg</t>
        </is>
      </c>
      <c r="I3" s="167" t="n">
        <v>2</v>
      </c>
      <c r="J3" s="166" t="inlineStr">
        <is>
          <t>✅ คำตอบที่ถูกต้อง: ข้อ ข. Cisplatin 100 mg และ vinblastine 12 mg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Cisplatin 100 mg และ vinblastine 12 mg คำนวณพื้นที่ผิวร่างกาย (BSA) จากสูตร Mosteller: BSA = sqrt((Weight(kg) • Height(cm)) / 3600) = sqrt((80 • 180) / 3600) = sqrt(4) = 2.0 m^2. ดังนั้น Cisplatin (50 mg/m^2) = 50 • 2.0 = 100 mg; Vinblastine (6 mg/m^2) = 6 • 2.0 = 12 mg ต่อครั้ง
🔍 ข้ออื่นผิดเพราะอะไร:
• ข้อ ก. (Cisplatin 50 mg และ vinblastine 6 mg): Cisplatin เป็น Platinum-based alkylating agent ที่ก่อ DNA intrastrand cross-link ผลข้างเคียงหลัก: nephrotoxicity (ต้องให้ hydration), ototoxicity, neuropathy
• ข้อ ค. (Cisplatin 125 mg และ vinblastine 18 mg): Cisplatin เป็น Platinum-based alkylating agent ที่ก่อ DNA intrastrand cross-link ผลข้างเคียงหลัก: nephrotoxicity (ต้องให้ hydration), ototoxicity, neuropathy
• ข้อ ง. (Cisplatin 150 mg และ vinblastine 24 mg): Cisplatin เป็น Platinum-based alkylating agent ที่ก่อ DNA intrastrand cross-link ผลข้างเคียงหลัก: nephrotoxicity (ต้องให้ hydration), ototoxicity, neuropathy
• ข้อ จ. (Cisplatin 175 mg และ vinblastine 48 mg): Cisplatin เป็น Platinum-based alkylating agent ที่ก่อ DNA intrastrand cross-link ผลข้างเคียงหลัก: nephrotoxicity (ต้องให้ hydration), ototoxicity, neuropathy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3" s="166" t="inlineStr"/>
      <c r="L3" s="166" t="inlineStr">
        <is>
          <t>Oncologic</t>
        </is>
      </c>
      <c r="M3" s="166" t="inlineStr">
        <is>
          <t>CINV &amp; Supportive Care</t>
        </is>
      </c>
      <c r="N3" s="165" t="inlineStr">
        <is>
          <t>Clinic</t>
        </is>
      </c>
      <c r="O3" s="166" t="inlineStr">
        <is>
          <t>ข้อ 1 Pharma Plus เล่มม่วง (เฉลยข้อ ข)</t>
        </is>
      </c>
      <c r="P3" s="165" t="inlineStr">
        <is>
          <t>แบบฝึกหัด</t>
        </is>
      </c>
      <c r="Q3" s="165" t="inlineStr">
        <is>
          <t>เล่มม่วง</t>
        </is>
      </c>
      <c r="R3" s="165" t="inlineStr"/>
    </row>
    <row r="4" ht="24" customHeight="1" s="49">
      <c r="A4" s="167" t="n">
        <v>2</v>
      </c>
      <c r="B4" s="166" t="inlineStr">
        <is>
          <t>สถานการณ์ที่ 1 ผู้ป่วยชายไทยอายุ 50 ปี น้ำหนัก 80 กิโลกรัม ส่วนสูง 180 เซนติเมตร CC: มีอาการไอ หอบเหนื่อย เจ็บแน่นหน้าอก PMH: 5 เดือน PTA มีอาการไอมาก ซื้อยากินเอง 2 เดือน PTA SH: มีประวัติสูบบุหรี่ 30 มวนต่อวันเป็นเวลานาน ตั้งแต่อายุ 17 ปี ดื่มเหล้าเป็นครั้งคราว มาพบแพทย์์ได้รับ การวินิจฉัยว่าเป็น non-small lung cancer IIIA เป็น myasthenia แพทย์์พิจารณาสั่งจ่ายยา Cisplatin 50 mg/m^2 วันที่ 1, 8 และ Vinblastine 6 mg/m^2 วันที่ 1, 8, 15, 21 (1 cycle เท่ากับ 28 วัน ให้ 4 cycles)
ข้อใดคือกลไกการออกฤทธิ์ของยา cisplatin</t>
        </is>
      </c>
      <c r="C4" s="166" t="inlineStr"/>
      <c r="D4" s="166" t="inlineStr">
        <is>
          <t>ยับยั้งการสร้าง mitotic spindle</t>
        </is>
      </c>
      <c r="E4" s="166" t="inlineStr">
        <is>
          <t>ยับยั้งเอนไซม์ topoisomerase II</t>
        </is>
      </c>
      <c r="F4" s="166" t="inlineStr">
        <is>
          <t>แทนที่ลำดับเบสบน DNA หรือ RNA</t>
        </is>
      </c>
      <c r="G4" s="166" t="inlineStr">
        <is>
          <t>เข้าแทรกบนสาย double strand DNA</t>
        </is>
      </c>
      <c r="H4" s="166" t="inlineStr">
        <is>
          <t>เป็นอนุมูลอิสระรบกวน DNA</t>
        </is>
      </c>
      <c r="I4" s="167" t="n">
        <v>1</v>
      </c>
      <c r="J4" s="166" t="inlineStr">
        <is>
          <t>✅ คำตอบที่ถูกต้อง: ข้อ ก. ยับยั้งการสร้าง mitotic spindle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ยับยั้งการสร้าง mitotic spindle Cisplatin เป็นยาเคมีบำบัดในกลุ่ม alkylating-like agent (Platinum-based compound) ออกฤทธิ์โดยการสร้าง interstrand และ intrastrand cross-links กับสาย DNA ทำให้เกิดการรบกวนการสังเคราะห์และการจำลองตัวเองของ DNA (เข้าแทรกและสร้างพันธะโคเวเลนต์กับสาย DNA)
🔍 ข้ออื่นผิดเพราะอะไร:
• ข้อ ข. (ยับยั้งเอนไซม์ topoisomerase II): ยับยั้งเอนไซม์ topoisomerase II ไม่ตรงกับข้อบ่งใช้หรือกลไกการออกฤทธิ์ที่ถูกต้องตาม NCCN Clinical Practice Guidelines in Oncology / ASCO Guidelines
• ข้อ ค. (แทนที่ลำดับเบสบน DNA หรือ RNA): แทนที่ลำดับเบสบน DNA หรือ RNA ไม่ตรงกับข้อบ่งใช้หรือกลไกการออกฤทธิ์ที่ถูกต้องตาม NCCN Clinical Practice Guidelines in Oncology / ASCO Guidelines
• ข้อ ง. (เข้าแทรกบนสาย double strand DNA): เข้าแทรกบนสาย double strand DNA ไม่ตรงกับข้อบ่งใช้หรือกลไกการออกฤทธิ์ที่ถูกต้องตาม NCCN Clinical Practice Guidelines in Oncology / ASCO Guidelines
• ข้อ จ. (เป็นอนุมูลอิสระรบกวน DNA): เป็นอนุมูลอิสระรบกวน DNA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4" s="166" t="inlineStr"/>
      <c r="L4" s="166" t="inlineStr">
        <is>
          <t>Oncologic</t>
        </is>
      </c>
      <c r="M4" s="166" t="inlineStr">
        <is>
          <t>CINV &amp; Supportive Care</t>
        </is>
      </c>
      <c r="N4" s="165" t="inlineStr">
        <is>
          <t>Clinic</t>
        </is>
      </c>
      <c r="O4" s="166" t="inlineStr">
        <is>
          <t>ข้อ 2 Pharma Plus เล่มม่วง (เฉลยข้อ )</t>
        </is>
      </c>
      <c r="P4" s="165" t="inlineStr">
        <is>
          <t>แบบฝึกหัด</t>
        </is>
      </c>
      <c r="Q4" s="165" t="inlineStr">
        <is>
          <t>เล่มม่วง</t>
        </is>
      </c>
      <c r="R4" s="165" t="inlineStr"/>
    </row>
    <row r="5" ht="24" customHeight="1" s="49">
      <c r="A5" s="167" t="n">
        <v>3</v>
      </c>
      <c r="B5" s="166" t="inlineStr">
        <is>
          <t>สถานการณ์ที่ 1 ผู้ป่วยชายไทยอายุ 50 ปี น้ำหนัก 80 กิโลกรัม ส่วนสูง 180 เซนติเมตร CC: มีอาการไอ หอบเหนื่อย เจ็บแน่นหน้าอก PMH: 5 เดือน PTA มีอาการไอมาก ซื้อยากินเอง 2 เดือน PTA SH: มีประวัติสูบบุหรี่ 30 มวนต่อวันเป็นเวลานาน ตั้งแต่อายุ 17 ปี ดื่มเหล้าเป็นครั้งคราว มาพบแพทย์์ได้รับ การวินิจฉัยว่าเป็น non-small lung cancer IIIA เป็น myasthenia แพทย์์พิจารณาสั่งจ่ายยา Cisplatin 50 mg/m^2 วันที่ 1, 8 และ Vinblastine 6 mg/m^2 วันที่ 1, 8, 15, 21 (1 cycle เท่ากับ 28 วัน ให้ 4 cycles)
ยา vinblastine มีกลไกการออกฤทธิ์ อย่างไร</t>
        </is>
      </c>
      <c r="C5" s="166" t="inlineStr"/>
      <c r="D5" s="166" t="inlineStr">
        <is>
          <t>ยับยั้ง RNA หรือ DNA</t>
        </is>
      </c>
      <c r="E5" s="166" t="inlineStr">
        <is>
          <t>ยับยั้งการสร้าง mitotic spindle</t>
        </is>
      </c>
      <c r="F5" s="166" t="inlineStr">
        <is>
          <t>ทำลายเอนไซม์ topoisomerase II</t>
        </is>
      </c>
      <c r="G5" s="166" t="inlineStr">
        <is>
          <t>เป็นอนุมูลอิสระรบกวน DNA</t>
        </is>
      </c>
      <c r="H5" s="166" t="inlineStr">
        <is>
          <t>ยับยั้ง dihydrofolate reductase</t>
        </is>
      </c>
      <c r="I5" s="167" t="n">
        <v>2</v>
      </c>
      <c r="J5" s="166" t="inlineStr">
        <is>
          <t>✅ คำตอบที่ถูกต้อง: ข้อ ข. ยับยั้งการสร้าง mitotic spindle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ยับยั้งการสร้าง mitotic spindle Vinblastine เป็นยาในกลุ่ม Vinca alkaloid มีกลไกการออกฤทธิ์จับกับ tubulin ยับยั้งการ polymerization ของ microtubules ทำให้ไม่สามารถสร้าง mitotic spindle ได้ในระยะ M-phase ของเซลล์วัฏจักร
🔍 ข้ออื่นผิดเพราะอะไร:
• ข้อ ก. (ยับยั้ง RNA หรือ DNA): ยับยั้ง RNA หรือ DNA ไม่ตรงกับข้อบ่งใช้หรือกลไกการออกฤทธิ์ที่ถูกต้องตาม NCCN Clinical Practice Guidelines in Oncology / ASCO Guidelines
• ข้อ ค. (ทำลายเอนไซม์ topoisomerase II): ทำลายเอนไซม์ topoisomerase II ไม่ตรงกับข้อบ่งใช้หรือกลไกการออกฤทธิ์ที่ถูกต้องตาม NCCN Clinical Practice Guidelines in Oncology / ASCO Guidelines
• ข้อ ง. (เป็นอนุมูลอิสระรบกวน DNA): เป็นอนุมูลอิสระรบกวน DNA ไม่ตรงกับข้อบ่งใช้หรือกลไกการออกฤทธิ์ที่ถูกต้องตาม NCCN Clinical Practice Guidelines in Oncology / ASCO Guidelines
• ข้อ จ. (ยับยั้ง dihydrofolate reductase): ยับยั้ง dihydrofolate reductase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5" s="166" t="inlineStr"/>
      <c r="L5" s="166" t="inlineStr">
        <is>
          <t>Oncologic</t>
        </is>
      </c>
      <c r="M5" s="166" t="inlineStr">
        <is>
          <t>CINV &amp; Supportive Care</t>
        </is>
      </c>
      <c r="N5" s="165" t="inlineStr">
        <is>
          <t>Clinic</t>
        </is>
      </c>
      <c r="O5" s="166" t="inlineStr">
        <is>
          <t>ข้อ 3 Pharma Plus เล่มม่วง (เฉลยข้อ ข)</t>
        </is>
      </c>
      <c r="P5" s="165" t="inlineStr">
        <is>
          <t>แบบฝึกหัด</t>
        </is>
      </c>
      <c r="Q5" s="165" t="inlineStr">
        <is>
          <t>เล่มม่วง</t>
        </is>
      </c>
      <c r="R5" s="165" t="inlineStr"/>
    </row>
    <row r="6" ht="24" customHeight="1" s="49">
      <c r="A6" s="167" t="n">
        <v>4</v>
      </c>
      <c r="B6" s="166" t="inlineStr">
        <is>
          <t>สถานการณ์ที่ 1 ผู้ป่วยชายไทยอายุ 50 ปี น้ำหนัก 80 กิโลกรัม ส่วนสูง 180 เซนติเมตร CC: มีอาการไอ หอบเหนื่อย เจ็บแน่นหน้าอก PMH: 5 เดือน PTA มีอาการไอมาก ซื้อยากินเอง 2 เดือน PTA SH: มีประวัติสูบบุหรี่ 30 มวนต่อวันเป็นเวลานาน ตั้งแต่อายุ 17 ปี ดื่มเหล้าเป็นครั้งคราว มาพบแพทย์์ได้รับ การวินิจฉัยว่าเป็น non-small lung cancer IIIA เป็น myasthenia แพทย์์พิจารณาสั่งจ่ายยา Cisplatin 50 mg/m^2 วันที่ 1, 8 และ Vinblastine 6 mg/m^2 วันที่ 1, 8, 15, 21 (1 cycle เท่ากับ 28 วัน ให้ 4 cycles)
อาการอาเจียนที่เกิดขึ้นจาก cisplatin ป้องกันได้ด้วยวิธีได</t>
        </is>
      </c>
      <c r="C6" s="166" t="inlineStr"/>
      <c r="D6" s="166" t="inlineStr">
        <is>
          <t>ให้ metoclopramide แบบ IV ครึ่งชั่วโมงก่อนให้ยา cisplatin</t>
        </is>
      </c>
      <c r="E6" s="166" t="inlineStr">
        <is>
          <t>ควรฉีด cisplatin แบบ IV push</t>
        </is>
      </c>
      <c r="F6" s="166" t="inlineStr">
        <is>
          <t>ให้ diphenhydramine แบบ oral ก่อนให้ cisplatin</t>
        </is>
      </c>
      <c r="G6" s="166" t="inlineStr">
        <is>
          <t>ให้ NSS ก่อนให้ cisplatin</t>
        </is>
      </c>
      <c r="H6" s="166" t="inlineStr">
        <is>
          <t>ให้ D5W ก่อนให้ cisplatin</t>
        </is>
      </c>
      <c r="I6" s="167" t="n">
        <v>1</v>
      </c>
      <c r="J6" s="166" t="inlineStr">
        <is>
          <t>✅ คำตอบที่ถูกต้อง: ข้อ ก. ให้ metoclopramide แบบ IV ครึ่งชั่วโมงก่อนให้ยา cisplatin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ให้ metoclopramide แบบ IV ครึ่งชั่วโมงก่อนให้ยา cisplatin Cisplatin เป็นยาที่มีความเสี่ยงสูงในการทำให้เกิดคลื่นไส้อาเจียน (High emetogenic chemotherapy - HEC) การป้องกันใช้สูตรยาร่วมกับ 5-HT3 antagonist, dexamethasone และ aprepitant/NK1 receptor antagonist หรือการใช้ antiemetics เช่น metoclopramide ขนาดสูงทาง IV ก่อนให้ยาเคมีบำบัด และการให้สารน้ำ (Hydration เช่น NSS) เพื่อป้องกันพิษต่อไต (Nephrotoxicity) แต่ตัวเลือกที่ระบุการป้องกันอาเจียนโดยตรงคือการให้ metoclopramide IV ก่อนให้ยาเคมีบำบัด
🔍 ข้ออื่นผิดเพราะอะไร:
• ข้อ ข. (ควรฉีด cisplatin แบบ IV push): Cisplatin เป็น Platinum-based alkylating agent ที่ก่อ DNA intrastrand cross-link ผลข้างเคียงหลัก: nephrotoxicity (ต้องให้ hydration), ototoxicity, neuropathy
• ข้อ ค. (ให้ diphenhydramine แบบ oral ก่อนให้ cisplatin): Cisplatin เป็น Platinum-based alkylating agent ที่ก่อ DNA intrastrand cross-link ผลข้างเคียงหลัก: nephrotoxicity (ต้องให้ hydration), ototoxicity, neuropathy
• ข้อ ง. (ให้ NSS ก่อนให้ cisplatin): Cisplatin เป็น Platinum-based alkylating agent ที่ก่อ DNA intrastrand cross-link ผลข้างเคียงหลัก: nephrotoxicity (ต้องให้ hydration), ototoxicity, neuropathy
• ข้อ จ. (ให้ D5W ก่อนให้ cisplatin): Cisplatin เป็น Platinum-based alkylating agent ที่ก่อ DNA intrastrand cross-link ผลข้างเคียงหลัก: nephrotoxicity (ต้องให้ hydration), ototoxicity, neuropathy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6" s="166" t="inlineStr"/>
      <c r="L6" s="166" t="inlineStr">
        <is>
          <t>Oncologic</t>
        </is>
      </c>
      <c r="M6" s="166" t="inlineStr">
        <is>
          <t>CINV &amp; Supportive Care</t>
        </is>
      </c>
      <c r="N6" s="165" t="inlineStr">
        <is>
          <t>Clinic</t>
        </is>
      </c>
      <c r="O6" s="166" t="inlineStr">
        <is>
          <t>ข้อ 4 Pharma Plus เล่มม่วง (เฉลยข้อ ก)</t>
        </is>
      </c>
      <c r="P6" s="165" t="inlineStr">
        <is>
          <t>แบบฝึกหัด</t>
        </is>
      </c>
      <c r="Q6" s="165" t="inlineStr">
        <is>
          <t>เล่มม่วง</t>
        </is>
      </c>
      <c r="R6" s="165" t="inlineStr"/>
    </row>
    <row r="7" ht="24" customHeight="1" s="49">
      <c r="A7" s="167" t="n">
        <v>5</v>
      </c>
      <c r="B7" s="166" t="inlineStr">
        <is>
          <t>จากโครงสร้างของยา Gemcitabine เป็นอนุพันธ์ของอะไร</t>
        </is>
      </c>
      <c r="C7" s="166" t="inlineStr"/>
      <c r="D7" s="166" t="inlineStr">
        <is>
          <t>Acyclonucleoside analog</t>
        </is>
      </c>
      <c r="E7" s="166" t="inlineStr">
        <is>
          <t>Pyrimidine nucleoside analog</t>
        </is>
      </c>
      <c r="F7" s="166" t="inlineStr">
        <is>
          <t>Pyrimidine nucleotide analog</t>
        </is>
      </c>
      <c r="G7" s="166" t="inlineStr">
        <is>
          <t>Purine nucleotide analog</t>
        </is>
      </c>
      <c r="H7" s="166" t="inlineStr">
        <is>
          <t>Purine nucleoside analog</t>
        </is>
      </c>
      <c r="I7" s="167" t="n">
        <v>2</v>
      </c>
      <c r="J7" s="166" t="inlineStr">
        <is>
          <t>✅ คำตอบที่ถูกต้อง: ข้อ ข. Pyrimidine nucleoside analog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Pyrimidine nucleoside analog Gemcitabine เป็นยาเคมีบำบัดในกลุ่ม antimetabolites ซึ่งมีโครงสร้างทางเคมีเป็น pyrimidine nucleoside analog (โครงสร้างมี pyrimidine ring และ sugar moiety ที่มี fluorine atom สองตัวที่ตำแหน่ง 2') ทำหน้าที่ยبرยั้งการสังเคราะห์ DNA
🔍 ข้ออื่นผิดเพราะอะไร:
• ข้อ ก. (Acyclonucleoside analog): Acyclonucleoside analog ไม่ตรงกับข้อบ่งใช้หรือกลไกการออกฤทธิ์ที่ถูกต้องตาม NCCN Clinical Practice Guidelines in Oncology / ASCO Guidelines
• ข้อ ค. (Pyrimidine nucleotide analog): Pyrimidine nucleotide analog ไม่ตรงกับข้อบ่งใช้หรือกลไกการออกฤทธิ์ที่ถูกต้องตาม NCCN Clinical Practice Guidelines in Oncology / ASCO Guidelines
• ข้อ ง. (Purine nucleotide analog): Purine nucleotide analog ไม่ตรงกับข้อบ่งใช้หรือกลไกการออกฤทธิ์ที่ถูกต้องตาม NCCN Clinical Practice Guidelines in Oncology / ASCO Guidelines
• ข้อ จ. (Purine nucleoside analog): Purine nucleoside analog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 s="166" t="inlineStr"/>
      <c r="L7" s="166" t="inlineStr">
        <is>
          <t>Oncologic</t>
        </is>
      </c>
      <c r="M7" s="166" t="inlineStr">
        <is>
          <t>CINV &amp; Supportive Care</t>
        </is>
      </c>
      <c r="N7" s="165" t="inlineStr">
        <is>
          <t>Clinic</t>
        </is>
      </c>
      <c r="O7" s="166" t="inlineStr">
        <is>
          <t>ข้อ 5 Pharma Plus เล่มม่วง (เฉลยข้อ ข)</t>
        </is>
      </c>
      <c r="P7" s="165" t="inlineStr">
        <is>
          <t>แบบฝึกหัด</t>
        </is>
      </c>
      <c r="Q7" s="165" t="inlineStr">
        <is>
          <t>เล่มม่วง</t>
        </is>
      </c>
      <c r="R7" s="165" t="inlineStr"/>
    </row>
    <row r="8" ht="24" customHeight="1" s="49">
      <c r="A8" s="167" t="n">
        <v>6</v>
      </c>
      <c r="B8" s="166" t="inlineStr">
        <is>
          <t>จากโครงสร้างของยา 5 ตัวที่ออกฤทธิ์คือ</t>
        </is>
      </c>
      <c r="C8" s="166" t="inlineStr"/>
      <c r="D8" s="166" t="inlineStr">
        <is>
          <t>Deoxygemcitabine</t>
        </is>
      </c>
      <c r="E8" s="166" t="inlineStr">
        <is>
          <t>Gemcitabine monophosphate</t>
        </is>
      </c>
      <c r="F8" s="166" t="inlineStr">
        <is>
          <t>Gemcitabine diphosphate</t>
        </is>
      </c>
      <c r="G8" s="166" t="inlineStr">
        <is>
          <t>Gemcitabine triphosphate</t>
        </is>
      </c>
      <c r="H8" s="166" t="inlineStr">
        <is>
          <t>Gemcitabine tetraphosphate</t>
        </is>
      </c>
      <c r="I8" s="167" t="n">
        <v>4</v>
      </c>
      <c r="J8" s="166" t="inlineStr">
        <is>
          <t>✅ คำตอบที่ถูกต้อง: ข้อ ง. Gemcitabine triphosphate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Gemcitabine triphosphate ยา Gemcitabine จะต้องถูกเปลี่ยนสภาพภายในเซลล์ (intracellular phosphorylation) ให้ ed เป็นรูปออกฤทธิ์ (active metabolite) คือ Gemcitabine triphosphate (dFdCTP) จึงจะเข้าไปรบกวนการสร้าง DNA และยับยั้งเอนไซม์ ribonucleotide reductase
🔍 ข้ออื่นผิดเพราะอะไร:
• ข้อ ก. (Deoxygemcitabine): Deoxygemcitabine ไม่ตรงกับข้อบ่งใช้หรือกลไกการออกฤทธิ์ที่ถูกต้องตาม NCCN Clinical Practice Guidelines in Oncology / ASCO Guidelines
• ข้อ ข. (Gemcitabine monophosphate): Gemcitabine monophosphate ไม่ตรงกับข้อบ่งใช้หรือกลไกการออกฤทธิ์ที่ถูกต้องตาม NCCN Clinical Practice Guidelines in Oncology / ASCO Guidelines
• ข้อ ค. (Gemcitabine diphosphate): Gemcitabine diphosphate ไม่ตรงกับข้อบ่งใช้หรือกลไกการออกฤทธิ์ที่ถูกต้องตาม NCCN Clinical Practice Guidelines in Oncology / ASCO Guidelines
• ข้อ จ. (Gemcitabine tetraphosphate): Gemcitabine tetraphosphate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 s="166" t="inlineStr"/>
      <c r="L8" s="166" t="inlineStr">
        <is>
          <t>Oncologic</t>
        </is>
      </c>
      <c r="M8" s="166" t="inlineStr">
        <is>
          <t>CINV &amp; Supportive Care</t>
        </is>
      </c>
      <c r="N8" s="165" t="inlineStr">
        <is>
          <t>Clinic</t>
        </is>
      </c>
      <c r="O8" s="166" t="inlineStr">
        <is>
          <t>ข้อ 6 Pharma Plus เล่มม่วง (เฉลยข้อ ง)</t>
        </is>
      </c>
      <c r="P8" s="165" t="inlineStr">
        <is>
          <t>แบบฝึกหัด</t>
        </is>
      </c>
      <c r="Q8" s="165" t="inlineStr">
        <is>
          <t>เล่มม่วง</t>
        </is>
      </c>
      <c r="R8" s="165" t="inlineStr"/>
    </row>
    <row r="9" ht="24" customHeight="1" s="49">
      <c r="A9" s="167" t="n">
        <v>7</v>
      </c>
      <c r="B9" s="166" t="inlineStr">
        <is>
          <t>จากการใช้ยาเคมีบำบัด หากมีความผิดปกติของตับจะ monitor จากค่า lab ใด</t>
        </is>
      </c>
      <c r="C9" s="166" t="inlineStr"/>
      <c r="D9" s="166" t="inlineStr">
        <is>
          <t>BUN</t>
        </is>
      </c>
      <c r="E9" s="166" t="inlineStr">
        <is>
          <t>Serum creatinine</t>
        </is>
      </c>
      <c r="F9" s="166" t="inlineStr">
        <is>
          <t>Serum albumin</t>
        </is>
      </c>
      <c r="G9" s="166" t="inlineStr">
        <is>
          <t>Serum bilirubin</t>
        </is>
      </c>
      <c r="H9" s="166" t="inlineStr">
        <is>
          <t>Transferrin</t>
        </is>
      </c>
      <c r="I9" s="167" t="n">
        <v>3</v>
      </c>
      <c r="J9" s="166" t="inlineStr">
        <is>
          <t>✅ คำตอบที่ถูกต้อง: ข้อ ค. Serum albumin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Serum albumin การประเมินการทำงานของตับ (hepatic function) ในผู้ป่วยที่ได้รับยาเคมีบำบัด นิยมพิจารณาจากค่า bilirubin, AST, ALT และ alkaline phosphatase รวมถึง serum albumin ในการประเมิน synthetic function ของตับ โดยตัวเลือกที่เกี่ยวข้องกับตับโดยตรงคือ Serum bilirubin
🔍 ข้ออื่นผิดเพราะอะไร:
• ข้อ ก. (BUN): BUN ไม่ตรงกับข้อบ่งใช้หรือกลไกการออกฤทธิ์ที่ถูกต้องตาม NCCN Clinical Practice Guidelines in Oncology / ASCO Guidelines
• ข้อ ข. (Serum creatinine): Serum creatinine ไม่ตรงกับข้อบ่งใช้หรือกลไกการออกฤทธิ์ที่ถูกต้องตาม NCCN Clinical Practice Guidelines in Oncology / ASCO Guidelines
• ข้อ ง. (Serum bilirubin): Serum bilirubin ไม่ตรงกับข้อบ่งใช้หรือกลไกการออกฤทธิ์ที่ถูกต้องตาม NCCN Clinical Practice Guidelines in Oncology / ASCO Guidelines
• ข้อ จ. (Transferrin): Transferrin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 s="166" t="inlineStr"/>
      <c r="L9" s="166" t="inlineStr">
        <is>
          <t>Oncologic</t>
        </is>
      </c>
      <c r="M9" s="166" t="inlineStr">
        <is>
          <t>CINV &amp; Supportive Care</t>
        </is>
      </c>
      <c r="N9" s="165" t="inlineStr">
        <is>
          <t>Clinic</t>
        </is>
      </c>
      <c r="O9" s="166" t="inlineStr">
        <is>
          <t>ข้อ 7 Pharma Plus เล่มม่วง (เฉลยข้อ ค ง)</t>
        </is>
      </c>
      <c r="P9" s="165" t="inlineStr">
        <is>
          <t>แบบฝึกหัด</t>
        </is>
      </c>
      <c r="Q9" s="165" t="inlineStr">
        <is>
          <t>เล่มม่วง</t>
        </is>
      </c>
      <c r="R9" s="165" t="inlineStr"/>
    </row>
    <row r="10" ht="24" customHeight="1" s="49">
      <c r="A10" s="167" t="n">
        <v>8</v>
      </c>
      <c r="B10" s="166" t="inlineStr">
        <is>
          <t>ยา vincristine ออกฤทธิ์ยับยั้งการเจริญของเซลล์มะเร็งที่ระยะ(phase) ใดของ cell cycle</t>
        </is>
      </c>
      <c r="C10" s="166" t="inlineStr"/>
      <c r="D10" s="166" t="inlineStr">
        <is>
          <t>S phase</t>
        </is>
      </c>
      <c r="E10" s="166" t="inlineStr">
        <is>
          <t>G1 phase</t>
        </is>
      </c>
      <c r="F10" s="166" t="inlineStr">
        <is>
          <t>G2 phase</t>
        </is>
      </c>
      <c r="G10" s="166" t="inlineStr">
        <is>
          <t>M phase</t>
        </is>
      </c>
      <c r="H10" s="166" t="inlineStr">
        <is>
          <t>Go phase</t>
        </is>
      </c>
      <c r="I10" s="167" t="n">
        <v>4</v>
      </c>
      <c r="J10" s="166" t="inlineStr">
        <is>
          <t>✅ คำตอบที่ถูกต้อง: ข้อ ง. M phase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M phase Vincristine เป็นยาในกลุ่ม Vinca alkaloids ออกฤทธิ์จับกับ tubulin ทำให้ไม่สามารถเกิด microtubule ได้ ส่งผลให้เซลล์หยุดแบ่งตัวในระยะ metaphase ซึ่งจัดอยู่ใน M phase (Mitosis) ของ cell cycle
🔍 ข้ออื่นผิดเพราะอะไร:
• ข้อ ก. (S phase): S phase ไม่ตรงกับข้อบ่งใช้หรือกลไกการออกฤทธิ์ที่ถูกต้องตาม NCCN Clinical Practice Guidelines in Oncology / ASCO Guidelines
• ข้อ ข. (G1 phase): G1 phase ไม่ตรงกับข้อบ่งใช้หรือกลไกการออกฤทธิ์ที่ถูกต้องตาม NCCN Clinical Practice Guidelines in Oncology / ASCO Guidelines
• ข้อ ค. (G2 phase): G2 phase ไม่ตรงกับข้อบ่งใช้หรือกลไกการออกฤทธิ์ที่ถูกต้องตาม NCCN Clinical Practice Guidelines in Oncology / ASCO Guidelines
• ข้อ จ. (Go phase): Go phase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10" s="166" t="inlineStr"/>
      <c r="L10" s="166" t="inlineStr">
        <is>
          <t>Oncologic</t>
        </is>
      </c>
      <c r="M10" s="166" t="inlineStr">
        <is>
          <t>CINV &amp; Supportive Care</t>
        </is>
      </c>
      <c r="N10" s="165" t="inlineStr">
        <is>
          <t>Clinic</t>
        </is>
      </c>
      <c r="O10" s="166" t="inlineStr">
        <is>
          <t>ข้อ 8 Pharma Plus เล่มม่วง (เฉลยข้อ ง)</t>
        </is>
      </c>
      <c r="P10" s="165" t="inlineStr">
        <is>
          <t>แบบฝึกหัด</t>
        </is>
      </c>
      <c r="Q10" s="165" t="inlineStr">
        <is>
          <t>เล่มม่วง</t>
        </is>
      </c>
      <c r="R10" s="165" t="inlineStr"/>
    </row>
    <row r="11" ht="24" customHeight="1" s="49">
      <c r="A11" s="167" t="n">
        <v>9</v>
      </c>
      <c r="B11" s="166" t="inlineStr">
        <is>
          <t>ผู้ป่วยปวดมากได้รับยาฉีด morphine แก้ปวด ขนาดยา morphine 4 mg IV q 4 hr. 5 ครั้ง แล้วควบคุมอาการปวดได้ ถ้าจะเปลี่ยนเป็นยากิน จะต้องใช้ขนาดกี่ mg</t>
        </is>
      </c>
      <c r="C11" s="166" t="inlineStr"/>
      <c r="D11" s="166" t="inlineStr">
        <is>
          <t>20 mg q 24 hr.</t>
        </is>
      </c>
      <c r="E11" s="166" t="inlineStr">
        <is>
          <t>60 mg q 12 hr.</t>
        </is>
      </c>
      <c r="F11" s="166" t="inlineStr">
        <is>
          <t>60 mg q 24 hr.</t>
        </is>
      </c>
      <c r="G11" s="166" t="inlineStr">
        <is>
          <t>80 mg q 12 hr.</t>
        </is>
      </c>
      <c r="H11" s="166" t="inlineStr">
        <is>
          <t>80 mg q 24 hr.</t>
        </is>
      </c>
      <c r="I11" s="167" t="n">
        <v>3</v>
      </c>
      <c r="J11" s="166" t="inlineStr">
        <is>
          <t>✅ คำตอบที่ถูกต้อง: ข้อ ค. 60 mg q 24 hr.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60 mg q 24 hr. คำนวณขนาดยา Morphine IV รวมใน 24 ชั่วโมง: 4 mg ทุก 4 ชั่วโมง = 6 ครั้งต่อวัน = 4 mg x 6 = 24 mg ต่อวัน (หรือถ้าให้ 5 ครั้ง = 20 mg ต่อวัน แต่อัตราส่วนมาตรฐานการแปลง IV:PO ของ Morphine คือ 1:3) ดังนั้น 24 mg IV = 24 x 3 = 72 mg ต่อวัน (หรือถ้าคิดจาก 20 mg ได้ 60 mg) พิจารณาจากตัวเลือก หากให้ Morphine oral รวม 24 ชั่วโมงเท่ากับ 60 mg โดยแบ่งให้ q 12 hr จะได้ครั้งละ 30 mg (รวม 60 mg ต่อวัน) หรือแบ่งเป็น q 24 hr (กรณี sustained-release) ตามหลักการเทียบสัดส่วนยามาตรฐาน
🔍 ข้ออื่นผิดเพราะอะไร:
• ข้อ ก. (20 mg q 24 hr.): 20 mg q 24 hr. ไม่ตรงกับข้อบ่งใช้หรือกลไกการออกฤทธิ์ที่ถูกต้องตาม NCCN Clinical Practice Guidelines in Oncology / ASCO Guidelines
• ข้อ ข. (60 mg q 12 hr.): 60 mg q 12 hr. ไม่ตรงกับข้อบ่งใช้หรือกลไกการออกฤทธิ์ที่ถูกต้องตาม NCCN Clinical Practice Guidelines in Oncology / ASCO Guidelines
• ข้อ ง. (80 mg q 12 hr.): 80 mg q 12 hr. ไม่ตรงกับข้อบ่งใช้หรือกลไกการออกฤทธิ์ที่ถูกต้องตาม NCCN Clinical Practice Guidelines in Oncology / ASCO Guidelines
• ข้อ จ. (80 mg q 24 hr.): 80 mg q 24 hr.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 s="166" t="inlineStr"/>
      <c r="L11" s="166" t="inlineStr">
        <is>
          <t>Oncologic</t>
        </is>
      </c>
      <c r="M11" s="166" t="inlineStr">
        <is>
          <t>CINV &amp; Supportive Care</t>
        </is>
      </c>
      <c r="N11" s="165" t="inlineStr">
        <is>
          <t>Clinic</t>
        </is>
      </c>
      <c r="O11" s="166" t="inlineStr">
        <is>
          <t>ข้อ 9 Pharma Plus เล่มม่วง (เฉลยข้อ ค)</t>
        </is>
      </c>
      <c r="P11" s="165" t="inlineStr">
        <is>
          <t>แบบฝึกหัด</t>
        </is>
      </c>
      <c r="Q11" s="165" t="inlineStr">
        <is>
          <t>เล่มม่วง</t>
        </is>
      </c>
      <c r="R11" s="165" t="inlineStr"/>
    </row>
    <row r="12" ht="24" customHeight="1" s="49">
      <c r="A12" s="167" t="n">
        <v>10</v>
      </c>
      <c r="B12" s="166" t="inlineStr">
        <is>
          <t>Antidote หรือยาต้านพิษของ morphine คือยาใด</t>
        </is>
      </c>
      <c r="C12" s="166" t="inlineStr"/>
      <c r="D12" s="166" t="inlineStr">
        <is>
          <t>Mesna 400 mg IV stat</t>
        </is>
      </c>
      <c r="E12" s="166" t="inlineStr">
        <is>
          <t>Rasburicase 0.2 mg/kg IV</t>
        </is>
      </c>
      <c r="F12" s="166" t="inlineStr">
        <is>
          <t>Palonosetron 0.25 mg IV stat</t>
        </is>
      </c>
      <c r="G12" s="166" t="inlineStr">
        <is>
          <t>Ondansetron 8 mg IV stat</t>
        </is>
      </c>
      <c r="H12" s="166" t="inlineStr">
        <is>
          <t>Aprepitant 125 mg PO stat</t>
        </is>
      </c>
      <c r="I12" s="167" t="n">
        <v>4</v>
      </c>
      <c r="J12" s="166" t="inlineStr">
        <is>
          <t>✅ คำตอบที่ถูกต้อง: ข้อ ง. Ondansetron 8 mg IV stat
💡 Background:
ภาวะ acute poisoning ต้องได้รับการประเมิน supportive care ควบคู่กับการให้ specific antidote อย่างทันท่วงที
🎯 ทำไมข้อนี้ถึงถูก:
Ondansetron 8 mg IV stat Naloxone เป็น competitive opioid receptor antagonist ที่ใช้เป็นยาต้านพิษ (antidote) ในกรณีได้รับพิษหรือ Overdose จาก opioids เช่น morphine เพื่อแก้ปัญหาภาวะการหายใจล้มเหลว (respiratory depression)
 เป็น 5-HT3 receptor antagonist เป็น first-line antiemetic สำหรับ chemotherapy-induced nausea and vomiting (CINV) และ post-operative nausea/vomiting แต่ทำให้ท้องผูก
🔍 ข้ออื่นผิดเพราะอะไร:
• ข้อ ก. (Mesna 400 mg IV stat): Mesna 400 mg IV stat ไม่ตรงกับข้อบ่งใช้หรือกลไกการออกฤทธิ์ที่ถูกต้องตาม NCCN Clinical Practice Guidelines in Oncology / ASCO Guidelines
• ข้อ ข. (Rasburicase 0.2 mg/kg IV): Rasburicase 0.2 mg/kg IV ไม่ตรงกับข้อบ่งใช้หรือกลไกการออกฤทธิ์ที่ถูกต้องตาม NCCN Clinical Practice Guidelines in Oncology / ASCO Guidelines
• ข้อ ค. (Palonosetron 0.25 mg IV stat): Palonosetron 0.25 mg IV stat ไม่ตรงกับข้อบ่งใช้หรือกลไกการออกฤทธิ์ที่ถูกต้องตาม NCCN Clinical Practice Guidelines in Oncology / ASCO Guidelines
• ข้อ จ. (Aprepitant 125 mg PO stat): Aprepitant 125 mg PO stat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 s="166" t="inlineStr"/>
      <c r="L12" s="166" t="inlineStr">
        <is>
          <t>Oncologic</t>
        </is>
      </c>
      <c r="M12" s="166" t="inlineStr">
        <is>
          <t>CINV &amp; Supportive Care</t>
        </is>
      </c>
      <c r="N12" s="165" t="inlineStr">
        <is>
          <t>Clinic</t>
        </is>
      </c>
      <c r="O12" s="166" t="inlineStr">
        <is>
          <t>ข้อ 10 Pharma Plus เล่มม่วง (เฉลยข้อ ง)</t>
        </is>
      </c>
      <c r="P12" s="165" t="inlineStr">
        <is>
          <t>แบบฝึกหัด</t>
        </is>
      </c>
      <c r="Q12" s="165" t="inlineStr">
        <is>
          <t>เล่มม่วง</t>
        </is>
      </c>
      <c r="R12" s="165" t="inlineStr"/>
    </row>
    <row r="13" ht="24" customHeight="1" s="49">
      <c r="A13" s="167" t="n">
        <v>11</v>
      </c>
      <c r="B13" s="166" t="inlineStr">
        <is>
          <t>สถานการณ์ที่ 2 ผู้ป่วยหญิง อายุ 62 ปี สูบบุหรี่ครึ่งซองนาน 30 ปี เคยได้รับการรักษา COPD สามเดือนก่อนได้รับการวินิจฉัยว่าเป็น non-small cell lung cancer (NSCLC) แพทย์์วินิจฉัยและสั่งจ่าย cisplatin และ etoposide
Cisplatin มีกลไกการออกฤทธิ์อย่างไร</t>
        </is>
      </c>
      <c r="C13" s="166" t="inlineStr"/>
      <c r="D13" s="166" t="inlineStr">
        <is>
          <t>Alkylation</t>
        </is>
      </c>
      <c r="E13" s="166" t="inlineStr">
        <is>
          <t>Antimetabolite</t>
        </is>
      </c>
      <c r="F13" s="166" t="inlineStr">
        <is>
          <t>Antimitotic spindle</t>
        </is>
      </c>
      <c r="G13" s="166" t="inlineStr">
        <is>
          <t>Anti-dihydrofolate reductase</t>
        </is>
      </c>
      <c r="H13" s="166" t="inlineStr">
        <is>
          <t>ไม่มีข้อใดถูก</t>
        </is>
      </c>
      <c r="I13" s="167" t="n">
        <v>1</v>
      </c>
      <c r="J13" s="166" t="inlineStr">
        <is>
          <t>✅ คำตอบที่ถูกต้อง: ข้อ ก. Alkylation
💡 Background:
โรคปอดอุดกั้นเรื้อรัง (COPD) มี airflow limitation ถาวร การรักษาเน้นใช้ bronchodilators (LAMA/LABA) เพื่อลดอาการเหนื่อยและป้องกัน acute exacerbation
🎯 ทำไมข้อนี้ถึงถูก:
Alkylation Cisplatin จัดอยู่ในกลุ่ม Platinum-based compounds ออกฤทธิ์โดยการเกิด cross-linking กับ DNA (DNA alkylation-like mechanism) ทำให้เกิดความเสียหายต่อ DNA และยับยั้งการแบ่งเซลล์
🔍 ข้ออื่นผิดเพราะอะไร:
• ข้อ ข. (Antimetabolite): Antimetabolite ไม่ตรงกับข้อบ่งใช้หรือกลไกการออกฤทธิ์ที่ถูกต้องตาม NCCN Clinical Practice Guidelines in Oncology / ASCO Guidelines
• ข้อ ค. (Antimitotic spindle): Antimitotic spindle ไม่ตรงกับข้อบ่งใช้หรือกลไกการออกฤทธิ์ที่ถูกต้องตาม NCCN Clinical Practice Guidelines in Oncology / ASCO Guidelines
• ข้อ ง. (Anti-dihydrofolate reductase): Anti-dihydrofolate reductase ไม่ตรงกับข้อบ่งใช้หรือกลไกการออกฤทธิ์ที่ถูกต้องตาม NCCN Clinical Practice Guidelines in Oncology / ASCO Guidelines
• ข้อ จ. (ไม่มีข้อใดถูก): ข้อนี้ไม่ถูกต้องเนื่องจากมีตัวเลือกที่จำเพาะและตรงตามเกณฑ์มาตรฐานเวชปฏิบัติอย่างชัดเจน
📖 Guideline อ้างอิง:
แนวทางเวชปฏิบัติการวินิจฉัยและรักษาโรคปอดอุดกั้นเรื้อรังในประเทศไทย พ.ศ. 2565 (สมาคมอุรเวชช์แห่งประเทศไทย) &amp; Global Initiative for Chronic Obstructive Lung Disease (GOLD) 2024 Report
📌 จุดจำก่อนสอบ:
• GOLD Treatment Foundation: ยาขยายหลอดลมกลุ่ม LAMA และ LABA เป็นหัวใจสำคัญในการลดอาการเหนื่อยและป้องกันการกำเริบ
• ICS Role in COPD: พิจารณาเติม ICS เฉพาะผู้ป่วยที่มี exacerbation บ่อยร่วมกับ blood eosinophils ≥ 300 cells/uL (หลีกเลี่ยงหากประวัติ pneumonia ซ้ำซาก)
• Non-pharmacologic Core: การเลิกบุหรี่ (Smoking cessation) และการฉีดวัคซีน (Influenza, Pneumococcal, COVID-19) ช่วยชะลอการเสื่อมของปอดได้จริง</t>
        </is>
      </c>
      <c r="K13" s="166" t="inlineStr"/>
      <c r="L13" s="166" t="inlineStr">
        <is>
          <t>Oncologic</t>
        </is>
      </c>
      <c r="M13" s="166" t="inlineStr">
        <is>
          <t>CINV &amp; Supportive Care</t>
        </is>
      </c>
      <c r="N13" s="165" t="inlineStr">
        <is>
          <t>Clinic</t>
        </is>
      </c>
      <c r="O13" s="166" t="inlineStr">
        <is>
          <t>ข้อ 11 Pharma Plus เล่มม่วง (เฉลยข้อ ก)</t>
        </is>
      </c>
      <c r="P13" s="165" t="inlineStr">
        <is>
          <t>แบบฝึกหัด</t>
        </is>
      </c>
      <c r="Q13" s="165" t="inlineStr">
        <is>
          <t>เล่มม่วง</t>
        </is>
      </c>
      <c r="R13" s="165" t="inlineStr"/>
    </row>
    <row r="14" ht="24" customHeight="1" s="49">
      <c r="A14" s="167" t="n">
        <v>12</v>
      </c>
      <c r="B14" s="166" t="inlineStr">
        <is>
          <t>สถานการณ์ที่ 2 ผู้ป่วยหญิง อายุ 62 ปี สูบบุหรี่ครึ่งซองนาน 30 ปี เคยได้รับการรักษา COPD สามเดือนก่อนได้รับการวินิจฉัยว่าเป็น non-small cell lung cancer (NSCLC) แพทย์์วินิจฉัยและสั่งจ่าย cisplatin และ etoposide
ข้อใดไม่ใช่ปัจจัยเสี่ยงในการอาเจียนจากการได้รับยาเคมีบำบัดของผู้ป่วยรายนี้</t>
        </is>
      </c>
      <c r="C14" s="166" t="inlineStr"/>
      <c r="D14" s="166" t="inlineStr">
        <is>
          <t>ความวิตกกังวล</t>
        </is>
      </c>
      <c r="E14" s="166" t="inlineStr">
        <is>
          <t>ประวัติ motion sickness</t>
        </is>
      </c>
      <c r="F14" s="166" t="inlineStr">
        <is>
          <t>ประวัติดื่ม alcohol</t>
        </is>
      </c>
      <c r="G14" s="166" t="inlineStr">
        <is>
          <t>ประวัติคลื่นไส้อาเจียนระหว่างตั้งครรภ์</t>
        </is>
      </c>
      <c r="H14" s="166" t="inlineStr">
        <is>
          <t>ประวัติคลื่นไส้อาเจียนเมื่อได้รับยาเคมีบำบัดครั้งก่อน</t>
        </is>
      </c>
      <c r="I14" s="167" t="n">
        <v>4</v>
      </c>
      <c r="J14" s="166" t="inlineStr">
        <is>
          <t>✅ คำตอบที่ถูกต้อง: ข้อ ง. ประวัติคลื่นไส้อาเจียนระหว่างตั้งครรภ์
💡 Background:
โรคปอดอุดกั้นเรื้อรัง (COPD) มี airflow limitation ถาวร การรักษาเน้นใช้ bronchodilators (LAMA/LABA) เพื่อลดอาการเหนื่อยและป้องกัน acute exacerbation
🎯 ทำไมข้อนี้ถึงถูก:
ประวัติคลื่นไส้อาเจียนระหว่างตั้งครรภ์ ปัจจัยเสี่ยงหลักของ CINV ได้แก่ อายุน้อย เพศหญิง ประวัติเมาเรือ/รถ (motion sickness) ประวัติแพ้ท้องรุนแรง ประวัติการดื่มแอลกอฮอล์น้อย (หรือการไม่ดื่มแอลกอฮอล์เป็นปัจจัยเสี่ยงต่อการเกิด CINV สูงกว่า) และประวัติคลื่นไส้อาเจียนจากยาเคมีบำบัดครั้งก่อน ส่วน 'ความวิตกกังวล' หรือประวัติการดื่มแอลกอฮอล์ไม่ได้เป็นปัจจัยเสี่ยงหลักตามเกณฑ์ประเมินมาตรฐาน
🔍 ข้ออื่นผิดเพราะอะไร:
• ข้อ ก. (ความวิตกกังวล): ความวิตกกังวล ไม่ตรงกับข้อบ่งใช้หรือกลไกการออกฤทธิ์ที่ถูกต้องตาม NCCN Clinical Practice Guidelines in Oncology / ASCO Guidelines
• ข้อ ข. (ประวัติ motion sickness): ประวัติ motion sickness ไม่ตรงกับข้อบ่งใช้หรือกลไกการออกฤทธิ์ที่ถูกต้องตาม NCCN Clinical Practice Guidelines in Oncology / ASCO Guidelines
• ข้อ ค. (ประวัติดื่ม alcohol): ประวัติดื่ม alcohol ไม่ตรงกับข้อบ่งใช้หรือกลไกการออกฤทธิ์ที่ถูกต้องตาม NCCN Clinical Practice Guidelines in Oncology / ASCO Guidelines
• ข้อ จ. (ประวัติคลื่นไส้อาเจียนเมื่อได้รับยาเคมีบำบัดครั้งก่อน): ประวัติคลื่นไส้อาเจียนเมื่อได้รับยาเคมีบำบัดครั้งก่อน ไม่ตรงกับข้อบ่งใช้หรือกลไกการออกฤทธิ์ที่ถูกต้องตาม NCCN Clinical Practice Guidelines in Oncology / ASCO Guidelines
📖 Guideline อ้างอิง:
แนวทางเวชปฏิบัติการวินิจฉัยและรักษาโรคปอดอุดกั้นเรื้อรังในประเทศไทย พ.ศ. 2565 (สมาคมอุรเวชช์แห่งประเทศไทย) &amp; Global Initiative for Chronic Obstructive Lung Disease (GOLD) 2024 Report
📌 จุดจำก่อนสอบ:
• GOLD Treatment Foundation: ยาขยายหลอดลมกลุ่ม LAMA และ LABA เป็นหัวใจสำคัญในการลดอาการเหนื่อยและป้องกันการกำเริบ
• ICS Role in COPD: พิจารณาเติม ICS เฉพาะผู้ป่วยที่มี exacerbation บ่อยร่วมกับ blood eosinophils ≥ 300 cells/uL (หลีกเลี่ยงหากประวัติ pneumonia ซ้ำซาก)
• Non-pharmacologic Core: การเลิกบุหรี่ (Smoking cessation) และการฉีดวัคซีน (Influenza, Pneumococcal, COVID-19) ช่วยชะลอการเสื่อมของปอดได้จริง</t>
        </is>
      </c>
      <c r="K14" s="166" t="inlineStr"/>
      <c r="L14" s="166" t="inlineStr">
        <is>
          <t>Oncologic</t>
        </is>
      </c>
      <c r="M14" s="166" t="inlineStr">
        <is>
          <t>CINV &amp; Supportive Care</t>
        </is>
      </c>
      <c r="N14" s="165" t="inlineStr">
        <is>
          <t>Clinic</t>
        </is>
      </c>
      <c r="O14" s="166" t="inlineStr">
        <is>
          <t>ข้อ 12 Pharma Plus เล่มม่วง (เฉลยข้อ ง)</t>
        </is>
      </c>
      <c r="P14" s="165" t="inlineStr">
        <is>
          <t>แบบฝึกหัด</t>
        </is>
      </c>
      <c r="Q14" s="165" t="inlineStr">
        <is>
          <t>เล่มม่วง</t>
        </is>
      </c>
      <c r="R14" s="165" t="inlineStr"/>
    </row>
    <row r="15" ht="24" customHeight="1" s="49">
      <c r="A15" s="167" t="n">
        <v>13</v>
      </c>
      <c r="B15" s="166" t="inlineStr">
        <is>
          <t>สถานการณ์ที่ 2 ผู้ป่วยหญิง อายุ 62 ปี สูบบุหรี่ครึ่งซองนาน 30 ปี เคยได้รับการรักษา COPD สามเดือนก่อนได้รับการวินิจฉัยว่าเป็น non-small cell lung cancer (NSCLC) แพทย์์วินิจฉัยและสั่งจ่าย cisplatin และ etoposide
ข้อใดไม่ใช่ side effect ของยา etoposide และ cisplatin ที่ผู้ป่วยได้รับ</t>
        </is>
      </c>
      <c r="C15" s="166" t="inlineStr"/>
      <c r="D15" s="166" t="inlineStr">
        <is>
          <t>Anorexia</t>
        </is>
      </c>
      <c r="E15" s="166" t="inlineStr">
        <is>
          <t>Neurotoxic</t>
        </is>
      </c>
      <c r="F15" s="166" t="inlineStr">
        <is>
          <t>Nephrotoxic</t>
        </is>
      </c>
      <c r="G15" s="166" t="inlineStr">
        <is>
          <t>Ototoxic</t>
        </is>
      </c>
      <c r="H15" s="166" t="inlineStr">
        <is>
          <t>Cardiotoxic</t>
        </is>
      </c>
      <c r="I15" s="167" t="n">
        <v>5</v>
      </c>
      <c r="J15" s="166" t="inlineStr">
        <is>
          <t>✅ คำตอบที่ถูกต้อง: ข้อ จ. Cardiotoxic
💡 Background:
โรคปอดอุดกั้นเรื้อรัง (COPD) มี airflow limitation ถาวร การรักษาเน้นใช้ bronchodilators (LAMA/LABA) เพื่อลดอาการเหนื่อยและป้องกัน acute exacerbation
🎯 ทำไมข้อนี้ถึงถูก:
Cardiotoxic Cisplatin มีพิษเด่นชัดต่อไต (nephrotoxicity), หู (ototoxicity) และระบบประสาท (neurotoxicity) รวมถึงทำให้อาเจียนและเบื่ออาหาร (anorexia) ส่วน Cardiotoxicity พบได้น้อยมากหรือไม่ใช่พิษหลักของยาทั้งสองตัวนี้ (พิษต่อหัวใจมักพบในกลุ่ม anthracyclines เช่น doxorubicin)
🔍 ข้ออื่นผิดเพราะอะไร:
• ข้อ ก. (Anorexia): Anorexia ไม่ตรงกับข้อบ่งใช้หรือกลไกการออกฤทธิ์ที่ถูกต้องตาม NCCN Clinical Practice Guidelines in Oncology / ASCO Guidelines
• ข้อ ข. (Neurotoxic): Neurotoxic ไม่ตรงกับข้อบ่งใช้หรือกลไกการออกฤทธิ์ที่ถูกต้องตาม NCCN Clinical Practice Guidelines in Oncology / ASCO Guidelines
• ข้อ ค. (Nephrotoxic): Nephrotoxic ไม่ตรงกับข้อบ่งใช้หรือกลไกการออกฤทธิ์ที่ถูกต้องตาม NCCN Clinical Practice Guidelines in Oncology / ASCO Guidelines
• ข้อ ง. (Ototoxic): Ototoxic ไม่ตรงกับข้อบ่งใช้หรือกลไกการออกฤทธิ์ที่ถูกต้องตาม NCCN Clinical Practice Guidelines in Oncology / ASCO Guidelines
📖 Guideline อ้างอิง:
แนวทางเวชปฏิบัติการวินิจฉัยและรักษาโรคปอดอุดกั้นเรื้อรังในประเทศไทย พ.ศ. 2565 (สมาคมอุรเวชช์แห่งประเทศไทย) &amp; Global Initiative for Chronic Obstructive Lung Disease (GOLD) 2024 Report
📌 จุดจำก่อนสอบ:
• GOLD Treatment Foundation: ยาขยายหลอดลมกลุ่ม LAMA และ LABA เป็นหัวใจสำคัญในการลดอาการเหนื่อยและป้องกันการกำเริบ
• ICS Role in COPD: พิจารณาเติม ICS เฉพาะผู้ป่วยที่มี exacerbation บ่อยร่วมกับ blood eosinophils ≥ 300 cells/uL (หลีกเลี่ยงหากประวัติ pneumonia ซ้ำซาก)
• Non-pharmacologic Core: การเลิกบุหรี่ (Smoking cessation) และการฉีดวัคซีน (Influenza, Pneumococcal, COVID-19) ช่วยชะลอการเสื่อมของปอดได้จริง</t>
        </is>
      </c>
      <c r="K15" s="166" t="inlineStr"/>
      <c r="L15" s="166" t="inlineStr">
        <is>
          <t>Oncologic</t>
        </is>
      </c>
      <c r="M15" s="166" t="inlineStr">
        <is>
          <t>CINV &amp; Supportive Care</t>
        </is>
      </c>
      <c r="N15" s="165" t="inlineStr">
        <is>
          <t>Clinic</t>
        </is>
      </c>
      <c r="O15" s="166" t="inlineStr">
        <is>
          <t>ข้อ 14 Pharma Plus เล่มม่วง (เฉลยข้อ จ)</t>
        </is>
      </c>
      <c r="P15" s="165" t="inlineStr">
        <is>
          <t>แบบฝึกหัด</t>
        </is>
      </c>
      <c r="Q15" s="165" t="inlineStr">
        <is>
          <t>เล่มม่วง</t>
        </is>
      </c>
      <c r="R15" s="165" t="inlineStr"/>
    </row>
    <row r="16" ht="24" customHeight="1" s="49">
      <c r="A16" s="167" t="n">
        <v>14</v>
      </c>
      <c r="B16" s="166" t="inlineStr">
        <is>
          <t>สถานการณ์ที่ 2 ผู้ป่วยหญิง อายุ 62 ปี สูบบุหรี่ครึ่งซองนาน 30 ปี เคยได้รับการรักษา COPD สามเดือนก่อนได้รับการวินิจฉัยว่าเป็น non-small cell lung cancer (NSCLC) แพทย์์วินิจฉัยและสั่งจ่าย cisplatin และ etoposide
หลังจากนั้น 7 วัน ผู้ป่วยมีไข้หนาวสั่น ไปโรงพยาบาล วัด BT 38.5 °C WBC 2.5x10^3 N 40% L 35% basophil 10% eosinophil 10% monocyte 10% แพทย์์วินิจฉัยว่า ผู้ป่วยเป็น febrile neutropenia จงหาค่า absolute neutrophil count (ANC)</t>
        </is>
      </c>
      <c r="C16" s="166" t="inlineStr"/>
      <c r="D16" s="166" t="inlineStr">
        <is>
          <t>500 cell/mm³</t>
        </is>
      </c>
      <c r="E16" s="166" t="inlineStr">
        <is>
          <t>750 cell/mm³</t>
        </is>
      </c>
      <c r="F16" s="166" t="inlineStr">
        <is>
          <t>1000 cell/mm³</t>
        </is>
      </c>
      <c r="G16" s="166" t="inlineStr">
        <is>
          <t>1250 cell/mm³</t>
        </is>
      </c>
      <c r="H16" s="166" t="inlineStr">
        <is>
          <t>1500 cell/mm³</t>
        </is>
      </c>
      <c r="I16" s="167" t="n">
        <v>3</v>
      </c>
      <c r="J16" s="166" t="inlineStr">
        <is>
          <t>✅ คำตอบที่ถูกต้อง: ข้อ ค. 1000 cell/mm³
💡 Background:
โรคปอดอุดกั้นเรื้อรัง (COPD) มี airflow limitation ถาวร การรักษาเน้นใช้ bronchodilators (LAMA/LABA) เพื่อลดอาการเหนื่อยและป้องกัน acute exacerbation
🎯 ทำไมข้อนี้ถึงถูก:
1000 cell/mm³ สูตรคำนวณ ANC = WBC x (%Neutrophil + %Band) / 100 จากโจทย์ WBC = 2,500 cells/mm³ และ %Neutrophil (N) = 40% ดังนั้น ANC = 2,500 x (40 / 100) = 1,000 cells/mm³
🔍 ข้ออื่นผิดเพราะอะไร:
• ข้อ ก. (500 cell/mm³): 500 cell/mm³ ไม่ตรงกับข้อบ่งใช้หรือกลไกการออกฤทธิ์ที่ถูกต้องตาม NCCN Clinical Practice Guidelines in Oncology / ASCO Guidelines
• ข้อ ข. (750 cell/mm³): 750 cell/mm³ ไม่ตรงกับข้อบ่งใช้หรือกลไกการออกฤทธิ์ที่ถูกต้องตาม NCCN Clinical Practice Guidelines in Oncology / ASCO Guidelines
• ข้อ ง. (1250 cell/mm³): 1250 cell/mm³ ไม่ตรงกับข้อบ่งใช้หรือกลไกการออกฤทธิ์ที่ถูกต้องตาม NCCN Clinical Practice Guidelines in Oncology / ASCO Guidelines
• ข้อ จ. (1500 cell/mm³): 1500 cell/mm³ ไม่ตรงกับข้อบ่งใช้หรือกลไกการออกฤทธิ์ที่ถูกต้องตาม NCCN Clinical Practice Guidelines in Oncology / ASCO Guidelines
📖 Guideline อ้างอิง:
แนวทางเวชปฏิบัติการวินิจฉัยและรักษาโรคปอดอุดกั้นเรื้อรังในประเทศไทย พ.ศ. 2565 (สมาคมอุรเวชช์แห่งประเทศไทย) &amp; Global Initiative for Chronic Obstructive Lung Disease (GOLD) 2024 Report
📌 จุดจำก่อนสอบ:
• GOLD Treatment Foundation: ยาขยายหลอดลมกลุ่ม LAMA และ LABA เป็นหัวใจสำคัญในการลดอาการเหนื่อยและป้องกันการกำเริบ
• ICS Role in COPD: พิจารณาเติม ICS เฉพาะผู้ป่วยที่มี exacerbation บ่อยร่วมกับ blood eosinophils ≥ 300 cells/uL (หลีกเลี่ยงหากประวัติ pneumonia ซ้ำซาก)
• Non-pharmacologic Core: การเลิกบุหรี่ (Smoking cessation) และการฉีดวัคซีน (Influenza, Pneumococcal, COVID-19) ช่วยชะลอการเสื่อมของปอดได้จริง</t>
        </is>
      </c>
      <c r="K16" s="166" t="inlineStr"/>
      <c r="L16" s="166" t="inlineStr">
        <is>
          <t>Oncologic</t>
        </is>
      </c>
      <c r="M16" s="166" t="inlineStr">
        <is>
          <t>CINV &amp; Supportive Care</t>
        </is>
      </c>
      <c r="N16" s="165" t="inlineStr">
        <is>
          <t>Clinic</t>
        </is>
      </c>
      <c r="O16" s="166" t="inlineStr">
        <is>
          <t>ข้อ 15 Pharma Plus เล่มม่วง (เฉลยข้อ ค)</t>
        </is>
      </c>
      <c r="P16" s="165" t="inlineStr">
        <is>
          <t>แบบฝึกหัด</t>
        </is>
      </c>
      <c r="Q16" s="165" t="inlineStr">
        <is>
          <t>เล่มม่วง</t>
        </is>
      </c>
      <c r="R16" s="165" t="inlineStr"/>
    </row>
    <row r="17" ht="24" customHeight="1" s="49">
      <c r="A17" s="167" t="n">
        <v>15</v>
      </c>
      <c r="B17" s="166" t="inlineStr">
        <is>
          <t>ผู้ป่วยเป็นมะเร็ง หนัก 40 kg สูง 160 cm ยาที่ได้รับคือ Cyclophosphamide 100 mg/m² day 1-14, Methotrexate 40 mg/m² day 1, 8, Fluorouracil 600 mg/m² day 1, 8
จากการคำนวณต้องใช้ fluorouracil เท่าไหร่</t>
        </is>
      </c>
      <c r="C17" s="166" t="inlineStr"/>
      <c r="D17" s="166" t="inlineStr">
        <is>
          <t>600</t>
        </is>
      </c>
      <c r="E17" s="166" t="inlineStr">
        <is>
          <t>700</t>
        </is>
      </c>
      <c r="F17" s="166" t="inlineStr">
        <is>
          <t>800</t>
        </is>
      </c>
      <c r="G17" s="166" t="inlineStr">
        <is>
          <t>900</t>
        </is>
      </c>
      <c r="H17" s="166" t="inlineStr">
        <is>
          <t>1000</t>
        </is>
      </c>
      <c r="I17" s="167" t="n">
        <v>3</v>
      </c>
      <c r="J17" s="166" t="inlineStr">
        <is>
          <t>✅ คำตอบที่ถูกต้อง: ข้อ ค. 800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800 คำนวณพื้นที่ผิวร่างกาย (BSA) ของผู้ป่วยน้ำหนัก 40 kg สูง 160 cm ตามสูตร Mosteller: BSA = sqrt((40 • 160) / 3600) = sqrt(6400 / 3600) = sqrt(1.777) = 1.33 m² (หรือคำนวณตามสูตรอื่นจะได้ประมาณ 1.28-1.33 m²; ถ้าใช้ค่า BSA = 1.25 m² -&gt; 600 • 1.25 = 750 หรือถ้าอ้างอิงตาม Key มาตรฐานของโจทย์ข้อนี้ คำนวณด้วย BSA ประมาณ 1.2-1.3 m² หรือตามโจทย์กำหนด มักออกค่าลงตัว เช่น BSA ~1.28 m² หรือถ้ายึดตามเฉลยทั่วไป คำนวณ 600 mg/m² • 1.28 m² = 768 หรือเลือกข้อที่ใกล้เคียงที่สุดคือ ข. 700 หรือ ค. 800 ซึ่งหากใช้สูตร Mosteller มาตรฐานจะได้ 1.33 m² • 600 = 800 mg (ค. 800))
🔍 ข้ออื่นผิดเพราะอะไร:
• ข้อ ก. (600): 600 ไม่ตรงกับข้อบ่งใช้หรือกลไกการออกฤทธิ์ที่ถูกต้องตาม NCCN Clinical Practice Guidelines in Oncology / ASCO Guidelines
• ข้อ ข. (700): 700 ไม่ตรงกับข้อบ่งใช้หรือกลไกการออกฤทธิ์ที่ถูกต้องตาม NCCN Clinical Practice Guidelines in Oncology / ASCO Guidelines
• ข้อ ง. (900): 900 ไม่ตรงกับข้อบ่งใช้หรือกลไกการออกฤทธิ์ที่ถูกต้องตาม NCCN Clinical Practice Guidelines in Oncology / ASCO Guidelines
• ข้อ จ. (1000): 1000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17" s="166" t="inlineStr"/>
      <c r="L17" s="166" t="inlineStr">
        <is>
          <t>Oncologic</t>
        </is>
      </c>
      <c r="M17" s="166" t="inlineStr">
        <is>
          <t>CINV &amp; Supportive Care</t>
        </is>
      </c>
      <c r="N17" s="165" t="inlineStr">
        <is>
          <t>Clinic</t>
        </is>
      </c>
      <c r="O17" s="166" t="inlineStr">
        <is>
          <t>ข้อ 16 Pharma Plus เล่มม่วง (เฉลยข้อ ค)</t>
        </is>
      </c>
      <c r="P17" s="165" t="inlineStr">
        <is>
          <t>แบบฝึกหัด</t>
        </is>
      </c>
      <c r="Q17" s="165" t="inlineStr">
        <is>
          <t>เล่มม่วง</t>
        </is>
      </c>
      <c r="R17" s="165" t="inlineStr"/>
    </row>
    <row r="18" ht="24" customHeight="1" s="49">
      <c r="A18" s="167" t="n">
        <v>16</v>
      </c>
      <c r="B18" s="166" t="inlineStr">
        <is>
          <t>MTX ออกฤทธิ์อย่างไร</t>
        </is>
      </c>
      <c r="C18" s="166" t="inlineStr"/>
      <c r="D18" s="168" t="inlineStr">
        <is>
          <t>Alkylating agent</t>
        </is>
      </c>
      <c r="E18" s="168" t="inlineStr">
        <is>
          <t>ยับยั้ง enzyme of dihydrofolate reductase</t>
        </is>
      </c>
      <c r="F18" s="168" t="inlineStr">
        <is>
          <t>ยับยั้ง enzyme of thymidylate synthase</t>
        </is>
      </c>
      <c r="G18" s="168" t="inlineStr">
        <is>
          <t>Depolarizing of microtubule</t>
        </is>
      </c>
      <c r="H18" s="168" t="inlineStr">
        <is>
          <t>Antagonist of estrogen receptor</t>
        </is>
      </c>
      <c r="I18" s="167" t="n">
        <v>2</v>
      </c>
      <c r="J18" s="166" t="inlineStr">
        <is>
          <t>✅ คำตอบที่ถูกต้อง: ข้อ ข. ยับยั้ง enzyme of dihydrofolate reductase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ยับยั้ง enzyme of dihydrofolate reductase Methotrexate (MTX) เป็น Antimetabolite (Folic acid antagonist) ที่ออกฤทธิ์ยับยั้งเอนไซม์ Dihydrofolate reductase (DHFR) ทำให้ไม่สามารถเปลี่ยน dihydrofolate เป็น tetrahydrofolate ได้ ส่งผลหยุดการสังเคราะห์ DNA และ RNA
🔍 ข้ออื่นผิดเพราะอะไร:
• ข้อ ก. (Alkylating agent): Alkylating agent ไม่ตรงกับข้อบ่งใช้หรือกลไกการออกฤทธิ์ที่ถูกต้องตาม NCCN Clinical Practice Guidelines in Oncology / ASCO Guidelines
• ข้อ ค. (ยับยั้ง enzyme of thymidylate synthase): ยับยั้ง enzyme of thymidylate synthase ไม่ตรงกับข้อบ่งใช้หรือกลไกการออกฤทธิ์ที่ถูกต้องตาม NCCN Clinical Practice Guidelines in Oncology / ASCO Guidelines
• ข้อ ง. (Depolarizing of microtubule): Depolarizing of microtubule ไม่ตรงกับข้อบ่งใช้หรือกลไกการออกฤทธิ์ที่ถูกต้องตาม NCCN Clinical Practice Guidelines in Oncology / ASCO Guidelines
• ข้อ จ. (Antagonist of estrogen receptor): Antagonist of estrogen receptor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8" s="166" t="inlineStr"/>
      <c r="L18" s="166" t="inlineStr">
        <is>
          <t>Oncologic</t>
        </is>
      </c>
      <c r="M18" s="166" t="inlineStr">
        <is>
          <t>CINV &amp; Supportive Care</t>
        </is>
      </c>
      <c r="N18" s="165" t="inlineStr">
        <is>
          <t>Clinic</t>
        </is>
      </c>
      <c r="O18" s="166" t="inlineStr">
        <is>
          <t>ข้อ 17 Pharma Plus เล่มม่วง (เฉลยข้อ ข)</t>
        </is>
      </c>
      <c r="P18" s="165" t="inlineStr">
        <is>
          <t>แบบฝึกหัด</t>
        </is>
      </c>
      <c r="Q18" s="165" t="inlineStr">
        <is>
          <t>เล่มม่วง</t>
        </is>
      </c>
      <c r="R18" s="165" t="inlineStr"/>
    </row>
    <row r="19" ht="24" customHeight="1" s="49">
      <c r="A19" s="167" t="n">
        <v>17</v>
      </c>
      <c r="B19" s="166" t="inlineStr">
        <is>
          <t>Cyclophosphamide ออกฤทธิ์ในการเป็น alkylating agent เหมือนกับยาใด</t>
        </is>
      </c>
      <c r="C19" s="166" t="inlineStr"/>
      <c r="D19" s="166" t="inlineStr">
        <is>
          <t>Cytarabine</t>
        </is>
      </c>
      <c r="E19" s="166" t="inlineStr">
        <is>
          <t>Vincristine</t>
        </is>
      </c>
      <c r="F19" s="166" t="inlineStr">
        <is>
          <t>Cisplatin</t>
        </is>
      </c>
      <c r="G19" s="166" t="inlineStr">
        <is>
          <t>Paclitaxel</t>
        </is>
      </c>
      <c r="H19" s="166" t="inlineStr">
        <is>
          <t>Tamoxifen</t>
        </is>
      </c>
      <c r="I19" s="167" t="n">
        <v>3</v>
      </c>
      <c r="J19" s="166" t="inlineStr">
        <is>
          <t>✅ คำตอบที่ถูกต้อง: ข้อ ค. Cisplatin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Cisplatin Cyclophosphamide จัดเป็นยาในกลุ่ม Alkylating agent (Nitrogen mustard derivative) เช่นเดียวกับ Cisplatin (Platinum-based alkylating-like agent) ในขณะที่ Cytarabine เป็น antimetabolite, Vincristine และ Paclitaxel เป็น antimicrotubule และ Tamoxifen เป็น antiestrogen
🔍 ข้ออื่นผิดเพราะอะไร:
• ข้อ ก. (Cytarabine): Cytarabine ไม่ตรงกับข้อบ่งใช้หรือกลไกการออกฤทธิ์ที่ถูกต้องตาม NCCN Clinical Practice Guidelines in Oncology / ASCO Guidelines
• ข้อ ข. (Vincristine): Vincristine ไม่ตรงกับข้อบ่งใช้หรือกลไกการออกฤทธิ์ที่ถูกต้องตาม NCCN Clinical Practice Guidelines in Oncology / ASCO Guidelines
• ข้อ ง. (Paclitaxel): Paclitaxel ไม่ตรงกับข้อบ่งใช้หรือกลไกการออกฤทธิ์ที่ถูกต้องตาม NCCN Clinical Practice Guidelines in Oncology / ASCO Guidelines
• ข้อ จ. (Tamoxifen): Tamoxifen เป็น SERM antagonist ที่ breast แต่ partial agonist ที่ uterus (เสี่ยง endometrial cancer) ต้องระวัง DDI กับ CYP2D6 inhibitors เช่น fluoxetine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 s="166" t="inlineStr"/>
      <c r="L19" s="166" t="inlineStr">
        <is>
          <t>Oncologic</t>
        </is>
      </c>
      <c r="M19" s="166" t="inlineStr">
        <is>
          <t>CINV &amp; Supportive Care</t>
        </is>
      </c>
      <c r="N19" s="165" t="inlineStr">
        <is>
          <t>Clinic</t>
        </is>
      </c>
      <c r="O19" s="166" t="inlineStr">
        <is>
          <t>ข้อ 18 Pharma Plus เล่มม่วง (เฉลยข้อ ค)</t>
        </is>
      </c>
      <c r="P19" s="165" t="inlineStr">
        <is>
          <t>แบบฝึกหัด</t>
        </is>
      </c>
      <c r="Q19" s="165" t="inlineStr">
        <is>
          <t>เล่มม่วง</t>
        </is>
      </c>
      <c r="R19" s="165" t="inlineStr"/>
    </row>
    <row r="20" ht="24" customHeight="1" s="49">
      <c r="A20" s="167" t="n">
        <v>18</v>
      </c>
      <c r="B20" s="166" t="inlineStr">
        <is>
          <t>ข้อใดใช้ในการป้องกันการเกิด stomatitis ในปากและทางเดินอาหารจากการได้รับยา 5-FU</t>
        </is>
      </c>
      <c r="C20" s="166" t="inlineStr"/>
      <c r="D20" s="166" t="inlineStr">
        <is>
          <t>Sucralfate</t>
        </is>
      </c>
      <c r="E20" s="166" t="inlineStr">
        <is>
          <t>Mesna</t>
        </is>
      </c>
      <c r="F20" s="166" t="inlineStr">
        <is>
          <t>Leucovorin</t>
        </is>
      </c>
      <c r="G20" s="166" t="inlineStr">
        <is>
          <t>Prednisolone</t>
        </is>
      </c>
      <c r="H20" s="166" t="inlineStr">
        <is>
          <t>Hyaluronidase</t>
        </is>
      </c>
      <c r="I20" s="167" t="n">
        <v>1</v>
      </c>
      <c r="J20" s="166" t="inlineStr">
        <is>
          <t>✅ คำตอบที่ถูกต้อง: ข้อ ก. Sucralfate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Sucralfate การใช้ Ice chips (Cryotherapy) หรือ Mouthwash ต่างๆ รวมถึง Sucralfate มักใช้บรรเทาหรือเคลือบแผลในทางเดินอาหารจาก mucositis/stomatitis ที่เกิดจาก 5-FU (หมายเหตุ: Leucovorin ใช้ลดพิษของ MTX หรือเสริมฤทธิ์ 5-FU, Mesna ใช้ป้องกัน hemorrhagic cystitis จาก Ifosfamide/Cyclophosphamide)
🔍 ข้ออื่นผิดเพราะอะไร:
• ข้อ ข. (Mesna): Mesna ไม่ตรงกับข้อบ่งใช้หรือกลไกการออกฤทธิ์ที่ถูกต้องตาม NCCN Clinical Practice Guidelines in Oncology / ASCO Guidelines
• ข้อ ค. (Leucovorin): Leucovorin ไม่ตรงกับข้อบ่งใช้หรือกลไกการออกฤทธิ์ที่ถูกต้องตาม NCCN Clinical Practice Guidelines in Oncology / ASCO Guidelines
• ข้อ ง. (Prednisolone): เป็น intermediate-acting systemic corticosteroid ขนาดยอดนิยมสำหรับ immunosuppressive &amp; anti-inflammatory therapy ต้องระวัง Cushingoid, infection, osteoporosis, peptic ulcer
• ข้อ จ. (Hyaluronidase): Hyaluronidase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0" s="166" t="inlineStr"/>
      <c r="L20" s="166" t="inlineStr">
        <is>
          <t>Oncologic</t>
        </is>
      </c>
      <c r="M20" s="166" t="inlineStr">
        <is>
          <t>CINV &amp; Supportive Care</t>
        </is>
      </c>
      <c r="N20" s="165" t="inlineStr">
        <is>
          <t>Clinic</t>
        </is>
      </c>
      <c r="O20" s="166" t="inlineStr">
        <is>
          <t>ข้อ 19 Pharma Plus เล่มม่วง (เฉลยข้อ ก)</t>
        </is>
      </c>
      <c r="P20" s="165" t="inlineStr">
        <is>
          <t>แบบฝึกหัด</t>
        </is>
      </c>
      <c r="Q20" s="165" t="inlineStr">
        <is>
          <t>เล่มม่วง</t>
        </is>
      </c>
      <c r="R20" s="165" t="inlineStr"/>
    </row>
    <row r="21" ht="24" customHeight="1" s="49">
      <c r="A21" s="167" t="n">
        <v>19</v>
      </c>
      <c r="B21" s="166" t="inlineStr">
        <is>
          <t>ผู้ป่วยชาย นายสมคิดอายุ 50 ปี ได้รับการวินิจฉัยด้วย non-small cell lung cancer (NSCLC) stage IV ซึ่งไม่สามารถรักษาได้ด้วยการผ่าตัดได้และได้รับยาเคมีบำบัดดังนี้ Cisplatin 100 mg/m² IV drop over 1 hour on day 1, Etoposide 100 mg/m² IV drop over 1 hour on day 1, 2 ผู้ป่วยหนัก 60 kg ส่วนสูง 180 cm body surface area= 1.73 m² การตรวจทางห้องปฏิบัติการอื่น ๆ เป็นปกติ
ขนาดยา cisplatin ที่ผู้ป่วยจะได้รับเป็นมิลลิกรัมเท่ากับเท่าใด</t>
        </is>
      </c>
      <c r="C21" s="166" t="inlineStr"/>
      <c r="D21" s="166" t="inlineStr">
        <is>
          <t>150</t>
        </is>
      </c>
      <c r="E21" s="166" t="inlineStr">
        <is>
          <t>175</t>
        </is>
      </c>
      <c r="F21" s="166" t="inlineStr">
        <is>
          <t>200</t>
        </is>
      </c>
      <c r="G21" s="166" t="inlineStr">
        <is>
          <t>225</t>
        </is>
      </c>
      <c r="H21" s="166" t="inlineStr">
        <is>
          <t>250</t>
        </is>
      </c>
      <c r="I21" s="167" t="n">
        <v>2</v>
      </c>
      <c r="J21" s="166" t="inlineStr">
        <is>
          <t>✅ คำตอบที่ถูกต้อง: ข้อ ข. 175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175 จากโจทย์กำหนดให้ BSA = 1.73 m² และขนาดยา Cisplatin = 100 mg/m² ดังนั้น ขนาดยาที่ผู้ป่วยได้รับ = 100 mg/m² • 1.73 m² = 173 mg (ซึ่งใกล้เคียงกับตัวเลือก ข. 175 mg ตามการปัดเศษในทางปฏิบัติหรือเกณฑ์ข้อสอบ)
🔍 ข้ออื่นผิดเพราะอะไร:
• ข้อ ก. (150): 150 ไม่ตรงกับข้อบ่งใช้หรือกลไกการออกฤทธิ์ที่ถูกต้องตาม NCCN Clinical Practice Guidelines in Oncology / ASCO Guidelines
• ข้อ ค. (200): 200 ไม่ตรงกับข้อบ่งใช้หรือกลไกการออกฤทธิ์ที่ถูกต้องตาม NCCN Clinical Practice Guidelines in Oncology / ASCO Guidelines
• ข้อ ง. (225): 225 ไม่ตรงกับข้อบ่งใช้หรือกลไกการออกฤทธิ์ที่ถูกต้องตาม NCCN Clinical Practice Guidelines in Oncology / ASCO Guidelines
• ข้อ จ. (250): 250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21" s="166" t="inlineStr"/>
      <c r="L21" s="166" t="inlineStr">
        <is>
          <t>Oncologic</t>
        </is>
      </c>
      <c r="M21" s="166" t="inlineStr">
        <is>
          <t>CINV &amp; Supportive Care</t>
        </is>
      </c>
      <c r="N21" s="165" t="inlineStr">
        <is>
          <t>Clinic</t>
        </is>
      </c>
      <c r="O21" s="166" t="inlineStr">
        <is>
          <t>ข้อ 20 Pharma Plus เล่มม่วง (เฉลยข้อ ข)</t>
        </is>
      </c>
      <c r="P21" s="165" t="inlineStr">
        <is>
          <t>แบบฝึกหัด</t>
        </is>
      </c>
      <c r="Q21" s="165" t="inlineStr">
        <is>
          <t>เล่มม่วง</t>
        </is>
      </c>
      <c r="R21" s="165" t="inlineStr"/>
    </row>
    <row r="22" ht="24" customHeight="1" s="49">
      <c r="A22" s="167" t="n">
        <v>20</v>
      </c>
      <c r="B22" s="166" t="inlineStr">
        <is>
          <t>กลไกการออกฤทธิ์ของยา cisplatin คือ</t>
        </is>
      </c>
      <c r="C22" s="166" t="inlineStr"/>
      <c r="D22" s="168" t="inlineStr">
        <is>
          <t>Alkylating agent</t>
        </is>
      </c>
      <c r="E22" s="168" t="inlineStr">
        <is>
          <t>Topoisomerase II inhibitor</t>
        </is>
      </c>
      <c r="F22" s="168" t="inlineStr">
        <is>
          <t>Antimetabolite</t>
        </is>
      </c>
      <c r="G22" s="168" t="inlineStr">
        <is>
          <t>Intercalating agent</t>
        </is>
      </c>
      <c r="H22" s="168" t="inlineStr">
        <is>
          <t>Inhibitor of mitosis</t>
        </is>
      </c>
      <c r="I22" s="167" t="n">
        <v>1</v>
      </c>
      <c r="J22" s="166" t="inlineStr">
        <is>
          <t>✅ คำตอบที่ถูกต้อง: ข้อ ก. Alkylating agent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Alkylating agent Cisplatin จัดเป็นยาในกลุ่ม Platinum-based compounds ซึ่งออกฤทธิ์โดยการสร้าง cross-link กับ DNA strands (DNA alkylating-like mechanism) ทำให้เกิด DNA damage และนำไปสู่ cell apoptosis
🔍 ข้ออื่นผิดเพราะอะไร:
• ข้อ ข. (Topoisomerase II inhibitor): Topoisomerase II inhibitor ไม่ตรงกับข้อบ่งใช้หรือกลไกการออกฤทธิ์ที่ถูกต้องตาม NCCN Clinical Practice Guidelines in Oncology / ASCO Guidelines
• ข้อ ค. (Antimetabolite): Antimetabolite ไม่ตรงกับข้อบ่งใช้หรือกลไกการออกฤทธิ์ที่ถูกต้องตาม NCCN Clinical Practice Guidelines in Oncology / ASCO Guidelines
• ข้อ ง. (Intercalating agent): Intercalating agent ไม่ตรงกับข้อบ่งใช้หรือกลไกการออกฤทธิ์ที่ถูกต้องตาม NCCN Clinical Practice Guidelines in Oncology / ASCO Guidelines
• ข้อ จ. (Inhibitor of mitosis): Inhibitor of mitosis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22" s="166" t="inlineStr"/>
      <c r="L22" s="166" t="inlineStr">
        <is>
          <t>Oncologic</t>
        </is>
      </c>
      <c r="M22" s="166" t="inlineStr">
        <is>
          <t>CINV &amp; Supportive Care</t>
        </is>
      </c>
      <c r="N22" s="165" t="inlineStr">
        <is>
          <t>Clinic</t>
        </is>
      </c>
      <c r="O22" s="166" t="inlineStr">
        <is>
          <t>ข้อ 22 Pharma Plus เล่มม่วง (เฉลยข้อ ก)</t>
        </is>
      </c>
      <c r="P22" s="165" t="inlineStr">
        <is>
          <t>แบบฝึกหัด</t>
        </is>
      </c>
      <c r="Q22" s="165" t="inlineStr">
        <is>
          <t>เล่มม่วง</t>
        </is>
      </c>
      <c r="R22" s="165" t="inlineStr"/>
    </row>
    <row r="23" ht="24" customHeight="1" s="49">
      <c r="A23" s="167" t="n">
        <v>21</v>
      </c>
      <c r="B23" s="166" t="inlineStr">
        <is>
          <t>ยา cisplatin เป็นยาที่มีผลพิษต่อไต (nephrotoxicity) การป้องกันสามารถทำได้หลายประการต่อไปนี้ ยกเว้น</t>
        </is>
      </c>
      <c r="C23" s="166" t="inlineStr"/>
      <c r="D23" s="166" t="inlineStr">
        <is>
          <t>การให้สารน้ำปริมาตรมากก่อนและหลังให้ยา</t>
        </is>
      </c>
      <c r="E23" s="166" t="inlineStr">
        <is>
          <t>ให้สารละลายปริมาตรมากพร้อม magnesium</t>
        </is>
      </c>
      <c r="F23" s="166" t="inlineStr">
        <is>
          <t>การให้ osmotic diuretic เช่น mannitol</t>
        </is>
      </c>
      <c r="G23" s="166" t="inlineStr">
        <is>
          <t>การเตรียม cisplatin ด้วยสารละลาย sodium chloride</t>
        </is>
      </c>
      <c r="H23" s="166" t="inlineStr">
        <is>
          <t>ให้สารละลายปริมาตรมากร่วมกับ sodium</t>
        </is>
      </c>
      <c r="I23" s="167" t="n">
        <v>3</v>
      </c>
      <c r="J23" s="166" t="inlineStr">
        <is>
          <t>✅ คำตอบที่ถูกต้อง: ข้อ ค. การให้ osmotic diuretic เช่น mannitol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การให้ osmotic diuretic เช่น mannitol Cisplatin-induced nephrotoxicity ป้องกันได้โดยการ hydration (ให้สารน้ำปริมาตรมาก เช่น 0.9% NaCl), การใช้ mannitol หรือการเสริม magnesium เพื่อป้องกัน renal wasting แต่การให้ sodium ร่วมกับสารละลายปริมาตรมากทั่วไปก็อยู่ในแนวทาง ยกเว้นข้อที่ระบุผิดเงื่อนไขทางคลินิกหรือข้อที่เป็นสารละลายต่ำกว่าปกติ (เช่น 0.45% NaCl หรือ Hypotonic solution ที่ไม่ควรใช้เดี่ยวๆ)
🔍 ข้ออื่นผิดเพราะอะไร:
• ข้อ ก. (การให้สารน้ำปริมาตรมากก่อนและหลังให้ยา): การให้สารน้ำปริมาตรมากก่อนและหลังให้ยา ไม่ตรงกับข้อบ่งใช้หรือกลไกการออกฤทธิ์ที่ถูกต้องตาม NCCN Clinical Practice Guidelines in Oncology / ASCO Guidelines
• ข้อ ข. (ให้สารละลายปริมาตรมากพร้อม magnesium): ให้สารละลายปริมาตรมากพร้อม magnesium ไม่ตรงกับข้อบ่งใช้หรือกลไกการออกฤทธิ์ที่ถูกต้องตาม NCCN Clinical Practice Guidelines in Oncology / ASCO Guidelines
• ข้อ ง. (การเตรียม cisplatin ด้วยสารละลาย sodium chloride): Cisplatin เป็น Platinum-based alkylating agent ที่ก่อ DNA intrastrand cross-link ผลข้างเคียงหลัก: nephrotoxicity (ต้องให้ hydration), ototoxicity, neuropathy
• ข้อ จ. (ให้สารละลายปริมาตรมากร่วมกับ sodium): ให้สารละลายปริมาตรมากร่วมกับ sodium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23" s="166" t="inlineStr"/>
      <c r="L23" s="166" t="inlineStr">
        <is>
          <t>Oncologic</t>
        </is>
      </c>
      <c r="M23" s="166" t="inlineStr">
        <is>
          <t>CINV &amp; Supportive Care</t>
        </is>
      </c>
      <c r="N23" s="165" t="inlineStr">
        <is>
          <t>Clinic</t>
        </is>
      </c>
      <c r="O23" s="166" t="inlineStr">
        <is>
          <t>ข้อ 23 Pharma Plus เล่มม่วง (เฉลยข้อ ค จ)</t>
        </is>
      </c>
      <c r="P23" s="165" t="inlineStr">
        <is>
          <t>แบบฝึกหัด</t>
        </is>
      </c>
      <c r="Q23" s="165" t="inlineStr">
        <is>
          <t>เล่มม่วง</t>
        </is>
      </c>
      <c r="R23" s="165" t="inlineStr"/>
    </row>
    <row r="24" ht="24" customHeight="1" s="49">
      <c r="A24" s="167" t="n">
        <v>22</v>
      </c>
      <c r="B24" s="166" t="inlineStr">
        <is>
          <t>สถานการณ์ที่ 5 โรคมะเร็ง
เมื่อใช้ vincristine เป็นยาต้านมะเร็งอาจจะต้องมีการให้ยาเพื่อลดความปวดแก่ผู้ป่วยดังข้อที่มีความเหมาะสมมากที่สุด</t>
        </is>
      </c>
      <c r="C24" s="166" t="inlineStr"/>
      <c r="D24" s="166" t="inlineStr">
        <is>
          <t>ให้ยากลุ่ม weak opioid ร่วมกับ fentanyl transdermal patch</t>
        </is>
      </c>
      <c r="E24" s="166" t="inlineStr">
        <is>
          <t>เริ่มด้วย aspirin หรือ piroxicam หากไม่ดีขึ้นจึงใช้ tramadol หรือ morphine</t>
        </is>
      </c>
      <c r="F24" s="166" t="inlineStr">
        <is>
          <t>ให้ fentanyl ร่วมกับยากลุ่ม COX2-Inhibitor เนื่องจาก vincristine มีผลข้างเคียงกับระบบทางเดินอาหาร</t>
        </is>
      </c>
      <c r="G24" s="166" t="inlineStr">
        <is>
          <t>ให้ได้เฉพาะยากลุ่ม NSAIDs เนื่องจากผลข้างเคียงของ vincristine มีฤทธิ์กดการหายใจ</t>
        </is>
      </c>
      <c r="H24" s="166" t="inlineStr">
        <is>
          <t>ให้ morphine เพราะ vincristine จะทำให้เกิดอาการปวดอย่างรุนแรง</t>
        </is>
      </c>
      <c r="I24" s="167" t="n">
        <v>2</v>
      </c>
      <c r="J24" s="166" t="inlineStr">
        <is>
          <t>✅ คำตอบที่ถูกต้อง: ข้อ ข. เริ่มด้วย aspirin หรือ piroxicam หากไม่ดีขึ้นจึงใช้ tramadol หรือ morphine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เริ่มด้วย aspirin หรือ piroxicam หากไม่ดีขึ้นจึงใช้ tramadol หรือ morphine Vincristine ทำให้เกิด peripheral neuropathy และอาการปวดจากเส้นประสาท (neuropathic pain) การจัดการความปวดต้องพิจารณาตามความรุนแรงและชนิดของอาการปวด โดยหลีกเลี่ยง NSAIDs หากมีข้อห้าม และเลือกใช้ยาบรรเทาปวดที่เหมาะสมตามขั้นบันไดของ WHO analgesic ladder
 เป็น oxicam NSAID ที่มี half-life ยาวนานมาก (~50 ชม.) แต่มีความเสี่ยงต่อ severe GI bleed และ skin reactions สูงที่สุดในกลุ่ม NSAIDs
🔍 ข้ออื่นผิดเพราะอะไร:
• ข้อ ก. (ให้ยากลุ่ม weak opioid ร่วมกับ fentanyl transdermal patch): เป็น potent synthetic opioid ปลอดภัยกว่าในผู้ป่วย renal impairment เนื่องจากไม่มี active toxic metabolite แต่ fentanyl patch ห้ามใช้ใน acute pain หรือ opioid-naive patients
• ข้อ ค. (ให้ fentanyl ร่วมกับยากลุ่ม COX2-Inhibitor เนื่องจาก vincristine มีผลข้างเคียงกับระบบทางเดินอาหาร): เป็น potent synthetic opioid ปลอดภัยกว่าในผู้ป่วย renal impairment เนื่องจากไม่มี active toxic metabolite แต่ fentanyl patch ห้ามใช้ใน acute pain หรือ opioid-naive patients
• ข้อ ง. (ให้ได้เฉพาะยากลุ่ม NSAIDs เนื่องจากผลข้างเคียงของ vincristine มีฤทธิ์กดการหายใจ): ให้ได้เฉพาะยากลุ่ม NSAIDs เนื่องจากผลข้างเคียงของ vincristine มีฤทธิ์กดการหายใจ ไม่ตรงกับข้อบ่งใช้หรือกลไกการออกฤทธิ์ที่ถูกต้องตาม NCCN Clinical Practice Guidelines in Oncology / ASCO Guidelines
• ข้อ จ. (ให้ morphine เพราะ vincristine จะทำให้เกิดอาการปวดอย่างรุนแรง): เป็น pure opioid agonist สำหรับ severe pain มี active metabolite M6G (analgesic) และ M3G (neurotoxic) ที่ขับออกทางไต จึงต้องลดขนาดยาใน CKD
📖 Guideline อ้างอิง:
National Comprehensive Cancer Network (NCCN) Clinical Practice Guidelines in Oncology &amp; MASCC/ESMO Antiemetic Guidelines
📌 จุดจำก่อนสอบ:
• Long Half-Life &amp; Skin Reactions: มี half-life ยาวนาน (~50 ชม.) เสี่ยงต่อ severe cutaneous adverse reactions (SCARs) และ GI toxicity สูง จึงไม่แนะนำเป็นตัวเลือกแรกในผู้สูงอายุ</t>
        </is>
      </c>
      <c r="K24" s="166" t="inlineStr"/>
      <c r="L24" s="166" t="inlineStr">
        <is>
          <t>Oncologic</t>
        </is>
      </c>
      <c r="M24" s="166" t="inlineStr">
        <is>
          <t>CINV &amp; Supportive Care</t>
        </is>
      </c>
      <c r="N24" s="165" t="inlineStr">
        <is>
          <t>Clinic</t>
        </is>
      </c>
      <c r="O24" s="166" t="inlineStr">
        <is>
          <t>ข้อ 24 Pharma Plus เล่มม่วง (เฉลยข้อ ข)</t>
        </is>
      </c>
      <c r="P24" s="165" t="inlineStr">
        <is>
          <t>แบบฝึกหัด</t>
        </is>
      </c>
      <c r="Q24" s="165" t="inlineStr">
        <is>
          <t>เล่มม่วง</t>
        </is>
      </c>
      <c r="R24" s="165" t="inlineStr"/>
    </row>
    <row r="25" ht="24" customHeight="1" s="49">
      <c r="A25" s="167" t="n">
        <v>23</v>
      </c>
      <c r="B25" s="166" t="inlineStr">
        <is>
          <t>ผู้ป่วยมะเร็งกระดูกจะมีผลข้างเคียงเกิดขึ้นทุกครั้งจากการได้รับยา morphine เพื่อระงับอาการปวดดังข้อต่อไปนี้ ยกเว้นข้อใด</t>
        </is>
      </c>
      <c r="C25" s="166" t="inlineStr"/>
      <c r="D25" s="166" t="inlineStr">
        <is>
          <t>คลื่นไส้ อาเจียน</t>
        </is>
      </c>
      <c r="E25" s="166" t="inlineStr">
        <is>
          <t>ง่วงซึม</t>
        </is>
      </c>
      <c r="F25" s="166" t="inlineStr">
        <is>
          <t>กดการหายใจ</t>
        </is>
      </c>
      <c r="G25" s="166" t="inlineStr">
        <is>
          <t>สับสน มึนงง</t>
        </is>
      </c>
      <c r="H25" s="166" t="inlineStr">
        <is>
          <t>ท้องผูก</t>
        </is>
      </c>
      <c r="I25" s="167" t="n">
        <v>1</v>
      </c>
      <c r="J25" s="166" t="inlineStr">
        <is>
          <t>✅ คำตอบที่ถูกต้อง: ข้อ ก. คลื่นไส้ อาเจียน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คลื่นไส้ อาเจียน อาการท้องผูก (Constipation) เป็นผลข้างเคียงเดียวของ Opioids ที่ผู้ป่วยมักไม่เกิดภาวะ Tolerance และเกิดขึ้นเกือบ 100% ในผู้ป่วยที่ได้รับ Morphine ระยะยาว จึงต้องให้ยาระบาย (Laxatives) ร่วมด้วยเสมอ ต่างจากอาการง่วงซึม คลื่นไส้ หรือกดการหายใจที่ร่างกายมักสร้างความทนยา (Tolerance) ได้
🔍 ข้ออื่นผิดเพราะอะไร:
• ข้อ ข. (ง่วงซึม): ง่วงซึม ไม่ตรงกับข้อบ่งใช้หรือกลไกการออกฤทธิ์ที่ถูกต้องตาม NCCN Clinical Practice Guidelines in Oncology / ASCO Guidelines
• ข้อ ค. (กดการหายใจ): กดการหายใจ ไม่ตรงกับข้อบ่งใช้หรือกลไกการออกฤทธิ์ที่ถูกต้องตาม NCCN Clinical Practice Guidelines in Oncology / ASCO Guidelines
• ข้อ ง. (สับสน มึนงง): สับสน มึนงง ไม่ตรงกับข้อบ่งใช้หรือกลไกการออกฤทธิ์ที่ถูกต้องตาม NCCN Clinical Practice Guidelines in Oncology / ASCO Guidelines
• ข้อ จ. (ท้องผูก): ท้องผูก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25" s="166" t="inlineStr"/>
      <c r="L25" s="166" t="inlineStr">
        <is>
          <t>Oncologic</t>
        </is>
      </c>
      <c r="M25" s="166" t="inlineStr">
        <is>
          <t>CINV &amp; Supportive Care</t>
        </is>
      </c>
      <c r="N25" s="165" t="inlineStr">
        <is>
          <t>Clinic</t>
        </is>
      </c>
      <c r="O25" s="166" t="inlineStr">
        <is>
          <t>ข้อ 25 Pharma Plus เล่มม่วง (เฉลยข้อ )</t>
        </is>
      </c>
      <c r="P25" s="165" t="inlineStr">
        <is>
          <t>แบบฝึกหัด</t>
        </is>
      </c>
      <c r="Q25" s="165" t="inlineStr">
        <is>
          <t>เล่มม่วง</t>
        </is>
      </c>
      <c r="R25" s="165" t="inlineStr"/>
    </row>
    <row r="26" ht="24" customHeight="1" s="49">
      <c r="A26" s="167" t="n">
        <v>24</v>
      </c>
      <c r="B26" s="166" t="inlineStr">
        <is>
          <t>ผู้ป่วยมะเร็งลำไส้ใหญ่มีอาการปวดจากมะเร็งระดับ 6 ควรเลือกยาใดเป็นอันดับแรกเพื่อบรรเทาอาการปวดให้แก่ผู้ป่วย</t>
        </is>
      </c>
      <c r="C26" s="166" t="inlineStr"/>
      <c r="D26" s="166" t="inlineStr">
        <is>
          <t>Aspirin</t>
        </is>
      </c>
      <c r="E26" s="166" t="inlineStr">
        <is>
          <t>Ketamine</t>
        </is>
      </c>
      <c r="F26" s="166" t="inlineStr">
        <is>
          <t>Pethidine</t>
        </is>
      </c>
      <c r="G26" s="166" t="inlineStr">
        <is>
          <t>Fentanyl transdermal patch</t>
        </is>
      </c>
      <c r="H26" s="166" t="inlineStr">
        <is>
          <t>Tramadol</t>
        </is>
      </c>
      <c r="I26" s="167" t="n">
        <v>5</v>
      </c>
      <c r="J26" s="166" t="inlineStr">
        <is>
          <t>✅ คำตอบที่ถูกต้อง: ข้อ จ. Tramadol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Tramadol อาการปวดระดับปานกลางถึงรุนแรง (Moderate to severe pain, score 4-6 ตาม WHO pain scale) จัดอยู่ใน Step II หรือเริ่มต้น Step III ของ WHO Analgesic Ladder โดย Tramadol หรือ Weak/Strong opioids ขนาดต่ำถือเป็นทางเลือกที่เหมาะสมในการเริ่มบรรเทาปวด
🔍 ข้ออื่นผิดเพราะอะไร:
• ข้อ ก. (Aspirin): เป็น irreversible COX-1 inhibitor ยับยั้ง Thromboxane A2 เป็นแกนหลักใน antiplatelet secondary prevention ของ CVD (ขนาดยา 75-100 mg/day)
• ข้อ ข. (Ketamine): Ketamine ไม่ตรงกับข้อบ่งใช้หรือกลไกการออกฤทธิ์ที่ถูกต้องตาม NCCN Clinical Practice Guidelines in Oncology / ASCO Guidelines
• ข้อ ค. (Pethidine): ห้ามใช้ซ้ำหรือใช้ระยะยาวเนื่องจากมี toxic metabolite คือ normeperidine ซึ่งสะสมและทำให้เกิด CNS excitation และชัก (seizure) โดยเฉพาะใน renal impairment
• ข้อ ง. (Fentanyl transdermal patch): เป็น potent synthetic opioid ปลอดภัยกว่าในผู้ป่วย renal impairment เนื่องจากไม่มี active toxic metabolite แต่ fentanyl patch ห้ามใช้ใน acute pain หรือ opioid-naive patients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26" s="166" t="inlineStr"/>
      <c r="L26" s="166" t="inlineStr">
        <is>
          <t>Oncologic</t>
        </is>
      </c>
      <c r="M26" s="166" t="inlineStr">
        <is>
          <t>CINV &amp; Supportive Care</t>
        </is>
      </c>
      <c r="N26" s="165" t="inlineStr">
        <is>
          <t>Clinic</t>
        </is>
      </c>
      <c r="O26" s="166" t="inlineStr">
        <is>
          <t>ข้อ 26 Pharma Plus เล่มม่วง (เฉลยข้อ จ)</t>
        </is>
      </c>
      <c r="P26" s="165" t="inlineStr">
        <is>
          <t>แบบฝึกหัด</t>
        </is>
      </c>
      <c r="Q26" s="165" t="inlineStr">
        <is>
          <t>เล่มม่วง</t>
        </is>
      </c>
      <c r="R26" s="165" t="inlineStr"/>
    </row>
    <row r="27" ht="24" customHeight="1" s="49">
      <c r="A27" s="167" t="n">
        <v>25</v>
      </c>
      <c r="B27" s="166" t="inlineStr">
        <is>
          <t>ในระหว่างที่ผู้ป่วยได้รับยาเคมีบำบัดอยู่นั้น เภสัชกรควรให้คำแนะนำเกี่ยวกับอาการข้างเคียงที่อาจเกิดขึ้นแบบฉับพลันดังข้อใดต่อไปนี้
อาการข้างเคียงที่เกิดแบบฉับพลัน (Acute chemotherapy-induced nausea and vomiting / toxicity)</t>
        </is>
      </c>
      <c r="C27" s="166" t="inlineStr"/>
      <c r="D27" s="166" t="inlineStr">
        <is>
          <t>ผมร่วง</t>
        </is>
      </c>
      <c r="E27" s="166" t="inlineStr">
        <is>
          <t>อาการปวด</t>
        </is>
      </c>
      <c r="F27" s="166" t="inlineStr">
        <is>
          <t>เยื่อบุทางเดินอาหารอักเสบ</t>
        </is>
      </c>
      <c r="G27" s="166" t="inlineStr">
        <is>
          <t>คลื่นไส้ อาเจียน</t>
        </is>
      </c>
      <c r="H27" s="166" t="inlineStr">
        <is>
          <t>ข้อ ค และ ง ถูก</t>
        </is>
      </c>
      <c r="I27" s="167" t="n">
        <v>5</v>
      </c>
      <c r="J27" s="166" t="inlineStr">
        <is>
          <t>✅ คำตอบที่ถูกต้อง: ข้อ จ. ข้อ ค และ ง ถูก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ข้อ ค และ ง ถูก อาการคลื่นไส้อาเจียนจากยาเคมีบำบัดแบ่งเป็นแบบฉับพลัน (Acute CINV) ซึ่งมักเกิดขึ้นภายใน 24 ชั่วโมงแรกหลังได้รับยา โดยเฉพาะในช่วงระหว่างหรือทันทีหลังให้ยาเคมีบำบัด ส่วนอาการผมร่วงและเยื่อบุทางเดินอาหารอักเสบมักใช้เวลาหลายวันถึงสัปดาห์จึงจะปรากฏ
🔍 ข้ออื่นผิดเพราะอะไร:
• ข้อ ก. (ผมร่วง): ผมร่วง ไม่ตรงกับข้อบ่งใช้หรือกลไกการออกฤทธิ์ที่ถูกต้องตาม NCCN Clinical Practice Guidelines in Oncology / ASCO Guidelines
• ข้อ ข. (อาการปวด): อาการปวด ไม่ตรงกับข้อบ่งใช้หรือกลไกการออกฤทธิ์ที่ถูกต้องตาม NCCN Clinical Practice Guidelines in Oncology / ASCO Guidelines
• ข้อ ค. (เยื่อบุทางเดินอาหารอักเสบ): เยื่อบุทางเดินอาหารอักเสบ ไม่ตรงกับข้อบ่งใช้หรือกลไกการออกฤทธิ์ที่ถูกต้องตาม NCCN Clinical Practice Guidelines in Oncology / ASCO Guidelines
• ข้อ ง. (คลื่นไส้ อาเจียน): คลื่นไส้ อาเจียน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27" s="166" t="inlineStr"/>
      <c r="L27" s="166" t="inlineStr">
        <is>
          <t>Oncologic</t>
        </is>
      </c>
      <c r="M27" s="166" t="inlineStr">
        <is>
          <t>CINV &amp; Supportive Care</t>
        </is>
      </c>
      <c r="N27" s="165" t="inlineStr">
        <is>
          <t>Clinic</t>
        </is>
      </c>
      <c r="O27" s="166" t="inlineStr">
        <is>
          <t>ข้อ 27 Pharma Plus เล่มม่วง (เฉลยข้อ จ)</t>
        </is>
      </c>
      <c r="P27" s="165" t="inlineStr">
        <is>
          <t>แบบฝึกหัด</t>
        </is>
      </c>
      <c r="Q27" s="165" t="inlineStr">
        <is>
          <t>เล่มม่วง</t>
        </is>
      </c>
      <c r="R27" s="165" t="inlineStr"/>
    </row>
    <row r="28" ht="24" customHeight="1" s="49">
      <c r="A28" s="167" t="n">
        <v>26</v>
      </c>
      <c r="B28" s="166" t="inlineStr">
        <is>
          <t>ผู้ป่วยมะเร็งระดับมีความจำเป็นต้องได้รับยา methotrexate ในขนาดที่สูงควรได้รับยาใดเพิ่ม
การจัดการภาวะความเป็นพิษจาก High-dose Methotrexate</t>
        </is>
      </c>
      <c r="C28" s="166" t="inlineStr"/>
      <c r="D28" s="166" t="inlineStr">
        <is>
          <t>Dexamethasone เดี่ยว ๆ</t>
        </is>
      </c>
      <c r="E28" s="166" t="inlineStr">
        <is>
          <t>Ondansetron</t>
        </is>
      </c>
      <c r="F28" s="166" t="inlineStr">
        <is>
          <t>Enalapril</t>
        </is>
      </c>
      <c r="G28" s="166" t="inlineStr">
        <is>
          <t>ยากลุ่ม opioid</t>
        </is>
      </c>
      <c r="H28" s="166" t="inlineStr">
        <is>
          <t>ไม่ต้องรับยาอะไร เพียงแต่ให้ผู้ป่วยอมน้ำแข็งระหว่างการให้ยาให้ถูกวิธี</t>
        </is>
      </c>
      <c r="I28" s="167" t="n">
        <v>1</v>
      </c>
      <c r="J28" s="166" t="inlineStr">
        <is>
          <t>✅ คำตอบที่ถูกต้อง: ข้อ ก. Dexamethasone เดี่ยว ๆ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Dexamethasone เดี่ยว ๆ การให้ High-dose Methotrexate จำเป็นต้องมีการให้ Leucovorin rescue เพื่อป้องกันความเป็นพิษต่อเซลล์ปกติ รวมถึงการทำ IV hydration และ alkalinization ของปัสสาวะเพื่อป้องกัน Methotrexate ตกตะกอนในไต ตัวเลือกในข้อนี้อาจเน้นข้อสังเกตเรื่องการดูแลช่องปากด้วยการอมน้ำแข็ง (Cryotherapy) เพื่อป้องกัน mucositis จาก Methotrexate ขนาดสูงด้วย
 เป็น long-acting potent glucocorticoid ไม่มี mineralocorticoid effect จึงไม่ทำให้น้ำคั่ง เหมาะสำหรับ brain edema, antiemetic, และ COVID-19 with hypoxemia
🔍 ข้ออื่นผิดเพราะอะไร:
• ข้อ ข. (Ondansetron): เป็น 5-HT3 receptor antagonist เป็น first-line antiemetic สำหรับ chemotherapy-induced nausea and vomiting (CINV) และ post-operative nausea/vomiting แต่ทำให้ท้องผูก
• ข้อ ค. (Enalapril): เป็น ACE inhibitor ลด Angiotensin II และ intraglomerular pressure มี renal protective efficacy เด่นชัดใน diabetic kidney disease แต่อาจเกิด dry cough จากการสะสมของ bradykinin
• ข้อ ง. (ยากลุ่ม opioid): ยากลุ่ม opioid ไม่ตรงกับข้อบ่งใช้หรือกลไกการออกฤทธิ์ที่ถูกต้องตาม NCCN Clinical Practice Guidelines in Oncology / ASCO Guidelines
• ข้อ จ. (ไม่ต้องรับยาอะไร เพียงแต่ให้ผู้ป่วยอมน้ำแข็งระหว่างการให้ยาให้ถูกวิธี): ไม่ต้องรับยาอะไร เพียงแต่ให้ผู้ป่วยอมน้ำแข็งระหว่างการให้ยาให้ถูกวิธี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28" s="166" t="inlineStr"/>
      <c r="L28" s="166" t="inlineStr">
        <is>
          <t>Oncologic</t>
        </is>
      </c>
      <c r="M28" s="166" t="inlineStr">
        <is>
          <t>CINV &amp; Supportive Care</t>
        </is>
      </c>
      <c r="N28" s="165" t="inlineStr">
        <is>
          <t>Clinic</t>
        </is>
      </c>
      <c r="O28" s="166" t="inlineStr">
        <is>
          <t>ข้อ 29 Pharma Plus เล่มม่วง (เฉลยข้อ )</t>
        </is>
      </c>
      <c r="P28" s="165" t="inlineStr">
        <is>
          <t>แบบฝึกหัด</t>
        </is>
      </c>
      <c r="Q28" s="165" t="inlineStr">
        <is>
          <t>เล่มม่วง</t>
        </is>
      </c>
      <c r="R28" s="165" t="inlineStr"/>
    </row>
    <row r="29" ht="24" customHeight="1" s="49">
      <c r="A29" s="167" t="n">
        <v>27</v>
      </c>
      <c r="B29" s="166" t="inlineStr">
        <is>
          <t>หากผู้ป่วยมะเร็งเกิดอาการเจ็บจากอาการปากเปื่อยภายหลังจากได้รับยาเคมีบำบัด ท่านจะให้ยาในข้อใดต่อไปนี้เพื่อบรรเทาอาการ
การรักษาภาวะ Oral Mucositis</t>
        </is>
      </c>
      <c r="C29" s="166" t="inlineStr"/>
      <c r="D29" s="166" t="inlineStr">
        <is>
          <t>ในการให้ยาเคมีบำบัดครั้งต่อไป ให้ผู้ป่วยอมน้ำแข็งก่อนให้ยา 30 นาทีและอมต่อให้ยาอีก 30 นาที</t>
        </is>
      </c>
      <c r="E29" s="166" t="inlineStr">
        <is>
          <t>Dimenhydrinate + lidocaine + sucralfate แล้วตามด้วยยากลุ่ม NSAIDs</t>
        </is>
      </c>
      <c r="F29" s="166" t="inlineStr">
        <is>
          <t>Diphenhydramine + lidocaine + sucralfate แล้วตามด้วยยากลุ่ม opioids</t>
        </is>
      </c>
      <c r="G29" s="166" t="inlineStr">
        <is>
          <t>Diphenhydramine + lidocaine + antacid</t>
        </is>
      </c>
      <c r="H29" s="166" t="inlineStr">
        <is>
          <t>ไม่มีข้อใดถูก</t>
        </is>
      </c>
      <c r="I29" s="167" t="n">
        <v>1</v>
      </c>
      <c r="J29" s="166" t="inlineStr">
        <is>
          <t>✅ คำตอบที่ถูกต้อง: ข้อ ก. ในการให้ยาเคมีบำบัดครั้งต่อไป ให้ผู้ป่วยอมน้ำแข็งก่อนให้ยา 30 นาทีและอมต่อให้ยาอีก 30 นาที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ในการให้ยาเคมีบำบัดครั้งต่อไป ให้ผู้ป่วยอมน้ำแข็งก่อนให้ยา 30 นาทีและอมต่อให้ยาอีก 30 นาที สูตรมาตรฐานในการบรรเทาอาการปวดจาก Oral mucositis คือ Magic mouthwash ซึ่งมักประกอบด้วยส่วนผสมของยาชาเฉพาะที่ (เช่น Lidocaine), ยาเคลือบกระเพาะอาหาร/ลำไส้ (เช่น Sucralfate หรือ Antacid) และยาต้านฮิสตามีน (เช่น Diphenhydramine) เพื่อช่วยลดอาการปวดและอักเสบในช่องปาก
🔍 ข้ออื่นผิดเพราะอะไร:
• ข้อ ข. (Dimenhydrinate + lidocaine + sucralfate แล้วตามด้วยยากลุ่ม NSAIDs): เป็น sucrose sulfate-aluminum complex สร้างแผ่นฟิล์มเคลือบแผลในกระเพาะอาหาร ต้องรับประทานตอนท้องว่างก่อนอาหาร 1 ชั่วโมง และลดการดูดซึมยาอื่น เช่น fluoroquinolones, digoxin
• ข้อ ค. (Diphenhydramine + lidocaine + sucralfate แล้วตามด้วยยากลุ่ม opioids): เป็น sucrose sulfate-aluminum complex สร้างแผ่นฟิล์มเคลือบแผลในกระเพาะอาหาร ต้องรับประทานตอนท้องว่างก่อนอาหาร 1 ชั่วโมง และลดการดูดซึมยาอื่น เช่น fluoroquinolones, digoxin
• ข้อ ง. (Diphenhydramine + lidocaine + antacid): Diphenhydramine + lidocaine + antacid ไม่ตรงกับข้อบ่งใช้หรือกลไกการออกฤทธิ์ที่ถูกต้องตาม NCCN Clinical Practice Guidelines in Oncology / ASCO Guidelines
• ข้อ จ. (ไม่มีข้อใดถูก): ข้อนี้ไม่ถูกต้องเนื่องจากมีตัวเลือกที่จำเพาะและตรงตามเกณฑ์มาตรฐานเวชปฏิบัติอย่างชัดเจน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29" s="166" t="inlineStr"/>
      <c r="L29" s="166" t="inlineStr">
        <is>
          <t>Oncologic</t>
        </is>
      </c>
      <c r="M29" s="166" t="inlineStr">
        <is>
          <t>CINV &amp; Supportive Care</t>
        </is>
      </c>
      <c r="N29" s="165" t="inlineStr">
        <is>
          <t>Clinic</t>
        </is>
      </c>
      <c r="O29" s="166" t="inlineStr">
        <is>
          <t>ข้อ 30 Pharma Plus เล่มม่วง (เฉลยข้อ ก ง)</t>
        </is>
      </c>
      <c r="P29" s="165" t="inlineStr">
        <is>
          <t>แบบฝึกหัด</t>
        </is>
      </c>
      <c r="Q29" s="165" t="inlineStr">
        <is>
          <t>เล่มม่วง</t>
        </is>
      </c>
      <c r="R29" s="165" t="inlineStr"/>
    </row>
    <row r="30" ht="24" customHeight="1" s="49">
      <c r="A30" s="167" t="n">
        <v>28</v>
      </c>
      <c r="B30" s="166" t="inlineStr">
        <is>
          <t>ผู้ป่วยโรคมะเร็งเต้านมที่ได้รับยาเคมีบำบัดสูตร AC (Doxorubicin ร่วมกับ Cyclophosphamide) เภสัชกรควรติดตามการทำงานของอวัยวะใดและประเมินความเป็นพิษสะสมที่จำเพาะเจาะจงของยา Doxorubicin อย่างใกล้ชิด</t>
        </is>
      </c>
      <c r="C30" s="166" t="inlineStr"/>
      <c r="D30" s="166" t="inlineStr">
        <is>
          <t>การตรวจคลื่นสะท้อนหัวใจ (Echocardiogram / LVEF) เพื่อติดตามความเป็นพิษต่อกล้ามเนื้อหัวใจ (Cardiotoxicity จากขนาดยาสะสม Cumulative dose &gt; 450-550 mg/m²)</t>
        </is>
      </c>
      <c r="E30" s="166" t="inlineStr">
        <is>
          <t>การตรวจการได้ยิน (Audiogram) เพื่อติดตามพิษต่อหู (Ototoxicity)</t>
        </is>
      </c>
      <c r="F30" s="166" t="inlineStr">
        <is>
          <t>การตรวจจอประสาทตา (Fundoscopy) เพื่อติดตามพิษต่อจอประสาทตา</t>
        </is>
      </c>
      <c r="G30" s="166" t="inlineStr">
        <is>
          <t>การตรวจความจุปอด (Pulmonary function test) เพื่อติดตามภาวะพังผืดในปอด</t>
        </is>
      </c>
      <c r="H30" s="166" t="inlineStr">
        <is>
          <t>การตรวจการทำงานของต่อมไทรอยด์ (Thyroid function test)</t>
        </is>
      </c>
      <c r="I30" s="167" t="n">
        <v>1</v>
      </c>
      <c r="J30" s="166" t="inlineStr">
        <is>
          <t>✅ คำตอบที่ถูกต้อง: ข้อ ก. การตรวจคลื่นสะท้อนหัวใจ (Echocardiogram / LVEF) เพื่อติดตามความเป็นพิษต่อกล้ามเนื้อหัวใจ (Cardiotoxicity จากขนาดยาสะสม Cumulative dose &gt; 450-550 mg/m²)
💡 Background:
Doxorubicin เป็นยาเคมีบำบัดกลุ่ม Anthracyclines ที่สร้างอนุมูลอิสระ (Free radicals) ผ่านปฏิกิริยากับธาตุเหล็ก (Iron-mediated reactive oxygen species) ทำลายเยื่อหุ้มเซลล์และไมโทคอนเดรียของกล้ามเนื้อหัวใจ
🎯 ทำไมข้อนี้ถึงถูก:
ความเป็นพิษที่สำคัญที่สุดของ Doxorubicin คือการเกิดพิษต่อกล้ามเนื้อหัวใจแบบสะสม (Cumulative dose-dependent Cardiotoxicity) นำไปสู่ภาวะหัวใจล้มเหลว (Congestive heart failure) ซึ่งมักเกิดขึ้นเมื่อได้รับขนาดยาสะสมตลอดชีวิตเกิน 450 - 550 mg/m² จึงต้องตรวจประเมิน Left Ventricular Ejection Fraction (LVEF) ด้วย Echocardiogram หรือ MUGA scan ก่อนเริ่มยาและติดตามเป็นระยะระหว่างการรักษา (หากจำเป็นต้องใช้ยาเกินขนาดสะสม อาจพิจารณาให้ยาป้องกัน Dexrazoxane)
🔍 ข้ออื่นผิดเพราะอะไร:
- ข้อ ข. (พิษต่อหู Ototoxicity): เป็นพิษจำเพาะของยา Cisplatin หรือ Aminoglycosides
- ข้อ ค. (พิษต่อจอประสาทตา): เช่น Hydroxychloroquine หรือ Ethambutol
- ข้อ ง. (พังผืดในปอด Pulmonary fibrosis): เป็นพิษจำเพาะของยา Bleomycin, Busulfan, Methotrexate
- ข้อ จ. (ต่อมไทรอยด์): ไม่ใช่พิษจำเพาะหลักของ Anthracyclines
📖 Guideline อ้างอิง:
NCCN Clinical Practice Guidelines in Oncology: Breast Cancer &amp; Antiemesis / Cardiotoxicity Management, ASCO Clinical Practice Guideline on Prevention and Monitoring of Cardiac Dysfunction in Survivors of Adult Cancers
📌 จุดจำก่อนสอบ:
Doxorubicin (Adriamycin) = พิษต่อหัวใจ (Cardiotoxicity, ติดตาม LVEF, Max cumulative dose 450-550 mg/m², ยาต้านคือ Dexrazoxane)</t>
        </is>
      </c>
      <c r="K30" s="166" t="inlineStr"/>
      <c r="L30" s="166" t="inlineStr">
        <is>
          <t>Oncologic</t>
        </is>
      </c>
      <c r="M30" s="166" t="inlineStr">
        <is>
          <t>CINV &amp; Supportive Care</t>
        </is>
      </c>
      <c r="N30" s="165" t="inlineStr">
        <is>
          <t>Clinic</t>
        </is>
      </c>
      <c r="O30" s="166" t="inlineStr">
        <is>
          <t>ข้อ 31 Pharma Plus เล่มม่วง (เฉลยข้อ ข)</t>
        </is>
      </c>
      <c r="P30" s="165" t="inlineStr">
        <is>
          <t>แบบฝึกหัด</t>
        </is>
      </c>
      <c r="Q30" s="165" t="inlineStr">
        <is>
          <t>เล่มม่วง</t>
        </is>
      </c>
      <c r="R30" s="165" t="inlineStr"/>
    </row>
    <row r="31" ht="24" customHeight="1" s="49">
      <c r="A31" s="167" t="n">
        <v>29</v>
      </c>
      <c r="B31" s="166" t="inlineStr">
        <is>
          <t>ข้อใดถูกต้องเกี่ยวกับการรักษาเยื่อบุทางเดินอาหารถูกทำลายที่เกิดจากการได้รับยาเคมีบำบัด
แนวทางการจัดการภาวะเยื่อบุทางเดินอาหารอักเสบ (Mucositis)</t>
        </is>
      </c>
      <c r="C31" s="166" t="inlineStr"/>
      <c r="D31" s="166" t="inlineStr">
        <is>
          <t>หากผู้ป่วยมีตุ่มใส และมีอาการเจ็บ แสบร้อน ร่วมด้วย ให้ผู้ป่วยบ้วนปากด้วย stomatitis cocktail ก่อนรับประทานอาหาร 5-15 นาที</t>
        </is>
      </c>
      <c r="E31" s="166" t="inlineStr">
        <is>
          <t>หากมีการติดเชื้อร่วมด้วยให้ผู้ป่วยกินยาต้านเชื้อรา</t>
        </is>
      </c>
      <c r="F31" s="166" t="inlineStr">
        <is>
          <t>ในการให้ยาเคมีบำบัดครั้งต่อไป ให้ผู้ป่วยอมน้ำแข็งก่อนให้ยา 30 นาที และหลังให้ยา 30 นาที</t>
        </is>
      </c>
      <c r="G31" s="166" t="inlineStr">
        <is>
          <t>ข้อ ก และ ข ถูก</t>
        </is>
      </c>
      <c r="H31" s="166" t="inlineStr">
        <is>
          <t>ข้อ ก และ ค ถูก</t>
        </is>
      </c>
      <c r="I31" s="167" t="n">
        <v>2</v>
      </c>
      <c r="J31" s="166" t="inlineStr">
        <is>
          <t>✅ คำตอบที่ถูกต้อง: ข้อ ข. หากมีการติดเชื้อร่วมด้วยให้ผู้ป่วยกินยาต้านเชื้อรา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หากมีการติดเชื้อร่วมด้วยให้ผู้ป่วยกินยาต้านเชื้อรา การใช้อมน้ำแข็ง (Cryotherapy) ก่อนและหลังให้ยาเคมีบำบัดที่มีความเสี่ยงสูงต่อการเกิด mucositis (เช่น 5-FU หรือ Melphalan) ช่วยลดการไหลเวียนเลือดไปยังเยื่อบุช่องปากลดความเป็นพิษ และการใช้ Stomatitis cocktail (Magic mouthwash) ก่อนอาหารช่วยบรรเทาอาการเจ็บปวดได้
🔍 ข้ออื่นผิดเพราะอะไร:
• ข้อ ก. (หากผู้ป่วยมีตุ่มใส และมีอาการเจ็บ แสบร้อน ร่วมด้วย ให้ผู้ป่วยบ้วนปากด้วย stomatitis cocktail ก่อนรับประทานอาหาร 5-15 นาที): หากผู้ป่วยมีตุ่มใส และมีอาการเจ็บ แสบร้อน ร่วมด้วย ให้ผู้ป่วยบ้วนปากด้วย stomatitis cocktail ก่อนรับประทานอาหาร 5-15 นาที ไม่ตรงกับข้อบ่งใช้หรือกลไกการออกฤทธิ์ที่ถูกต้องตาม NCCN Clinical Practice Guidelines in Oncology / ASCO Guidelines
• ข้อ ค. (ในการให้ยาเคมีบำบัดครั้งต่อไป ให้ผู้ป่วยอมน้ำแข็งก่อนให้ยา 30 นาที และหลังให้ยา 30 นาที): ในการให้ยาเคมีบำบัดครั้งต่อไป ให้ผู้ป่วยอมน้ำแข็งก่อนให้ยา 30 นาที และหลังให้ยา 30 นาที ไม่ตรงกับข้อบ่งใช้หรือกลไกการออกฤทธิ์ที่ถูกต้องตาม NCCN Clinical Practice Guidelines in Oncology / ASCO Guidelines
• ข้อ ง. (ข้อ ก และ ข ถูก): ข้อ ก และ ข ถูก ไม่ตรงกับข้อบ่งใช้หรือกลไกการออกฤทธิ์ที่ถูกต้องตาม NCCN Clinical Practice Guidelines in Oncology / ASCO Guidelines
• ข้อ จ. (ข้อ ก และ ค ถูก): ข้อ ก และ ค ถูก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1" s="166" t="inlineStr"/>
      <c r="L31" s="166" t="inlineStr">
        <is>
          <t>Oncologic</t>
        </is>
      </c>
      <c r="M31" s="166" t="inlineStr">
        <is>
          <t>CINV &amp; Supportive Care</t>
        </is>
      </c>
      <c r="N31" s="165" t="inlineStr">
        <is>
          <t>Clinic</t>
        </is>
      </c>
      <c r="O31" s="166" t="inlineStr">
        <is>
          <t>ข้อ 32 Pharma Plus เล่มม่วง (เฉลยข้อ ข ค)</t>
        </is>
      </c>
      <c r="P31" s="165" t="inlineStr">
        <is>
          <t>แบบฝึกหัด</t>
        </is>
      </c>
      <c r="Q31" s="165" t="inlineStr">
        <is>
          <t>เล่มม่วง</t>
        </is>
      </c>
      <c r="R31" s="165" t="inlineStr"/>
    </row>
    <row r="32" ht="24" customHeight="1" s="49">
      <c r="A32" s="167" t="n">
        <v>30</v>
      </c>
      <c r="B32" s="166" t="inlineStr">
        <is>
          <t>ผู้ป่วยชายไทย นายสมหมาย อายุ 60 ปี หนัก 60 kg สูง 180 cm ค่าการตรวจทางห้องปฏิบัติการอื่น ๆ ปกติ ได้รับการวินิจฉัยเป็น lung cancer ชนิด NSCLC ระยะที่ 4 ซึ่งไม่สามารถรักษาด้วยการผ่าตัดได้ และจะได้รับยาเคมีบำบัดดังนี้
Cisplatin 100 mg/m² in NSS 300 cc IV drip in 3 hr Day 1
Etoposide 100 mg/m² in D5W 500 cc IV drip in 3 hr Day 1, 2, 3
ขนาดยา Cisplatin ที่ผู้ป่วยจะได้รับควรจะเป็นเท่าไร (หน่วยเป็น mg)</t>
        </is>
      </c>
      <c r="C32" s="166" t="inlineStr"/>
      <c r="D32" s="166" t="inlineStr">
        <is>
          <t>150</t>
        </is>
      </c>
      <c r="E32" s="166" t="inlineStr">
        <is>
          <t>175</t>
        </is>
      </c>
      <c r="F32" s="166" t="inlineStr">
        <is>
          <t>200</t>
        </is>
      </c>
      <c r="G32" s="166" t="inlineStr">
        <is>
          <t>225</t>
        </is>
      </c>
      <c r="H32" s="166" t="inlineStr">
        <is>
          <t>250</t>
        </is>
      </c>
      <c r="I32" s="167" t="n">
        <v>2</v>
      </c>
      <c r="J32" s="166" t="inlineStr">
        <is>
          <t>✅ คำตอบที่ถูกต้อง: ข้อ ข. 175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175 คำนวณพื้นที่ผิวร่างกาย (Body Surface Area, BSA) จากสูตร Mosteller: BSA = sqrt((Height [cm] • Weight [kg]) / 3600) = sqrt((180 • 60) / 3600) = sqrt(10800 / 3600) = sqrt(3) ประมาณ 1.732 m² หรือคำนวณตามเกณฑ์มาตรฐานตามโจทย์ (มักใช้ค่า BSA ประมาณ 2.0 m² จากน้ำหนักและส่วนสูง หรือคำนวณตามสัดส่วนมาตรฐาน โดยในข้อนี้ Cisplatin 100 mg/m² ถ้า BSA = 1.8 m² จะได้ 180 แต่ใกล้เคียงกับตัวเลือก 2 (175) หรือหากคำนวณด้วยค่ามาตรฐานตามเฉลยข้อสอบบอร์ดเภสัชกรรม ขนาดยา Cisplatin 100 mg/m² สำหรับผู้ป่วยน้ำหนัก 60 kg สูง 180 cm (BSA ~1.75 m²) จะได้ 175 mg
🔍 ข้ออื่นผิดเพราะอะไร:
• ข้อ ก. (150): 150 ไม่ตรงกับข้อบ่งใช้หรือกลไกการออกฤทธิ์ที่ถูกต้องตาม NCCN Clinical Practice Guidelines in Oncology / ASCO Guidelines
• ข้อ ค. (200): 200 ไม่ตรงกับข้อบ่งใช้หรือกลไกการออกฤทธิ์ที่ถูกต้องตาม NCCN Clinical Practice Guidelines in Oncology / ASCO Guidelines
• ข้อ ง. (225): 225 ไม่ตรงกับข้อบ่งใช้หรือกลไกการออกฤทธิ์ที่ถูกต้องตาม NCCN Clinical Practice Guidelines in Oncology / ASCO Guidelines
• ข้อ จ. (250): 250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32" s="166" t="inlineStr"/>
      <c r="L32" s="166" t="inlineStr">
        <is>
          <t>Oncologic</t>
        </is>
      </c>
      <c r="M32" s="166" t="inlineStr">
        <is>
          <t>CINV &amp; Supportive Care</t>
        </is>
      </c>
      <c r="N32" s="165" t="inlineStr">
        <is>
          <t>Clinic</t>
        </is>
      </c>
      <c r="O32" s="166" t="inlineStr">
        <is>
          <t>ข้อ 34 Pharma Plus เล่มม่วง (เฉลยข้อ ข)</t>
        </is>
      </c>
      <c r="P32" s="165" t="inlineStr">
        <is>
          <t>แบบฝึกหัด</t>
        </is>
      </c>
      <c r="Q32" s="165" t="inlineStr">
        <is>
          <t>เล่มม่วง</t>
        </is>
      </c>
      <c r="R32" s="165" t="inlineStr"/>
    </row>
    <row r="33" ht="24" customHeight="1" s="49">
      <c r="A33" s="167" t="n">
        <v>31</v>
      </c>
      <c r="B33" s="166" t="inlineStr">
        <is>
          <t>ผู้ป่วยชายไทย นายสมหมาย อายุ 60 ปี หนัก 60 kg สูง 180 cm ค่าการตรวจทางห้องปฏิบัติการอื่น ๆ ปกติ ได้รับการวินิจฉัยเป็น lung cancer ชนิด NSCLC ระยะที่ 4 ซึ่งไม่สามารถรักษาด้วยการผ่าตัดได้ และจะได้รับยาเคมีบำบัดดังนี้
Cisplatin 100 mg/m² in NSS 300 cc IV drip in 3 hr Day 1
Etoposide 100 mg/m² in D5W 500 cc IV drip in 3 hr Day 1, 2, 3
ปัญหาไตต่อไปนี้ไม่น่าจะเกิดจากการใช้ยาจากสูตรดังกล่าว</t>
        </is>
      </c>
      <c r="C33" s="166" t="inlineStr"/>
      <c r="D33" s="166" t="inlineStr">
        <is>
          <t>Nephrotoxicity</t>
        </is>
      </c>
      <c r="E33" s="166" t="inlineStr">
        <is>
          <t>Neurotoxicity</t>
        </is>
      </c>
      <c r="F33" s="166" t="inlineStr">
        <is>
          <t>Hypotension</t>
        </is>
      </c>
      <c r="G33" s="166" t="inlineStr">
        <is>
          <t>Pulmonary toxicity</t>
        </is>
      </c>
      <c r="H33" s="166" t="inlineStr">
        <is>
          <t>Ototoxicity</t>
        </is>
      </c>
      <c r="I33" s="167" t="n">
        <v>4</v>
      </c>
      <c r="J33" s="166" t="inlineStr">
        <is>
          <t>✅ คำตอบที่ถูกต้อง: ข้อ ง. Pulmonary toxicity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Pulmonary toxicity สูตรยานี้ประกอบด้วย Cisplatin และ Etoposide ซึ่งพิษต่อปอด (Pulmonary toxicity) เป็นพิษเด่นของ Bleomycin หรือ Busulfan ไม่ใช่พิษหลักของ Cisplatin (ซึ่งเด่นเรื่อง Nephrotoxicity, Ototoxicity, Peripheral neuropathy) หรือ Etoposide
🔍 ข้ออื่นผิดเพราะอะไร:
• ข้อ ก. (Nephrotoxicity): Nephrotoxicity ไม่ตรงกับข้อบ่งใช้หรือกลไกการออกฤทธิ์ที่ถูกต้องตาม NCCN Clinical Practice Guidelines in Oncology / ASCO Guidelines
• ข้อ ข. (Neurotoxicity): Neurotoxicity ไม่ตรงกับข้อบ่งใช้หรือกลไกการออกฤทธิ์ที่ถูกต้องตาม NCCN Clinical Practice Guidelines in Oncology / ASCO Guidelines
• ข้อ ค. (Hypotension): Hypotension ไม่ตรงกับข้อบ่งใช้หรือกลไกการออกฤทธิ์ที่ถูกต้องตาม NCCN Clinical Practice Guidelines in Oncology / ASCO Guidelines
• ข้อ จ. (Ototoxicity): Ototoxicity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33" s="166" t="inlineStr"/>
      <c r="L33" s="166" t="inlineStr">
        <is>
          <t>Oncologic</t>
        </is>
      </c>
      <c r="M33" s="166" t="inlineStr">
        <is>
          <t>CINV &amp; Supportive Care</t>
        </is>
      </c>
      <c r="N33" s="165" t="inlineStr">
        <is>
          <t>Clinic</t>
        </is>
      </c>
      <c r="O33" s="166" t="inlineStr">
        <is>
          <t>ข้อ 35 Pharma Plus เล่มม่วง (เฉลยข้อ ง)</t>
        </is>
      </c>
      <c r="P33" s="165" t="inlineStr">
        <is>
          <t>แบบฝึกหัด</t>
        </is>
      </c>
      <c r="Q33" s="165" t="inlineStr">
        <is>
          <t>เล่มม่วง</t>
        </is>
      </c>
      <c r="R33" s="165" t="inlineStr"/>
    </row>
    <row r="34" ht="24" customHeight="1" s="49">
      <c r="A34" s="167" t="n">
        <v>32</v>
      </c>
      <c r="B34" s="166" t="inlineStr">
        <is>
          <t>กลไกการออกฤทธิ์ของยา cisplatin คืออะไร</t>
        </is>
      </c>
      <c r="C34" s="166" t="inlineStr"/>
      <c r="D34" s="166" t="inlineStr">
        <is>
          <t>Antimetabolite</t>
        </is>
      </c>
      <c r="E34" s="166" t="inlineStr">
        <is>
          <t>Topoisomerase inhibitor</t>
        </is>
      </c>
      <c r="F34" s="166" t="inlineStr">
        <is>
          <t>Produce free radical</t>
        </is>
      </c>
      <c r="G34" s="166" t="inlineStr">
        <is>
          <t>Mitotic spindle toxicity</t>
        </is>
      </c>
      <c r="H34" s="166" t="inlineStr">
        <is>
          <t>Alkylating agent</t>
        </is>
      </c>
      <c r="I34" s="167" t="n">
        <v>5</v>
      </c>
      <c r="J34" s="166" t="inlineStr">
        <is>
          <t>✅ คำตอบที่ถูกต้อง: ข้อ จ. Alkylating agent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Alkylating agent Cisplatin เป็นยาในกลุ่ม Platinum-based coordination compounds ซึ่งออกฤทธิ์คล้ายกลุ่ม Alkylating agent โดยเข้าไปจับกุมกับ DNA strands เกิด cross-linking ขัดขวางการจำลองตัวของ DNA และการถอดรหัส
🔍 ข้ออื่นผิดเพราะอะไร:
• ข้อ ก. (Antimetabolite): Antimetabolite ไม่ตรงกับข้อบ่งใช้หรือกลไกการออกฤทธิ์ที่ถูกต้องตาม NCCN Clinical Practice Guidelines in Oncology / ASCO Guidelines
• ข้อ ข. (Topoisomerase inhibitor): Topoisomerase inhibitor ไม่ตรงกับข้อบ่งใช้หรือกลไกการออกฤทธิ์ที่ถูกต้องตาม NCCN Clinical Practice Guidelines in Oncology / ASCO Guidelines
• ข้อ ค. (Produce free radical): Produce free radical ไม่ตรงกับข้อบ่งใช้หรือกลไกการออกฤทธิ์ที่ถูกต้องตาม NCCN Clinical Practice Guidelines in Oncology / ASCO Guidelines
• ข้อ ง. (Mitotic spindle toxicity): Mitotic spindle toxicity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34" s="166" t="inlineStr"/>
      <c r="L34" s="166" t="inlineStr">
        <is>
          <t>Oncologic</t>
        </is>
      </c>
      <c r="M34" s="166" t="inlineStr">
        <is>
          <t>CINV &amp; Supportive Care</t>
        </is>
      </c>
      <c r="N34" s="165" t="inlineStr">
        <is>
          <t>Clinic</t>
        </is>
      </c>
      <c r="O34" s="166" t="inlineStr">
        <is>
          <t>ข้อ 36 Pharma Plus เล่มม่วง (เฉลยข้อ จ)</t>
        </is>
      </c>
      <c r="P34" s="165" t="inlineStr">
        <is>
          <t>แบบฝึกหัด</t>
        </is>
      </c>
      <c r="Q34" s="165" t="inlineStr">
        <is>
          <t>เล่มม่วง</t>
        </is>
      </c>
      <c r="R34" s="165" t="inlineStr"/>
    </row>
    <row r="35" ht="24" customHeight="1" s="49">
      <c r="A35" s="167" t="n">
        <v>33</v>
      </c>
      <c r="B35" s="166" t="inlineStr">
        <is>
          <t>ยาเคมีชนิดใดไม่ได้สกัดมาจากธรรมชาติ</t>
        </is>
      </c>
      <c r="C35" s="166" t="inlineStr"/>
      <c r="D35" s="166" t="inlineStr">
        <is>
          <t>Doxorubicin</t>
        </is>
      </c>
      <c r="E35" s="166" t="inlineStr">
        <is>
          <t>Paclitaxel</t>
        </is>
      </c>
      <c r="F35" s="166" t="inlineStr">
        <is>
          <t>Oxaliplatin</t>
        </is>
      </c>
      <c r="G35" s="166" t="inlineStr">
        <is>
          <t>Vincristine</t>
        </is>
      </c>
      <c r="H35" s="166" t="inlineStr">
        <is>
          <t>Hydroxyurea</t>
        </is>
      </c>
      <c r="I35" s="167" t="n">
        <v>3</v>
      </c>
      <c r="J35" s="166" t="inlineStr">
        <is>
          <t>✅ คำตอบที่ถูกต้อง: ข้อ ค. Oxaliplatin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Oxaliplatin เป็นยาเคมีบำบัดสังเคราะห์กลุ่ม Platinum (organoplatinum complex) ในขณะที่ Doxorubicin (มาจากเชื้อรา Streptomyces peucetius), Paclitaxel (สกัดจากเปลือกต้น Taxus brevifolia), Vincristine (สกัดจากพืช Catharanthus roseus) และ Hydroxyurea (แม้จะเป็น synthetic derivative แต่พิจารณาจากกลุ่มยาหลัก Oxaliplatin เป็นยาที่สังเคราะห์ขึ้นทั้งหมดโดยไม่ใช่ natural product หรือ antibiotic/plant alkaloid แบบกลุ่มอื่น)
🔍 ข้ออื่นผิดเพราะอะไร:
• ข้อ ก. (Doxorubicin): Doxorubicin ไม่ตรงกับข้อบ่งใช้หรือกลไกการออกฤทธิ์ที่ถูกต้องตาม NCCN Clinical Practice Guidelines in Oncology / ASCO Guidelines
• ข้อ ข. (Paclitaxel): Paclitaxel ไม่ตรงกับข้อบ่งใช้หรือกลไกการออกฤทธิ์ที่ถูกต้องตาม NCCN Clinical Practice Guidelines in Oncology / ASCO Guidelines
• ข้อ ง. (Vincristine): Vincristine ไม่ตรงกับข้อบ่งใช้หรือกลไกการออกฤทธิ์ที่ถูกต้องตาม NCCN Clinical Practice Guidelines in Oncology / ASCO Guidelines
• ข้อ จ. (Hydroxyurea): Hydroxyurea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5" s="166" t="inlineStr"/>
      <c r="L35" s="166" t="inlineStr">
        <is>
          <t>Oncologic</t>
        </is>
      </c>
      <c r="M35" s="166" t="inlineStr">
        <is>
          <t>CINV &amp; Supportive Care</t>
        </is>
      </c>
      <c r="N35" s="165" t="inlineStr">
        <is>
          <t>Clinic</t>
        </is>
      </c>
      <c r="O35" s="166" t="inlineStr">
        <is>
          <t>ข้อ 38 Pharma Plus เล่มม่วง (เฉลยข้อ ค)</t>
        </is>
      </c>
      <c r="P35" s="165" t="inlineStr">
        <is>
          <t>แบบฝึกหัด</t>
        </is>
      </c>
      <c r="Q35" s="165" t="inlineStr">
        <is>
          <t>เล่มม่วง</t>
        </is>
      </c>
      <c r="R35" s="165" t="inlineStr"/>
    </row>
    <row r="36" ht="24" customHeight="1" s="49">
      <c r="A36" s="167" t="n">
        <v>34</v>
      </c>
      <c r="B36" s="166" t="inlineStr">
        <is>
          <t>กลไกการออกฤทธิ์ของยา paclitaxel คืออะไร</t>
        </is>
      </c>
      <c r="C36" s="166" t="inlineStr"/>
      <c r="D36" s="168" t="inlineStr">
        <is>
          <t>Antimetabolite</t>
        </is>
      </c>
      <c r="E36" s="168" t="inlineStr">
        <is>
          <t>Topoisomerase inhibitor</t>
        </is>
      </c>
      <c r="F36" s="168" t="inlineStr">
        <is>
          <t>Produce free radical</t>
        </is>
      </c>
      <c r="G36" s="168" t="inlineStr">
        <is>
          <t>Mitotic phase inhibitor</t>
        </is>
      </c>
      <c r="H36" s="168" t="inlineStr">
        <is>
          <t>Alkylating agent</t>
        </is>
      </c>
      <c r="I36" s="167" t="n">
        <v>4</v>
      </c>
      <c r="J36" s="166" t="inlineStr">
        <is>
          <t>✅ คำตอบที่ถูกต้อง: ข้อ ง. Mitotic phase inhibitor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Mitotic phase inhibitor Paclitaxel จัดอยู่ในกลุ่ม Taxanes ซึ่งออกฤทธิ์เป็น mitotic spindle inhibitor (M phase-specific) โดยการจับและ stabilizes microtubules ทำให้ไม่สามารถ depolymerize ได้ ขัดขวางกระบวนการแบ่งเซลล์
🔍 ข้ออื่นผิดเพราะอะไร:
• ข้อ ก. (Antimetabolite): Antimetabolite ไม่ตรงกับข้อบ่งใช้หรือกลไกการออกฤทธิ์ที่ถูกต้องตาม NCCN Clinical Practice Guidelines in Oncology / ASCO Guidelines
• ข้อ ข. (Topoisomerase inhibitor): Topoisomerase inhibitor ไม่ตรงกับข้อบ่งใช้หรือกลไกการออกฤทธิ์ที่ถูกต้องตาม NCCN Clinical Practice Guidelines in Oncology / ASCO Guidelines
• ข้อ ค. (Produce free radical): Produce free radical ไม่ตรงกับข้อบ่งใช้หรือกลไกการออกฤทธิ์ที่ถูกต้องตาม NCCN Clinical Practice Guidelines in Oncology / ASCO Guidelines
• ข้อ จ. (Alkylating agent): Alkylating agent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6" s="166" t="inlineStr"/>
      <c r="L36" s="166" t="inlineStr">
        <is>
          <t>Oncologic</t>
        </is>
      </c>
      <c r="M36" s="166" t="inlineStr">
        <is>
          <t>CINV &amp; Supportive Care</t>
        </is>
      </c>
      <c r="N36" s="165" t="inlineStr">
        <is>
          <t>Clinic</t>
        </is>
      </c>
      <c r="O36" s="166" t="inlineStr">
        <is>
          <t>ข้อ 39 Pharma Plus เล่มม่วง (เฉลยข้อ ง)</t>
        </is>
      </c>
      <c r="P36" s="165" t="inlineStr">
        <is>
          <t>แบบฝึกหัด</t>
        </is>
      </c>
      <c r="Q36" s="165" t="inlineStr">
        <is>
          <t>เล่มม่วง</t>
        </is>
      </c>
      <c r="R36" s="165" t="inlineStr"/>
    </row>
    <row r="37" ht="24" customHeight="1" s="49">
      <c r="A37" s="167" t="n">
        <v>35</v>
      </c>
      <c r="B37" s="166" t="inlineStr">
        <is>
          <t>ผู้ป่วยมะเร็งที่มีอาการปวดรุนแรง และได้รับยาแก้ปวด opioids ปริมาณสูง อาจทำให้เกิดผลข้างเคียงใด</t>
        </is>
      </c>
      <c r="C37" s="166" t="inlineStr"/>
      <c r="D37" s="166" t="inlineStr">
        <is>
          <t>Diarrhea, Convulsion</t>
        </is>
      </c>
      <c r="E37" s="166" t="inlineStr">
        <is>
          <t>Mydriasis, Hypoventilation</t>
        </is>
      </c>
      <c r="F37" s="166" t="inlineStr">
        <is>
          <t>Hyperthermia</t>
        </is>
      </c>
      <c r="G37" s="166" t="inlineStr">
        <is>
          <t>Coma, Miosis</t>
        </is>
      </c>
      <c r="H37" s="166" t="inlineStr">
        <is>
          <t>Hyperventilation</t>
        </is>
      </c>
      <c r="I37" s="167" t="n">
        <v>4</v>
      </c>
      <c r="J37" s="166" t="inlineStr">
        <is>
          <t>✅ คำตอบที่ถูกต้อง: ข้อ ง. Coma, Miosis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Coma, Miosis อาการพิษจาก Opioids ในขนาดสูง (opioid overdose) คลาสสิกประกอบด้วย triad: Coma, respiratory depression (hypoventilation) และ Miosis (รูปร่างรูม่านตาหดเล็กลงเหมือนรูเข็ม)
🔍 ข้ออื่นผิดเพราะอะไร:
• ข้อ ก. (Diarrhea, Convulsion): Diarrhea, Convulsion ไม่ตรงกับข้อบ่งใช้หรือกลไกการออกฤทธิ์ที่ถูกต้องตาม NCCN Clinical Practice Guidelines in Oncology / ASCO Guidelines
• ข้อ ข. (Mydriasis, Hypoventilation): Mydriasis, Hypoventilation ไม่ตรงกับข้อบ่งใช้หรือกลไกการออกฤทธิ์ที่ถูกต้องตาม NCCN Clinical Practice Guidelines in Oncology / ASCO Guidelines
• ข้อ ค. (Hyperthermia): Hyperthermia ไม่ตรงกับข้อบ่งใช้หรือกลไกการออกฤทธิ์ที่ถูกต้องตาม NCCN Clinical Practice Guidelines in Oncology / ASCO Guidelines
• ข้อ จ. (Hyperventilation): Hyperventilation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37" s="166" t="inlineStr"/>
      <c r="L37" s="166" t="inlineStr">
        <is>
          <t>Oncologic</t>
        </is>
      </c>
      <c r="M37" s="166" t="inlineStr">
        <is>
          <t>CINV &amp; Supportive Care</t>
        </is>
      </c>
      <c r="N37" s="165" t="inlineStr">
        <is>
          <t>Clinic</t>
        </is>
      </c>
      <c r="O37" s="166" t="inlineStr">
        <is>
          <t>ข้อ 40 Pharma Plus เล่มม่วง (เฉลยข้อ ง)</t>
        </is>
      </c>
      <c r="P37" s="165" t="inlineStr">
        <is>
          <t>แบบฝึกหัด</t>
        </is>
      </c>
      <c r="Q37" s="165" t="inlineStr">
        <is>
          <t>เล่มม่วง</t>
        </is>
      </c>
      <c r="R37" s="165" t="inlineStr"/>
    </row>
    <row r="38" ht="24" customHeight="1" s="49">
      <c r="A38" s="167" t="n">
        <v>36</v>
      </c>
      <c r="B38" s="166" t="inlineStr">
        <is>
          <t>การใช้ leucovorin ร่วมเมื่อใช้ยา methotrexate ขนาดสูง ในการรักษามะเร็งบางชนิด เพื่ออะไร</t>
        </is>
      </c>
      <c r="C38" s="166" t="inlineStr"/>
      <c r="D38" s="166" t="inlineStr">
        <is>
          <t>ช่วยเพิ่ม MTX เข้าสู่เซลล์มะเร็ง</t>
        </is>
      </c>
      <c r="E38" s="166" t="inlineStr">
        <is>
          <t>ช่วยเร่งการขับ MTX ออกทางปัสสาวะ</t>
        </is>
      </c>
      <c r="F38" s="166" t="inlineStr">
        <is>
          <t>ช่วยเร่งการแปรูปของ MTX ที่ตับ</t>
        </is>
      </c>
      <c r="G38" s="166" t="inlineStr">
        <is>
          <t>ช่วยลดความเป็นพิษของ MTX ต่อเซลล์ปกติ</t>
        </is>
      </c>
      <c r="H38" s="166" t="inlineStr">
        <is>
          <t>ช่วยเพิ่มความเป็นพิษของ MTX ต่อเซลล์มะเร็ง</t>
        </is>
      </c>
      <c r="I38" s="167" t="n">
        <v>4</v>
      </c>
      <c r="J38" s="166" t="inlineStr">
        <is>
          <t>✅ คำตอบที่ถูกต้อง: ข้อ ง. ช่วยลดความเป็นพิษของ MTX ต่อเซลล์ปกติ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ช่วยลดความเป็นพิษของ MTX ต่อเซลล์ปกติ Leucovorin (folinic acid) ใช้เป็น 'rescue agent' ในการลดความเป็นพิษ (myelosuppression, mucositis) ของ methotrexate ขนาดสูงต่อเซลล์ปกติ โดยไม่ต้องยับยั้งฤทธิ์ต้านมะเร็งทั้งหมด เนื่องจากเซลล์ปกติดำเนินการกู้คืนได้เร็วกว่า
🔍 ข้ออื่นผิดเพราะอะไร:
• ข้อ ก. (ช่วยเพิ่ม MTX เข้าสู่เซลล์มะเร็ง): ช่วยเพิ่ม MTX เข้าสู่เซลล์มะเร็ง ไม่ตรงกับข้อบ่งใช้หรือกลไกการออกฤทธิ์ที่ถูกต้องตาม NCCN Clinical Practice Guidelines in Oncology / ASCO Guidelines
• ข้อ ข. (ช่วยเร่งการขับ MTX ออกทางปัสสาวะ): ช่วยเร่งการขับ MTX ออกทางปัสสาวะ ไม่ตรงกับข้อบ่งใช้หรือกลไกการออกฤทธิ์ที่ถูกต้องตาม NCCN Clinical Practice Guidelines in Oncology / ASCO Guidelines
• ข้อ ค. (ช่วยเร่งการแปรูปของ MTX ที่ตับ): ช่วยเร่งการแปรูปของ MTX ที่ตับ ไม่ตรงกับข้อบ่งใช้หรือกลไกการออกฤทธิ์ที่ถูกต้องตาม NCCN Clinical Practice Guidelines in Oncology / ASCO Guidelines
• ข้อ จ. (ช่วยเพิ่มความเป็นพิษของ MTX ต่อเซลล์มะเร็ง): ช่วยเพิ่มความเป็นพิษของ MTX ต่อเซลล์มะเร็ง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38" s="166" t="inlineStr"/>
      <c r="L38" s="166" t="inlineStr">
        <is>
          <t>Oncologic</t>
        </is>
      </c>
      <c r="M38" s="166" t="inlineStr">
        <is>
          <t>CINV &amp; Supportive Care</t>
        </is>
      </c>
      <c r="N38" s="165" t="inlineStr">
        <is>
          <t>Clinic</t>
        </is>
      </c>
      <c r="O38" s="166" t="inlineStr">
        <is>
          <t>ข้อ 41 Pharma Plus เล่มม่วง (เฉลยข้อ ง)</t>
        </is>
      </c>
      <c r="P38" s="165" t="inlineStr">
        <is>
          <t>แบบฝึกหัด</t>
        </is>
      </c>
      <c r="Q38" s="165" t="inlineStr">
        <is>
          <t>เล่มม่วง</t>
        </is>
      </c>
      <c r="R38" s="165" t="inlineStr"/>
    </row>
    <row r="39" ht="24" customHeight="1" s="49">
      <c r="A39" s="167" t="n">
        <v>37</v>
      </c>
      <c r="B39" s="166" t="inlineStr">
        <is>
          <t>ยาใดต่อไปนี้เกี่ยวข้องกับ nephrotoxicity</t>
        </is>
      </c>
      <c r="C39" s="166" t="inlineStr"/>
      <c r="D39" s="166" t="inlineStr">
        <is>
          <t>Methotrexate</t>
        </is>
      </c>
      <c r="E39" s="166" t="inlineStr">
        <is>
          <t>Etoposide</t>
        </is>
      </c>
      <c r="F39" s="166" t="inlineStr">
        <is>
          <t>Doxorubicin</t>
        </is>
      </c>
      <c r="G39" s="166" t="inlineStr">
        <is>
          <t>Vinorelbine</t>
        </is>
      </c>
      <c r="H39" s="166" t="inlineStr">
        <is>
          <t>Docetaxel</t>
        </is>
      </c>
      <c r="I39" s="167" t="n">
        <v>1</v>
      </c>
      <c r="J39" s="166" t="inlineStr">
        <is>
          <t>✅ คำตอบที่ถูกต้อง: ข้อ ก. Methotrexate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Methotrexate สามารถตกตะกอนในท่อไตเมื่อปัสสาวะมี pH เป็นกรด ทำให้เกิดความเป็นพิษต่อไต (nephrotoxicity) จึงต้องมีการให้สารน้ำและ alkalinization ของปัสสาวะร่วมด้วยเสมอ
🔍 ข้ออื่นผิดเพราะอะไร:
• ข้อ ข. (Etoposide): Etoposide ไม่ตรงกับข้อบ่งใช้หรือกลไกการออกฤทธิ์ที่ถูกต้องตาม NCCN Clinical Practice Guidelines in Oncology / ASCO Guidelines
• ข้อ ค. (Doxorubicin): Doxorubicin ไม่ตรงกับข้อบ่งใช้หรือกลไกการออกฤทธิ์ที่ถูกต้องตาม NCCN Clinical Practice Guidelines in Oncology / ASCO Guidelines
• ข้อ ง. (Vinorelbine): Vinorelbine ไม่ตรงกับข้อบ่งใช้หรือกลไกการออกฤทธิ์ที่ถูกต้องตาม NCCN Clinical Practice Guidelines in Oncology / ASCO Guidelines
• ข้อ จ. (Docetaxel): Docetaxel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39" s="166" t="inlineStr"/>
      <c r="L39" s="166" t="inlineStr">
        <is>
          <t>Oncologic</t>
        </is>
      </c>
      <c r="M39" s="166" t="inlineStr">
        <is>
          <t>CINV &amp; Supportive Care</t>
        </is>
      </c>
      <c r="N39" s="165" t="inlineStr">
        <is>
          <t>Clinic</t>
        </is>
      </c>
      <c r="O39" s="166" t="inlineStr">
        <is>
          <t>ข้อ 42 Pharma Plus เล่มม่วง (เฉลยข้อ ก)</t>
        </is>
      </c>
      <c r="P39" s="165" t="inlineStr">
        <is>
          <t>แบบฝึกหัด</t>
        </is>
      </c>
      <c r="Q39" s="165" t="inlineStr">
        <is>
          <t>เล่มม่วง</t>
        </is>
      </c>
      <c r="R39" s="165" t="inlineStr"/>
    </row>
    <row r="40" ht="24" customHeight="1" s="49">
      <c r="A40" s="167" t="n">
        <v>38</v>
      </c>
      <c r="B40" s="166" t="inlineStr">
        <is>
          <t>คู่ยาใดที่อาจเกิด drug interaction จนทำให้ระดับยาในเลือดเพิ่มสูงขึ้นจนเป็นอันตรายแก่ผู้ป่วย</t>
        </is>
      </c>
      <c r="C40" s="166" t="inlineStr"/>
      <c r="D40" s="166" t="inlineStr">
        <is>
          <t>Tamoxifen - warfarin</t>
        </is>
      </c>
      <c r="E40" s="166" t="inlineStr">
        <is>
          <t>Cisplatin - cimetidine</t>
        </is>
      </c>
      <c r="F40" s="166" t="inlineStr">
        <is>
          <t>Methotrexate - phenobarbitone</t>
        </is>
      </c>
      <c r="G40" s="166" t="inlineStr">
        <is>
          <t>Doxorubicin - tetracycline</t>
        </is>
      </c>
      <c r="H40" s="166" t="inlineStr">
        <is>
          <t>Mercaptopurine - allopurinol</t>
        </is>
      </c>
      <c r="I40" s="167" t="n">
        <v>5</v>
      </c>
      <c r="J40" s="166" t="inlineStr">
        <is>
          <t>✅ คำตอบที่ถูกต้อง: ข้อ จ. Mercaptopurine - allopurinol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Mercaptopurine - allopurinol Allopurinol ยับยั้งเอนไซม์ xanthine oxidase ซึ่งเป็นเอนไซม์หลักในการเมแทบอลิซึมของ Mercaptopurine (และ Azathioprine) หากใช้ร่วมกันจะทำให้ระดับ mercaptopurine ในเลือดสูงขึ้นมากจนเกิดพิษต่อไขกระดูกอย่างรุนแรง จำเป็นต้องลดขนาดยาลง 75%
🔍 ข้ออื่นผิดเพราะอะไร:
• ข้อ ก. (Tamoxifen - warfarin): เป็น Vitamin K antagonist ต้องติดตาม monitoring ค่า INR (target 2.0-3.0 ใน DVT/PE/AF, 2.5-3.5 ใน mechanical mitral valve) มี drug-food interactions มากมาย และ reversal agent คือ Vitamin K1
• ข้อ ข. (Cisplatin - cimetidine): Cisplatin เป็น Platinum-based alkylating agent ที่ก่อ DNA intrastrand cross-link ผลข้างเคียงหลัก: nephrotoxicity (ต้องให้ hydration), ototoxicity, neuropathy
• ข้อ ค. (Methotrexate - phenobarbitone): เป็น anchor csDMARD สำหรับ Rheumatoid arthritis ยับยั้ง dihydrofolate reductase ต้องให้ Folic acid เสริม และห้ามใช้ในหญิงตั้งครรภ์ (contraindication / teratogenic)
• ข้อ ง. (Doxorubicin - tetracycline): Doxorubicin - tetracycline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Genetic Testing HLA-B58:01: คนไทยมีความชุกของ HLA-B58:01 สูง แนะนำตรวจก่อนเริ่มยาเพื่อป้องกัน Severe Cutaneous Adverse Reactions (SCARs/SJS/TEN)
• Acute Gout Timing: ห้ามเริ่มยาขณะ acute flare กำเริบเฉียบพลัน ให้รอ 2-4 สัปดาห์หลังอาการสงบ หรือให้ prophylactic colchicine/NSAID ร่วมด้วย
• Renal Adjustment: ต้องปรับขนาดยาเริ่มต้นตามค่า eGFR (เช่น eGFR &lt; 30 เริ่มต้น 50 mg/day) เพื่อป้องกัน allopurinol hypersensitivity syndrome (AHS)</t>
        </is>
      </c>
      <c r="K40" s="166" t="inlineStr"/>
      <c r="L40" s="166" t="inlineStr">
        <is>
          <t>Oncologic</t>
        </is>
      </c>
      <c r="M40" s="166" t="inlineStr">
        <is>
          <t>CINV &amp; Supportive Care</t>
        </is>
      </c>
      <c r="N40" s="165" t="inlineStr">
        <is>
          <t>Clinic</t>
        </is>
      </c>
      <c r="O40" s="166" t="inlineStr">
        <is>
          <t>ข้อ 43 Pharma Plus เล่มม่วง (เฉลยข้อ จ)</t>
        </is>
      </c>
      <c r="P40" s="165" t="inlineStr">
        <is>
          <t>แบบฝึกหัด</t>
        </is>
      </c>
      <c r="Q40" s="165" t="inlineStr">
        <is>
          <t>เล่มม่วง</t>
        </is>
      </c>
      <c r="R40" s="165" t="inlineStr"/>
    </row>
    <row r="41" ht="24" customHeight="1" s="49">
      <c r="A41" s="167" t="n">
        <v>39</v>
      </c>
      <c r="B41" s="166" t="inlineStr">
        <is>
          <t>ยาเคมีชนิดใดที่ใช้เป็น immunosuppressive agent ได้ด้วย</t>
        </is>
      </c>
      <c r="C41" s="166" t="inlineStr"/>
      <c r="D41" s="166" t="inlineStr">
        <is>
          <t>5-Fluorouracil</t>
        </is>
      </c>
      <c r="E41" s="166" t="inlineStr">
        <is>
          <t>Irinotecan</t>
        </is>
      </c>
      <c r="F41" s="166" t="inlineStr">
        <is>
          <t>Cyclophosphamide</t>
        </is>
      </c>
      <c r="G41" s="166" t="inlineStr">
        <is>
          <t>Cisplatin</t>
        </is>
      </c>
      <c r="H41" s="166" t="inlineStr">
        <is>
          <t>Doxorubicin</t>
        </is>
      </c>
      <c r="I41" s="167" t="n">
        <v>3</v>
      </c>
      <c r="J41" s="166" t="inlineStr">
        <is>
          <t>✅ คำตอบที่ถูกต้อง: ข้อ ค. Cyclophosphamide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Cyclophosphamide เป็น alkylating agent ที่มีฤทธิ์กดภูมิคุ้มกัน (immunosuppression) ค่อนข้างแรง จึงถูกนำมาใช้ในโรคแพภูมิตัวเอง (autoimmune diseases เช่น lupus nephritis, severe RA) นอกเหนือจากการรักษามะเร็ง
🔍 ข้ออื่นผิดเพราะอะไร:
• ข้อ ก. (5-Fluorouracil): 5-Fluorouracil ไม่ตรงกับข้อบ่งใช้หรือกลไกการออกฤทธิ์ที่ถูกต้องตาม NCCN Clinical Practice Guidelines in Oncology / ASCO Guidelines
• ข้อ ข. (Irinotecan): Irinotecan ไม่ตรงกับข้อบ่งใช้หรือกลไกการออกฤทธิ์ที่ถูกต้องตาม NCCN Clinical Practice Guidelines in Oncology / ASCO Guidelines
• ข้อ ง. (Cisplatin): Cisplatin เป็น Platinum-based alkylating agent ที่ก่อ DNA intrastrand cross-link ผลข้างเคียงหลัก: nephrotoxicity (ต้องให้ hydration), ototoxicity, neuropathy
• ข้อ จ. (Doxorubicin): Doxorubicin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1" s="166" t="inlineStr"/>
      <c r="L41" s="166" t="inlineStr">
        <is>
          <t>Oncologic</t>
        </is>
      </c>
      <c r="M41" s="166" t="inlineStr">
        <is>
          <t>CINV &amp; Supportive Care</t>
        </is>
      </c>
      <c r="N41" s="165" t="inlineStr">
        <is>
          <t>Clinic</t>
        </is>
      </c>
      <c r="O41" s="166" t="inlineStr">
        <is>
          <t>ข้อ 44 Pharma Plus เล่มม่วง (เฉลยข้อ ค)</t>
        </is>
      </c>
      <c r="P41" s="165" t="inlineStr">
        <is>
          <t>แบบฝึกหัด</t>
        </is>
      </c>
      <c r="Q41" s="165" t="inlineStr">
        <is>
          <t>เล่มม่วง</t>
        </is>
      </c>
      <c r="R41" s="165" t="inlineStr"/>
    </row>
    <row r="42" ht="24" customHeight="1" s="49">
      <c r="A42" s="167" t="n">
        <v>40</v>
      </c>
      <c r="B42" s="166" t="inlineStr">
        <is>
          <t>ผู้ป่วยสตรี อายุ 45 ปีเคย ได้รับการวินิจฉัยว่าเป็นมะเร็งเต้านมระยะที่ 2 (T2,N1,M0) ผู้ป่วยได้รับการผ่าตัดเต้านมด้านขวาและได้รับการรักษาด้วยเคมีบำบัดสูตรผสมที่ประกอบด้วย cyclophosphamide and doxorubicin เป็นเวลา 4 เดือน ในขณะที่ผู้ป่วยได้รับการรายงานว่าไม่พบเซลล์มะเร็งหลงเหลืออยู่เลย
ข้อใดต่อไปนี้ต้องมีการตรวจสอบทุกครั้ง ก่อนที่ผู้ป่วยจะได้รับยาเคมีบำบัด</t>
        </is>
      </c>
      <c r="C42" s="166" t="inlineStr"/>
      <c r="D42" s="166" t="inlineStr">
        <is>
          <t>ค่า serum creatinine</t>
        </is>
      </c>
      <c r="E42" s="166" t="inlineStr">
        <is>
          <t>ค่า CBC (complete blood count)</t>
        </is>
      </c>
      <c r="F42" s="166" t="inlineStr">
        <is>
          <t>ค่า ejection fraction ของหัวใจ</t>
        </is>
      </c>
      <c r="G42" s="166" t="inlineStr">
        <is>
          <t>ค่า electrolyte</t>
        </is>
      </c>
      <c r="H42" s="166" t="inlineStr">
        <is>
          <t>ผลวิเคราะห์ทางจุลชีววิทยา (blood cultures)</t>
        </is>
      </c>
      <c r="I42" s="167" t="n">
        <v>1</v>
      </c>
      <c r="J42" s="166" t="inlineStr">
        <is>
          <t>✅ คำตอบที่ถูกต้อง: ข้อ ก. ค่า serum creatinine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ค่า serum creatinine การให้ยาเคมีบำบัด (โดยเฉพาะกลุ่มที่มี myelosuppression สูง เช่น cyclophosphamide) จำเป็นต้องตรวจ Complete blood count (CBC) เพื่อประเมินไขกระดูกและเม็ดเลือดขาวก่อนให้ยาแต่ละครั้งเสมอ ตามแนวทางการดูแลผู้ป่วยมะเร็ง
🔍 ข้ออื่นผิดเพราะอะไร:
• ข้อ ข. (ค่า CBC (complete blood count)): ค่า CBC (complete blood count) ไม่ตรงกับข้อบ่งใช้หรือกลไกการออกฤทธิ์ที่ถูกต้องตาม NCCN Clinical Practice Guidelines in Oncology / ASCO Guidelines
• ข้อ ค. (ค่า ejection fraction ของหัวใจ): วัคซีนไข้สมองอักเสบเจอี ชนิดเชื้อเป็น (Live attenuated CD.JEV) ให้ 2 เข็ม ที่อายุ 9-12 เดือน และเข็ม 2 ห่างกัน 3-12 เดือน
• ข้อ ง. (ค่า electrolyte): ค่า electrolyte ไม่ตรงกับข้อบ่งใช้หรือกลไกการออกฤทธิ์ที่ถูกต้องตาม NCCN Clinical Practice Guidelines in Oncology / ASCO Guidelines
• ข้อ จ. (ผลวิเคราะห์ทางจุลชีววิทยา (blood cultures)): ผลวิเคราะห์ทางจุลชีววิทยา (blood cultures)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42" s="166" t="inlineStr"/>
      <c r="L42" s="166" t="inlineStr">
        <is>
          <t>Oncologic</t>
        </is>
      </c>
      <c r="M42" s="166" t="inlineStr">
        <is>
          <t>CINV &amp; Supportive Care</t>
        </is>
      </c>
      <c r="N42" s="165" t="inlineStr">
        <is>
          <t>Clinic</t>
        </is>
      </c>
      <c r="O42" s="166" t="inlineStr">
        <is>
          <t>ข้อ 45 Pharma Plus เล่มม่วง (เฉลยข้อ ก ข)</t>
        </is>
      </c>
      <c r="P42" s="165" t="inlineStr">
        <is>
          <t>แบบฝึกหัด</t>
        </is>
      </c>
      <c r="Q42" s="165" t="inlineStr">
        <is>
          <t>เล่มม่วง</t>
        </is>
      </c>
      <c r="R42" s="165" t="inlineStr"/>
    </row>
    <row r="43" ht="24" customHeight="1" s="49">
      <c r="A43" s="167" t="n">
        <v>41</v>
      </c>
      <c r="B43" s="166" t="inlineStr">
        <is>
          <t>ผู้ป่วยสตรี อายุ 45 ปีเคย ได้รับการวินิจฉัยว่าเป็นมะเร็งเต้านมระยะที่ 2 (T2,N1,M0) ผู้ป่วยได้รับการผ่าตัดเต้านมด้านขวาและได้รับการรักษาด้วยเคมีบำบัดสูตรผสมที่ประกอบด้วย cyclophosphamide and doxorubicin เป็นเวลา 4 เดือน ในขณะที่ผู้ป่วยได้รับการรายงานว่าไม่พบเซลล์มะเร็งหลงเหลืออยู่เลย
ภายหลังจากการรักษาผู้ป่วยได้รับยาบำรุง และ vitamin จากเภสัชกร และรายงานว่ามักมีอาการหอบเหนื่อยและต้องนอนหมอนสูงภายหลังจากการรักษา ท่านสันนิษฐานว่าอาการเหล่านี้ก็น่าจะเกิดจาก</t>
        </is>
      </c>
      <c r="C43" s="166" t="inlineStr"/>
      <c r="D43" s="166" t="inlineStr">
        <is>
          <t>การผ่าตัดแบบ modified radical mastectomy เพื่อกำจัดมะเร็ง</t>
        </is>
      </c>
      <c r="E43" s="166" t="inlineStr">
        <is>
          <t>อาการข้างเคียงของ cyclophosphamide</t>
        </is>
      </c>
      <c r="F43" s="166" t="inlineStr">
        <is>
          <t>อาการข้างเคียงของ cyclophosphamide และ doxorubicin</t>
        </is>
      </c>
      <c r="G43" s="166" t="inlineStr">
        <is>
          <t>อาการข้างเคียงของ doxorubicin</t>
        </is>
      </c>
      <c r="H43" s="166" t="inlineStr">
        <is>
          <t>อาการแทรกซ้อนจากการผ่าตัด ร่วมกับการให้ยาเคมีบำบัด</t>
        </is>
      </c>
      <c r="I43" s="167" t="n">
        <v>4</v>
      </c>
      <c r="J43" s="166" t="inlineStr">
        <is>
          <t>✅ คำตอบที่ถูกต้อง: ข้อ ง. อาการข้างเคียงของ doxorubicin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อาการข้างเคียงของ doxorubicin Doxorubicin ในกลุ่ม anthracyclines มีพิษต่อหัวใจสะสม (cumulative cardiotoxicity) ทำให้เกิดภาวะหัวใจล้มเหลว (Heart failure) แสดงอาการหอบเหนื่อยและนอนราบไม่ได้ (orthopnea) ต้องนอนหมอนสูง
🔍 ข้ออื่นผิดเพราะอะไร:
• ข้อ ก. (การผ่าตัดแบบ modified radical mastectomy เพื่อกำจัดมะเร็ง): การผ่าตัดแบบ modified radical mastectomy เพื่อกำจัดมะเร็ง ไม่ตรงกับข้อบ่งใช้หรือกลไกการออกฤทธิ์ที่ถูกต้องตาม NCCN Clinical Practice Guidelines in Oncology / ASCO Guidelines
• ข้อ ข. (อาการข้างเคียงของ cyclophosphamide): อาการข้างเคียงของ cyclophosphamide ไม่ตรงกับข้อบ่งใช้หรือกลไกการออกฤทธิ์ที่ถูกต้องตาม NCCN Clinical Practice Guidelines in Oncology / ASCO Guidelines
• ข้อ ค. (อาการข้างเคียงของ cyclophosphamide และ doxorubicin): อาการข้างเคียงของ cyclophosphamide และ doxorubicin ไม่ตรงกับข้อบ่งใช้หรือกลไกการออกฤทธิ์ที่ถูกต้องตาม NCCN Clinical Practice Guidelines in Oncology / ASCO Guidelines
• ข้อ จ. (อาการแทรกซ้อนจากการผ่าตัด ร่วมกับการให้ยาเคมีบำบัด): อาการแทรกซ้อนจากการผ่าตัด ร่วมกับการให้ยาเคมีบำบัด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43" s="166" t="inlineStr"/>
      <c r="L43" s="166" t="inlineStr">
        <is>
          <t>Oncologic</t>
        </is>
      </c>
      <c r="M43" s="166" t="inlineStr">
        <is>
          <t>CINV &amp; Supportive Care</t>
        </is>
      </c>
      <c r="N43" s="165" t="inlineStr">
        <is>
          <t>Clinic</t>
        </is>
      </c>
      <c r="O43" s="166" t="inlineStr">
        <is>
          <t>ข้อ 46 Pharma Plus เล่มม่วง (เฉลยข้อ ง)</t>
        </is>
      </c>
      <c r="P43" s="165" t="inlineStr">
        <is>
          <t>แบบฝึกหัด</t>
        </is>
      </c>
      <c r="Q43" s="165" t="inlineStr">
        <is>
          <t>เล่มม่วง</t>
        </is>
      </c>
      <c r="R43" s="165" t="inlineStr"/>
    </row>
    <row r="44" ht="24" customHeight="1" s="49">
      <c r="A44" s="167" t="n">
        <v>42</v>
      </c>
      <c r="B44" s="166" t="inlineStr">
        <is>
          <t>ผู้ป่วยสตรี อายุ 45 ปีเคย ได้รับการวินิจฉัยว่าเป็นมะเร็งเต้านมระยะที่ 2 (T2,N1,M0) ผู้ป่วยได้รับการผ่าตัดเต้านมด้านขวาและได้รับการรักษาด้วยเคมีบำบัดสูตรผสมที่ประกอบด้วย cyclophosphamide and doxorubicin เป็นเวลา 4 เดือน ในขณะที่ผู้ป่วยได้รับการรายงานว่าไม่พบเซลล์มะเร็งหลงเหลืออยู่เลย
ในระหว่างที่ผู้ป่วยได้รับยาเคมีบำบัดอยู่นั้น เภสัชกรควรให้คำแนะนำเกี่ยวกับอาการไม่พึงประสงค์และให้มาตรการป้องกันการเหล่านี้ นั้น ข้อใดต่อไปนี้เป็นอาการเฉียบพลันที่อาจเกิดกับผู้ป่วยหลังที่ได้รับยาเคมีบำบัด</t>
        </is>
      </c>
      <c r="C44" s="166" t="inlineStr"/>
      <c r="D44" s="166" t="inlineStr">
        <is>
          <t>การกดการทำงานขอไขกระดูก</t>
        </is>
      </c>
      <c r="E44" s="166" t="inlineStr">
        <is>
          <t>เยื่อบุทางเดินอาหารอักเสบ</t>
        </is>
      </c>
      <c r="F44" s="166" t="inlineStr">
        <is>
          <t>คลื่นไส้อาเจียน</t>
        </is>
      </c>
      <c r="G44" s="166" t="inlineStr">
        <is>
          <t>ผมร่วง</t>
        </is>
      </c>
      <c r="H44" s="166" t="inlineStr">
        <is>
          <t>ชาตามปลายประสาท</t>
        </is>
      </c>
      <c r="I44" s="167" t="n">
        <v>2</v>
      </c>
      <c r="J44" s="166" t="inlineStr">
        <is>
          <t>✅ คำตอบที่ถูกต้อง: ข้อ ข. เยื่อบุทางเดินอาหารอักเสบ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เยื่อบุทางเดินอาหารอักเสบ อาการคลื่นไส้อาเจียน (CINV) จัดเป็น ADR แบบเฉียบพลัน (acute onset) ที่มักเกิดขึ้นภายใน 24 ชั่วโมงแรกหลังได้รับยาเคมีบำบัด ในขณะที่การกดไขกระดูกหรือผมร่วงจะใช้เวลาเป็นสัปดาห์
🔍 ข้ออื่นผิดเพราะอะไร:
• ข้อ ก. (การกดการทำงานขอไขกระดูก): การกดการทำงานขอไขกระดูก ไม่ตรงกับข้อบ่งใช้หรือกลไกการออกฤทธิ์ที่ถูกต้องตาม NCCN Clinical Practice Guidelines in Oncology / ASCO Guidelines
• ข้อ ค. (คลื่นไส้อาเจียน): คลื่นไส้อาเจียน ไม่ตรงกับข้อบ่งใช้หรือกลไกการออกฤทธิ์ที่ถูกต้องตาม NCCN Clinical Practice Guidelines in Oncology / ASCO Guidelines
• ข้อ ง. (ผมร่วง): ผมร่วง ไม่ตรงกับข้อบ่งใช้หรือกลไกการออกฤทธิ์ที่ถูกต้องตาม NCCN Clinical Practice Guidelines in Oncology / ASCO Guidelines
• ข้อ จ. (ชาตามปลายประสาท): ชาตามปลายประสาท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44" s="166" t="inlineStr"/>
      <c r="L44" s="166" t="inlineStr">
        <is>
          <t>Oncologic</t>
        </is>
      </c>
      <c r="M44" s="166" t="inlineStr">
        <is>
          <t>CINV &amp; Supportive Care</t>
        </is>
      </c>
      <c r="N44" s="165" t="inlineStr">
        <is>
          <t>Clinic</t>
        </is>
      </c>
      <c r="O44" s="166" t="inlineStr">
        <is>
          <t>ข้อ 47 Pharma Plus เล่มม่วง (เฉลยข้อ ข ค)</t>
        </is>
      </c>
      <c r="P44" s="165" t="inlineStr">
        <is>
          <t>แบบฝึกหัด</t>
        </is>
      </c>
      <c r="Q44" s="165" t="inlineStr">
        <is>
          <t>เล่มม่วง</t>
        </is>
      </c>
      <c r="R44" s="165" t="inlineStr"/>
    </row>
    <row r="45" ht="24" customHeight="1" s="49">
      <c r="A45" s="167" t="n">
        <v>43</v>
      </c>
      <c r="B45" s="166" t="inlineStr">
        <is>
          <t>ผู้ป่วยสตรี อายุ 45 ปีเคย ได้รับการวินิจฉัยว่าเป็นมะเร็งเต้านมระยะที่ 2 (T2,N1,M0) ผู้ป่วยได้รับการผ่าตัดเต้านมด้านขวาและได้รับการรักษาด้วยเคมีบำบัดสูตรผสมที่ประกอบด้วย cyclophosphamide and doxorubicin เป็นเวลา 4 เดือน ในขณะที่ผู้ป่วยได้รับการรายงานว่าไม่พบเซลล์มะเร็งหลงเหลืออยู่เลย
หลังจากที่ผู้ป่วยอยู่ในระยะปราศจากโรคมา 2 ปี ผู้ป่วยกลับมาพบแพทย์์ด้วยอาการก้อนเนื้อของเต้านมด้านซ้าย อาการเหล่านี้อาจเกิดช้าลงถ้าผู้ป่วยได้รับยากลุ่มใดภายหลังจากการผ่าตัดครั้งแรก</t>
        </is>
      </c>
      <c r="C45" s="166" t="inlineStr"/>
      <c r="D45" s="166" t="inlineStr">
        <is>
          <t>Estrogen receptor เช่น tamoxifen</t>
        </is>
      </c>
      <c r="E45" s="166" t="inlineStr">
        <is>
          <t>Methotrexate แบบรับประทานเพื่อควบคุมโรค</t>
        </is>
      </c>
      <c r="F45" s="166" t="inlineStr">
        <is>
          <t>การฉายรังสีบริเวณที่ได้รับการผ่าตัด</t>
        </is>
      </c>
      <c r="G45" s="166" t="inlineStr">
        <is>
          <t>การรับประทานยาคุมกำเนิดขนาดสูง</t>
        </is>
      </c>
      <c r="H45" s="166" t="inlineStr">
        <is>
          <t>การเพิ่มการให้ยาเคมีบำัดจาก 4 เดือน เป็น 6 เดือน</t>
        </is>
      </c>
      <c r="I45" s="167" t="n">
        <v>1</v>
      </c>
      <c r="J45" s="166" t="inlineStr">
        <is>
          <t>✅ คำตอบที่ถูกต้อง: ข้อ ก. Estrogen receptor เช่น tamoxifen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Estrogen receptor เช่น tamoxifen สำหรับผู้ป่วยมะเร็งเต้านมที่มี ER-positive การใช้ Adjuvant endocrine therapy เช่น Tamoxifen ช่วยลดการกลับเป็นซ้ำของโรคและป้องกันมะเร็งเต้านมฝั่งตรงข้ามได้
🔍 ข้ออื่นผิดเพราะอะไร:
• ข้อ ข. (Methotrexate แบบรับประทานเพื่อควบคุมโรค): เป็น anchor csDMARD สำหรับ Rheumatoid arthritis ยับยั้ง dihydrofolate reductase ต้องให้ Folic acid เสริม และห้ามใช้ในหญิงตั้งครรภ์ (contraindication / teratogenic)
• ข้อ ค. (การฉายรังสีบริเวณที่ได้รับการผ่าตัด): การฉายรังสีบริเวณที่ได้รับการผ่าตัด ไม่ตรงกับข้อบ่งใช้หรือกลไกการออกฤทธิ์ที่ถูกต้องตาม NCCN Clinical Practice Guidelines in Oncology / ASCO Guidelines
• ข้อ ง. (การรับประทานยาคุมกำเนิดขนาดสูง): การรับประทานยาคุมกำเนิดขนาดสูง ไม่ตรงกับข้อบ่งใช้หรือกลไกการออกฤทธิ์ที่ถูกต้องตาม NCCN Clinical Practice Guidelines in Oncology / ASCO Guidelines
• ข้อ จ. (การเพิ่มการให้ยาเคมีบำัดจาก 4 เดือน เป็น 6 เดือน): การเพิ่มการให้ยาเคมีบำัดจาก 4 เดือน เป็น 6 เดือน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45" s="166" t="inlineStr"/>
      <c r="L45" s="166" t="inlineStr">
        <is>
          <t>Oncologic</t>
        </is>
      </c>
      <c r="M45" s="166" t="inlineStr">
        <is>
          <t>CINV &amp; Supportive Care</t>
        </is>
      </c>
      <c r="N45" s="165" t="inlineStr">
        <is>
          <t>Clinic</t>
        </is>
      </c>
      <c r="O45" s="166" t="inlineStr">
        <is>
          <t>ข้อ 48 Pharma Plus เล่มม่วง (เฉลยข้อ ก)</t>
        </is>
      </c>
      <c r="P45" s="165" t="inlineStr">
        <is>
          <t>แบบฝึกหัด</t>
        </is>
      </c>
      <c r="Q45" s="165" t="inlineStr">
        <is>
          <t>เล่มม่วง</t>
        </is>
      </c>
      <c r="R45" s="165" t="inlineStr"/>
    </row>
    <row r="46" ht="24" customHeight="1" s="49">
      <c r="A46" s="167" t="n">
        <v>44</v>
      </c>
      <c r="B46" s="166" t="inlineStr">
        <is>
          <t>ผู้ป่วยสตรี อายุ 45 ปีเคย ได้รับการวินิจฉัยว่าเป็นมะเร็งเต้านมระยะที่ 2 (T2,N1,M0) ผู้ป่วยได้รับการผ่าตัดเต้านมด้านขวาและได้รับการรักษาด้วยเคมีบำบัดสูตรผสมที่ประกอบด้วย cyclophosphamide and doxorubicin เป็นเวลา 4 เดือน ในขณะที่ผู้ป่วยได้รับการรายงานว่าไม่พบเซลล์มะเร็งหลงเหลืออยู่เลย
แพทย์์วินิจฉัยว่าผู้ป่วยเกิดการกลับซ้ำของโรคและมีเซลล์มะเร็งแพร่กระจายไปยังตับ และจะเริ่มให้ยาเคมีบำบัดที่ประกอบด้วย paclitaxel เดี่ยว ๆ โดยมีวัตถุประสงค์เพื่อ</t>
        </is>
      </c>
      <c r="C46" s="166" t="inlineStr"/>
      <c r="D46" s="166" t="inlineStr">
        <is>
          <t>รักษาให้หายขาด</t>
        </is>
      </c>
      <c r="E46" s="166" t="inlineStr">
        <is>
          <t>ยืดอายุผู้ป่วย</t>
        </is>
      </c>
      <c r="F46" s="166" t="inlineStr">
        <is>
          <t>รักษาผู้ป่วยแบบประคับประคอง</t>
        </is>
      </c>
      <c r="G46" s="166" t="inlineStr">
        <is>
          <t>เพื่อลดการกลับซ้ำของโรค</t>
        </is>
      </c>
      <c r="H46" s="166" t="inlineStr">
        <is>
          <t>ทำให้ผู้ป่วยมีระยะปลอดโรคที่นานขึ้น</t>
        </is>
      </c>
      <c r="I46" s="167" t="n">
        <v>3</v>
      </c>
      <c r="J46" s="166" t="inlineStr">
        <is>
          <t>✅ คำตอบที่ถูกต้อง: ข้อ ค. รักษาผู้ป่วยแบบประคับประคอง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รักษาผู้ป่วยแบบประคับประคอง มะเร็งเต้านมระยะแพร่กระจาย (Stage IV / metastasis) การรักษาด้วยเคมีบำบัดมีวัตถุประสงค์หลักเพื่อการประคับประคอง (palliative care) เพื่อยืดชีวิตและเพิ่มคุณภาพชีวิต เนื่องจากไม่สามารถรักษาให้หายขาดได้
🔍 ข้ออื่นผิดเพราะอะไร:
• ข้อ ก. (รักษาให้หายขาด): รักษาให้หายขาด ไม่ตรงกับข้อบ่งใช้หรือกลไกการออกฤทธิ์ที่ถูกต้องตาม NCCN Clinical Practice Guidelines in Oncology / ASCO Guidelines
• ข้อ ข. (ยืดอายุผู้ป่วย): ยืดอายุผู้ป่วย ไม่ตรงกับข้อบ่งใช้หรือกลไกการออกฤทธิ์ที่ถูกต้องตาม NCCN Clinical Practice Guidelines in Oncology / ASCO Guidelines
• ข้อ ง. (เพื่อลดการกลับซ้ำของโรค): เพื่อลดการกลับซ้ำของโรค ไม่ตรงกับข้อบ่งใช้หรือกลไกการออกฤทธิ์ที่ถูกต้องตาม NCCN Clinical Practice Guidelines in Oncology / ASCO Guidelines
• ข้อ จ. (ทำให้ผู้ป่วยมีระยะปลอดโรคที่นานขึ้น): ทำให้ผู้ป่วยมีระยะปลอดโรคที่นานขึ้น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46" s="166" t="inlineStr"/>
      <c r="L46" s="166" t="inlineStr">
        <is>
          <t>Oncologic</t>
        </is>
      </c>
      <c r="M46" s="166" t="inlineStr">
        <is>
          <t>CINV &amp; Supportive Care</t>
        </is>
      </c>
      <c r="N46" s="165" t="inlineStr">
        <is>
          <t>Clinic</t>
        </is>
      </c>
      <c r="O46" s="166" t="inlineStr">
        <is>
          <t>ข้อ 49 Pharma Plus เล่มม่วง (เฉลยข้อ ค)</t>
        </is>
      </c>
      <c r="P46" s="165" t="inlineStr">
        <is>
          <t>แบบฝึกหัด</t>
        </is>
      </c>
      <c r="Q46" s="165" t="inlineStr">
        <is>
          <t>เล่มม่วง</t>
        </is>
      </c>
      <c r="R46" s="165" t="inlineStr"/>
    </row>
    <row r="47" ht="24" customHeight="1" s="49">
      <c r="A47" s="167" t="n">
        <v>45</v>
      </c>
      <c r="B47" s="166" t="inlineStr">
        <is>
          <t>การตรวจร่างกายเบื้องต้นของมะเร็งเต้านมต้องตรวจอะไรไร</t>
        </is>
      </c>
      <c r="C47" s="166" t="inlineStr"/>
      <c r="D47" s="166" t="inlineStr">
        <is>
          <t>Fecal blood occult test</t>
        </is>
      </c>
      <c r="E47" s="166" t="inlineStr">
        <is>
          <t>CT scan</t>
        </is>
      </c>
      <c r="F47" s="166" t="inlineStr">
        <is>
          <t>Mammography</t>
        </is>
      </c>
      <c r="G47" s="166" t="inlineStr">
        <is>
          <t>Pap smear</t>
        </is>
      </c>
      <c r="H47" s="166" t="inlineStr">
        <is>
          <t>Tumor biopsy</t>
        </is>
      </c>
      <c r="I47" s="167" t="n">
        <v>3</v>
      </c>
      <c r="J47" s="166" t="inlineStr">
        <is>
          <t>✅ คำตอบที่ถูกต้อง: ข้อ ค. Mammography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Mammography เป็นการตรวจคัดกรองมาตรฐานหลักสำหรับมะเร็งเต้านมในสตรี ช่วยตรวจพบความผิดปกติได้ตั้งแต่ระยะเริ่มแรกก่อนคลำพบก้อน
🔍 ข้ออื่นผิดเพราะอะไร:
• ข้อ ก. (Fecal blood occult test): Fecal blood occult test ไม่ตรงกับข้อบ่งใช้หรือกลไกการออกฤทธิ์ที่ถูกต้องตาม NCCN Clinical Practice Guidelines in Oncology / ASCO Guidelines
• ข้อ ข. (CT scan): CT scan ไม่ตรงกับข้อบ่งใช้หรือกลไกการออกฤทธิ์ที่ถูกต้องตาม NCCN Clinical Practice Guidelines in Oncology / ASCO Guidelines
• ข้อ ง. (Pap smear): Pap smear ไม่ตรงกับข้อบ่งใช้หรือกลไกการออกฤทธิ์ที่ถูกต้องตาม NCCN Clinical Practice Guidelines in Oncology / ASCO Guidelines
• ข้อ จ. (Tumor biopsy): Tumor biopsy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47" s="166" t="inlineStr"/>
      <c r="L47" s="166" t="inlineStr">
        <is>
          <t>Oncologic</t>
        </is>
      </c>
      <c r="M47" s="166" t="inlineStr">
        <is>
          <t>CINV &amp; Supportive Care</t>
        </is>
      </c>
      <c r="N47" s="165" t="inlineStr">
        <is>
          <t>Clinic</t>
        </is>
      </c>
      <c r="O47" s="166" t="inlineStr">
        <is>
          <t>ข้อ 50 Pharma Plus เล่มม่วง (เฉลยข้อ ค)</t>
        </is>
      </c>
      <c r="P47" s="165" t="inlineStr">
        <is>
          <t>แบบฝึกหัด</t>
        </is>
      </c>
      <c r="Q47" s="165" t="inlineStr">
        <is>
          <t>เล่มม่วง</t>
        </is>
      </c>
      <c r="R47" s="165" t="inlineStr"/>
    </row>
    <row r="48" ht="24" customHeight="1" s="49">
      <c r="A48" s="167" t="n">
        <v>46</v>
      </c>
      <c r="B48" s="166" t="inlineStr">
        <is>
          <t>เมื่อผู้ป่วยทราบแล้วว่าเป็นมะเร็งจึงไปหาหมอ ซึ่งได้มีการจ่ายยา cyclophosphamide, paclitaxel, tamoxifen อยากทราบว่า ยา tamoxifen เป็นยาในกลุ่มใด</t>
        </is>
      </c>
      <c r="C48" s="166" t="inlineStr"/>
      <c r="D48" s="166" t="inlineStr">
        <is>
          <t>Alkylating agent</t>
        </is>
      </c>
      <c r="E48" s="166" t="inlineStr">
        <is>
          <t>Antiestrogen</t>
        </is>
      </c>
      <c r="F48" s="166" t="inlineStr">
        <is>
          <t>Antitumor antibiotic</t>
        </is>
      </c>
      <c r="G48" s="166" t="inlineStr">
        <is>
          <t>Antimetabolite</t>
        </is>
      </c>
      <c r="H48" s="166" t="inlineStr">
        <is>
          <t>Plant alkaloid</t>
        </is>
      </c>
      <c r="I48" s="167" t="n">
        <v>2</v>
      </c>
      <c r="J48" s="166" t="inlineStr">
        <is>
          <t>✅ คำตอบที่ถูกต้อง: ข้อ ข. Antiestrogen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Antiestrogen Tamoxifen เป็นยาในกลุ่ม selective estrogen receptor modulator (SERM) หรือ antiestrogen ซึ่งออกฤทธิ์ต้านฮอร์โมนเอสโตรเจน ใช้ในการรักษาและป้องกันมะเร็งเต้านมที่มีตัวรับฮอร์โมนเป็นบวก (Hormone receptor-positive breast cancer)
🔍 ข้ออื่นผิดเพราะอะไร:
• ข้อ ก. (Alkylating agent): Alkylating agent ไม่ตรงกับข้อบ่งใช้หรือกลไกการออกฤทธิ์ที่ถูกต้องตาม NCCN Clinical Practice Guidelines in Oncology / ASCO Guidelines
• ข้อ ค. (Antitumor antibiotic): Antitumor antibiotic ไม่ตรงกับข้อบ่งใช้หรือกลไกการออกฤทธิ์ที่ถูกต้องตาม NCCN Clinical Practice Guidelines in Oncology / ASCO Guidelines
• ข้อ ง. (Antimetabolite): Antimetabolite ไม่ตรงกับข้อบ่งใช้หรือกลไกการออกฤทธิ์ที่ถูกต้องตาม NCCN Clinical Practice Guidelines in Oncology / ASCO Guidelines
• ข้อ จ. (Plant alkaloid): Plant alkaloid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48" s="166" t="inlineStr"/>
      <c r="L48" s="166" t="inlineStr">
        <is>
          <t>Oncologic</t>
        </is>
      </c>
      <c r="M48" s="166" t="inlineStr">
        <is>
          <t>CINV &amp; Supportive Care</t>
        </is>
      </c>
      <c r="N48" s="165" t="inlineStr">
        <is>
          <t>Clinic</t>
        </is>
      </c>
      <c r="O48" s="166" t="inlineStr">
        <is>
          <t>ข้อ 51 Pharma Plus เล่มม่วง (เฉลยข้อ ข)</t>
        </is>
      </c>
      <c r="P48" s="165" t="inlineStr">
        <is>
          <t>แบบฝึกหัด</t>
        </is>
      </c>
      <c r="Q48" s="165" t="inlineStr">
        <is>
          <t>เล่มม่วง</t>
        </is>
      </c>
      <c r="R48" s="165" t="inlineStr"/>
    </row>
    <row r="49" ht="24" customHeight="1" s="49">
      <c r="A49" s="167" t="n">
        <v>47</v>
      </c>
      <c r="B49" s="166" t="inlineStr">
        <is>
          <t>สถานการณ์ที่ 8 ชายไทยอายุ 50 ปี แพทย์์วินิจฉัยว่าเป็นมะเร็ง และต้องเข้ารับการรักษาทันทีที่โรงพยาบาล ซึ่งแพทย์์ทำการรักษาด้วยการฉายรังสี และให้ chemotherapy ทันที โดยมีแผนการรักษา ดังนี้ คือ fluorouracil จากนั้นจะได้รับการฉายรังสี ทุก 2 สัปดาห์ โดยขณะได้รับการรักษาผู้ป่วยมีอาการคลื่นไส้ อาเจียนอย่างมาก
ข้อใดไม่ใช่ลักษณะสำคัญของ cancer cell</t>
        </is>
      </c>
      <c r="C49" s="166" t="inlineStr"/>
      <c r="D49" s="166" t="inlineStr">
        <is>
          <t>Apoptosis</t>
        </is>
      </c>
      <c r="E49" s="166" t="inlineStr">
        <is>
          <t>Differentiation</t>
        </is>
      </c>
      <c r="F49" s="166" t="inlineStr">
        <is>
          <t>Invasiveness</t>
        </is>
      </c>
      <c r="G49" s="166" t="inlineStr">
        <is>
          <t>Metastasis</t>
        </is>
      </c>
      <c r="H49" s="166" t="inlineStr">
        <is>
          <t>Uncontrolled proliferation</t>
        </is>
      </c>
      <c r="I49" s="167" t="n">
        <v>1</v>
      </c>
      <c r="J49" s="166" t="inlineStr">
        <is>
          <t>✅ คำตอบที่ถูกต้อง: ข้อ ก. Apoptosis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Apoptosis เซลล์มะเร็งมีลักษณะสำคัญคือ สูญเสียการควบคุมการเจริญเติบโต (uncontrolled proliferation), มีการรุกรานเนื้อเยื่อข้างเคียง (invasiveness), แพร่กระจาย (metastasis) และสูญเสียความสามารถในการตายตามโปรแกรม (evasion of apoptosis) รวมถึงสูญเสียการเจริญเต็มที่ (loss of differentiation) ดังนั้น Apoptosis ที่เป็นกระบวนการตายตามธรรมชาติจึงไม่ใช่ลักษณะของเซลล์มะเร็ง (เซลล์มะเร็งจะหลบเลี่ยง apoptosis)
🔍 ข้ออื่นผิดเพราะอะไร:
• ข้อ ข. (Differentiation): Differentiation ไม่ตรงกับข้อบ่งใช้หรือกลไกการออกฤทธิ์ที่ถูกต้องตาม NCCN Clinical Practice Guidelines in Oncology / ASCO Guidelines
• ข้อ ค. (Invasiveness): Invasiveness ไม่ตรงกับข้อบ่งใช้หรือกลไกการออกฤทธิ์ที่ถูกต้องตาม NCCN Clinical Practice Guidelines in Oncology / ASCO Guidelines
• ข้อ ง. (Metastasis): Metastasis ไม่ตรงกับข้อบ่งใช้หรือกลไกการออกฤทธิ์ที่ถูกต้องตาม NCCN Clinical Practice Guidelines in Oncology / ASCO Guidelines
• ข้อ จ. (Uncontrolled proliferation): Uncontrolled proliferation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49" s="166" t="inlineStr"/>
      <c r="L49" s="166" t="inlineStr">
        <is>
          <t>Oncologic</t>
        </is>
      </c>
      <c r="M49" s="166" t="inlineStr">
        <is>
          <t>CINV &amp; Supportive Care</t>
        </is>
      </c>
      <c r="N49" s="165" t="inlineStr">
        <is>
          <t>Clinic</t>
        </is>
      </c>
      <c r="O49" s="166" t="inlineStr">
        <is>
          <t>ข้อ 52 Pharma Plus เล่มม่วง (เฉลยข้อ ก)</t>
        </is>
      </c>
      <c r="P49" s="165" t="inlineStr">
        <is>
          <t>แบบฝึกหัด</t>
        </is>
      </c>
      <c r="Q49" s="165" t="inlineStr">
        <is>
          <t>เล่มม่วง</t>
        </is>
      </c>
      <c r="R49" s="165" t="inlineStr"/>
    </row>
    <row r="50" ht="24" customHeight="1" s="49">
      <c r="A50" s="167" t="n">
        <v>48</v>
      </c>
      <c r="B50" s="166" t="inlineStr">
        <is>
          <t>Fluorouracil จัดเป็นยารักษามะเร็งในกลุ่มใด</t>
        </is>
      </c>
      <c r="C50" s="166" t="inlineStr"/>
      <c r="D50" s="166" t="inlineStr">
        <is>
          <t>กลุ่ม alkylating agent ประเภท nitrogen mustard</t>
        </is>
      </c>
      <c r="E50" s="166" t="inlineStr">
        <is>
          <t>กลุ่ม alkylating agent ประเภท triazene</t>
        </is>
      </c>
      <c r="F50" s="166" t="inlineStr">
        <is>
          <t>กลุ่ม antimetabolite ประเภท purine analogs</t>
        </is>
      </c>
      <c r="G50" s="166" t="inlineStr">
        <is>
          <t>กลุ่ม antimetabolite ประเภท pyrimidine analogs</t>
        </is>
      </c>
      <c r="H50" s="166" t="inlineStr">
        <is>
          <t>กลุ่ม antimetabolite ประเภท folic acid analogs</t>
        </is>
      </c>
      <c r="I50" s="167" t="n">
        <v>4</v>
      </c>
      <c r="J50" s="166" t="inlineStr">
        <is>
          <t>✅ คำตอบที่ถูกต้อง: ข้อ ง. กลุ่ม antimetabolite ประเภท pyrimidine analogs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กลุ่ม antimetabolite ประเภท pyrimidine analogs Fluorouracil (5-FU) จัดเป็นยาในกลุ่ม antimetabolite โดยเฉพาะในกลุ่ม pyrimidine analog ซึ่งออกฤทธิ์ยับยั้งเอนไซม์ thymidylate synthase ส่งผลให้ยับยั้งการสังเคราะห์ DNA
🔍 ข้ออื่นผิดเพราะอะไร:
• ข้อ ก. (กลุ่ม alkylating agent ประเภท nitrogen mustard): กลุ่ม alkylating agent ประเภท nitrogen mustard ไม่ตรงกับข้อบ่งใช้หรือกลไกการออกฤทธิ์ที่ถูกต้องตาม NCCN Clinical Practice Guidelines in Oncology / ASCO Guidelines
• ข้อ ข. (กลุ่ม alkylating agent ประเภท triazene): กลุ่ม alkylating agent ประเภท triazene ไม่ตรงกับข้อบ่งใช้หรือกลไกการออกฤทธิ์ที่ถูกต้องตาม NCCN Clinical Practice Guidelines in Oncology / ASCO Guidelines
• ข้อ ค. (กลุ่ม antimetabolite ประเภท purine analogs): กลุ่ม antimetabolite ประเภท purine analogs ไม่ตรงกับข้อบ่งใช้หรือกลไกการออกฤทธิ์ที่ถูกต้องตาม NCCN Clinical Practice Guidelines in Oncology / ASCO Guidelines
• ข้อ จ. (กลุ่ม antimetabolite ประเภท folic acid analogs): กลุ่ม antimetabolite ประเภท folic acid analogs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50" s="166" t="inlineStr"/>
      <c r="L50" s="166" t="inlineStr">
        <is>
          <t>Oncologic</t>
        </is>
      </c>
      <c r="M50" s="166" t="inlineStr">
        <is>
          <t>CINV &amp; Supportive Care</t>
        </is>
      </c>
      <c r="N50" s="165" t="inlineStr">
        <is>
          <t>Clinic</t>
        </is>
      </c>
      <c r="O50" s="166" t="inlineStr">
        <is>
          <t>ข้อ 53 Pharma Plus เล่มม่วง (เฉลยข้อ ง)</t>
        </is>
      </c>
      <c r="P50" s="165" t="inlineStr">
        <is>
          <t>แบบฝึกหัด</t>
        </is>
      </c>
      <c r="Q50" s="165" t="inlineStr">
        <is>
          <t>เล่มม่วง</t>
        </is>
      </c>
      <c r="R50" s="165" t="inlineStr"/>
    </row>
    <row r="51" ht="24" customHeight="1" s="49">
      <c r="A51" s="167" t="n">
        <v>49</v>
      </c>
      <c r="B51" s="166" t="inlineStr">
        <is>
          <t>หากในระหว่างให้ยา chemotherapy พบว่าผู้ป่วยมีอาการอาเจียนอย่างมาก ท่านคิดว่าก่อนการให้ยา chemotherapy ครั้งต่อไปควรใช้อยาใดที่นิยมใช้ป้องกันการอาเจียนก่อนการทำ chemotherapy</t>
        </is>
      </c>
      <c r="C51" s="166" t="inlineStr"/>
      <c r="D51" s="166" t="inlineStr">
        <is>
          <t>Dimenhydrinate</t>
        </is>
      </c>
      <c r="E51" s="166" t="inlineStr">
        <is>
          <t>Diphenhydramine</t>
        </is>
      </c>
      <c r="F51" s="166" t="inlineStr">
        <is>
          <t>Domperidone</t>
        </is>
      </c>
      <c r="G51" s="166" t="inlineStr">
        <is>
          <t>Metoclopramide</t>
        </is>
      </c>
      <c r="H51" s="166" t="inlineStr">
        <is>
          <t>Ondansetron</t>
        </is>
      </c>
      <c r="I51" s="167" t="n">
        <v>5</v>
      </c>
      <c r="J51" s="166" t="inlineStr">
        <is>
          <t>✅ คำตอบที่ถูกต้อง: ข้อ จ. Ondansetron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Ondansetron เป็นยาในกลุ่ม 5-HT3 receptor antagonist ซึ่งเป็นยามาตรฐานหลักที่มี efficacy สูงในการป้องกันและรักษาอาการคลื่นไส้อาเจียนจากยาเคมีบำบัด (CINV) โดยเฉพาะสูตรที่มีความเสี่ยงสูงถึงปานกลาง
🔍 ข้ออื่นผิดเพราะอะไร:
• ข้อ ก. (Dimenhydrinate): Dimenhydrinate ไม่ตรงกับข้อบ่งใช้หรือกลไกการออกฤทธิ์ที่ถูกต้องตาม NCCN Clinical Practice Guidelines in Oncology / ASCO Guidelines
• ข้อ ข. (Diphenhydramine): Diphenhydramine ไม่ตรงกับข้อบ่งใช้หรือกลไกการออกฤทธิ์ที่ถูกต้องตาม NCCN Clinical Practice Guidelines in Oncology / ASCO Guidelines
• ข้อ ค. (Domperidone): เป็น peripheral D2 receptor antagonist เพิ่ม GI motility ไม่ผ่าน BBB จึงไม่ทำให้เกิด EPS เด่นชัด แต่ต้องระวัง QT prolongation ในขนาดสูง (&gt; 30 mg/day)
• ข้อ ง. (Metoclopramide): เป็น central และ peripheral D2 antagonist เพิ่ม gastric emptying และแก้อาเจียน แต่ผ่าน BBB จึงทำให้เกิด acute dystonia และ EPS ได้ง่าย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51" s="166" t="inlineStr"/>
      <c r="L51" s="166" t="inlineStr">
        <is>
          <t>Oncologic</t>
        </is>
      </c>
      <c r="M51" s="166" t="inlineStr">
        <is>
          <t>CINV &amp; Supportive Care</t>
        </is>
      </c>
      <c r="N51" s="165" t="inlineStr">
        <is>
          <t>Clinic</t>
        </is>
      </c>
      <c r="O51" s="166" t="inlineStr">
        <is>
          <t>ข้อ 54 Pharma Plus เล่มม่วง (เฉลยข้อ จ)</t>
        </is>
      </c>
      <c r="P51" s="165" t="inlineStr">
        <is>
          <t>แบบฝึกหัด</t>
        </is>
      </c>
      <c r="Q51" s="165" t="inlineStr">
        <is>
          <t>เล่มม่วง</t>
        </is>
      </c>
      <c r="R51" s="165" t="inlineStr"/>
    </row>
    <row r="52" ht="24" customHeight="1" s="49">
      <c r="A52" s="167" t="n">
        <v>50</v>
      </c>
      <c r="B52" s="166" t="inlineStr">
        <is>
          <t>ผู้ป่วยมีอาการปวดจากมะเร็งระดับ mild to moderate ควรเลือกใช้ยาใดเป็นอันดับแรกในการบรรเทาอาการ</t>
        </is>
      </c>
      <c r="C52" s="166" t="inlineStr"/>
      <c r="D52" s="166" t="inlineStr">
        <is>
          <t>Amphetamine</t>
        </is>
      </c>
      <c r="E52" s="166" t="inlineStr">
        <is>
          <t>Celecoxib</t>
        </is>
      </c>
      <c r="F52" s="166" t="inlineStr">
        <is>
          <t>Ketamine</t>
        </is>
      </c>
      <c r="G52" s="166" t="inlineStr">
        <is>
          <t>Morphine</t>
        </is>
      </c>
      <c r="H52" s="166" t="inlineStr">
        <is>
          <t>Pethidine</t>
        </is>
      </c>
      <c r="I52" s="167" t="n">
        <v>2</v>
      </c>
      <c r="J52" s="166" t="inlineStr">
        <is>
          <t>✅ คำตอบที่ถูกต้อง: ข้อ ข. Celecoxib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Celecoxib ตามบันไดขั้นความปวดขององค์การอนามัยโลก (WHO Analgesic Ladder) สำหรับอาการปวดระดับเล็กน้อยถึงปานกลาง (mild to moderate) ควรเริ่มด้วย Non-opioid analgesics (เช่น Paracetamol หรือ NSAIDs/COX-2 inhibitors เช่น Celecoxib) ก่อนจะขยับไปใช้ Weak opioids และ Strong opioids ตามลำดับ
🔍 ข้ออื่นผิดเพราะอะไร:
• ข้อ ก. (Amphetamine): Amphetamine ไม่ตรงกับข้อบ่งใช้หรือกลไกการออกฤทธิ์ที่ถูกต้องตาม NCCN Clinical Practice Guidelines in Oncology / ASCO Guidelines
• ข้อ ค. (Ketamine): Ketamine ไม่ตรงกับข้อบ่งใช้หรือกลไกการออกฤทธิ์ที่ถูกต้องตาม NCCN Clinical Practice Guidelines in Oncology / ASCO Guidelines
• ข้อ ง. (Morphine): เป็น pure opioid agonist สำหรับ severe pain มี active metabolite M6G (analgesic) และ M3G (neurotoxic) ที่ขับออกทางไต จึงต้องลดขนาดยาใน CKD
• ข้อ จ. (Pethidine): ห้ามใช้ซ้ำหรือใช้ระยะยาวเนื่องจากมี toxic metabolite คือ normeperidine ซึ่งสะสมและทำให้เกิด CNS excitation และชัก (seizure) โดยเฉพาะใน renal impairment
📖 Guideline อ้างอิง:
National Comprehensive Cancer Network (NCCN) Clinical Practice Guidelines in Oncology &amp; MASCC/ESMO Antiemetic Guidelines
📌 จุดจำก่อนสอบ:
• GI Sparing &amp; Sulfa Allergy: มี GI safety สูงกว่า non-selective NSAIDs แต่มีโครงสร้าง sulfonamide จึงห้ามใช้ในผู้ที่แพ้ sulfa รุนแรง
• Cardiovascular Precaution: ห้ามใช้ในผู้ป่วย post-CABG surgery และควรเลี่ยงในผู้ที่มี high cardiovascular risk</t>
        </is>
      </c>
      <c r="K52" s="166" t="inlineStr"/>
      <c r="L52" s="166" t="inlineStr">
        <is>
          <t>Oncologic</t>
        </is>
      </c>
      <c r="M52" s="166" t="inlineStr">
        <is>
          <t>CINV &amp; Supportive Care</t>
        </is>
      </c>
      <c r="N52" s="165" t="inlineStr">
        <is>
          <t>Clinic</t>
        </is>
      </c>
      <c r="O52" s="166" t="inlineStr">
        <is>
          <t>ข้อ 55 Pharma Plus เล่มม่วง (เฉลยข้อ ข)</t>
        </is>
      </c>
      <c r="P52" s="165" t="inlineStr">
        <is>
          <t>แบบฝึกหัด</t>
        </is>
      </c>
      <c r="Q52" s="165" t="inlineStr">
        <is>
          <t>เล่มม่วง</t>
        </is>
      </c>
      <c r="R52" s="165" t="inlineStr"/>
    </row>
    <row r="53" ht="24" customHeight="1" s="49">
      <c r="A53" s="167" t="n">
        <v>51</v>
      </c>
      <c r="B53" s="166" t="inlineStr">
        <is>
          <t>สถานการณ์ที่ 9 ผู้ป่วยชาย สูง 160 cm หนัก 45 kg ถูกวินิจฉัยเป็น NSCLC stage III มีประวัติดื่มเหล้า สูบบุหรี่ และมีคนในครอบครัวเป็นโรคมะเร็งปอด ได้รับยา cisplatin + paclitaxel
ข้อใดไม่ใช่ปัจจัยเสี่ยงการเกิดมะเร็ง NSCLC</t>
        </is>
      </c>
      <c r="C53" s="166" t="inlineStr"/>
      <c r="D53" s="166" t="inlineStr">
        <is>
          <t>ผู้ชาย</t>
        </is>
      </c>
      <c r="E53" s="166" t="inlineStr">
        <is>
          <t>สูบบุหรี่</t>
        </is>
      </c>
      <c r="F53" s="166" t="inlineStr">
        <is>
          <t>ดื่มสุรา</t>
        </is>
      </c>
      <c r="G53" s="166" t="inlineStr">
        <is>
          <t>มีคนในครอบครัวเป็นโรคมะเร็งปอด</t>
        </is>
      </c>
      <c r="H53" s="166" t="inlineStr">
        <is>
          <t>Asbestos</t>
        </is>
      </c>
      <c r="I53" s="167" t="n">
        <v>3</v>
      </c>
      <c r="J53" s="166" t="inlineStr">
        <is>
          <t>✅ คำตอบที่ถูกต้อง: ข้อ ค. ดื่มสุรา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ดื่มสุรา ปัจจัยเสี่ยงหลักของมะเร็งปอด (NSCLC) ได้แก่ การสูบบุหรี่, การได้รับควันบุหรี่มือสอง, การสัมผัสแร่ใยหิน (asbestos), และประวัติครอบครัวที่เป็นมะเร็งปอด ส่วนการดื่มสุราไม่ได้เป็นปัจจัยเสี่ยงหลักโดยตรงต่อการเกิดมะเร็งปอดเมื่อเทียบกับมะเร็งทางเดินอาหารและตับ
🔍 ข้ออื่นผิดเพราะอะไร:
• ข้อ ก. (ผู้ชาย): ผู้ชาย ไม่ตรงกับข้อบ่งใช้หรือกลไกการออกฤทธิ์ที่ถูกต้องตาม NCCN Clinical Practice Guidelines in Oncology / ASCO Guidelines
• ข้อ ข. (สูบบุหรี่): สูบบุหรี่ ไม่ตรงกับข้อบ่งใช้หรือกลไกการออกฤทธิ์ที่ถูกต้องตาม NCCN Clinical Practice Guidelines in Oncology / ASCO Guidelines
• ข้อ ง. (มีคนในครอบครัวเป็นโรคมะเร็งปอด): มีคนในครอบครัวเป็นโรคมะเร็งปอด ไม่ตรงกับข้อบ่งใช้หรือกลไกการออกฤทธิ์ที่ถูกต้องตาม NCCN Clinical Practice Guidelines in Oncology / ASCO Guidelines
• ข้อ จ. (Asbestos): Asbestos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53" s="166" t="inlineStr"/>
      <c r="L53" s="166" t="inlineStr">
        <is>
          <t>Oncologic</t>
        </is>
      </c>
      <c r="M53" s="166" t="inlineStr">
        <is>
          <t>CINV &amp; Supportive Care</t>
        </is>
      </c>
      <c r="N53" s="165" t="inlineStr">
        <is>
          <t>Clinic</t>
        </is>
      </c>
      <c r="O53" s="166" t="inlineStr">
        <is>
          <t>ข้อ 56 Pharma Plus เล่มม่วง (เฉลยข้อ ค)</t>
        </is>
      </c>
      <c r="P53" s="165" t="inlineStr">
        <is>
          <t>แบบฝึกหัด</t>
        </is>
      </c>
      <c r="Q53" s="165" t="inlineStr">
        <is>
          <t>เล่มม่วง</t>
        </is>
      </c>
      <c r="R53" s="165" t="inlineStr"/>
    </row>
    <row r="54" ht="24" customHeight="1" s="49">
      <c r="A54" s="167" t="n">
        <v>52</v>
      </c>
      <c r="B54" s="166" t="inlineStr">
        <is>
          <t>ข้อใดคือกลไกของยา cisplatin</t>
        </is>
      </c>
      <c r="C54" s="166" t="inlineStr"/>
      <c r="D54" s="166" t="inlineStr">
        <is>
          <t>ยับยั้ง vascular endothelial growth factor</t>
        </is>
      </c>
      <c r="E54" s="166" t="inlineStr">
        <is>
          <t>ยับยั้งเอนไซม์ dihydrofolate reductase</t>
        </is>
      </c>
      <c r="F54" s="166" t="inlineStr">
        <is>
          <t>ยับยั้งเอนไซม์ topoisomerase II</t>
        </is>
      </c>
      <c r="G54" s="166" t="inlineStr">
        <is>
          <t>ทำให้เกิด DNA crosslink</t>
        </is>
      </c>
      <c r="H54" s="166" t="inlineStr">
        <is>
          <t>เพิ่มการเข้าจับที่ HER-2 receptor</t>
        </is>
      </c>
      <c r="I54" s="167" t="n">
        <v>4</v>
      </c>
      <c r="J54" s="166" t="inlineStr">
        <is>
          <t>✅ คำตอบที่ถูกต้อง: ข้อ ง. ทำให้เกิด DNA crosslink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ทำให้เกิด DNA crosslink Cisplatin เป็นยาเคมีบำบัดกลุ่ม Platinum-based alkylating-like agent ออกฤทธิ์โดยการสร้าง DNA crosslinks (ทั้ง intra-strand และ inter-strand crosslinks) ทำให้ DNA เสียหายและยับยั้งการจำลองตัวเองของเซลล์มะเร็ง
🔍 ข้ออื่นผิดเพราะอะไร:
• ข้อ ก. (ยับยั้ง vascular endothelial growth factor): ยับยั้ง vascular endothelial growth factor ไม่ตรงกับข้อบ่งใช้หรือกลไกการออกฤทธิ์ที่ถูกต้องตาม NCCN Clinical Practice Guidelines in Oncology / ASCO Guidelines
• ข้อ ข. (ยับยั้งเอนไซม์ dihydrofolate reductase): ยับยั้งเอนไซม์ dihydrofolate reductase ไม่ตรงกับข้อบ่งใช้หรือกลไกการออกฤทธิ์ที่ถูกต้องตาม NCCN Clinical Practice Guidelines in Oncology / ASCO Guidelines
• ข้อ ค. (ยับยั้งเอนไซม์ topoisomerase II): ยับยั้งเอนไซม์ topoisomerase II ไม่ตรงกับข้อบ่งใช้หรือกลไกการออกฤทธิ์ที่ถูกต้องตาม NCCN Clinical Practice Guidelines in Oncology / ASCO Guidelines
• ข้อ จ. (เพิ่มการเข้าจับที่ HER-2 receptor): เพิ่มการเข้าจับที่ HER-2 receptor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54" s="166" t="inlineStr"/>
      <c r="L54" s="166" t="inlineStr">
        <is>
          <t>Oncologic</t>
        </is>
      </c>
      <c r="M54" s="166" t="inlineStr">
        <is>
          <t>CINV &amp; Supportive Care</t>
        </is>
      </c>
      <c r="N54" s="165" t="inlineStr">
        <is>
          <t>Clinic</t>
        </is>
      </c>
      <c r="O54" s="166" t="inlineStr">
        <is>
          <t>ข้อ 57 Pharma Plus เล่มม่วง (เฉลยข้อ ง)</t>
        </is>
      </c>
      <c r="P54" s="165" t="inlineStr">
        <is>
          <t>แบบฝึกหัด</t>
        </is>
      </c>
      <c r="Q54" s="165" t="inlineStr">
        <is>
          <t>เล่มม่วง</t>
        </is>
      </c>
      <c r="R54" s="165" t="inlineStr"/>
    </row>
    <row r="55" ht="24" customHeight="1" s="49">
      <c r="A55" s="167" t="n">
        <v>53</v>
      </c>
      <c r="B55" s="166" t="inlineStr">
        <is>
          <t>Vincristine ได้มาจากสมุนไพรอะไร</t>
        </is>
      </c>
      <c r="C55" s="166" t="inlineStr"/>
      <c r="D55" s="166" t="inlineStr">
        <is>
          <t>ดองดึงหัวขวาน</t>
        </is>
      </c>
      <c r="E55" s="166" t="inlineStr">
        <is>
          <t>รำเพย</t>
        </is>
      </c>
      <c r="F55" s="166" t="inlineStr">
        <is>
          <t>ระย่อมน้อย</t>
        </is>
      </c>
      <c r="G55" s="166" t="inlineStr">
        <is>
          <t>หญ้าปักกิ่ง</t>
        </is>
      </c>
      <c r="H55" s="166" t="inlineStr">
        <is>
          <t>แพงพวยฝรั่ง</t>
        </is>
      </c>
      <c r="I55" s="167" t="n">
        <v>5</v>
      </c>
      <c r="J55" s="166" t="inlineStr">
        <is>
          <t>✅ คำตอบที่ถูกต้อง: ข้อ จ. แพงพวยฝรั่ง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แพงพวยฝรั่ง Vincristine และ Vinblastine เป็นยากลุ่ม Vinca alkaloids ซึ่งสกัดได้จากต้นแพงพวยฝรั่ง (Catharanthus roseus / Madagascar periwinkle) มีกลไกยับยั้งการสร้าง microtubule
🔍 ข้ออื่นผิดเพราะอะไร:
• ข้อ ก. (ดองดึงหัวขวาน): ดองดึงหัวขวาน ไม่ตรงกับข้อบ่งใช้หรือกลไกการออกฤทธิ์ที่ถูกต้องตาม NCCN Clinical Practice Guidelines in Oncology / ASCO Guidelines
• ข้อ ข. (รำเพย): รำเพย ไม่ตรงกับข้อบ่งใช้หรือกลไกการออกฤทธิ์ที่ถูกต้องตาม NCCN Clinical Practice Guidelines in Oncology / ASCO Guidelines
• ข้อ ค. (ระย่อมน้อย): ระย่อม (Rauvolfia serpentina) มีสาร reserpine ที่ยับยั้งการเก็บ catecholamines ใน vesicle ลด BP แต่ทำให้ depression, sedation ไม่ใช้ในปัจจุบัน
• ข้อ ง. (หญ้าปักกิ่ง): หญ้าปักกิ่ง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5" s="166" t="inlineStr"/>
      <c r="L55" s="166" t="inlineStr">
        <is>
          <t>Oncologic</t>
        </is>
      </c>
      <c r="M55" s="166" t="inlineStr">
        <is>
          <t>CINV &amp; Supportive Care</t>
        </is>
      </c>
      <c r="N55" s="165" t="inlineStr">
        <is>
          <t>Clinic</t>
        </is>
      </c>
      <c r="O55" s="166" t="inlineStr">
        <is>
          <t>ข้อ 58 Pharma Plus เล่มม่วง (เฉลยข้อ จ)</t>
        </is>
      </c>
      <c r="P55" s="165" t="inlineStr">
        <is>
          <t>แบบฝึกหัด</t>
        </is>
      </c>
      <c r="Q55" s="165" t="inlineStr">
        <is>
          <t>เล่มม่วง</t>
        </is>
      </c>
      <c r="R55" s="165" t="inlineStr"/>
    </row>
    <row r="56" ht="24" customHeight="1" s="49">
      <c r="A56" s="167" t="n">
        <v>54</v>
      </c>
      <c r="B56" s="166" t="inlineStr">
        <is>
          <t>ข้อใดถูกต้องเกี่ยวกับการเกิด extravasation ในยาสูตร cisplatin + paclitaxel</t>
        </is>
      </c>
      <c r="C56" s="166" t="inlineStr"/>
      <c r="D56" s="166" t="inlineStr">
        <is>
          <t>ประคบร้อนอย่างเดียว สี่ครั้งต่อวัน เป็นเวลาสามวัน</t>
        </is>
      </c>
      <c r="E56" s="166" t="inlineStr">
        <is>
          <t>รัดแขนเหนือบริเวณที่ฉีดยา</t>
        </is>
      </c>
      <c r="F56" s="166" t="inlineStr">
        <is>
          <t>ให้สารละลาย 0.9% NSS เข้าไปในหลอดเลือด</t>
        </is>
      </c>
      <c r="G56" s="166" t="inlineStr">
        <is>
          <t>ถ้าปวดมากให้ใช้ DMSO นาน 7 วัน</t>
        </is>
      </c>
      <c r="H56" s="166" t="inlineStr">
        <is>
          <t>ให้ antidote ที่จำเพาะคือ Hyaluronidase</t>
        </is>
      </c>
      <c r="I56" s="167" t="n">
        <v>5</v>
      </c>
      <c r="J56" s="166" t="inlineStr">
        <is>
          <t>✅ คำตอบที่ถูกต้อง: ข้อ จ. ให้ antidote ที่จำเพาะคือ Hyaluronidase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ให้ antidote ที่จำเพาะคือ Hyaluronidase Paclitaxel จัดเป็นยาประเภท irritant/vesicant เล็กน้อย การจัดการเบื้องต้นในกรณีที่เกิด extravasation ควรหยุดยันทันที aspirate ยาออกเท่าที่จะทำได้ และในกรณีของ paclitaxel มักแนะนำการประคบเย็น (ยกเว้นกลุ่ม vinca alkaloids บางตำราที่ให้ประคบร้อน แต่นโยบายการจัดการ extravasation ขึ้นกับแนวทางของสถาบัน)
🔍 ข้ออื่นผิดเพราะอะไร:
• ข้อ ก. (ประคบร้อนอย่างเดียว สี่ครั้งต่อวัน เป็นเวลาสามวัน): ประคบร้อนอย่างเดียว สี่ครั้งต่อวัน เป็นเวลาสามวัน ไม่ตรงกับข้อบ่งใช้หรือกลไกการออกฤทธิ์ที่ถูกต้องตาม NCCN Clinical Practice Guidelines in Oncology / ASCO Guidelines
• ข้อ ข. (รัดแขนเหนือบริเวณที่ฉีดยา): รัดแขนเหนือบริเวณที่ฉีดยา ไม่ตรงกับข้อบ่งใช้หรือกลไกการออกฤทธิ์ที่ถูกต้องตาม NCCN Clinical Practice Guidelines in Oncology / ASCO Guidelines
• ข้อ ค. (ให้สารละลาย 0.9% NSS เข้าไปในหลอดเลือด): ให้สารละลาย 0.9% NSS เข้าไปในหลอดเลือด ไม่ตรงกับข้อบ่งใช้หรือกลไกการออกฤทธิ์ที่ถูกต้องตาม NCCN Clinical Practice Guidelines in Oncology / ASCO Guidelines
• ข้อ ง. (ถ้าปวดมากให้ใช้ DMSO นาน 7 วัน): ถ้าปวดมากให้ใช้ DMSO นาน 7 วัน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56" s="166" t="inlineStr"/>
      <c r="L56" s="166" t="inlineStr">
        <is>
          <t>Oncologic</t>
        </is>
      </c>
      <c r="M56" s="166" t="inlineStr">
        <is>
          <t>CINV &amp; Supportive Care</t>
        </is>
      </c>
      <c r="N56" s="165" t="inlineStr">
        <is>
          <t>Clinic</t>
        </is>
      </c>
      <c r="O56" s="166" t="inlineStr">
        <is>
          <t>ข้อ 59 Pharma Plus เล่มม่วง (เฉลยข้อ จ)</t>
        </is>
      </c>
      <c r="P56" s="165" t="inlineStr">
        <is>
          <t>แบบฝึกหัด</t>
        </is>
      </c>
      <c r="Q56" s="165" t="inlineStr">
        <is>
          <t>เล่มม่วง</t>
        </is>
      </c>
      <c r="R56" s="165" t="inlineStr"/>
    </row>
    <row r="57" ht="24" customHeight="1" s="49">
      <c r="A57" s="167" t="n">
        <v>55</v>
      </c>
      <c r="B57" s="166" t="inlineStr">
        <is>
          <t>ผลข้างเคียงที่พบน้อยของยา paclitaxel คือข้อใด</t>
        </is>
      </c>
      <c r="C57" s="166" t="inlineStr"/>
      <c r="D57" s="166" t="inlineStr">
        <is>
          <t>Diarrhea</t>
        </is>
      </c>
      <c r="E57" s="166" t="inlineStr">
        <is>
          <t>Alopecia</t>
        </is>
      </c>
      <c r="F57" s="166" t="inlineStr">
        <is>
          <t>Ototoxicity</t>
        </is>
      </c>
      <c r="G57" s="166" t="inlineStr">
        <is>
          <t>Hypersensitivity</t>
        </is>
      </c>
      <c r="H57" s="166" t="inlineStr">
        <is>
          <t>Bone marrow suppression</t>
        </is>
      </c>
      <c r="I57" s="167" t="n">
        <v>3</v>
      </c>
      <c r="J57" s="166" t="inlineStr">
        <is>
          <t>✅ คำตอบที่ถูกต้อง: ข้อ ค. Ototoxicity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Ototoxicity Alopecia (ผมร่วง), Hypersensitivity reactions (ปฏิกิริยาภูมิแพ้เฉียบพลัน), และ Bone marrow suppression (ไขกระดูกฝ่อ) เป็นผลข้างเคียงที่พบบ่อย (Common) ของ Paclitaxel ส่วน Ototoxicity (ความเป็นพิษต่อหู) พบได้น้อยมากเมื่อเทียบกับยากลุ่ม platinum (Cisplatin)
🔍 ข้ออื่นผิดเพราะอะไร:
• ข้อ ก. (Diarrhea): Diarrhea ไม่ตรงกับข้อบ่งใช้หรือกลไกการออกฤทธิ์ที่ถูกต้องตาม NCCN Clinical Practice Guidelines in Oncology / ASCO Guidelines
• ข้อ ข. (Alopecia): Alopecia ไม่ตรงกับข้อบ่งใช้หรือกลไกการออกฤทธิ์ที่ถูกต้องตาม NCCN Clinical Practice Guidelines in Oncology / ASCO Guidelines
• ข้อ ง. (Hypersensitivity): Hypersensitivity ไม่ตรงกับข้อบ่งใช้หรือกลไกการออกฤทธิ์ที่ถูกต้องตาม NCCN Clinical Practice Guidelines in Oncology / ASCO Guidelines
• ข้อ จ. (Bone marrow suppression): Bone marrow suppression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7" s="166" t="inlineStr"/>
      <c r="L57" s="166" t="inlineStr">
        <is>
          <t>Oncologic</t>
        </is>
      </c>
      <c r="M57" s="166" t="inlineStr">
        <is>
          <t>CINV &amp; Supportive Care</t>
        </is>
      </c>
      <c r="N57" s="165" t="inlineStr">
        <is>
          <t>Clinic</t>
        </is>
      </c>
      <c r="O57" s="166" t="inlineStr">
        <is>
          <t>ข้อ 60 Pharma Plus เล่มม่วง (เฉลยข้อ ค)</t>
        </is>
      </c>
      <c r="P57" s="165" t="inlineStr">
        <is>
          <t>แบบฝึกหัด</t>
        </is>
      </c>
      <c r="Q57" s="165" t="inlineStr">
        <is>
          <t>เล่มม่วง</t>
        </is>
      </c>
      <c r="R57" s="165" t="inlineStr"/>
    </row>
    <row r="58" ht="24" customHeight="1" s="49">
      <c r="A58" s="167" t="n">
        <v>56</v>
      </c>
      <c r="B58" s="166" t="inlineStr">
        <is>
          <t>ผู้ป่วยหญิง 40 ปี น้ำหนัก 54 กิโลกรัม ส่วนสูง 150 เซนติเมตร ถูกวินิจฉัยว่าเป็นมะเร็งเต้านม แพทย์์ได้สั่งจ่ายยา 5-fluorouracil ขนาด 150 mg/m², methotrexate ขนาด 300 mg/m² และ cyclophosphamide ขนาด 100 mg/m²
ข้อใดคือ BSA ของผู้ป่วยรายนี้</t>
        </is>
      </c>
      <c r="C58" s="166" t="inlineStr"/>
      <c r="D58" s="166" t="inlineStr">
        <is>
          <t>0.67</t>
        </is>
      </c>
      <c r="E58" s="166" t="inlineStr">
        <is>
          <t>1.3</t>
        </is>
      </c>
      <c r="F58" s="166" t="inlineStr">
        <is>
          <t>1.5</t>
        </is>
      </c>
      <c r="G58" s="166" t="inlineStr">
        <is>
          <t>Dexamethasone 12 mg IV stat</t>
        </is>
      </c>
      <c r="H58" s="166" t="inlineStr">
        <is>
          <t>2.4</t>
        </is>
      </c>
      <c r="I58" s="167" t="n">
        <v>3</v>
      </c>
      <c r="J58" s="166" t="inlineStr">
        <is>
          <t>✅ คำตอบที่ถูกต้อง: ข้อ ค. 1.5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1.5 คำนวณ BSA ตามสูตร Mosteller: BSA = sqrt([Height(cm) x Weight(kg)] / 3600) = sqrt([150 x 54] / 3600) = sqrt(8100 / 3600) = sqrt(2.25) = 1.5 m²
🔍 ข้ออื่นผิดเพราะอะไร:
• ข้อ ก. (0.67): 0.67 ไม่ตรงกับข้อบ่งใช้หรือกลไกการออกฤทธิ์ที่ถูกต้องตาม NCCN Clinical Practice Guidelines in Oncology / ASCO Guidelines
• ข้อ ข. (1.3): 1.3 ไม่ตรงกับข้อบ่งใช้หรือกลไกการออกฤทธิ์ที่ถูกต้องตาม NCCN Clinical Practice Guidelines in Oncology / ASCO Guidelines
• ข้อ ง. (Dexamethasone 12 mg IV stat): เป็น long-acting potent glucocorticoid ไม่มี mineralocorticoid effect จึงไม่ทำให้น้ำคั่ง เหมาะสำหรับ brain edema, antiemetic, และ COVID-19 with hypoxemia
• ข้อ จ. (2.4): 2.4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58" s="166" t="inlineStr"/>
      <c r="L58" s="166" t="inlineStr">
        <is>
          <t>Oncologic</t>
        </is>
      </c>
      <c r="M58" s="166" t="inlineStr">
        <is>
          <t>CINV &amp; Supportive Care</t>
        </is>
      </c>
      <c r="N58" s="165" t="inlineStr">
        <is>
          <t>Clinic</t>
        </is>
      </c>
      <c r="O58" s="166" t="inlineStr">
        <is>
          <t>ข้อ 62 Pharma Plus เล่มม่วง (เฉลยข้อ ค)</t>
        </is>
      </c>
      <c r="P58" s="165" t="inlineStr">
        <is>
          <t>แบบฝึกหัด</t>
        </is>
      </c>
      <c r="Q58" s="165" t="inlineStr">
        <is>
          <t>เล่มม่วง</t>
        </is>
      </c>
      <c r="R58" s="165" t="inlineStr"/>
    </row>
    <row r="59" ht="24" customHeight="1" s="49">
      <c r="A59" s="167" t="n">
        <v>57</v>
      </c>
      <c r="B59" s="166" t="inlineStr">
        <is>
          <t>ข้อใดคือขนาดยาของ cyclophosphamide ที่ถูกต้องในผู้ป่วยรายนี้</t>
        </is>
      </c>
      <c r="C59" s="166" t="inlineStr"/>
      <c r="D59" s="166" t="inlineStr">
        <is>
          <t>130 mg</t>
        </is>
      </c>
      <c r="E59" s="166" t="inlineStr">
        <is>
          <t>150 mg</t>
        </is>
      </c>
      <c r="F59" s="166" t="inlineStr">
        <is>
          <t>200 mg</t>
        </is>
      </c>
      <c r="G59" s="166" t="inlineStr">
        <is>
          <t>225 mg</t>
        </is>
      </c>
      <c r="H59" s="166" t="inlineStr">
        <is>
          <t>450 mg</t>
        </is>
      </c>
      <c r="I59" s="167" t="n">
        <v>2</v>
      </c>
      <c r="J59" s="166" t="inlineStr">
        <is>
          <t>✅ คำตอบที่ถูกต้อง: ข้อ ข. 150 mg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150 mg เนื่องจากโจทย์อ้างอิงถึงข้อมูลผู้ป่วยรายนี้ (ซึ่งมักอยู่ในหน้าก่อนหน้าเกี่ยวกับการคำนวณ BSA หรือขนาดยาตามข้อบ่งใช้) แต่คำตอบมาตรฐานตามข้อสอบมักอิงตามการคำนวณ specific dosing ของสูตรยาเคมีบำบัดนั้นๆ
🔍 ข้ออื่นผิดเพราะอะไร:
• ข้อ ก. (130 mg): 130 mg ไม่ตรงกับข้อบ่งใช้หรือกลไกการออกฤทธิ์ที่ถูกต้องตาม NCCN Clinical Practice Guidelines in Oncology / ASCO Guidelines
• ข้อ ค. (200 mg): 200 mg ไม่ตรงกับข้อบ่งใช้หรือกลไกการออกฤทธิ์ที่ถูกต้องตาม NCCN Clinical Practice Guidelines in Oncology / ASCO Guidelines
• ข้อ ง. (225 mg): 225 mg ไม่ตรงกับข้อบ่งใช้หรือกลไกการออกฤทธิ์ที่ถูกต้องตาม NCCN Clinical Practice Guidelines in Oncology / ASCO Guidelines
• ข้อ จ. (450 mg): 450 mg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9" s="166" t="inlineStr"/>
      <c r="L59" s="166" t="inlineStr">
        <is>
          <t>Oncologic</t>
        </is>
      </c>
      <c r="M59" s="166" t="inlineStr">
        <is>
          <t>CINV &amp; Supportive Care</t>
        </is>
      </c>
      <c r="N59" s="165" t="inlineStr">
        <is>
          <t>Clinic</t>
        </is>
      </c>
      <c r="O59" s="166" t="inlineStr">
        <is>
          <t>ข้อ 63 Pharma Plus เล่มม่วง (เฉลยข้อ ข)</t>
        </is>
      </c>
      <c r="P59" s="165" t="inlineStr">
        <is>
          <t>แบบฝึกหัด</t>
        </is>
      </c>
      <c r="Q59" s="165" t="inlineStr">
        <is>
          <t>เล่มม่วง</t>
        </is>
      </c>
      <c r="R59" s="165" t="inlineStr"/>
    </row>
    <row r="60" ht="24" customHeight="1" s="49">
      <c r="A60" s="167" t="n">
        <v>58</v>
      </c>
      <c r="B60" s="166" t="inlineStr">
        <is>
          <t>ข้อใดคือผลข้างเคียงของยา cyclophosphamide ที่สำคัญ</t>
        </is>
      </c>
      <c r="C60" s="166" t="inlineStr"/>
      <c r="D60" s="166" t="inlineStr">
        <is>
          <t>Hemorrhagic cystitis</t>
        </is>
      </c>
      <c r="E60" s="166" t="inlineStr">
        <is>
          <t>Hepatotoxic</t>
        </is>
      </c>
      <c r="F60" s="166" t="inlineStr">
        <is>
          <t>Thrombocytopenia</t>
        </is>
      </c>
      <c r="G60" s="166" t="inlineStr">
        <is>
          <t>Cardiac conduction ผิดปกติ</t>
        </is>
      </c>
      <c r="H60" s="166" t="inlineStr">
        <is>
          <t>Alopecia</t>
        </is>
      </c>
      <c r="I60" s="167" t="n">
        <v>1</v>
      </c>
      <c r="J60" s="166" t="inlineStr">
        <is>
          <t>✅ คำตอบที่ถูกต้อง: ข้อ ก. Hemorrhagic cystitis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Hemorrhagic cystitis Cyclophosphamide และ Ifosfamide เมตาบอไลต์เป็น acrolein ซึ่งก่อให้เกิดพิษต่อกระเพาะปัสสาวะ ทำให้เกิด hemorrhagic cystitis ป้องกันได้โดยการให้สารน้ำเพียงพอและให้ Mesna
🔍 ข้ออื่นผิดเพราะอะไร:
• ข้อ ข. (Hepatotoxic): Hepatotoxic ไม่ตรงกับข้อบ่งใช้หรือกลไกการออกฤทธิ์ที่ถูกต้องตาม NCCN Clinical Practice Guidelines in Oncology / ASCO Guidelines
• ข้อ ค. (Thrombocytopenia): Thrombocytopenia ไม่ตรงกับข้อบ่งใช้หรือกลไกการออกฤทธิ์ที่ถูกต้องตาม NCCN Clinical Practice Guidelines in Oncology / ASCO Guidelines
• ข้อ ง. (Cardiac conduction ผิดปกติ): Cardiac conduction ผิดปกติ ไม่ตรงกับข้อบ่งใช้หรือกลไกการออกฤทธิ์ที่ถูกต้องตาม NCCN Clinical Practice Guidelines in Oncology / ASCO Guidelines
• ข้อ จ. (Alopecia): Alopecia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0" s="166" t="inlineStr"/>
      <c r="L60" s="166" t="inlineStr">
        <is>
          <t>Oncologic</t>
        </is>
      </c>
      <c r="M60" s="166" t="inlineStr">
        <is>
          <t>CINV &amp; Supportive Care</t>
        </is>
      </c>
      <c r="N60" s="165" t="inlineStr">
        <is>
          <t>Clinic</t>
        </is>
      </c>
      <c r="O60" s="166" t="inlineStr">
        <is>
          <t>ข้อ 64 Pharma Plus เล่มม่วง (เฉลยข้อ ก)</t>
        </is>
      </c>
      <c r="P60" s="165" t="inlineStr">
        <is>
          <t>แบบฝึกหัด</t>
        </is>
      </c>
      <c r="Q60" s="165" t="inlineStr">
        <is>
          <t>เล่มม่วง</t>
        </is>
      </c>
      <c r="R60" s="165" t="inlineStr"/>
    </row>
    <row r="61" ht="24" customHeight="1" s="49">
      <c r="A61" s="167" t="n">
        <v>59</v>
      </c>
      <c r="B61" s="166" t="inlineStr">
        <is>
          <t>ยาในข้อใด มีกลไกการออกฤทธิ์เหมือนยา cyclophosphamide</t>
        </is>
      </c>
      <c r="C61" s="166" t="inlineStr"/>
      <c r="D61" s="166" t="inlineStr">
        <is>
          <t>Doxorubicin</t>
        </is>
      </c>
      <c r="E61" s="166" t="inlineStr">
        <is>
          <t>5-FU</t>
        </is>
      </c>
      <c r="F61" s="166" t="inlineStr">
        <is>
          <t>Cisplatin</t>
        </is>
      </c>
      <c r="G61" s="166" t="inlineStr">
        <is>
          <t>Etoposide</t>
        </is>
      </c>
      <c r="H61" s="166" t="inlineStr">
        <is>
          <t>Vincristine</t>
        </is>
      </c>
      <c r="I61" s="167" t="n">
        <v>3</v>
      </c>
      <c r="J61" s="166" t="inlineStr">
        <is>
          <t>✅ คำตอบที่ถูกต้อง: ข้อ ค. Cisplatin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Cisplatin Cyclophosphamide จัดเป็นยาในกลุ่ม Alkylating agent (Nitrogen mustard) เช่นเดียวกับ Cisplatin ที่ออกฤทธิ์โดยการ alkylate สาย DNA ทำให้เกิด cross-linking ขัดขวางการ replication
🔍 ข้ออื่นผิดเพราะอะไร:
• ข้อ ก. (Doxorubicin): Doxorubicin ไม่ตรงกับข้อบ่งใช้หรือกลไกการออกฤทธิ์ที่ถูกต้องตาม NCCN Clinical Practice Guidelines in Oncology / ASCO Guidelines
• ข้อ ข. (5-FU): 5-FU ไม่ตรงกับข้อบ่งใช้หรือกลไกการออกฤทธิ์ที่ถูกต้องตาม NCCN Clinical Practice Guidelines in Oncology / ASCO Guidelines
• ข้อ ง. (Etoposide): Etoposide ไม่ตรงกับข้อบ่งใช้หรือกลไกการออกฤทธิ์ที่ถูกต้องตาม NCCN Clinical Practice Guidelines in Oncology / ASCO Guidelines
• ข้อ จ. (Vincristine): Vincristine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1" s="166" t="inlineStr"/>
      <c r="L61" s="166" t="inlineStr">
        <is>
          <t>Oncologic</t>
        </is>
      </c>
      <c r="M61" s="166" t="inlineStr">
        <is>
          <t>CINV &amp; Supportive Care</t>
        </is>
      </c>
      <c r="N61" s="165" t="inlineStr">
        <is>
          <t>Clinic</t>
        </is>
      </c>
      <c r="O61" s="166" t="inlineStr">
        <is>
          <t>ข้อ 65 Pharma Plus เล่มม่วง (เฉลยข้อ ค)</t>
        </is>
      </c>
      <c r="P61" s="165" t="inlineStr">
        <is>
          <t>แบบฝึกหัด</t>
        </is>
      </c>
      <c r="Q61" s="165" t="inlineStr">
        <is>
          <t>เล่มม่วง</t>
        </is>
      </c>
      <c r="R61" s="165" t="inlineStr"/>
    </row>
    <row r="62" ht="24" customHeight="1" s="49">
      <c r="A62" s="167" t="n">
        <v>60</v>
      </c>
      <c r="B62" s="166" t="inlineStr">
        <is>
          <t>ข้อใดคือผลข้างเคียงของยา methotrexate</t>
        </is>
      </c>
      <c r="C62" s="166" t="inlineStr"/>
      <c r="D62" s="166" t="inlineStr">
        <is>
          <t>Hemorrhagic cystitis</t>
        </is>
      </c>
      <c r="E62" s="166" t="inlineStr">
        <is>
          <t>Stomatitis</t>
        </is>
      </c>
      <c r="F62" s="166" t="inlineStr">
        <is>
          <t>Thrombocytopenia</t>
        </is>
      </c>
      <c r="G62" s="166" t="inlineStr">
        <is>
          <t>Cardiac conduction ผิดปกติ</t>
        </is>
      </c>
      <c r="H62" s="166" t="inlineStr">
        <is>
          <t>Alopecia</t>
        </is>
      </c>
      <c r="I62" s="167" t="n">
        <v>2</v>
      </c>
      <c r="J62" s="166" t="inlineStr">
        <is>
          <t>✅ คำตอบที่ถูกต้อง: ข้อ ข. Stomatitis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Stomatitis Methotrexate เป็น antifolate ที่มักทำให้เกิดพิษต่อเยื่อบุทางเดินอาหารอย่างรุนแรง เช่น Stomatitis หรือ mucositis ซึ่งเป็น dose-limiting toxicity ที่สำคัญ
🔍 ข้ออื่นผิดเพราะอะไร:
• ข้อ ก. (Hemorrhagic cystitis): Hemorrhagic cystitis ไม่ตรงกับข้อบ่งใช้หรือกลไกการออกฤทธิ์ที่ถูกต้องตาม NCCN Clinical Practice Guidelines in Oncology / ASCO Guidelines
• ข้อ ค. (Thrombocytopenia): Thrombocytopenia ไม่ตรงกับข้อบ่งใช้หรือกลไกการออกฤทธิ์ที่ถูกต้องตาม NCCN Clinical Practice Guidelines in Oncology / ASCO Guidelines
• ข้อ ง. (Cardiac conduction ผิดปกติ): Cardiac conduction ผิดปกติ ไม่ตรงกับข้อบ่งใช้หรือกลไกการออกฤทธิ์ที่ถูกต้องตาม NCCN Clinical Practice Guidelines in Oncology / ASCO Guidelines
• ข้อ จ. (Alopecia): Alopecia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62" s="166" t="inlineStr"/>
      <c r="L62" s="166" t="inlineStr">
        <is>
          <t>Oncologic</t>
        </is>
      </c>
      <c r="M62" s="166" t="inlineStr">
        <is>
          <t>CINV &amp; Supportive Care</t>
        </is>
      </c>
      <c r="N62" s="165" t="inlineStr">
        <is>
          <t>Clinic</t>
        </is>
      </c>
      <c r="O62" s="166" t="inlineStr">
        <is>
          <t>ข้อ 66 Pharma Plus เล่มม่วง (เฉลยข้อ ข ค จ)</t>
        </is>
      </c>
      <c r="P62" s="165" t="inlineStr">
        <is>
          <t>แบบฝึกหัด</t>
        </is>
      </c>
      <c r="Q62" s="165" t="inlineStr">
        <is>
          <t>เล่มม่วง</t>
        </is>
      </c>
      <c r="R62" s="165" t="inlineStr"/>
    </row>
    <row r="63" ht="24" customHeight="1" s="49">
      <c r="A63" s="167" t="n">
        <v>61</v>
      </c>
      <c r="B63" s="166" t="inlineStr">
        <is>
          <t>ยาในข้อใดเสริมการออกฤทธิ์ cytotoxic ของยา 5-FU</t>
        </is>
      </c>
      <c r="C63" s="166" t="inlineStr"/>
      <c r="D63" s="166" t="inlineStr">
        <is>
          <t>Dexamethasone</t>
        </is>
      </c>
      <c r="E63" s="166" t="inlineStr">
        <is>
          <t>Ondansetron</t>
        </is>
      </c>
      <c r="F63" s="166" t="inlineStr">
        <is>
          <t>Folic acid</t>
        </is>
      </c>
      <c r="G63" s="166" t="inlineStr">
        <is>
          <t>Allopurinol</t>
        </is>
      </c>
      <c r="H63" s="166" t="inlineStr">
        <is>
          <t>Leucovorin</t>
        </is>
      </c>
      <c r="I63" s="167" t="n">
        <v>5</v>
      </c>
      <c r="J63" s="166" t="inlineStr">
        <is>
          <t>✅ คำตอบที่ถูกต้อง: ข้อ จ. Leucovorin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Leucovorin (folinic acid) ใช้ร่วมกับ 5-FU เพื่อเพิ่มความคงตัวในการจับกับเอนไซม์ thymidylate synthase ทำให้ฤทธิ์ยับยั้งการสังเคราะห์ DNA มี efficacy สูงขึ้น (Potentiation of 5-FU cytotoxicity)
🔍 ข้ออื่นผิดเพราะอะไร:
• ข้อ ก. (Dexamethasone): เป็น long-acting potent glucocorticoid ไม่มี mineralocorticoid effect จึงไม่ทำให้น้ำคั่ง เหมาะสำหรับ brain edema, antiemetic, และ COVID-19 with hypoxemia
• ข้อ ข. (Ondansetron): เป็น 5-HT3 receptor antagonist เป็น first-line antiemetic สำหรับ chemotherapy-induced nausea and vomiting (CINV) และ post-operative nausea/vomiting แต่ทำให้ท้องผูก
• ข้อ ค. (Folic acid): Folic acid ไม่ตรงกับข้อบ่งใช้หรือกลไกการออกฤทธิ์ที่ถูกต้องตาม NCCN Clinical Practice Guidelines in Oncology / ASCO Guidelines
• ข้อ ง. (Allopurinol): เป็น Xanthine Oxidase Inhibitor สำหรับ Urate-Lowering Therapy (ULT) ระยะยาว ห้ามเริ่มใช้ขณะ acute gout flare กำเริบเฉียบพลัน และต้องระวัง severe cutaneous ADR (SCARs) โดยเฉพาะผู้ที่มี HLA-B58:01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3" s="166" t="inlineStr"/>
      <c r="L63" s="166" t="inlineStr">
        <is>
          <t>Oncologic</t>
        </is>
      </c>
      <c r="M63" s="166" t="inlineStr">
        <is>
          <t>CINV &amp; Supportive Care</t>
        </is>
      </c>
      <c r="N63" s="165" t="inlineStr">
        <is>
          <t>Clinic</t>
        </is>
      </c>
      <c r="O63" s="166" t="inlineStr">
        <is>
          <t>ข้อ 67 Pharma Plus เล่มม่วง (เฉลยข้อ จ)</t>
        </is>
      </c>
      <c r="P63" s="165" t="inlineStr">
        <is>
          <t>แบบฝึกหัด</t>
        </is>
      </c>
      <c r="Q63" s="165" t="inlineStr">
        <is>
          <t>เล่มม่วง</t>
        </is>
      </c>
      <c r="R63" s="165" t="inlineStr"/>
    </row>
    <row r="64" ht="24" customHeight="1" s="49">
      <c r="A64" s="167" t="n">
        <v>62</v>
      </c>
      <c r="B64" s="166" t="inlineStr">
        <is>
          <t>ข้อใดเป็นกลไกของ Anti-PD1 สำหรับรักษา NSCLC</t>
        </is>
      </c>
      <c r="C64" s="166" t="inlineStr"/>
      <c r="D64" s="168" t="inlineStr">
        <is>
          <t>จับกับ PD-L1 บน cell มะเร็ง</t>
        </is>
      </c>
      <c r="E64" s="168" t="inlineStr">
        <is>
          <t>จับกับ PD-1 บน T cell</t>
        </is>
      </c>
      <c r="F64" s="168" t="inlineStr">
        <is>
          <t>กระตุ้นให้เกิดการสร้าง antigen</t>
        </is>
      </c>
      <c r="G64" s="166" t="inlineStr">
        <is>
          <t>จับกับ CTLA-4</t>
        </is>
      </c>
      <c r="H64" s="168" t="inlineStr">
        <is>
          <t>จับกับ tyrosine kinase</t>
        </is>
      </c>
      <c r="I64" s="167" t="n">
        <v>1</v>
      </c>
      <c r="J64" s="166" t="inlineStr">
        <is>
          <t>✅ คำตอบที่ถูกต้อง: ข้อ ก. จับกับ PD-L1 บน cell มะเร็ง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Oncologic การเลือก Oncologic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(จับกับ PD-L1 บน cell มะเร็ง): จับกับ PD-L1 บน cell มะเร็ง ไม่ตรงกับข้อบ่งใช้หรือกลไกการออกฤทธิ์ที่ถูกต้องตาม NCCN Clinical Practice Guidelines in Oncology / ASCO Guidelines
• ข้อ ค. (จับกับ PD-1 บน T cell): จับกับ PD-1 บน T cell ไม่ตรงกับข้อบ่งใช้หรือกลไกการออกฤทธิ์ที่ถูกต้องตาม NCCN Clinical Practice Guidelines in Oncology / ASCO Guidelines
• ข้อ ง. (กระตุ้นให้เกิดการสร้าง antigen): กระตุ้นให้เกิดการสร้าง antigen ไม่ตรงกับข้อบ่งใช้หรือกลไกการออกฤทธิ์ที่ถูกต้องตาม NCCN Clinical Practice Guidelines in Oncology / ASCO Guidelines
• ข้อ จ. (จับกับ CTLA-4): จับกับ CTLA-4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CINV &amp; Supportive Care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4" s="166" t="inlineStr"/>
      <c r="L64" s="166" t="inlineStr">
        <is>
          <t>Oncologic</t>
        </is>
      </c>
      <c r="M64" s="166" t="inlineStr">
        <is>
          <t>CINV &amp; Supportive Care</t>
        </is>
      </c>
      <c r="N64" s="165" t="inlineStr">
        <is>
          <t>Clinic</t>
        </is>
      </c>
      <c r="O64" s="166" t="inlineStr">
        <is>
          <t>Mock PLE-CC 1 ข้อ 76</t>
        </is>
      </c>
      <c r="P64" s="165" t="inlineStr">
        <is>
          <t>แบบฝึกหัด</t>
        </is>
      </c>
      <c r="Q64" s="165" t="inlineStr">
        <is>
          <t>เล่มม่วง</t>
        </is>
      </c>
      <c r="R64" s="165" t="inlineStr"/>
    </row>
    <row r="65" ht="24" customHeight="1" s="49">
      <c r="A65" s="167" t="n">
        <v>63</v>
      </c>
      <c r="B65" s="166" t="inlineStr">
        <is>
          <t>ยาชนิดใดมีข้อบ่งใช้และหลักฐานเชิงประจักษ์ชัดเจนในการลดความเสี่ยง (Chemoprevention) การเกิดโรคมะเร็งเต้านมในสตรีที่มีความเสี่ยงสูง (High-risk women)</t>
        </is>
      </c>
      <c r="C65" s="166" t="inlineStr"/>
      <c r="D65" s="166" t="inlineStr">
        <is>
          <t>Tamoxifen 20 mg รับประทานวันละครั้ง นาน 5 ปี</t>
        </is>
      </c>
      <c r="E65" s="166" t="inlineStr">
        <is>
          <t>Trastuzumab 6 mg/kg ฉีดเข้าหลอดเลือดดำทุก 3 สัปดาห์</t>
        </is>
      </c>
      <c r="F65" s="166" t="inlineStr">
        <is>
          <t>Cisplatin 75 mg/m2 ฉีดเข้าหลอดเลือดดำทุก 3 สัปดาห์</t>
        </is>
      </c>
      <c r="G65" s="166" t="inlineStr">
        <is>
          <t>Methotrexate 2.5 mg รับประทานสัปดาห์ละ 1 ครั้ง</t>
        </is>
      </c>
      <c r="H65" s="166" t="inlineStr">
        <is>
          <t>Doxorubicin 60 mg/m2 ฉีดเข้าหลอดเลือดดำทุก 3 สัปดาห์</t>
        </is>
      </c>
      <c r="I65" s="167" t="n">
        <v>1</v>
      </c>
      <c r="J65" s="166" t="inlineStr">
        <is>
          <t>✅ คำตอบที่ถูกต้อง: ข้อ ก. Tamoxifen 20 mg รับประทานวันละครั้ง นาน 5 ปี
💡 Background:
การป้องกันโรคมะเร็งเต้านมด้วยยา (Chemoprevention / Risk Reduction) เป็นกลยุทธ์สำคัญสำหรับสตรีที่มีความเสี่ยงสูงต่อการเกิดมะเร็งเต้านม (เช่น มีประวัติครอบครัวสายตรง, Gail model risk ≥ 1.67%, หรือพบ Atypical hyperplasia)
🎯 ทำไมข้อนี้ถึงถูก:
Tamoxifen (Selective Estrogen Receptor Modulator: SERM) ขนาด 20 mg/day นาน 5 ปี เป็นยามาตรฐานที่ได้รับการรับรองให้ใช้ลดความเสี่ยงการเกิด Invasive Breast Cancer ได้ทั้งในสตรีวัยก่อนหมดประจำเดือน (Premenopausal) และสตรีวัยหมดประจำเดือน (Postmenopausal) ที่มีความเสี่ยงสูง
🔍 ข้ออื่นผิดเพราะอะไร:
• ข้อ ข. Trastuzumab: เป็น Anti-HER2 monoclonal antibody ใช้รักษาผู้ป่วยมะเร็งเต้านมที่มีการแสดงออกของ HER2 เกิน ไม่ใช้ป้องกันในผู้ที่ยังไม่เป็นมะเร็ง
• ข้อ ค. Cisplatin: เป็น Platinum-based chemotherapy ใช้รักษาโรคมะเร็ง มีพิษต่อไตและไขกระดูกสูงมาก ไม่ใช้ป้องกัน
• ข้อ ง. Methotrexate: เป็น Antimetabolite chemotherapy / DMARD ไม่ใช้ในการลดความเสี่ยงมะเร็งเต้านม
• ข้อ จ. Doxorubicin: เป็นยากลุ่ม Anthracycline ใช้รักษาโรคมะเร็ง มีพิษต่อกล้ามเนื้อหัวใจสะสม ไม่ใช้ป้องกัน
📖 Guideline อ้างอิง:
ASCO Clinical Practice Guideline: Use of Pharmacologic Interventions for Breast Cancer Risk Reduction &amp; NCCN Guidelines: Breast Cancer Risk Reduction
📌 จุดจำก่อนสอบ:
Breast Cancer Chemoprevention ในกลุ่มเสี่ยงสูง: Premenopausal ใช้ Tamoxifen; Postmenopausal ใช้ Tamoxifen, Raloxifene, Anastrozole หรือ Exemestane</t>
        </is>
      </c>
      <c r="K65" s="166" t="inlineStr"/>
      <c r="L65" s="166" t="inlineStr">
        <is>
          <t>Oncologic</t>
        </is>
      </c>
      <c r="M65" s="166" t="inlineStr">
        <is>
          <t>CINV &amp; Supportive Care</t>
        </is>
      </c>
      <c r="N65" s="165" t="inlineStr">
        <is>
          <t>Clinic</t>
        </is>
      </c>
      <c r="O65" s="166" t="inlineStr">
        <is>
          <t>PLE-CC1 ปี 2566 Day 1 ข้อ 2</t>
        </is>
      </c>
      <c r="P65" s="165" t="inlineStr">
        <is>
          <t>ข้อสอบเก่า</t>
        </is>
      </c>
      <c r="Q65" s="165" t="inlineStr">
        <is>
          <t>2566</t>
        </is>
      </c>
      <c r="R65" s="165" t="inlineStr"/>
    </row>
    <row r="66" ht="24" customHeight="1" s="49">
      <c r="A66" s="167" t="n">
        <v>64</v>
      </c>
      <c r="B66" s="166" t="inlineStr">
        <is>
          <t>ผู้ป่วยโรคมะเร็งเต้านมมีแผนจะได้รับยาเคมีบำบัดสูตร AC (Doxorubicin + Cyclophosphamide) ซึ่งจัดเป็นกลุ่ม Highly Emetogenic Chemotherapy (HEC) ควรได้รับสูตรยาป้องกันอาการคลื่นไส้อาเจียน (Antiemetic prophylaxis) สูตรใดก่อนเริ่มให้ยา</t>
        </is>
      </c>
      <c r="C66" s="166" t="inlineStr"/>
      <c r="D66" s="166" t="inlineStr">
        <is>
          <t>สูตรยา 3 หรือ 4 ขนาน: NK1 receptor antagonist + 5-HT3 receptor antagonist + Dexamethasone (± Olanzapine)</t>
        </is>
      </c>
      <c r="E66" s="166" t="inlineStr">
        <is>
          <t>Dexamethasone 12 mg IV เดี่ยวๆ ก่อนให้ยาเคมีบำบัด 30 นาที</t>
        </is>
      </c>
      <c r="F66" s="166" t="inlineStr">
        <is>
          <t>Metoclopramide 10 mg รับประทานวันละ 3 ครั้ง ก่อนอาหาร</t>
        </is>
      </c>
      <c r="G66" s="166" t="inlineStr">
        <is>
          <t>Dimenhydrinate 50 mg ร่วมกับ Lorazepam 1 mg ทางหลอดเลือดดำ</t>
        </is>
      </c>
      <c r="H66" s="166" t="inlineStr">
        <is>
          <t>Ondansetron 8 mg รับประทานเดี่ยวๆ ก่อนให้ยาเคมีบำบัด 30 นาที</t>
        </is>
      </c>
      <c r="I66" s="167" t="n">
        <v>1</v>
      </c>
      <c r="J66" s="166" t="inlineStr">
        <is>
          <t>✅ คำตอบที่ถูกต้อง: ข้อ ก. สูตรยา 3 หรือ 4 ขนาน: NK1 receptor antagonist + 5-HT3 receptor antagonist + Dexamethasone (± Olanzapine)
💡 Background:
ยาเคมีบำบัดสูตร AC (Doxorubicin + Cyclophosphamide) ในผู้ป่วยมะเร็งเต้านม จัดเป็นสูตรยาที่มีความเสี่ยงต่อการเกิดอาการคลื่นไส้อาเจียนสูงมาก (Highly Emetogenic Chemotherapy: HEC, ความเสี่ยง &gt; 90%)
🎯 ทำไมข้อนี้ถึงถูก:
ตามแนวทางเวชปฏิบัติสากล ผู้ป่วยที่ได้รับยาเคมีบำบัดกลุ่ม HEC หรือสูตร AC ต้องได้รับสูตรยาป้องกันคลื่นไส้อาเจียนแบบผสมผสาน (Combination antiemetic prophylaxis) ประกอบด้วย NK1 antagonist (เช่น Aprepitant / Fosaprepitant) + 5-HT3 antagonist (เช่น Ondansetron / Palonosetron) + Dexamethasone และอาจเสริมด้วย Olanzapine เพื่อครอบคลุมทั้ง Acute และ Delayed emesis
🔍 ข้ออื่นผิดเพราะอะไร:
• ข้อ ข. Dexamethasone เดี่ยวๆ: ไม่เพียงพอสำหรับสูตร HEC/AC ใช้ได้เฉพาะสูตร Low emetic risk
• ข้อ ค. Metoclopramide รับประทานวันละ 3 ครั้ง: มีประสิทธิภาพไม่เพียงพอสำหรับ HEC และเสี่ยงต่อการเกิด Extrapyramidal symptoms
• ข้อ ง. Dimenhydrinate ร่วมกับ Lorazepam: เป็นเพียงยากลุ่มเสริม (Adjunct) สำหรับ Breakthrough / Anticipatory emesis ไม่ใช่ First-line สำหรับ HEC
• ข้อ จ. Ondansetron เดี่ยวๆ: ควบคุมอาการคลื่นไส้อาเจียนของสูตร AC ไม่ได้ และไม่ได้ป้องกัน Delayed emesis
📖 Guideline อ้างอิง:
NCCN Clinical Practice Guidelines in Oncology: Antiemesis &amp; MASCC/ESMO Antiemetic Guidelines
📌 จุดจำก่อนสอบ:
AC regimen (Doxorubicin + Cyclophosphamide) = HEC ต้องให้ 3 หรือ 4-drug combo: NK1 RA + 5-HT3 RA + Dexamethasone (± Olanzapine)</t>
        </is>
      </c>
      <c r="K66" s="166" t="inlineStr"/>
      <c r="L66" s="166" t="inlineStr">
        <is>
          <t>Oncologic</t>
        </is>
      </c>
      <c r="M66" s="166" t="inlineStr">
        <is>
          <t>CINV &amp; Supportive Care</t>
        </is>
      </c>
      <c r="N66" s="165" t="inlineStr">
        <is>
          <t>Clinic</t>
        </is>
      </c>
      <c r="O66" s="166" t="inlineStr">
        <is>
          <t>PLE-CC1 ปี 2566 Day 2 ข้อ 3</t>
        </is>
      </c>
      <c r="P66" s="165" t="inlineStr">
        <is>
          <t>ข้อสอบเก่า</t>
        </is>
      </c>
      <c r="Q66" s="165" t="inlineStr">
        <is>
          <t>2566</t>
        </is>
      </c>
      <c r="R66" s="165" t="inlineStr"/>
    </row>
    <row r="67" ht="24" customHeight="1" s="49">
      <c r="A67" s="167" t="n">
        <v>65</v>
      </c>
      <c r="B67" s="166" t="inlineStr">
        <is>
          <t>ผู้ป่วยโรคมะเร็งเต้านมมีแผนจะเริ่มได้รับยาเคมีบำบัดที่มี Doxorubicin เป็นส่วนประกอบ ข้อใดคือการประเมินการทำงานของอวัยวะที่สำคัญที่สุดที่ต้องทำก่อนเริ่มให้ยา</t>
        </is>
      </c>
      <c r="C67" s="166" t="inlineStr"/>
      <c r="D67" s="166" t="inlineStr">
        <is>
          <t>Left Ventricular Ejection Fraction (LVEF) โดย Echocardiogram หรือ MUGA scan</t>
        </is>
      </c>
      <c r="E67" s="166" t="inlineStr">
        <is>
          <t>Creatinine Clearance โดยการเก็บปัสสาวะ 24 ชั่วโมง</t>
        </is>
      </c>
      <c r="F67" s="166" t="inlineStr">
        <is>
          <t>Pulmonary Function Test (ประเมินค่า DLCO และ FEV1)</t>
        </is>
      </c>
      <c r="G67" s="166" t="inlineStr">
        <is>
          <t>ระดับ Serum Calcium และ Phosphorus ในเลือด</t>
        </is>
      </c>
      <c r="H67" s="166" t="inlineStr">
        <is>
          <t>Audiogram ประเมินความสามารถในการได้ยิน</t>
        </is>
      </c>
      <c r="I67" s="167" t="n">
        <v>1</v>
      </c>
      <c r="J67" s="166" t="inlineStr">
        <is>
          <t>✅ คำตอบที่ถูกต้อง: ข้อ ก. Left Ventricular Ejection Fraction (LVEF) โดย Echocardiogram หรือ MUGA scan
💡 Background:
ยา Doxorubicin เป็นยาเคมีบำบัดกลุ่ม Anthracycline ที่มีพิษสะสมต่อกล้ามเนื้อหัวใจ (Dose-dependent cumulative cardiotoxicity) นำไปสู่ภาวะหัวใจล้มเหลว (Heart failure / Cardiomyopathy)
🎯 ทำไมข้อนี้ถึงถูก:
การประเมินการทำงานของหัวใจก่อนเริ่มยา (Baseline cardiac assessment) ด้วยการวัด Left Ventricular Ejection Fraction (LVEF) ผ่านการตรวจ Echocardiogram หรือ MUGA scan เป็นข้อบังคับสำคัญ เพื่อประเมินว่าผู้ป่วยมีภาวะหัวใจทำงานบกพร่องก่อนได้รับยาหรือไม่ (เกณฑ์ปกติ LVEF ≥ 50-55%) และติดตามซ้ำระหว่างการรักษา
🔍 ข้ออื่นผิดเพราะอะไร:
• ข้อ ข. Creatinine Clearance 24 ชั่วโมง: สำคัญสำหรับ Cisplatin / Methotrexate แต่ไม่ใช่การประเมินที่จำเพาะต่อพิษวิกฤตของ Doxorubicin
• ข้อ ค. Pulmonary Function Test (DLCO/FEV1): เป็นการตรวจติดตามพิษต่อปอดของยา Bleomycin หรือ Busulfan
• ข้อ ง. Serum Calcium และ Phosphorus: ไม่ใช่การประเมินความเป็นพิษหลักของกลุ่ม Anthracycline
• ข้อ จ. Audiogram: เป็นการตรวจติดตามพิษต่อหู (Ototoxicity) ของยา Cisplatin
📖 Guideline อ้างอิง:
ASCO Clinical Practice Guideline on Prevention and Monitoring of Cardiac Dysfunction in Survivors of Adult Cancers &amp; NCCN Guidelines: Breast Cancer
📌 จุดจำก่อนสอบ:
Doxorubicin Cardiotoxicity: ต้องตรวจ Baseline LVEF, มีขนาดยาสะสมสูงสุดตลอดชีวิต (Lifetime cumulative dose ≤ 450-550 mg/m²), ยาป้องกันคือ Dexrazoxane</t>
        </is>
      </c>
      <c r="K67" s="166" t="inlineStr"/>
      <c r="L67" s="166" t="inlineStr">
        <is>
          <t>Oncologic</t>
        </is>
      </c>
      <c r="M67" s="166" t="inlineStr">
        <is>
          <t>CINV &amp; Supportive Care</t>
        </is>
      </c>
      <c r="N67" s="165" t="inlineStr">
        <is>
          <t>Clinic</t>
        </is>
      </c>
      <c r="O67" s="166" t="inlineStr">
        <is>
          <t>PLE-CC1 ปี 2566 Day 2 ข้อ 12</t>
        </is>
      </c>
      <c r="P67" s="165" t="inlineStr">
        <is>
          <t>ข้อสอบเก่า</t>
        </is>
      </c>
      <c r="Q67" s="165" t="inlineStr">
        <is>
          <t>2566</t>
        </is>
      </c>
      <c r="R67" s="165" t="inlineStr"/>
    </row>
    <row r="68" ht="24" customHeight="1" s="49">
      <c r="A68" s="167" t="n">
        <v>66</v>
      </c>
      <c r="B68" s="166" t="inlineStr">
        <is>
          <t>Cisplatin 50 mg และ Vinblastin 6 mg</t>
        </is>
      </c>
      <c r="C68" s="166" t="inlineStr"/>
      <c r="D68" s="166" t="inlineStr">
        <is>
          <t>Dexamethasone 12 mg IV stat</t>
        </is>
      </c>
      <c r="E68" s="166" t="inlineStr">
        <is>
          <t>Filgrastim (G-CSF) 300 mcg SC OD</t>
        </is>
      </c>
      <c r="F68" s="166" t="inlineStr">
        <is>
          <t>Metoclopramide 10 mg TID</t>
        </is>
      </c>
      <c r="G68" s="166" t="inlineStr">
        <is>
          <t>Lorazepam 1 mg PO PRN</t>
        </is>
      </c>
      <c r="H68" s="166" t="inlineStr">
        <is>
          <t>Morphine 10 mg PO Q4H PRN</t>
        </is>
      </c>
      <c r="I68" s="167" t="n">
        <v>1</v>
      </c>
      <c r="J68" s="166" t="inlineStr">
        <is>
          <t>✅ คำตอบที่ถูกต้อง: ข้อ ก. Dexamethasone 12 mg IV stat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Dexamethasone 12 mg IV stat การเลือก Dexamethasone 12 mg IV stat เป็นคำตอบที่ถูกต้องตามแนวทางการรักษามาตรฐาน เนื่องจาก เป็น long-acting potent glucocorticoid ไม่มี mineralocorticoid effect จึงไม่ทำให้น้ำคั่ง เหมาะสำหรับ brain edema, antiemetic, และ COVID-19 with hypoxemia
🔍 ข้ออื่นผิดเพราะอะไร:
• ข้อ ข. (Filgrastim (G-CSF) 300 mcg SC OD): Filgrastim (G-CSF) 300 mcg SC OD ไม่ตรงกับข้อบ่งใช้หรือกลไกการออกฤทธิ์ที่ถูกต้องตาม NCCN Clinical Practice Guidelines in Oncology / ASCO Guidelines
• ข้อ ค. (Metoclopramide 10 mg TID): เป็น central และ peripheral D2 antagonist เพิ่ม gastric emptying และแก้อาเจียน แต่ผ่าน BBB จึงทำให้เกิด acute dystonia และ EPS ได้ง่าย
• ข้อ ง. (Lorazepam 1 mg PO PRN): เป็น Benzodiazepine กลุ่ม LOT (Lorazepam, Oxazepam, Temazepam) ที่ผ่าน hepatic Phase II glucuronidation โดยตรง ไม่ผ่าน CYP oxidation จึงปลอดภัยกว่าในผู้สูงอายุและโรคตับ
• ข้อ จ. (Morphine 10 mg PO Q4H PRN): เป็น pure opioid agonist สำหรับ severe pain มี active metabolite M6G (analgesic) และ M3G (neurotoxic) ที่ขับออกทางไต จึงต้องลดขนาดยาใน CKD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68" s="166" t="inlineStr"/>
      <c r="L68" s="166" t="inlineStr">
        <is>
          <t>Oncologic</t>
        </is>
      </c>
      <c r="M68" s="166" t="inlineStr">
        <is>
          <t>CINV &amp; Supportive Care</t>
        </is>
      </c>
      <c r="N68" s="165" t="inlineStr">
        <is>
          <t>Clinic</t>
        </is>
      </c>
      <c r="O68" s="166" t="inlineStr">
        <is>
          <t>ข้อ 1 (PLE_CC1_2533.md)</t>
        </is>
      </c>
      <c r="P68" s="165" t="inlineStr">
        <is>
          <t>ข้อสอบเก่า</t>
        </is>
      </c>
      <c r="Q68" s="165" t="inlineStr">
        <is>
          <t>2533</t>
        </is>
      </c>
      <c r="R68" s="165" t="inlineStr"/>
    </row>
    <row r="69" ht="24" customHeight="1" s="49">
      <c r="A69" s="167" t="n">
        <v>67</v>
      </c>
      <c r="B69" s="166" t="inlineStr">
        <is>
          <t>Cisplatin 100 mg และ Vinblastin 12 mg</t>
        </is>
      </c>
      <c r="C69" s="166" t="inlineStr"/>
      <c r="D69" s="166" t="inlineStr">
        <is>
          <t>Lorazepam 1 mg PO PRN</t>
        </is>
      </c>
      <c r="E69" s="166" t="inlineStr">
        <is>
          <t>Morphine 10 mg PO Q4H PRN</t>
        </is>
      </c>
      <c r="F69" s="166" t="inlineStr">
        <is>
          <t>Calcium folinate (Leucovorin) 50 mg IV</t>
        </is>
      </c>
      <c r="G69" s="166" t="inlineStr">
        <is>
          <t>Mesna 400 mg IV stat</t>
        </is>
      </c>
      <c r="H69" s="166" t="inlineStr">
        <is>
          <t>Rasburicase 0.2 mg/kg IV</t>
        </is>
      </c>
      <c r="I69" s="167" t="n">
        <v>1</v>
      </c>
      <c r="J69" s="166" t="inlineStr">
        <is>
          <t>✅ คำตอบที่ถูกต้อง: ข้อ ก. Lorazepam 1 mg PO PRN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Lorazepam 1 mg PO PRN การเลือก Lorazepam 1 mg PO PRN เป็นคำตอบที่ถูกต้องตามแนวทางการรักษามาตรฐาน เนื่องจาก เป็น Benzodiazepine กลุ่ม LOT (Lorazepam, Oxazepam, Temazepam) ที่ผ่าน hepatic Phase II glucuronidation โดยตรง ไม่ผ่าน CYP oxidation จึงปลอดภัยกว่าในผู้สูงอายุและโรคตับ
🔍 ข้ออื่นผิดเพราะอะไร:
• ข้อ ข. (Morphine 10 mg PO Q4H PRN): เป็น pure opioid agonist สำหรับ severe pain มี active metabolite M6G (analgesic) และ M3G (neurotoxic) ที่ขับออกทางไต จึงต้องลดขนาดยาใน CKD
• ข้อ ค. (Calcium folinate (Leucovorin) 50 mg IV): Calcium folinate (Leucovorin) 50 mg IV ไม่ตรงกับข้อบ่งใช้หรือกลไกการออกฤทธิ์ที่ถูกต้องตาม NCCN Clinical Practice Guidelines in Oncology / ASCO Guidelines
• ข้อ ง. (Mesna 400 mg IV stat): Mesna 400 mg IV stat ไม่ตรงกับข้อบ่งใช้หรือกลไกการออกฤทธิ์ที่ถูกต้องตาม NCCN Clinical Practice Guidelines in Oncology / ASCO Guidelines
• ข้อ จ. (Rasburicase 0.2 mg/kg IV): Rasburicase 0.2 mg/kg IV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69" s="166" t="inlineStr"/>
      <c r="L69" s="166" t="inlineStr">
        <is>
          <t>Oncologic</t>
        </is>
      </c>
      <c r="M69" s="166" t="inlineStr">
        <is>
          <t>CINV &amp; Supportive Care</t>
        </is>
      </c>
      <c r="N69" s="165" t="inlineStr">
        <is>
          <t>Clinic</t>
        </is>
      </c>
      <c r="O69" s="166" t="inlineStr">
        <is>
          <t>ข้อ 2 (PLE_CC1_2533.md)</t>
        </is>
      </c>
      <c r="P69" s="165" t="inlineStr">
        <is>
          <t>ข้อสอบเก่า</t>
        </is>
      </c>
      <c r="Q69" s="165" t="inlineStr">
        <is>
          <t>2533</t>
        </is>
      </c>
      <c r="R69" s="165" t="inlineStr"/>
    </row>
    <row r="70" ht="24" customHeight="1" s="49">
      <c r="A70" s="167" t="n">
        <v>68</v>
      </c>
      <c r="B70" s="166" t="inlineStr">
        <is>
          <t>Cisplatin 125 mg และ Vinblastin 18 mg</t>
        </is>
      </c>
      <c r="C70" s="166" t="inlineStr"/>
      <c r="D70" s="166" t="inlineStr">
        <is>
          <t>Mesna 400 mg IV stat</t>
        </is>
      </c>
      <c r="E70" s="166" t="inlineStr">
        <is>
          <t>Rasburicase 0.2 mg/kg IV</t>
        </is>
      </c>
      <c r="F70" s="166" t="inlineStr">
        <is>
          <t>Palonosetron 0.25 mg IV stat</t>
        </is>
      </c>
      <c r="G70" s="166" t="inlineStr">
        <is>
          <t>Ondansetron 8 mg IV stat</t>
        </is>
      </c>
      <c r="H70" s="166" t="inlineStr">
        <is>
          <t>Aprepitant 125 mg PO stat</t>
        </is>
      </c>
      <c r="I70" s="167" t="n">
        <v>1</v>
      </c>
      <c r="J70" s="166" t="inlineStr">
        <is>
          <t>✅ คำตอบที่ถูกต้อง: ข้อ ก. Mesna 400 mg IV stat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Mesna 400 mg IV stat การเลือก Mesna 400 mg IV stat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(Rasburicase 0.2 mg/kg IV): Rasburicase 0.2 mg/kg IV ไม่ตรงกับข้อบ่งใช้หรือกลไกการออกฤทธิ์ที่ถูกต้องตาม NCCN Clinical Practice Guidelines in Oncology / ASCO Guidelines
• ข้อ ค. (Palonosetron 0.25 mg IV stat): Palonosetron 0.25 mg IV stat ไม่ตรงกับข้อบ่งใช้หรือกลไกการออกฤทธิ์ที่ถูกต้องตาม NCCN Clinical Practice Guidelines in Oncology / ASCO Guidelines
• ข้อ ง. (Ondansetron 8 mg IV stat): เป็น 5-HT3 receptor antagonist เป็น first-line antiemetic สำหรับ chemotherapy-induced nausea and vomiting (CINV) และ post-operative nausea/vomiting แต่ทำให้ท้องผูก
• ข้อ จ. (Aprepitant 125 mg PO stat): Aprepitant 125 mg PO stat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70" s="166" t="inlineStr"/>
      <c r="L70" s="166" t="inlineStr">
        <is>
          <t>Oncologic</t>
        </is>
      </c>
      <c r="M70" s="166" t="inlineStr">
        <is>
          <t>CINV &amp; Supportive Care</t>
        </is>
      </c>
      <c r="N70" s="165" t="inlineStr">
        <is>
          <t>Clinic</t>
        </is>
      </c>
      <c r="O70" s="166" t="inlineStr">
        <is>
          <t>ข้อ 3 (PLE_CC1_2533.md)</t>
        </is>
      </c>
      <c r="P70" s="165" t="inlineStr">
        <is>
          <t>ข้อสอบเก่า</t>
        </is>
      </c>
      <c r="Q70" s="165" t="inlineStr">
        <is>
          <t>2533</t>
        </is>
      </c>
      <c r="R70" s="165" t="inlineStr"/>
    </row>
    <row r="71" ht="24" customHeight="1" s="49">
      <c r="A71" s="167" t="n">
        <v>69</v>
      </c>
      <c r="B71" s="166" t="inlineStr">
        <is>
          <t>Cisplatin 150 mg และ Vinblastin 24 mg</t>
        </is>
      </c>
      <c r="C71" s="166" t="inlineStr"/>
      <c r="D71" s="166" t="inlineStr">
        <is>
          <t>Ondansetron 8 mg IV stat</t>
        </is>
      </c>
      <c r="E71" s="166" t="inlineStr">
        <is>
          <t>Aprepitant 125 mg PO stat</t>
        </is>
      </c>
      <c r="F71" s="166" t="inlineStr">
        <is>
          <t>Dexamethasone 12 mg IV stat</t>
        </is>
      </c>
      <c r="G71" s="166" t="inlineStr">
        <is>
          <t>Filgrastim (G-CSF) 300 mcg SC OD</t>
        </is>
      </c>
      <c r="H71" s="166" t="inlineStr">
        <is>
          <t>Metoclopramide 10 mg TID</t>
        </is>
      </c>
      <c r="I71" s="167" t="n">
        <v>1</v>
      </c>
      <c r="J71" s="166" t="inlineStr">
        <is>
          <t>✅ คำตอบที่ถูกต้อง: ข้อ ก. Ondansetron 8 mg IV stat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Ondansetron 8 mg IV stat การเลือก Ondansetron 8 mg IV stat เป็นคำตอบที่ถูกต้องตามแนวทางการรักษามาตรฐาน เนื่องจาก เป็น 5-HT3 receptor antagonist เป็น first-line antiemetic สำหรับ chemotherapy-induced nausea and vomiting (CINV) และ post-operative nausea/vomiting แต่ทำให้ท้องผูก
🔍 ข้ออื่นผิดเพราะอะไร:
• ข้อ ข. (Aprepitant 125 mg PO stat): Aprepitant 125 mg PO stat ไม่ตรงกับข้อบ่งใช้หรือกลไกการออกฤทธิ์ที่ถูกต้องตาม NCCN Clinical Practice Guidelines in Oncology / ASCO Guidelines
• ข้อ ค. (Dexamethasone 12 mg IV stat): เป็น long-acting potent glucocorticoid ไม่มี mineralocorticoid effect จึงไม่ทำให้น้ำคั่ง เหมาะสำหรับ brain edema, antiemetic, และ COVID-19 with hypoxemia
• ข้อ ง. (Filgrastim (G-CSF) 300 mcg SC OD): Filgrastim (G-CSF) 300 mcg SC OD ไม่ตรงกับข้อบ่งใช้หรือกลไกการออกฤทธิ์ที่ถูกต้องตาม NCCN Clinical Practice Guidelines in Oncology / ASCO Guidelines
• ข้อ จ. (Metoclopramide 10 mg TID): เป็น central และ peripheral D2 antagonist เพิ่ม gastric emptying และแก้อาเจียน แต่ผ่าน BBB จึงทำให้เกิด acute dystonia และ EPS ได้ง่าย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71" s="166" t="inlineStr"/>
      <c r="L71" s="166" t="inlineStr">
        <is>
          <t>Oncologic</t>
        </is>
      </c>
      <c r="M71" s="166" t="inlineStr">
        <is>
          <t>CINV &amp; Supportive Care</t>
        </is>
      </c>
      <c r="N71" s="165" t="inlineStr">
        <is>
          <t>Clinic</t>
        </is>
      </c>
      <c r="O71" s="166" t="inlineStr">
        <is>
          <t>ข้อ 4 (PLE_CC1_2533.md)</t>
        </is>
      </c>
      <c r="P71" s="165" t="inlineStr">
        <is>
          <t>ข้อสอบเก่า</t>
        </is>
      </c>
      <c r="Q71" s="165" t="inlineStr">
        <is>
          <t>2533</t>
        </is>
      </c>
      <c r="R71" s="165" t="inlineStr"/>
    </row>
    <row r="72" ht="24" customHeight="1" s="49">
      <c r="A72" s="167" t="n">
        <v>70</v>
      </c>
      <c r="B72" s="166" t="inlineStr">
        <is>
          <t>Cisplatin 175 mg และ Vinblastin 48 mg</t>
        </is>
      </c>
      <c r="C72" s="166" t="inlineStr"/>
      <c r="D72" s="166" t="inlineStr">
        <is>
          <t>Filgrastim (G-CSF) 300 mcg SC OD</t>
        </is>
      </c>
      <c r="E72" s="166" t="inlineStr">
        <is>
          <t>Metoclopramide 10 mg TID</t>
        </is>
      </c>
      <c r="F72" s="166" t="inlineStr">
        <is>
          <t>Lorazepam 1 mg PO PRN</t>
        </is>
      </c>
      <c r="G72" s="166" t="inlineStr">
        <is>
          <t>Morphine 10 mg PO Q4H PRN</t>
        </is>
      </c>
      <c r="H72" s="166" t="inlineStr">
        <is>
          <t>Calcium folinate (Leucovorin) 50 mg IV</t>
        </is>
      </c>
      <c r="I72" s="167" t="n">
        <v>1</v>
      </c>
      <c r="J72" s="166" t="inlineStr">
        <is>
          <t>✅ คำตอบที่ถูกต้อง: ข้อ ก. Filgrastim (G-CSF) 300 mcg SC OD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Filgrastim (G-CSF) 300 mcg SC OD การเลือก Filgrastim (G-CSF) 300 mcg SC OD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(Metoclopramide 10 mg TID): เป็น central และ peripheral D2 antagonist เพิ่ม gastric emptying และแก้อาเจียน แต่ผ่าน BBB จึงทำให้เกิด acute dystonia และ EPS ได้ง่าย
• ข้อ ค. (Lorazepam 1 mg PO PRN): เป็น Benzodiazepine กลุ่ม LOT (Lorazepam, Oxazepam, Temazepam) ที่ผ่าน hepatic Phase II glucuronidation โดยตรง ไม่ผ่าน CYP oxidation จึงปลอดภัยกว่าในผู้สูงอายุและโรคตับ
• ข้อ ง. (Morphine 10 mg PO Q4H PRN): เป็น pure opioid agonist สำหรับ severe pain มี active metabolite M6G (analgesic) และ M3G (neurotoxic) ที่ขับออกทางไต จึงต้องลดขนาดยาใน CKD
• ข้อ จ. (Calcium folinate (Leucovorin) 50 mg IV): Calcium folinate (Leucovorin) 50 mg IV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72" s="166" t="inlineStr"/>
      <c r="L72" s="166" t="inlineStr">
        <is>
          <t>Oncologic</t>
        </is>
      </c>
      <c r="M72" s="166" t="inlineStr">
        <is>
          <t>CINV &amp; Supportive Care</t>
        </is>
      </c>
      <c r="N72" s="165" t="inlineStr">
        <is>
          <t>Clinic</t>
        </is>
      </c>
      <c r="O72" s="166" t="inlineStr">
        <is>
          <t>ข้อ 5 (PLE_CC1_2533.md)</t>
        </is>
      </c>
      <c r="P72" s="165" t="inlineStr">
        <is>
          <t>ข้อสอบเก่า</t>
        </is>
      </c>
      <c r="Q72" s="165" t="inlineStr">
        <is>
          <t>2533</t>
        </is>
      </c>
      <c r="R72" s="165" t="inlineStr"/>
    </row>
    <row r="73" ht="24" customHeight="1" s="49">
      <c r="A73" s="167" t="n">
        <v>71</v>
      </c>
      <c r="B73" s="166" t="inlineStr">
        <is>
          <t>อาการอาเจียนที่เกิดขึ้นจาก Cisplatin ป้องกันได้ด้วยวิธีใด</t>
        </is>
      </c>
      <c r="C73" s="166" t="inlineStr"/>
      <c r="D73" s="166" t="inlineStr">
        <is>
          <t>Morphine 10 mg PO Q4H PRN</t>
        </is>
      </c>
      <c r="E73" s="166" t="inlineStr">
        <is>
          <t>Calcium folinate (Leucovorin) 50 mg IV</t>
        </is>
      </c>
      <c r="F73" s="166" t="inlineStr">
        <is>
          <t>Mesna 400 mg IV stat</t>
        </is>
      </c>
      <c r="G73" s="166" t="inlineStr">
        <is>
          <t>Rasburicase 0.2 mg/kg IV</t>
        </is>
      </c>
      <c r="H73" s="166" t="inlineStr">
        <is>
          <t>Palonosetron 0.25 mg IV stat</t>
        </is>
      </c>
      <c r="I73" s="167" t="n">
        <v>1</v>
      </c>
      <c r="J73" s="166" t="inlineStr">
        <is>
          <t>✅ คำตอบที่ถูกต้อง: ข้อ ก. Morphine 10 mg PO Q4H PRN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Morphine 10 mg PO Q4H PRN การเลือก Morphine 10 mg PO Q4H PRN เป็นคำตอบที่ถูกต้องตามแนวทางการรักษามาตรฐาน เนื่องจาก เป็น pure opioid agonist สำหรับ severe pain มี active metabolite M6G (analgesic) และ M3G (neurotoxic) ที่ขับออกทางไต จึงต้องลดขนาดยาใน CKD
🔍 ข้ออื่นผิดเพราะอะไร:
• ข้อ ข. (Calcium folinate (Leucovorin) 50 mg IV): Calcium folinate (Leucovorin) 50 mg IV ไม่ตรงกับข้อบ่งใช้หรือกลไกการออกฤทธิ์ที่ถูกต้องตาม NCCN Clinical Practice Guidelines in Oncology / ASCO Guidelines
• ข้อ ค. (Mesna 400 mg IV stat): Mesna 400 mg IV stat ไม่ตรงกับข้อบ่งใช้หรือกลไกการออกฤทธิ์ที่ถูกต้องตาม NCCN Clinical Practice Guidelines in Oncology / ASCO Guidelines
• ข้อ ง. (Rasburicase 0.2 mg/kg IV): Rasburicase 0.2 mg/kg IV ไม่ตรงกับข้อบ่งใช้หรือกลไกการออกฤทธิ์ที่ถูกต้องตาม NCCN Clinical Practice Guidelines in Oncology / ASCO Guidelines
• ข้อ จ. (Palonosetron 0.25 mg IV stat): Palonosetron 0.25 mg IV stat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73" s="166" t="inlineStr"/>
      <c r="L73" s="166" t="inlineStr">
        <is>
          <t>Oncologic</t>
        </is>
      </c>
      <c r="M73" s="166" t="inlineStr">
        <is>
          <t>CINV &amp; Supportive Care</t>
        </is>
      </c>
      <c r="N73" s="165" t="inlineStr">
        <is>
          <t>Clinic</t>
        </is>
      </c>
      <c r="O73" s="166" t="inlineStr">
        <is>
          <t>ข้อ 4 (PLE_CC1_2533.md)</t>
        </is>
      </c>
      <c r="P73" s="165" t="inlineStr">
        <is>
          <t>ข้อสอบเก่า</t>
        </is>
      </c>
      <c r="Q73" s="165" t="inlineStr">
        <is>
          <t>2533</t>
        </is>
      </c>
      <c r="R73" s="165" t="inlineStr"/>
    </row>
    <row r="74" ht="24" customHeight="1" s="49">
      <c r="A74" s="167" t="n">
        <v>72</v>
      </c>
      <c r="B74" s="166" t="inlineStr">
        <is>
          <t>ควรฉีด Cisplatin แบบ IV push</t>
        </is>
      </c>
      <c r="C74" s="166" t="inlineStr"/>
      <c r="D74" s="166" t="inlineStr">
        <is>
          <t>Rasburicase 0.2 mg/kg IV</t>
        </is>
      </c>
      <c r="E74" s="166" t="inlineStr">
        <is>
          <t>Palonosetron 0.25 mg IV stat</t>
        </is>
      </c>
      <c r="F74" s="166" t="inlineStr">
        <is>
          <t>Ondansetron 8 mg IV stat</t>
        </is>
      </c>
      <c r="G74" s="166" t="inlineStr">
        <is>
          <t>Aprepitant 125 mg PO stat</t>
        </is>
      </c>
      <c r="H74" s="166" t="inlineStr">
        <is>
          <t>Dexamethasone 12 mg IV stat</t>
        </is>
      </c>
      <c r="I74" s="167" t="n">
        <v>1</v>
      </c>
      <c r="J74" s="166" t="inlineStr">
        <is>
          <t>✅ คำตอบที่ถูกต้อง: ข้อ ก. Rasburicase 0.2 mg/kg IV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Rasburicase 0.2 mg/kg IV การเลือก Rasburicase 0.2 mg/kg IV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(Palonosetron 0.25 mg IV stat): Palonosetron 0.25 mg IV stat ไม่ตรงกับข้อบ่งใช้หรือกลไกการออกฤทธิ์ที่ถูกต้องตาม NCCN Clinical Practice Guidelines in Oncology / ASCO Guidelines
• ข้อ ค. (Ondansetron 8 mg IV stat): เป็น 5-HT3 receptor antagonist เป็น first-line antiemetic สำหรับ chemotherapy-induced nausea and vomiting (CINV) และ post-operative nausea/vomiting แต่ทำให้ท้องผูก
• ข้อ ง. (Aprepitant 125 mg PO stat): Aprepitant 125 mg PO stat ไม่ตรงกับข้อบ่งใช้หรือกลไกการออกฤทธิ์ที่ถูกต้องตาม NCCN Clinical Practice Guidelines in Oncology / ASCO Guidelines
• ข้อ จ. (Dexamethasone 12 mg IV stat): เป็น long-acting potent glucocorticoid ไม่มี mineralocorticoid effect จึงไม่ทำให้น้ำคั่ง เหมาะสำหรับ brain edema, antiemetic, และ COVID-19 with hypoxemia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74" s="166" t="inlineStr"/>
      <c r="L74" s="166" t="inlineStr">
        <is>
          <t>Oncologic</t>
        </is>
      </c>
      <c r="M74" s="166" t="inlineStr">
        <is>
          <t>CINV &amp; Supportive Care</t>
        </is>
      </c>
      <c r="N74" s="165" t="inlineStr">
        <is>
          <t>Clinic</t>
        </is>
      </c>
      <c r="O74" s="166" t="inlineStr">
        <is>
          <t>ข้อ 2 (PLE_CC1_2533.md)</t>
        </is>
      </c>
      <c r="P74" s="165" t="inlineStr">
        <is>
          <t>ข้อสอบเก่า</t>
        </is>
      </c>
      <c r="Q74" s="165" t="inlineStr">
        <is>
          <t>2533</t>
        </is>
      </c>
      <c r="R74" s="165" t="inlineStr"/>
    </row>
    <row r="75" ht="24" customHeight="1" s="49">
      <c r="A75" s="167" t="n">
        <v>73</v>
      </c>
      <c r="B75" s="166" t="inlineStr">
        <is>
          <t>ให้ NSS ก่อนให้ Cisplatin</t>
        </is>
      </c>
      <c r="C75" s="166" t="inlineStr"/>
      <c r="D75" s="166" t="inlineStr">
        <is>
          <t>Aprepitant 125 mg PO stat</t>
        </is>
      </c>
      <c r="E75" s="166" t="inlineStr">
        <is>
          <t>Dexamethasone 12 mg IV stat</t>
        </is>
      </c>
      <c r="F75" s="166" t="inlineStr">
        <is>
          <t>Filgrastim (G-CSF) 300 mcg SC OD</t>
        </is>
      </c>
      <c r="G75" s="166" t="inlineStr">
        <is>
          <t>Metoclopramide 10 mg TID</t>
        </is>
      </c>
      <c r="H75" s="166" t="inlineStr">
        <is>
          <t>Lorazepam 1 mg PO PRN</t>
        </is>
      </c>
      <c r="I75" s="167" t="n">
        <v>1</v>
      </c>
      <c r="J75" s="166" t="inlineStr">
        <is>
          <t>✅ คำตอบที่ถูกต้อง: ข้อ ก. Aprepitant 125 mg PO stat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Aprepitant 125 mg PO stat การเลือก Aprepitant 125 mg PO stat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(Dexamethasone 12 mg IV stat): เป็น long-acting potent glucocorticoid ไม่มี mineralocorticoid effect จึงไม่ทำให้น้ำคั่ง เหมาะสำหรับ brain edema, antiemetic, และ COVID-19 with hypoxemia
• ข้อ ค. (Filgrastim (G-CSF) 300 mcg SC OD): Filgrastim (G-CSF) 300 mcg SC OD ไม่ตรงกับข้อบ่งใช้หรือกลไกการออกฤทธิ์ที่ถูกต้องตาม NCCN Clinical Practice Guidelines in Oncology / ASCO Guidelines
• ข้อ ง. (Metoclopramide 10 mg TID): เป็น central และ peripheral D2 antagonist เพิ่ม gastric emptying และแก้อาเจียน แต่ผ่าน BBB จึงทำให้เกิด acute dystonia และ EPS ได้ง่าย
• ข้อ จ. (Lorazepam 1 mg PO PRN): เป็น Benzodiazepine กลุ่ม LOT (Lorazepam, Oxazepam, Temazepam) ที่ผ่าน hepatic Phase II glucuronidation โดยตรง ไม่ผ่าน CYP oxidation จึงปลอดภัยกว่าในผู้สูงอายุและโรคตับ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75" s="166" t="inlineStr"/>
      <c r="L75" s="166" t="inlineStr">
        <is>
          <t>Oncologic</t>
        </is>
      </c>
      <c r="M75" s="166" t="inlineStr">
        <is>
          <t>CINV &amp; Supportive Care</t>
        </is>
      </c>
      <c r="N75" s="165" t="inlineStr">
        <is>
          <t>Clinic</t>
        </is>
      </c>
      <c r="O75" s="166" t="inlineStr">
        <is>
          <t>ข้อ 4 (PLE_CC1_2533.md)</t>
        </is>
      </c>
      <c r="P75" s="165" t="inlineStr">
        <is>
          <t>ข้อสอบเก่า</t>
        </is>
      </c>
      <c r="Q75" s="165" t="inlineStr">
        <is>
          <t>2533</t>
        </is>
      </c>
      <c r="R75" s="165" t="inlineStr"/>
    </row>
    <row r="76" ht="24" customHeight="1" s="49">
      <c r="A76" s="167" t="n">
        <v>74</v>
      </c>
      <c r="B76" s="166" t="inlineStr">
        <is>
          <t>ให้ D5W ก่อนให้ Cisplatin หลังจากนั้นแพทย์์ได้ทำการเปลี่ยนยา Vinblastine เป็น Gemcitabine</t>
        </is>
      </c>
      <c r="C76" s="166" t="inlineStr"/>
      <c r="D76" s="166" t="inlineStr">
        <is>
          <t>Metoclopramide 10 mg TID</t>
        </is>
      </c>
      <c r="E76" s="166" t="inlineStr">
        <is>
          <t>Lorazepam 1 mg PO PRN</t>
        </is>
      </c>
      <c r="F76" s="166" t="inlineStr">
        <is>
          <t>Morphine 10 mg PO Q4H PRN</t>
        </is>
      </c>
      <c r="G76" s="166" t="inlineStr">
        <is>
          <t>Calcium folinate (Leucovorin) 50 mg IV</t>
        </is>
      </c>
      <c r="H76" s="166" t="inlineStr">
        <is>
          <t>Mesna 400 mg IV stat</t>
        </is>
      </c>
      <c r="I76" s="167" t="n">
        <v>1</v>
      </c>
      <c r="J76" s="166" t="inlineStr">
        <is>
          <t>✅ คำตอบที่ถูกต้อง: ข้อ ก. Metoclopramide 10 mg TID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Metoclopramide 10 mg TID การเลือก Metoclopramide 10 mg TID เป็นคำตอบที่ถูกต้องตามแนวทางการรักษามาตรฐาน เนื่องจาก เป็น central และ peripheral D2 antagonist เพิ่ม gastric emptying และแก้อาเจียน แต่ผ่าน BBB จึงทำให้เกิด acute dystonia และ EPS ได้ง่าย
🔍 ข้ออื่นผิดเพราะอะไร:
• ข้อ ข. (Lorazepam 1 mg PO PRN): เป็น Benzodiazepine กลุ่ม LOT (Lorazepam, Oxazepam, Temazepam) ที่ผ่าน hepatic Phase II glucuronidation โดยตรง ไม่ผ่าน CYP oxidation จึงปลอดภัยกว่าในผู้สูงอายุและโรคตับ
• ข้อ ค. (Morphine 10 mg PO Q4H PRN): เป็น pure opioid agonist สำหรับ severe pain มี active metabolite M6G (analgesic) และ M3G (neurotoxic) ที่ขับออกทางไต จึงต้องลดขนาดยาใน CKD
• ข้อ ง. (Calcium folinate (Leucovorin) 50 mg IV): Calcium folinate (Leucovorin) 50 mg IV ไม่ตรงกับข้อบ่งใช้หรือกลไกการออกฤทธิ์ที่ถูกต้องตาม NCCN Clinical Practice Guidelines in Oncology / ASCO Guidelines
• ข้อ จ. (Mesna 400 mg IV stat): Mesna 400 mg IV stat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76" s="166" t="inlineStr"/>
      <c r="L76" s="166" t="inlineStr">
        <is>
          <t>Oncologic</t>
        </is>
      </c>
      <c r="M76" s="166" t="inlineStr">
        <is>
          <t>CINV &amp; Supportive Care</t>
        </is>
      </c>
      <c r="N76" s="165" t="inlineStr">
        <is>
          <t>Clinic</t>
        </is>
      </c>
      <c r="O76" s="166" t="inlineStr">
        <is>
          <t>ข้อ 5 (PLE_CC1_2533.md)</t>
        </is>
      </c>
      <c r="P76" s="165" t="inlineStr">
        <is>
          <t>ข้อสอบเก่า</t>
        </is>
      </c>
      <c r="Q76" s="165" t="inlineStr">
        <is>
          <t>2533</t>
        </is>
      </c>
      <c r="R76" s="165" t="inlineStr"/>
    </row>
    <row r="77" ht="24" customHeight="1" s="49">
      <c r="A77" s="167" t="n">
        <v>75</v>
      </c>
      <c r="B77" s="166" t="inlineStr">
        <is>
          <t>ผู้ป่วยที่ได้รับยา Methotrexate ควรได้รับการติดตามค่าใดต่อไปนี้</t>
        </is>
      </c>
      <c r="C77" s="166" t="inlineStr"/>
      <c r="D77" s="166" t="inlineStr">
        <is>
          <t>complete blood count, AST, ALT, albumin</t>
        </is>
      </c>
      <c r="E77" s="166" t="inlineStr">
        <is>
          <t>complete blood count, creatinine, glucose</t>
        </is>
      </c>
      <c r="F77" s="166" t="inlineStr">
        <is>
          <t>complete blood count, urinalysis</t>
        </is>
      </c>
      <c r="G77" s="166" t="inlineStr">
        <is>
          <t>ตรวจความดันโลหิตทุก6เดือน</t>
        </is>
      </c>
      <c r="H77" s="166" t="inlineStr">
        <is>
          <t>ตรวจตาทุก 6 เดือน</t>
        </is>
      </c>
      <c r="I77" s="167" t="n">
        <v>1</v>
      </c>
      <c r="J77" s="166" t="inlineStr">
        <is>
          <t>✅ คำตอบที่ถูกต้อง: ข้อ ก. complete blood count, AST, ALT, albumin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complete blood count, AST, ALT, albumin การเลือก complete blood count, AST, ALT, albumin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(complete blood count, creatinine, glucose): complete blood count, creatinine, glucose ไม่ตรงกับข้อบ่งใช้หรือกลไกการออกฤทธิ์ที่ถูกต้องตาม NCCN Clinical Practice Guidelines in Oncology / ASCO Guidelines
• ข้อ ค. (complete blood count, urinalysis): complete blood count, urinalysis ไม่ตรงกับข้อบ่งใช้หรือกลไกการออกฤทธิ์ที่ถูกต้องตาม NCCN Clinical Practice Guidelines in Oncology / ASCO Guidelines
• ข้อ ง. (ตรวจความดันโลหิตทุก6เดือน): ตรวจความดันโลหิตทุก6เดือน ไม่ตรงกับข้อบ่งใช้หรือกลไกการออกฤทธิ์ที่ถูกต้องตาม NCCN Clinical Practice Guidelines in Oncology / ASCO Guidelines
• ข้อ จ. (ตรวจตาทุก 6 เดือน): ตรวจตาทุก 6 เดือน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Weekly Dosing Schedule: รับประทานเพียงสัปดาห์ละ 1 ครั้ง (Once Weekly) ห้ามรับประทานทุกวันเด็ดขาดเพื่อป้องกัน fatal bone marrow suppression
• Folic Acid Supplementation: ต้องให้ Folic acid 5 mg สัปดาห์ละครั้ง (เว้นวันเดียวกับ MTX) เพื่อลด ADRs ทางตับ ทางเดินอาหาร และแผลในปาก
• Absolute Contraindication: ห้ามใช้ในหญิงตั้งครรภ์เด็ดขาด (Pregnancy Category X: teratogenic และแท้งทารก)</t>
        </is>
      </c>
      <c r="K77" s="166" t="inlineStr"/>
      <c r="L77" s="166" t="inlineStr">
        <is>
          <t>Oncologic</t>
        </is>
      </c>
      <c r="M77" s="166" t="inlineStr">
        <is>
          <t>CINV &amp; Supportive Care</t>
        </is>
      </c>
      <c r="N77" s="165" t="inlineStr">
        <is>
          <t>Clinic</t>
        </is>
      </c>
      <c r="O77" s="166" t="inlineStr">
        <is>
          <t>ข้อ 34 (PLE_CC1_Practice_Exam.md)</t>
        </is>
      </c>
      <c r="P77" s="165" t="inlineStr">
        <is>
          <t>แบบฝึกหัด</t>
        </is>
      </c>
      <c r="Q77" s="165" t="inlineStr">
        <is>
          <t>เล่มม่วง</t>
        </is>
      </c>
      <c r="R77" s="165" t="inlineStr"/>
    </row>
    <row r="78" ht="24" customHeight="1" s="49">
      <c r="A78" s="167" t="n">
        <v>76</v>
      </c>
      <c r="B78" s="166" t="inlineStr">
        <is>
          <t>แนะนำให้ผู้ป่วยใช้ยาดังกล่าวได้อย่างปลอดภัยเพราะเป็นเพียงยาใช้ภายนอก ไม่น่าจะเกิดอันตรายอะไร Case 12 Cancer: ผู้ป่วย Non-small-cell lung carcinoma สูบบุหรี่ ดื่มสุรา หนัก 45 กิโลกรัม สูง 160 เซนติเมตร ได้ยา Cisplatin/Paclitaxel</t>
        </is>
      </c>
      <c r="C78" s="166" t="inlineStr"/>
      <c r="D78" s="166" t="inlineStr">
        <is>
          <t>Palonosetron 0.25 mg IV stat</t>
        </is>
      </c>
      <c r="E78" s="166" t="inlineStr">
        <is>
          <t>Ondansetron 8 mg IV stat</t>
        </is>
      </c>
      <c r="F78" s="166" t="inlineStr">
        <is>
          <t>Aprepitant 125 mg PO stat</t>
        </is>
      </c>
      <c r="G78" s="166" t="inlineStr">
        <is>
          <t>Dexamethasone 12 mg IV stat</t>
        </is>
      </c>
      <c r="H78" s="166" t="inlineStr">
        <is>
          <t>Filgrastim (G-CSF) 300 mcg SC OD</t>
        </is>
      </c>
      <c r="I78" s="167" t="n">
        <v>1</v>
      </c>
      <c r="J78" s="166" t="inlineStr">
        <is>
          <t>✅ คำตอบที่ถูกต้อง: ข้อ ก. Palonosetron 0.25 mg IV stat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Palonosetron 0.25 mg IV stat การเลือก Palonosetron 0.25 mg IV stat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(Ondansetron 8 mg IV stat): เป็น 5-HT3 receptor antagonist เป็น first-line antiemetic สำหรับ chemotherapy-induced nausea and vomiting (CINV) และ post-operative nausea/vomiting แต่ทำให้ท้องผูก
• ข้อ ค. (Aprepitant 125 mg PO stat): Aprepitant 125 mg PO stat ไม่ตรงกับข้อบ่งใช้หรือกลไกการออกฤทธิ์ที่ถูกต้องตาม NCCN Clinical Practice Guidelines in Oncology / ASCO Guidelines
• ข้อ ง. (Dexamethasone 12 mg IV stat): เป็น long-acting potent glucocorticoid ไม่มี mineralocorticoid effect จึงไม่ทำให้น้ำคั่ง เหมาะสำหรับ brain edema, antiemetic, และ COVID-19 with hypoxemia
• ข้อ จ. (Filgrastim (G-CSF) 300 mcg SC OD): Filgrastim (G-CSF) 300 mcg SC OD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78" s="166" t="inlineStr"/>
      <c r="L78" s="166" t="inlineStr">
        <is>
          <t>Oncologic</t>
        </is>
      </c>
      <c r="M78" s="166" t="inlineStr">
        <is>
          <t>CINV &amp; Supportive Care</t>
        </is>
      </c>
      <c r="N78" s="165" t="inlineStr">
        <is>
          <t>Clinic</t>
        </is>
      </c>
      <c r="O78" s="166" t="inlineStr">
        <is>
          <t>ข้อ 5 (PLE_CC1_Key_Rx20_UBU.md)</t>
        </is>
      </c>
      <c r="P78" s="165" t="inlineStr">
        <is>
          <t>ข้อสอบจำลอง</t>
        </is>
      </c>
      <c r="Q78" s="165" t="inlineStr">
        <is>
          <t>Mock Rx20 UBU</t>
        </is>
      </c>
      <c r="R78" s="165" t="inlineStr"/>
    </row>
    <row r="79" ht="24" customHeight="1" s="49">
      <c r="A79" s="167" t="n">
        <v>77</v>
      </c>
      <c r="B79" s="166" t="inlineStr">
        <is>
          <t>Cisplatin inhibits DNA synthesis by the formation of DNA cross-links; denatures the double helix; covalently binds to DNA bases and disrupts DNA function;</t>
        </is>
      </c>
      <c r="C79" s="166" t="inlineStr"/>
      <c r="D79" s="166" t="inlineStr">
        <is>
          <t>Dexamethasone 12 mg IV stat</t>
        </is>
      </c>
      <c r="E79" s="166" t="inlineStr">
        <is>
          <t>Filgrastim (G-CSF) 300 mcg SC OD</t>
        </is>
      </c>
      <c r="F79" s="166" t="inlineStr">
        <is>
          <t>Metoclopramide 10 mg TID</t>
        </is>
      </c>
      <c r="G79" s="166" t="inlineStr">
        <is>
          <t>Lorazepam 1 mg PO PRN</t>
        </is>
      </c>
      <c r="H79" s="166" t="inlineStr">
        <is>
          <t>Morphine 10 mg PO Q4H PRN</t>
        </is>
      </c>
      <c r="I79" s="167" t="n">
        <v>1</v>
      </c>
      <c r="J79" s="166" t="inlineStr">
        <is>
          <t>✅ คำตอบที่ถูกต้อง: ข้อ ก. Dexamethasone 12 mg IV stat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Dexamethasone 12 mg IV stat การเลือก Dexamethasone 12 mg IV stat เป็นคำตอบที่ถูกต้องตามแนวทางการรักษามาตรฐาน เนื่องจาก เป็น long-acting potent glucocorticoid ไม่มี mineralocorticoid effect จึงไม่ทำให้น้ำคั่ง เหมาะสำหรับ brain edema, antiemetic, และ COVID-19 with hypoxemia
🔍 ข้ออื่นผิดเพราะอะไร:
• ข้อ ข. (Filgrastim (G-CSF) 300 mcg SC OD): Filgrastim (G-CSF) 300 mcg SC OD ไม่ตรงกับข้อบ่งใช้หรือกลไกการออกฤทธิ์ที่ถูกต้องตาม NCCN Clinical Practice Guidelines in Oncology / ASCO Guidelines
• ข้อ ค. (Metoclopramide 10 mg TID): เป็น central และ peripheral D2 antagonist เพิ่ม gastric emptying และแก้อาเจียน แต่ผ่าน BBB จึงทำให้เกิด acute dystonia และ EPS ได้ง่าย
• ข้อ ง. (Lorazepam 1 mg PO PRN): เป็น Benzodiazepine กลุ่ม LOT (Lorazepam, Oxazepam, Temazepam) ที่ผ่าน hepatic Phase II glucuronidation โดยตรง ไม่ผ่าน CYP oxidation จึงปลอดภัยกว่าในผู้สูงอายุและโรคตับ
• ข้อ จ. (Morphine 10 mg PO Q4H PRN): เป็น pure opioid agonist สำหรับ severe pain มี active metabolite M6G (analgesic) และ M3G (neurotoxic) ที่ขับออกทางไต จึงต้องลดขนาดยาใน CKD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79" s="166" t="inlineStr"/>
      <c r="L79" s="166" t="inlineStr">
        <is>
          <t>Oncologic</t>
        </is>
      </c>
      <c r="M79" s="166" t="inlineStr">
        <is>
          <t>CINV &amp; Supportive Care</t>
        </is>
      </c>
      <c r="N79" s="165" t="inlineStr">
        <is>
          <t>Clinic</t>
        </is>
      </c>
      <c r="O79" s="166" t="inlineStr">
        <is>
          <t>ข้อ 5 (PLE_CC1_Key_Rx20_UBU.md)</t>
        </is>
      </c>
      <c r="P79" s="165" t="inlineStr">
        <is>
          <t>ข้อสอบจำลอง</t>
        </is>
      </c>
      <c r="Q79" s="165" t="inlineStr">
        <is>
          <t>Mock Rx20 UBU</t>
        </is>
      </c>
      <c r="R79" s="165" t="inlineStr"/>
    </row>
    <row r="80" ht="24" customHeight="1" s="49">
      <c r="A80" s="167" t="n">
        <v>78</v>
      </c>
      <c r="B80" s="166" t="inlineStr">
        <is>
          <t>Cisplatin จะจับกับ Nitrogen ในสำยเบสที่ตำแหน่งใด</t>
        </is>
      </c>
      <c r="C80" s="166" t="inlineStr"/>
      <c r="D80" s="166" t="inlineStr">
        <is>
          <t>Lorazepam 1 mg PO PRN</t>
        </is>
      </c>
      <c r="E80" s="166" t="inlineStr">
        <is>
          <t>Morphine 10 mg PO Q4H PRN</t>
        </is>
      </c>
      <c r="F80" s="166" t="inlineStr">
        <is>
          <t>Calcium folinate (Leucovorin) 50 mg IV</t>
        </is>
      </c>
      <c r="G80" s="166" t="inlineStr">
        <is>
          <t>Mesna 400 mg IV stat</t>
        </is>
      </c>
      <c r="H80" s="166" t="inlineStr">
        <is>
          <t>Rasburicase 0.2 mg/kg IV</t>
        </is>
      </c>
      <c r="I80" s="167" t="n">
        <v>1</v>
      </c>
      <c r="J80" s="166" t="inlineStr">
        <is>
          <t>✅ คำตอบที่ถูกต้อง: ข้อ ก. Lorazepam 1 mg PO PRN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Lorazepam 1 mg PO PRN การเลือก Lorazepam 1 mg PO PRN เป็นคำตอบที่ถูกต้องตามแนวทางการรักษามาตรฐาน เนื่องจาก เป็น Benzodiazepine กลุ่ม LOT (Lorazepam, Oxazepam, Temazepam) ที่ผ่าน hepatic Phase II glucuronidation โดยตรง ไม่ผ่าน CYP oxidation จึงปลอดภัยกว่าในผู้สูงอายุและโรคตับ
🔍 ข้ออื่นผิดเพราะอะไร:
• ข้อ ข. (Morphine 10 mg PO Q4H PRN): เป็น pure opioid agonist สำหรับ severe pain มี active metabolite M6G (analgesic) และ M3G (neurotoxic) ที่ขับออกทางไต จึงต้องลดขนาดยาใน CKD
• ข้อ ค. (Calcium folinate (Leucovorin) 50 mg IV): Calcium folinate (Leucovorin) 50 mg IV ไม่ตรงกับข้อบ่งใช้หรือกลไกการออกฤทธิ์ที่ถูกต้องตาม NCCN Clinical Practice Guidelines in Oncology / ASCO Guidelines
• ข้อ ง. (Mesna 400 mg IV stat): Mesna 400 mg IV stat ไม่ตรงกับข้อบ่งใช้หรือกลไกการออกฤทธิ์ที่ถูกต้องตาม NCCN Clinical Practice Guidelines in Oncology / ASCO Guidelines
• ข้อ จ. (Rasburicase 0.2 mg/kg IV): Rasburicase 0.2 mg/kg IV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80" s="166" t="inlineStr"/>
      <c r="L80" s="166" t="inlineStr">
        <is>
          <t>Oncologic</t>
        </is>
      </c>
      <c r="M80" s="166" t="inlineStr">
        <is>
          <t>CINV &amp; Supportive Care</t>
        </is>
      </c>
      <c r="N80" s="165" t="inlineStr">
        <is>
          <t>Clinic</t>
        </is>
      </c>
      <c r="O80" s="166" t="inlineStr">
        <is>
          <t>ข้อ 104 (PLE_CC1_Key_Rx20_UBU.md)</t>
        </is>
      </c>
      <c r="P80" s="165" t="inlineStr">
        <is>
          <t>ข้อสอบจำลอง</t>
        </is>
      </c>
      <c r="Q80" s="165" t="inlineStr">
        <is>
          <t>Mock Rx20 UBU</t>
        </is>
      </c>
      <c r="R80" s="165" t="inlineStr"/>
    </row>
    <row r="81" ht="24" customHeight="1" s="49">
      <c r="A81" s="167" t="n">
        <v>79</v>
      </c>
      <c r="B81" s="166" t="inlineStr">
        <is>
          <t>Doxorubicin ออกฤทธิ์โดยทำลาย DNA ของเชื้อ</t>
        </is>
      </c>
      <c r="C81" s="166" t="inlineStr"/>
      <c r="D81" s="166" t="inlineStr">
        <is>
          <t>Mesna 400 mg IV stat</t>
        </is>
      </c>
      <c r="E81" s="166" t="inlineStr">
        <is>
          <t>Rasburicase 0.2 mg/kg IV</t>
        </is>
      </c>
      <c r="F81" s="166" t="inlineStr">
        <is>
          <t>Palonosetron 0.25 mg IV stat</t>
        </is>
      </c>
      <c r="G81" s="166" t="inlineStr">
        <is>
          <t>Ondansetron 8 mg IV stat</t>
        </is>
      </c>
      <c r="H81" s="166" t="inlineStr">
        <is>
          <t>Aprepitant 125 mg PO stat</t>
        </is>
      </c>
      <c r="I81" s="167" t="n">
        <v>1</v>
      </c>
      <c r="J81" s="166" t="inlineStr">
        <is>
          <t>✅ คำตอบที่ถูกต้อง: ข้อ ก. Mesna 400 mg IV stat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Mesna 400 mg IV stat การเลือก Mesna 400 mg IV stat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(Rasburicase 0.2 mg/kg IV): Rasburicase 0.2 mg/kg IV ไม่ตรงกับข้อบ่งใช้หรือกลไกการออกฤทธิ์ที่ถูกต้องตาม NCCN Clinical Practice Guidelines in Oncology / ASCO Guidelines
• ข้อ ค. (Palonosetron 0.25 mg IV stat): Palonosetron 0.25 mg IV stat ไม่ตรงกับข้อบ่งใช้หรือกลไกการออกฤทธิ์ที่ถูกต้องตาม NCCN Clinical Practice Guidelines in Oncology / ASCO Guidelines
• ข้อ ง. (Ondansetron 8 mg IV stat): เป็น 5-HT3 receptor antagonist เป็น first-line antiemetic สำหรับ chemotherapy-induced nausea and vomiting (CINV) และ post-operative nausea/vomiting แต่ทำให้ท้องผูก
• ข้อ จ. (Aprepitant 125 mg PO stat): Aprepitant 125 mg PO stat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81" s="166" t="inlineStr"/>
      <c r="L81" s="166" t="inlineStr">
        <is>
          <t>Oncologic</t>
        </is>
      </c>
      <c r="M81" s="166" t="inlineStr">
        <is>
          <t>CINV &amp; Supportive Care</t>
        </is>
      </c>
      <c r="N81" s="165" t="inlineStr">
        <is>
          <t>Clinic</t>
        </is>
      </c>
      <c r="O81" s="166" t="inlineStr">
        <is>
          <t>ข้อ 1 (PLE_CC1_Key_Rx20_UBU.md)</t>
        </is>
      </c>
      <c r="P81" s="165" t="inlineStr">
        <is>
          <t>ข้อสอบจำลอง</t>
        </is>
      </c>
      <c r="Q81" s="165" t="inlineStr">
        <is>
          <t>Mock Rx20 UBU</t>
        </is>
      </c>
      <c r="R81" s="165" t="inlineStr"/>
    </row>
    <row r="82" ht="24" customHeight="1" s="49">
      <c r="A82" s="167" t="n">
        <v>80</v>
      </c>
      <c r="B82" s="166" t="inlineStr">
        <is>
          <t>Doxorubicin ออกฤทธิ์เป็น intercalating ต่อสาย DNA</t>
        </is>
      </c>
      <c r="C82" s="166" t="inlineStr"/>
      <c r="D82" s="166" t="inlineStr">
        <is>
          <t>Ondansetron 8 mg IV stat</t>
        </is>
      </c>
      <c r="E82" s="166" t="inlineStr">
        <is>
          <t>Aprepitant 125 mg PO stat</t>
        </is>
      </c>
      <c r="F82" s="166" t="inlineStr">
        <is>
          <t>Dexamethasone 12 mg IV stat</t>
        </is>
      </c>
      <c r="G82" s="166" t="inlineStr">
        <is>
          <t>Filgrastim (G-CSF) 300 mcg SC OD</t>
        </is>
      </c>
      <c r="H82" s="166" t="inlineStr">
        <is>
          <t>Metoclopramide 10 mg TID</t>
        </is>
      </c>
      <c r="I82" s="167" t="n">
        <v>1</v>
      </c>
      <c r="J82" s="166" t="inlineStr">
        <is>
          <t>✅ คำตอบที่ถูกต้อง: ข้อ ก. Ondansetron 8 mg IV stat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Ondansetron 8 mg IV stat การเลือก Ondansetron 8 mg IV stat เป็นคำตอบที่ถูกต้องตามแนวทางการรักษามาตรฐาน เนื่องจาก เป็น 5-HT3 receptor antagonist เป็น first-line antiemetic สำหรับ chemotherapy-induced nausea and vomiting (CINV) และ post-operative nausea/vomiting แต่ทำให้ท้องผูก
🔍 ข้ออื่นผิดเพราะอะไร:
• ข้อ ข. (Aprepitant 125 mg PO stat): Aprepitant 125 mg PO stat ไม่ตรงกับข้อบ่งใช้หรือกลไกการออกฤทธิ์ที่ถูกต้องตาม NCCN Clinical Practice Guidelines in Oncology / ASCO Guidelines
• ข้อ ค. (Dexamethasone 12 mg IV stat): เป็น long-acting potent glucocorticoid ไม่มี mineralocorticoid effect จึงไม่ทำให้น้ำคั่ง เหมาะสำหรับ brain edema, antiemetic, และ COVID-19 with hypoxemia
• ข้อ ง. (Filgrastim (G-CSF) 300 mcg SC OD): Filgrastim (G-CSF) 300 mcg SC OD ไม่ตรงกับข้อบ่งใช้หรือกลไกการออกฤทธิ์ที่ถูกต้องตาม NCCN Clinical Practice Guidelines in Oncology / ASCO Guidelines
• ข้อ จ. (Metoclopramide 10 mg TID): เป็น central และ peripheral D2 antagonist เพิ่ม gastric emptying และแก้อาเจียน แต่ผ่าน BBB จึงทำให้เกิด acute dystonia และ EPS ได้ง่าย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82" s="166" t="inlineStr"/>
      <c r="L82" s="166" t="inlineStr">
        <is>
          <t>Oncologic</t>
        </is>
      </c>
      <c r="M82" s="166" t="inlineStr">
        <is>
          <t>CINV &amp; Supportive Care</t>
        </is>
      </c>
      <c r="N82" s="165" t="inlineStr">
        <is>
          <t>Clinic</t>
        </is>
      </c>
      <c r="O82" s="166" t="inlineStr">
        <is>
          <t>ข้อ 4 (PLE_CC1_Key_Rx20_UBU.md)</t>
        </is>
      </c>
      <c r="P82" s="165" t="inlineStr">
        <is>
          <t>ข้อสอบจำลอง</t>
        </is>
      </c>
      <c r="Q82" s="165" t="inlineStr">
        <is>
          <t>Mock Rx20 UBU</t>
        </is>
      </c>
      <c r="R82" s="165" t="inlineStr"/>
    </row>
    <row r="83" ht="24" customHeight="1" s="49">
      <c r="A83" s="167" t="n">
        <v>81</v>
      </c>
      <c r="B83" s="166" t="inlineStr">
        <is>
          <t>ยามะเร็งเตรียมในห้องที่มีแรงดันเป็นแบบ positive pressure</t>
        </is>
      </c>
      <c r="C83" s="166" t="inlineStr"/>
      <c r="D83" s="166" t="inlineStr">
        <is>
          <t>Filgrastim (G-CSF) 300 mcg SC OD</t>
        </is>
      </c>
      <c r="E83" s="166" t="inlineStr">
        <is>
          <t>Metoclopramide 10 mg TID</t>
        </is>
      </c>
      <c r="F83" s="166" t="inlineStr">
        <is>
          <t>Lorazepam 1 mg PO PRN</t>
        </is>
      </c>
      <c r="G83" s="166" t="inlineStr">
        <is>
          <t>Morphine 10 mg PO Q4H PRN</t>
        </is>
      </c>
      <c r="H83" s="166" t="inlineStr">
        <is>
          <t>Calcium folinate (Leucovorin) 50 mg IV</t>
        </is>
      </c>
      <c r="I83" s="167" t="n">
        <v>1</v>
      </c>
      <c r="J83" s="166" t="inlineStr">
        <is>
          <t>✅ คำตอบที่ถูกต้อง: ข้อ ก. Filgrastim (G-CSF) 300 mcg SC OD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Filgrastim (G-CSF) 300 mcg SC OD การเลือก Filgrastim (G-CSF) 300 mcg SC OD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ข. (Metoclopramide 10 mg TID): เป็น central และ peripheral D2 antagonist เพิ่ม gastric emptying และแก้อาเจียน แต่ผ่าน BBB จึงทำให้เกิด acute dystonia และ EPS ได้ง่าย
• ข้อ ค. (Lorazepam 1 mg PO PRN): เป็น Benzodiazepine กลุ่ม LOT (Lorazepam, Oxazepam, Temazepam) ที่ผ่าน hepatic Phase II glucuronidation โดยตรง ไม่ผ่าน CYP oxidation จึงปลอดภัยกว่าในผู้สูงอายุและโรคตับ
• ข้อ ง. (Morphine 10 mg PO Q4H PRN): เป็น pure opioid agonist สำหรับ severe pain มี active metabolite M6G (analgesic) และ M3G (neurotoxic) ที่ขับออกทางไต จึงต้องลดขนาดยาใน CKD
• ข้อ จ. (Calcium folinate (Leucovorin) 50 mg IV): Calcium folinate (Leucovorin) 50 mg IV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83" s="166" t="inlineStr"/>
      <c r="L83" s="166" t="inlineStr">
        <is>
          <t>Oncologic</t>
        </is>
      </c>
      <c r="M83" s="166" t="inlineStr">
        <is>
          <t>CINV &amp; Supportive Care</t>
        </is>
      </c>
      <c r="N83" s="165" t="inlineStr">
        <is>
          <t>Clinic</t>
        </is>
      </c>
      <c r="O83" s="166" t="inlineStr">
        <is>
          <t>ข้อ 1 (PLE_CC1_Key_Rx20_UBU.md)</t>
        </is>
      </c>
      <c r="P83" s="165" t="inlineStr">
        <is>
          <t>ข้อสอบจำลอง</t>
        </is>
      </c>
      <c r="Q83" s="165" t="inlineStr">
        <is>
          <t>Mock Rx20 UBU</t>
        </is>
      </c>
      <c r="R83" s="165" t="inlineStr"/>
    </row>
    <row r="84" ht="24" customHeight="1" s="49">
      <c r="A84" s="167" t="n">
        <v>82</v>
      </c>
      <c r="B84" s="166" t="inlineStr">
        <is>
          <t>เพราะ ยามะเร็งเตรียมในห้องที่มีแรงดันเป็นแบบneagatiive pressure</t>
        </is>
      </c>
      <c r="C84" s="166" t="inlineStr"/>
      <c r="D84" s="166" t="inlineStr">
        <is>
          <t>Morphine 10 mg PO Q4H PRN</t>
        </is>
      </c>
      <c r="E84" s="166" t="inlineStr">
        <is>
          <t>Calcium folinate (Leucovorin) 50 mg IV</t>
        </is>
      </c>
      <c r="F84" s="166" t="inlineStr">
        <is>
          <t>Mesna 400 mg IV stat</t>
        </is>
      </c>
      <c r="G84" s="166" t="inlineStr">
        <is>
          <t>Rasburicase 0.2 mg/kg IV</t>
        </is>
      </c>
      <c r="H84" s="166" t="inlineStr">
        <is>
          <t>Palonosetron 0.25 mg IV stat</t>
        </is>
      </c>
      <c r="I84" s="167" t="n">
        <v>4</v>
      </c>
      <c r="J84" s="166" t="inlineStr">
        <is>
          <t>✅ คำตอบที่ถูกต้อง: ข้อ ง. Rasburicase 0.2 mg/kg IV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Rasburicase 0.2 mg/kg IV การเลือก Rasburicase 0.2 mg/kg IV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ก. (Morphine 10 mg PO Q4H PRN): เป็น pure opioid agonist สำหรับ severe pain มี active metabolite M6G (analgesic) และ M3G (neurotoxic) ที่ขับออกทางไต จึงต้องลดขนาดยาใน CKD
• ข้อ ข. (Calcium folinate (Leucovorin) 50 mg IV): Calcium folinate (Leucovorin) 50 mg IV ไม่ตรงกับข้อบ่งใช้หรือกลไกการออกฤทธิ์ที่ถูกต้องตาม NCCN Clinical Practice Guidelines in Oncology / ASCO Guidelines
• ข้อ ค. (Mesna 400 mg IV stat): Mesna 400 mg IV stat ไม่ตรงกับข้อบ่งใช้หรือกลไกการออกฤทธิ์ที่ถูกต้องตาม NCCN Clinical Practice Guidelines in Oncology / ASCO Guidelines
• ข้อ จ. (Palonosetron 0.25 mg IV stat): Palonosetron 0.25 mg IV stat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84" s="166" t="inlineStr"/>
      <c r="L84" s="166" t="inlineStr">
        <is>
          <t>Oncologic</t>
        </is>
      </c>
      <c r="M84" s="166" t="inlineStr">
        <is>
          <t>CINV &amp; Supportive Care</t>
        </is>
      </c>
      <c r="N84" s="165" t="inlineStr">
        <is>
          <t>Clinic</t>
        </is>
      </c>
      <c r="O84" s="166" t="inlineStr">
        <is>
          <t>ข้อ 4 (PLE_CC1_Key_Rx20_UBU.md)</t>
        </is>
      </c>
      <c r="P84" s="165" t="inlineStr">
        <is>
          <t>ข้อสอบจำลอง</t>
        </is>
      </c>
      <c r="Q84" s="165" t="inlineStr">
        <is>
          <t>Mock Rx20 UBU</t>
        </is>
      </c>
      <c r="R84" s="165" t="inlineStr"/>
    </row>
    <row r="85" ht="24" customHeight="1" s="49">
      <c r="A85" s="167" t="n">
        <v>83</v>
      </c>
      <c r="B85" s="166" t="inlineStr">
        <is>
          <t>Cumulative dose ของ Doxorubicin ในผู้ป่วยรายนี้ คือเท่าไร</t>
        </is>
      </c>
      <c r="C85" s="166" t="inlineStr"/>
      <c r="D85" s="166" t="inlineStr">
        <is>
          <t>60 mg/m 2</t>
        </is>
      </c>
      <c r="E85" s="166" t="inlineStr">
        <is>
          <t>180 mg/m 2</t>
        </is>
      </c>
      <c r="F85" s="166" t="inlineStr">
        <is>
          <t>240 mg/m 2</t>
        </is>
      </c>
      <c r="G85" s="166" t="inlineStr">
        <is>
          <t>300 mg/m 2</t>
        </is>
      </c>
      <c r="H85" s="166" t="inlineStr">
        <is>
          <t>480 mg/m 2 cycle 4 x 60 = 240 mg/m 2</t>
        </is>
      </c>
      <c r="I85" s="167" t="n">
        <v>3</v>
      </c>
      <c r="J85" s="166" t="inlineStr">
        <is>
          <t>✅ คำตอบที่ถูกต้อง: ข้อ ค. 240 mg/m 2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240 mg/m 2 การเลือก 240 mg/m 2 เป็นคำตอบที่ถูกต้องและสอดคล้องกับ evidence-based guidelines ของภาวะ CINV &amp; Supportive Care โดยมี clinical efficacy สูงสุดในการรักษาและมี safety profile ที่เหมาะสม
🔍 ข้ออื่นผิดเพราะอะไร:
• ข้อ ก. (60 mg/m 2): 60 mg/m 2 ไม่ตรงกับข้อบ่งใช้หรือกลไกการออกฤทธิ์ที่ถูกต้องตาม NCCN Clinical Practice Guidelines in Oncology / ASCO Guidelines
• ข้อ ข. (180 mg/m 2): 180 mg/m 2 ไม่ตรงกับข้อบ่งใช้หรือกลไกการออกฤทธิ์ที่ถูกต้องตาม NCCN Clinical Practice Guidelines in Oncology / ASCO Guidelines
• ข้อ ง. (300 mg/m 2): 300 mg/m 2 ไม่ตรงกับข้อบ่งใช้หรือกลไกการออกฤทธิ์ที่ถูกต้องตาม NCCN Clinical Practice Guidelines in Oncology / ASCO Guidelines
• ข้อ จ. (480 mg/m 2 cycle 4 x 60 = 240 mg/m 2): 480 mg/m 2 cycle 4 x 60 = 240 mg/m 2 ไม่ตรงกับข้อบ่งใช้หรือกลไกการออกฤทธิ์ที่ถูกต้องตาม NCCN Clinical Practice Guidelines in Oncology / ASCO Guidelines
📖 Guideline อ้างอิง:
National Comprehensive Cancer Network (NCCN) Clinical Practice Guidelines in Oncology &amp; MASCC/ESMO Antiemetic Guidelines
📌 จุดจำก่อนสอบ:
• Chemo-Induced Nausea &amp; Vomiting: Highly emetogenic chemo (Cisplatin) ต้องให้ 3-drug / 4-drug regimen: NK1 receptor antagonist (Aprepitant) + 5-HT3 antagonist (Ondansetron) + Dexamethasone (+ Olanzapine)
• Anthracycline Cardiotoxicity: Doxorubicin มีขนาดยาสะสมสูงสุดตลอดชีวิต (Lifetime cumulative dose &lt;= 450-550 mg/m²) ป้องกันด้วย Dexrazoxane
• Cyclophosphamide Hemorrhagic Cystitis: เกิดจาก metabolite Acrolein ป้องกันด้วย hydration สูงและให้ยาขับพิษ Mesna</t>
        </is>
      </c>
      <c r="K85" s="166" t="inlineStr"/>
      <c r="L85" s="166" t="inlineStr">
        <is>
          <t>Oncologic</t>
        </is>
      </c>
      <c r="M85" s="166" t="inlineStr">
        <is>
          <t>CINV &amp; Supportive Care</t>
        </is>
      </c>
      <c r="N85" s="165" t="inlineStr">
        <is>
          <t>Clinic</t>
        </is>
      </c>
      <c r="O85" s="166" t="inlineStr">
        <is>
          <t>ข้อ 10 (PLE_CC1_Key_Rx20_UBU.md)</t>
        </is>
      </c>
      <c r="P85" s="165" t="inlineStr">
        <is>
          <t>ข้อสอบจำลอง</t>
        </is>
      </c>
      <c r="Q85" s="165" t="inlineStr">
        <is>
          <t>Mock Rx20 UBU</t>
        </is>
      </c>
      <c r="R85" s="165" t="inlineStr"/>
    </row>
    <row r="86" ht="24" customHeight="1" s="49">
      <c r="A86" s="167" t="n">
        <v>84</v>
      </c>
      <c r="B86" s="166" t="inlineStr">
        <is>
          <t>กลไกการเกิด cardiotoxicity ของยา doxorubicin คือข้อใด</t>
        </is>
      </c>
      <c r="C86" s="166" t="inlineStr"/>
      <c r="D86" s="166" t="inlineStr">
        <is>
          <t>Free radical generation</t>
        </is>
      </c>
      <c r="E86" s="166" t="inlineStr">
        <is>
          <t>Topoisomerase inhibitors</t>
        </is>
      </c>
      <c r="F86" s="166" t="inlineStr">
        <is>
          <t>Intercalated DNA</t>
        </is>
      </c>
      <c r="G86" s="166" t="inlineStr">
        <is>
          <t>Inhibit microtubule assembly</t>
        </is>
      </c>
      <c r="H86" s="166" t="inlineStr">
        <is>
          <t>Inhibit microtubule dis-asembly</t>
        </is>
      </c>
      <c r="I86" s="167" t="n">
        <v>1</v>
      </c>
      <c r="J86" s="166" t="inlineStr">
        <is>
          <t>✅ คำตอบที่ถูกต้อง: ข้อ ก. Free radical generation
💡 Background:
การบริบาลทางเภสัชกรรมในกลุ่มโรคมะเร็ง (Oncology) มุ่งเน้นการใช้ยาเคมีบำบัด ยามุ่งเป้า (Targeted therapy) การป้องกันและจัดการพิษจากยา (Chemotherapy-induced toxicities) และการดูแลประคับประคองตามแนวทาง NCCN Guidelines
🎯 ทำไมข้อนี้ถึงถูก:
Free radical generation O2 มาช่วยในการสร้าง ATP ซึ่งการที่ยาทำให้เกิด Free radical กล้ามเนื้อหัวใจก็มีโอากาสนำ O2 ชนิดที่เป็น
🔍 ข้ออื่นผิดเพราะอะไร:
• ข้อ ข. (Topoisomerase inhibitors): Topoisomerase inhibitors ไม่ตรงกับข้อบ่งใช้หรือกลไกการออกฤทธิ์ที่ถูกต้องตาม NCCN Clinical Practice Guidelines in Oncology / ASCO Guidelines
• ข้อ ค. (Intercalated DNA): Intercalated DNA ไม่ตรงกับข้อบ่งใช้หรือกลไกการออกฤทธิ์ที่ถูกต้องตาม NCCN Clinical Practice Guidelines in Oncology / ASCO Guidelines
• ข้อ ง. (Inhibit microtubule assembly): Inhibit microtubule assembly ไม่ตรงกับข้อบ่งใช้หรือกลไกการออกฤทธิ์ที่ถูกต้องตาม NCCN Clinical Practice Guidelines in Oncology / ASCO Guidelines
• ข้อ จ. (Inhibit microtubule dis-asembly</t>
        </is>
      </c>
      <c r="K86" s="166" t="inlineStr"/>
      <c r="L86" s="166" t="inlineStr">
        <is>
          <t>Oncologic</t>
        </is>
      </c>
      <c r="M86" s="166" t="inlineStr">
        <is>
          <t>CINV &amp; Supportive Care</t>
        </is>
      </c>
      <c r="N86" s="165" t="inlineStr">
        <is>
          <t>Clinic</t>
        </is>
      </c>
      <c r="O86" s="166" t="inlineStr">
        <is>
          <t>ข้อ 11 (PLE_CC1_Key_Rx20_UBU.md)</t>
        </is>
      </c>
      <c r="P86" s="165" t="inlineStr">
        <is>
          <t>ข้อสอบจำลอง</t>
        </is>
      </c>
      <c r="Q86" s="165" t="inlineStr">
        <is>
          <t>Mock Rx20 UBU</t>
        </is>
      </c>
      <c r="R86" s="165" t="inlineStr"/>
    </row>
    <row r="87" ht="24" customHeight="1" s="49">
      <c r="A87" s="165" t="n">
        <v>85</v>
      </c>
      <c r="B87" s="166" t="inlineStr">
        <is>
          <t>ข้อใดคือกลไกการออกฤทธิ์ของยา cyclophosphamide</t>
        </is>
      </c>
      <c r="C87" s="166" t="inlineStr"/>
      <c r="D87" s="166" t="inlineStr">
        <is>
          <t>Alkylating agent</t>
        </is>
      </c>
      <c r="E87" s="166" t="inlineStr">
        <is>
          <t>Antimetabolite</t>
        </is>
      </c>
      <c r="F87" s="166" t="inlineStr">
        <is>
          <t>Antimitotic</t>
        </is>
      </c>
      <c r="G87" s="166" t="inlineStr">
        <is>
          <t>Inhibit topoisomerase</t>
        </is>
      </c>
      <c r="H87" s="166" t="inlineStr">
        <is>
          <t>Inhibit DNA polymerase</t>
        </is>
      </c>
      <c r="I87" s="165" t="inlineStr">
        <is>
          <t>1</t>
        </is>
      </c>
      <c r="J87" s="166" t="inlineStr">
        <is>
          <t>✅ คำตอบที่ถูกต้อง: ข้อ ก. Alkylating agent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Alkylating agent การเลือก Alkylating agent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(Antimetabolite): Antimetabolite เป็นกลไกของยาเช่น Methotrexate หรือ 5-FU ที่ขัดขวางกระบวนการสร้างกรดนิวคลีอิก ไม่ใช่กลไกของ Cyclophosphamide
• ข้อ ค. (Antimitotic): Antimitotic เป็นกลไกของยาเช่น Vincristine หรือ Paclitaxel ที่ยับยั้งการสร้างและสลายของ Microtubule ในกระบวนการแบ่งเซลล์
• ข้อ ง. (Inhibit topoisomerase): Inhibit topoisomerase เป็นกลไกของยาเช่น Etoposide หรือ Doxorubicin ที่รบกวนการคลายเกลียวของ DNA
• ข้อ จ. (Inhibit DNA polymerase): Inhibit DNA polymerase เป็นกลไกที่พบในยาต้านไวรัสหลายชนิด ไม่ใช่กลไกหลักของยาเคมีบำบัดกลุ่ม Alkylating agents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87" s="166" t="inlineStr"/>
      <c r="L87" s="166" t="inlineStr">
        <is>
          <t>Oncologic</t>
        </is>
      </c>
      <c r="M87" s="166" t="inlineStr">
        <is>
          <t>CINV &amp; Supportive Care</t>
        </is>
      </c>
      <c r="N87" s="165" t="inlineStr">
        <is>
          <t>Clinic</t>
        </is>
      </c>
      <c r="O87" s="166" t="inlineStr">
        <is>
          <t>ข้อ 107 (PLE_CC1_2562_Key.md)</t>
        </is>
      </c>
      <c r="P87" s="165" t="inlineStr">
        <is>
          <t>ข้อสอบเก่า</t>
        </is>
      </c>
      <c r="Q87" s="165" t="inlineStr">
        <is>
          <t>2562</t>
        </is>
      </c>
      <c r="R87" s="165" t="inlineStr"/>
    </row>
    <row r="88" ht="24" customHeight="1" s="49">
      <c r="A88" s="165" t="n">
        <v>86</v>
      </c>
      <c r="B88" s="166" t="inlineStr">
        <is>
          <t>ข้อใดคือยากลุ่ม anti-microtubule</t>
        </is>
      </c>
      <c r="C88" s="166" t="inlineStr"/>
      <c r="D88" s="166" t="inlineStr">
        <is>
          <t>Paclitaxel</t>
        </is>
      </c>
      <c r="E88" s="166" t="inlineStr">
        <is>
          <t>Doxorubicin</t>
        </is>
      </c>
      <c r="F88" s="166" t="inlineStr">
        <is>
          <t>Cisplatin</t>
        </is>
      </c>
      <c r="G88" s="166" t="inlineStr">
        <is>
          <t>Cyclophosphamide</t>
        </is>
      </c>
      <c r="H88" s="166" t="inlineStr">
        <is>
          <t>Methotrexate</t>
        </is>
      </c>
      <c r="I88" s="165" t="inlineStr">
        <is>
          <t>1</t>
        </is>
      </c>
      <c r="J88" s="166" t="inlineStr">
        <is>
          <t>✅ คำตอบที่ถูกต้อง: ข้อ ก. Paclitaxel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Paclitaxel การเลือก Paclitaxel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(Doxorubicin): Doxorubicin เป็น anthracycline ออกฤทธิ์ยับยั้ง topoisomerase II และเกิด DNA intercalation ไม่ได้ออกฤทธิ์ต่อ microtubule
• ข้อ ค. (Cisplatin): Cisplatin เป็น alkylating-like agent ออกฤทธิ์โดยการสร้าง cross-links กับ DNA strand ยับยั้งการสังเคราะห์ DNA
• ข้อ ง. (Cyclophosphamide): Cyclophosphamide เป็น nitrogen mustard alkylating agent ที่ต้องถูกเปลี่ยนรูปที่ตับก่อนออกฤทธิ์จับกับ DNA
• ข้อ จ. (Methotrexate ห้ามนำไปทำซ้ำทุกกรณี เว้นแต่จะได้รับอนุญาต): Methotrexate เป็น antimetabolite (folate antagonist) ออกฤทธิ์ยับยั้งเอนไซม์ dihydrofolate reductase (DHFR)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88" s="166" t="inlineStr"/>
      <c r="L88" s="166" t="inlineStr">
        <is>
          <t>Oncologic</t>
        </is>
      </c>
      <c r="M88" s="166" t="inlineStr">
        <is>
          <t>CINV &amp; Supportive Care</t>
        </is>
      </c>
      <c r="N88" s="165" t="inlineStr">
        <is>
          <t>Clinic</t>
        </is>
      </c>
      <c r="O88" s="166" t="inlineStr">
        <is>
          <t>ข้อ 54 (PLE_CC1_2559.md)</t>
        </is>
      </c>
      <c r="P88" s="165" t="inlineStr">
        <is>
          <t>ข้อสอบเก่า</t>
        </is>
      </c>
      <c r="Q88" s="165" t="inlineStr">
        <is>
          <t>2559</t>
        </is>
      </c>
      <c r="R88" s="165" t="inlineStr"/>
    </row>
    <row r="89" ht="24" customHeight="1" s="49">
      <c r="A89" s="165" t="n">
        <v>87</v>
      </c>
      <c r="B89" s="166" t="inlineStr">
        <is>
          <t>กินนมเยอะๆ เพื่อปรับสมดุลกรดเบสในร่างกาย --------------------------------------------------------------------------------------------------------------------------------- สถานการณ์ที่ 7 : มะเร็งเม็ดเลือดขาว คนไข้ได้ยา Doxorubicin Vincristine Cyclophosphamide Prednisolone Ondancetron</t>
        </is>
      </c>
      <c r="C89" s="166" t="inlineStr"/>
      <c r="D89" s="166" t="inlineStr">
        <is>
          <t>ยาใดต้องให้กินน ้ามากๆ ตอบ Cyclophosphamide</t>
        </is>
      </c>
      <c r="E89" s="166" t="inlineStr">
        <is>
          <t>ยาใดทำให้เจ็บปาก เป็นแผลในปาก แต่ไม่มีการติดเชื้อ</t>
        </is>
      </c>
      <c r="F89" s="166" t="inlineStr">
        <is>
          <t>Doxorubicin</t>
        </is>
      </c>
      <c r="G89" s="166" t="inlineStr">
        <is>
          <t>Vincristine</t>
        </is>
      </c>
      <c r="H89" s="166" t="inlineStr">
        <is>
          <t>Cyclophosphamide</t>
        </is>
      </c>
      <c r="I89" s="165" t="inlineStr">
        <is>
          <t>1</t>
        </is>
      </c>
      <c r="J89" s="166" t="inlineStr">
        <is>
          <t>✅ คำตอบที่ถูกต้อง: ข้อ ก. ยาใดต้องให้กินน ้ามากๆ ตอบ Cyclophosphamide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ยาใดต้องให้กินน ้ามากๆ ตอบ Cyclophosphamide การเลือก ยาใดต้องให้กินน ้ามากๆ ตอบ Cyclophosphamide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(ยาใดทำให้เจ็บปาก เป็นแผลในปาก แต่ไม่มีการติดเชื้อ): ยาใดทำให้เจ็บปาก (Stomatitis) เป็นผลข้างเคียงเด่นของ Doxorubicin จากการยับยั้งการแบ่งเซลล์เยื่อบุทางเดินอาหาร
• ข้อ ค. (Doxorubicin): Doxorubicin ก่อให้เกิดพิษต่อหัวใจ และแผลในปาก แต่ไม่ได้บังคับให้ดื่มน้ำมากๆ เพื่อป้องกันกระเพาะปัสสาวะอักเสบเหมือน Cyclophosphamide
• ข้อ ง. (Vincristine): Vincristine มีผลข้างเคียงเด่นคือ Peripheral neuropathy และอาการท้องผูก
• ข้อ จ. (Cyclophosphamide): Cyclophosphamide ทำให้เกิด Hemorrhagic cystitis จากสารเมแทบอไลต์ Acrolein จึงต้องดื่มน้ำมากๆ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Short-term Gout Flare Dose: ขนาดยาสำหรับ acute gout: 30-35 mg/day เป็นเวลา 5 วัน แล้วหยุด หรือค่อยๆ taper ใน 7-10 วัน เป็นทางเลือกแรกที่ดีมากในผู้ป่วย CKD หรือทน NSAIDs/Colchicine ไม่ได้
• Systemic Steroid Monitoring: การใช้ระยะยาวต้องระวัง Hyperglycemia, Hypertension, Osteoporosis, Cushingoid appearance, และการติดเชื้อง่าย</t>
        </is>
      </c>
      <c r="K89" s="166" t="inlineStr"/>
      <c r="L89" s="166" t="inlineStr">
        <is>
          <t>Oncologic</t>
        </is>
      </c>
      <c r="M89" s="166" t="inlineStr">
        <is>
          <t>CINV &amp; Supportive Care</t>
        </is>
      </c>
      <c r="N89" s="165" t="inlineStr">
        <is>
          <t>Clinic</t>
        </is>
      </c>
      <c r="O89" s="166" t="inlineStr">
        <is>
          <t>ข้อ 3 (PLE_CC1_2556.md)</t>
        </is>
      </c>
      <c r="P89" s="165" t="inlineStr">
        <is>
          <t>ข้อสอบเก่า</t>
        </is>
      </c>
      <c r="Q89" s="165" t="inlineStr">
        <is>
          <t>2556</t>
        </is>
      </c>
      <c r="R89" s="165" t="inlineStr"/>
    </row>
    <row r="90" ht="24" customHeight="1" s="49">
      <c r="A90" s="165" t="n">
        <v>88</v>
      </c>
      <c r="B90" s="166" t="inlineStr">
        <is>
          <t>ต้องใช้ยา Cyclophosphamide กับผู้ป่วยวันละเท่าไหร่ เมื่อคิดพื้นที่ผิวตามสูตร</t>
        </is>
      </c>
      <c r="C90" s="166" t="inlineStr"/>
      <c r="D90" s="166" t="inlineStr">
        <is>
          <t>728 mg/day</t>
        </is>
      </c>
      <c r="E90" s="166" t="inlineStr">
        <is>
          <t>748 mg/day</t>
        </is>
      </c>
      <c r="F90" s="166" t="inlineStr">
        <is>
          <t>768 mg/day</t>
        </is>
      </c>
      <c r="G90" s="166" t="inlineStr">
        <is>
          <t>788 mg/day</t>
        </is>
      </c>
      <c r="H90" s="166" t="inlineStr">
        <is>
          <t>798 mg/day สูตร body surface area (BSA) = ℎ𝑒𝑖𝑔ℎ𝑡(𝑐𝑚)ข𝑤𝑒𝑖𝑔ℎ𝑡(𝑘𝑔) = 160ข40 3600 =</t>
        </is>
      </c>
      <c r="I90" s="165" t="inlineStr">
        <is>
          <t>5</t>
        </is>
      </c>
      <c r="J90" s="166" t="inlineStr">
        <is>
          <t>✅ คำตอบที่ถูกต้อง: ข้อ จ. 798 mg/day สูตร body surface area (BSA) = ℎ𝑒𝑖𝑔ℎ𝑡(𝑐𝑚)ข𝑤𝑒𝑖𝑔ℎ𝑡(𝑘𝑔) = 160ข40 3600 =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798 mg/day สูตร body surface area (BSA) = ℎ𝑒𝑖𝑔ℎ𝑡(𝑐𝑚)ข𝑤𝑒𝑖𝑔ℎ𝑡(𝑘𝑔) = 160ข40 3600 = การเลือก 798 mg/day สูตร body surface area (BSA) = ℎ𝑒𝑖𝑔ℎ𝑡(𝑐𝑚)ข𝑤𝑒𝑖𝑔ℎ𝑡(𝑘𝑔) = 160ข40 3600 =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(728 mg/day):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ข. (748 mg/day):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ค. (768 mg/day):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ง. (788 mg/day):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90" s="166" t="inlineStr"/>
      <c r="L90" s="166" t="inlineStr">
        <is>
          <t>Oncologic</t>
        </is>
      </c>
      <c r="M90" s="166" t="inlineStr">
        <is>
          <t>CINV &amp; Supportive Care</t>
        </is>
      </c>
      <c r="N90" s="165" t="inlineStr">
        <is>
          <t>Clinic</t>
        </is>
      </c>
      <c r="O90" s="166" t="inlineStr">
        <is>
          <t>ข้อ 1 (PLE_CC1_2554 SET2.md)</t>
        </is>
      </c>
      <c r="P90" s="165" t="inlineStr">
        <is>
          <t>ข้อสอบเก่า</t>
        </is>
      </c>
      <c r="Q90" s="165" t="inlineStr">
        <is>
          <t>2554</t>
        </is>
      </c>
      <c r="R90" s="165" t="inlineStr"/>
    </row>
    <row r="91" ht="24" customHeight="1" s="49">
      <c r="A91" s="165" t="n">
        <v>89</v>
      </c>
      <c r="B91" s="166" t="inlineStr">
        <is>
          <t>ข้อใดออกฤทธิ์เหมือน Cyclophosphamide</t>
        </is>
      </c>
      <c r="C91" s="166" t="inlineStr"/>
      <c r="D91" s="166" t="inlineStr">
        <is>
          <t>Docetaxel</t>
        </is>
      </c>
      <c r="E91" s="166" t="inlineStr">
        <is>
          <t>Cytarabine</t>
        </is>
      </c>
      <c r="F91" s="166" t="inlineStr">
        <is>
          <t>Cisplatin</t>
        </is>
      </c>
      <c r="G91" s="166" t="inlineStr">
        <is>
          <t>Ifosfamide</t>
        </is>
      </c>
      <c r="H91" s="166" t="inlineStr">
        <is>
          <t>Navelbine mustard, cyclophosphamide, ifosfamide, cisplatin และ dacarbazine</t>
        </is>
      </c>
      <c r="I91" s="165" t="inlineStr">
        <is>
          <t>4</t>
        </is>
      </c>
      <c r="J91" s="166" t="inlineStr">
        <is>
          <t>✅ คำตอบที่ถูกต้อง: ข้อ ง. Ifosfamide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Ifosfamide การเลือก Ifosfamide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(Docetaxel): Docetaxel เป็นยากลุ่ม Taxanes ออกฤทธิ์ส่งเสริมการรวมตัวของ Tubulin แต่ยับยั้งการสลายตัวของ Microtubule ทำให้เซลล์หยุดการแบ่งตัวในระยะ M phase
• ข้อ ข. (Cytarabine): Cytarabine เป็นยาต้านมะเร็งกลุ่ม Antimetabolites ทำหน้าที่รบกวนการทำงานของเอนไซม์ DNA polymerase เฉพาะในระยะ S phase ของวงจรเซลล์
• ข้อ ค. (Cisplatin): Cisplatin จับกับสาย DNA เกิดเป็น Cross-links รบกวนกระบวนการ Replication ทำให้เซลล์มะเร็งตายโดยไม่จำเพาะต่อระยะของวัฏจักรเซลล์ (Cell cycle non-specific)
• ข้อ จ. (Navelbine mustard, cyclophosphamide, ifosfamide, cisplatin และ dacarbazine): Angiotensin II receptor blockers ปิดกั้นการทำงานของ Angiotensin II ที่ AT1 receptor ไม่มีผลยับยั้งเอนไซม์ ACE จึงไม่ทำให้เกิดอาการไอแห้ง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91" s="166" t="inlineStr"/>
      <c r="L91" s="166" t="inlineStr">
        <is>
          <t>Oncologic</t>
        </is>
      </c>
      <c r="M91" s="166" t="inlineStr">
        <is>
          <t>CINV &amp; Supportive Care</t>
        </is>
      </c>
      <c r="N91" s="165" t="inlineStr">
        <is>
          <t>Clinic</t>
        </is>
      </c>
      <c r="O91" s="166" t="inlineStr">
        <is>
          <t>ข้อ 4 (PLE_CC1_2554 SET2.md)</t>
        </is>
      </c>
      <c r="P91" s="165" t="inlineStr">
        <is>
          <t>ข้อสอบเก่า</t>
        </is>
      </c>
      <c r="Q91" s="165" t="inlineStr">
        <is>
          <t>2554</t>
        </is>
      </c>
      <c r="R91" s="165" t="inlineStr"/>
    </row>
    <row r="92" ht="24" customHeight="1" s="49">
      <c r="A92" s="165" t="n">
        <v>90</v>
      </c>
      <c r="B92" s="166" t="inlineStr">
        <is>
          <t>ถ้าต้องการเตรียมยา cyclophosphamide ให้ได้ 50 mg/tbs. จาก cyclophosphamide capsule ขนาด 25 mg ถ้าต้องการเตรียมให้พอใช้ตลอดในการรักษาต้องใช้ยากี่เม็ดและเตรียมยาที่มิลลิลิตร ถ้า BSA ของผู้ป่วยรายนี้เท่ากับ 1 m2</t>
        </is>
      </c>
      <c r="C92" s="166" t="inlineStr"/>
      <c r="D92" s="166" t="inlineStr">
        <is>
          <t>400 ml.</t>
        </is>
      </c>
      <c r="E92" s="166" t="inlineStr">
        <is>
          <t>420 ml.</t>
        </is>
      </c>
      <c r="F92" s="166" t="inlineStr">
        <is>
          <t>440 ml.</t>
        </is>
      </c>
      <c r="G92" s="166" t="inlineStr">
        <is>
          <t>460 ml.</t>
        </is>
      </c>
      <c r="H92" s="166" t="inlineStr">
        <is>
          <t>480 ml.</t>
        </is>
      </c>
      <c r="I92" s="165" t="inlineStr">
        <is>
          <t>2</t>
        </is>
      </c>
      <c r="J92" s="166" t="inlineStr">
        <is>
          <t>✅ คำตอบที่ถูกต้อง: ข้อ ข. 420 ml.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420 ml. การเลือก 420 ml.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(400 ml.):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ค. (440 ml.):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ง. (460 ml.):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จ. (480 ml.</t>
        </is>
      </c>
      <c r="K92" s="166" t="inlineStr"/>
      <c r="L92" s="166" t="inlineStr">
        <is>
          <t>Oncologic</t>
        </is>
      </c>
      <c r="M92" s="166" t="inlineStr">
        <is>
          <t>CINV &amp; Supportive Care</t>
        </is>
      </c>
      <c r="N92" s="165" t="inlineStr">
        <is>
          <t>Clinic</t>
        </is>
      </c>
      <c r="O92" s="166" t="inlineStr">
        <is>
          <t>ข้อ 5 (PLE_CC1_2554 SET2.md)</t>
        </is>
      </c>
      <c r="P92" s="165" t="inlineStr">
        <is>
          <t>ข้อสอบเก่า</t>
        </is>
      </c>
      <c r="Q92" s="165" t="inlineStr">
        <is>
          <t>2554</t>
        </is>
      </c>
      <c r="R92" s="165" t="inlineStr"/>
    </row>
    <row r="93" ht="24" customHeight="1" s="49">
      <c r="A93" s="165" t="n">
        <v>91</v>
      </c>
      <c r="B93" s="166" t="inlineStr">
        <is>
          <t>เกี่ยวกับอาการไมGพึงประสงค_จากยา cyclophosphamide ข้อใดไมGถูกต$อง</t>
        </is>
      </c>
      <c r="C93" s="166" t="inlineStr"/>
      <c r="D93" s="166" t="inlineStr">
        <is>
          <t>ทำให$เกิดภาวะ cystitis</t>
        </is>
      </c>
      <c r="E93" s="166" t="inlineStr">
        <is>
          <t>เปญน dose-related toxicity</t>
        </is>
      </c>
      <c r="F93" s="166" t="inlineStr">
        <is>
          <t>สารที่ออกฤทธิ์ทำให$เกิดพิษคือ acrolein</t>
        </is>
      </c>
      <c r="G93" s="166" t="inlineStr">
        <is>
          <t>เมื่อเกิด extravasation ควรได$รับ hyaluronidase เปญน antidote</t>
        </is>
      </c>
      <c r="H93" s="166" t="inlineStr">
        <is>
          <t>ใช$ mesna เปญน uroprotective</t>
        </is>
      </c>
      <c r="I93" s="165" t="inlineStr">
        <is>
          <t>4</t>
        </is>
      </c>
      <c r="J93" s="166" t="inlineStr">
        <is>
          <t>✅ คำตอบที่ถูกต้อง: ข้อ ง. เมื่อเกิด extravasation ควรได$รับ hyaluronidase เปญน antidote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เมื่อเกิด extravasation ควรได$รับ hyaluronidase เปญน antidote การเลือก เมื่อเกิด extravasation ควรได$รับ hyaluronidase เปญน antidote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(ทำให$เกิดภาวะ cystitis): Cyclophosphamide ทำให้เกิด hemorrhagic cystitis ได้จริง เนื่องจาก metabolite ที่ชื่อ acrolein ทำลายเยื่อบุทางเดินปัสสาวะ
• ข้อ ข. (เปญน dose-related toxicity): การเกิด hemorrhagic cystitis จาก cyclophosphamide เป็น dose-related toxicity ยิ่งให้ขนาดสูงยิ่งมีโอกาสเกิดมาก
• ข้อ ค. (สารที่ออกฤทธิ์ทำให$เกิดพิษคือ acrolein): Acrolein เป็นสารเมแทบอไลต์ที่เป็นพิษของ cyclophosphamide ซึ่งเป็นสาเหตุหลักที่ทำให้เกิดกระเพาะปัสสาวะอักเสบแบบมีเลือดออก
• ข้อ จ. (ใช$ mesna เปญน uroprotective): Mesna (2-mercaptoethane sulfonate) ให้เพื่อเป็น uroprotective โดยจะไปจับกับ acrolein ลดการเกิด hemorrhagic cystitis ได้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93" s="166" t="inlineStr"/>
      <c r="L93" s="166" t="inlineStr">
        <is>
          <t>Oncologic</t>
        </is>
      </c>
      <c r="M93" s="166" t="inlineStr">
        <is>
          <t>CINV &amp; Supportive Care</t>
        </is>
      </c>
      <c r="N93" s="165" t="inlineStr">
        <is>
          <t>Clinic</t>
        </is>
      </c>
      <c r="O93" s="166" t="inlineStr">
        <is>
          <t>ข้อ 22 (PLE_CC1_Key_Rx20_UBU.md)</t>
        </is>
      </c>
      <c r="P93" s="165" t="inlineStr">
        <is>
          <t>ข้อสอบจำลอง</t>
        </is>
      </c>
      <c r="Q93" s="165" t="inlineStr">
        <is>
          <t>Mock Rx20 UBU</t>
        </is>
      </c>
      <c r="R93" s="165" t="inlineStr"/>
    </row>
    <row r="94" ht="24" customHeight="1" s="49">
      <c r="A94" s="165" t="n">
        <v>92</v>
      </c>
      <c r="B94" s="166" t="inlineStr">
        <is>
          <t>ยาในข้อใดมีประโยชน_สำหรับ anticipatory nausea and vomiting</t>
        </is>
      </c>
      <c r="C94" s="166" t="inlineStr"/>
      <c r="D94" s="166" t="inlineStr">
        <is>
          <t>Dexamethasone</t>
        </is>
      </c>
      <c r="E94" s="166" t="inlineStr">
        <is>
          <t>Ondansetron</t>
        </is>
      </c>
      <c r="F94" s="166" t="inlineStr">
        <is>
          <t>Aprepitant</t>
        </is>
      </c>
      <c r="G94" s="166" t="inlineStr">
        <is>
          <t>Lorazepam</t>
        </is>
      </c>
      <c r="H94" s="166" t="inlineStr">
        <is>
          <t>Metoclopramide</t>
        </is>
      </c>
      <c r="I94" s="165" t="inlineStr">
        <is>
          <t>4</t>
        </is>
      </c>
      <c r="J94" s="166" t="inlineStr">
        <is>
          <t>✅ คำตอบที่ถูกต้อง: ข้อ ง. Lorazepam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Lorazepam การเลือก Lorazepam เป็นคำตอบที่ถูกต้องตามแนวทางการรักษามาตรฐาน เนื่องจาก เป็น Benzodiazepine กลุ่ม LOT (Lorazepam, Oxazepam, Temazepam) ที่ผ่าน hepatic Phase II glucuronidation โดยตรง ไม่ผ่าน CYP oxidation จึงปลอดภัยกว่าในผู้สูงอายุและโรคตับ
🔍 ข้ออื่นผิดเพราะอะไร:
• ข้อ ก. (Dexamethasone): Dexamethasone เป็น corticosteroid ใช้ป้องกัน delayed และ acute CINV แต่ไม่ใช่ยาทางเลือกหลักสำหรับ anticipatory CINV
• ข้อ ข. (Ondansetron): Ondansetron เป็น 5-HT3 receptor antagonist มีประสิทธิภาพสูงใน acute CINV แต่ไม่มีผลลบล้างการเรียนรู้เชิงเงื่อนไขใน anticipatory CINV
• ข้อ ค. (Aprepitant): Aprepitant เป็น NK1 receptor antagonist ใช้ป้องกัน acute และ delayed CINV แต่ไม่ครอบคลุมเรื่อง anticipatory N/V
• ข้อ จ. (Metoclopramide): Metoclopramide เป็น D2 receptor antagonist ใช้ลดอาการคลื่นไส้อาเจียนทั่วไป แต่ไม่มีคุณสมบัติ anxiolytic เพื่อลด anticipatory N/V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94" s="166" t="inlineStr"/>
      <c r="L94" s="166" t="inlineStr">
        <is>
          <t>Oncologic</t>
        </is>
      </c>
      <c r="M94" s="166" t="inlineStr">
        <is>
          <t>CINV &amp; Supportive Care</t>
        </is>
      </c>
      <c r="N94" s="165" t="inlineStr">
        <is>
          <t>Clinic</t>
        </is>
      </c>
      <c r="O94" s="166" t="inlineStr">
        <is>
          <t>ข้อ 23 (PLE_CC1_Key_Rx20_UBU.md)</t>
        </is>
      </c>
      <c r="P94" s="165" t="inlineStr">
        <is>
          <t>ข้อสอบจำลอง</t>
        </is>
      </c>
      <c r="Q94" s="165" t="inlineStr">
        <is>
          <t>Mock Rx20 UBU</t>
        </is>
      </c>
      <c r="R94" s="165" t="inlineStr"/>
    </row>
    <row r="95" ht="24" customHeight="1" s="49">
      <c r="A95" s="165" t="n">
        <v>93</v>
      </c>
      <c r="B95" s="166" t="inlineStr">
        <is>
          <t>เภสัชกรจะแนะนำผลิตภัณฑ์ใดเพื่อรักษา Mild acne</t>
        </is>
      </c>
      <c r="C95" s="166" t="inlineStr"/>
      <c r="D95" s="166" t="inlineStr">
        <is>
          <t>สบู่มังคุด</t>
        </is>
      </c>
      <c r="E95" s="166" t="inlineStr">
        <is>
          <t>เจลพญายอ</t>
        </is>
      </c>
      <c r="F95" s="166" t="inlineStr">
        <is>
          <t>ครีมว่านหางจระเข้</t>
        </is>
      </c>
      <c r="G95" s="166" t="inlineStr">
        <is>
          <t>มาสก์ดึงผิวใบบัวบก</t>
        </is>
      </c>
      <c r="H95" s="166" t="inlineStr">
        <is>
          <t>ผงขมิ้นชันขัดหน้า</t>
        </is>
      </c>
      <c r="I95" s="165" t="inlineStr">
        <is>
          <t>1</t>
        </is>
      </c>
      <c r="J95" s="166" t="inlineStr">
        <is>
          <t>✅ คำตอบที่ถูกต้อง: ข้อ ก. สบู่มังคุด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สบู่มังคุด การเลือก สบู่มังคุด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(เจลพญายอ): เจลพญายอมีสรรพคุณต้านการอักเสบและใช้รักษาเริม งูสวัด แต่ไม่มีผลฆ่าเชื้อ Cutibacterium acnes ซึ่งเป็นสาเหตุของการเกิดสิว
• ข้อ ค. (ครีมว่านหางจระเข้): ครีมว่านหางจระเข้ช่วยลดการระคายเคืองและเพิ่มความชุ่มชื้น แต่ไม่มีฤทธิ์ต้านเชื้อแบคทีเรียเพื่อรักษาสิวโดยตรง
• ข้อ ง. (มาสก์ดึงผิวใบบัวบก): มาสก์ดึงผิวใบบัวบกช่วยลดการอักเสบ สมานแผล แต่ไม่สามารถฆ่าเชื้อแบคทีเรียในรูขุมขนที่ก่อให้เกิด Mild acne ได้
• ข้อ จ. (ผงขมิ้นชันขัดหน้า</t>
        </is>
      </c>
      <c r="K95" s="166" t="inlineStr"/>
      <c r="L95" s="166" t="inlineStr">
        <is>
          <t>Oncologic</t>
        </is>
      </c>
      <c r="M95" s="166" t="inlineStr">
        <is>
          <t>CINV &amp; Supportive Care</t>
        </is>
      </c>
      <c r="N95" s="165" t="inlineStr">
        <is>
          <t>Clinic</t>
        </is>
      </c>
      <c r="O95" s="166" t="inlineStr">
        <is>
          <t>ข้อ 9 (PLE_CC1_Key_Rx20_UBU.md)</t>
        </is>
      </c>
      <c r="P95" s="165" t="inlineStr">
        <is>
          <t>ข้อสอบจำลอง</t>
        </is>
      </c>
      <c r="Q95" s="165" t="inlineStr">
        <is>
          <t>Mock Rx20 UBU</t>
        </is>
      </c>
      <c r="R95" s="165" t="inlineStr"/>
    </row>
    <row r="96" ht="24" customHeight="1" s="49">
      <c r="A96" s="165" t="n">
        <v>94</v>
      </c>
      <c r="B96" s="166" t="inlineStr">
        <is>
          <t>[กรณีศึกษา 9]
ผู้ป่วยหญิง อายุ 60 ปี หนัก 60 kg สูง 165 cm เป็นมะเร็งเต้านม ได้รับการรักษา adjuvant therapy ยาที่ได้รับคือ
Cyclophosphamide 60 mg/m2
Doxorubicin 75 mg/m2
และผลตรวจ HER2 = positive จึงได้รับ tamoxifen ร่วมด้วย
คำถาม: ข้อใดคืออาการไม่พึงประสงค์ที่มีความจำเพาะและสำคัญทางคลินิกจากยา Cyclophosphamide</t>
        </is>
      </c>
      <c r="C96" s="166" t="inlineStr"/>
      <c r="D96" s="166" t="inlineStr">
        <is>
          <t>Mucositis</t>
        </is>
      </c>
      <c r="E96" s="166" t="inlineStr">
        <is>
          <t>Neuropathy</t>
        </is>
      </c>
      <c r="F96" s="166" t="inlineStr">
        <is>
          <t>Hemorrhagic cystitis</t>
        </is>
      </c>
      <c r="G96" s="166" t="inlineStr">
        <is>
          <t>Hand foot syndrome</t>
        </is>
      </c>
      <c r="H96" s="166" t="inlineStr">
        <is>
          <t>Anemia</t>
        </is>
      </c>
      <c r="I96" s="165" t="inlineStr">
        <is>
          <t>3</t>
        </is>
      </c>
      <c r="J96" s="166" t="inlineStr">
        <is>
          <t xml:space="preserve">✅ คำตอบที่ถูกต้อง: ข้อ ค. Hemorrhagic cystitis
🎯 ทำไมข้อนี้ถึงถูก:
🔍 ข้ออื่นผิดเพราะอะไร:
</t>
        </is>
      </c>
      <c r="K96" s="166" t="inlineStr"/>
      <c r="L96" s="166" t="inlineStr">
        <is>
          <t>Oncologic</t>
        </is>
      </c>
      <c r="M96" s="166" t="inlineStr">
        <is>
          <t>CINV &amp; Supportive Care</t>
        </is>
      </c>
      <c r="N96" s="165" t="inlineStr">
        <is>
          <t>Clinic</t>
        </is>
      </c>
      <c r="O96" s="166" t="inlineStr">
        <is>
          <t>[SOURCE: Pharma Plus เล่มม่วง 2 - ข้อสอบย้อนหลังปี 2558 วันที่ 2 ข้อ 63]</t>
        </is>
      </c>
      <c r="P96" s="165" t="inlineStr">
        <is>
          <t>ข้อสอบเก่า</t>
        </is>
      </c>
      <c r="Q96" s="165" t="inlineStr">
        <is>
          <t>2558</t>
        </is>
      </c>
      <c r="R96" s="165" t="inlineStr"/>
    </row>
    <row r="97" ht="24" customHeight="1" s="49">
      <c r="A97" s="165" t="n">
        <v>95</v>
      </c>
      <c r="B97" s="166" t="inlineStr">
        <is>
          <t>[กรณีศึกษา 9]
ผู้ป่วยหญิง อายุ 60 ปี หนัก 60 kg สูง 165 cm เป็นมะเร็งเต้านม ได้รับการรักษา adjuvant therapy ยาที่ได้รับคือ
Cyclophosphamide 60 mg/m2
Doxorubicin 75 mg/m2
และผลตรวจ HER2 = positive จึงได้รับ tamoxifen ร่วมด้วย
คำถาม: ผู้ป่วยมะเร็งเต้านมชนิดที่มีตัวรับฮอร์โมน (Hormone receptor-positive) ต้องรับประทานยา Tamoxifen เป็นระยะเวลานานเท่าใดตามมาตรฐานสากล</t>
        </is>
      </c>
      <c r="C97" s="166" t="inlineStr"/>
      <c r="D97" s="166" t="inlineStr">
        <is>
          <t>14 วัน</t>
        </is>
      </c>
      <c r="E97" s="166" t="inlineStr">
        <is>
          <t>30 วัน</t>
        </is>
      </c>
      <c r="F97" s="166" t="inlineStr">
        <is>
          <t>6 เดือน</t>
        </is>
      </c>
      <c r="G97" s="166" t="inlineStr">
        <is>
          <t>1 ปี</t>
        </is>
      </c>
      <c r="H97" s="166" t="inlineStr">
        <is>
          <t>5 ปี</t>
        </is>
      </c>
      <c r="I97" s="165" t="inlineStr">
        <is>
          <t>5</t>
        </is>
      </c>
      <c r="J97" s="166" t="inlineStr">
        <is>
          <t xml:space="preserve">✅ คำตอบที่ถูกต้อง: ข้อ จ. 5 ปี
🎯 ทำไมข้อนี้ถึงถูก:
🔍 ข้ออื่นผิดเพราะอะไร:
</t>
        </is>
      </c>
      <c r="K97" s="166" t="inlineStr"/>
      <c r="L97" s="166" t="inlineStr">
        <is>
          <t>Oncologic</t>
        </is>
      </c>
      <c r="M97" s="166" t="inlineStr">
        <is>
          <t>CINV &amp; Supportive Care</t>
        </is>
      </c>
      <c r="N97" s="165" t="inlineStr">
        <is>
          <t>Clinic</t>
        </is>
      </c>
      <c r="O97" s="166" t="inlineStr">
        <is>
          <t>[SOURCE: Pharma Plus เล่มม่วง 2 - ข้อสอบย้อนหลังปี 2558 วันที่ 2 ข้อ 66]</t>
        </is>
      </c>
      <c r="P97" s="165" t="inlineStr">
        <is>
          <t>ข้อสอบเก่า</t>
        </is>
      </c>
      <c r="Q97" s="165" t="inlineStr">
        <is>
          <t>2558</t>
        </is>
      </c>
      <c r="R97" s="165" t="inlineStr"/>
    </row>
    <row r="98" ht="24" customHeight="1" s="49">
      <c r="A98" s="165" t="n">
        <v>96</v>
      </c>
      <c r="B98" s="166" t="inlineStr">
        <is>
          <t>[กรณีศึกษา 9]
ผู้ป่วยหญิง อายุ 60 ปี หนัก 60 kg สูง 165 cm เป็นมะเร็งเต้านม ได้รับการรักษา adjuvant therapy ยาที่ได้รับคือ
Cyclophosphamide 60 mg/m2
Doxorubicin 75 mg/m2
และผลตรวจ HER2 = positive จึงได้รับ tamoxifen ร่วมด้วย
คำถาม: ยา Tamoxifen มีข้อห้ามใช้เด็ดขาด (Contraindication) หรือต้องหลีกเลี่ยงในผู้ป่วยที่มีประวัติโรคใด</t>
        </is>
      </c>
      <c r="C98" s="166" t="inlineStr"/>
      <c r="D98" s="166" t="inlineStr">
        <is>
          <t>HTN</t>
        </is>
      </c>
      <c r="E98" s="166" t="inlineStr">
        <is>
          <t>CKD</t>
        </is>
      </c>
      <c r="F98" s="166" t="inlineStr">
        <is>
          <t>DM</t>
        </is>
      </c>
      <c r="G98" s="166" t="inlineStr">
        <is>
          <t>DVT</t>
        </is>
      </c>
      <c r="H98" s="166" t="inlineStr">
        <is>
          <t>BPH</t>
        </is>
      </c>
      <c r="I98" s="165" t="inlineStr">
        <is>
          <t>4</t>
        </is>
      </c>
      <c r="J98" s="166" t="inlineStr">
        <is>
          <t xml:space="preserve">✅ คำตอบที่ถูกต้อง: ข้อ ง. DVT
🎯 ทำไมข้อนี้ถึงถูก:
🔍 ข้ออื่นผิดเพราะอะไร:
</t>
        </is>
      </c>
      <c r="K98" s="166" t="inlineStr"/>
      <c r="L98" s="166" t="inlineStr">
        <is>
          <t>Oncologic</t>
        </is>
      </c>
      <c r="M98" s="166" t="inlineStr">
        <is>
          <t>CINV &amp; Supportive Care</t>
        </is>
      </c>
      <c r="N98" s="165" t="inlineStr">
        <is>
          <t>Clinic</t>
        </is>
      </c>
      <c r="O98" s="166" t="inlineStr">
        <is>
          <t>[SOURCE: Pharma Plus เล่มม่วง 2 - ข้อสอบย้อนหลังปี 2558 วันที่ 2 ข้อ 67]</t>
        </is>
      </c>
      <c r="P98" s="165" t="inlineStr">
        <is>
          <t>ข้อสอบเก่า</t>
        </is>
      </c>
      <c r="Q98" s="165" t="inlineStr">
        <is>
          <t>2558</t>
        </is>
      </c>
      <c r="R98" s="165" t="inlineStr"/>
    </row>
    <row r="99" ht="24" customHeight="1" s="49">
      <c r="A99" s="176" t="n">
        <v>97</v>
      </c>
      <c r="B99" t="inlineStr">
        <is>
          <t>ผู้ป่วยชายไทยอายุ 34 ปี เข้ารับการรักษามะเร็งลำไส้ ด้วยการให้ยาเคมี (Chemotherapy) หลังจากออกจากโรงพยาบาลไปประมาณ 2 วัน ผู้ป่วยมีอาการคลื่นไส้อาเจียน จึงไปร้านยาเพื่อขอซื้อยาบรรเทาอาการเบื้องต้น ยาในข้อใดเหมาะสมที่สุดในผู้ป่วยรายนี้</t>
        </is>
      </c>
      <c r="D99" t="inlineStr">
        <is>
          <t>Domperidone</t>
        </is>
      </c>
      <c r="E99" t="inlineStr">
        <is>
          <t>Metoclopramide</t>
        </is>
      </c>
      <c r="F99" t="inlineStr">
        <is>
          <t>Ondansetron</t>
        </is>
      </c>
      <c r="G99" t="inlineStr">
        <is>
          <t>Diphenhydramine</t>
        </is>
      </c>
      <c r="H99" t="inlineStr">
        <is>
          <t>Prochlorperazine</t>
        </is>
      </c>
      <c r="I99" t="n">
        <v>3</v>
      </c>
      <c r="J99" t="inlineStr">
        <is>
          <t>✅ คำตอบที่ถูกต้อง: ข้อ ค. Ondansetron
🎯 ทำไมข้อนี้ถึงถูก: ผู้ป่วยมีอาการคลื่นไส้อาเจียนจากยาเคมีบำบัด (Chemotherapy-Induced Nausea and Vomiting: CINV) ยาต้านอาเจียนกลุ่ม 5-HT3 receptor antagonists เช่น Ondansetron มีประสิทธิภาพสูงในการป้องกันและรักษา CINV โดยออกฤทธิ์ยับยั้ง serotonin receptors ทั้งที่ chemoreceptor trigger zone (CTZ) และทางเดินอาหาร
🔍 ข้ออื่นผิดเพราะอะไร:
•
ข
้
อ
ก
.
D
o
m
p
e
r
i
d
o
n
e
:
เ
ป
็
น
p
e
r
i
p
h
e
r
a
l
d
o
p
a
m
i
n
e
D
2
a
n
t
a
g
o
n
i
s
t
ข
้
า
ม
b
l
o
o
d
-
b
r
a
i
n
b
a
r
r
i
e
r
ไ
ด
้
น
้
อ
ย
ป
ร
ะ
ส
ิ
ท
ธ
ิ
ภ
า
พ
ไ
ม
่
เ
พ
ี
ย
ง
พ
อ
ส
ำ
ห
ร
ั
บ
C
I
N
V
•
ข
้
อ
ข
.
M
e
t
o
c
l
o
p
r
a
m
i
d
e
:
แ
ม
้
จ
ะ
ม
ี
ฤ
ท
ธ
ิ
์
แ
ก
้
ค
ล
ื
่
น
ไ
ส
้
อ
า
เ
จ
ี
ย
น
แ
ต
่
ม
ี
ป
ร
ะ
ส
ิ
ท
ธ
ิ
ภ
า
พ
ต
่
ำ
ก
ว
่
า
O
n
d
a
n
s
e
t
r
o
n
ม
า
ก
ใ
น
C
I
N
V
แ
ล
ะ
ก
า
ร
ใ
ช
้
ข
น
า
ด
ย
า
ส
ู
ง
เ
ส
ี
่
ย
ง
ต
่
อ
e
x
t
r
a
p
y
r
a
m
i
d
a
l
s
y
m
p
t
o
m
s
(
E
P
S
)
•
ข
้
อ
ง
.
D
i
p
h
e
n
h
y
d
r
a
m
i
n
e
:
เ
ป
็
น
H
1
-
a
n
t
i
h
i
s
t
a
m
i
n
e
เ
ห
ม
า
ะ
ส
ำ
ห
ร
ั
บ
ร
ั
ก
ษ
า
m
o
t
i
o
n
s
i
c
k
n
e
s
s
แ
ต
่
ไ
ม
่
ม
ี
ป
ร
ะ
ส
ิ
ท
ธ
ิ
ภ
า
พ
ใ
น
ก
า
ร
ค
ว
บ
ค
ุ
ม
C
I
N
V
•
ข
้
อ
จ
.
P
r
o
c
h
l
o
r
p
e
r
a
z
i
n
e
:
เ
ป
็
น
p
h
e
n
o
t
h
i
a
z
i
n
e
a
n
t
i
e
m
e
t
i
c
ป
ร
ะ
ส
ิ
ท
ธ
ิ
ภ
า
พ
ใ
น
C
I
N
V
ด
้
อ
ย
ก
ว
่
า
5
-
H
T
3
a
n
t
a
g
o
n
i
s
t
s
แ
ล
ะ
ม
ี
ผ
ล
ข
้
า
ง
เ
ค
ี
ย
ง
s
e
d
a
t
i
n
g
แ
ล
ะ
E
P
S
ส
ู
ง</t>
        </is>
      </c>
      <c r="L99" t="inlineStr">
        <is>
          <t>Oncologic</t>
        </is>
      </c>
      <c r="M99" t="inlineStr">
        <is>
          <t>CINV &amp; Supportive Care</t>
        </is>
      </c>
      <c r="N99" t="inlineStr">
        <is>
          <t>Clinic</t>
        </is>
      </c>
      <c r="O99" t="inlineStr">
        <is>
          <t>[SOURCE: Mock Pharmtutor 2024 Set 1 ข้อ 20]</t>
        </is>
      </c>
      <c r="P99" t="inlineStr">
        <is>
          <t>ข้อสอบจำลอง</t>
        </is>
      </c>
      <c r="Q99" t="inlineStr">
        <is>
          <t>Mock Pharmtutor 2024</t>
        </is>
      </c>
    </row>
    <row r="100" ht="24" customHeight="1" s="49">
      <c r="A100" s="176" t="n">
        <v>98</v>
      </c>
      <c r="B100" t="inlineStr">
        <is>
          <t>ผู้ป่วยหญิงไทย ได้รับการวินิจฉัยเป็นมะเร็งเต้านม แพทย์จึงได้ทำการผ่าตัดและให้ยาเคมีบำบัดสูตร AC regimen ซึ่งประกอบด้วย cyclophosphamide และ doxorubicin Lab: Hb 13 %, Hct 38%, WBC 2100, Neutrophil 53%, Platelet 250,000 cell/mm3 ผู้ป่วยรายนี้ควรได้รับการ monitor ค่าใดก่อนได้รับยา</t>
        </is>
      </c>
      <c r="D100" t="inlineStr">
        <is>
          <t>Visual change</t>
        </is>
      </c>
      <c r="E100" t="inlineStr">
        <is>
          <t>LFT</t>
        </is>
      </c>
      <c r="F100" t="inlineStr">
        <is>
          <t>eGFR</t>
        </is>
      </c>
      <c r="G100" t="inlineStr">
        <is>
          <t>CBC</t>
        </is>
      </c>
      <c r="H100" t="inlineStr">
        <is>
          <t>LVEF</t>
        </is>
      </c>
      <c r="I100" t="n">
        <v>5</v>
      </c>
      <c r="J100" t="inlineStr">
        <is>
          <t>✅ คำตอบที่ถูกต้อง: ข้อ จ. LVEF
🎯 ทำไมข้อนี้ถึงถูก: ยา Doxorubicin (Adriamycin ในสูตร AC) มีพิษต่อหัวใจที่สำคัญมาก (Cardiotoxicity) ทั้งในรูปแบบเฉียบพลันและแบบสะสมตามขนาดยารวม (cumulative dose-dependent cardiomyopathy และ congestive heart failure) ดังนั้นข้อกำหนดสำคัญที่สุดก่อนเริ่มให้ยาคือต้องประเมินการทำงานของกล้ามเนื้อหัวใจห้องล่างซ้ายด้วย Echocardiography หรือ MUGA scan เพื่อตรวจวัดค่า Left Ventricular Ejection Fraction (LVEF baseline &gt;= 50%)
🔍 ข้ออื่นผิดเพราะอะไร:
•
ข
้
อ
ก
.
(
V
i
s
u
a
l
c
h
a
n
g
e
)
:
ก
า
ร
ต
ร
ว
จ
ส
า
ย
ต
า
ม
ี
ค
ว
า
ม
จ
ำ
เ
พ
า
ะ
ก
ั
บ
ย
า
บ
า
ง
ช
น
ิ
ด
เ
ช
่
น
E
t
h
a
m
b
u
t
o
l
ห
ร
ื
อ
T
a
m
o
x
i
f
e
n
แ
ต
่
ไ
ม
่
ใ
ช
่
ก
า
ร
ต
ร
ว
จ
ต
ิ
ด
ต
า
ม
ห
ล
ั
ก
ข
อ
ง
ส
ู
ต
ร
A
C
•
ข
้
อ
ข
.
(
L
F
T
)
:
แ
ม
้
D
o
x
o
r
u
b
i
c
i
n
ถ
ู
ก
ก
ำ
จ
ั
ด
ผ
่
า
น
ต
ั
บ
แ
ต
่
ก
า
ร
ต
ิ
ด
ต
า
ม
L
V
E
F
ม
ี
ค
ว
า
ม
จ
ำ
เ
พ
า
ะ
แ
ล
ะ
จ
ำ
เ
ป
็
น
เ
ร
่
ง
ด
่
ว
น
ส
ู
ง
ส
ุ
ด
ต
่
อ
ก
า
ร
ป
้
อ
ง
ก
ั
น
พ
ิ
ษ
ต
่
อ
ห
ั
ว
ใ
จ
แ
บ
บ
ถ
า
ว
ร
•
ข
้
อ
ค
.
(
e
G
F
R
)
:
C
y
c
l
o
p
h
o
s
p
h
a
m
i
d
e
ต
้
อ
ง
ก
า
ร
ก
า
ร
ท
ำ
ง
า
น
ข
อ
ง
ไ
ต
แ
ล
ะ
ด
ื
่
ม
น
้
ำ
ป
้
อ
ง
ก
ั
น
h
e
m
o
r
r
h
a
g
i
c
c
y
s
t
i
t
i
s
แ
ต
่
ไ
ม
่
ไ
ด
้
ม
ี
เ
ก
ณ
ฑ
์
b
a
s
e
l
i
n
e
อ
ว
ั
ย
ว
ะ
เ
ส
ี
่
ย
ง
ส
ู
ง
เ
ท
่
า
L
V
E
F
•
ข
้
อ
ง
.
(
C
B
C
)
:
จ
า
ก
ผ
ล
ต
ร
ว
จ
ท
า
ง
ห
้
อ
ง
ป
ฏ
ิ
บ
ั
ต
ิ
ก
า
ร
ท
ี
่
ใ
ห
้
ม
า
ผ
ู
้
ป
่
ว
ย
ไ
ด
้
ร
ั
บ
ก
า
ร
ต
ร
ว
จ
C
o
m
p
l
e
t
e
B
l
o
o
d
C
o
u
n
t
(
C
B
C
)
แ
ล
ะ
ท
ร
า
บ
ค
่
า
W
B
C
,
A
N
C
แ
ล
้
ว
จ
ึ
ง
ไ
ม
่
ใ
ช
่
ค
่
า
ท
ี
่
ต
้
อ
ง
ส
่
ง
ต
ร
ว
จ
เ
พ
ื
่
อ
m
o
n
i
t
o
r
ค
ว
า
ม
ป
ล
อ
ด
ภ
ั
ย
ข
อ
ง
D
o
x
o
r
u
b
i
c
i
n
ต
า
ม
โ
จ
ท
ย
์</t>
        </is>
      </c>
      <c r="L100" t="inlineStr">
        <is>
          <t>Oncologic</t>
        </is>
      </c>
      <c r="M100" t="inlineStr">
        <is>
          <t>CINV &amp; Supportive Care</t>
        </is>
      </c>
      <c r="N100" t="inlineStr">
        <is>
          <t>Clinic</t>
        </is>
      </c>
      <c r="O100" t="inlineStr">
        <is>
          <t>[SOURCE: Mock Pharmtutor 2024 Set 1 ข้อ 80]</t>
        </is>
      </c>
      <c r="P100" t="inlineStr">
        <is>
          <t>ข้อสอบจำลอง</t>
        </is>
      </c>
      <c r="Q100" t="inlineStr">
        <is>
          <t>Mock Pharmtutor 2024</t>
        </is>
      </c>
    </row>
    <row r="101" ht="24" customHeight="1" s="49">
      <c r="A101" s="176" t="n">
        <v>99</v>
      </c>
      <c r="B101" t="inlineStr">
        <is>
          <t>ยาในข้อใดต่อไปนี้สามารถช่วยลดอาการข้างเคียงที่เป็นพิษต่อหัวใจ จากยา Doxorubicin</t>
        </is>
      </c>
      <c r="D101" t="inlineStr">
        <is>
          <t>DMSO</t>
        </is>
      </c>
      <c r="E101" t="inlineStr">
        <is>
          <t>Dexrazoxane</t>
        </is>
      </c>
      <c r="F101" t="inlineStr">
        <is>
          <t>Dextromethorphan</t>
        </is>
      </c>
      <c r="G101" t="inlineStr">
        <is>
          <t>Dexamethasone</t>
        </is>
      </c>
      <c r="H101" t="inlineStr">
        <is>
          <t>Drospirenone</t>
        </is>
      </c>
      <c r="I101" t="n">
        <v>2</v>
      </c>
      <c r="J101" t="inlineStr">
        <is>
          <t>✅ คำตอบที่ถูกต้อง: ข้อ ข. Dexrazoxane
🎯 ทำไมข้อนี้ถึงถูก: Dexrazoxane เป็น intracellular iron-chelating agent ที่ช่วยป้องกันและลด doxorubicin-induced cardiotoxicity โดยจับกับไอออนของเหล็กเพื่อป้องกันการสร้าง iron-anthracycline complexes และ reactive oxygen species (ROS) ทำลายกล้ามเนื้อหัวใจ
🔍 ข้ออื่นผิดเพราะอะไร:
• ข้อ ก. (DMSO): Dimethyl sulfoxide ใช้เป็น topical treatment สำหรับ extravasation ของ anthracyclines ไม่ได้ใช้ลดภาวะ cardiotoxicity เชิงระบบ
• ข้อ ค. (Dextromethorphan): เป็น NMDA receptor antagonist และ sigma-1 receptor agonist ใช้เป็นยาบรรเทาอาการไอแห้ง (antitussive) ไม่มีผลต่อ cardiotoxicity
• ข้อ ง. (Dexamethasone): เป็น corticosteroid ใช้ลดการอักเสบ หรือป้องกันภาวะ CINV (chemotherapy-induced nausea and vomiting) ไม่ได้ป้องกัน cardiotoxicity จาก doxorubicin
• ข้อ จ. (Drospirenone): เป็น progestin รุ่นที่ 4 ที่มีฤทธิ์ antimineralocorticoid ใช้เป็นฮอร์โมนในยาเม็ดคุมกำเนิด ไม่มีบทบาทในการป้องกันพิษต่อหัวใจ</t>
        </is>
      </c>
      <c r="L101" t="inlineStr">
        <is>
          <t>Oncologic</t>
        </is>
      </c>
      <c r="M101" t="inlineStr">
        <is>
          <t>CINV &amp; Supportive Care</t>
        </is>
      </c>
      <c r="N101" t="inlineStr">
        <is>
          <t>Clinic</t>
        </is>
      </c>
      <c r="O101" t="inlineStr">
        <is>
          <t>[SOURCE: Mock Pharmtutor 2024 Set 1 ข้อ 81]</t>
        </is>
      </c>
      <c r="P101" t="inlineStr">
        <is>
          <t>ข้อสอบจำลอง</t>
        </is>
      </c>
      <c r="Q101" t="inlineStr">
        <is>
          <t>Mock Pharmtutor 2024</t>
        </is>
      </c>
    </row>
    <row r="102" ht="24" customHeight="1" s="49">
      <c r="A102" s="176" t="n">
        <v>100</v>
      </c>
      <c r="B102" t="inlineStr">
        <is>
          <t>กลไกใดของยา Doxorubicin ทำให้เกิดอาการข้างเคียงที่เป็นพิษต่อหัวใจ</t>
        </is>
      </c>
      <c r="D102" t="inlineStr">
        <is>
          <t>Alkylating agent</t>
        </is>
      </c>
      <c r="E102" t="inlineStr">
        <is>
          <t>Intercalation</t>
        </is>
      </c>
      <c r="F102" t="inlineStr">
        <is>
          <t>Free radical formation</t>
        </is>
      </c>
      <c r="G102" t="inlineStr">
        <is>
          <t>Topoisomerase inhibitors</t>
        </is>
      </c>
      <c r="H102" t="inlineStr">
        <is>
          <t>Inhibit tubulin assembly</t>
        </is>
      </c>
      <c r="I102" t="n">
        <v>3</v>
      </c>
      <c r="J102" t="inlineStr">
        <is>
          <t>✅ คำตอบที่ถูกต้อง: ข้อ ค. Free radical formation
🎯 ทำไมข้อนี้ถึงถูก: Doxorubicin ทำให้เกิด cardiotoxicity ผ่านการรีดิวซ์หมู่ quinone กลายเป็น semiquinone radical และทำปฏิกิริยากับธาตุเหล็กเกิด free radical formation (reactive oxygen species: ROS) ซึ่งเซลล์กล้ามเนื้อหัวใจมี catalase และ superoxide dismutase ต่ำ จึงไวต่อ lipid peroxidation และ cardiomyocyte apoptosis สูง
🔍 ข้ออื่นผิดเพราะอะไร:
• ข้อ ก. (Alkylating agent): Doxorubicin ไม่ใช่ alkylating agent ยากลุ่ม alkylating agent เช่น cyclophosphamide, ifosfamide
• ข้อ ข. (Intercalation): เป็นกลไกหลักในการออกฤทธิ์ต้านเซลล์มะเร็ง (antitumor effect) โดยแทรกตัวระหว่างเบสของ DNA แต่ไม่ใช่กลไกจำเพาะหลักที่อธิบาย cardiotoxicity
• ข้อ ง. (Topoisomerase inhibitors): Doxorubicin ยับยั้ง topoisomerase II ซึ่งแม้ topoisomerase II beta จะมีส่วนเกี่ยวข้องกับการตายของเซลล์ แต่ free radical formation เป็นกลไกคลาสสิกที่ก่อพิษต่อหัวใจโดยตรง
• ข้อ จ. (Inhibit tubulin assembly): เป็นกลไกของยากลุ่ม vinca alkaloids เช่น vincristine, vinblastine ไม่ใช่กลไกของ doxorubicin</t>
        </is>
      </c>
      <c r="L102" t="inlineStr">
        <is>
          <t>Oncologic</t>
        </is>
      </c>
      <c r="M102" t="inlineStr">
        <is>
          <t>CINV &amp; Supportive Care</t>
        </is>
      </c>
      <c r="N102" t="inlineStr">
        <is>
          <t>Clinic</t>
        </is>
      </c>
      <c r="O102" t="inlineStr">
        <is>
          <t>[SOURCE: Mock Pharmtutor 2024 Set 1 ข้อ 82]</t>
        </is>
      </c>
      <c r="P102" t="inlineStr">
        <is>
          <t>ข้อสอบจำลอง</t>
        </is>
      </c>
      <c r="Q102" t="inlineStr">
        <is>
          <t>Mock Pharmtutor 2024</t>
        </is>
      </c>
    </row>
    <row r="103" ht="24" customHeight="1" s="49">
      <c r="A103" s="176" t="n">
        <v>101</v>
      </c>
      <c r="B103" t="inlineStr">
        <is>
          <t>ผู้ป่วยรายนี้ควรได้รับยา cycle ปัจจุบันหรือไม่ อย่างไร (ต่อเนื่องจากโจทย์: Lab Hb 13%, Hct 38%, WBC 2,100, Neutrophil 53%, Platelet 250,000 cell/mm3)</t>
        </is>
      </c>
      <c r="D103" t="inlineStr">
        <is>
          <t>ไม่ควรได้รับ เพราะ Hb ต่ำมี anemia</t>
        </is>
      </c>
      <c r="E103" t="inlineStr">
        <is>
          <t>ควรได้รับ เพราะให้การรักษาที่ต่อเนื่อง</t>
        </is>
      </c>
      <c r="F103" t="inlineStr">
        <is>
          <t>ไม่ควรได้รับ เพราะ ANC ต่ำกว่าเกณฑ์</t>
        </is>
      </c>
      <c r="G103" t="inlineStr">
        <is>
          <t>ไม่ควรได้รับ เพราะ plt count ต่ำ</t>
        </is>
      </c>
      <c r="H103" t="inlineStr">
        <is>
          <t>ควรได้รับ เพราะ ผู้ป่วยยังตอบสนองต่อการรักษา</t>
        </is>
      </c>
      <c r="I103" t="n">
        <v>3</v>
      </c>
      <c r="J103" t="inlineStr">
        <is>
          <t>✅ คำตอบที่ถูกต้อง: ข้อ ค. ไม่ควรได้รับ เพราะ ANC ต่ำกว่าเกณฑ์
🎯 ทำไมข้อนี้ถึงถูก: คำนวณ Absolute Neutrophil Count (ANC) = WBC คูณ %Neutrophil = 2,100 คูณ 0.53 = 1,113 cell/mm3 ซึ่งต่ำกว่าเกณฑ์มาตรฐานความปลอดภัยในการให้ยาเคมีบำบัด (ANC ต้องไม่ต่ำกว่า 1,500 cell/mm3) จึงต้องชะลอการให้ยาใน cycle นี้ออกไป
🔍 ข้ออื่นผิดเพราะอะไร:
• ข้อ ก. (ไม่ควรได้รับ เพราะ Hb ต่ำมี anemia): ค่า Hb 13 g/dL และ Hct 38% อยู่ในเกณฑ์ปกติ ไม่ได้มีภาวะ anemia
• ข้อ ข. (ควรได้รับ เพราะให้การรักษาที่ต่อเนื่อง): ไม่ถูกต้อง เนื่องจากความปลอดภัยของผู้ป่วยสำคัญที่สุด หากให้เคมีบำบัดขณะ ANC ต่ำจะเสี่ยงต่อภาวะ febrile neutropenia ขั้นรุนแรงถึงแก่ชีวิต
• ข้อ ง. (ไม่ควรได้รับ เพราะ plt count ต่ำ): ค่า Platelet ของผู้ป่วยเท่ากับ 250,000 cell/mm3 ซึ่งอยู่ในเกณฑ์ปกติ (เกณฑ์ให้เคมีบำบัดคือ Platelet ไม่ต่ำกว่า 100,000 cell/mm3)
• ข้อ จ. (ควรได้รับ เพราะ ผู้ป่วยยังตอบสนองต่อการรักษา): ไม่ถูกต้อง การตอบสนองต่อการรักษาไม่ใช่เกณฑ์เดี่ยวในการตัดสินใจ ต้องพิจารณาความพร้อมของ bone marrow reserve ด้วย</t>
        </is>
      </c>
      <c r="L103" t="inlineStr">
        <is>
          <t>Oncologic</t>
        </is>
      </c>
      <c r="M103" t="inlineStr">
        <is>
          <t>CINV &amp; Supportive Care</t>
        </is>
      </c>
      <c r="N103" t="inlineStr">
        <is>
          <t>Clinic</t>
        </is>
      </c>
      <c r="O103" t="inlineStr">
        <is>
          <t>[SOURCE: Mock Pharmtutor 2024 Set 1 ข้อ 83] Mock Pharmtutor 2024 Set 1 ข้อ 83 [RECONSTRUCTED: ปรับแต่งและเติมเต็มบริบทโจทย์เพื่อความสมบูรณ์]</t>
        </is>
      </c>
      <c r="P103" t="inlineStr">
        <is>
          <t>ข้อสอบจำลอง</t>
        </is>
      </c>
      <c r="Q103" t="inlineStr">
        <is>
          <t>Mock Pharmtutor 2024</t>
        </is>
      </c>
    </row>
    <row r="104" ht="24" customHeight="1" s="49">
      <c r="A104" s="176" t="n">
        <v>102</v>
      </c>
      <c r="B104" t="inlineStr">
        <is>
          <t>ต่อมาผู้ป่วยรายนี้ตรวจพบว่าเป็น CA Colon ได้รับยาสูตร mFOLFOX6 ผู้ป่วยได้รับ Leucovorin เนื่องด้วยเหตุผลอะไร</t>
        </is>
      </c>
      <c r="D104" t="inlineStr">
        <is>
          <t>ลดฤทธิ์ของ Oxaliplatin</t>
        </is>
      </c>
      <c r="E104" t="inlineStr">
        <is>
          <t>เพิ่มฤทธิ์ของ Oxaliplatin</t>
        </is>
      </c>
      <c r="F104" t="inlineStr">
        <is>
          <t>ลดฤทธิ์ของ 5-FU</t>
        </is>
      </c>
      <c r="G104" t="inlineStr">
        <is>
          <t>เพิ่มฤทธิ์ของ 5-FU</t>
        </is>
      </c>
      <c r="H104" t="inlineStr">
        <is>
          <t>ลดอาการข้างเคียงจากยา 5-FU</t>
        </is>
      </c>
      <c r="I104" t="n">
        <v>4</v>
      </c>
      <c r="J104" t="inlineStr">
        <is>
          <t>✅ คำตอบที่ถูกต้อง: ข้อ ง. เพิ่มฤทธิ์ของ 5-FU
🎯 ทำไมข้อนี้ถึงถูก: Leucovorin (folinic acid) ทำหน้าที่เป็น biochemical modulator โดยถูกเปลี่ยนเป็น 5,10-methylenetetrahydrofolate เข้าไปจับอย่างเหนียวแน่นกับ thymidylate synthase และ FdUMP (active metabolite ของ 5-FU) ก่อตัวเป็น stable ternary complex ช่วยเพิ่มฤทธิ์การยับยั้งการสร้าง DNA ของ 5-FU
🔍 ข้ออื่นผิดเพราะอะไร:
• ข้อ ก. (ลดฤทธิ์ของ Oxaliplatin): Leucovorin ไม่มีผลทางเภสัชพลศาสตร์ในการลดฤทธิ์ของ oxaliplatin
• ข้อ ข. (เพิ่มฤทธิ์ของ Oxaliplatin): Leucovorin ทำงานร่วมกับ 5-FU โดยตรง ไม่ได้มีกลไก biochemical modulation ร่วมกับ oxaliplatin
• ข้อ ค. (ลดฤทธิ์ของ 5-FU): Leucovorin เพิ่มฤทธิ์ของ 5-FU ไม่ได้ลดฤทธิ์
• ข้อ จ. (ลดอาการข้างเคียงจากยา 5-FU): Leucovorin ใช้เป็น rescue agent เพื่อลดความเป็นพิษในสูตร high-dose methotrexate แต่เมื่อให้ร่วมกับ 5-FU จะยิ่งเพิ่ม cytotoxicity และอาจเพิ่มผลข้างเคียงของ 5-FU เช่น ท้องเสียและเยื่อบุช่องปากอักเสบ</t>
        </is>
      </c>
      <c r="L104" t="inlineStr">
        <is>
          <t>Oncologic</t>
        </is>
      </c>
      <c r="M104" t="inlineStr">
        <is>
          <t>CINV &amp; Supportive Care</t>
        </is>
      </c>
      <c r="N104" t="inlineStr">
        <is>
          <t>Clinic</t>
        </is>
      </c>
      <c r="O104" t="inlineStr">
        <is>
          <t>[SOURCE: Mock Pharmtutor 2024 Set 1 ข้อ 84]</t>
        </is>
      </c>
      <c r="P104" t="inlineStr">
        <is>
          <t>ข้อสอบจำลอง</t>
        </is>
      </c>
      <c r="Q104" t="inlineStr">
        <is>
          <t>Mock Pharmtutor 2024</t>
        </is>
      </c>
    </row>
    <row r="105">
      <c r="A105" s="176" t="n">
        <v>103</v>
      </c>
      <c r="B105" t="inlineStr">
        <is>
          <t>ยาเคมีบำบัดสูตร AC (Doxorubicin, Cyclophosphamide) ควร monitor สิ่งใด</t>
        </is>
      </c>
      <c r="D105" t="inlineStr">
        <is>
          <t>SCr</t>
        </is>
      </c>
      <c r="E105" t="inlineStr">
        <is>
          <t>AST</t>
        </is>
      </c>
      <c r="F105" t="inlineStr">
        <is>
          <t>Lipo-A</t>
        </is>
      </c>
      <c r="G105" t="inlineStr">
        <is>
          <t>Hct</t>
        </is>
      </c>
      <c r="H105" t="inlineStr">
        <is>
          <t>LVEF</t>
        </is>
      </c>
      <c r="I105" t="n">
        <v>5</v>
      </c>
      <c r="J105" t="inlineStr">
        <is>
          <t>✅ คำตอบที่ถูกต้อง: ข้อ จ. LVEF
🎯 ทำไมข้อนี้ถึงถูก: ยา Doxorubicin (ยากลุ่ม Anthracyclines ในสูตร AC) มีความเป็นพิษจำเพาะต่อกล้ามเนื้อหัวใจ (Cardiotoxicity) ที่สัมพันธ์กับขนาดยาสะสมรวม (Cumulative dose-dependent cardiomyopathy) ซึ่งอาจนำไปสู่ภาวะหัวใจล้มเหลว (Congestive heart failure) ได้อย่างถาวร ดังนั้นการตรวจประเมินค่า Left Ventricular Ejection Fraction (LVEF) ด้วย Echocardiogram หรือ MUGA scan ทั้งก่อนเริ่มยาและติดตามระหว่างการรักษาจึงเป็นมาตรฐานความปลอดภัยที่สำคัญที่สุด
🔍 ข้ออื่นผิดเพราะอะไร:
• ข้อ ก. SCr: ผิดเพราะแม้ Cyclophosphamide จะถูกขับทางไต แต่ค่า Serum Creatinine ไม่ใช่การติดตามหลักที่จำเพาะต่อ dose-limiting toxicity ร้ายแรงของสูตร AC เท่ากับการทำงานของหัวใจ
• ข้อ ข. AST: ผิดเพราะเอนไซม์ตับไม่ใช่เป้าหมายการติดตามความเป็นพิษจำเพาะหลักของยาสูตร AC แม้ Doxorubicin จะถูก metabolized ที่ตับก็ตาม
• ข้อ ค. Lipo-A: ผิดเพราะ Lipoprotein (a) เป็นตัวบ่งชี้ความเสี่ยงของไขมันในหลอดเลือด ไม่มีความเกี่ยวข้องกับการติดตามพิษของยาเคมีบำบัด
• ข้อ ง. Hct: ผิดเพราะในการติดตามพิษต่อไขกระดูก (Myelosuppression) จะติดตามค่า Absolute Neutrophil Count (ANC) และเกล็ดเลือด (Platelets) เป็นหลัก ไม่ได้ใช้ Hematocrit เพียงอย่างเดียว</t>
        </is>
      </c>
      <c r="L105" t="inlineStr">
        <is>
          <t>Oncologic</t>
        </is>
      </c>
      <c r="M105" t="inlineStr">
        <is>
          <t>CINV &amp; Supportive Care</t>
        </is>
      </c>
      <c r="N105" t="inlineStr">
        <is>
          <t>Clinic</t>
        </is>
      </c>
      <c r="O105" t="inlineStr">
        <is>
          <t>[SOURCE: Mock Pharmtutor 2024 Set 2 ข้อ 78]</t>
        </is>
      </c>
      <c r="P105" t="inlineStr">
        <is>
          <t>ข้อสอบจำลอง</t>
        </is>
      </c>
      <c r="Q105" t="inlineStr">
        <is>
          <t>Mock Pharmtutor 2024</t>
        </is>
      </c>
    </row>
    <row r="106">
      <c r="A106" s="176" t="n">
        <v>104</v>
      </c>
      <c r="B106" t="inlineStr">
        <is>
          <t>Gene ที่จำเพาะต่อมะเร็งเต้านม</t>
        </is>
      </c>
      <c r="D106" t="inlineStr">
        <is>
          <t>KRAS</t>
        </is>
      </c>
      <c r="E106" t="inlineStr">
        <is>
          <t>BRCA-2</t>
        </is>
      </c>
      <c r="F106" t="inlineStr">
        <is>
          <t>P53</t>
        </is>
      </c>
      <c r="G106" t="inlineStr">
        <is>
          <t>EGFR</t>
        </is>
      </c>
      <c r="H106" t="inlineStr">
        <is>
          <t>HER-2</t>
        </is>
      </c>
      <c r="I106" t="n">
        <v>2</v>
      </c>
      <c r="J106" t="inlineStr">
        <is>
          <t>✅ คำตอบที่ถูกต้อง: ข้อ ข. BRCA-2
🎯 ทำไมข้อนี้ถึงถูก: ยีน BRCA-2 (และ BRCA-1) เป็น tumor suppressor gene ที่มีบทบาทสำคัญในการซ่อมแซมดีเอ็นเอ การกลายพันธุ์ถ่ายทอดทางพันธุกรรมของยีน BRCA-2 (Germline BRCA2 mutation) มีความจำเพาะสูงมากต่อการเกิดกลุ่มอาการ Hereditary Breast and Ovarian Cancer (HBOC) โดยเพิ่มความเสี่ยงตลอดช่วงชีวิตต่อการเกิดมะเร็งเต้านมสูงถึง 45-69% จึงเป็นยีนจำเพาะหลักที่ใช้ในการตรวจคัดกรองทางพันธุศาสตร์
🔍 ข้ออื่นผิดเพราะอะไร:
• ข้อ ก. KRAS: ผิดเพราะเป็น oncogene ที่พบการกลายพันธุ์บ่อยและจำเพาะในมะเร็งลำไส้ใหญ่และทวารหนัก (Colorectal cancer) มะเร็งตับอ่อน และมะเร็งปอด
• ข้อ ค. P53: ผิดเพราะยีน TP53 เป็น tumor suppressor gene สากลที่พบการกลายพันธุ์ได้ในโรคมะเร็งเกือบทุกชนิด (เช่น ใน Li-Fraumeni syndrome) จึงไม่มีความจำเพาะเจาะจงเฉพาะต่อมะเร็งเต้านม
• ข้อ ง. EGFR: ผิดเพราะการกลายพันธุ์ของ EGFR มีความจำเพาะและเป็นเป้าหมายการรักษาหลักในมะเร็งปอดชนิด Non-Small Cell Lung Cancer (NSCLC)
• ข้อ จ. HER-2: ผิดเพราะตามเฉลยเน้นไปที่ยีนพันธุกรรมก่อมะเร็งเต้านม (BRCA-2) ขณะที่ HER-2 (ERBB2) เป็นโปรตีนตัวรับและยีนขยายสัญญาณ (gene amplification) ที่ใช้จัดประเภทย่อยและทำนายการตอบสนองต่อยา Trastuzumab ไม่ใช่ยีนหลักที่เฉลยในข้อนี้</t>
        </is>
      </c>
      <c r="L106" t="inlineStr">
        <is>
          <t>Oncologic</t>
        </is>
      </c>
      <c r="M106" t="inlineStr">
        <is>
          <t>CINV &amp; Supportive Care</t>
        </is>
      </c>
      <c r="N106" t="inlineStr">
        <is>
          <t>Clinic</t>
        </is>
      </c>
      <c r="O106" t="inlineStr">
        <is>
          <t>[SOURCE: Mock Pharmtutor 2024 Set 2 ข้อ 79]</t>
        </is>
      </c>
      <c r="P106" t="inlineStr">
        <is>
          <t>ข้อสอบจำลอง</t>
        </is>
      </c>
      <c r="Q106" t="inlineStr">
        <is>
          <t>Mock Pharmtutor 2024</t>
        </is>
      </c>
    </row>
    <row r="107">
      <c r="A107" s="176" t="n">
        <v>105</v>
      </c>
      <c r="B107" t="inlineStr">
        <is>
          <t>เมื่อผู้ป่วยได้รับยาสูตร AC (Doxorubicin/Cyclophosphamide) ควรได้รับยาใดในการแก้อาการคลื่นไส้อาเจียน</t>
        </is>
      </c>
      <c r="D107" t="inlineStr">
        <is>
          <t>Olanzapine + Dexamethasone</t>
        </is>
      </c>
      <c r="E107" t="inlineStr">
        <is>
          <t>Olanzapine + Metoclopramide</t>
        </is>
      </c>
      <c r="F107" t="inlineStr">
        <is>
          <t>Aprepitant + Ondansetron</t>
        </is>
      </c>
      <c r="G107" t="inlineStr">
        <is>
          <t>Aprepitant + Metoclopramide + Lorazepam</t>
        </is>
      </c>
      <c r="H107" t="inlineStr">
        <is>
          <t>Aprepitant + Ondansetron + Dexamethasone + Olanzapine</t>
        </is>
      </c>
      <c r="I107" t="n">
        <v>5</v>
      </c>
      <c r="J107" t="inlineStr">
        <is>
          <t>✅ คำตอบที่ถูกต้อง: ข้อ จ. Aprepitant + Ondansetron + Dexamethasone + Olanzapine
🎯 ทำไมข้อนี้ถึงถูก: สูตรยาเคมีบำบัด AC (Anthracycline + Cyclophosphamide) จัดเป็นสูตรยาที่มีความเสี่ยงสูงมากต่อการกระตุ้นให้เกิดอาการคลื่นไส้อาเจียน (High Emetogenic Chemotherapy: HEC ซึ่งมี emetic risk &gt; 90%) ตามแนวทางเวชปฏิบัติมาตรฐานสากล (NCCN / ASCO / MASCC guidelines) แนะนำให้ใช้สูตรผสม 4 ตัวยา (4-drug antiemetic regimen) ประกอบด้วย NK1 receptor antagonist (Aprepitant), 5-HT3 receptor antagonist (Ondansetron), Dexamethasone และ Olanzapine เพื่อป้องกันทั้ง acute emesis และ delayed emesis ได้อย่างสมบูรณ์ที่สุด
🔍 ข้ออื่นผิดเพราะอะไร:
• ข้อ ก. Olanzapine + Dexamethasone: ผิดเพราะเป็นสูตร 2 ตัวยาที่ยังขาด 5-HT3 antagonist และ NK1 antagonist ทำให้ไม่เพียงพอต่อการควบคุมยาเคมีบำบัดกลุ่ม HEC
• ข้อ ข. Olanzapine + Metoclopramide: ผิดเพราะ Metoclopramide เป็นเพียง prokinetic D2 antagonist ใช้สำหรับ breakthrough หรือ low emetic risk ไม่สามารถใช้ป้องกันยาสูตร AC ได้
• ข้อ ค. Aprepitant + Ondansetron: ผิดเพราะแม้จะมี 2 แกนหลักแต่ยังขาด Dexamethasone และ Olanzapine ซึ่งจำเป็นในการเพิ่มอัตรา complete response ต่อ CINV
• ข้อ ง. Aprepitant + Metoclopramide + Lorazepam: ผิดเพราะขาด 5-HT3 antagonist (Ondansetron) ซึ่งเป็นกลไกหลักในการระงับ acute emesis ทาง peripheral vagal pathway</t>
        </is>
      </c>
      <c r="L107" t="inlineStr">
        <is>
          <t>Oncologic</t>
        </is>
      </c>
      <c r="M107" t="inlineStr">
        <is>
          <t>CINV &amp; Supportive Care</t>
        </is>
      </c>
      <c r="N107" t="inlineStr">
        <is>
          <t>Clinic</t>
        </is>
      </c>
      <c r="O107" t="inlineStr">
        <is>
          <t>[SOURCE: Mock Pharmtutor 2024 Set 2 ข้อ 80]</t>
        </is>
      </c>
      <c r="P107" t="inlineStr">
        <is>
          <t>ข้อสอบจำลอง</t>
        </is>
      </c>
      <c r="Q107" t="inlineStr">
        <is>
          <t>Mock Pharmtutor 2024</t>
        </is>
      </c>
    </row>
    <row r="108">
      <c r="A108" s="176" t="n">
        <v>106</v>
      </c>
      <c r="B108" t="inlineStr">
        <is>
          <t>ผู้ป่วยหญิงอายุ 58 ปี น้ำหนัก 66 กก. ส่วนสูง 163 ซม. ECOG performance status 1 มาด้วยอาการไอเรื้อรังมานาน 3 เดือน ซื้อยาแก้ไอมารับประทานเองอาการไม่ดีขึ้น มีประวัติสูบบุหรี่ 20 pack-years เลิกสูบมาแล้ว 5 ปี ได้รับการตรวจวินิจฉัยเป็น Non-Small Cell Lung Cancer (Adenocarcinoma) ระยะที่ 4 แพร่กระจายไปที่ตับ (Metastasis to liver) ผลการตรวจทางอณูชีววิทยา: EGFR mutation เป็น Negative, ALK translocation เป็น Negative และผลตรวจ PD-L1 Tumor Proportion Score (TPS) เท่ากับ 80% (High PD-L1 expression)
ยาขนานแรก (First-line systemic therapy) ที่เหมาะสมที่สุดสำหรับผู้ป่วยรายนี้ตามแนวทางเวชปฏิบัติมาตรฐานคือข้อใด</t>
        </is>
      </c>
      <c r="D108" t="inlineStr">
        <is>
          <t>Atezolizumab ร่วมกับ Bevacizumab</t>
        </is>
      </c>
      <c r="E108" t="inlineStr">
        <is>
          <t>Amivantamab ร่วมกับ Lazertinib</t>
        </is>
      </c>
      <c r="F108" t="inlineStr">
        <is>
          <t>Carboplatin ร่วมกับ Paclitaxel</t>
        </is>
      </c>
      <c r="G108" t="inlineStr">
        <is>
          <t>Osimertinib ร่วมกับ Pemetrexed</t>
        </is>
      </c>
      <c r="H108" t="inlineStr">
        <is>
          <t>Pembrolizumab เดี่ยว (Monotherapy)</t>
        </is>
      </c>
      <c r="I108" t="n">
        <v>5</v>
      </c>
      <c r="J108" t="inlineStr">
        <is>
          <t>✅ คำตอบที่ถูกต้อง: ข้อ จ. Pembrolizumab เดี่ยว (Monotherapy)
🎯 ทำไมข้อนี้ถึงถูก: ตามแนวทางเวชปฏิบัติสากล (NCCN Guidelines / ASCO Guidelines) ในผู้ป่วยมะเร็งปอดชนิด Non-Small Cell Lung Cancer (NSCLC) ระยะแพร่กระจาย ที่ไม่มี EGFR หรือ ALK driver mutations แต่มีระดับการแสดงออกของ PD-L1 สูงมาก (TPS ≥ 50% โดยรายนี้มี TPS = 80%) การรักษามาตรฐานอันดับหนึ่งคือการให้ยา Immune Checkpoint Inhibitor ชนิดเดี่ยว ได้แก่ Pembrolizumab monotherapy ซึ่งมีผลการศึกษา (KEYNOTE-024 และ KEYNOTE-042) ยืนยันว่าให้อัตราการรอดชีวิตโดยรวม (Overall Survival) สูงกว่าเคมีบำบัดและมีความเป็นพิษน้อยกว่า
🔍 ข้ออื่นผิดเพราะอะไร:
• ข้อ ก. Atezolizumab + Bevacizumab: สูตรมาตรฐานในตับ ไม่ใช่สูตรแรกที่แนะนำเด่นใน NSCLC
• ข้อ ข. Amivantamab + Lazertinib: ใช้สำหรับผู้ป่วยที่มีการกลายพันธุ์ของ EGFR (เช่น exon 20 insertion หรือ EGFR classical mutation)
• ข้อ ค. Carboplatin + Paclitaxel: เคมีบำบัดมาตรฐาน ไม่แนะนำให้ใช้เดี่ยวๆ หากผู้ป่วยมี PD-L1 สูงมากซึ่งได้ประโยชน์สูงสุดจาก Pembrolizumab
• ข้อ ง. Osimertinib: ใช้สำหรับผู้ป่วยที่มี EGFR mutation positive เท่านั้น ผู้ป่วยรายนี้เป็น EGFR negative
---</t>
        </is>
      </c>
      <c r="L108" t="inlineStr">
        <is>
          <t>Oncologic</t>
        </is>
      </c>
      <c r="M108" t="inlineStr">
        <is>
          <t>Lung Cancer</t>
        </is>
      </c>
      <c r="N108" t="inlineStr">
        <is>
          <t>Clinic</t>
        </is>
      </c>
      <c r="O108" t="inlineStr">
        <is>
          <t>ข้อ 66 Mock RxCU83</t>
        </is>
      </c>
      <c r="P108" t="inlineStr">
        <is>
          <t>ข้อสอบจำลอง</t>
        </is>
      </c>
      <c r="Q108" t="inlineStr">
        <is>
          <t>Mock RxCU83 ชุดที่ 1</t>
        </is>
      </c>
      <c r="R108" t="inlineStr">
        <is>
          <t>CASE_MOCK83_05</t>
        </is>
      </c>
    </row>
    <row r="109">
      <c r="A109" s="176" t="n">
        <v>107</v>
      </c>
      <c r="B109" t="inlineStr">
        <is>
          <t>ผู้ป่วยหญิงอายุ 58 ปี น้ำหนัก 66 กก. ส่วนสูง 163 ซม. ECOG performance status 1 มาด้วยอาการไอเรื้อรังมานาน 3 เดือน ซื้อยาแก้ไอมารับประทานเองอาการไม่ดีขึ้น มีประวัติสูบบุหรี่ 20 pack-years เลิกสูบมาแล้ว 5 ปี ได้รับการตรวจวินิจฉัยเป็น Non-Small Cell Lung Cancer (Adenocarcinoma) ระยะที่ 4 แพร่กระจายไปที่ตับ (Metastasis to liver) ผลการตรวจทางอณูชีววิทยา: EGFR mutation เป็น Negative, ALK translocation เป็น Negative และผลตรวจ PD-L1 Tumor Proportion Score (TPS) เท่ากับ 80% (High PD-L1 expression)
หลังจากผู้ป่วยเริ่มได้รับการรักษาด้วยยา Pembrolizumab ควรนัดตรวจติดตามเพื่อประเมินการตอบสนองของก้อนมะเร็งทางรังสีวิทยา (Radiographic response evaluation) ครั้งแรกเมื่อใด</t>
        </is>
      </c>
      <c r="D109" t="inlineStr">
        <is>
          <t>หลังเริ่มการรักษา 1-2 สัปดาห์</t>
        </is>
      </c>
      <c r="E109" t="inlineStr">
        <is>
          <t>หลังเริ่มการรักษา 1 เดือน</t>
        </is>
      </c>
      <c r="F109" t="inlineStr">
        <is>
          <t>หลังเริ่มการรักษา 2 เดือน (ประมาณ 6-9 สัปดาห์)</t>
        </is>
      </c>
      <c r="G109" t="inlineStr">
        <is>
          <t>หลังเสร็จสิ้นการรักษาทั้งหมด</t>
        </is>
      </c>
      <c r="H109" t="inlineStr">
        <is>
          <t>ไม่จำเป็นต้องตรวจติดตามภาพถ่ายรังสี</t>
        </is>
      </c>
      <c r="I109" t="n">
        <v>3</v>
      </c>
      <c r="J109" t="inlineStr">
        <is>
          <t>✅ คำตอบที่ถูกต้อง: ข้อ ค. หลังเริ่มการรักษา 2 เดือน (ประมาณ 6-9 สัปดาห์)
🎯 ทำไมข้อนี้ถึงถูก: ตามเกณฑ์การประเมินการตอบสนองต่อการรักษาโรคมะเร็ง (RECIST 1.1 / iRECIST) การตรวจภาพถ่ายรังสี (CT scan หรือ PET/CT) เพื่อประเมินการตอบสนองของก้อนมะเร็งต่อยากลุ่มภูมิคุ้มกันบำบัด (Immunotherapy) แนะนำให้ทำครั้งแรกที่ระยะเวลาประมาณ 6 ถึง 9 สัปดาห์ (ประมาณ 2 เดือน) หลังเริ่มยา เพื่อประเมินว่าก้อนมะเร็งยุบลง ทรงตัว หรือเกิดภาวะก้อนโตหลอก (Pseudoprogression) หรือไม่
🔍 ข้ออื่นผิดเพราะอะไร:
• ข้อ ก. 1-2 สัปดาห์: เร็วเกินไป ก้อนมะเร็งยังไม่มีการเปลี่ยนแปลงทางรังสีวิทยาที่วัดได้
• ข้อ ข. 1 เดือน: เร็วเกินไปสำหรับการประเมิน tumor shrinkage ของ immunotherapy
• ข้อ ง. หลังเสร็จสิ้นการรักษา: การรักษาด้วย Pembrolizumab อาจยาวนานถึง 2 ปี หากรอจนเสร็จสิ้นจะไม่สามารถปรับเปลี่ยนแผนการรักษาได้ทันท่วงที
• ข้อ จ. จำเป็นต้องตรวจติดตามภาพรังสีอย่างสม่ำเสมอตลอดการรักษา
---</t>
        </is>
      </c>
      <c r="L109" t="inlineStr">
        <is>
          <t>Oncologic</t>
        </is>
      </c>
      <c r="M109" t="inlineStr">
        <is>
          <t>Lung Cancer</t>
        </is>
      </c>
      <c r="N109" t="inlineStr">
        <is>
          <t>Clinic</t>
        </is>
      </c>
      <c r="O109" t="inlineStr">
        <is>
          <t>ข้อ 67 Mock RxCU83</t>
        </is>
      </c>
      <c r="P109" t="inlineStr">
        <is>
          <t>ข้อสอบจำลอง</t>
        </is>
      </c>
      <c r="Q109" t="inlineStr">
        <is>
          <t>Mock RxCU83 ชุดที่ 1</t>
        </is>
      </c>
      <c r="R109" t="inlineStr">
        <is>
          <t>CASE_MOCK83_05</t>
        </is>
      </c>
    </row>
    <row r="110">
      <c r="A110" s="176" t="n">
        <v>108</v>
      </c>
      <c r="B110" t="inlineStr">
        <is>
          <t>ผู้ป่วยหญิงอายุ 58 ปี น้ำหนัก 66 กก. ส่วนสูง 163 ซม. ECOG performance status 1 มาด้วยอาการไอเรื้อรังมานาน 3 เดือน ซื้อยาแก้ไอมารับประทานเองอาการไม่ดีขึ้น มีประวัติสูบบุหรี่ 20 pack-years เลิกสูบมาแล้ว 5 ปี ได้รับการตรวจวินิจฉัยเป็น Non-Small Cell Lung Cancer (Adenocarcinoma) ระยะที่ 4 แพร่กระจายไปที่ตับ (Metastasis to liver) ผลการตรวจทางอณูชีววิทยา: EGFR mutation เป็น Negative, ALK translocation เป็น Negative และผลตรวจ PD-L1 Tumor Proportion Score (TPS) เท่ากับ 80% (High PD-L1 expression)
ข้อใดกล่าวถึงภาวะอาการไม่พึงประสงค์ที่เกี่ยวข้องกับระบบภูมิคุ้มกัน (Immune-Related Adverse Events: irAEs) จากยากลุ่ม Immune Checkpoint Inhibitors ได้อย่างถูกต้อง</t>
        </is>
      </c>
      <c r="D110" t="inlineStr">
        <is>
          <t>ลำดับการเกิด irAEs โดยทั่วไปจะเริ่มจาก Colitis ตามด้วย Endocrinopathy และตับอักเสบตามลำดับ</t>
        </is>
      </c>
      <c r="E110" t="inlineStr">
        <is>
          <t>ภาวะพิษต่อต่อมไร้ท่อ (Endocrine toxicity) เช่น Hypothyroidism ต้องรักษาด้วยการหยุดยาและให้สเตียรอยด์ขนาดสูงเสมอ</t>
        </is>
      </c>
      <c r="F110" t="inlineStr">
        <is>
          <t>irAEs สามารถเกิดขึ้นได้กับอวัยวะเกือบทุกระบบในร่างกาย และสามารถเกิดขึ้นได้แม้จะหยุดยาไปแล้วเป็นเวลานานหลายเดือน</t>
        </is>
      </c>
      <c r="G110" t="inlineStr">
        <is>
          <t>irAEs ทุกระดับความรุนแรงสามารถหายได้เองโดยไม่จำเป็นต้องหยุดยาหรือให้การรักษาใดๆ</t>
        </is>
      </c>
      <c r="H110" t="inlineStr">
        <is>
          <t>อาการพิษทางผิวหนังจะเกิดขึ้นเฉพาะกับผู้ป่วยที่มีผลตรวจ EGFR mutation positive เท่านั้น</t>
        </is>
      </c>
      <c r="I110" t="n">
        <v>3</v>
      </c>
      <c r="J110" t="inlineStr">
        <is>
          <t>✅ คำตอบที่ถูกต้อง: ข้อ ค. irAEs สามารถเกิดขึ้นได้กับอวัยวะเกือบทุกระบบในร่างกาย และสามารถเกิดขึ้นได้แม้จะหยุดยาไปแล้วเป็นเวลานานหลายเดือน
🎯 ทำไมข้อนี้ถึงถูก: ยากลุ่ม Immune Checkpoint Inhibitors (เช่น Pembrolizumab, Nivolumab) ปลดล็อกการทำงานของ T-cells ทำให้ระบบภูมิคุ้มกันเข้าโจมตีเนื้อเยื่อปกติของร่างกายได้เกือบทุกอวัยวะ (ผิวหนัง ทางเดินอาหาร ตับ ปอด ต่อมไร้ท่อ ไต หัวใจ) และมีลักษณะเฉพาะคือเป็น Delayed immune reactions ซึ่งสามารถปรากฏขึ้นได้แม้หยุดยาไปแล้วหลายสัปดาห์หรือหลายเดือน
🔍 ข้ออื่นผิดเพราะอะไร:
• ข้อ ก. ลำดับการเกิด irAEs ทั่วไปมักเริ่มจาก ผิวหนัง (Skin rash สัปดาห์ที่ 2-4) ตามด้วยทางเดินอาหาร (Colitis สัปดาห์ที่ 6-8) และต่อมไร้ท่อ/ตับ
• ข้อ ข. Hypothyroidism ไม่จำเป็นต้องหยุดยาและไม่ต้องใช้สเตียรอยด์ขนาดสูง เพียงให้ยาฮอร์โมนไทรอยด์ทดแทน (Levothyroxine) ก็สามารถให้ยาต่อได้
• ข้อ ง. irAEs ในระดับปานกลางถึงรุนแรง (Grade 2-4) จำเป็นต้องพักยาหรือหยุดยาถาวร และต้องให้ Systemic corticosteroids ทันที
• ข้อ จ. เกิดขึ้นได้กับผู้ป่วยทุกคนที่ได้รับยากลุ่มนี้ ไม่เกี่ยวข้องกับการกลายพันธุ์ของ EGFR
---</t>
        </is>
      </c>
      <c r="L110" t="inlineStr">
        <is>
          <t>Oncologic</t>
        </is>
      </c>
      <c r="M110" t="inlineStr">
        <is>
          <t>Lung Cancer</t>
        </is>
      </c>
      <c r="N110" t="inlineStr">
        <is>
          <t>Clinic</t>
        </is>
      </c>
      <c r="O110" t="inlineStr">
        <is>
          <t>ข้อ 68 Mock RxCU83</t>
        </is>
      </c>
      <c r="P110" t="inlineStr">
        <is>
          <t>ข้อสอบจำลอง</t>
        </is>
      </c>
      <c r="Q110" t="inlineStr">
        <is>
          <t>Mock RxCU83 ชุดที่ 1</t>
        </is>
      </c>
      <c r="R110" t="inlineStr">
        <is>
          <t>CASE_MOCK83_05</t>
        </is>
      </c>
    </row>
    <row r="111">
      <c r="A111" s="176" t="n">
        <v>109</v>
      </c>
      <c r="B111" t="inlineStr">
        <is>
          <t>ผู้ป่วยหญิงอายุ 58 ปี น้ำหนัก 66 กก. ส่วนสูง 163 ซม. ECOG performance status 1 มาด้วยอาการไอเรื้อรังมานาน 3 เดือน ซื้อยาแก้ไอมารับประทานเองอาการไม่ดีขึ้น มีประวัติสูบบุหรี่ 20 pack-years เลิกสูบมาแล้ว 5 ปี ได้รับการตรวจวินิจฉัยเป็น Non-Small Cell Lung Cancer (Adenocarcinoma) ระยะที่ 4 แพร่กระจายไปที่ตับ (Metastasis to liver) ผลการตรวจทางอณูชีววิทยา: EGFR mutation เป็น Negative, ALK translocation เป็น Negative และผลตรวจ PD-L1 Tumor Proportion Score (TPS) เท่ากับ 80% (High PD-L1 expression)
กลไกการออกฤทธิ์ทางชีวโมเลกุลของยา Pembrolizumab ที่ใช้รักษาผู้ป่วยรายนี้คือข้อใด</t>
        </is>
      </c>
      <c r="D111" t="inlineStr">
        <is>
          <t>จับกับ MHC Class I เพื่อเพิ่มกระบวนการ Antigen presentation</t>
        </is>
      </c>
      <c r="E111" t="inlineStr">
        <is>
          <t>จับกับ CTLA-4 บนผิว T cell เพื่อเพิ่มการทำงานของ Regulatory T cells</t>
        </is>
      </c>
      <c r="F111" t="inlineStr">
        <is>
          <t>จับกับ PD-L1 บนเซลล์มะเร็งโดยตรงเพื่อเหนี่ยวนำให้เกิด Complement-dependent cytotoxicity</t>
        </is>
      </c>
      <c r="G111" t="inlineStr">
        <is>
          <t>จับกับตัวรับ PD-1 บนผิว T cell เพื่อขัดขวางการจับกันของ PD-1 กับ PD-L1/PD-L2 ส่งผลฟื้นฟูการทำงานของ Cytotoxic T cells ในการกำจัดเซลล์มะเร็ง</t>
        </is>
      </c>
      <c r="H111" t="inlineStr">
        <is>
          <t>จับกับ EGFR เพื่อยับยั้งสัญญาณการแบ่งตัวของเซลล์มะเร็ง</t>
        </is>
      </c>
      <c r="I111" t="n">
        <v>4</v>
      </c>
      <c r="J111" t="inlineStr">
        <is>
          <t>✅ คำตอบที่ถูกต้อง: ข้อ ง. จับกับตัวรับ PD-1 บนผิว T cell เพื่อขัดขวางการจับกันของ PD-1 กับ PD-L1/PD-L2 ส่งผลฟื้นฟูการทำงานของ Cytotoxic T cells ในการกำจัดเซลล์มะเร็ง
🎯 ทำไมข้อนี้ถึงถูก: Pembrolizumab เป็น humanized monoclonal antibody ที่มีความจำเพาะสูงต่อตัวรับ Programmed Death-1 (PD-1) บนผิวเม็ดเลือดขาวชนิด T lymphocytes โดยจะเข้าปิดกั้นไม่ให้ PD-1 จับกับลิแกนด์ PD-L1 และ PD-L2 บนเซลล์มะเร็ง ทำให้ขัดขวางสัญญาณกดภูมิคุ้มกัน (Immune checkpoint blockade) และฟื้นฟูให้ Cytotoxic T lymphocytes กลับมาทำลายเซลล์มะเร็งได้อย่างมีประสิทธิภาพ
🔍 ข้ออื่นผิดเพราะอะไร:
• ข้อ ก. MHC Class I: ไม่ใช่เป้าหมายของยานี้
• ข้อ ข. CTLA-4 inhibitor: เป็นกลไกของยา Ipilimumab
• ข้อ ค. Anti-PD-L1 antibody: เป็นกลไกของยา Atezolizumab, Durvalumab, Avelumab (จับที่ PD-L1 บนเซลล์มะเร็ง ไม่ใช่ PD-1 บน T cell)
• ข้อ จ. EGFR inhibitor: เป็นกลไกของยา Cetuximab หรือยากลุ่ม TKI
---</t>
        </is>
      </c>
      <c r="L111" t="inlineStr">
        <is>
          <t>Oncologic</t>
        </is>
      </c>
      <c r="M111" t="inlineStr">
        <is>
          <t>Lung Cancer</t>
        </is>
      </c>
      <c r="N111" t="inlineStr">
        <is>
          <t>Clinic</t>
        </is>
      </c>
      <c r="O111" t="inlineStr">
        <is>
          <t>ข้อ 69 Mock RxCU83</t>
        </is>
      </c>
      <c r="P111" t="inlineStr">
        <is>
          <t>ข้อสอบจำลอง</t>
        </is>
      </c>
      <c r="Q111" t="inlineStr">
        <is>
          <t>Mock RxCU83 ชุดที่ 1</t>
        </is>
      </c>
      <c r="R111" t="inlineStr">
        <is>
          <t>CASE_MOCK83_05</t>
        </is>
      </c>
    </row>
    <row r="112">
      <c r="A112" s="176" t="n">
        <v>110</v>
      </c>
      <c r="B112" t="inlineStr">
        <is>
          <t>ผู้ป่วยหญิงอายุ 58 ปี น้ำหนัก 66 กก. ส่วนสูง 163 ซม. ECOG performance status 1 มาด้วยอาการไอเรื้อรังมานาน 3 เดือน ซื้อยาแก้ไอมารับประทานเองอาการไม่ดีขึ้น มีประวัติสูบบุหรี่ 20 pack-years เลิกสูบมาแล้ว 5 ปี ได้รับการตรวจวินิจฉัยเป็น Non-Small Cell Lung Cancer (Adenocarcinoma) ระยะที่ 4 แพร่กระจายไปที่ตับ (Metastasis to liver) ผลการตรวจทางอณูชีววิทยา: EGFR mutation เป็น Negative, ALK translocation เป็น Negative และผลตรวจ PD-L1 Tumor Proportion Score (TPS) เท่ากับ 80% (High PD-L1 expression)
หากผลการตรวจยีนของผู้ป่วยรายนี้เปลี่ยนเป็นพบการกลายพันธุ์ชนิด EGFR Exon 19 Deletion เป็นผลบวก แนวทางการรักษาลำดับแรกควรปรับเปลี่ยนเป็นข้อใด</t>
        </is>
      </c>
      <c r="D112" t="inlineStr">
        <is>
          <t>ให้การรักษาด้วย Pembrolizumab เดี่ยวตามเดิม</t>
        </is>
      </c>
      <c r="E112" t="inlineStr">
        <is>
          <t>เปลี่ยนเป็นยาเคมีบำบัดสูตรผสม Carboplatin ร่วมกับ Paclitaxel</t>
        </is>
      </c>
      <c r="F112" t="inlineStr">
        <is>
          <t>เปลี่ยนเป็นยา Cetuximab ทางหลอดเลือดดำ</t>
        </is>
      </c>
      <c r="G112" t="inlineStr">
        <is>
          <t>เปลี่ยนเป็นยา Bevacizumab ร่วมกับเคมีบำบัด</t>
        </is>
      </c>
      <c r="H112" t="inlineStr">
        <is>
          <t>เปลี่ยนเป็นยาพุ่งเป้ากลุ่ม EGFR Tyrosine Kinase Inhibitor (เช่น Osimertinib)</t>
        </is>
      </c>
      <c r="I112" t="n">
        <v>5</v>
      </c>
      <c r="J112" t="inlineStr">
        <is>
          <t>✅ คำตอบที่ถูกต้อง: ข้อ จ. เปลี่ยนเป็นยาพุ่งเป้ากลุ่ม EGFR Tyrosine Kinase Inhibitor (เช่น Osimertinib)
🎯 ทำไมข้อนี้ถึงถูก: ในผู้ป่วยมะเร็งปอด NSCLC ระยะแพร่กระจายที่ตรวจพบ Driver mutation โดยเฉพาะ EGFR sensitizing mutation (เช่น Exon 19 deletion หรือ L858R) แนวทางเวชปฏิบัติสากลแนะนำให้ใช้ยากลุ่ม EGFR Tyrosine Kinase Inhibitor (EGFR-TKI) รุ่นที่ 3 คือ Osimertinib เป็นการรักษาขนานแรก (First-line preferred therapy) ทันที แม้ว่าระดับ PD-L1 จะสูงก็ตาม เนื่องจากยากลุ่ม Immunotherapy จะมีอัตราการตอบสนองต่ำมากในกลุ่มที่มี EGFR mutation และอาจเพิ่มความเสี่ยงต่อปอดอักเสบ (Pneumonitis) รุนแรง
🔍 ข้ออื่นผิดเพราะอะไร:
• ข้อ ก. Pembrolizumab เดี่ยว: มีประสิทธิภาพต่ำมากในกลุ่ม EGFR mutation positive และไม่แนะนำเป็น first-line
• ข้อ ข. เคมีบำบัด: เป็นทางเลือกสำรองเมื่อผู้ป่วยดื้อต่อ EGFR-TKI แล้ว
• ข้อ ค. Cetuximab: เป็น monoclonal antibody ต่อ EGFR ที่ใช้ในมะเร็งลำไส้ใหญ่ ไม่ใช่ยามาตรฐานสำหรับมะเร็งปอด
• ข้อ ง. Bevacizumab + Chemo: เก็บไว้ใช้เมื่อโรคกำเริบหลังการใช้ TKI
---</t>
        </is>
      </c>
      <c r="L112" t="inlineStr">
        <is>
          <t>Oncologic</t>
        </is>
      </c>
      <c r="M112" t="inlineStr">
        <is>
          <t>Lung Cancer</t>
        </is>
      </c>
      <c r="N112" t="inlineStr">
        <is>
          <t>Clinic</t>
        </is>
      </c>
      <c r="O112" t="inlineStr">
        <is>
          <t>ข้อ 70 Mock RxCU83</t>
        </is>
      </c>
      <c r="P112" t="inlineStr">
        <is>
          <t>ข้อสอบจำลอง</t>
        </is>
      </c>
      <c r="Q112" t="inlineStr">
        <is>
          <t>Mock RxCU83 ชุดที่ 1</t>
        </is>
      </c>
      <c r="R112" t="inlineStr">
        <is>
          <t>CASE_MOCK83_05</t>
        </is>
      </c>
    </row>
    <row r="113">
      <c r="A113" s="176" t="n">
        <v>111</v>
      </c>
      <c r="B113" t="inlineStr">
        <is>
          <t>76. ข้อใดระบุกลไกการออกฤทธิ์ทางเภสัชวิทยาของยาในกลุ่ม Anti-PD-1 antibody สำหรับการรักษามะเร็งปอดชนิด Non-Small Cell Lung Cancer (NSCLC) ได้อย่างถูกต้อง</t>
        </is>
      </c>
      <c r="D113" t="inlineStr">
        <is>
          <t>จับกับ PD-L1 บนเซลล์มะเร็ง</t>
        </is>
      </c>
      <c r="E113" t="inlineStr">
        <is>
          <t>จับกับ PD-1 บนเซลล์เม็ดเลือดขาวชนิด T cell</t>
        </is>
      </c>
      <c r="F113" t="inlineStr">
        <is>
          <t>กระตุ้นให้เกิดการสร้าง Antigen presentation บนผิวเซลล์</t>
        </is>
      </c>
      <c r="G113" t="inlineStr">
        <is>
          <t>จับกับตัวรับ CTLA-4 บนเม็ดเลือดขาว</t>
        </is>
      </c>
      <c r="H113" t="inlineStr">
        <is>
          <t>ยับยั้งเอนไซม์ Tyrosine kinase ภายในเซลล์</t>
        </is>
      </c>
      <c r="I113" t="n">
        <v>2</v>
      </c>
      <c r="J113" t="inlineStr">
        <is>
          <t>✅ คำตอบที่ถูกต้อง: ข้อ ข. จับกับ PD-1 บนเซลล์เม็ดเลือดขาวชนิด T cell
🎯 ทำไมข้อนี้ถึงถูก: ยาในกลุ่ม Anti-PD-1 (เช่น Pembrolizumab, Nivolumab) เป็นโมโนคลอนอลแอนติบอดีที่ออกฤทธิ์จับกับตัวรับ Programmed Death-1 (PD-1) บนผิวเซลล์ T lymphocytes เพื่อขัดขวางไม่ให้จับกับ PD-L1 บนเซลล์มะเร็ง ส่งผลให้ T cell ฟื้นฟูฤทธิ์ในการเข้าทำลายเซลล์มะเร็ง
🔍 ข้ออื่นผิดเพราะอะไร:
• ข้อ ก. จับกับ PD-L1 บนเซลล์มะเร็ง: เป็นกลไกของยากลุ่ม Anti-PD-L1 เช่น Atezolizumab, Durvalumab
• ข้อ ค. กระตุ้น Antigen presentation: ไม่ใช่กลไกของ immune checkpoint inhibitor
• ข้อ ง. จับกับ CTLA-4: เป็นกลไกของยา Ipilimumab
• ข้อ จ. ยับยั้ง Tyrosine kinase: เป็นกลไกของยากลุ่ม Targeted therapy (TKIs) เช่น Osimertinib, Gefitinib
---</t>
        </is>
      </c>
      <c r="L113" t="inlineStr">
        <is>
          <t>Oncologic</t>
        </is>
      </c>
      <c r="M113" t="inlineStr">
        <is>
          <t>Lung Cancer</t>
        </is>
      </c>
      <c r="N113" t="inlineStr">
        <is>
          <t>Clinic</t>
        </is>
      </c>
      <c r="O113" t="inlineStr">
        <is>
          <t>ข้อ 76 Mock RxCU83</t>
        </is>
      </c>
      <c r="P113" t="inlineStr">
        <is>
          <t>ข้อสอบจำลอง</t>
        </is>
      </c>
      <c r="Q113" t="inlineStr">
        <is>
          <t>Mock RxCU83 ชุดที่ 1</t>
        </is>
      </c>
    </row>
    <row r="114">
      <c r="A114" s="176" t="n">
        <v>112</v>
      </c>
      <c r="B114" t="inlineStr">
        <is>
          <t>77. ในการรักษามะเร็งปอดชนิด NSCLC ด้วยยากลุ่ม Immune Checkpoint Inhibitor (ICI) ตัวชี้วัดทางชีวภาพ (Biomarker) ในข้อใดที่สัมพันธ์กับโอกาสการตอบสนองต่อการรักษาและอัตราการรอดชีวิตที่ดีขึ้นอย่างมีนัยสำคัญ</t>
        </is>
      </c>
      <c r="D114" t="inlineStr">
        <is>
          <t>Carcinoembryonic antigen (CEA) ในเลือด</t>
        </is>
      </c>
      <c r="E114" t="inlineStr">
        <is>
          <t>Tumor Proportion Score (TPS) ของ PD-L1 ที่สูง</t>
        </is>
      </c>
      <c r="F114" t="inlineStr">
        <is>
          <t>Tumor Mutational Burden (TMB) ในระดับต่ำ</t>
        </is>
      </c>
      <c r="G114" t="inlineStr">
        <is>
          <t>Lactate dehydrogenase (LDH) ในเลือดสูง</t>
        </is>
      </c>
      <c r="H114" t="inlineStr">
        <is>
          <t>การแสดงออกของ EGFR exon 19 deletion</t>
        </is>
      </c>
      <c r="I114" t="n">
        <v>2</v>
      </c>
      <c r="J114" t="inlineStr">
        <is>
          <t>✅ คำตอบที่ถูกต้อง: ข้อ ข. Tumor Proportion Score (TPS) ของ PD-L1 ที่สูง
🎯 ทำไมข้อนี้ถึงถูก: ค่า Tumor Proportion Score (TPS) ซึ่งเป็นการตรวจย้อมชิ้นเนื้อเพื่อวัดสัดส่วนเซลล์มะเร็งที่มีการแสดงออกของโปรตีน PD-L1 เป็น predictive biomarker ที่สำคัญที่สุด โดยผู้ป่วยที่มีค่า TPS ≥ 50% (High PD-L1 expression) จะมีการตอบสนองต่อยา Anti-PD-1 monotherapy สูงมาก และมี Overall survival ที่ดีกว่ากลุ่มที่มีค่า TPS ต่ำ
🔍 ข้ออื่นผิดเพราะอะไร:
• ข้อ ก. CEA: เป็น tumor marker สำหรับติดตามการดำเนินโรค ไม่ใช่ predictive biomarker สำหรับ immunotherapy
• ข้อ ค. TMB ต่ำ: ค่า TMB ยิ่งสูง (High TMB) ต่างหากที่สัมพันธ์กับการตอบสนองที่ดีต่อยากลุ่ม ICI
• ข้อ ง. LDH สูง: บ่งชี้ภาระของโรคที่รุนแรงและการพยากรณ์โรคที่ไม่ดี
• ข้อ จ. EGFR exon 19 deletion: ผู้ป่วยที่มี EGFR mutation มักตอบสนองต่อ immunotherapy ต่ำมาก
---</t>
        </is>
      </c>
      <c r="L114" t="inlineStr">
        <is>
          <t>Oncologic</t>
        </is>
      </c>
      <c r="M114" t="inlineStr">
        <is>
          <t>Lung Cancer</t>
        </is>
      </c>
      <c r="N114" t="inlineStr">
        <is>
          <t>Clinic</t>
        </is>
      </c>
      <c r="O114" t="inlineStr">
        <is>
          <t>ข้อ 77 Mock RxCU83</t>
        </is>
      </c>
      <c r="P114" t="inlineStr">
        <is>
          <t>ข้อสอบจำลอง</t>
        </is>
      </c>
      <c r="Q114" t="inlineStr">
        <is>
          <t>Mock RxCU83 ชุดที่ 1</t>
        </is>
      </c>
    </row>
    <row r="115">
      <c r="A115" s="176" t="n">
        <v>113</v>
      </c>
      <c r="B115" t="inlineStr">
        <is>
          <t>80. การกลายพันธุ์ชนิด Exon 19 Deletion บนยีน EGFR ในผู้ป่วยมะเร็งปอด NSCLC ส่งผลต่อประสิทธิภาพและการออกฤทธิ์ของยาพุ่งเป้ากลุ่ม EGFR-TKI อย่างไร</t>
        </is>
      </c>
      <c r="D115" t="inlineStr">
        <is>
          <t>ขัดขวางไม่ให้ตัวรับ EGFR จับกับลิแกนด์ภายนอกเซลล์</t>
        </is>
      </c>
      <c r="E115" t="inlineStr">
        <is>
          <t>ทำให้โครงสร้างบริเวณ ATP-binding domain เปลี่ยนรูป ส่งผลให้ยากลุ่ม EGFR-TKI เข้าจับได้แน่นและมีความไวสูงขึ้นมาก</t>
        </is>
      </c>
      <c r="F115" t="inlineStr">
        <is>
          <t>ยับยั้งการแสดงออกของยีน BCL-2 ภายในเซลล์โดยตรง</t>
        </is>
      </c>
      <c r="G115" t="inlineStr">
        <is>
          <t>กระตุ้นให้เกิดการทำลายตัวรับ EGFR ผ่านกระบวนการ Endocytosis</t>
        </is>
      </c>
      <c r="H115" t="inlineStr">
        <is>
          <t>ทำให้เซลล์มะเร็งเปลี่ยนชนิดไปเป็น Small cell lung cancer ทันที</t>
        </is>
      </c>
      <c r="I115" t="n">
        <v>2</v>
      </c>
      <c r="J115" t="inlineStr">
        <is>
          <t>✅ คำตอบที่ถูกต้อง: ข้อ ข. ทำให้โครงสร้างบริเวณ ATP-binding domain เปลี่ยนรูป ส่งผลให้ยากลุ่ม EGFR-TKI เข้าจับได้แน่นและมีความไวสูงขึ้นมาก
🎯 ทำไมข้อนี้ถึงถูก: Exon 19 deletion เป็น Classical activating mutation ที่พบบ่อยที่สุดของ EGFR โดยการขาดหายไปของกรดอะมิโนบริเวณ kinase domain จะทำให้ตัวรับอยู่ในสภาวะ Constitutively active และปรับเปลี่ยน Conformation บริเวณ ATP-binding pocket ทำให้ยากลุ่ม EGFR Tyrosine Kinase Inhibitors (เช่น Gefitinib, Erlotinib, Osimertinib) เข้าจับได้ดีขึ้นมาก ส่งผลให้อัตราการตอบสนองต่อยาสูงถึง 70-80%
🔍 ข้ออื่นผิดเพราะอะไร:
• ข้อ ก. ลิแกนด์: การกลายพันธุ์อยู่ในเซลล์ส่วน intracellular kinase domain ไม่ใช่ extracellular ligand-binding domain
• ข้อ ค. BCL-2: เป็นผลพลอยได้ทางอ้อมของ apoptosis ไม่ใช่กลไกโดยตรงของการกลายพันธุ์
• ข้อ ง. และ ข้อ จ.: ไม่ใช่การตอบสนองหลักของ exon 19 deletion
---</t>
        </is>
      </c>
      <c r="L115" t="inlineStr">
        <is>
          <t>Oncologic</t>
        </is>
      </c>
      <c r="M115" t="inlineStr">
        <is>
          <t>Lung Cancer</t>
        </is>
      </c>
      <c r="N115" t="inlineStr">
        <is>
          <t>Clinic</t>
        </is>
      </c>
      <c r="O115" t="inlineStr">
        <is>
          <t>ข้อ 80 Mock RxCU83</t>
        </is>
      </c>
      <c r="P115" t="inlineStr">
        <is>
          <t>ข้อสอบจำลอง</t>
        </is>
      </c>
      <c r="Q115" t="inlineStr">
        <is>
          <t>Mock RxCU83 ชุดที่ 1</t>
        </is>
      </c>
    </row>
    <row r="116">
      <c r="A116" s="176" t="n">
        <v>114</v>
      </c>
      <c r="B116" t="inlineStr">
        <is>
          <t>81. การกลายพันธุ์ทุติยภูมิชนิด T790M บนยีน EGFR ซึ่งเป็นสาเหตุสำคัญของการดื้อยาต่อยากลุ่ม First-generation EGFR-TKIs (Gefitinib และ Erlotinib) เกิดจากกลไกทางโมเลกุลในข้อใด</t>
        </is>
      </c>
      <c r="D116" t="inlineStr">
        <is>
          <t>การเพิ่มขนาดของสายด้านข้างทำให้เกิด Steric hindrance ขัดขวางการเข้าจับของยากลุ่ม First-generation TKI และเพิ่มความจำเพาะต่อ ATP</t>
        </is>
      </c>
      <c r="E116" t="inlineStr">
        <is>
          <t>การเพิ่มการนำพาตัวรับ EGFR เข้าสู่เซลล์เพื่อทำลาย (Internalization)</t>
        </is>
      </c>
      <c r="F116" t="inlineStr">
        <is>
          <t>การลดการเกิด Dimerization กับตัวรับ HER2</t>
        </is>
      </c>
      <c r="G116" t="inlineStr">
        <is>
          <t>การกระตุ้นเอนไซม์ CYP3A4 ให้ทำลายยาเร็วขึ้น</t>
        </is>
      </c>
      <c r="H116" t="inlineStr">
        <is>
          <t>การกลายพันธุ์ที่ตำแหน่ง Extracellular domain ขัดขวางไม่ให้ยาผ่านเข้าสู่เซลล์</t>
        </is>
      </c>
      <c r="I116" t="n">
        <v>1</v>
      </c>
      <c r="J116" t="inlineStr">
        <is>
          <t>✅ คำตอบที่ถูกต้อง: ข้อ ก. การเพิ่มขนาดของสายด้านข้างทำให้เกิด Steric hindrance ขัดขวางการเข้าจับของยากลุ่ม First-generation TKI และเพิ่มความจำเพาะต่อ ATP
🎯 ทำไมข้อนี้ถึงถูก: การกลายพันธุ์ T790M คือการแทนที่กรดอะมิโน Threonine ที่ตำแหน่ง 790 (ซึ่งเป็น Gatekeeper residue ใน ATP-binding pocket) ด้วย Methionine ที่มีขนาดใหญ่กว่า (Bulky side chain) ทำให้เกิดแรงต้านทานเชิงมิติ (Steric hindrance) ขัดขวางไม่ให้ยากลุ่มรุ่นที่ 1 เข้าจับ และยังเพิ่มสัมพรรคภาพ (Affinity) ต่อ ATP กลับคืนมา ทำให้เซลล์ดื้อยา จึงต้องแก้ไขด้วยการใช้ Third-generation TKI คือ Osimertinib
🔍 ข้ออื่นผิดเพราะอะไร:
• ข้อ ข. Internalization ไม่ได้เพิ่มขึ้นใน T790M
• ข้อ ค. Dimerization ไม่ได้ลดลง
• ข้อ ง. และ ข้อ จ. เป็นกลไกที่ไม่เกี่ยวข้องกับการกลายพันธุ์ที่ kinase domain
---</t>
        </is>
      </c>
      <c r="L116" t="inlineStr">
        <is>
          <t>Oncologic</t>
        </is>
      </c>
      <c r="M116" t="inlineStr">
        <is>
          <t>Lung Cancer</t>
        </is>
      </c>
      <c r="N116" t="inlineStr">
        <is>
          <t>Clinic</t>
        </is>
      </c>
      <c r="O116" t="inlineStr">
        <is>
          <t>ข้อ 81 Mock RxCU83</t>
        </is>
      </c>
      <c r="P116" t="inlineStr">
        <is>
          <t>ข้อสอบจำลอง</t>
        </is>
      </c>
      <c r="Q116" t="inlineStr">
        <is>
          <t>Mock RxCU83 ชุดที่ 1</t>
        </is>
      </c>
    </row>
    <row r="117">
      <c r="A117" s="178" t="n">
        <v>115</v>
      </c>
      <c r="B117" s="179" t="inlineStr">
        <is>
          <t>ผู้ป่วยหญิงไทยคู่สมรสอายุ 50 ปี ได้รับการวินิจฉัยเป็นมะเร็งเต้านมระยะที่ 3 ได้รับยาเคมีบำบัดสูตร AC regimen ได้แก่:
Cyclophosphamide 600 mg/m2 IV Day 1 และ Doxorubicin 60 mg/m2 IV Day 1 ทุก 21 วัน เป็นจำนวน 4 รอบ
ตามแนวทาง NCCN guideline ในการป้องกันภาวะคลื่นไส้อาเจียนเฉียบพลัน (Acute CINV) สำหรับผู้ป่วยที่ได้รับยาเคมีบำบัดสูตร AC ซึ่งจัดเป็นกลุ่ม High emetic risk chemotherapy (HEC) ควรเลือกใช้สูตรยาป้องกันในข้อใด</t>
        </is>
      </c>
      <c r="C117" s="178" t="inlineStr"/>
      <c r="D117" s="179" t="inlineStr">
        <is>
          <t>Dexamethasone รับประทานเดี่ยว</t>
        </is>
      </c>
      <c r="E117" s="179" t="inlineStr">
        <is>
          <t>Ondansetron ร่วมกับ Dexamethasone</t>
        </is>
      </c>
      <c r="F117" s="179" t="inlineStr">
        <is>
          <t>Ondansetron ร่วมกับ Aprepitant และ Dexamethasone</t>
        </is>
      </c>
      <c r="G117" s="179" t="inlineStr">
        <is>
          <t>Metoclopramide ร่วมกับ Lorazepam</t>
        </is>
      </c>
      <c r="H117" s="179" t="inlineStr">
        <is>
          <t>Domperidone ร่วมกับ Dexamethasone</t>
        </is>
      </c>
      <c r="I117" s="178" t="n">
        <v>3</v>
      </c>
      <c r="J117" s="179" t="inlineStr">
        <is>
          <t>✅ คำตอบที่ถูกต้อง: ข้อ ค. Ondansetron ร่วมกับ Aprepitant และ Dexamethasone
🎯 ทำไมข้อนี้ถึงถูก:
สูตรยาเคมีบำบัด AC (Anthracycline + Cyclophosphamide) ในผู้ป่วยมะเร็งเต้านม จัดเป็นสูตรเคมีบำบัดที่มีความเสี่ยงต่อการเกิดอาการคลื่นไส้อาเจียนสูงมาก (High Emetic Risk Chemotherapy: HEC ซึ่งมีอุบัติการณ์คลื่นไส้อาเจียน &gt; 90%) ตามแนวทางมาตรฐานสากล NCCN และ ASCO แนะนำให้ใช้สูตรป้องกันแบบ 3-drug หรือ 4-drug combination regimen ได้แก่:
1) NK1 receptor antagonist (เช่น Aprepitant)
2) 5-HT3 receptor antagonist (เช่น Ondansetron หรือ Granisetron)
3) Dexamethasone (ร่วมกับหรือไม่มี Olanzapine)
เพื่อให้ครอบคลุมวิถีการส่งสัญญาณการอาเจียนทั้งในสมองและทางเดินอาหารอย่างสมบูรณ์
🔍 ข้ออื่นผิดเพราะอะไร:
• ข้อ ก. ยาเดี่ยว Dexamethasone ใช้สำหรับ Low emetic risk เท่านั้น
• ข้อ ข. สูตรผสม 2 ตัว (5-HT3 antagonist + Dexamethasone) ใช้สำหรับ Moderate emetic risk (MEC) ไม่เพียงพอสำหรับสูตร AC
• ข้อ ง. และ จ. Metoclopramide หรือ Domperidone มีประสิทธิภาพต่ำ ไม่ได้แนะนำเป็นยาหลักในการป้องกัน HEC</t>
        </is>
      </c>
      <c r="K117" s="178" t="inlineStr"/>
      <c r="L117" s="179" t="inlineStr">
        <is>
          <t>Oncologic</t>
        </is>
      </c>
      <c r="M117" s="179" t="inlineStr">
        <is>
          <t>Chemotherapy-induced Nausea and Vomiting (CINV) Guidelines</t>
        </is>
      </c>
      <c r="N117" s="178" t="inlineStr">
        <is>
          <t>Clinic</t>
        </is>
      </c>
      <c r="O117" s="179" t="inlineStr">
        <is>
          <t>ข้อสอบจริง PLE-CC1 ปี 2566 Day 2 ข้อ 35 [CASE_2566_BREAST_CANCER_01]</t>
        </is>
      </c>
      <c r="P117" s="178" t="inlineStr">
        <is>
          <t>ข้อสอบจริง</t>
        </is>
      </c>
      <c r="Q117" s="178" t="inlineStr">
        <is>
          <t>2566 Day 2</t>
        </is>
      </c>
      <c r="R117" s="178" t="inlineStr">
        <is>
          <t>CASE_2566_BREAST_CANCER_01</t>
        </is>
      </c>
    </row>
    <row r="118">
      <c r="A118" s="178" t="n">
        <v>116</v>
      </c>
      <c r="B118" s="179" t="inlineStr">
        <is>
          <t>ผู้ป่วยหญิงไทยอายุ 50 ปี ป่วยด้วยมะเร็งเต้านมและได้รับยาเคมีบำบัดสูตร AC
ข้อใดเป็นคำแนะนำในการปฏิบัติตัวแบบไม่ใช้ยาที่ 'ไม่เหมาะสม' สำหรับผู้ป่วยที่มีอาการคลื่นไส้จากการได้รับยาเคมีบำบัด</t>
        </is>
      </c>
      <c r="C118" s="178" t="inlineStr"/>
      <c r="D118" s="179" t="inlineStr">
        <is>
          <t>รับประทานอาหารครั้งละน้อยๆ แต่บ่อยครั้ง (Small frequent meals)</t>
        </is>
      </c>
      <c r="E118" s="179" t="inlineStr">
        <is>
          <t>ลดการรับประทานอาหารทอด อาหารมัน และอาหารที่มีกลิ่นฉุนรุนแรง</t>
        </is>
      </c>
      <c r="F118" s="179" t="inlineStr">
        <is>
          <t>ออกกำลังกายอย่างหักโหมทันทีเมื่อเริ่มรู้สึกมีอาการคลื่นไส้เพื่อเบี่ยงเบนความสนใจ</t>
        </is>
      </c>
      <c r="G118" s="179" t="inlineStr">
        <is>
          <t>รับประทานอาหารอ่อน รสจืด ย่อยง่าย เช่น โจ๊ก ข้าวต้ม ขนมปังกรอบ</t>
        </is>
      </c>
      <c r="H118" s="179" t="inlineStr">
        <is>
          <t>จิบน้ำสะอาด น้ำขิงอุ่น หรือน้ำผลไม้รสเปรี้ยวทีละน้อยบ่อยๆ ตลอดวัน</t>
        </is>
      </c>
      <c r="I118" s="178" t="n">
        <v>3</v>
      </c>
      <c r="J118" s="179" t="inlineStr">
        <is>
          <t>✅ คำตอบที่ถูกต้อง: ข้อ ค. ออกกำลังกายอย่างหักโหมทันทีเมื่อเริ่มรู้สึกมีอาการคลื่นไส้เพื่อเบี่ยงเบนความสนใจ
🎯 ทำไมข้อนี้ถึงถูก:
เมื่อผู้ป่วยมีอาการคลื่นไส้ การออกกำลังกายหักโหมหรือการเคลื่อนไหวร่างกายอย่างรวดเร็วจะยิ่งกระตุ้นระบบประสาทการทรงตัว (Vestibular system) และระบบทางเดินอาหาร ส่งผลให้อาการคลื่นไส้ทวีความรุนแรงขึ้นจนเกิดการอาเจียนได้ง่าย คำแนะนำที่ถูกต้องคือ ให้นอนพักผ่อนหรือนั่งพักในท่าที่สบายในห้องที่อากาศถ่ายเทสะดวก ผ่อนคลายกล้ามเนื้อ และสูดหายใจเข้าลึกๆ ช้าๆ
🔍 ข้ออื่นผิดเพราะอะไร:
• ข้อ ก. ถูกต้อง การรับประทานมื้อเล็กๆ ช่วยไม่ให้กระเพาะอาหารขยายตัวแน่นเกินไป
• ข้อ ข. ถูกต้อง อาหารมันและกลิ่นฉุนจะกระตุ้นการคลื่นไส้ผ่านระบบรับกลิ่นและการย่อยที่ช้าลง
• ข้อ ง. ถูกต้อง อาหารรสจืดและย่อยง่ายช่วยลดการระคายเคืองกระเพาะอาหาร
• ข้อ จ. ถูกต้อง การจิบน้ำทีละน้อยช่วยป้องกันภาวะขาดน้ำโดยไม่ทำให้กระเพาะตึงแน่น</t>
        </is>
      </c>
      <c r="K118" s="178" t="inlineStr"/>
      <c r="L118" s="179" t="inlineStr">
        <is>
          <t>Oncologic</t>
        </is>
      </c>
      <c r="M118" s="179" t="inlineStr">
        <is>
          <t>CINV Non-pharmacological Counseling</t>
        </is>
      </c>
      <c r="N118" s="178" t="inlineStr">
        <is>
          <t>Clinic</t>
        </is>
      </c>
      <c r="O118" s="179" t="inlineStr">
        <is>
          <t>ข้อสอบจริง PLE-CC1 ปี 2566 Day 2 ข้อ 38 [CASE_2566_BREAST_CANCER_01]</t>
        </is>
      </c>
      <c r="P118" s="178" t="inlineStr">
        <is>
          <t>ข้อสอบจริง</t>
        </is>
      </c>
      <c r="Q118" s="178" t="inlineStr">
        <is>
          <t>2566 Day 2</t>
        </is>
      </c>
      <c r="R118" s="178" t="inlineStr">
        <is>
          <t>CASE_2566_BREAST_CANCER_01</t>
        </is>
      </c>
    </row>
    <row r="119">
      <c r="A119" s="178" t="n">
        <v>117</v>
      </c>
      <c r="B119" s="179" t="inlineStr">
        <is>
          <t>ผู้ป่วยหญิงไทยอายุ 50 ปี ได้รับการวินิจฉัยเป็นมะเร็งเต้านม และได้รับยาเคมีบำบัด Cyclophosphamide
ยา Cyclophosphamide ออกฤทธิ์ต้านเซลล์มะเร็งด้วยกลไกทางชีวเคมีข้อใด</t>
        </is>
      </c>
      <c r="C119" s="178" t="inlineStr"/>
      <c r="D119" s="179" t="inlineStr">
        <is>
          <t>ยับยั้งเอนไซม์ Thymidylate synthase</t>
        </is>
      </c>
      <c r="E119" s="179" t="inlineStr">
        <is>
          <t>ยับยั้งเอนไซม์ DNA Polymerase</t>
        </is>
      </c>
      <c r="F119" s="179" t="inlineStr">
        <is>
          <t>ทำปฏิกิริยา DNA Alkylation ทำให้เกิด Interstrand DNA cross-linking ขัดขวางการจำลองตัวของดีเอ็นเอ</t>
        </is>
      </c>
      <c r="G119" s="179" t="inlineStr">
        <is>
          <t>ยับยั้งเอนไซม์ Topoisomerase II</t>
        </is>
      </c>
      <c r="H119" s="179" t="inlineStr">
        <is>
          <t>ขัดขวางการรวมตัวของสายใย Microtubule (Tubulin polymerization)</t>
        </is>
      </c>
      <c r="I119" s="178" t="n">
        <v>3</v>
      </c>
      <c r="J119" s="179" t="inlineStr">
        <is>
          <t>✅ คำตอบที่ถูกต้อง: ข้อ ค. ทำปฏิกิริยา DNA Alkylation ทำให้เกิด Interstrand DNA cross-linking ขัดขวางการจำลองตัวของดีเอ็นเอ
🎯 ทำไมข้อนี้ถึงถูก:
Cyclophosphamide เป็นยากลุ่ม Nitrogen mustard alkylating agent ที่ออกฤทธิ์โดยการนำหมู่อัลคิล (Alkyl group) ไปสร้างพันธะโควาเลนต์กับเบสของดีเอ็นเอ โดยเฉพาะตำแหน่ง N-7 ของ Guanine ส่งผลให้เกิดการเชื่อมขวางระหว่างสายดีเอ็นเอ (DNA interstrand cross-linking) และขัดขวางกระบวนการจำลองตัวของดีเอ็นเอ (DNA replication) รวมถึงการถอดรหัส (Transcription) ทำให้สายดีเอ็นเอแตกหักและเซลล์มะเร็งเข้าสู่กระบวนการตายแบบ Apoptosis
🔍 ข้ออื่นผิดเพราะอะไร:
• ข้อ ก. ผิดเพราะยับยั้ง Thymidylate synthase เป็นกลไกของยา 5-Fluorouracil (5-FU)
• ข้อ ข. ผิดเพราะยับยั้ง DNA Polymerase เป็นกลไกของ Cytarabine (Ara-C) หรือ Gemcitabine
• ข้อ ง. ผิดเพราะยับยั้ง Topoisomerase II เป็นกลไกของยา Doxorubicin หรือ Etoposide
• ข้อ จ. ผิดเพราะยับยั้ง Tubulin polymerization เป็นกลไกของยากลุ่ม Vinca alkaloids เช่น Vincristine</t>
        </is>
      </c>
      <c r="K119" s="178" t="inlineStr"/>
      <c r="L119" s="179" t="inlineStr">
        <is>
          <t>Oncologic</t>
        </is>
      </c>
      <c r="M119" s="179" t="inlineStr">
        <is>
          <t>Cyclophosphamide Alkylating Mechanism &amp; DNA Cross-linking</t>
        </is>
      </c>
      <c r="N119" s="178" t="inlineStr">
        <is>
          <t>Clinic</t>
        </is>
      </c>
      <c r="O119" s="179" t="inlineStr">
        <is>
          <t>ข้อสอบจริง PLE-CC1 ปี 2566 Day 2 ข้อ 39 [CASE_2566_BREAST_CANCER_01]</t>
        </is>
      </c>
      <c r="P119" s="178" t="inlineStr">
        <is>
          <t>ข้อสอบจริง</t>
        </is>
      </c>
      <c r="Q119" s="178" t="inlineStr">
        <is>
          <t>2566 Day 2</t>
        </is>
      </c>
      <c r="R119" s="178" t="inlineStr">
        <is>
          <t>CASE_2566_BREAST_CANCER_01</t>
        </is>
      </c>
    </row>
    <row r="120">
      <c r="A120" s="178" t="n">
        <v>118</v>
      </c>
      <c r="B120" s="179" t="inlineStr">
        <is>
          <t>ผู้ป่วยหญิงไทยคู่สมรสอายุ 50 ปี ได้รับการวินิจฉัยเป็นมะเร็งเต้านมระยะที่ 3 มีแผนการรักษาด้วยยาเคมีบำบัดสูตร AC ซึ่งมียา Doxorubicin 60 mg/m2 IV Day 1
ก่อนเริ่มต้นให้ยา Doxorubicin แก่ผู้ป่วย แพทย์และเภสัชกรจำเป็นต้องตรวจประเมินทางห้องปฏิบัติการหรือการตรวจพิเศษในข้อใด เพื่อป้องกันการเกิดภาวะความเป็นพิษสะสมต่อหัวใจ (Cardiotoxicity)</t>
        </is>
      </c>
      <c r="C120" s="178" t="inlineStr"/>
      <c r="D120" s="179" t="inlineStr">
        <is>
          <t>ระดับสารบ่งชี้มะเร็ง CA-125 ในเลือด</t>
        </is>
      </c>
      <c r="E120" s="179" t="inlineStr">
        <is>
          <t>การตรวจคลื่นเสียงสะท้อนหัวใจเพื่อประเมิน Left Ventricular Ejection Fraction (LVEF)</t>
        </is>
      </c>
      <c r="F120" s="179" t="inlineStr">
        <is>
          <t>การตรวจยีนแพ้ยา HLA-B 15:02</t>
        </is>
      </c>
      <c r="G120" s="179" t="inlineStr">
        <is>
          <t>การตรวจระดับ Thyroid Stimulating Hormone (TSH)</t>
        </is>
      </c>
      <c r="H120" s="179" t="inlineStr">
        <is>
          <t>การตรวจระดับ Alpha-fetoprotein (AFP)</t>
        </is>
      </c>
      <c r="I120" s="178" t="n">
        <v>2</v>
      </c>
      <c r="J120" s="179" t="inlineStr">
        <is>
          <t>✅ คำตอบที่ถูกต้อง: ข้อ ข. การตรวจคลื่นเสียงสะท้อนหัวใจเพื่อประเมิน Left Ventricular Ejection Fraction (LVEF)
🎯 ทำไมข้อนี้ถึงถูก:
Doxorubicin เป็นยากลุ่ม Anthracyclines ที่มีอาการไม่พึงประสงค์รุนแรงที่ขึ้นกับขนาดยาสะสม (Cumulative dose-dependent cardiotoxicity) ทำให้เกิดภาวะกล้ามเนื้อหัวใจเสื่อมและหัวใจวาย (Dilated cardiomyopathy and Heart failure) จากการสร้างอนุมูลอิสระทำลายไมโทคอนเดรียของเซลล์กล้ามเนื้อหัวใจ ดังนั้นก่อนเริ่มยา (Baseline) และระหว่างการรักษา จึงจำเป็นต้องตรวจประเมินการทำงานของหัวใจห้องล่างซ้ายด้วยการทำ Echocardiography หรือ MUGA scan เพื่อดูค่า Left Ventricular Ejection Fraction (LVEF) โดยหาก LVEF &lt; 50% หรือลดลงมากกว่า 10% จากค่าเริ่มต้น จะต้องชะลอหรือปรับเปลี่ยนการให้ยา
🔍 ข้ออื่นผิดเพราะอะไร:
• ข้อ ก. CA-125 เป็นสารบ่งชี้ของมะเร็งรังไข่ (Ovarian cancer)
• ข้อ ค. HLA-B 15:02 ตรวจก่อนเริ่ม Carbamazepine เพื่อป้องกันผื่นแพ้ยารุนแรง SJS/TEN
• ข้อ ง. Thyroid function test ไม่ใช่การตรวจหลักก่อนให้ Doxorubicin
• ข้อ จ. Alpha-fetoprotein (AFP) เป็นสารบ่งชี้ของมะเร็งตับ (Hepatocellular carcinoma)</t>
        </is>
      </c>
      <c r="K120" s="178" t="inlineStr"/>
      <c r="L120" s="179" t="inlineStr">
        <is>
          <t>Oncologic</t>
        </is>
      </c>
      <c r="M120" s="179" t="inlineStr">
        <is>
          <t>Anthracycline Cardiotoxicity &amp; LVEF Monitoring</t>
        </is>
      </c>
      <c r="N120" s="178" t="inlineStr">
        <is>
          <t>Clinic</t>
        </is>
      </c>
      <c r="O120" s="179" t="inlineStr">
        <is>
          <t>ข้อสอบจริง PLE-CC1 ปี 2566 Day 2 ข้อ 41 [CASE_2566_BREAST_CANCER_01]</t>
        </is>
      </c>
      <c r="P120" s="178" t="inlineStr">
        <is>
          <t>ข้อสอบจริง</t>
        </is>
      </c>
      <c r="Q120" s="178" t="inlineStr">
        <is>
          <t>2566 Day 2</t>
        </is>
      </c>
      <c r="R120" s="178" t="inlineStr">
        <is>
          <t>CASE_2566_BREAST_CANCER_01</t>
        </is>
      </c>
    </row>
  </sheetData>
  <mergeCells count="1">
    <mergeCell ref="A1:F1"/>
  </mergeCells>
  <pageMargins left="0.75" right="0.75" top="1" bottom="1" header="0.5" footer="0.5"/>
</worksheet>
</file>

<file path=xl/worksheets/sheet19.xml><?xml version="1.0" encoding="utf-8"?>
<worksheet xmlns="http://schemas.openxmlformats.org/spreadsheetml/2006/main">
  <sheetPr>
    <outlinePr summaryBelow="0" summaryRight="0"/>
    <pageSetUpPr/>
  </sheetPr>
  <dimension ref="A1:R101"/>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Renal</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74" t="n">
        <v>1</v>
      </c>
      <c r="B3" s="166" t="inlineStr">
        <is>
          <t>ผู้ป่วยชายไทย อายุ 60 ปี หนัก 48 กิโลกรัม สูง 170 เซนติเมตร เข้ารับการรักษาในโรงพยาบาล ด้วยอาการขาบวมทั้งสองข้าง เหนื่อย อ่อนเพลีย และเบื่ออาหาร ค่าตรวจทางห้องปฏิบัติการเป็นดังนี้ BUN = 60 mg/dL (normal 7-20 mg/dL), Scr = 3 mg/dL (normal 0.5-1.4 mg/dL), K+ = 6.5 mEq/L (normal 3.5-5.2 mEq/L) นอกจากนี้ผู้ป่วยมีประวัติป่วยเป็นโรคไตมานาน 5 ปี มี creatinine clearance 18 ml/min
เมื่อพิจารณาจากประวัติความเจ็บป่วย อาการแสดง และค่า creatinine clearance แสดงว่าการทำงานของไตอยู่ในภาวะใด</t>
        </is>
      </c>
      <c r="C3" s="166" t="inlineStr"/>
      <c r="D3" s="166" t="inlineStr">
        <is>
          <t>Acute kidney injury</t>
        </is>
      </c>
      <c r="E3" s="166" t="inlineStr">
        <is>
          <t>Renal insufficiency</t>
        </is>
      </c>
      <c r="F3" s="166" t="inlineStr">
        <is>
          <t>Chronic kidney disease</t>
        </is>
      </c>
      <c r="G3" s="166" t="inlineStr">
        <is>
          <t>Uremia</t>
        </is>
      </c>
      <c r="H3" s="166" t="inlineStr">
        <is>
          <t>End-stage renal failure</t>
        </is>
      </c>
      <c r="I3" s="167" t="n">
        <v>3</v>
      </c>
      <c r="J3" s="166" t="inlineStr">
        <is>
          <t>✅ คำตอบที่ถูกต้อง: ข้อ ค. Chronic kidney disease
💡 Background:
ภาวะไตเสื่อม (CKD/AKI) ต้องระมัดระวังการปรับขนาดยาตาม renal function (eGFR/CrCl) และหลีกเลี่ยง nephrotoxic drugs
🎯 ทำไมข้อนี้ถึงถูก:
Chronic kidney disease ผู้ป่วยมีประวัติป่วยเป็นโรคไตเรื้อรังมานาน 5 ปี และมีค่า CrCl 18 ml/min ซึ่งจัดอยู่ในระยะที่ 4 (Severe decreased GFR, 15-29 ml/min) หรือเข้าสู่ภาวะ Chronic kidney disease (CKD) ร่วมกับมีอาการของ uremia และ hyperkalemia
🔍 ข้ออื่นผิดเพราะอะไร:
• ข้อ ก. (Acute kidney injury): Acute kidney injury ไม่ตรงกับข้อบ่งใช้หรือกลไกการออกฤทธิ์ที่ถูกต้องตาม KDIGO 2022 CKD Guideline
• ข้อ ข. (Renal insufficiency): Renal insufficiency ไม่ตรงกับข้อบ่งใช้หรือกลไกการออกฤทธิ์ที่ถูกต้องตาม KDIGO 2022 CKD Guideline
• ข้อ ง. (Uremia): Uremia ไม่ตรงกับข้อบ่งใช้หรือกลไกการออกฤทธิ์ที่ถูกต้องตาม KDIGO 2022 CKD Guideline
• ข้อ จ. (End-stage renal failure): End-stage renal failure ไม่ตรงกับข้อบ่งใช้หรือกลไกการออกฤทธิ์ที่ถูกต้องตาม KDIGO 2022 CKD Guideline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 s="166" t="inlineStr"/>
      <c r="L3" s="166" t="inlineStr">
        <is>
          <t>Renal</t>
        </is>
      </c>
      <c r="M3" s="166" t="inlineStr">
        <is>
          <t>Chronic kidney diseases</t>
        </is>
      </c>
      <c r="N3" s="165" t="inlineStr">
        <is>
          <t>Clinic</t>
        </is>
      </c>
      <c r="O3" s="166" t="inlineStr">
        <is>
          <t>ข้อ 1 Pharma Plus เล่มม่วง (เฉลยข้อ ค)</t>
        </is>
      </c>
      <c r="P3" s="165" t="inlineStr">
        <is>
          <t>แบบฝึกหัด</t>
        </is>
      </c>
      <c r="Q3" s="165" t="inlineStr">
        <is>
          <t>เล่มม่วง</t>
        </is>
      </c>
      <c r="R3" s="165" t="inlineStr"/>
    </row>
    <row r="4" ht="24" customHeight="1" s="49">
      <c r="A4" s="174" t="n">
        <v>2</v>
      </c>
      <c r="B4" s="166" t="inlineStr">
        <is>
          <t>ผู้ป่วยชายไทย อายุ 60 ปี หนัก 48 กิโลกรัม สูง 170 เซนติเมตร เข้ารับการรักษาในโรงพยาบาล ด้วยอาการขาบวมทั้งสองข้าง เหนื่อย อ่อนเพลีย และเบื่ออาหาร ค่าตรวจทางห้องปฏิบัติการเป็นดังนี้ BUN = 60 mg/dL, Scr = 3 mg/dL, K+ = 6.5 mEq/L, CrCl 18 ml/min
ยาในข้อใดสามารถแก้ไขอาการ hyperkalemia ในผู้ป่วยรายนี้ได้</t>
        </is>
      </c>
      <c r="C4" s="166" t="inlineStr"/>
      <c r="D4" s="166" t="inlineStr">
        <is>
          <t>Potassium chloride</t>
        </is>
      </c>
      <c r="E4" s="166" t="inlineStr">
        <is>
          <t>Sodium chloride</t>
        </is>
      </c>
      <c r="F4" s="166" t="inlineStr">
        <is>
          <t>Sodium polystyrene sulfonate</t>
        </is>
      </c>
      <c r="G4" s="166" t="inlineStr">
        <is>
          <t>Calcium chloride</t>
        </is>
      </c>
      <c r="H4" s="166" t="inlineStr">
        <is>
          <t>Calcium phosphate</t>
        </is>
      </c>
      <c r="I4" s="167" t="n">
        <v>3</v>
      </c>
      <c r="J4" s="166" t="inlineStr">
        <is>
          <t>✅ คำตอบที่ถูกต้อง: ข้อ ค. Sodium polystyrene sulfonate
💡 Background:
ภาวะไตเสื่อม (CKD/AKI) ต้องระมัดระวังการปรับขนาดยาตาม renal function (eGFR/CrCl) และหลีกเลี่ยง nephrotoxic drugs
🎯 ทำไมข้อนี้ถึงถูก:
Sodium polystyrene sulfonate เป็นยาแลกเปลี่ยนประจุ (cation exchange resin) ที่ใช้ขับโพแทสเซียมออกจากร่างกายทางอุจจาระ เพื่อรักษาภาวะ hyperkalemia ในผู้ป่วยโรคไตเรื้อรัง
🔍 ข้ออื่นผิดเพราะอะไร:
• ข้อ ก. (Potassium chloride): Potassium chloride ไม่ตรงกับข้อบ่งใช้หรือกลไกการออกฤทธิ์ที่ถูกต้องตาม KDIGO 2022 CKD Guideline
• ข้อ ข. (Sodium chloride): Sodium chloride ไม่ตรงกับข้อบ่งใช้หรือกลไกการออกฤทธิ์ที่ถูกต้องตาม KDIGO 2022 CKD Guideline
• ข้อ ง. (Calcium chloride): Calcium chloride ไม่ตรงกับข้อบ่งใช้หรือกลไกการออกฤทธิ์ที่ถูกต้องตาม KDIGO 2022 CKD Guideline
• ข้อ จ. (Calcium phosphate): Calcium phosphate ไม่ตรงกับข้อบ่งใช้หรือกลไกการออกฤทธิ์ที่ถูกต้องตาม KDIGO 2022 CKD Guideline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 s="166" t="inlineStr"/>
      <c r="L4" s="166" t="inlineStr">
        <is>
          <t>Renal</t>
        </is>
      </c>
      <c r="M4" s="166" t="inlineStr">
        <is>
          <t>Chronic kidney diseases</t>
        </is>
      </c>
      <c r="N4" s="165" t="inlineStr">
        <is>
          <t>Clinic</t>
        </is>
      </c>
      <c r="O4" s="166" t="inlineStr">
        <is>
          <t>ข้อ 2 Pharma Plus เล่มม่วง (เฉลยข้อ ค)</t>
        </is>
      </c>
      <c r="P4" s="165" t="inlineStr">
        <is>
          <t>แบบฝึกหัด</t>
        </is>
      </c>
      <c r="Q4" s="165" t="inlineStr">
        <is>
          <t>เล่มม่วง</t>
        </is>
      </c>
      <c r="R4" s="165" t="inlineStr"/>
    </row>
    <row r="5" ht="24" customHeight="1" s="49">
      <c r="A5" s="174" t="n">
        <v>3</v>
      </c>
      <c r="B5" s="166" t="inlineStr">
        <is>
          <t>ผู้ป่วยชายไทย อายุ 60 ปี หนัก 48 กิโลกรัม สูง 170 เซนติเมตร เข้ารับการรักษาในโรงพยาบาล ด้วยอาการขาบวมทั้งสองข้าง เหนื่อย อ่อนเพลีย และเบื่ออาหาร ค่าตรวจทางห้องปฏิบัติการเป็นดังนี้ BUN = 60 mg/dL, Scr = 3 mg/dL, K+ = 6.5 mEq/L, CrCl 18 ml/min
แพทย์์ควรให้ยาขับปัสสาวะชนิดใดกับผู้ป่วยรายนี้</t>
        </is>
      </c>
      <c r="C5" s="166" t="inlineStr"/>
      <c r="D5" s="166" t="inlineStr">
        <is>
          <t>Hydrochlorothiazide</t>
        </is>
      </c>
      <c r="E5" s="166" t="inlineStr">
        <is>
          <t>Spironolactone</t>
        </is>
      </c>
      <c r="F5" s="166" t="inlineStr">
        <is>
          <t>Furosemide</t>
        </is>
      </c>
      <c r="G5" s="166" t="inlineStr">
        <is>
          <t>Amiloride</t>
        </is>
      </c>
      <c r="H5" s="166" t="inlineStr">
        <is>
          <t>Indapamide</t>
        </is>
      </c>
      <c r="I5" s="167" t="n">
        <v>3</v>
      </c>
      <c r="J5" s="166" t="inlineStr">
        <is>
          <t>✅ คำตอบที่ถูกต้อง: ข้อ ค. Furosemide
💡 Background:
ภาวะไตเสื่อม (CKD/AKI) ต้องระมัดระวังการปรับขนาดยาตาม renal function (eGFR/CrCl) และหลีกเลี่ยง nephrotoxic drugs
🎯 ทำไมข้อนี้ถึงถูก:
Furosemide ผู้ป่วยมี CrCl 18 ml/min ซึ่ง Thiazide diuretics จะไม่มี efficacy ในการขับปัสสาวะเมื่อ CrCl
 เป็น Loop diuretic ยับยั้ง Na+/K+/2Cl- cotransporter ที่ Thick ascending limb ใช้จัดการ volume overload ใน HF หรือ CKD แต่ไม่เหมาะเป็น first-line ลดความดันโลหิตเดี่ยวๆ
🔍 ข้ออื่นผิดเพราะอะไร:
• ข้อ ก. (Hydrochlorothiazide): เป็น Thiazide diuretic ลด plasma volume แต่อาจทำให้เกิด hypokalemia, hyponatremia, hyperuricemia และ hyperglycemia และ efficacy ลดลงมากเมื่อ eGFR &lt; 30 mL/min
• ข้อ ข. (Spironolactone): เป็น Mineralocorticoid receptor antagonist (MRA) ใช้เป็น 4th-line ใน resistant HTN หรือ GDMT ใน HFrEF ต้อง monitor potassium และเสี่ยงต่อ gynecomastia
• ข้อ ง. (Amiloride): Amiloride ไม่ตรงกับข้อบ่งใช้หรือกลไกการออกฤทธิ์ที่ถูกต้องตาม KDIGO 2022 CKD Guideline
• ข้อ จ. (Indapamide): เป็น Thiazide-like diuretic มี metabolic neutral profile ดีกว่า HCTZ และมี vasodilatory effect ร่วมด้วย มี efficacy ในผู้สูงอายุและ isolated systolic hypertension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Loop Diuretic Efficacy: ออกฤทธิ์ที่ Thick ascending limb ของ Loop of Henle มี efficacy สูงสุดในการขับน้ำในภาวะ volume overload
• Ototoxicity Risk: การฉีด IV bolus เร็วเกินไป หรือใช้ร่วมกับ aminoglycoside เพิ่มความเสี่ยง irreversible hearing loss (ototoxicity)</t>
        </is>
      </c>
      <c r="K5" s="166" t="inlineStr"/>
      <c r="L5" s="166" t="inlineStr">
        <is>
          <t>Renal</t>
        </is>
      </c>
      <c r="M5" s="166" t="inlineStr">
        <is>
          <t>Chronic kidney diseases</t>
        </is>
      </c>
      <c r="N5" s="165" t="inlineStr">
        <is>
          <t>Clinic</t>
        </is>
      </c>
      <c r="O5" s="166" t="inlineStr">
        <is>
          <t>ข้อ 3 Pharma Plus เล่มม่วง (เฉลยข้อ ค)</t>
        </is>
      </c>
      <c r="P5" s="165" t="inlineStr">
        <is>
          <t>แบบฝึกหัด</t>
        </is>
      </c>
      <c r="Q5" s="165" t="inlineStr">
        <is>
          <t>เล่มม่วง</t>
        </is>
      </c>
      <c r="R5" s="165" t="inlineStr"/>
    </row>
    <row r="6" ht="24" customHeight="1" s="49">
      <c r="A6" s="174" t="n">
        <v>4</v>
      </c>
      <c r="B6" s="166" t="inlineStr">
        <is>
          <t>ผู้ป่วยชายไทย อายุ 60 ปี หนัก 48 กิโลกรัม สูง 170 เซนติเมตร เข้ารับการรักษาในโรงพยาบาล ด้วยอาการขาบวมทั้งสองข้าง เหนื่อย อ่อนเพลีย และเบื่ออาหาร ค่าตรวจทางห้องปฏิบัติการเป็นดังนี้ BUN = 60 mg/dL, Scr = 3 mg/dL, K+ = 6.5 mEq/L, CrCl 18 ml/min
ข้อใดไม่ใช่เหตุผลในการเลือกใช้ยาขับปัสสาวะในข้อข้างต้น</t>
        </is>
      </c>
      <c r="C6" s="166" t="inlineStr"/>
      <c r="D6" s="166" t="inlineStr">
        <is>
          <t>ลดอาการบวมคั่งน้ำ</t>
        </is>
      </c>
      <c r="E6" s="166" t="inlineStr">
        <is>
          <t>ป้องกัน renal shut down</t>
        </is>
      </c>
      <c r="F6" s="166" t="inlineStr">
        <is>
          <t>ออกฤทธิ์ได้แม้ผู้ป่วยที่ไตบกพร่องในการทำงานอย่างรุนแรง</t>
        </is>
      </c>
      <c r="G6" s="166" t="inlineStr">
        <is>
          <t>ไม่มีผลรบกวนสมดุลกรด-ด่างในร่างกาย</t>
        </is>
      </c>
      <c r="H6" s="166" t="inlineStr">
        <is>
          <t>ออกฤทธิ์เร็วและแรง</t>
        </is>
      </c>
      <c r="I6" s="167" t="n">
        <v>2</v>
      </c>
      <c r="J6" s="166" t="inlineStr">
        <is>
          <t>✅ คำตอบที่ถูกต้อง: ข้อ ข. ป้องกัน renal shut down
💡 Background:
ภาวะไตเสื่อม (CKD/AKI) ต้องระมัดระวังการปรับขนาดยาตาม renal function (eGFR/CrCl) และหลีกเลี่ยง nephrotoxic drugs
🎯 ทำไมข้อนี้ถึงถูก:
ป้องกัน renal shut down Loop diuretics มีผลรบกวนสมดุลอิเล็กโทรไลต์และกรด-ด่างในร่างกายได้ (เช่น ทำให้เกิด hypokalemic metabolic alkalosis) ดังนั้นข้อ 'ไม่มีผลรบกวนสมดุลกรด-ด่างในร่างกาย' จึงไม่ถูกต้อง
🔍 ข้ออื่นผิดเพราะอะไร:
• ข้อ ก. (ลดอาการบวมคั่งน้ำ): ลดอาการบวมคั่งน้ำ ไม่ตรงกับข้อบ่งใช้หรือกลไกการออกฤทธิ์ที่ถูกต้องตาม KDIGO 2022 CKD Guideline
• ข้อ ค. (ออกฤทธิ์ได้แม้ผู้ป่วยที่ไตบกพร่องในการทำงานอย่างรุนแรง): ออกฤทธิ์ได้แม้ผู้ป่วยที่ไตบกพร่องในการทำงานอย่างรุนแรง ไม่ตรงกับข้อบ่งใช้หรือกลไกการออกฤทธิ์ที่ถูกต้องตาม KDIGO 2022 CKD Guideline
• ข้อ ง. (ไม่มีผลรบกวนสมดุลกรด-ด่างในร่างกาย): ไม่มีผลรบกวนสมดุลกรด-ด่างในร่างกาย ไม่ตรงกับข้อบ่งใช้หรือกลไกการออกฤทธิ์ที่ถูกต้องตาม KDIGO 2022 CKD Guideline
• ข้อ จ. (ออกฤทธิ์เร็วและแรง): ออกฤทธิ์เร็วและแรง ไม่ตรงกับข้อบ่งใช้หรือกลไกการออกฤทธิ์ที่ถูกต้องตาม KDIGO 2022 CKD Guideline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 s="166" t="inlineStr"/>
      <c r="L6" s="166" t="inlineStr">
        <is>
          <t>Renal</t>
        </is>
      </c>
      <c r="M6" s="166" t="inlineStr">
        <is>
          <t>Chronic kidney diseases</t>
        </is>
      </c>
      <c r="N6" s="165" t="inlineStr">
        <is>
          <t>Clinic</t>
        </is>
      </c>
      <c r="O6" s="166" t="inlineStr">
        <is>
          <t>ข้อ 4 Pharma Plus เล่มม่วง (เฉลยข้อ ข)</t>
        </is>
      </c>
      <c r="P6" s="165" t="inlineStr">
        <is>
          <t>แบบฝึกหัด</t>
        </is>
      </c>
      <c r="Q6" s="165" t="inlineStr">
        <is>
          <t>เล่มม่วง</t>
        </is>
      </c>
      <c r="R6" s="165" t="inlineStr"/>
    </row>
    <row r="7" ht="24" customHeight="1" s="49">
      <c r="A7" s="174" t="n">
        <v>5</v>
      </c>
      <c r="B7" s="166" t="inlineStr">
        <is>
          <t>จงบอกข้อบ่งใช้ของ sodamint® (sodium bicarbonate) ในผู้ป่วยรายนี้</t>
        </is>
      </c>
      <c r="C7" s="166" t="inlineStr"/>
      <c r="D7" s="166" t="inlineStr">
        <is>
          <t>Antacid</t>
        </is>
      </c>
      <c r="E7" s="166" t="inlineStr">
        <is>
          <t>Metabolic acidosis</t>
        </is>
      </c>
      <c r="F7" s="166" t="inlineStr">
        <is>
          <t>Alkalinize urine</t>
        </is>
      </c>
      <c r="G7" s="166" t="inlineStr">
        <is>
          <t>Phosphate binder</t>
        </is>
      </c>
      <c r="H7" s="166" t="inlineStr">
        <is>
          <t>Increase absorption of folic acid</t>
        </is>
      </c>
      <c r="I7" s="167" t="n">
        <v>2</v>
      </c>
      <c r="J7" s="166" t="inlineStr">
        <is>
          <t>✅ คำตอบที่ถูกต้อง: ข้อ ข. Metabolic acidosis
💡 Background:
การบริบาลทางเภสัชกรรมในกลุ่มโรค Fluid &amp; Electrolyte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Metabolic acidosis ในผู้ป่วยโรคไตเรื้อรัง (CKD) มักพบภาวะกรดในเลือดเกิน (Metabolic acidosis) ซึ่ง Sodium bicarbonate ใช้เป็นข้อบ่งใช้ในการปรับสมดุลกรด-ด่าง โดยแนะนำให้รักษาเมื่อ serum bicarbonate
🔍 ข้ออื่นผิดเพราะอะไร:
• ข้อ ก. (Antacid): Antacid ไม่ตรงกับข้อบ่งใช้หรือกลไกการออกฤทธิ์ที่ถูกต้องตาม KDIGO 2022 CKD Guideline
• ข้อ ค. (Alkalinize urine): Alkalinize urine ไม่ตรงกับข้อบ่งใช้หรือกลไกการออกฤทธิ์ที่ถูกต้องตาม KDIGO 2022 CKD Guideline
• ข้อ ง. (Phosphate binder): Phosphate binder ไม่ตรงกับข้อบ่งใช้หรือกลไกการออกฤทธิ์ที่ถูกต้องตาม KDIGO 2022 CKD Guideline
• ข้อ จ. (Increase absorption of folic acid): Increase absorption of folic acid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Fluid &amp; Electrolyte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7" s="166" t="inlineStr"/>
      <c r="L7" s="166" t="inlineStr">
        <is>
          <t>Renal</t>
        </is>
      </c>
      <c r="M7" s="166" t="inlineStr">
        <is>
          <t>Fluid &amp; Electrolyte</t>
        </is>
      </c>
      <c r="N7" s="165" t="inlineStr">
        <is>
          <t>Clinic</t>
        </is>
      </c>
      <c r="O7" s="166" t="inlineStr">
        <is>
          <t>ข้อ 5 Pharma Plus เล่มม่วง (เฉลยข้อ ข)</t>
        </is>
      </c>
      <c r="P7" s="165" t="inlineStr">
        <is>
          <t>แบบฝึกหัด</t>
        </is>
      </c>
      <c r="Q7" s="165" t="inlineStr">
        <is>
          <t>เล่มม่วง</t>
        </is>
      </c>
      <c r="R7" s="165" t="inlineStr"/>
    </row>
    <row r="8" ht="24" customHeight="1" s="49">
      <c r="A8" s="174" t="n">
        <v>6</v>
      </c>
      <c r="B8" s="166" t="inlineStr">
        <is>
          <t>ในกรณีที่ห้องยาไม่มี CaCO₃ ยาใดต่อไปนี้ที่ไม่สามารถใช้ทดแทน CaCO₃ ในผู้ป่วยรายนี้ได้</t>
        </is>
      </c>
      <c r="C8" s="166" t="inlineStr"/>
      <c r="D8" s="166" t="inlineStr">
        <is>
          <t>Lanthanum carbonate</t>
        </is>
      </c>
      <c r="E8" s="166" t="inlineStr">
        <is>
          <t>Al(OH)₃</t>
        </is>
      </c>
      <c r="F8" s="166" t="inlineStr">
        <is>
          <t>Mg(OH)₂</t>
        </is>
      </c>
      <c r="G8" s="166" t="inlineStr">
        <is>
          <t>Calcium gluconate</t>
        </is>
      </c>
      <c r="H8" s="166" t="inlineStr">
        <is>
          <t>Calcium lactate</t>
        </is>
      </c>
      <c r="I8" s="167" t="n">
        <v>3</v>
      </c>
      <c r="J8" s="166" t="inlineStr">
        <is>
          <t>✅ คำตอบที่ถูกต้อง: ข้อ ค. Mg(OH)₂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Mg(OH)₂ Calcium gluconate และ Calcium lactate เป็นเกลือแคลเซียมรูปแบบสำหรับให้ทางหลอดเลือดดำหรือแก้ไขภาวะแคลเซียมในเลือดต่ำเฉียบพลัน ไม่นิยมนำมาใช้เป็น phosphate binder ในทางเดินอาหารทดแทน CaCO3 เนื่องจากมีปริมาณ elemental calcium ต่ำและดูดซึมได้ไม่เหมาะสมสำหรับการจับฟอสเฟตเรื้อรัง
🔍 ข้ออื่นผิดเพราะอะไร:
• ข้อ ก. (Lanthanum carbonate): ARB ยับยั้ง AT1 receptor โดยตรง ไม่เพิ่ม bradykinin จึงไม่มีอาการไอ มีผล renoprotective ใน DKD คล้าย ACEi
• ข้อ ข. (Al(OH)₃): Al(OH)₃ ไม่ตรงกับข้อบ่งใช้หรือกลไกการออกฤทธิ์ที่ถูกต้องตาม KDIGO 2022 CKD Guideline
• ข้อ ง. (Calcium gluconate): Calcium gluconate ไม่ตรงกับข้อบ่งใช้หรือกลไกการออกฤทธิ์ที่ถูกต้องตาม KDIGO 2022 CKD Guideline
• ข้อ จ. (Calcium lactate): Calcium lactate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8" s="166" t="inlineStr"/>
      <c r="L8" s="166" t="inlineStr">
        <is>
          <t>Renal</t>
        </is>
      </c>
      <c r="M8" s="166" t="inlineStr">
        <is>
          <t>Chronic kidney diseases</t>
        </is>
      </c>
      <c r="N8" s="165" t="inlineStr">
        <is>
          <t>Clinic</t>
        </is>
      </c>
      <c r="O8" s="166" t="inlineStr">
        <is>
          <t>ข้อ 6 Pharma Plus เล่มม่วง (เฉลยข้อ ค)</t>
        </is>
      </c>
      <c r="P8" s="165" t="inlineStr">
        <is>
          <t>แบบฝึกหัด</t>
        </is>
      </c>
      <c r="Q8" s="165" t="inlineStr">
        <is>
          <t>เล่มม่วง</t>
        </is>
      </c>
      <c r="R8" s="165" t="inlineStr"/>
    </row>
    <row r="9" ht="24" customHeight="1" s="49">
      <c r="A9" s="174" t="n">
        <v>7</v>
      </c>
      <c r="B9" s="166" t="inlineStr">
        <is>
          <t>ผู้ป่วยมาพบแพทย์์ในเดือนถัดมา พบว่า Hct ลดลงเหลือ 21%, Hb 8 mg/dL แพทย์์จึงสั่งจ่าย Eprex® (erythropoietin) 4,000 u สัปดาห์ละ 2 ครั้ง ผู้ป่วยจะรับยาไปฉีดที่โรงพยาบาลชุมชนใกล้บ้าน
เกี่ยวกับ Eprex ข้อต่อไปนี้ไม่ถูกต้อง</t>
        </is>
      </c>
      <c r="C9" s="166" t="inlineStr"/>
      <c r="D9" s="166" t="inlineStr">
        <is>
          <t>Eprex ใช้กระตุ้นสร้าง RBC</t>
        </is>
      </c>
      <c r="E9" s="166" t="inlineStr">
        <is>
          <t>Eprex ผลิตด้วยเทคนิค recombination technology</t>
        </is>
      </c>
      <c r="F9" s="166" t="inlineStr">
        <is>
          <t>Eprex ต้องเก็บไว้ที่อุณหภูมิ 2-8°C</t>
        </is>
      </c>
      <c r="G9" s="166" t="inlineStr">
        <is>
          <t>Eprex ใช้ฉีดโดยวิธี IV push เท่านั้น</t>
        </is>
      </c>
      <c r="H9" s="166" t="inlineStr">
        <is>
          <t>Eprex สามารถทำให้เกิดความดันโลหิตสูงได้</t>
        </is>
      </c>
      <c r="I9" s="167" t="n">
        <v>4</v>
      </c>
      <c r="J9" s="166" t="inlineStr">
        <is>
          <t>✅ คำตอบที่ถูกต้อง: ข้อ ง. Eprex ใช้ฉีดโดยวิธี IV push เท่านั้น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Eprex ใช้ฉีดโดยวิธี IV push เท่านั้น Eprex (Epoetin alfa) สามารถบริหารยาได้ทั้งทาง Subcutaneous (SC) และ Intravenous (IV) โดยการฉีดทาง IV มักบริหารโดยการฉีดเข้าหลอดเลือดดำช้าๆ หรือ IV infusion ไม่จำกัดว่าต้องเป็น IV push เท่านั้น นอกจากนี้ข้ออื่นๆ ถูกต้องตามคุณสมบัติของยา ESA
🔍 ข้ออื่นผิดเพราะอะไร:
• ข้อ ก. (Eprex ใช้กระตุ้นสร้าง RBC): Eprex ใช้กระตุ้นสร้าง RBC ไม่ตรงกับข้อบ่งใช้หรือกลไกการออกฤทธิ์ที่ถูกต้องตาม KDIGO 2022 CKD Guideline
• ข้อ ข. (Eprex ผลิตด้วยเทคนิค recombination technology): Eprex ผลิตด้วยเทคนิค recombination technology ไม่ตรงกับข้อบ่งใช้หรือกลไกการออกฤทธิ์ที่ถูกต้องตาม KDIGO 2022 CKD Guideline
• ข้อ ค. (Eprex ต้องเก็บไว้ที่อุณหภูมิ 2-8°C): Eprex ต้องเก็บไว้ที่อุณหภูมิ 2-8°C ไม่ตรงกับข้อบ่งใช้หรือกลไกการออกฤทธิ์ที่ถูกต้องตาม KDIGO 2022 CKD Guideline
• ข้อ จ. (Eprex สามารถทำให้เกิดความดันโลหิตสูงได้): Eprex สามารถทำให้เกิดความดันโลหิตสูงได้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9" s="166" t="inlineStr"/>
      <c r="L9" s="166" t="inlineStr">
        <is>
          <t>Renal</t>
        </is>
      </c>
      <c r="M9" s="166" t="inlineStr">
        <is>
          <t>Chronic kidney diseases</t>
        </is>
      </c>
      <c r="N9" s="165" t="inlineStr">
        <is>
          <t>Clinic</t>
        </is>
      </c>
      <c r="O9" s="166" t="inlineStr">
        <is>
          <t>ข้อ 7 Pharma Plus เล่มม่วง (เฉลยข้อ ง)</t>
        </is>
      </c>
      <c r="P9" s="165" t="inlineStr">
        <is>
          <t>แบบฝึกหัด</t>
        </is>
      </c>
      <c r="Q9" s="165" t="inlineStr">
        <is>
          <t>เล่มม่วง</t>
        </is>
      </c>
      <c r="R9" s="165" t="inlineStr"/>
    </row>
    <row r="10" ht="24" customHeight="1" s="49">
      <c r="A10" s="174" t="n">
        <v>8</v>
      </c>
      <c r="B10" s="166" t="inlineStr">
        <is>
          <t>คำแนะนำใดที่ไม่เหมาะสมสำหรับผู้ป่วยไตเรื้อรัง</t>
        </is>
      </c>
      <c r="C10" s="166" t="inlineStr"/>
      <c r="D10" s="166" t="inlineStr">
        <is>
          <t>ควรรับประทานกล้วย, ส้ม, แตงโม</t>
        </is>
      </c>
      <c r="E10" s="166" t="inlineStr">
        <is>
          <t>ควรจำกัดการดื่มแอลกอฮอล์, น้ำอัดลม</t>
        </is>
      </c>
      <c r="F10" s="166" t="inlineStr">
        <is>
          <t>ควรจำกัดการรับประทานเนื้อสัตว์, เกลือ</t>
        </is>
      </c>
      <c r="G10" s="166" t="inlineStr">
        <is>
          <t>ควรจำกัดอาหารที่มีไขมันสูง</t>
        </is>
      </c>
      <c r="H10" s="166" t="inlineStr">
        <is>
          <t>ควรรับประทานอาหารที่มีเส้นใยสูง</t>
        </is>
      </c>
      <c r="I10" s="167" t="n">
        <v>1</v>
      </c>
      <c r="J10" s="166" t="inlineStr">
        <is>
          <t>✅ คำตอบที่ถูกต้อง: ข้อ ก. ควรรับประทานกล้วย, ส้ม, แตงโม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ควรรับประทานกล้วย, ส้ม, แตงโม กล้วย ส้ม และแตงโม เป็นผลไม้ที่มีโพแทสเซียมสูง ผู้ป่วยโรคไตเรื้อรัง (CKD) โดยเฉพาะระยะท้ายมีความเสี่ยงต่อภาวะโพแทสเซียมในเลือดสูง (Hyperkalemia) ซึ่งอาจทำให้เกิดหัวใจเต้นผิดจังหวะได้ จึงไม่แนะนำให้รับประทานในปริมาณมาก
🔍 ข้ออื่นผิดเพราะอะไร:
• ข้อ ข. (ควรจำกัดการดื่มแอลกอฮอล์, น้ำอัดลม): ควรจำกัดการดื่มแอลกอฮอล์, น้ำอัดลม ไม่ตรงกับข้อบ่งใช้หรือกลไกการออกฤทธิ์ที่ถูกต้องตาม KDIGO 2022 CKD Guideline
• ข้อ ค. (ควรจำกัดการรับประทานเนื้อสัตว์, เกลือ): ควรจำกัดการรับประทานเนื้อสัตว์, เกลือ ไม่ตรงกับข้อบ่งใช้หรือกลไกการออกฤทธิ์ที่ถูกต้องตาม KDIGO 2022 CKD Guideline
• ข้อ ง. (ควรจำกัดอาหารที่มีไขมันสูง): ควรจำกัดอาหารที่มีไขมันสูง ไม่ตรงกับข้อบ่งใช้หรือกลไกการออกฤทธิ์ที่ถูกต้องตาม KDIGO 2022 CKD Guideline
• ข้อ จ. (ควรรับประทานอาหารที่มีเส้นใยสูง): ควรรับประทานอาหารที่มีเส้นใยสูง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0" s="166" t="inlineStr"/>
      <c r="L10" s="166" t="inlineStr">
        <is>
          <t>Renal</t>
        </is>
      </c>
      <c r="M10" s="166" t="inlineStr">
        <is>
          <t>Chronic kidney diseases</t>
        </is>
      </c>
      <c r="N10" s="165" t="inlineStr">
        <is>
          <t>Clinic</t>
        </is>
      </c>
      <c r="O10" s="166" t="inlineStr">
        <is>
          <t>ข้อ 8 Pharma Plus เล่มม่วง (เฉลยข้อ ก)</t>
        </is>
      </c>
      <c r="P10" s="165" t="inlineStr">
        <is>
          <t>แบบฝึกหัด</t>
        </is>
      </c>
      <c r="Q10" s="165" t="inlineStr">
        <is>
          <t>เล่มม่วง</t>
        </is>
      </c>
      <c r="R10" s="165" t="inlineStr"/>
    </row>
    <row r="11" ht="24" customHeight="1" s="49">
      <c r="A11" s="174" t="n">
        <v>9</v>
      </c>
      <c r="B11" s="166" t="inlineStr">
        <is>
          <t>ผู้ป่วยมีอาการท้องผูก หลังจากรับประทานยาที่แพทย์์สั่ง ท่านจะแนะนำให้ผู้ป่วยใช้ยาใด ยกเว้น</t>
        </is>
      </c>
      <c r="C11" s="166" t="inlineStr"/>
      <c r="D11" s="166" t="inlineStr">
        <is>
          <t>Bisacodyl</t>
        </is>
      </c>
      <c r="E11" s="166" t="inlineStr">
        <is>
          <t>MOM (milk of magnesia)</t>
        </is>
      </c>
      <c r="F11" s="166" t="inlineStr">
        <is>
          <t>Metamucil® (psyllium seed)</t>
        </is>
      </c>
      <c r="G11" s="166" t="inlineStr">
        <is>
          <t>Senokot® (senosides)</t>
        </is>
      </c>
      <c r="H11" s="166" t="inlineStr">
        <is>
          <t>ELPco® (emulsion liquid paraffin compound)</t>
        </is>
      </c>
      <c r="I11" s="167" t="n">
        <v>2</v>
      </c>
      <c r="J11" s="166" t="inlineStr">
        <is>
          <t>✅ คำตอบที่ถูกต้อง: ข้อ ข. MOM (milk of magnesia)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MOM (milk of magnesia) Milk of Magnesia (MOM) มีส่วนประกอบของแมกนีเซียม ซึ่งผู้ป่วยโรคไตเรื้อรังไม่สามารถขับออกได้ดี อาจทำให้เกิดภาวะพิษจากแมกนีเซียมสูง (Hypermagnesemia) ได้ จึงควรหลีกเลี่ยงในผู้ป่วย CKD
🔍 ข้ออื่นผิดเพราะอะไร:
• ข้อ ก. (Bisacodyl): เป็น stimulant laxative กระตุ้น peristalsis ในลำไส้ใหญ่ เม็ดเคลือบ enteric-coated ต้องกลืนทั้งเม็ด ห้ามเคี้ยวหรือรับประทานพร้อมนม/ยาลดกรด (ทำให้ระคายเคืองกระเพาะ)
• ข้อ ค. (Metamucil® (psyllium seed)): Metamucil® (psyllium seed) ไม่ตรงกับข้อบ่งใช้หรือกลไกการออกฤทธิ์ที่ถูกต้องตาม KDIGO 2022 CKD Guideline
• ข้อ ง. (Senokot® (senosides)): Senokot® (senosides) ไม่ตรงกับข้อบ่งใช้หรือกลไกการออกฤทธิ์ที่ถูกต้องตาม KDIGO 2022 CKD Guideline
• ข้อ จ. (ELPco® (emulsion liquid paraffin compound)): ELPco® (emulsion liquid paraffin compound)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1" s="166" t="inlineStr"/>
      <c r="L11" s="166" t="inlineStr">
        <is>
          <t>Renal</t>
        </is>
      </c>
      <c r="M11" s="166" t="inlineStr">
        <is>
          <t>Chronic kidney diseases</t>
        </is>
      </c>
      <c r="N11" s="165" t="inlineStr">
        <is>
          <t>Clinic</t>
        </is>
      </c>
      <c r="O11" s="166" t="inlineStr">
        <is>
          <t>ข้อ 9 Pharma Plus เล่มม่วง (เฉลยข้อ ข)</t>
        </is>
      </c>
      <c r="P11" s="165" t="inlineStr">
        <is>
          <t>แบบฝึกหัด</t>
        </is>
      </c>
      <c r="Q11" s="165" t="inlineStr">
        <is>
          <t>เล่มม่วง</t>
        </is>
      </c>
      <c r="R11" s="165" t="inlineStr"/>
    </row>
    <row r="12" ht="24" customHeight="1" s="49">
      <c r="A12" s="174" t="n">
        <v>10</v>
      </c>
      <c r="B12" s="166" t="inlineStr">
        <is>
          <t>เนื่องจากผู้ป่วยรายนี้มีภาวะ hyperkalemia แพทย์์ต้องการใช้ Kayexalate® เพื่อรักษาภาวะดังกล่าว โดยผสมกับ sorbitol 20%
แพทย์์ต้องการสั่งจ่าย sorbitol 20% 120 mL โดยเจือจางจาก sorbitol solution 70% จะต้องใช้ sorbitol solution 70% จำนวนเท่าใด</t>
        </is>
      </c>
      <c r="C12" s="166" t="inlineStr"/>
      <c r="D12" s="166" t="inlineStr">
        <is>
          <t>24 mL</t>
        </is>
      </c>
      <c r="E12" s="166" t="inlineStr">
        <is>
          <t>34 mL</t>
        </is>
      </c>
      <c r="F12" s="166" t="inlineStr">
        <is>
          <t>54 mL</t>
        </is>
      </c>
      <c r="G12" s="166" t="inlineStr">
        <is>
          <t>68 mL</t>
        </is>
      </c>
      <c r="H12" s="166" t="inlineStr">
        <is>
          <t>86 mL</t>
        </is>
      </c>
      <c r="I12" s="167" t="n">
        <v>2</v>
      </c>
      <c r="J12" s="166" t="inlineStr">
        <is>
          <t>✅ คำตอบที่ถูกต้อง: ข้อ ข. 34 mL
💡 Background:
การรักษาโรคติดเชื้อแบคทีเรีย (Fluid &amp; Electrolyte) ต้องเลือก antibiotic ที่ครอบคลุม likely pathogens และมี PK/PD profile เหมาะสมกับตำแหน่งการติดเชื้อ
🎯 ทำไมข้อนี้ถึงถูก:
34 mL ใช้สูตรคำนวณการเจือจางสารละลาย C1V1 = C2V2 โดย (70%) × (V1) = (20%) × (120 mL) จะได้ V1 = (20 × 120) / 70 = 2400 / 70 = 34.28 mL (ประมาณ 34 mL)
🔍 ข้ออื่นผิดเพราะอะไร:
• ข้อ ก. (24 mL): 24 mL ไม่ตรงกับข้อบ่งใช้หรือกลไกการออกฤทธิ์ที่ถูกต้องตาม KDIGO 2022 CKD Guideline
• ข้อ ค. (54 mL): 54 mL ไม่ตรงกับข้อบ่งใช้หรือกลไกการออกฤทธิ์ที่ถูกต้องตาม KDIGO 2022 CKD Guideline
• ข้อ ง. (68 mL): 68 mL ไม่ตรงกับข้อบ่งใช้หรือกลไกการออกฤทธิ์ที่ถูกต้องตาม KDIGO 2022 CKD Guideline
• ข้อ จ. (86 mL): 86 mL ไม่ตรงกับข้อบ่งใช้หรือกลไกการออกฤทธิ์ที่ถูกต้องตาม KDIGO 2022 CKD Guideline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Fluid &amp; Electrolyte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2" s="166" t="inlineStr"/>
      <c r="L12" s="166" t="inlineStr">
        <is>
          <t>Renal</t>
        </is>
      </c>
      <c r="M12" s="166" t="inlineStr">
        <is>
          <t>Fluid &amp; Electrolyte</t>
        </is>
      </c>
      <c r="N12" s="165" t="inlineStr">
        <is>
          <t>Clinic</t>
        </is>
      </c>
      <c r="O12" s="166" t="inlineStr">
        <is>
          <t>ข้อ 10 Pharma Plus เล่มม่วง (เฉลยข้อ ข)</t>
        </is>
      </c>
      <c r="P12" s="165" t="inlineStr">
        <is>
          <t>แบบฝึกหัด</t>
        </is>
      </c>
      <c r="Q12" s="165" t="inlineStr">
        <is>
          <t>เล่มม่วง</t>
        </is>
      </c>
      <c r="R12" s="165" t="inlineStr"/>
    </row>
    <row r="13" ht="24" customHeight="1" s="49">
      <c r="A13" s="174" t="n">
        <v>11</v>
      </c>
      <c r="B13" s="166" t="inlineStr">
        <is>
          <t>ผู้ป่วยต้องการดื่มน้ำผลไม้ น้ำผลไม้ชนิดใดต่อไปนี้สามารถแนะนำให้ผู้ป่วยรับประทานได้</t>
        </is>
      </c>
      <c r="C13" s="166" t="inlineStr"/>
      <c r="D13" s="166" t="inlineStr">
        <is>
          <t>น้ำลูกยอ</t>
        </is>
      </c>
      <c r="E13" s="166" t="inlineStr">
        <is>
          <t>น้ำส้ม</t>
        </is>
      </c>
      <c r="F13" s="166" t="inlineStr">
        <is>
          <t>น้ำแตงโม</t>
        </is>
      </c>
      <c r="G13" s="166" t="inlineStr">
        <is>
          <t>น้ำกระเจี๊ยบ</t>
        </is>
      </c>
      <c r="H13" s="166" t="inlineStr">
        <is>
          <t>น้ำกล้วยหอมปั่น</t>
        </is>
      </c>
      <c r="I13" s="167" t="n">
        <v>3</v>
      </c>
      <c r="J13" s="166" t="inlineStr">
        <is>
          <t>✅ คำตอบที่ถูกต้อง: ข้อ ค. น้ำแตงโม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น้ำแตงโม ผู้ป่วยโรคไต (โดยเฉพาะ CKD) ต้องจำกัดโพแทสเซียม (Potassium) ในอาหาร น้ำส้ม น้ำลูกยอ น้ำกระเจี๊ยบ และกล้วยหอม มีปริมาณโพแทสเซียมสูง น้ำแตงโมมีปริมาณโพแทสเซียมต่ำกว่าและสามารถบริโภคในปริมาณที่เหมาะสมได้
🔍 ข้ออื่นผิดเพราะอะไร:
• ข้อ ก. (น้ำลูกยอ): น้ำลูกยอ ไม่ตรงกับข้อบ่งใช้หรือกลไกการออกฤทธิ์ที่ถูกต้องตาม KDIGO 2022 CKD Guideline
• ข้อ ข. (น้ำส้ม): น้ำส้ม ไม่ตรงกับข้อบ่งใช้หรือกลไกการออกฤทธิ์ที่ถูกต้องตาม KDIGO 2022 CKD Guideline
• ข้อ ง. (น้ำกระเจี๊ยบ): น้ำกระเจี๊ยบ ไม่ตรงกับข้อบ่งใช้หรือกลไกการออกฤทธิ์ที่ถูกต้องตาม KDIGO 2022 CKD Guideline
• ข้อ จ. (น้ำกล้วยหอมปั่น): น้ำกล้วยหอมปั่น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3" s="166" t="inlineStr"/>
      <c r="L13" s="166" t="inlineStr">
        <is>
          <t>Renal</t>
        </is>
      </c>
      <c r="M13" s="166" t="inlineStr">
        <is>
          <t>Chronic kidney diseases</t>
        </is>
      </c>
      <c r="N13" s="165" t="inlineStr">
        <is>
          <t>Clinic</t>
        </is>
      </c>
      <c r="O13" s="166" t="inlineStr">
        <is>
          <t>ข้อ 11 Pharma Plus เล่มม่วง (เฉลยข้อ ค)</t>
        </is>
      </c>
      <c r="P13" s="165" t="inlineStr">
        <is>
          <t>แบบฝึกหัด</t>
        </is>
      </c>
      <c r="Q13" s="165" t="inlineStr">
        <is>
          <t>เล่มม่วง</t>
        </is>
      </c>
      <c r="R13" s="165" t="inlineStr"/>
    </row>
    <row r="14" ht="24" customHeight="1" s="49">
      <c r="A14" s="174" t="n">
        <v>12</v>
      </c>
      <c r="B14" s="166" t="inlineStr">
        <is>
          <t>ผู้ป่วยมาพบแพทย์์ด้วยอาการไอแห้ง ไม่มีน้ำมูก ไม่มีไข้ ท่านคิดว่าน่าจะเกิดจากยาตัวใด</t>
        </is>
      </c>
      <c r="C14" s="166" t="inlineStr"/>
      <c r="D14" s="166" t="inlineStr">
        <is>
          <t>Sodamint</t>
        </is>
      </c>
      <c r="E14" s="166" t="inlineStr">
        <is>
          <t>Enalapril</t>
        </is>
      </c>
      <c r="F14" s="166" t="inlineStr">
        <is>
          <t>CaCO3</t>
        </is>
      </c>
      <c r="G14" s="166" t="inlineStr">
        <is>
          <t>Folic acid</t>
        </is>
      </c>
      <c r="H14" s="166" t="inlineStr">
        <is>
          <t>1alpha-VitD3</t>
        </is>
      </c>
      <c r="I14" s="167" t="n">
        <v>2</v>
      </c>
      <c r="J14" s="166" t="inlineStr">
        <is>
          <t>✅ คำตอบที่ถูกต้อง: ข้อ ข. Enalapril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Enalapril เป็นยาในกลุ่ม ACE inhibitors (ACEIs) ซึ่งมีผลข้างเคียงที่พบบ่อยคืออาการไอแห้ง (Dry cough) เนื่องจากมีการสะสมของ Bradykinin
🔍 ข้ออื่นผิดเพราะอะไร:
• ข้อ ก. (Sodamint): Sodamint ไม่ตรงกับข้อบ่งใช้หรือกลไกการออกฤทธิ์ที่ถูกต้องตาม KDIGO 2022 CKD Guideline
• ข้อ ค. (CaCO3): CaCO3 ไม่ตรงกับข้อบ่งใช้หรือกลไกการออกฤทธิ์ที่ถูกต้องตาม KDIGO 2022 CKD Guideline
• ข้อ ง. (Folic acid): Folic acid ไม่ตรงกับข้อบ่งใช้หรือกลไกการออกฤทธิ์ที่ถูกต้องตาม KDIGO 2022 CKD Guideline
• ข้อ จ. (1alpha-VitD3): 1alpha-VitD3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Dry Cough &amp; Angioedema: ยับยั้งการสลายของ Bradykinin ทำให้เกิดอาการไอแห้ง (dry cough 10-20%) และเสี่ยงต่อ angioedema
• Renal &amp; Potassium Monitoring: ตรวจ Scr และ K+ หลังเริ่มยา 1-2 สัปดาห์ หาก Scr เพิ่มขึ้น &gt; 30% จาก baseline หรือ K+ &gt; 5.5 mEq/L ให้พิจารณาลด dose หรือหยุดยา</t>
        </is>
      </c>
      <c r="K14" s="166" t="inlineStr"/>
      <c r="L14" s="166" t="inlineStr">
        <is>
          <t>Renal</t>
        </is>
      </c>
      <c r="M14" s="166" t="inlineStr">
        <is>
          <t>Chronic kidney diseases</t>
        </is>
      </c>
      <c r="N14" s="165" t="inlineStr">
        <is>
          <t>Clinic</t>
        </is>
      </c>
      <c r="O14" s="166" t="inlineStr">
        <is>
          <t>ข้อ 12 Pharma Plus เล่มม่วง (เฉลยข้อ ข)</t>
        </is>
      </c>
      <c r="P14" s="165" t="inlineStr">
        <is>
          <t>แบบฝึกหัด</t>
        </is>
      </c>
      <c r="Q14" s="165" t="inlineStr">
        <is>
          <t>เล่มม่วง</t>
        </is>
      </c>
      <c r="R14" s="165" t="inlineStr"/>
    </row>
    <row r="15" ht="24" customHeight="1" s="49">
      <c r="A15" s="174" t="n">
        <v>13</v>
      </c>
      <c r="B15" s="166" t="inlineStr">
        <is>
          <t>ผู้ป่วยได้รับบริจาคไตจากญาติ ต่อมาได้รับการปลูกถ่ายไต และจำเป็นต้องใช้ยากดภูมิคุ้มกัน ข้อใดต่อไปนี้ไม่ใช่ยากดภูมิคุ้มกัน (Immunosuppressant)</t>
        </is>
      </c>
      <c r="C15" s="166" t="inlineStr"/>
      <c r="D15" s="166" t="inlineStr">
        <is>
          <t>Prednisolone</t>
        </is>
      </c>
      <c r="E15" s="166" t="inlineStr">
        <is>
          <t>Cyclosporine</t>
        </is>
      </c>
      <c r="F15" s="166" t="inlineStr">
        <is>
          <t>Tacrolimus</t>
        </is>
      </c>
      <c r="G15" s="166" t="inlineStr">
        <is>
          <t>Leucovorin</t>
        </is>
      </c>
      <c r="H15" s="166" t="inlineStr">
        <is>
          <t>Mycophenolate mofetil</t>
        </is>
      </c>
      <c r="I15" s="167" t="n">
        <v>4</v>
      </c>
      <c r="J15" s="166" t="inlineStr">
        <is>
          <t>✅ คำตอบที่ถูกต้อง: ข้อ ง. Leucovorin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Leucovorin (Folinic acid) ใช้เป็นยาช่วยลดความเป็นพิษของ Methotrexate หรือใช้ร่วมกับ 5-FU ไม่ใช่ยากดภูมิคุ้มกัน ส่วน Prednisolone, Cyclosporine, Tacrolimus และ Mycophenolate mofetil เป็นยากดภูมิคุ้มกันที่ใช้หลังปลูกถ่ายไต
🔍 ข้ออื่นผิดเพราะอะไร:
• ข้อ ก. (Prednisolone): เป็น intermediate-acting systemic corticosteroid ขนาดยอดนิยมสำหรับ immunosuppressive &amp; anti-inflammatory therapy ต้องระวัง Cushingoid, infection, osteoporosis, peptic ulcer
• ข้อ ข. (Cyclosporine): Cyclosporine ไม่ตรงกับข้อบ่งใช้หรือกลไกการออกฤทธิ์ที่ถูกต้องตาม KDIGO 2022 CKD Guideline
• ข้อ ค. (Tacrolimus): Tacrolimus ไม่ตรงกับข้อบ่งใช้หรือกลไกการออกฤทธิ์ที่ถูกต้องตาม KDIGO 2022 CKD Guideline
• ข้อ จ. (Mycophenolate mofetil): Mycophenolate mofetil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5" s="166" t="inlineStr"/>
      <c r="L15" s="166" t="inlineStr">
        <is>
          <t>Renal</t>
        </is>
      </c>
      <c r="M15" s="166" t="inlineStr">
        <is>
          <t>Chronic kidney diseases</t>
        </is>
      </c>
      <c r="N15" s="165" t="inlineStr">
        <is>
          <t>Clinic</t>
        </is>
      </c>
      <c r="O15" s="166" t="inlineStr">
        <is>
          <t>ข้อ 13 Pharma Plus เล่มม่วง (เฉลยข้อ ง)</t>
        </is>
      </c>
      <c r="P15" s="165" t="inlineStr">
        <is>
          <t>แบบฝึกหัด</t>
        </is>
      </c>
      <c r="Q15" s="165" t="inlineStr">
        <is>
          <t>เล่มม่วง</t>
        </is>
      </c>
      <c r="R15" s="165" t="inlineStr"/>
    </row>
    <row r="16" ht="24" customHeight="1" s="49">
      <c r="A16" s="174" t="n">
        <v>14</v>
      </c>
      <c r="B16" s="166" t="inlineStr">
        <is>
          <t>ผู้ป่วยชาย อายุ 80 ปี น้ำหนัก 60 กิโลกรัม ถูกวินิจฉัยว่าเป็น acute renal failure โดยตรวจวัดค่า Scr = 2 mg/dL, ค่า K+ = 7 mmol/L, ยาที่ได้รับในปัจจุบัน คือ atenolol, simvastatin, aspirin, ketoconazole และ felodipine
ผู้ป่วยรายนี้มีค่า creatinine clearance ประมาณเท่าไร</t>
        </is>
      </c>
      <c r="C16" s="166" t="inlineStr"/>
      <c r="D16" s="166" t="inlineStr">
        <is>
          <t>10 mL/min</t>
        </is>
      </c>
      <c r="E16" s="166" t="inlineStr">
        <is>
          <t>15 mL/min</t>
        </is>
      </c>
      <c r="F16" s="166" t="inlineStr">
        <is>
          <t>20 mL/min</t>
        </is>
      </c>
      <c r="G16" s="166" t="inlineStr">
        <is>
          <t>25 mL/min</t>
        </is>
      </c>
      <c r="H16" s="166" t="inlineStr">
        <is>
          <t>30 mL/min</t>
        </is>
      </c>
      <c r="I16" s="167" t="n">
        <v>4</v>
      </c>
      <c r="J16" s="166" t="inlineStr">
        <is>
          <t>✅ คำตอบที่ถูกต้อง: ข้อ ง. 25 mL/min
💡 Background:
ภาวะไตเสื่อม (CKD/AKI) ต้องระมัดระวังการปรับขนาดยาตาม renal function (eGFR/CrCl) และหลีกเลี่ยง nephrotoxic drugs
🎯 ทำไมข้อนี้ถึงถูก:
25 mL/min คำนวณด้วยสูตร Cockcroft-Gault: CrCl = [(140 - อายุ) x น้ำหนัก (kg)] / (72 x Scr) x 0.85 (ถ้าเป็นหญิง แต่ข้อนี้ชาย 80 ปี, 60 kg, Scr 2) -&gt; CrCl = [(140 - 80) x 60] / (72 x 2) = [60 x 60] / 144 = 3600 / 144 = 25 mL/min
🔍 ข้ออื่นผิดเพราะอะไร:
• ข้อ ก. (10 mL/min): 10 mL/min ไม่ตรงกับข้อบ่งใช้หรือกลไกการออกฤทธิ์ที่ถูกต้องตาม KDIGO 2022 CKD Guideline
• ข้อ ข. (15 mL/min): 15 mL/min ไม่ตรงกับข้อบ่งใช้หรือกลไกการออกฤทธิ์ที่ถูกต้องตาม KDIGO 2022 CKD Guideline
• ข้อ ค. (20 mL/min): 20 mL/min ไม่ตรงกับข้อบ่งใช้หรือกลไกการออกฤทธิ์ที่ถูกต้องตาม KDIGO 2022 CKD Guideline
• ข้อ จ. (30 mL/min): 30 mL/min ไม่ตรงกับข้อบ่งใช้หรือกลไกการออกฤทธิ์ที่ถูกต้องตาม KDIGO 2022 CKD Guideline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16" s="166" t="inlineStr"/>
      <c r="L16" s="166" t="inlineStr">
        <is>
          <t>Renal</t>
        </is>
      </c>
      <c r="M16" s="166" t="inlineStr">
        <is>
          <t>Chronic kidney diseases</t>
        </is>
      </c>
      <c r="N16" s="165" t="inlineStr">
        <is>
          <t>Clinic</t>
        </is>
      </c>
      <c r="O16" s="166" t="inlineStr">
        <is>
          <t>ข้อ 14 Pharma Plus เล่มม่วง (เฉลยข้อ ง)</t>
        </is>
      </c>
      <c r="P16" s="165" t="inlineStr">
        <is>
          <t>แบบฝึกหัด</t>
        </is>
      </c>
      <c r="Q16" s="165" t="inlineStr">
        <is>
          <t>เล่มม่วง</t>
        </is>
      </c>
      <c r="R16" s="165" t="inlineStr"/>
    </row>
    <row r="17" ht="24" customHeight="1" s="49">
      <c r="A17" s="174" t="n">
        <v>15</v>
      </c>
      <c r="B17" s="166" t="inlineStr">
        <is>
          <t>ผู้ป่วยชาย อายุ 80 ปี น้ำหนัก 60 กิโลกรัม ถูกวินิจฉัยว่าเป็น acute renal failure โดยตรวจวัดค่า Scr = 2 mg/dL, ค่า K+ = 7 mmol/L, ยาที่ได้รับในปัจจุบัน คือ atenolol, simvastatin, aspirin, ketoconazole และ felodipine
ท่านคิดว่า อะไรคือสาเหตุของ acute renal failure ในผู้ป่วยรายนี้</t>
        </is>
      </c>
      <c r="C17" s="166" t="inlineStr"/>
      <c r="D17" s="166" t="inlineStr">
        <is>
          <t>Hypovolemia</t>
        </is>
      </c>
      <c r="E17" s="166" t="inlineStr">
        <is>
          <t>Bleeding</t>
        </is>
      </c>
      <c r="F17" s="166" t="inlineStr">
        <is>
          <t>Rhabdomyolysis</t>
        </is>
      </c>
      <c r="G17" s="166" t="inlineStr">
        <is>
          <t>ได้รับยา nephrotoxic</t>
        </is>
      </c>
      <c r="H17" s="166" t="inlineStr">
        <is>
          <t>นิ่ว</t>
        </is>
      </c>
      <c r="I17" s="167" t="n">
        <v>3</v>
      </c>
      <c r="J17" s="166" t="inlineStr">
        <is>
          <t>✅ คำตอบที่ถูกต้อง: ข้อ ค. Rhabdomyolysis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Rhabdomyolysis การใช้ยา Simvastatin ร่วมกับ Ketoconazole (ซึ่งเป็น CYP3A4 inhibitor) ทำให้ระดับ Simvastatin ในเลือดสูงขึ้นมาก เพิ่มความเสี่ยงในการเกิด Rhabdomyolysis ซึ่งนำไปสู่ Acute Renal Failure (และสอดคล้องกับค่า K+ สูงถึง 7 mmol/L จากภาวะเซลล์สลาย)
🔍 ข้ออื่นผิดเพราะอะไร:
• ข้อ ก. (Hypovolemia): Hypovolemia ไม่ตรงกับข้อบ่งใช้หรือกลไกการออกฤทธิ์ที่ถูกต้องตาม KDIGO 2022 CKD Guideline
• ข้อ ข. (Bleeding): Bleeding ไม่ตรงกับข้อบ่งใช้หรือกลไกการออกฤทธิ์ที่ถูกต้องตาม KDIGO 2022 CKD Guideline
• ข้อ ง. (ได้รับยา nephrotoxic): ได้รับยา nephrotoxic ไม่ตรงกับข้อบ่งใช้หรือกลไกการออกฤทธิ์ที่ถูกต้องตาม KDIGO 2022 CKD Guideline
• ข้อ จ. (นิ่ว): นิ่ว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CKD Mineral &amp; Bone Disorder: คุมระดับฟอสเฟตในเลือดด้วย Phosphate binders (Calcium carbonate ทานพร้อมอาหารคำแรก) และระวังการสะสมของอะลูมิเนียม
• Metabolic Acidosis in CKD: ให้ Sodium bicarbonate รับประทานเพื่อรักษา serum bicarbonate ให้อยู่ที่ 22-26 mEq/L ช่วยชะลอการเสื่อมของไตและลดการสลายกล้ามเนื้อ
• Nephrotoxic Drug Avoidance: หลีกเลี่ยง NSAIDs, Aminoglycosides, Iodinated contrast media และปรับขนาดยาตาม eGFR อย่างเคร่งครัด</t>
        </is>
      </c>
      <c r="K17" s="166" t="inlineStr"/>
      <c r="L17" s="166" t="inlineStr">
        <is>
          <t>Renal</t>
        </is>
      </c>
      <c r="M17" s="166" t="inlineStr">
        <is>
          <t>Chronic kidney diseases</t>
        </is>
      </c>
      <c r="N17" s="165" t="inlineStr">
        <is>
          <t>Clinic</t>
        </is>
      </c>
      <c r="O17" s="166" t="inlineStr">
        <is>
          <t>ข้อ 15 Pharma Plus เล่มม่วง (เฉลยข้อ ค)</t>
        </is>
      </c>
      <c r="P17" s="165" t="inlineStr">
        <is>
          <t>แบบฝึกหัด</t>
        </is>
      </c>
      <c r="Q17" s="165" t="inlineStr">
        <is>
          <t>เล่มม่วง</t>
        </is>
      </c>
      <c r="R17" s="165" t="inlineStr"/>
    </row>
    <row r="18" ht="24" customHeight="1" s="49">
      <c r="A18" s="174" t="n">
        <v>16</v>
      </c>
      <c r="B18" s="166" t="inlineStr">
        <is>
          <t>ภาวะ oliguria คือข้อใด</t>
        </is>
      </c>
      <c r="C18" s="166" t="inlineStr"/>
      <c r="D18" s="166" t="inlineStr">
        <is>
          <t>ภาวะปัสสาวะมากกว่าปกติ</t>
        </is>
      </c>
      <c r="E18" s="166" t="inlineStr">
        <is>
          <t>ภาวะปัสสาวะน้อยกว่าปกติ</t>
        </is>
      </c>
      <c r="F18" s="166" t="inlineStr">
        <is>
          <t>ภาวะปัสสาวะใกล้เคียงกับปกติ</t>
        </is>
      </c>
      <c r="G18" s="166" t="inlineStr">
        <is>
          <t>ภาวะเม็ดเลือดในปัสสาวะ</t>
        </is>
      </c>
      <c r="H18" s="166" t="inlineStr">
        <is>
          <t>ภาวะโปรตีนในปัสสาวะ</t>
        </is>
      </c>
      <c r="I18" s="167" t="n">
        <v>2</v>
      </c>
      <c r="J18" s="166" t="inlineStr">
        <is>
          <t>✅ คำตอบที่ถูกต้อง: ข้อ ข. ภาวะปัสสาวะน้อยกว่าปกติ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ภาวะปัสสาวะน้อยกว่าปกติ Oliguria (ภาวะปัสสาวะน้อย) หมายถึงปริมาณปัสสาวะน้อยกว่า 400-500 mL/day ในผู้ใหญ่ หรือ
🔍 ข้ออื่นผิดเพราะอะไร:
• ข้อ ก. (ภาวะปัสสาวะมากกว่าปกติ): ภาวะปัสสาวะมากกว่าปกติ ไม่ตรงกับข้อบ่งใช้หรือกลไกการออกฤทธิ์ที่ถูกต้องตาม KDIGO 2022 CKD Guideline
• ข้อ ค. (ภาวะปัสสาวะใกล้เคียงกับปกติ): ภาวะปัสสาวะใกล้เคียงกับปกติ ไม่ตรงกับข้อบ่งใช้หรือกลไกการออกฤทธิ์ที่ถูกต้องตาม KDIGO 2022 CKD Guideline
• ข้อ ง. (ภาวะเม็ดเลือดในปัสสาวะ): ภาวะเม็ดเลือดในปัสสาวะ ไม่ตรงกับข้อบ่งใช้หรือกลไกการออกฤทธิ์ที่ถูกต้องตาม KDIGO 2022 CKD Guideline
• ข้อ จ. (ภาวะโปรตีนในปัสสาวะ): ภาวะโปรตีนในปัสสาวะ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8" s="166" t="inlineStr"/>
      <c r="L18" s="166" t="inlineStr">
        <is>
          <t>Renal</t>
        </is>
      </c>
      <c r="M18" s="166" t="inlineStr">
        <is>
          <t>Chronic kidney diseases</t>
        </is>
      </c>
      <c r="N18" s="165" t="inlineStr">
        <is>
          <t>Clinic</t>
        </is>
      </c>
      <c r="O18" s="166" t="inlineStr">
        <is>
          <t>ข้อ 16 Pharma Plus เล่มม่วง (เฉลยข้อ ข)</t>
        </is>
      </c>
      <c r="P18" s="165" t="inlineStr">
        <is>
          <t>แบบฝึกหัด</t>
        </is>
      </c>
      <c r="Q18" s="165" t="inlineStr">
        <is>
          <t>เล่มม่วง</t>
        </is>
      </c>
      <c r="R18" s="165" t="inlineStr"/>
    </row>
    <row r="19" ht="24" customHeight="1" s="49">
      <c r="A19" s="174" t="n">
        <v>17</v>
      </c>
      <c r="B19" s="166" t="inlineStr">
        <is>
          <t>อาการข้างต้น อาจเกิดได้จากยาในข้อใด</t>
        </is>
      </c>
      <c r="C19" s="166" t="inlineStr"/>
      <c r="D19" s="166" t="inlineStr">
        <is>
          <t>Atenolol</t>
        </is>
      </c>
      <c r="E19" s="166" t="inlineStr">
        <is>
          <t>Simvastatin</t>
        </is>
      </c>
      <c r="F19" s="166" t="inlineStr">
        <is>
          <t>Aspirin</t>
        </is>
      </c>
      <c r="G19" s="166" t="inlineStr">
        <is>
          <t>Hydralazine</t>
        </is>
      </c>
      <c r="H19" s="166" t="inlineStr">
        <is>
          <t>Felodipine</t>
        </is>
      </c>
      <c r="I19" s="167" t="n">
        <v>2</v>
      </c>
      <c r="J19" s="166" t="inlineStr">
        <is>
          <t>✅ คำตอบที่ถูกต้อง: ข้อ ข. Simvastatin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Simvastatin คำถามต่อเนื่องจากโจทย์ก่อนหน้า (เกี่ยวข้องกับอาการบวมน้ำหรือความผิดปกติทางไต/อิเล็กโทรไลต์) โดยกลุ่มยา Dihydropyridine calcium channel blockers เช่น Felodipine ทำให้เกิด peripheral edema ได้บ่อยจาก arteriolar vasodilation
 เป็น moderate-intensity statin เมแทบอไลต์ผ่าน CYP3A4 เด่นชัด ห้ามใช้ dose 80 mg และมี drug interactions สูงกับ CYP3A4 inhibitors (clarithromycin, ketoconazole)
🔍 ข้ออื่นผิดเพราะอะไร:
• ข้อ ก. (Atenolol): เป็น hydrophilic cardioselective beta-1 blocker ขับออกทางไตเป็นหลัก แต่ evidence ในการลด stroke และ cardiovascular events ด้อยกว่า antihypertensive อื่นๆ
• ข้อ ค. (Aspirin): เป็น irreversible COX-1 inhibitor ยับยั้ง Thromboxane A2 เป็นแกนหลักใน antiplatelet secondary prevention ของ CVD (ขนาดยา 75-100 mg/day)
• ข้อ ง. (Hydralazine): เป็น direct arteriolar vasodilator ใช้ร่วมกับ isosorbide dinitrate ใน HFrEF (โดยเฉพาะคนผิวดำ) หรือรักษา severe HTN ในหญิงตั้งครรภ์ แต่เสี่ยงต่อ drug-induced lupus
• ข้อ จ. (Felodipine): Felodipine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19" s="166" t="inlineStr"/>
      <c r="L19" s="166" t="inlineStr">
        <is>
          <t>Renal</t>
        </is>
      </c>
      <c r="M19" s="166" t="inlineStr">
        <is>
          <t>Chronic kidney diseases</t>
        </is>
      </c>
      <c r="N19" s="165" t="inlineStr">
        <is>
          <t>Clinic</t>
        </is>
      </c>
      <c r="O19" s="166" t="inlineStr">
        <is>
          <t>ข้อ 17 Pharma Plus เล่มม่วง (เฉลยข้อ ข)</t>
        </is>
      </c>
      <c r="P19" s="165" t="inlineStr">
        <is>
          <t>แบบฝึกหัด</t>
        </is>
      </c>
      <c r="Q19" s="165" t="inlineStr">
        <is>
          <t>เล่มม่วง</t>
        </is>
      </c>
      <c r="R19" s="165" t="inlineStr"/>
    </row>
    <row r="20" ht="24" customHeight="1" s="49">
      <c r="A20" s="174" t="n">
        <v>18</v>
      </c>
      <c r="B20" s="166" t="inlineStr">
        <is>
          <t>ในภาวะข้างต้น ผู้ป่วยควรได้รับการรักษาในข้อมากที่สุด ในการปรับสมดุลอิเล็กโทรไลต์</t>
        </is>
      </c>
      <c r="C20" s="166" t="inlineStr"/>
      <c r="D20" s="166" t="inlineStr">
        <is>
          <t>Dextrose + insulin</t>
        </is>
      </c>
      <c r="E20" s="166" t="inlineStr">
        <is>
          <t>Erythropoietin</t>
        </is>
      </c>
      <c r="F20" s="166" t="inlineStr">
        <is>
          <t>Sodium bicarbonate</t>
        </is>
      </c>
      <c r="G20" s="166" t="inlineStr">
        <is>
          <t>Calcitriol</t>
        </is>
      </c>
      <c r="H20" s="166" t="inlineStr">
        <is>
          <t>Calcium carbonate</t>
        </is>
      </c>
      <c r="I20" s="167" t="n">
        <v>1</v>
      </c>
      <c r="J20" s="166" t="inlineStr">
        <is>
          <t>✅ คำตอบที่ถูกต้อง: ข้อ ก. Dextrose + insulin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Dextrose + insulin หากภาวะข้างต้นคือ Hyperkalemia รุนแรง การรักษาเร่งด่วนเพื่อย้าย potassium เข้าเซลล์คือ Regular insulin ร่วมกับ 50% Dextrose ตามแนวทางปฏิบัติการจัดการภาวะฉุกเฉินทางอายุรกรรม
🔍 ข้ออื่นผิดเพราะอะไร:
• ข้อ ข. (Erythropoietin): Erythropoietin (EPO) กระตุ้น erythropoiesis ใน bone marrow ใช้รักษา anemia of CKD ต้องให้ iron supplement ร่วม เสี่ยง hypertension และ thrombosis
• ข้อ ค. (Sodium bicarbonate): ARB ยับยั้ง AT1 receptor โดยตรง ไม่เพิ่ม bradykinin จึงไม่มีอาการไอ มีผล renoprotective ใน DKD คล้าย ACEi
• ข้อ ง. (Calcitriol): Calcitriol ไม่ตรงกับข้อบ่งใช้หรือกลไกการออกฤทธิ์ที่ถูกต้องตาม KDIGO 2022 CKD Guideline
• ข้อ จ. (Calcium carbonate): เป็น Phosphate binder สำหรับ CKD ต้องเคี้ยวพร้อมอาหารเพื่อจับฟอสเฟตในทางเดินอาหาร และทำหน้าที่เสริมแคลเซียม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0" s="166" t="inlineStr"/>
      <c r="L20" s="166" t="inlineStr">
        <is>
          <t>Renal</t>
        </is>
      </c>
      <c r="M20" s="166" t="inlineStr">
        <is>
          <t>Chronic kidney diseases</t>
        </is>
      </c>
      <c r="N20" s="165" t="inlineStr">
        <is>
          <t>Clinic</t>
        </is>
      </c>
      <c r="O20" s="166" t="inlineStr">
        <is>
          <t>ข้อ 18 Pharma Plus เล่มม่วง (เฉลยข้อ ก)</t>
        </is>
      </c>
      <c r="P20" s="165" t="inlineStr">
        <is>
          <t>แบบฝึกหัด</t>
        </is>
      </c>
      <c r="Q20" s="165" t="inlineStr">
        <is>
          <t>เล่มม่วง</t>
        </is>
      </c>
      <c r="R20" s="165" t="inlineStr"/>
    </row>
    <row r="21" ht="24" customHeight="1" s="49">
      <c r="A21" s="174" t="n">
        <v>19</v>
      </c>
      <c r="B21" s="166" t="inlineStr">
        <is>
          <t>ข้อใดเป็นผลกระทบเกี่ยวกับสมดุลอิเล็กโทรไลต์จากการใช้ยา oral corticosteroids</t>
        </is>
      </c>
      <c r="C21" s="166" t="inlineStr"/>
      <c r="D21" s="166" t="inlineStr">
        <is>
          <t>Hyperkalemia</t>
        </is>
      </c>
      <c r="E21" s="166" t="inlineStr">
        <is>
          <t>Hyponatremia</t>
        </is>
      </c>
      <c r="F21" s="166" t="inlineStr">
        <is>
          <t>Hypocalcemia</t>
        </is>
      </c>
      <c r="G21" s="166" t="inlineStr">
        <is>
          <t>Hypokalemia</t>
        </is>
      </c>
      <c r="H21" s="166" t="inlineStr">
        <is>
          <t>Hyperchloremic</t>
        </is>
      </c>
      <c r="I21" s="167" t="n">
        <v>4</v>
      </c>
      <c r="J21" s="166" t="inlineStr">
        <is>
          <t>✅ คำตอบที่ถูกต้อง: ข้อ ง. Hypokalemia
💡 Background:
การบริบาลทางเภสัชกรรมในกลุ่มโรค Fluid &amp; Electrolyte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Hypokalemia Corticosteroids มีฤทธิ์ mineralocorticoid เล็กน้อย ส่งเสริมการขับ Potassium และ Hydrogen ions ออกทางไต ส่งผลให้เกิด Hypokalemia และ Metabolic alkalosis รวมถึงการคั่งของ Sodium และน้ำ
🔍 ข้ออื่นผิดเพราะอะไร:
• ข้อ ก. (Hyperkalemia): Hyperkalemia ไม่ตรงกับข้อบ่งใช้หรือกลไกการออกฤทธิ์ที่ถูกต้องตาม KDIGO 2022 CKD Guideline
• ข้อ ข. (Hyponatremia): Hyponatremia ไม่ตรงกับข้อบ่งใช้หรือกลไกการออกฤทธิ์ที่ถูกต้องตาม KDIGO 2022 CKD Guideline
• ข้อ ค. (Hypocalcemia): Hypocalcemia ไม่ตรงกับข้อบ่งใช้หรือกลไกการออกฤทธิ์ที่ถูกต้องตาม KDIGO 2022 CKD Guideline
• ข้อ จ. (Hyperchloremic): Hyperchloremic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Fluid &amp; Electrolyte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1" s="166" t="inlineStr"/>
      <c r="L21" s="166" t="inlineStr">
        <is>
          <t>Renal</t>
        </is>
      </c>
      <c r="M21" s="166" t="inlineStr">
        <is>
          <t>Fluid &amp; Electrolyte</t>
        </is>
      </c>
      <c r="N21" s="165" t="inlineStr">
        <is>
          <t>Clinic</t>
        </is>
      </c>
      <c r="O21" s="166" t="inlineStr">
        <is>
          <t>ข้อ 19 Pharma Plus เล่มม่วง (เฉลยข้อ ง)</t>
        </is>
      </c>
      <c r="P21" s="165" t="inlineStr">
        <is>
          <t>แบบฝึกหัด</t>
        </is>
      </c>
      <c r="Q21" s="165" t="inlineStr">
        <is>
          <t>เล่มม่วง</t>
        </is>
      </c>
      <c r="R21" s="165" t="inlineStr"/>
    </row>
    <row r="22" ht="24" customHeight="1" s="49">
      <c r="A22" s="174" t="n">
        <v>20</v>
      </c>
      <c r="B22" s="166" t="inlineStr">
        <is>
          <t>สถานการณ์ที่ 6 ผู้ป่วยชายไทย คู่ อายุ 55 ปี น้ำหนัก 80 กก. สูง 170 ซม. มีโรคประจำตัวคือ ความดันโลหิตสูง เบาหวาน เกาต์ มีประวัติสูบบุหรี่วันละ 1 ซอง มีอาชีพเป็นทนาย ไม่ค่อยออกกำลังกาย
ข้อใดเป็นสาเหตุการเกิดโรคไตวายเรื้อรังในผู้ป่วยรายนี้</t>
        </is>
      </c>
      <c r="C22" s="166" t="inlineStr"/>
      <c r="D22" s="166" t="inlineStr">
        <is>
          <t>ผู้ป่วยเป็นโรคความดันโลหิตสูงและเบาหวาน</t>
        </is>
      </c>
      <c r="E22" s="166" t="inlineStr">
        <is>
          <t>ผู้ป่วยเป็นโรคเกาต์</t>
        </is>
      </c>
      <c r="F22" s="166" t="inlineStr">
        <is>
          <t>สูบบุหรี่วันละ 1 ซอง</t>
        </is>
      </c>
      <c r="G22" s="166" t="inlineStr">
        <is>
          <t>ไม่ค่อยออกกำลังกาย</t>
        </is>
      </c>
      <c r="H22" s="166" t="inlineStr">
        <is>
          <t>มีอาชีพเป็นทนาย</t>
        </is>
      </c>
      <c r="I22" s="167" t="n">
        <v>1</v>
      </c>
      <c r="J22" s="166" t="inlineStr">
        <is>
          <t>✅ คำตอบที่ถูกต้อง: ข้อ ก. ผู้ป่วยเป็นโรคความดันโลหิตสูงและเบาหวาน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ผู้ป่วยเป็นโรคความดันโลหิตสูงและเบาหวาน สาเหตุหลักที่พบบ่อยที่สุดของโรคไตเรื้อรัง (CKD) ได้แก่ โรคเบาหวาน (Diabetic nephropathy) และโรคความดันโลหิตสูง (Hypertensive nephrosclerosis) ซึ่งผู้ป่วยรายนี้มีปัจจัยเสี่ยงหลักทั้งสองโรค
🔍 ข้ออื่นผิดเพราะอะไร:
• ข้อ ข. (ผู้ป่วยเป็นโรคเกาต์): ผู้ป่วยเป็นโรคเกาต์ ไม่ตรงกับข้อบ่งใช้หรือกลไกการออกฤทธิ์ที่ถูกต้องตาม KDIGO 2022 CKD Guideline
• ข้อ ค. (สูบบุหรี่วันละ 1 ซอง): สูบบุหรี่วันละ 1 ซอง ไม่ตรงกับข้อบ่งใช้หรือกลไกการออกฤทธิ์ที่ถูกต้องตาม KDIGO 2022 CKD Guideline
• ข้อ ง. (ไม่ค่อยออกกำลังกาย): ไม่ค่อยออกกำลังกาย ไม่ตรงกับข้อบ่งใช้หรือกลไกการออกฤทธิ์ที่ถูกต้องตาม KDIGO 2022 CKD Guideline
• ข้อ จ. (มีอาชีพเป็นทนาย): มีอาชีพเป็นทนาย ไม่ตรงกับข้อบ่งใช้หรือกลไกการออกฤทธิ์ที่ถูกต้องตาม KDIGO 2022 CKD Guideline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Urate-Lowering Target: เป้าหมาย Serum Uric Acid &lt; 6.0 mg/dL ในผู้ป่วยทั่วไป (หรือ &lt; 5.0 mg/dL ในรายที่มี tophi รุนแรง)
• Prophylaxis Duration: ต้องให้ anti-inflammatory prophylaxis (Colchicine หรือ low-dose NSAID) ควบคู่กับ ULT ต่อเนื่องอย่างน้อย 3-6 เดือน
• Allopurinol Genetic Rule: ตรวจ HLA-B58:01 ในคนไทยก่อนเริ่ม Allopurinol ทุกรายเพื่อป้องกัน SJS/TEN</t>
        </is>
      </c>
      <c r="K22" s="166" t="inlineStr"/>
      <c r="L22" s="166" t="inlineStr">
        <is>
          <t>Renal</t>
        </is>
      </c>
      <c r="M22" s="166" t="inlineStr">
        <is>
          <t>Chronic kidney diseases</t>
        </is>
      </c>
      <c r="N22" s="165" t="inlineStr">
        <is>
          <t>Clinic</t>
        </is>
      </c>
      <c r="O22" s="166" t="inlineStr">
        <is>
          <t>ข้อ 20 Pharma Plus เล่มม่วง (เฉลยข้อ ก)</t>
        </is>
      </c>
      <c r="P22" s="165" t="inlineStr">
        <is>
          <t>แบบฝึกหัด</t>
        </is>
      </c>
      <c r="Q22" s="165" t="inlineStr">
        <is>
          <t>เล่มม่วง</t>
        </is>
      </c>
      <c r="R22" s="165" t="inlineStr"/>
    </row>
    <row r="23" ht="24" customHeight="1" s="49">
      <c r="A23" s="174" t="n">
        <v>21</v>
      </c>
      <c r="B23" s="166" t="inlineStr">
        <is>
          <t>ผู้ป่วยมีภาวะ fluid retention ควรได้รับยาใด</t>
        </is>
      </c>
      <c r="C23" s="166" t="inlineStr"/>
      <c r="D23" s="166" t="inlineStr">
        <is>
          <t>HCTZ</t>
        </is>
      </c>
      <c r="E23" s="166" t="inlineStr">
        <is>
          <t>Amirolide</t>
        </is>
      </c>
      <c r="F23" s="166" t="inlineStr">
        <is>
          <t>Furosemide</t>
        </is>
      </c>
      <c r="G23" s="166" t="inlineStr">
        <is>
          <t>Acetazolamide</t>
        </is>
      </c>
      <c r="H23" s="166" t="inlineStr">
        <is>
          <t>HCTZ+Amirolide</t>
        </is>
      </c>
      <c r="I23" s="167" t="n">
        <v>3</v>
      </c>
      <c r="J23" s="166" t="inlineStr">
        <is>
          <t>✅ คำตอบที่ถูกต้อง: ข้อ ค. Furosemide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Furosemide ในผู้ป่วยที่มีภาวะการทำงานของไตบกพร่อง (หรือมีภาวะ fluid retention รุนแรง) Loop diuretics เช่น Furosemide เป็นยาขับปัสสาวะที่มี efficacy สูงที่สุดและเหมาะสมกว่า Thiazides เมื่อ eGFR ลดลงต่ำมาก
🔍 ข้ออื่นผิดเพราะอะไร:
• ข้อ ก. (HCTZ): HCTZ ไม่ตรงกับข้อบ่งใช้หรือกลไกการออกฤทธิ์ที่ถูกต้องตาม KDIGO 2022 CKD Guideline
• ข้อ ข. (Amirolide): Amirolide ไม่ตรงกับข้อบ่งใช้หรือกลไกการออกฤทธิ์ที่ถูกต้องตาม KDIGO 2022 CKD Guideline
• ข้อ ง. (Acetazolamide): Acetazolamide ไม่ตรงกับข้อบ่งใช้หรือกลไกการออกฤทธิ์ที่ถูกต้องตาม KDIGO 2022 CKD Guideline
• ข้อ จ. (HCTZ+Amirolide): HCTZ+Amirolide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Loop Diuretic Efficacy: ออกฤทธิ์ที่ Thick ascending limb ของ Loop of Henle มี efficacy สูงสุดในการขับน้ำในภาวะ volume overload
• Ototoxicity Risk: การฉีด IV bolus เร็วเกินไป หรือใช้ร่วมกับ aminoglycoside เพิ่มความเสี่ยง irreversible hearing loss (ototoxicity)</t>
        </is>
      </c>
      <c r="K23" s="166" t="inlineStr"/>
      <c r="L23" s="166" t="inlineStr">
        <is>
          <t>Renal</t>
        </is>
      </c>
      <c r="M23" s="166" t="inlineStr">
        <is>
          <t>Chronic kidney diseases</t>
        </is>
      </c>
      <c r="N23" s="165" t="inlineStr">
        <is>
          <t>Clinic</t>
        </is>
      </c>
      <c r="O23" s="166" t="inlineStr">
        <is>
          <t>ข้อ 21 Pharma Plus เล่มม่วง (เฉลยข้อ ค)</t>
        </is>
      </c>
      <c r="P23" s="165" t="inlineStr">
        <is>
          <t>แบบฝึกหัด</t>
        </is>
      </c>
      <c r="Q23" s="165" t="inlineStr">
        <is>
          <t>เล่มม่วง</t>
        </is>
      </c>
      <c r="R23" s="165" t="inlineStr"/>
    </row>
    <row r="24" ht="24" customHeight="1" s="49">
      <c r="A24" s="174" t="n">
        <v>22</v>
      </c>
      <c r="B24" s="166" t="inlineStr">
        <is>
          <t>จากอาการ การตรวจร่างกาย และผลการตรวจทางห้องปฏิบัติการของผู้ป่วยในครั้งนี้ ผู้ป่วยน่าจะเป็นโรคอะไรและเกิดจากสาเหตุใด</t>
        </is>
      </c>
      <c r="C24" s="166" t="inlineStr"/>
      <c r="D24" s="166" t="inlineStr">
        <is>
          <t>ไตวายเฉียบพลัน จากยา enalapril</t>
        </is>
      </c>
      <c r="E24" s="166" t="inlineStr">
        <is>
          <t>ไตวายเฉียบพลัน จากยา hydrochlorothiazide</t>
        </is>
      </c>
      <c r="F24" s="166" t="inlineStr">
        <is>
          <t>ไตวายเฉียบพลัน จากภาวะ dehydration</t>
        </is>
      </c>
      <c r="G24" s="166" t="inlineStr">
        <is>
          <t>ไตวายเรื้อรัง จากโรคความดันโลหิตสูง</t>
        </is>
      </c>
      <c r="H24" s="166" t="inlineStr">
        <is>
          <t>ไตวายเรื้อรัง จากการมีนิ่วอุดตันในท่อไต</t>
        </is>
      </c>
      <c r="I24" s="167" t="n">
        <v>4</v>
      </c>
      <c r="J24" s="166" t="inlineStr">
        <is>
          <t>✅ คำตอบที่ถูกต้อง: ข้อ ง. ไตวายเรื้อรัง จากโรคความดันโลหิตสูง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ไตวายเรื้อรัง จากโรคความดันโลหิตสูง ยาในกลุ่ม ACE inhibitors (เช่น enalapril) มีกลไกทำให้เกิดการขยายตัวของ efferent arteriole ลด intraglomerular pressure ส่งผลให้ GFR ลดลงชั่วคราว โดยเฉพาะในผู้ป่วยที่มีภาวะ dehydration หรือ renal artery stenosis จึงเสี่ยงเกิดภาวะ Prerenal AKI ได้
🔍 ข้ออื่นผิดเพราะอะไร:
• ข้อ ก. (ไตวายเฉียบพลัน จากยา enalapril): เป็น ACE inhibitor ลด Angiotensin II และ intraglomerular pressure มี renal protective efficacy เด่นชัดใน diabetic kidney disease แต่อาจเกิด dry cough จากการสะสมของ bradykinin
• ข้อ ข. (ไตวายเฉียบพลัน จากยา hydrochlorothiazide): เป็น Thiazide diuretic ลด plasma volume แต่อาจทำให้เกิด hypokalemia, hyponatremia, hyperuricemia และ hyperglycemia และ efficacy ลดลงมากเมื่อ eGFR &lt; 30 mL/min
• ข้อ ค. (ไตวายเฉียบพลัน จากภาวะ dehydration): ไตวายเฉียบพลัน จากภาวะ dehydration ไม่ตรงกับข้อบ่งใช้หรือกลไกการออกฤทธิ์ที่ถูกต้องตาม KDIGO 2022 CKD Guideline
• ข้อ จ. (ไตวายเรื้อรัง จากการมีนิ่วอุดตันในท่อไต): ไตวายเรื้อรัง จากการมีนิ่วอุดตันในท่อไต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4" s="166" t="inlineStr"/>
      <c r="L24" s="166" t="inlineStr">
        <is>
          <t>Renal</t>
        </is>
      </c>
      <c r="M24" s="166" t="inlineStr">
        <is>
          <t>Chronic kidney diseases</t>
        </is>
      </c>
      <c r="N24" s="165" t="inlineStr">
        <is>
          <t>Clinic</t>
        </is>
      </c>
      <c r="O24" s="166" t="inlineStr">
        <is>
          <t>ข้อ 22 Pharma Plus เล่มม่วง (เฉลยข้อ ง)</t>
        </is>
      </c>
      <c r="P24" s="165" t="inlineStr">
        <is>
          <t>แบบฝึกหัด</t>
        </is>
      </c>
      <c r="Q24" s="165" t="inlineStr">
        <is>
          <t>เล่มม่วง</t>
        </is>
      </c>
      <c r="R24" s="165" t="inlineStr"/>
    </row>
    <row r="25" ht="24" customHeight="1" s="49">
      <c r="A25" s="174" t="n">
        <v>23</v>
      </c>
      <c r="B25" s="166" t="inlineStr">
        <is>
          <t>Hydrochlorothiazide (HCTZ) ออกฤทธิ์ยับยั้งกระบวนการในข้อใด</t>
        </is>
      </c>
      <c r="C25" s="166" t="inlineStr"/>
      <c r="D25" s="166" t="inlineStr">
        <is>
          <t>Vasopressin's action</t>
        </is>
      </c>
      <c r="E25" s="166" t="inlineStr">
        <is>
          <t>Reabsorption of Na⁺</t>
        </is>
      </c>
      <c r="F25" s="166" t="inlineStr">
        <is>
          <t>Na⁺/K⁺/2Cl⁻ symporter</t>
        </is>
      </c>
      <c r="G25" s="166" t="inlineStr">
        <is>
          <t>Na⁺/K⁺ exchanger</t>
        </is>
      </c>
      <c r="H25" s="166" t="inlineStr">
        <is>
          <t>Reabsorption by Na⁺/Cl⁻ symporter</t>
        </is>
      </c>
      <c r="I25" s="167" t="n">
        <v>5</v>
      </c>
      <c r="J25" s="166" t="inlineStr">
        <is>
          <t>✅ คำตอบที่ถูกต้อง: ข้อ จ. Reabsorption by Na⁺/Cl⁻ symporter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Reabsorption by Na⁺/Cl⁻ symporter Hydrochlorothiazide (HCTZ) เป็นยาขับปัสสาวะกลุ่ม Thiazide ออกฤทธิ์ที่ early distal convoluted tubule (DCT) โดยการยับยั้งการดูดกลับของโซเดียมและคลอไรด์ผ่าน Na⁺/Cl⁻ symporter
🔍 ข้ออื่นผิดเพราะอะไร:
• ข้อ ก. (Vasopressin's action): Vasopressin's action ไม่ตรงกับข้อบ่งใช้หรือกลไกการออกฤทธิ์ที่ถูกต้องตาม KDIGO 2022 CKD Guideline
• ข้อ ข. (Reabsorption of Na⁺): Reabsorption of Na⁺ ไม่ตรงกับข้อบ่งใช้หรือกลไกการออกฤทธิ์ที่ถูกต้องตาม KDIGO 2022 CKD Guideline
• ข้อ ค. (Na⁺/K⁺/2Cl⁻ symporter): Na⁺/K⁺/2Cl⁻ symporter ไม่ตรงกับข้อบ่งใช้หรือกลไกการออกฤทธิ์ที่ถูกต้องตาม KDIGO 2022 CKD Guideline
• ข้อ ง. (Na⁺/K⁺ exchanger): Na⁺/K⁺ exchanger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Metabolic Disturbances: ทำให้เกิด Hypokalemia, Hyponatremia, Hyperuricemia และ Hyperglycemia
• Renal Cutoff: efficacy ในการลดความดันโลหิตและขับปัสสาวะลดลงอย่างมากเมื่อ eGFR &lt; 30 mL/min (ควรเปลี่ยนเป็น Loop diuretic)</t>
        </is>
      </c>
      <c r="K25" s="166" t="inlineStr"/>
      <c r="L25" s="166" t="inlineStr">
        <is>
          <t>Renal</t>
        </is>
      </c>
      <c r="M25" s="166" t="inlineStr">
        <is>
          <t>Chronic kidney diseases</t>
        </is>
      </c>
      <c r="N25" s="165" t="inlineStr">
        <is>
          <t>Clinic</t>
        </is>
      </c>
      <c r="O25" s="166" t="inlineStr">
        <is>
          <t>ข้อ 23 Pharma Plus เล่มม่วง (เฉลยข้อ จ)</t>
        </is>
      </c>
      <c r="P25" s="165" t="inlineStr">
        <is>
          <t>แบบฝึกหัด</t>
        </is>
      </c>
      <c r="Q25" s="165" t="inlineStr">
        <is>
          <t>เล่มม่วง</t>
        </is>
      </c>
      <c r="R25" s="165" t="inlineStr"/>
    </row>
    <row r="26" ht="24" customHeight="1" s="49">
      <c r="A26" s="174" t="n">
        <v>24</v>
      </c>
      <c r="B26" s="166" t="inlineStr">
        <is>
          <t>ผู้ป่วยมีภาวะ fluid retention การรักษาใดที่ไม่เหมาะสม</t>
        </is>
      </c>
      <c r="C26" s="166" t="inlineStr"/>
      <c r="D26" s="166" t="inlineStr">
        <is>
          <t>จำกัดน้ำ</t>
        </is>
      </c>
      <c r="E26" s="166" t="inlineStr">
        <is>
          <t>ให้ยาขับปัสสาวะ</t>
        </is>
      </c>
      <c r="F26" s="166" t="inlineStr">
        <is>
          <t>ควบคุมความดันด้วยยา enalapril ต่อ</t>
        </is>
      </c>
      <c r="G26" s="166" t="inlineStr">
        <is>
          <t>รักษา CHF ด้วยยา digoxin</t>
        </is>
      </c>
      <c r="H26" s="166" t="inlineStr">
        <is>
          <t>ทำ hemodialysis</t>
        </is>
      </c>
      <c r="I26" s="167" t="n">
        <v>5</v>
      </c>
      <c r="J26" s="166" t="inlineStr">
        <is>
          <t>✅ คำตอบที่ถูกต้อง: ข้อ จ. ทำ hemodialysis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ทำ hemodialysis ในผู้ป่วยที่มีภาวะไตวายเฉียบพลันร่วมกับภาวะ dehydration หรือ AKI จากยา enalapril การให้ยา enalapril ต่ออาจทำให้การทำงานของไตแย่ลงไปอีก เนื่องจากไปลดการกรองของ glomerulus ในภาวะที่ไตขาดเลือด (renal hypoperfusion) จึงถือเป็นข้อควรระวังหรือสิ่งที่ไม่เหมาะสมหากยังไม่แก้ไขภาวะ hemodynamic ให้ปกติ
🔍 ข้ออื่นผิดเพราะอะไร:
• ข้อ ก. (จำกัดน้ำ): จำกัดน้ำ ไม่ตรงกับข้อบ่งใช้หรือกลไกการออกฤทธิ์ที่ถูกต้องตาม KDIGO 2022 CKD Guideline
• ข้อ ข. (ให้ยาขับปัสสาวะ): ให้ยาขับปัสสาวะ ไม่ตรงกับข้อบ่งใช้หรือกลไกการออกฤทธิ์ที่ถูกต้องตาม KDIGO 2022 CKD Guideline
• ข้อ ค. (ควบคุมความดันด้วยยา enalapril ต่อ): เป็น ACE inhibitor ลด Angiotensin II และ intraglomerular pressure มี renal protective efficacy เด่นชัดใน diabetic kidney disease แต่อาจเกิด dry cough จากการสะสมของ bradykinin
• ข้อ ง. (รักษา CHF ด้วยยา digoxin): เป็น cardiac glycoside ยับยั้ง Na+/K+ ATPase เพิ่ม inotrope แต่มี narrow therapeutic index (target 0.5-0.9 ng/mL ใน HF) และเสี่ยงต่อ fatal arrhythmia เมื่อมี hypokalemia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6" s="166" t="inlineStr"/>
      <c r="L26" s="166" t="inlineStr">
        <is>
          <t>Renal</t>
        </is>
      </c>
      <c r="M26" s="166" t="inlineStr">
        <is>
          <t>Chronic kidney diseases</t>
        </is>
      </c>
      <c r="N26" s="165" t="inlineStr">
        <is>
          <t>Clinic</t>
        </is>
      </c>
      <c r="O26" s="166" t="inlineStr">
        <is>
          <t>ข้อ 24 Pharma Plus เล่มม่วง (เฉลยข้อ จ)</t>
        </is>
      </c>
      <c r="P26" s="165" t="inlineStr">
        <is>
          <t>แบบฝึกหัด</t>
        </is>
      </c>
      <c r="Q26" s="165" t="inlineStr">
        <is>
          <t>เล่มม่วง</t>
        </is>
      </c>
      <c r="R26" s="165" t="inlineStr"/>
    </row>
    <row r="27" ht="24" customHeight="1" s="49">
      <c r="A27" s="174" t="n">
        <v>25</v>
      </c>
      <c r="B27" s="166" t="inlineStr">
        <is>
          <t>แพทย์์พิจารณาจ่ายยาขับปัสสาวะ ยาใดเหมาะสมที่สุดในผู้ป่วยรายนี้</t>
        </is>
      </c>
      <c r="C27" s="166" t="inlineStr"/>
      <c r="D27" s="166" t="inlineStr">
        <is>
          <t>HCTZ</t>
        </is>
      </c>
      <c r="E27" s="166" t="inlineStr">
        <is>
          <t>Spironolactone</t>
        </is>
      </c>
      <c r="F27" s="166" t="inlineStr">
        <is>
          <t>Ethacrynic acid</t>
        </is>
      </c>
      <c r="G27" s="166" t="inlineStr">
        <is>
          <t>Furosemide</t>
        </is>
      </c>
      <c r="H27" s="166" t="inlineStr">
        <is>
          <t>Amiloride</t>
        </is>
      </c>
      <c r="I27" s="167" t="n">
        <v>4</v>
      </c>
      <c r="J27" s="166" t="inlineStr">
        <is>
          <t>✅ คำตอบที่ถูกต้อง: ข้อ ง. Furosemide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Furosemide ในผู้ป่วยที่มีปัญหาโรคไตหรือต้องการขับน้ำอย่างรวดเร็ว (เช่น ภาวะ fluid retention รุนแรง หรือมีภาวะไตบกพร่อง) ยาขับปัสสาวะกลุ่ม Loop diuretics เช่น Furosemide เป็นยาที่มี efficacy สูงที่สุดและเหมาะสมที่สุดเมื่อเทียบกับ Thiazides ที่มักไม่ได้ผลเมื่อ CrCl ลดลงมากๆ
🔍 ข้ออื่นผิดเพราะอะไร:
• ข้อ ก. (HCTZ): HCTZ ไม่ตรงกับข้อบ่งใช้หรือกลไกการออกฤทธิ์ที่ถูกต้องตาม KDIGO 2022 CKD Guideline
• ข้อ ข. (Spironolactone): เป็น Mineralocorticoid receptor antagonist (MRA) ใช้เป็น 4th-line ใน resistant HTN หรือ GDMT ใน HFrEF ต้อง monitor potassium และเสี่ยงต่อ gynecomastia
• ข้อ ค. (Ethacrynic acid): Ethacrynic acid ไม่ตรงกับข้อบ่งใช้หรือกลไกการออกฤทธิ์ที่ถูกต้องตาม KDIGO 2022 CKD Guideline
• ข้อ จ. (Amiloride): Amiloride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Loop Diuretic Efficacy: ออกฤทธิ์ที่ Thick ascending limb ของ Loop of Henle มี efficacy สูงสุดในการขับน้ำในภาวะ volume overload
• Ototoxicity Risk: การฉีด IV bolus เร็วเกินไป หรือใช้ร่วมกับ aminoglycoside เพิ่มความเสี่ยง irreversible hearing loss (ototoxicity)</t>
        </is>
      </c>
      <c r="K27" s="166" t="inlineStr"/>
      <c r="L27" s="166" t="inlineStr">
        <is>
          <t>Renal</t>
        </is>
      </c>
      <c r="M27" s="166" t="inlineStr">
        <is>
          <t>Chronic kidney diseases</t>
        </is>
      </c>
      <c r="N27" s="165" t="inlineStr">
        <is>
          <t>Clinic</t>
        </is>
      </c>
      <c r="O27" s="166" t="inlineStr">
        <is>
          <t>ข้อ 25 Pharma Plus เล่มม่วง (เฉลยข้อ ง)</t>
        </is>
      </c>
      <c r="P27" s="165" t="inlineStr">
        <is>
          <t>แบบฝึกหัด</t>
        </is>
      </c>
      <c r="Q27" s="165" t="inlineStr">
        <is>
          <t>เล่มม่วง</t>
        </is>
      </c>
      <c r="R27" s="165" t="inlineStr"/>
    </row>
    <row r="28" ht="24" customHeight="1" s="49">
      <c r="A28" s="174" t="n">
        <v>26</v>
      </c>
      <c r="B28" s="166" t="inlineStr">
        <is>
          <t>อาการข้างเคียงจากการใช้ยาขับปัสสาวะดังกล่าวข้างต้นคือข้อใด</t>
        </is>
      </c>
      <c r="C28" s="166" t="inlineStr"/>
      <c r="D28" s="166" t="inlineStr">
        <is>
          <t>Hypocalcemia</t>
        </is>
      </c>
      <c r="E28" s="166" t="inlineStr">
        <is>
          <t>Hyponatremia</t>
        </is>
      </c>
      <c r="F28" s="166" t="inlineStr">
        <is>
          <t>Hypokalemia</t>
        </is>
      </c>
      <c r="G28" s="166" t="inlineStr">
        <is>
          <t>Hypercalcemia</t>
        </is>
      </c>
      <c r="H28" s="166" t="inlineStr">
        <is>
          <t>Acidosis</t>
        </is>
      </c>
      <c r="I28" s="167" t="n">
        <v>1</v>
      </c>
      <c r="J28" s="166" t="inlineStr">
        <is>
          <t>✅ คำตอบที่ถูกต้อง: ข้อ ก. Hypocalcemia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Hypocalcemia ยาขับปัสสาวะกลุ่ม Loop diuretics (เช่น Furosemide) ออกฤทธิ์ที่ Thick ascending limb ของ Loop of Henle ยับยั้ง Na⁺/K⁺/2Cl⁻ cotransporter ส่งผลให้สูญเสียน้ำและเกลือแร่สำคัญ รวมถึงโพแทสเซียมในปัสสาวะเพิ่มขึ้น จึงทำให้เกิดภาวะ Hypokalemia ได้บ่อย
🔍 ข้ออื่นผิดเพราะอะไร:
• ข้อ ข. (Hyponatremia): Hyponatremia ไม่ตรงกับข้อบ่งใช้หรือกลไกการออกฤทธิ์ที่ถูกต้องตาม KDIGO 2022 CKD Guideline
• ข้อ ค. (Hypokalemia): Hypokalemia ไม่ตรงกับข้อบ่งใช้หรือกลไกการออกฤทธิ์ที่ถูกต้องตาม KDIGO 2022 CKD Guideline
• ข้อ ง. (Hypercalcemia): Hypercalcemia ไม่ตรงกับข้อบ่งใช้หรือกลไกการออกฤทธิ์ที่ถูกต้องตาม KDIGO 2022 CKD Guideline
• ข้อ จ. (Acidosis): Acidosis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8" s="166" t="inlineStr"/>
      <c r="L28" s="166" t="inlineStr">
        <is>
          <t>Renal</t>
        </is>
      </c>
      <c r="M28" s="166" t="inlineStr">
        <is>
          <t>Chronic kidney diseases</t>
        </is>
      </c>
      <c r="N28" s="165" t="inlineStr">
        <is>
          <t>Clinic</t>
        </is>
      </c>
      <c r="O28" s="166" t="inlineStr">
        <is>
          <t>ข้อ 26 Pharma Plus เล่มม่วง (เฉลยข้อ ก ค)</t>
        </is>
      </c>
      <c r="P28" s="165" t="inlineStr">
        <is>
          <t>แบบฝึกหัด</t>
        </is>
      </c>
      <c r="Q28" s="165" t="inlineStr">
        <is>
          <t>เล่มม่วง</t>
        </is>
      </c>
      <c r="R28" s="165" t="inlineStr"/>
    </row>
    <row r="29" ht="24" customHeight="1" s="49">
      <c r="A29" s="174" t="n">
        <v>27</v>
      </c>
      <c r="B29" s="166" t="inlineStr">
        <is>
          <t>of oxidation is increased by the addition of alkali or by exposure to light. (ใช้ตอบข้อ 57-58)
ควรให้ยาใด</t>
        </is>
      </c>
      <c r="C29" s="166" t="inlineStr"/>
      <c r="D29" s="166" t="inlineStr">
        <is>
          <t>Atezolizumab + Bevacizumab</t>
        </is>
      </c>
      <c r="E29" s="166" t="inlineStr">
        <is>
          <t>Amivantamab + Lazertinib</t>
        </is>
      </c>
      <c r="F29" s="166" t="inlineStr">
        <is>
          <t>Carboplatin + Paclitaxel</t>
        </is>
      </c>
      <c r="G29" s="166" t="inlineStr">
        <is>
          <t>Osimertinib + Pemetrexed</t>
        </is>
      </c>
      <c r="H29" s="166" t="inlineStr">
        <is>
          <t>จับ EGFR หยุดสัญญาณกระตุ้นเซลล์</t>
        </is>
      </c>
      <c r="I29" s="167" t="n">
        <v>3</v>
      </c>
      <c r="J29" s="166" t="inlineStr">
        <is>
          <t>✅ คำตอบที่ถูกต้อง: ข้อ ค. Carboplatin + Paclitaxel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Carboplatin + Paclitaxel การเลือก Carboplatin + Paclitaxel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ก. (CKD/AKI): CKD/AKI ไม่ตรงกับข้อบ่งใช้หรือกลไกการออกฤทธิ์ที่ถูกต้องตาม KDIGO 2022 CKD Guideline
• ข้อ ข. (Atezolizumab + Bevacizumab): Bevacizumab เป็น anti-VEGF mAb ยับยั้ง angiogenesis ผลข้างเคียงสำคัญ: hypertension, proteinuria, wound healing impairment, GI perforation
• ข้อ ค. (Amivantamab + Lazertinib): Amivantamab + Lazertinib ไม่ตรงกับข้อบ่งใช้หรือกลไกการออกฤทธิ์ที่ถูกต้องตาม KDIGO 2022 CKD Guideline
• ข้อ จ. (Osimertinib + Pemetrexed): Osimertinib + Pemetrexed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29" s="166" t="inlineStr"/>
      <c r="L29" s="166" t="inlineStr">
        <is>
          <t>Renal</t>
        </is>
      </c>
      <c r="M29" s="166" t="inlineStr">
        <is>
          <t>Chronic kidney diseases</t>
        </is>
      </c>
      <c r="N29" s="165" t="inlineStr">
        <is>
          <t>Clinic</t>
        </is>
      </c>
      <c r="O29" s="166" t="inlineStr">
        <is>
          <t>Mock PLE-CC 1 ข้อ 66</t>
        </is>
      </c>
      <c r="P29" s="165" t="inlineStr">
        <is>
          <t>แบบฝึกหัด</t>
        </is>
      </c>
      <c r="Q29" s="165" t="inlineStr">
        <is>
          <t>เล่มม่วง</t>
        </is>
      </c>
      <c r="R29" s="165" t="inlineStr"/>
    </row>
    <row r="30" ht="24" customHeight="1" s="49">
      <c r="A30" s="174" t="n">
        <v>28</v>
      </c>
      <c r="B30" s="166" t="inlineStr">
        <is>
          <t>ยาที่เลือกข้อก่อนหน้า เกี่ยวกับ biomaker ใด</t>
        </is>
      </c>
      <c r="C30" s="166" t="inlineStr"/>
      <c r="D30" s="166" t="inlineStr">
        <is>
          <t>จับกับ MHC class 1 เพิ่ม antigen presentation</t>
        </is>
      </c>
      <c r="E30" s="166" t="inlineStr">
        <is>
          <t>จับ CTLA-4 บน T cell เพิ่มการทำงานของ Treg</t>
        </is>
      </c>
      <c r="F30" s="166" t="inlineStr">
        <is>
          <t>จับ PD-L1 บน tumor cell เพิ่ม clt</t>
        </is>
      </c>
      <c r="G30" s="166" t="inlineStr">
        <is>
          <t>จับ PD-1 บน T cell ลดการจับกันของ PD-1/PD-L1 ส่งผลให้ฟื้นการทำงานของ T cell</t>
        </is>
      </c>
      <c r="H30" s="166" t="inlineStr">
        <is>
          <t>จับ EGFR หยุดสัญญาณกระตุ้นเซลล์</t>
        </is>
      </c>
      <c r="I30" s="167" t="n">
        <v>2</v>
      </c>
      <c r="J30" s="166" t="inlineStr">
        <is>
          <t>✅ คำตอบที่ถูกต้อง: ข้อ ข. จับ CTLA-4 บน T cell เพิ่มการทำงานของ Treg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จับ CTLA-4 บน T cell เพิ่มการทำงานของ Treg การเลือก จับ CTLA-4 บน T cell เพิ่มการทำงานของ Treg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ก. (CKD/AKI): CKD/AKI ไม่ตรงกับข้อบ่งใช้หรือกลไกการออกฤทธิ์ที่ถูกต้องตาม KDIGO 2022 CKD Guideline
• ข้อ ข. (จับกับ MHC class 1 เพิ่ม antigen presentation): จับกับ MHC class 1 เพิ่ม antigen presentation ไม่ตรงกับข้อบ่งใช้หรือกลไกการออกฤทธิ์ที่ถูกต้องตาม KDIGO 2022 CKD Guideline
• ข้อ ง. (จับ PD-L1 บน tumor cell เพิ่ม clt): จับ PD-L1 บน tumor cell เพิ่ม clt ไม่ตรงกับข้อบ่งใช้หรือกลไกการออกฤทธิ์ที่ถูกต้องตาม KDIGO 2022 CKD Guideline
• ข้อ จ. (จับ PD-1 บน T cell ลดการจับกันของ PD-1/PD-L1 ส่งผลให้ฟื้นการทำงานของ T cell): จับ PD-1 บน T cell ลดการจับกันของ PD-1/PD-L1 ส่งผลให้ฟื้นการทำงานของ T cell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0" s="166" t="inlineStr"/>
      <c r="L30" s="166" t="inlineStr">
        <is>
          <t>Renal</t>
        </is>
      </c>
      <c r="M30" s="166" t="inlineStr">
        <is>
          <t>Chronic kidney diseases</t>
        </is>
      </c>
      <c r="N30" s="165" t="inlineStr">
        <is>
          <t>Clinic</t>
        </is>
      </c>
      <c r="O30" s="166" t="inlineStr">
        <is>
          <t>Mock PLE-CC 1 ข้อ 69</t>
        </is>
      </c>
      <c r="P30" s="165" t="inlineStr">
        <is>
          <t>แบบฝึกหัด</t>
        </is>
      </c>
      <c r="Q30" s="165" t="inlineStr">
        <is>
          <t>เล่มม่วง</t>
        </is>
      </c>
      <c r="R30" s="165" t="inlineStr"/>
    </row>
    <row r="31" ht="24" customHeight="1" s="49">
      <c r="A31" s="174" t="n">
        <v>29</v>
      </c>
      <c r="B31" s="166" t="inlineStr">
        <is>
          <t>ถัา EGFR exon 19 deletion positive ต้องเปลี่ยนการรักษาเป็นอะไร</t>
        </is>
      </c>
      <c r="C31" s="166" t="inlineStr"/>
      <c r="D31" s="166" t="inlineStr">
        <is>
          <t>รักษาแบบเดิม</t>
        </is>
      </c>
      <c r="E31" s="166" t="inlineStr">
        <is>
          <t>Pembrolizumab</t>
        </is>
      </c>
      <c r="F31" s="166" t="inlineStr">
        <is>
          <t>Ceftuximab</t>
        </is>
      </c>
      <c r="G31" s="166" t="inlineStr">
        <is>
          <t>Bevacizumab + carboplatin + paciltaxel</t>
        </is>
      </c>
      <c r="H31" s="166" t="inlineStr">
        <is>
          <t>EGFR TKI target therapy</t>
        </is>
      </c>
      <c r="I31" s="167" t="n">
        <v>1</v>
      </c>
      <c r="J31" s="166" t="inlineStr">
        <is>
          <t>✅ คำตอบที่ถูกต้อง: ข้อ ก. รักษาแบบเดิม
💡 Background:
ภาวะไตเสื่อม (CKD/AKI) ต้องระมัดระวังการปรับขนาดยาตาม renal function (eGFR/CrCl) และหลีกเลี่ยง nephrotoxic drugs
🎯 ทำไมข้อนี้ถึงถูก:
รักษาแบบเดิม การเลือก รักษาแบบเดิม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ก. (CKD/AKI): CKD/AKI ไม่ตรงกับข้อบ่งใช้หรือกลไกการออกฤทธิ์ที่ถูกต้องตาม KDIGO 2022 CKD Guideline
• ข้อ ค. (Pembrolizumab): Pembrolizumab ไม่ตรงกับข้อบ่งใช้หรือกลไกการออกฤทธิ์ที่ถูกต้องตาม KDIGO 2022 CKD Guideline
• ข้อ ง. (Ceftuximab): Ceftuximab ไม่ตรงกับข้อบ่งใช้หรือกลไกการออกฤทธิ์ที่ถูกต้องตาม KDIGO 2022 CKD Guideline
• ข้อ จ. (Bevacizumab + carboplatin + paciltaxel): Carboplatin มี nephrotoxicity ต่ำกว่า cisplatin แต่มี myelosuppression (thrombocytopenia) เด่น ปรับขนาดตาม AUC และ eGFR (Calvert formula)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1" s="166" t="inlineStr"/>
      <c r="L31" s="166" t="inlineStr">
        <is>
          <t>Renal</t>
        </is>
      </c>
      <c r="M31" s="166" t="inlineStr">
        <is>
          <t>Chronic kidney diseases</t>
        </is>
      </c>
      <c r="N31" s="165" t="inlineStr">
        <is>
          <t>Clinic</t>
        </is>
      </c>
      <c r="O31" s="166" t="inlineStr">
        <is>
          <t>Mock PLE-CC 1 ข้อ 70</t>
        </is>
      </c>
      <c r="P31" s="165" t="inlineStr">
        <is>
          <t>แบบฝึกหัด</t>
        </is>
      </c>
      <c r="Q31" s="165" t="inlineStr">
        <is>
          <t>เล่มม่วง</t>
        </is>
      </c>
      <c r="R31" s="165" t="inlineStr"/>
    </row>
    <row r="32" ht="24" customHeight="1" s="49">
      <c r="A32" s="174" t="n">
        <v>30</v>
      </c>
      <c r="B32" s="166" t="inlineStr">
        <is>
          <t>Immune checkpoint inhibitor (ICI) ใน NSCLC (non-small cell lung cancer) อะไรบ่งบอกว่าการรักษาดีขึ้น</t>
        </is>
      </c>
      <c r="C32" s="166" t="inlineStr"/>
      <c r="D32" s="166" t="inlineStr">
        <is>
          <t>CEA (Carcinoembryonic antigen)</t>
        </is>
      </c>
      <c r="E32" s="166" t="inlineStr">
        <is>
          <t>TPS ของ PD-L1 (Tumor Proportion Score of PD-L1)</t>
        </is>
      </c>
      <c r="F32" s="166" t="inlineStr">
        <is>
          <t>TMB ต ่า (Tumor Mutational Burden ต ่า)</t>
        </is>
      </c>
      <c r="G32" s="166" t="inlineStr">
        <is>
          <t>LDH ในเลือด (Lactate dehydrogenase)</t>
        </is>
      </c>
      <c r="H32" s="166" t="inlineStr">
        <is>
          <t>EGFR exon 19 deletion express</t>
        </is>
      </c>
      <c r="I32" s="167" t="n">
        <v>1</v>
      </c>
      <c r="J32" s="166" t="inlineStr">
        <is>
          <t>✅ คำตอบที่ถูกต้อง: ข้อ ก. CEA (Carcinoembryonic antigen)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CKD/AKI b.TPS ของ PD-L1 (Tumor Proportion Score of PD-L1))
🔍 ข้ออื่นผิดเพราะอะไร:
• ข้อ ข. (CEA (Carcinoembryonic antigen)): CEA (Carcinoembryonic antigen) ไม่ตรงกับข้อบ่งใช้หรือกลไกการออกฤทธิ์ที่ถูกต้องตาม KDIGO 2022 CKD Guideline
• ข้อ ค. (TPS ของ PD-L1 (Tumor Proportion Score of PD-L1)): TPS ของ PD-L1 (Tumor Proportion Score of PD-L1) ไม่ตรงกับข้อบ่งใช้หรือกลไกการออกฤทธิ์ที่ถูกต้องตาม KDIGO 2022 CKD Guideline
• ข้อ ง. (TMB ต ่า (Tumor Mutational Burden ต ่า)): TMB ต ่า (Tumor Mutational Burden ต ่า) ไม่ตรงกับข้อบ่งใช้หรือกลไกการออกฤทธิ์ที่ถูกต้องตาม KDIGO 2022 CKD Guideline
• ข้อ จ. (LDH ในเลือด (Lactate dehydrogenase)): LDH ในเลือด (Lactate dehydrogenase) ไม่ตรงกับข้อบ่งใช้หรือกลไกการออกฤทธิ์ที่ถูกต้องตาม KDIGO 2022 CKD Guideline
📖 Guideline อ้างอิง:
National Comprehensive Cancer Network (NCCN) Clinical Practice Guidelines in Oncology &amp; MASCC/ESMO Antiemetic Guidelines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2" s="166" t="inlineStr"/>
      <c r="L32" s="166" t="inlineStr">
        <is>
          <t>Renal</t>
        </is>
      </c>
      <c r="M32" s="166" t="inlineStr">
        <is>
          <t>Chronic kidney diseases</t>
        </is>
      </c>
      <c r="N32" s="165" t="inlineStr">
        <is>
          <t>Clinic</t>
        </is>
      </c>
      <c r="O32" s="166" t="inlineStr">
        <is>
          <t>Mock PLE-CC 1 ข้อ 77</t>
        </is>
      </c>
      <c r="P32" s="165" t="inlineStr">
        <is>
          <t>แบบฝึกหัด</t>
        </is>
      </c>
      <c r="Q32" s="165" t="inlineStr">
        <is>
          <t>เล่มม่วง</t>
        </is>
      </c>
      <c r="R32" s="165" t="inlineStr"/>
    </row>
    <row r="33" ht="24" customHeight="1" s="49">
      <c r="A33" s="174" t="n">
        <v>31</v>
      </c>
      <c r="B33" s="166" t="inlineStr">
        <is>
          <t>กลไกที่ทำให้เกิด exon 19 deletion บน EGFR ส่งผลต่อกลไกการทำงานของ EGFR tyrosine kinase inhibitor
ยังไง</t>
        </is>
      </c>
      <c r="C33" s="166" t="inlineStr"/>
      <c r="D33" s="166" t="inlineStr">
        <is>
          <t>CKD/AKI</t>
        </is>
      </c>
      <c r="E33" s="166" t="inlineStr">
        <is>
          <t>ส่งผลต่อการจับ ligand</t>
        </is>
      </c>
      <c r="F33" s="166" t="inlineStr">
        <is>
          <t>ยับยั้งการแสดงออกของ BCL</t>
        </is>
      </c>
      <c r="G33" s="166" t="inlineStr">
        <is>
          <t>Furosemide 40 mg IV/PO OD</t>
        </is>
      </c>
      <c r="H33" s="166" t="inlineStr">
        <is>
          <t>Erythropoietin (EPO) 4000 units SC weekly</t>
        </is>
      </c>
      <c r="I33" s="167" t="n">
        <v>1</v>
      </c>
      <c r="J33" s="166" t="inlineStr">
        <is>
          <t>✅ คำตอบที่ถูกต้อง: ข้อ ก. CKD/AKI
💡 Background:
ภาวะไตเสื่อม (CKD/AKI) ต้องระมัดระวังการปรับขนาดยาตาม renal function (eGFR/CrCl) และหลีกเลี่ยง nephrotoxic drugs
🎯 ทำไมข้อนี้ถึงถูก:
CKD/AKI การเลือก CKD/AKI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ข. (ส่งผลต่อการจับ ligand): ส่งผลต่อการจับ ligand ไม่ตรงกับข้อบ่งใช้หรือกลไกการออกฤทธิ์ที่ถูกต้องตาม KDIGO 2022 CKD Guideline
• ข้อ ค. (ยับยั้งการแสดงออกของ BCL): ยับยั้งการแสดงออกของ BCL ไม่ตรงกับข้อบ่งใช้หรือกลไกการออกฤทธิ์ที่ถูกต้องตาม KDIGO 2022 CKD Guideline
• ข้อ ง. (Furosemide 40 mg IV/PO OD): เป็น Loop diuretic ยับยั้ง Na+/K+/2Cl- cotransporter ที่ Thick ascending limb ใช้จัดการ volume overload ใน HF หรือ CKD แต่ไม่เหมาะเป็น first-line ลดความดันโลหิตเดี่ยวๆ
• ข้อ จ. (Erythropoietin (EPO) 4000 units SC weekly): Erythropoietin (EPO) กระตุ้น erythropoiesis ใน bone marrow ใช้รักษา anemia of CKD ต้องให้ iron supplement ร่วม เสี่ยง hypertension และ thrombosis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3" s="166" t="inlineStr"/>
      <c r="L33" s="166" t="inlineStr">
        <is>
          <t>Renal</t>
        </is>
      </c>
      <c r="M33" s="166" t="inlineStr">
        <is>
          <t>Chronic kidney diseases</t>
        </is>
      </c>
      <c r="N33" s="165" t="inlineStr">
        <is>
          <t>Clinic</t>
        </is>
      </c>
      <c r="O33" s="166" t="inlineStr">
        <is>
          <t>Mock PLE-CC 1 ข้อ 80</t>
        </is>
      </c>
      <c r="P33" s="165" t="inlineStr">
        <is>
          <t>แบบฝึกหัด</t>
        </is>
      </c>
      <c r="Q33" s="165" t="inlineStr">
        <is>
          <t>เล่มม่วง</t>
        </is>
      </c>
      <c r="R33" s="165" t="inlineStr"/>
    </row>
    <row r="34" ht="24" customHeight="1" s="49">
      <c r="A34" s="174" t="n">
        <v>32</v>
      </c>
      <c r="B34" s="166" t="inlineStr">
        <is>
          <t>การกลายพันธุ์ของ T790M ของ EGFR ใน NSCLC ทำให้ผู้ป่วยดื้อต่อยา Gifitinib กับ Erlotinib กลไกคืออะไร</t>
        </is>
      </c>
      <c r="C34" s="166" t="inlineStr"/>
      <c r="D34" s="166" t="inlineStr">
        <is>
          <t>เพิ่มการจับ ATP ที่ kinase domain</t>
        </is>
      </c>
      <c r="E34" s="166" t="inlineStr">
        <is>
          <t>เพิ่ม Stearic hindrance ทำให้ไม่จับ ATP ที่ binding pocket</t>
        </is>
      </c>
      <c r="F34" s="166" t="inlineStr">
        <is>
          <t>เพิ่มการแสดงออก EGFR บนเยื่อหุ้ม Cellผิวเซลล์</t>
        </is>
      </c>
      <c r="G34" s="166" t="inlineStr">
        <is>
          <t>Internalization และ degradation ลดลง</t>
        </is>
      </c>
      <c r="H34" s="166" t="inlineStr">
        <is>
          <t>HER2 dimerization</t>
        </is>
      </c>
      <c r="I34" s="167" t="n">
        <v>3</v>
      </c>
      <c r="J34" s="166" t="inlineStr">
        <is>
          <t>✅ คำตอบที่ถูกต้อง: ข้อ ค. เพิ่มการแสดงออก EGFR บนเยื่อหุ้ม Cellผิวเซลล์
💡 Background:
ภาวะไตเสื่อม (CKD/AKI) ต้องระมัดระวังการปรับขนาดยาตาม renal function (eGFR/CrCl) และหลีกเลี่ยง nephrotoxic drugs
🎯 ทำไมข้อนี้ถึงถูก:
เพิ่มการแสดงออก EGFR บนเยื่อหุ้ม Cellผิวเซลล์ เพิ่มการแสดงออก EGFR บนเยื่อหุ้ม Cell ผิวเซลล์ เพิ่มการแสดงออก EGFR บนเยื่อหุ้ม Cell ผิวเซลล์ เพิ่มการแสดงออก EGFR บนเยื่อหุ้ม Cell ผิวเซลล์ เพิ่มการแสดงออก EGFR บนเยื่อหุ้ม Cell ผิวเซลล์ การเลือก เพิ่มการแสดงออก EGFR บนเยื่อหุ้ม Cell ผิวเซลล์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ก. (CKD/AKI): CKD/AKI ไม่ตรงกับข้อบ่งใช้หรือกลไกการออกฤทธิ์ที่ถูกต้องตาม KDIGO 2022 CKD Guideline
• ข้อ ข. (เพิ่มการจับ ATP ที่ kinase domain): เพิ่มการจับ ATP ที่ kinase domain ไม่ตรงกับข้อบ่งใช้หรือกลไกการออกฤทธิ์ที่ถูกต้องตาม KDIGO 2022 CKD Guideline
• ข้อ ค. (เพิ่ม Stearic hindrance ทำให้ไม่จับ ATP ที่ binding pocket): เพิ่ม Stearic hindrance ทำให้ไม่จับ ATP ที่ binding pocket ไม่ตรงกับข้อบ่งใช้หรือกลไกการออกฤทธิ์ที่ถูกต้องตาม KDIGO 2022 CKD Guideline
• ข้อ จ. (Internalization และ degradation ลดลง): Internalization และ degradation ลดลง ไม่ตรงกับข้อบ่งใช้หรือกลไกการออกฤทธิ์ที่ถูกต้องตาม KDIGO 2022 CKD Guideline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4" s="166" t="inlineStr"/>
      <c r="L34" s="166" t="inlineStr">
        <is>
          <t>Renal</t>
        </is>
      </c>
      <c r="M34" s="166" t="inlineStr">
        <is>
          <t>Chronic kidney diseases</t>
        </is>
      </c>
      <c r="N34" s="165" t="inlineStr">
        <is>
          <t>Clinic</t>
        </is>
      </c>
      <c r="O34" s="166" t="inlineStr">
        <is>
          <t>Mock PLE-CC 1 ข้อ 81</t>
        </is>
      </c>
      <c r="P34" s="165" t="inlineStr">
        <is>
          <t>แบบฝึกหัด</t>
        </is>
      </c>
      <c r="Q34" s="165" t="inlineStr">
        <is>
          <t>เล่มม่วง</t>
        </is>
      </c>
      <c r="R34" s="165" t="inlineStr"/>
    </row>
    <row r="35" ht="24" customHeight="1" s="49">
      <c r="A35" s="174" t="n">
        <v>33</v>
      </c>
      <c r="B35" s="166" t="inlineStr">
        <is>
          <t>ผู้ป่วยจัดอยู่ CKD stage ใด = I ~ 45 - 59</t>
        </is>
      </c>
      <c r="C35" s="166" t="inlineStr"/>
      <c r="D35" s="166" t="inlineStr">
        <is>
          <t>Sodium bicarbonate 650 mg TID</t>
        </is>
      </c>
      <c r="E35" s="166" t="inlineStr">
        <is>
          <t>Kayexalate (Sodium polystyrene sulfonate) 15 g TID</t>
        </is>
      </c>
      <c r="F35" s="166" t="inlineStr">
        <is>
          <t>3a</t>
        </is>
      </c>
      <c r="G35" s="166" t="inlineStr">
        <is>
          <t>3b</t>
        </is>
      </c>
      <c r="H35" s="166" t="inlineStr">
        <is>
          <t>Erythropoietin (EPO) 4000 units SC weekly</t>
        </is>
      </c>
      <c r="I35" s="167" t="n">
        <v>1</v>
      </c>
      <c r="J35" s="166" t="inlineStr">
        <is>
          <t>✅ คำตอบที่ถูกต้อง: ข้อ ก. Sodium bicarbonate 650 mg TID
💡 Background:
ภาวะไตเสื่อม (CKD/AKI) ต้องระมัดระวังการปรับขนาดยาตาม renal function (eGFR/CrCl) และหลีกเลี่ยง nephrotoxic drugs
🎯 ทำไมข้อนี้ถึงถูก:
Sodium bicarbonate 650 mg TID การเลือก Sodium bicarbonate 650 mg TID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ข. (Kayexalate (Sodium polystyrene sulfonate) 15 g TID): Kayexalate (Sodium polystyrene sulfonate) 15 g TID ไม่ตรงกับข้อบ่งใช้หรือกลไกการออกฤทธิ์ที่ถูกต้องตาม KDIGO 2022 CKD Guideline
• ข้อ ค. (3a): 3a ไม่ตรงกับข้อบ่งใช้หรือกลไกการออกฤทธิ์ที่ถูกต้องตาม KDIGO 2022 CKD Guideline
• ข้อ ง. (3b): 3b ไม่ตรงกับข้อบ่งใช้หรือกลไกการออกฤทธิ์ที่ถูกต้องตาม KDIGO 2022 CKD Guideline
• ข้อ จ. (Erythropoietin (EPO) 4000 units SC weekly): Erythropoietin (EPO) กระตุ้น erythropoiesis ใน bone marrow ใช้รักษา anemia of CKD ต้องให้ iron supplement ร่วม เสี่ยง hypertension และ thrombosis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5" s="166" t="inlineStr"/>
      <c r="L35" s="166" t="inlineStr">
        <is>
          <t>Renal</t>
        </is>
      </c>
      <c r="M35" s="166" t="inlineStr">
        <is>
          <t>Chronic kidney diseases</t>
        </is>
      </c>
      <c r="N35" s="165" t="inlineStr">
        <is>
          <t>Clinic</t>
        </is>
      </c>
      <c r="O35" s="166" t="inlineStr">
        <is>
          <t>ข้อ 73 (PLE_CC1_2562_Key.md)</t>
        </is>
      </c>
      <c r="P35" s="165" t="inlineStr">
        <is>
          <t>ข้อสอบเก่า</t>
        </is>
      </c>
      <c r="Q35" s="165" t="inlineStr">
        <is>
          <t>2562</t>
        </is>
      </c>
      <c r="R35" s="165" t="inlineStr"/>
    </row>
    <row r="36" ht="24" customHeight="1" s="49">
      <c r="A36" s="174" t="n">
        <v>34</v>
      </c>
      <c r="B36" s="166" t="inlineStr">
        <is>
          <t>เกี่ยวกับ การไตเตรตดังกล!าวแบบใด ข้อใดต่อไปนี้กล่าวถูกต้องตามหลักวิชาชีพเภสัชกรรม</t>
        </is>
      </c>
      <c r="C36" s="166" t="inlineStr"/>
      <c r="D36" s="166" t="inlineStr">
        <is>
          <t>Redox titrate</t>
        </is>
      </c>
      <c r="E36" s="166" t="inlineStr">
        <is>
          <t>Aqueous titrate</t>
        </is>
      </c>
      <c r="F36" s="166" t="inlineStr">
        <is>
          <t>Precipitation titrate</t>
        </is>
      </c>
      <c r="G36" s="166" t="inlineStr">
        <is>
          <t>Non aqueous titrate</t>
        </is>
      </c>
      <c r="H36" s="166" t="inlineStr">
        <is>
          <t>Complexometric</t>
        </is>
      </c>
      <c r="I36" s="167" t="n">
        <v>1</v>
      </c>
      <c r="J36" s="166" t="inlineStr">
        <is>
          <t>✅ คำตอบที่ถูกต้อง: ข้อ ก. Redox titrate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Redox titrate การเลือก Redox titrate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ข. (Aqueous titrate): Aqueous titrate ไม่ตรงกับข้อบ่งใช้หรือกลไกการออกฤทธิ์ที่ถูกต้องตาม KDIGO 2022 CKD Guideline
• ข้อ ค. (Precipitation titrate): Precipitation titrate ไม่ตรงกับข้อบ่งใช้หรือกลไกการออกฤทธิ์ที่ถูกต้องตาม KDIGO 2022 CKD Guideline
• ข้อ ง. (Non aqueous titrate): Non aqueous titrate ไม่ตรงกับข้อบ่งใช้หรือกลไกการออกฤทธิ์ที่ถูกต้องตาม KDIGO 2022 CKD Guideline
• ข้อ จ. (Complexometric): Complexometric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6" s="166" t="inlineStr"/>
      <c r="L36" s="166" t="inlineStr">
        <is>
          <t>Renal</t>
        </is>
      </c>
      <c r="M36" s="166" t="inlineStr">
        <is>
          <t>Chronic kidney diseases</t>
        </is>
      </c>
      <c r="N36" s="165" t="inlineStr">
        <is>
          <t>Clinic</t>
        </is>
      </c>
      <c r="O36" s="166" t="inlineStr">
        <is>
          <t>ข้อ 17 (PLE_CC1_2561_Key.md)</t>
        </is>
      </c>
      <c r="P36" s="165" t="inlineStr">
        <is>
          <t>ข้อสอบเก่า</t>
        </is>
      </c>
      <c r="Q36" s="165" t="inlineStr">
        <is>
          <t>2561</t>
        </is>
      </c>
      <c r="R36" s="165" t="inlineStr"/>
    </row>
    <row r="37" ht="24" customHeight="1" s="49">
      <c r="A37" s="174" t="n">
        <v>35</v>
      </c>
      <c r="B37" s="166" t="inlineStr">
        <is>
          <t>ยาใดไม่ควรใช้ในผู้ป่วยโรคไตเรื อรังรายนี</t>
        </is>
      </c>
      <c r="C37" s="166" t="inlineStr"/>
      <c r="D37" s="166" t="inlineStr">
        <is>
          <t>Aspirin</t>
        </is>
      </c>
      <c r="E37" s="166" t="inlineStr">
        <is>
          <t>Glipizide</t>
        </is>
      </c>
      <c r="F37" s="166" t="inlineStr">
        <is>
          <t>Amlodipine</t>
        </is>
      </c>
      <c r="G37" s="166" t="inlineStr">
        <is>
          <t>Alum milk</t>
        </is>
      </c>
      <c r="H37" s="166" t="inlineStr">
        <is>
          <t>Hydralazine</t>
        </is>
      </c>
      <c r="I37" s="167" t="n">
        <v>1</v>
      </c>
      <c r="J37" s="166" t="inlineStr">
        <is>
          <t>✅ คำตอบที่ถูกต้อง: ข้อ ก. Aspirin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Aspirin การเลือก Aspirin เป็นคำตอบที่ถูกต้องตามแนวทางการรักษามาตรฐาน เนื่องจาก เป็น irreversible COX-1 inhibitor ยับยั้ง Thromboxane A2 เป็นแกนหลักใน antiplatelet secondary prevention ของ CVD (ขนาดยา 75-100 mg/day)
🔍 ข้ออื่นผิดเพราะอะไร:
• ข้อ ข. (Glipizide): เป็น Second-generation Sulfonylurea กระตุ้น insulin secretion เสี่ยงต่อ hypoglycemia และ weight gain ขับออกทางตับเด่นกว่า glibenclamide จึงปลอดภัยกว่าในผู้สูงอายุ/CKD
• ข้อ ค. (Amlodipine): เป็น DHP calcium channel blocker ขยายหลอดเลือด peripheral เด่น แต่ไม่มี class-specific renal protective effect ในผู้ป่วย DM with albuminuria เท่ากับ ACEI/ARB และอาจเกิด peripheral edema
• ข้อ ง. (Alum milk): Alum milk ไม่ตรงกับข้อบ่งใช้หรือกลไกการออกฤทธิ์ที่ถูกต้องตาม KDIGO 2022 CKD Guideline
• ข้อ จ. (Hydralazine): เป็น direct arteriolar vasodilator ใช้ร่วมกับ isosorbide dinitrate ใน HFrEF (โดยเฉพาะคนผิวดำ) หรือรักษา severe HTN ในหญิงตั้งครรภ์ แต่เสี่ยงต่อ drug-induced lupus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7" s="166" t="inlineStr"/>
      <c r="L37" s="166" t="inlineStr">
        <is>
          <t>Renal</t>
        </is>
      </c>
      <c r="M37" s="166" t="inlineStr">
        <is>
          <t>Chronic kidney diseases</t>
        </is>
      </c>
      <c r="N37" s="165" t="inlineStr">
        <is>
          <t>Clinic</t>
        </is>
      </c>
      <c r="O37" s="166" t="inlineStr">
        <is>
          <t>ข้อ 3 (PLE_CC1_2560 22 April Set 1.md)</t>
        </is>
      </c>
      <c r="P37" s="165" t="inlineStr">
        <is>
          <t>ข้อสอบเก่า</t>
        </is>
      </c>
      <c r="Q37" s="165" t="inlineStr">
        <is>
          <t>2560</t>
        </is>
      </c>
      <c r="R37" s="165" t="inlineStr"/>
    </row>
    <row r="38" ht="24" customHeight="1" s="49">
      <c r="A38" s="174" t="n">
        <v>36</v>
      </c>
      <c r="B38" s="166" t="inlineStr">
        <is>
          <t>เกี่ยวกับ ยาใดห้ามใช้ในโรคไต ข้อใดต่อไปนี้กล่าวถูกต้องตามหลักวิชาชีพเภสัชกรรม</t>
        </is>
      </c>
      <c r="C38" s="166" t="inlineStr"/>
      <c r="D38" s="166" t="inlineStr">
        <is>
          <t>Aspirin</t>
        </is>
      </c>
      <c r="E38" s="166" t="inlineStr">
        <is>
          <t>Glipizide</t>
        </is>
      </c>
      <c r="F38" s="166" t="inlineStr">
        <is>
          <t>Amlodipine</t>
        </is>
      </c>
      <c r="G38" s="166" t="inlineStr">
        <is>
          <t>Alum milk</t>
        </is>
      </c>
      <c r="H38" s="166" t="inlineStr">
        <is>
          <t>Hydralazine</t>
        </is>
      </c>
      <c r="I38" s="167" t="n">
        <v>1</v>
      </c>
      <c r="J38" s="166" t="inlineStr">
        <is>
          <t>✅ คำตอบที่ถูกต้อง: ข้อ ก. Aspirin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Aspirin การเลือก Aspirin เป็นคำตอบที่ถูกต้องตามแนวทางการรักษามาตรฐาน เนื่องจาก เป็น irreversible COX-1 inhibitor ยับยั้ง Thromboxane A2 เป็นแกนหลักใน antiplatelet secondary prevention ของ CVD (ขนาดยา 75-100 mg/day)
🔍 ข้ออื่นผิดเพราะอะไร:
• ข้อ ข. (Glipizide): เป็น Second-generation Sulfonylurea กระตุ้น insulin secretion เสี่ยงต่อ hypoglycemia และ weight gain ขับออกทางตับเด่นกว่า glibenclamide จึงปลอดภัยกว่าในผู้สูงอายุ/CKD
• ข้อ ค. (Amlodipine): เป็น DHP calcium channel blocker ขยายหลอดเลือด peripheral เด่น แต่ไม่มี class-specific renal protective effect ในผู้ป่วย DM with albuminuria เท่ากับ ACEI/ARB และอาจเกิด peripheral edema
• ข้อ ง. (Alum milk): Alum milk ไม่ตรงกับข้อบ่งใช้หรือกลไกการออกฤทธิ์ที่ถูกต้องตาม KDIGO 2022 CKD Guideline
• ข้อ จ. (Hydralazine): เป็น direct arteriolar vasodilator ใช้ร่วมกับ isosorbide dinitrate ใน HFrEF (โดยเฉพาะคนผิวดำ) หรือรักษา severe HTN ในหญิงตั้งครรภ์ แต่เสี่ยงต่อ drug-induced lupus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8" s="166" t="inlineStr"/>
      <c r="L38" s="166" t="inlineStr">
        <is>
          <t>Renal</t>
        </is>
      </c>
      <c r="M38" s="166" t="inlineStr">
        <is>
          <t>Chronic kidney diseases</t>
        </is>
      </c>
      <c r="N38" s="165" t="inlineStr">
        <is>
          <t>Clinic</t>
        </is>
      </c>
      <c r="O38" s="166" t="inlineStr">
        <is>
          <t>ข้อ 2 (PLE_CC1_2560 22 April Set 2.md)</t>
        </is>
      </c>
      <c r="P38" s="165" t="inlineStr">
        <is>
          <t>ข้อสอบเก่า</t>
        </is>
      </c>
      <c r="Q38" s="165" t="inlineStr">
        <is>
          <t>2560</t>
        </is>
      </c>
      <c r="R38" s="165" t="inlineStr"/>
    </row>
    <row r="39" ht="24" customHeight="1" s="49">
      <c r="A39" s="174" t="n">
        <v>37</v>
      </c>
      <c r="B39" s="166" t="inlineStr">
        <is>
          <t>ยาใดเป็นพิษต่อไตมากที่สุด</t>
        </is>
      </c>
      <c r="C39" s="166" t="inlineStr"/>
      <c r="D39" s="166" t="inlineStr">
        <is>
          <t>Risedronate</t>
        </is>
      </c>
      <c r="E39" s="166" t="inlineStr">
        <is>
          <t>Diclofenac</t>
        </is>
      </c>
      <c r="F39" s="166" t="inlineStr">
        <is>
          <t>Glucosamine</t>
        </is>
      </c>
      <c r="G39" s="166" t="inlineStr">
        <is>
          <t>Vitamin B complex</t>
        </is>
      </c>
      <c r="H39" s="166" t="inlineStr">
        <is>
          <t>Calcium ห้ามนำไปทำซ้ำทุกกรณี เว้นแต่จะได้รับอนุญาต</t>
        </is>
      </c>
      <c r="I39" s="167" t="n">
        <v>1</v>
      </c>
      <c r="J39" s="166" t="inlineStr">
        <is>
          <t>✅ คำตอบที่ถูกต้อง: ข้อ ก. Risedronate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Risedronate การเลือก Risedronate เป็นคำตอบที่ถูกต้องตามแนวทางการรักษามาตรฐาน เนื่องจาก เป็น oral bisphosphonate รับประทานสัปดาห์ละ 35 mg หรือเดือนละ 150 mg มีข้อปฏิบัติเคร่งครัดเรื่องการดื่มน้ำและการนั่งตัวตรงเช่นเดียวกับ alendronate
🔍 ข้ออื่นผิดเพราะอะไร:
• ข้อ ข. (Diclofenac): Diclofenac ไม่ตรงกับข้อบ่งใช้หรือกลไกการออกฤทธิ์ที่ถูกต้องตาม KDIGO 2022 CKD Guideline
• ข้อ ค. (Glucosamine): เป็นเพียง dietary supplement / symptom-modifying therapy สำหรับ OA ไม่ได้จัดเป็น disease-modifying agent และ CPG จากล (ACR) ไม่แนะนำให้ใช้เป็น first-line
• ข้อ ง. (Vitamin B complex): Vitamin B complex ไม่ตรงกับข้อบ่งใช้หรือกลไกการออกฤทธิ์ที่ถูกต้องตาม KDIGO 2022 CKD Guideline
• ข้อ จ. (Calcium ห้ามนำไปทำซ้ำทุกกรณี เว้นแต่จะได้รับอนุญาต): Calcium ห้ามนำไปทำซ้ำทุกกรณี เว้นแต่จะได้รับอนุญาต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9" s="166" t="inlineStr"/>
      <c r="L39" s="166" t="inlineStr">
        <is>
          <t>Renal</t>
        </is>
      </c>
      <c r="M39" s="166" t="inlineStr">
        <is>
          <t>Chronic kidney diseases</t>
        </is>
      </c>
      <c r="N39" s="165" t="inlineStr">
        <is>
          <t>Clinic</t>
        </is>
      </c>
      <c r="O39" s="166" t="inlineStr">
        <is>
          <t>ข้อ 85 (PLE_CC1_2559.md)</t>
        </is>
      </c>
      <c r="P39" s="165" t="inlineStr">
        <is>
          <t>ข้อสอบเก่า</t>
        </is>
      </c>
      <c r="Q39" s="165" t="inlineStr">
        <is>
          <t>2559</t>
        </is>
      </c>
      <c r="R39" s="165" t="inlineStr"/>
    </row>
    <row r="40" ht="24" customHeight="1" s="49">
      <c r="A40" s="174" t="n">
        <v>38</v>
      </c>
      <c r="B40" s="166" t="inlineStr">
        <is>
          <t>ผู้ป่วยรายนี%มีภาวะโรคไตเรื%อรังอยู่ในระยะ (stage) ใด (1) Stage I (2) Stage II (3) Stage III (4) Stage IV (5) Stage V</t>
        </is>
      </c>
      <c r="C40" s="166" t="inlineStr"/>
      <c r="D40" s="166" t="inlineStr">
        <is>
          <t>Kayexalate (Sodium polystyrene sulfonate) 15 g TID</t>
        </is>
      </c>
      <c r="E40" s="166" t="inlineStr">
        <is>
          <t>Calcium gluconate 10% 10 mL IV over 5 min</t>
        </is>
      </c>
      <c r="F40" s="166" t="inlineStr">
        <is>
          <t>Furosemide 40 mg IV/PO OD</t>
        </is>
      </c>
      <c r="G40" s="166" t="inlineStr">
        <is>
          <t>Erythropoietin (EPO) 4000 units SC weekly</t>
        </is>
      </c>
      <c r="H40" s="166" t="inlineStr">
        <is>
          <t>Calcitriol 0.25 mcg OD</t>
        </is>
      </c>
      <c r="I40" s="167" t="n">
        <v>1</v>
      </c>
      <c r="J40"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ผู้ป่วยรายนี%มีภาวะโรคไตเรื%อรังอยู่ในระยะ (stage) ใด (1) Stage I (2) Stage II (3) Stage III (4) Stage IV (5) Stage V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40" s="166" t="inlineStr"/>
      <c r="L40" s="166" t="inlineStr">
        <is>
          <t>Renal</t>
        </is>
      </c>
      <c r="M40" s="166" t="inlineStr">
        <is>
          <t>Chronic kidney diseases</t>
        </is>
      </c>
      <c r="N40" s="165" t="inlineStr">
        <is>
          <t>Clinic</t>
        </is>
      </c>
      <c r="O40" s="166" t="inlineStr">
        <is>
          <t>ข้อ 64 (PLE_CC1_2557.md)</t>
        </is>
      </c>
      <c r="P40" s="165" t="inlineStr">
        <is>
          <t>ข้อสอบเก่า</t>
        </is>
      </c>
      <c r="Q40" s="165" t="inlineStr">
        <is>
          <t>2557</t>
        </is>
      </c>
      <c r="R40" s="165" t="inlineStr"/>
    </row>
    <row r="41" ht="24" customHeight="1" s="49">
      <c r="A41" s="174" t="n">
        <v>39</v>
      </c>
      <c r="B41" s="166" t="inlineStr">
        <is>
          <t>เกี่ยวกับ serumcreatinine ข้อใดต่อไปนี้กล่าวถูกต้องตามหลักวิชาชีพเภสัชกรรม</t>
        </is>
      </c>
      <c r="C41" s="166" t="inlineStr"/>
      <c r="D41" s="166" t="inlineStr">
        <is>
          <t>Erythropoietin (EPO) 4000 units SC weekly</t>
        </is>
      </c>
      <c r="E41" s="166" t="inlineStr">
        <is>
          <t>Calcitriol 0.25 mcg OD</t>
        </is>
      </c>
      <c r="F41" s="166" t="inlineStr">
        <is>
          <t>Potassium chloride 500 mg BID</t>
        </is>
      </c>
      <c r="G41" s="166" t="inlineStr">
        <is>
          <t>Calcium carbonate 1000 mg TID with meals</t>
        </is>
      </c>
      <c r="H41" s="166" t="inlineStr">
        <is>
          <t>Calcium acetate 667 mg TID with meals</t>
        </is>
      </c>
      <c r="I41" s="167" t="n">
        <v>1</v>
      </c>
      <c r="J41"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serumcreatinine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41" s="166" t="inlineStr"/>
      <c r="L41" s="166" t="inlineStr">
        <is>
          <t>Renal</t>
        </is>
      </c>
      <c r="M41" s="166" t="inlineStr">
        <is>
          <t>Chronic kidney diseases</t>
        </is>
      </c>
      <c r="N41" s="165" t="inlineStr">
        <is>
          <t>Clinic</t>
        </is>
      </c>
      <c r="O41" s="166" t="inlineStr">
        <is>
          <t>ข้อ 1 (PLE_CC1_2556.md)</t>
        </is>
      </c>
      <c r="P41" s="165" t="inlineStr">
        <is>
          <t>ข้อสอบเก่า</t>
        </is>
      </c>
      <c r="Q41" s="165" t="inlineStr">
        <is>
          <t>2556</t>
        </is>
      </c>
      <c r="R41" s="165" t="inlineStr"/>
    </row>
    <row r="42" ht="24" customHeight="1" s="49">
      <c r="A42" s="174" t="n">
        <v>40</v>
      </c>
      <c r="B42" s="166" t="inlineStr">
        <is>
          <t>สาเหตุของการเกิดโรคไตในผู้ป่วยรายนี้</t>
        </is>
      </c>
      <c r="C42" s="166" t="inlineStr"/>
      <c r="D42" s="166" t="inlineStr">
        <is>
          <t>smoke-induced</t>
        </is>
      </c>
      <c r="E42" s="166" t="inlineStr">
        <is>
          <t>alcohol-induced</t>
        </is>
      </c>
      <c r="F42" s="166" t="inlineStr">
        <is>
          <t>hypovolemia</t>
        </is>
      </c>
      <c r="G42" s="166" t="inlineStr">
        <is>
          <t>myoglobin-induced จากโจทย์ ผป.มี AST ALT สูงลิ่ว, มีอาการปวดกล้ามเนื้อ ปัสสาวะน้อย และมีสีแดง ไม่มีแรง Ref. ชีทเรียน dyslipidemia อ.วิลาวัณย์ Statins ADR</t>
        </is>
      </c>
      <c r="H42" s="166" t="inlineStr">
        <is>
          <t>Kayexalate (Sodium polystyrene sulfonate) 15 g TID</t>
        </is>
      </c>
      <c r="I42" s="167" t="n">
        <v>2</v>
      </c>
      <c r="J42" s="166" t="inlineStr">
        <is>
          <t>✅ คำตอบที่ถูกต้อง: ข้อ ข. alcohol-induced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alcohol-induced การเลือก alcohol-induced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ก. (smoke-induced): smoke-induced ไม่ตรงกับข้อบ่งใช้หรือกลไกการออกฤทธิ์ที่ถูกต้องตาม KDIGO 2022 CKD Guideline
• ข้อ ค. (hypovolemia): hypovolemia ไม่ตรงกับข้อบ่งใช้หรือกลไกการออกฤทธิ์ที่ถูกต้องตาม KDIGO 2022 CKD Guideline
• ข้อ ง. (myoglobin-induced จากโจทย์ ผป.มี AST ALT สูงลิ่ว, มีอาการปวดกล้ามเนื้อ ปัสสาวะน้อย และมีสีแดง ไม่มีแรง Ref. ชีทเรียน dyslipidemia อ.วิลาวัณย์ Statins ADR): myoglobin-induced จากโจทย์ ผป.มี AST ALT สูงลิ่ว, มีอาการปวดกล้ามเนื้อ ปัสสาวะน้อย และมีสีแดง ไม่มีแรง Ref. ชีทเรียน dyslipidemia อ.วิลาวัณย์ Statins ADR ไม่ตรงกับข้อบ่งใช้หรือกลไกการออกฤทธิ์ที่ถูกต้องตาม KDIGO 2022 CKD Guideline
• ข้อ จ. (Kayexalate (Sodium polystyrene sulfonate) 15 g TID): Kayexalate (Sodium polystyrene sulfonate) 15 g TID ไม่ตรงกับข้อบ่งใช้หรือกลไกการออกฤทธิ์ที่ถูกต้องตาม KDIGO 2022 CKD Guideline
📖 Guideline อ้างอิง:
แนวทางเวชปฏิบัติสำหรับโรคไตเรื้อรัง พ.ศ. 2563 (สมาคมโรคไตแห่งประเทศไทย)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42" s="166" t="inlineStr"/>
      <c r="L42" s="166" t="inlineStr">
        <is>
          <t>Renal</t>
        </is>
      </c>
      <c r="M42" s="166" t="inlineStr">
        <is>
          <t>Chronic kidney diseases</t>
        </is>
      </c>
      <c r="N42" s="165" t="inlineStr">
        <is>
          <t>Clinic</t>
        </is>
      </c>
      <c r="O42" s="166" t="inlineStr">
        <is>
          <t>ข้อ 4 (PLE_CC1_2554 SET2.md)</t>
        </is>
      </c>
      <c r="P42" s="165" t="inlineStr">
        <is>
          <t>ข้อสอบเก่า</t>
        </is>
      </c>
      <c r="Q42" s="165" t="inlineStr">
        <is>
          <t>2554</t>
        </is>
      </c>
      <c r="R42" s="165" t="inlineStr"/>
    </row>
    <row r="43" ht="24" customHeight="1" s="49">
      <c r="A43" s="174" t="n">
        <v>41</v>
      </c>
      <c r="B43" s="166" t="inlineStr">
        <is>
          <t>รักษาสมดุลของระดับแคลเซียมในเลือดโดยกระตุ้นการสลายแคลเซียมออกจากกระดูกและดูดซึมแคลเซียม กลับจากท่อไต</t>
        </is>
      </c>
      <c r="C43" s="166" t="inlineStr"/>
      <c r="D43" s="166" t="inlineStr">
        <is>
          <t>Furosemide 40 mg IV/PO OD</t>
        </is>
      </c>
      <c r="E43" s="166" t="inlineStr">
        <is>
          <t>Erythropoietin (EPO) 4000 units SC weekly</t>
        </is>
      </c>
      <c r="F43" s="166" t="inlineStr">
        <is>
          <t>Calcitriol 0.25 mcg OD</t>
        </is>
      </c>
      <c r="G43" s="166" t="inlineStr">
        <is>
          <t>Potassium chloride 500 mg BID</t>
        </is>
      </c>
      <c r="H43" s="166" t="inlineStr">
        <is>
          <t>Calcium carbonate 1000 mg TID with meals</t>
        </is>
      </c>
      <c r="I43" s="167" t="n">
        <v>1</v>
      </c>
      <c r="J43"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รักษาสมดุลของระดับแคลเซียมในเลือดโดยกระตุ้นการสลายแคลเซียมออกจากกระดูกและดูดซึมแคลเซียม กลับจากท่อไต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43" s="166" t="inlineStr"/>
      <c r="L43" s="166" t="inlineStr">
        <is>
          <t>Renal</t>
        </is>
      </c>
      <c r="M43" s="166" t="inlineStr">
        <is>
          <t>Chronic kidney diseases</t>
        </is>
      </c>
      <c r="N43" s="165" t="inlineStr">
        <is>
          <t>Clinic</t>
        </is>
      </c>
      <c r="O43" s="166" t="inlineStr">
        <is>
          <t>ข้อ 2 (PLE_CC1_Practice_Exam.md)</t>
        </is>
      </c>
      <c r="P43" s="165" t="inlineStr">
        <is>
          <t>แบบฝึกหัด</t>
        </is>
      </c>
      <c r="Q43" s="165" t="inlineStr">
        <is>
          <t>เล่มม่วง</t>
        </is>
      </c>
      <c r="R43" s="165" t="inlineStr"/>
    </row>
    <row r="44" ht="24" customHeight="1" s="49">
      <c r="A44" s="174" t="n">
        <v>42</v>
      </c>
      <c r="B44" s="166" t="inlineStr">
        <is>
          <t>มีการทำงานของไตบกพร่อง Anxiety</t>
        </is>
      </c>
      <c r="C44" s="166" t="inlineStr"/>
      <c r="D44" s="166" t="inlineStr">
        <is>
          <t>Potassium chloride 500 mg BID</t>
        </is>
      </c>
      <c r="E44" s="166" t="inlineStr">
        <is>
          <t>Calcium carbonate 1000 mg TID with meals</t>
        </is>
      </c>
      <c r="F44" s="166" t="inlineStr">
        <is>
          <t>Calcium acetate 667 mg TID with meals</t>
        </is>
      </c>
      <c r="G44" s="166" t="inlineStr">
        <is>
          <t>Sevelamer carbonate 800 mg TID with meals</t>
        </is>
      </c>
      <c r="H44" s="166" t="inlineStr">
        <is>
          <t>Sodium bicarbonate 650 mg TID</t>
        </is>
      </c>
      <c r="I44" s="167" t="n">
        <v>1</v>
      </c>
      <c r="J44"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มีการทำงานของไตบกพร่อง Anxiety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44" s="166" t="inlineStr"/>
      <c r="L44" s="166" t="inlineStr">
        <is>
          <t>Renal</t>
        </is>
      </c>
      <c r="M44" s="166" t="inlineStr">
        <is>
          <t>Chronic kidney diseases</t>
        </is>
      </c>
      <c r="N44" s="165" t="inlineStr">
        <is>
          <t>Clinic</t>
        </is>
      </c>
      <c r="O44" s="166" t="inlineStr">
        <is>
          <t>ข้อ 5 (PLE_CC1_Practice_Exam.md)</t>
        </is>
      </c>
      <c r="P44" s="165" t="inlineStr">
        <is>
          <t>แบบฝึกหัด</t>
        </is>
      </c>
      <c r="Q44" s="165" t="inlineStr">
        <is>
          <t>เล่มม่วง</t>
        </is>
      </c>
      <c r="R44" s="165" t="inlineStr"/>
    </row>
    <row r="45" ht="24" customHeight="1" s="49">
      <c r="A45" s="174" t="n">
        <v>43</v>
      </c>
      <c r="B45" s="166" t="inlineStr">
        <is>
          <t>ยา A 80% ขับออกทางไตและขับออกในรูป active metabolite ข้อใดเหมาะสมมากที่สุด</t>
        </is>
      </c>
      <c r="C45" s="166" t="inlineStr"/>
      <c r="D45" s="166" t="inlineStr">
        <is>
          <t>ควรพิจารณาปรับขนาดยาลดลง หากผู้ป่วยมีการทำงานของไตแย่ลง</t>
        </is>
      </c>
      <c r="E45" s="166" t="inlineStr">
        <is>
          <t>จำเป็นต้องพิจารณาการทำงานของตับร่วมด้วย</t>
        </is>
      </c>
      <c r="F45" s="166" t="inlineStr">
        <is>
          <t>ไม่มีความจำเป็นต้องปรับขนาดยาในผู้ป่วยโรคไต</t>
        </is>
      </c>
      <c r="G45" s="166" t="inlineStr">
        <is>
          <t>ผู้ป่วยควรดื่มน้ำหลังรับประทานยามากๆ เพื่อลดการเกิดพิษของยาต่อไต</t>
        </is>
      </c>
      <c r="H45" s="166" t="inlineStr">
        <is>
          <t>ผู้ป่วย CKD จะไม่สามารถใช้ยาตัวดังกล่าวได้</t>
        </is>
      </c>
      <c r="I45" s="167" t="n">
        <v>1</v>
      </c>
      <c r="J45" s="166" t="inlineStr">
        <is>
          <t>✅ คำตอบที่ถูกต้อง: ข้อ ก. ควรพิจารณาปรับขนาดยาลดลง หากผู้ป่วยมีการทำงานของไตแย่ลง
💡 Background:
การบริบาลทางเภสัชกรรมในกลุ่มโรค Chronic kidney diseases มุ่งเน้นการชะลอการเสื่อมของไต การประเมิน eGFR/CrCl เพื่อปรับขนาดยา การจัดการภาวะแทรกซ้อน (เช่น โลหิตจางจากโรคไต, CKD-MBD, Hyperkalemia, Fluid overload) ตามแนวทาง KDIGO Guidelines
🎯 ทำไมข้อนี้ถึงถูก:
ควรพิจารณาปรับขนาดยาลดลง หากผู้ป่วยมีการทำงานของไตแย่ลง การเลือก ควรพิจารณาปรับขนาดยาลดลง หากผู้ป่วยมีการทำงานของไตแย่ลง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ข. (จำเป็นต้องพิจารณาสภาพของตับในการปรับขนาดยาในผู้ป่วย 397 Phamacokinetics ฝ่ายวิชาการและนักศึกษาชั้นปีที่ 4 คณะเภสัชศาสตร์</t>
        </is>
      </c>
      <c r="K45" s="166" t="inlineStr"/>
      <c r="L45" s="166" t="inlineStr">
        <is>
          <t>Renal</t>
        </is>
      </c>
      <c r="M45" s="166" t="inlineStr">
        <is>
          <t>Chronic kidney diseases</t>
        </is>
      </c>
      <c r="N45" s="165" t="inlineStr">
        <is>
          <t>Clinic</t>
        </is>
      </c>
      <c r="O45" s="166" t="inlineStr">
        <is>
          <t>ข้อ 13 (PLE_CC1_Practice_Exam.md)</t>
        </is>
      </c>
      <c r="P45" s="165" t="inlineStr">
        <is>
          <t>แบบฝึกหัด</t>
        </is>
      </c>
      <c r="Q45" s="165" t="inlineStr">
        <is>
          <t>เล่มม่วง</t>
        </is>
      </c>
      <c r="R45" s="165" t="inlineStr"/>
    </row>
    <row r="46" ht="24" customHeight="1" s="49">
      <c r="A46" s="174" t="n">
        <v>44</v>
      </c>
      <c r="B46" s="166" t="inlineStr">
        <is>
          <t>เกี่ยวกับ ปรับขนาดยาตามไต ข้อใดต่อไปนี้กล่าวถูกต้องตามหลักวิชาชีพเภสัชกรรม</t>
        </is>
      </c>
      <c r="C46" s="166" t="inlineStr"/>
      <c r="D46" s="166" t="inlineStr">
        <is>
          <t>Calcium gluconate 10% 10 mL IV over 5 min</t>
        </is>
      </c>
      <c r="E46" s="166" t="inlineStr">
        <is>
          <t>Furosemide 40 mg IV/PO OD</t>
        </is>
      </c>
      <c r="F46" s="166" t="inlineStr">
        <is>
          <t>Erythropoietin (EPO) 4000 units SC weekly</t>
        </is>
      </c>
      <c r="G46" s="166" t="inlineStr">
        <is>
          <t>Calcitriol 0.25 mcg OD</t>
        </is>
      </c>
      <c r="H46" s="166" t="inlineStr">
        <is>
          <t>Potassium chloride 500 mg BID</t>
        </is>
      </c>
      <c r="I46" s="167" t="n">
        <v>1</v>
      </c>
      <c r="J46"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ปรับขนาดยาตามไต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46" s="166" t="inlineStr"/>
      <c r="L46" s="166" t="inlineStr">
        <is>
          <t>Renal</t>
        </is>
      </c>
      <c r="M46" s="166" t="inlineStr">
        <is>
          <t>Chronic kidney diseases</t>
        </is>
      </c>
      <c r="N46" s="165" t="inlineStr">
        <is>
          <t>Clinic</t>
        </is>
      </c>
      <c r="O46" s="166" t="inlineStr">
        <is>
          <t>ข้อ 3 (PLE_CC1_Key_Rx20_UBU.md)</t>
        </is>
      </c>
      <c r="P46" s="165" t="inlineStr">
        <is>
          <t>ข้อสอบจำลอง</t>
        </is>
      </c>
      <c r="Q46" s="165" t="inlineStr">
        <is>
          <t>Mock Rx20 UBU</t>
        </is>
      </c>
      <c r="R46" s="165" t="inlineStr"/>
    </row>
    <row r="47" ht="24" customHeight="1" s="49">
      <c r="A47" s="174" t="n">
        <v>45</v>
      </c>
      <c r="B47" s="166" t="inlineStr">
        <is>
          <t>Leukocyte poor blood เนื่องจากสาเหตุหลักของ Anenia ในผู้ป่วย CKD คือการขาด Erythropoietin Case 4 Diarrhea ผู้ป่วยมีอาการท้องเสีย ก่อนหน้านี้ได้รับประทำนส้มตำและลาบ มีอาการปวดมวนท้องก่อนถ่าย 5 ครั้ง เพลีย ไม่มีไข้ มีคลื่นไส้อาเจียนเล็กน้อย</t>
        </is>
      </c>
      <c r="C47" s="166" t="inlineStr"/>
      <c r="D47" s="166" t="inlineStr">
        <is>
          <t>Calcitriol 0.25 mcg OD</t>
        </is>
      </c>
      <c r="E47" s="166" t="inlineStr">
        <is>
          <t>Potassium chloride 500 mg BID</t>
        </is>
      </c>
      <c r="F47" s="166" t="inlineStr">
        <is>
          <t>Calcium carbonate 1000 mg TID with meals</t>
        </is>
      </c>
      <c r="G47" s="166" t="inlineStr">
        <is>
          <t>Calcium acetate 667 mg TID with meals</t>
        </is>
      </c>
      <c r="H47" s="166" t="inlineStr">
        <is>
          <t>Sevelamer carbonate 800 mg TID with meals</t>
        </is>
      </c>
      <c r="I47" s="167" t="n">
        <v>1</v>
      </c>
      <c r="J47"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Leukocyte poor blood เนื่องจากสาเหตุหลักของ Anenia ในผู้ป่วย CKD คือการขาด Erythropoietin Case 4 Diarrhea ผู้ป่วยมีอาการท้องเสีย ก่อนหน้านี้ได้รับประทำนส้มตำและลาบ มีอาการปวดมวนท้องก่อนถ่าย 5 ครั้ง เพ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47" s="166" t="inlineStr"/>
      <c r="L47" s="166" t="inlineStr">
        <is>
          <t>Renal</t>
        </is>
      </c>
      <c r="M47" s="166" t="inlineStr">
        <is>
          <t>Chronic kidney diseases</t>
        </is>
      </c>
      <c r="N47" s="165" t="inlineStr">
        <is>
          <t>Clinic</t>
        </is>
      </c>
      <c r="O47" s="166" t="inlineStr">
        <is>
          <t>ข้อ 5 (PLE_CC1_Key_Rx20_UBU.md)</t>
        </is>
      </c>
      <c r="P47" s="165" t="inlineStr">
        <is>
          <t>ข้อสอบจำลอง</t>
        </is>
      </c>
      <c r="Q47" s="165" t="inlineStr">
        <is>
          <t>Mock Rx20 UBU</t>
        </is>
      </c>
      <c r="R47" s="165" t="inlineStr"/>
    </row>
    <row r="48" ht="24" customHeight="1" s="49">
      <c r="A48" s="174" t="n">
        <v>46</v>
      </c>
      <c r="B48" s="166" t="inlineStr">
        <is>
          <t>ต้องระวังการใช้ยาในผู้ป่วยโรคไต</t>
        </is>
      </c>
      <c r="C48" s="166" t="inlineStr"/>
      <c r="D48" s="166" t="inlineStr">
        <is>
          <t>Calcium acetate 667 mg TID with meals</t>
        </is>
      </c>
      <c r="E48" s="166" t="inlineStr">
        <is>
          <t>Sevelamer carbonate 800 mg TID with meals</t>
        </is>
      </c>
      <c r="F48" s="166" t="inlineStr">
        <is>
          <t>Sodium bicarbonate 650 mg TID</t>
        </is>
      </c>
      <c r="G48" s="166" t="inlineStr">
        <is>
          <t>Kayexalate (Sodium polystyrene sulfonate) 15 g TID</t>
        </is>
      </c>
      <c r="H48" s="166" t="inlineStr">
        <is>
          <t>Calcium gluconate 10% 10 mL IV over 5 min</t>
        </is>
      </c>
      <c r="I48" s="167" t="n">
        <v>1</v>
      </c>
      <c r="J48"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ต้องระวังการใช้ยาในผู้ป่วยโรคไต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48" s="166" t="inlineStr"/>
      <c r="L48" s="166" t="inlineStr">
        <is>
          <t>Renal</t>
        </is>
      </c>
      <c r="M48" s="166" t="inlineStr">
        <is>
          <t>Chronic kidney diseases</t>
        </is>
      </c>
      <c r="N48" s="165" t="inlineStr">
        <is>
          <t>Clinic</t>
        </is>
      </c>
      <c r="O48" s="166" t="inlineStr">
        <is>
          <t>ข้อ 4 (PLE_CC1_Key_Rx20_UBU.md)</t>
        </is>
      </c>
      <c r="P48" s="165" t="inlineStr">
        <is>
          <t>ข้อสอบจำลอง</t>
        </is>
      </c>
      <c r="Q48" s="165" t="inlineStr">
        <is>
          <t>Mock Rx20 UBU</t>
        </is>
      </c>
      <c r="R48" s="165" t="inlineStr"/>
    </row>
    <row r="49" ht="24" customHeight="1" s="49">
      <c r="A49" s="174" t="n">
        <v>47</v>
      </c>
      <c r="B49" s="166" t="inlineStr">
        <is>
          <t>ยับยั้งการนำ Ca2+ เข้าเซลล์ ข เพราะcนVใWdepobrtlatim าสง g- ยาในกลุ่ม Benzodiazepines มีกลไกการออกฤทธิ์ คือ จับกับ GABA receptor ที่ตำแหน่งระหว่าง alpha subunit และ gamma subunit (เรียกตำแหน่งนี้ว่า Benzodiazepine receptors) --→ ทำให้ GABA จับกับ GABA receptor ได้มากขึ้น --→ ส่งผลให้ Cl ไหลเข้าเซลล์ประสาทมากขึ้น --→ เกิด hyperpolarization หรือ ลดการเกิด depolarization 0 0 mnn ← dt.</t>
        </is>
      </c>
      <c r="C49" s="166" t="inlineStr"/>
      <c r="D49" s="166" t="inlineStr">
        <is>
          <t>Kayexalate (Sodium polystyrene sulfonate) 15 g TID</t>
        </is>
      </c>
      <c r="E49" s="166" t="inlineStr">
        <is>
          <t>Calcium gluconate 10% 10 mL IV over 5 min</t>
        </is>
      </c>
      <c r="F49" s="166" t="inlineStr">
        <is>
          <t>Furosemide 40 mg IV/PO OD</t>
        </is>
      </c>
      <c r="G49" s="166" t="inlineStr">
        <is>
          <t>Erythropoietin (EPO) 4000 units SC weekly</t>
        </is>
      </c>
      <c r="H49" s="166" t="inlineStr">
        <is>
          <t>Calcitriol 0.25 mcg OD</t>
        </is>
      </c>
      <c r="I49" s="167" t="n">
        <v>1</v>
      </c>
      <c r="J49"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ยับยั้งการนำ Ca2+ เข้าเซลล์ ข เพราะcนVใWdepobrtlatim าสง g- ยาในกลุ่ม Benzodiazepines มีกลไกการออกฤทธิ์ คือ จับกับ GABA receptor ที่ตำแหน่งระหว่าง alpha subunit และ gamma subunit (เรียกตำแหน่งนี้ว่า B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49" s="166" t="inlineStr"/>
      <c r="L49" s="166" t="inlineStr">
        <is>
          <t>Renal</t>
        </is>
      </c>
      <c r="M49" s="166" t="inlineStr">
        <is>
          <t>Chronic kidney diseases</t>
        </is>
      </c>
      <c r="N49" s="165" t="inlineStr">
        <is>
          <t>Clinic</t>
        </is>
      </c>
      <c r="O49" s="166" t="inlineStr">
        <is>
          <t>ข้อ 5 (PLE_CC1_Key_Rx20_UBU.md)</t>
        </is>
      </c>
      <c r="P49" s="165" t="inlineStr">
        <is>
          <t>ข้อสอบจำลอง</t>
        </is>
      </c>
      <c r="Q49" s="165" t="inlineStr">
        <is>
          <t>Mock Rx20 UBU</t>
        </is>
      </c>
      <c r="R49" s="165" t="inlineStr"/>
    </row>
    <row r="50" ht="24" customHeight="1" s="49">
      <c r="A50" s="174" t="n">
        <v>48</v>
      </c>
      <c r="B50" s="166" t="inlineStr">
        <is>
          <t>ยาบำรุงเลือดสำหรับผู้ป่วยโรคไตที่แนะนำในผู้ป่วยรายนี้มากที่สุด</t>
        </is>
      </c>
      <c r="C50" s="166" t="inlineStr"/>
      <c r="D50" s="166" t="inlineStr">
        <is>
          <t>Erythropoietin (EPO) 4000 units SC weekly</t>
        </is>
      </c>
      <c r="E50" s="166" t="inlineStr">
        <is>
          <t>Calcitriol 0.25 mcg OD</t>
        </is>
      </c>
      <c r="F50" s="166" t="inlineStr">
        <is>
          <t>Potassium chloride 500 mg BID</t>
        </is>
      </c>
      <c r="G50" s="166" t="inlineStr">
        <is>
          <t>Calcium carbonate 1000 mg TID with meals</t>
        </is>
      </c>
      <c r="H50" s="166" t="inlineStr">
        <is>
          <t>Calcium acetate 667 mg TID with meals</t>
        </is>
      </c>
      <c r="I50" s="167" t="n">
        <v>1</v>
      </c>
      <c r="J50"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ยาบำรุงเลือดสำหรับผู้ป่วยโรคไตที่แนะนำในผู้ป่วยรายนี้มากที่สุด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50" s="166" t="inlineStr"/>
      <c r="L50" s="166" t="inlineStr">
        <is>
          <t>Renal</t>
        </is>
      </c>
      <c r="M50" s="166" t="inlineStr">
        <is>
          <t>Chronic kidney diseases</t>
        </is>
      </c>
      <c r="N50" s="165" t="inlineStr">
        <is>
          <t>Clinic</t>
        </is>
      </c>
      <c r="O50" s="166" t="inlineStr">
        <is>
          <t>ข้อ 3 (PLE_CC1_Key_Rx20_UBU.md)</t>
        </is>
      </c>
      <c r="P50" s="165" t="inlineStr">
        <is>
          <t>ข้อสอบจำลอง</t>
        </is>
      </c>
      <c r="Q50" s="165" t="inlineStr">
        <is>
          <t>Mock Rx20 UBU</t>
        </is>
      </c>
      <c r="R50" s="165" t="inlineStr"/>
    </row>
    <row r="51" ht="24" customHeight="1" s="49">
      <c r="A51" s="174" t="n">
        <v>49</v>
      </c>
      <c r="B51" s="166" t="inlineStr">
        <is>
          <t>การโฆษณาทางวิทยุยาสามัญประจำบ้านแผนโบราณสามารถรักษาโรคไตเรื้องรัง ข้อใดต่อไปนี้ถูก</t>
        </is>
      </c>
      <c r="C51" s="166" t="inlineStr"/>
      <c r="D51" s="166" t="inlineStr">
        <is>
          <t>Calcium carbonate 1000 mg TID with meals</t>
        </is>
      </c>
      <c r="E51" s="166" t="inlineStr">
        <is>
          <t>Calcium acetate 667 mg TID with meals</t>
        </is>
      </c>
      <c r="F51" s="166" t="inlineStr">
        <is>
          <t>Sevelamer carbonate 800 mg TID with meals</t>
        </is>
      </c>
      <c r="G51" s="166" t="inlineStr">
        <is>
          <t>Sodium bicarbonate 650 mg TID</t>
        </is>
      </c>
      <c r="H51" s="166" t="inlineStr">
        <is>
          <t>Kayexalate (Sodium polystyrene sulfonate) 15 g TID</t>
        </is>
      </c>
      <c r="I51" s="167" t="n">
        <v>1</v>
      </c>
      <c r="J51"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การโฆษณาทางวิทยุยาสามัญประจำบ้านแผนโบราณสามารถรักษาโรคไตเรื้องรัง ข้อใดต่อไปนี้ถูก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51" s="166" t="inlineStr"/>
      <c r="L51" s="166" t="inlineStr">
        <is>
          <t>Renal</t>
        </is>
      </c>
      <c r="M51" s="166" t="inlineStr">
        <is>
          <t>Chronic kidney diseases</t>
        </is>
      </c>
      <c r="N51" s="165" t="inlineStr">
        <is>
          <t>Clinic</t>
        </is>
      </c>
      <c r="O51" s="166" t="inlineStr">
        <is>
          <t>ข้อ 8 (PLE_CC1_Key_Rx20_UBU.md)</t>
        </is>
      </c>
      <c r="P51" s="165" t="inlineStr">
        <is>
          <t>ข้อสอบจำลอง</t>
        </is>
      </c>
      <c r="Q51" s="165" t="inlineStr">
        <is>
          <t>Mock Rx20 UBU</t>
        </is>
      </c>
      <c r="R51" s="165" t="inlineStr"/>
    </row>
    <row r="52" ht="24" customHeight="1" s="49">
      <c r="A52" s="174" t="n">
        <v>50</v>
      </c>
      <c r="B52" s="166" t="inlineStr">
        <is>
          <t>Creatinine phosphokinase ตอบ 4. Liver enzyme เนื่องจาก standard regimen มียาที่metabolismผ่านตับคือ H, R, Z มีความเสี่ยงการเกิดตับอักเสบ</t>
        </is>
      </c>
      <c r="C52" s="166" t="inlineStr"/>
      <c r="D52" s="166" t="inlineStr">
        <is>
          <t>หากใช้ยาคุมกำเนิดร่วมกับยา Rifampin จะเกิดผลอย่างไรกับยาคุมกำเนิดที่ใช้อยู่</t>
        </is>
      </c>
      <c r="E52" s="166" t="inlineStr">
        <is>
          <t>Kayexalate (Sodium polystyrene sulfonate) 15 g TID</t>
        </is>
      </c>
      <c r="F52" s="166" t="inlineStr">
        <is>
          <t>Calcium gluconate 10% 10 mL IV over 5 min</t>
        </is>
      </c>
      <c r="G52" s="166" t="inlineStr">
        <is>
          <t>Furosemide 40 mg IV/PO OD</t>
        </is>
      </c>
      <c r="H52" s="166" t="inlineStr">
        <is>
          <t>Erythropoietin (EPO) 4000 units SC weekly</t>
        </is>
      </c>
      <c r="I52" s="167" t="n">
        <v>1</v>
      </c>
      <c r="J52"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Creatinine phosphokinase ตอบ 4. Liver enzyme เนื่องจาก standard regimen มียาที่metabolismผ่านตับคือ H, R, Z มีความเสี่ยงการเกิดตับอักเสบ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52" s="166" t="inlineStr"/>
      <c r="L52" s="166" t="inlineStr">
        <is>
          <t>Renal</t>
        </is>
      </c>
      <c r="M52" s="166" t="inlineStr">
        <is>
          <t>Chronic kidney diseases</t>
        </is>
      </c>
      <c r="N52" s="165" t="inlineStr">
        <is>
          <t>Clinic</t>
        </is>
      </c>
      <c r="O52" s="166" t="inlineStr">
        <is>
          <t>ข้อ 5 (PLE_CC1_Key_Rx20_UBU.md)</t>
        </is>
      </c>
      <c r="P52" s="165" t="inlineStr">
        <is>
          <t>ข้อสอบจำลอง</t>
        </is>
      </c>
      <c r="Q52" s="165" t="inlineStr">
        <is>
          <t>Mock Rx20 UBU</t>
        </is>
      </c>
      <c r="R52" s="165" t="inlineStr"/>
    </row>
    <row r="53" ht="24" customHeight="1" s="49">
      <c r="A53" s="174" t="n">
        <v>51</v>
      </c>
      <c r="B53" s="166" t="inlineStr">
        <is>
          <t>ผ$ป&amp;วยมีระดับ potassium ในเลือดสูง แพทย์_จึงพิจารณาจGาย sodium polystyrene sulfonate โดยสา มารถผสมยาดังกลGาวในสารใดได$เพือลดภาวะท$องผูก (1) Mucillin (2) Psylium seed (3) Lactulose (4) Sorbital (5) Magnesium hydroxide ข$อ (4) Sorbital &gt;&gt; เพิ่ม risk of colonic necrosis ข$อ (5) Magnesium hydroxide &gt;&gt; ยิ่งเพิ่ม Mg ในผู้ป่วย CKD (ปกติจะมี Mg สูงอยูGแล$ว)</t>
        </is>
      </c>
      <c r="C53" s="166" t="inlineStr"/>
      <c r="D53" s="166" t="inlineStr">
        <is>
          <t>Furosemide 40 mg IV/PO OD</t>
        </is>
      </c>
      <c r="E53" s="166" t="inlineStr">
        <is>
          <t>Erythropoietin (EPO) 4000 units SC weekly</t>
        </is>
      </c>
      <c r="F53" s="166" t="inlineStr">
        <is>
          <t>Calcitriol 0.25 mcg OD</t>
        </is>
      </c>
      <c r="G53" s="166" t="inlineStr">
        <is>
          <t>Potassium chloride 500 mg BID</t>
        </is>
      </c>
      <c r="H53" s="166" t="inlineStr">
        <is>
          <t>Calcium carbonate 1000 mg TID with meals</t>
        </is>
      </c>
      <c r="I53" s="167" t="n">
        <v>1</v>
      </c>
      <c r="J53"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ผ$ป&amp;วยมีระดับ potassium ในเลือดสูง แพทย์_จึงพิจารณาจGาย sodium polystyrene sulfonate โดยสา มารถผสมยาดังกลGาวในสารใดได$เพือลดภาวะท$องผูก (1) Mucillin (2) Psylium seed (3) Lactulose (4) Sorbital (5) Magn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53" s="166" t="inlineStr"/>
      <c r="L53" s="166" t="inlineStr">
        <is>
          <t>Renal</t>
        </is>
      </c>
      <c r="M53" s="166" t="inlineStr">
        <is>
          <t>Chronic kidney diseases</t>
        </is>
      </c>
      <c r="N53" s="165" t="inlineStr">
        <is>
          <t>Clinic</t>
        </is>
      </c>
      <c r="O53" s="166" t="inlineStr">
        <is>
          <t>ข้อ 65 (PLE_CC1_Key_Rx20_UBU.md)</t>
        </is>
      </c>
      <c r="P53" s="165" t="inlineStr">
        <is>
          <t>ข้อสอบจำลอง</t>
        </is>
      </c>
      <c r="Q53" s="165" t="inlineStr">
        <is>
          <t>Mock Rx20 UBU</t>
        </is>
      </c>
      <c r="R53" s="165" t="inlineStr"/>
    </row>
    <row r="54" ht="24" customHeight="1" s="49">
      <c r="A54" s="174" t="n">
        <v>52</v>
      </c>
      <c r="B54" s="166" t="inlineStr">
        <is>
          <t>ถ$ามีภาวะไตวาย ห$ามใช$ยาใด</t>
        </is>
      </c>
      <c r="C54" s="166" t="inlineStr"/>
      <c r="D54" s="166" t="inlineStr">
        <is>
          <t>Ethambutol</t>
        </is>
      </c>
      <c r="E54" s="166" t="inlineStr">
        <is>
          <t>Streptomycin</t>
        </is>
      </c>
      <c r="F54" s="166" t="inlineStr">
        <is>
          <t>Rifampin</t>
        </is>
      </c>
      <c r="G54" s="166" t="inlineStr">
        <is>
          <t>Pyrazinamide</t>
        </is>
      </c>
      <c r="H54" s="166" t="inlineStr">
        <is>
          <t>Isoniazid</t>
        </is>
      </c>
      <c r="I54" s="167" t="n">
        <v>2</v>
      </c>
      <c r="J54" s="166" t="inlineStr">
        <is>
          <t>✅ คำตอบที่ถูกต้อง: ข้อ ข. Streptomycin
💡 Background:
ภาวะไตเสื่อม (CKD/AKI) ต้องระมัดระวังการปรับขนาดยาตาม renal function (eGFR/CrCl) และหลีกเลี่ยง nephrotoxic drugs
🎯 ทำไมข้อนี้ถึงถูก:
Streptomycin การเลือก Streptomycin เป็นคำตอบที่ถูกต้องและสอดคล้องกับ evidence-based guidelines ของภาวะ Chronic kidney diseases โดยมี clinical efficacy สูงสุดในการรักษาและมี safety profile ที่เหมาะสม
🔍 ข้ออื่นผิดเพราะอะไร:
• ข้อ ก. (Ethambutol): เป็น Anti-TB agent ยับยั้ง arabinosyl transferase มี ADR เด่นคือ optic neuritis (มองเห็นสีเขียว-แดงผิดปกติ ตาพร่า) ขับออกทางไตจึงต้องปรับ dose ใน CKD
• ข้อ ค. (Rifampin): Rifampin ไม่ตรงกับข้อบ่งใช้หรือกลไกการออกฤทธิ์ที่ถูกต้องตาม KDIGO 2022 CKD Guideline
• ข้อ ง. (Pyrazinamide): เป็น Anti-TB agent ที่มี sterilizing effect สูงใน macrophage เสี่ยงต่อ hyperuricemia (ปวดข้อเก๊าท์) และ severe hepatotoxicity สูงสุดในกลุ่มยาวัณโรค
• ข้อ จ. (Isoniazid): เป็นแกนหลักใน Anti-TB regimen (HRZE) ยับยั้ง mycolic acid เสี่ยงต่อ peripheral neuropathy จากการขาด pyridoxine (Vitamin B6) จึงต้องให้วิตามิน B6 เสริม และเสี่ยงต่อ hepatotoxicity
📖 Guideline อ้างอิง:
คำแนะนำสำหรับการดูแลผู้ป่วยโรคไตเรื้อรังก่อนการบำบัดทดแทนไต พ.ศ. 2565 (สมาคมโรคไตแห่งประเทศไทย) &amp; KDIGO 2024 Clinical Practice Guideline for CKD
📌 จุดจำก่อนสอบ:
• Evidence-Based Selection: ยึดหลักแนวทางเวชปฏิบัติมาตรฐานของภาวะ Chronic kidney diseases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54" s="166" t="inlineStr"/>
      <c r="L54" s="166" t="inlineStr">
        <is>
          <t>Renal</t>
        </is>
      </c>
      <c r="M54" s="166" t="inlineStr">
        <is>
          <t>Chronic kidney diseases</t>
        </is>
      </c>
      <c r="N54" s="165" t="inlineStr">
        <is>
          <t>Clinic</t>
        </is>
      </c>
      <c r="O54" s="166" t="inlineStr">
        <is>
          <t>ข้อ 14 (PLE_CC1_Key_Rx20_UBU.md)</t>
        </is>
      </c>
      <c r="P54" s="165" t="inlineStr">
        <is>
          <t>ข้อสอบจำลอง</t>
        </is>
      </c>
      <c r="Q54" s="165" t="inlineStr">
        <is>
          <t>Mock Rx20 UBU</t>
        </is>
      </c>
      <c r="R54" s="165" t="inlineStr"/>
    </row>
    <row r="55" ht="24" customHeight="1" s="49">
      <c r="A55" s="174" t="n">
        <v>53</v>
      </c>
      <c r="B55" s="166" t="inlineStr">
        <is>
          <t>Increase serum creatinine</t>
        </is>
      </c>
      <c r="C55" s="166" t="inlineStr"/>
      <c r="D55" s="166" t="inlineStr">
        <is>
          <t>Sevelamer carbonate 800 mg TID with meals</t>
        </is>
      </c>
      <c r="E55" s="166" t="inlineStr">
        <is>
          <t>Sodium bicarbonate 650 mg TID</t>
        </is>
      </c>
      <c r="F55" s="166" t="inlineStr">
        <is>
          <t>Kayexalate (Sodium polystyrene sulfonate) 15 g TID</t>
        </is>
      </c>
      <c r="G55" s="166" t="inlineStr">
        <is>
          <t>Calcium gluconate 10% 10 mL IV over 5 min</t>
        </is>
      </c>
      <c r="H55" s="166" t="inlineStr">
        <is>
          <t>Furosemide 40 mg IV/PO OD</t>
        </is>
      </c>
      <c r="I55" s="167" t="n">
        <v>1</v>
      </c>
      <c r="J55"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Increase serum creatinine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55" s="166" t="inlineStr"/>
      <c r="L55" s="166" t="inlineStr">
        <is>
          <t>Renal</t>
        </is>
      </c>
      <c r="M55" s="166" t="inlineStr">
        <is>
          <t>Chronic kidney diseases</t>
        </is>
      </c>
      <c r="N55" s="165" t="inlineStr">
        <is>
          <t>Clinic</t>
        </is>
      </c>
      <c r="O55" s="166" t="inlineStr">
        <is>
          <t>ข้อ 5 (PLE_CC1_Key_Rx20_UBU.md)</t>
        </is>
      </c>
      <c r="P55" s="165" t="inlineStr">
        <is>
          <t>ข้อสอบจำลอง</t>
        </is>
      </c>
      <c r="Q55" s="165" t="inlineStr">
        <is>
          <t>Mock Rx20 UBU</t>
        </is>
      </c>
      <c r="R55" s="165" t="inlineStr"/>
    </row>
    <row r="56" ht="24" customHeight="1" s="49">
      <c r="A56" s="174" t="n">
        <v>54</v>
      </c>
      <c r="B56" s="166" t="inlineStr">
        <is>
          <t>เกี่ยวกับ Serum creatinine ข้อใดต่อไปนี้กล่าวถูกต้องตามหลักวิชาชีพเภสัชกรรม</t>
        </is>
      </c>
      <c r="C56" s="166" t="inlineStr"/>
      <c r="D56" s="166" t="inlineStr">
        <is>
          <t>Calcium gluconate 10% 10 mL IV over 5 min</t>
        </is>
      </c>
      <c r="E56" s="166" t="inlineStr">
        <is>
          <t>Furosemide 40 mg IV/PO OD</t>
        </is>
      </c>
      <c r="F56" s="166" t="inlineStr">
        <is>
          <t>Erythropoietin (EPO) 4000 units SC weekly</t>
        </is>
      </c>
      <c r="G56" s="166" t="inlineStr">
        <is>
          <t>Calcitriol 0.25 mcg OD</t>
        </is>
      </c>
      <c r="H56" s="166" t="inlineStr">
        <is>
          <t>Potassium chloride 500 mg BID</t>
        </is>
      </c>
      <c r="I56" s="167" t="n">
        <v>1</v>
      </c>
      <c r="J56"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Serum creatinine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56" s="166" t="inlineStr"/>
      <c r="L56" s="166" t="inlineStr">
        <is>
          <t>Renal</t>
        </is>
      </c>
      <c r="M56" s="166" t="inlineStr">
        <is>
          <t>Chronic kidney diseases</t>
        </is>
      </c>
      <c r="N56" s="165" t="inlineStr">
        <is>
          <t>Clinic</t>
        </is>
      </c>
      <c r="O56" s="166" t="inlineStr">
        <is>
          <t>ข้อ 2 (PLE_CC1_Key_Rx20_UBU.md)</t>
        </is>
      </c>
      <c r="P56" s="165" t="inlineStr">
        <is>
          <t>ข้อสอบจำลอง</t>
        </is>
      </c>
      <c r="Q56" s="165" t="inlineStr">
        <is>
          <t>Mock Rx20 UBU</t>
        </is>
      </c>
      <c r="R56" s="165" t="inlineStr"/>
    </row>
    <row r="57" ht="24" customHeight="1" s="49">
      <c r="A57" s="174" t="n">
        <v>55</v>
      </c>
      <c r="B57" s="166" t="inlineStr">
        <is>
          <t>เกี่ยวกับ Serum creatinine kinase ข้อใดต่อไปนี้กล่าวถูกต้องตามหลักวิชาชีพเภสัชกรรม</t>
        </is>
      </c>
      <c r="C57" s="166" t="inlineStr"/>
      <c r="D57" s="166" t="inlineStr">
        <is>
          <t>Calcitriol 0.25 mcg OD</t>
        </is>
      </c>
      <c r="E57" s="166" t="inlineStr">
        <is>
          <t>Potassium chloride 500 mg BID</t>
        </is>
      </c>
      <c r="F57" s="166" t="inlineStr">
        <is>
          <t>Calcium carbonate 1000 mg TID with meals</t>
        </is>
      </c>
      <c r="G57" s="166" t="inlineStr">
        <is>
          <t>Calcium acetate 667 mg TID with meals</t>
        </is>
      </c>
      <c r="H57" s="166" t="inlineStr">
        <is>
          <t>Sevelamer carbonate 800 mg TID with meals</t>
        </is>
      </c>
      <c r="I57" s="167" t="n">
        <v>1</v>
      </c>
      <c r="J57"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Serum creatinine kinase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57" s="166" t="inlineStr"/>
      <c r="L57" s="166" t="inlineStr">
        <is>
          <t>Renal</t>
        </is>
      </c>
      <c r="M57" s="166" t="inlineStr">
        <is>
          <t>Chronic kidney diseases</t>
        </is>
      </c>
      <c r="N57" s="165" t="inlineStr">
        <is>
          <t>Clinic</t>
        </is>
      </c>
      <c r="O57" s="166" t="inlineStr">
        <is>
          <t>ข้อ 4 (PLE_CC1_Key_Rx20_UBU.md)</t>
        </is>
      </c>
      <c r="P57" s="165" t="inlineStr">
        <is>
          <t>ข้อสอบจำลอง</t>
        </is>
      </c>
      <c r="Q57" s="165" t="inlineStr">
        <is>
          <t>Mock Rx20 UBU</t>
        </is>
      </c>
      <c r="R57" s="165" t="inlineStr"/>
    </row>
    <row r="58" ht="24" customHeight="1" s="49">
      <c r="A58" s="174" t="n">
        <v>56</v>
      </c>
      <c r="B58" s="166" t="inlineStr">
        <is>
          <t>เกี่ยวกับ ควรประเมินการทำงานของไต ข้อใดต่อไปนี้กล่าวถูกต้องตามหลักวิชาชีพเภสัชกรรม</t>
        </is>
      </c>
      <c r="C58" s="166" t="inlineStr"/>
      <c r="D58" s="166" t="inlineStr">
        <is>
          <t>Calcium acetate 667 mg TID with meals</t>
        </is>
      </c>
      <c r="E58" s="166" t="inlineStr">
        <is>
          <t>Sevelamer carbonate 800 mg TID with meals</t>
        </is>
      </c>
      <c r="F58" s="166" t="inlineStr">
        <is>
          <t>Sodium bicarbonate 650 mg TID</t>
        </is>
      </c>
      <c r="G58" s="166" t="inlineStr">
        <is>
          <t>Kayexalate (Sodium polystyrene sulfonate) 15 g TID</t>
        </is>
      </c>
      <c r="H58" s="166" t="inlineStr">
        <is>
          <t>Calcium gluconate 10% 10 mL IV over 5 min</t>
        </is>
      </c>
      <c r="I58" s="167" t="n">
        <v>1</v>
      </c>
      <c r="J58"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ควรประเมินการทำงานของไต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58" s="166" t="inlineStr"/>
      <c r="L58" s="166" t="inlineStr">
        <is>
          <t>Renal</t>
        </is>
      </c>
      <c r="M58" s="166" t="inlineStr">
        <is>
          <t>Chronic kidney diseases</t>
        </is>
      </c>
      <c r="N58" s="165" t="inlineStr">
        <is>
          <t>Clinic</t>
        </is>
      </c>
      <c r="O58" s="166" t="inlineStr">
        <is>
          <t>ข้อ 3 (PLE_CC1_Key_Rx20_UBU.md)</t>
        </is>
      </c>
      <c r="P58" s="165" t="inlineStr">
        <is>
          <t>ข้อสอบจำลอง</t>
        </is>
      </c>
      <c r="Q58" s="165" t="inlineStr">
        <is>
          <t>Mock Rx20 UBU</t>
        </is>
      </c>
      <c r="R58" s="165" t="inlineStr"/>
    </row>
    <row r="59" ht="24" customHeight="1" s="49">
      <c r="A59" s="174" t="n">
        <v>57</v>
      </c>
      <c r="B59" s="166" t="inlineStr">
        <is>
          <t>Ganciclovir encephalitis ,PCP ใช้ Bactrim ทั้งคู๋ Case 7: โรคไต หญิงอายุ 68 ปี น้ำหนัก 50 kg เป็นโรคไตเรื้อรังมานาน 2 ปี serum creatinine 5 mg/dl</t>
        </is>
      </c>
      <c r="C59" s="166" t="inlineStr"/>
      <c r="D59" s="166" t="inlineStr">
        <is>
          <t>Kayexalate (Sodium polystyrene sulfonate) 15 g TID</t>
        </is>
      </c>
      <c r="E59" s="166" t="inlineStr">
        <is>
          <t>Calcium gluconate 10% 10 mL IV over 5 min</t>
        </is>
      </c>
      <c r="F59" s="166" t="inlineStr">
        <is>
          <t>Furosemide 40 mg IV/PO OD</t>
        </is>
      </c>
      <c r="G59" s="166" t="inlineStr">
        <is>
          <t>Erythropoietin (EPO) 4000 units SC weekly</t>
        </is>
      </c>
      <c r="H59" s="166" t="inlineStr">
        <is>
          <t>Calcitriol 0.25 mcg OD</t>
        </is>
      </c>
      <c r="I59" s="167" t="n">
        <v>3</v>
      </c>
      <c r="J59" s="166" t="inlineStr">
        <is>
          <t>✅ คำตอบที่ถูกต้อง: ข้อ 3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Ganciclovir encephalitis ,PCP ใช้ Bactrim ทั้งคู๋ Case 7: โรคไต หญิงอายุ 68 ปี น้ำหนัก 50 kg เป็นโรคไตเรื้อรังมานาน 2 ปี serum creatinine 5 mg/dl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59" s="166" t="inlineStr"/>
      <c r="L59" s="166" t="inlineStr">
        <is>
          <t>Renal</t>
        </is>
      </c>
      <c r="M59" s="166" t="inlineStr">
        <is>
          <t>Chronic kidney diseases</t>
        </is>
      </c>
      <c r="N59" s="165" t="inlineStr">
        <is>
          <t>Clinic</t>
        </is>
      </c>
      <c r="O59" s="166" t="inlineStr">
        <is>
          <t>ข้อ 4 (PLE_CC1_Key_Rx20_UBU.md)</t>
        </is>
      </c>
      <c r="P59" s="165" t="inlineStr">
        <is>
          <t>ข้อสอบจำลอง</t>
        </is>
      </c>
      <c r="Q59" s="165" t="inlineStr">
        <is>
          <t>Mock Rx20 UBU</t>
        </is>
      </c>
      <c r="R59" s="165" t="inlineStr"/>
    </row>
    <row r="60" ht="24" customHeight="1" s="49">
      <c r="A60" s="174" t="n">
        <v>58</v>
      </c>
      <c r="B60" s="166" t="inlineStr">
        <is>
          <t>เกี่ยวกับ ผู้ป่วยเป็นโรคไตในระยะใด ข้อใดต่อไปนี้กล่าวถูกต้องตามหลักวิชาชีพเภสัชกรรม</t>
        </is>
      </c>
      <c r="C60" s="166" t="inlineStr"/>
      <c r="D60" s="166" t="inlineStr">
        <is>
          <t>Erythropoietin (EPO) 4000 units SC weekly</t>
        </is>
      </c>
      <c r="E60" s="166" t="inlineStr">
        <is>
          <t>Calcitriol 0.25 mcg OD</t>
        </is>
      </c>
      <c r="F60" s="166" t="inlineStr">
        <is>
          <t>Potassium chloride 500 mg BID</t>
        </is>
      </c>
      <c r="G60" s="166" t="inlineStr">
        <is>
          <t>Calcium carbonate 1000 mg TID with meals</t>
        </is>
      </c>
      <c r="H60" s="166" t="inlineStr">
        <is>
          <t>Calcium acetate 667 mg TID with meals</t>
        </is>
      </c>
      <c r="I60" s="167" t="n">
        <v>1</v>
      </c>
      <c r="J60" s="166" t="inlineStr">
        <is>
          <t>✅ คำตอบที่ถูกต้อง: ข้อ 1
💡 Background: หลักการสำคัญทางเภสัชกรรมและการบริบาลทางเภสัชกรรมในหมวดวิชา 15. Renal
🎯 ทำไมข้อนี้ถึงถูก: แนวทางเวชปฏิบัติสำหรับโรคไตเรื้อรัง พ.ศ. 2563 (สมาคมโรคไตแห่งประเทศไทย)  ⚠️ หมายเหตุ: ข้อสอบข้อนี้ได้รับผลกระทบจาก Data Pipeline Corruption ตัวเลือกในข้อสอบกลายเป็นรายการยาทางไตชุดซ้ำ หรือมีข้อความที่ไม่ตรงกับโจทย์ ต้องทำการตรวจทานและนำเข้าข้อสอบที่ถูกต้องจากคลังข้อสอบต้นฉบับ  โจทย์เดิม: ผู้ป่วยเป็นโรคไตในระยะใด
🔍 ข้ออื่นผิดเพราะอะไร:
- ตัวเลือกอื่น: ไม่สอดคล้องกับพยาธิสรีรวิทยา ข้อกำหนดทางเภสัชตำรับ หรือแนวทางมาตรฐานจากล
📖 Guideline อ้างอิง: แนวทางเวชปฏิบัติสำหรับโรคไตเรื้อรัง พ.ศ. 2563 (สมาคมโรคไตแห่งประเทศไทย)
📌 จุดจำก่อนสอบ: ทบทวนกลไก หลักเกณฑ์ และข้อบ่งใช้สำคัญในหมวด 15. Renal ก่อนสอบ</t>
        </is>
      </c>
      <c r="K60" s="166" t="inlineStr"/>
      <c r="L60" s="166" t="inlineStr">
        <is>
          <t>Renal</t>
        </is>
      </c>
      <c r="M60" s="166" t="inlineStr">
        <is>
          <t>Chronic kidney diseases</t>
        </is>
      </c>
      <c r="N60" s="165" t="inlineStr">
        <is>
          <t>Clinic</t>
        </is>
      </c>
      <c r="O60" s="166" t="inlineStr">
        <is>
          <t>ข้อ 2 (PLE_CC1_Key_Rx20_UBU.md)</t>
        </is>
      </c>
      <c r="P60" s="165" t="inlineStr">
        <is>
          <t>ข้อสอบจำลอง</t>
        </is>
      </c>
      <c r="Q60" s="165" t="inlineStr">
        <is>
          <t>Mock Rx20 UBU</t>
        </is>
      </c>
      <c r="R60" s="165" t="inlineStr"/>
    </row>
    <row r="61" ht="24" customHeight="1" s="49">
      <c r="A61" s="172" t="n">
        <v>59</v>
      </c>
      <c r="B61" s="166" t="inlineStr">
        <is>
          <t>เภสัชกรควรแนะนำการใช้ยา savelamer carbonate อย่างไร = = or , Tricians Undign, navos X ิomdermissionery ~</t>
        </is>
      </c>
      <c r="C61" s="166" t="inlineStr"/>
      <c r="D61" s="166" t="inlineStr">
        <is>
          <t>ห้ามเคี้ยวหรือบดให้ละเอียดก่อนรับประทาน</t>
        </is>
      </c>
      <c r="E61" s="166" t="inlineStr">
        <is>
          <t>ลดการกินอาหารที่มีโพแทสเซียมสูง</t>
        </is>
      </c>
      <c r="F61" s="166" t="inlineStr">
        <is>
          <t>ยานี้อาจทำให้เกิดการชักจากการขาดแคลเซียม</t>
        </is>
      </c>
      <c r="G61" s="166" t="inlineStr">
        <is>
          <t>กำจัดปริมาณน้ำต่อวันให้น้อยกว่า 1 ลิตร</t>
        </is>
      </c>
      <c r="H61" s="166" t="inlineStr">
        <is>
          <t>รับประทานก่อนนอน</t>
        </is>
      </c>
      <c r="I61" s="165" t="inlineStr">
        <is>
          <t>1</t>
        </is>
      </c>
      <c r="J61" s="166" t="inlineStr">
        <is>
          <t>✅ คำตอบที่ถูกต้อง: ข้อ ก. ห้ามเคี้ยวหรือบดให้ละเอียดก่อนรับประทาน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ห้ามเคี้ยวหรือบดให้ละเอียดก่อนรับประทาน การเลือก ห้ามเคี้ยวหรือบดให้ละเอียดก่อนรับประทาน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(ลดการกินอาหารที่มีโพแทสเซียมสูง): Sevelamer เป็นยาจับฟอสเฟตในทางเดินอาหาร ไม่มีผลเกี่ยวข้องกับการจัดการโพแทสเซียมในอาหาร
• ข้อ ค. (ยานี้อาจทำให้เกิดการชักจากการขาดแคลเซียม): ยา Sevelamer carbonate ไม่ได้จับกับแคลเซียมจึงไม่เสี่ยงต่อการเกิดภาวะแคลเซียมในเลือดต่ำจนชัก ต่างจากยากลุ่มอื่นที่อาจรบกวนสมดุลแคลเซียม
• ข้อ ง. (กำจัดปริมาณน้ำต่อวันให้น้อยกว่า 1 ลิตร): การจำกัดน้ำเป็นคำแนะนำทั่วไปในผู้ป่วยไตวายเรื้อรัง ไม่ใช่ข้อควรระวังเฉพาะที่สัมพันธ์กับการรับประทานยา Sevelamer
• ข้อ จ. (รับประทานก่อนนอน): ยา Sevelamer ต้องรับประทานพร้อมอาหารเพื่อให้ออกฤทธิ์จับกับฟอสเฟตในอาหาร การทานก่อนนอนตอนท้องว่างจะทำให้ยาไม่มีประสิทธิภาพ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61" s="166" t="inlineStr"/>
      <c r="L61" s="166" t="inlineStr">
        <is>
          <t>Renal</t>
        </is>
      </c>
      <c r="M61" s="166" t="inlineStr">
        <is>
          <t>Chronic kidney diseases</t>
        </is>
      </c>
      <c r="N61" s="165" t="inlineStr">
        <is>
          <t>Clinic</t>
        </is>
      </c>
      <c r="O61" s="166" t="inlineStr">
        <is>
          <t>ข้อ 78 (PLE_CC1_2562_Key.md)</t>
        </is>
      </c>
      <c r="P61" s="165" t="inlineStr">
        <is>
          <t>ข้อสอบเก่า</t>
        </is>
      </c>
      <c r="Q61" s="165" t="inlineStr">
        <is>
          <t>2562</t>
        </is>
      </c>
      <c r="R61" s="165" t="inlineStr"/>
    </row>
    <row r="62" ht="24" customHeight="1" s="49">
      <c r="A62" s="172" t="n">
        <v>60</v>
      </c>
      <c r="B62" s="166" t="inlineStr">
        <is>
          <t>ยาในข้อใดมีผลทำให(เกิด proteinuria hypophosphatemia glycosuria hypokalemia hypocalcaemia และ bicarbonate wasting is't salty</t>
        </is>
      </c>
      <c r="C62" s="166" t="inlineStr"/>
      <c r="D62" s="166" t="inlineStr">
        <is>
          <t>Acyclovir</t>
        </is>
      </c>
      <c r="E62" s="166" t="inlineStr">
        <is>
          <t>Tenofovir</t>
        </is>
      </c>
      <c r="F62" s="166" t="inlineStr">
        <is>
          <t>Amoxicillin</t>
        </is>
      </c>
      <c r="G62" s="166" t="inlineStr">
        <is>
          <t>Doxycycline</t>
        </is>
      </c>
      <c r="H62" s="166" t="inlineStr">
        <is>
          <t>Clindamycin</t>
        </is>
      </c>
      <c r="I62" s="165" t="inlineStr">
        <is>
          <t>1</t>
        </is>
      </c>
      <c r="J62" s="166" t="inlineStr">
        <is>
          <t>✅ คำตอบที่ถูกต้อง: ข้อ ก. Acyclovir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Acyclovir การเลือก Acyclovir เป็นคำตอบที่ถูกต้องตามแนวทางการรักษามาตรฐาน เนื่องจาก เป็น Guanosine analog ยับยั้ง HSV และ VZV polymerase ต้องดื่มน้ำมากๆ ระหว่างได้ยา IV เพื่อป้องกัน crystal nephropathy และ obstructive AKI
🔍 ข้ออื่นผิดเพราะอะไร:
• ข้อ ข. (Tenofovir): Tenofovir เป็นยาต้านไวรัสที่มีความเสี่ยงก่อให้เกิดพิษต่อท่อไต (Proximal renal tubular dysfunction) ส่งผลให้เกิด Fanconi syndrome และอาการตามโจทย์ทั้งหมด
• ข้อ ค. (Amoxicillin): Amoxicillin เป็นยาปฏิชีวนะกลุ่ม Penicillin ที่ค่อนข้างปลอดภัยต่อไต ยกเว้นกรณีเกิด Acute interstitial nephritis (AIN) ซึ่งอาการจะไม่เหมือนในโจทย์
• ข้อ ง. (Doxycycline): Doxycycline เป็นยาที่ขับออกทางตับและอุจจาระเป็นหลัก ไม่เป็นพิษต่อไต แต่หากใช้ยาที่หมดอายุอาจทำให้เกิด Fanconi syndrome ได้
• ข้อ จ. (Clindamycin): Clindamycin ไม่มีความสัมพันธ์กับพิษต่อท่อไตและไม่มีผลทำให้เกิดการสูญเสียเกลือแร่หรือโปรตีนทางปัสสาวะในลักษณะดังกล่าว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Crystal Nephropathy Prevention: การให้ยาทางหลอดเลือดดำ (IV) ต้องฉีดช้าๆ (infusion &gt; 1 ชม.) และให้ hydration อย่างเพียงพอเพื่อป้องกัน acyclovir crystal precipitation ใน renal tubules
• Time-Sensitive Initiation: ใน Herpes zoster หรือ Herpes simplex ต้องเริ่มยาภายใน 48-72 ชั่วโมงหลังเกิดรอยโรคจึงจะได้ efficacy สูงสุด</t>
        </is>
      </c>
      <c r="K62" s="166" t="inlineStr"/>
      <c r="L62" s="166" t="inlineStr">
        <is>
          <t>Renal</t>
        </is>
      </c>
      <c r="M62" s="166" t="inlineStr">
        <is>
          <t>Chronic kidney diseases</t>
        </is>
      </c>
      <c r="N62" s="165" t="inlineStr">
        <is>
          <t>Clinic</t>
        </is>
      </c>
      <c r="O62" s="166" t="inlineStr">
        <is>
          <t>ข้อ 67 (PLE_CC1_2561_Key.md)</t>
        </is>
      </c>
      <c r="P62" s="165" t="inlineStr">
        <is>
          <t>ข้อสอบเก่า</t>
        </is>
      </c>
      <c r="Q62" s="165" t="inlineStr">
        <is>
          <t>2561</t>
        </is>
      </c>
      <c r="R62" s="165" t="inlineStr"/>
    </row>
    <row r="63" ht="24" customHeight="1" s="49">
      <c r="A63" s="172" t="n">
        <v>61</v>
      </c>
      <c r="B63" s="166" t="inlineStr">
        <is>
          <t>[กรณีศึกษา 6]
ผู้ป่วยหญิงเป็น CKD Scr 5.0, K 6.5, PO4⁼ 5.5 Hct 33 Hb=9 เป็น CKD มา 2 ปี มาพบแพทย์ด้วย เบื่ออาหาร อ่อนเพลีย คลื่นไส้อาเจียน 5 วันที่แล้ว
คำถาม: ผู้ป่วย มี ClCr เท่าไร</t>
        </is>
      </c>
      <c r="C63" s="166" t="inlineStr"/>
      <c r="D63" s="166" t="inlineStr">
        <is>
          <t>5</t>
        </is>
      </c>
      <c r="E63" s="166" t="inlineStr">
        <is>
          <t>8.5</t>
        </is>
      </c>
      <c r="F63" s="166" t="inlineStr">
        <is>
          <t>10</t>
        </is>
      </c>
      <c r="G63" s="166" t="inlineStr">
        <is>
          <t>15</t>
        </is>
      </c>
      <c r="H63" s="166" t="inlineStr">
        <is>
          <t>20</t>
        </is>
      </c>
      <c r="I63" s="165" t="inlineStr">
        <is>
          <t>2</t>
        </is>
      </c>
      <c r="J63" s="166" t="inlineStr">
        <is>
          <t xml:space="preserve">✅ คำตอบที่ถูกต้อง: ข้อ ข. 8.5
🎯 ทำไมข้อนี้ถึงถูก:
🔍 ข้ออื่นผิดเพราะอะไร:
</t>
        </is>
      </c>
      <c r="K63" s="166" t="inlineStr"/>
      <c r="L63" s="166" t="inlineStr">
        <is>
          <t>Renal</t>
        </is>
      </c>
      <c r="M63" s="166" t="inlineStr">
        <is>
          <t>Chronic kidney diseases</t>
        </is>
      </c>
      <c r="N63" s="165" t="inlineStr">
        <is>
          <t>Clinic</t>
        </is>
      </c>
      <c r="O63" s="166" t="inlineStr">
        <is>
          <t>[SOURCE: Pharma Plus เล่มม่วง 2 - ข้อสอบย้อนหลังปี 2558 วันที่ 1 ข้อ 46]</t>
        </is>
      </c>
      <c r="P63" s="165" t="inlineStr">
        <is>
          <t>ข้อสอบเก่า</t>
        </is>
      </c>
      <c r="Q63" s="165" t="inlineStr">
        <is>
          <t>2558</t>
        </is>
      </c>
      <c r="R63" s="165" t="inlineStr"/>
    </row>
    <row r="64" ht="24" customHeight="1" s="49">
      <c r="A64" s="172" t="n">
        <v>62</v>
      </c>
      <c r="B64" s="166" t="inlineStr">
        <is>
          <t>[กรณีศึกษา 6]
ผู้ป่วยหญิงเป็น CKD Scr 5.0, K 6.5, PO4⁼ 5.5 Hct 33 Hb=9 เป็น CKD มา 2 ปี มาพบแพทย์ด้วย เบื่ออาหาร อ่อนเพลีย คลื่นไส้อาเจียน 5 วันที่แล้ว
คำถาม: จัดอยู่ใน CKD stageใด</t>
        </is>
      </c>
      <c r="C64" s="166" t="inlineStr"/>
      <c r="D64" s="166" t="inlineStr">
        <is>
          <t>I</t>
        </is>
      </c>
      <c r="E64" s="166" t="inlineStr">
        <is>
          <t>II</t>
        </is>
      </c>
      <c r="F64" s="166" t="inlineStr">
        <is>
          <t>III</t>
        </is>
      </c>
      <c r="G64" s="166" t="inlineStr">
        <is>
          <t>IV</t>
        </is>
      </c>
      <c r="H64" s="166" t="inlineStr">
        <is>
          <t>V</t>
        </is>
      </c>
      <c r="I64" s="165" t="inlineStr">
        <is>
          <t>5</t>
        </is>
      </c>
      <c r="J64" s="166" t="inlineStr">
        <is>
          <t xml:space="preserve">✅ คำตอบที่ถูกต้อง: ข้อ จ. V
🎯 ทำไมข้อนี้ถึงถูก:
🔍 ข้ออื่นผิดเพราะอะไร:
</t>
        </is>
      </c>
      <c r="K64" s="166" t="inlineStr"/>
      <c r="L64" s="166" t="inlineStr">
        <is>
          <t>Renal</t>
        </is>
      </c>
      <c r="M64" s="166" t="inlineStr">
        <is>
          <t>Chronic kidney diseases</t>
        </is>
      </c>
      <c r="N64" s="165" t="inlineStr">
        <is>
          <t>Clinic</t>
        </is>
      </c>
      <c r="O64" s="166" t="inlineStr">
        <is>
          <t>[SOURCE: Pharma Plus เล่มม่วง 2 - ข้อสอบย้อนหลังปี 2558 วันที่ 1 ข้อ 47]</t>
        </is>
      </c>
      <c r="P64" s="165" t="inlineStr">
        <is>
          <t>ข้อสอบเก่า</t>
        </is>
      </c>
      <c r="Q64" s="165" t="inlineStr">
        <is>
          <t>2558</t>
        </is>
      </c>
      <c r="R64" s="165" t="inlineStr"/>
    </row>
    <row r="65" ht="24" customHeight="1" s="49">
      <c r="A65" s="172" t="n">
        <v>63</v>
      </c>
      <c r="B65" s="166" t="inlineStr">
        <is>
          <t>[กรณีศึกษา 6]
ผู้ป่วยหญิงเป็น CKD Scr 5.0, K 6.5, PO4⁼ 5.5 Hct 33 Hb=9 เป็น CKD มา 2 ปี มาพบแพทย์ด้วย เบื่ออาหาร อ่อนเพลีย คลื่นไส้อาเจียน 5 วันที่แล้ว
คำถาม: ยาใดใช้รักษา hyperphosphatemia</t>
        </is>
      </c>
      <c r="C65" s="166" t="inlineStr"/>
      <c r="D65" s="166" t="inlineStr">
        <is>
          <t>CaCO3</t>
        </is>
      </c>
      <c r="E65" s="166" t="inlineStr">
        <is>
          <t>KCl</t>
        </is>
      </c>
      <c r="F65" s="166" t="inlineStr">
        <is>
          <t>Mg(OH)2</t>
        </is>
      </c>
      <c r="G65" s="166" t="inlineStr">
        <is>
          <t>NaHCO3</t>
        </is>
      </c>
      <c r="H65" s="166" t="inlineStr">
        <is>
          <t>Albumin</t>
        </is>
      </c>
      <c r="I65" s="165" t="inlineStr">
        <is>
          <t>1</t>
        </is>
      </c>
      <c r="J65" s="166" t="inlineStr">
        <is>
          <t xml:space="preserve">✅ คำตอบที่ถูกต้อง: ข้อ ก. CaCO3
🎯 ทำไมข้อนี้ถึงถูก:
🔍 ข้ออื่นผิดเพราะอะไร:
</t>
        </is>
      </c>
      <c r="K65" s="166" t="inlineStr"/>
      <c r="L65" s="166" t="inlineStr">
        <is>
          <t>Renal</t>
        </is>
      </c>
      <c r="M65" s="166" t="inlineStr">
        <is>
          <t>Chronic kidney diseases</t>
        </is>
      </c>
      <c r="N65" s="165" t="inlineStr">
        <is>
          <t>Clinic</t>
        </is>
      </c>
      <c r="O65" s="166" t="inlineStr">
        <is>
          <t>[SOURCE: Pharma Plus เล่มม่วง 2 - ข้อสอบย้อนหลังปี 2558 วันที่ 1 ข้อ 48]</t>
        </is>
      </c>
      <c r="P65" s="165" t="inlineStr">
        <is>
          <t>ข้อสอบเก่า</t>
        </is>
      </c>
      <c r="Q65" s="165" t="inlineStr">
        <is>
          <t>2558</t>
        </is>
      </c>
      <c r="R65" s="165" t="inlineStr"/>
    </row>
    <row r="66" ht="24" customHeight="1" s="49">
      <c r="A66" s="172" t="n">
        <v>64</v>
      </c>
      <c r="B66" s="166" t="inlineStr">
        <is>
          <t>[กรณีศึกษา 6]
ผู้ป่วยหญิงเป็น CKD Scr 5.0, K 6.5, PO4⁼ 5.5 Hct 33 Hb=9 เป็น CKD มา 2 ปี มาพบแพทย์ด้วย เบื่ออาหาร อ่อนเพลีย คลื่นไส้อาเจียน 5 วันที่แล้ว
คำถาม: ผู้ป่วยได้ EPO ต้องติดตามอะไร</t>
        </is>
      </c>
      <c r="C66" s="166" t="inlineStr"/>
      <c r="D66" s="166" t="inlineStr">
        <is>
          <t>Blood Pressure</t>
        </is>
      </c>
      <c r="E66" s="166" t="inlineStr">
        <is>
          <t>Heart Rate</t>
        </is>
      </c>
      <c r="F66" s="166" t="inlineStr">
        <is>
          <t>Sodium</t>
        </is>
      </c>
      <c r="G66" s="166" t="inlineStr">
        <is>
          <t>Calcium</t>
        </is>
      </c>
      <c r="H66" s="166" t="inlineStr">
        <is>
          <t>Body temperature</t>
        </is>
      </c>
      <c r="I66" s="165" t="inlineStr">
        <is>
          <t>1</t>
        </is>
      </c>
      <c r="J66" s="166" t="inlineStr">
        <is>
          <t xml:space="preserve">✅ คำตอบที่ถูกต้อง: ข้อ ก. Blood Pressure
🎯 ทำไมข้อนี้ถึงถูก:
🔍 ข้ออื่นผิดเพราะอะไร:
</t>
        </is>
      </c>
      <c r="K66" s="166" t="inlineStr"/>
      <c r="L66" s="166" t="inlineStr">
        <is>
          <t>Renal</t>
        </is>
      </c>
      <c r="M66" s="166" t="inlineStr">
        <is>
          <t>Chronic kidney diseases</t>
        </is>
      </c>
      <c r="N66" s="165" t="inlineStr">
        <is>
          <t>Clinic</t>
        </is>
      </c>
      <c r="O66" s="166" t="inlineStr">
        <is>
          <t>[SOURCE: Pharma Plus เล่มม่วง 2 - ข้อสอบย้อนหลังปี 2558 วันที่ 1 ข้อ 49]</t>
        </is>
      </c>
      <c r="P66" s="165" t="inlineStr">
        <is>
          <t>ข้อสอบเก่า</t>
        </is>
      </c>
      <c r="Q66" s="165" t="inlineStr">
        <is>
          <t>2558</t>
        </is>
      </c>
      <c r="R66" s="165" t="inlineStr"/>
    </row>
    <row r="67" ht="24" customHeight="1" s="49">
      <c r="A67" s="172" t="n">
        <v>65</v>
      </c>
      <c r="B67" s="166" t="inlineStr">
        <is>
          <t>[กรณีศึกษา 6]
ผู้ป่วยหญิงเป็น CKD Scr 5.0, K 6.5, PO4⁼ 5.5 Hct 33 Hb=9 เป็น CKD มา 2 ปี มาพบแพทย์ด้วย เบื่ออาหาร อ่อนเพลีย คลื่นไส้อาเจียน 5 วันที่แล้ว
คำถาม: ยารักษาภาวะ hyperkalemia</t>
        </is>
      </c>
      <c r="C67" s="166" t="inlineStr"/>
      <c r="D67" s="166" t="inlineStr">
        <is>
          <t>Sevelamer</t>
        </is>
      </c>
      <c r="E67" s="166" t="inlineStr">
        <is>
          <t>Al(OH)3</t>
        </is>
      </c>
      <c r="F67" s="166" t="inlineStr">
        <is>
          <t>CaCO3</t>
        </is>
      </c>
      <c r="G67" s="166" t="inlineStr">
        <is>
          <t>Sodium bicarbonate</t>
        </is>
      </c>
      <c r="H67" s="166" t="inlineStr">
        <is>
          <t>Sodium polystyrene sulfonate</t>
        </is>
      </c>
      <c r="I67" s="165" t="inlineStr">
        <is>
          <t>5</t>
        </is>
      </c>
      <c r="J67" s="166" t="inlineStr">
        <is>
          <t xml:space="preserve">✅ คำตอบที่ถูกต้อง: ข้อ จ. Sodium polystyrene sulfonate
🎯 ทำไมข้อนี้ถึงถูก:
🔍 ข้ออื่นผิดเพราะอะไร:
</t>
        </is>
      </c>
      <c r="K67" s="166" t="inlineStr"/>
      <c r="L67" s="166" t="inlineStr">
        <is>
          <t>Renal</t>
        </is>
      </c>
      <c r="M67" s="166" t="inlineStr">
        <is>
          <t>Fluid &amp; Electrolyte</t>
        </is>
      </c>
      <c r="N67" s="165" t="inlineStr">
        <is>
          <t>Clinic</t>
        </is>
      </c>
      <c r="O67" s="166" t="inlineStr">
        <is>
          <t>[SOURCE: Pharma Plus เล่มม่วง 2 - ข้อสอบย้อนหลังปี 2558 วันที่ 1 ข้อ 50]</t>
        </is>
      </c>
      <c r="P67" s="165" t="inlineStr">
        <is>
          <t>ข้อสอบเก่า</t>
        </is>
      </c>
      <c r="Q67" s="165" t="inlineStr">
        <is>
          <t>2558</t>
        </is>
      </c>
      <c r="R67" s="165" t="inlineStr"/>
    </row>
    <row r="68" ht="24" customHeight="1" s="49">
      <c r="A68" s="172" t="n">
        <v>66</v>
      </c>
      <c r="B68" s="166" t="inlineStr">
        <is>
          <t>[กรณีศึกษา 6 (ต่อเนื่องจากข้อ 47-50)]
ผู้ป่วยหญิงเป็น CKD Scr 5.0, K 6.5, PO4 5.5, Hct 33, Hb 9 เป็น CKD มา 2 ปี มาพบแพทย์ด้วยเบื่ออาหาร อ่อนเพลีย คลื่นไส้อาเจียน 5 วันที่แล้ว
คำถาม: หากผู้ป่วยต้องรักษาภาวะ secondary hyperthyroid (hyperparathyroidism) ต้องได้ยาใด</t>
        </is>
      </c>
      <c r="C68" s="166" t="inlineStr"/>
      <c r="D68" s="166" t="inlineStr">
        <is>
          <t>Vitamin A</t>
        </is>
      </c>
      <c r="E68" s="166" t="inlineStr">
        <is>
          <t>Vitamin D</t>
        </is>
      </c>
      <c r="F68" s="166" t="inlineStr">
        <is>
          <t>Vitamin E</t>
        </is>
      </c>
      <c r="G68" s="166" t="inlineStr">
        <is>
          <t>Vitamin K</t>
        </is>
      </c>
      <c r="H68" s="166" t="inlineStr">
        <is>
          <t>Vitamin B</t>
        </is>
      </c>
      <c r="I68" s="165" t="inlineStr">
        <is>
          <t>2</t>
        </is>
      </c>
      <c r="J68" s="166" t="inlineStr">
        <is>
          <t xml:space="preserve">✅ คำตอบที่ถูกต้อง: ข้อ ข. Vitamin D
🎯 ทำไมข้อนี้ถึงถูก:
🔍 ข้ออื่นผิดเพราะอะไร:
</t>
        </is>
      </c>
      <c r="K68" s="166" t="inlineStr"/>
      <c r="L68" s="166" t="inlineStr">
        <is>
          <t>Renal</t>
        </is>
      </c>
      <c r="M68" s="166" t="inlineStr">
        <is>
          <t>Chronic kidney diseases</t>
        </is>
      </c>
      <c r="N68" s="165" t="inlineStr">
        <is>
          <t>Clinic</t>
        </is>
      </c>
      <c r="O68" s="166" t="inlineStr">
        <is>
          <t>[SOURCE: Pharma Plus เล่มม่วง 2 - ข้อสอบย้อนหลังปี 2558 วันที่ 1 ข้อ 51]</t>
        </is>
      </c>
      <c r="P68" s="165" t="inlineStr">
        <is>
          <t>ข้อสอบเก่า</t>
        </is>
      </c>
      <c r="Q68" s="165" t="inlineStr">
        <is>
          <t>2558</t>
        </is>
      </c>
      <c r="R68" s="165" t="inlineStr"/>
    </row>
    <row r="69" ht="24" customHeight="1" s="49">
      <c r="A69" s="172" t="n">
        <v>67</v>
      </c>
      <c r="B69" s="166" t="inlineStr">
        <is>
          <t>[กรณีศึกษา]
ชายอายุ 65 ปี เป็นโรคเบาหวานชนิดที่ 2 และความดันโลหิตสูง มาร้านยาด้วยมาด้วยอาเจียน ปัสสาวะได้ลดลง ยาที่ใช้ได้แก่ losartan, HCTZ, enalapril ความดันโลหิต 110/70 mmHg ผลตรวจทางห้องปฏิบัติการ serum creatinine 2 mg/dL, eGFR 35 mL/min
คำถาม: จากอาการดังกล่าวผู้ป่วยเกิดภาวะใด</t>
        </is>
      </c>
      <c r="C69" s="166" t="inlineStr"/>
      <c r="D69" s="166" t="inlineStr">
        <is>
          <t>CKD</t>
        </is>
      </c>
      <c r="E69" s="166" t="inlineStr">
        <is>
          <t>Chronic necrosis</t>
        </is>
      </c>
      <c r="F69" s="166" t="inlineStr">
        <is>
          <t>Intrinsic acute kidney injury</t>
        </is>
      </c>
      <c r="G69" s="166" t="inlineStr">
        <is>
          <t>Prerenal acute kidney injury</t>
        </is>
      </c>
      <c r="H69" s="166" t="inlineStr">
        <is>
          <t>Postrenal acute kidney injury</t>
        </is>
      </c>
      <c r="I69" s="165" t="inlineStr">
        <is>
          <t>4</t>
        </is>
      </c>
      <c r="J69" s="166" t="inlineStr">
        <is>
          <t>✅ คำตอบที่ถูกต้อง: ข้อ ง. Prerenal acute kidney injury
🎯 ทำไมข้อนี้ถึงถูก:
ผู้ป่วยมีอาการอาเจียน ปัสสาวะลดลง ความดันโลหิตลดลง แสดงถึงภาวะ volume depletion (hypovolemia) ร่วมกับการใช้ยาขับปัสสาวะ HCTZ และยาลดความดันกลุ่ม ACEI/ARB (enalapril และ losartan) ที่ยับยั้ง efferent arteriolar vasoconstriction ส่งผลให้ intraglomerular pressure ลดลงอย่างมาก เกิดภาวะ prerenal acute kidney injury (prerenal AKI)
🔍 ข้ออื่นผิดเพราะอะไร:
• • ข้อ ก.: CKD (chronic kidney disease) ต้องมีหลักฐานความผิดปกติของโครงสร้างหรือการทำงานของไตต่อเนื่องนานกว่า 3 เดือน แต่ในเคสนี้เกิดขึ้นเฉียบพลันหลังอาเจียน
• ข้อ ข.: Chronic necrosis ไม่ใช่การจำแนกประเภทมาตรฐานของ acute renal failure
• ข้อ ค.: Intrinsic AKI เกิดจากความเสียหายของเนื้อไตโดยตรง (เช่น acute tubular necrosis, interstitial nephritis, glomerulonephritis) ซึ่งมักไม่ตอบสนองต่อการให้สารน้ำเพียงอย่างเดียว
• ข้อ จ.: Postrenal AKI เกิดจากการอุดกั้นของทางเดินปัสสาวะ (urinary tract obstruction เช่น นิ่ว หรือต่อมลูกหมากโต) ซึ่งไม่มีประวัติในรายนี้</t>
        </is>
      </c>
      <c r="K69" s="166" t="inlineStr">
        <is>
          <t>Acute Kidney Injury</t>
        </is>
      </c>
      <c r="L69" s="166" t="inlineStr">
        <is>
          <t>Renal</t>
        </is>
      </c>
      <c r="M69" s="166" t="inlineStr">
        <is>
          <t>Acute kidney injury</t>
        </is>
      </c>
      <c r="N69" s="165" t="inlineStr">
        <is>
          <t>Clinic</t>
        </is>
      </c>
      <c r="O69" s="166" t="inlineStr">
        <is>
          <t>ข้อสอบเก่า</t>
        </is>
      </c>
      <c r="P69" s="165" t="inlineStr">
        <is>
          <t>ข้อสอบเก่า</t>
        </is>
      </c>
      <c r="Q69" s="165" t="inlineStr">
        <is>
          <t>2565</t>
        </is>
      </c>
      <c r="R69" s="165" t="inlineStr"/>
    </row>
    <row r="70" ht="24" customHeight="1" s="49">
      <c r="A70" s="172" t="n">
        <v>68</v>
      </c>
      <c r="B70" s="166" t="inlineStr">
        <is>
          <t>[กรณีศึกษา]
ชายอายุ 65 ปี เป็นโรคเบาหวานชนิดที่ 2 และความดันโลหิตสูง มาร้านยาด้วยมาด้วยอาเจียน ปัสสาวะได้ลดลง ยาที่ใช้ได้แก่ losartan, HCTZ, enalapril ความดันโลหิต 110/70 mmHg ผลตรวจทางห้องปฏิบัติการ serum creatinine 2 mg/dL, eGFR 35 mL/min
คำถาม: ข้อใดคือแนวทางการปรับยาในผู้ป่วยรายนี้</t>
        </is>
      </c>
      <c r="C70" s="166" t="inlineStr"/>
      <c r="D70" s="166" t="inlineStr">
        <is>
          <t>หยุดยา HCTZ</t>
        </is>
      </c>
      <c r="E70" s="166" t="inlineStr">
        <is>
          <t>หยุดยา losartan</t>
        </is>
      </c>
      <c r="F70" s="166" t="inlineStr">
        <is>
          <t>หยุดยา enalapril</t>
        </is>
      </c>
      <c r="G70" s="166" t="inlineStr">
        <is>
          <t>หยุดยา losartan และ enalapril</t>
        </is>
      </c>
      <c r="H70" s="166" t="inlineStr">
        <is>
          <t>หยุดยา HCTZ, losartan และ enalapril</t>
        </is>
      </c>
      <c r="I70" s="165" t="inlineStr">
        <is>
          <t>5</t>
        </is>
      </c>
      <c r="J70" s="166" t="inlineStr">
        <is>
          <t>✅ คำตอบที่ถูกต้อง: ข้อ จ. หยุดยา HCTZ, losartan และ enalapril
🎯 ทำไมข้อนี้ถึงถูก:
ในภาวะ volume depletion ร่วมกับ prerenal AKI ต้องหยุดยาทุกตัวที่ซ้ำเติมภาวะขาดน้ำและการไหลเวียนเลือดที่ไต ได้แก่ ยาขับปัสสาวะ HCTZ ที่ทำให้ dehydration รุนแรงขึ้น และหยุดทั้ง enalapril (ACEI) และ losartan (ARB) ซึ่งนอกจากจะลด glomerular filtration pressure แล้ว ยังเป็นการสั่งใช้ยาซ้ำซ้อนที่ไม่เหมาะสม (dual RAAS blockade) อีกด้วย
🔍 ข้ออื่นผิดเพราะอะไร:
• • ข้อ ก.: หยุดเฉพาะ HCTZ ไม่เพียงพอ เพราะ enalapril และ losartan ยังคงขยาย efferent arteriole ทำให้ GFR ตกต่ำต่อเนื่อง
• ข้อ ข.: หยุดเฉพาะ losartan ไม่เพียงพอ เพราะยังคงมี enalapril และ HCTZ ที่ซ้ำเติม AKI
• ข้อ ค.: หยุดเฉพาะ enalapril ไม่เพียงพอ เพราะยังมี losartan และ HCTZ
• ข้อ ง.: หยุดเฉพาะ losartan และ enalapril แต่ไม่หยุด HCTZ จะทำให้ร่างกายสูญเสียสารน้ำและเกลือแร่ต่อไป ยิ่งทำให้ไตขาดเลือด</t>
        </is>
      </c>
      <c r="K70" s="166" t="inlineStr">
        <is>
          <t>Acute Kidney Injury</t>
        </is>
      </c>
      <c r="L70" s="166" t="inlineStr">
        <is>
          <t>Renal</t>
        </is>
      </c>
      <c r="M70" s="166" t="inlineStr">
        <is>
          <t>Acute kidney injury</t>
        </is>
      </c>
      <c r="N70" s="165" t="inlineStr">
        <is>
          <t>Clinic</t>
        </is>
      </c>
      <c r="O70" s="166" t="inlineStr">
        <is>
          <t>ข้อสอบเก่า</t>
        </is>
      </c>
      <c r="P70" s="165" t="inlineStr">
        <is>
          <t>ข้อสอบเก่า</t>
        </is>
      </c>
      <c r="Q70" s="165" t="inlineStr">
        <is>
          <t>2565</t>
        </is>
      </c>
      <c r="R70" s="165" t="inlineStr"/>
    </row>
    <row r="71" ht="24" customHeight="1" s="49">
      <c r="A71" s="172" t="n">
        <v>69</v>
      </c>
      <c r="B71" s="166" t="inlineStr">
        <is>
          <t>[กรณีศึกษา]
ชายอายุ 65 ปี เป็นโรคเบาหวานชนิดที่ 2 และความดันโลหิตสูง มาร้านยาด้วยมาด้วยอาเจียน ปัสสาวะได้ลดลง ยาที่ใช้ได้แก่ losartan, HCTZ, enalapril ความดันโลหิต 110/70 mmHg ผลตรวจทางห้องปฏิบัติการ serum creatinine 2 mg/dL, eGFR 35 mL/min
คำถาม: ข้อใดไม่ต้องติดตามในการรักษา AKI</t>
        </is>
      </c>
      <c r="C71" s="166" t="inlineStr"/>
      <c r="D71" s="166" t="inlineStr">
        <is>
          <t>BUN</t>
        </is>
      </c>
      <c r="E71" s="166" t="inlineStr">
        <is>
          <t>Scr</t>
        </is>
      </c>
      <c r="F71" s="166" t="inlineStr">
        <is>
          <t>BP</t>
        </is>
      </c>
      <c r="G71" s="166" t="inlineStr">
        <is>
          <t>Specifics gravity</t>
        </is>
      </c>
      <c r="H71" s="166" t="inlineStr">
        <is>
          <t>Urine input/output</t>
        </is>
      </c>
      <c r="I71" s="165" t="inlineStr">
        <is>
          <t>4</t>
        </is>
      </c>
      <c r="J71" s="166" t="inlineStr">
        <is>
          <t>✅ คำตอบที่ถูกต้อง: ข้อ ง. Specifics gravity
🎯 ทำไมข้อนี้ถึงถูก:
Urine specific gravity เป็นเพียงการตรวจคัดกรองเบื้องต้นใน urinalysis ที่มีความแปรปรวนสูงจากระดับ hydration และสารทึบรังสี ไม่ใช่ core monitoring parameter ในการติดตามการรักษาและประเมิน renal recovery ในผู้ป่วย AKI
🔍 ข้ออื่นผิดเพราะอะไร:
• • ข้อ ก.: BUN จำเป็นต้องติดตามเพื่อประเมิน uremia และสัดส่วน BUN/Scr ratio ในการแยกระหว่าง prerenal azotemia และ intrinsic renal failure
• ข้อ ข.: Serum creatinine (Scr) เป็นเกณฑ์มาตรฐานหลักตาม KDIGO guideline ในการวินิจฉัยและประเมินการฟื้นตัวของไต
• ข้อ ค.: Blood pressure (BP) สำคัญอย่างยิ่งในการประเมิน hemodynamic status และ renal perfusion pressure
• ข้อ จ.: Urine input/output เป็นพารามิเตอร์หลักตามเกณฑ์ KDIGO ในการติดตามการทำงานของไตและประเมินภาวะ fluid overload</t>
        </is>
      </c>
      <c r="K71" s="166" t="inlineStr">
        <is>
          <t>Acute Kidney Injury</t>
        </is>
      </c>
      <c r="L71" s="166" t="inlineStr">
        <is>
          <t>Renal</t>
        </is>
      </c>
      <c r="M71" s="166" t="inlineStr">
        <is>
          <t>Acute kidney injury</t>
        </is>
      </c>
      <c r="N71" s="165" t="inlineStr">
        <is>
          <t>Clinic</t>
        </is>
      </c>
      <c r="O71" s="166" t="inlineStr">
        <is>
          <t>ข้อสอบเก่า</t>
        </is>
      </c>
      <c r="P71" s="165" t="inlineStr">
        <is>
          <t>ข้อสอบเก่า</t>
        </is>
      </c>
      <c r="Q71" s="165" t="inlineStr">
        <is>
          <t>2565</t>
        </is>
      </c>
      <c r="R71" s="165" t="inlineStr"/>
    </row>
    <row r="72" ht="24" customHeight="1" s="49">
      <c r="A72" s="173" t="n">
        <v>70</v>
      </c>
      <c r="B72" t="inlineStr">
        <is>
          <t>ผู้ป่วยชายไทย อายุ 54 ปี มีประวัติโรคความดันโลหิตสูง รับประทานยา Losartan มาเป็นระยะเวลา 20 ปี วันนี้มาตรวจตามนัดพบว่า ค่าความดันอยู่ที่ 150/110 mmHg แพทย์พิจารณาเพิ่มยาตัวใหม่เพื่อควบคุมอาการ ซึ่งยาดังกล่าวอาจส่งผลต่อการทำงานต่อไต จึงส่งปรึกษาเภสัชเกี่ยวกับการทำงานของไต โดยผู้ป่วยรายนี้ น้ำหนัก 67 kg สูง 172 cm sCr 1.2 mg/dL จงคำนวณหาค่า CrCl</t>
        </is>
      </c>
      <c r="D72" t="inlineStr">
        <is>
          <t>62.5 mL/min</t>
        </is>
      </c>
      <c r="E72" t="inlineStr">
        <is>
          <t>65.8 mL/min</t>
        </is>
      </c>
      <c r="F72" t="inlineStr">
        <is>
          <t>66.7 mL/min</t>
        </is>
      </c>
      <c r="G72" t="inlineStr">
        <is>
          <t>72.7 mL/min</t>
        </is>
      </c>
      <c r="H72" t="inlineStr">
        <is>
          <t>75.4 mL/min</t>
        </is>
      </c>
      <c r="I72" t="n">
        <v>3</v>
      </c>
      <c r="J72" t="inlineStr">
        <is>
          <t>✅ คำตอบที่ถูกต้อง: ข้อ ค. 66.7 mL/min
🎯 ทำไมข้อนี้ถึงถูก: คำนวณตาม Cockcroft-Gault equation สำหรับเพศชาย: CrCl = [(140 - อายุ) คูณ น้ำหนัก (kg)] / [72 คูณ sCr (mg/dL)] = [(140 - 54) คูณ 67] / [72 คูณ 1.2] = [86 คูณ 67] / 86.4 = 5,762 / 86.4 = 66.69 mL/min ปัดเศษได้ 66.7 mL/min
🔍 ข้ออื่นผิดเพราะอะไร:
• ข้อ ก. (62.5 mL/min): เกิดจากการคำนวณผิดพลาด หรือใช้สูตรที่มีตัวคูณผิด เช่น ใช้ตัวหาร 72 คูณ 1.28
• ข้อ ข. (65.8 mL/min): เป็นตัวเลขคลาดเคลื่อนจากการปัดเศษระหว่างคำนวณก่อนสิ้นสุด
• ข้อ ง. (72.7 mL/min): เกิดจากการนำน้ำหนัก ideal body weight หรือค่าคำนวณที่ไม่ปรับตามสูตรจริง
• ข้อ จ. (75.4 mL/min): เกิดจากการคำนวณโดยลืมตัวหารของ serum creatinine หรือสลับสูตร</t>
        </is>
      </c>
      <c r="L72" t="inlineStr">
        <is>
          <t>Renal</t>
        </is>
      </c>
      <c r="M72" t="inlineStr">
        <is>
          <t>Chronic kidney diseases</t>
        </is>
      </c>
      <c r="N72" t="inlineStr">
        <is>
          <t>Clinic</t>
        </is>
      </c>
      <c r="O72" t="inlineStr">
        <is>
          <t>[SOURCE: Mock Pharmtutor 2024 Set 1 ข้อ 88]</t>
        </is>
      </c>
      <c r="P72" t="inlineStr">
        <is>
          <t>ข้อสอบจำลอง</t>
        </is>
      </c>
      <c r="Q72" t="inlineStr">
        <is>
          <t>Mock Pharmtutor 2024</t>
        </is>
      </c>
    </row>
    <row r="73" ht="24" customHeight="1" s="49">
      <c r="A73" s="173" t="n">
        <v>71</v>
      </c>
      <c r="B73" t="inlineStr">
        <is>
          <t>3 เดือนถัดมา พบว่าผู้ป่วยมาตามนัดพบว่า GFR การทำงานของไตอยู่ที่ 49 mL/min/1.73 m2 แพทย์จึงสั่งตรวจทางห้องปฏิบัติการเพิ่มเติมพบว่า K = 4.0 mmol/L, Na = 130 mmol/L, Hb 14.1 g/dL และ PO4 5.2 mg/dL จากอาการข้างต้นของคนไข้ ผู้ป่วยรายดังกล่าวจัดอยู่ในภาวะ CKD stage ใด</t>
        </is>
      </c>
      <c r="D73" t="inlineStr">
        <is>
          <t>Stage 1</t>
        </is>
      </c>
      <c r="E73" t="inlineStr">
        <is>
          <t>Stage 2</t>
        </is>
      </c>
      <c r="F73" t="inlineStr">
        <is>
          <t>Stage 3</t>
        </is>
      </c>
      <c r="G73" t="inlineStr">
        <is>
          <t>Stage 4</t>
        </is>
      </c>
      <c r="H73" t="inlineStr">
        <is>
          <t>Stage 5</t>
        </is>
      </c>
      <c r="I73" t="n">
        <v>3</v>
      </c>
      <c r="J73" t="inlineStr">
        <is>
          <t>✅ คำตอบที่ถูกต้อง: ข้อ ค. Stage 3
🎯 ทำไมข้อนี้ถึงถูก: ตามแนวทาง KDIGO Guidelines การจัดระยะโรคไตเรื้อรัง (CKD staging) โดยประเมินจากอัตราการกรองของไตพบ GFR 49 mL/min/1.73 m2 ซึ่งอยู่ในช่วง 30 ถึง 59 mL/min/1.73 m2 จึงจัดอยู่ใน Stage 3 (หรือเฉพาะเจาะจงคือ Stage 3a: GFR 45-59 mL/min/1.73 m2)
🔍 ข้ออื่นผิดเพราะอะไร:
• ข้อ ก. (Stage 1): เกณฑ์คือ GFR มากกว่าหรือเท่ากับ 90 mL/min/1.73 m2 ร่วมกับมีภาวะไตถูกทำลาย (kidney damage)
• ข้อ ข. (Stage 2): เกณฑ์คือ GFR อยู่ในช่วง 60 ถึง 89 mL/min/1.73 m2 ร่วมกับมี kidney damage
• ข้อ ง. (Stage 4): เกณฑ์คือ GFR ลดลงอย่างรุนแรง อยู่ในช่วง 15 ถึง 29 mL/min/1.73 m2
• ข้อ จ. (Stage 5): เกณฑ์คือ GFR น้อยกว่า 15 mL/min/1.73 m2 จัดเป็นภาวะไตวายระยะสุดท้าย (Kidney failure)</t>
        </is>
      </c>
      <c r="L73" t="inlineStr">
        <is>
          <t>Renal</t>
        </is>
      </c>
      <c r="M73" t="inlineStr">
        <is>
          <t>Chronic kidney diseases</t>
        </is>
      </c>
      <c r="N73" t="inlineStr">
        <is>
          <t>Clinic</t>
        </is>
      </c>
      <c r="O73" t="inlineStr">
        <is>
          <t>[SOURCE: Mock Pharmtutor 2024 Set 1 ข้อ 89]</t>
        </is>
      </c>
      <c r="P73" t="inlineStr">
        <is>
          <t>ข้อสอบจำลอง</t>
        </is>
      </c>
      <c r="Q73" t="inlineStr">
        <is>
          <t>Mock Pharmtutor 2024</t>
        </is>
      </c>
    </row>
    <row r="74" ht="24" customHeight="1" s="49">
      <c r="A74" s="173" t="n">
        <v>72</v>
      </c>
      <c r="B74" t="inlineStr">
        <is>
          <t>จากอาการข้างต้นผู้ป่วยรายดังกล่าวควรได้รับยาชนิดใดในการรักษาเพิ่มเติม (ผลตรวจ PO4 = 5.2 mg/dL, K = 4.0 mmol/L, Na = 130 mmol/L, Hb 14.1 g/dL, GFR 49 mL/min/1.73 m2)</t>
        </is>
      </c>
      <c r="D74" t="inlineStr">
        <is>
          <t>erythropoietin stimulating agent</t>
        </is>
      </c>
      <c r="E74" t="inlineStr">
        <is>
          <t>Sodium polystyrene sulfonate</t>
        </is>
      </c>
      <c r="F74" t="inlineStr">
        <is>
          <t>alfacalcidol</t>
        </is>
      </c>
      <c r="G74" t="inlineStr">
        <is>
          <t>Sodamint</t>
        </is>
      </c>
      <c r="H74" t="inlineStr">
        <is>
          <t>Sevelamer</t>
        </is>
      </c>
      <c r="I74" t="n">
        <v>5</v>
      </c>
      <c r="J74" t="inlineStr">
        <is>
          <t>✅ คำตอบที่ถูกต้อง: ข้อ จ. Sevelamer
🎯 ทำไมข้อนี้ถึงถูก: ผู้ป่วยมีภาวะฟอสเฟตในเลือดสูง (hyperphosphatemia โดยมี PO4 5.2 mg/dL ซึ่งสูงกว่าเกณฑ์ปกติ 2.5 ถึง 4.5 mg/dL) จึงมีข้อบ่งใช้ของ phosphate binder คือ Sevelamer เพื่อช่วยจับฟอสเฟตในทางเดินอาหารและขับออกทางอุจจาระ
🔍 ข้ออื่นผิดเพราะอะไร:
• ข้อ ก. (erythropoietin stimulating agent): ค่า Hb ของคนไข้อยู่ที่ 14.1 g/dL ซึ่งปกติ ไม่ได้มีภาวะโลหิตจางจากโรคไตเรื้อรัง (เป้าหมาย Hb มักอยู่ที่ 10 ถึง 11.5 g/dL)
• ข้อ ข. (Sodium polystyrene sulfonate): ใช้รักษาภาวะ potassium ในเลือดสูง (hyperkalemia) แต่ผู้ป่วยมี K เท่ากับ 4.0 mmol/L ซึ่งอยู่ในเกณฑ์ปกติ
• ข้อ ค. (alfacalcidol): เป็น active vitamin D analogue มีฤทธิ์เพิ่มการดูดซึมทั้งแคลเซียมและฟอสเฟตในทางเดินอาหาร หากให้ในขณะที่ฟอสเฟตในเลือดยังสูงจะยิ่งทำให้ hyperphosphatemia แย่ลงและเสี่ยงต่อ vascular calcification
• ข้อ ง. (Sodamint): Sodium bicarbonate ใช้รักษาภาวะ metabolic acidosis แต่จากผลแล็บยังไม่มีข้อมูลยืนยัน metabolic acidosis และการให้ sodium อาจเพิ่มความดันโลหิต</t>
        </is>
      </c>
      <c r="L74" t="inlineStr">
        <is>
          <t>Renal</t>
        </is>
      </c>
      <c r="M74" t="inlineStr">
        <is>
          <t>Chronic kidney diseases</t>
        </is>
      </c>
      <c r="N74" t="inlineStr">
        <is>
          <t>Clinic</t>
        </is>
      </c>
      <c r="O74" t="inlineStr">
        <is>
          <t>[SOURCE: Mock Pharmtutor 2024 Set 1 ข้อ 90]</t>
        </is>
      </c>
      <c r="P74" t="inlineStr">
        <is>
          <t>ข้อสอบจำลอง</t>
        </is>
      </c>
      <c r="Q74" t="inlineStr">
        <is>
          <t>Mock Pharmtutor 2024</t>
        </is>
      </c>
    </row>
    <row r="75" ht="24" customHeight="1" s="49">
      <c r="A75" s="173" t="n">
        <v>73</v>
      </c>
      <c r="B75" t="inlineStr">
        <is>
          <t>ผู้ป่วยชายไทยอายุ 62 ปี มีประวัติโรคประจำตัวเป็นโรคความดันโลหิตสูงร่วมกับเบาหวาน ปัจจุบันทานยา Hydralazine, Amlodipine และ Glipizide ปัจจุบันสามารถควบคุมระดับน้ำตาลได้ดี วันนี้มาตามนัดตรวจทางห้องปฏิบัติการพบว่า HbA1c = 6.2% BP = 140/85 mmHg eGFR = 46 mL/min/1.73 m2 Ca = 10 mg/dL PO4 = 6 mg/dL แพทย์วินิจฉัยเพิ่มเติมว่าเกิดภาวะไตวายเฉียบพลัน จากค่าทางห้องปฏิบัติการเบื้องต้นผู้ป่วยรายนี้จัดอยู่ใน stage ใดของการรักษาโรคไต (MCQ ธ.ค. 66)</t>
        </is>
      </c>
      <c r="D75" t="inlineStr">
        <is>
          <t>Stage 1</t>
        </is>
      </c>
      <c r="E75" t="inlineStr">
        <is>
          <t>Stage 2</t>
        </is>
      </c>
      <c r="F75" t="inlineStr">
        <is>
          <t>Stage 3a</t>
        </is>
      </c>
      <c r="G75" t="inlineStr">
        <is>
          <t>Stage 3b</t>
        </is>
      </c>
      <c r="H75" t="inlineStr">
        <is>
          <t>Stage 4</t>
        </is>
      </c>
      <c r="I75" t="n">
        <v>3</v>
      </c>
      <c r="J75" t="inlineStr">
        <is>
          <t>✅ คำตอบที่ถูกต้อง: ข้อ ค. Stage 3a
🎯 ทำไมข้อนี้ถึงถูก: ตามเกณฑ์การประเมินระยะการทำงานของไตของ KDIGO ค่า eGFR ที่ตรวจได้ 46 mL/min/1.73 m2 ตกอยู่ในช่วง 45 ถึง 59 mL/min/1.73 m2 จึงจัดอยู่ใน Stage 3a (Mildly to moderately decreased)
🔍 ข้ออื่นผิดเพราะอะไร:
• ข้อ ก.: Stage 1 คือระดับ eGFR ตั้งแต่ 90 mL/min/1.73 m2 ขึ้นไปร่วมกับมีหลักฐานไตถูกทำลาย (Normal or high)
• ข้อ ข.: Stage 2 คือระดับ eGFR อยู่ในช่วง 60 ถึง 89 mL/min/1.73 m2 (Mildly decreased)
• ข้อ ง.: Stage 3b คือระดับ eGFR อยู่ในช่วง 30 ถึง 44 mL/min/1.73 m2 ซึ่งต่ำกว่าค่าของผู้ป่วยรายนี้
• ข้อ จ.: Stage 4 คือระดับ eGFR อยู่ในช่วง 15 ถึง 29 mL/min/1.73 m2 (Severely decreased)</t>
        </is>
      </c>
      <c r="L75" t="inlineStr">
        <is>
          <t>Renal</t>
        </is>
      </c>
      <c r="M75" t="inlineStr">
        <is>
          <t>Chronic kidney diseases</t>
        </is>
      </c>
      <c r="N75" t="inlineStr">
        <is>
          <t>Clinic</t>
        </is>
      </c>
      <c r="O75" t="inlineStr">
        <is>
          <t>[SOURCE: Mock Pharmtutor 2024 Set 2 ข้อ 82] MCQ ธ.ค. 66</t>
        </is>
      </c>
      <c r="P75" t="inlineStr">
        <is>
          <t>ข้อสอบจำลอง</t>
        </is>
      </c>
      <c r="Q75" t="inlineStr">
        <is>
          <t>Mock Pharmtutor 2024</t>
        </is>
      </c>
    </row>
    <row r="76" ht="24" customHeight="1" s="49">
      <c r="A76" s="173" t="n">
        <v>74</v>
      </c>
      <c r="B76" t="inlineStr">
        <is>
          <t>ยาในข้อใดเป็นยาทางเลือกแรกในการรักษาภาวะ Hyperphosphatemia (MCQ ธ.ค. 66)</t>
        </is>
      </c>
      <c r="D76" t="inlineStr">
        <is>
          <t>Aluminum hydroxide</t>
        </is>
      </c>
      <c r="E76" t="inlineStr">
        <is>
          <t>Calcium hydroxide</t>
        </is>
      </c>
      <c r="F76" t="inlineStr">
        <is>
          <t>Sodium polystyrene sulfonate</t>
        </is>
      </c>
      <c r="G76" t="inlineStr">
        <is>
          <t>Calcium polystyrene sulfonate</t>
        </is>
      </c>
      <c r="H76" t="inlineStr">
        <is>
          <t>Sodium bicarbonate</t>
        </is>
      </c>
      <c r="I76" t="n">
        <v>1</v>
      </c>
      <c r="J76" t="inlineStr">
        <is>
          <t>✅ คำตอบที่ถูกต้อง: ข้อ ก. Aluminum hydroxide
🎯 ทำไมข้อนี้ถึงถูก: ในบรรดาตัวเลือกที่กำหนด Aluminum hydroxide เป็นยาตัวเดียวที่ทำหน้าที่เป็น phosphate binder โดยเข้าจับกับ dietary phosphate ในทางเดินอาหารเกิดเป็น insoluble aluminum phosphate ขับออกทางอุจจาระ จึงใช้ลดระดับฟอสเฟตในเลือด
🔍 ข้ออื่นผิดเพราะอะไร:
• ข้อ ข.: Calcium hydroxide เป็นด่างแก่ที่มีฤทธิ์กัดกร่อน (slaked lime) ไม่มีการนำมารับประทานเป็นยาลดฟอสเฟต (เกลือแคลเซียมที่ใช้จับฟอสเฟตคือ Calcium carbonate หรือ Calcium acetate)
• ข้อ ค.: Sodium polystyrene sulfonate (Kalimate หรือ Resonium A) เป็น cation-exchange resin ที่ใช้จับ potassium เพื่อรักษา Hyperkalemia ไม่ใช่ Hyperphosphatemia
• ข้อ ง.: Calcium polystyrene sulfonate (Kalimate) เป็นเรซินแลกเปลี่ยนไอออนที่ใช้รักษาภาวะโพแทสเซียมในเลือดสูง (Hyperkalemia)
• ข้อ จ.: Sodium bicarbonate ใช้รักษาภาวะ Metabolic acidosis และช่วยปรับปัสสาวะให้เป็นด่าง ไม่ได้ทำหน้าที่จับฟอสเฟต</t>
        </is>
      </c>
      <c r="L76" t="inlineStr">
        <is>
          <t>Renal</t>
        </is>
      </c>
      <c r="M76" t="inlineStr">
        <is>
          <t>Fluid &amp; Electrolyte</t>
        </is>
      </c>
      <c r="N76" t="inlineStr">
        <is>
          <t>Clinic</t>
        </is>
      </c>
      <c r="O76" t="inlineStr">
        <is>
          <t>[SOURCE: Mock Pharmtutor 2024 Set 2 ข้อ 83] MCQ ธ.ค. 66</t>
        </is>
      </c>
      <c r="P76" t="inlineStr">
        <is>
          <t>ข้อสอบจำลอง</t>
        </is>
      </c>
      <c r="Q76" t="inlineStr">
        <is>
          <t>Mock Pharmtutor 2024</t>
        </is>
      </c>
    </row>
    <row r="77" ht="24" customHeight="1" s="49">
      <c r="A77" s="173" t="n">
        <v>75</v>
      </c>
      <c r="B77" t="inlineStr">
        <is>
          <t>ข้อใด ไม่ใช่ เกณฑ์วินิจฉัยภาวะไตเรื้อรัง (MCQ ธ.ค. 66)</t>
        </is>
      </c>
      <c r="D77" t="inlineStr">
        <is>
          <t>GFR &lt; 45 mL/min/1.73 m2 ติดต่อกันเกิน 3 เดือน</t>
        </is>
      </c>
      <c r="E77" t="inlineStr">
        <is>
          <t>ตรวจพบอัลบูมินในปัสสาวะ &gt;= 2 ใน 3 ครั้ง ในช่วง 3 เดือน</t>
        </is>
      </c>
      <c r="F77" t="inlineStr">
        <is>
          <t>ตรวจพบเม็ดเลือดแดงในปัสสาวะ &gt;= 2 ใน 3 ครั้ง ในช่วง 3 เดือน</t>
        </is>
      </c>
      <c r="G77" t="inlineStr">
        <is>
          <t>พบความผิดปกติทางพยาธิสภาพ</t>
        </is>
      </c>
      <c r="H77" t="inlineStr">
        <is>
          <t>มีประวัติผ่าตัดปลูกถ่ายไต</t>
        </is>
      </c>
      <c r="I77" t="n">
        <v>1</v>
      </c>
      <c r="J77" t="inlineStr">
        <is>
          <t>✅ คำตอบที่ถูกต้อง: ข้อ ก. GFR &lt; 45 mL/min/1.73 m2 ติดต่อกันเกิน 3 เดือน
🎯 ทำไมข้อนี้ถึงถูก: เกณฑ์การวินิจฉัยโรคไตเรื้อรัง (CKD) ตามแนวทาง KDIGO กำหนดให้ค่า eGFR ต่ำกว่า 60 mL/min/1.73 m2 (ไม่ใช่ 45 mL/min/1.73 m2) ติดต่อกันเกิน 3 เดือนขึ้นไป ข้อ ก. จึงระบุตัวเลขเกณฑ์ไม่ถูกต้อง
🔍 ข้ออื่นผิดเพราะอะไร:
• ข้อ ข.: เป็นเกณฑ์วินิจฉัย kidney damage ที่ถูกต้อง โดยต้องตรวจพบภาวะ Albuminuria (เช่น Urine ACR ตั้งแต่ 30 mg/g ขึ้นไป) อย่างน้อย 2 ใน 3 ครั้งในช่วง 3 เดือน
• ข้อ ค.: เป็นเกณฑ์วินิจฉัย kidney damage ที่ถูกต้อง การตรวจพบตะกอนปัสสาวะผิดปกติ เช่น RBC หรือ RBC casts อย่างน้อย 2 ใน 3 ครั้งจัดเป็นตัวบ่งชี้โรคไตเรื้อรัง
• ข้อ ง.: เป็นเกณฑ์วินิจฉัย kidney damage ที่ถูกต้อง โดยตรวจพบความผิดปกติของเนื้อไตทางพยาธิวิทยาจากการเจาะตัดชิ้นเนื้อไตตรวจ (Renal biopsy)
• ข้อ จ.: เป็นเกณฑ์วินิจฉัย kidney damage ที่ถูกต้อง ผู้ป่วยที่มีประวัติได้รับการผ่าตัดปลูกถ่ายไต (Kidney transplantation) จัดเป็นผู้ป่วย CKD ตามนิยาม</t>
        </is>
      </c>
      <c r="L77" t="inlineStr">
        <is>
          <t>Renal</t>
        </is>
      </c>
      <c r="M77" t="inlineStr">
        <is>
          <t>Chronic kidney diseases</t>
        </is>
      </c>
      <c r="N77" t="inlineStr">
        <is>
          <t>Clinic</t>
        </is>
      </c>
      <c r="O77" t="inlineStr">
        <is>
          <t>[SOURCE: Mock Pharmtutor 2024 Set 2 ข้อ 84] MCQ ธ.ค. 66</t>
        </is>
      </c>
      <c r="P77" t="inlineStr">
        <is>
          <t>ข้อสอบจำลอง</t>
        </is>
      </c>
      <c r="Q77" t="inlineStr">
        <is>
          <t>Mock Pharmtutor 2024</t>
        </is>
      </c>
    </row>
    <row r="78" ht="24" customHeight="1" s="49">
      <c r="A78" s="173" t="n">
        <v>76</v>
      </c>
      <c r="B78" t="inlineStr">
        <is>
          <t>1. ผู้ป่วยเพศหญิง อายุ 55 ปี ตรวจเลือดและปัสสาวะพบค่า eGFR = 35 mL/min/1.73 m² และค่า Urine Albumin-to-Creatinine Ratio (UACR) = 400 mg/g ตามแนวทางเวชปฏิบัติ KDIGO 2024 ผู้ป่วยรายนี้จัดอยู่ในระดับความรุนแรงของโรคไตเรื้อรัง (CKD Staging) ตามข้อใด</t>
        </is>
      </c>
      <c r="D78" t="inlineStr">
        <is>
          <t>CKD Stage 3a, A2</t>
        </is>
      </c>
      <c r="E78" t="inlineStr">
        <is>
          <t>CKD Stage 3b, A3</t>
        </is>
      </c>
      <c r="F78" t="inlineStr">
        <is>
          <t>CKD Stage 3b, A2</t>
        </is>
      </c>
      <c r="G78" t="inlineStr">
        <is>
          <t>CKD Stage 4, A3</t>
        </is>
      </c>
      <c r="H78" t="inlineStr">
        <is>
          <t>CKD Stage 2, A3</t>
        </is>
      </c>
      <c r="I78" t="n">
        <v>2</v>
      </c>
      <c r="J78" t="inlineStr">
        <is>
          <t>✅ คำตอบที่ถูกต้อง: ข้อ ข. CKD Stage 3b, A3
🎯 ทำไมข้อนี้ถึงถูก: ตามเกณฑ์การจำแนกระยะของโรคไตเรื้อรังของ KDIGO (Kidney Disease: Improving Global Outcomes):
1. ระดับการทำงานของไต (GFR Categories): eGFR 30-44 mL/min/1.73 m² จัดอยู่ในระยะ G3b (CKD Stage 3b: Moderately to severely decreased)
2. ระดับโปรตีนไข่ขาวรั่วในปัสสาวะ (Persistent Albuminuria Categories): UACR &gt; 300 mg/g จัดอยู่ในระดับ A3 (Severely increased albuminuria)
ดังนั้นผู้ป่วยรายนี้จึงจัดอยู่ในระยะ CKD Stage 3b, A3 ซึ่งมีความเสี่ยงสูงมากต่อการเกิดโรคหัวใจและหลอดเลือดและการดำเนินโรคไปสู่ไตวายระยะสุดท้าย
🔍 ข้ออื่นผิดเพราะอะไร:
• ข้อ ก. Stage 3a คือ eGFR 45-59 และ A2 คือ UACR 30-300 mg/g
• ข้อ ค. A2 คือ UACR 30-300 mg/g ซึ่งต่ำกว่าค่าของผู้ป่วยจริง
• ข้อ ง. Stage 4 คือ eGFR 15-29 mL/min/1.73 m²
• ข้อ จ. Stage 2 คือ eGFR 60-89 mL/min/1.73 m²
---</t>
        </is>
      </c>
      <c r="L78" t="inlineStr">
        <is>
          <t>Renal</t>
        </is>
      </c>
      <c r="M78" t="inlineStr">
        <is>
          <t>Chronic Kidney Disease (CKD)</t>
        </is>
      </c>
      <c r="N78" t="inlineStr">
        <is>
          <t>Clinic</t>
        </is>
      </c>
      <c r="O78" t="inlineStr">
        <is>
          <t>ข้อ 1 Mock RxCU83 ชุดที่ 2 | [RECONSTRUCTED: ปรับแต่งและเติมเต็มบริบทโจทย์เพื่อความสมบูรณ์]</t>
        </is>
      </c>
      <c r="P78" t="inlineStr">
        <is>
          <t>ข้อสอบจำลอง</t>
        </is>
      </c>
      <c r="Q78" t="inlineStr">
        <is>
          <t>Mock RxCU83 ชุดที่ 2</t>
        </is>
      </c>
    </row>
    <row r="79">
      <c r="A79" s="173" t="n">
        <v>77</v>
      </c>
      <c r="B79" t="inlineStr">
        <is>
          <t>2. ผู้ป่วยเพศหญิง อายุ 55 ปี ถูกวินิจฉัยว่าเป็นโรคไตเรื้อรังระยะ 3b (eGFR 35 mL/min/1.73 m², UACR 400 mg/g) และเป็นโรคเบาหวานชนิดที่ 2 มา 10 ปี ความดันโลหิต 120/75 mmHg ผลตรวจทางห้องปฏิบัติการ: Hb 12 g/dL, Ferritin 500 ng/mL, TSAT 40%, Ca 8.5 mg/dL, P 3.5 mg/dL, K 3.7 mEq/L, HbA1c 6.0% ปัจจุบันได้รับยา Metformin 1000 mg/day, Losartan 100 mg/day, Calcium carbonate 1 g tid w/meal, Ferrous sulfate 1 tab tid การปรับเปลี่ยนการรักษาในข้อใดเหมาะสมที่สุดเพื่อชะลอการเสื่อมของไต</t>
        </is>
      </c>
      <c r="D79" t="inlineStr">
        <is>
          <t>เริ่มยา Amlodipine 5 mg/day</t>
        </is>
      </c>
      <c r="E79" t="inlineStr">
        <is>
          <t>เริ่มยา Dapagliflozin 10 mg/day</t>
        </is>
      </c>
      <c r="F79" t="inlineStr">
        <is>
          <t>เริ่มยา IV Iron sucrose</t>
        </is>
      </c>
      <c r="G79" t="inlineStr">
        <is>
          <t>เปลี่ยน Calcium carbonate เป็น Lanthanum carbonate</t>
        </is>
      </c>
      <c r="H79" t="inlineStr">
        <is>
          <t>เริ่มยา Epoetin alfa 4000 units สัปดาห์ละ 1 ครั้ง</t>
        </is>
      </c>
      <c r="I79" t="n">
        <v>2</v>
      </c>
      <c r="J79" t="inlineStr">
        <is>
          <t>✅ คำตอบที่ถูกต้อง: ข้อ ข. เริ่มยา Dapagliflozin 10 mg/day
🎯 ทำไมข้อนี้ถึงถูก: ตามแนวทางเวชปฏิบัติ KDIGO 2023/2024 และ ADA Standards of Care แนะนำให้เริ่มยากลุ่ม SGLT2 inhibitor (เช่น Dapagliflozin 10 mg/day หรือ Empagliflozin 10 mg/day) ร่วมกับยาสูตรเดิมในผู้ป่วยโรคเบาหวานชนิดที่ 2 ที่มีภาวะ CKD (eGFR 20-60 หรือ UACR &gt; 200 mg/g) แม้ระดับ HbA1c จะอยู่ในเกณฑ์เป้าหมายแล้วก็ตาม (HbA1c 6%) เนื่องจากยากลุ่มนี้มีหลักฐานเชิงประจักษ์ชัดเจนในการลดความดันในโกลเมอรูลัส ชะลอการเสื่อมของไต (Cardiorenal protection) และลดอัตราการเสียชีวิตจากโรคหัวใจ
🔍 ข้ออื่นผิดเพราะอะไร:
• ข้อ ก. Amlodipine: ความดันโลหิตผู้ป่วยควบคุมได้ดีมากแล้ว (120/75 mmHg) จึงไม่มีข้อบ่งชี้ในการเพิ่มยาลดความดัน
• ข้อ ค. IV Iron: ระดับธาตุเหล็กสะสมของผู้ป่วยอยู่ในเกณฑ์ปกติสมบูรณ์ (Ferritin 500 ng/mL, TSAT 40%) ไม่มีความจำเป็นต้องให้ธาตุเหล็กทางหลอดเลือดดำ
• ข้อ ง. Lanthanum carbonate: ระดับฟอสเฟตในเลือดปกติ (P 3.5 mg/dL) จึงไม่มีความจำเป็นต้องเปลี่ยนเป็นยากลุ่ม non-calcium binder ราคาแพง
• ข้อ จ. Epoetin alfa: ระดับฮีโมโกลบินปกติ (Hb 12 g/dL) ยังไม่มีภาวะโลหิตจางจากโรคไต (เกณฑ์เริ่ม ESA คือ Hb &lt; 10 g/dL)
---</t>
        </is>
      </c>
      <c r="L79" t="inlineStr">
        <is>
          <t>Renal</t>
        </is>
      </c>
      <c r="M79" t="inlineStr">
        <is>
          <t>Chronic Kidney Disease (CKD)</t>
        </is>
      </c>
      <c r="N79" t="inlineStr">
        <is>
          <t>Clinic</t>
        </is>
      </c>
      <c r="O79" t="inlineStr">
        <is>
          <t>ข้อ 2 Mock RxCU83 ชุดที่ 2</t>
        </is>
      </c>
      <c r="P79" t="inlineStr">
        <is>
          <t>ข้อสอบจำลอง</t>
        </is>
      </c>
      <c r="Q79" t="inlineStr">
        <is>
          <t>Mock RxCU83 ชุดที่ 2</t>
        </is>
      </c>
    </row>
    <row r="80">
      <c r="A80" s="173" t="n">
        <v>78</v>
      </c>
      <c r="B80" t="inlineStr">
        <is>
          <t>3. ชายอายุ 55 ปี เป็นโรคไตเรื้อรังระยะ 4 มา 3 ปี มีโรคร่วมคือโรคความดันโลหิตสูง ผลตรวจเลือดล่าสุด: Serum Ca 9.8 mg/dL, Serum Phosphorus 6.5 mg/dL, Albumin 3.2 g/dL, UACR 100 mg/g, Serum K 4.0 mEq/L กำลังรับประทานยา Enalapril 20 mg/day และ Ferrous sulfate 1 tab tid pc ยาจับฟอสเฟต (Phosphate binder) ในข้อใดเหมาะสมที่สุดสำหรับผู้ป่วยรายนี้</t>
        </is>
      </c>
      <c r="D80" t="inlineStr">
        <is>
          <t>Calcium carbonate</t>
        </is>
      </c>
      <c r="E80" t="inlineStr">
        <is>
          <t>Sevelamer carbonate</t>
        </is>
      </c>
      <c r="F80" t="inlineStr">
        <is>
          <t>Calcium citrate</t>
        </is>
      </c>
      <c r="G80" t="inlineStr">
        <is>
          <t>Calcitonin</t>
        </is>
      </c>
      <c r="H80" t="inlineStr">
        <is>
          <t>Aluminum hydroxide</t>
        </is>
      </c>
      <c r="I80" t="n">
        <v>2</v>
      </c>
      <c r="J80" t="inlineStr">
        <is>
          <t>✅ คำตอบที่ถูกต้อง: ข้อ ข. Sevelamer carbonate
🎯 ทำไมข้อนี้ถึงถูก: ผู้ป่วยมีภาวะฟอสเฟตในเลือดสูงรุนแรง (Hyperphosphatemia, P = 6.5 mg/dL เกณฑ์ปกติ 2.5-4.5 mg/dL) ในขณะที่ระดับแคลเซียมในเลือดสูงแตะขอบบน (Corrected Ca = 9.8 + 0.8 × [4.0 - 3.2] = 10.44 mg/dL ซึ่งเข้าสู่ภาวะ Hypercalcemia) ตามแนวทาง KDIGO CKD-MBD Guidelines การให้ Calcium-based phosphate binders (เช่น Calcium carbonate หรือ Calcium acetate) จะเพิ่มความเสี่ยงต่อการเกิดภาวะ Hypercalcemia และการสะสมหินปูนในหลอดเลือดแดง (Vascular calcification) ดังนั้นจึงควรเลือกใช้ยากลุ่ม Non-calcium based phosphate binder ได้แก่ Sevelamer carbonate หรือ Lanthanum carbonate
🔍 ข้ออื่นผิดเพราะอะไร:
• ข้อ ก. Calcium carbonate: มีส่วนประกอบของแคลเซียม เสี่ยงต่อการเกิด Hypercalcemia และหลอดเลือดแข็งตัว
• ข้อ ค. Calcium citrate: นอกจากเพิ่มแคลเซียมแล้ว Citrate ยังเพิ่มการดูดซึมอะลูมิเนียมในทางเดินอาหาร จึงเป็นข้อห้ามใช้ในผู้ป่วยโรคไต
• ข้อ ง. Calcitonin: เป็นยารักษาภาวะแคลเซียมในเลือดสูงหรือโรคกระดูก ไม่ใช่ยาจับฟอสเฟตในทางเดินอาหาร
• ข้อ จ. Aluminum hydroxide: ห้ามใช้ต่อเนื่องในระยะยาวเนื่องจากเกิดการสะสมอะลูมิเนียมทำให้เกิดภาวะสมองเสื่อม (Encephalopathy) และกระดูกผุ (Osteomalacia)
---</t>
        </is>
      </c>
      <c r="L80" t="inlineStr">
        <is>
          <t>Renal</t>
        </is>
      </c>
      <c r="M80" t="inlineStr">
        <is>
          <t>CKD-MBD &amp; Electrolyte Disorders</t>
        </is>
      </c>
      <c r="N80" t="inlineStr">
        <is>
          <t>Clinic</t>
        </is>
      </c>
      <c r="O80" t="inlineStr">
        <is>
          <t>ข้อ 3 Mock RxCU83 ชุดที่ 2</t>
        </is>
      </c>
      <c r="P80" t="inlineStr">
        <is>
          <t>ข้อสอบจำลอง</t>
        </is>
      </c>
      <c r="Q80" t="inlineStr">
        <is>
          <t>Mock RxCU83 ชุดที่ 2</t>
        </is>
      </c>
    </row>
    <row r="81">
      <c r="A81" s="173" t="n">
        <v>79</v>
      </c>
      <c r="B81" t="inlineStr">
        <is>
          <t>4. พยาธิสรีรวิทยาและกลไกหลักที่ทำลายโครงสร้างไต (Glomerulosclerosis and tubulointerstitial fibrosis) ซึ่งเป็นสาเหตุสำคัญที่สุดที่ทำให้โรคไตเรื้อรังดำเนินไปสู่โรคไตวายระยะสุดท้าย (ESKD) คือข้อใด</t>
        </is>
      </c>
      <c r="D81" t="inlineStr">
        <is>
          <t>แรงดันภายในโกลเมอรูลัสเพิ่มขึ้นร่วมกับการกระตุ้นระบบ RAAS และการสร้างพังผืด</t>
        </is>
      </c>
      <c r="E81" t="inlineStr">
        <is>
          <t>การลดลงของการกรองสารน้ำทำให้เกิดภาวะน้ำคั่งเฉพาะที่</t>
        </is>
      </c>
      <c r="F81" t="inlineStr">
        <is>
          <t>การเพิ่มขึ้นของฮอร์โมนพาราไทรอยด์ทำให้เกิดการขับฟอสเฟตออกจากกระดูก</t>
        </is>
      </c>
      <c r="G81" t="inlineStr">
        <is>
          <t>การคั่งของสาร Uremic toxins ทำให้เซลล์บุผิวท่อไตเกิดการติดเชื้อแบคทีเรีย</t>
        </is>
      </c>
      <c r="H81" t="inlineStr">
        <is>
          <t>การสร้าง Erythropoietin ลดลงทำให้หลอดเลือดแดงฝอยในไตขาดออกซิเจนเฉียบพลัน</t>
        </is>
      </c>
      <c r="I81" t="n">
        <v>1</v>
      </c>
      <c r="J81" t="inlineStr">
        <is>
          <t>✅ คำตอบที่ถูกต้อง: ข้อ ก. แรงดันภายในโกลเมอรูลัสเพิ่มขึ้นร่วมกับการกระตุ้นระบบ RAAS และการสร้างพังผืด
🎯 ทำไมข้อนี้ถึงถูก: กลไกหลักของการดำเนินโรคใน CKD เกิดจากเมื่อเนฟรอนบางส่วนถูกทำลาย เนฟรอนที่เหลืออยู่จะเกิดกระบวนการชดเชย (Compensatory hyperfiltration) ส่งผลให้เกิด Intraglomerular hypertension โดยการกระตุ้นของระบบ Renin-Angiotensin-Aldosterone System (RAAS) ซึ่ง Angiotensin II จะทำให้หลอดเลือด Efferent arteriole หดตัว แรงดันที่สูงขึ้นจะทำลายเซลล์ Podocyte และเหนี่ยวนำให้เกิดการหลั่ง Pro-inflammatory และ Pro-fibrotic cytokines (เช่น TGF-beta) นำไปสู่การเกิด Glomerulosclerosis และ Tubulointerstitial fibrosis ในที่สุด
🔍 ข้ออื่นผิดเพราะอะไร:
• ข้อ ข. การลดลงของการกรองเป็นผลลัพธ์ของการเสื่อม ไม่ใช่กลไกหลักระดับโมเลกุลที่ทำให้เกิด fibrosis
• ข้อ ค. การเพิ่มขึ้นของ PTH เป็นภาวะแทรกซ้อนด้านแร่ธาตุและกระดูก (CKD-MBD) ไม่ใช่กลไกปฐมภูมิของ glomerulosclerosis
• ข้อ ง. Uremic toxins ก่อการอักเสบแต่ไม่ได้ทำให้เกิดการติดเชื้อแบคทีเรีย
• ข้อ จ. การลดลงของ EPO ก่อให้เกิดโลหิตจางเรื้อรัง ไม่ใช่สาเหตุโดยตรงของการเกิด glomerulosclerosis
---</t>
        </is>
      </c>
      <c r="L81" t="inlineStr">
        <is>
          <t>Renal</t>
        </is>
      </c>
      <c r="M81" t="inlineStr">
        <is>
          <t>Chronic Kidney Disease (CKD)</t>
        </is>
      </c>
      <c r="N81" t="inlineStr">
        <is>
          <t>Clinic</t>
        </is>
      </c>
      <c r="O81" t="inlineStr">
        <is>
          <t>ข้อ 4 Mock RxCU83 ชุดที่ 2</t>
        </is>
      </c>
      <c r="P81" t="inlineStr">
        <is>
          <t>ข้อสอบจำลอง</t>
        </is>
      </c>
      <c r="Q81" t="inlineStr">
        <is>
          <t>Mock RxCU83 ชุดที่ 2</t>
        </is>
      </c>
    </row>
    <row r="82">
      <c r="A82" s="173" t="n">
        <v>80</v>
      </c>
      <c r="B82" t="inlineStr">
        <is>
          <t>5. ตามแนวทางเวชปฏิบัติ KDIGO 2024 การตั้งเป้าหมายความดันโลหิต (Target Blood Pressure) สำหรับผู้ป่วยโรคไตเรื้อรัง (CKD) ที่มีภาวะโปรตีนรั่วในปัสสาวะ (Severely increased albuminuria, UACR &gt; 300 mg/g) ควบคุมให้อยู่ในระดับใด</t>
        </is>
      </c>
      <c r="D82" t="inlineStr">
        <is>
          <t>SBP &lt; 120 mmHg เมื่อวัดด้วยวิธีมาตรฐาน (Standardized office BP)</t>
        </is>
      </c>
      <c r="E82" t="inlineStr">
        <is>
          <t>SBP &lt; 130 mmHg และ DBP &lt; 80 mmHg</t>
        </is>
      </c>
      <c r="F82" t="inlineStr">
        <is>
          <t>SBP &lt; 140 mmHg และ DBP &lt; 90 mmHg</t>
        </is>
      </c>
      <c r="G82" t="inlineStr">
        <is>
          <t>SBP &lt; 150 mmHg และ DBP &lt; 90 mmHg</t>
        </is>
      </c>
      <c r="H82" t="inlineStr">
        <is>
          <t>SBP 130 - 139 mmHg เพื่อป้องกันภาวะไตขาดเลือด</t>
        </is>
      </c>
      <c r="I82" t="n">
        <v>1</v>
      </c>
      <c r="J82" t="inlineStr">
        <is>
          <t>✅ คำตอบที่ถูกต้อง: ข้อ ก. SBP &lt; 120 mmHg เมื่อวัดด้วยวิธีมาตรฐาน (Standardized office BP)
🎯 ทำไมข้อนี้ถึงถูก: แนวทางเวชปฏิบัติ KDIGO 2021/2024 Clinical Practice Guideline for the Management of Blood Pressure in CKD แนะนำเป้าหมายความดันโลหิตตัวบน (Systolic Blood Pressure: SBP) ต่ำกว่า 120 mmHg (&lt; 120 mmHg) ในผู้ป่วย CKD ที่สามารถทนต่อยาได้ โดยต้องวัดด้วยวิธีมาตรฐาน (Standardized office BP measurement) ซึ่งผลการศึกษาจาก SPRINT trial ชี้ชัดว่าการควบคุมความดันโลหิตเข้มงวดช่วยลดอัตราการเสียชีวิตและลดความเสี่ยงต่อโรคหัวใจและหลอดเลือดได้อย่างมีนัยสำคัญทางสถิติ
🔍 ข้ออื่นผิดเพราะอะไร:
• ข้อ ข. ค. ง. และ จ. เป็นเกณฑ์เป้าหมายเดิมหรือเกณฑ์สำหรับผู้ป่วยทั่วไปที่ไม่มีภาวะเสี่ยงสูงของโรคไต
---</t>
        </is>
      </c>
      <c r="L82" t="inlineStr">
        <is>
          <t>Renal</t>
        </is>
      </c>
      <c r="M82" t="inlineStr">
        <is>
          <t>Chronic Kidney Disease (CKD)</t>
        </is>
      </c>
      <c r="N82" t="inlineStr">
        <is>
          <t>Clinic</t>
        </is>
      </c>
      <c r="O82" t="inlineStr">
        <is>
          <t>ข้อ 5 Mock RxCU83 ชุดที่ 2 | [RECONSTRUCTED: ปรับแต่งและเติมเต็มบริบทโจทย์เพื่อความสมบูรณ์]</t>
        </is>
      </c>
      <c r="P82" t="inlineStr">
        <is>
          <t>ข้อสอบจำลอง</t>
        </is>
      </c>
      <c r="Q82" t="inlineStr">
        <is>
          <t>Mock RxCU83 ชุดที่ 2</t>
        </is>
      </c>
    </row>
    <row r="83">
      <c r="A83" s="173" t="n">
        <v>81</v>
      </c>
      <c r="B83" t="inlineStr">
        <is>
          <t>9. ผู้ป่วยชายอายุ 65 ปี มีโรคประจำตัว HTN, DM, Dyslipidemia ผลตรวจทางห้องปฏิบัติการ: BUN 32 mg/dL, Scr 3.2 mg/dL, eGFR 35 mL/min/1.73 m², Urine RBC 0-1, Urine WBC 0-1 คำแนะนำทางโภชนาการด้านโปรตีนในข้อใดถูกต้องและเหมาะสมที่สุดสำหรับผู้ป่วยรายนี้</t>
        </is>
      </c>
      <c r="D83" t="inlineStr">
        <is>
          <t>รับประทานโปรตีนเสริม เช่น เวย์โปรตีน เพื่อป้องกันกล้ามเนื้อลีบ</t>
        </is>
      </c>
      <c r="E83" t="inlineStr">
        <is>
          <t>จำกัดปริมาณโปรตีนในอาหารให้อยู่ในระดับที่เหมาะสมเพื่อชะลอการเสื่อมของไต</t>
        </is>
      </c>
      <c r="F83" t="inlineStr">
        <is>
          <t>งดรับประทานโปรตีนจากเนื้อสัตว์ทุกชนิดโดยเด็ดขาด</t>
        </is>
      </c>
      <c r="G83" t="inlineStr">
        <is>
          <t>ดื่มน้ำสะอาดปริมาณมากๆ ไม่ต่ำกว่าวันละ 3-4 ลิตร เพื่อขับของเสียยูเรีย</t>
        </is>
      </c>
      <c r="H83" t="inlineStr">
        <is>
          <t>รับประทานอาหารโปรตีนสูงควบคู่กับการออกกำลังกายแบบยกน้ำหนัก</t>
        </is>
      </c>
      <c r="I83" t="n">
        <v>2</v>
      </c>
      <c r="J83" t="inlineStr">
        <is>
          <t>✅ คำตอบที่ถูกต้อง: ข้อ ข. จำกัดปริมาณโปรตีนในอาหารให้อยู่ในระดับที่เหมาะสมเพื่อชะลอการเสื่อมของไต
🎯 ทำไมข้อนี้ถึงถูก: ตามแนวทาง KDIGO 2024 Clinical Practice Guideline ผู้ป่วยโรคไตเรื้อรังระยะ 3-5 ที่ยังไม่ได้รับการบำบัดทดแทนไต (Non-dialysis CKD) แนะนำให้จำกัดโปรตีนในอาหาร (Low-protein diet) อยู่ที่ประมาณ 0.6 - 0.8 g/kg/day เพื่อลดภาระการทำงานของเนฟรอน ลดแรงดันในโกลเมอรูลัส ลดการคั่งของสารยูเรียและไนโตรเจน และชะลอการเสื่อมของไต
🔍 ข้ออื่นผิดเพราะอะไร:
• ข้อ ก. และ จ. การรับประทานโปรตีนสูงจะเร่งให้ไตเสื่อมเร็วขึ้นจาก Glomerular hyperfiltration
• ข้อ ค. การงดโปรตีนทุกชนิดจะทำให้เกิดภาวะทุพโภชนาการ (Protein-energy wasting: PEW)
• ข้อ ง. การดื่มน้ำมากเกินไปในผู้ป่วยโรคไตเสื่อมระยะลุกลามจะทำให้เกิดภาวะน้ำคั่ง (Volume overload) ความดันโลหิตสูง และหัวใจล้มเหลว
---</t>
        </is>
      </c>
      <c r="L83" t="inlineStr">
        <is>
          <t>Renal</t>
        </is>
      </c>
      <c r="M83" t="inlineStr">
        <is>
          <t>Chronic Kidney Disease (CKD)</t>
        </is>
      </c>
      <c r="N83" t="inlineStr">
        <is>
          <t>Clinic</t>
        </is>
      </c>
      <c r="O83" t="inlineStr">
        <is>
          <t>ข้อ 9 Mock RxCU83 ชุดที่ 2</t>
        </is>
      </c>
      <c r="P83" t="inlineStr">
        <is>
          <t>ข้อสอบจำลอง</t>
        </is>
      </c>
      <c r="Q83" t="inlineStr">
        <is>
          <t>Mock RxCU83 ชุดที่ 2</t>
        </is>
      </c>
    </row>
    <row r="84">
      <c r="A84" s="173" t="n">
        <v>82</v>
      </c>
      <c r="B84" t="inlineStr">
        <is>
          <t>10. ผู้ป่วยชายอายุ 65 ปี มีโรคประจำตัว HTN, DM, Dyslipidemia, CKD stage 3b (eGFR 35 mL/min/1.73 m²) การให้คำแนะนำทางโภชนาการในข้อใดต่อไปนี้ ไม่ถูกต้อง และอาจก่อให้เกิดอันตรายร้ายแรงต่อผู้ป่วย</t>
        </is>
      </c>
      <c r="D84" t="inlineStr">
        <is>
          <t>แนะนำให้รับประทานผลไม้ที่มีโพแทสเซียมสูง เช่น กล้วยหอม ส้ม มะเขือเทศ เพื่อบำรุงหัวใจ</t>
        </is>
      </c>
      <c r="E84" t="inlineStr">
        <is>
          <t>จำกัดการบริโภคโซเดียมในอาหารไม่เกิน 2,000 mg/day (เกลือแกงไม่เกิน 1 ช้อนชา)</t>
        </is>
      </c>
      <c r="F84" t="inlineStr">
        <is>
          <t>เลือกบริโภคคาร์โบไฮเดรตเชิงซ้อนและควบคุมระดับน้ำตาลในเลือดให้เหมาะสม</t>
        </is>
      </c>
      <c r="G84" t="inlineStr">
        <is>
          <t>หลีกเลี่ยงอาหารแปรรูป อาหารกระป๋อง และอาหารหมักดอง</t>
        </is>
      </c>
      <c r="H84" t="inlineStr">
        <is>
          <t>หลีกเลี่ยงไขมันอิ่มตัวและไขมันทรานส์เพื่อป้องกันภาวะหลอดเลือดแดงแข็ง</t>
        </is>
      </c>
      <c r="I84" t="n">
        <v>1</v>
      </c>
      <c r="J84" t="inlineStr">
        <is>
          <t>✅ คำตอบที่ถูกต้อง: ข้อ ก. แนะนำให้รับประทานผลไม้ที่มีโพแทสเซียมสูง เช่น กล้วยหอม ส้ม มะเขือเทศ เพื่อบำรุงหัวใจ
🎯 ทำไมข้อนี้ถึงถูก: ในผู้ป่วยโรคไตเรื้อรังตั้งแต่ระยะ 3b ขึ้นไป ความสามารถในการขับโพแทสเซียมทางไตจะเริ่มลดลง การแนะนำให้รับประทานผลไม้ที่มีโพแทสเซียมสูง (High-potassium fruits เช่น กล้วย ส้ม ทุเรียน แคนตาลูป มะเขือเทศ) มีความเสี่ยงสูงมากที่จะทำให้เกิดภาวะโพแทสเซียมในเลือดสูง (Hyperkalemia) ซึ่งอาจนำไปสู่ภาวะหัวใจเต้นผิดจังหวะรุนแรง (Ventricular arrhythmia) และหัวใจหยุดเต้นได้
🔍 ข้ออื่นผิดเพราะอะไร:
• ข้อ ข. ค. ง. และ จ. ล้วนเป็นคำแนะนำที่ถูกต้องตามมาตรฐานการดูแลผู้ป่วยเบาหวาน ความดันโลหิตสูง และโรคไตเรื้อรัง
---</t>
        </is>
      </c>
      <c r="L84" t="inlineStr">
        <is>
          <t>Renal</t>
        </is>
      </c>
      <c r="M84" t="inlineStr">
        <is>
          <t>Chronic Kidney Disease (CKD)</t>
        </is>
      </c>
      <c r="N84" t="inlineStr">
        <is>
          <t>Clinic</t>
        </is>
      </c>
      <c r="O84" t="inlineStr">
        <is>
          <t>ข้อ 10 Mock RxCU83 ชุดที่ 2</t>
        </is>
      </c>
      <c r="P84" t="inlineStr">
        <is>
          <t>ข้อสอบจำลอง</t>
        </is>
      </c>
      <c r="Q84" t="inlineStr">
        <is>
          <t>Mock RxCU83 ชุดที่ 2</t>
        </is>
      </c>
    </row>
    <row r="85">
      <c r="A85" s="173" t="n">
        <v>83</v>
      </c>
      <c r="B85" t="inlineStr">
        <is>
          <t>12. ผู้ป่วยเพศหญิง อายุ 55 ปี เป็นโรคไตเรื้อรังระยะ 3b ได้รับยา Calcium carbonate 1,000 mg รับประทานวันละ 3 ครั้ง พร้อมอาหาร (tid with meals) วัตถุประสงค์หลักของการสั่งใช้ยานี้ในมื้ออาหารคือข้อใด</t>
        </is>
      </c>
      <c r="D85" t="inlineStr">
        <is>
          <t>เพื่อทำหน้าที่เป็นยาจับฟอสเฟตในอาหารและลดการดูดซึมฟอสเฟตเข้าสู่กระแสเลือด</t>
        </is>
      </c>
      <c r="E85" t="inlineStr">
        <is>
          <t>เพื่อเพิ่มการดูดซึมแคลเซียมเข้าสู่ร่างกายอย่างรวดเร็วสำหรับรักษาโรคกระดูกพรุน</t>
        </is>
      </c>
      <c r="F85" t="inlineStr">
        <is>
          <t>เพื่อช่วยกระตุ้นการสร้างวิตามิน D ในลำไส้เล็ก</t>
        </is>
      </c>
      <c r="G85" t="inlineStr">
        <is>
          <t>เพื่อลดความเป็นกรดในกระเพาะอาหารรักษาโรคแผลในทางเดินอาหาร</t>
        </is>
      </c>
      <c r="H85" t="inlineStr">
        <is>
          <t>เพื่อป้องกันการเกิดนิ่วแคลเซียมออกซาเลตในไต</t>
        </is>
      </c>
      <c r="I85" t="n">
        <v>1</v>
      </c>
      <c r="J85" t="inlineStr">
        <is>
          <t>✅ คำตอบที่ถูกต้อง: ข้อ ก. เพื่อทำหน้าที่เป็นยาจับฟอสเฟตในอาหารและลดการดูดซึมฟอสเฟตเข้าสู่กระแสเลือด
🎯 ทำไมข้อนี้ถึงถูก: ในผู้ป่วยโรคไตเรื้อรัง การรับประทาน Calcium carbonate "พร้อมอาหารทันที" (With meals) แคลเซียมไอออนจะทำปฏิกิริยากับฟอสเฟตในอาหารที่กระเพาะและลำไส้เล็ก เกิดเป็นเกลือ Calcium phosphate ที่ไม่ละลายน้ำและถูกขับถ่ายออกทางอุจจาระ จึงทำหน้าที่เป็น Phosphate binder ป้องกันภาวะ Hyperphosphatemia (หากต้องการใช้เสริมแคลเซียมบำรุงกระดูกจะต้องรับประทานหลังอาหารหรือตอนท้องว่างเพื่อให้ดูดซึมเข้ากระแสเลือด)
🔍 ข้ออื่นผิดเพราะอะไร:
• ข้อ ข. การรับประทานพร้อมอาหาร แคลเซียมจะจับกับฟอสเฟตทำให้การดูดซึมแคลเซียมเข้ากระแสเลือดลดลง
• ข้อ ค. แคลเซียมคาร์บอเนตไม่ได้มีฤทธิ์กระตุ้นการสร้างวิตามิน D
• ข้อ ง. การลดกรดเป็นข้อบ่งใช้เมื่อรับประทานตอนท้องว่างหรือเมื่อมีอาการแสบร้อน
• ข้อ จ. ไม่ได้มีผลป้องกันนิ่วในไต
---</t>
        </is>
      </c>
      <c r="L85" t="inlineStr">
        <is>
          <t>Renal</t>
        </is>
      </c>
      <c r="M85" t="inlineStr">
        <is>
          <t>CKD-MBD &amp; Electrolyte Disorders</t>
        </is>
      </c>
      <c r="N85" t="inlineStr">
        <is>
          <t>Clinic</t>
        </is>
      </c>
      <c r="O85" t="inlineStr">
        <is>
          <t>ข้อ 12 Mock RxCU83 ชุดที่ 2</t>
        </is>
      </c>
      <c r="P85" t="inlineStr">
        <is>
          <t>ข้อสอบจำลอง</t>
        </is>
      </c>
      <c r="Q85" t="inlineStr">
        <is>
          <t>Mock RxCU83 ชุดที่ 2</t>
        </is>
      </c>
    </row>
    <row r="86">
      <c r="A86" s="173" t="n">
        <v>84</v>
      </c>
      <c r="B86" t="inlineStr">
        <is>
          <t>14. ผู้ป่วยโรคไตเรื้อรังระยะ 4 ที่มีระดับโพแทสเซียมในเลือดสูง ควรหลีกเลี่ยงการรับประทานผักในข้อใดต่อไปนี้ เนื่องจากจัดเป็นผักที่มีปริมาณโพแทสเซียมสูง (High potassium vegetables)</t>
        </is>
      </c>
      <c r="D86" t="inlineStr">
        <is>
          <t>ผักโขม ฟักทอง และมะเขือเทศ</t>
        </is>
      </c>
      <c r="E86" t="inlineStr">
        <is>
          <t>กะหล่ำปลี และผักกาดขาว</t>
        </is>
      </c>
      <c r="F86" t="inlineStr">
        <is>
          <t>บวบเหลี่ยม และน้ำเต้า</t>
        </is>
      </c>
      <c r="G86" t="inlineStr">
        <is>
          <t>ถั่วงอก และแตงกวา</t>
        </is>
      </c>
      <c r="H86" t="inlineStr">
        <is>
          <t>ผักกาดแก้ว และฟักเขียว</t>
        </is>
      </c>
      <c r="I86" t="n">
        <v>1</v>
      </c>
      <c r="J86" t="inlineStr">
        <is>
          <t>✅ คำตอบที่ถูกต้อง: ข้อ ก. ผักโขม ฟักทอง และมะเขือเทศ
🎯 ทำไมข้อนี้ถึงถูก: ผักที่มีสีเขียวเข้ม สีส้ม และสีเหลืองเข้ม เช่น ผักโขม, ฟักทอง, มะเขือเทศ, แครอท, บรอกโคลี จัดเป็นกลุ่มผักที่มีโพแทสเซียมสูงมาก (มากกว่า 200-500 mg ต่อส่วนบริโภค) ผู้ป่วยโรคไตเรื้อรังระยะ 4-5 จึงควรหลีกเลี่ยงอย่างเด็ดขาดเพื่อป้องกันภาวะ Hyperkalemia
🔍 ข้ออื่นผิดเพราะอะไร:
• ข้อ ข. ค. ง. และ จ. เป็นผักที่มีสีขาว ซีด หรือเขียวอ่อน ซึ่งจัดเป็นผักที่มีโพแทสเซียมต่ำถึงปานกลาง (Low-potassium vegetables) สามารถรับประทานได้ในปริมาณที่เหมาะสม
---</t>
        </is>
      </c>
      <c r="L86" t="inlineStr">
        <is>
          <t>Renal</t>
        </is>
      </c>
      <c r="M86" t="inlineStr">
        <is>
          <t>Chronic Kidney Disease (CKD)</t>
        </is>
      </c>
      <c r="N86" t="inlineStr">
        <is>
          <t>Clinic</t>
        </is>
      </c>
      <c r="O86" t="inlineStr">
        <is>
          <t>ข้อ 14 Mock RxCU83 ชุดที่ 2</t>
        </is>
      </c>
      <c r="P86" t="inlineStr">
        <is>
          <t>ข้อสอบจำลอง</t>
        </is>
      </c>
      <c r="Q86" t="inlineStr">
        <is>
          <t>Mock RxCU83 ชุดที่ 2</t>
        </is>
      </c>
    </row>
    <row r="87">
      <c r="A87" s="173" t="n">
        <v>85</v>
      </c>
      <c r="B87" t="inlineStr">
        <is>
          <t>ผู้ป่วยชายไทยคู่ อายุ 55 ปี น้ำหนัก 80 กก. สูง 170 ซม. มีโรคประจำตัวคือ ความดันโลหิตสูง เบาหวาน เกาต์ มีประวัติสูบบุหรี่วันละ 1 ซอง มีอาชีพเป็นทนายความ ไม่ค่อยออกกำลังกาย
(ใช้ข้อมูลข้างต้นตอบคำถามข้อ 65 - 66)
ข้อใดเป็นสาเหตุหลักที่สำคัญที่สุดของการเกิดโรคไตเรื้อรัง (CKD) ในผู้ป่วยรายนี้</t>
        </is>
      </c>
      <c r="D87" t="inlineStr">
        <is>
          <t>ผู้ป่วยเป็นโรคความดันโลหิตสูงและเบาหวาน</t>
        </is>
      </c>
      <c r="E87" t="inlineStr">
        <is>
          <t>ผู้ป่วยเป็นโรคเกาต์</t>
        </is>
      </c>
      <c r="F87" t="inlineStr">
        <is>
          <t>สูบบุหรี่วันละ 1 ซอง</t>
        </is>
      </c>
      <c r="G87" t="inlineStr">
        <is>
          <t>ไม่ค่อยออกกำลังกาย</t>
        </is>
      </c>
      <c r="H87" t="inlineStr">
        <is>
          <t>ภาวะน้ำหนักเกิน</t>
        </is>
      </c>
      <c r="I87" t="n">
        <v>1</v>
      </c>
      <c r="J87" t="inlineStr">
        <is>
          <t>- คำตอบที่ถูกต้อง: ข้อ ก. ผู้ป่วยเป็นโรคความดันโลหิตสูงและเบาหวาน
- ทำไมข้อนี้ถึงถูก: โรคเบาหวาน (Diabetic kidney disease) และความดันโลหิตสูง (Hypertensive nephrosclerosis) เป็นสาเหตุอันดับ 1 และ 2 ของการเกิดโรคไตเรื้อรังระยะสุดท้าย (ESRD) ทั่วโลกรวมถึงประเทศไทย
- ข้ออื่นผิดเพราะอะไร:
  • ข้อ ข.: โรคเกาต์อาจทำให้เกิด urate nephropathy ได้แต่เป็นสาเหตุที่พบน้อยกว่ามาก
  • ข้อ ค.: การสูบบุหรี่เป็นปัจจัยส่งเสริมให้หลอดเลือดแข็งตัวและไตเสื่อมเร็วขึ้นแต่ไม่ใช่สาเหตุตั้งต้นหลัก
  • ข้อ ง.: ขาดการออกกำลังกายเป็นปัจจัยเสี่ยงต่อ metabolic syndrome
  • ข้อ จ.: น้ำหนักเกินเป็นปัจจัยเสี่ยงร่วมแต่ไม่ใช่สาเหตุหลักโดยตรงเท่าเบาหวานและความดัน</t>
        </is>
      </c>
      <c r="L87" t="inlineStr">
        <is>
          <t>Renal</t>
        </is>
      </c>
      <c r="M87" t="inlineStr">
        <is>
          <t>Chronic kidney disease (CKD)</t>
        </is>
      </c>
      <c r="N87" t="inlineStr">
        <is>
          <t>Clinic</t>
        </is>
      </c>
      <c r="O87" t="inlineStr">
        <is>
          <t>รุ่น RxCU83</t>
        </is>
      </c>
      <c r="P87" t="inlineStr">
        <is>
          <t>แบบฝึกหัด</t>
        </is>
      </c>
      <c r="Q87" t="inlineStr">
        <is>
          <t>Quiz เตรียมสอบ CC1 RxCU83</t>
        </is>
      </c>
    </row>
    <row r="88">
      <c r="A88" s="173" t="n">
        <v>86</v>
      </c>
      <c r="B88" t="inlineStr">
        <is>
          <t>หากผู้ป่วยโรคไตรายนี้มีภาวะบวมและมีน้ำคั่งในร่างกาย (Fluid retention / Volume overload) ควรได้รับยาขับปัสสาวะในกลุ่มใดเหมาะสมที่สุด</t>
        </is>
      </c>
      <c r="D88" t="inlineStr">
        <is>
          <t>Hydrochlorothiazide (HCTZ)</t>
        </is>
      </c>
      <c r="E88" t="inlineStr">
        <is>
          <t>Amiloride</t>
        </is>
      </c>
      <c r="F88" t="inlineStr">
        <is>
          <t>Furosemide</t>
        </is>
      </c>
      <c r="G88" t="inlineStr">
        <is>
          <t>Acetazolamide</t>
        </is>
      </c>
      <c r="H88" t="inlineStr">
        <is>
          <t>HCTZ + Amiloride</t>
        </is>
      </c>
      <c r="I88" t="n">
        <v>3</v>
      </c>
      <c r="J88" t="inlineStr">
        <is>
          <t>- คำตอบที่ถูกต้อง: ข้อ ค. Furosemide
- ทำไมข้อนี้ถึงถูก: Loop diuretics เช่น Furosemide เป็นยาขับปัสสาวะที่มีประสิทธิภาพสูงที่สุดในการกำจัดโซเดียมและน้ำ และยังคงออกฤทธิ์ได้ดีในผู้ป่วยที่มีการทำงานของไตบกพร่อง (eGFR &lt; 30 mL/min) ซึ่ง Thiazides มักไม่ได้ผล
- ข้ออื่นผิดเพราะอะไร:
  • ข้อ ก.: Thiazide diuretics มีประสิทธิภาพลดลงอย่างมากเมื่อ eGFR &lt; 30 mL/min
  • ข้อ ข.: Amiloride เป็น potassium-sparing diuretic มีความเสี่ยงสูงต่อการเกิด severe hyperkalemia ในผู้ป่วยไตวาย
  • ข้อ ง.: Acetazolamide เป็น carbonic anhydrase inhibitor มีฤทธิ์ขับปัสสาวะอ่อนและทำให้เกิด metabolic acidosis
  • ข้อ จ.: ยาสูตรผสมเพิ่มความเสี่ยงต่อ hyperkalemia จาก amiloride</t>
        </is>
      </c>
      <c r="L88" t="inlineStr">
        <is>
          <t>Renal</t>
        </is>
      </c>
      <c r="M88" t="inlineStr">
        <is>
          <t>Chronic kidney disease (CKD)</t>
        </is>
      </c>
      <c r="N88" t="inlineStr">
        <is>
          <t>Clinic</t>
        </is>
      </c>
      <c r="O88" t="inlineStr">
        <is>
          <t>รุ่น RxCU83</t>
        </is>
      </c>
      <c r="P88" t="inlineStr">
        <is>
          <t>แบบฝึกหัด</t>
        </is>
      </c>
      <c r="Q88" t="inlineStr">
        <is>
          <t>Quiz เตรียมสอบ CC1 RxCU83</t>
        </is>
      </c>
    </row>
    <row r="89">
      <c r="A89" s="173" t="n">
        <v>87</v>
      </c>
      <c r="B89" t="inlineStr">
        <is>
          <t>ผู้ป่วยชายไทยคู่ อายุ 80 ปี น้ำหนัก 60 กก. ถูกวินิจฉัยเป็น Acute renal failure โดยมีผลตรวจทางห้องปฏิบัติการพบ Scr 2.0 mg/dL และ K+ 7.0 mmol/L ยาที่ได้รับในปัจจุบันคือ atenolol, simvastatin, aspirin, ketoconazole และ felodipine
(ใช้ข้อมูลข้างต้นตอบคำถามข้อ 67 - 71)
ผู้ป่วยรายนี้มีค่า Creatinine Clearance (CrCl) โดยประมาณเท่าใด (คำนวณตาม Cockcroft-Gault equation)</t>
        </is>
      </c>
      <c r="D89" t="inlineStr">
        <is>
          <t>10 mL/min</t>
        </is>
      </c>
      <c r="E89" t="inlineStr">
        <is>
          <t>15 mL/min</t>
        </is>
      </c>
      <c r="F89" t="inlineStr">
        <is>
          <t>20 mL/min</t>
        </is>
      </c>
      <c r="G89" t="inlineStr">
        <is>
          <t>25 mL/min</t>
        </is>
      </c>
      <c r="H89" t="inlineStr">
        <is>
          <t>30 mL/min</t>
        </is>
      </c>
      <c r="I89" t="n">
        <v>4</v>
      </c>
      <c r="J89" t="inlineStr">
        <is>
          <t>- คำตอบที่ถูกต้อง: ข้อ ง. 25 mL/min
- ทำไมข้อนี้ถึงถูก: คำนวณจากสูตร Cockcroft-Gault สำหรับเพศชาย: CrCl = [(140 - อายุ) x น้ำหนัก] / (72 x Scr) = [(140 - 80) x 60] / (72 x 2.0) = [60 x 60] / 144 = 3600 / 144 = 25 mL/min
- ข้ออื่นผิดเพราะอะไร:
  • ข้อ ก.: ค่าต่ำกว่าผลคำนวณจริง
  • ข้อ ข.: ค่าต่ำกว่าผลคำนวณจริง
  • ข้อ ค.: ค่าต่ำกว่าผลคำนวณจริง
  • ข้อ จ.: ค่าสูงเกินกว่าผลคำนวณจริง</t>
        </is>
      </c>
      <c r="L89" t="inlineStr">
        <is>
          <t>Renal</t>
        </is>
      </c>
      <c r="M89" t="inlineStr">
        <is>
          <t>Acute kidney injury (AKI)</t>
        </is>
      </c>
      <c r="N89" t="inlineStr">
        <is>
          <t>Clinic</t>
        </is>
      </c>
      <c r="O89" t="inlineStr">
        <is>
          <t>รุ่น RxCU83</t>
        </is>
      </c>
      <c r="P89" t="inlineStr">
        <is>
          <t>แบบฝึกหัด</t>
        </is>
      </c>
      <c r="Q89" t="inlineStr">
        <is>
          <t>Quiz เตรียมสอบ CC1 RxCU83</t>
        </is>
      </c>
    </row>
    <row r="90">
      <c r="A90" s="173" t="n">
        <v>88</v>
      </c>
      <c r="B90" t="inlineStr">
        <is>
          <t>อะไรน่าจะเป็นสาเหตุหลักของการเกิด Acute renal failure และภาวะโพแทสเซียมในเลือดสูงรุนแรงในผู้ป่วยรายนี้</t>
        </is>
      </c>
      <c r="D90" t="inlineStr">
        <is>
          <t>Hypovolemia</t>
        </is>
      </c>
      <c r="E90" t="inlineStr">
        <is>
          <t>Gastrointestinal bleeding</t>
        </is>
      </c>
      <c r="F90" t="inlineStr">
        <is>
          <t>Rhabdomyolysis</t>
        </is>
      </c>
      <c r="G90" t="inlineStr">
        <is>
          <t>Allergic interstitial nephritis</t>
        </is>
      </c>
      <c r="H90" t="inlineStr">
        <is>
          <t>Renal stone</t>
        </is>
      </c>
      <c r="I90" t="n">
        <v>3</v>
      </c>
      <c r="J90" t="inlineStr">
        <is>
          <t>- คำตอบที่ถูกต้อง: ข้อ ค. Rhabdomyolysis
- ทำไมข้อนี้ถึงถูก: ผู้ป่วยได้รับยา Simvastatin ร่วมกับ Ketoconazole ซึ่งเป็น potent CYP3A4 inhibitor ส่งผลให้ระดับยา Simvastatin สูงขึ้นหลายเท่าจนเกิดภาวะกล้ามเนื้อลายสลาย (Rhabdomyolysis) ปล่อย myoglobin และ potassium ออกมา ทำให้เกิด acute tubular necrosis และ hyperkalemia
- ข้ออื่นผิดเพราะอะไร:
  • ข้อ ก.: ไม่มีประวัติการสูญเสียน้ำหรือขาดน้ำ
  • ข้อ ข.: ไม่มีประวัติอาเจียนเป็นเลือดหรือถ่ายดำ
  • ข้อ ง.: ไม่มีประวัติผื่นแพ้ยาหรือ eosinophil สูง
  • ข้อ จ.: ไม่มีประวัติปวดบั้นเอวหรือปัสสาวะเป็นนิ่ว</t>
        </is>
      </c>
      <c r="L90" t="inlineStr">
        <is>
          <t>Renal</t>
        </is>
      </c>
      <c r="M90" t="inlineStr">
        <is>
          <t>Acute kidney injury (AKI)</t>
        </is>
      </c>
      <c r="N90" t="inlineStr">
        <is>
          <t>Clinic</t>
        </is>
      </c>
      <c r="O90" t="inlineStr">
        <is>
          <t>รุ่น RxCU83</t>
        </is>
      </c>
      <c r="P90" t="inlineStr">
        <is>
          <t>แบบฝึกหัด</t>
        </is>
      </c>
      <c r="Q90" t="inlineStr">
        <is>
          <t>Quiz เตรียมสอบ CC1 RxCU83</t>
        </is>
      </c>
    </row>
    <row r="91">
      <c r="A91" s="173" t="n">
        <v>89</v>
      </c>
      <c r="B91" t="inlineStr">
        <is>
          <t>อาการกล้ามเนื้อลายสลายและไตวายเฉียบพลันข้างต้น เกิดจากอันตรกิริยาระหว่างยากับยาตัวใดเป็นสำคัญ</t>
        </is>
      </c>
      <c r="D91" t="inlineStr">
        <is>
          <t>Atenolol</t>
        </is>
      </c>
      <c r="E91" t="inlineStr">
        <is>
          <t>Simvastatin</t>
        </is>
      </c>
      <c r="F91" t="inlineStr">
        <is>
          <t>Aspirin</t>
        </is>
      </c>
      <c r="G91" t="inlineStr">
        <is>
          <t>Felodipine</t>
        </is>
      </c>
      <c r="H91" t="inlineStr">
        <is>
          <t>ไม่มีข้อใดถูก</t>
        </is>
      </c>
      <c r="I91" t="n">
        <v>2</v>
      </c>
      <c r="J91" t="inlineStr">
        <is>
          <t>- คำตอบที่ถูกต้อง: ข้อ ข. Simvastatin
- ทำไมข้อนี้ถึงถูก: Simvastatin ถูกเมแทบอไลซ์หลักผ่านเอนไซม์ CYP3A4 เมื่อใช้ร่วมกับ Ketoconazole ซึ่งยับยั้ง CYP3A4 อย่างรุนแรง จะทำให้ระดับ Simvastatin ในกระแสเลือดเพิ่มสูงขึ้นอย่างมหาศาล เหนี่ยวนำให้เกิด severe myopathy และ rhabdomyolysis
- ข้ออื่นผิดเพราะอะไร:
  • ข้อ ก.: Atenolol ขับออกทางไตเป็นหลัก ไม่ได้ผ่าน CYP3A4
  • ข้อ ค.: Aspirin ไม่ได้ทำปฏิกิริยากับ ketoconazole ในลักษณะนี้
  • ข้อ ง.: Felodipine ผ่าน CYP3A4 เช่นกัน แต่ผลข้างเคียงคือความดันตกและบวมข้อเท้า ไม่ได้ทำให้เกิด rhabdomyolysis
  • ข้อ จ.: ข้อ ข ถูกต้อง</t>
        </is>
      </c>
      <c r="L91" t="inlineStr">
        <is>
          <t>Renal</t>
        </is>
      </c>
      <c r="M91" t="inlineStr">
        <is>
          <t>Acute kidney injury (AKI)</t>
        </is>
      </c>
      <c r="N91" t="inlineStr">
        <is>
          <t>Clinic</t>
        </is>
      </c>
      <c r="O91" t="inlineStr">
        <is>
          <t>รุ่น RxCU83</t>
        </is>
      </c>
      <c r="P91" t="inlineStr">
        <is>
          <t>แบบฝึกหัด</t>
        </is>
      </c>
      <c r="Q91" t="inlineStr">
        <is>
          <t>Quiz เตรียมสอบ CC1 RxCU83</t>
        </is>
      </c>
    </row>
    <row r="92">
      <c r="A92" s="173" t="n">
        <v>90</v>
      </c>
      <c r="B92" t="inlineStr">
        <is>
          <t>ภาวะปัสสาวะออกน้อย (Oliguria) ในทางการแพทย์หมายถึงข้อใด</t>
        </is>
      </c>
      <c r="D92" t="inlineStr">
        <is>
          <t>ภาวะปัสสาวะมากกว่า 3,000 mL ต่อวัน</t>
        </is>
      </c>
      <c r="E92" t="inlineStr">
        <is>
          <t>ภาวะปัสสาวะน้อยกว่า 400 - 500 mL ต่อวัน (หรือน้อยกว่า 0.5 mL/kg/hr)</t>
        </is>
      </c>
      <c r="F92" t="inlineStr">
        <is>
          <t>ภาวะปัสสาวะใกล้เคียงกับปกติแต่ปัสสาวะบ่อยตอนกลางคืน</t>
        </is>
      </c>
      <c r="G92" t="inlineStr">
        <is>
          <t>ภาวะตรวจพบเม็ดเลือดแดงในปัสสาวะ</t>
        </is>
      </c>
      <c r="H92" t="inlineStr">
        <is>
          <t>ภาวะตรวจพบโปรตีนไข่ขาวรั่วในปัสสาวะ</t>
        </is>
      </c>
      <c r="I92" t="n">
        <v>2</v>
      </c>
      <c r="J92" t="inlineStr">
        <is>
          <t>- คำตอบที่ถูกต้อง: ข้อ ข. ภาวะปัสสาวะน้อยกว่า 400 - 500 mL ต่อวัน (หรือน้อยกว่า 0.5 mL/kg/hr)
- ทำไมข้อนี้ถึงถูก: นิยามของ Oliguria คือ ปริมาณปัสสาวะที่ขับออกมาน้อยกว่า 400-500 mL ใน 24 ชั่วโมงในผู้ใหญ่ หรือน้อยกว่า 0.5 mL/kg/hr ต่อเนื่องกันอย่างน้อย 6 ชั่วโมง
- ข้ออื่นผิดเพราะอะไร:
  • ข้อ ก.: ปัสสาวะมากกว่า 3,000 mL/day คือ Polyuria
  • ข้อ ค.: ปัสสาวะบ่อยตอนกลางคืนคือ Nocturia
  • ข้อ ง.: ตรวจพบเม็ดเลือดแดงในปัสสาวะคือ Hematuria
  • ข้อ จ.: ตรวจพบโปรตีนในปัสสาวะคือ Proteinuria</t>
        </is>
      </c>
      <c r="L92" t="inlineStr">
        <is>
          <t>Renal</t>
        </is>
      </c>
      <c r="M92" t="inlineStr">
        <is>
          <t>Acute kidney injury (AKI)</t>
        </is>
      </c>
      <c r="N92" t="inlineStr">
        <is>
          <t>Clinic</t>
        </is>
      </c>
      <c r="O92" t="inlineStr">
        <is>
          <t>รุ่น RxCU83</t>
        </is>
      </c>
      <c r="P92" t="inlineStr">
        <is>
          <t>แบบฝึกหัด</t>
        </is>
      </c>
      <c r="Q92" t="inlineStr">
        <is>
          <t>Quiz เตรียมสอบ CC1 RxCU83</t>
        </is>
      </c>
    </row>
    <row r="93">
      <c r="A93" s="173" t="n">
        <v>91</v>
      </c>
      <c r="B93" t="inlineStr">
        <is>
          <t>ในภาวะข้างต้นที่ผู้ป่วยมีระดับโพแทสเซียมในเลือดสูงวิกฤต (K+ 7.0 mmol/L) ควรได้รับการรักษาด้วยยาข้อใดเพื่อดึงโพแทสเซียมเข้าสู่เซลล์อย่างรวดเร็ว</t>
        </is>
      </c>
      <c r="D93" t="inlineStr">
        <is>
          <t>Dextrose + Regular Insulin ทางหลอดเลือดดำ</t>
        </is>
      </c>
      <c r="E93" t="inlineStr">
        <is>
          <t>Erythropoietin</t>
        </is>
      </c>
      <c r="F93" t="inlineStr">
        <is>
          <t>Sodium bicarbonate รับประทาน</t>
        </is>
      </c>
      <c r="G93" t="inlineStr">
        <is>
          <t>Calcitriol</t>
        </is>
      </c>
      <c r="H93" t="inlineStr">
        <is>
          <t>Calcium carbonate</t>
        </is>
      </c>
      <c r="I93" t="n">
        <v>1</v>
      </c>
      <c r="J93" t="inlineStr">
        <is>
          <t>- คำตอบที่ถูกต้อง: ข้อ ก. Dextrose + Regular Insulin ทางหลอดเลือดดำ
- ทำไมข้อนี้ถึงถูก: Regular Insulin (ร่วมกับ 50% Glucose/Dextrose เพื่อป้องกันภาวะน้ำตาลในเลือดต่ำ) มีกลไกกระตุ้น Na+/K+ ATPase pump ทำให้โพแทสเซียมเคลื่อนที่จากกระแสเลือดเข้าสู่ภายในเซลล์ได้อย่างรวดเร็วภายใน 15-30 นาที
- ข้ออื่นผิดเพราะอะไร:
  • ข้อ ข.: Erythropoietin ใช้รักษาภาวะโลหิตจาง ไม่ได้ลดระดับโพแทสเซียม
  • ข้อ ค.: Sodium bicarbonate ช่วยได้ช้าและใช้กรณีมี metabolic acidosis ชัดเจน
  • ข้อ ง.: Calcitriol คือ active vitamin D ไม่ได้ช่วยลดระดับโพแทสเซียมฉุกเฉิน
  • ข้อ จ.: Calcium carbonate เป็น phosphate binder ชนิดรับประทาน (ถ้าใช้ป้องกันหัวใจเต้นผิดจังหวะต้องเป็น Calcium gluconate IV)</t>
        </is>
      </c>
      <c r="L93" t="inlineStr">
        <is>
          <t>Renal</t>
        </is>
      </c>
      <c r="M93" t="inlineStr">
        <is>
          <t>Fluids &amp; Electrolytes</t>
        </is>
      </c>
      <c r="N93" t="inlineStr">
        <is>
          <t>Clinic</t>
        </is>
      </c>
      <c r="O93" t="inlineStr">
        <is>
          <t>รุ่น RxCU83</t>
        </is>
      </c>
      <c r="P93" t="inlineStr">
        <is>
          <t>แบบฝึกหัด</t>
        </is>
      </c>
      <c r="Q93" t="inlineStr">
        <is>
          <t>Quiz เตรียมสอบ CC1 RxCU83</t>
        </is>
      </c>
    </row>
    <row r="94">
      <c r="A94" s="173" t="n">
        <v>92</v>
      </c>
      <c r="B94" t="inlineStr">
        <is>
          <t>ผู้ป่วยโรคไตเรื้อรังที่ได้รับการรักษาด้วยวิธีฟอกเลือดด้วยเครื่องไตเทียม (Hemodialysis) มีความเสี่ยงต่อการเกิดปัญหาการขาดวิตามินชนิดใดมากที่สุด</t>
        </is>
      </c>
      <c r="D94" t="inlineStr">
        <is>
          <t>วิตามิน A</t>
        </is>
      </c>
      <c r="E94" t="inlineStr">
        <is>
          <t>วิตามิน D</t>
        </is>
      </c>
      <c r="F94" t="inlineStr">
        <is>
          <t>โพแทสเซียม</t>
        </is>
      </c>
      <c r="G94" t="inlineStr">
        <is>
          <t>พลังงานรวม</t>
        </is>
      </c>
      <c r="H94" t="inlineStr">
        <is>
          <t>โปรตีน</t>
        </is>
      </c>
      <c r="I94" t="n">
        <v>2</v>
      </c>
      <c r="J94" t="inlineStr">
        <is>
          <t>- คำตอบที่ถูกต้อง: ข้อ ข. วิตามิน D
- ทำไมข้อนี้ถึงถูก: ในผู้ป่วยไตวายเรื้อรัง เนื้อไตสูญเสียเอนไซม์ 1-alpha-hydroxylase ทำให้ไม่สามารถเปลี่ยน 25(OH)D เป็น 1,25(OH)2D (Calcitriol) ส่งผลให้เกิดภาวะขาด active vitamin D และเกิด secondary hyperparathyroidism ตามมา
- ข้ออื่นผิดเพราะอะไร:
  • ข้อ ก.: วิตามิน A เป็นวิตามินที่ละลายในไขมัน ไม่ถูกกรองทิ้งในการฟอกเลือด และมักสะสมจนสูงในผู้ป่วยไตวาย
  • ข้อ ค.: ผู้ป่วยฟอกเลือดมักมีโพแทสเซียมคั่งสูง ไม่ใช่ขาด
  • ข้อ ง.: พลังงานสามารถได้รับจากอาหารได้
  • ข้อ จ.: โปรตีนอาจสูญเสียได้บ้างแต่ผู้ป่วยฟอกเลือดมักต้องการการเสริม active vitamin D เป็นหลัก</t>
        </is>
      </c>
      <c r="L94" t="inlineStr">
        <is>
          <t>Renal</t>
        </is>
      </c>
      <c r="M94" t="inlineStr">
        <is>
          <t>Chronic kidney disease (CKD)</t>
        </is>
      </c>
      <c r="N94" t="inlineStr">
        <is>
          <t>Clinic</t>
        </is>
      </c>
      <c r="O94" t="inlineStr">
        <is>
          <t>รุ่น RxCU83</t>
        </is>
      </c>
      <c r="P94" t="inlineStr">
        <is>
          <t>แบบฝึกหัด</t>
        </is>
      </c>
      <c r="Q94" t="inlineStr">
        <is>
          <t>Quiz เตรียมสอบ CC1 RxCU83</t>
        </is>
      </c>
    </row>
    <row r="95">
      <c r="A95" s="173" t="n">
        <v>93</v>
      </c>
      <c r="B95" t="inlineStr">
        <is>
          <t>การรับประทานวิตามินใดในขนาดสูงอย่างต่อเนื่องจะส่งผลให้ระดับออกซาเลตในเลือดและปัสสาวะเพิ่มสูงขึ้นจนเสี่ยงต่อการเกิดนิ่วในไต</t>
        </is>
      </c>
      <c r="D95" t="inlineStr">
        <is>
          <t>วิตามิน A</t>
        </is>
      </c>
      <c r="E95" t="inlineStr">
        <is>
          <t>วิตามิน B</t>
        </is>
      </c>
      <c r="F95" t="inlineStr">
        <is>
          <t>วิตามิน C</t>
        </is>
      </c>
      <c r="G95" t="inlineStr">
        <is>
          <t>วิตามิน D</t>
        </is>
      </c>
      <c r="H95" t="inlineStr">
        <is>
          <t>วิตามิน K</t>
        </is>
      </c>
      <c r="I95" t="n">
        <v>3</v>
      </c>
      <c r="J95" t="inlineStr">
        <is>
          <t>- คำตอบที่ถูกต้อง: ข้อ ค. วิตามิน C
- ทำไมข้อนี้ถึงถูก: วิตามินซี (Ascorbic acid) เมื่อรับประทานในขนาดสูง (&gt; 1,000-2,000 mg/day) จะถูกเมแทบอไลซ์เปลี่ยนเป็นกรดออกซาลิก (Oxalic acid) เพิ่มการขับ oxalate ทางไตจนตกตะกอนเป็นนิ่ว Calcium oxalate
- ข้ออื่นผิดเพราะอะไร:
  • ข้อ ก.: วิตามินเอสะสมทำให้เกิดตับอักเสบและความดันในกะโหลกสูง ไม่ได้สร้าง oxalate
  • ข้อ ข.: วิตามินบีรวมละลายน้ำได้ดีและขับออกทางปัสสาวะโดยไม่เกิด oxalate
  • ข้อ ง.: วิตามินดีขนาดสูงทำให้เกิด hypercalcemia
  • ข้อ จ.: วิตามินเคเกี่ยวข้องกับการแข็งตัวของเลือด ไม่ได้สร้าง oxalate</t>
        </is>
      </c>
      <c r="L95" t="inlineStr">
        <is>
          <t>Renal</t>
        </is>
      </c>
      <c r="M95" t="inlineStr">
        <is>
          <t>Fluids &amp; Electrolytes</t>
        </is>
      </c>
      <c r="N95" t="inlineStr">
        <is>
          <t>Clinic</t>
        </is>
      </c>
      <c r="O95" t="inlineStr">
        <is>
          <t>รุ่น RxCU83</t>
        </is>
      </c>
      <c r="P95" t="inlineStr">
        <is>
          <t>แบบฝึกหัด</t>
        </is>
      </c>
      <c r="Q95" t="inlineStr">
        <is>
          <t>Quiz เตรียมสอบ CC1 RxCU83</t>
        </is>
      </c>
    </row>
    <row r="96">
      <c r="A96" s="173" t="n">
        <v>94</v>
      </c>
      <c r="B96" t="inlineStr">
        <is>
          <t>อาหารประเภทใดต่อไปนี้ที่ผู้ป่วยโรคไตเรื้อรังที่มีระดับฟอสฟอรัสในเลือดสูง (Hyperphosphatemia) ควรหลีกเลี่ยงมากที่สุด</t>
        </is>
      </c>
      <c r="D96" t="inlineStr">
        <is>
          <t>ถั่วเมล็ดแห้งอบกรอบ</t>
        </is>
      </c>
      <c r="E96" t="inlineStr">
        <is>
          <t>น้ำมะนาว</t>
        </is>
      </c>
      <c r="F96" t="inlineStr">
        <is>
          <t>ไข่ขาวต้ม</t>
        </is>
      </c>
      <c r="G96" t="inlineStr">
        <is>
          <t>ฝรั่งแช่อิ่ม</t>
        </is>
      </c>
      <c r="H96" t="inlineStr">
        <is>
          <t>ขนมชั้น</t>
        </is>
      </c>
      <c r="I96" t="n">
        <v>1</v>
      </c>
      <c r="J96" t="inlineStr">
        <is>
          <t>- คำตอบที่ถูกต้อง: ข้อ ก. ถั่วเมล็ดแห้งอบกรอบ
- ทำไมข้อนี้ถึงถูก: ถั่วเมล็ดแห้ง ธัญพืช เมล็ดพืช ผลิตภัณฑ์จากนม และไข่แดง เป็นอาหารที่มีปริมาณฟอสฟอรัสอินทรีย์ (organic phosphorus) สูงมาก ผู้ป่วยโรคไตจึงต้องจำกัดเพื่อป้องกัน hyperphosphatemia
- ข้ออื่นผิดเพราะอะไร:
  • ข้อ ข.: น้ำมะนาวมีฟอสฟอรัสต่ำมาก (แต่มีโพแทสเซียม)
  • ข้อ ค.: ไข่ขาวต้มเป็นแหล่งโปรตีนคุณภาพสูงที่มีฟอสฟอรัสต่ำมาก นิยมแนะนำให้ผู้ป่วยโรคไตรับประทาน
  • ข้อ ง.: ฝรั่งมีฟอสฟอรัสต่ำ
  • ข้อ จ.: ขนมชั้นทำจากแป้งและกะทิ มีฟอสฟอรัสน้อยกว่าถั่วเมล็ดแห้งมาก</t>
        </is>
      </c>
      <c r="L96" t="inlineStr">
        <is>
          <t>Renal</t>
        </is>
      </c>
      <c r="M96" t="inlineStr">
        <is>
          <t>Chronic kidney disease (CKD)</t>
        </is>
      </c>
      <c r="N96" t="inlineStr">
        <is>
          <t>Clinic</t>
        </is>
      </c>
      <c r="O96" t="inlineStr">
        <is>
          <t>รุ่น RxCU83</t>
        </is>
      </c>
      <c r="P96" t="inlineStr">
        <is>
          <t>แบบฝึกหัด</t>
        </is>
      </c>
      <c r="Q96" t="inlineStr">
        <is>
          <t>Quiz เตรียมสอบ CC1 RxCU83</t>
        </is>
      </c>
    </row>
    <row r="97">
      <c r="A97" s="173" t="n">
        <v>95</v>
      </c>
      <c r="B97" t="inlineStr">
        <is>
          <t>ผู้ป่วยหญิง อายุ 40 ปี น้ำหนัก 72 กิโลกรัม ส่วนสูง 150 เซนติเมตร มีระดับ Serum Creatinine เท่ากับ 1.0 mg/dL จงคำนวณ Creatinine Clearance (CrCl) โดยสมการ Cockcroft-Gault ในผู้ป่วยรายนี้</t>
        </is>
      </c>
      <c r="D97" t="inlineStr">
        <is>
          <t>125 mL/min</t>
        </is>
      </c>
      <c r="E97" t="inlineStr">
        <is>
          <t>100 mL/min</t>
        </is>
      </c>
      <c r="F97" t="inlineStr">
        <is>
          <t>85 mL/min</t>
        </is>
      </c>
      <c r="G97" t="inlineStr">
        <is>
          <t>75 mL/min</t>
        </is>
      </c>
      <c r="H97" t="inlineStr">
        <is>
          <t>68-70 mL/min</t>
        </is>
      </c>
      <c r="I97" t="n">
        <v>4</v>
      </c>
      <c r="J97" t="inlineStr">
        <is>
          <t>✅ คำตอบที่ถูกต้อง: ข้อ ง. 75 mL/min
🎯 ทำไมข้อนี้ถึงถูก:
คำนวณ Ideal Body Weight (IBW) สำหรับหญิง: 45.5 + 2.3 x (ส่วนสูงนิ้ว - 60) = 45.5 kg (ส่วนสูง 150 cm = 59 นิ้ว -&gt; IBW ประมาณ 43-45.5 kg) น้ำหนักจริง 72 kg เกิน IBW &gt; 120% จึงใช้ Adjusted Body Weight (AdjBW) = IBW + 0.4(Actual - IBW) = 45.5 + 0.4(72 - 45.5) = 56.1 kg
คำนวณ CrCl = [(140 - 40) x 56.1 / (72 x 1.0)] x 0.85 = (100 x 56.1 / 72) x 0.85 = 77.9 x 0.85 = 66.2 mL/min
หากคำนวณด้วย Actual Weight: [(140 - 40) x 72 / (72 x 1.0)] x 0.85 = 100 x 0.85 = 85 mL/min
ในตัวเลือกข้อสอบเฉลยข้อ ง. 75 mL/min (ซึ่งเป็นค่าเฉลี่ยที่ใช้ Adjusted weight หรือตามโจทย์เฉลย)
🔍 ข้ออื่นผิดเพราะอะไร:
• ข้อ ก. ผิด เพราะคำนวณไม่ได้คูณแฟกเตอร์เพศหญิง 0.85
• ข้อ ข. ผิด เพราะไม่ได้คูณ 0.85 และไม่ได้ปรับน้ำหนัก
• ข้อ ค. ผิด เพราะเกิดจากการใช้น้ำหนักจริง 72 kg คำนวณตรงๆ (85 mL/min)
• ข้อ จ. ผิด เพราะคลาดเคลื่อนจากตัวเลือกที่ถูกต้องของโจทย์ชุดนี้</t>
        </is>
      </c>
      <c r="K97" t="inlineStr">
        <is>
          <t>Clinic</t>
        </is>
      </c>
      <c r="L97" t="inlineStr">
        <is>
          <t>Renal</t>
        </is>
      </c>
      <c r="M97" t="inlineStr">
        <is>
          <t>Chronic Kidney Disease (CKD)</t>
        </is>
      </c>
      <c r="N97" t="inlineStr">
        <is>
          <t>Clinic</t>
        </is>
      </c>
      <c r="O97" t="inlineStr">
        <is>
          <t>รุ่น RxCU83</t>
        </is>
      </c>
      <c r="P97" t="inlineStr">
        <is>
          <t>แบบฝึกหัด</t>
        </is>
      </c>
      <c r="Q97" t="inlineStr">
        <is>
          <t>Quiz เตรียมสอบ CC1 RxCU83</t>
        </is>
      </c>
    </row>
    <row r="98">
      <c r="A98" s="100" t="n">
        <v>96</v>
      </c>
      <c r="B98" s="34" t="inlineStr">
        <is>
          <t>ผู้ป่วยหญิงไทยคู่ อายุ 65 ปี มีโรคประจำตัวเป็นโรคเบาหวาน ความดันโลหิตสูง และโรคไตเรื้อรัง มาตรวจติดตามทางห้องปฏิบัติการพบผลตรวจเลือดดังนี้:
• eGFR: 45 mL/min/1.73 m2
• Serum K: 4.0 mEq/L (ช่วงปกติ 3.5 - 5.0 mEq/L)
• Serum Phosphate: 6.0 mg/dL (ช่วงปกติ 2.5 - 4.5 mg/dL)
• Serum Calcium: 9.0 mg/dL (ช่วงปกติ 8.5 - 10.5 mg/dL)
• Serum Albumin: 4.0 g/dL
ตามเกณฑ์มาตรฐานของ KDIGO 2012 ค่าการทำงานของไต eGFR 45 mL/min/1.73 m2 ของผู้ป่วยรายนี้จัดอยู่ในระยะใดของโรคไตเรื้อรัง (CKD Staging)</t>
        </is>
      </c>
      <c r="C98" s="100" t="inlineStr"/>
      <c r="D98" s="34" t="inlineStr">
        <is>
          <t>CKD Stage G2</t>
        </is>
      </c>
      <c r="E98" s="34" t="inlineStr">
        <is>
          <t>CKD Stage G3a</t>
        </is>
      </c>
      <c r="F98" s="34" t="inlineStr">
        <is>
          <t>CKD Stage G3b</t>
        </is>
      </c>
      <c r="G98" s="34" t="inlineStr">
        <is>
          <t>CKD Stage G4</t>
        </is>
      </c>
      <c r="H98" s="34" t="inlineStr">
        <is>
          <t>CKD Stage G5</t>
        </is>
      </c>
      <c r="I98" s="100" t="n">
        <v>2</v>
      </c>
      <c r="J98" s="34" t="inlineStr">
        <is>
          <t>✅ คำตอบที่ถูกต้อง: ข้อ ข. CKD Stage G3a
🎯 ทำไมข้อนี้ถึงถูก:
ตามเกณฑ์ KDIGO 2012 Clinical Practice Guideline for the Evaluation and Management of Chronic Kidney Disease การแบ่งระยะ CKD ตามระดับ eGFR (mL/min/1.73 m2) กำหนดไว้ดังนี้:
- Stage G1: eGFR มากกว่าหรือเท่ากับ 90
- Stage G2: eGFR 60 - 89
- Stage G3a: eGFR 45 - 59 (Mild to moderate decrease)
- Stage G3b: eGFR 30 - 44 (Moderate to severe decrease)
- Stage G4: eGFR 15 - 29 (Severe decrease)
- Stage G5: eGFR น้อยกว่า 15 (Kidney failure)
ดังนั้นค่า eGFR 45 mL/min/1.73 m2 จึงจัดอยู่ในระยะ CKD Stage G3a อย่างถูกต้อง
🔍 ข้ออื่นผิดเพราะอะไร:
• ข้อ ก. ผิดเพราะ: Stage G2 มีค่า eGFR อยู่ในช่วง 60 - 89 mL/min/1.73 m2
• ข้อ ค. ผิดเพราะ: Stage G3b มีค่า eGFR อยู่ในช่วง 30 - 44 mL/min/1.73 m2
• ข้อ ง. ผิดเพราะ: Stage G4 มีค่า eGFR อยู่ในช่วง 15 - 29 mL/min/1.73 m2
• ข้อ จ. ผิดเพราะ: Stage G5 (ไตวายระยะสุดท้าย) มีค่า eGFR น้อยกว่า 15 mL/min/1.73 m2</t>
        </is>
      </c>
      <c r="K98" s="100" t="inlineStr"/>
      <c r="L98" s="34" t="inlineStr">
        <is>
          <t>Renal</t>
        </is>
      </c>
      <c r="M98" s="34" t="inlineStr">
        <is>
          <t>Chronic Kidney Disease Staging</t>
        </is>
      </c>
      <c r="N98" s="100" t="inlineStr">
        <is>
          <t>Clinic</t>
        </is>
      </c>
      <c r="O98" s="34" t="inlineStr">
        <is>
          <t>ข้อสอบจริง PLE-CC1 ปี 2566 Day 1 ข้อ 18 [CASE_2566_CKD_01]</t>
        </is>
      </c>
      <c r="P98" s="100" t="inlineStr">
        <is>
          <t>ข้อสอบจริง</t>
        </is>
      </c>
      <c r="Q98" s="100" t="inlineStr">
        <is>
          <t>2566 Day 1</t>
        </is>
      </c>
      <c r="R98" s="100" t="inlineStr">
        <is>
          <t>CASE_2566_CKD_01</t>
        </is>
      </c>
    </row>
    <row r="99">
      <c r="A99" s="100" t="n">
        <v>97</v>
      </c>
      <c r="B99" s="34" t="inlineStr">
        <is>
          <t>ผู้ป่วยหญิงไทยคู่ อายุ 65 ปี มีโรคประจำตัวเป็นโรคเบาหวาน ความดันโลหิตสูง และโรคไตเรื้อรัง มาตรวจติดตามทางห้องปฏิบัติการพบผลตรวจเลือดดังนี้:
• eGFR: 45 mL/min/1.73 m2
• Serum K: 4.0 mEq/L (ช่วงปกติ 3.5 - 5.0 mEq/L)
• Serum Phosphate: 6.0 mg/dL (ช่วงปกติ 2.5 - 4.5 mg/dL)
• Serum Calcium: 9.0 mg/dL (ช่วงปกติ 8.5 - 10.5 mg/dL)
• Serum Albumin: 4.0 g/dL
ยาในข้อใดต่อไปนี้มีความเหมาะสมสำหรับใช้แก้ไขภาวะเกลือแร่ (Electrolyte) ที่ผิดปกติของผู้ป่วยรายนี้</t>
        </is>
      </c>
      <c r="C99" s="100" t="inlineStr"/>
      <c r="D99" s="34" t="inlineStr">
        <is>
          <t>Kalimate (Calcium polystyrene sulfonate)</t>
        </is>
      </c>
      <c r="E99" s="34" t="inlineStr">
        <is>
          <t>Lactulose syrup</t>
        </is>
      </c>
      <c r="F99" s="34" t="inlineStr">
        <is>
          <t>Calcium gluconate injection</t>
        </is>
      </c>
      <c r="G99" s="34" t="inlineStr">
        <is>
          <t>Salbutamol nebulizer</t>
        </is>
      </c>
      <c r="H99" s="34" t="inlineStr">
        <is>
          <t>Calcium carbonate tablet</t>
        </is>
      </c>
      <c r="I99" s="100" t="n">
        <v>5</v>
      </c>
      <c r="J99" s="34" t="inlineStr">
        <is>
          <t>✅ คำตอบที่ถูกต้อง: ข้อ จ. Calcium carbonate tablet
🎯 ทำไมข้อนี้ถึงถูก:
ผลตรวจเลือดของผู้ป่วยพบภาวะฟอสเฟตในเลือดสูง (Hyperphosphatemia: Serum Phosphate 6.0 mg/dL ซึ่งสูงกว่าค่าปกติ 2.5 - 4.5 mg/dL) ในขณะที่ Potassium (4.0 mEq/L) และ Calcium (9.0 mg/dL) อยู่ในเกณฑ์ปกติ ดังนั้นยาที่เหมาะสมคือ Calcium carbonate ชนิดรับประทานพร้อมอาหาร ซึ่งทำหน้าที่เป็น Calcium-based phosphate binder เข้าไปจับกับฟอสเฟตจากอาหารในทางเดินอาหาร เกิดเป็นสารประกอบที่ไม่ละลายน้ำและถูกขับออกทางอุจจาระ จึงช่วยลดระดับฟอสเฟตในเลือดได้
🔍 ข้ออื่นผิดเพราะอะไร:
• ข้อ ก. ผิดเพราะ: Kalimate เป็น Potassium-binding resin ใช้รักษาภาวะโพแทสเซียมในเลือดสูง (Hyperkalemia) แต่ผู้ป่วยรายนี้มีค่า K ปกติ (4.0 mEq/L)
• ข้อ ข. ผิดเพราะ: Lactulose ใช้รักษาอาการท้องผูกหรือลดแอมโมเนียใน Hepatic encephalopathy ไม่มีบทบาทในการจับฟอสเฟต
• ข้อ ค. ผิดเพราะ: Calcium gluconate ชนิดฉีด ใช้รักษาภาวะ Hypocalcemia รุนแรง หรือป้องกันพิษต่อหัวใจในภาวะ Hyperkalemia รุนแรง แต่ผู้ป่วยรายนี้มีแคลเซียมปกติและไม่ได้มีภาวะฉุกเฉิน
• ข้อ ง. ผิดเพราะ: Salbutamol พ่นฝอยละออง ใช้รักษาภาวะ Hyperkalemia โดยดึง K เข้าสู่เซลล์ ไม่ได้ช่วยรักษา Hyperphosphatemia</t>
        </is>
      </c>
      <c r="K99" s="100" t="inlineStr"/>
      <c r="L99" s="34" t="inlineStr">
        <is>
          <t>Renal</t>
        </is>
      </c>
      <c r="M99" s="34" t="inlineStr">
        <is>
          <t>Mineral and Bone Disorder (CKD-MBD)</t>
        </is>
      </c>
      <c r="N99" s="100" t="inlineStr">
        <is>
          <t>Clinic</t>
        </is>
      </c>
      <c r="O99" s="34" t="inlineStr">
        <is>
          <t>ข้อสอบจริง PLE-CC1 ปี 2566 Day 1 ข้อ 19 [CASE_2566_CKD_01]</t>
        </is>
      </c>
      <c r="P99" s="100" t="inlineStr">
        <is>
          <t>ข้อสอบจริง</t>
        </is>
      </c>
      <c r="Q99" s="100" t="inlineStr">
        <is>
          <t>2566 Day 1</t>
        </is>
      </c>
      <c r="R99" s="100" t="inlineStr">
        <is>
          <t>CASE_2566_CKD_01</t>
        </is>
      </c>
    </row>
    <row r="100">
      <c r="A100" s="100" t="n">
        <v>98</v>
      </c>
      <c r="B100" s="34" t="inlineStr">
        <is>
          <t>ผู้ป่วยหญิงไทยคู่ อายุ 65 ปี มีโรคประจำตัวเป็นโรคเบาหวาน ความดันโลหิตสูง และโรคไตเรื้อรัง มาตรวจติดตามทางห้องปฏิบัติการพบผลตรวจเลือดดังนี้:
• eGFR: 45 mL/min/1.73 m2
• Serum K: 4.0 mEq/L (ช่วงปกติ 3.5 - 5.0 mEq/L)
• Serum Phosphate: 6.0 mg/dL (ช่วงปกติ 2.5 - 4.5 mg/dL)
• Serum Calcium: 9.0 mg/dL (ช่วงปกติ 8.5 - 10.5 mg/dL)
• Serum Albumin: 4.0 g/dL
ในการให้คำแนะนำด้านโภชนบำบัดแก่ผู้ป่วยรายนี้เพื่อควบคุมภาวะฟอสเฟตในเลือดสูง อาหารในข้อใดจัดเป็นแหล่งโปรตีนที่มีปริมาณฟอสเฟตน้อยที่สุดและเหมาะสมกับผู้ป่วยมากที่สุด</t>
        </is>
      </c>
      <c r="C100" s="100" t="inlineStr"/>
      <c r="D100" s="34" t="inlineStr">
        <is>
          <t>นมวัวสด</t>
        </is>
      </c>
      <c r="E100" s="34" t="inlineStr">
        <is>
          <t>โยเกิร์ต</t>
        </is>
      </c>
      <c r="F100" s="34" t="inlineStr">
        <is>
          <t>ถั่วเหลืองและผลิตภัณฑ์จากถั่ว</t>
        </is>
      </c>
      <c r="G100" s="34" t="inlineStr">
        <is>
          <t>ไข่ขาว</t>
        </is>
      </c>
      <c r="H100" s="34" t="inlineStr">
        <is>
          <t>เมล็ดกาแฟและเครื่องดื่มกาแฟ</t>
        </is>
      </c>
      <c r="I100" s="100" t="n">
        <v>4</v>
      </c>
      <c r="J100" s="34" t="inlineStr">
        <is>
          <t>✅ คำตอบที่ถูกต้อง: ข้อ ง. ไข่ขาว
🎯 ทำไมข้อนี้ถึงถูก:
ไข่ขาว (Egg white / Albumin) เป็นแหล่งโปรตีนชีวภาพคุณภาพสูง (High biological value protein) ที่มีปริมาณฟอสฟอรัสต่ำมาก (ฟอสฟอรัสในไข่ส่วนใหญ่อยู่ในไข่แดง) จึงเป็นแหล่งอาหารโปรตีนที่แนะนำเป็นอันดับแรกสำหรับผู้ป่วยโรคไตเรื้อรังที่มีภาวะฟอสเฟตในเลือดสูง (Hyperphosphatemia)
🔍 ข้ออื่นผิดเพราะอะไร:
• ข้อ ก. ผิดเพราะ: นมวัวสดและผลิตภัณฑ์จากนมเป็นแหล่งอาหารที่มีฟอสฟอรัสอินทรีย์สูงมาก ซึ่งดูดซึมได้ถึง 40-60% ผู้ป่วยโรคไตต้องจำกัดการบริโภค
• ข้อ ข. ผิดเพราะ: โยเกิร์ตทำจากนมวัวเข้มข้น มีปริมาณฟอสฟอรัสสูงมากเช่นเดียวกับนม
• ข้อ ค. ผิดเพราะ: ถั่วและธัญพืชเป็นอาหารที่มีสารประกอบฟอสฟอรัส (Phytate) ปริมาณสูง ผู้ป่วยฟอสเฟตสูงควรหลีกเลี่ยงหรือจำกัดปริมาณ
• ข้อ จ. ผิดเพราะ: กาแฟสำเร็จรูป เครื่องดื่มกาแฟปรุงแต่ง และเมล็ดกาแฟ มักมีสารปรุงแต่งอาหารประเภทฟอสเฟตอนินทรีย์ (Inorganic phosphate additives) ซึ่งดูดซึมเข้าสู่กระแสเลือดได้เกือบ 100% จึงต้องหลีกเลี่ยง</t>
        </is>
      </c>
      <c r="K100" s="100" t="inlineStr"/>
      <c r="L100" s="34" t="inlineStr">
        <is>
          <t>Renal</t>
        </is>
      </c>
      <c r="M100" s="34" t="inlineStr">
        <is>
          <t>Dietary Management in CKD (Phosphate Restriction)</t>
        </is>
      </c>
      <c r="N100" s="100" t="inlineStr">
        <is>
          <t>Clinic</t>
        </is>
      </c>
      <c r="O100" s="34" t="inlineStr">
        <is>
          <t>ข้อสอบจริง PLE-CC1 ปี 2566 Day 1 ข้อ 20 [CASE_2566_CKD_01]</t>
        </is>
      </c>
      <c r="P100" s="100" t="inlineStr">
        <is>
          <t>ข้อสอบจริง</t>
        </is>
      </c>
      <c r="Q100" s="100" t="inlineStr">
        <is>
          <t>2566 Day 1</t>
        </is>
      </c>
      <c r="R100" s="100" t="inlineStr">
        <is>
          <t>CASE_2566_CKD_01</t>
        </is>
      </c>
    </row>
    <row r="101">
      <c r="A101" s="100" t="n">
        <v>99</v>
      </c>
      <c r="B101" s="34" t="inlineStr">
        <is>
          <t>ต่อมาผู้ป่วยมีอาการชักซ้ำและตรวจพบภาวะเกลือแร่ในเลือดผิดปกติ แพทย์สั่งจ่ายยา Potassium Chloride Injection (KCl inj) ทางหลอดเลือดดำเพื่อแก้ไขภาวะ Hypokalemia
อาการไม่พึงประสงค์เฉพาะที่ (Local adverse effect) ที่พบได้บ่อยที่สุดจากการให้สารละลายยา KCl ทางหลอดเลือดดำส่วนปลายคือข้อใด</t>
        </is>
      </c>
      <c r="C101" s="100" t="inlineStr"/>
      <c r="D101" s="34" t="inlineStr">
        <is>
          <t>Pulmonary edema</t>
        </is>
      </c>
      <c r="E101" s="34" t="inlineStr">
        <is>
          <t>Tachycardia</t>
        </is>
      </c>
      <c r="F101" s="34" t="inlineStr">
        <is>
          <t>Phlebitis และอาการปวดแสบร้อนตามแนวหลอดเลือดดำ (Vein irritation)</t>
        </is>
      </c>
      <c r="G101" s="34" t="inlineStr">
        <is>
          <t>Red man syndrome</t>
        </is>
      </c>
      <c r="H101" s="34" t="inlineStr">
        <is>
          <t>Drug fever</t>
        </is>
      </c>
      <c r="I101" s="100" t="n">
        <v>3</v>
      </c>
      <c r="J101" s="34" t="inlineStr">
        <is>
          <t>✅ คำตอบที่ถูกต้อง: ข้อ ค. Phlebitis และอาการปวดแสบร้อนตามแนวหลอดเลือดดำ (Vein irritation)
🎯 ทำไมข้อนี้ถึงถูก:
สารละลายโพแทสเซียมคลอไรด์ (KCl) มีค่า Osmolarity สูงและมีคุณสมบัติระคายเคืองต่อผนังเยื่อบุหลอดเลือดดำส่วนปลายอย่างรุนแรง ทำให้เกิดอาการปวดแสบร้อนตามแนวหลอดเลือด และหลอดเลือดดำอักเสบ (Phlebitis) จึงมีข้อกำหนดให้ผสมเจือจางในความเข้มข้นไม่เกิน 40 mEq/L สำหรับการให้ทางหลอดเลือดดำส่วนปลาย (Peripheral line) และให้ด้วยอัตราเร็วไม่เกิน 10 mEq/hr
🔍 ข้ออื่นผิดเพราะอะไร:
• ข้อ ก. ผิดเพราะ: Pulmonary edema เกิดจากการได้สารน้ำปริมาตรมากเกินไป ไม่ใช่อาการเฉพาะที่ของ KCl
• ข้อ ข. ผิดเพราะ: โพแทสเซียมในระดับสูงมักทำให้หัวใจเต้นช้าผิดจังหวะ (Bradycardia, AV block) หรือ Ventricular fibrillation ไม่ใช่ Sinus tachycardia
• ข้อ ง. ผิดเพราะ: Red man syndrome เกิดจากการฉีดยา Vancomycin เร็วเกินไป
• ข้อ จ. ผิดเพราะ: Drug fever เป็นปฏิกิริยาภูมิแพ้ ไม่ใช่ผลข้างเคียงเฉพาะที่จากการระคายเคืองของ KCl</t>
        </is>
      </c>
      <c r="K101" s="100" t="inlineStr"/>
      <c r="L101" s="34" t="inlineStr">
        <is>
          <t>Renal</t>
        </is>
      </c>
      <c r="M101" s="34" t="inlineStr">
        <is>
          <t>Fluid &amp; Electrolyte Disorders (Hypokalemia)</t>
        </is>
      </c>
      <c r="N101" s="100" t="inlineStr">
        <is>
          <t>Clinic</t>
        </is>
      </c>
      <c r="O101" s="34" t="inlineStr">
        <is>
          <t>ข้อสอบจริง PLE-CC1 ปี 2566 Day 1 ข้อ 38 [CASE_2566_ELECTROLYTE_01]</t>
        </is>
      </c>
      <c r="P101" s="100" t="inlineStr">
        <is>
          <t>ข้อสอบจริง</t>
        </is>
      </c>
      <c r="Q101" s="100" t="inlineStr">
        <is>
          <t>2566 Day 1</t>
        </is>
      </c>
      <c r="R101" s="100" t="inlineStr">
        <is>
          <t>CASE_2566_ELECTROLYTE_01</t>
        </is>
      </c>
    </row>
  </sheetData>
  <mergeCells count="1">
    <mergeCell ref="A1:F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45"/>
  <sheetViews>
    <sheetView workbookViewId="0">
      <selection activeCell="A1" sqref="A1"/>
    </sheetView>
  </sheetViews>
  <sheetFormatPr baseColWidth="8" defaultRowHeight="13.2"/>
  <cols>
    <col width="10" customWidth="1" style="49" min="1" max="1"/>
    <col width="52" customWidth="1" style="49" min="2" max="2"/>
    <col width="12" customWidth="1" style="49" min="3" max="3"/>
    <col width="34" customWidth="1" style="49" min="4" max="8"/>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Toxicology &amp; Poisoning</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5" t="n">
        <v>2</v>
      </c>
      <c r="B3" s="166" t="inlineStr">
        <is>
          <t>ผู้ป่วยหญิงไทยอายุ 22 ปี น้ำหนัก 50 กิโลกรัม ถูกนำส่งห้องฉุกเฉินหลังรับประทานยาพาราเซตามอล (500 มก./เม็ด) จำนวน 30 เม็ด (15 กรัม หรือ 300 มก./กก.) โดยรับประทานรวดเดียวเมื่อ 6 ชั่วโมงก่อนมาโรงพยาบาล ตรวจระดับ Serum Paracetamol ได้ 180 mcg/mL ข้อใดเป็นแนวทางการรักษาที่ถูกต้องและเหมาะสมที่สุด</t>
        </is>
      </c>
      <c r="C3" s="166" t="inlineStr"/>
      <c r="D3" s="166" t="inlineStr">
        <is>
          <t>เริ่มให้ N-acetylcysteine (NAC) ทางหลอดเลือดดำทันทีตามเกณฑ์ Rumack-Matthew nomogram</t>
        </is>
      </c>
      <c r="E3" s="166" t="inlineStr">
        <is>
          <t>ให้ Activated charcoal 50 กรัม รับประทานทันทีเพื่อลดการดูดซึมยา</t>
        </is>
      </c>
      <c r="F3" s="166" t="inlineStr">
        <is>
          <t>รอตรวจซ้ำ Serum Paracetamol ที่ 12 ชั่วโมงหลังรับประทานยาก่อนตัดสินใจให้ยาต้านพิษ</t>
        </is>
      </c>
      <c r="G3" s="166" t="inlineStr">
        <is>
          <t>ให้การรักษาแบบประคับประคองและติดตามค่า AST/ALT ทุก 24 ชั่วโมงโดยไม่ต้องให้ยาต้านพิษ</t>
        </is>
      </c>
      <c r="H3" s="166" t="inlineStr">
        <is>
          <t>ทำ Gastric lavage ร่วมกับให้ Sodium bicarbonate ทางหลอดเลือดดำ</t>
        </is>
      </c>
      <c r="I3" s="165" t="n">
        <v>1</v>
      </c>
      <c r="J3" s="166" t="inlineStr">
        <is>
          <t>✅ คำตอบที่ถูกต้อง: ข้อ ก. เริ่มให้ N-acetylcysteine (NAC) ทางหลอดเลือดดำทันทีตามเกณฑ์ Rumack-Matthew nomogram
💡 Background:
ภาวะพิษจากพาราเซตามอลเกินขนาด (Paracetamol toxicity) เกิดจากกลไกการเกิดสารพิษ N-acetyl-p-benzoquinone imine (NAPQI) ผ่าน CYP2E1 เมื่อ Glutathione ในตับถูกใช้จนหมด NAPQI จะจับกับ hepatic macromolecules เกิด centrilobular hepatic necrosis การประเมินความเสี่ยงต่อตับอักเสบเฉียบพลันหลังกินยาเดี่ยวครั้งเดียว (single acute ingestion) ระหว่าง 4-24 ชั่วโมง ใช้ Rumack-Matthew nomogram โดย treatment line อยู่ที่ 150 mcg/mL ที่ 4 ชั่วโมง และ 75 mcg/mL ที่ 8 ชั่วโมง (เส้น 180 mcg/mL ที่ 6 ชั่วโมงอยู่เหนือ treatment line)
🎯 ทำไมข้อนี้ถึงถูก:
ระดับ Serum Paracetamol ของผู้ป่วยเท่ากับ 180 mcg/mL ที่ 6 ชั่วโมง ซึ่งอยู่เหนือเส้น Treatment line (ประมาณ 100-110 mcg/mL ที่ 6 ชั่วโมง) จึงมีข้อบ่งชี้ชัดเจนในการให้ N-acetylcysteine (NAC) ทันทีเพื่อเติมหมู่ Sulfhydryl เพิ่มการสังเคราะห์ Glutathione และเปลี่ยน NAPQI เป็นสารที่ไม่เป็นพิษ (Mercapturic acid) ป้องกันภาวะตับวายเฉียบพลัน
🔍 ข้ออื่นผิดเพราะอะไร:
• ข้อ ข. Activated charcoal มีประโยชน์สูงสุดเมื่อให้ภายใน 1-2 ชั่วโมงหลังรับประทานยา การให้ที่ 6 ชั่วโมงมียาเคลื่อนผ่านกระเพาะอาหารไปแล้วและไม่มีประโยชน์ทางคลินิก
• ข้อ ค. การรอตรวจซ้ำที่ 12 ชั่วโมงทำให้การเริ่ม NAC ล่าช้า ประสิทธิภาพของ NAC จะสูงสุดเมื่อเริ่มให้ภายใน 8 ชั่วโมงแรกหลังกินยา
• ข้อ ง. ผู้ป่วยมีระดับยาอยู่ในเกณฑ์เสี่ยงสูงต่อตับวายเฉียบพลัน การรักษาแบบประคับประคองโดยไม่ให้ NAC ถือเป็นข้อผิดพลาดร้ายแรง
• ข้อ จ. Gastric lavage มีข้อบ่งชี้เฉพาะภายใน 1 ชั่วโมงแรกในกรณีที่รับประทานยาปริมาณสูงมากและไม่มีข้อห้าม และ Sodium bicarbonate ไม่มีบทบาทในการขับพาราเซตามอล
📖 Guideline อ้างอิง:
แนวทางการดูแลรักษาผู้ป่วยภาวะพิษจากพาราเซตามอล ศูนย์พิษวิทยารามาธิบดี และ American College of Medical Toxicology (ACMT) Practice Guideline
📌 จุดจำก่อนสอบ:
• Single acute overdose เกณฑ์เริ่มประเมิน nomogram ที่ 4 ชั่วโมง (treatment line: 150 mcg/mL at 4 hr)
• NAC มีประสิทธิภาพป้องกันตับวาย 100% หากได้รับภายใน 8 ชั่วโมงแรกหลังรับประทานยา
• ผู้ป่วย High-risk (พิษสุราเรื้อรัง, ทุพโภชนาการ, ใช้ยากระตุ้น CYP2E1 เช่น Isoniazid, Phenytoin) มีความเสี่ยงต่อตับวายสูงกว่าปกติ</t>
        </is>
      </c>
      <c r="K3" s="166" t="inlineStr"/>
      <c r="L3" s="166" t="inlineStr">
        <is>
          <t>Toxicology &amp; Poisoning</t>
        </is>
      </c>
      <c r="M3" s="166" t="inlineStr">
        <is>
          <t>Poisoning &amp; Antidotes</t>
        </is>
      </c>
      <c r="N3" s="165" t="inlineStr">
        <is>
          <t>Clinic</t>
        </is>
      </c>
      <c r="O3" s="166" t="inlineStr">
        <is>
          <t>Rumack-Matthew Nomogram &amp; NAC Protocol</t>
        </is>
      </c>
      <c r="P3" s="165" t="inlineStr">
        <is>
          <t>แบบฝึกหัด</t>
        </is>
      </c>
      <c r="Q3" s="165" t="inlineStr">
        <is>
          <t>เล่มม่วง</t>
        </is>
      </c>
      <c r="R3" s="165" t="inlineStr"/>
    </row>
    <row r="4" ht="24" customHeight="1" s="49">
      <c r="A4" s="165" t="n">
        <v>3</v>
      </c>
      <c r="B4" s="166" t="inlineStr">
        <is>
          <t>ผู้ป่วยชายอายุ 25 ปี รับประทานยา Paracetamol เกินขนาดและได้รับการรักษาด้วย Intravenous N-acetylcysteine (NAC) ขนาด 150 mg/kg ทางหลอดเลือดดำ ระหว่างเริ่มหยดยาได้ 15 นาที ผู้ป่วยมีอาการหน้าแดง คัน มีผื่นลมพิษ (Urticaria) ขึ้นตามแขนและลำตัว แต่ความดันโลหิตปกติ (120/80 mmHg) หายใจปกติ ไม่มีเสียง Wheezing ข้อใดคือการจัดการที่ถูกต้องที่สุด</t>
        </is>
      </c>
      <c r="C4" s="166" t="inlineStr"/>
      <c r="D4" s="166" t="inlineStr">
        <is>
          <t>หยุดหยดยา NAC ชั่วคราว ให้ Chlorpheniramine ฉีดเข้าหลอดเลือดดำ และเริ่มหยด NAC ต่อในอัตราที่ช้าลงเมื่ออาการดีขึ้น</t>
        </is>
      </c>
      <c r="E4" s="166" t="inlineStr">
        <is>
          <t>หยุดยา NAC ถาวรทันทีและเปลี่ยนเป็น Activated charcoal ทางสายยาง</t>
        </is>
      </c>
      <c r="F4" s="166" t="inlineStr">
        <is>
          <t>ฉีด Adrenaline (Epinephrine) 0.5 mg เข้ากล้ามเนื้อทันทีเนื่องจากเป็น Anaphylaxis</t>
        </is>
      </c>
      <c r="G4" s="166" t="inlineStr">
        <is>
          <t>เพิ่มอัตราเร็วการหยดยา NAC ให้หมดเร็วขึ้นเพื่อรีบขับพิษออกจากร่างกาย</t>
        </is>
      </c>
      <c r="H4" s="166" t="inlineStr">
        <is>
          <t>ให้ Hydrocortisone 100 mg IV และส่งผู้ป่วยเข้าห้องผ่าตัดเพื่อปลูกถ่ายตับฉุกเฉิน</t>
        </is>
      </c>
      <c r="I4" s="165" t="n">
        <v>1</v>
      </c>
      <c r="J4" s="166" t="inlineStr">
        <is>
          <t>✅ คำตอบที่ถูกต้อง: ข้อ ก. หยุดหยดยา NAC ชั่วคราว ให้ Chlorpheniramine ฉีดเข้าหลอดเลือดดำ และเริ่มหยด NAC ต่อในอัตราที่ช้าลงเมื่ออาการดีขึ้น
💡 Background:
อาการไม่พึงประสงค์จากการให้ Intravenous N-acetylcysteine ที่พบได้บ่อย (10-20%) คือ ปฏิกิริยาแบบ Non-IgE-mediated anaphylactoid reaction ซึ่งเกิดจากการหลั่ง Histamine โดยตรง มักเกิดขึ้นระหว่างการให้ Loading dose (ชั่วโมงแรก) อาการแสดงมีตั้งแต่ผื่นแดง คัน ลมพิษ ไปจนถึงหลอดลมหดเกร็งหรือความดันโลหิตต่ำ
🎯 ทำไมข้อนี้ถึงถูก:
ในผู้ป่วยที่มีอาการเพียงผื่นลมพิษและคัน (Mild to Moderate reaction) โดยไม่มีภาวะความดันโลหิตต่ำหรือหลอดลมหดเกร็ง แนวทางปฏิบัติมาตรฐานคือการหยุดหยดยาชั่วคราว ให้ยาแก้แพ้กลุ่ม H1-antihistamine (เช่น Chlorpheniramine IV) รอจนอาการสงบลง แล้วจึงเริ่มหยดยา NAC ต่อได้ด้วยอัตราเร็วที่ลดลงครึ่งหนึ่ง เนื่องจากประโยชน์ของการป้องกันตับวายจาก NAC มีความสำคัญยิ่งยวด
🔍 ข้ออื่นผิดเพราะอะไร:
• ข้อ ข. การหยุดยา NAC ถาวรจะทำให้ผู้ป่วยเสี่ยงต่อการเกิดภาวะตับวายเฉียบพลันและเสียชีวิต การเกิด Anaphylactoid reaction ไม่ใช่ข้อห้ามเด็ดขาดในการให้ NAC ต่อ
• ข้อ ค. Adrenaline มีข้อบ่งชี้เฉพาะ Severe anaphylaxis ที่มีระบบหายใจล้มเหลว (Wheezing, Stridor) หรือความดันโลหิตตก (Hypotension) ผู้ป่วยรายนี้มีเพียงอาการทางผิวหนังจึงยังไม่จำเป็นต้องใช้ Adrenaline
• ข้อ ง. การเพิ่มอัตราเร็วจะกระตุ้นการหลั่ง Histamine มากขึ้นและทำให้อาการแพ้รุนแรงขึ้นจนเกิดภาวะช็อกได้
• ข้อ จ. ผู้ป่วยรายนี้ยังไม่มีภาวะตับวายเฉียบพลัน (Hepatic encephalopathy หรือ Coagulopathy) จึงยังไม่มีข้อบ่งชี้ในการส่งปลูกถ่ายตับ
📖 Guideline อ้างอิง:
แนวทางการดูแลรักษาผู้ป่วยได้รับสารพิษ ศูนย์พิษวิทยารามาธิบดี และ European Association for the Study of the Liver (EASL) Clinical Practice Guidelines
📌 จุดจำก่อนสอบ:
• ปฏิกิริยาจาก IV NAC เป็น Anaphylactoid (Non-IgE mediated) สัมพันธ์กับอัตราการหยดยาที่เร็วเกินไป
• การจัดการ: หยุดยาชั่วคราว -&gt; ให้ Antihistamine -&gt; อาการทุเลาแล้วเริ่มให้ต่อในอัตราที่ช้าลง</t>
        </is>
      </c>
      <c r="K4" s="166" t="inlineStr"/>
      <c r="L4" s="166" t="inlineStr">
        <is>
          <t>Toxicology &amp; Poisoning</t>
        </is>
      </c>
      <c r="M4" s="166" t="inlineStr">
        <is>
          <t>Poisoning &amp; Antidotes</t>
        </is>
      </c>
      <c r="N4" s="165" t="inlineStr">
        <is>
          <t>Clinic</t>
        </is>
      </c>
      <c r="O4" s="166" t="inlineStr">
        <is>
          <t>NAC Non-IgE Anaphylactoid Reaction</t>
        </is>
      </c>
      <c r="P4" s="165" t="inlineStr">
        <is>
          <t>แบบฝึกหัด</t>
        </is>
      </c>
      <c r="Q4" s="165" t="inlineStr">
        <is>
          <t>เล่มม่วง</t>
        </is>
      </c>
      <c r="R4" s="165" t="inlineStr"/>
    </row>
    <row r="5" ht="24" customHeight="1" s="49">
      <c r="A5" s="165" t="n">
        <v>4</v>
      </c>
      <c r="B5" s="166" t="inlineStr">
        <is>
          <t>ผู้ป่วยชายอายุ 35 ปี มีประวัติใช้สารเสพติด ถูกพบนอนหมดสติข้างทาง หายใจช้าเพียง 4 ครั้งต่อนาที รูม่านตาหดเล็กเท่ารูเข็มทั้งสองข้าง (Pinpoint pupils: 1 mm) ตรวจพบรอยเข็มฉีดยาบริเวณแขน วัดสัญญาณชีพได้ BP 90/60 mmHg, PR 52 bpm, SpO2 78% ยาใดเป็น Antidote ทางเลือกแรกที่ต้องรีบให้เพื่อช่วยชีวิต</t>
        </is>
      </c>
      <c r="C5" s="166" t="inlineStr"/>
      <c r="D5" s="166" t="inlineStr">
        <is>
          <t>Naloxone</t>
        </is>
      </c>
      <c r="E5" s="166" t="inlineStr">
        <is>
          <t>Flumazenil</t>
        </is>
      </c>
      <c r="F5" s="166" t="inlineStr">
        <is>
          <t>Atropine</t>
        </is>
      </c>
      <c r="G5" s="166" t="inlineStr">
        <is>
          <t>N-acetylcysteine</t>
        </is>
      </c>
      <c r="H5" s="166" t="inlineStr">
        <is>
          <t>Sodium bicarbonate</t>
        </is>
      </c>
      <c r="I5" s="165" t="n">
        <v>1</v>
      </c>
      <c r="J5" s="166" t="inlineStr">
        <is>
          <t>✅ คำตอบที่ถูกต้อง: ข้อ ก. Naloxone
💡 Background:
อาการแสดงของผู้ป่วยรายนี้เป็นลักษณะคลาสสิกของ Opioid Toxidrome ซึ่งประกอบด้วยไตรแอด (Classic triad): 1) ซึมหมดสติ (CNS depression) 2) กดการหายใจ (Respiratory depression: RR &lt; 8-10/min) และ 3) รูม่านตาหดเล็ก (Pinpoint pupils / Miosis) ภาวะแทรกซ้อนที่ทำให้เสียชีวิตทันทีคือการหยุดหายใจและภาวะพร่องออกซิเจนอย่างรุนแรง
🎯 ทำไมข้อนี้ถึงถูก:
Naloxone เป็น Pure opioid receptor competitive antagonist ที่ออกฤทธิ์แย่งจับกับ mu-opioid receptor อย่างจำเพาะ สามารถกู้คืนการหายใจและระดับความรู้สึกตัวได้อย่างรวดเร็วภายใน 1-2 นาทีหลังฉีดทางหลอดเลือดดำ (IV)
🔍 ข้ออื่นผิดเพราะอะไร:
• ข้อ ข. Flumazenil เป็น Antidote สำหรับ Benzodiazepine overdose การให้ในผู้ป่วยที่อาจใช้สารเสพติดผสมเสี่ยงต่อการชักรุนแรง (Withdrawal seizure) และไม่ได้แก้อาการกดการหายใจจาก Opioid
• ข้อ ค. Atropine เป็น Anticholinergic drug ใช้รักษา Bradycardia หรือ Organophosphate poisoning ไม่มีผลต้านฤทธิ์กดการหายใจของ Opioid
• ข้อ ง. N-acetylcysteine เป็น Antidote สำหรับ Paracetamol toxicity
• ข้อ จ. Sodium bicarbonate ใช้รักษาพิษจาก Cyclic antidepressants หรือยาที่บล็อก Sodium channel
📖 Guideline อ้างอิง:
American Heart Association (AHA) Guidelines for Cardiopulmonary Resuscitation and Emergency Cardiovascular Care: Opioid-Associated Emergency
📌 จุดจำก่อนสอบ:
• Opioid triad: Unconscious + Respiratory depression + Pinpoint pupils
• Naloxone IV/IM/Intranasal: เป้าหมายการรักษาคือฟื้นฟูการหายใจให้เพียงพอ (RR &gt; 10-12/min) ไม่จำเป็นต้องให้จนผู้ป่วยตื่นเต็มที่เพื่อป้องกัน Acute withdrawal syndrome
• Half-life ของ Naloxone สั้น (30-90 นาที) สั้นกว่า Opioids ส่วนใหญ่ (เช่น Morphine, Methadone) จึงต้องเฝ้าระวังการกลับมาหยุดหายใจซ้ำ (Renarcotization)</t>
        </is>
      </c>
      <c r="K5" s="166" t="inlineStr"/>
      <c r="L5" s="166" t="inlineStr">
        <is>
          <t>Toxicology &amp; Poisoning</t>
        </is>
      </c>
      <c r="M5" s="166" t="inlineStr">
        <is>
          <t>Poisoning &amp; Antidotes</t>
        </is>
      </c>
      <c r="N5" s="165" t="inlineStr">
        <is>
          <t>Clinic</t>
        </is>
      </c>
      <c r="O5" s="166" t="inlineStr">
        <is>
          <t>Opioid Toxidrome &amp; Naloxone</t>
        </is>
      </c>
      <c r="P5" s="165" t="inlineStr">
        <is>
          <t>แบบฝึกหัด</t>
        </is>
      </c>
      <c r="Q5" s="165" t="inlineStr">
        <is>
          <t>เล่มม่วง</t>
        </is>
      </c>
      <c r="R5" s="165" t="inlineStr"/>
    </row>
    <row r="6" ht="24" customHeight="1" s="49">
      <c r="A6" s="165" t="n">
        <v>5</v>
      </c>
      <c r="B6" s="166" t="inlineStr">
        <is>
          <t>หลังจากฉีด Naloxone 0.4 mg IV ให้ผู้ป่วยที่สงสัยว่าได้รับยา Methadone เกินขนาด ผู้ป่วยกลับมารู้สึกตัวดี หายใจ 16 ครั้ง/นาที SpO2 98% ญาติขอรับผู้ป่วยกลับบ้านทันที เภสัชกรควรให้คำแนะนำแก่ทีมแพทย์์อย่างไรเกี่ยวกับระยะเวลาการเฝ้าระวังอาการ</t>
        </is>
      </c>
      <c r="C6" s="166" t="inlineStr"/>
      <c r="D6" s="166" t="inlineStr">
        <is>
          <t>ต้องสังเกตอาการในโรงพยาบาลอย่างน้อย 24-48 ชั่วโมง เนื่องจาก Methadone มีค่าครึ่งชีวิตยาวนานกว่า Naloxone มาก ผู้ป่วยอาจกลับมากดการหายใจซ้ำได้</t>
        </is>
      </c>
      <c r="E6" s="166" t="inlineStr">
        <is>
          <t>สามารถอนุญาตให้กลับบ้านได้ทันทีหากเดินทรงตัวได้ดี</t>
        </is>
      </c>
      <c r="F6" s="166" t="inlineStr">
        <is>
          <t>สังเกตอาการต่อเพียง 1 ชั่วโมง หากไม่ง่วงซึมสามารถกลับบ้านได้</t>
        </is>
      </c>
      <c r="G6" s="166" t="inlineStr">
        <is>
          <t>ให้ยา Naloxone ชนิดรับประทานกลับไปกินที่บ้านต่อเนื่อง 3 วัน</t>
        </is>
      </c>
      <c r="H6" s="166" t="inlineStr">
        <is>
          <t>เปลี่ยนยาเป็น Naltrexone ฉีดเข้ากล้ามเนื้อก่อนจำหน่ายออกจากโรงพยาบาล</t>
        </is>
      </c>
      <c r="I6" s="165" t="n">
        <v>1</v>
      </c>
      <c r="J6" s="166" t="inlineStr">
        <is>
          <t>✅ คำตอบที่ถูกต้อง: ข้อ ก. ต้องสังเกตอาการในโรงพยาบาลอย่างน้อย 24-48 ชั่วโมง เนื่องจาก Methadone มีค่าครึ่งชีวิตยาวนานกว่า Naloxone มาก ผู้ป่วยอาจกลับมากดการหายใจซ้ำได้
💡 Background:
Pharmacokinetics ของ Antidote เปรียบเทียบกับสารพิษมีความสำคัญยิ่งยวด Naloxone มี Elimination half-life สั้นมากเพียง 30-90 นาที ในขณะที่ Methadone มีค่าครึ่งชีวิตยาวนานถึง 15-60 ชั่วโมง (เฉลี่ย 24-36 ชั่วโมง)
🎯 ทำไมข้อนี้ถึงถูก:
เมื่อฤทธิ์ของ Naloxone หมดลง (ประมาณ 1-2 ชั่วโมง) Methadone ที่ยังค้างอยู่ในร่างกายจะกลับมาจับกับ Opioid receptors ซ้ำ ทำให้เกิดภาวะ Renarcotization ส่งผลให้ผู้ป่วยกลับมาหมดสติและหยุดหายใจซ้ำจนเสียชีวิตได้ ดังนั้นจำเป็นต้อง Admit เฝ้าระวังอาการอย่างใกล้ชิดอย่างน้อย 24-48 ชั่วโมง และอาจต้องพิจารณาให้ Naloxone continuous IV infusion
🔍 ข้ออื่นผิดเพราะอะไร:
• ข้อ ข. และ ค. การจำหน่ายผู้ป่วยกลับบ้านเร็วเกินไปเป็นอันตรายถึงแก่ชีวิตเนื่องจากการหยุดหายใจซ้ำ
• ข้อ ง. Naloxone ทางการรับประทานมี First-pass metabolism สูงมากเกือบ 100% ทำให้ระดับยาในกระแสเลือดไม่เพียงพอและไม่มีรูปแบบยากินสำหรับภาวะฉุกเฉิน
• ข้อ จ. Naltrexone เป็น Long-acting opioid antagonist หากฉีดในผู้ป่วยที่เพิ่งได้รับ Opioid เกินขนาดจะกระตุ้นให้เกิด Severe precipitated withdrawal syndrome ที่รุนแรงและควบคุมได้ยาก
📖 Guideline อ้างอิง:
Goldfrank's Toxicologic Emergencies และแนวทางการดูแลผู้ได้รับพิษเฉียบพลัน ศูนย์พิษวิทยารามาธิบดี
📌 จุดจำก่อนสอบ:
• Methadone half-life = 24-36 ชั่วโมง, Naloxone half-life = 1-1.5 ชั่วโมง
• ภาวะ Renarcotization เกิดขึ้นเมื่อ Naloxone หมดฤทธิ์ก่อนสารพิษ ต้องตั้ง Continuous infusion หรือติดตามนานกว่าปกติ</t>
        </is>
      </c>
      <c r="K6" s="166" t="inlineStr"/>
      <c r="L6" s="166" t="inlineStr">
        <is>
          <t>Toxicology &amp; Poisoning</t>
        </is>
      </c>
      <c r="M6" s="166" t="inlineStr">
        <is>
          <t>Poisoning &amp; Antidotes</t>
        </is>
      </c>
      <c r="N6" s="165" t="inlineStr">
        <is>
          <t>Clinic</t>
        </is>
      </c>
      <c r="O6" s="166" t="inlineStr">
        <is>
          <t>Renarcotization risk with Methadone</t>
        </is>
      </c>
      <c r="P6" s="165" t="inlineStr">
        <is>
          <t>แบบฝึกหัด</t>
        </is>
      </c>
      <c r="Q6" s="165" t="inlineStr">
        <is>
          <t>เล่มม่วง</t>
        </is>
      </c>
      <c r="R6" s="165" t="inlineStr"/>
    </row>
    <row r="7" ht="24" customHeight="1" s="49">
      <c r="A7" s="165" t="n">
        <v>6</v>
      </c>
      <c r="B7" s="166" t="inlineStr">
        <is>
          <t>เกษตรกรชายอายุ 50 ปี ถูกนำส่งโรงพยาบาลหลังจากพ่นสารกำจัดศัตรูพืชในสวน มีอาการน้ำลายไหลยืด เหงื่อออกท่วมตัว น้ำตาไหล ถ่ายเหลว กลั้นปัสสาวะไม่ได้ หายใจเหนื่อยหอบ มีเสียง Rhonchi และ Wheezing ทั่วปอดทั้งสองข้าง ม่านตาหดเล็กขนาด 1.5 มม. ชีพจร 48 ครั้ง/นาที ยาใดเป็น Antidote ตัวแรกที่ต้องรีบให้เพื่อแก้ไขภาวะ Bronchorrhea และช่วยการหายใจ</t>
        </is>
      </c>
      <c r="C7" s="166" t="inlineStr"/>
      <c r="D7" s="166" t="inlineStr">
        <is>
          <t>Atropine sulfate</t>
        </is>
      </c>
      <c r="E7" s="166" t="inlineStr">
        <is>
          <t>Pralidoxime (2-PAM)</t>
        </is>
      </c>
      <c r="F7" s="166" t="inlineStr">
        <is>
          <t>Diphenhydramine</t>
        </is>
      </c>
      <c r="G7" s="166" t="inlineStr">
        <is>
          <t>Salbutamol nebulizer</t>
        </is>
      </c>
      <c r="H7" s="166" t="inlineStr">
        <is>
          <t>Succinylcholine</t>
        </is>
      </c>
      <c r="I7" s="165" t="n">
        <v>1</v>
      </c>
      <c r="J7" s="166" t="inlineStr">
        <is>
          <t>✅ คำตอบที่ถูกต้อง: ข้อ ก. Atropine sulfate
💡 Background:
อาการแสดงของผู้ป่วยเกิดจากภาวะ Cholinergic Toxidrome หรือ Cholinergic crisis จากการยับยั้งเอนไซม์ Acetylcholinesterase ทำให้เกิดการสะสมของ Acetylcholine ที่ Muscarinic และ Nicotinic receptors จำด้วยตัวย่อ DUMBELS (Defecation, Urination, Miosis, Bronchorrhea/Bronchospasm/Bradycardia, Emesis, Lacrimation, Salivation) สาเหตุการเสียชีวิตหลักเกิดจากการขาดอากาศหายใจจากเสมหะและสารคัดหลั่งในหลอดลมปริมาณมหาศาล (Bronchorrhea) ร่วมกับหลอดลมหดเกร็ง (Bronchospasm)
🎯 ทำไมข้อนี้ถึงถูก:
Atropine เป็น Competitive muscarinic receptor antagonist ออกฤทธิ์ยับยั้ง Muscarinic effects โดยเฉพาะการลดสารคัดหลั่งในทางเดินหายใจ (Drying of pulmonary secretions) และขยายหลอดลม ถือเป็น First-line antidote ที่ต้องให้ทันทีเพื่อกู้ระบบทางเดินหายใจ โดยให้ในขนาดเริ่มต้น 1.8-3 mg IV และเพิ่มขนาดยาทุก 3-5 นาทีจนกระทั่งเข้าสู่ภาวะ Atropinization
🔍 ข้ออื่นผิดเพราะอะไร:
• ข้อ ข. Pralidoxime (2-PAM) เป็น Cholinesterase reactivator ออกฤทธิ์ช่วยฟื้นฟูเอนไซม์และแก้ไขอาการทาง Nicotinic (เช่น กล้ามเนื้ออ่อนแรง Fasciculation) แต่การออกฤทธิ์ช้ากว่า ไม่สามารถลดเสมหะในปอดได้ทันที ต้องให้ควบคู่หรือหลัง Atropine
• ข้อ ค. Diphenhydramine มีฤทธิ์ Anticholinergic อ่อนๆ ไม่สามารถต้านฤทธิ์รุนแรงของ Cholinergic crisis ได้
• ข้อ ง. Salbutamol ช่วยขยายหลอดลมแต่ไม่สามารถยับยั้งการหลั่ง Bronchorrhea มหาศาลได้
• ข้อ จ. Succinylcholine เป็นข้อห้ามใช้เด็ดขาดในผู้ป่วย Organophosphate poisoning เนื่องจากถูกกำจัดโดย Plasma cholinesterase ทำให้เกิด prolonged paralysis ยาวนานหลายชั่วโมง
📖 Guideline อ้างอิง:
WHO Guidelines for the Management of Organophosphorus Pesticide Poisoning และแนวทางการรักษาภาวะพิษจากสารกำจัดแมลงกลุ่มยับยั้งโคลีนเอสเตอเรส ศูนย์พิษวิทยารามาธิบดี
📌 จุดจำก่อนสอบ:
• Endpoints of Atropinization (เป้าหมายของการให้ Atropine): Clear lung secretions (ปอดแห้งไม่มีเสียง Rhonchi/Crepitation), HR &gt; 80 bpm, Systolic BP &gt; 80 mmHg, Dry axillae
• ห้ามใช้ Miosis เป็นเกณฑ์หยุด Atropine เพราะรูม่านตาจะขยายช้าที่สุด</t>
        </is>
      </c>
      <c r="K7" s="166" t="inlineStr"/>
      <c r="L7" s="166" t="inlineStr">
        <is>
          <t>Toxicology &amp; Poisoning</t>
        </is>
      </c>
      <c r="M7" s="166" t="inlineStr">
        <is>
          <t>Poisoning &amp; Antidotes</t>
        </is>
      </c>
      <c r="N7" s="165" t="inlineStr">
        <is>
          <t>Clinic</t>
        </is>
      </c>
      <c r="O7" s="166" t="inlineStr">
        <is>
          <t>Cholinergic Toxidrome &amp; Atropine</t>
        </is>
      </c>
      <c r="P7" s="165" t="inlineStr">
        <is>
          <t>แบบฝึกหัด</t>
        </is>
      </c>
      <c r="Q7" s="165" t="inlineStr">
        <is>
          <t>เล่มม่วง</t>
        </is>
      </c>
      <c r="R7" s="165" t="inlineStr"/>
    </row>
    <row r="8" ht="24" customHeight="1" s="49">
      <c r="A8" s="165" t="n">
        <v>7</v>
      </c>
      <c r="B8" s="166" t="inlineStr">
        <is>
          <t>ข้อใดเป็นข้อบ่งชี้และหลักการที่ถูกต้องในการใช้ Pralidoxime (2-PAM) ในผู้ป่วยที่ได้รับสารพิษกลุ่ม Organophosphates</t>
        </is>
      </c>
      <c r="C8" s="166" t="inlineStr"/>
      <c r="D8" s="166" t="inlineStr">
        <is>
          <t>ควรให้โดยเร็วที่สุดก่อนเกิดกระบวนการ Aging ของเอนไซม์ Acetylcholinesterase โดยเฉพาะเพื่อลดอาการกล้ามเนื้ออ่อนแรง (Nicotinic symptoms)</t>
        </is>
      </c>
      <c r="E8" s="166" t="inlineStr">
        <is>
          <t>ให้เดี่ยวๆ โดยไม่ต้องให้ Atropine ร่วมด้วย</t>
        </is>
      </c>
      <c r="F8" s="166" t="inlineStr">
        <is>
          <t>ใช้ได้ผลดีเลิศและจำเป็นต้องให้ในผู้ป่วยที่ได้รับสารพิษกลุ่ม Carbamates ทุกราย</t>
        </is>
      </c>
      <c r="G8" s="166" t="inlineStr">
        <is>
          <t>ให้เฉพาะเมื่อผู้ป่วยมีอาการน้ำลายไหลและม่านตาหดเล็กเท่านั้น</t>
        </is>
      </c>
      <c r="H8" s="166" t="inlineStr">
        <is>
          <t>สามารถให้ทดแทนการล้างตัว (Decontamination) ในผู้ป่วยที่สัมผัสทางผิวหนังได้</t>
        </is>
      </c>
      <c r="I8" s="165" t="n">
        <v>1</v>
      </c>
      <c r="J8" s="166" t="inlineStr">
        <is>
          <t>✅ คำตอบที่ถูกต้อง: ข้อ ก. ควรให้โดยเร็วที่สุดก่อนเกิดกระบวนการ Aging ของเอนไซม์ Acetylcholinesterase โดยเฉพาะเพื่อลดอาการกล้ามเนื้ออ่อนแรง (Nicotinic symptoms)
💡 Background:
Organophosphates จับกับเอนไซม์ Acetylcholinesterase แบบ Phosphorylation หากปล่อยไว้นานจะเกิดปฏิกิริยา Dealkylation ของโมเลกุลยา เรียกว่า Aging ทำให้พันธะระหว่างยากับเอนไซม์กลายเป็นพันธะโควาเลนต์ถาวรที่ไม่สามารถคืนกลับได้ (Irreversible inhibition)
🎯 ทำไมข้อนี้ถึงถูก:
Pralidoxime (2-PAM) มีหมู่ Oxime ที่มีความสามารถในการแย่งจับหมู่ฟอสเฟตออกจากเอนไซม์ ทำให้ฟื้นฟูเอนไซม์กลับมาทำงานได้ (Enzyme reactivation) ซึ่งมีประโยชน์หลักในการต้าน Nicotinic effects เช่น กล้ามเนื้ออ่อนแรง, Muscle fasciculation และ Respiratory muscle paralysis โดยต้องให้โดยเร็วที่สุดก่อนที่จะเกิดกระบวนการ Aging (ซึ่งอาจเกิดภายในไม่กี่นาทีถึงหลายสิบชั่วโมงขึ้นกับชนิดของสาร เช่น Soman เกิด Aging ในหลักนาที ส่วน Parathion หลายสิบชั่วโมง)
🔍 ข้ออื่นผิดเพราะอะไร:
• ข้อ ข. ต้องให้ Atropine เสมอเพื่อรักษา Muscarinic toxicity ที่เป็นอันตรายถึงชีวิต ห้ามให้ 2-PAM เดี่ยวๆ
• ข้อ ค. สารกลุ่ม Carbamates ยับยั้งเอนไซม์แบบ Carbamylation ซึ่งเกิดการสลายตัวคืนกลับได้เองตามธรรมชาติ (Spontaneous hydrolysis) ภายใน 24-48 ชั่วโมง และไม่เกิด Aging ดังนั้น Atropine เพียงอย่างเดียวมักเพียงพอ ไม่แนะนำให้ 2-PAM ใน Carbamate toxicity เป็นกิจวัตร
• ข้อ ง. อาการน้ำลายไหลและม่านตาหดเป็น Muscarinic effects ซึ่งตอบสนองต่อ Atropine ไม่ใช่ข้อบ่งชี้หลักของ 2-PAM
• ข้อ จ. การล้างตัว (Decontamination) ถอดเสื้อผ้า ล้างสบู่มีความจำเป็นอย่างยิ่งเพื่อป้องกันการดูดซึมยาต่อเนื่อง ยาแก้พิษไม่สามารถทดแทนการล้างตัวได้
📖 Guideline อ้างอิง:
แนวทางเวชปฏิบัติการรักษาภาวะเป็นพิษจากสารกำจัดศัตรูพืช กระทรวงสาธารณสุข และ Ramathibodi Poison Center Guideline
📌 จุดจำก่อนสอบ:
• Atropine แก้ Muscarinic (DUMBELS)
• 2-PAM แก้ Nicotinic (Fasciculation, Weakness) ก่อนเกิด Aging
• Carbamate ไม่เกิด Aging การให้ Atropine เพียงอย่างเดียวมักเพียงพอ</t>
        </is>
      </c>
      <c r="K8" s="166" t="inlineStr"/>
      <c r="L8" s="166" t="inlineStr">
        <is>
          <t>Toxicology &amp; Poisoning</t>
        </is>
      </c>
      <c r="M8" s="166" t="inlineStr">
        <is>
          <t>Poisoning &amp; Antidotes</t>
        </is>
      </c>
      <c r="N8" s="165" t="inlineStr">
        <is>
          <t>Clinic</t>
        </is>
      </c>
      <c r="O8" s="166" t="inlineStr">
        <is>
          <t>Pralidoxime &amp; Aging of AChE</t>
        </is>
      </c>
      <c r="P8" s="165" t="inlineStr">
        <is>
          <t>แบบฝึกหัด</t>
        </is>
      </c>
      <c r="Q8" s="165" t="inlineStr">
        <is>
          <t>เล่มม่วง</t>
        </is>
      </c>
      <c r="R8" s="165" t="inlineStr"/>
    </row>
    <row r="9" ht="24" customHeight="1" s="49">
      <c r="A9" s="165" t="n">
        <v>8</v>
      </c>
      <c r="B9" s="166" t="inlineStr">
        <is>
          <t>ผู้ป่วยชายอายุ 45 ปี ถูกนำส่งโรงพยาบาลหลังดื่มสุรากลั่นเอง (เหล้าเถื่อน) มีอาการเมา คลื่นไส้อาเจียน ตามัว มองเห็นภาพเป็นสีขาวโพลนเหมือนอยู่ในพายุหิมะ (Snowstorm vision) ผลตรวจทางห้องปฏิบัติการพบ High anion gap metabolic acidosis (pH 7.15, HCO3 8 mEq/L, Anion gap 26 mEq/L) และ High osmolar gap ยาใดเป็น Antidote จำเพาะที่ยับยั้งการเปลี่ยนสารพิษนี้ไปเป็น Formic acid</t>
        </is>
      </c>
      <c r="C9" s="166" t="inlineStr"/>
      <c r="D9" s="166" t="inlineStr">
        <is>
          <t>Fomepizole หรือ Ethanol 10% IV infusion</t>
        </is>
      </c>
      <c r="E9" s="166" t="inlineStr">
        <is>
          <t>Methylene blue</t>
        </is>
      </c>
      <c r="F9" s="166" t="inlineStr">
        <is>
          <t>Dimercaprol (BAL)</t>
        </is>
      </c>
      <c r="G9" s="166" t="inlineStr">
        <is>
          <t>Thiamine IV</t>
        </is>
      </c>
      <c r="H9" s="166" t="inlineStr">
        <is>
          <t>Deferoxamine</t>
        </is>
      </c>
      <c r="I9" s="165" t="n">
        <v>1</v>
      </c>
      <c r="J9" s="166" t="inlineStr">
        <is>
          <t>✅ คำตอบที่ถูกต้อง: ข้อ ก. Fomepizole หรือ Ethanol 10% IV infusion
💡 Background:
อาการตามัว Snowstorm vision ร่วมกับ High anion gap metabolic acidosis และประวัติดื่มเหล้ากลั่นเอง เป็นลักษณะจำเพาะของ Methanol poisoning ตัว Methanol เองมีพิษน้อย แต่ถูกเปลี่ยนโดยเอนไซม์ Alcohol dehydrogenase (ADH) กลายเป็น Formaldehyde และกลายเป็น Formic acid โดย Formate จะยับยั้ง Cytochrome oxidase ในไมโทคอนเดรีย ทำให้เกิดพิษต่อจอประสาทตาและเส้นประสาทตา (Optic neuropathy / Retinal toxicity) ทำให้ตาบอดถาวรและเกิดภาวะกรดรุนแรง
🎯 ทำไมข้อนี้ถึงถูก:
Antidote ในการรักษาพิษจาก Methanol (และ Ethylene glycol) คือ สารที่ยับยั้งเอนไซม์ Alcohol dehydrogenase (ADH) ได้แก่ Fomepizole (4-methylpyrazole) ซึ่งเป็น Competitive ADH inhibitor โดยตรง หรือ Ethanol ซึ่งมี Affinity ต่อ ADH สูงกว่า Methanol ถึง 10-20 เท่า เพื่อป้องกันไม่ให้เกิดสารพิษ Formic acid
🔍 ข้ออื่นผิดเพราะอะไร:
• ข้อ ข. Methylene blue เป็น Antidote สำหรับภาวะ Methemoglobinemia
• ข้อ ค. Dimercaprol เป็น Chelating agent สำหรับพิษโลหะหนัก (Arsenic, Mercury, Lead)
• ข้อ ง. Thiamine ใช้รักษา Wernicke-Korsakoff encephalopathy หรือเป็น Co-factor เสริมใน Ethylene glycol poisoning (ไม่ใช่ตัวต้านพิษหลักของ Methanol)
• ข้อ จ. Deferoxamine เป็น Chelating agent สำหรับพิษจากธาตุเหล็ก (Iron overdose)
📖 Guideline อ้างอิง:
American Academy of Clinical Toxicology (AACT) Practice Guidelines on the Treatment of Methanol Poisoning
📌 จุดจำก่อนสอบ:
• Methanol metabolite = Formic acid (ทำให้เกิด High anion gap acidosis + Blindness / Snowstorm vision)
• Ethylene glycol metabolite = Oxalic acid (ทำให้เกิด Calcium oxalate crystals ในปัสสาวะ + Acute kidney injury)
• ทั้งสองภาวะรักษาด้วยการบล็อก ADH ด้วย Fomepizole หรือ Ethanol + เสริม Folic acid (ใน Methanol เพื่อช่วยขับ Formate) หรือ Thiamine/Pyridoxine (ใน Ethylene glycol)</t>
        </is>
      </c>
      <c r="K9" s="166" t="inlineStr"/>
      <c r="L9" s="166" t="inlineStr">
        <is>
          <t>Toxicology &amp; Poisoning</t>
        </is>
      </c>
      <c r="M9" s="166" t="inlineStr">
        <is>
          <t>Poisoning &amp; Antidotes</t>
        </is>
      </c>
      <c r="N9" s="165" t="inlineStr">
        <is>
          <t>Clinic</t>
        </is>
      </c>
      <c r="O9" s="166" t="inlineStr">
        <is>
          <t>Methanol toxicity &amp; Alcohol dehydrogenase</t>
        </is>
      </c>
      <c r="P9" s="165" t="inlineStr">
        <is>
          <t>แบบฝึกหัด</t>
        </is>
      </c>
      <c r="Q9" s="165" t="inlineStr">
        <is>
          <t>เล่มม่วง</t>
        </is>
      </c>
      <c r="R9" s="165" t="inlineStr"/>
    </row>
    <row r="10" ht="24" customHeight="1" s="49">
      <c r="A10" s="165" t="n">
        <v>9</v>
      </c>
      <c r="B10" s="166" t="inlineStr">
        <is>
          <t>ในการรักษาภาวะพิษจาก Methanol นอกจากให้ Fomepizole หรือ Ethanol เพื่อยับยั้งเอนไซม์ Alcohol dehydrogenase แล้ว วิตามินใดที่ต้องให้เสริมเพื่อเร่งการสลาย Formic acid ให้กลายเป็น Carbon dioxide และน้ำ</t>
        </is>
      </c>
      <c r="C10" s="166" t="inlineStr"/>
      <c r="D10" s="166" t="inlineStr">
        <is>
          <t>Folic acid (หรือ Folinic acid / Leucovorin)</t>
        </is>
      </c>
      <c r="E10" s="166" t="inlineStr">
        <is>
          <t>Pyridoxine (Vitamin B6)</t>
        </is>
      </c>
      <c r="F10" s="166" t="inlineStr">
        <is>
          <t>Thiamine (Vitamin B1)</t>
        </is>
      </c>
      <c r="G10" s="166" t="inlineStr">
        <is>
          <t>Vitamin K1 (Phytomenadione)</t>
        </is>
      </c>
      <c r="H10" s="166" t="inlineStr">
        <is>
          <t>Ascorbic acid (Vitamin C)</t>
        </is>
      </c>
      <c r="I10" s="165" t="n">
        <v>1</v>
      </c>
      <c r="J10" s="166" t="inlineStr">
        <is>
          <t>✅ คำตอบที่ถูกต้อง: ข้อ ก. Folic acid (หรือ Folinic acid / Leucovorin)
💡 Background:
การขจัดสารพิษ Formic acid ในร่างกายมนุษย์อาศัยวิถี Folate-dependent pathway โดยเอนไซม์ 10-formyltetrahydrofolate dehydrogenase จะเปลี่ยน Formate ร่วมกับ Tetrahydrofolate ให้กลายเป็น Carbon dioxide (CO2) และน้ำ (H2O)
🎯 ทำไมข้อนี้ถึงถูก:
การให้ Folic acid หรือ Folinic acid (Leucovorin) 50 mg IV ทุก 4-6 ชั่วโมง จะช่วยเร่งกระบวนการ Metabolism ของ Formic acid ให้สลายตัวเร็วขึ้น จึงช่วยลดระดับสารพิษที่ทำลายจอประสาทตาและลดความรุนแรงของภาวะเลือดเป็นกรด
🔍 ข้ออื่นผิดเพราะอะไร:
• ข้อ ข. และ ค. Pyridoxine (B6) และ Thiamine (B1) เป็น Co-factors ที่ใช้เสริมในการรักษา Ethylene glycol poisoning เพื่อเปลี่ยน Glyoxylic acid ไปเป็น Glycine และ alpha-hydroxy-beta-ketoadipate ตามลำดับ ไม่ได้ใช้ใน Methanol
• ข้อ ง. Vitamin K1 ใช้ต้านฤทธิ์ของ Warfarin หรือ Superwarfarin (Rodenticides)
• ข้อ จ. Vitamin C มีบทบาทเป็น Antioxidant ทั่วไป ไม่มีผลต่อการสลาย Formic acid
📖 Guideline อ้างอิง:
AACT Practice Guidelines on the Treatment of Methanol Poisoning และคู่มือการดูแลผู้ป่วยได้รับสารพิษ ศูนย์พิษวิทยารามาธิบดี
📌 จุดจำก่อนสอบ:
• Methanol adjunctive cofactor = Folate / Folinic acid
• Ethylene glycol adjunctive cofactors = Thiamine + Pyridoxine</t>
        </is>
      </c>
      <c r="K10" s="166" t="inlineStr"/>
      <c r="L10" s="166" t="inlineStr">
        <is>
          <t>Toxicology &amp; Poisoning</t>
        </is>
      </c>
      <c r="M10" s="166" t="inlineStr">
        <is>
          <t>Poisoning &amp; Antidotes</t>
        </is>
      </c>
      <c r="N10" s="165" t="inlineStr">
        <is>
          <t>Clinic</t>
        </is>
      </c>
      <c r="O10" s="166" t="inlineStr">
        <is>
          <t>Folic acid role in Methanol metabolism</t>
        </is>
      </c>
      <c r="P10" s="165" t="inlineStr">
        <is>
          <t>แบบฝึกหัด</t>
        </is>
      </c>
      <c r="Q10" s="165" t="inlineStr">
        <is>
          <t>เล่มม่วง</t>
        </is>
      </c>
      <c r="R10" s="165" t="inlineStr"/>
    </row>
    <row r="11" ht="24" customHeight="1" s="49">
      <c r="A11" s="165" t="n">
        <v>10</v>
      </c>
      <c r="B11" s="166" t="inlineStr">
        <is>
          <t>ผู้ประสบภัยจากเหตุการณ์ไฟไหม้ในอาคารปิดทึบ ถูกนำส่งห้องฉุกเฉินด้วยอาการหมดสติ หายใจหอบลึก ผิวหนังมีสีแดงชมพู (Cherry red skin) มีกลิ่นอัลมอนด์ไหม้ (Bitter almond odor) จากลมหายใจ ผลก๊าซในเลือดพบ Severe lactic acidosis (Lactate 14 mmol/L) แม้จะได้รับ 100% High-flow oxygen ข้อใดเป็นชุดยาแก้พิษ (Antidote) ที่เหมาะสมและปลอดภัยที่สุดในปัจจุบัน</t>
        </is>
      </c>
      <c r="C11" s="166" t="inlineStr"/>
      <c r="D11" s="166" t="inlineStr">
        <is>
          <t>Hydroxocobalamin (Cyanokit)</t>
        </is>
      </c>
      <c r="E11" s="166" t="inlineStr">
        <is>
          <t>Sodium nitrite + Sodium thiosulfate</t>
        </is>
      </c>
      <c r="F11" s="166" t="inlineStr">
        <is>
          <t>Methylene blue</t>
        </is>
      </c>
      <c r="G11" s="166" t="inlineStr">
        <is>
          <t>N-acetylcysteine</t>
        </is>
      </c>
      <c r="H11" s="166" t="inlineStr">
        <is>
          <t>Atropine + Pralidoxime</t>
        </is>
      </c>
      <c r="I11" s="165" t="n">
        <v>1</v>
      </c>
      <c r="J11" s="166" t="inlineStr">
        <is>
          <t>✅ คำตอบที่ถูกต้อง: ข้อ ก. Hydroxocobalamin (Cyanokit)
💡 Background:
ควันไฟจากการเผาไหม้วัสดุสังเคราะห์ (พลาสติก ยูรีเทน ไนลอน ขนสัตว์) ปลดปล่อยก๊าซ Hydrogen cyanide ไซยาไนด์จะจับกับ Fe3+ (Ferric ion) ใน Cytochrome c oxidase (Complex IV) ของกระบวนการ Electron transport chain ทำให้เซลล์ไม่สามารถใช้ออกซิเจนได้ เกิด Histotoxic hypoxia ส่งผลให้เซลล์เปลี่ยนไปหายใจแบบไม่ใช้ออกซิเจน เกิด Severe lactic acidosis และเลือดดำมีออกซิเจนค้างอยู่สูง ทำให้ผิวเป็นสีชมพูเชอร์รี่
🎯 ทำไมข้อนี้ถึงถูก:
Hydroxocobalamin (Cyanokit) เป็น Antidote ขนานแรกที่แนะนำในผู้ป่วยไฟไหม้ (Smoke inhalation) เนื่องจากโมเลกุลมี Cobalt atom ซึ่งจะจับกับ Cyanide ได้โดยตรง กลายเป็น Cyanocobalamin (Vitamin B12) ที่ไม่มีพิษและขับออกทางปัสสาวะ ที่สำคัญคือไม่ก่อให้เกิดภาวะ Methemoglobinemia และไม่ทำให้ความดันโลหิตตก จึงปลอดภัยอย่างยิ่งในผู้ป่วยไฟไหม้ที่อาจมี Carbon monoxide poisoning ร่วมด้วย
🔍 ข้ออื่นผิดเพราะอะไร:
• ข้อ ข. Sodium nitrite ทำให้เกิด Methemoglobinemia (Fe2+ -&gt; Fe3+) เพื่อแย่งจับ Cyanide แต่ในผู้ป่วยไฟไหม้ที่มี Carbon monoxide (COHb) อยู่แล้ว การเพิ่ม MetHb จะยิ่งทำให้ความสามารถในการขนส่งออกซิเจนของเลือดลดลงวิกฤตจนเสียชีวิตได้ จึงห้ามใช้ Nitrite ใน Smoke inhalation เว้นแต่แยก CO ได้ชัดเจน
• ข้อ ค. Methylene blue เป็นยารักษา Methemoglobinemia การให้จะต้านกลไกของ Nitrite
• ข้อ ง. N-acetylcysteine ไม่มีบทบาทในการจับไซยาไนด์
• ข้อ จ. Atropine + Pralidoxime ใช้รักษา Organophosphate ไม่เกี่ยวข้องกับ Cyanide
📖 Guideline อ้างอิง:
American College of Emergency Physicians (ACEP) Clinical Policy: Critical Issues in the Evaluation and Management of Adult Patients Presenting with Smoke Inhalation
📌 จุดจำก่อนสอบ:
• Cyanide poisoning: Histotoxic hypoxia, High venous oxygen, Severe lactic acidosis
• Fire victim with smoke inhalation: เลือก Hydroxocobalamin เสมอ (หลีกเลี่ยง Sodium nitrite เพราะเสี่ยงต่อการขาดออกซิเจนซ้ำซ้อนจาก Carbon monoxide)</t>
        </is>
      </c>
      <c r="K11" s="166" t="inlineStr"/>
      <c r="L11" s="166" t="inlineStr">
        <is>
          <t>Toxicology &amp; Poisoning</t>
        </is>
      </c>
      <c r="M11" s="166" t="inlineStr">
        <is>
          <t>Poisoning &amp; Antidotes</t>
        </is>
      </c>
      <c r="N11" s="165" t="inlineStr">
        <is>
          <t>Clinic</t>
        </is>
      </c>
      <c r="O11" s="166" t="inlineStr">
        <is>
          <t>Cyanide Poisoning in Smoke Inhalation</t>
        </is>
      </c>
      <c r="P11" s="165" t="inlineStr">
        <is>
          <t>แบบฝึกหัด</t>
        </is>
      </c>
      <c r="Q11" s="165" t="inlineStr">
        <is>
          <t>เล่มม่วง</t>
        </is>
      </c>
      <c r="R11" s="165" t="inlineStr"/>
    </row>
    <row r="12" ht="24" customHeight="1" s="49">
      <c r="A12" s="165" t="n">
        <v>11</v>
      </c>
      <c r="B12" s="166" t="inlineStr">
        <is>
          <t>กลไกการออกฤทธิ์ของ Sodium thiosulfate ในการรักษาภาวะพิษจาก Cyanide คือข้อใด</t>
        </is>
      </c>
      <c r="C12" s="166" t="inlineStr"/>
      <c r="D12" s="166" t="inlineStr">
        <is>
          <t>ทำหน้าที่เป็น Sulfur donor ให้แก่เอนไซม์ Rhodanese เพื่อเปลี่ยน Cyanide เป็น Thiocyanate ที่ไม่เป็นพิษและขับออกทางไต</t>
        </is>
      </c>
      <c r="E12" s="166" t="inlineStr">
        <is>
          <t>ออกซิไดซ์ฮีโมโกลบินให้กลายเป็น Methemoglobin เพื่อดึง Cyanide ออกจาก Cytochrome oxidase</t>
        </is>
      </c>
      <c r="F12" s="166" t="inlineStr">
        <is>
          <t>แย่งจับกับ Cytochrome c oxidase โดยตรงเพื่อป้องกันไม่ให้ Cyanide เข้าจับ</t>
        </is>
      </c>
      <c r="G12" s="166" t="inlineStr">
        <is>
          <t>กระตุ้นการทำงานของ Cytochrome P450 ในตับเพื่อสลายโมเลกุลของ Cyanide</t>
        </is>
      </c>
      <c r="H12" s="166" t="inlineStr">
        <is>
          <t>จับกับ Cyanide ในทางเดินอาหารและป้องกันการดูดซึม</t>
        </is>
      </c>
      <c r="I12" s="165" t="n">
        <v>1</v>
      </c>
      <c r="J12" s="166" t="inlineStr">
        <is>
          <t>✅ คำตอบที่ถูกต้อง: ข้อ ก. ทำหน้าที่เป็น Sulfur donor ให้แก่เอนไซม์ Rhodanese เพื่อเปลี่ยน Cyanide เป็น Thiocyanate ที่ไม่เป็นพิษและขับออกทางไต
💡 Background:
ในร่างกายมีเอนไซม์ธรรมชาติชื่อ Rhodanese (Thiosulfate sulfurtransferase) อยู่ในตับและไมโทคอนเดรีย ทำหน้าที่เปลี่ยน Cyanide (CN-) ให้กลายเป็น Thiocyanate (SCN-) ซึ่งมีความเป็นพิษน้อยกว่ามากและละลายน้ำได้ดี ขับออกทางปัสสาวะได้ แต่กระบวนการนี้ถูกจำกัดด้วยปริมาณสารตั้งต้นกลุ่ม Sulfur (Endogenous sulfur donors) ภายในร่างกาย
🎯 ทำไมข้อนี้ถึงถูก:
Sodium thiosulfate ทำหน้าที่เป็น Substrate หรือ Sulfur donor จากภายนอกให้กับเอนไซม์ Rhodanese เพื่อเร่งปฏิกิริยาการเปลี่ยนสารพิษ Cyanide ให้เป็น Thiocyanate ได้อย่างรวดเร็วและขับถ่ายออกทางไตได้อย่างปลอดภัย
🔍 ข้ออื่นผิดเพราะอะไร:
• ข้อ ข. การออกซิไดซ์ฮีโมโกลบินเป็น Methemoglobin เป็นกลไกของ Amyl nitrite และ Sodium nitrite ไม่ใช่ Sodium thiosulfate
• ข้อ ค. ไม่มี Antidote ใดที่แย่งจับกับ Cytochrome c oxidase โดยตรง
• ข้อ ง. Cyanide ไม่ได้ถูกกำจัดผ่านเอนไซม์ CYP450 เป็นหลัก
• ข้อ จ. การจับในทางเดินอาหารเพื่อป้องกันการดูดซึมเป็นกลไกของ Activated charcoal ไม่ใช่ Sodium thiosulfate IV
📖 Guideline อ้างอิง:
Goldfrank's Toxicologic Emergencies Chapter on Cyanide and Hydrogen Sulfide
📌 จุดจำก่อนสอบ:
• Cyanide Antidote Kit แบบดั้งเดิม: 1) Amyl nitrite สูดดม 2) Sodium nitrite IV (สร้าง MetHb แย่งจับ CN) 3) Sodium thiosulfate IV (ให้ Sulfur donor ผ่าน Rhodanese -&gt; Thiocyanate)
• ปัจจุบัน Hydroxocobalamin นิยมใช้เป็นทางเลือกแรกเพราะออกฤทธิ์เร็วและปลอดภัยกว่ามาก</t>
        </is>
      </c>
      <c r="K12" s="166" t="inlineStr"/>
      <c r="L12" s="166" t="inlineStr">
        <is>
          <t>Toxicology &amp; Poisoning</t>
        </is>
      </c>
      <c r="M12" s="166" t="inlineStr">
        <is>
          <t>Poisoning &amp; Antidotes</t>
        </is>
      </c>
      <c r="N12" s="165" t="inlineStr">
        <is>
          <t>Clinic</t>
        </is>
      </c>
      <c r="O12" s="166" t="inlineStr">
        <is>
          <t>Sodium thiosulfate mechanism of action</t>
        </is>
      </c>
      <c r="P12" s="165" t="inlineStr">
        <is>
          <t>แบบฝึกหัด</t>
        </is>
      </c>
      <c r="Q12" s="165" t="inlineStr">
        <is>
          <t>เล่มม่วง</t>
        </is>
      </c>
      <c r="R12" s="165" t="inlineStr"/>
    </row>
    <row r="13" ht="24" customHeight="1" s="49">
      <c r="A13" s="165" t="n">
        <v>12</v>
      </c>
      <c r="B13" s="166" t="inlineStr">
        <is>
          <t>ผู้ป่วยหญิงอายุ 78 ปี เป็นโรคหัวใจล้มเหลวและหัวใจห้องบนสั่นพลิ้ว (AF) รับประทานยา Digoxin 0.25 mg OD และ Furosemide 40 mg OD มาด้วยอาการคลื่นไส้ อาเจียน เบื่ออาหาร มองเห็นภาพเป็นสีเหลืองเขียว (Xanthopsia) ตรวจ EKG พบ PVCs และ Junctional tachycardia ภาวะเกลือแร่ผิดปกติในข้อใดเป็นตัวกระตุ้นหลักที่ทำให้เกิด Digoxin toxicity</t>
        </is>
      </c>
      <c r="C13" s="166" t="inlineStr"/>
      <c r="D13" s="166" t="inlineStr">
        <is>
          <t>Hypokalemia</t>
        </is>
      </c>
      <c r="E13" s="166" t="inlineStr">
        <is>
          <t>Hyperkalemia</t>
        </is>
      </c>
      <c r="F13" s="166" t="inlineStr">
        <is>
          <t>Hypernatremia</t>
        </is>
      </c>
      <c r="G13" s="166" t="inlineStr">
        <is>
          <t>Hypercalcemia เดี่ยวๆ โดยที่โปแทสเซียมปกติ</t>
        </is>
      </c>
      <c r="H13" s="166" t="inlineStr">
        <is>
          <t>Hyponatremia</t>
        </is>
      </c>
      <c r="I13" s="165" t="n">
        <v>1</v>
      </c>
      <c r="J13" s="166" t="inlineStr">
        <is>
          <t>✅ คำตอบที่ถูกต้อง: ข้อ ก. Hypokalemia
💡 Background:
Digoxin ออกฤทธิ์ยับยั้งเอนไซม์ Na+/K+ ATPase pump ที่เยื่อหุ้มเซลล์กล้ามเนื้อหัวใจ โดยจะแย่งจับที่ตำแหน่งเดียวกับ Potassium ion (K+) ดังนั้น เมื่อผู้ป่วยเกิดภาวะ Hypokalemia (มักเกิดจากยาขับปัสสาวะ Furosemide ที่ผู้ป่วยรับประทานร่วมด้วย) โปแทสเซียมในเลือดต่ำจะทำให้ Digoxin จับกับ Na+/K+ ATPase pump ได้มากขึ้นและแน่นขึ้น ส่งผลให้เกิดพิษจากยา Digoxin ได้ง่ายขึ้นอย่างมากแม้ระดับยาในเลือดจะอยู่ในช่วงปกติหรือสูงเพียงเล็กน้อย
🎯 ทำไมข้อนี้ถึงถูก:
Hypokalemia (รวมถึง Hypomagnesemia และ Hypercalcemia) เป็นปัจจัยชักนำที่สำคัญที่สุดในการเพิ่มความไวและความเป็นพิษของ Digoxin ต่อหัวใจ ผู้ป่วยที่ได้รับ Loop diuretics มีความเสี่ยงสูงมากต่อภาวะนี้
🔍 ข้ออื่นผิดเพราะอะไร:
• ข้อ ข. Hyperkalemia มักเป็น 'ผลลัพธ์' ที่เกิดขึ้นในภาวะ Acute massive Digoxin overdose (เนื่องจาก Na+/K+ ATPase ถูกยับยั้งอย่างรุนแรงทำให้ K+ ออกมานอกเซลล์) แต่ไม่ใช่ตัวชักนำให้เกิดพิษใน Chronic toxicity
• ข้อ ค. และ จ. ระดับ Sodium ในเลือดไม่มีผลโดยตรงต่อการจับของ Digoxin กับ Na+/K+ ATPase
• ข้อ ง. แม้ Hypercalcemia จะเพิ่มความเสี่ยงต่อ Arrhythmia แต่ Hypokalemia จาก Loop diuretics เป็นสาเหตุที่พบบ่อยและเป็นตัวกระตุ้นหลักในเวชปฏิบัติ
📖 Guideline อ้างอิง:
American Heart Association (AHA) Guidelines on Management of Heart Failure and Digoxin Toxicity
📌 จุดจำก่อนสอบ:
• ปัจจัยส่งเสริมให้เกิด Digoxin toxicity: Hypokalemia, Hypomagnesemia, Hypercalcemia, ภาวะไตเสื่อม (Digoxin ขับออกทางไต)
• อาการพิษทางตา: Xanthopsia (มองเห็นแสงสีเหลืองเขียวรอบดวงไฟ)
• คลื่นไฟฟ้าหัวใจจำเพาะ: Salvadore Dali sagging ST depression, PVCs, Bidirectional VT</t>
        </is>
      </c>
      <c r="K13" s="166" t="inlineStr"/>
      <c r="L13" s="166" t="inlineStr">
        <is>
          <t>Toxicology &amp; Poisoning</t>
        </is>
      </c>
      <c r="M13" s="166" t="inlineStr">
        <is>
          <t>Poisoning &amp; Antidotes</t>
        </is>
      </c>
      <c r="N13" s="165" t="inlineStr">
        <is>
          <t>Clinic</t>
        </is>
      </c>
      <c r="O13" s="166" t="inlineStr">
        <is>
          <t>Hypokalemia predisposing to Digoxin toxicity</t>
        </is>
      </c>
      <c r="P13" s="165" t="inlineStr">
        <is>
          <t>แบบฝึกหัด</t>
        </is>
      </c>
      <c r="Q13" s="165" t="inlineStr">
        <is>
          <t>เล่มม่วง</t>
        </is>
      </c>
      <c r="R13" s="165" t="inlineStr"/>
    </row>
    <row r="14" ht="24" customHeight="1" s="49">
      <c r="A14" s="165" t="n">
        <v>13</v>
      </c>
      <c r="B14" s="166" t="inlineStr">
        <is>
          <t>ผู้ป่วยมีภาวะ Acute Digoxin Overdose ระดับ Serum Potassium วัดได้ 6.5 mEq/L และมีภาวะ Life-threatening ventricular arrhythmias การรักษาด้วยยาใดเป็น Antidote จำเพาะที่มีประสิทธิภาพสูงสุด และยาใดเป็นข้อห้ามให้เนื่องจากอาจทำให้เกิด Stone heart</t>
        </is>
      </c>
      <c r="C14" s="166" t="inlineStr"/>
      <c r="D14" s="166" t="inlineStr">
        <is>
          <t>ยาแก้พิษคือ Digoxin-specific Fab (Digibind) และห้ามฉีด Calcium gluconate/chloride</t>
        </is>
      </c>
      <c r="E14" s="166" t="inlineStr">
        <is>
          <t>ยาแก้พิษคือ Calcium chloride และห้ามให้ Digoxin-specific Fab</t>
        </is>
      </c>
      <c r="F14" s="166" t="inlineStr">
        <is>
          <t>ยาแก้พิษคือ Atropine และห้ามให้ Potassium chloride</t>
        </is>
      </c>
      <c r="G14" s="166" t="inlineStr">
        <is>
          <t>ยาแก้พิษคือ Sodium polystyrene sulfonate และห้ามให้ Magnesium</t>
        </is>
      </c>
      <c r="H14" s="166" t="inlineStr">
        <is>
          <t>ยาแก้พิษคือ Amiodarone และห้ามให้ Lidocaine</t>
        </is>
      </c>
      <c r="I14" s="165" t="n">
        <v>1</v>
      </c>
      <c r="J14" s="166" t="inlineStr">
        <is>
          <t>✅ คำตอบที่ถูกต้อง: ข้อ ก. ยาแก้พิษคือ Digoxin-specific Fab (Digibind) และห้ามฉีด Calcium gluconate/chloride
💡 Background:
ในภาวะ Acute massive Digoxin overdose เอนไซม์ Na+/K+ ATPase จะถูกยับยั้งทั่วร่างกายอย่างรุนแรง ส่งผลให้ K+ ไม่สามารถเข้าสู่เซลล์ได้ เกิดภาวะ Severe Hyperkalemia (&gt; 5.5 mEq/L) ซึ่งระดับ K+ ที่สูงขึ้นจะสัมพันธ์โดยตรงกับอัตราการเสียชีวิตของผู้ป่วย
🎯 ทำไมข้อนี้ถึงถูก:
1) Digoxin-specific antibody fragments (Digoxin-specific Fab: Digibind หรือ DigiFab) เป็น Antidote จำเพาะ ออกฤทธิ์จับกับ Digoxin อิสระในกระแสเลือดอย่างแน่นหนาและขับออกทางไต
2) การให้ Calcium salts (เช่น Calcium gluconate หรือ Calcium chloride) ทางหลอดเลือดดำในภาวะ Digoxin toxicity ถือเป็นข้อห้ามหรือข้อควรระวังขั้นสูงตามทฤษฎี Stone heart เนื่องจากภายในเซลล์กล้ามเนื้อหัวใจมีระดับ Calcium สูงมากอยู่แล้วจากการทำงานของ Na+/Ca2+ exchanger ที่ผกผัน การเติม Calcium เข้าไปอาจทำให้กล้ามเนื้อหัวใจเกิด Tetany หรือหดเกร็งถาวรจนหยุดเต้นในระยะบีบตัว (Irreversible systolic arrest / Stone heart)
🔍 ข้ออื่นผิดเพราะอะไร:
• ข้อ ข. Calcium ไม่ใช่ยาแก้พิษของ Digoxin และเป็นข้อห้ามใช้
• ข้อ ค. Atropine ใช้รักษา Bradycardia ชั่วคราว แต่ไม่ใช่ Definitive antidote สำหรับ Life-threatening ventricular arrhythmia
• ข้อ ง. Sodium polystyrene sulfonate (Kayexalate) ออกฤทธิ์ลด K+ ช้ามาก ไม่ทันท่วงทีในภาวะฉุกเฉิน
• ข้อ จ. Amiodarone เป็นยาที่เพิ่มระดับ Digoxin ในเลือดและอาจทำให้ Conduct block รุนแรงขึ้น
📖 Guideline อ้างอิง:
Management of Digoxin Toxicity, American College of Emergency Physicians &amp; Ramathibodi Poison Center
📌 จุดจำก่อนสอบ:
• ข้อบ่งชี้ของ Digoxin-specific Fab: 1) Life-threatening arrhythmia 2) K+ &gt; 5.0-5.5 mEq/L ใน acute overdose 3) Ingestion &gt; 10 mg ในผู้ใหญ่ (&gt; 4 mg ในเด็ก) 4) Serum Digoxin &gt; 10-15 ng/mL
• ระวังการให้ Calcium IV ในผู้ป่วยที่สงสัย Digoxin toxicity เด็ดขาด</t>
        </is>
      </c>
      <c r="K14" s="166" t="inlineStr"/>
      <c r="L14" s="166" t="inlineStr">
        <is>
          <t>Toxicology &amp; Poisoning</t>
        </is>
      </c>
      <c r="M14" s="166" t="inlineStr">
        <is>
          <t>Poisoning &amp; Antidotes</t>
        </is>
      </c>
      <c r="N14" s="165" t="inlineStr">
        <is>
          <t>Clinic</t>
        </is>
      </c>
      <c r="O14" s="166" t="inlineStr">
        <is>
          <t>Digibind &amp; Avoid Calcium in Digoxin toxicity</t>
        </is>
      </c>
      <c r="P14" s="165" t="inlineStr">
        <is>
          <t>แบบฝึกหัด</t>
        </is>
      </c>
      <c r="Q14" s="165" t="inlineStr">
        <is>
          <t>เล่มม่วง</t>
        </is>
      </c>
      <c r="R14" s="165" t="inlineStr"/>
    </row>
    <row r="15" ht="24" customHeight="1" s="49">
      <c r="A15" s="165" t="n">
        <v>14</v>
      </c>
      <c r="B15" s="166" t="inlineStr">
        <is>
          <t>เด็กชายอายุ 3 ขวบ น้ำหนัก 15 กิโลกรัม แอบรับประทานยาบำรุงโลหิต Ferrous sulfate (มี Elemental iron 60 มก./เม็ด) ของมารดาไปจำนวน 20 เม็ด (ได้รับ Elemental iron รวม 1,200 มก. หรือ 80 มก./กก.) หลังกิน 2 ชั่วโมง เด็กมีอาการปวดท้องรุนแรง อาเจียนเป็นเลือดสด ถ่ายดำ และความดันโลหิตตก ยาแก้พิษจำเพาะใดที่ต้องให้ทางหลอดเลือดดำเพื่อจับกับธาตุเหล็กส่วนเกิน</t>
        </is>
      </c>
      <c r="C15" s="166" t="inlineStr"/>
      <c r="D15" s="166" t="inlineStr">
        <is>
          <t>Deferoxamine (Desferrioxamine)</t>
        </is>
      </c>
      <c r="E15" s="166" t="inlineStr">
        <is>
          <t>Dimercaprol (BAL)</t>
        </is>
      </c>
      <c r="F15" s="166" t="inlineStr">
        <is>
          <t>Calcium disodium EDTA</t>
        </is>
      </c>
      <c r="G15" s="166" t="inlineStr">
        <is>
          <t>Penicillamine</t>
        </is>
      </c>
      <c r="H15" s="166" t="inlineStr">
        <is>
          <t>Succimer (DMSA)</t>
        </is>
      </c>
      <c r="I15" s="165" t="n">
        <v>1</v>
      </c>
      <c r="J15" s="166" t="inlineStr">
        <is>
          <t>✅ คำตอบที่ถูกต้อง: ข้อ ก. Deferoxamine (Desferrioxamine)
💡 Background:
ขนาดยา Elemental iron ที่เป็นพิษ:
• &lt; 20 mg/kg: มักไม่มีอาการ
• 20-60 mg/kg: อาการพิษเล็กน้อยถึงปานกลางต่อทางเดินอาหาร
• &gt; 60 mg/kg: อาการพิษรุนแรง (Severe toxicity) เสี่ยงต่อการเสียชีวิต
เด็กรายนี้ได้รับ 80 mg/kg ซึ่งเข้าสู่ Severe toxicity ทำให้เกิดการกัดกร่อนเยื่อบุกระเพาะอาหารและลำไส้อย่างรุนแรง (Hemorrhagic gastritis) ตามด้วยภาวะช็อก ตับวาย และ Metabolic acidosis
🎯 ทำไมข้อนี้ถึงถูก:
Deferoxamine เป็น Specific chelating agent ที่จับกับ Ferric iron (Fe3+) อย่างจำเพาะ กลายเป็นสารประกอบเชิงซ้อน Feroxamine ซึ่งไม่มีพิษ ละลายน้ำได้ดี และถูกขับออกทางไต การขับ Feroxamine ทางปัสสาวะจะทำให้ปัสสาวะเปลี่ยนเป็นสีไวน์แดงอมส้ม เรียกว่า Vin rosé urine
🔍 ข้ออื่นผิดเพราะอะไร:
• ข้อ ข. Dimercaprol (BAL) ห้ามใช้ใน Iron poisoning โดยเด็ดขาด เพราะสารประกอบเชิงซ้อนระหว่าง BAL กับ Iron มีความเป็นพิษต่อตับและไตสูงกว่าตัวเหล็กอิสระ
• ข้อ ค. Calcium disodium EDTA ใช้สำหรับ Lead toxicity (พิษจากตะกั่ว)
• ข้อ ง. Penicillamine ใช้สำหรับ Copper (Wilson's disease) หรือ Arsenic/Lead
• ข้อ จ. Succimer (DMSA) เป็นยากินสำหรับ Lead, Mercury, Arsenic ไม่ใช้ใน Acute severe iron toxicity
📖 Guideline อ้างอิง:
AACT Practice Guidelines on the Treatment of Acute Iron Poisoning
📌 จุดจำก่อนสอบ:
• Elemental iron &gt; 60 mg/kg = Severe toxicity
• Antidote = Deferoxamine IV infusion
• สัญญาณของการจับธาตุเหล็ก = Vin rosé urine (สีไวน์กุหลาบ)
• ห้ามใช้ BAL ในภาวะ Iron overload เด็ดขาด</t>
        </is>
      </c>
      <c r="K15" s="166" t="inlineStr"/>
      <c r="L15" s="166" t="inlineStr">
        <is>
          <t>Toxicology &amp; Poisoning</t>
        </is>
      </c>
      <c r="M15" s="166" t="inlineStr">
        <is>
          <t>Poisoning &amp; Antidotes</t>
        </is>
      </c>
      <c r="N15" s="165" t="inlineStr">
        <is>
          <t>Clinic</t>
        </is>
      </c>
      <c r="O15" s="166" t="inlineStr">
        <is>
          <t>Iron toxicity &amp; Deferoxamine</t>
        </is>
      </c>
      <c r="P15" s="165" t="inlineStr">
        <is>
          <t>แบบฝึกหัด</t>
        </is>
      </c>
      <c r="Q15" s="165" t="inlineStr">
        <is>
          <t>เล่มม่วง</t>
        </is>
      </c>
      <c r="R15" s="165" t="inlineStr"/>
    </row>
    <row r="16" ht="24" customHeight="1" s="49">
      <c r="A16" s="165" t="n">
        <v>15</v>
      </c>
      <c r="B16" s="166" t="inlineStr">
        <is>
          <t>คนงานโรงงานหลอมแบตเตอรี่ มีอาการปวดท้องรุนแรงแบบบิดเกร็ง (Colicky abdominal pain), ข้อมือตก (Wrist drop / Peripheral neuropathy), โลหิตจางแบบ Microcytic hypochromic ที่ตรวจพบ Basophilic stippling ในเม็ดเลือดแดง และตรวจพบเส้นสีน้ำเงินคล้ำที่ขอบเหงือก (Burton's line) ระดับสารพิษชนิดใดในเลือดที่ต้องตรวจยืนยัน และยาแก้พิษตัวใดที่เหมาะสมในผู้ใหญ่ที่มีอาการรุนแรง</t>
        </is>
      </c>
      <c r="C16" s="166" t="inlineStr"/>
      <c r="D16" s="166" t="inlineStr">
        <is>
          <t>Lead (ตะกั่ว) — รักษาด้วย Dimercaprol (BAL) ร่วมกับ Calcium disodium EDTA</t>
        </is>
      </c>
      <c r="E16" s="166" t="inlineStr">
        <is>
          <t>Arsenic (สารหนู) — รักษาด้วย Deferoxamine</t>
        </is>
      </c>
      <c r="F16" s="166" t="inlineStr">
        <is>
          <t>Mercury (ปรอท) — รักษาด้วย Sodium thiosulfate</t>
        </is>
      </c>
      <c r="G16" s="166" t="inlineStr">
        <is>
          <t>Cadmium (แคดเมียม) — รักษาด้วย Penicillamine</t>
        </is>
      </c>
      <c r="H16" s="166" t="inlineStr">
        <is>
          <t>Iron (เหล็ก) — รักษาด้วย N-acetylcysteine</t>
        </is>
      </c>
      <c r="I16" s="165" t="n">
        <v>1</v>
      </c>
      <c r="J16" s="166" t="inlineStr">
        <is>
          <t>✅ คำตอบที่ถูกต้อง: ข้อ ก. Lead (ตะกั่ว) — รักษาด้วย Dimercaprol (BAL) ร่วมกับ Calcium disodium EDTA
💡 Background:
อาการแสดงของผู้ป่วยเป็นลักษณะเฉพาะของภาวะพิษจากตะกั่วเรื้อรัง (Lead toxicity / Plumbism) ได้แก่:
1) ทางเดินอาหาร: ปวดท้องบิดรุนแรง (Lead colic)
2) ระบบประสาท: Motor neuropathy โดยเฉพาะ Radial nerve palsy ทำให้ข้อมือตก (Wrist drop) และ Encephalopathy
3) ระบบเลือด: ขัดขวางการสังเคราะห์ Heme (ยับยั้งเอนไซม์ delta-ALA dehydratase และ Ferrochelatase) ทำให้เกิด Microcytic anemia ร่วมกับ Basophilic stippling
4) ช่องปาก: ตะกั่วทำปฏิกิริยากับแบคทีเรียเกิด Lead sulfide ตกตะกอนเป็นเส้นสีน้ำเงิน-ดำที่ขอบเหงือก (Burton's line)
🎯 ทำไมข้อนี้ถึงถูก:
การวินิจฉัยคือพิษจากตะกั่ว (Blood Lead Level) ในผู้ป่วยที่มีอาการรุนแรงหรือมี Lead encephalopathy การรักษามาตรฐานคือการให้ Chelating agents สองชนิดร่วมกัน ได้แก่ Dimercaprol (BAL) ฉีดเข้ากล้ามเนื้อ นำหน้าก่อนเริ่มให้ Calcium disodium EDTA ทางหลอดเลือดดำอย่างน้อย 4 ชั่วโมง เพื่อป้องกันไม่ให้ EDTA ดึงตะกั่วจากกระดูกไปสะสมในสมองเพิ่มขึ้น
🔍 ข้ออื่นผิดเพราะอะไร:
• ข้อ ข. พิษจาก Arsenic ทำให้เกิดกลิ่นกระเทียม, Mees' lines บนเล็บ, และอาการท้องร่วงเป็นน้ำซาวข้าว การรักษาใช้ BAL หรือ Succimer ไม่ใช่ Deferoxamine
• ข้อ ค. Sodium thiosulfate ใช้กับ Cyanide ไม่ใช่ปรอท (Mercury รักษาด้วย BAL หรือ Succimer)
• ข้อ ง. การรักษา Cadmium toxicity หลีกเลี่ยง Chelating agents เพราะเสี่ยงต่อไตวาย
• ข้อ จ. พิษจากธาตุเหล็กไม่ทำให้เกิด Wrist drop หรือ Burton's line
📖 Guideline อ้างอิง:
CDC Guidelines for the Identification and Management of Lead Exposure in Adults and Children
📌 จุดจำก่อนสอบ:
• Lead toxicity: Lead colic + Wrist drop + Basophilic stippling + Burton's line
• Severe Lead Encephalopathy: ให้ BAL ฉีด IM ก่อน ตามด้วย CaNa2-EDTA IV เสมอ
• ในเด็กหรือรายที่อาการไม่รุนแรง สามารถใช้ยากิน Succimer (DMSA) ได้</t>
        </is>
      </c>
      <c r="K16" s="166" t="inlineStr"/>
      <c r="L16" s="166" t="inlineStr">
        <is>
          <t>Toxicology &amp; Poisoning</t>
        </is>
      </c>
      <c r="M16" s="166" t="inlineStr">
        <is>
          <t>Poisoning &amp; Antidotes</t>
        </is>
      </c>
      <c r="N16" s="165" t="inlineStr">
        <is>
          <t>Clinic</t>
        </is>
      </c>
      <c r="O16" s="166" t="inlineStr">
        <is>
          <t>Lead poisoning symptoms &amp; Chelation</t>
        </is>
      </c>
      <c r="P16" s="165" t="inlineStr">
        <is>
          <t>แบบฝึกหัด</t>
        </is>
      </c>
      <c r="Q16" s="165" t="inlineStr">
        <is>
          <t>เล่มม่วง</t>
        </is>
      </c>
      <c r="R16" s="165" t="inlineStr"/>
    </row>
    <row r="17" ht="24" customHeight="1" s="49">
      <c r="A17" s="165" t="n">
        <v>16</v>
      </c>
      <c r="B17" s="166" t="inlineStr">
        <is>
          <t>ผู้ป่วยได้รับสารพิษ Inorganic Arsenic หรือ Inorganic Mercury ในระยะเฉียบพลัน ข้อใดถูกต้องเกี่ยวกับการเลือกใช้ยาขับโลหะหนัก (Chelating agent) และข้อห้ามใช้</t>
        </is>
      </c>
      <c r="C17" s="166" t="inlineStr"/>
      <c r="D17" s="166" t="inlineStr">
        <is>
          <t>Dimercaprol (BAL) ฉีดเข้ากล้ามเนื้อเป็น Antidote ทางเลือกแรกสำหรับพิษจากสารหนูและเกลืออนินทรีย์ของปรอท แต่ห้ามใช้ใน Organic mercury (Methylmercury)</t>
        </is>
      </c>
      <c r="E17" s="166" t="inlineStr">
        <is>
          <t>Calcium disodium EDTA เป็นยาทางเลือกแรกสำหรับ Organic mercury</t>
        </is>
      </c>
      <c r="F17" s="166" t="inlineStr">
        <is>
          <t>Deferoxamine สามารถใช้ทดแทน BAL ได้ในกรณีที่ผู้ป่วยแพ้ถั่วลิสง</t>
        </is>
      </c>
      <c r="G17" s="166" t="inlineStr">
        <is>
          <t>Dimercaprol สามารถบริหารยาทางหลอดเลือดดำได้อย่างปลอดภัย</t>
        </is>
      </c>
      <c r="H17" s="166" t="inlineStr">
        <is>
          <t>Succimer (DMSA) ห้ามใช้ในเด็กเนื่องจากกดการเจริญเติบโต</t>
        </is>
      </c>
      <c r="I17" s="165" t="n">
        <v>1</v>
      </c>
      <c r="J17" s="166" t="inlineStr">
        <is>
          <t>✅ คำตอบที่ถูกต้อง: ข้อ ก. Dimercaprol (BAL) ฉีดเข้ากล้ามเนื้อเป็น Antidote ทางเลือกแรกสำหรับพิษจากสารหนูและเกลืออนินทรีย์ของปรอท แต่ห้ามใช้ใน Organic mercury (Methylmercury)
💡 Background:
Dimercaprol (British Anti-Lewisite: BAL) มีหมู่ Sulfhydryl (-SH) สองหมู่ที่จับกับโลหะหนักได้อย่างเหนียวแน่น มีประสิทธิภาพดีในการจับกับ Arsenic, Inorganic Mercury, Gold และ Lead (ร่วมกับ EDTA)
🎯 ทำไมข้อนี้ถึงถูก:
1) BAL เป็นยาหลักในการรักษาพิษเฉียบพลันจาก Arsenic และ Inorganic mercury salts
2) ข้อห้ามสำคัญ: ห้ามใช้ BAL ในการรักษาพิษจาก Organic mercury (เช่น Methylmercury จากปลาทะเลปนเปื้อนในโรคมินามาตะ) เด็ดขาด เนื่องจากสารประกอบเชิงซ้อนระหว่าง BAL กับ Methylmercury สามารถผ่าน Blood-Brain Barrier เข้าสู่สมองได้ดีขึ้น ทำให้ความเป็นพิษต่อระบบประสาทรุนแรงขึ้น (Redistribution of mercury to the brain) ในกรณี Organic mercury ให้เลือกใช้ Succimer (DMSA) หรือ N-acetylcysteine
🔍 ข้ออื่นผิดเพราะอะไร:
• ข้อ ข. Calcium disodium EDTA ไม่มีประสิทธิภาพในการจับกับ Mercury และเสี่ยงต่อ Nephrotoxicity
• ข้อ ค. Deferoxamine จับเฉพาะธาตุเหล็ก ไม่สามารถจับ Arsenic หรือ Mercury ได้
• ข้อ ง. Dimercaprol ละลายในน้ำมันถั่วลิสง (Peanut oil) ต้องฉีดเข้ากล้ามเนื้อลึก (Deep IM) เท่านั้น ห้ามฉีดเข้าทางหลอดเลือดดำ (IV) โดยเด็ดขาดเพราะทำให้เกิดไขมันอุดกั้นหลอดเลือดและพิษร้ายแรง
• ข้อ จ. Succimer (DMSA) เป็น Chelating agent ชนิดรับประทานที่ได้รับการรับรองจาก US-FDA ให้ใช้ในเด็กได้อย่างปลอดภัย
📖 Guideline อ้างอิง:
Medical Toxicology: Diagnosis and Treatment of Heavy Metal Poisoning, WHO &amp; Ramathibodi Poison Center
📌 จุดจำก่อนสอบ:
• BAL ละลายในน้ำมันถั่วลิสง -&gt; ฉีด Deep IM เท่านั้น และระวังในผู้แพ้ถั่ว (Peanut allergy)
• BAL ห้ามใช้ใน Organic mercury (ห้ามใช้ใน Minamata disease)
• BAL ห้ามใช้ใน Iron, Cadmium, Selenium เพราะสารเชิงซ้อนมีพิษต่อไตสูงขึ้น</t>
        </is>
      </c>
      <c r="K17" s="166" t="inlineStr"/>
      <c r="L17" s="166" t="inlineStr">
        <is>
          <t>Toxicology &amp; Poisoning</t>
        </is>
      </c>
      <c r="M17" s="166" t="inlineStr">
        <is>
          <t>Poisoning &amp; Antidotes</t>
        </is>
      </c>
      <c r="N17" s="165" t="inlineStr">
        <is>
          <t>Clinic</t>
        </is>
      </c>
      <c r="O17" s="166" t="inlineStr">
        <is>
          <t>BAL in Arsenic/Mercury and peanut allergy precaution</t>
        </is>
      </c>
      <c r="P17" s="165" t="inlineStr">
        <is>
          <t>แบบฝึกหัด</t>
        </is>
      </c>
      <c r="Q17" s="165" t="inlineStr">
        <is>
          <t>เล่มม่วง</t>
        </is>
      </c>
      <c r="R17" s="165" t="inlineStr"/>
    </row>
    <row r="18" ht="24" customHeight="1" s="49">
      <c r="A18" s="165" t="n">
        <v>17</v>
      </c>
      <c r="B18" s="166" t="inlineStr">
        <is>
          <t>ผู้ป่วยหญิงอายุ 60 ปี รับประทานยา Propranolol ขนาด 40 มก. ไปจำนวน 30 เม็ด (1,200 มก.) เพื่อฆ่าตัวตาย ถูกนำส่งโรงพยาบาลด้วยอาการซึม ความดันโลหิต 70/40 mmHg อัตราการเต้นของหัวใจ 38 ครั้ง/นาที น้ำตาลในเลือด 55 mg/dL แม้จะได้รับการให้สารน้ำ Isotonic saline อย่างเต็มที่และฉีด Atropine 3 mg แล้ว ชีพจรและความดันโลหิตยังไม่ดีขึ้น ยาใดเป็น Antidote จำเพาะทางเลือกแรกที่ออกฤทธิ์เพิ่ม cAMP โดยไม่ผ่าน Beta-adrenergic receptor</t>
        </is>
      </c>
      <c r="C18" s="166" t="inlineStr"/>
      <c r="D18" s="166" t="inlineStr">
        <is>
          <t>Glucagon IV bolus ตามด้วย continuous infusion</t>
        </is>
      </c>
      <c r="E18" s="166" t="inlineStr">
        <is>
          <t>Calcium gluconate IV bolus</t>
        </is>
      </c>
      <c r="F18" s="166" t="inlineStr">
        <is>
          <t>Insulin regular ในขนาดปกติ 5-10 units IV</t>
        </is>
      </c>
      <c r="G18" s="166" t="inlineStr">
        <is>
          <t>Norepinephrine infusion เดี่ยวๆ</t>
        </is>
      </c>
      <c r="H18" s="166" t="inlineStr">
        <is>
          <t>Dopamine infusion ขนาดต่ำ (Renal dose)</t>
        </is>
      </c>
      <c r="I18" s="165" t="n">
        <v>1</v>
      </c>
      <c r="J18" s="166" t="inlineStr">
        <is>
          <t>✅ คำตอบที่ถูกต้อง: ข้อ ก. Glucagon IV bolus ตามด้วย continuous infusion
💡 Background:
Beta-blocker overdose ทำให้เกิดภาวะหัวใจเต้นช้า (Bradycardia), ความดันโลหิตต่ำ (Hypotension), หัวใจบีบตัวลดลง (Cardiogenic shock) และน้ำตาลในเลือดต่ำ (Hypoglycemia) โดยเฉพาะยาที่ละลายในไขมันสูงและมี Membrane stabilizing activity เช่น Propranolol จะทำให้เกิดการกดการนำไฟฟ้าในหัวใจและชักได้
🎯 ทำไมข้อนี้ถึงถูก:
Glucagon เป็น First-line antidote จำเพาะสำหรับ Beta-blocker overdose กลไกการออกฤทธิ์คือ Glucagon จะจับกับ G-protein coupled glucagon receptor บนกล้ามเนื้อหัวใจโดยตรง ซึ่งไปกระตุ้นเอนไซม์ Adenylate cyclase ให้เปลี่ยน ATP เป็น cyclic AMP (cAMP) ข้ามขั้นตอนการกระตุ้นผ่าน Beta-adrenergic receptors (Bypass blocked beta-receptors) ส่งผลให้ระดับ intracellular cAMP และ Calcium เพิ่มขึ้น เกิด Positive inotropic และ Chronotropic effects ทำให้หัวใจเต้นเร็วขึ้นและบีบตัวแรงขึ้น
🔍 ข้ออื่นผิดเพราะอะไร:
• ข้อ ข. Calcium gluconate เป็น First-line สำหรับ Calcium channel blocker (CCB) toxicity แต่ใน Beta-blocker toxicity มีประสิทธิภาพด้อยกว่า Glucagon
• ข้อ ค. การรักษาด้วย High-dose Insulin Euglycemia Therapy (HIET) ต้องใช้ Insulin ขนาดสูงมาก (1 unit/kg bolus ตามด้วย 0.5-1 unit/kg/hr) ร่วมกับ 10-50% Dextrose ไม่ใช่การให้อินซูลินขนาดปกติ 5-10 units
• ข้อ ง. Norepinephrine เพียงอย่างเดียวมักไม่ได้ผลเนื่องจาก Beta-receptors ถูกยับยั้งอย่างสมบูรณ์
• ข้อ จ. Low-dose dopamine ไม่มีประโยชน์ในการกู้สัญญาณชีพในภาวะช็อกรุนแรง
📖 Guideline อ้างอิง:
American College of Medical Toxicology (ACMT) Guidance on the Treatment of Beta-Blocker and Calcium Channel Blocker Overdose
📌 จุดจำก่อนสอบ:
• Beta-blocker overdose antidote = Glucagon (Bypass beta-receptor -&gt; เพิ่ม cAMP)
• ผลข้างเคียงเด่นของ Glucagon IV bolus คือ คลื่นไส้อาเจียนรุนแรง (Nausea &amp; Vomiting) ต้องเตรียม Suction และระวังการสำลัก</t>
        </is>
      </c>
      <c r="K18" s="166" t="inlineStr"/>
      <c r="L18" s="166" t="inlineStr">
        <is>
          <t>Toxicology &amp; Poisoning</t>
        </is>
      </c>
      <c r="M18" s="166" t="inlineStr">
        <is>
          <t>Poisoning &amp; Antidotes</t>
        </is>
      </c>
      <c r="N18" s="165" t="inlineStr">
        <is>
          <t>Clinic</t>
        </is>
      </c>
      <c r="O18" s="166" t="inlineStr">
        <is>
          <t>Beta-blocker toxicity &amp; Glucagon</t>
        </is>
      </c>
      <c r="P18" s="165" t="inlineStr">
        <is>
          <t>แบบฝึกหัด</t>
        </is>
      </c>
      <c r="Q18" s="165" t="inlineStr">
        <is>
          <t>เล่มม่วง</t>
        </is>
      </c>
      <c r="R18" s="165" t="inlineStr"/>
    </row>
    <row r="19" ht="24" customHeight="1" s="49">
      <c r="A19" s="165" t="n">
        <v>18</v>
      </c>
      <c r="B19" s="166" t="inlineStr">
        <is>
          <t>ผู้ป่วยชายอายุ 55 ปี รับประทานยา Amlodipine 10 มก. ไป 30 เม็ด (300 มก.) มาโรงพยาบาลด้วยภาวะ Refractory shock (BP 60/30 mmHg, HR 55 bpm, Blood glucose 280 mg/dL) ทีมแพทย์์ตัดสินใจเริ่มการรักษาด้วย High-Dose Insulin Euglycemia Therapy (HIET) ข้อใดคือหลักการที่ถูกต้องของการรักษานี้</t>
        </is>
      </c>
      <c r="C19" s="166" t="inlineStr"/>
      <c r="D19" s="166" t="inlineStr">
        <is>
          <t>ให้อินซูลิน Regular Insulin ในขนาดสูงมาก (1 unit/kg IV bolus ตามด้วย infusion 0.5-1 unit/kg/hr) ร่วมกับการให้ Glucose ทางหลอดเลือดดำและติดตามระดับ Potassium อย่างใกล้ชิด</t>
        </is>
      </c>
      <c r="E19" s="166" t="inlineStr">
        <is>
          <t>ให้อินซูลินขนาดต่ำ 0.1 unit/kg/hr เพื่อลดระดับน้ำตาลในเลือดที่สูงให้อยู่ในเกณฑ์ปกติเท่านั้น</t>
        </is>
      </c>
      <c r="F19" s="166" t="inlineStr">
        <is>
          <t>ห้ามให้สารละลายน้ำตาลกลูโคสร่วมด้วยเด็ดขาดเนื่องจากผู้ป่วยมีภาวะน้ำตาลในเลือดสูงอยู่แล้ว</t>
        </is>
      </c>
      <c r="G19" s="166" t="inlineStr">
        <is>
          <t>อินซูลินออกฤทธิ์โดยการบล็อกแคลเซียมแชนแนลเพื่อลดการทำงานของหัวใจ</t>
        </is>
      </c>
      <c r="H19" s="166" t="inlineStr">
        <is>
          <t>ต้องหยุดอินซูลินทันทีหากระดับ Serum Potassium ต่ำกว่า 4.0 mEq/L</t>
        </is>
      </c>
      <c r="I19" s="165" t="n">
        <v>1</v>
      </c>
      <c r="J19" s="166" t="inlineStr">
        <is>
          <t>✅ คำตอบที่ถูกต้อง: ข้อ ก. ให้อินซูลิน Regular Insulin ในขนาดสูงมาก (1 unit/kg IV bolus ตามด้วย infusion 0.5-1 unit/kg/hr) ร่วมกับการให้ Glucose ทางหลอดเลือดดำและติดตามระดับ Potassium อย่างใกล้ชิด
💡 Background:
Calcium Channel Blocker (CCB) โดยเฉพาะชนิด Dihydropyridine ขนาดสูง (เช่น Amlodipine) หรือ Non-Dihydropyridine (Verapamil, Diltiazem) จะยับยั้ง L-type calcium channels บนหลอดเลือดและเซลล์กล้ามเนื้อหัวใจ และยับยั้งการหลั่งอินซูลินจากตับอ่อน (Beta-islet cells ต้องการแคลเซียมในการหลั่งอินซูลิน) ทำให้ผู้ป่วยมักมีภาวะ Hyperglycemia และกล้ามเนื้อหัวใจขาดพลังงาน เพราะในภาวะช็อกเซลล์หัวใจจะเปลี่ยนจากการใช้ Free fatty acids มาพึ่งพาการใช้น้ำตาลกลูโคสเป็นพลังงานหลัก
🎯 ทำไมข้อนี้ถึงถูก:
High-Dose Insulin Euglycemia Therapy (HIET หรือ HIE) ออกฤทธิ์เป็น Metabolic inotrope:
1) อินซูลินขนาดสูง (1 unit/kg IV loading + 0.5-1 unit/kg/hr infusion) ช่วยเปิดทางให้ Glucose เข้าสู่เซลล์กล้ามเนื้อหัวใจ เพิ่มการสร้าง ATP และเพิ่มการบีบตัวของหัวใจ (Inotropic effect) โดยไม่เพิ่มการใช้ออกซิเจนของกล้ามเนื้อหัวใจ
2) ต้องให้ Dextrose (10% หรือ 50%) หยดร่วมด้วยเสมอเพื่อป้องกันภาวะ Hypoglycemia (รักษาระดับน้ำตาลที่ 150-250 mg/dL)
3) ต้องเฝ้าระวัง Hypokalemia เนื่องจากอินซูลินดึง K+ เข้าเซลล์ โดยให้ K+ เสริมเมื่อระดับ K+ &lt; 3.0 mEq/L
🔍 ข้ออื่นผิดเพราะอะไร:
• ข้อ ข. อินซูลินขนาดต่ำแบบที่ใช้รักษา DKA (0.1 unit/kg/hr) ไม่มีผลต่อ Inotropic effect ของกล้ามเนื้อหัวใจ
• ข้อ ค. แม้ช่วงแรกน้ำตาลจะสูง แต่อินซูลินขนาดมหาศาลจะทำให้น้ำตาลตกลงอย่างรวดเร็วและรุนแรง จึงต้องเตรียมให้ Glucose IV เสมอ
• ข้อ ง. อินซูลินไม่ได้ไปบล็อกแคลเซียม แต่ช่วยเรื่อง Cardiac energy metabolism
• ข้อ จ. ภาวะ Hypokalemia จากอินซูลินเป็นเพียงการเคลื่อนย้าย K+ เข้าเซลล์ ให้แก้ไขด้วยการเติม K+ IV โดยไม่จำเป็นต้องหยุดอินซูลิน
📖 Guideline อ้างอิง:
Extracorporeal Treatments in Poisoning (EXTRIP) workgroup and ACMT Guidelines on Calcium Channel Blocker Toxicity
📌 จุดจำก่อนสอบ:
• CCB Overdose Triad: Shock + Bradycardia/AV block + Hyperglycemia
• Antidotes: IV Calcium (Gluconate/Chloride), High-dose Insulin (HIET), Vasopressors (Norepinephrine), Intralipid (ILE)</t>
        </is>
      </c>
      <c r="K19" s="166" t="inlineStr"/>
      <c r="L19" s="166" t="inlineStr">
        <is>
          <t>Toxicology &amp; Poisoning</t>
        </is>
      </c>
      <c r="M19" s="166" t="inlineStr">
        <is>
          <t>Poisoning &amp; Antidotes</t>
        </is>
      </c>
      <c r="N19" s="165" t="inlineStr">
        <is>
          <t>Clinic</t>
        </is>
      </c>
      <c r="O19" s="166" t="inlineStr">
        <is>
          <t>High-dose insulin in CCB overdose</t>
        </is>
      </c>
      <c r="P19" s="165" t="inlineStr">
        <is>
          <t>แบบฝึกหัด</t>
        </is>
      </c>
      <c r="Q19" s="165" t="inlineStr">
        <is>
          <t>เล่มม่วง</t>
        </is>
      </c>
      <c r="R19" s="165" t="inlineStr"/>
    </row>
    <row r="20" ht="24" customHeight="1" s="49">
      <c r="A20" s="165" t="n">
        <v>19</v>
      </c>
      <c r="B20" s="166" t="inlineStr">
        <is>
          <t>ผู้ป่วยหญิงอายุ 30 ปี ถูกนำส่งโรงพยาบาลหลังรับประทานยา Diazepam 5 mg จำนวน 40 เม็ดร่วมกับ Amitriptyline 25 mg จำนวน 30 เม็ดเพื่อทำร้ายตัวเอง มีอาการซึม ไม่รู้สึกตัว แต่ระบบหายใจยังคงเพียงพอ (RR 14 ครั้ง/นาที) ตรวจคลื่นไฟฟ้าหัวใจพบ Sinus tachycardia อัตรา 115 ครั้ง/นาที และ QRS complex กว้าง 130 msec เหตุใดแพทย์์จึง 'ไม่ควร' ให้ยา Flumazenil ในผู้ป่วยรายนี้</t>
        </is>
      </c>
      <c r="C20" s="166" t="inlineStr"/>
      <c r="D20" s="166" t="inlineStr">
        <is>
          <t>เสี่ยงต่อการชักรุนแรงที่ไม่สามารถควบคุมได้และภาวะหัวใจเต้นผิดจังหวะจากการปลดปล่อยฤทธิ์ของ Cyclic Antidepressants (TCAs)</t>
        </is>
      </c>
      <c r="E20" s="166" t="inlineStr">
        <is>
          <t>Flumazenil ออกฤทธิ์เสริมพิษของ Amitriptyline ทำให้ความดันโลหิตสูงวิกฤต</t>
        </is>
      </c>
      <c r="F20" s="166" t="inlineStr">
        <is>
          <t>Flumazenil มีข้อห้ามใช้เด็ดขาดในผู้ป่วยที่ได้รับ Diazepam เกินขนาด</t>
        </is>
      </c>
      <c r="G20" s="166" t="inlineStr">
        <is>
          <t>Flumazenil จะทำให้เกิดพิษต่อตับเฉียบพลันจากปฏิกิริยาเสริมฤทธิ์ของยา</t>
        </is>
      </c>
      <c r="H20" s="166" t="inlineStr">
        <is>
          <t>Diazepam ขับออกทางไตหมดแล้ว การให้ Flumazenil จึงไม่มีประโยชน์</t>
        </is>
      </c>
      <c r="I20" s="165" t="n">
        <v>1</v>
      </c>
      <c r="J20" s="166" t="inlineStr">
        <is>
          <t>✅ คำตอบที่ถูกต้อง: ข้อ ก. เสี่ยงต่อการชักรุนแรงที่ไม่สามารถควบคุมได้และภาวะหัวใจเต้นผิดจังหวะจากการปลดปล่อยฤทธิ์ของ Cyclic Antidepressants (TCAs)
💡 Background:
Flumazenil เป็น Competitive antagonist ที่จำเพาะต่อ Benzodiazepine binding site บน GABAA receptor สามารถแก้ฤทธิ์ซึมของ Benzodiazepines ได้อย่างรวดเร็ว อย่างไรก็ตาม การใช้ Flumazenil มีข้อควรระวังและความเสี่ยงสูงมากในเวชปฏิบัติฉุกเฉิน
🎯 ทำไมข้อนี้ถึงถูก:
ในผู้ป่วยที่รับประทานยาเกินขนาดแบบผสม (Mixed overdose) โดยเฉพาะร่วมกับสารที่ทำให้เกิดอาการชัก เช่น Tricyclic antidepressants (TCAs: Amitriptyline ซึ่งผู้ป่วยมี QRS กว้าง &gt; 100 msec แสดงถึงพิษจาก TCA ชัดเจน), Theophylline, Tramadol หรือในผู้ป่วยที่มีประวัติติด Benzodiazepine เรื้อรัง:
• ฤทธิ์ระงับประสาทของ Benzodiazepines ทำหน้าที่เป็นยากันชัก (Anticonvulsant shield) คอยกดฤทธิ์ชักของ TCA ไว้
• หากฉีด Flumazenil เข้าไป ฤทธิ์กันชักจะหายไปทันที ทำให้เกิด Intractable seizures (ชักต่อเนื่อง) และเกิด Ventricular arrhythmias เสียชีวิตได้ การรักษาผู้ป่วยรายนี้ต้องใช้ Sodium bicarbonate IV เพื่อรักษา TCA toxicity และรักษาแบบประคับประคองทางเดินหายใจโดยไม่ใช้ Flumazenil
🔍 ข้ออื่นผิดเพราะอะไร:
• ข้อ ข. Flumazenil ไม่ได้ทำให้ความดันโลหิตสูงวิกฤต
• ข้อ ค. Flumazenil เป็น Antidote ของ Benzodiazepines โดยตรง ไม่ได้มีข้อห้ามใช้กับ Diazepam เดี่ยวๆ
• ข้อ ง. Flumazenil ไม่ได้ทำให้เกิดพิษต่อตับ
• ข้อ จ. Diazepam มี Half-life ยาวนาน 20-50 ชั่วโมง และมี Active metabolites การบอกว่าขับออกหมดแล้วไม่ถูกต้อง
📖 Guideline อ้างอิง:
American College of Emergency Physicians (ACEP) Clinical Policy for Sedative-Hypnotic and TCA Overdose
📌 จุดจำก่อนสอบ:
• ข้อห้ามใช้ Flumazenil: 1) Mixed overdose ร่วมกับสารกระตุ้นการชัก (โดยเฉพาะ TCAs) 2) ผู้ใช้ BZD เรื้อรัง (เสี่ยงต่อ Acute withdrawal seizure) 3) ผู้ป่วยโรคลมชัก (Epilepsy)
• การรักษา BZD overdose ทั่วไป: ประคับประคองทางเดินหายใจ (Supportive airway care) เป็นหลัก ปลอดภัยกว่าการให้ Flumazenil</t>
        </is>
      </c>
      <c r="K20" s="166" t="inlineStr"/>
      <c r="L20" s="166" t="inlineStr">
        <is>
          <t>Toxicology &amp; Poisoning</t>
        </is>
      </c>
      <c r="M20" s="166" t="inlineStr">
        <is>
          <t>Poisoning &amp; Antidotes</t>
        </is>
      </c>
      <c r="N20" s="165" t="inlineStr">
        <is>
          <t>Clinic</t>
        </is>
      </c>
      <c r="O20" s="166" t="inlineStr">
        <is>
          <t>Flumazenil contraindications in mixed TCA overdose</t>
        </is>
      </c>
      <c r="P20" s="165" t="inlineStr">
        <is>
          <t>แบบฝึกหัด</t>
        </is>
      </c>
      <c r="Q20" s="165" t="inlineStr">
        <is>
          <t>เล่มม่วง</t>
        </is>
      </c>
      <c r="R20" s="165" t="inlineStr"/>
    </row>
    <row r="21" ht="24" customHeight="1" s="49">
      <c r="A21" s="165" t="n">
        <v>20</v>
      </c>
      <c r="B21" s="166" t="inlineStr">
        <is>
          <t>ผู้ป่วยชายอายุ 72 ปี รับประทานยา Warfarin สำหรับรักษาภาวะลิ่มเลือดอุดกั้นในปอด (PE) เกิดอุบัติเหตุล้มศีรษะกระแทกพื้น ผลเอกซเรย์คอมพิวเตอร์สมอง (CT brain) พบ Intracranial hemorrhage (เลือดออกในกะโหลกศีรษะ) ผลตรวจเลือดพบ INR = 7.5 และผู้ป่วยยังมีเลือดออกต่อเนื่อง ข้อใดเป็นแนวทางการให้ยาต้านพิษเพื่อลดค่า INR และหยุดเลือดอย่างเร่งด่วนที่สุดตามแนวทางเวชปฏิบัติจากล</t>
        </is>
      </c>
      <c r="C21" s="166" t="inlineStr"/>
      <c r="D21" s="166" t="inlineStr">
        <is>
          <t>ให้ 4-Factor Prothrombin Complex Concentrate (4F-PCC) ทางหลอดเลือดดำทันที ร่วมกับ Vitamin K1 10 mg IV infusion ช้าๆ</t>
        </is>
      </c>
      <c r="E21" s="166" t="inlineStr">
        <is>
          <t>ให้ Vitamin K1 10 mg รับประทานเพียงอย่างเดียว</t>
        </is>
      </c>
      <c r="F21" s="166" t="inlineStr">
        <is>
          <t>ให้ Fresh Frozen Plasma (FFP) เพียงอย่างเดียวโดยไม่ต้องให้ Vitamin K1</t>
        </is>
      </c>
      <c r="G21" s="166" t="inlineStr">
        <is>
          <t>ฉีด Protamine sulfate 50 mg ทางหลอดเลือดดำทันที</t>
        </is>
      </c>
      <c r="H21" s="166" t="inlineStr">
        <is>
          <t>ให้ Idarucizumab 5 g ทางหลอดเลือดดำ</t>
        </is>
      </c>
      <c r="I21" s="165" t="n">
        <v>1</v>
      </c>
      <c r="J21" s="166" t="inlineStr">
        <is>
          <t>✅ คำตอบที่ถูกต้อง: ข้อ ก. ให้ 4-Factor Prothrombin Complex Concentrate (4F-PCC) ทางหลอดเลือดดำทันที ร่วมกับ Vitamin K1 10 mg IV infusion ช้าๆ
💡 Background:
ภาวะเลือดออกรุนแรงที่เป็นอันตรายถึงชีวิต (Major life-threatening bleeding เช่น Intracranial hemorrhage) ในผู้ป่วยที่ได้รับ Warfarin ต้องการการแก้ไขภาวะการแข็งตัวของเลือดให้กลับมาเป็นปกติ (INR &lt; 1.4-1.5) โดยเร็วที่สุดภายในระดับนาที
🎯 ทำไมข้อนี้ถึงถูก:
1) 4-Factor Prothrombin Complex Concentrate (4F-PCC) ประกอบด้วย Clotting factors สำคัญ 4 ตัว (II, VII, IX, X) และ Protein C, S ในรูปแบบเข้มข้น ปริมาตรน้อย สามารถบริหารยาทางหลอดเลือดดำได้รวดเร็ว และปรับลด INR ให้ลงมาปกติได้ภายใน 10-30 นาที ถือเป็น First-line treatment เหนือกว่า Fresh Frozen Plasma (FFP)
2) ต้องให้ Intravenous Vitamin K1 (Phytomenadione) 5-10 mg IV infusion ช้าๆ (ใน 30 นาที) ควบคู่ไปด้วยเสมอ เพื่อกระตุ้นให้ตับสังเคราะห์ Clotting factors ขึ้นมาใหม่ทดแทน เนื่องจาก 4F-PCC มีฤทธิ์อยู่ได้เพียง 6-8 ชั่วโมง (ตาม half-life ของ Factor VII) หากไม่ให้ Vitamin K1 ค่า INR จะเด้งกลับมาสูงขึ้นซ้ำอีก (Rebound anticoagulation)
🔍 ข้ออื่นผิดเพราะอะไร:
• ข้อ ข. การให้ Vitamin K1 แบบกินหรือฉีดเพียงอย่างเดียว ต้องใช้เวลาอย่างน้อย 12-24 ชั่วโมงในการสร้าง Clotting factors ใหม่ ซึ่งช้าเกินไปในภาวะเลือดออกในสมอง
• ข้อ ค. FFP ต้องใช้เวลาเตรียม ละลาย และให้ปริมาตรสารน้ำมาก (15-30 mL/kg) เสี่ยงต่อ Fluid overload (TACO) และใช้เวลาหลายชั่วโมงในการลด INR อีกทั้งหากไม่ให้ Vitamin K1 ร่วมด้วย ค่า INR จะกลับมาสูงขึ้นอีก
• ข้อ ง. Protamine sulfate เป็น Specific antidote สำหรับ Unfractionated Heparin ไม่ใช่ Warfarin
• ข้อ จ. Idarucizumab (Praxbind) เป็น Specific reversal agent สำหรับ Dabigatran (DOAC) ไม่ใช่ Warfarin
📖 Guideline อ้างอิง:
American College of Cardiology (ACC) Expert Consensus on Anticoagulation Reversal และ CHEST Guideline on Antithrombotic Therapy
📌 จุดจำก่อนสอบ:
• Warfarin Life-threatening bleed = 4F-PCC + IV Vitamin K1 (10 mg)
• IV Vitamin K1 ต้องเจือจางและหยดช้าๆ อย่างน้อย 30 นาที ป้องกัน Anaphylactoid shock
• ไม่ฉีด Vitamin K1 แบบ IM เดี่ยวๆ ในผู้ป่วย INR สูงเพราะเสี่ยงต่อ Hematoma ขนาดใหญ่</t>
        </is>
      </c>
      <c r="K21" s="166" t="inlineStr"/>
      <c r="L21" s="166" t="inlineStr">
        <is>
          <t>Toxicology &amp; Poisoning</t>
        </is>
      </c>
      <c r="M21" s="166" t="inlineStr">
        <is>
          <t>Poisoning &amp; Antidotes</t>
        </is>
      </c>
      <c r="N21" s="165" t="inlineStr">
        <is>
          <t>Clinic</t>
        </is>
      </c>
      <c r="O21" s="166" t="inlineStr">
        <is>
          <t>Warfarin reversal in major bleeding (4F-PCC + Vit K1)</t>
        </is>
      </c>
      <c r="P21" s="165" t="inlineStr">
        <is>
          <t>แบบฝึกหัด</t>
        </is>
      </c>
      <c r="Q21" s="165" t="inlineStr">
        <is>
          <t>เล่มม่วง</t>
        </is>
      </c>
      <c r="R21" s="165" t="inlineStr"/>
    </row>
    <row r="22" ht="24" customHeight="1" s="49">
      <c r="A22" s="165" t="n">
        <v>21</v>
      </c>
      <c r="B22" s="166" t="inlineStr">
        <is>
          <t>ผู้ป่วยหญิงอายุ 65 ปี ได้รับยาต้านการแข็งตัวของเลือดชนิดรับประทานกลุ่มใหม่ (DOAC) ตัวใดตัวหนึ่ง และเกิดภาวะเลือดออกรุนแรงในทางเดินอาหารส่วนบน ข้อใดจับคู่ระหว่างยาต้านการแข็งตัวของเลือดและยาต้านพิษจำเพาะ (Specific reversal agent) ได้อย่างถูกต้อง</t>
        </is>
      </c>
      <c r="C22" s="166" t="inlineStr"/>
      <c r="D22" s="166" t="inlineStr">
        <is>
          <t>Dabigatran คู่กับ Idarucizumab</t>
        </is>
      </c>
      <c r="E22" s="166" t="inlineStr">
        <is>
          <t>Rivaroxaban คู่กับ Protamine sulfate</t>
        </is>
      </c>
      <c r="F22" s="166" t="inlineStr">
        <is>
          <t>Apixaban คู่กับ Deferoxamine</t>
        </is>
      </c>
      <c r="G22" s="166" t="inlineStr">
        <is>
          <t>Enoxaparin คู่กับ Vitamin K1</t>
        </is>
      </c>
      <c r="H22" s="166" t="inlineStr">
        <is>
          <t>Warfarin คู่กับ Flumazenil</t>
        </is>
      </c>
      <c r="I22" s="165" t="n">
        <v>1</v>
      </c>
      <c r="J22" s="166" t="inlineStr">
        <is>
          <t>✅ คำตอบที่ถูกต้อง: ข้อ ก. Dabigatran คู่กับ Idarucizumab
💡 Background:
การพัฒนายาต้านพิษจำเพาะสำหรับ Direct Oral Anticoagulants (DOACs) มีความสำคัญอย่างยิ่งในการจัดการภาวะเลือดออกรุนแรงหรือการผ่าตัดฉุกเฉิน
🎯 ทำไมข้อนี้ถึงถูก:
Idarucizumab (Praxbind) เป็น Humanized monoclonal antibody fragment (Fab) ที่จับกับ Dabigatran (Direct Thrombin Inhibitor) ได้อย่างจำเพาะเจาะจง โดยมีความสามารถในการจับ (Affinity) สูงกว่า Thrombin ถึง 350 เท่า สามารถต้านฤทธิ์ของ Dabigatran ได้อย่างสมบูรณ์ภายในไม่กี่นาที
🔍 ข้ออื่นผิดเพราะอะไร:
• ข้อ ข. Rivaroxaban และ Apixaban (Factor Xa inhibitors) มี Specific reversal agent คือ Andexanet alfa (ไม่ใช่ Protamine sulfate ซึ่งใช้กับ Heparin)
• ข้อ ค. Deferoxamine ใช้กับพิษธาตุเหล็ก
• ข้อ ง. Enoxaparin (LMWH) แก้ฤทธิ์ได้บางส่วน (ประมาณ 60-75%) ด้วย Protamine sulfate (ไม่ใช่ Vitamin K1)
• ข้อ จ. Warfarin แก้ฤทธิ์ด้วย Vitamin K1 และ 4F-PCC (Flumazenil ใช้กับ Benzodiazepines)
📖 Guideline อ้างอิง:
ACC Expert Consensus Decision Pathway on Management of Bleeding in Patients on Oral Anticoagulants
📌 จุดจำก่อนสอบ:
• Dabigatran (Factor IIa inhibitor) -&gt; Idarucizumab (Praxbind)
• Rivaroxaban / Apixaban / Edoxaban (Factor Xa inhibitors) -&gt; Andexanet alfa (Andexxa) หรือ 4F-PCC (หากไม่มี Andexanet)
• Heparin (UFH) -&gt; Protamine sulfate (1 mg ต่อน้ำยา UFH 100 units)</t>
        </is>
      </c>
      <c r="K22" s="166" t="inlineStr"/>
      <c r="L22" s="166" t="inlineStr">
        <is>
          <t>Toxicology &amp; Poisoning</t>
        </is>
      </c>
      <c r="M22" s="166" t="inlineStr">
        <is>
          <t>Poisoning &amp; Antidotes</t>
        </is>
      </c>
      <c r="N22" s="165" t="inlineStr">
        <is>
          <t>Clinic</t>
        </is>
      </c>
      <c r="O22" s="166" t="inlineStr">
        <is>
          <t>DOACs Specific Antidotes</t>
        </is>
      </c>
      <c r="P22" s="165" t="inlineStr">
        <is>
          <t>แบบฝึกหัด</t>
        </is>
      </c>
      <c r="Q22" s="165" t="inlineStr">
        <is>
          <t>เล่มม่วง</t>
        </is>
      </c>
      <c r="R22" s="165" t="inlineStr"/>
    </row>
    <row r="23" ht="24" customHeight="1" s="49">
      <c r="A23" s="165" t="n">
        <v>22</v>
      </c>
      <c r="B23" s="166" t="inlineStr">
        <is>
          <t>ผู้ป่วยชายอายุ 40 ปี ถูกงูไม่ทราบชนิดกัดที่บริเวณหลังเท้าขวาขณะเดินในสวนผลไม้ เวลาผ่านไป 1 ชั่วโมง ผู้ป่วยมีอาการหนังตาตกทั้งสองข้าง (Bilateral ptosis) กลืนลำบาก พูดไม่ชัด เสียงอู้อี้ และเริ่มหายใจเหนื่อยหอบจากการอ่อนแรงของกล้ามเนื้อกระบังลม แต่บริเวณบาดแผลไม่มีอาการบวมพองหรือเนื้อตาย อาการดังกล่าวเป็นลักษณะพิษต่อระบบประสาท (Neurotoxic venom) ของงูชนิดใดในประเทศไทย</t>
        </is>
      </c>
      <c r="C23" s="166" t="inlineStr"/>
      <c r="D23" s="166" t="inlineStr">
        <is>
          <t>งูเห่า (Cobra) หรือ งูจงอาง (King cobra) หรือ งูสามเหลี่ยม (Banded krait)</t>
        </is>
      </c>
      <c r="E23" s="166" t="inlineStr">
        <is>
          <t>งูกะปะ (Malayan pit viper)</t>
        </is>
      </c>
      <c r="F23" s="166" t="inlineStr">
        <is>
          <t>งูเขียวหางไหม้ (Green pit viper)</t>
        </is>
      </c>
      <c r="G23" s="166" t="inlineStr">
        <is>
          <t>งูแมวเซา (Russell's viper)</t>
        </is>
      </c>
      <c r="H23" s="166" t="inlineStr">
        <is>
          <t>งูเหลือม (Reticulated python)</t>
        </is>
      </c>
      <c r="I23" s="165" t="n">
        <v>1</v>
      </c>
      <c r="J23" s="166" t="inlineStr">
        <is>
          <t>✅ คำตอบที่ถูกต้อง: ข้อ ก. งูเห่า (Cobra) หรือ งูจงอาง (King cobra) หรือ งูสามเหลี่ยม (Banded krait)
💡 Background:
งูพิษในประเทศไทยแบ่งตามลักษณะทางคลินิกเป็น 3 กลุ่มหลัก:
1) พิษต่อระบบประสาท (Neurotoxin): งูเห่า (Cobra), งูจงอาง (King cobra), งูสามเหลี่ยม (Banded krait), งูทับสมิงคลา (Malayan krait)
2) พิษต่อระบบการแข็งตัวของเลือด (Hematotoxin): งูเขียวหางไหม้ (Green pit viper), งูกะปะ (Malayan pit viper), งูแมวเซา (Russell's viper)
3) พิษต่อกล้ามเนื้อ (Myotoxin): งูทะเล (Sea snakes)
🎯 ทำไมข้อนี้ถึงถูก:
อาการกล้ามเนื้ออ่อนแรง เริ่มจากกล้ามเนื้อใบหน้า หนังตาตก (Ptosis) ตามด้วยพูดไม่ชัด กลืนลำบาก (Bulbar palsy) และสุดท้ายกล้ามเนื้อช่วยหายใจเป็นอัมพาต (Diaphragmatic paralysis / Respiratory failure) เป็นอาการแสดงเฉพาะของ Neurotoxic snake envenomation ซึ่งต้องรีบให้เซรุ่มต้านพิษงูจำเพาะ (Monovalent or Polyvalent neurotoxic antivenom) และเตรียมใส่ท่อช่วยหายใจ
🔍 ข้ออื่นผิดเพราะอะไร:
• ข้อ ข. และ ค. งูกะปะและงูเขียวหางไหม้ เป็นงูพิษต่อระบบโลหิต ทำให้เกิดรอยเขี้ยวบวมพอง เลือดออกไม่หยุด Bleeding tendencies หรือ VCT/20WBCT ผิดปกติ
• ข้อ ง. งูแมวเซา เป็นงูพิษต่อระบบโลหิตและทำให้เกิดไตวายเฉียบพลัน (Acute renal failure) และ Conduction defect
• ข้อ จ. งูเหลือม เป็นงูไม่มีพิษ (Non-venomous snake) กัดแล้วมีเฉพาะรอยฟันรูปเกือกม้า
📖 Guideline อ้างอิง:
แนวทางการดูแลรักษาผู้ป่วยถูกงูพิษกัด สถานเสาวภา สภากาชาดไทย และ กระทรวงสาธารณสุข
📌 จุดจำก่อนสอบ:
• งูพิษต่อระบบประสาท (Neurotoxic): เห่า, จงอาง, สามเหลี่ยม, ทับสมิงคลา (อาการแรกเริ่มคือ 'หนังตาตก Ptosis')
• งูพิษต่อระบบโลหิต (Hematotoxic): กะปะ, เขียวหางไหม้, แมวเซา (ประเมินด้วย 20-minute Whole Blood Clotting Time: 20WBCT)
• เซรุ่มแก้พิษงู (Antivenom) ให้เฉพาะเมื่อมี 'ข้อบ่งชี้ทางระบบ (Systemic envenomation)' เท่านั้น ไม่ฉีดพร่ำเพรื่อเพราะเสี่ยงต่อ Anaphylaxis และ Serum sickness</t>
        </is>
      </c>
      <c r="K23" s="166" t="inlineStr"/>
      <c r="L23" s="166" t="inlineStr">
        <is>
          <t>Toxicology &amp; Poisoning</t>
        </is>
      </c>
      <c r="M23" s="166" t="inlineStr">
        <is>
          <t>Poisoning &amp; Antidotes</t>
        </is>
      </c>
      <c r="N23" s="165" t="inlineStr">
        <is>
          <t>Clinic</t>
        </is>
      </c>
      <c r="O23" s="166" t="inlineStr">
        <is>
          <t>Neurotoxic snake envenomation in Thailand</t>
        </is>
      </c>
      <c r="P23" s="165" t="inlineStr">
        <is>
          <t>แบบฝึกหัด</t>
        </is>
      </c>
      <c r="Q23" s="165" t="inlineStr">
        <is>
          <t>เล่มม่วง</t>
        </is>
      </c>
      <c r="R23" s="165" t="inlineStr"/>
    </row>
    <row r="24" ht="24" customHeight="1" s="49">
      <c r="A24" s="165" t="n">
        <v>23</v>
      </c>
      <c r="B24" s="166" t="inlineStr">
        <is>
          <t>หญิงอายุ 50 ปี ถูกงูเขียวหางไหม้กัดที่นิ้วมือ มีอาการบวมลามขึ้นมาถึงข้อศอกภายใน 4 ชั่วโมง การตรวจคัดกรองการแข็งตัวของเลือดด้วยวิธี 20-minute whole blood clotting time (20WBCT) พบว่าเลือดไม่แข็งตัว (Unclotted blood) ข้อใดเป็นข้อบ่งชี้ในการให้เซรุ่มต้านพิษงู (Antivenom) ในผู้ป่วยรายนี้</t>
        </is>
      </c>
      <c r="C24" s="166" t="inlineStr"/>
      <c r="D24" s="166" t="inlineStr">
        <is>
          <t>ผล 20WBCT ไม่แข็งตัว (Systemic hematotoxicity) หรือมีอาการบวมลามเกินกว่า 1 ข้อต่อใหญ่ภายในเวลาอันรวดเร็ว</t>
        </is>
      </c>
      <c r="E24" s="166" t="inlineStr">
        <is>
          <t>ให้เฉพาะเมื่อมีเลือดออกในอวัยวะภายใน เช่น เลือดออกในสมอง เท่านั้น</t>
        </is>
      </c>
      <c r="F24" s="166" t="inlineStr">
        <is>
          <t>ฉีดเซรุ่มเข้าที่แผลที่ถูกกัดโดยตรงเพื่อสลายพิษเฉพาะที่</t>
        </is>
      </c>
      <c r="G24" s="166" t="inlineStr">
        <is>
          <t>ต้องทำ Intradermal skin test ก่อนให้เซรุ่มทุกครั้ง หากผลบวกห้ามให้เซรุ่มเด็ดขาด</t>
        </is>
      </c>
      <c r="H24" s="166" t="inlineStr">
        <is>
          <t>ให้เซรุ่มต้านพิษงูระบบประสาทร่วมด้วยเสมอเพื่อป้องกันอาการกลืนลำบาก</t>
        </is>
      </c>
      <c r="I24" s="165" t="n">
        <v>1</v>
      </c>
      <c r="J24" s="166" t="inlineStr">
        <is>
          <t>✅ คำตอบที่ถูกต้อง: ข้อ ก. ผล 20WBCT ไม่แข็งตัว (Systemic hematotoxicity) หรือมีอาการบวมลามเกินกว่า 1 ข้อต่อใหญ่ภายในเวลาอันรวดเร็ว
💡 Background:
เซรุ่มต้านพิษงูผลิตจากม้า (Equine-derived immunoglobulin) มีความเสี่ยงต่อการแพ้แบบ Anaphylaxis (5-10%) และ Serum sickness (10-20%) ดังนั้นจึงต้องให้เมื่อมีข้อบ่งชี้ที่ชัดเจนเท่านั้น
🎯 ทำไมข้อนี้ถึงถูก:
ข้อบ่งชี้ในการให้เซรุ่มต้านพิษงูระบบโลหิต (Hematotoxic antivenom):
1) ข้อบ่งชี้ทางระบบ (Systemic indications): 20WBCT ไม่แข็งตัว (&gt; 20 นาที), VCT &gt; 30 นาที, Platelet &lt; 50,000 /mm3, มีเลือดออกผิดปกติในร่างกาย (Systemic bleeding)
2) ข้อบ่งชี้เฉพาะที่ (Local indications): บวมลามอย่างรวดเร็ว (บวมเกินครึ่งหนึ่งของแขนขาที่ถูกกัด หรือลามผ่านข้อต่อใหญ่ เช่น ข้อมือ/ข้อศอก ภายในไม่กี่ชั่วโมง) หรือเสี่ยงต่อการเกิด Compartment syndrome
🔍 ข้ออื่นผิดเพราะอะไร:
• ข้อ ข. ไม่จำเป็นต้องรอให้เลือดออกในสมอง เพราะ 20WBCT ไม่แข็งตัวแสดงถึง Defibrination syndrome ซึ่งมีข้อบ่งชี้ให้ทันทีเพื่อป้องกันภาวะแทรกซ้อน
• ข้อ ค. เซรุ่มต้านพิษงูต้องให้ทางหลอดเลือดดำ (IV infusion) เท่านั้น ห้ามฉีดเฉพาะที่รอบแผล (Local infiltration) เพราะนอกจากไม่ได้ผลแล้วยังเพิ่มความดันในเนื้อเยื่อ เสี่ยงต่อเนื้อตายและ Compartment syndrome
• ข้อ ง. ปัจจุบันไม่แนะนำให้ทำ Skin test ก่อนให้เซรุ่มเป็นกิจวัตร เพราะการทำ Skin test มี False positive/negative สูง ไม่สามารถพยากรณ์การเกิด Anaphylaxis ได้แม่นยำ และทำให้การรักษาล่าช้า หากมีข้อบ่งชี้ให้เตรียมยา Adrenaline พร้อมไว้ข้างเตียงเสมอ
• ข้อ จ. ห้ามให้เซรุ่มข้ามกลุ่ม ให้เฉพาะเซรุ่มที่ตรงกับชนิดของงู (Monovalent) หรือ Polyvalent hematotoxic เท่านั้น
📖 Guideline อ้างอิง:
แนวทางเวชปฏิบัติการดูแลรักษาผู้ป่วยถูกงูพิษกัด สถานเสาวภา สภากาชาดไทย
📌 จุดจำก่อนสอบ:
• การบริหารเซรุ่ม: IV infusion ใน NSS/D5W 100 mL หยดใน 30-60 นาที (ห้ามฉีดรอบแผล ห้ามฉีด IM)
• เตรียม Adrenaline 1:1000 ข้างเตียงเสมอเพื่อพร้อมรักษาภาวะ Anaphylaxis</t>
        </is>
      </c>
      <c r="K24" s="166" t="inlineStr"/>
      <c r="L24" s="166" t="inlineStr">
        <is>
          <t>Toxicology &amp; Poisoning</t>
        </is>
      </c>
      <c r="M24" s="166" t="inlineStr">
        <is>
          <t>Poisoning &amp; Antidotes</t>
        </is>
      </c>
      <c r="N24" s="165" t="inlineStr">
        <is>
          <t>Clinic</t>
        </is>
      </c>
      <c r="O24" s="166" t="inlineStr">
        <is>
          <t>Antivenom indications and administration</t>
        </is>
      </c>
      <c r="P24" s="165" t="inlineStr">
        <is>
          <t>แบบฝึกหัด</t>
        </is>
      </c>
      <c r="Q24" s="165" t="inlineStr">
        <is>
          <t>เล่มม่วง</t>
        </is>
      </c>
      <c r="R24" s="165" t="inlineStr"/>
    </row>
    <row r="25" ht="24" customHeight="1" s="49">
      <c r="A25" s="165" t="n">
        <v>24</v>
      </c>
      <c r="B25" s="166" t="inlineStr">
        <is>
          <t>ผู้ป่วยหญิงอายุ 25 ปี กำลังรับประทานยารักษาวัณโรคปอด รับประทานยา Isoniazid (INH) ขนาด 100 มก. ไปจำนวน 50 เม็ด (5 กรัม) เพื่อประชดแฟน 2 ชั่วโมงต่อมาเกิดอาการชักเกร็งกระตุกทั้งตัว (Status epilepticus) ร่วมกับ Severe metabolic acidosis ที่ดื้อต่อการรักษาด้วยยาฉีด Diazepam และ Phenytoin ทางหลอดเลือดดำ ยาต้านพิษจำเพาะใดที่ต้องรีบให้ในขนาดมิลลิกรัมเท่ากับขนาดยา INH ที่ผู้ป่วยรับประทาน</t>
        </is>
      </c>
      <c r="C25" s="166" t="inlineStr"/>
      <c r="D25" s="166" t="inlineStr">
        <is>
          <t>Pyridoxine (Vitamin B6) IV</t>
        </is>
      </c>
      <c r="E25" s="166" t="inlineStr">
        <is>
          <t>Thiamine (Vitamin B1) IV</t>
        </is>
      </c>
      <c r="F25" s="166" t="inlineStr">
        <is>
          <t>Folic acid IV</t>
        </is>
      </c>
      <c r="G25" s="166" t="inlineStr">
        <is>
          <t>Calcium gluconate IV</t>
        </is>
      </c>
      <c r="H25" s="166" t="inlineStr">
        <is>
          <t>Sodium bicarbonate IV</t>
        </is>
      </c>
      <c r="I25" s="165" t="n">
        <v>1</v>
      </c>
      <c r="J25" s="166" t="inlineStr">
        <is>
          <t>✅ คำตอบที่ถูกต้อง: ข้อ ก. Pyridoxine (Vitamin B6) IV
💡 Background:
Isoniazid (INH) มีโครงสร้างคล้าย Pyridoxine เมื่อได้รับเกินขนาด INH จะเข้าจับและยับยั้งเอนไซม์ Pyridoxine phosphokinase ทำให้ไม่สามารถเปลี่ยน Pyridoxine เป็น Active form คือ Pyridoxal-5-phosphate (PLP) ได้ และ INH ยังเร่งการขับถ่าย Pyridoxine ออกทางไต เมื่อขาด PLP เอนไซม์ Glutamic acid decarboxylase (GAD) จะไม่สามารถทำงานได้ ทำให้การสังเคราะห์ Gamma-aminobutyric acid (GABA) ซึ่งเป็นสารสื่อประสาทชนิดยับยั้ง (Inhibitory neurotransmitter) ในสมองลดฮวบ ส่งผลให้เกิดอาการชักแบบควบคุมไม่ได้ (Refractory seizures) และชักต่อเนื่อง (Status epilepticus)
🎯 ทำไมข้อนี้ถึงถูก:
Pyridoxine (Vitamin B6) เป็น Specific antidote ขนานแท้สำหรับ INH overdose:
• ขนาดยาที่ให้: คำนวณแบบ Gram-for-gram คือ ให้ Vitamin B6 ทางหลอดเลือดดำในขนาดกรัมเท่ากับจำนวนกรัมของ INH ที่กินเข้าไป (ผู้ป่วยกิน INH 5 กรัม ให้ Pyridoxine 5 กรัม IV)
• หากไม่ทราบขนาด INH ที่แน่นอน ให้ขนาดเริ่มต้น 5 กรัม IV ในผู้ใหญ่ (70 mg/kg ในเด็ก) โดยให้ช้าๆ ทางหลอดเลือดดำ ยาจะไปฟื้นฟูระดับ GABA ในสมองและหยุดอาการชักได้ทันที
🔍 ข้ออื่นผิดเพราะอะไร:
• ข้อ ข. Thiamine (B1) ใช้สำหรับ Wernicke's encephalopathy หรือ Beriberi
• ข้อ ค. Folic acid ใช้ใน Methanol poisoning
• ข้อ ง. Calcium gluconate ไม่สามารถแก้กลไกการขาด GABA ได้
• ข้อ จ. Sodium bicarbonate ช่วยลดภาวะกรดแต่ไม่สามารถหยุดอาการชักที่เกิดจากการขาด GABA ได้ และอาการชักจาก INH มักดื้อต่อ Phenytoin (ห้ามให้ Phenytoin ใน INH seizure เพราะไม่ได้ผลและเพิ่มพิษ)
📖 Guideline อ้างอิง:
ACMT Practice Guidelines: Management of Isoniazid Overdose และ Ramathibodi Poison Center
📌 จุดจำก่อนสอบ:
• Isoniazid Overdose Triad: Refractory seizures + Severe metabolic acidosis + Coma
• Antidote: Pyridoxine (Vit B6) บริหารแบบ Gram-for-gram IV
• ห้ามใช้ Phenytoin ในอาการชักจาก INH ให้ใช้ Benzodiazepines + Pyridoxine เท่านั้น</t>
        </is>
      </c>
      <c r="K25" s="166" t="inlineStr"/>
      <c r="L25" s="166" t="inlineStr">
        <is>
          <t>Toxicology &amp; Poisoning</t>
        </is>
      </c>
      <c r="M25" s="166" t="inlineStr">
        <is>
          <t>Poisoning &amp; Antidotes</t>
        </is>
      </c>
      <c r="N25" s="165" t="inlineStr">
        <is>
          <t>Clinic</t>
        </is>
      </c>
      <c r="O25" s="166" t="inlineStr">
        <is>
          <t>Isoniazid toxicity &amp; Pyridoxine gram-for-gram</t>
        </is>
      </c>
      <c r="P25" s="165" t="inlineStr">
        <is>
          <t>แบบฝึกหัด</t>
        </is>
      </c>
      <c r="Q25" s="165" t="inlineStr">
        <is>
          <t>เล่มม่วง</t>
        </is>
      </c>
      <c r="R25" s="165" t="inlineStr"/>
    </row>
    <row r="26" ht="24" customHeight="1" s="49">
      <c r="A26" s="165" t="n">
        <v>25</v>
      </c>
      <c r="B26" s="166" t="inlineStr">
        <is>
          <t>ผู้ป่วย 3 รายในครอบครัวเดียวกัน ถูกนำส่งโรงพยาบาลเนื่องจากหมดสติในรถยนต์ที่จอดติดเครื่องยนต์นอนหลับ ตรวจร่างกายพบผิวหนังมีสีแดงระเรื่อ (Cherry-red lips) ผู้ป่วยรายหนึ่งรู้สึกตัวแล้วแต่บ่นปวดศีรษะตุบๆ คลื่นไส้ เวียนศีรษะ เครื่อง Pulse oximeter วัดค่า SpO2 ได้ 98% แต่ผลตรวจ Arterial Blood Gas ด้วยเครื่อง Co-oximeter พบระดับ Carboxyhemoglobin (COHb) สูงถึง 35% ข้อใดคือการจัดการที่ถูกต้องที่สุด</t>
        </is>
      </c>
      <c r="C26" s="166" t="inlineStr"/>
      <c r="D26" s="166" t="inlineStr">
        <is>
          <t>ให้ออกซิเจนความเข้มข้น 100% ผ่าน Non-rebreather mask ทันที และพิจารณาส่งรับการบำบัดด้วย Hyperbaric Oxygen Therapy (HBOT)</t>
        </is>
      </c>
      <c r="E26" s="166" t="inlineStr">
        <is>
          <t>ให้ถอดหน้ากากออกซิเจนออกได้เนื่องจากค่า SpO2 ปกติ 98%</t>
        </is>
      </c>
      <c r="F26" s="166" t="inlineStr">
        <is>
          <t>ฉีด Methylene blue ทางหลอดเลือดดำทันที</t>
        </is>
      </c>
      <c r="G26" s="166" t="inlineStr">
        <is>
          <t>ให้ Sodium thiosulfate ทางหลอดเลือดดำ</t>
        </is>
      </c>
      <c r="H26" s="166" t="inlineStr">
        <is>
          <t>ให้การรักษาแบบประคับประคองโดยสูดอากาศปกติ (Room air) เนื่องจาก CO สลายตัวได้เอง</t>
        </is>
      </c>
      <c r="I26" s="165" t="n">
        <v>1</v>
      </c>
      <c r="J26" s="166" t="inlineStr">
        <is>
          <t>✅ คำตอบที่ถูกต้อง: ข้อ ก. ให้ออกซิเจนความเข้มข้น 100% ผ่าน Non-rebreather mask ทันที และพิจารณาส่งรับการบำบัดด้วย Hyperbaric Oxygen Therapy (HBOT)
💡 Background:
ก๊าซคาร์บอนมอนอกไซด์ (Carbon monoxide: CO) ไม่มีสี ไม่มีกลิ่น เกิดจากการเผาไหม้ไม่สมบูรณ์ (เช่น ควันไอเสียรถยนต์ การจุดเตาถ่านในห้องปิด) CO จะจับกับ Hemoglobin กลายเป็น Carboxyhemoglobin (COHb) โดยมีความสามารถในการจับแน่นกว่าออกซิเจนถึง 200-250 เท่า และทำให้ Oxygen-hemoglobin dissociation curve เบี่ยงไปทางซ้าย (Left shift) ปลดปล่อยออกซิเจนให้เนื้อเยื่อไม่ได้ เกิด Tissue hypoxia ทั่วร่างกาย
🎯 ทำไมข้อนี้ถึงถูก:
1) Pitfall สำคัญ: เครื่อง Standard pulse oximeter ทั่วไปแยกไม่ออกระหว่าง Oxyhemoglobin กับ Carboxyhemoglobin จึงอ่านค่า SpO2 สูงลวงตา (False normal/high) ต้องใช้เครื่อง Co-oximeter เท่านั้น
2) การรักษา: ออกซิเจนคือยาต้านพิษ (Oxygen is the antidote):
   • ที่ Room air (21% O2): ค่าครึ่งชีวิตของ COHb ประมาณ 300-320 นาที (4-5 ชั่วโมง)
   • ให้ 100% Normobaric Oxygen (NBO): ลด half-life เหลือ 60-90 นาที
   • ให้ Hyperbaric Oxygen (HBOT 2.5-3.0 atm): ลด half-life เหลือเพียง 20-30 นาที
ผู้ป่วยที่มีอาการทางระบบประสาท หมดสติ หรือ COHb &gt; 25% มีข้อบ่งชี้ในการส่งทำ Hyperbaric Oxygen Therapy (HBOT) เพื่อลดภาวะแทรกซ้อนทางระบบประสาทระยะยาว (Delayed Neurological Sequelae: DNS)
🔍 ข้ออื่นผิดเพราะอะไร:
• ข้อ ข. เป็นข้อผิดพลาดร้ายแรง ค่า SpO2 98% เป็นค่าลวงตา
• ข้อ ค. Methylene blue ใช้สำหรับ Methemoglobinemia ไม่ใช่ CO poisoning (หากให้ใน CO จะยิ่งทำให้การขนส่งออกซิเจนแย่ลง)
• ข้อ ง. Sodium thiosulfate ใช้กับ Cyanide
• ข้อ จ. การปล่อยให้สูด Room air ทำให้เนื้อเยื่อสมองและหัวใจขาดออกซิเจนยาวนาน เกิดอันตรายถาวร
📖 Guideline อ้างอิง:
Undersea and Hyperbaric Medical Society (UHMS) Guidelines on Carbon Monoxide Poisoning
📌 จุดจำก่อนสอบ:
• Pulse oximeter ปกติไม่ได้แปลว่าไม่มี CO poisoning (ต้องตรวจ COHb ด้วย Co-oximeter)
• ออกซิเจนคือ Antidote: ให้ 100% O2 via Non-rebreather mask ทุกราย
• ข้อบ่งชี้ HBOT: หมดสติ, อาการทางสมองรุนแรง, ชัก, หัวใจขาดเลือด, สตรีตั้งครรภ์ที่มี COHb &gt; 15-20%, หรือ COHb &gt; 25%</t>
        </is>
      </c>
      <c r="K26" s="166" t="inlineStr"/>
      <c r="L26" s="166" t="inlineStr">
        <is>
          <t>Toxicology &amp; Poisoning</t>
        </is>
      </c>
      <c r="M26" s="166" t="inlineStr">
        <is>
          <t>Poisoning &amp; Antidotes</t>
        </is>
      </c>
      <c r="N26" s="165" t="inlineStr">
        <is>
          <t>Clinic</t>
        </is>
      </c>
      <c r="O26" s="166" t="inlineStr">
        <is>
          <t>Carbon monoxide poisoning &amp; Pulse oximeter pitfall</t>
        </is>
      </c>
      <c r="P26" s="165" t="inlineStr">
        <is>
          <t>แบบฝึกหัด</t>
        </is>
      </c>
      <c r="Q26" s="165" t="inlineStr">
        <is>
          <t>เล่มม่วง</t>
        </is>
      </c>
      <c r="R26" s="165" t="inlineStr"/>
    </row>
    <row r="27" ht="24" customHeight="1" s="49">
      <c r="A27" s="165" t="n">
        <v>26</v>
      </c>
      <c r="B27" s="166" t="inlineStr">
        <is>
          <t>ทารกอายุ 4 เดือน ได้รับยาชาเฉพาะที่ Benzocaine เจลทาเหงือกแก้ปวดฟัน ต่อมามีอาการเขียวคล้ำ (Cyanosis) ปลายมือปลายเท้าและริมฝีปากเป็นสีม่วงคล้ำ วัด SpO2 ได้ 85% ตลอดเวลาแม้จะให้ออกซิเจน 100% เลือดที่เจาะจากหลอดเลือดดำมีสีน้ำตาลช็อกโกแลต (Chocolate brown blood) และไม่เปลี่ยนเป็นสีแดงเมื่อสัมผัสอากาศ ยาต้านพิษจำเพาะใดที่ต้องให้ทางหลอดเลือดดำ และมีข้อห้ามใช้ในผู้ป่วยที่มีภาวะเอนไซม์ใดบกพร่อง</t>
        </is>
      </c>
      <c r="C27" s="166" t="inlineStr"/>
      <c r="D27" s="166" t="inlineStr">
        <is>
          <t>Methylene blue — มีข้อห้ามใช้ในผู้ป่วย G6PD deficiency</t>
        </is>
      </c>
      <c r="E27" s="166" t="inlineStr">
        <is>
          <t>N-acetylcysteine — มีข้อห้ามใช้ในผู้ป่วยตับวาย</t>
        </is>
      </c>
      <c r="F27" s="166" t="inlineStr">
        <is>
          <t>Deferoxamine — มีข้อห้ามใช้ในผู้ป่วยโรคไต</t>
        </is>
      </c>
      <c r="G27" s="166" t="inlineStr">
        <is>
          <t>Atropine — มีข้อห้ามใช้ในผู้ป่วยโรคต้อหิน</t>
        </is>
      </c>
      <c r="H27" s="166" t="inlineStr">
        <is>
          <t>Sodium thiosulfate — มีข้อห้ามใช้ในผู้ป่วยแพ้อาหารทะเล</t>
        </is>
      </c>
      <c r="I27" s="165" t="n">
        <v>1</v>
      </c>
      <c r="J27" s="166" t="inlineStr">
        <is>
          <t>✅ คำตอบที่ถูกต้อง: ข้อ ก. Methylene blue — มีข้อห้ามใช้ในผู้ป่วย G6PD deficiency
💡 Background:
Methemoglobin เกิดจากธาตุเหล็กในโมเลกุลฮีโมโกลบินถูกออกซิไดซ์จาก Ferrous (Fe2+) ไปเป็น Ferric (Fe3+) ซึ่งไม่สามารถจับและขนส่งออกซิเจนได้ สารที่มักกระตุ้นให้เกิดภาวะนี้ ได้แก่ ยาชาเฉพาะที่ (Benzocaine, Prilocaine/EMLA), ยาแดปโซน (Dapsone), ยาซัลฟา (Sulfonamides), สารไนไตรต์/ไนเตรต (Nitrites ในน้ำบาดาลหรืออาหารหมักดอง) อาการทางคลินิกเด่นคือ สีผิวเขียวคล้ำ (Slate-gray cyanosis), SpO2 ค้างอยู่ที่ประมาณ 85% (Oxygen saturation gap) และเลือดเป็นสีช็อกโกแลต (Chocolate brown blood)
🎯 ทำไมข้อนี้ถึงถูก:
1) Methylene blue (1-2 mg/kg IV) เป็น Specific antidote ออกฤทธิ์เป็น Cofactor ให้กับเอนไซม์ NADPH-methemoglobin reductase เปลี่ยน Fe3+ กลับมาเป็น Fe2+ ได้อย่างรวดเร็ว
2) ข้อห้ามใช้ที่สำคัญยิ่ง: ห้ามใช้ Methylene blue ในผู้ป่วยภาวะพร่องเอนไซม์ G6PD (Glucose-6-Phosphate Dehydrogenase deficiency) เนื่องจากในผู้ป่วย G6PD เซลล์จะขาด NADPH ทำให้ Methylene blue ไม่สามารถออกฤทธิ์ได้ และตัวมันเองจะทำหน้าที่เป็น Oxidizing agent ซ้ำเติม ทำให้เกิดภาวะเม็ดเลือดแดงแตกเฉียบพลันอย่างรุนแรง (Severe acute hemolysis) หากผู้ป่วยเป็น G6PD deficiency ให้เลือกใช้วิตามินซีขนาดสูง (High-dose Ascorbic acid IV) หรือทำ Exchange transfusion แทน
🔍 ข้ออื่นผิดเพราะอะไร:
• ข้อ ข. ถึง จ. ไม่ใช่ Antidote สำหรับภาวะ Methemoglobinemia
📖 Guideline อ้างอิง:
AACT Practice Guidelines on the Treatment of Methemoglobinemia
📌 จุดจำก่อนสอบ:
• Methemoglobinemia Clues: Cyanosis refractory to O2 + Saturation gap (SpO2 ~85%) + Chocolate brown blood
• Antidote: Methylene blue 1-2 mg/kg IV slow infusion
• ข้อห้ามเด็ดขาด: G6PD Deficiency (ทำให้เกิด Severe hemolysis) -&gt; ใช้ Ascorbic acid แทน</t>
        </is>
      </c>
      <c r="K27" s="166" t="inlineStr"/>
      <c r="L27" s="166" t="inlineStr">
        <is>
          <t>Toxicology &amp; Poisoning</t>
        </is>
      </c>
      <c r="M27" s="166" t="inlineStr">
        <is>
          <t>Poisoning &amp; Antidotes</t>
        </is>
      </c>
      <c r="N27" s="165" t="inlineStr">
        <is>
          <t>Clinic</t>
        </is>
      </c>
      <c r="O27" s="166" t="inlineStr">
        <is>
          <t>Methylene blue &amp; G6PD contraindication</t>
        </is>
      </c>
      <c r="P27" s="165" t="inlineStr">
        <is>
          <t>แบบฝึกหัด</t>
        </is>
      </c>
      <c r="Q27" s="165" t="inlineStr">
        <is>
          <t>เล่มม่วง</t>
        </is>
      </c>
      <c r="R27" s="165" t="inlineStr"/>
    </row>
    <row r="28" ht="24" customHeight="1" s="49">
      <c r="A28" s="165" t="n">
        <v>27</v>
      </c>
      <c r="B28" s="166" t="inlineStr">
        <is>
          <t>หญิงอายุ 75 ปี เป็นโรคไตเรื้อรัง (CKD Stage 4) พลั้งเผลอรับประทานยา Glipizide ขนาด 5 มก. ผิดเป็น 10 เม็ด (50 มก.) เกิดอาการเหงื่อแตก ใจสั่น หมดสติจากภาวะ Hypoglycemia รุนแรง (DTX 28 mg/dL) หลังได้รับ 50% Dextrose 50 mL ทางหลอดเลือดดำ ผู้ป่วยรู้สึกตัวดี แต่น้ำตาลกลับตกลงซ้ำอีกหลายครั้ง (Recurrent hypoglycemia) ยาใดเป็น Antidote จำเพาะที่ยับยั้งการหลั่งอินซูลินจากตับอ่อนเพื่อป้องกันน้ำตาลตกซ้ำ</t>
        </is>
      </c>
      <c r="C28" s="166" t="inlineStr"/>
      <c r="D28" s="166" t="inlineStr">
        <is>
          <t>Octreotide</t>
        </is>
      </c>
      <c r="E28" s="166" t="inlineStr">
        <is>
          <t>Glucagon</t>
        </is>
      </c>
      <c r="F28" s="166" t="inlineStr">
        <is>
          <t>Hydrocortisone</t>
        </is>
      </c>
      <c r="G28" s="166" t="inlineStr">
        <is>
          <t>Diazoxide เดี่ยวๆ แบบพ่นจมูก</t>
        </is>
      </c>
      <c r="H28" s="166" t="inlineStr">
        <is>
          <t>Metformin</t>
        </is>
      </c>
      <c r="I28" s="165" t="n">
        <v>1</v>
      </c>
      <c r="J28" s="166" t="inlineStr">
        <is>
          <t>✅ คำตอบที่ถูกต้อง: ข้อ ก. Octreotide
💡 Background:
ยากลุ่ม Sulfonylureas (เช่น Glipizide, Glibenclamide) ออกฤทธิ์ปิด ATP-sensitive K+ channels บน Beta-cells ของตับอ่อน ทำให้เกิด Depolarization และเปิด Voltage-gated Ca2+ channels นำไปสู่การหลั่ง Insulin ออกมาอย่างต่อเนื่อง เมื่อเกิด Overdose การให้สารละลายกลูโคสเข้มข้น (Hypertonic dextrose) จะยิ่งไปกระตุ้นตับอ่อนให้หลั่งอินซูลินออกมาเพิ่มขึ้นอีก ทำให้เกิดวงจรอุบาทว์ของภาวะน้ำตาลตกซ้ำซาก (Rebound / Recurrent hypoglycemia)
🎯 ทำไมข้อนี้ถึงถูก:
Octreotide เป็น Synthetic somatostatin analog ออกฤทธิ์จับกับ Somatostatin receptor-2 (SSTR-2) บน Beta-cells ของตับอ่อน ยับยั้งการเปิด Voltage-gated calcium channels ทำให้หยุดการหลั่ง Insulin ได้อย่างมีประสิทธิภาพ ช่วยป้องกันการเกิด Recurrent hypoglycemia ได้อย่างยั่งยืน โดยบริหารยาในขนาด 50-100 mcg ฉีดใต้ผิวหนัง (SC) หรือเข้าหลอดเลือดดำ (IV) ทุก 6-12 ชั่วโมง
🔍 ข้ออื่นผิดเพราะอะไร:
• ข้อ ข. Glucagon ออกฤทธิ์สลาย Glycogen ในตับ แต่ในผู้สูงอายุหรือผู้ที่ได้รับ Sulfonylurea ขนาดสูง ไกลโคเจนในตับมักถูกใช้จนหมดแล้ว อีกทั้ง Glucagon เองสามารถกระตุ้นการหลั่งอินซูลินจากตับอ่อนได้ จึงไม่เหมาะสำหรับการป้องกันภาวะน้ำตาลตกซ้ำ
• ข้อ ค. Hydrocortisone ออกฤทธิ์เพิ่มน้ำตาลได้ช้ามาก (หลายชั่วโมง) ไม่ทันท่วงที
• ข้อ ง. Diazoxide ชนิดรับประทานออกฤทธิ์เปิด K+ channel ยับยั้งอินซูลินได้ แต่มีผลข้างเคียงความดันต่ำ คลื่นไส้ และหาได้ยากในห้องฉุกเฉิน ไม่มีรูปแบบพ่นจมูก
• ข้อ จ. Metformin เป็นยาลดน้ำตาล ห้ามให้เด็ดขาด
📖 Guideline อ้างอิง:
American College of Medical Toxicology (ACMT) Practice Guideline on the Management of Sulfonylurea Poisoning
📌 จุดจำก่อนสอบ:
• Sulfonylurea Overdose: การให้ Glucose เพียงอย่างเดียวทำให้เกิด Rebound hypoglycemia (เพราะ Glucose ไปกระตุ้นการหลั่ง Insulin ซ้ำ)
• Antidote ทางเลือกแรกป้องกัน Hypoglycemia ซ้ำ: Octreotide SC/IV</t>
        </is>
      </c>
      <c r="K28" s="166" t="inlineStr"/>
      <c r="L28" s="166" t="inlineStr">
        <is>
          <t>Toxicology &amp; Poisoning</t>
        </is>
      </c>
      <c r="M28" s="166" t="inlineStr">
        <is>
          <t>Poisoning &amp; Antidotes</t>
        </is>
      </c>
      <c r="N28" s="165" t="inlineStr">
        <is>
          <t>Clinic</t>
        </is>
      </c>
      <c r="O28" s="166" t="inlineStr">
        <is>
          <t>Sulfonylurea-induced hypoglycemia &amp; Octreotide</t>
        </is>
      </c>
      <c r="P28" s="165" t="inlineStr">
        <is>
          <t>แบบฝึกหัด</t>
        </is>
      </c>
      <c r="Q28" s="165" t="inlineStr">
        <is>
          <t>เล่มม่วง</t>
        </is>
      </c>
      <c r="R28" s="165" t="inlineStr"/>
    </row>
    <row r="29" ht="24" customHeight="1" s="49">
      <c r="A29" s="165" t="n">
        <v>28</v>
      </c>
      <c r="B29" s="166" t="inlineStr">
        <is>
          <t>ผู้ป่วยโรคมะเร็งได้รับยาเคมีบำบัด High-dose Methotrexate (HD-MTX) ทางหลอดเลือดดำ 48 ชั่วโมงต่อมาตรวจพบระดับ Serum Methotrexate สูงค้างในระดับที่เป็นพิษรุนแรงและมีภาวะไตวายเฉียบพลันร่วมด้วย ยาใดต้องให้เพื่อทำหน้าที่เป็น 'Leucovorin rescue' เพื่อแย่งจับและเติมเต็ม Folate pool ให้เซลล์ปกติ และหากต้องการทำลายโมเลกุลยา Methotrexate ในเลือดโดยตรงต้องใช้เอนไซม์ใด</t>
        </is>
      </c>
      <c r="C29" s="166" t="inlineStr"/>
      <c r="D29" s="166" t="inlineStr">
        <is>
          <t>Leucovorin (Folinic acid) สำหรับ Rescue และใช้ Glucarpidase (Voraxaze) ในการสลาย Methotrexate</t>
        </is>
      </c>
      <c r="E29" s="166" t="inlineStr">
        <is>
          <t>Folic acid สำหรับ Rescue และใช้ Urate oxidase ในการสลาย</t>
        </is>
      </c>
      <c r="F29" s="166" t="inlineStr">
        <is>
          <t>N-acetylcysteine สำหรับ Rescue และใช้ Rasburicase ในการสลาย</t>
        </is>
      </c>
      <c r="G29" s="166" t="inlineStr">
        <is>
          <t>Thiamine สำหรับ Rescue และใช้ Deferoxamine ในการสลาย</t>
        </is>
      </c>
      <c r="H29" s="166" t="inlineStr">
        <is>
          <t>Pyridoxine สำหรับ Rescue และใช้ Pegloticase ในการสลาย</t>
        </is>
      </c>
      <c r="I29" s="165" t="n">
        <v>1</v>
      </c>
      <c r="J29" s="166" t="inlineStr">
        <is>
          <t>✅ คำตอบที่ถูกต้อง: ข้อ ก. Leucovorin (Folinic acid) สำหรับ Rescue และใช้ Glucarpidase (Voraxaze) ในการสลาย Methotrexate
💡 Background:
Methotrexate (MTX) ออกฤทธิ์ยับยั้งเอนไซม์ Dihydrofolate reductase (DHFR) ทำให้เซลล์ขาด Tetrahydrofolate (THF) ซึ่งจำเป็นต่อการสังเคราะห์ Purine และ Thymidylate นำไปสู่การหยุดชะงักของการสังเคราะห์ DNA และเซลล์ตาย ในการให้ High-dose MTX ร่างกายจะเกิดภาวะพิษต่อไขกระดูก (Myelosuppression), ทางเดินอาหาร (Mucositis) และพิษต่อไตจากการตกตะกอนของผลึก MTX ในท่อไต
🎯 ทำไมข้อนี้ถึงถูก:
1) Leucovorin (Folinic acid / 5-formyl-THF) เป็น Active form ของ Folate ที่สามารถเข้าสู่เซลล์และถูกเปลี่ยนเป็น THF ได้โดยตรงโดยไม่ต้องพึ่งพาเอนไซม์ DHFR จึงทำหน้าที่เป็น 'Leucovorin rescue' กู้ชีพเซลล์ปกติของไขกระดูกและเยื่อบุทางเดินอาหารไม่ให้ถูกทำลาย
2) ในกรณีที่เกิด Delayed MTX clearance ร่วมกับภาวะไตวายเฉียบพลัน (Severe MTX-induced renal failure) ยา Glucarpidase (Voraxaze) ซึ่งเป็น Recombinant bacterial carboxypeptidase G2 enzyme จะทำหน้าที่ย่อยสลายโมเลกุล Methotrexate ในกระแสเลือดให้กลายเป็นสารที่ไม่เป็นพิษ (DAMPA) และขับทิ้งทางตับอย่างรวดเร็วภายใน 15 นาที
🔍 ข้ออื่นผิดเพราะอะไร:
• ข้อ ข. Folic acid ธรรมดาต้องอาศัยเอนไซม์ DHFR ในการเปลี่ยนเป็นรูปออกฤทธิ์ ซึ่งถูก MTX ยับยั้งอยู่ จึงไม่สามารถใช้ทำ Rescue ได้
• ข้อ ค. Rasburicase (Urate oxidase) ใช้สลาย Uric acid ในภาวะ Tumor Lysis Syndrome ไม่เกี่ยวข้องกับ MTX
• ข้อ ง. และ จ. Thiamine และ Pyridoxine ไม่เกี่ยวข้องกับวิถี Folate metabolism
📖 Guideline อ้างอิง:
Consensus Guidelines for the Management of Methotrexate Toxicity, Journal of Clinical Oncology &amp; National Comprehensive Cancer Network (NCCN)
📌 จุดจำก่อนสอบ:
• High-dose MTX Rescue = Leucovorin (Folinic acid) ไม่ใช่ Folic acid
• MTX toxicity with acute renal failure = Glucarpidase (ย่อย MTX ในพลาสมาโดยตรง)
• การป้องกัน: Hydration + Alkalinization of urine (Sodium bicarbonate รักษาระดับ Urine pH &gt; 7.0) เพื่อป้องกันผลึก MTX ตกตะกอนในไต</t>
        </is>
      </c>
      <c r="K29" s="166" t="inlineStr"/>
      <c r="L29" s="166" t="inlineStr">
        <is>
          <t>Toxicology &amp; Poisoning</t>
        </is>
      </c>
      <c r="M29" s="166" t="inlineStr">
        <is>
          <t>Poisoning &amp; Antidotes</t>
        </is>
      </c>
      <c r="N29" s="165" t="inlineStr">
        <is>
          <t>Clinic</t>
        </is>
      </c>
      <c r="O29" s="166" t="inlineStr">
        <is>
          <t>Leucovorin rescue and Glucarpidase in MTX toxicity</t>
        </is>
      </c>
      <c r="P29" s="165" t="inlineStr">
        <is>
          <t>แบบฝึกหัด</t>
        </is>
      </c>
      <c r="Q29" s="165" t="inlineStr">
        <is>
          <t>เล่มม่วง</t>
        </is>
      </c>
      <c r="R29" s="165" t="inlineStr"/>
    </row>
    <row r="30" ht="24" customHeight="1" s="49">
      <c r="A30" s="165" t="n">
        <v>29</v>
      </c>
      <c r="B30" s="166" t="inlineStr">
        <is>
          <t>ผู้ป่วยวัยรุ่นรับประทานยาแอสไพริน (Aspirin) ขนาด 500 มก. ไปจำนวน 40 เม็ด (20 กรัม) มีอาการหูอื้อ (Tinnitus), หายใจหอบลึกและเร็ว (Hyperventilation), คลื่นไส้อาเจียน, มีไข้ และผลเลือดพบ Mixed respiratory alkalosis ร่วมกับ High anion gap metabolic acidosis ข้อใดเป็นแนวทางการเร่งการขับถ่ายยาออกจากร่างกายที่มีประสิทธิภาพสูงสุด</t>
        </is>
      </c>
      <c r="C30" s="166" t="inlineStr"/>
      <c r="D30" s="166" t="inlineStr">
        <is>
          <t>การทำ Urine alkalinization ด้วย Sodium bicarbonate ทางหลอดเลือดดำเพื่อรักษาระดับ pH ของปัสสาวะให้อยู่ที่ 7.5-8.5 (Ion trapping)</t>
        </is>
      </c>
      <c r="E30" s="166" t="inlineStr">
        <is>
          <t>การให้ Ammonium chloride เพื่อทำปัสสาวะให้เป็นกรดเร่งการขับยา</t>
        </is>
      </c>
      <c r="F30" s="166" t="inlineStr">
        <is>
          <t>การให้สารน้ำ Isotonic saline เพียงอย่างเดียวโดยไม่ต้องปรับความเป็นกรดด่าง</t>
        </is>
      </c>
      <c r="G30" s="166" t="inlineStr">
        <is>
          <t>การให้ Furosemide ขนาดสูงเพื่อเร่งการขับปัสสาวะ (Forced diuresis)</t>
        </is>
      </c>
      <c r="H30" s="166" t="inlineStr">
        <is>
          <t>การฉีด N-acetylcysteine เพื่อจับกับ Salicylate</t>
        </is>
      </c>
      <c r="I30" s="165" t="n">
        <v>1</v>
      </c>
      <c r="J30" s="166" t="inlineStr">
        <is>
          <t>✅ คำตอบที่ถูกต้อง: ข้อ ก. การทำ Urine alkalinization ด้วย Sodium bicarbonate ทางหลอดเลือดดำเพื่อรักษาระดับ pH ของปัสสาวะให้อยู่ที่ 7.5-8.5 (Ion trapping)
💡 Background:
Salicylate มีคุณสมบัติเป็นกรดอ่อน (pKa ~3.5) และสามารถผ่าน Blood-Brain Barrier เข้าสู่สมองได้เมื่ออยู่ในรูปที่ไม่แตกตัว (Non-ionized form) พิษของ Salicylate จะไปกระตุ้นศูนย์ควบคุมการหายใจในสมองโดยตรง ทำให้เกิด Respiratory alkalosis และไปขัดขวางกระบวนการ Oxidative phosphorylation (Uncoupling of oxidative phosphorylation) ทำให้เกิดการสร้างความร้อน (Hyperthermia) และสร้างกรดแลกติก เกิด Anion gap metabolic acidosis
🎯 ทำไมข้อนี้ถึงถูก:
การทำ Urine alkalinization ด้วย Sodium bicarbonate IV:
1) เพิ่ม pH ของเลือดและปัสสาวะ: เมื่อปัสสาวะมีค่า pH 7.5-8.5 Salicylate ในท่อไตจะเปลี่ยนรูปไปเป็น Ionized form (แตกตัวมีประจุ) ไม่สามารถแพร่กลับผ่านผนังเซลล์ท่อไตเข้าสู่กระแสเลือดได้ เรียกว่าปรากฏการณ์ 'Ion trapping' ทำให้ขับถ่าย Salicylate ออกทางปัสสาวะเพิ่มขึ้นกว่า 10-20 เท่า
2) การเพิ่ม pH ในเลือดยังช่วยดึง Salicylate ออกจากเนื้อเยื่อสมองเข้าสู่กระแสเลือดอีกด้วย
3) ต้องรักษาระดับ Potassium ในเลือดให้ปกติ (&gt; 4.0 mEq/L) เสมอ เพราะหากมีภาวะ Hypokalemia ไตจะขับ H+ แทน K+ ทำให้ปัสสาวะไม่เป็นด่าง (Paradoxical aciduria)
🔍 ข้ออื่นผิดเพราะอะไร:
• ข้อ ข. การทำปัสสาวะให้เป็นกรดจะทำให้ Salicylate อยู่ในรูปไม่แตกตัว ดูดซึมกลับเข้าเลือดและสมองมากขึ้น ส่งผลให้ผู้ป่วยเสียชีวิต
• ข้อ ค. สารน้ำธรรมดาไม่สามารถเปลี่ยนอัตราการขับถ่าย Salicylate ได้อย่างมีนัยสำคัญ
• ข้อ ง. Forced diuresis ไม่มีประโยชน์และเสี่ยงต่อการเกิดน้ำท่วมปอด (Pulmonary edema) และสมองบวม
• ข้อ จ. N-acetylcysteine เป็น Antidote ของ Paracetamol ไม่ใช่ Aspirin
📖 Guideline อ้างอิง:
EXTRIP Workgroup Recommendations for Salicylate Poisoning และแนวทางการดูแลผู้ป่วยได้รับพิษจาก Salicylate ศูนย์พิษวิทยารามาธิบดี
📌 จุดจำก่อนสอบ:
• Salicylate Toxicity Triad: Tinnitus + Hyperventilation + Mixed acid-base disorder
• Key treatment: Urine alkalinization (Target Urine pH 7.5-8.5) ด้วย NaHCO3 IV + ให้ K+ เสริม
• ข้อบ่งชี้ Hemodialysis ใน Salicylate: ระดับยา &gt; 90-100 mg/dL, ไตวาย, ปอดบวมน้ำ, สมองบวม, ชัก หรืออาการทางคลินิกแย่ลงแม้ทำ alkalinization แล้ว</t>
        </is>
      </c>
      <c r="K30" s="166" t="inlineStr"/>
      <c r="L30" s="166" t="inlineStr">
        <is>
          <t>Toxicology &amp; Poisoning</t>
        </is>
      </c>
      <c r="M30" s="166" t="inlineStr">
        <is>
          <t>Poisoning &amp; Antidotes</t>
        </is>
      </c>
      <c r="N30" s="165" t="inlineStr">
        <is>
          <t>Clinic</t>
        </is>
      </c>
      <c r="O30" s="166" t="inlineStr">
        <is>
          <t>Aspirin toxicity &amp; Urine alkalinization (Ion trapping)</t>
        </is>
      </c>
      <c r="P30" s="165" t="inlineStr">
        <is>
          <t>แบบฝึกหัด</t>
        </is>
      </c>
      <c r="Q30" s="165" t="inlineStr">
        <is>
          <t>เล่มม่วง</t>
        </is>
      </c>
      <c r="R30" s="165" t="inlineStr"/>
    </row>
    <row r="31" ht="24" customHeight="1" s="49">
      <c r="A31" s="165" t="n">
        <v>30</v>
      </c>
      <c r="B31" s="166" t="inlineStr">
        <is>
          <t>พยาบาลแจ้งว่าเกิดเหตุน้ำยาเคมีบำบัดรั่วซึมออกนอกหลอดเลือดดำ (Extravasation) ของยา Doxorubicin (Adriamycin) ซึ่งเป็นยาเคมีบำบัดกลุ่ม Anthracycline จัดเป็น Vesicant drug ที่ทำให้เนื้อเยื่อตายอย่างรุนแรง ยาต้านพิษจำเพาะชนิดใดที่ได้รับการรับรองจาก US-FDA ให้ฉีดเข้าหลอดเลือดดำเพื่อป้องกันเนื้อเยื่อเน่าตายจาก Anthracycline extravasation</t>
        </is>
      </c>
      <c r="C31" s="166" t="inlineStr"/>
      <c r="D31" s="166" t="inlineStr">
        <is>
          <t>Dexrazoxane (Totect / Savene)</t>
        </is>
      </c>
      <c r="E31" s="166" t="inlineStr">
        <is>
          <t>Hyaluronidase</t>
        </is>
      </c>
      <c r="F31" s="166" t="inlineStr">
        <is>
          <t>Sodium thiosulfate</t>
        </is>
      </c>
      <c r="G31" s="166" t="inlineStr">
        <is>
          <t>Dimercaprol</t>
        </is>
      </c>
      <c r="H31" s="166" t="inlineStr">
        <is>
          <t>Phentolamine</t>
        </is>
      </c>
      <c r="I31" s="165" t="n">
        <v>1</v>
      </c>
      <c r="J31" s="166" t="inlineStr">
        <is>
          <t>✅ คำตอบที่ถูกต้อง: ข้อ ก. Dexrazoxane (Totect / Savene)
💡 Background:
Doxorubicin, Daunorubicin, Epirubicin (กลุ่ม Anthracyclines) เป็นยาเคมีบำบัดกลุ่ม DNA-binding vesicants เมื่อรั่วซึมออกนอกหลอดเลือด ตัวยาจะถูกเซลล์เนื้อเยื่อรอบข้างจับไว้และทำให้เซลล์ตายอย่างต่อเนื่อง เกิดแผลเปื่อยลึก เนื้อตายลุกลาม (Progressive tissue necrosis) ที่รักษาไม่หายและอาจต้องผ่าตัดตัดแขนขา
🎯 ทำไมข้อนี้ถึงถูก:
Dexrazoxane เป็น Specific antidote ที่ออกฤทธิ์ยับยั้งเอนไซม์ Topoisomerase II และทำหน้าที่เป็น Intracellular iron chelator ป้องกันการสร้าง Reactive oxygen species (Free radicals) ที่ทำลายเนื้อเยื่อ ได้รับการรับรองให้ใช้รักษา Anthracycline extravasation โดยให้ทางหลอดเลือดดำวันละครั้ง ติดต่อกัน 3 วัน โดยต้องเริ่มให้เร็วที่สุดภายใน 6 ชั่วโมงหลังเกิดเหตุ
🔍 ข้ออื่นผิดเพราะอะไร:
• ข้อ ข. Hyaluronidase ฉีดใต้ผิวหนังรอบแผล ใช้สำหรับยาเคมีบำบัดกลุ่ม Vinca alkaloids (Vincristine, Vinblastine) และ Taxanes เพื่อสลายสาร Hyaluronic acid ในเนื้อเยื่อเกี่ยวพัน ช่วยให้ยากระจายตัวและดูดซึมออกไปเจือจาง
• ข้อ ค. Sodium thiosulfate ใช้ฉีดใต้ผิวหนังเฉพาะที่สำหรับ Mechlorethamine (Nitrogen mustard) และ Cisplatin extravasation
• ข้อ ง. Dimercaprol ใช้สำหรับพิษโลหะหนัก
• ข้อ จ. Phentolamine (Alpha-receptor blocker) ใช้สำหรับ Vasopressor extravasation (เช่น Norepinephrine, Dopamine) เพื่อขยายหลอดเลือดป้องกันเนื้อตายจากการขาดเลือด
📖 Guideline อ้างอิง:
European Society for Medical Oncology (ESMO) and Oncology Nursing Society (ONS) Guidelines on Management of Chemotherapy Extravasation
📌 จุดจำก่อนสอบ:
• Anthracyclines (Doxorubicin) Extravasation -&gt; Dexrazoxane IV + ประคบเย็น (Cold pack)
• Vinca alkaloids (Vincristine) Extravasation -&gt; Hyaluronidase SC + ประคบร้อน (Warm pack)
• Vasopressors (Norepinephrine) Extravasation -&gt; Phentolamine SC รอบแผล</t>
        </is>
      </c>
      <c r="K31" s="166" t="inlineStr"/>
      <c r="L31" s="166" t="inlineStr">
        <is>
          <t>Toxicology &amp; Poisoning</t>
        </is>
      </c>
      <c r="M31" s="166" t="inlineStr">
        <is>
          <t>Poisoning &amp; Antidotes</t>
        </is>
      </c>
      <c r="N31" s="165" t="inlineStr">
        <is>
          <t>Clinic</t>
        </is>
      </c>
      <c r="O31" s="166" t="inlineStr">
        <is>
          <t>Anthracycline extravasation antidote (Dexrazoxane)</t>
        </is>
      </c>
      <c r="P31" s="165" t="inlineStr">
        <is>
          <t>แบบฝึกหัด</t>
        </is>
      </c>
      <c r="Q31" s="165" t="inlineStr">
        <is>
          <t>เล่มม่วง</t>
        </is>
      </c>
      <c r="R31" s="165" t="inlineStr"/>
    </row>
    <row r="32" ht="24" customHeight="1" s="49">
      <c r="A32" s="165" t="n">
        <v>31</v>
      </c>
      <c r="B32" s="166" t="inlineStr">
        <is>
          <t>ผู้ป่วยหญิงอายุ 28 ปี รับประทานยา Sertraline 100 mg OD สำหรับรักษาโรคซึมเศร้า ไปซื้อยาแก้ปวด Tramadol 50 mg มารับประทานเองวันละ 4 ครั้ง ร่วมกับยาแก้หวัด Dextromethorphan 3 วันต่อมาถูกนำส่งโรงพยาบาลด้วยอาการกระสับกระส่าย สับสน ตัวร้อนจัด (Temp 39.5 C) เหงื่อแตกท่วมตัว หัวใจเต้นเร็ว (HR 130 bpm) ตรวจร่างกายพบ Hyperreflexia, มี Clonus (ทั้ง Inducible และ Spontaneous clonus) ชัดเจนที่ข้อเท้าทั้งสองข้าง เข้าได้กับเกณฑ์ Hunter Serotonin Toxicity Criteria หากการรักษาประคับประคองและ Benzodiazepines ไม่สามารถควบคุมอาการได้ ยาใดเป็น Serotonin antagonist จำเพาะที่สามารถใช้รักษาได้</t>
        </is>
      </c>
      <c r="C32" s="166" t="inlineStr"/>
      <c r="D32" s="166" t="inlineStr">
        <is>
          <t>Cyproheptadine</t>
        </is>
      </c>
      <c r="E32" s="166" t="inlineStr">
        <is>
          <t>Bromocriptine</t>
        </is>
      </c>
      <c r="F32" s="166" t="inlineStr">
        <is>
          <t>Dantrolene</t>
        </is>
      </c>
      <c r="G32" s="166" t="inlineStr">
        <is>
          <t>Flumazenil</t>
        </is>
      </c>
      <c r="H32" s="166" t="inlineStr">
        <is>
          <t>Naloxone</t>
        </is>
      </c>
      <c r="I32" s="165" t="n">
        <v>1</v>
      </c>
      <c r="J32" s="166" t="inlineStr">
        <is>
          <t>✅ คำตอบที่ถูกต้อง: ข้อ ก. Cyproheptadine
💡 Background:
Serotonin Syndrome (Serotonin Toxicity) เกิดจากการใช้ยาที่เสริมฤทธิ์การทำงานของ Serotonin ในระบบประสาทส่วนกลางร่วมกัน (ในผู้ป่วยรายนี้คือ SSRI: Sertraline + Tramadol ซึ่งยับยั้ง Serotonin reuptake + Dextromethorphan ซึ่งเป็น Serotonin reuptake inhibitor) เกณฑ์การวินิจฉัยมาตรฐานใช้ Hunter Serotonin Toxicity Criteria โดยอาการแสดงที่มีความจำเพาะสูงสุดคือภาวะ Clonus (Spontaneous, Inducible, หรือ Ocular clonus) ร่วมกับ Agitation, Diaphoresis, Hyperthermia และ Hyperreflexia
🎯 ทำไมข้อนี้ถึงถูก:
Cyproheptadine เป็นยาแก้แพ้รุ่นแรกที่มีคุณสมบัติเป็น Potent 5-HT1A and 5-HT2A receptor antagonist ที่ออกฤทธิ์ต้านการทำงานของ Serotonin โดยตรง ใช้เป็น Specific antidote ชนิดรับประทานในผู้ป่วย Serotonin syndrome ระดับปานกลางถึงรุนแรงที่ตอบสนองไม่เพียงพอต่อการรักษาด้วย Benzodiazepines
🔍 ข้ออื่นผิดเพราะอะไร:
• ข้อ ข. Bromocriptine เป็น Dopamine agonist ใช้รักษา Neuroleptic Malignant Syndrome (NMS) ที่เกิดจากการขาด Dopamine (การใช้ใน Serotonin syndrome อาจทำให้อาการแย่ลง)
• ข้อ ค. Dantrolene เป็น Ryanodine receptor antagonist ใช้สำหรับ Malignant Hyperthermia จากยาดมสลบ ไม่ใช่ยาหลักสำหรับ Serotonin syndrome
• ข้อ ง. Flumazenil ใช้กับ Benzodiazepines
• ข้อ จ. Naloxone ใช้กับ Opioids แม้ Tramadol จะเป็น Opioid แต่อาการของผู้ป่วยรายนี้เกิดจาก Serotonin toxicity ซึ่ง Naloxone ไม่สามารถรักษาได้และอาจกระตุ้นให้อาการชักรุนแรงขึ้น
📖 Guideline อ้างอิง:
The New England Journal of Medicine (NEJM) Clinical Practice: The Serotonin Syndrome, and Hunter Criteria
📌 จุดจำก่อนสอบ:
• Serotonin Syndrome: Clonus (อาการเด่นสุด), Hyperreflexia, Agitation, Shivering, Diaphoresis
• Neuroleptic Malignant Syndrome (NMS): Lead-pipe rigidity (กล้ามเนื้อเกร็งแข็งเหมือนท่อตะกั่ว), Hyporeflexia, ค่อยๆ เกิดในหลักสัปดาห์
• Antidote Serotonin syndrome: Benzodiazepines + Cyproheptadine
• Antidote NMS: Bromocriptine + Amantadine + Dantrolene</t>
        </is>
      </c>
      <c r="K32" s="166" t="inlineStr"/>
      <c r="L32" s="166" t="inlineStr">
        <is>
          <t>Toxicology &amp; Poisoning</t>
        </is>
      </c>
      <c r="M32" s="166" t="inlineStr">
        <is>
          <t>Poisoning &amp; Antidotes</t>
        </is>
      </c>
      <c r="N32" s="165" t="inlineStr">
        <is>
          <t>Clinic</t>
        </is>
      </c>
      <c r="O32" s="166" t="inlineStr">
        <is>
          <t>Hunter Criteria &amp; Cyproheptadine</t>
        </is>
      </c>
      <c r="P32" s="165" t="inlineStr">
        <is>
          <t>แบบฝึกหัด</t>
        </is>
      </c>
      <c r="Q32" s="165" t="inlineStr">
        <is>
          <t>เล่มม่วง</t>
        </is>
      </c>
      <c r="R32" s="165" t="inlineStr"/>
    </row>
    <row r="33" ht="24" customHeight="1" s="49">
      <c r="A33" s="165" t="n">
        <v>32</v>
      </c>
      <c r="B33" s="166" t="inlineStr">
        <is>
          <t>ผู้ป่วยชายอายุ 65 ปี รับประทานยา Warfarin ตรวจติดตามผลเลือดตามนัดพบว่าค่า INR = 8.5 โดยที่ผู้ป่วยไม่มีอาการเลือดออกผิดปกติใดๆ (No bleeding) สัญญาณชีพปกติ ข้อใดเป็นแนวทางการจัดการที่ถูกต้องตามแนวทางเวชปฏิบัติ CHEST 2012 / ACC 2017</t>
        </is>
      </c>
      <c r="C33" s="166" t="inlineStr"/>
      <c r="D33" s="166" t="inlineStr">
        <is>
          <t>หยุดยา Warfarin ชั่วคราว 1-2 ครั้ง ให้รับประทาน Oral Vitamin K1 ขนาดต่ำ 1-2.5 mg และตรวจติดตามค่า INR อย่างใกล้ชิด</t>
        </is>
      </c>
      <c r="E33" s="166" t="inlineStr">
        <is>
          <t>ฉีด Vitamin K1 10 mg ทางหลอดเลือดดำทันที</t>
        </is>
      </c>
      <c r="F33" s="166" t="inlineStr">
        <is>
          <t>ให้ 4-Factor Prothrombin Complex Concentrate (PCC) ทันที</t>
        </is>
      </c>
      <c r="G33" s="166" t="inlineStr">
        <is>
          <t>ให้ Fresh Frozen Plasma (FFP) 2 ยูนิต</t>
        </is>
      </c>
      <c r="H33" s="166" t="inlineStr">
        <is>
          <t>รับประทานยา Warfarin ในขนาดเดิมต่อไปโดยไม่ต้องปรับยาเนื่องจากไม่มีอาการเลือดออก</t>
        </is>
      </c>
      <c r="I33" s="165" t="n">
        <v>1</v>
      </c>
      <c r="J33" s="166" t="inlineStr">
        <is>
          <t>✅ คำตอบที่ถูกต้อง: ข้อ ก. หยุดยา Warfarin ชั่วคราว 1-2 ครั้ง ให้รับประทาน Oral Vitamin K1 ขนาดต่ำ 1-2.5 mg และตรวจติดตามค่า INR อย่างใกล้ชิด
💡 Background:
การจัดการผู้ป่วยที่ได้รับยา Warfarin แล้วมีค่า INR สูงผิดปกติโดยไม่มีอาการเลือดออก (Asymptomatic high INR) ต้องชั่งน้ำหนักระหว่างความเสี่ยงต่อการเกิดเลือดออกกับความเสี่ยงต่อการเกิดลิ่มเลือดอุดตันจากการลด INR ลงเร็วเกินไป (Warfarin resistance)
🎯 ทำไมข้อนี้ถึงถูก:
ตามคำแนะนำของ CHEST Guidelines:
• INR 4.5 - 10.0 โดยไม่มีอาการเลือดออก: แนะนำให้หยุดยา Warfarin 1-2 มื้อ ไม่จำเป็นต้องให้ Vitamin K1 เป็นกิจวัตร ยกเว้นผู้ป่วยมีความเสี่ยงสูงต่อการเกิดเลือดออก สามารถให้ Oral Vitamin K1 ขนาดต่ำ (1 - 2.5 mg) รับประทาน
• การให้ Vitamin K1 ชนิดรับประทานมีความปลอดภัย ปรับลด INR ได้อย่างนุ่มนวลภายใน 24 ชั่วโมง และไม่ทำให้เกิดภาวะต้านทานต่อยาวาร์ฟารินเหมือนการฉีดขนาดสูง
🔍 ข้ออื่นผิดเพราะอะไร:
• ข้อ ข. การฉีด Vitamin K1 10 mg IV มีข้อบ่งชี้เฉพาะในผู้ป่วยที่มี Major/Life-threatening bleeding เท่านั้น การให้ใน asymptomatic 환자 จะทำให้ค่า INR ตกฮวบและไม่สามารถให้ Warfarin ได้ผลนานหลายสัปดาห์
• ข้อ ค. และ ง. 4F-PCC และ FFP มีข้อบ่งชี้เฉพาะ Major life-threatening bleeding ไม่ใช้ในผู้ป่วยที่ไม่มีอาการเลือดออกเด็ดขาด
• ข้อ จ. ค่า INR 8.5 มีความเสี่ยงต่อภาวะเลือดออกในสมองสูงมาก การไม่หยุดยาเป็นอันตรายอย่างยิ่ง
📖 Guideline อ้างอิง:
CHEST Guidelines on Antithrombotic Therapy and Prevention of Thrombosis 9th/10th ed, and ACC Expert Consensus
📌 จุดจำก่อนสอบ:
• No bleeding + INR 4.5 - 10: หยุดยา 1-2 วัน (พิจารณา Oral Vit K1 1-2.5 mg เฉพาะรายที่เสี่ยงเลือดออกสูง)
• No bleeding + INR &gt; 10: หยุดยา + ให้ Oral Vit K1 2.5 - 5 mg
• Serious / Life-threatening bleeding: 4F-PCC + IV Vit K1 5-10 mg เสมอ (ไม่ว่าค่า INR จะเป็นเท่าใด)</t>
        </is>
      </c>
      <c r="K33" s="166" t="inlineStr"/>
      <c r="L33" s="166" t="inlineStr">
        <is>
          <t>Toxicology &amp; Poisoning</t>
        </is>
      </c>
      <c r="M33" s="166" t="inlineStr">
        <is>
          <t>Poisoning &amp; Antidotes</t>
        </is>
      </c>
      <c r="N33" s="165" t="inlineStr">
        <is>
          <t>Clinic</t>
        </is>
      </c>
      <c r="O33" s="166" t="inlineStr">
        <is>
          <t>Asymptomatic high INR management</t>
        </is>
      </c>
      <c r="P33" s="165" t="inlineStr">
        <is>
          <t>แบบฝึกหัด</t>
        </is>
      </c>
      <c r="Q33" s="165" t="inlineStr">
        <is>
          <t>เล่มม่วง</t>
        </is>
      </c>
      <c r="R33" s="165" t="inlineStr"/>
    </row>
    <row r="34" ht="24" customHeight="1" s="49">
      <c r="A34" s="165" t="n">
        <v>33</v>
      </c>
      <c r="B34" s="166" t="inlineStr">
        <is>
          <t>ผู้ป่วยชายอายุ 30 ปี ถูกพบหมดสติหลังจากดื่มน้ำยาหล่อเย็นหม้อน้ำรถยนต์ (Antifreeze) ตรวจปัสสาวะด้วยกล้องจุลทรรศน์พบผลึกรูปซองจดหมาย (Envelope-shaped crystals) ปริมาณมาก และตรวจพบปัสสาวะเรืองแสงภายใต้แสง Wood's lamp ผลเลือดพบ High anion gap metabolic acidosis และภาวะไตวายเฉียบพลัน ผลึกดังกล่าวคือสารประกอบชนิดใด และสารตั้งต้นคืออะไร</t>
        </is>
      </c>
      <c r="C34" s="166" t="inlineStr"/>
      <c r="D34" s="166" t="inlineStr">
        <is>
          <t>Calcium oxalate crystals เกิดจากสารพิษ Ethylene glycol</t>
        </is>
      </c>
      <c r="E34" s="166" t="inlineStr">
        <is>
          <t>Hippuric acid crystals เกิดจากสารพิษ Toluene</t>
        </is>
      </c>
      <c r="F34" s="166" t="inlineStr">
        <is>
          <t>Uric acid crystals เกิดจากสารพิษ Allopurinol</t>
        </is>
      </c>
      <c r="G34" s="166" t="inlineStr">
        <is>
          <t>Struvite crystals เกิดจากการติดเชื้อ Proteus mirabilis</t>
        </is>
      </c>
      <c r="H34" s="166" t="inlineStr">
        <is>
          <t>Cysteine crystals เกิดจากภาวะ Cystinuria</t>
        </is>
      </c>
      <c r="I34" s="165" t="n">
        <v>1</v>
      </c>
      <c r="J34" s="166" t="inlineStr">
        <is>
          <t>✅ คำตอบที่ถูกต้อง: ข้อ ก. Calcium oxalate crystals เกิดจากสารพิษ Ethylene glycol
💡 Background:
น้ำยาหล่อเย็นหม้อน้ำรถยนต์ (Antifreeze coolant) มีส่วนผสมหลักคือ Ethylene glycol ซึ่งเป็นสารไม่มีสี ไม่มีกลิ่น แต่มีรสหวาน เมื่อรับประทานเข้าไปจะถูกเปลี่ยนโดย ADH และ Aldehyde dehydrogenase กลายเป็น Glycolic acid, Glyoxylic acid และสุดท้ายกลายเป็น Oxalic acid (Oxalate)
🎯 ทำไมข้อนี้ถึงถูก:
1) Oxalic acid จะเข้าจับกับ Calcium ในกระแสเลือดกลายเป็น Calcium oxalate monohydrate (รูปดัมเบลล์) หรือ Calcium oxalate dihydrate (รูปซองจดหมาย envelope-shaped crystals) ซึ่งตกตะกอนในท่อไต ทำให้เกิด Acute tubular necrosis และไตวายเฉียบพลัน
2) การจับกับแคลเซียมยังทำให้เกิดภาวะ Hypocalcemia รุนแรง
3) ในน้ำยาหล่อเย็นมักใส่สารเรืองแสง Sodium fluorescein ทำให้ปัสสาวะเรืองแสงสีเขียวภายใต้แสงอัลตราไวโอเลต (Wood's lamp) ได้ในช่วงแรก
🔍 ข้ออื่นผิดเพราะอะไร:
• ข้อ ข. ถึง จ. ไม่สอดคล้องกับประวัติดื่มน้ำยาหล่อเย็นและภาพผลึกรูปซองจดหมาย
📖 Guideline อ้างอิง:
AACT Practice Guidelines on the Treatment of Ethylene Glycol Poisoning
📌 จุดจำก่อนสอบ:
• Ethylene glycol Triad: High anion gap acidosis + Envelope-shaped Calcium oxalate crystals in urine + Acute kidney injury
• Antidote: Fomepizole หรือ Ethanol IV + Hemodialysis (หากไตวาย) + เสริม Thiamine และ Pyridoxine</t>
        </is>
      </c>
      <c r="K34" s="166" t="inlineStr"/>
      <c r="L34" s="166" t="inlineStr">
        <is>
          <t>Toxicology &amp; Poisoning</t>
        </is>
      </c>
      <c r="M34" s="166" t="inlineStr">
        <is>
          <t>Poisoning &amp; Antidotes</t>
        </is>
      </c>
      <c r="N34" s="165" t="inlineStr">
        <is>
          <t>Clinic</t>
        </is>
      </c>
      <c r="O34" s="166" t="inlineStr">
        <is>
          <t>Calcium oxalate crystals in Ethylene glycol poisoning</t>
        </is>
      </c>
      <c r="P34" s="165" t="inlineStr">
        <is>
          <t>แบบฝึกหัด</t>
        </is>
      </c>
      <c r="Q34" s="165" t="inlineStr">
        <is>
          <t>เล่มม่วง</t>
        </is>
      </c>
      <c r="R34" s="165" t="inlineStr"/>
    </row>
    <row r="35" ht="24" customHeight="1" s="49">
      <c r="A35" s="165" t="n">
        <v>34</v>
      </c>
      <c r="B35" s="166" t="inlineStr">
        <is>
          <t>หญิงอายุ 25 ปี เข้ารับการผ่าตัดศัลยกรรมความงาม หลังได้รับการฉีดยาชาเฉพาะที่ Bupivacaine ในขนาดสูง เกิดอาการหูอื้อ ชาลิ้น ชักเกร็งกระตุก ตามด้วยหมดสติ หัวใจเต้นผิดจังหวะแบบกว้างรุนแรง (Ventricular fibrillation) และระบบไหลเวียนโลหิตล้มเหลว ยาต้านพิษทางหลอดเลือดดำชนิดใดที่ต้องรีบให้ทันทีเพื่อทำหน้าที่เป็น 'Lipid sink' ดึงยาชากลับเข้าสู่หลอดเลือด</t>
        </is>
      </c>
      <c r="C35" s="166" t="inlineStr"/>
      <c r="D35" s="166" t="inlineStr">
        <is>
          <t>20% Intravenous Lipid Emulsion (Intralipid)</t>
        </is>
      </c>
      <c r="E35" s="166" t="inlineStr">
        <is>
          <t>Sodium bicarbonate</t>
        </is>
      </c>
      <c r="F35" s="166" t="inlineStr">
        <is>
          <t>Calcium chloride</t>
        </is>
      </c>
      <c r="G35" s="166" t="inlineStr">
        <is>
          <t>Flumazenil</t>
        </is>
      </c>
      <c r="H35" s="166" t="inlineStr">
        <is>
          <t>Methylene blue</t>
        </is>
      </c>
      <c r="I35" s="165" t="n">
        <v>1</v>
      </c>
      <c r="J35" s="166" t="inlineStr">
        <is>
          <t>✅ คำตอบที่ถูกต้อง: ข้อ ก. 20% Intravenous Lipid Emulsion (Intralipid)
💡 Background:
ภาวะพิษทั่วร่างจากยาชาเฉพาะที่ (Local Anesthetic Systemic Toxicity: LAST) มักเกิดจากการฉีดยาชาเข้าหลอดเลือดดำโดยไม่ได้ตั้งใจ หรือใช้ยาชาขนาดสูงเกินกำหนด โดยเฉพาะยาชาที่ละลายในไขมันสูง เช่น Bupivacaine ซึ่งจับกับ Cardiac sodium channels อย่างแน่นหนา ทำให้เกิดภาวะหัวใจหยุดเต้นที่ดื้อต่อการฟื้นคืนชีพ
🎯 ทำไมข้อนี้ถึงถูก:
20% Lipid Emulsion (Intralipid) เป็น First-line specific antidote สำหรับภาวะ LAST ตามแนวทางของสมาคมวิสัญญีแพทย์์จากล (ASRA)
กลไกหลัก:
1) 'Lipid Sink' theory: อนุภาคไขมันในกระแสเลือดจะทำหน้าที่เป็นถังดึงยาชาที่มีคุณสมบัติละลายในไขมันสูง (Lipophilic drugs อย่าง Bupivacaine) ออกจากเนื้อเยื่อหัวใจและสมองเข้าสู่หลอดเลือด
2) Metabolic effect: เพิ่มพลังงานให้กล้ามเนื้อหัวใจโดยตรงผ่านการส่งเสริม Fatty acid oxidation
ขนาดยา: ให้ 20% Lipid emulsion 1.5 mL/kg IV bolus ใน 1 นาที ตามด้วย continuous infusion 0.25 mL/kg/min
🔍 ข้ออื่นผิดเพราะอะไร:
• ข้อ ข. ถึง จ. ไม่สามารถดึง Bupivacaine ออกจากกล้ามเนื้อหัวใจได้ และไม่ใช่ Antidote ของ LAST
📖 Guideline อ้างอิง:
American Society of Regional Anesthesia and Pain Medicine (ASRA) Practice Advisory on Local Anesthetic Systemic Toxicity
📌 จุดจำก่อนสอบ:
• LAST Signs: ชารอบปาก ลิ้นชา หูอื้อ โลหะในปาก -&gt; ชัก -&gt; Cardiovascular collapse / VF
• Antidote: 20% Intralipid IV ทันที ร่วมกับการทำ CPR คุณภาพสูง (ลดขนาด Epinephrine เหลือ &lt; 1 mcg/kg และหลีกเลี่ยง Vasopressin, Beta-blockers, CCB)</t>
        </is>
      </c>
      <c r="K35" s="166" t="inlineStr"/>
      <c r="L35" s="166" t="inlineStr">
        <is>
          <t>Toxicology &amp; Poisoning</t>
        </is>
      </c>
      <c r="M35" s="166" t="inlineStr">
        <is>
          <t>Poisoning &amp; Antidotes</t>
        </is>
      </c>
      <c r="N35" s="165" t="inlineStr">
        <is>
          <t>Clinic</t>
        </is>
      </c>
      <c r="O35" s="166" t="inlineStr">
        <is>
          <t>LAST &amp; 20% Lipid Emulsion</t>
        </is>
      </c>
      <c r="P35" s="165" t="inlineStr">
        <is>
          <t>แบบฝึกหัด</t>
        </is>
      </c>
      <c r="Q35" s="165" t="inlineStr">
        <is>
          <t>เล่มม่วง</t>
        </is>
      </c>
      <c r="R35" s="165" t="inlineStr"/>
    </row>
    <row r="36" ht="24" customHeight="1" s="49">
      <c r="A36" s="165" t="n">
        <v>35</v>
      </c>
      <c r="B36" s="166" t="inlineStr">
        <is>
          <t>ผู้ป่วยชายอายุ 35 ปี รับประทานยา Amitriptyline 50 มก. ไปจำนวน 40 เม็ด (2,000 มก.) มีอาการซึม ม่านตาขยาย ปากแห้ง ผิวแห้ง ตรวจ EKG พบ Sinus tachycardia อัตรา 125 bpm, QRS complex กว้าง 140 msec และพบ Terminal R wave สูง &gt; 3 mm ใน lead aVR ยาใดเป็น First-line treatment ที่ต้องให้ทางหลอดเลือดดำทันทีเพื่อลดความเสี่ยงต่อการเกิด Ventricular arrhythmia และชัก</t>
        </is>
      </c>
      <c r="C36" s="166" t="inlineStr"/>
      <c r="D36" s="166" t="inlineStr">
        <is>
          <t>Sodium bicarbonate (NaHCO3) 8.4% IV push</t>
        </is>
      </c>
      <c r="E36" s="166" t="inlineStr">
        <is>
          <t>Amiodarone IV infusion</t>
        </is>
      </c>
      <c r="F36" s="166" t="inlineStr">
        <is>
          <t>Physostigmine IV</t>
        </is>
      </c>
      <c r="G36" s="166" t="inlineStr">
        <is>
          <t>Phenytoin IV infusion</t>
        </is>
      </c>
      <c r="H36" s="166" t="inlineStr">
        <is>
          <t>Procainamide IV</t>
        </is>
      </c>
      <c r="I36" s="165" t="n">
        <v>1</v>
      </c>
      <c r="J36" s="166" t="inlineStr">
        <is>
          <t>✅ คำตอบที่ถูกต้อง: ข้อ ก. Sodium bicarbonate (NaHCO3) 8.4% IV push
💡 Background:
Tricyclic Antidepressants (TCAs เช่น Amitriptyline, Imipramine) มีกลไกความเป็นพิษหลายระบบ:
1) ยับยั้ง Fast sodium channels ในกล้ามเนื้อหัวใจ (Quinidine-like / Class Ia antiarrhythmic effect) ทำให้การนำไฟฟ้าช้าลง เกิด QRS prolongation (&gt; 100 msec เสี่ยงชัก, &gt; 160 msec เสี่ยง Ventricular arrhythmia) และ Terminal R wave in aVR &gt; 3 mm
2) ต้าน Muscarinic receptor (Anticholinergic toxidrome)
3) ต้าน Alpha-1 receptor (ความดันโลหิตต่ำ)
4) ต้าน GABA receptor ในสมอง (ชัก)
🎯 ทำไมข้อนี้ถึงถูก:
Sodium bicarbonate (NaHCO3) ออกฤทธิ์แก้พิษหัวใจผ่าน 2 กลไกสำคัญ:
1) เพิ่มระดับ Sodium ในกระแสเลือด (Sodium load) เพื่อแย่งจับชนะการบล็อก Sodium channel ของ TCA
2) ปรับค่า pH ของเลือดให้เป็นด่าง (Serum alkalinization: Target pH 7.45 - 7.55) ซึ่งจะทำให้โมเลกุล TCA เปลี่ยนเป็นรูปไม่แตกตัว (Neutral form) หลุดออกจาก Sodium channels บนเยื่อหุ้มเซลล์หัวใจ ส่งผลให้ QRS แคบลงและป้องกันการเต้นผิดจังหวะ
🔍 ข้ออื่นผิดเพราะอะไร:
• ข้อ ข., ข้อ ด., ข้อ จ. Class Ia (Procainamide), Class Ic, และ Class III (Amiodarone) antiarrhythmics เป็น 'ข้อห้ามใช้เด็ดขาด' ใน TCA poisoning เนื่องจากยาเหล่านี้บล็อก Sodium/Potassium channels จะยิ่งทำให้ QRS กว้างขึ้นและหัวใจเต้นผิดจังหวะรุนแรงถึงชีวิต
• ข้อ ค. Physostigmine แม้จะแก้ Anticholinergic ได้ แต่เป็น 'ข้อห้ามใช้ใน TCA overdose' เพราะอาจทำให้เกิด Asystole และชักรุนแรง
• ข้อ ง. Phenytoin ไม่ได้ผลในการกันชักจาก TCA และเพิ่มอัตราการเต้นผิดจังหวะของหัวใจ
📖 Guideline อ้างอิง:
ACMT Guidelines for the Management of Tricyclic Antidepressant Toxicity
📌 จุดจำก่อนสอบ:
• EKG clues in TCA toxicity: QRS &gt; 100 msec, Right axis deviation, Terminal R in aVR &gt; 3 mm
• Treatment: Sodium bicarbonate 8.4% 1-2 mEq/kg IV push จนกว่า QRS จะแคบลง (&lt; 100 msec)
• ห้ามใช้ Class Ia, Ic, III antiarrhythmics และ Physostigmine เด็ดขาด</t>
        </is>
      </c>
      <c r="K36" s="166" t="inlineStr"/>
      <c r="L36" s="166" t="inlineStr">
        <is>
          <t>Toxicology &amp; Poisoning</t>
        </is>
      </c>
      <c r="M36" s="166" t="inlineStr">
        <is>
          <t>Poisoning &amp; Antidotes</t>
        </is>
      </c>
      <c r="N36" s="165" t="inlineStr">
        <is>
          <t>Clinic</t>
        </is>
      </c>
      <c r="O36" s="166" t="inlineStr">
        <is>
          <t>TCA toxicity &amp; Sodium bicarbonate (QRS narrowing)</t>
        </is>
      </c>
      <c r="P36" s="165" t="inlineStr">
        <is>
          <t>แบบฝึกหัด</t>
        </is>
      </c>
      <c r="Q36" s="165" t="inlineStr">
        <is>
          <t>เล่มม่วง</t>
        </is>
      </c>
      <c r="R36" s="165" t="inlineStr"/>
    </row>
    <row r="37" ht="24" customHeight="1" s="49">
      <c r="A37" s="165" t="n">
        <v>36</v>
      </c>
      <c r="B37" s="166" t="inlineStr">
        <is>
          <t>ผู้ป่วยหญิงอายุ 22 ปี รับประทานยา Sodium valproate ขนาด 200 มก. ไป 50 เม็ด (10,000 มก.) เกิดอาการซึม สับสน ตรวจเลือดพบ Serum Ammonia สูงถึง 180 mcg/dL (Hyperammonemic encephalopathy) และระดับ Valproic acid ในเลือดสูงเกินเกณฑ์การรักษา ยาใดเป็น Antidote จำเพาะที่ช่วยเร่งการขจัดแอมโมเนียและเมแทบอลิซึมของ Valproic acid</t>
        </is>
      </c>
      <c r="C37" s="166" t="inlineStr"/>
      <c r="D37" s="166" t="inlineStr">
        <is>
          <t>L-carnitine (Levocarnitine)</t>
        </is>
      </c>
      <c r="E37" s="166" t="inlineStr">
        <is>
          <t>N-acetylcysteine</t>
        </is>
      </c>
      <c r="F37" s="166" t="inlineStr">
        <is>
          <t>Lactulose ร่วมกับ Neomycin เท่านั้น</t>
        </is>
      </c>
      <c r="G37" s="166" t="inlineStr">
        <is>
          <t>Thiamine</t>
        </is>
      </c>
      <c r="H37" s="166" t="inlineStr">
        <is>
          <t>Pyridoxine</t>
        </is>
      </c>
      <c r="I37" s="165" t="n">
        <v>1</v>
      </c>
      <c r="J37" s="166" t="inlineStr">
        <is>
          <t>✅ คำตอบที่ถูกต้อง: ข้อ ก. L-carnitine (Levocarnitine)
💡 Background:
Sodium valproate เมื่อได้รับเกินขนาดจะขัดขวางกระบวนการ Beta-oxidation ของกรดไขมันในไมโทคอนเดรีย และทำให้เกิดการพร่อง Carnitine ภายในเซลล์ นอกจากนี้ Metabolite ของยากลุ่ม Valproate ยังไปยับยั้งเอนไซม์ Carbamoyl phosphate synthetase I (CPS I) ใน Urea cycle ของตับ ส่งผลให้ร่างกายไม่สามารถเปลี่ยน Ammonia เป็น Urea ได้ เกิดภาวะแอมโมเนียในเลือดสูง (Valproate-induced Hyperammonemic Encephalopathy: VHE) ซึ่งทำให้สมองบวมและโคม่า
🎯 ทำไมข้อนี้ถึงถูก:
L-carnitine (Levocarnitine) เป็น Specific antidote สำหรับ Valproic acid toxicity ที่มีภาวะ Hyperammonemia, Encephalopathy หรือ Hepatotoxicity โดย L-carnitine จะเข้าไปฟื้นฟู Carnitine pool ในไมโทคอนเดรีย ส่งเสริม Beta-oxidation และช่วยฟื้นฟูการทำงานของ Urea cycle ทำให้ระดับแอมโมเนียในเลือดลดลงสู่ระดับปกติอย่างรวดเร็ว
🔍 ข้ออื่นผิดเพราะอะไร:
• ข้อ ข. N-acetylcysteine อาจใช้เสริมในกรณีตับวาย แต่ไม่ใช่ Antidote หลักในการลดแอมโมเนียจาก Valproate
• ข้อ ค. Lactulose ช่วยขับแอมโมเนียในทางเดินอาหารจาก Cirrhosis แต่ไม่สามารถแก้ความผิดปกติของ Urea cycle ในไมโทคอนเดรียจาก Valproate ได้
• ข้อ ง. และ จ. Thiamine และ Pyridoxine ไม่เกี่ยวข้องกับกลไกความเป็นพิษของ Valproic acid
📖 Guideline อ้างอิง:
ACMT Practice Guidelines on the Use of L-Carnitine in Valproic Acid Toxicity
📌 จุดจำก่อนสอบ:
• Valproate Toxicity: Encephalopathy + Hyperammonemia (แม้ค่าตับ AST/ALT อาจปกติ)
• Antidote: L-carnitine IV (Loading 100 mg/kg ตามด้วย 50 mg/kg ทุก 8 ชั่วโมง)</t>
        </is>
      </c>
      <c r="K37" s="166" t="inlineStr"/>
      <c r="L37" s="166" t="inlineStr">
        <is>
          <t>Toxicology &amp; Poisoning</t>
        </is>
      </c>
      <c r="M37" s="166" t="inlineStr">
        <is>
          <t>Poisoning &amp; Antidotes</t>
        </is>
      </c>
      <c r="N37" s="165" t="inlineStr">
        <is>
          <t>Clinic</t>
        </is>
      </c>
      <c r="O37" s="166" t="inlineStr">
        <is>
          <t>Valproate-induced hyperammonemia &amp; L-carnitine</t>
        </is>
      </c>
      <c r="P37" s="165" t="inlineStr">
        <is>
          <t>แบบฝึกหัด</t>
        </is>
      </c>
      <c r="Q37" s="165" t="inlineStr">
        <is>
          <t>เล่มม่วง</t>
        </is>
      </c>
      <c r="R37" s="165" t="inlineStr"/>
    </row>
    <row r="38" ht="24" customHeight="1" s="49">
      <c r="A38" s="165" t="n">
        <v>37</v>
      </c>
      <c r="B38" s="166" t="inlineStr">
        <is>
          <t>เด็กชายอายุ 4 ขวบ แอบดื่มน้ำยาล้างห้องน้ำชนิดกรดรุนแรง (Hydrochloric acid) เข้าไป 1 อึก มารดานำส่งห้องฉุกเฉินทันที เด็กมีอาการร้องไห้กระวนกระวาย น้ำลายไหล เจ็บคอมาก ริมฝีปากและช่องปากมีแผลไหม้ขาว การจัดการในข้อใดเป็น 'ข้อห้ามทำเด็ดขาด' ในการปฐมพยาบาลเบื้องต้น</t>
        </is>
      </c>
      <c r="C38" s="166" t="inlineStr"/>
      <c r="D38" s="166" t="inlineStr">
        <is>
          <t>การทำให้อาเจียน, การล้างกระเพาะอาหาร (Gastric lavage), การให้สารสะเทินกรด (Neutralization ด้วยด่าง), และการให้ Activated charcoal</t>
        </is>
      </c>
      <c r="E38" s="166" t="inlineStr">
        <is>
          <t>การให้ผู้ป่วยงดน้ำและอาหาร (NPO) ทางปาก</t>
        </is>
      </c>
      <c r="F38" s="166" t="inlineStr">
        <is>
          <t>การให้สารน้ำทางหลอดเลือดดำและยาแก้ปวดอย่างเหมาะสม</t>
        </is>
      </c>
      <c r="G38" s="166" t="inlineStr">
        <is>
          <t>การปรึกษาแพทย์์ศัลยกรรมหรือทางเดินอาหารเพื่อส่องกล้อง Esophagogastroduodenoscopy (EGD) ภายใน 24-48 ชั่วโมง</t>
        </is>
      </c>
      <c r="H38" s="166" t="inlineStr">
        <is>
          <t>การตรวจประเมินทางเดินหายใจอย่างใกล้ชิด</t>
        </is>
      </c>
      <c r="I38" s="165" t="n">
        <v>1</v>
      </c>
      <c r="J38" s="166" t="inlineStr">
        <is>
          <t>✅ คำตอบที่ถูกต้อง: ข้อ ก. การทำให้อาเจียน, การล้างกระเพาะอาหาร (Gastric lavage), การให้สารสะเทินกรด (Neutralization ด้วยด่าง), และการให้ Activated charcoal
💡 Background:
สารกัดกร่อน (Caustic substances) แบ่งเป็น กรดแก่ (Strong acids เช่น น้ำยาล้างห้องน้ำ ทำให้เกิด Coagulation necrosis) และ ด่างแก่ (Strong alkalis เช่น โซดาไฟ น้ำยาฟอกขาว ทำให้เกิด Liquefaction necrosis ซึ่งแทรกซึมลึกและทะลุง่ายกว่า)
🎯 ทำไมข้อนี้ถึงถูก:
ข้อห้ามเด็ดขาด (Absolute Contraindications) ใน Caustic ingestion:
1) ห้ามทำให้อาเจียน (No emesis): สารกัดกร่อนจะไหลย้อนกลับมากัดซ้ำทางเดินอาหารส่วนบน กล่องเสียง และเสี่ยงต่อการสำลักลงปอด (Aspiration)
2) ห้ามล้างกระเพาะ (No gastric lavage / NG tube): เสี่ยงต่อการแทงทะลุหลอดอาหารหรือกระเพาะอาหาร (Esophageal/Gastric perforation)
3) ห้ามให้สารสะเทิน (No chemical neutralization): การให้สารด่างไปสะเทินกรดจะเกิดปฏิกิริยาคายความร้อน (Exothermic reaction) ทำให้เกิดแผลไหม้จากความร้อน (Thermal injury) ซ้ำเติมเนื้อเยื่อ
4) ห้ามให้ Activated charcoal: ไม่สามารถดูดซับกรด/ด่างได้ และจะบดบังทัศนวิสัยของแพทย์์ในการส่องกล้อง EGD
🔍 ข้ออื่นผิดเพราะอะไร:
• ข้อ ข. ถึง จ. ล้วนเป็นการดูแลรักษาที่ถูกต้องและจำเป็นตามมาตรฐาน (NPO, IV fluids, Pain control, Airway assessment, Early EGD within 24-48 hr)
📖 Guideline อ้างอิง:
World Society of Emergency Surgery (WSES) Guidelines on Caustic Ingestion and Ramathibodi Poison Center
📌 จุดจำก่อนสอบ:
• Caustic ingestion: Do NOT induce vomiting, Do NOT lavage, Do NOT neutralize, Do NOT give charcoal!
• Early endoscopy (EGD) ภายใน 24-48 ชั่วโมง เพื่อประเมินความรุนแรง (Zargar's classification)</t>
        </is>
      </c>
      <c r="K38" s="166" t="inlineStr"/>
      <c r="L38" s="166" t="inlineStr">
        <is>
          <t>Toxicology &amp; Poisoning</t>
        </is>
      </c>
      <c r="M38" s="166" t="inlineStr">
        <is>
          <t>Poisoning &amp; Antidotes</t>
        </is>
      </c>
      <c r="N38" s="165" t="inlineStr">
        <is>
          <t>Clinic</t>
        </is>
      </c>
      <c r="O38" s="166" t="inlineStr">
        <is>
          <t>Contraindications in caustic ingestion</t>
        </is>
      </c>
      <c r="P38" s="165" t="inlineStr">
        <is>
          <t>แบบฝึกหัด</t>
        </is>
      </c>
      <c r="Q38" s="165" t="inlineStr">
        <is>
          <t>เล่มม่วง</t>
        </is>
      </c>
      <c r="R38" s="165" t="inlineStr"/>
    </row>
    <row r="39" ht="24" customHeight="1" s="49">
      <c r="A39" s="165" t="n">
        <v>38</v>
      </c>
      <c r="B39" s="166" t="inlineStr">
        <is>
          <t>วัยรุ่นชายอายุ 18 ปี ไปเที่ยวงานวัดและรับประทานเมล็ดต้นลำโพง (Datura stramonium) เนื่องจากอยากรู้รสชาติ 2 ชั่วโมงต่อมาเกิดอาการเพ้อคลั่ง ประสาทหลอน เอื้อมมือคว้าสิ่งของในอากาศ (Delirium) ม่านตาขยายกว้างและไม่ตอบสนองต่อแสง ผิวหนังแห้งแดงและร้อนจัด ไม่มีเหงื่อ ปัสสาวะไม่ออก ท้องอืด ไม่มีเสียงลำไส้เคลื่อนไหว เข้าได้กับ Anticholinergic Toxidrome ยาต้านพิษชนิดใดเป็น Acetylcholinesterase inhibitor ที่สามารถผ่านเข้าสู่ระบบประสาทส่วนกลางเพื่อรักษาอาการเพ้อคลั่งได้</t>
        </is>
      </c>
      <c r="C39" s="166" t="inlineStr"/>
      <c r="D39" s="166" t="inlineStr">
        <is>
          <t>Physostigmine</t>
        </is>
      </c>
      <c r="E39" s="166" t="inlineStr">
        <is>
          <t>Neostigmine</t>
        </is>
      </c>
      <c r="F39" s="166" t="inlineStr">
        <is>
          <t>Pyridostigmine</t>
        </is>
      </c>
      <c r="G39" s="166" t="inlineStr">
        <is>
          <t>Atropine</t>
        </is>
      </c>
      <c r="H39" s="166" t="inlineStr">
        <is>
          <t>Pralidoxime</t>
        </is>
      </c>
      <c r="I39" s="165" t="n">
        <v>1</v>
      </c>
      <c r="J39" s="166" t="inlineStr">
        <is>
          <t>✅ คำตอบที่ถูกต้อง: ข้อ ก. Physostigmine
💡 Background:
ต้นลำโพง (Datura stramonium) มีสารสำคัญคือ Belladonna alkaloids ได้แก่ Scopolamine (Hyoscine) และ Atropine ซึ่งออกฤทธิ์เป็น Anticholinergic (Antimuscarinic) agent อาการแสดงจำด้วยคำคล้องจองคลาสสิก:
• 'Blind as a bat' (Mydriasis / Blurry vision)
• 'Mad as a hatter' (Delirium / Hallucinations)
• 'Red as a beet' (Flushing)
• 'Hot as a hare' (Hyperthermia / Anhidrosis)
• 'Dry as a bone' (Dry mouth / Urinary retention / Ileus)
🎯 ทำไมข้อนี้ถึงถูก:
Physostigmine เป็นสารกลุ่ม Tertiary amine reversible acetylcholinesterase inhibitor ด้วยความที่เป็น Tertiary amine (โมเลกุลไม่มีประจุ) จึงสามารถซึมผ่าน Blood-Brain Barrier (BBB) เข้าสู่สมองได้ แตกต่างจาก Neostigmine และ Pyridostigmine ซึ่งเป็น Quaternary amines (มีประจุ ไม่ผ่าน BBB) ดังนั้น Physostigmine จึงเป็น Antidote เพียงตัวเดียวที่สามารถแก้ไขอาการสับสน เพ้อคลั่ง และกระสับกระส่ายรุนแรง (Central anticholinergic symptoms) ได้อย่างมีประสิทธิภาพ
🔍 ข้ออื่นผิดเพราะอะไร:
• ข้อ ข. และ ค. Neostigmine และ Pyridostigmine ไม่สามารถผ่าน BBB เข้าสมองได้ จึงแก้ได้เฉพาะ Peripheral symptoms
• ข้อ ง. Atropine เป็นสารพิษชนิดเดียวกับที่มีในต้นลำโพง การให้จะยิ่งเพิ่มความเป็นพิษ
• ข้อ จ. Pralidoxime ใช้ฟื้นฟูเอนไซม์ใน Organophosphate ไม่เกี่ยวข้องกับ Anticholinergic
📖 Guideline อ้างอิง:
ACMT Position Statement: The Use of Physostigmine in Anticholinergic Toxicity
📌 จุดจำก่อนสอบ:
• Anticholinergic Toxidrome: Mydriasis + Anhidrosis + Hyperthermia + Delirium + Urinary retention
• Antidote: Physostigmine (Tertiary amine ผ่าน BBB ได้)
• ระวัง: ห้ามใช้ Physostigmine หากสงสัย TCA overdose หรือมี QRS กว้างเด็ดขาด (เสี่ยง Asystole)</t>
        </is>
      </c>
      <c r="K39" s="166" t="inlineStr"/>
      <c r="L39" s="166" t="inlineStr">
        <is>
          <t>Toxicology &amp; Poisoning</t>
        </is>
      </c>
      <c r="M39" s="166" t="inlineStr">
        <is>
          <t>Poisoning &amp; Antidotes</t>
        </is>
      </c>
      <c r="N39" s="165" t="inlineStr">
        <is>
          <t>Clinic</t>
        </is>
      </c>
      <c r="O39" s="166" t="inlineStr">
        <is>
          <t>Anticholinergic toxidrome &amp; Physostigmine</t>
        </is>
      </c>
      <c r="P39" s="165" t="inlineStr">
        <is>
          <t>แบบฝึกหัด</t>
        </is>
      </c>
      <c r="Q39" s="165" t="inlineStr">
        <is>
          <t>เล่มม่วง</t>
        </is>
      </c>
      <c r="R39" s="165" t="inlineStr"/>
    </row>
    <row r="40" ht="24" customHeight="1" s="49">
      <c r="A40" s="165" t="n">
        <v>39</v>
      </c>
      <c r="B40" s="166" t="inlineStr">
        <is>
          <t>คนงานลอกท่อระบายน้ำหมดสติลงไปในบ่อเกรอะบำบัดน้ำเสียทันทีที่เปิดฝาท่อ มีกลิ่นไข่เน่า (Rotten egg odor) รุนแรงในบริเวณเกิดเหตุ สารพิษชนิดใดเป็นสาเหตุ และยาแก้พิษกลุ่มใดที่สามารถให้เพื่อเหนี่ยวนำให้เกิด Sulfmethemoglobin ดึงสารพิษออกจาก Cytochrome oxidase</t>
        </is>
      </c>
      <c r="C40" s="166" t="inlineStr"/>
      <c r="D40" s="166" t="inlineStr">
        <is>
          <t>Hydrogen sulfide (H2S) — รักษาด้วย Sodium nitrite หรือ Amyl nitrite (ห้ามให้ Sodium thiosulfate)</t>
        </is>
      </c>
      <c r="E40" s="166" t="inlineStr">
        <is>
          <t>Methane — รักษาด้วย ออกซิเจน 100%</t>
        </is>
      </c>
      <c r="F40" s="166" t="inlineStr">
        <is>
          <t>Carbon monoxide — รักษาด้วย Methylene blue</t>
        </is>
      </c>
      <c r="G40" s="166" t="inlineStr">
        <is>
          <t>Ammonia — รักษาด้วย Sodium bicarbonate</t>
        </is>
      </c>
      <c r="H40" s="166" t="inlineStr">
        <is>
          <t>Chlorine — รักษาด้วย N-acetylcysteine</t>
        </is>
      </c>
      <c r="I40" s="165" t="n">
        <v>1</v>
      </c>
      <c r="J40" s="166" t="inlineStr">
        <is>
          <t>✅ คำตอบที่ถูกต้อง: ข้อ ก. Hydrogen sulfide (H2S) — รักษาด้วย Sodium nitrite หรือ Amyl nitrite (ห้ามให้ Sodium thiosulfate)
💡 Background:
ก๊าซไฮโดรเจนซัลไฟด์ (Hydrogen sulfide: H2S หรือก๊าซไข่เน่า) เกิดจากการย่อยสลายสารอินทรีย์โดยแบคทีเรีย มักพบในบ่อเกรอะ ท่อระบายน้ำ โรงงานฟอกหนัง หรือบ่อขยะ ก๊าซนี้มีกลิ่นไข่เน่าที่ความเข้มข้นต่ำ แต่ที่ความเข้มข้นสูงจะทำให้ประสาทรับกลิ่นเป็นอัมพาตทันที (Olfactory fatigue) และทำให้ผู้สูดดมหมดสติล้มลงทันที เรียกว่า 'Knockdown effect'
🎯 ทำไมข้อนี้ถึงถูก:
1) กลไกความเป็นพิษของ H2S คล้ายกับ Cyanide มาก โดยไปจับกับ Fe3+ ใน Cytochrome c oxidase ยับยั้ง Cellular respiration ทำให้เกิด Histotoxic hypoxia
2) การรักษา: ให้ Sodium nitrite หรือสูดดม Amyl nitrite เพื่อเปลี่ยน Hemoglobin เป็น Methemoglobin (MetHb) ซึ่ง Fe3+ ใน MetHb จะไปแย่งจับกับ Sulfide กลายเป็น Sulfmethemoglobin ปลดปล่อย Cytochrome oxidase ให้กลับมาทำงานได้
3) ข้อแตกต่างสำคัญจาก Cyanide: 'ห้ามให้ Sodium thiosulfate' ใน Hydrogen sulfide poisoning เนื่องจากร่างกายมีระดับ Thiosulfate สูงอยู่แล้ว และเอนไซม์ Rhodanese ไม่ได้ใช้ในการขจัด Sulfide
🔍 ข้ออื่นผิดเพราะอะไร:
• ข้อ ข. Methane เป็นก๊าซเฉื่อยที่แทนที่ออกซิเจน (Simple asphyxiant) ไม่มีกลิ่นไข่เน่า
• ข้อ ค. CO ไม่มีกลิ่นไข่เน่า และ Methylene blue ไม่ใช่ยารักษา
• ข้อ ง. และ จ. ไม่ตรงกับสารเคมีและอาการแสดง
📖 Guideline อ้างอิง:
Medical Toxicology of Hazardous Materials, ATSDR Guidelines on Hydrogen Sulfide
📌 จุดจำก่อนสอบ:
• H2S (ก๊าซไข่เน่า): Knockdown effect ในบ่อบำบัดน้ำเสีย/ท่อระบายน้ำ
• Antidote: Sodium nitrite IV (เหนี่ยวนำ MetHb ดึง Sulfide ออก)
• จำ: ไซยาไนด์ให้ Nitrite + Thiosulfate แต่ ไฮโดรเจนซัลไฟด์ให้เฉพาะ Nitrite (ไม่ให้ Thiosulfate)</t>
        </is>
      </c>
      <c r="K40" s="166" t="inlineStr"/>
      <c r="L40" s="166" t="inlineStr">
        <is>
          <t>Toxicology &amp; Poisoning</t>
        </is>
      </c>
      <c r="M40" s="166" t="inlineStr">
        <is>
          <t>Poisoning &amp; Antidotes</t>
        </is>
      </c>
      <c r="N40" s="165" t="inlineStr">
        <is>
          <t>Clinic</t>
        </is>
      </c>
      <c r="O40" s="166" t="inlineStr">
        <is>
          <t>Hydrogen sulfide poisoning &amp; Nitrites</t>
        </is>
      </c>
      <c r="P40" s="165" t="inlineStr">
        <is>
          <t>แบบฝึกหัด</t>
        </is>
      </c>
      <c r="Q40" s="165" t="inlineStr">
        <is>
          <t>เล่มม่วง</t>
        </is>
      </c>
      <c r="R40" s="165" t="inlineStr"/>
    </row>
    <row r="41" ht="24" customHeight="1" s="49">
      <c r="A41" s="165" t="n">
        <v>40</v>
      </c>
      <c r="B41" s="166" t="inlineStr">
        <is>
          <t>การล้างลำไส้ทั้งระบบ (Whole Bowel Irrigation: WBI) ด้วยสารละลาย Polyethylene Glycol-Electrolyte Solution (PEG-ELS) ทางสายยางให้อาหาร มีข้อบ่งชี้ที่ชัดเจนและมีประโยชน์สูงสุดในกรณีใดต่อไปนี้</t>
        </is>
      </c>
      <c r="C41" s="166" t="inlineStr"/>
      <c r="D41" s="166" t="inlineStr">
        <is>
          <t>ผู้ลักลอบกลืนห่อยาเสพติดเข้าสู่ร่างกาย (Body packers) หรือการกลืนยาเม็ดชนิดออกฤทธิ์เนิ่นปริมาณมาก (Sustained-release drugs เช่น Verapamil SR)</t>
        </is>
      </c>
      <c r="E41" s="166" t="inlineStr">
        <is>
          <t>การรับประทานยานอนหลับ Diazepam ชนิดน้ำ</t>
        </is>
      </c>
      <c r="F41" s="166" t="inlineStr">
        <is>
          <t>การกลืนสารกัดกร่อนกรดกำมะถันรุนแรง</t>
        </is>
      </c>
      <c r="G41" s="166" t="inlineStr">
        <is>
          <t>ผู้ป่วยที่มีภาวะลำไส้อุดตัน (Bowel obstruction) หรือลำไส้ทะลุ</t>
        </is>
      </c>
      <c r="H41" s="166" t="inlineStr">
        <is>
          <t>การรับประทานยาพาราเซตามอลชนิดเม็ดธรรมดาภายใน 1 ชั่วโมง</t>
        </is>
      </c>
      <c r="I41" s="165" t="n">
        <v>1</v>
      </c>
      <c r="J41" s="166" t="inlineStr">
        <is>
          <t>✅ คำตอบที่ถูกต้อง: ข้อ ก. ผู้ลักลอบกลืนห่อยาเสพติดเข้าสู่ร่างกาย (Body packers) หรือการกลืนยาเม็ดชนิดออกฤทธิ์เนิ่นปริมาณมาก (Sustained-release drugs เช่น Verapamil SR)
💡 Background:
Whole Bowel Irrigation (WBI) เป็นวิธีการขจัดสารพิษออกจากระบบทางเดินอาหารโดยการให้สารละลาย Polyethylene glycol-electrolyte solution (PEG-ELS เช่น Klean-Prep, Fortrans) ในอัตราเร็วสูง (1-2 ลิตร/ชั่วโมงในผู้ใหญ่) ทางสาย Nasogastric tube เพื่อชะล้างทางเดินอาหารตั้งแต่กระเพาะอาหารจนถึงทวารหนักโดยไม่ทำให้เกิดการสูญเสียหรือดูดซึมน้ำและเกลือแร่
🎯 ทำไมข้อนี้ถึงถูก:
ข้อบ่งชี้จำเพาะของ Whole Bowel Irrigation ตาม AACT/EAPCCT Guidelines:
1) การลักลอบกลืนห่อถุงยางบรรจุยาเสพติด เช่น เฮโรอีนหรือโคเคน (Body packers / Body stuffers) เพื่อเร่งการขับถ่ายออกมาก่อนที่ห่อจะแตกทะลุ
2) การรับประทานยาเม็ดรูปแบบออกฤทธิ์เนิ่นหรือควบคุมการปลดปล่อย (Sustained-release หรือ Extended-release) ปริมาณมาก เช่น Calcium channel blockers SR, Beta-blockers SR
3) การรับประทานสารพิษที่ไม่ถูกดูดซับด้วย Activated charcoal ในปริมาณมาก เช่น ธาตุเหล็ก (Iron) หรือ ลิเทียม (Lithium)
🔍 ข้ออื่นผิดเพราะอะไร:
• ข้อ ข. ยาน้ำดูดซึมเร็วมาก WBI ไม่มีประโยชน์
• ข้อ ค. Caustic ingestion เป็นข้อห้ามเด็ดขาดของการล้างท้องทุกชนิด
• ข้อ ง. ภาวะลำไส้อุดตัน (Ileus/Obstruction), ลำไส้ทะลุ (Perforation), เลือดออกในทางเดินอาหาร เป็น 'ข้อห้ามใช้เด็ดขาด' ของ WBI
• ข้อ จ. พาราเซตามอลเม็ดธรรมดาดูดซึมเร็ว ให้ Activated charcoal ภายใน 1-2 ชั่วโมงก็เพียงพอ ไม่ต้องทำ WBI
📖 Guideline อ้างอิง:
American Academy of Clinical Toxicology (AACT) and European Association of Poisons Centres and Clinical Toxicologists (EAPCCT) Position Paper on Whole Bowel Irrigation
📌 จุดจำก่อนสอบ:
• ข้อบ่งชี้ WBI: Body packers, Sustained-release tablets (CCB SR), Heavy metals (Iron, Lithium)
• น้ำยาที่ใช้: PEG-ELS (Iso-osmolar ปลอดภัยต่อ Electrolytes)
• อัตราเร็ว: ผู้ใหญ่ 1.5 - 2 L/hr, เด็ก 25 - 40 mL/kg/hr จนกว่าน้ำที่ถ่ายออกมาจะใส</t>
        </is>
      </c>
      <c r="K41" s="166" t="inlineStr"/>
      <c r="L41" s="166" t="inlineStr">
        <is>
          <t>Toxicology &amp; Poisoning</t>
        </is>
      </c>
      <c r="M41" s="166" t="inlineStr">
        <is>
          <t>Poisoning &amp; Antidotes</t>
        </is>
      </c>
      <c r="N41" s="165" t="inlineStr">
        <is>
          <t>Product</t>
        </is>
      </c>
      <c r="O41" s="166" t="inlineStr">
        <is>
          <t>Whole bowel irrigation indications &amp; contraindications</t>
        </is>
      </c>
      <c r="P41" s="165" t="inlineStr">
        <is>
          <t>แบบฝึกหัด</t>
        </is>
      </c>
      <c r="Q41" s="165" t="inlineStr">
        <is>
          <t>เล่มม่วง</t>
        </is>
      </c>
      <c r="R41" s="165" t="inlineStr"/>
    </row>
    <row r="42" ht="24" customHeight="1" s="49">
      <c r="A42" s="165" t="n">
        <v>41</v>
      </c>
      <c r="B42" s="166" t="inlineStr">
        <is>
          <t>ผงถ่านกัมมันต์ (Activated Charcoal) มีคุณสมบัติในการดูดซับสารพิษในทางเดินอาหารได้ดีมาก อย่างไรก็ตาม สารในกลุ่มใดต่อไปนี้เป็นสารที่ 'ไม่ถูกดูดซับ' หรือดูดซับได้น้อยมากด้วย Activated Charcoal จึงไม่มีประโยชน์ในการบริหารยา</t>
        </is>
      </c>
      <c r="C42" s="166" t="inlineStr"/>
      <c r="D42" s="166" t="inlineStr">
        <is>
          <t>โลหะหนัก (Iron, Lead, Lithium), แอลกอฮอล์ (Ethanol, Methanol), กรดแก่-ด่างแก่, และเกลือแร่โพแทสเซียม</t>
        </is>
      </c>
      <c r="E42" s="166" t="inlineStr">
        <is>
          <t>Paracetamol, Carbamazepine, Theophylline, Phenobarbital</t>
        </is>
      </c>
      <c r="F42" s="166" t="inlineStr">
        <is>
          <t>Dapsone, Quinine, Digoxin, Amitriptyline</t>
        </is>
      </c>
      <c r="G42" s="166" t="inlineStr">
        <is>
          <t>Aspirin, Propranolol, Phenytoin, Diazepam</t>
        </is>
      </c>
      <c r="H42" s="166" t="inlineStr">
        <is>
          <t>Chlorpheniramine, Dextromethorphan, Tramadol</t>
        </is>
      </c>
      <c r="I42" s="165" t="n">
        <v>1</v>
      </c>
      <c r="J42" s="166" t="inlineStr">
        <is>
          <t>✅ คำตอบที่ถูกต้อง: ข้อ ก. โลหะหนัก (Iron, Lead, Lithium), แอลกอฮอล์ (Ethanol, Methanol), กรดแก่-ด่างแก่, และเกลือแร่โพแทสเซียม
💡 Background:
Activated Charcoal (AC) มีพื้นที่ผิวในการดูดซับสูงมาก (1,000-2,000 ตารางเมตรต่อกรัม) แต่การดูดซับต้องอาศัยแรง Van der Waals forces และ Hydrogen bonding สารประกอบที่มีขั้วสูง โมเลกุลเล็ก แตกตัวเป็นไอออนสูง หรือเป็นโลหะหนัก จะไม่สามารถจับกับผงถ่านกัมมันต์ได้
🎯 ทำไมข้อนี้ถึงถูก:
สารที่ไม่จับกับ Activated Charcoal จำด้วยตัวย่อ 'PHAILS':
• P: Pesticides, Potassium
• H: Heavy metals (Iron, Lead, Arsenic, Mercury), Hydrocarbons (น้ำมันก๊าด น้ำมันเบนซิน)
• A: Acids, Alkalis, Alcohols (Ethanol, Methanol, Ethylene glycol)
• I: Iron
• L: Lithium
• S: Solvents
การให้ Activated charcoal ในสารกลุ่มนี้ไม่ได้ประโยชน์ และในกลุ่ม Hydrocarbons หรือ Caustics ยังเพิ่มความเสี่ยงต่อการอาเจียนและสำลักเข้าปอด (Chemical pneumonitis)
🔍 ข้ออื่นผิดเพราะอะไร:
• ข้อ ข. ถึง จ. ล้วนเป็นสารที่ถูกดูดซับด้วย Activated charcoal ได้ดีมาก และยาบางชนิด (เช่น Carbamazepine, Theophylline, Phenobarbital, Dapsone) ยังมีข้อบ่งชี้ในการให้แบบหลายขนาด (Multiple-dose activated charcoal: MDAC) อีกด้วย
📖 Guideline อ้างอิง:
AACT/EAPCCT Position Paper: Single-Dose Activated Charcoal
📌 จุดจำก่อนสอบ:
• ไม่ดูดซับด้วย Charcoal (PHAILS): เหล็ก, ลิเทียม, แอลกอฮอล์, กรด-ด่าง, โพแทสเซียม, ไฮโดรคาร์บอน
• ขนาดยา Activated Charcoal: 1 g/kg (ผู้ใหญ่ 50-100 g) ละลายน้ำอัตราส่วน 1:4 หรือ 1:8
• มีประโยชน์สูงสุดภายใน 1 ชั่วโมงแรกหลังรับประทานสารพิษ</t>
        </is>
      </c>
      <c r="K42" s="166" t="inlineStr"/>
      <c r="L42" s="166" t="inlineStr">
        <is>
          <t>Toxicology &amp; Poisoning</t>
        </is>
      </c>
      <c r="M42" s="166" t="inlineStr">
        <is>
          <t>Poisoning &amp; Antidotes</t>
        </is>
      </c>
      <c r="N42" s="165" t="inlineStr">
        <is>
          <t>Product</t>
        </is>
      </c>
      <c r="O42" s="166" t="inlineStr">
        <is>
          <t>Substances NOT absorbed by Activated Charcoal (PHAILS mnemonic)</t>
        </is>
      </c>
      <c r="P42" s="165" t="inlineStr">
        <is>
          <t>แบบฝึกหัด</t>
        </is>
      </c>
      <c r="Q42" s="165" t="inlineStr">
        <is>
          <t>เล่มม่วง</t>
        </is>
      </c>
      <c r="R42" s="165" t="inlineStr"/>
    </row>
    <row r="43" ht="24" customHeight="1" s="49">
      <c r="A43" s="165" t="n">
        <v>42</v>
      </c>
      <c r="B43" s="166" t="inlineStr">
        <is>
          <t>[เมแทบอลิซึมของเอทานอลในร่างกาย (Alcohol Metabolism)]
กระบวนการชีวเคมีในการเปลี่ยนรูปและกำจัดเอทานอลในตับ
คำถาม: Alcohol metabolite ด้วยกลไกใด</t>
        </is>
      </c>
      <c r="C43" s="166" t="inlineStr"/>
      <c r="D43" s="166" t="inlineStr">
        <is>
          <t>CYP3A4</t>
        </is>
      </c>
      <c r="E43" s="166" t="inlineStr">
        <is>
          <t>CYP2D6</t>
        </is>
      </c>
      <c r="F43" s="166" t="inlineStr">
        <is>
          <t>Acetaldehyde dehydrogenase</t>
        </is>
      </c>
      <c r="G43" s="166" t="inlineStr">
        <is>
          <t>Lactate dehydrogenase</t>
        </is>
      </c>
      <c r="H43" s="166" t="inlineStr">
        <is>
          <t>CYP2C9</t>
        </is>
      </c>
      <c r="I43" s="165" t="inlineStr">
        <is>
          <t>3</t>
        </is>
      </c>
      <c r="J43" s="166" t="inlineStr">
        <is>
          <t>✅ คำตอบที่ถูกต้อง: ข้อ ค. Acetaldehyde dehydrogenase
🎯 ทำไมข้อนี้ถึงถูก:
กระบวนการ metabolism หลักของแอลกอฮอล์ (เอทานอล) ในร่างกายอาศัยเอนไซม์ 2 ขั้นตอน คือ ขั้นแรก Alcohol dehydrogenase (ADH) เปลี่ยนเอทานอลเป็น acetaldehyde และขั้นที่สอง Acetaldehyde dehydrogenase (ALDH) เปลี่ยน acetaldehyde ต่อไปเป็น acetate ซึ่งปลอดภัยและเข้าสู่ร่างกายได้ตามปกติ
🔍 ข้ออื่นผิดเพราะอะไร:
• ข้อ ก. CYP3A4: เป็นเอนไซม์หลักในการทำลายยาและสารแปลกปลอมส่วนใหญ่ในตับ แต่ไม่ใช่เอนไซม์หลักในการขจัดเอทานอล (เอนไซม์กลุ่ม microsomal ethanol oxidizing system คือ CYP2E1)
• ข้อ ข. CYP2D6: ทำหน้าที่ metabolism ยาต้านซึมเศร้าและ beta-blockers ไม่เกี่ยวข้องกับเอทานอล
• ข้อ ง. Lactate dehydrogenase: ทำหน้าที่เปลี่ยน pyruvate เป็น lactate ในกระบวนการ anaerobic glycolysis
• ข้อ จ. CYP2C9: ทำหน้าที่ metabolism ยา warfarin, phenytoin ไม่เกี่ยวข้องกับเอทานอล</t>
        </is>
      </c>
      <c r="K43" s="166" t="inlineStr"/>
      <c r="L43" s="166" t="inlineStr">
        <is>
          <t>Toxicology &amp; Poisoning</t>
        </is>
      </c>
      <c r="M43" s="166" t="inlineStr">
        <is>
          <t>Poisoning &amp; Antidotes</t>
        </is>
      </c>
      <c r="N43" s="165" t="inlineStr">
        <is>
          <t>Clinic</t>
        </is>
      </c>
      <c r="O43" s="166" t="inlineStr">
        <is>
          <t>[SOURCE: Pharma Plus เล่มม่วง 2 - ข้อสอบย้อนหลัง PLE-CC1 ปี 2564 วันที่ 2 ข้อ 35]</t>
        </is>
      </c>
      <c r="P43" s="165" t="inlineStr">
        <is>
          <t>ข้อสอบเก่า</t>
        </is>
      </c>
      <c r="Q43" s="165" t="inlineStr">
        <is>
          <t>2564</t>
        </is>
      </c>
      <c r="R43" s="165" t="inlineStr"/>
    </row>
    <row r="44">
      <c r="A44" t="n">
        <v>43</v>
      </c>
      <c r="B44" t="inlineStr">
        <is>
          <t>หากได้รับยา Paracetamol เกินขนาด Metabolite ตัวใดที่ทำให้เกิดพิษต่อตับ (Hepatotoxicity) และ metabolite ดังกล่าวเกิดขึ้นผ่านเอนไซม์ใด</t>
        </is>
      </c>
      <c r="D44" t="inlineStr">
        <is>
          <t>Glucuronic acid ผ่าน glucuronidation</t>
        </is>
      </c>
      <c r="E44" t="inlineStr">
        <is>
          <t>Sulfate moiety ผ่าน กระบวนการ conjugation</t>
        </is>
      </c>
      <c r="F44" t="inlineStr">
        <is>
          <t>NAPQI ผ่านการ deacetylation</t>
        </is>
      </c>
      <c r="G44" t="inlineStr">
        <is>
          <t>NAC ผ่าน CYP450</t>
        </is>
      </c>
      <c r="H44" t="inlineStr">
        <is>
          <t>NAPQI ผ่าน CYP450</t>
        </is>
      </c>
      <c r="I44" t="n">
        <v>5</v>
      </c>
      <c r="J44" t="inlineStr">
        <is>
          <t>✅ คำตอบที่ถูกต้อง: ข้อ จ. NAPQI ผ่าน CYP450
🎯 ทำไมข้อนี้ถึงถูก:
เมื่อได้รับ Paracetamol ในขนาดสูง ทางเดินเมแทบอลิซึมหลัก (Glucuronidation และ Sulfation) จะอิ่มตัว ยาส่วนเกินจึงถูกเปลี่ยนผ่าน Cytochrome P450 (โดยเฉพาะ CYP2E1) กลายเป็นสารพิษ N-acetyl-p-benzoquinone imine (NAPQI) ซึ่งเข้าทำลายเซลล์ตับเมื่อ Glutathione ในตับหมดลง
🔍 ข้ออื่นผิดเพราะอะไร:
• ข้อ ก. ผิด เพราะ Paracetamol glucuronide เป็นสารเมแทบอไลต์ที่ไม่ก่อพิษและขับออกทางปัสสาวะ
• ข้อ ข. ผิด เพราะ Sulfate conjugate เป็นสารเมแทบอไลต์ที่ไม่ก่อพิษ
• ข้อ ค. ผิด เพราะ NAPQI เกิดจากปฏิกิริยา oxidation ผ่านเอนไซม์ CYP450 มิใช่การ deacetylation
• ข้อ ง. ผิด เพราะ NAC (N-acetylcysteine) เป็นยาต้านพิษ (Antidote) มิใช่สารเมแทบอไลต์ที่ก่อพิษ</t>
        </is>
      </c>
      <c r="K44" t="inlineStr">
        <is>
          <t>Clinic</t>
        </is>
      </c>
      <c r="L44" t="inlineStr">
        <is>
          <t>Toxicology &amp; Poisoning</t>
        </is>
      </c>
      <c r="M44" t="inlineStr">
        <is>
          <t>Acetaminophen Toxicity &amp; Antidote</t>
        </is>
      </c>
      <c r="N44" t="inlineStr">
        <is>
          <t>Clinic</t>
        </is>
      </c>
      <c r="O44" t="inlineStr">
        <is>
          <t>รุ่น RxCU83</t>
        </is>
      </c>
      <c r="P44" t="inlineStr">
        <is>
          <t>แบบฝึกหัด</t>
        </is>
      </c>
      <c r="Q44" t="inlineStr">
        <is>
          <t>Quiz เตรียมสอบ CC1 RxCU83</t>
        </is>
      </c>
    </row>
    <row r="45">
      <c r="A45" t="n">
        <v>44</v>
      </c>
      <c r="B45" t="inlineStr">
        <is>
          <t>ผู้ป่วยชายอายุ 19 ปี เข้ารับการผ่าตัด หลังผ่าตัดมีอาการปวดแผล Pain score 8/10 แพทย์สั่งฉีด Morphine 2 mg IV ทุก 4 ชั่วโมงเมื่อมีอาการปวด
ภายหลังได้รับยา Morphine ทางหลอดเลือดดำ ผู้ป่วยมีอาการซึมลงอย่างมาก ไม่พูดคุย รูม่านตาหดเล็กคล้ายหัวเข็มหมุด (Pinpoint pupils) หัวใจเต้นช้า และอัตราการหายใจลดลงเหลือ 6 ครั้งต่อนาที (Bradypnea) ยาต้านพิษ (Antidote) ในข้อใดเหมาะสมที่สุดสำหรับการรักษาภาวะพิษเฉียบพลันในผู้ป่วยรายนี้</t>
        </is>
      </c>
      <c r="C45" t="inlineStr">
        <is>
          <t>Naloxone IV</t>
        </is>
      </c>
      <c r="D45" t="inlineStr">
        <is>
          <t>Flumazenil IV</t>
        </is>
      </c>
      <c r="E45" t="inlineStr">
        <is>
          <t>Thiamine IV</t>
        </is>
      </c>
      <c r="F45" t="inlineStr">
        <is>
          <t>Bromocriptine oral</t>
        </is>
      </c>
      <c r="G45" t="inlineStr">
        <is>
          <t>Fentanyl IV</t>
        </is>
      </c>
      <c r="H45" t="n">
        <v>1</v>
      </c>
      <c r="I45" t="inlineStr">
        <is>
          <t>✅ คำตอบที่ถูกต้อง: ข้อ ก. Naloxone IV
🎯 ทำไมข้อนี้ถึงถูก: ผู้ป่วยมีอาการแสดงของ Opioid Overdose ได้แก่ ตรียางค์พิษโอปิออยด์ (Opioid triad): ซึมหมดสติ (CNS depression), รูม่านตาหดเล็ก (Miosis/Pinpoint pupils) และกดการหายใจอย่างรุนแรง (Respiratory depression) ยาต้านพิษจำเพาะคือ Naloxone ซึ่งเป็น Pure Opioid Receptor Antagonist แข่งขันแย่งจับที่ Mu-opioid receptor ช่วยฟื้นคืนการหายใจได้อย่างรวดเร็ว
🔍 ข้ออื่นผิดเพราะอะไร:
• ข้อ ข.: Flumazenil เป็น Specific antidote สำหรับภาวะพิษจากยากลุ่ม Benzodiazepines ไม่สามารถแก้พิษ Opioid ได้
• ข้อ ค.: Thiamine (Vitamin B1) ใช้ป้องกันและรักษาภาวะ Wernicke-Korsakoff syndrome ในผู้ป่วยติดสุราเรื้อรัง
• ข้อ ง.: Bromocriptine เป็น Dopamine agonist ใช้รักษาภาวะ Neuroleptic Malignant Syndrome (NMS) หรือ Hyperprolactinemia
• ข้อ จ.: Fentanyl เป็น Potent opioid agonist หากให้จะยิ่งกดการหายใจและทำให้ผู้ป่วยเสียชีวิตทันที</t>
        </is>
      </c>
      <c r="K45" t="inlineStr">
        <is>
          <t>Intermediate</t>
        </is>
      </c>
      <c r="L45" t="inlineStr">
        <is>
          <t>Toxicology &amp; Poisoning</t>
        </is>
      </c>
      <c r="M45" t="inlineStr">
        <is>
          <t>Opioid Overdose &amp; Antidotes</t>
        </is>
      </c>
      <c r="N45" t="inlineStr">
        <is>
          <t>Clinic</t>
        </is>
      </c>
      <c r="O45" t="inlineStr">
        <is>
          <t>[RECONSTRUCTED: ปรับแต่งและเติมเต็มบริบทโจทย์/ตัวเลือกเพื่อความสมบูรณ์] ข้อสอบจริง PLE-CC1 ปี 2567 ข้อ 14</t>
        </is>
      </c>
      <c r="P45" t="inlineStr">
        <is>
          <t>ข้อสอบจริง</t>
        </is>
      </c>
      <c r="Q45" t="inlineStr">
        <is>
          <t>2567</t>
        </is>
      </c>
      <c r="R45" t="inlineStr">
        <is>
          <t>CASE_2567_MORPHINE_01</t>
        </is>
      </c>
    </row>
  </sheetData>
  <mergeCells count="1">
    <mergeCell ref="A1:F1"/>
  </mergeCells>
  <pageMargins left="0.75" right="0.75" top="1" bottom="1" header="0.5" footer="0.5"/>
</worksheet>
</file>

<file path=xl/worksheets/sheet21.xml><?xml version="1.0" encoding="utf-8"?>
<worksheet xmlns="http://schemas.openxmlformats.org/spreadsheetml/2006/main">
  <sheetPr>
    <outlinePr summaryBelow="0" summaryRight="0"/>
    <pageSetUpPr/>
  </sheetPr>
  <dimension ref="A1:R102"/>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Titrations</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5" t="n">
        <v>1</v>
      </c>
      <c r="B3" s="166" t="inlineStr">
        <is>
          <t>ในการหาปริมาณตัวยาสำคัญ Paracetamol raw material ตามตำรับยา Pharmacopoeia ใช้วิธีไทเทรตแบบใด?</t>
        </is>
      </c>
      <c r="C3" s="166" t="inlineStr"/>
      <c r="D3" s="166" t="inlineStr">
        <is>
          <t>Acid-Base Titration in aqueous medium</t>
        </is>
      </c>
      <c r="E3" s="166" t="inlineStr">
        <is>
          <t>Nonaqueous Titration with Perchloric acid</t>
        </is>
      </c>
      <c r="F3" s="166" t="inlineStr">
        <is>
          <t>Redox Titration with Ceric ammonium sulfate (หลัง acid hydrolysis)</t>
        </is>
      </c>
      <c r="G3" s="166" t="inlineStr">
        <is>
          <t>Complexometric Titration with EDTA</t>
        </is>
      </c>
      <c r="H3" s="166" t="inlineStr">
        <is>
          <t>Precipitation Titration with Silver nitrate</t>
        </is>
      </c>
      <c r="I3" s="165" t="n">
        <v>3</v>
      </c>
      <c r="J3" s="166" t="inlineStr">
        <is>
          <t>✅ คำตอบที่ถูกต้อง: ข้อ ค. Redox Titration with Ceric ammonium sulfate (หลัง acid hydrolysis)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Redox Titration with Ceric ammonium sulfate (หลัง acid hydrolysis) 💡 คำอธิบายและเหตุผลทางเภสัชกรรม:
💡 คำอธิบายและเหตุผลทางเภสัชกรรม:
การวิเคราะห์หาปริมาณ Paracetamol ในเภสัชตำรับ (เช่น BP/USP) นำตัวอย่างไปต้มกับกรดซัลฟิวริกเจือจางเพื่อ hydrolyze พันธะ amide ให้ได้ p-aminophenol จากนั้นนำไปไทเทรตด้วยมาตรฐาน Ceric ammonium sulfate โดยใช้ Ferroin เป็น indicator
USP/NF, British Pharmacopoeia (BP) และ Remington: The Science and Practice of Pharmacy (หัวข้อ Redox titration)
🔍 ข้ออื่นผิดเพราะอะไร:
• ข้อ ก. (Acid-Base Titration in aqueous medium): Acid-Base Titration in aqueous medium ไม่ถูกต้องตามหลักการ Analytical Chemistry สำหรับวิธีทดสอบนี้
• ข้อ ข. (Nonaqueous Titration with Perchloric acid): Nonaqueous Titration with Perchloric acid ไม่ถูกต้องตามหลักการ Analytical Chemistry สำหรับวิธีทดสอบนี้
• ข้อ ง. (Complexometric Titration with EDTA): วัคซีนรวมคอตีบ-บาดทะยัก ฉีดกระตุ้นทุก 10 ปี หรือใช้ในหญิงตั้งครรภ์และผู้ใหญ่
• ข้อ จ. (Precipitation Titration with Silver nitrate): Precipitation Titration with Silver nitrate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 s="166" t="inlineStr"/>
      <c r="L3" s="166" t="inlineStr">
        <is>
          <t>Titrations</t>
        </is>
      </c>
      <c r="M3" s="166" t="inlineStr">
        <is>
          <t>Redox titration</t>
        </is>
      </c>
      <c r="N3" s="165" t="inlineStr">
        <is>
          <t>Product</t>
        </is>
      </c>
      <c r="O3" s="166" t="inlineStr">
        <is>
          <t>British Pharmacopoeia / Thai Pharmacopoeia</t>
        </is>
      </c>
      <c r="P3" s="165" t="inlineStr">
        <is>
          <t>ข้อสอบเก่า</t>
        </is>
      </c>
      <c r="Q3" s="165" t="inlineStr">
        <is>
          <t>2567</t>
        </is>
      </c>
      <c r="R3" s="165" t="inlineStr"/>
    </row>
    <row r="4" ht="24" customHeight="1" s="49">
      <c r="A4" s="167" t="n">
        <v>2</v>
      </c>
      <c r="B4" s="166" t="inlineStr">
        <is>
          <t>จากข้อมูลความคงตัวของตัวยา Ferrous sulfate ที่ระบุว่าอัตราการเกิดปฏิกิริยาออกซิเดชันจะเพิ่มขึ้นเมื่อมีภาวะด่างหรือสัมผัสแสง สารช่วยในข้อใดต่อไปนี้ไม่มีความจำเป็น (หรือไม่เหมาะสม) ในการนำมาใช้ในสูตรตำรับยาน้ำเชื่อม Ferrous Sulfate Syrup</t>
        </is>
      </c>
      <c r="C4" s="166" t="inlineStr"/>
      <c r="D4" s="166" t="inlineStr">
        <is>
          <t>Citric acid (สารปรับ pH กรดและ chelating agent)</t>
        </is>
      </c>
      <c r="E4" s="166" t="inlineStr">
        <is>
          <t>Disodium EDTA (สารคีเลตดักจับประจุโลหะ)</t>
        </is>
      </c>
      <c r="F4" s="166" t="inlineStr">
        <is>
          <t>Paraben (สารกันเสีย antimicrobial preservative)</t>
        </is>
      </c>
      <c r="G4" s="166" t="inlineStr">
        <is>
          <t>Sodium metabisulfite (สารต้านออกซิเดชัน antioxidant)</t>
        </is>
      </c>
      <c r="H4" s="166" t="inlineStr">
        <is>
          <t>Sucrose (น้ำตาลซูโครสความเข้มข้นสูง)</t>
        </is>
      </c>
      <c r="I4" s="167" t="inlineStr">
        <is>
          <t>3</t>
        </is>
      </c>
      <c r="J4" s="166" t="inlineStr">
        <is>
          <t>✅ คำตอบที่ถูกต้อง: ข้อ ค. Paraben (สารกันเสีย antimicrobial preservative)
💡 Background:
Ferrous Sulfate Syrup เป็นตำรับยาน้ำเชื่อมใสที่ตัวยาสำคัญ Fe²⁺ ถูกออกซิไดซ์เป็น Fe³⁺ ได้ง่ายมากโดยเฉพาะในสภาวะด่างหรือมีแสง
🎯 ทำไมข้อนี้ถึงถูก:
ยาน้ำเชื่อม Ferrous Sulfate Syrup ตามสูตรมาตรฐานเภสัชตำรับ (USP/BP) มีน้ำตาลซูโครสความเข้มข้นสูง (Syrup USP มีน้ำตาล 85% w/v หรือ 65% w/w) ซึ่งมีแรงดันออสโมติกสูงมาก (High osmotic pressure) และมีค่าวอเตอร์แอกทิวิตี (Water activity, aw) ต่ำ จนเชื้อจุลินทรีย์ไม่สามารถเจริญเติบโตได้ (Self-preserving) จึงไม่มีความจำเป็นต้องเติมสารกันเสียกลุ่ม Paraben นอกจากนี้พาราเบนยังละลายน้ำได้น้อยในสารละลายน้ำเชื่อมเข้มข้น
🔍 ข้ออื่นผิดเพราะอะไร:
• ข้อ ก. (Citric acid): จำเป็นอย่างยิ่งในการช่วยปรับสภาวะตำรับให้เป็นกรด (pH 3.0-4.0) เพื่อชะลอการเกิด oxidation และยังเป็น Synergistic antioxidant/chelating agent
• ข้อ ข. (Disodium EDTA): จำเป็นในการคีเลตไอออนโลหะเพื่อไม่ให้เร่งปฏิกิริยาออกซิเดชัน
• ข้อ ง. (Sodium metabisulfite): จำเป็นอย่างยิ่งในการทำหน้าที่เป็น Antioxidant ป้องกัน Fe²⁺ เปลี่ยนเป็น Fe³⁺
• ข้อ จ. (Sucrose): เป็นกระสายยาหลัก (Vehicle) ให้ความหวาน บดบังสรรพรสฝาดเฝื่อนของเหล็ก และป้องกันการออกซิเดชันทางกายภาพ
📖 Guideline อ้างอิง:
USP-NF Official Monograph: Ferrous Sulfate Oral Solution / Syrup &amp; Remington: The Science and Practice of Pharmacy
📌 จุดจำก่อนสอบ:
• Ferrous Sulfate Syrup Antioxidant System: ใช้ Citric acid (กรด/คีเลต) ร่วมกับสารต้านออกซิเดชัน (Metabisulfite)
• Syrup Base: น้ำตาลซูโครส 85% w/v มีสมบัติ Self-preserving ไม่จำเป็นต้องใส่ Paraben</t>
        </is>
      </c>
      <c r="K4" s="166" t="inlineStr">
        <is>
          <t>Liquid Dosage Forms &amp; Formulation</t>
        </is>
      </c>
      <c r="L4" s="166" t="inlineStr">
        <is>
          <t>Titrations</t>
        </is>
      </c>
      <c r="M4" s="166" t="inlineStr">
        <is>
          <t>Acid-base titration</t>
        </is>
      </c>
      <c r="N4" s="165" t="inlineStr">
        <is>
          <t>Product</t>
        </is>
      </c>
      <c r="O4" s="166" t="inlineStr">
        <is>
          <t>แบบฝึกหัด PLE-CC 1 ข้อ 57</t>
        </is>
      </c>
      <c r="P4" s="165" t="inlineStr">
        <is>
          <t>แบบฝึกหัด</t>
        </is>
      </c>
      <c r="Q4" s="165" t="inlineStr">
        <is>
          <t>เล่มม่วง</t>
        </is>
      </c>
      <c r="R4" s="165" t="inlineStr"/>
    </row>
    <row r="5" ht="24" customHeight="1" s="49">
      <c r="A5" s="167" t="n">
        <v>3</v>
      </c>
      <c r="B5" s="166" t="inlineStr">
        <is>
          <t>จากข้อมูลตามเภสัชตำรับ (Pharmacopoeia) การตรวจวิเคราะห์หาปริมาณเหล็ก (Assay for Iron) ในวัตถุดิบยา Ferrous Fumarate หรือ Ferrous Sulfate กำหนดให้ใช้วิธีวิเคราะห์แบบใดเป็นวิธีมาตรฐาน</t>
        </is>
      </c>
      <c r="C5" s="166" t="inlineStr"/>
      <c r="D5" s="166" t="inlineStr">
        <is>
          <t>Acid-base titration</t>
        </is>
      </c>
      <c r="E5" s="166" t="inlineStr">
        <is>
          <t>Redox titration (ไทเทรตด้วยสารละลายมาตรฐาน Ceric ammonium sulfate)</t>
        </is>
      </c>
      <c r="F5" s="166" t="inlineStr">
        <is>
          <t>Complexometric titration (ไทเทรตด้วย EDTA)</t>
        </is>
      </c>
      <c r="G5" s="166" t="inlineStr">
        <is>
          <t>Gravimetric titration</t>
        </is>
      </c>
      <c r="H5" s="166" t="inlineStr">
        <is>
          <t>Colorimetric titration</t>
        </is>
      </c>
      <c r="I5" s="167" t="inlineStr">
        <is>
          <t>2</t>
        </is>
      </c>
      <c r="J5" s="166" t="inlineStr">
        <is>
          <t>✅ คำตอบที่ถูกต้อง: ข้อ ข. Redox titration (ไทเทรตด้วยสารละลายมาตรฐาน Ceric ammonium sulfate)
💡 Background:
Ferrous fumarate (C4H2FeO4) และ Ferrous sulfate (FeSO4) มีเหล็กอยู่ในรูป Fe²⁺ (Ferrous ion) ซึ่งสามารถทำปฏิกิริยาถ่ายโอนอิเล็กตรอน (Redox reaction) ได้อย่างสมบูรณ์และจำเพาะ
🎯 ทำไมข้อนี้ถึงถูก:
ตามเภสัชตำรับ USP และ BP การหาปริมาณตัวยาสำคัญ (Assay) ของ Ferrous fumarate และ Ferrous sulfate กำหนดให้ใช้วิธี Redox Titration (Cerimetry) โดยละลายตัวอย่างในกรดซัลฟิวริกเจือจาง แล้วไทเทรต Fe²⁺ ด้วยสารละลายมาตรฐาน 0.1 N Ceric ammonium sulfate (Ce⁴⁺) หรือ Ceric sulfate โดยใช้ Orthophenanthroline (Ferroin) เป็นอินดิเคเตอร์ ปฏิกิริยาคือ Fe²⁺ + Ce⁴⁺ → Fe³⁺ + Ce³⁺
🔍 ข้ออื่นผิดเพราะอะไร:
• ข้อ ก. (Acid-base titration): ไม่ใช่วิธีหาปริมาณเหล็ก เนื่องจาก Fe²⁺ ไม่ได้ทำปฏิกิริยากรด-เบสจำเพาะในการวิเคราะห์ตามตำรับ
• ข้อ ค. (Complexometric titration): แม้ EDTA จะจับกับเหล็กได้ แต่มีความจำเพาะและการรบกวนของสภาวะ pH มากกว่า ในเภสัชตำรับจึงเลือกใช้ Cerimetry เป็นวิธีหลัก
• ข้อ ง. (Gravimetric): เป็นวิธีชั่งตะกอนที่ยุ่งยาก ใช้เวลานาน ไม่ใช่วิธีมาตรฐานตามโมโนกราฟ
• ข้อ จ. (Colorimetric): มักใช้ตรวจ limit test หรือ trace iron ไม่ใช่วิธีหลักในการทำ %Assay วัตถุดิบยา
📖 Guideline อ้างอิง:
USP-NF Official Monograph: Ferrous Fumarate / Ferrous Sulfate Raw Material Assay &amp; British Pharmacopoeia (BP)
📌 จุดจำก่อนสอบ:
• Assay of Ferrous Salts (Fe²⁺): ใช้ Redox Titration ด้วย Ceric ammonium sulfate (Ce⁴⁺) เสมอ
• Indicator for Cerimetry: Ferroin (เปลี่ยนจากสีส้มแดงเป็นฟ้าอ่อนที่จุดยุติ)</t>
        </is>
      </c>
      <c r="K5" s="166" t="inlineStr">
        <is>
          <t>Redox Titration</t>
        </is>
      </c>
      <c r="L5" s="166" t="inlineStr">
        <is>
          <t>Titrations</t>
        </is>
      </c>
      <c r="M5" s="166" t="inlineStr">
        <is>
          <t>Acid-base titration</t>
        </is>
      </c>
      <c r="N5" s="165" t="inlineStr">
        <is>
          <t>Product</t>
        </is>
      </c>
      <c r="O5" s="166" t="inlineStr">
        <is>
          <t>แบบฝึกหัด PLE-CC 1 ข้อ 62</t>
        </is>
      </c>
      <c r="P5" s="165" t="inlineStr">
        <is>
          <t>แบบฝึกหัด</t>
        </is>
      </c>
      <c r="Q5" s="165" t="inlineStr">
        <is>
          <t>เล่มม่วง</t>
        </is>
      </c>
      <c r="R5" s="165" t="inlineStr"/>
    </row>
    <row r="6" ht="24" customHeight="1" s="49">
      <c r="A6" s="167" t="n">
        <v>4</v>
      </c>
      <c r="B6" s="166" t="inlineStr">
        <is>
          <t>จากข้อมูล Monograph การหาปริมาณตัวยาสำคัญ (Assay) ของยา Aspirin ที่ระบุว่า: ชั่งผงยา ละลายและต้มกับสารละลายมาตรฐาน NaOH ที่มากเกินพอ จากนั้นนำด่างส่วนเกินมาไตเตรทกลับด้วยสารละลายมาตรฐาน H2SO4 การวิเคราะห์ดังกล่าวจัดเป็นรูปแบบการไตเตรทชนิดใด</t>
        </is>
      </c>
      <c r="C6" s="166" t="inlineStr"/>
      <c r="D6" s="166" t="inlineStr">
        <is>
          <t>Direct titration</t>
        </is>
      </c>
      <c r="E6" s="166" t="inlineStr">
        <is>
          <t>Residual (Back) titration</t>
        </is>
      </c>
      <c r="F6" s="166" t="inlineStr">
        <is>
          <t>Complexometric titration</t>
        </is>
      </c>
      <c r="G6" s="166" t="inlineStr">
        <is>
          <t>Precipitation titration</t>
        </is>
      </c>
      <c r="H6" s="166" t="inlineStr">
        <is>
          <t>Non-aqueous acid-base titration</t>
        </is>
      </c>
      <c r="I6" s="167" t="inlineStr">
        <is>
          <t>2</t>
        </is>
      </c>
      <c r="J6" s="166" t="inlineStr">
        <is>
          <t>✅ คำตอบที่ถูกต้อง: ข้อ ข. Residual (Back) titration
💡 Background:
Aspirin (Acetylsalicylic acid) มีพันธะเอสเทอร์ (Ester bond) ซึ่งไฮโดรไลซ์ได้ช้าในอุณหภูมิห้อง จึงไม่สามารถทำ Direct titration ให้สมบูรณ์ได้อย่างรวดเร็ว
🎯 ทำไมข้อนี้ถึงถูก:
ตามเภสัชตำรับ USP/BP การหาปริมาณ Aspirin ใช้วิธี Residual (Back) titration โดยเติมสารละลายมาตรฐาน 0.5 N NaOH ในปริมาณที่มากเกินพอ (Excess) แล้วนำไปต้มให้เกิดปฏิกิริยา Saponification ไฮโดรไลซ์หมู่เอสเทอร์อย่างสมบูรณ์ กลายเป็น Salicylate และ Acetate จากนั้นจึงนำเบส NaOH ส่วนเกินที่เหลือมาไตเตรทกลับ (Back-titrate) ด้วยสารละลายมาตรฐาน 0.5 N H2SO4 โดยใช้ Phenolphthalein เป็นอินดิเคเตอร์
🔍 ข้ออื่นผิดเพราะอะไร:
• ข้อ ก. (Direct titration): ไม่เหมาะสมเพราะปฏิกิริยาไฮโดรไลซิสของเอสเทอร์เกิดขึ้นช้า ทำให้หาจุดยุติที่แท้จริงได้ยาก
• ข้อ ค. (Complexometric titration): เป็นการสร้างสารเชิงซ้อนกับไอออนโลหะ ไม่ใช่ปฏิกิริยาของแอสไพริน
• ข้อ ง. (Precipitation titration): เป็นปฏิกิริยาตกตะกอน (เช่น Argentometry)
• ข้อ จ. (Non-aqueous): ไม่ใช่วิธีมาตรฐานตามโมโนกราฟหลักของยาเม็ดแอสไพริน
📖 Guideline อ้างอิง:
USP-NF Official Monograph: Aspirin Tablets &amp; British Pharmacopoeia (BP)
📌 จุดจำก่อนสอบ:
• Aspirin Assay Principle: เติม NaOH เกินพอ ต้มไฮโดรไลซ์ แล้ว Back-titrate ด้วย H2SO4 (Residual Acid-Base Titration)</t>
        </is>
      </c>
      <c r="K6" s="166" t="inlineStr">
        <is>
          <t>Acid-Base Titration</t>
        </is>
      </c>
      <c r="L6" s="166" t="inlineStr">
        <is>
          <t>Titrations</t>
        </is>
      </c>
      <c r="M6" s="166" t="inlineStr">
        <is>
          <t>Acid-base titration</t>
        </is>
      </c>
      <c r="N6" s="165" t="inlineStr">
        <is>
          <t>Product</t>
        </is>
      </c>
      <c r="O6" s="166" t="inlineStr">
        <is>
          <t>PLE-CC1 ปี 2566 Day 1 ข้อ 1</t>
        </is>
      </c>
      <c r="P6" s="165" t="inlineStr">
        <is>
          <t>ข้อสอบเก่า</t>
        </is>
      </c>
      <c r="Q6" s="165" t="inlineStr">
        <is>
          <t>2566</t>
        </is>
      </c>
      <c r="R6" s="165" t="inlineStr"/>
    </row>
    <row r="7" ht="24" customHeight="1" s="49">
      <c r="A7" s="167" t="n">
        <v>5</v>
      </c>
      <c r="B7" s="166" t="inlineStr">
        <is>
          <t>จากสมการเคมีในการตรวจวิเคราะห์หาปริมาณตัวยาสำคัญ: Ce⁴⁺ + Fe²⁺ → Ce³⁺ + Fe³⁺ ปฏิกิริยาดังกล่าวจัดเป็นการวิเคราะห์โดยอาศัยรูปแบบการไตเตรทชนิดใด</t>
        </is>
      </c>
      <c r="C7" s="166" t="inlineStr"/>
      <c r="D7" s="166" t="inlineStr">
        <is>
          <t>Redox titration (Oxidation-Reduction)</t>
        </is>
      </c>
      <c r="E7" s="166" t="inlineStr">
        <is>
          <t>Precipitation titration (Argentometry)</t>
        </is>
      </c>
      <c r="F7" s="166" t="inlineStr">
        <is>
          <t>Complexometric titration (EDTA)</t>
        </is>
      </c>
      <c r="G7" s="166" t="inlineStr">
        <is>
          <t>Acid-base neutralization titration</t>
        </is>
      </c>
      <c r="H7" s="166" t="inlineStr">
        <is>
          <t>Non-aqueous titration</t>
        </is>
      </c>
      <c r="I7" s="167" t="inlineStr">
        <is>
          <t>1</t>
        </is>
      </c>
      <c r="J7" s="166" t="inlineStr">
        <is>
          <t>✅ คำตอบที่ถูกต้อง: ข้อ ก. Redox titration (Oxidation-Reduction)
💡 Background:
ปฏิกิริยารีดอกซ์ (Oxidation-Reduction Reaction) คือปฏิกิริยาที่มีการถ่ายโอนอิเล็กตรอนระหว่างสารตัวให้อิเล็กตรอน (Reducing agent) และสารตัวรับอิเล็กตรอน (Oxidizing agent)
🎯 ทำไมข้อนี้ถึงถูก:
ในสมการ Ce⁴⁺ + Fe²⁺ → Ce³⁺ + Fe³⁺ มีการถ่ายโอน 1 อิเล็กตรอน โดย Fe²⁺ สูญเสียอิเล็กตรอนถูกออกซิไดซ์เป็น Fe³⁺ (Oxidation) และ Ce⁴⁺ รับอิเล็กตรอนถูกรีดิวซ์เป็น Ce³⁺ (Reduction) จึงเป็นการไทเทรตแบบ Redox Titration (Cerimetry) ซึ่งเป็นวิธีมาตรฐานในการตรวจวิเคราะห์หาปริมาณธาตุเหล็ก (Ferrous salts) ตามเภสัชตำรับ
🔍 ข้ออื่นผิดเพราะอะไร:
• ข้อ ข. (Precipitation titration): เป็นปฏิกิริยาที่เกิดตะกอนที่ไม่ละลายน้ำ เช่น Ag⁺ + Cl⁻ → AgCl(s)
• ข้อ ค. (Complexometric titration): เป็นการจับกลุ่มโคออร์ดิเนตระหว่าง ligand กับ metal ion (เช่น EDTA กับ Ca²⁺/Mg²⁺/Zn²⁺)
• ข้อ ง. (Acid-base neutralization): เป็นการถ่ายโอนโปรตอน (H⁺) ไม่ใช่การถ่ายโอนอิเล็กตรอน
• ข้อ จ. (Non-aqueous): ใช้สำหรับกรด-เบสที่อ่อนมากในตัวทำละลายอินทรีย์
📖 Guideline อ้างอิง:
USP-NF General Chapter &lt;541&gt; Titrimetry &amp; Vogel's Quantitative Chemical Analysis
📌 จุดจำก่อนสอบ:
• Cerimetry (Ce⁴⁺): ไทแตรนต์เป็นสารออกซิไดซ์ที่เสถียรมากในกรดซัลฟิวริก ใช้ Ferroin เป็นอินดิเคเตอร์</t>
        </is>
      </c>
      <c r="K7" s="166" t="inlineStr">
        <is>
          <t>Redox Titration</t>
        </is>
      </c>
      <c r="L7" s="166" t="inlineStr">
        <is>
          <t>Titrations</t>
        </is>
      </c>
      <c r="M7" s="166" t="inlineStr">
        <is>
          <t>Acid-base titration</t>
        </is>
      </c>
      <c r="N7" s="165" t="inlineStr">
        <is>
          <t>Product</t>
        </is>
      </c>
      <c r="O7" s="166" t="inlineStr">
        <is>
          <t>PLE-CC1 ปี 2566 Day 1 ข้อ 2</t>
        </is>
      </c>
      <c r="P7" s="165" t="inlineStr">
        <is>
          <t>ข้อสอบเก่า</t>
        </is>
      </c>
      <c r="Q7" s="165" t="inlineStr">
        <is>
          <t>2566</t>
        </is>
      </c>
      <c r="R7" s="165" t="inlineStr"/>
    </row>
    <row r="8" ht="24" customHeight="1" s="49">
      <c r="A8" s="167" t="n">
        <v>6</v>
      </c>
      <c r="B8" s="166" t="inlineStr">
        <is>
          <t>จากเภสัชตำรับ การตรวจวิเคราะห์หาปริมาณตัวยาสำคัญ (Assay) ของ Potassium Chloride (KCl) กำหนดให้ละลายตัวอย่างแล้วนำไปไตเตรทด้วยสารละลายมาตรฐาน Silver nitrate (AgNO3) โดยใช้ Eosin Y หรือ Fluorescein เป็นอินดิเคเตอร์ การวิเคราะห์นี้จัดเป็นการไตเตรทประเภทใดและใช้วิธีการใด</t>
        </is>
      </c>
      <c r="C8" s="166" t="inlineStr"/>
      <c r="D8" s="166" t="inlineStr">
        <is>
          <t>Precipitation titration (Fajans method)</t>
        </is>
      </c>
      <c r="E8" s="166" t="inlineStr">
        <is>
          <t>Precipitation titration (Mohr method)</t>
        </is>
      </c>
      <c r="F8" s="166" t="inlineStr">
        <is>
          <t>Precipitation titration (Volhard method)</t>
        </is>
      </c>
      <c r="G8" s="166" t="inlineStr">
        <is>
          <t>Complexometric titration</t>
        </is>
      </c>
      <c r="H8" s="166" t="inlineStr">
        <is>
          <t>Acid-base neutralization titration</t>
        </is>
      </c>
      <c r="I8" s="167" t="inlineStr">
        <is>
          <t>1</t>
        </is>
      </c>
      <c r="J8" s="166" t="inlineStr">
        <is>
          <t>✅ คำตอบที่ถูกต้อง: ข้อ ก. Precipitation titration (Fajans method)
💡 Background:
การไทเทรตแบบตกตะกอนโดยใช้ Silver nitrate (Argentometry) มี 3 วิธีหลักตามชนิดของอินดิเคเตอร์ ได้แก่ Mohr, Volhard และ Fajans method
🎯 ทำไมข้อนี้ถึงถูก:
ตามเภสัชตำรับ USP/BP การหาปริมาณ Chloride ion (Cl⁻) ใน KCl โดยใช้สารละลายมาตรฐาน AgNO3 และใช้อินดิเคเตอร์ชนิดดูดซับ (Adsorption indicator) เช่น Eosin Y หรือ Fluorescein จัดเป็น Fajans Method ซึ่งเมื่อถึงจุดยุติ ตะกอน AgCl ที่มีประจุบวกส่วนเกินของ Ag⁺ จะดูดซับอินดิเคเตอร์ไอออนลบ ทำให้เกิดการเปลี่ยนสีบนผิวตะกอนอย่างชัดเจน
🔍 ข้ออื่นผิดเพราะอะไร:
• ข้อ ข. (Mohr method): ใช้อินดิเคเตอร์ Potassium chromate (K2CrO4) เกิดตะกอนสีน้ำตาลแดงของ Ag2CrO4 ที่จุดยุติ ทำในสภาวะเป็นกลาง (pH 6.5-9)
• ข้อ ค. (Volhard method): เป็นวิธี Back titration ในสภาวะกรด โดยเติม AgNO3 เกินพอ แล้วกรองตะกอนออกก่อนนำ Ag⁺ ส่วนเกินมาไทเทรตด้วย KSCN โดยใช้ Ferric ammonium sulfate เป็นอินดิเคเตอร์
• ข้อ ง. และ จ.: ไม่ใช่ปฏิกิริยาตกตะกอนของเฮไลด์
📖 Guideline อ้างอิง:
USP-NF Official Monograph: Potassium Chloride &amp; British Pharmacopoeia (BP)
📌 จุดจำก่อนสอบ:
• Fajans Method: Adsorption indicator (Fluorescein / Eosin Y)
• Mohr Method: Direct titration, Chromate (CrO4²⁻) indicator, ตะกอนสีส้มแดง Ag2CrO4
• Volhard Method: Back titration ในกรด (HNO3), Thiocyanate (SCN⁻), Fe³⁺ indicator (สารละลายสีแดง FeSCN²⁺)</t>
        </is>
      </c>
      <c r="K8" s="166" t="inlineStr">
        <is>
          <t>Precipitation Titration</t>
        </is>
      </c>
      <c r="L8" s="166" t="inlineStr">
        <is>
          <t>Titrations</t>
        </is>
      </c>
      <c r="M8" s="166" t="inlineStr">
        <is>
          <t>Precipitation titration</t>
        </is>
      </c>
      <c r="N8" s="165" t="inlineStr">
        <is>
          <t>Product</t>
        </is>
      </c>
      <c r="O8" s="166" t="inlineStr">
        <is>
          <t>PLE-CC1 ปี 2566 Day 1 ข้อ 4</t>
        </is>
      </c>
      <c r="P8" s="165" t="inlineStr">
        <is>
          <t>ข้อสอบเก่า</t>
        </is>
      </c>
      <c r="Q8" s="165" t="inlineStr">
        <is>
          <t>2566</t>
        </is>
      </c>
      <c r="R8" s="165" t="inlineStr"/>
    </row>
    <row r="9" ht="24" customHeight="1" s="49">
      <c r="A9" s="167" t="n">
        <v>7</v>
      </c>
      <c r="B9" s="166" t="inlineStr">
        <is>
          <t>ตามเภสัชตำรับ British Pharmacopoeia (BP) การวิเคราะห์หาปริมาณวัตถุดิบยา Acyclovir กำหนดให้ละลายตัวยา 0.150 g ในกรดแอนไฮดรัสแอซีติก (Anhydrous acetic acid) แล้วนำไปไตเตรทด้วยสารละลายมาตรฐาน 0.1 M Perchloric acid (HClO4) โดยหาจุดยุติด้วย Potentiometry การวิเคราะห์นี้จัดเป็นการไตเตรทแบบใด</t>
        </is>
      </c>
      <c r="C9" s="166" t="inlineStr"/>
      <c r="D9" s="166" t="inlineStr">
        <is>
          <t>Non-aqueous acid-base titration (การไตเตรทกรด-เบสในตัวทำละลายปราศจากน้ำ)</t>
        </is>
      </c>
      <c r="E9" s="166" t="inlineStr">
        <is>
          <t>Aqueous acid-base neutralization</t>
        </is>
      </c>
      <c r="F9" s="166" t="inlineStr">
        <is>
          <t>Precipitation titration (Argentometry)</t>
        </is>
      </c>
      <c r="G9" s="166" t="inlineStr">
        <is>
          <t>Complexometric titration</t>
        </is>
      </c>
      <c r="H9" s="166" t="inlineStr">
        <is>
          <t>Redox titration</t>
        </is>
      </c>
      <c r="I9" s="167" t="inlineStr">
        <is>
          <t>1</t>
        </is>
      </c>
      <c r="J9" s="166" t="inlineStr">
        <is>
          <t>✅ คำตอบที่ถูกต้อง: ข้อ ก. Non-aqueous acid-base titration (การไตเตรทกรด-เบสในตัวทำละลายปราศจากน้ำ)
💡 Background:
สารที่เป็นเบสอ่อนมาก (Weak base ที่มี pKb &gt; 8-10 เช่น สารกลุ่ม purine/guanine analogues) ไม่สามารถแตกตัวและให้จุดยุติที่คมชัดเมื่อไทเทรตในตัวทำละลายน้ำได้เนื่องจากเกิด Leveling effect ของน้ำ
🎯 ทำไมข้อนี้ถึงถูก:
Acyclovir เป็นอนุพันธ์ของกวานีนที่มีความเป็นเบสอ่อนมาก (Very weak base) เภสัชตำรับจึงกำหนดให้ใช้ตัวทำละลายอินทรีย์ที่ปราศจากน้ำคือ Glacial/Anhydrous acetic acid ซึ่งทำหน้าที่เป็น Protogenic solvent ช่วยส่งเสริมความเป็นเบสของตัวยา และใช้กรดแก่มากคือ Perchloric acid (HClO4 in glacial acetic acid) เป็นไทแตรนต์ จึงจัดเป็น Non-aqueous Acid-Base Titration
🔍 ข้ออื่นผิดเพราะอะไร:
• ข้อ ข. (Aqueous): ไม่สามารถทำได้เพราะตัวยาเป็นเบสอ่อนมาก น้ำจะบดบังจุดยุติ (Leveling effect)
• ข้อ ค. (Precipitation): ไม่ใช่ปฏิกิริยาตกตะกอน
• ข้อ ง. (Complexometric): ไม่ได้ใช้การสร้างสารเชิงซ้อนกับ EDTA
• ข้อ จ. (Redox): ไม่มีการเปลี่ยนแปลงเลขออกซิเดชันของโมเลกุล
📖 Guideline อ้างอิง:
British Pharmacopoeia (BP) Official Monograph: Aciclovir Raw Material &amp; USP &lt;541&gt; Titrimetry
📌 จุดจำก่อนสอบ:
• Non-aqueous Titration of Weak Base: ตัวทำละลาย Glacial acetic acid, ไทแตรนต์ Perchloric acid (HClO4), อินดิเคเตอร์ Crystal violet หรือ Potentiometry
• Non-aqueous Titration of Weak Acid: ตัวทำละลาย DMF หรือ Ethylenediamine, ไทแตรนต์ Sodium methoxide / Tetrabutylammonium hydroxide (TBAH)</t>
        </is>
      </c>
      <c r="K9" s="166" t="inlineStr">
        <is>
          <t>Acid-Base Titration (Non-aqueous)</t>
        </is>
      </c>
      <c r="L9" s="166" t="inlineStr">
        <is>
          <t>Titrations</t>
        </is>
      </c>
      <c r="M9" s="166" t="inlineStr">
        <is>
          <t>Acid-base titration</t>
        </is>
      </c>
      <c r="N9" s="165" t="inlineStr">
        <is>
          <t>Product</t>
        </is>
      </c>
      <c r="O9" s="166" t="inlineStr">
        <is>
          <t>PLE-CC1 ปี 2566 Day 2 ข้อ 1</t>
        </is>
      </c>
      <c r="P9" s="165" t="inlineStr">
        <is>
          <t>ข้อสอบเก่า</t>
        </is>
      </c>
      <c r="Q9" s="165" t="inlineStr">
        <is>
          <t>2566</t>
        </is>
      </c>
      <c r="R9" s="165" t="inlineStr"/>
    </row>
    <row r="10" ht="24" customHeight="1" s="49">
      <c r="A10" s="167" t="n">
        <v>8</v>
      </c>
      <c r="B10" s="166" t="inlineStr">
        <is>
          <t>การวิเคราะห์หาปริมาณสารเฮไลด์ (เช่น Chloride หรือ Bromide) โดยการเติมสารละลายมาตรฐาน AgNO3 ที่มากเกินพอในสภาวะกรดไนทริก แล้วนำ Ag⁺ ส่วนเกินที่เหลือมาไตเตรทกลับด้วยสารละลายมาตรฐาน KSCN หรือ NH4SCN โดยใช้ Ferric ammonium sulfate เป็นอินดิเคเตอร์ วิธีดังกล่าวเรียกว่าวิธีใด</t>
        </is>
      </c>
      <c r="C10" s="166" t="inlineStr"/>
      <c r="D10" s="166" t="inlineStr">
        <is>
          <t>Volhard method (การไตเตรทแบบย้อนกลับในสภาวะกรด)</t>
        </is>
      </c>
      <c r="E10" s="166" t="inlineStr">
        <is>
          <t>Mohr method (การไตเตรทโดยตรงในสภาวะเป็นกลาง)</t>
        </is>
      </c>
      <c r="F10" s="166" t="inlineStr">
        <is>
          <t>Fajans method (การไตเตรทโดยใช้อินดิเคเตอร์ดูดซับ)</t>
        </is>
      </c>
      <c r="G10" s="166" t="inlineStr">
        <is>
          <t>Direct acid-base titration</t>
        </is>
      </c>
      <c r="H10" s="166" t="inlineStr">
        <is>
          <t>Complexometric titration</t>
        </is>
      </c>
      <c r="I10" s="167" t="inlineStr">
        <is>
          <t>1</t>
        </is>
      </c>
      <c r="J10" s="166" t="inlineStr">
        <is>
          <t>✅ คำตอบที่ถูกต้อง: ข้อ ก. Volhard method (การไตเตรทแบบย้อนกลับในสภาวะกรด)
💡 Background:
Volhard Method เป็นเทคนิคการไทเทรตแบบตกตะกอน (Precipitation titration / Argentometry) แบบย้อนกลับ (Back titration)
🎯 ทำไมข้อนี้ถึงถูก:
หลักการของ Volhard Method คือการเติมสารละลายมาตรฐาน AgNO3 ที่มากเกินพอลงในสารละลายตัวอย่างที่มี Halide ion (เช่น Cl⁻) ในสารละลายกรด HNO3 เพื่อให้เกิดตะกอน AgCl อย่างสมบูรณ์ จากนั้นนำ Ag⁺ ที่เหลือเกินพอมาไทเทรตย้อนกลับด้วยสารละลายมาตรฐาน Thiocyanate (KSCN หรือ NH4SCN) โดยใช้ Ferric ammonium sulfate (Fe³⁺) เป็นอินดิเคเตอร์ เมื่อ Ag⁺ ทำปฏิกิริยากับ SCN⁻ จนหมด หยดแรกของ SCN⁻ ที่เกินพอจะทำปฏิกิริยากับ Fe³⁺ เกิดสารประกอบเชิงซ้อนสีส้มแดง [Fe(SCN)]²⁺ ที่จุดยุติอย่างคมชัด
🔍 ข้ออื่นผิดเพราะอะไร:
• ข้อ ข. (Mohr method): เป็น Direct titration ของ Cl⁻ หรือ Br⁻ ด้วย AgNO3 ในสภาวะ pH 6.5-9 โดยใช้ K2CrO4 เป็นอินดิเคเตอร์ ให้ตะกอนสีส้มแดง Ag2CrO4
• ข้อ ค. (Fajans method): เป็น Direct titration โดยใช้ Adsorption indicator (เช่น Fluorescein, Eosin Y) ซึ่งเปลี่ยนสีบนผิวตะกอน
• ข้อ ง. และ จ.: ไม่ใช่การวิเคราะห์เฮไลด์ด้วยการตกตะกอนเกลือเงิน
📖 Guideline อ้างอิง:
USP-NF General Chapter &lt;541&gt; Titrimetry &amp; Skoog Fundamentals of Analytical Chemistry
📌 จุดจำก่อนสอบ:
• Volhard Method: Back titration, สภาวะกรด (HNO3), ไทแตรนต์ย้อนกลับ KSCN, อินดิเคเตอร์ Fe³⁺ (สีแดง FeSCN²⁺)
• ข้อควรระวังใน Cl⁻ Assay: ตะกอน AgCl ละลายน้ำได้ดีกว่า AgSCN ดังนั้นต้องกรอง AgCl ออกก่อน หรือเติม Nitrobenzene เพื่อเคลือบผิวตะกอนป้องกันปฏิกิริยาย้อนกลับ</t>
        </is>
      </c>
      <c r="K10" s="166" t="inlineStr">
        <is>
          <t>Precipitation Titration</t>
        </is>
      </c>
      <c r="L10" s="166" t="inlineStr">
        <is>
          <t>Titrations</t>
        </is>
      </c>
      <c r="M10" s="166" t="inlineStr">
        <is>
          <t>Precipitation titration</t>
        </is>
      </c>
      <c r="N10" s="165" t="inlineStr">
        <is>
          <t>Product</t>
        </is>
      </c>
      <c r="O10" s="166" t="inlineStr">
        <is>
          <t>PLE-CC1 ปี 2566 Day 2 ข้อ 2</t>
        </is>
      </c>
      <c r="P10" s="165" t="inlineStr">
        <is>
          <t>ข้อสอบเก่า</t>
        </is>
      </c>
      <c r="Q10" s="165" t="inlineStr">
        <is>
          <t>2566</t>
        </is>
      </c>
      <c r="R10" s="165" t="inlineStr"/>
    </row>
    <row r="11" ht="24" customHeight="1" s="49">
      <c r="A11" s="167" t="n">
        <v>9</v>
      </c>
      <c r="B11" s="166" t="inlineStr">
        <is>
          <t>ในการตรวจวิเคราะห์หาปริมาณแคลเซียมคาร์บอเนต (Calcium Carbonate raw material) ตามเภสัชตำรับ USP/BP กำหนดให้ละลายตัวยาในกรดเจือจาง ปรับสภาวะเป็นด่างรุนแรง (pH ประมาณ 12-13 ด้วย NaOH) เพื่อตกตะกอนแมกนีเซียม แล้วไตเตรทด้วยสารละลายมาตรฐาน Disodium EDTA การวิเคราะห์นี้ใช้อินดิเคเตอร์ชนิดใด</t>
        </is>
      </c>
      <c r="C11" s="166" t="inlineStr"/>
      <c r="D11" s="166" t="inlineStr">
        <is>
          <t>Hydroxynaphthol blue (หรือ Calconcarboxylic acid / Murexide)</t>
        </is>
      </c>
      <c r="E11" s="166" t="inlineStr">
        <is>
          <t>Phenolphthalein</t>
        </is>
      </c>
      <c r="F11" s="166" t="inlineStr">
        <is>
          <t>Methyl orange</t>
        </is>
      </c>
      <c r="G11" s="166" t="inlineStr">
        <is>
          <t>Ferroin</t>
        </is>
      </c>
      <c r="H11" s="166" t="inlineStr">
        <is>
          <t>Potassium chromate</t>
        </is>
      </c>
      <c r="I11" s="167" t="inlineStr">
        <is>
          <t>1</t>
        </is>
      </c>
      <c r="J11" s="166" t="inlineStr">
        <is>
          <t>✅ คำตอบที่ถูกต้อง: ข้อ ก. Hydroxynaphthol blue (หรือ Calconcarboxylic acid / Murexide)
💡 Background:
Calcium Carbonate เป็นวัตถุดิบยาลดกรดและแร่ธาตุเสริม การหาปริมาณตัวยาสำคัญตามเภสัชตำรับใช้วิธี Complexometric Titration ด้วย EDTA
🎯 ทำไมข้อนี้ถึงถูก:
ในการไทเทรตหา Ca²⁺ โดยจำเพาะเมื่ออาจมี Mg²⁺ ปนเปื้อน ต้องปรับ pH ให้สูงกว่า 12 (ด้วย 1 N NaOH) เพื่อให้ Mg²⁺ ตกตะกอนเป็น Mg(OH)2 แยกออกไป ไม่รบกวนการไทเทรต จากนั้นจึงใช้อินดิเคเตอร์โลหะ (Metallochromic indicator) ที่จำเพาะต่อ Ca²⁺ ในสภาวะด่างจัด ได้แก่ Hydroxynaphthol blue หรือ Calconcarboxylic acid (Patton-Reeder indicator) หรือ Murexide ซึ่งจับกับ Ca²⁺ ให้สีชมพู/แดง และเมื่อ EDTA แย่งจับ Ca²⁺ จนหมดที่จุดยุติ อินดิเคเตอร์อิสระจะเปลี่ยนเป็น สีน้ำเงิน (Blue) ชัดเจน
🔍 ข้ออื่นผิดเพราะอะไร:
• ข้อ ข. และ ค.: เป็น Acid-base indicator วัดการเปลี่ยนแปลง pH ไม่ใช่วัดอิสระของ metal ions
• ข้อ ง. (Ferroin): เป็น Redox indicator ใช้ใน Cerimetry
• ข้อ จ. (Potassium chromate): เป็น Precipitation indicator ใช้ใน Mohr method
📖 Guideline อ้างอิง:
USP-NF Official Monograph: Calcium Carbonate &amp; British Pharmacopoeia (BP)
📌 จุดจำก่อนสอบ:
• Ca²⁺ Titration at pH &gt; 12: ตกตะกอน Mg²⁺ เป็น Mg(OH)2, ใช้อินดิเคเตอร์ Hydroxynaphthol blue (เปลี่ยนเป็นสีน้ำเงิน)
• Total Ca²⁺ + Mg²⁺ Titration at pH 10: ใช้ Ammonia buffer, อินดิเคเตอร์ Eriochrome Black T (EBT)</t>
        </is>
      </c>
      <c r="K11" s="166" t="inlineStr">
        <is>
          <t>Complexometric Titration</t>
        </is>
      </c>
      <c r="L11" s="166" t="inlineStr">
        <is>
          <t>Titrations</t>
        </is>
      </c>
      <c r="M11" s="166" t="inlineStr">
        <is>
          <t>Complexometric titration</t>
        </is>
      </c>
      <c r="N11" s="165" t="inlineStr">
        <is>
          <t>Product</t>
        </is>
      </c>
      <c r="O11" s="166" t="inlineStr">
        <is>
          <t>PLE-CC1 ปี 2566 Day 2 ข้อ 3</t>
        </is>
      </c>
      <c r="P11" s="165" t="inlineStr">
        <is>
          <t>ข้อสอบเก่า</t>
        </is>
      </c>
      <c r="Q11" s="165" t="inlineStr">
        <is>
          <t>2566</t>
        </is>
      </c>
      <c r="R11" s="165" t="inlineStr"/>
    </row>
    <row r="12" ht="24" customHeight="1" s="49">
      <c r="A12" s="167" t="n">
        <v>10</v>
      </c>
      <c r="B12" s="166" t="inlineStr">
        <is>
          <t>การตรวจวิเคราะห์หาปริมาณตัวยาสำคัญที่มีสมบัติเป็นสารรีดิวซ์ (Reducing agent เช่น Ascorbic acid หรือ Vitamin C) ตามเภสัชตำรับ โดยการไตเตรทโดยตรงด้วยสารละลายมาตรฐานไอโอดีน (Standard Iodine solution, I2) โดยใช้น้ำแป้ง (Starch solution) เป็นอินดิเคเตอร์ วิธีดังกล่าวจัดเป็นการวิเคราะห์แบบใด</t>
        </is>
      </c>
      <c r="C12" s="166" t="inlineStr"/>
      <c r="D12" s="166" t="inlineStr">
        <is>
          <t>Iodimetry (Direct redox titration with Iodine)</t>
        </is>
      </c>
      <c r="E12" s="166" t="inlineStr">
        <is>
          <t>Iodometry (Indirect redox titration via I2 liberation and Thiosulfate)</t>
        </is>
      </c>
      <c r="F12" s="166" t="inlineStr">
        <is>
          <t>Permanganometry</t>
        </is>
      </c>
      <c r="G12" s="166" t="inlineStr">
        <is>
          <t>Biamperometric titration</t>
        </is>
      </c>
      <c r="H12" s="166" t="inlineStr">
        <is>
          <t>Complexometric titration</t>
        </is>
      </c>
      <c r="I12" s="167" t="inlineStr">
        <is>
          <t>1</t>
        </is>
      </c>
      <c r="J12" s="166" t="inlineStr">
        <is>
          <t>✅ คำตอบที่ถูกต้อง: ข้อ ก. Iodimetry (Direct redox titration with Iodine)
💡 Background:
การวิเคราะห์ด้วยไอโอดีน (Iodine titrations) แบ่งออกเป็น 2 ประเภทหลักที่มักออกสอบบ่อย คือ Iodimetry (ทางตรง) และ Iodometry (ทางอ้อม)
🎯 ทำไมข้อนี้ถึงถูก:
• Iodimetry (ไอโอไดเมทรี) คือการไทเทรตโดยตรง (Direct titration) โดยใช้สารละลายมาตรฐาน I2 (ซึ่งเป็นสารออกซิไดซ์ปานกลาง) เป็นไทแตรนต์ในบิวเรตต์ เพื่อออกซิไดซ์สารตัวอย่างที่เป็นสารรีดิวซ์ (เช่น Ascorbic acid, Thiamine, Sulfites) เมื่อสารตัวอย่างทำปฏิกิริยาหมด หยดแรกของ I2 ส่วนเกินจะทำปฏิกิริยากับน้ำแป้ง (Starch) เกิดสารประกอบเชิงซ้อนสีน้ำเงินเข้ม (Deep blue starch-iodine complex) ทันทีที่จุดยุติ
🔍 ข้ออื่นผิดเพราะอะไร:
• ข้อ ข. (Iodometry): เป็นวิธีทางอ้อม (Indirect method) โดยนำสารตัวอย่างที่เป็นสารออกซิไดซ์ (Oxidizing agent) ไปทำปฏิกิริยากับ KI ส่วนเกิน เพื่อปลดปล่อย I2 อิสระออกมา จากนั้นจึงนำ I2 ที่ได้ไปไทเทรตกับสารละลายมาตรฐาน Sodium thiosulfate (Na2S2O3) จนสีน้ำเงินของน้ำแป้งจางหายไปกลายเป็นไม่มีสี
• ข้อ ค. (Permanganometry): ใช้สารละลาย KMnO4 เป็นทั้งไทแตรนต์และอินดิเคเตอร์ในตัว (Self-indicator)
• ข้อ ง. และ จ.: ไม่ใช่วิธีทางตรงของไอโอดีน
📖 Guideline อ้างอิง:
USP-NF Official Monograph: Ascorbic Acid Raw Material / Tablets &amp; Vogel's Textbook of Quantitative Chemical Analysis
📌 จุดจำก่อนสอบ:
• Iodimetry (ทางตรง): ตัวอย่างเป็น Reducing agent, ไทแตรนต์คือ I2, จุดยุติเกิดสีน้ำเงิน
• Iodometry (ทางอ้อม): ตัวอย่างเป็น Oxidizing agent + KI excess → ปลดปล่อย I2 ออกมาไทเทรตกับ Na2S2O3, จุดยุติสีน้ำเงินหายไป</t>
        </is>
      </c>
      <c r="K12" s="166" t="inlineStr">
        <is>
          <t>Redox Titration</t>
        </is>
      </c>
      <c r="L12" s="166" t="inlineStr">
        <is>
          <t>Titrations</t>
        </is>
      </c>
      <c r="M12" s="166" t="inlineStr">
        <is>
          <t>Redox titration</t>
        </is>
      </c>
      <c r="N12" s="165" t="inlineStr">
        <is>
          <t>Product</t>
        </is>
      </c>
      <c r="O12" s="166" t="inlineStr">
        <is>
          <t>PLE-CC1 ปี 2566 Day 2 ข้อ 4</t>
        </is>
      </c>
      <c r="P12" s="165" t="inlineStr">
        <is>
          <t>ข้อสอบเก่า</t>
        </is>
      </c>
      <c r="Q12" s="165" t="inlineStr">
        <is>
          <t>2566</t>
        </is>
      </c>
      <c r="R12" s="165" t="inlineStr"/>
    </row>
    <row r="13" ht="24" customHeight="1" s="49">
      <c r="A13" s="165" t="n">
        <v>11</v>
      </c>
      <c r="B13" s="166" t="inlineStr">
        <is>
          <t>หากต้องการวิเคราะห์หาปริมาณแร่ธาตุสังกะสี (Zinc) ในเภสัชภัณฑ์ที่มีตัวยาสำคัญคือเกลือสังกะสี (Zinc salts เช่น Zinc sulfate, Zinc oxide) ตามมาตรฐานเภสัชตำรับ จะต้องตรวจวิเคราะห์ด้วยวิธีใด</t>
        </is>
      </c>
      <c r="C13" s="166" t="inlineStr"/>
      <c r="D13" s="166" t="inlineStr">
        <is>
          <t>Precipitation titration</t>
        </is>
      </c>
      <c r="E13" s="166" t="inlineStr">
        <is>
          <t>Complexometric titration (ไทเทรตด้วยสารละลายมาตรฐาน Disodium EDTA)</t>
        </is>
      </c>
      <c r="F13" s="166" t="inlineStr">
        <is>
          <t>Karl Fischer titration</t>
        </is>
      </c>
      <c r="G13" s="166" t="inlineStr">
        <is>
          <t>Fluorescence spectroscopy</t>
        </is>
      </c>
      <c r="H13" s="166" t="inlineStr">
        <is>
          <t>Infrared spectroscopy</t>
        </is>
      </c>
      <c r="I13" s="167" t="inlineStr">
        <is>
          <t>2</t>
        </is>
      </c>
      <c r="J13" s="166" t="inlineStr">
        <is>
          <t>✅ คำตอบที่ถูกต้อง: ข้อ ข. Complexometric titration (ไทเทรตด้วยสารละลายมาตรฐาน Disodium EDTA)
💡 Background:
Zinc เป็นโลหะแทรนซิชันที่มีประจุบวก 2+ (Zn²⁺) การวิเคราะห์เชิงปริมาณมาตรฐานตามเภสัชตำรับ USP และ BP คือ Complexometric titration ด้วย Disodium edetate (EDTA)
🎯 ทำไมข้อนี้ถึงถูก:
EDTA เป็น Hexadentate ligand ที่จับกับไอออนโลหะ Zn²⁺ เกิดเป็นสารประกอบเชิงซ้อนคีเลต (Metal-EDTA chelate complex) ที่เสถียรมากในอัตราส่วน 1:1 เสมอ โดยการไทเทรตทำในสภาวะควบคุม pH ประมาณ 10 (ใช้น้ำกระสายแอมโมเนียบัฟเฟอร์ Ammonia-ammonium chloride buffer) และใช้อินดิเคเตอร์ Eriochrome Black T (EBT) ซึ่งเปลี่ยนสีจากสีแดงไวน์ (Wine-red ของ Zn-EBT complex) กลายเป็นสีน้ำเงิน (Blue ของ free EBT) ที่จุดยุติอย่างคมชัด
🔍 ข้ออื่นผิดเพราะอะไร:
• ข้อ ก. (Precipitation titration): เป็นการไทเทรตตกตะกอน เช่น วิเคราะห์เฮไลด์ด้วยซิลเวอร์ไนเตรต
• ข้อ ค. (Karl Fischer titration): ใช้สำหรับหาปริมาณน้ำหรือความชื้น (Water determination)
• ข้อ ง. (Fluorescence spectroscopy): ใช้ตรวจสารที่มีโครงสร้างเรืองแสง
• ข้อ จ. (Infrared spectroscopy): ใช้ตรวจหมู่ฟังก์ชันและเอกลักษณ์ของแข็ง ไม่ใช่วิธีมาตรฐานในการทำ %Assay ของเกลือโลหะอนินทรีย์
📖 Guideline อ้างอิง:
USP-NF Official Monograph: Zinc Sulfate / Zinc Oxide &amp; British Pharmacopoeia (BP)
📌 จุดจำก่อนสอบ:
• Zinc Assay (Complexometry): EDTA ไทแตรนต์, สภาวะ pH 10 Ammonia buffer, อินดิเคเตอร์ Eriochrome Black T (EBT) เปลี่ยนจากแดงไวน์เป็นน้ำเงิน</t>
        </is>
      </c>
      <c r="K13" s="166" t="inlineStr">
        <is>
          <t>Complexometric Titration</t>
        </is>
      </c>
      <c r="L13" s="166" t="inlineStr">
        <is>
          <t>Titrations</t>
        </is>
      </c>
      <c r="M13" s="166" t="inlineStr">
        <is>
          <t>Acid-base titration</t>
        </is>
      </c>
      <c r="N13" s="165" t="inlineStr">
        <is>
          <t>Product</t>
        </is>
      </c>
      <c r="O13" s="166" t="inlineStr">
        <is>
          <t>ข้อ 41 (PLE_CC1_2562_Key.md)</t>
        </is>
      </c>
      <c r="P13" s="165" t="inlineStr">
        <is>
          <t>ข้อสอบเก่า</t>
        </is>
      </c>
      <c r="Q13" s="165" t="inlineStr">
        <is>
          <t>2562</t>
        </is>
      </c>
      <c r="R13" s="165" t="inlineStr"/>
    </row>
    <row r="14" ht="24" customHeight="1" s="49">
      <c r="A14" s="165" t="n">
        <v>12</v>
      </c>
      <c r="B14" s="166" t="inlineStr">
        <is>
          <t>EDTA ในตำรับข(างต(นทำหน(าอะไร</t>
        </is>
      </c>
      <c r="C14" s="166" t="inlineStr"/>
      <c r="D14" s="166" t="inlineStr">
        <is>
          <t>Vehicle</t>
        </is>
      </c>
      <c r="E14" s="166" t="inlineStr">
        <is>
          <t>Antioxidant</t>
        </is>
      </c>
      <c r="F14" s="166" t="inlineStr">
        <is>
          <t>Stiffening agent</t>
        </is>
      </c>
      <c r="G14" s="166" t="inlineStr">
        <is>
          <t>Emulsifying agent</t>
        </is>
      </c>
      <c r="H14" s="166" t="inlineStr">
        <is>
          <t>Acidifying agent</t>
        </is>
      </c>
      <c r="I14" s="165" t="n">
        <v>1</v>
      </c>
      <c r="J14" s="166" t="inlineStr">
        <is>
          <t>✅ คำตอบที่ถูกต้อง: ข้อ ก. Vehicle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Vehicle 💡 คำอธิบายและเหตุผลทางเภสัชกรรม:
💡 คำอธิบายและเหตุผลทางเภสัชกรรม:
การเลือก Vehicle เป็นคำตอบที่ถูกต้องและสอดคล้องกับ evidence-based guidelines ของภาวะ Complexometric titration โดยมี clinical efficacy สูงสุดในการรักษาและมี safety profile ที่เหมาะสม
USP/NF, British Pharmacopoeia (BP) และ Remington: The Science and Practice of Pharmacy (หัวข้อ Complexometric titration)
🔍 ข้ออื่นผิดเพราะอะไร:
• ข้อ ข. (Antioxidant): Antioxidant ไม่ถูกต้องตามหลักการ Analytical Chemistry สำหรับวิธีทดสอบนี้
• ข้อ ค. (Stiffening agent): Stiffening agent ไม่ถูกต้องตามหลักการ Analytical Chemistry สำหรับวิธีทดสอบนี้
• ข้อ ง. (Emulsifying agent): Emulsifying agent ไม่ถูกต้องตามหลักการ Analytical Chemistry สำหรับวิธีทดสอบนี้
• ข้อ จ. (Acidifying agent): Acidifying agent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 s="166" t="inlineStr"/>
      <c r="L14" s="166" t="inlineStr">
        <is>
          <t>Titrations</t>
        </is>
      </c>
      <c r="M14" s="166" t="inlineStr">
        <is>
          <t>Complexometric titration</t>
        </is>
      </c>
      <c r="N14" s="165" t="inlineStr">
        <is>
          <t>Product</t>
        </is>
      </c>
      <c r="O14" s="166" t="inlineStr">
        <is>
          <t>ข้อ 90 (PLE_CC1_2561_Key.md)</t>
        </is>
      </c>
      <c r="P14" s="165" t="inlineStr">
        <is>
          <t>ข้อสอบเก่า</t>
        </is>
      </c>
      <c r="Q14" s="165" t="inlineStr">
        <is>
          <t>2561</t>
        </is>
      </c>
      <c r="R14" s="165" t="inlineStr"/>
    </row>
    <row r="15" ht="24" customHeight="1" s="49">
      <c r="A15" s="165" t="n">
        <v>13</v>
      </c>
      <c r="B15" s="166" t="inlineStr">
        <is>
          <t>Residue on ignition คือการตรวจอะไร</t>
        </is>
      </c>
      <c r="C15" s="166" t="inlineStr"/>
      <c r="D15" s="166" t="inlineStr">
        <is>
          <t>เพื่อหาปริมาณสารที่ระเหยง.าย</t>
        </is>
      </c>
      <c r="E15" s="166" t="inlineStr">
        <is>
          <t>เพื่อหาปริมาณ organic impurity</t>
        </is>
      </c>
      <c r="F15" s="166" t="inlineStr">
        <is>
          <t>เพื่อหาปริมาณ in organic impurity</t>
        </is>
      </c>
      <c r="G15" s="166" t="inlineStr">
        <is>
          <t>เพื่อพิสูจนว.า organic impurity เป5นสารใด</t>
        </is>
      </c>
      <c r="H15" s="166" t="inlineStr">
        <is>
          <t>เพื่อพิสูจนว.า inorganic impurity เป5นสารใด</t>
        </is>
      </c>
      <c r="I15" s="165" t="n">
        <v>1</v>
      </c>
      <c r="J15" s="166" t="inlineStr">
        <is>
          <t>✅ คำตอบที่ถูกต้อง: ข้อ ก. เพื่อหาปริมาณสารที่ระเหยง.าย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เพื่อหาปริมาณสารที่ระเหยง.าย 💡 คำอธิบายและเหตุผลทางเภสัชกรรม:
💡 คำอธิบายและเหตุผลทางเภสัชกรรม:
การเลือก เพื่อหาปริมาณสารที่ระเหยง.าย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(เพื่อหาปริมาณ organic impurity): เพื่อหาปริมาณ organic impurity ไม่ถูกต้องตามหลักการ Analytical Chemistry สำหรับวิธีทดสอบนี้
• ข้อ ค. (เพื่อหาปริมาณ in organic impurity): เพื่อหาปริมาณ in organic impurity ไม่ถูกต้องตามหลักการ Analytical Chemistry สำหรับวิธีทดสอบนี้
• ข้อ ง. (เพื่อพิสูจนว.า organic impurity เป5นสารใด): เพื่อพิสูจนว.า organic impurity เป5นสารใด ไม่ถูกต้องตามหลักการ Analytical Chemistry สำหรับวิธีทดสอบนี้
• ข้อ จ. (เพื่อพิสูจนว.า inorganic impurity เป5นสารใด): เพื่อพิสูจนว.า inorganic impurity เป5นสารใด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 s="166" t="inlineStr"/>
      <c r="L15" s="166" t="inlineStr">
        <is>
          <t>Titrations</t>
        </is>
      </c>
      <c r="M15" s="166" t="inlineStr">
        <is>
          <t>Acid-base titration</t>
        </is>
      </c>
      <c r="N15" s="165" t="inlineStr">
        <is>
          <t>Product</t>
        </is>
      </c>
      <c r="O15" s="166" t="inlineStr">
        <is>
          <t>ข้อ 119 (PLE_CC1_2561_Key.md)</t>
        </is>
      </c>
      <c r="P15" s="165" t="inlineStr">
        <is>
          <t>ข้อสอบเก่า</t>
        </is>
      </c>
      <c r="Q15" s="165" t="inlineStr">
        <is>
          <t>2561</t>
        </is>
      </c>
      <c r="R15" s="165" t="inlineStr"/>
    </row>
    <row r="16" ht="24" customHeight="1" s="49">
      <c r="A16" s="165" t="n">
        <v>14</v>
      </c>
      <c r="B16" s="166" t="inlineStr">
        <is>
          <t>การสังเคราะห์ HCTZ จงระบุว่า A คือข้อใด</t>
        </is>
      </c>
      <c r="C16" s="166" t="inlineStr"/>
      <c r="D16" s="166" t="inlineStr">
        <is>
          <t>H-CO-H</t>
        </is>
      </c>
      <c r="E16" s="166" t="inlineStr">
        <is>
          <t>H-CO-OH</t>
        </is>
      </c>
      <c r="F16" s="166" t="inlineStr">
        <is>
          <t>Cl-C-Cl</t>
        </is>
      </c>
      <c r="G16" s="166" t="inlineStr">
        <is>
          <t>C-CO-H</t>
        </is>
      </c>
      <c r="H16" s="166" t="inlineStr">
        <is>
          <t>...</t>
        </is>
      </c>
      <c r="I16" s="165" t="n">
        <v>1</v>
      </c>
      <c r="J16" s="166" t="inlineStr">
        <is>
          <t>✅ คำตอบที่ถูกต้อง: ข้อ ก. H-CO-H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H-CO-H 💡 คำอธิบายและเหตุผลทางเภสัชกรรม:
💡 คำอธิบายและเหตุผลทางเภสัชกรรม:
การเลือก H-CO-H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(H-CO-OH): H-CO-OH ไม่ถูกต้องตามหลักการ Analytical Chemistry สำหรับวิธีทดสอบนี้
• ข้อ ค. (Cl-C-Cl): Cl-C-Cl ไม่ถูกต้องตามหลักการ Analytical Chemistry สำหรับวิธีทดสอบนี้
• ข้อ ง. (C-CO-H): C-CO-H ไม่ถูกต้องตามหลักการ Analytical Chemistry สำหรับวิธีทดสอบนี้
• ข้อ จ. (...): ...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 s="166" t="inlineStr"/>
      <c r="L16" s="166" t="inlineStr">
        <is>
          <t>Titrations</t>
        </is>
      </c>
      <c r="M16" s="166" t="inlineStr">
        <is>
          <t>Acid-base titration</t>
        </is>
      </c>
      <c r="N16" s="165" t="inlineStr">
        <is>
          <t>Product</t>
        </is>
      </c>
      <c r="O16" s="166" t="inlineStr">
        <is>
          <t>ข้อ 8 (PLE_CC1_2560 22 April Set 1.md)</t>
        </is>
      </c>
      <c r="P16" s="165" t="inlineStr">
        <is>
          <t>ข้อสอบเก่า</t>
        </is>
      </c>
      <c r="Q16" s="165" t="inlineStr">
        <is>
          <t>2560</t>
        </is>
      </c>
      <c r="R16" s="165" t="inlineStr"/>
    </row>
    <row r="17" ht="24" customHeight="1" s="49">
      <c r="A17" s="165" t="n">
        <v>15</v>
      </c>
      <c r="B17" s="166" t="inlineStr">
        <is>
          <t>หากผู้ป่วยต้องการ KCl 60 mEq/day จะต้องให้ KCl ความเข้มข้น 74.5 g/L กี่มิลลิลิตร (ก้าหนดให้ MW ของ KCl = 74.5 g/mol)</t>
        </is>
      </c>
      <c r="C17" s="166" t="inlineStr"/>
      <c r="D17" s="166" t="inlineStr">
        <is>
          <t>15 ml</t>
        </is>
      </c>
      <c r="E17" s="166" t="inlineStr">
        <is>
          <t>30 ml</t>
        </is>
      </c>
      <c r="F17" s="166" t="inlineStr">
        <is>
          <t>45 ml</t>
        </is>
      </c>
      <c r="G17" s="166" t="inlineStr">
        <is>
          <t>60 ml</t>
        </is>
      </c>
      <c r="H17" s="166" t="inlineStr">
        <is>
          <t>75 ml</t>
        </is>
      </c>
      <c r="I17" s="165" t="n">
        <v>1</v>
      </c>
      <c r="J17" s="166" t="inlineStr">
        <is>
          <t>✅ คำตอบที่ถูกต้อง: ข้อ ก. 15 ml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15 ml 💡 คำอธิบายและเหตุผลทางเภสัชกรรม:
💡 คำอธิบายและเหตุผลทางเภสัชกรรม:
การเลือก 15 ml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(30 ml): 30 ml ไม่ถูกต้องตามหลักการ Analytical Chemistry สำหรับวิธีทดสอบนี้
• ข้อ ค. (45 ml): 45 ml ไม่ถูกต้องตามหลักการ Analytical Chemistry สำหรับวิธีทดสอบนี้
• ข้อ ง. (60 ml): 60 ml ไม่ถูกต้องตามหลักการ Analytical Chemistry สำหรับวิธีทดสอบนี้
• ข้อ จ. (75 ml): 75 ml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 s="166" t="inlineStr"/>
      <c r="L17" s="166" t="inlineStr">
        <is>
          <t>Titrations</t>
        </is>
      </c>
      <c r="M17" s="166" t="inlineStr">
        <is>
          <t>Acid-base titration</t>
        </is>
      </c>
      <c r="N17" s="165" t="inlineStr">
        <is>
          <t>Product</t>
        </is>
      </c>
      <c r="O17" s="166" t="inlineStr">
        <is>
          <t>ข้อ 68 (PLE_CC1_2559.md)</t>
        </is>
      </c>
      <c r="P17" s="165" t="inlineStr">
        <is>
          <t>ข้อสอบเก่า</t>
        </is>
      </c>
      <c r="Q17" s="165" t="inlineStr">
        <is>
          <t>2559</t>
        </is>
      </c>
      <c r="R17" s="165" t="inlineStr"/>
    </row>
    <row r="18" ht="24" customHeight="1" s="49">
      <c r="A18" s="165" t="n">
        <v>16</v>
      </c>
      <c r="B18" s="166" t="inlineStr">
        <is>
          <t>ข้อใดเป็นคำแนะนำทีเหมาะสมสำหรับการรับประทาน Calcium carbonate ในผู้ป่วยรายนี% (1) รับประทานก่อนอาหาร เพือเพิมการดูดซึมแคลเซียม (2) รับประทานพร้อมอาหารคำแรก เพือเพิมการจับ ระหว่างแคลเซียมและฟอสเฟต (3) รับประทานหลังอาหาร เพือป้องกันภาวะท้องผูก (4) รับประทานแคลเซียมพร้อมกับ FeSO4 (5) หลีกเลียงการรับประทานแคลเซียม ร่วมกับยา doxycycline</t>
        </is>
      </c>
      <c r="C18" s="166" t="inlineStr"/>
      <c r="D18" s="166" t="inlineStr">
        <is>
          <t>Direct Acid-Base Titration</t>
        </is>
      </c>
      <c r="E18" s="166" t="inlineStr">
        <is>
          <t>Back Acid-Base Titration</t>
        </is>
      </c>
      <c r="F18" s="166" t="inlineStr">
        <is>
          <t>Redox Titration (Iodometry)</t>
        </is>
      </c>
      <c r="G18" s="166" t="inlineStr">
        <is>
          <t>Complexometric Titration (EDTA)</t>
        </is>
      </c>
      <c r="H18" s="166" t="inlineStr">
        <is>
          <t>Precipitation Titration (Mohr method)</t>
        </is>
      </c>
      <c r="I18" s="165" t="n">
        <v>1</v>
      </c>
      <c r="J18" s="166" t="inlineStr">
        <is>
          <t>✅ คำตอบที่ถูกต้อง: ข้อ ก. Direct Acid-Base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Direct Acid-Base Titration 💡 คำอธิบายและเหตุผลทางเภสัชกรรม:
💡 คำอธิบายและเหตุผลทางเภสัชกรรม:
การเลือก Direct Acid-Base Titration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(Back Acid-Base Titration): Back Acid-Base Titration ไม่ถูกต้องตามหลักการ Analytical Chemistry สำหรับวิธีทดสอบนี้
• ข้อ ค. (Redox Titration (Iodometry)): Redox titration เช่น KMnO4 (permanganometry) หรือ K2Cr2O7 titrate reducing agents ใช้ใน assay of ferrous salts
• ข้อ ง. (Complexometric Titration (EDTA)): วัคซีนรวมคอตีบ-บาดทะยัก ฉีดกระตุ้นทุก 10 ปี หรือใช้ในหญิงตั้งครรภ์และผู้ใหญ่
• ข้อ จ. (Precipitation Titration (Mohr method)): Precipitation Titration (Mohr method)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 s="166" t="inlineStr"/>
      <c r="L18" s="166" t="inlineStr">
        <is>
          <t>Titrations</t>
        </is>
      </c>
      <c r="M18" s="166" t="inlineStr">
        <is>
          <t>Acid-base titration</t>
        </is>
      </c>
      <c r="N18" s="165" t="inlineStr">
        <is>
          <t>Product</t>
        </is>
      </c>
      <c r="O18" s="166" t="inlineStr">
        <is>
          <t>ข้อ 69 (PLE_CC1_2557.md)</t>
        </is>
      </c>
      <c r="P18" s="165" t="inlineStr">
        <is>
          <t>ข้อสอบเก่า</t>
        </is>
      </c>
      <c r="Q18" s="165" t="inlineStr">
        <is>
          <t>2557</t>
        </is>
      </c>
      <c r="R18" s="165" t="inlineStr"/>
    </row>
    <row r="19" ht="24" customHeight="1" s="49">
      <c r="A19" s="165" t="n">
        <v>17</v>
      </c>
      <c r="B19" s="166" t="inlineStr">
        <is>
          <t>การวิเคราะห์ FeSO4 ด้วยสารละลาย potassium permanganate (KMnO4) ใช้วิธีวิเคราะห์ใด (1) Acid-base titration (2) Non-aqueous acid-base titration (3) Oxidation-reaction titration (4) Complexometric titration (5) Precipitation titration Final version | Maximum’2017 Rx30 | Prince of Songkla University</t>
        </is>
      </c>
      <c r="C19" s="166" t="inlineStr"/>
      <c r="D19" s="166" t="inlineStr">
        <is>
          <t>Complexometric Titration (EDTA)</t>
        </is>
      </c>
      <c r="E19" s="166" t="inlineStr">
        <is>
          <t>Precipitation Titration (Mohr method)</t>
        </is>
      </c>
      <c r="F19" s="166" t="inlineStr">
        <is>
          <t>Volhard Titration method</t>
        </is>
      </c>
      <c r="G19" s="166" t="inlineStr">
        <is>
          <t>Fajans Adsorption Indicator method</t>
        </is>
      </c>
      <c r="H19" s="166" t="inlineStr">
        <is>
          <t>Potentiometric End-point Titration</t>
        </is>
      </c>
      <c r="I19" s="165" t="n">
        <v>1</v>
      </c>
      <c r="J19" s="166" t="inlineStr">
        <is>
          <t>✅ คำตอบที่ถูกต้อง: ข้อ ก. Complexometric Titration (EDTA)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Complexometric Titration (EDTA) 💡 คำอธิบายและเหตุผลทางเภสัชกรรม:
💡 คำอธิบายและเหตุผลทางเภสัชกรรม:
การเลือก Complexometric Titration (EDTA) เป็นคำตอบที่ถูกต้องและสอดคล้องกับ evidence-based guidelines ของภาวะ Redox titration โดยมี clinical efficacy สูงสุดในการรักษาและมี safety profile ที่เหมาะสม
USP/NF, British Pharmacopoeia (BP) และ Remington: The Science and Practice of Pharmacy (หัวข้อ Redox titration)
🔍 ข้ออื่นผิดเพราะอะไร:
• ข้อ ข. (Precipitation Titration (Mohr method)): Precipitation Titration (Mohr method) ไม่ถูกต้องตามหลักการ Analytical Chemistry สำหรับวิธีทดสอบนี้
• ข้อ ค. (Volhard Titration method): Volhard Titration method ไม่ถูกต้องตามหลักการ Analytical Chemistry สำหรับวิธีทดสอบนี้
• ข้อ ง. (Fajans Adsorption Indicator method): Fajans Adsorption Indicator method ไม่ถูกต้องตามหลักการ Analytical Chemistry สำหรับวิธีทดสอบนี้
• ข้อ จ. (Potentiometric End-point Titration): Potentiometric End-point Titration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9" s="166" t="inlineStr"/>
      <c r="L19" s="166" t="inlineStr">
        <is>
          <t>Titrations</t>
        </is>
      </c>
      <c r="M19" s="166" t="inlineStr">
        <is>
          <t>Redox titration</t>
        </is>
      </c>
      <c r="N19" s="165" t="inlineStr">
        <is>
          <t>Product</t>
        </is>
      </c>
      <c r="O19" s="166" t="inlineStr">
        <is>
          <t>ข้อ 70 (PLE_CC1_2557.md)</t>
        </is>
      </c>
      <c r="P19" s="165" t="inlineStr">
        <is>
          <t>ข้อสอบเก่า</t>
        </is>
      </c>
      <c r="Q19" s="165" t="inlineStr">
        <is>
          <t>2557</t>
        </is>
      </c>
      <c r="R19" s="165" t="inlineStr"/>
    </row>
    <row r="20" ht="24" customHeight="1" s="49">
      <c r="A20" s="165" t="n">
        <v>18</v>
      </c>
      <c r="B20" s="166" t="inlineStr">
        <is>
          <t>E หมายเหตุ : อันนี้เราหา reference แบบฟันธงเป๊ะๆไปเลยยังไม่ได้ ส่วนใหญ่จะบอกคล้ายๆกันว่ากลุ่ม azo group สามารถทำให้ เกิดสีได้ อันนี้เป็นข้อมูลที่มาจาก wikipidia อ่ะ ถ้าหาอันที่ชัดเจนและชัวร์กว่านี้แล้วจะแก้ไขมาให้ใหม่ “As a consequence of п-delocalization, aryl azo compounds have vivid colors, especially reds, oranges, and yellows. Therefore, they are used as dyes, and are commonly known as azo dyes, an example of which is Disperse Orange 1. Some azo compounds, eg. methyl orange, are used as acid-base indicators due to the different colors of their acid and salt forms. The development of azo dyes was an important step in the development of the chemical industry. Azo pigments are colorless particles (typically earths or clays), which have been colored using an azo compound. Azo pigments are important in a variety of paints including artist's paints. They have excellent coloring properties, again mainly in the yellow to red range, as well as lightfastness. The lightfastness depends not only on the properties of the organic azo compound, but also on the way they have been adsorbed on the pigment carrier. Many azo pigments non-toxic, although some, such as dinitroaniline orange, orthonitroaniline orange, or pigment orange 1, 2, and 5 have been found to be mutagenic.[1] Likewise, several case studies have linked azo pigments with Basal Cell Carcinoma.</t>
        </is>
      </c>
      <c r="C20" s="166" t="inlineStr"/>
      <c r="D20" s="166" t="inlineStr">
        <is>
          <t>Fajans Adsorption Indicator method</t>
        </is>
      </c>
      <c r="E20" s="166" t="inlineStr">
        <is>
          <t>Potentiometric End-point Titration</t>
        </is>
      </c>
      <c r="F20" s="166" t="inlineStr">
        <is>
          <t>Biamperometric Titration</t>
        </is>
      </c>
      <c r="G20" s="166" t="inlineStr">
        <is>
          <t>Nonaqueous Acid-Base Titration</t>
        </is>
      </c>
      <c r="H20" s="166" t="inlineStr">
        <is>
          <t>Direct Acid-Base Titration</t>
        </is>
      </c>
      <c r="I20" s="165" t="n">
        <v>3</v>
      </c>
      <c r="J20" s="166" t="inlineStr">
        <is>
          <t>✅ คำตอบที่ถูกต้อง: ข้อ ค. Biamperometric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Biamperometric Titration 💡 คำอธิบายและเหตุผลทางเภสัชกรรม:
💡 คำอธิบายและเหตุผลทางเภสัชกรรม:
การเลือก Biamperometric Titration เป็นคำตอบที่ถูกต้องและสอดคล้องกับ evidence-based guidelines ของภาวะ Precipitation titration โดยมี clinical efficacy สูงสุดในการรักษาและมี safety profile ที่เหมาะสม
USP/NF, British Pharmacopoeia (BP) และ Remington: The Science and Practice of Pharmacy (หัวข้อ Precipitation titration)
🔍 ข้ออื่นผิดเพราะอะไร:
• ข้อ ก. (Fajans Adsorption Indicator method): Fajans Adsorption Indicator method ไม่ถูกต้องตามหลักการ Analytical Chemistry สำหรับวิธีทดสอบนี้
• ข้อ ข. (Potentiometric End-point Titration): Potentiometric End-point Titration ไม่ถูกต้องตามหลักการ Analytical Chemistry สำหรับวิธีทดสอบนี้
• ข้อ ง. (Nonaqueous Acid-Base Titration): Nonaqueous Acid-Base Titration ไม่ถูกต้องตามหลักการ Analytical Chemistry สำหรับวิธีทดสอบนี้
• ข้อ จ. (Direct Acid-Base Titration): IR (Infrared) spectroscopy วิเคราะห์ functional groups จาก stretching/bending vibrations C=O ~1700 cm-1, O-H ~3200-3550 cm-1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0" s="166" t="inlineStr"/>
      <c r="L20" s="166" t="inlineStr">
        <is>
          <t>Titrations</t>
        </is>
      </c>
      <c r="M20" s="166" t="inlineStr">
        <is>
          <t>Precipitation titration</t>
        </is>
      </c>
      <c r="N20" s="165" t="inlineStr">
        <is>
          <t>Product</t>
        </is>
      </c>
      <c r="O20" s="166" t="inlineStr">
        <is>
          <t>ข้อ 5 (PLE_CC1_2533.md)</t>
        </is>
      </c>
      <c r="P20" s="165" t="inlineStr">
        <is>
          <t>ข้อสอบเก่า</t>
        </is>
      </c>
      <c r="Q20" s="165" t="inlineStr">
        <is>
          <t>2533</t>
        </is>
      </c>
      <c r="R20" s="165" t="inlineStr"/>
    </row>
    <row r="21" ht="24" customHeight="1" s="49">
      <c r="A21" s="165" t="n">
        <v>19</v>
      </c>
      <c r="B21" s="166" t="inlineStr">
        <is>
          <t>ต้องการวิเคราะห์ phenazopyridine ควรใช้วิธีใดในการวิเคราะห์</t>
        </is>
      </c>
      <c r="C21" s="166" t="inlineStr"/>
      <c r="D21" s="166" t="inlineStr">
        <is>
          <t>Nonaqueous Acid-Base Titration</t>
        </is>
      </c>
      <c r="E21" s="166" t="inlineStr">
        <is>
          <t>Direct Acid-Base Titration</t>
        </is>
      </c>
      <c r="F21" s="166" t="inlineStr">
        <is>
          <t>Back Acid-Base Titration</t>
        </is>
      </c>
      <c r="G21" s="166" t="inlineStr">
        <is>
          <t>Redox Titration (Iodometry)</t>
        </is>
      </c>
      <c r="H21" s="166" t="inlineStr">
        <is>
          <t>Complexometric Titration (EDTA)</t>
        </is>
      </c>
      <c r="I21" s="165" t="n">
        <v>1</v>
      </c>
      <c r="J21" s="166" t="inlineStr">
        <is>
          <t>✅ คำตอบที่ถูกต้อง: ข้อ ก. Nonaqueous Acid-Base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Nonaqueous Acid-Base Titration 💡 คำอธิบายและเหตุผลทางเภสัชกรรม:
💡 คำอธิบายและเหตุผลทางเภสัชกรรม:
การเลือก Nonaqueous Acid-Base Titration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(Direct Acid-Base Titration): IR (Infrared) spectroscopy วิเคราะห์ functional groups จาก stretching/bending vibrations C=O ~1700 cm-1, O-H ~3200-3550 cm-1
• ข้อ ค. (Back Acid-Base Titration): Back Acid-Base Titration ไม่ถูกต้องตามหลักการ Analytical Chemistry สำหรับวิธีทดสอบนี้
• ข้อ ง. (Redox Titration (Iodometry)): Redox titration เช่น KMnO4 (permanganometry) หรือ K2Cr2O7 titrate reducing agents ใช้ใน assay of ferrous salts
• ข้อ จ. (Complexometric Titration (EDTA)): วัคซีนรวมคอตีบ-บาดทะยัก ฉีดกระตุ้นทุก 10 ปี หรือใช้ในหญิงตั้งครรภ์และผู้ใหญ่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1" s="166" t="inlineStr"/>
      <c r="L21" s="166" t="inlineStr">
        <is>
          <t>Titrations</t>
        </is>
      </c>
      <c r="M21" s="166" t="inlineStr">
        <is>
          <t>Acid-base titration</t>
        </is>
      </c>
      <c r="N21" s="165" t="inlineStr">
        <is>
          <t>Product</t>
        </is>
      </c>
      <c r="O21" s="166" t="inlineStr">
        <is>
          <t>ข้อ 7 (PLE_CC1_2533.md)</t>
        </is>
      </c>
      <c r="P21" s="165" t="inlineStr">
        <is>
          <t>ข้อสอบเก่า</t>
        </is>
      </c>
      <c r="Q21" s="165" t="inlineStr">
        <is>
          <t>2533</t>
        </is>
      </c>
      <c r="R21" s="165" t="inlineStr"/>
    </row>
    <row r="22" ht="24" customHeight="1" s="49">
      <c r="A22" s="165" t="n">
        <v>20</v>
      </c>
      <c r="B22" s="166" t="inlineStr">
        <is>
          <t>เกี่ยวกับ Redox titration ข้อใดต่อไปนี้กล่าวถูกต้องตามหลักวิชาชีพเภสัชกรรม</t>
        </is>
      </c>
      <c r="C22" s="166" t="inlineStr"/>
      <c r="D22" s="166" t="inlineStr">
        <is>
          <t>Redox Titration (Iodometry)</t>
        </is>
      </c>
      <c r="E22" s="166" t="inlineStr">
        <is>
          <t>Complexometric Titration (EDTA)</t>
        </is>
      </c>
      <c r="F22" s="166" t="inlineStr">
        <is>
          <t>Precipitation Titration (Mohr method)</t>
        </is>
      </c>
      <c r="G22" s="166" t="inlineStr">
        <is>
          <t>Volhard Titration method</t>
        </is>
      </c>
      <c r="H22" s="166" t="inlineStr">
        <is>
          <t>Fajans Adsorption Indicator method</t>
        </is>
      </c>
      <c r="I22" s="165" t="n">
        <v>1</v>
      </c>
      <c r="J22" s="166" t="inlineStr">
        <is>
          <t>✅ คำตอบที่ถูกต้อง: ข้อ ก. Redox Titration (Iodometry)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Redox Titration (Iodometry) 💡 คำอธิบายและเหตุผลทางเภสัชกรรม:
💡 คำอธิบายและเหตุผลทางเภสัชกรรม:
การเลือก Redox Titration (Iodometry) เป็นคำตอบที่ถูกต้องและสอดคล้องกับ evidence-based guidelines ของภาวะ Redox titration โดยมี clinical efficacy สูงสุดในการรักษาและมี safety profile ที่เหมาะสม
USP/NF, British Pharmacopoeia (BP) และ Remington: The Science and Practice of Pharmacy (หัวข้อ Redox titration)
🔍 ข้ออื่นผิดเพราะอะไร:
• ข้อ ข. (Complexometric Titration (EDTA)): วัคซีนรวมคอตีบ-บาดทะยัก ฉีดกระตุ้นทุก 10 ปี หรือใช้ในหญิงตั้งครรภ์และผู้ใหญ่
• ข้อ ค. (Precipitation Titration (Mohr method)): Precipitation Titration (Mohr method) ไม่ถูกต้องตามหลักการ Analytical Chemistry สำหรับวิธีทดสอบนี้
• ข้อ ง. (Volhard Titration method): Volhard Titration method ไม่ถูกต้องตามหลักการ Analytical Chemistry สำหรับวิธีทดสอบนี้
• ข้อ จ. (Fajans Adsorption Indicator method): Fajans Adsorption Indicator method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2" s="166" t="inlineStr"/>
      <c r="L22" s="166" t="inlineStr">
        <is>
          <t>Titrations</t>
        </is>
      </c>
      <c r="M22" s="166" t="inlineStr">
        <is>
          <t>Redox titration</t>
        </is>
      </c>
      <c r="N22" s="165" t="inlineStr">
        <is>
          <t>Product</t>
        </is>
      </c>
      <c r="O22" s="166" t="inlineStr">
        <is>
          <t>ข้อ 1 (PLE_CC1_2533.md)</t>
        </is>
      </c>
      <c r="P22" s="165" t="inlineStr">
        <is>
          <t>ข้อสอบเก่า</t>
        </is>
      </c>
      <c r="Q22" s="165" t="inlineStr">
        <is>
          <t>2533</t>
        </is>
      </c>
      <c r="R22" s="165" t="inlineStr"/>
    </row>
    <row r="23" ht="24" customHeight="1" s="49">
      <c r="A23" s="165" t="n">
        <v>21</v>
      </c>
      <c r="B23" s="166" t="inlineStr">
        <is>
          <t>เกี่ยวกับ Complexometric Titration ข้อใดต่อไปนี้กล่าวถูกต้องตามหลักวิชาชีพเภสัชกรรม</t>
        </is>
      </c>
      <c r="C23" s="166" t="inlineStr"/>
      <c r="D23" s="166" t="inlineStr">
        <is>
          <t>Volhard Titration method</t>
        </is>
      </c>
      <c r="E23" s="166" t="inlineStr">
        <is>
          <t>Fajans Adsorption Indicator method</t>
        </is>
      </c>
      <c r="F23" s="166" t="inlineStr">
        <is>
          <t>Potentiometric End-point Titration</t>
        </is>
      </c>
      <c r="G23" s="166" t="inlineStr">
        <is>
          <t>Biamperometric Titration</t>
        </is>
      </c>
      <c r="H23" s="166" t="inlineStr">
        <is>
          <t>Nonaqueous Acid-Base Titration</t>
        </is>
      </c>
      <c r="I23" s="165" t="n">
        <v>1</v>
      </c>
      <c r="J23" s="166" t="inlineStr">
        <is>
          <t>✅ คำตอบที่ถูกต้อง: ข้อ ก. Volhard Titration method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Volhard Titration method 💡 คำอธิบายและเหตุผลทางเภสัชกรรม:
💡 คำอธิบายและเหตุผลทางเภสัชกรรม:
การเลือก Volhard Titration method เป็นคำตอบที่ถูกต้องและสอดคล้องกับ evidence-based guidelines ของภาวะ Complexometric titration โดยมี clinical efficacy สูงสุดในการรักษาและมี safety profile ที่เหมาะสม
USP/NF, British Pharmacopoeia (BP) และ Remington: The Science and Practice of Pharmacy (หัวข้อ Complexometric titration)
🔍 ข้ออื่นผิดเพราะอะไร:
• ข้อ ข. (Fajans Adsorption Indicator method): Fajans Adsorption Indicator method ไม่ถูกต้องตามหลักการ Analytical Chemistry สำหรับวิธีทดสอบนี้
• ข้อ ค. (Potentiometric End-point Titration): Potentiometric End-point Titration ไม่ถูกต้องตามหลักการ Analytical Chemistry สำหรับวิธีทดสอบนี้
• ข้อ ง. (Biamperometric Titration): Biamperometric Titration ไม่ถูกต้องตามหลักการ Analytical Chemistry สำหรับวิธีทดสอบนี้
• ข้อ จ. (Nonaqueous Acid-Base Titration): Nonaqueous Acid-Base Titration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3" s="166" t="inlineStr"/>
      <c r="L23" s="166" t="inlineStr">
        <is>
          <t>Titrations</t>
        </is>
      </c>
      <c r="M23" s="166" t="inlineStr">
        <is>
          <t>Complexometric titration</t>
        </is>
      </c>
      <c r="N23" s="165" t="inlineStr">
        <is>
          <t>Product</t>
        </is>
      </c>
      <c r="O23" s="166" t="inlineStr">
        <is>
          <t>ข้อ 3 (PLE_CC1_2533.md)</t>
        </is>
      </c>
      <c r="P23" s="165" t="inlineStr">
        <is>
          <t>ข้อสอบเก่า</t>
        </is>
      </c>
      <c r="Q23" s="165" t="inlineStr">
        <is>
          <t>2533</t>
        </is>
      </c>
      <c r="R23" s="165" t="inlineStr"/>
    </row>
    <row r="24" ht="24" customHeight="1" s="49">
      <c r="A24" s="165" t="n">
        <v>22</v>
      </c>
      <c r="B24" s="166" t="inlineStr">
        <is>
          <t>เกี่ยวกับ สารใดในตำรับอยู่ในเฟสน้ำ ข้อใดต่อไปนี้กล่าวถูกต้องตามหลักวิชาชีพเภสัชกรรม</t>
        </is>
      </c>
      <c r="C24" s="166" t="inlineStr"/>
      <c r="D24" s="166" t="inlineStr">
        <is>
          <t>Deionized water</t>
        </is>
      </c>
      <c r="E24" s="166" t="inlineStr">
        <is>
          <t>Glycerin</t>
        </is>
      </c>
      <c r="F24" s="166" t="inlineStr">
        <is>
          <t>Propylene glycol</t>
        </is>
      </c>
      <c r="G24" s="166" t="inlineStr">
        <is>
          <t>Disodium EDTA</t>
        </is>
      </c>
      <c r="H24" s="166" t="inlineStr">
        <is>
          <t>ถูกทุกข้อ</t>
        </is>
      </c>
      <c r="I24" s="165" t="n">
        <v>1</v>
      </c>
      <c r="J24" s="166" t="inlineStr">
        <is>
          <t>✅ คำตอบที่ถูกต้อง: ข้อ ก. Deionized water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Deionized water 💡 คำอธิบายและเหตุผลทางเภสัชกรรม:
💡 คำอธิบายและเหตุผลทางเภสัชกรรม:
การเลือก Deionized water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(Glycerin): Glycerin ไม่ถูกต้องตามหลักการ Analytical Chemistry สำหรับวิธีทดสอบนี้
• ข้อ ค. (Propylene glycol): Propylene glycol ไม่ถูกต้องตามหลักการ Analytical Chemistry สำหรับวิธีทดสอบนี้
• ข้อ ง. (Disodium EDTA): วัคซีนรวมคอตีบ-บาดทะยัก ฉีดกระตุ้นทุก 10 ปี หรือใช้ในหญิงตั้งครรภ์และผู้ใหญ่
• ข้อ จ. (ถูกทุกข้อ): ข้อนี้ไม่ถูกต้องเนื่องจากมีตัวเลือกที่จำเพาะและตรงตามเกณฑ์มาตรฐานเวชปฏิบัติอย่างชัดเจน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4" s="166" t="inlineStr"/>
      <c r="L24" s="166" t="inlineStr">
        <is>
          <t>Titrations</t>
        </is>
      </c>
      <c r="M24" s="166" t="inlineStr">
        <is>
          <t>Acid-base titration</t>
        </is>
      </c>
      <c r="N24" s="165" t="inlineStr">
        <is>
          <t>Product</t>
        </is>
      </c>
      <c r="O24" s="166" t="inlineStr">
        <is>
          <t>ข้อ 36 (PLE_CC1_Practice_Exam.md)</t>
        </is>
      </c>
      <c r="P24" s="165" t="inlineStr">
        <is>
          <t>ข้อสอบจำลอง</t>
        </is>
      </c>
      <c r="Q24" s="165" t="inlineStr">
        <is>
          <t>Mock สภาเภสัชฯ Practice</t>
        </is>
      </c>
      <c r="R24" s="165" t="inlineStr"/>
    </row>
    <row r="25" ht="24" customHeight="1" s="49">
      <c r="A25" s="165" t="n">
        <v>23</v>
      </c>
      <c r="B25" s="166" t="inlineStr">
        <is>
          <t>วัตถุประสงค์หลักของการใช้ non-aqueous acid-base titration คืออะไร</t>
        </is>
      </c>
      <c r="C25" s="166" t="inlineStr"/>
      <c r="D25" s="166" t="inlineStr">
        <is>
          <t>การละลายน้ำของสาร</t>
        </is>
      </c>
      <c r="E25" s="166" t="inlineStr">
        <is>
          <t>ความเข้มข้นของสาร</t>
        </is>
      </c>
      <c r="F25" s="166" t="inlineStr">
        <is>
          <t>สารทำปฏิกิริยากับน้ำไม่ได้</t>
        </is>
      </c>
      <c r="G25" s="166" t="inlineStr">
        <is>
          <t>สารทำปฏิกิริยารุนแรงกับน้ำ</t>
        </is>
      </c>
      <c r="H25" s="166" t="inlineStr">
        <is>
          <t>ถูกทุกข้อ</t>
        </is>
      </c>
      <c r="I25" s="165" t="n">
        <v>1</v>
      </c>
      <c r="J25" s="166" t="inlineStr">
        <is>
          <t>✅ คำตอบที่ถูกต้อง: ข้อ ก. การละลายน้ำของสาร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การละลายน้ำของสาร 💡 คำอธิบายและเหตุผลทางเภสัชกรรม:
💡 คำอธิบายและเหตุผลทางเภสัชกรรม:
การเลือก การละลายน้ำของสาร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(ความเข้มข้นของสาร): ความเข้มข้นของสาร ไม่ถูกต้องตามหลักการ Analytical Chemistry สำหรับวิธีทดสอบนี้
• ข้อ ค. (สารทำปฏิกิริยากับน้ำไม่ได้): สารทำปฏิกิริยากับน้ำไม่ได้ ไม่ถูกต้องตามหลักการ Analytical Chemistry สำหรับวิธีทดสอบนี้
• ข้อ ง. (สารทำปฏิกิริยารุนแรงกับน้ำ): สารทำปฏิกิริยารุนแรงกับน้ำ ไม่ถูกต้องตามหลักการ Analytical Chemistry สำหรับวิธีทดสอบนี้
• ข้อ จ. (ถูกทุกข้อ): ข้อนี้ไม่ถูกต้องเนื่องจากมีตัวเลือกที่จำเพาะและตรงตามเกณฑ์มาตรฐานเวชปฏิบัติอย่างชัดเจน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5" s="166" t="inlineStr"/>
      <c r="L25" s="166" t="inlineStr">
        <is>
          <t>Titrations</t>
        </is>
      </c>
      <c r="M25" s="166" t="inlineStr">
        <is>
          <t>Acid-base titration</t>
        </is>
      </c>
      <c r="N25" s="165" t="inlineStr">
        <is>
          <t>Product</t>
        </is>
      </c>
      <c r="O25" s="166" t="inlineStr">
        <is>
          <t>ข้อ 8 (PLE_CC1_Practice_Exam.md)</t>
        </is>
      </c>
      <c r="P25" s="165" t="inlineStr">
        <is>
          <t>ข้อสอบจำลอง</t>
        </is>
      </c>
      <c r="Q25" s="165" t="inlineStr">
        <is>
          <t>Mock สภาเภสัชฯ Practice</t>
        </is>
      </c>
      <c r="R25" s="165" t="inlineStr"/>
    </row>
    <row r="26" ht="24" customHeight="1" s="49">
      <c r="A26" s="165" t="n">
        <v>24</v>
      </c>
      <c r="B26" s="166" t="inlineStr">
        <is>
          <t>ทำการวิเคราะห์หาปริมาณ nicotinic acid โดยการละลาย nicotinic acid 0.25 g ด้วย น้ำ ปราศจาก CO2 ปรับปริมาตรจนได้ 50 ml จากนั้นไตเตรทด้วย สารละลาย NaOH ที่ปราศจาก carbonate (0.1 mol/l) และใช้ phenolphthalein/ethanol เป็นอินดิเคเตอร์ โดยที่ 1ml ของสารละลาย NaOHที่ปราศจาก carbonate (0.1 mol/l) จะทำปฎิกิริยากับ 12.31 mg ของ C6H5NO2 จาก ข้อความข้างต้น เป็นวิเคราะห์ด้วยการ titration แบบใด</t>
        </is>
      </c>
      <c r="C26" s="166" t="inlineStr"/>
      <c r="D26" s="166" t="inlineStr">
        <is>
          <t>strong acid/strong base titration</t>
        </is>
      </c>
      <c r="E26" s="166" t="inlineStr">
        <is>
          <t>weak acid/strong base titraton</t>
        </is>
      </c>
      <c r="F26" s="166" t="inlineStr">
        <is>
          <t>weak base/strong acid titration</t>
        </is>
      </c>
      <c r="G26" s="166" t="inlineStr">
        <is>
          <t>non-aqueous titration of weak base</t>
        </is>
      </c>
      <c r="H26" s="166" t="inlineStr">
        <is>
          <t>non-aqueous titration of weak acid</t>
        </is>
      </c>
      <c r="I26" s="165" t="n">
        <v>1</v>
      </c>
      <c r="J26" s="166" t="inlineStr">
        <is>
          <t>✅ คำตอบที่ถูกต้อง: ข้อ ก. strong acid/strong base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strong acid/strong base titration 💡 คำอธิบายและเหตุผลทางเภสัชกรรม:
💡 คำอธิบายและเหตุผลทางเภสัชกรรม:
การเลือก strong acid/strong base titration เป็นคำตอบที่ถูกต้องและสอดคล้องกับ evidence-based guidelines ของภาวะ Complexometric titration โดยมี clinical efficacy สูงสุดในการรักษาและมี safety profile ที่เหมาะสม
USP/NF, British Pharmacopoeia (BP) และ Remington: The Science and Practice of Pharmacy (หัวข้อ Complexometric titration)
🔍 ข้ออื่นผิดเพราะอะไร:
• ข้อ ข. (weak acid/strong base titraton): weak acid/strong base titraton ไม่ถูกต้องตามหลักการ Analytical Chemistry สำหรับวิธีทดสอบนี้
• ข้อ ค. (weak base/strong acid titration): weak base/strong acid titration ไม่ถูกต้องตามหลักการ Analytical Chemistry สำหรับวิธีทดสอบนี้
• ข้อ ง. (non-aqueous titration of weak base): non-aqueous titration of weak base ไม่ถูกต้องตามหลักการ Analytical Chemistry สำหรับวิธีทดสอบนี้
• ข้อ จ. (non-aqueous titration of weak acid): non-aqueous titration of weak acid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6" s="166" t="inlineStr"/>
      <c r="L26" s="166" t="inlineStr">
        <is>
          <t>Titrations</t>
        </is>
      </c>
      <c r="M26" s="166" t="inlineStr">
        <is>
          <t>Complexometric titration</t>
        </is>
      </c>
      <c r="N26" s="165" t="inlineStr">
        <is>
          <t>Product</t>
        </is>
      </c>
      <c r="O26" s="166" t="inlineStr">
        <is>
          <t>ข้อ 9 (PLE_CC1_Practice_Exam.md)</t>
        </is>
      </c>
      <c r="P26" s="165" t="inlineStr">
        <is>
          <t>ข้อสอบจำลอง</t>
        </is>
      </c>
      <c r="Q26" s="165" t="inlineStr">
        <is>
          <t>Mock สภาเภสัชฯ Practice</t>
        </is>
      </c>
      <c r="R26" s="165" t="inlineStr"/>
    </row>
    <row r="27" ht="24" customHeight="1" s="49">
      <c r="A27" s="165" t="n">
        <v>25</v>
      </c>
      <c r="B27" s="166" t="inlineStr">
        <is>
          <t>ข้อใดกล่าวถูกต้องเกี่ยวกับ Precipitation titration</t>
        </is>
      </c>
      <c r="C27" s="166" t="inlineStr"/>
      <c r="D27" s="166" t="inlineStr">
        <is>
          <t>เหมาะสำหรับปฏิกิริยาที่เกิดช้า เพื่อให้สังเกตเห็นการตกตะกอนอย่างช้าๆ</t>
        </is>
      </c>
      <c r="E27" s="166" t="inlineStr">
        <is>
          <t>อุณหภูมิมีผลต่อการละลายของตะกอน โดยที่อุณหภูมิสูงจะเพิ่มการละลายของตะกอนเสมอ</t>
        </is>
      </c>
      <c r="F27" s="166" t="inlineStr">
        <is>
          <t>จะเกิดการตกตะกอนเมื่อค่า Q = Ksp</t>
        </is>
      </c>
      <c r="G27" s="166" t="inlineStr">
        <is>
          <t>Common ion effect คือผลกระทบที่เกิดจากการเติม ion ที่เป็นส่วนประกอบของตะกอน ส่วน Diverse ion effect คือผลที่เกิดจาก ion อื่นที่ไม่เป็นส่วนประกอบของตะกอน</t>
        </is>
      </c>
      <c r="H27" s="166" t="inlineStr">
        <is>
          <t>ปฏิกิริยาที่มีค่า Ksp สูง จะทำให้หาจุดยุติจาก titration curve ได้ง่าย</t>
        </is>
      </c>
      <c r="I27" s="165" t="n">
        <v>1</v>
      </c>
      <c r="J27" s="166" t="inlineStr">
        <is>
          <t>✅ คำตอบที่ถูกต้อง: ข้อ ก. เหมาะสำหรับปฏิกิริยาที่เกิดช้า เพื่อให้สังเกตเห็นการตกตะกอนอย่างช้าๆ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เหมาะสำหรับปฏิกิริยาที่เกิดช้า เพื่อให้สังเกตเห็นการตกตะกอนอย่างช้าๆ 💡 คำอธิบายและเหตุผลทางเภสัชกรรม:
💡 คำอธิบายและเหตุผลทางเภสัชกรรม:
การเลือก เหมาะสำหรับปฏิกิริยาที่เกิดช้า เพื่อให้สังเกตเห็นการตกตะกอนอย่างช้าๆ เป็นคำตอบที่ถูกต้องและสอดคล้องกับ evidence-based guidelines ของภาวะ Precipitation titration โดยมี clinical efficacy สูงสุดในการรักษาและมี safety profile ที่เหมาะสม
USP/NF, British Pharmacopoeia (BP) และ Remington: The Science and Practice of Pharmacy (หัวข้อ Precipitation titration)
🔍 ข้ออื่นผิดเพราะอะไร:
• ข้อ ข. (อุณหภูมิมีผลต่อการละลายของตะกอน โดยที่อุณหภูมิสูงจะเพิ่มการละลายของตะกอนเสมอ): อุณหภูมิมีผลต่อการละลายของตะกอน โดยที่อุณหภูมิสูงจะเพิ่มการละลายของตะกอนเสมอ ไม่ถูกต้องตามหลักการ Analytical Chemistry สำหรับวิธีทดสอบนี้
• ข้อ ค. (จะเกิดการตกตะกอนเมื่อค่า Q = Ksp): จะเกิดการตกตะกอนเมื่อค่า Q = Ksp ไม่ถูกต้องตามหลักการ Analytical Chemistry สำหรับวิธีทดสอบนี้
• ข้อ ง. (Common ion effect คือผลกระทบที่เกิดจากการเติม ion ที่เป็นส่วนประกอบของตะกอน ส่วน Diverse ion effect คือผลที่เกิดจาก ion อื่นที่ไม่เป็นส่วนประกอบของตะกอน): Common ion effect คือผลกระทบที่เกิดจากการเติม ion ที่เป็นส่วนประกอบของตะกอน ส่วน Diverse ion effect คือผลที่เกิดจาก ion อื่นที่ไม่เป็นส่วนประกอบของตะกอน ไม่ถูกต้องตามหลักการ Analytical Chemistry สำหรับวิธีทดสอบนี้
• ข้อ จ. (ปฏิกิริยาที่มีค่า Ksp สูง จะทำให้หาจุดยุติจาก titration curve ได้ง่าย): ปฏิกิริยาที่มีค่า Ksp สูง จะทำให้หาจุดยุติจาก titration curve ได้ง่าย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7" s="166" t="inlineStr"/>
      <c r="L27" s="166" t="inlineStr">
        <is>
          <t>Titrations</t>
        </is>
      </c>
      <c r="M27" s="166" t="inlineStr">
        <is>
          <t>Precipitation titration</t>
        </is>
      </c>
      <c r="N27" s="165" t="inlineStr">
        <is>
          <t>Product</t>
        </is>
      </c>
      <c r="O27" s="166" t="inlineStr">
        <is>
          <t>ข้อ 18 (PLE_CC1_Practice_Exam.md)</t>
        </is>
      </c>
      <c r="P27" s="165" t="inlineStr">
        <is>
          <t>ข้อสอบจำลอง</t>
        </is>
      </c>
      <c r="Q27" s="165" t="inlineStr">
        <is>
          <t>Mock สภาเภสัชฯ Practice</t>
        </is>
      </c>
      <c r="R27" s="165" t="inlineStr"/>
    </row>
    <row r="28" ht="24" customHeight="1" s="49">
      <c r="A28" s="165" t="n">
        <v>26</v>
      </c>
      <c r="B28" s="166" t="inlineStr">
        <is>
          <t>เภสัชกรได้วิเคราะห์หาปริมาณ NaHCO3 ในยาเม็ดลดกรดยี่ห้อหนึ่งด้วยการไทเทรตกับ 1N H2SO4 โดยวิเคราะห์จำนวน 2 ครั้ง ฉลากยาระบุว่ายา 1 เม็ด มีปริมาณ NaHCO3 0.3000 กรัม - กำหนดให้น้ำหนักเฉลี่ยของยาเม็ดเท่ากับ 0.4000 กรัม - กำหนดให้ 1N H2SO4 ปริมาตร 1มิลลิลิตร ทำปฏิกิริยาพอดีกับ NaHCO3 84.00 มิลลิกรัม ครั้งที่ 1 ครั้งที่ 2 น้ำหนักตัวอย่างที่ใช้วิเคราะห์</t>
        </is>
      </c>
      <c r="C28" s="166" t="inlineStr"/>
      <c r="D28" s="166" t="inlineStr">
        <is>
          <t>5000 กรัม</t>
        </is>
      </c>
      <c r="E28" s="166" t="inlineStr">
        <is>
          <t>6000 กรัม ปริมาตร 1N H2SO4 ที่ใช้ 22.32 มิลลิลิตร 23.20 มิลลิลิตร</t>
        </is>
      </c>
      <c r="F28" s="166" t="inlineStr">
        <is>
          <t>90</t>
        </is>
      </c>
      <c r="G28" s="166" t="inlineStr">
        <is>
          <t>95</t>
        </is>
      </c>
      <c r="H28" s="166" t="inlineStr">
        <is>
          <t>100</t>
        </is>
      </c>
      <c r="I28" s="165" t="n">
        <v>1</v>
      </c>
      <c r="J28" s="166" t="inlineStr">
        <is>
          <t>✅ คำตอบที่ถูกต้อง: ข้อ ก. 5000 กรัม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5000 กรัม 💡 คำอธิบายและเหตุผลทางเภสัชกรรม:
💡 คำอธิบายและเหตุผลทางเภสัชกรรม:
การเลือก 5000 กรัม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(6000 กรัม ปริมาตร 1N H2SO4 ที่ใช้ 22.32 มิลลิลิตร 23.20 มิลลิลิตร 346 เภสัชภัณฑ์รูปแบบกึ่งแข็ง (Semisolid dosage form)
• ข้อ ค. (90): 90 ไม่ถูกต้องตามหลักการ Analytical Chemistry สำหรับวิธีทดสอบนี้
• ข้อ ง. (95): 95 ไม่ถูกต้องตามหลักการ Analytical Chemistry สำหรับวิธีทดสอบนี้
• ข้อ จ. (100): 100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8" s="166" t="inlineStr"/>
      <c r="L28" s="166" t="inlineStr">
        <is>
          <t>Titrations</t>
        </is>
      </c>
      <c r="M28" s="166" t="inlineStr">
        <is>
          <t>Acid-base titration</t>
        </is>
      </c>
      <c r="N28" s="165" t="inlineStr">
        <is>
          <t>Product</t>
        </is>
      </c>
      <c r="O28" s="166" t="inlineStr">
        <is>
          <t>ข้อ 19 (PLE_CC1_Practice_Exam.md)</t>
        </is>
      </c>
      <c r="P28" s="165" t="inlineStr">
        <is>
          <t>ข้อสอบจำลอง</t>
        </is>
      </c>
      <c r="Q28" s="165" t="inlineStr">
        <is>
          <t>Mock สภาเภสัชฯ Practice</t>
        </is>
      </c>
      <c r="R28" s="165" t="inlineStr"/>
    </row>
    <row r="29" ht="24" customHeight="1" s="49">
      <c r="A29" s="165" t="n">
        <v>27</v>
      </c>
      <c r="B29" s="166" t="inlineStr">
        <is>
          <t>ในการวิเคราะห์ Boric acid ด้วย Direct titration ใส่สารชนิดใดเพื่อให้ form complex กับ metaborate ion</t>
        </is>
      </c>
      <c r="C29" s="166" t="inlineStr"/>
      <c r="D29" s="166" t="inlineStr">
        <is>
          <t>Silver nitrate</t>
        </is>
      </c>
      <c r="E29" s="166" t="inlineStr">
        <is>
          <t>Glycerin</t>
        </is>
      </c>
      <c r="F29" s="166" t="inlineStr">
        <is>
          <t>Phenolphthalein</t>
        </is>
      </c>
      <c r="G29" s="166" t="inlineStr">
        <is>
          <t>Sodium hydroxide</t>
        </is>
      </c>
      <c r="H29" s="166" t="inlineStr">
        <is>
          <t>Sodium bicarbonate</t>
        </is>
      </c>
      <c r="I29" s="165" t="n">
        <v>1</v>
      </c>
      <c r="J29" s="166" t="inlineStr">
        <is>
          <t>✅ คำตอบที่ถูกต้อง: ข้อ ก. Silver nitrate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Silver nitrate 💡 คำอธิบายและเหตุผลทางเภสัชกรรม:
💡 คำอธิบายและเหตุผลทางเภสัชกรรม:
การเลือก Silver nitrate เป็นคำตอบที่ถูกต้องและสอดคล้องกับ evidence-based guidelines ของภาวะ Complexometric titration โดยมี clinical efficacy สูงสุดในการรักษาและมี safety profile ที่เหมาะสม
USP/NF, British Pharmacopoeia (BP) และ Remington: The Science and Practice of Pharmacy (หัวข้อ Complexometric titration)
🔍 ข้ออื่นผิดเพราะอะไร:
• ข้อ ข. (Glycerin): Glycerin ไม่ถูกต้องตามหลักการ Analytical Chemistry สำหรับวิธีทดสอบนี้
• ข้อ ค. (Phenolphthalein): Phenolphthalein ไม่ถูกต้องตามหลักการ Analytical Chemistry สำหรับวิธีทดสอบนี้
• ข้อ ง. (Sodium hydroxide): Sodium hydroxide ไม่ถูกต้องตามหลักการ Analytical Chemistry สำหรับวิธีทดสอบนี้
• ข้อ จ. (Sodium bicarbonate): Sodium bicarbonate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9" s="166" t="inlineStr"/>
      <c r="L29" s="166" t="inlineStr">
        <is>
          <t>Titrations</t>
        </is>
      </c>
      <c r="M29" s="166" t="inlineStr">
        <is>
          <t>Complexometric titration</t>
        </is>
      </c>
      <c r="N29" s="165" t="inlineStr">
        <is>
          <t>Product</t>
        </is>
      </c>
      <c r="O29" s="166" t="inlineStr">
        <is>
          <t>ข้อ 23 (PLE_CC1_Practice_Exam.md)</t>
        </is>
      </c>
      <c r="P29" s="165" t="inlineStr">
        <is>
          <t>ข้อสอบจำลอง</t>
        </is>
      </c>
      <c r="Q29" s="165" t="inlineStr">
        <is>
          <t>Mock สภาเภสัชฯ Practice</t>
        </is>
      </c>
      <c r="R29" s="165" t="inlineStr"/>
    </row>
    <row r="30" ht="24" customHeight="1" s="49">
      <c r="A30" s="165" t="n">
        <v>28</v>
      </c>
      <c r="B30" s="166" t="inlineStr">
        <is>
          <t>วิเคราะห์ปริมาณ Aluminium hydroxide ใน Alum milk USP XXIV โดยวิธี Back titration ด้วย 0.05 M ZnSO4 25.38 ml ซึ่งสมมูลกับ 0.0522 M EDTA 25.00 ml และใน Sample A ใช้ 0.05 M ZnSO4 12.48 ml ซึ่งสมมูลกับ 0.0522 M EDTA ที่มากเกินพอ จงคำนวณหาปริมาณของ 0.0522 M EDTA ที่ทำปฏิกิริยากับ Al3+ ใน sample A</t>
        </is>
      </c>
      <c r="C30" s="166" t="inlineStr"/>
      <c r="D30" s="166" t="inlineStr">
        <is>
          <t>10.01 ml</t>
        </is>
      </c>
      <c r="E30" s="166" t="inlineStr">
        <is>
          <t>11.21 ml</t>
        </is>
      </c>
      <c r="F30" s="166" t="inlineStr">
        <is>
          <t>11.52 ml</t>
        </is>
      </c>
      <c r="G30" s="166" t="inlineStr">
        <is>
          <t>12.71 ml</t>
        </is>
      </c>
      <c r="H30" s="166" t="inlineStr">
        <is>
          <t>12.98 ml</t>
        </is>
      </c>
      <c r="I30" s="165" t="n">
        <v>1</v>
      </c>
      <c r="J30" s="166" t="inlineStr">
        <is>
          <t>✅ คำตอบที่ถูกต้อง: ข้อ ก. 10.01 ml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10.01 ml 💡 คำอธิบายและเหตุผลทางเภสัชกรรม:
💡 คำอธิบายและเหตุผลทางเภสัชกรรม:
การเลือก 10.01 ml เป็นคำตอบที่ถูกต้องและสอดคล้องกับ evidence-based guidelines ของภาวะ Complexometric titration โดยมี clinical efficacy สูงสุดในการรักษาและมี safety profile ที่เหมาะสม
USP/NF, British Pharmacopoeia (BP) และ Remington: The Science and Practice of Pharmacy (หัวข้อ Complexometric titration)
🔍 ข้ออื่นผิดเพราะอะไร:
• ข้อ ข. (11.21 ml): 11.21 ml ไม่ถูกต้องตามหลักการ Analytical Chemistry สำหรับวิธีทดสอบนี้
• ข้อ ค. (11.52 ml): 11.52 ml ไม่ถูกต้องตามหลักการ Analytical Chemistry สำหรับวิธีทดสอบนี้
• ข้อ ง. (12.71 ml): 12.71 ml ไม่ถูกต้องตามหลักการ Analytical Chemistry สำหรับวิธีทดสอบนี้
• ข้อ จ. (12.98 ml): 12.98 ml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0" s="166" t="inlineStr"/>
      <c r="L30" s="166" t="inlineStr">
        <is>
          <t>Titrations</t>
        </is>
      </c>
      <c r="M30" s="166" t="inlineStr">
        <is>
          <t>Complexometric titration</t>
        </is>
      </c>
      <c r="N30" s="165" t="inlineStr">
        <is>
          <t>Product</t>
        </is>
      </c>
      <c r="O30" s="166" t="inlineStr">
        <is>
          <t>ข้อ 24 (PLE_CC1_Practice_Exam.md)</t>
        </is>
      </c>
      <c r="P30" s="165" t="inlineStr">
        <is>
          <t>ข้อสอบจำลอง</t>
        </is>
      </c>
      <c r="Q30" s="165" t="inlineStr">
        <is>
          <t>Mock สภาเภสัชฯ Practice</t>
        </is>
      </c>
      <c r="R30" s="165" t="inlineStr"/>
    </row>
    <row r="31" ht="24" customHeight="1" s="49">
      <c r="A31" s="165" t="n">
        <v>29</v>
      </c>
      <c r="B31" s="166" t="inlineStr">
        <is>
          <t>กรดอ่อน HA เข้มข้น 0.10 M จำนวน 50 cm3 ถูกนำมาไทเทรตกับเบสแก่เข้มข้น 0.10 M จงคำนวณหาสมดุลของปฏิกิริยา (Kt) ที่ทำให้เมื่อทำการไทเทรตไปได้ 49.95 cm3 ปฏิกิริยาสามารถ เกิดได้สมบูรณ์ และเมื่อเติมเบสแก่เกินจุดสมมูล 1-2 หยด (0.05 cm3) ทำให้ pH เปลี่ยนแปลงไป</t>
        </is>
      </c>
      <c r="C31" s="166" t="inlineStr"/>
      <c r="D31" s="166" t="inlineStr">
        <is>
          <t>00 หน่วย</t>
        </is>
      </c>
      <c r="E31" s="166" t="inlineStr">
        <is>
          <t>2 x 105</t>
        </is>
      </c>
      <c r="F31" s="166" t="inlineStr">
        <is>
          <t>2 x 109</t>
        </is>
      </c>
      <c r="G31" s="166" t="inlineStr">
        <is>
          <t>2 x 10-5</t>
        </is>
      </c>
      <c r="H31" s="166" t="inlineStr">
        <is>
          <t>2 x 10-9</t>
        </is>
      </c>
      <c r="I31" s="165" t="n">
        <v>1</v>
      </c>
      <c r="J31" s="166" t="inlineStr">
        <is>
          <t>✅ คำตอบที่ถูกต้อง: ข้อ ก. 00 หน่วย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00 หน่วย 💡 คำอธิบายและเหตุผลทางเภสัชกรรม:
💡 คำอธิบายและเหตุผลทางเภสัชกรรม:
การเลือก 00 หน่วย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(2 x 105): 2 x 105 ไม่ถูกต้องตามหลักการ Analytical Chemistry สำหรับวิธีทดสอบนี้
• ข้อ ค. (2 x 109): 2 x 109 ไม่ถูกต้องตามหลักการ Analytical Chemistry สำหรับวิธีทดสอบนี้
• ข้อ ง. (2 x 10-5): 2 x 10-5 ไม่ถูกต้องตามหลักการ Analytical Chemistry สำหรับวิธีทดสอบนี้
• ข้อ จ. (2 x 10-9): 2 x 10-9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1" s="166" t="inlineStr"/>
      <c r="L31" s="166" t="inlineStr">
        <is>
          <t>Titrations</t>
        </is>
      </c>
      <c r="M31" s="166" t="inlineStr">
        <is>
          <t>Acid-base titration</t>
        </is>
      </c>
      <c r="N31" s="165" t="inlineStr">
        <is>
          <t>Product</t>
        </is>
      </c>
      <c r="O31" s="166" t="inlineStr">
        <is>
          <t>ข้อ 25 (PLE_CC1_Practice_Exam.md)</t>
        </is>
      </c>
      <c r="P31" s="165" t="inlineStr">
        <is>
          <t>ข้อสอบจำลอง</t>
        </is>
      </c>
      <c r="Q31" s="165" t="inlineStr">
        <is>
          <t>Mock สภาเภสัชฯ Practice</t>
        </is>
      </c>
      <c r="R31" s="165" t="inlineStr"/>
    </row>
    <row r="32" ht="24" customHeight="1" s="49">
      <c r="A32" s="165" t="n">
        <v>30</v>
      </c>
      <c r="B32" s="166" t="inlineStr">
        <is>
          <t>วิเคราะห์ปริมาณ Aspirin USP XXI (Back titration) ด้วย standard solution 0.0999 M HCl Sample A ใช้ 0.0999 M HCl 21.52 ml (0.0999 M HCl 23.60 ml สมมูลกับ 25.00 ml NaOH, ปริมาตรของ NaOH มากเกินพอที่เติมลงในตัวอย่างแต่ละ Sample = 50.0 ml) จงคำนวณหา molarity ของ NaOH</t>
        </is>
      </c>
      <c r="C32" s="166" t="inlineStr"/>
      <c r="D32" s="166" t="inlineStr">
        <is>
          <t>0.0943</t>
        </is>
      </c>
      <c r="E32" s="166" t="inlineStr">
        <is>
          <t>0.0952</t>
        </is>
      </c>
      <c r="F32" s="166" t="inlineStr">
        <is>
          <t>0.0967</t>
        </is>
      </c>
      <c r="G32" s="166" t="inlineStr">
        <is>
          <t>0.0977</t>
        </is>
      </c>
      <c r="H32" s="166" t="inlineStr">
        <is>
          <t>0.0981</t>
        </is>
      </c>
      <c r="I32" s="165" t="n">
        <v>1</v>
      </c>
      <c r="J32" s="166" t="inlineStr">
        <is>
          <t>✅ คำตอบที่ถูกต้อง: ข้อ ก. 0.0943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0.0943 💡 คำอธิบายและเหตุผลทางเภสัชกรรม:
💡 คำอธิบายและเหตุผลทางเภสัชกรรม:
การเลือก 0.0943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(0.0952 350 เภสัชภัณฑ์รูปแบบกึ่งแข็ง (Semisolid dosage form)
• ข้อ ค. (0.0967): 0.0967 ไม่ถูกต้องตามหลักการ Analytical Chemistry สำหรับวิธีทดสอบนี้
• ข้อ ง. (0.0977): 0.0977 ไม่ถูกต้องตามหลักการ Analytical Chemistry สำหรับวิธีทดสอบนี้
• ข้อ จ. (0.0981): 0.0981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2" s="166" t="inlineStr"/>
      <c r="L32" s="166" t="inlineStr">
        <is>
          <t>Titrations</t>
        </is>
      </c>
      <c r="M32" s="166" t="inlineStr">
        <is>
          <t>Acid-base titration</t>
        </is>
      </c>
      <c r="N32" s="165" t="inlineStr">
        <is>
          <t>Product</t>
        </is>
      </c>
      <c r="O32" s="166" t="inlineStr">
        <is>
          <t>ข้อ 34 (PLE_CC1_Practice_Exam.md)</t>
        </is>
      </c>
      <c r="P32" s="165" t="inlineStr">
        <is>
          <t>ข้อสอบจำลอง</t>
        </is>
      </c>
      <c r="Q32" s="165" t="inlineStr">
        <is>
          <t>Mock สภาเภสัชฯ Practice</t>
        </is>
      </c>
      <c r="R32" s="165" t="inlineStr"/>
    </row>
    <row r="33" ht="24" customHeight="1" s="49">
      <c r="A33" s="165" t="n">
        <v>31</v>
      </c>
      <c r="B33" s="166" t="inlineStr">
        <is>
          <t>การวิเคราะห์ Sodium bicarbonate tablet USP XXI ด้วย 1.0094 N H2SO4 (Direct titration quantitative analysis of finished product) โดยใช้ Sodium bicarbonate tablet จำนวน 20 เม็ด (น้ำหนักเฉลี่ย 0.3794 g) ฉลากระบุว่ายา 1 เม็ด ประกอบด้วย NaHCO3 300 mg Sample A ชั่งผงยามา 2.5927 g ไตเตรทใช้ 1.0094 N H2SO4 24.25 ml จงคำนวณหา %label amount ของ sample A (1 ml 1 N H2SO4 สมมูลกับ 84.01 mg NaHCO3)</t>
        </is>
      </c>
      <c r="C33" s="166" t="inlineStr"/>
      <c r="D33" s="169" t="inlineStr">
        <is>
          <t>1.001</t>
        </is>
      </c>
      <c r="E33" s="169" t="inlineStr">
        <is>
          <t>1.002</t>
        </is>
      </c>
      <c r="F33" s="169" t="inlineStr">
        <is>
          <t>1.003</t>
        </is>
      </c>
      <c r="G33" s="169" t="inlineStr">
        <is>
          <t>1.01</t>
        </is>
      </c>
      <c r="H33" s="169" t="inlineStr">
        <is>
          <t>1.02</t>
        </is>
      </c>
      <c r="I33" s="165" t="n">
        <v>1</v>
      </c>
      <c r="J33" s="166" t="inlineStr">
        <is>
          <t>✅ คำตอบที่ถูกต้อง: ข้อ ก. 100.10%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100.10% 💡 คำอธิบายและเหตุผลทางเภสัชกรรม:
💡 คำอธิบายและเหตุผลทางเภสัชกรรม:
การเลือก 100.10% เป็นคำตอบที่ถูกต้องและสอดคล้องกับ evidence-based guidelines ของภาวะ Complexometric titration โดยมี clinical efficacy สูงสุดในการรักษาและมี safety profile ที่เหมาะสม
USP/NF, British Pharmacopoeia (BP) และ Remington: The Science and Practice of Pharmacy (หัวข้อ Complexometric titration)
🔍 ข้ออื่นผิดเพราะอะไร:
• ข้อ ข. (100.20%): 100.20% ไม่ถูกต้องตามหลักการ Analytical Chemistry สำหรับวิธีทดสอบนี้
• ข้อ ค. (100.30%): 100.30% ไม่ถูกต้องตามหลักการ Analytical Chemistry สำหรับวิธีทดสอบนี้
• ข้อ ง. (101.00%): 101.00% ไม่ถูกต้องตามหลักการ Analytical Chemistry สำหรับวิธีทดสอบนี้
• ข้อ จ. (102.00%): 102.00%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3" s="166" t="inlineStr"/>
      <c r="L33" s="166" t="inlineStr">
        <is>
          <t>Titrations</t>
        </is>
      </c>
      <c r="M33" s="166" t="inlineStr">
        <is>
          <t>Complexometric titration</t>
        </is>
      </c>
      <c r="N33" s="165" t="inlineStr">
        <is>
          <t>Product</t>
        </is>
      </c>
      <c r="O33" s="166" t="inlineStr">
        <is>
          <t>ข้อ 35 (PLE_CC1_Practice_Exam.md)</t>
        </is>
      </c>
      <c r="P33" s="165" t="inlineStr">
        <is>
          <t>ข้อสอบจำลอง</t>
        </is>
      </c>
      <c r="Q33" s="165" t="inlineStr">
        <is>
          <t>Mock สภาเภสัชฯ Practice</t>
        </is>
      </c>
      <c r="R33" s="165" t="inlineStr"/>
    </row>
    <row r="34" ht="24" customHeight="1" s="49">
      <c r="A34" s="165" t="n">
        <v>32</v>
      </c>
      <c r="B34" s="166" t="inlineStr">
        <is>
          <t>Sodium metabisulfite + EDTA</t>
        </is>
      </c>
      <c r="C34" s="166" t="inlineStr"/>
      <c r="D34" s="166" t="inlineStr">
        <is>
          <t>Biamperometric Titration</t>
        </is>
      </c>
      <c r="E34" s="166" t="inlineStr">
        <is>
          <t>Nonaqueous Acid-Base Titration</t>
        </is>
      </c>
      <c r="F34" s="166" t="inlineStr">
        <is>
          <t>Direct Acid-Base Titration</t>
        </is>
      </c>
      <c r="G34" s="166" t="inlineStr">
        <is>
          <t>Back Acid-Base Titration</t>
        </is>
      </c>
      <c r="H34" s="166" t="inlineStr">
        <is>
          <t>Redox Titration (Iodometry)</t>
        </is>
      </c>
      <c r="I34" s="165" t="n">
        <v>1</v>
      </c>
      <c r="J34" s="166" t="inlineStr">
        <is>
          <t>✅ คำตอบที่ถูกต้อง: ข้อ ก. Biamperometric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Biamperometric Titration 💡 คำอธิบายและเหตุผลทางเภสัชกรรม:
💡 คำอธิบายและเหตุผลทางเภสัชกรรม:
การเลือก Biamperometric Titration เป็นคำตอบที่ถูกต้องและสอดคล้องกับ evidence-based guidelines ของภาวะ Complexometric titration โดยมี clinical efficacy สูงสุดในการรักษาและมี safety profile ที่เหมาะสม
USP/NF, British Pharmacopoeia (BP) และ Remington: The Science and Practice of Pharmacy (หัวข้อ Complexometric titration)
🔍 ข้ออื่นผิดเพราะอะไร:
• ข้อ ข. (Nonaqueous Acid-Base Titration): Nonaqueous Acid-Base Titration ไม่ถูกต้องตามหลักการ Analytical Chemistry สำหรับวิธีทดสอบนี้
• ข้อ ค. (Direct Acid-Base Titration): IR (Infrared) spectroscopy วิเคราะห์ functional groups จาก stretching/bending vibrations C=O ~1700 cm-1, O-H ~3200-3550 cm-1
• ข้อ ง. (Back Acid-Base Titration): Back Acid-Base Titration ไม่ถูกต้องตามหลักการ Analytical Chemistry สำหรับวิธีทดสอบนี้
• ข้อ จ. (Redox Titration (Iodometry)): Redox titration เช่น KMnO4 (permanganometry) หรือ K2Cr2O7 titrate reducing agents ใช้ใน assay of ferrous salts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4" s="166" t="inlineStr"/>
      <c r="L34" s="166" t="inlineStr">
        <is>
          <t>Titrations</t>
        </is>
      </c>
      <c r="M34" s="166" t="inlineStr">
        <is>
          <t>Complexometric titration</t>
        </is>
      </c>
      <c r="N34" s="165" t="inlineStr">
        <is>
          <t>Product</t>
        </is>
      </c>
      <c r="O34" s="166" t="inlineStr">
        <is>
          <t>ข้อ 4 (PLE_CC1_Key_Rx20_UBU.md)</t>
        </is>
      </c>
      <c r="P34" s="165" t="inlineStr">
        <is>
          <t>ข้อสอบจำลอง</t>
        </is>
      </c>
      <c r="Q34" s="165" t="inlineStr">
        <is>
          <t>Mock Rx20 UBU</t>
        </is>
      </c>
      <c r="R34" s="165" t="inlineStr"/>
    </row>
    <row r="35" ht="24" customHeight="1" s="49">
      <c r="A35" s="165" t="n">
        <v>33</v>
      </c>
      <c r="B35" s="166" t="inlineStr">
        <is>
          <t>ข้อมูลวิธีวิเคราะห์: ใช้สาร percloric acid(HCLO4) เป็น tritrant และใช้ Potentiometry .... การวิเคราะห์ยา ketoconazole ใช้วิธีใด</t>
        </is>
      </c>
      <c r="C35" s="166" t="inlineStr"/>
      <c r="D35" s="166" t="inlineStr">
        <is>
          <t>Back Acid-Base Titration</t>
        </is>
      </c>
      <c r="E35" s="166" t="inlineStr">
        <is>
          <t>Redox Titration (Iodometry)</t>
        </is>
      </c>
      <c r="F35" s="166" t="inlineStr">
        <is>
          <t>Complexometric Titration (EDTA)</t>
        </is>
      </c>
      <c r="G35" s="166" t="inlineStr">
        <is>
          <t>Precipitation Titration (Mohr method)</t>
        </is>
      </c>
      <c r="H35" s="166" t="inlineStr">
        <is>
          <t>Volhard Titration method</t>
        </is>
      </c>
      <c r="I35" s="165" t="n">
        <v>1</v>
      </c>
      <c r="J35" s="166" t="inlineStr">
        <is>
          <t>✅ คำตอบที่ถูกต้อง: ข้อ ก. Back Acid-Base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Back Acid-Base Titration 💡 คำอธิบายและเหตุผลทางเภสัชกรรม:
💡 คำอธิบายและเหตุผลทางเภสัชกรรม:
การเลือก Back Acid-Base Titration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(Redox Titration (Iodometry)): Redox titration เช่น KMnO4 (permanganometry) หรือ K2Cr2O7 titrate reducing agents ใช้ใน assay of ferrous salts
• ข้อ ค. (Complexometric Titration (EDTA)): วัคซีนรวมคอตีบ-บาดทะยัก ฉีดกระตุ้นทุก 10 ปี หรือใช้ในหญิงตั้งครรภ์และผู้ใหญ่
• ข้อ ง. (Precipitation Titration (Mohr method)): Precipitation Titration (Mohr method) ไม่ถูกต้องตามหลักการ Analytical Chemistry สำหรับวิธีทดสอบนี้
• ข้อ จ. (Volhard Titration method): Volhard Titration method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5" s="166" t="inlineStr"/>
      <c r="L35" s="166" t="inlineStr">
        <is>
          <t>Titrations</t>
        </is>
      </c>
      <c r="M35" s="166" t="inlineStr">
        <is>
          <t>Acid-base titration</t>
        </is>
      </c>
      <c r="N35" s="165" t="inlineStr">
        <is>
          <t>Product</t>
        </is>
      </c>
      <c r="O35" s="166" t="inlineStr">
        <is>
          <t>ข้อ 57 (PLE_CC1_Key_Rx20_UBU.md)</t>
        </is>
      </c>
      <c r="P35" s="165" t="inlineStr">
        <is>
          <t>ข้อสอบจำลอง</t>
        </is>
      </c>
      <c r="Q35" s="165" t="inlineStr">
        <is>
          <t>Mock Rx20 UBU</t>
        </is>
      </c>
      <c r="R35" s="165" t="inlineStr"/>
    </row>
    <row r="36" ht="24" customHeight="1" s="49">
      <c r="A36" s="165" t="n">
        <v>34</v>
      </c>
      <c r="B36" s="166" t="inlineStr">
        <is>
          <t>Complexometric Titrations ใช้ EDTA เป็น titrant</t>
        </is>
      </c>
      <c r="C36" s="166" t="inlineStr"/>
      <c r="D36" s="166" t="inlineStr">
        <is>
          <t>Precipitation Titration (Mohr method)</t>
        </is>
      </c>
      <c r="E36" s="166" t="inlineStr">
        <is>
          <t>Volhard Titration method</t>
        </is>
      </c>
      <c r="F36" s="166" t="inlineStr">
        <is>
          <t>Fajans Adsorption Indicator method</t>
        </is>
      </c>
      <c r="G36" s="166" t="inlineStr">
        <is>
          <t>Potentiometric End-point Titration</t>
        </is>
      </c>
      <c r="H36" s="166" t="inlineStr">
        <is>
          <t>Biamperometric Titration</t>
        </is>
      </c>
      <c r="I36" s="165" t="n">
        <v>1</v>
      </c>
      <c r="J36" s="166" t="inlineStr">
        <is>
          <t>✅ คำตอบที่ถูกต้อง: ข้อ ก. Precipitation Titration (Mohr method)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Precipitation Titration (Mohr method) 💡 คำอธิบายและเหตุผลทางเภสัชกรรม:
💡 คำอธิบายและเหตุผลทางเภสัชกรรม:
การเลือก Precipitation Titration (Mohr method) เป็นคำตอบที่ถูกต้องและสอดคล้องกับ evidence-based guidelines ของภาวะ Complexometric titration โดยมี clinical efficacy สูงสุดในการรักษาและมี safety profile ที่เหมาะสม
USP/NF, British Pharmacopoeia (BP) และ Remington: The Science and Practice of Pharmacy (หัวข้อ Complexometric titration)
🔍 ข้ออื่นผิดเพราะอะไร:
• ข้อ ข. (Volhard Titration method): Volhard Titration method ไม่ถูกต้องตามหลักการ Analytical Chemistry สำหรับวิธีทดสอบนี้
• ข้อ ค. (Fajans Adsorption Indicator method): Fajans Adsorption Indicator method ไม่ถูกต้องตามหลักการ Analytical Chemistry สำหรับวิธีทดสอบนี้
• ข้อ ง. (Potentiometric End-point Titration): Potentiometric End-point Titration ไม่ถูกต้องตามหลักการ Analytical Chemistry สำหรับวิธีทดสอบนี้
• ข้อ จ. (Biamperometric Titration): Biamperometric Titration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6" s="166" t="inlineStr"/>
      <c r="L36" s="166" t="inlineStr">
        <is>
          <t>Titrations</t>
        </is>
      </c>
      <c r="M36" s="166" t="inlineStr">
        <is>
          <t>Complexometric titration</t>
        </is>
      </c>
      <c r="N36" s="165" t="inlineStr">
        <is>
          <t>Product</t>
        </is>
      </c>
      <c r="O36" s="166" t="inlineStr">
        <is>
          <t>ข้อ 1 (PLE_CC1_Key_Rx20_UBU.md)</t>
        </is>
      </c>
      <c r="P36" s="165" t="inlineStr">
        <is>
          <t>ข้อสอบจำลอง</t>
        </is>
      </c>
      <c r="Q36" s="165" t="inlineStr">
        <is>
          <t>Mock Rx20 UBU</t>
        </is>
      </c>
      <c r="R36" s="165" t="inlineStr"/>
    </row>
    <row r="37" ht="24" customHeight="1" s="49">
      <c r="A37" s="165" t="n">
        <v>35</v>
      </c>
      <c r="B37" s="166" t="inlineStr">
        <is>
          <t>Redox titration ใช้พวก KMnO4, I2, FeSO4 เป็น titrant</t>
        </is>
      </c>
      <c r="C37" s="166" t="inlineStr"/>
      <c r="D37" s="166" t="inlineStr">
        <is>
          <t>Potentiometric End-point Titration</t>
        </is>
      </c>
      <c r="E37" s="166" t="inlineStr">
        <is>
          <t>Biamperometric Titration</t>
        </is>
      </c>
      <c r="F37" s="166" t="inlineStr">
        <is>
          <t>Nonaqueous Acid-Base Titration</t>
        </is>
      </c>
      <c r="G37" s="166" t="inlineStr">
        <is>
          <t>Direct Acid-Base Titration</t>
        </is>
      </c>
      <c r="H37" s="166" t="inlineStr">
        <is>
          <t>Back Acid-Base Titration</t>
        </is>
      </c>
      <c r="I37" s="165" t="n">
        <v>1</v>
      </c>
      <c r="J37" s="166" t="inlineStr">
        <is>
          <t>✅ คำตอบที่ถูกต้อง: ข้อ ก. Potentiometric End-point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Potentiometric End-point Titration 💡 คำอธิบายและเหตุผลทางเภสัชกรรม:
💡 คำอธิบายและเหตุผลทางเภสัชกรรม:
การเลือก Potentiometric End-point Titration เป็นคำตอบที่ถูกต้องและสอดคล้องกับ evidence-based guidelines ของภาวะ Redox titration โดยมี clinical efficacy สูงสุดในการรักษาและมี safety profile ที่เหมาะสม
USP/NF, British Pharmacopoeia (BP) และ Remington: The Science and Practice of Pharmacy (หัวข้อ Redox titration)
🔍 ข้ออื่นผิดเพราะอะไร:
• ข้อ ข. (Biamperometric Titration): Biamperometric Titration ไม่ถูกต้องตามหลักการ Analytical Chemistry สำหรับวิธีทดสอบนี้
• ข้อ ค. (Nonaqueous Acid-Base Titration): Nonaqueous Acid-Base Titration ไม่ถูกต้องตามหลักการ Analytical Chemistry สำหรับวิธีทดสอบนี้
• ข้อ ง. (Direct Acid-Base Titration): IR (Infrared) spectroscopy วิเคราะห์ functional groups จาก stretching/bending vibrations C=O ~1700 cm-1, O-H ~3200-3550 cm-1
• ข้อ จ. (Back Acid-Base Titration): Back Acid-Base Titration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7" s="166" t="inlineStr"/>
      <c r="L37" s="166" t="inlineStr">
        <is>
          <t>Titrations</t>
        </is>
      </c>
      <c r="M37" s="166" t="inlineStr">
        <is>
          <t>Redox titration</t>
        </is>
      </c>
      <c r="N37" s="165" t="inlineStr">
        <is>
          <t>Product</t>
        </is>
      </c>
      <c r="O37" s="166" t="inlineStr">
        <is>
          <t>ข้อ 2 (PLE_CC1_Key_Rx20_UBU.md)</t>
        </is>
      </c>
      <c r="P37" s="165" t="inlineStr">
        <is>
          <t>ข้อสอบจำลอง</t>
        </is>
      </c>
      <c r="Q37" s="165" t="inlineStr">
        <is>
          <t>Mock Rx20 UBU</t>
        </is>
      </c>
      <c r="R37" s="165" t="inlineStr"/>
    </row>
    <row r="38" ht="24" customHeight="1" s="49">
      <c r="A38" s="165" t="n">
        <v>36</v>
      </c>
      <c r="B38" s="166" t="inlineStr">
        <is>
          <t>เกี่ยวกับ Gravimetric titration ข้อใดต่อไปนี้กล่าวถูกต้องตามหลักวิชาชีพเภสัชกรรม</t>
        </is>
      </c>
      <c r="C38" s="166" t="inlineStr"/>
      <c r="D38" s="166" t="inlineStr">
        <is>
          <t>Direct Acid-Base Titration</t>
        </is>
      </c>
      <c r="E38" s="166" t="inlineStr">
        <is>
          <t>Back Acid-Base Titration</t>
        </is>
      </c>
      <c r="F38" s="166" t="inlineStr">
        <is>
          <t>Redox Titration (Iodometry)</t>
        </is>
      </c>
      <c r="G38" s="166" t="inlineStr">
        <is>
          <t>Complexometric Titration (EDTA)</t>
        </is>
      </c>
      <c r="H38" s="166" t="inlineStr">
        <is>
          <t>Precipitation Titration (Mohr method)</t>
        </is>
      </c>
      <c r="I38" s="165" t="n">
        <v>1</v>
      </c>
      <c r="J38" s="166" t="inlineStr">
        <is>
          <t>✅ คำตอบที่ถูกต้อง: ข้อ ก. Direct Acid-Base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Direct Acid-Base Titration 💡 คำอธิบายและเหตุผลทางเภสัชกรรม:
💡 คำอธิบายและเหตุผลทางเภสัชกรรม:
การเลือก Direct Acid-Base Titration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(Back Acid-Base Titration): Back Acid-Base Titration ไม่ถูกต้องตามหลักการ Analytical Chemistry สำหรับวิธีทดสอบนี้
• ข้อ ค. (Redox Titration (Iodometry)): Redox titration เช่น KMnO4 (permanganometry) หรือ K2Cr2O7 titrate reducing agents ใช้ใน assay of ferrous salts
• ข้อ ง. (Complexometric Titration (EDTA)): วัคซีนรวมคอตีบ-บาดทะยัก ฉีดกระตุ้นทุก 10 ปี หรือใช้ในหญิงตั้งครรภ์และผู้ใหญ่
• ข้อ จ. (Precipitation Titration (Mohr method)): Precipitation Titration (Mohr method)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8" s="166" t="inlineStr"/>
      <c r="L38" s="166" t="inlineStr">
        <is>
          <t>Titrations</t>
        </is>
      </c>
      <c r="M38" s="166" t="inlineStr">
        <is>
          <t>Acid-base titration</t>
        </is>
      </c>
      <c r="N38" s="165" t="inlineStr">
        <is>
          <t>Product</t>
        </is>
      </c>
      <c r="O38" s="166" t="inlineStr">
        <is>
          <t>ข้อ 3 (PLE_CC1_Key_Rx20_UBU.md)</t>
        </is>
      </c>
      <c r="P38" s="165" t="inlineStr">
        <is>
          <t>ข้อสอบจำลอง</t>
        </is>
      </c>
      <c r="Q38" s="165" t="inlineStr">
        <is>
          <t>Mock Rx20 UBU</t>
        </is>
      </c>
      <c r="R38" s="165" t="inlineStr"/>
    </row>
    <row r="39" ht="24" customHeight="1" s="49">
      <c r="A39" s="165" t="n">
        <v>37</v>
      </c>
      <c r="B39" s="166" t="inlineStr">
        <is>
          <t>Non-Aqueous acid base titration ใช้กรด (perchloric acid) และเบสเป็น titrant (Sodium methoxide)</t>
        </is>
      </c>
      <c r="C39" s="166" t="inlineStr"/>
      <c r="D39" s="166" t="inlineStr">
        <is>
          <t>Complexometric Titration (EDTA)</t>
        </is>
      </c>
      <c r="E39" s="166" t="inlineStr">
        <is>
          <t>Precipitation Titration (Mohr method)</t>
        </is>
      </c>
      <c r="F39" s="166" t="inlineStr">
        <is>
          <t>Volhard Titration method</t>
        </is>
      </c>
      <c r="G39" s="166" t="inlineStr">
        <is>
          <t>Fajans Adsorption Indicator method</t>
        </is>
      </c>
      <c r="H39" s="166" t="inlineStr">
        <is>
          <t>Potentiometric End-point Titration</t>
        </is>
      </c>
      <c r="I39" s="165" t="n">
        <v>1</v>
      </c>
      <c r="J39" s="166" t="inlineStr">
        <is>
          <t>✅ คำตอบที่ถูกต้อง: ข้อ ก. Complexometric Titration (EDTA)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Complexometric Titration (EDTA) 💡 คำอธิบายและเหตุผลทางเภสัชกรรม:
💡 คำอธิบายและเหตุผลทางเภสัชกรรม:
การเลือก Complexometric Titration (EDTA)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ข. (Precipitation Titration (Mohr method)): Precipitation Titration (Mohr method) ไม่ถูกต้องตามหลักการ Analytical Chemistry สำหรับวิธีทดสอบนี้
• ข้อ ค. (Volhard Titration method): Volhard Titration method ไม่ถูกต้องตามหลักการ Analytical Chemistry สำหรับวิธีทดสอบนี้
• ข้อ ง. (Fajans Adsorption Indicator method): Fajans Adsorption Indicator method ไม่ถูกต้องตามหลักการ Analytical Chemistry สำหรับวิธีทดสอบนี้
• ข้อ จ. (Potentiometric End-point Titration): Potentiometric End-point Titration ไม่ถูกต้องตามหลักการ Analytical Chemistry สำหรับวิธีทดสอบนี้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9" s="166" t="inlineStr"/>
      <c r="L39" s="166" t="inlineStr">
        <is>
          <t>Titrations</t>
        </is>
      </c>
      <c r="M39" s="166" t="inlineStr">
        <is>
          <t>Acid-base titration</t>
        </is>
      </c>
      <c r="N39" s="165" t="inlineStr">
        <is>
          <t>Product</t>
        </is>
      </c>
      <c r="O39" s="166" t="inlineStr">
        <is>
          <t>ข้อ 4 (PLE_CC1_Key_Rx20_UBU.md)</t>
        </is>
      </c>
      <c r="P39" s="165" t="inlineStr">
        <is>
          <t>ข้อสอบจำลอง</t>
        </is>
      </c>
      <c r="Q39" s="165" t="inlineStr">
        <is>
          <t>Mock Rx20 UBU</t>
        </is>
      </c>
      <c r="R39" s="165" t="inlineStr"/>
    </row>
    <row r="40" ht="24" customHeight="1" s="49">
      <c r="A40" s="165" t="n">
        <v>38</v>
      </c>
      <c r="B40" s="166" t="inlineStr">
        <is>
          <t>Precipitation titration ใช้หลัก Ag, Hg, Pb เจอหมู่ 7 ตกตะกอน</t>
        </is>
      </c>
      <c r="C40" s="166" t="inlineStr"/>
      <c r="D40" s="166" t="inlineStr">
        <is>
          <t>Fajans Adsorption Indicator method</t>
        </is>
      </c>
      <c r="E40" s="166" t="inlineStr">
        <is>
          <t>Potentiometric End-point Titration</t>
        </is>
      </c>
      <c r="F40" s="166" t="inlineStr">
        <is>
          <t>Biamperometric Titration</t>
        </is>
      </c>
      <c r="G40" s="166" t="inlineStr">
        <is>
          <t>Nonaqueous Acid-Base Titration</t>
        </is>
      </c>
      <c r="H40" s="166" t="inlineStr">
        <is>
          <t>Direct Acid-Base Titration</t>
        </is>
      </c>
      <c r="I40" s="165" t="n">
        <v>1</v>
      </c>
      <c r="J40" s="166" t="inlineStr">
        <is>
          <t>✅ คำตอบที่ถูกต้อง: ข้อ ก. Fajans Adsorption Indicator method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Fajans Adsorption Indicator method 💡 คำอธิบายและเหตุผลทางเภสัชกรรม:
💡 คำอธิบายและเหตุผลทางเภสัชกรรม:
การเลือก Fajans Adsorption Indicator method เป็นคำตอบที่ถูกต้องและสอดคล้องกับ evidence-based guidelines ของภาวะ Precipitation titration โดยมี clinical efficacy สูงสุดในการรักษาและมี safety profile ที่เหมาะสม
USP/NF, British Pharmacopoeia (BP) และ Remington: The Science and Practice of Pharmacy (หัวข้อ Precipitation titration)
🔍 ข้ออื่นผิดเพราะอะไร:
• ข้อ ข. (Potentiometric End-point Titration): Potentiometric End-point Titration ไม่ถูกต้องตามหลักการ Analytical Chemistry สำหรับวิธีทดสอบนี้
• ข้อ ค. (Biamperometric Titration): Biamperometric Titration ไม่ถูกต้องตามหลักการ Analytical Chemistry สำหรับวิธีทดสอบนี้
• ข้อ ง. (Nonaqueous Acid-Base Titration): Nonaqueous Acid-Base Titration ไม่ถูกต้องตามหลักการ Analytical Chemistry สำหรับวิธีทดสอบนี้
• ข้อ จ. (Direct Acid-Base Titration): IR (Infrared) spectroscopy วิเคราะห์ functional groups จาก stretching/bending vibrations C=O ~1700 cm-1, O-H ~3200-3550 cm-1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0" s="166" t="inlineStr"/>
      <c r="L40" s="166" t="inlineStr">
        <is>
          <t>Titrations</t>
        </is>
      </c>
      <c r="M40" s="166" t="inlineStr">
        <is>
          <t>Precipitation titration</t>
        </is>
      </c>
      <c r="N40" s="165" t="inlineStr">
        <is>
          <t>Product</t>
        </is>
      </c>
      <c r="O40" s="166" t="inlineStr">
        <is>
          <t>ข้อ 5 (PLE_CC1_Key_Rx20_UBU.md)</t>
        </is>
      </c>
      <c r="P40" s="165" t="inlineStr">
        <is>
          <t>ข้อสอบจำลอง</t>
        </is>
      </c>
      <c r="Q40" s="165" t="inlineStr">
        <is>
          <t>Mock Rx20 UBU</t>
        </is>
      </c>
      <c r="R40" s="165" t="inlineStr"/>
    </row>
    <row r="41" ht="24" customHeight="1" s="49">
      <c r="A41" s="165" t="n">
        <v>39</v>
      </c>
      <c r="B41" s="166" t="inlineStr">
        <is>
          <t>ข$อใดเปญนคำแนะนำที่เหมาะสมสำหรับการรับประทาน Calcium carbonate ในผ$ูป&amp;วยรายนี้ (1) รับประทานกGอนอาหาร เพื่อเพิ่มการดูดซึมแคลเซียม (2) รับประทานพร$อมอาหารคำแรก เพื่อเพิ่มการจับระหวGางแคลเซียมและฟอสเฟต (3) รับประทานหลังอาหาร เพื่อปนองกันภาวะท$องผูก (4) รับประทานแคลเซียมพร$อมกับ FeSO4 (5) หลีกเลี่ยงการรับประทานแคลเซียมรGวมกับยา doxycycline Calcium carbonate ใช$เปญนตัวจับแรGธาตุฟอสเฟต ควรกินพร$อมอาหารคำแรกและเคี้ยวด$วยเพื่อให$ยามี action เร็ว การกินพร$อมอาหารคำแรกจะไปชGวยจับฟอสเฟตจากอาหารทำให$ลดการดูดชึมฟอสเฟตเข$าในรGางกาย เพื่อควบคุมระดับฟอสเฟตในเลือดไมGให$สูงจนเกินไป โดยระดับฟอสเฟตที่สูงมีผลกระทบตGอกระดูกทำให$กระดูกเปราะได$งGาย</t>
        </is>
      </c>
      <c r="C41" s="166" t="inlineStr"/>
      <c r="D41" s="166" t="inlineStr">
        <is>
          <t>Nonaqueous Acid-Base Titration</t>
        </is>
      </c>
      <c r="E41" s="166" t="inlineStr">
        <is>
          <t>Direct Acid-Base Titration</t>
        </is>
      </c>
      <c r="F41" s="166" t="inlineStr">
        <is>
          <t>Back Acid-Base Titration</t>
        </is>
      </c>
      <c r="G41" s="166" t="inlineStr">
        <is>
          <t>Redox Titration (Iodometry)</t>
        </is>
      </c>
      <c r="H41" s="166" t="inlineStr">
        <is>
          <t>Complexometric Titration (EDTA)</t>
        </is>
      </c>
      <c r="I41" s="165" t="n">
        <v>3</v>
      </c>
      <c r="J41" s="166" t="inlineStr">
        <is>
          <t>✅ คำตอบที่ถูกต้อง: ข้อ ค. Back Acid-Base Titration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Back Acid-Base Titration 💡 คำอธิบายและเหตุผลทางเภสัชกรรม:
💡 คำอธิบายและเหตุผลทางเภสัชกรรม:
การเลือก Back Acid-Base Titration เป็นคำตอบที่ถูกต้องและสอดคล้องกับ evidence-based guidelines ของภาวะ Acid-base titration โดยมี clinical efficacy สูงสุดในการรักษาและมี safety profile ที่เหมาะสม
USP/NF, British Pharmacopoeia (BP) และ Remington: The Science and Practice of Pharmacy (หัวข้อ Acid-base titration)
🔍 ข้ออื่นผิดเพราะอะไร:
• ข้อ ก. (Nonaqueous Acid-Base Titration): Nonaqueous Acid-Base Titration ไม่ถูกต้องตามหลักการ Analytical Chemistry สำหรับวิธีทดสอบนี้
• ข้อ ข. (Direct Acid-Base Titration): IR (Infrared) spectroscopy วิเคราะห์ functional groups จาก stretching/bending vibrations C=O ~1700 cm-1, O-H ~3200-3550 cm-1
• ข้อ ง. (Redox Titration (Iodometry)): Redox titration เช่น KMnO4 (permanganometry) หรือ K2Cr2O7 titrate reducing agents ใช้ใน assay of ferrous salts
• ข้อ จ. (Complexometric Titration (EDTA)): วัคซีนรวมคอตีบ-บาดทะยัก ฉีดกระตุ้นทุก 10 ปี หรือใช้ในหญิงตั้งครรภ์และผู้ใหญ่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1" s="166" t="inlineStr"/>
      <c r="L41" s="166" t="inlineStr">
        <is>
          <t>Titrations</t>
        </is>
      </c>
      <c r="M41" s="166" t="inlineStr">
        <is>
          <t>Acid-base titration</t>
        </is>
      </c>
      <c r="N41" s="165" t="inlineStr">
        <is>
          <t>Product</t>
        </is>
      </c>
      <c r="O41" s="166" t="inlineStr">
        <is>
          <t>ข้อ 69 (PLE_CC1_Key_Rx20_UBU.md)</t>
        </is>
      </c>
      <c r="P41" s="165" t="inlineStr">
        <is>
          <t>ข้อสอบจำลอง</t>
        </is>
      </c>
      <c r="Q41" s="165" t="inlineStr">
        <is>
          <t>Mock Rx20 UBU</t>
        </is>
      </c>
      <c r="R41" s="165" t="inlineStr"/>
    </row>
    <row r="42" ht="24" customHeight="1" s="49">
      <c r="A42" s="165" t="n">
        <v>40</v>
      </c>
      <c r="B42" s="166" t="inlineStr">
        <is>
          <t>การวิเคราะห์ FeSO4 ด้วยสารละลาย potassium permanganate (KMnO4) ใช้วิธีวิเคราะห์ใด</t>
        </is>
      </c>
      <c r="C42" s="166" t="inlineStr"/>
      <c r="D42" s="166" t="inlineStr">
        <is>
          <t>Acid-base titration</t>
        </is>
      </c>
      <c r="E42" s="166" t="inlineStr">
        <is>
          <t>Non-aqueous acid-base titration</t>
        </is>
      </c>
      <c r="F42" s="166" t="inlineStr">
        <is>
          <t>Oxidation-reduction titration (Redox titration)</t>
        </is>
      </c>
      <c r="G42" s="166" t="inlineStr">
        <is>
          <t>Complexometric titration</t>
        </is>
      </c>
      <c r="H42" s="166" t="inlineStr">
        <is>
          <t>Precipitation titration</t>
        </is>
      </c>
      <c r="I42" s="165" t="n">
        <v>3</v>
      </c>
      <c r="J42" s="166" t="inlineStr">
        <is>
          <t>✅ คำตอบที่ถูกต้อง: ข้อ ค. Oxidation-reduction titration (Redox titration)
💡 Background:
การวิเคราะห์ปริมาณ Ferrous sulfate (FeSO4) ในตำรับยาตามเภสัชตำรับ (Pharmacopoeia) นิยมใช้ปฏิกิริยารีดอกซ์ (Redox reaction) ระหว่างธาตุเหล็กในรูปรีดิวซ์กับสารออกซิไดซ์มาตรฐาน
🎯 ทำไมข้อนี้ถึงถูก:
การไทเทรต FeSO4 ด้วย Potassium permanganate (KMnO4) เป็นการไทเทรตแบบ Oxidation-reduction (Permanganometry) โดย KMnO4 ทำหน้าที่เป็นตัวออกซิไดซ์ที่แรง (Strong oxidizing agent) ออกซิไดซ์ Fe2+ เป็น Fe3+ ในสภาวะกรดซัลฟิวริก (H2SO4) ขณะที่ MnO4- (สีม่วง) ถูกรีดิวซ์เป็น Mn2+ (ไม่มีสี) และ KMnO4 ยังทำหน้าที่เป็น Self-indicator โดยจุดยุติจะสังเกตเห็นสารละลายเปลี่ยนเป็นสีชมพูอ่อนคงทน
🔍 ข้ออื่นผิดเพราะอะไร:
• ข้อ ก. (Acid-base titration): เป็นการไทเทรตระหว่างกรดกับเบสเพื่อถ่ายโอนโปรตอน (H+) ไม่สามารถใช้วิเคราะห์เกลือ FeSO4 กับ KMnO4 ได้
• ข้อ ข. (Non-aqueous acid-base titration): ใช้สำหรับวิเคราะห์สารที่เป็นกรดหรือเบสที่อ่อนมากๆ ในตัวทำละลายที่ไม่ใช่น้ำ เช่น กรดอะซิติกกลาเชียล ไม่เกี่ยวข้องกับการวิเคราะห์ FeSO4 ด้วยด่างทับทิม
• ข้อ ง. (Complexometric titration): เป็นการไทเทรตเกิดสารเชิงซ้อน (Complex formation) มักใช้ EDTA ในการวิเคราะห์ไอออนโลหะหลายประจุ เช่น Ca2+, Mg2+, Zn2+, Bi3+
• ข้อ จ. (Precipitation titration): เป็นการไทเทรตแบบตกตะกอน เช่น การหาปริมาณ Halide ด้วย Silver nitrate (Argentometry) ได้แก่ วิธี Mohr, Volhard หรือ Fajans method
📖 Guideline อ้างอิง:
United States Pharmacopeia (USP-NF) &amp; British Pharmacopoeia (BP) Monograph: Ferrous Sulfate Oral Solution / Tablets Assay
📌 จุดจำก่อนสอบ:
• Permanganometry: KMnO4 เป็น Self-indicator ทำปฏิกิริยาในกรด H2SO4 (ห้ามใช้ HCl เพราะ Cl- จะถูก KMnO4 ออกซิไดซ์เป็น Cl2 รบกวนการไทเทรต)
• ปฏิกิริยา: 5Fe2+ + MnO4- + 8H+ -&gt; 5Fe3+ + Mn2+ + 4H2O</t>
        </is>
      </c>
      <c r="K42" s="166" t="inlineStr"/>
      <c r="L42" s="166" t="inlineStr">
        <is>
          <t>Titrations</t>
        </is>
      </c>
      <c r="M42" s="166" t="inlineStr">
        <is>
          <t>Redox titration</t>
        </is>
      </c>
      <c r="N42" s="165" t="inlineStr">
        <is>
          <t>Product</t>
        </is>
      </c>
      <c r="O42" s="166" t="inlineStr">
        <is>
          <t>ข้อ 70 (PLE_CC1_Key_Rx20_UBU.md)</t>
        </is>
      </c>
      <c r="P42" s="165" t="inlineStr">
        <is>
          <t>ข้อสอบจำลอง</t>
        </is>
      </c>
      <c r="Q42" s="165" t="inlineStr">
        <is>
          <t>Mock Rx20 UBU</t>
        </is>
      </c>
      <c r="R42" s="165" t="inlineStr"/>
    </row>
    <row r="43" ht="24" customHeight="1" s="49">
      <c r="A43" s="165" t="n">
        <v>41</v>
      </c>
      <c r="B43" s="166" t="inlineStr">
        <is>
          <t>ให้สูตรตำรับยาน้ำ paracetamol ประกอบด้วย paracetamol, propylene glycol, glycerin, sodium citrate, citric acid, EDTA จากตำรับ ตัวยา paracetamol ใช้ระบบใดในการละลาย</t>
        </is>
      </c>
      <c r="C43" s="166" t="inlineStr"/>
      <c r="D43" s="166" t="inlineStr">
        <is>
          <t>co-solvent</t>
        </is>
      </c>
      <c r="E43" s="166" t="inlineStr">
        <is>
          <t>pH</t>
        </is>
      </c>
      <c r="F43" s="166" t="inlineStr">
        <is>
          <t>complex salt form</t>
        </is>
      </c>
      <c r="G43" s="166" t="inlineStr">
        <is>
          <t>liposome</t>
        </is>
      </c>
      <c r="H43" s="166" t="inlineStr">
        <is>
          <t>micelle</t>
        </is>
      </c>
      <c r="I43" s="165" t="n">
        <v>1</v>
      </c>
      <c r="J43" s="166" t="inlineStr">
        <is>
          <t>✅ คำตอบที่ถูกต้อง: ข้อ ก. co-solvent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co-solvent 💡 คำอธิบายและเหตุผลทางเภสัชกรรม:
💡 คำอธิบายและเหตุผลทางเภสัชกรรม:
การเลือก co-solvent เป็นคำตอบที่ถูกต้องและสอดคล้องกับ evidence-based guidelines ของภาวะ Complexometric titration โดยมี clinical efficacy สูงสุดในการรักษาและมี safety profile ที่เหมาะสม
USP/NF, British Pharmacopoeia (BP) และ Remington: The Science and Practice of Pharmacy (หัวข้อ Complexometric titration)
🔍 ข้ออื่นผิดเพราะอะไร:
• ข้อ ข. (pH): pH ไม่ถูกต้องตามหลักการ Analytical Chemistry สำหรับวิธีทดสอบนี้
• ข้อ ค. (complex salt form): complex salt form ไม่ถูกต้องตามหลักการ Analytical Chemistry สำหรับวิธีทดสอบนี้
• ข้อ ง. (liposome): liposome ไม่ถูกต้องตามหลักการ Analytical Chemistry สำหรับวิธีทดสอบนี้
• ข้อ จ. (micelle ตอบ a) co-solvent เนื่องจากในสูตรตำรับมี propylene glycol, glycerin ในตำรับซึ่งทำหน้าที่เป็น co- solvent ช่วยเพิ่มการละลาย paracetamol ซึ่งเป็นสารที่ละลายน้ำยาก โดยใส่มาเพื่อปรับค่า Dielectric constant ของตัวทำละลายร่วม (εmix) ให้มีค่าใกล้เคียงกับตัวยา เพื่อที่จะสามารถละลายยาได้เพิ่มขึ้น): เป็น first-line analgesic บรรเทาอาการปวดเล็กน้อยถึงปานกลาง ไม่มี anti-inflammatory efficacy เด่นชัด ขนาดยาสูงสุดไม่เกิน 4,000 mg/day (หรือ 2,000-3,000 mg/day ในผู้สูงอายุ/โรคตับ)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3" s="166" t="inlineStr"/>
      <c r="L43" s="166" t="inlineStr">
        <is>
          <t>Titrations</t>
        </is>
      </c>
      <c r="M43" s="166" t="inlineStr">
        <is>
          <t>Complexometric titration</t>
        </is>
      </c>
      <c r="N43" s="165" t="inlineStr">
        <is>
          <t>Product</t>
        </is>
      </c>
      <c r="O43" s="166" t="inlineStr">
        <is>
          <t>ข้อ 42 (PLE_CC1_Key_Rx20_UBU.md)</t>
        </is>
      </c>
      <c r="P43" s="165" t="inlineStr">
        <is>
          <t>ข้อสอบจำลอง</t>
        </is>
      </c>
      <c r="Q43" s="165" t="inlineStr">
        <is>
          <t>Mock Rx20 UBU</t>
        </is>
      </c>
      <c r="R43" s="165" t="inlineStr"/>
    </row>
    <row r="44" ht="24" customHeight="1" s="49">
      <c r="A44" s="165" t="n">
        <v>42</v>
      </c>
      <c r="B44" s="166" t="inlineStr">
        <is>
          <t>จากข้อกำหนดในเภสัชตำรับ (USP Monograph) สำหรับการตรวจหาปริมาณตัวยาสำคัญ (Assay) ของ Aspirin tablets โดยนำตัวยาไปต้มทำปฏิกิริยากับสารละลายมาตรฐานโซเดียมไฮดรอกไซด์ (NaOH) ที่มากเกินพออย่างแม่นยำ แล้วนำสารละลายด่างส่วนเกินมาไตเตรทกลับด้วยสารละลายมาตรฐานกรดซัลฟิวริก (H2SO4) จัดเป็นเทคนิคการไตเตรทรูปแบบใด?</t>
        </is>
      </c>
      <c r="C44" s="166" t="inlineStr"/>
      <c r="D44" s="166" t="inlineStr">
        <is>
          <t>การไตเตรทแบบย้อนกลับ (Residual titration / Back titration)</t>
        </is>
      </c>
      <c r="E44" s="166" t="inlineStr">
        <is>
          <t>การไตเตรทโดยตรง (Direct titration)</t>
        </is>
      </c>
      <c r="F44" s="166" t="inlineStr">
        <is>
          <t>การไตเตรทแบบเกิดสารประกอบเชิงซ้อน (Complexometric titration)</t>
        </is>
      </c>
      <c r="G44" s="166" t="inlineStr">
        <is>
          <t>การไตเตรทแบบเกิดตะกอน (Precipitation titration)</t>
        </is>
      </c>
      <c r="H44" s="166" t="inlineStr">
        <is>
          <t>การไตเตรทในตัวทำละลายที่ไม่ใช่น้ำ (Non-aqueous titration)</t>
        </is>
      </c>
      <c r="I44" s="165" t="n">
        <v>1</v>
      </c>
      <c r="J44" s="166" t="inlineStr">
        <is>
          <t>✅ คำตอบที่ถูกต้อง: ข้อ ก. การไตเตรทแบบย้อนกลับ (Residual titration / Back titration)
💡 Background:
Aspirin (Acetylsalicylic acid) มีหมู่ Ester ในโครงสร้าง ซึ่งทำปฏิกิริยากับด่างได้ช้าที่อุณหภูมิห้อง และการไตเตรทตรงอาจเกิดปฏิกิริยาไม่สมบูรณ์ เภสัชตำรับจึงกำหนดให้เติมด่างมาตรฐาน (0.5 N NaOH) ในปริมาณที่มากเกินพอแล้วต้มให้เกิดปฏิกิริยา Saponification จนสมบูรณ์ จากนั้นจึงไตเตรทด่างส่วนเกินที่เหลือด้วยกรดมาตรฐาน (0.5 N H2SO4)
🎯 ทำไมข้อนี้ถึงถูก:
ข้อ ก. Residual titration (หรือ Back titration) คือการเติมสารละลายมาตรฐานตัวแรกในปริมาณที่มากเกินพออย่างแม่นยำเพื่อให้ทำปฏิกิริยากับตัวยาสำคัญจนหมดอย่างสมบูรณ์ แล้วนำปริมาณสารมาตรฐานส่วนเกินที่ไม่ทำปฏิกิริยามาไตเตรทหาปริมาณด้วยสารละลายมาตรฐานตัวที่สอง
🔍 ข้ออื่นผิดเพราะอะไร:
- ข้อ ข. (Direct titration): เป็นการหยดสารละลายมาตรฐานจากบิวเรตต์ลงทำปฏิกิริยากับสารตัวอย่างโดยตรงจนถึงจุดยุติ ไม่มีการต้มกับสารละลายส่วนเกิน
- ข้อ ค. (Complexometric titration): เป็นการไตเตรทโดยอาศัยการเกิดสารประกอบเชิงซ้อน เช่น การใช้ EDTA หาปริมาณไอออนโลหะ (Ca2+, Mg2+, Zn2+)
- ข้อ ง. (Precipitation titration): เป็นการไตเตรทที่เกิดตะกอนที่ไม่ละลายน้ำ เช่น การใช้ AgNO3 หาปริมาณเฮไลด์ (Cl-, Br-, I-)
- ข้อ จ. (Non-aqueous titration): เป็นการไตเตรทในตัวทำละลายอินทรีย์สำหรับกรดอ่อนหรือเบสอ่อนมาก
📖 Guideline อ้างอิง:
United States Pharmacopeia - National Formulary (USP-NF) Monograph for Aspirin Tablets &amp; Vogel's Quantitative Chemical Analysis
📌 จุดจำก่อนสอบ:
• Aspirin Assay = Saponification ด้วย excess NaOH ต้มให้สมบูรณ์ -&gt; Back titrate ด้วย H2SO4 (Residual/Back titration)
• อินดิเคเตอร์ที่ใช้: Phenolphthalein</t>
        </is>
      </c>
      <c r="K44" s="166" t="inlineStr"/>
      <c r="L44" s="166" t="inlineStr">
        <is>
          <t>Titrations</t>
        </is>
      </c>
      <c r="M44" s="166" t="inlineStr">
        <is>
          <t>Acid-base titration</t>
        </is>
      </c>
      <c r="N44" s="165" t="inlineStr">
        <is>
          <t>Product</t>
        </is>
      </c>
      <c r="O44" s="166" t="inlineStr">
        <is>
          <t>ข้อสอบจริง Product ปี 2566 ข้อ 1</t>
        </is>
      </c>
      <c r="P44" s="165" t="inlineStr">
        <is>
          <t>ข้อสอบเก่า</t>
        </is>
      </c>
      <c r="Q44" s="165" t="inlineStr">
        <is>
          <t>2566</t>
        </is>
      </c>
      <c r="R44" s="165" t="inlineStr"/>
    </row>
    <row r="45" ht="24" customHeight="1" s="49">
      <c r="A45" s="165" t="n">
        <v>43</v>
      </c>
      <c r="B45" s="166" t="inlineStr">
        <is>
          <t>การตรวจหาปริมาณตัวยาสำคัญ (Assay) ของ Potassium chloride (KCl) ตามเภสัชตำรับ โดยละลายตัวอย่างในน้ำแล้วนำไปไตเตรทกับสารละลายมาตรฐาน Silver nitrate (AgNO3) โดยใช้ Eosin Y TS หรือ Fluorescein เป็นอินดิเคเตอร์ จัดเป็นเทคนิคการไตเตรทประเภทใด?</t>
        </is>
      </c>
      <c r="C45" s="166" t="inlineStr"/>
      <c r="D45" s="166" t="inlineStr">
        <is>
          <t>การไตเตรทแบบเกิดตะกอน (Precipitation titration by Fajans method)</t>
        </is>
      </c>
      <c r="E45" s="166" t="inlineStr">
        <is>
          <t>การไตเตรทกรด-ด่างในน้ำ (Aqueous acid-base titration)</t>
        </is>
      </c>
      <c r="F45" s="166" t="inlineStr">
        <is>
          <t>การไตเตรทแบบเกิดสารประกอบเชิงซ้อน (Complexometric titration)</t>
        </is>
      </c>
      <c r="G45" s="166" t="inlineStr">
        <is>
          <t>การไตเตรทปฏิกิริยารีดอกซ์ (Redox titration)</t>
        </is>
      </c>
      <c r="H45" s="166" t="inlineStr">
        <is>
          <t>การไตเตรทแบบแทนที่ (Displacement titration)</t>
        </is>
      </c>
      <c r="I45" s="165" t="n">
        <v>1</v>
      </c>
      <c r="J45" s="166" t="inlineStr">
        <is>
          <t>✅ คำตอบที่ถูกต้อง: ข้อ ก. การไตเตรทแบบเกิดตะกอน (Precipitation titration by Fajans method)
💡 Background:
การวิเคราะห์หาปริมาณเฮไลด์ไอออน (Chloride: Cl-) ด้วยสารละลายมาตรฐานซิลเวอร์ไนเตรต (AgNO3) เป็นปฏิกิริยาการเกิดตะกอนสีขาวของ AgCl:
Ag+ + Cl- -&gt; AgCl (ตะกอนสีขาว, Ksp = 1.8 x 10^-10)
🎯 ทำไมข้อนี้ถึงถูก:
ข้อ ก. การไตเตรทระหว่าง Cl- กับ AgNO3 โดยใช้สีดูดซับ (Adsorption indicator เช่น Eosin Y หรือ Dichlorofluorescein) เป็นวิธีการของ Fajans (Fajans method) ซึ่งจัดเป็น การไตเตรทแบบเกิดตะกอน (Precipitation titration / Argentometry)
🔍 ข้ออื่นผิดเพราะอะไร:
- ข้อ ข. (Acid-base titration): ไม่มีการถ่ายโอนโปรตอน (H+) จึงไม่ใช่การไตเตรทกรด-ด่าง
- ข้อ ค. (Complexometric titration): เป็นการเกิด Chelate complex กับ EDTA ไม่ใช่การเกิดตะกอนเกลือซิลเวอร์
- ข้อ ง. (Redox titration): เลขออกซิเดชันของ Ag (+1) และ Cl (-1) ไม่เปลี่ยนแปลง จึงไม่ใช่ปฏิกิริยารีดอกซ์
- ข้อ จ. (Displacement titration): ไม่ใช่ชื่อประเภทปฏิกิริยาหลักในกรณีนี้
📖 Guideline อ้างอิง:
United States Pharmacopeia - National Formulary (USP-NF) Monograph for Potassium Chloride &amp; British Pharmacopoeia (BP)
📌 จุดจำก่อนสอบ:
• Argentometric Titration (Precipitation) 3 วิธีหลัก:
  1. Mohr method: Direct titration, อินดิเคเตอร์ K2CrO4 (ตะกอนแดงอิฐ Ag2CrO4), สภาวะเป็นกลาง/เบสอ่อน (pH 6.5-9)
  2. Volhard method: Back titration, เติม excess AgNO3 แล้วไตเตรทด้วย KSCN, อินดิเคเตอร์ Fe3+ (สารละลายสีแดง FeSCN2+), สภาวะกรด HNO3
  3. Fajans method: Direct titration, Adsorption indicators (Fluorescein, Dichlorofluorescein, Eosin Y)</t>
        </is>
      </c>
      <c r="K45" s="166" t="inlineStr"/>
      <c r="L45" s="166" t="inlineStr">
        <is>
          <t>Titrations</t>
        </is>
      </c>
      <c r="M45" s="166" t="inlineStr">
        <is>
          <t>Precipitation titration</t>
        </is>
      </c>
      <c r="N45" s="165" t="inlineStr">
        <is>
          <t>Product</t>
        </is>
      </c>
      <c r="O45" s="166" t="inlineStr">
        <is>
          <t>ข้อสอบจริง Product ปี 2566 ข้อ 34</t>
        </is>
      </c>
      <c r="P45" s="165" t="inlineStr">
        <is>
          <t>ข้อสอบเก่า</t>
        </is>
      </c>
      <c r="Q45" s="165" t="inlineStr">
        <is>
          <t>2566</t>
        </is>
      </c>
      <c r="R45" s="165" t="inlineStr"/>
    </row>
    <row r="46" ht="24" customHeight="1" s="49">
      <c r="A46" s="165" t="n">
        <v>44</v>
      </c>
      <c r="B46" s="166" t="inlineStr">
        <is>
          <t>จากเภสัชตำรับระบุวิธี Assay ของยา Ferrous Sulfate: ละลายตัวอย่างในกรดซัลฟิวริก แล้วไตเตรทด้วย 0.1 N Ceric sulfate จนกระทั่งสีแดงของอินดิเคเตอร์ Ferroin เปลี่ยนเป็นสีฟ้าอ่อน การวิเคราะห์นี้จัดเป็นการไตเตรทประเภทใด</t>
        </is>
      </c>
      <c r="C46" s="166" t="inlineStr"/>
      <c r="D46" s="166" t="inlineStr">
        <is>
          <t>Redox titration (Oxidation-Reduction / Cerimetry)</t>
        </is>
      </c>
      <c r="E46" s="166" t="inlineStr">
        <is>
          <t>Acid-base neutralization</t>
        </is>
      </c>
      <c r="F46" s="166" t="inlineStr">
        <is>
          <t>Complexometric titration</t>
        </is>
      </c>
      <c r="G46" s="166" t="inlineStr">
        <is>
          <t>Precipitation titration</t>
        </is>
      </c>
      <c r="H46" s="166" t="inlineStr">
        <is>
          <t>Non-aqueous titration</t>
        </is>
      </c>
      <c r="I46" s="165" t="n">
        <v>1</v>
      </c>
      <c r="J46" s="166" t="inlineStr">
        <is>
          <t>✅ คำตอบที่ถูกต้อง: ข้อ ก. Redox titration (Oxidation-Reduction / Cerimetry)
💡 Background:
Ferrous ion (Fe²⁺) ถูกออกซิไดซ์เป็น Ferric ion (Fe³⁺) โดย Cerium(IV) ion (Ce⁴⁺) ซึ่งถูกรีดิวซ์เป็น Ce³⁺ เป็นปฏิกิริยารีดอกซ์ที่มีความจำเพาะสูง
🎯 ทำไมข้อนี้ถึงถูก:
การใช้สารละลายมาตรฐาน Ceric sulfate ในสภาวะกรดแก่ ร่วมกับอินดิเคเตอร์ Ferroin (Tris(1,10-phenanthroline)iron(II) sulfate) ซึ่งเปลี่ยนจากสีแดงส้ม (Ferroin) เป็นสีฟ้าอ่อน (Ferriin) เมื่อจุดสมมูลสิ้นสุดลง เป็นเทคนิคมาตรฐานของ Redox titration (Cerimetry)
🔍 ข้ออื่นผิดเพราะอะไร:
- ข้อ ข. (Acid-base): ไม่ใช่การสะเทินกรดด่าง
- ข้อ ค. (Complexometric): ไม่ได้ใช้ EDTA
- ข้อ ง. (Precipitation): ไม่ใช่ปฏิกิริยาตกตะกอน
- ข้อ จ. (Non-aqueous): ทำในสารละลายกรดซัลฟิวริกในน้ำ
📖 Guideline อ้างอิง:
USP-NF Monograph: Ferrous Sulfate, European Pharmacopoeia (Ph. Eur.) 2.5.11
📌 จุดจำก่อนสอบ:
FeSO4 + Ceric sulfate + Ferroin (แดง → ฟ้าอ่อน) = Redox titration (Cerimetry)</t>
        </is>
      </c>
      <c r="K46" s="166" t="inlineStr"/>
      <c r="L46" s="166" t="inlineStr">
        <is>
          <t>Titrations</t>
        </is>
      </c>
      <c r="M46" s="166" t="inlineStr">
        <is>
          <t>Acid-base titration</t>
        </is>
      </c>
      <c r="N46" s="165" t="inlineStr">
        <is>
          <t>Product</t>
        </is>
      </c>
      <c r="O46" s="166" t="inlineStr">
        <is>
          <t>ข้อสอบจริง Product ปี 2563 ข้อ 1</t>
        </is>
      </c>
      <c r="P46" s="165" t="inlineStr">
        <is>
          <t>ข้อสอบเก่า</t>
        </is>
      </c>
      <c r="Q46" s="165" t="inlineStr">
        <is>
          <t>2563</t>
        </is>
      </c>
      <c r="R46" s="165" t="inlineStr"/>
    </row>
    <row r="47" ht="24" customHeight="1" s="49">
      <c r="A47" s="165" t="n">
        <v>45</v>
      </c>
      <c r="B47" s="166" t="inlineStr">
        <is>
          <t>เภสัชตำรับกำหนดวิธี Assay ยาเม็ด Aspirin: นำผงยาต้มกับ 0.5 N NaOH ที่มากเกินพอ จากนั้นไตเตรท NaOH ส่วนเกินกลับด้วย 0.5 N H2SO4 การวิเคราะห์นี้จัดเป็นการไตเตรทแบบใด</t>
        </is>
      </c>
      <c r="C47" s="166" t="inlineStr"/>
      <c r="D47" s="166" t="inlineStr">
        <is>
          <t>Residual (Back) acid-base titration</t>
        </is>
      </c>
      <c r="E47" s="166" t="inlineStr">
        <is>
          <t>Direct acid-base titration</t>
        </is>
      </c>
      <c r="F47" s="166" t="inlineStr">
        <is>
          <t>Complexometric titration</t>
        </is>
      </c>
      <c r="G47" s="166" t="inlineStr">
        <is>
          <t>Precipitation titration</t>
        </is>
      </c>
      <c r="H47" s="166" t="inlineStr">
        <is>
          <t>Non-aqueous titration</t>
        </is>
      </c>
      <c r="I47" s="165" t="n">
        <v>1</v>
      </c>
      <c r="J47" s="166" t="inlineStr">
        <is>
          <t>✅ คำตอบที่ถูกต้อง: ข้อ ก. Residual (Back) acid-base titration
💡 Background:
Aspirin มีทั้งหมู่ Carboxylic acid และหมู่ Ester ในโมเลกุล ซึ่งต้องการ NaOH รวม 2 โมลสมมูลในการทำปฏิกิริยาสะเทินและไฮโดรไลซิสอย่างสมบูรณ์
🎯 ทำไมข้อนี้ถึงถูก:
การต้มกับสารละลายมาตรฐาน NaOH ในปริมาณที่มากเกินพอ เพื่อให้เกิดปฏิกิริยาไฮโดรไลซิส (Saponification) อย่างสมบูรณ์ แล้วนำด่างส่วนเกินมาไตเตรทกลับ (Back titration) ด้วยสารละลายมาตรฐาน H2SO4 โดยใช้ฟีนอล์ฟทาลีนเป็นอินดิเคเตอร์ เป็นวิธีมาตรฐาน Residual (Back) acid-base titration
🔍 ข้ออื่นผิดเพราะอะไร:
- ข้อ ข. (Direct acid-base): ไตเตรทตรงในน้ำเย็นไม่สามารถวัดหมู่ Ester ได้ครบถ้วน
- ข้อ ค. (Complexometric): เป็นการจับคีเลตของโลหะกับ EDTA
- ข้อ ง. (Precipitation): เป็นการไตเตรทตกตะกอน
- ข้อ จ. (Non-aqueous): เป็นการไตเตรทในตัวทำละลายปราศจากน้ำ
📖 Guideline อ้างอิง:
United States Pharmacopeia (USP-NF) Monograph: Aspirin Tablets
📌 จุดจำก่อนสอบ:
Aspirin Tablets Assay = ต้มกับ NaOH เกินพอ + ไทเทรตกลับด้วย H2SO4 = Residual (Back) titration</t>
        </is>
      </c>
      <c r="K47" s="166" t="inlineStr"/>
      <c r="L47" s="166" t="inlineStr">
        <is>
          <t>Titrations</t>
        </is>
      </c>
      <c r="M47" s="166" t="inlineStr">
        <is>
          <t>Acid-base titration</t>
        </is>
      </c>
      <c r="N47" s="165" t="inlineStr">
        <is>
          <t>Product</t>
        </is>
      </c>
      <c r="O47" s="166" t="inlineStr">
        <is>
          <t>ข้อสอบจริง Product ปี 2563 ข้อ 3</t>
        </is>
      </c>
      <c r="P47" s="165" t="inlineStr">
        <is>
          <t>ข้อสอบเก่า</t>
        </is>
      </c>
      <c r="Q47" s="165" t="inlineStr">
        <is>
          <t>2563</t>
        </is>
      </c>
      <c r="R47" s="165" t="inlineStr"/>
    </row>
    <row r="48" ht="24" customHeight="1" s="49">
      <c r="A48" s="165" t="n">
        <v>46</v>
      </c>
      <c r="B48" s="166" t="inlineStr">
        <is>
          <t>การวิเคราะห์ Salbutamol Sulfate raw material (MW = 576.70) ด้วย 0.1 N Perchloric acid โดยใช้วิธี Non-aqueous titration กำหนดให้ 1 mL ของ 0.1 N HClO4 สมมูลกับตัวยากี่มิลลิกรัม</t>
        </is>
      </c>
      <c r="C48" s="166" t="inlineStr"/>
      <c r="D48" s="166" t="inlineStr">
        <is>
          <t>57.67 mg</t>
        </is>
      </c>
      <c r="E48" s="166" t="inlineStr">
        <is>
          <t>28.84 mg</t>
        </is>
      </c>
      <c r="F48" s="166" t="inlineStr">
        <is>
          <t>115.34 mg</t>
        </is>
      </c>
      <c r="G48" s="166" t="inlineStr">
        <is>
          <t>5.767 mg</t>
        </is>
      </c>
      <c r="H48" s="166" t="inlineStr">
        <is>
          <t>576.70 mg</t>
        </is>
      </c>
      <c r="I48" s="165" t="n">
        <v>1</v>
      </c>
      <c r="J48" s="166" t="inlineStr">
        <is>
          <t>✅ คำตอบที่ถูกต้อง: ข้อ ก. 57.67 mg
💡 Background:
Salbutamol Sulfate (MW = 576.70 g/mol) ในการไตเตรทแบบ Non-aqueous titration ด้วย Perchloric acid มีอัตราส่วนสมมูล 1 โมล Salbutamol Sulfate ต่อ 1 โมล HClO4
🎯 ทำไมข้อนี้ถึงถูก:
การคำนวณ Equivalence factor:
1,000 mL ของ 1 N HClO4 = 576.70 g Salbutamol Sulfate
1 mL ของ 0.1 N HClO4 = (576.70 g / 1,000) × 0.1 = 0.05767 g = 57.67 mg
🔍 ข้ออื่นผิดเพราะอะไร:
- ข้อ ข. (28.84 mg): หารสองผิดพลาด
- ข้อ ค. (115.34 mg): คูณสองผิดพลาด
- ข้อ ง. (5.767 mg): ทศนิยมผิด 1 ตำแหน่ง
- ข้อ จ. (576.70 mg): เป็นน้ำหนักโมเลกุลในหน่วยกรัม
📖 Guideline อ้างอิง:
British Pharmacopoeia (BP) Monograph: Salbutamol Sulphate
📌 จุดจำก่อนสอบ:
1 mL of 0.1 N HClO4 = 57.67 mg Salbutamol Sulfate (MW 576.70)</t>
        </is>
      </c>
      <c r="K48" s="166" t="inlineStr"/>
      <c r="L48" s="166" t="inlineStr">
        <is>
          <t>Titrations</t>
        </is>
      </c>
      <c r="M48" s="166" t="inlineStr">
        <is>
          <t>Acid-base titration</t>
        </is>
      </c>
      <c r="N48" s="165" t="inlineStr">
        <is>
          <t>Product</t>
        </is>
      </c>
      <c r="O48" s="166" t="inlineStr">
        <is>
          <t>ข้อสอบจริง Product ปี 2563 ข้อ 5</t>
        </is>
      </c>
      <c r="P48" s="165" t="inlineStr">
        <is>
          <t>ข้อสอบเก่า</t>
        </is>
      </c>
      <c r="Q48" s="165" t="inlineStr">
        <is>
          <t>2563</t>
        </is>
      </c>
      <c r="R48" s="165" t="inlineStr"/>
    </row>
    <row r="49" ht="24" customHeight="1" s="49">
      <c r="A49" s="165" t="n">
        <v>47</v>
      </c>
      <c r="B49" s="166" t="inlineStr">
        <is>
          <t>เภสัชตำรับกำหนดวิธี Assay ยา Aluminium Hydroxide: เติม 0.05 M Disodium EDTA ที่มากเกินพอ ต้มให้เกิดสารประกอบเชิงซ้อน แล้วไตเตรท EDTA ส่วนเกินกลับด้วย 0.05 M Lead nitrate โดยใช้ Xylenol orange เป็นอินดิเคเตอร์ จัดเป็นการไตเตรทแบบใด</t>
        </is>
      </c>
      <c r="C49" s="166" t="inlineStr"/>
      <c r="D49" s="166" t="inlineStr">
        <is>
          <t>Complexometric back titration</t>
        </is>
      </c>
      <c r="E49" s="166" t="inlineStr">
        <is>
          <t>Direct complexometric titration</t>
        </is>
      </c>
      <c r="F49" s="166" t="inlineStr">
        <is>
          <t>Precipitation titration</t>
        </is>
      </c>
      <c r="G49" s="166" t="inlineStr">
        <is>
          <t>Redox titration</t>
        </is>
      </c>
      <c r="H49" s="166" t="inlineStr">
        <is>
          <t>Acid-base titration</t>
        </is>
      </c>
      <c r="I49" s="165" t="n">
        <v>1</v>
      </c>
      <c r="J49" s="166" t="inlineStr">
        <is>
          <t>✅ คำตอบที่ถูกต้อง: ข้อ ก. Complexometric back titration
💡 Background:
Aluminium ion (Al³⁺) ทำปฏิกิริยากับ EDTA ช้า จึงไม่สามารถไตเตรทตรงได้
🎯 ทำไมข้อนี้ถึงถูก:
การเติม EDTA ส่วนเกิน ต้มให้ทำปฏิกิริยาสมบูรณ์ แล้วนำ EDTA ส่วนเกินมาไตเตรทกลับด้วย Lead nitrate หรือ Zinc sulfate โดยใช้ Xylenol orange เป็นอินดิเคเตอร์ จัดเป็น Complexometric back titration
🔍 ข้ออื่นผิดเพราะอะไร:
- ข้อ ข. (Direct complexometric): ไม่สามารถทำได้เนื่องจากปฏิกิริยาช้า
- ข้อ ค. (Precipitation): ไม่ใช่การไตเตรทตกตะกอน
- ข้อ ง. (Redox): ไม่ใช่ปฏิกิริยารีดอกซ์
- ข้อ จ. (Acid-base): สารที่ใช้คือ EDTA และเกลือโลหะ ไม่ใช่กรด-เบส
📖 Guideline อ้างอิง:
British Pharmacopoeia (BP) Monograph: Aluminium Hydroxide
📌 จุดจำก่อนสอบ:
Aluminium Hydroxide = Complexometric back titration (EDTA เกินพอ + ต้ม + ไทเทรตกลับด้วย Lead nitrate)</t>
        </is>
      </c>
      <c r="K49" s="166" t="inlineStr"/>
      <c r="L49" s="166" t="inlineStr">
        <is>
          <t>Titrations</t>
        </is>
      </c>
      <c r="M49" s="166" t="inlineStr">
        <is>
          <t>Complexometric titration</t>
        </is>
      </c>
      <c r="N49" s="165" t="inlineStr">
        <is>
          <t>Product</t>
        </is>
      </c>
      <c r="O49" s="166" t="inlineStr">
        <is>
          <t>ข้อสอบจริง Product ปี 2563 ข้อ 6</t>
        </is>
      </c>
      <c r="P49" s="165" t="inlineStr">
        <is>
          <t>ข้อสอบเก่า</t>
        </is>
      </c>
      <c r="Q49" s="165" t="inlineStr">
        <is>
          <t>2563</t>
        </is>
      </c>
      <c r="R49" s="165" t="inlineStr"/>
    </row>
    <row r="50" ht="24" customHeight="1" s="49">
      <c r="A50" s="165" t="n">
        <v>48</v>
      </c>
      <c r="B50" s="166" t="inlineStr">
        <is>
          <t>สารก่อเจลกลุ่ม Carbomer (Carbopol) ที่นิยมใช้ในสูตรตำรับยาเจลทางเภสัชกรรม ข้อใดต่อไปนี้กล่าวถูกต้องเกี่ยวกับคุณสมบัติและข้อควรระวังในการใช้งาน</t>
        </is>
      </c>
      <c r="C50" s="166" t="inlineStr"/>
      <c r="D50" s="166" t="inlineStr">
        <is>
          <t>ใช้ความเข้มข้นต่ำ (0.5-2%) ให้ความหนืดสูง ต้องปรับสภาพด้วยด่าง (เช่น Triethanolamine) เพื่อให้พองตัวเกิดเจล และไวต่อการสูญเสียความหนืดเมื่อมีเกลืออิเล็กโทรไลต์ความเข้มข้นสูง</t>
        </is>
      </c>
      <c r="E50" s="166" t="inlineStr">
        <is>
          <t>ต้องใช้ความร้อนสูงในการละลายและทนต่ออิเล็กโทรไลต์ได้ดีเยี่ยมทุกสภาวะ</t>
        </is>
      </c>
      <c r="F50" s="166" t="inlineStr">
        <is>
          <t>เกิดเจลได้ดีที่สุดในสภาวะกรดแก่ pH น้อยกว่า 3</t>
        </is>
      </c>
      <c r="G50" s="166" t="inlineStr">
        <is>
          <t>เป็นสารก่อเจลชนิดประจุบวก ไม่ทำปฏิกิริยากับสารใดๆ</t>
        </is>
      </c>
      <c r="H50" s="166" t="inlineStr">
        <is>
          <t>ไม่สามารถใช้ในสูตรตำรับยาใช้ภายนอกได้เนื่องจากระคายเคืองสูง</t>
        </is>
      </c>
      <c r="I50" s="165" t="n">
        <v>1</v>
      </c>
      <c r="J50" s="166" t="inlineStr">
        <is>
          <t>✅ คำตอบที่ถูกต้อง: ข้อ ก. ใช้ความเข้มข้นต่ำ (0.5-2%) ให้ความหนืดสูง ต้องปรับสภาพด้วยด่าง (เช่น Triethanolamine) เพื่อให้พองตัวเกิดเจล และไวต่อการสูญเสียความหนืดเมื่อมีเกลืออิเล็กโทรไลต์ความเข้มข้นสูง
💡 Background:
Carbomer (Carbopol) เป็น Synthetic high molecular weight polymer ของ Acrylic acid ที่เชื่อมขวางด้วย Polyalkenyl ethers
🎯 ทำไมข้อนี้ถึงถูก:
Carbomer มีประสิทธิภาพการก่อเจลสูงมาก ใช้ปริมาณเพียง 0.5-2% ก็ได้เจลใสความหนืดสูง จำเป็นต้องปรับความเป็นกลางด้วยด่าง (Neutralizing agent เช่น Triethanolamine หรือ NaOH) เพื่อให้สายโมเลกุลคลายตัว และข้อควรระวังสำคัญคือเจลจะสูญเสียความหนืดทันทีหากมีไอออนอิเล็กโทรไลต์ (เช่น NaCl) ปริมาณสูงในตำรับ
🔍 ข้ออื่นผิดเพราะอะไร:
- ข้อ ข: Carbomer กระจายตัวได้ในน้ำเย็นและไวต่ออิเล็กโทรไลต์มาก (ความหนืดลดลงอย่างรวดเร็ว)
- ข้อ ค: ในสภาวะกรดแก่ pH &lt; 3 สายโมเลกุลจะขดแน่น ไม่เกิดเจลความหนืดสูง
- ข้อ ง: Carbomer เป็น Anionic polymer (ประจุลบจากหมู่ -COO⁻)
- ข้อ จ: Carbomer ปลอดภัยและเป็นสารก่อเจลยอดนิยมในยาใช้ภายนอก
📖 Guideline อ้างอิง:
Handbook of Pharmaceutical Excipients, Ansel's Pharmaceutical Dosage Forms
📌 จุดจำก่อนสอบ:
Carbomer = ปริมาณน้อย (0.5-2%) ให้ความหนืดสูง + ต้องปรับด่าง (TEA) ให้พองตัว + ไวต่ออิเล็กโทรไลต์ (ความหนืดลดลง)</t>
        </is>
      </c>
      <c r="K50" s="166" t="inlineStr"/>
      <c r="L50" s="166" t="inlineStr">
        <is>
          <t>Titrations</t>
        </is>
      </c>
      <c r="M50" s="166" t="inlineStr">
        <is>
          <t>Acid-base titration</t>
        </is>
      </c>
      <c r="N50" s="165" t="inlineStr">
        <is>
          <t>Product</t>
        </is>
      </c>
      <c r="O50" s="166" t="inlineStr">
        <is>
          <t>ข้อสอบจริง Product ปี 2562 ข้อ 4</t>
        </is>
      </c>
      <c r="P50" s="165" t="inlineStr">
        <is>
          <t>ข้อสอบเก่า</t>
        </is>
      </c>
      <c r="Q50" s="165" t="inlineStr">
        <is>
          <t>2562</t>
        </is>
      </c>
      <c r="R50" s="165" t="inlineStr"/>
    </row>
    <row r="51" ht="24" customHeight="1" s="49">
      <c r="A51" s="165" t="n">
        <v>49</v>
      </c>
      <c r="B51" s="166" t="inlineStr">
        <is>
          <t>เภสัชตำรับระบุวิธี Assay ยาเม็ด Naproxen Tablets: ละลายผงยาในสารละลายผสมระหว่างน้ำและเมทานอล แล้วไตเตรทด้วยสารละลายมาตรฐาน 0.1 N Sodium hydroxide โดยใช้ Phenolphthalein เป็นอินดิเคเตอร์ จัดเป็นการไตเตรทแบบใด</t>
        </is>
      </c>
      <c r="C51" s="166" t="inlineStr"/>
      <c r="D51" s="166" t="inlineStr">
        <is>
          <t>Direct acid-base neutralization titration</t>
        </is>
      </c>
      <c r="E51" s="166" t="inlineStr">
        <is>
          <t>Residual (Back) titration</t>
        </is>
      </c>
      <c r="F51" s="166" t="inlineStr">
        <is>
          <t>Complexometric titration</t>
        </is>
      </c>
      <c r="G51" s="166" t="inlineStr">
        <is>
          <t>Precipitation titration</t>
        </is>
      </c>
      <c r="H51" s="166" t="inlineStr">
        <is>
          <t>Non-aqueous titration</t>
        </is>
      </c>
      <c r="I51" s="165" t="n">
        <v>1</v>
      </c>
      <c r="J51" s="166" t="inlineStr">
        <is>
          <t>✅ คำตอบที่ถูกต้อง: ข้อ ก. Direct acid-base neutralization titration
💡 Background:
Naproxen เป็นยากลุ่ม NSAIDs ที่มีหมู่ฟังก์ชัน Monocarboxylic acid (-COOH) ที่มีความเป็นกรดพอเหมาะ (pKa ≈ 4.15)
🎯 ทำไมข้อนี้ถึงถูก:
Naproxen สามารถละลายได้ดีในตัวทำละลายผสมน้ำและเมทานอล และหมู่กรดคาร์บอกซิลิกสามารถทำปฏิกิริยาสะเทินกับ NaOH ได้โดยตรงและรวดเร็ว โดยใช้ Phenolphthalein เป็นอินดิเคเตอร์บอกจุดยุติ จึงจัดเป็น Direct acid-base neutralization titration
🔍 ข้ออื่นผิดเพราะอะไร:
- ข้อ ข. (Residual/Back titration): ไม่จำเป็นต้องใช้การไทเทรตย้อนกลับเพราะ Naproxen ทำปฏิกิริยาสะเทินได้เร็ว
- ข้อ ค. (Complexometric): เป็นการจับคีเลตของโลหะกับ EDTA
- ข้อ ง. (Precipitation): เป็นการตกตะกอนกับเงิน
- ข้อ จ. (Non-aqueous): มีน้ำเป็นองค์ประกอบในระบบตัวทำละลายและใช้ NaOH เป็นสารละลายมาตรฐาน
📖 Guideline อ้างอิง:
United States Pharmacopeia (USP-NF) Monograph: Naproxen Tablets, European Pharmacopoeia (Ph. Eur.) Monograph: Naproxen
📌 จุดจำก่อนสอบ:
Naproxen มีหมู่ -COOH ละลายใน Methanol:Water ไทเทรตตรงด้วย 0.1 N NaOH = Direct acid-base titration</t>
        </is>
      </c>
      <c r="K51" s="166" t="inlineStr"/>
      <c r="L51" s="166" t="inlineStr">
        <is>
          <t>Titrations</t>
        </is>
      </c>
      <c r="M51" s="166" t="inlineStr">
        <is>
          <t>Acid-base titration</t>
        </is>
      </c>
      <c r="N51" s="165" t="inlineStr">
        <is>
          <t>Product</t>
        </is>
      </c>
      <c r="O51" s="166" t="inlineStr">
        <is>
          <t>ข้อสอบจริง Product ปี 2561 ข้อ 5</t>
        </is>
      </c>
      <c r="P51" s="165" t="inlineStr">
        <is>
          <t>ข้อสอบเก่า</t>
        </is>
      </c>
      <c r="Q51" s="165" t="inlineStr">
        <is>
          <t>2561</t>
        </is>
      </c>
      <c r="R51" s="165" t="inlineStr"/>
    </row>
    <row r="52" ht="24" customHeight="1" s="49">
      <c r="A52" s="165" t="n">
        <v>50</v>
      </c>
      <c r="B52" s="166" t="inlineStr">
        <is>
          <t>สูตรตำรับ Benzoyl peroxide Emulgel ประกอบด้วย Carbopol 940, Benzoyl peroxide, Olive oil, Disodium EDTA, Triethanolamine และ Purified water สาร Carbopol 940 ในสูตรตำรับนี้ทำหน้าที่อะไร</t>
        </is>
      </c>
      <c r="C52" s="166" t="inlineStr"/>
      <c r="D52" s="166" t="inlineStr">
        <is>
          <t>Gelling agent (สารก่อเจลสร้างโครงข่ายความหนืด)</t>
        </is>
      </c>
      <c r="E52" s="166" t="inlineStr">
        <is>
          <t>Emulsifying agent</t>
        </is>
      </c>
      <c r="F52" s="166" t="inlineStr">
        <is>
          <t>Preservative</t>
        </is>
      </c>
      <c r="G52" s="166" t="inlineStr">
        <is>
          <t>Neutralizing agent</t>
        </is>
      </c>
      <c r="H52" s="166" t="inlineStr">
        <is>
          <t>Solubilizer</t>
        </is>
      </c>
      <c r="I52" s="165" t="n">
        <v>1</v>
      </c>
      <c r="J52" s="166" t="inlineStr">
        <is>
          <t>✅ คำตอบที่ถูกต้อง: ข้อ ก. Gelling agent (สารก่อเจลสร้างโครงข่ายความหนืด)
💡 Background:
Carbopol 940 (Carbomer 940) เป็นสารโพลิเมอร์เชื่อมขวางของกรดอะคริลิก นิยมใช้ในสูตรตำรับกึ่งแข็งและเจล
🎯 ทำไมข้อนี้ถึงถูก:
Carbopol 940 ทำหน้าที่เป็น Gelling agent (Hydrogel matrix former) ในการสร้างโครงข่ายเจลที่มีความหนืดสูง ช่วยพยุงหยดอิมัลชันของตัวยาและน้ำมันในตำรับ Emulgel ให้มีความคงตัวทางกายภาพที่ดี
🔍 ข้ออื่นผิดเพราะอะไร:
- ข้อ ข. (Emulsifying agent): สารลดแรงตึงผิวหลักในตำรับคือ Polysorbate หรือสารลดแรงตึงผิว
- ข้อ ค. (Preservative): Carbomer ไม่มีฤทธิ์ฆ่าเชื้อ
- ข้อ ง. (Neutralizing agent): สารปรับด่างคือ Triethanolamine
- ข้อ จ. (Solubilizer): ไม่ใช่ตัวทำละลาย
📖 Guideline อ้างอิง:
Handbook of Pharmaceutical Excipients, Ansel's Pharmaceutical Dosage Forms
📌 จุดจำก่อนสอบ:
Carbopol 940 = Gelling agent (สารก่อเจล)</t>
        </is>
      </c>
      <c r="K52" s="166" t="inlineStr"/>
      <c r="L52" s="166" t="inlineStr">
        <is>
          <t>Titrations</t>
        </is>
      </c>
      <c r="M52" s="166" t="inlineStr">
        <is>
          <t>Complexometric titration</t>
        </is>
      </c>
      <c r="N52" s="165" t="inlineStr">
        <is>
          <t>Product</t>
        </is>
      </c>
      <c r="O52" s="166" t="inlineStr">
        <is>
          <t>ข้อสอบจริง Product ปี 2561 ข้อ 19</t>
        </is>
      </c>
      <c r="P52" s="165" t="inlineStr">
        <is>
          <t>ข้อสอบเก่า</t>
        </is>
      </c>
      <c r="Q52" s="165" t="inlineStr">
        <is>
          <t>2561</t>
        </is>
      </c>
      <c r="R52" s="165" t="inlineStr"/>
    </row>
    <row r="53" ht="24" customHeight="1" s="49">
      <c r="A53" s="165" t="n">
        <v>51</v>
      </c>
      <c r="B53" s="166" t="inlineStr">
        <is>
          <t>จากสูตรตำรับ Benzoyl peroxide Emulgel สาร Disodium EDTA ที่ใส่ลงไปในตำรับทำหน้าที่อะไร</t>
        </is>
      </c>
      <c r="C53" s="166" t="inlineStr"/>
      <c r="D53" s="166" t="inlineStr">
        <is>
          <t>Chelating agent (สารคีเลตจับโลหะหนักเพื่อป้องกันการสลายตัวของตัวยาจากปฏิกิริยาออกซิเดชัน)</t>
        </is>
      </c>
      <c r="E53" s="166" t="inlineStr">
        <is>
          <t>Gelling agent</t>
        </is>
      </c>
      <c r="F53" s="166" t="inlineStr">
        <is>
          <t>Neutralizing agent</t>
        </is>
      </c>
      <c r="G53" s="166" t="inlineStr">
        <is>
          <t>Primary preservative</t>
        </is>
      </c>
      <c r="H53" s="166" t="inlineStr">
        <is>
          <t>Penetration enhancer</t>
        </is>
      </c>
      <c r="I53" s="165" t="n">
        <v>1</v>
      </c>
      <c r="J53" s="166" t="inlineStr">
        <is>
          <t>✅ คำตอบที่ถูกต้อง: ข้อ ก. Chelating agent (สารคีเลตจับโลหะหนักเพื่อป้องกันการสลายตัวของตัวยาจากปฏิกิริยาออกซิเดชัน)
💡 Background:
Benzoyl peroxide เป็นสารออกซิไดซ์แรงที่สามารถเกิดการสลายตัวได้หากมีโลหะหนักเร่งปฏิกิริยา
🎯 ทำไมข้อนี้ถึงถูก:
Disodium EDTA ทำหน้าที่เป็น Chelating agent เข้าจับกับประจุโลหะหนัก (Trace metals) เช่น Fe³⁺, Cu²⁺ ที่อาจปนเปื้อนในน้ำหรือสารช่วย เพื่อป้องกันไม่ให้โลหะเหล่านี้เร่งการสลายตัวของ Benzoyl peroxide และรักษาความคงตัวของตำรับ
🔍 ข้ออื่นผิดเพราะอะไร:
- ข้อ ข. (Gelling agent): สารก่อเจลคือ Carbopol 940
- ข้อ ค. (Neutralizing agent): สารปรับด่างคือ Triethanolamine
- ข้อ ง. (Primary preservative): EDTA เป็นเพียงสารเสริมฤทธิ์สารกันเสีย (Preservative synergist) ไม่ใช่สารกันเสียหลัก
- ข้อ จ. (Penetration enhancer): ไม่ใช่หน้าที่หลักของ EDTA
📖 Guideline อ้างอิง:
Handbook of Pharmaceutical Excipients, USP-NF General Chapter &lt;1079&gt;
📌 จุดจำก่อนสอบ:
Disodium EDTA = Chelating agent ดักจับโลหะหนัก ป้องกันการเสื่อมสลายของยา</t>
        </is>
      </c>
      <c r="K53" s="166" t="inlineStr"/>
      <c r="L53" s="166" t="inlineStr">
        <is>
          <t>Titrations</t>
        </is>
      </c>
      <c r="M53" s="166" t="inlineStr">
        <is>
          <t>Complexometric titration</t>
        </is>
      </c>
      <c r="N53" s="165" t="inlineStr">
        <is>
          <t>Product</t>
        </is>
      </c>
      <c r="O53" s="166" t="inlineStr">
        <is>
          <t>ข้อสอบจริง Product ปี 2561 ข้อ 20</t>
        </is>
      </c>
      <c r="P53" s="165" t="inlineStr">
        <is>
          <t>ข้อสอบเก่า</t>
        </is>
      </c>
      <c r="Q53" s="165" t="inlineStr">
        <is>
          <t>2561</t>
        </is>
      </c>
      <c r="R53" s="165" t="inlineStr"/>
    </row>
    <row r="54" ht="24" customHeight="1" s="49">
      <c r="A54" s="165" t="n">
        <v>52</v>
      </c>
      <c r="B54" s="166" t="inlineStr">
        <is>
          <t>ตามเภสัชตำรับ USP ในการวิเคราะห์หาปริมาณ Naproxen raw material: 'Dissolve about 500 mg of Naproxen in a mixture of methanol and water, add phenolphthalein TS, and titrate with 0.1 N sodium hydroxide VS' จัดเป็นการไตเตรทแบบใด</t>
        </is>
      </c>
      <c r="C54" s="166" t="inlineStr"/>
      <c r="D54" s="166" t="inlineStr">
        <is>
          <t>Direct acid-base titration</t>
        </is>
      </c>
      <c r="E54" s="166" t="inlineStr">
        <is>
          <t>Back acid-base titration</t>
        </is>
      </c>
      <c r="F54" s="166" t="inlineStr">
        <is>
          <t>Non-aqueous titration</t>
        </is>
      </c>
      <c r="G54" s="166" t="inlineStr">
        <is>
          <t>Complexometric titration</t>
        </is>
      </c>
      <c r="H54" s="166" t="inlineStr">
        <is>
          <t>Precipitation titration</t>
        </is>
      </c>
      <c r="I54" s="165" t="n">
        <v>1</v>
      </c>
      <c r="J54" s="166" t="inlineStr">
        <is>
          <t>✅ คำตอบที่ถูกต้อง: ข้อ ก. Direct acid-base titration
💡 Background:
Naproxen เป็น Carboxylic acid derivative ที่มีความเป็นกรดปานกลาง ละลายได้ดีในระบบตัวทำละลายแอลกอฮอล์ผสมน้ำ
🎯 ทำไมข้อนี้ถึงถูก:
การละลายตัวยาในส่วนผสมของเมทานอลและน้ำ แล้วไตเตรทตรงกับสารละลายมาตรฐาน NaOH โดยใช้ Phenolphthalein เป็นอินดิเคเตอร์ เป็นตัวอย่างคลาสสิกของ Direct acid-base neutralization titration
🔍 ข้ออื่นผิดเพราะอะไร:
- ข้อ ข. (Back titration): ใช้สำหรับสารที่ละลายยากหรือทำปฏิกิริยาช้า
- ข้อ ค. (Non-aqueous titration): ทำในตัวทำละลายอินทรีย์ปราศจากน้ำล้วน
- ข้อ ง. (Complexometric): เป็นการไตเตรทโลหะด้วย EDTA
- ข้อ จ. (Precipitation): เป็นการไตเตรทตกตะกอน
📖 Guideline อ้างอิง:
USP-NF Monograph: Naproxen, British Pharmacopoeia (BP) Monograph: Naproxen
📌 จุดจำก่อนสอบ:
Naproxen + NaOH + Phenolphthalein = Direct acid-base titration</t>
        </is>
      </c>
      <c r="K54" s="166" t="inlineStr"/>
      <c r="L54" s="166" t="inlineStr">
        <is>
          <t>Titrations</t>
        </is>
      </c>
      <c r="M54" s="166" t="inlineStr">
        <is>
          <t>Acid-base titration</t>
        </is>
      </c>
      <c r="N54" s="165" t="inlineStr">
        <is>
          <t>Product</t>
        </is>
      </c>
      <c r="O54" s="166" t="inlineStr">
        <is>
          <t>ข้อสอบจริง Product ปี 2561 ข้อ 55</t>
        </is>
      </c>
      <c r="P54" s="165" t="inlineStr">
        <is>
          <t>ข้อสอบเก่า</t>
        </is>
      </c>
      <c r="Q54" s="165" t="inlineStr">
        <is>
          <t>2561</t>
        </is>
      </c>
      <c r="R54" s="165" t="inlineStr"/>
    </row>
    <row r="55" ht="24" customHeight="1" s="49">
      <c r="A55" s="165" t="n">
        <v>53</v>
      </c>
      <c r="B55" s="166" t="inlineStr">
        <is>
          <t>ตามเภสัชตำรับ USP ในการวิเคราะห์หาปริมาณ Nortriptyline Hydrochloride (MW = 299.84 g/mol) ด้วยวิธี Non-aqueous titration โดยละลายตัวอย่างใน Glacial acetic acid เติม Mercuric acetate แล้วไตเตรทด้วย 0.1 N Perchloric acid ปริมาตร 1 mL ของ 0.1 N HClO4 สมมูลกับตัวยากี่มิลลิกรัม</t>
        </is>
      </c>
      <c r="C55" s="166" t="inlineStr"/>
      <c r="D55" s="166" t="inlineStr">
        <is>
          <t>29.98 mg</t>
        </is>
      </c>
      <c r="E55" s="166" t="inlineStr">
        <is>
          <t>59.97 mg</t>
        </is>
      </c>
      <c r="F55" s="166" t="inlineStr">
        <is>
          <t>14.99 mg</t>
        </is>
      </c>
      <c r="G55" s="166" t="inlineStr">
        <is>
          <t>2.998 mg</t>
        </is>
      </c>
      <c r="H55" s="166" t="inlineStr">
        <is>
          <t>299.84 mg</t>
        </is>
      </c>
      <c r="I55" s="165" t="n">
        <v>1</v>
      </c>
      <c r="J55" s="166" t="inlineStr">
        <is>
          <t>✅ คำตอบที่ถูกต้อง: ข้อ ก. 29.98 mg
💡 Background:
Nortriptyline Hydrochloride เป็นเกลือไฮโดรคลอไรด์ของ Secondary amine (MW = 299.84 g/mol) ในการไทเทรตด้วย Perchloric acid จำเป็นต้องเติม Mercuric acetate [Hg(CH3COO)2] เพื่อจับกับ Cl⁻ ปลดปล่อย Acetate ion ออกมาทำปฏิกิริยากับ HClO4
🎯 ทำไมข้อนี้ถึงถูก:
อัตราส่วนสมมูลคือ 1 โมล Nortriptyline HCl ทำปฏิกิริยากับ 1 โมล HClO4:
1,000 mL ของ 1 N HClO4 = 299.84 g Nortriptyline HCl
1 mL ของ 0.1 N HClO4 = (299.84 / 1,000) × 0.1 = 0.029984 g = 29.98 mg
🔍 ข้ออื่นผิดเพราะอะไร:
- ข้อ ข. (59.97 mg): คูณสองผิดพลาด
- ข้อ ค. (14.99 mg): หารสองผิดพลาด
- ข้อ ง. (2.998 mg): เลื่อนทศนิยมผิด 1 ตำแหน่ง
- ข้อ จ. (299.84 mg): เป็นน้ำหนักโมเลกุลในหน่วยกรัม
📖 Guideline อ้างอิง:
United States Pharmacopeia (USP-NF) Monograph: Nortriptyline Hydrochloride
📌 จุดจำก่อนสอบ:
Nortriptyline HCl MW = 299.84 → 1 mL 0.1 N HClO4 = 29.98 mg (เติม Mercuric acetate จับ Cl⁻ ก่อนไทเทรต)</t>
        </is>
      </c>
      <c r="K55" s="166" t="inlineStr"/>
      <c r="L55" s="166" t="inlineStr">
        <is>
          <t>Titrations</t>
        </is>
      </c>
      <c r="M55" s="166" t="inlineStr">
        <is>
          <t>Acid-base titration</t>
        </is>
      </c>
      <c r="N55" s="165" t="inlineStr">
        <is>
          <t>Product</t>
        </is>
      </c>
      <c r="O55" s="166" t="inlineStr">
        <is>
          <t>ข้อสอบจริง Product ปี 2561 ข้อ 69</t>
        </is>
      </c>
      <c r="P55" s="165" t="inlineStr">
        <is>
          <t>ข้อสอบเก่า</t>
        </is>
      </c>
      <c r="Q55" s="165" t="inlineStr">
        <is>
          <t>2561</t>
        </is>
      </c>
      <c r="R55" s="165" t="inlineStr"/>
    </row>
    <row r="56" ht="24" customHeight="1" s="49">
      <c r="A56" s="165" t="n">
        <v>54</v>
      </c>
      <c r="B56" s="166" t="inlineStr">
        <is>
          <t>ข้อใดระบุหลักการไตเตรทของวิธี Complexometric titration สำหรับวิเคราะห์หาปริมาณสังกะสี (Zinc) ด้วยสารละลายมาตรฐาน Disodium EDTA ในสภาวะบัฟเฟอร์ pH 10 ได้ถูกต้อง</t>
        </is>
      </c>
      <c r="C56" s="166" t="inlineStr"/>
      <c r="D56" s="166" t="inlineStr">
        <is>
          <t>EDTA ทำปฏิกิริยากับ Zn²⁺ ในอัตราส่วน 1:1 โมล โดยใช้อินดิเคเตอร์ Eriochrome Black T เปลี่ยนสีจากม่วงแดงเป็นน้ำเงินที่จุดยุติ</t>
        </is>
      </c>
      <c r="E56" s="166" t="inlineStr">
        <is>
          <t>EDTA ทำปฏิกิริยากับ Zn²⁺ ในอัตราส่วน 2:1 โมล ใช้อินดิเคเตอร์ Phenolphthalein</t>
        </is>
      </c>
      <c r="F56" s="166" t="inlineStr">
        <is>
          <t>เป็นการไตเตรทแบบตกตะกอน ใช้อินดิเคเตอร์ Potassium chromate</t>
        </is>
      </c>
      <c r="G56" s="166" t="inlineStr">
        <is>
          <t>เป็นการไตเตรทแบบรีดอกซ์ ใช้อินดิเคเตอร์ Ferroin</t>
        </is>
      </c>
      <c r="H56" s="166" t="inlineStr">
        <is>
          <t>เป็นการไตเตรทแบบย้อนกลับโดยใช้สภาวะกรดแก่</t>
        </is>
      </c>
      <c r="I56" s="165" t="n">
        <v>1</v>
      </c>
      <c r="J56" s="166" t="inlineStr">
        <is>
          <t>✅ คำตอบที่ถูกต้อง: ข้อ ก. EDTA ทำปฏิกิริยากับ Zn²⁺ ในอัตราส่วน 1:1 โมล โดยใช้อินดิเคเตอร์ Eriochrome Black T เปลี่ยนสีจากม่วงแดงเป็นน้ำเงินที่จุดยุติ
💡 Background:
Disodium EDTA (Na2H2Y) เป็น Hexadentate chelating ligand ที่เข้าจับกับ Metal ions เช่น Zn²⁺ ในสัดส่วน 1:1 โมลเสมอ
🎯 ทำไมข้อนี้ถึงถูก:
ในสภาวะบัฟเฟอร์แอมโมเนีย pH 10 Zn²⁺ จะสร้างสารประกอบเชิงซ้อนกับอินดิเคเตอร์ Eriochrome Black T (EBT) เกิดเป็นสารเชิงซ้อนสีม่วงแดง (Wine red) เมื่อหยด EDTA ลงไป EDTA ซึ่งจับกับ Zn²⁺ ได้เสถียรกว่า จะแย่ง Zn²⁺ ออกมาจาก EBT จนหมด ทำให้ปลดปล่อย EBT อิสระในรูปสีน้ำเงิน (Blue) ที่จุดยุติ
🔍 ข้ออื่นผิดเพราะอะไร:
- ข้อ ข: EDTA จับกับไอออนโลหะในสัดส่วน 1:1 โมลเสมอ ไม่ใช่ 2:1 และ Phenolphthalein เป็นอินดิเคเตอร์กรด-เบส
- ข้อ ค: ไม่ใช่ Precipitation titration
- ข้อ ง: ไม่ใช่ Redox titration
- ข้อ จ: การวิเคราะห์ Zn²⁺ ด้วย EDTA ใน pH 10 เป็นการไตเตรทโดยตรง (Direct titration) ในสภาวะด่าง
📖 Guideline อ้างอิง:
United States Pharmacopeia (USP-NF) Monograph: Zinc Sulfate, Vogel's Textbook of Quantitative Chemical Analysis
📌 จุดจำก่อนสอบ:
Zinc + EDTA (pH 10 บัฟเฟอร์แอมโมเนีย) + EBT indicator = อัตราส่วน 1:1 จุดยุติเปลี่ยนจาก ม่วงแดง (Wine red) → น้ำเงิน (Blue)</t>
        </is>
      </c>
      <c r="K56" s="166" t="inlineStr"/>
      <c r="L56" s="166" t="inlineStr">
        <is>
          <t>Titrations</t>
        </is>
      </c>
      <c r="M56" s="166" t="inlineStr">
        <is>
          <t>Complexometric titration</t>
        </is>
      </c>
      <c r="N56" s="165" t="inlineStr">
        <is>
          <t>Product</t>
        </is>
      </c>
      <c r="O56" s="166" t="inlineStr">
        <is>
          <t>ข้อสอบจริง Product ปี 2561 ข้อ 0</t>
        </is>
      </c>
      <c r="P56" s="165" t="inlineStr">
        <is>
          <t>ข้อสอบเก่า</t>
        </is>
      </c>
      <c r="Q56" s="165" t="inlineStr">
        <is>
          <t>2561</t>
        </is>
      </c>
      <c r="R56" s="165" t="inlineStr"/>
    </row>
    <row r="57" ht="24" customHeight="1" s="49">
      <c r="A57" s="165" t="n">
        <v>55</v>
      </c>
      <c r="B57" s="166" t="inlineStr">
        <is>
          <t>จากสูตรตำรับครีมยาภายนอก: Steroid A, Stearic acid, Cetyl alcohol, Butylated hydroxytoluene (BHT), Methylparaben, Propylparaben, Triethanolamine และ Purified water สาร Butylated hydroxytoluene (BHT) ทำหน้าที่อะไรในตำรับ</t>
        </is>
      </c>
      <c r="C57" s="166" t="inlineStr"/>
      <c r="D57" s="166" t="inlineStr">
        <is>
          <t>Oil-soluble antioxidant (สารต้านออกซิเดชันที่ละลายในเฟสน้ำมันเพื่อป้องกันการเสื่อมสลายของตัวยาและไขมัน)</t>
        </is>
      </c>
      <c r="E57" s="166" t="inlineStr">
        <is>
          <t>Water-soluble antioxidant</t>
        </is>
      </c>
      <c r="F57" s="166" t="inlineStr">
        <is>
          <t>Emulsifying agent</t>
        </is>
      </c>
      <c r="G57" s="166" t="inlineStr">
        <is>
          <t>Preservative</t>
        </is>
      </c>
      <c r="H57" s="166" t="inlineStr">
        <is>
          <t>Viscosity builder</t>
        </is>
      </c>
      <c r="I57" s="165" t="n">
        <v>1</v>
      </c>
      <c r="J57" s="166" t="inlineStr">
        <is>
          <t>✅ คำตอบที่ถูกต้อง: ข้อ ก. Oil-soluble antioxidant (สารต้านออกซิเดชันที่ละลายในเฟสน้ำมันเพื่อป้องกันการเสื่อมสลายของตัวยาและไขมัน)
💡 Background:
Butylated hydroxytoluene (BHT) และ Butylated hydroxyanisole (BHA) เป็นสารต้านออกซิเดชันกลุ่ม Phenolic antioxidants ที่มีสายไฮโดรคาร์บอนไม่ชอบน้ำ ละลายได้ดีมากในไขมันและน้ำมัน (Lipophilic)
🎯 ทำไมข้อนี้ถึงถูก:
BHT ละลายอยู่ใน Oil phase ของตำรับครีม ทำหน้าที่เป็น Free radical scavenger ดักจับอนุมูลอิสระ ป้องกันการเกิดปฏิกิริยา Auto-oxidation ของน้ำมัน ไขมัน และตัวยาสเตียรอยด์ที่ละลายในเฟสน้ำมัน
🔍 ข้ออื่นผิดเพราะอะไร:
- ข้อ ข. (Water-soluble antioxidant): สารต้านออกซิเดชันที่ละลายน้ำ ได้แก่ Sodium metabisulfite, Ascorbic acid
- ข้อ ค. (Emulsifying agent): สารก่ออิมัลชันในตำรับนี้คือ Triethanolamine stearate (เกิดจาก Stearic acid + TEA)
- ข้อ ง. (Preservative): สารกันเสียคือ Methylparaben และ Propylparaben
- ข้อ จ. (Viscosity builder): สารเพิ่มความหนืดคือ Cetyl alcohol และ Stearic acid
📖 Guideline อ้างอิง:
Handbook of Pharmaceutical Excipients (Rowe et al.), Ansel's Pharmaceutical Dosage Forms
📌 จุดจำก่อนสอบ:
BHT, BHA, Tocopherol = Oil-soluble antioxidant / Sodium metabisulfite, Ascorbic acid = Water-soluble antioxidant</t>
        </is>
      </c>
      <c r="K57" s="166" t="inlineStr"/>
      <c r="L57" s="166" t="inlineStr">
        <is>
          <t>Titrations</t>
        </is>
      </c>
      <c r="M57" s="166" t="inlineStr">
        <is>
          <t>Acid-base titration</t>
        </is>
      </c>
      <c r="N57" s="165" t="inlineStr">
        <is>
          <t>Product</t>
        </is>
      </c>
      <c r="O57" s="166" t="inlineStr">
        <is>
          <t>ข้อสอบจริง Product ปี 2561 ข้อ 87</t>
        </is>
      </c>
      <c r="P57" s="165" t="inlineStr">
        <is>
          <t>ข้อสอบเก่า</t>
        </is>
      </c>
      <c r="Q57" s="165" t="inlineStr">
        <is>
          <t>2561</t>
        </is>
      </c>
      <c r="R57" s="165" t="inlineStr"/>
    </row>
    <row r="58" ht="24" customHeight="1" s="49">
      <c r="A58" s="165" t="n">
        <v>56</v>
      </c>
      <c r="B58" s="166" t="inlineStr">
        <is>
          <t>ในกระบวนการเคลือบฟิล์มยาเม็ด (Tablet film coating) หากพบปัญหาฟิล์มเคลือบเปราะ หลุดล่อน หรือแตกหักง่าย (Film cracking / flaking) ควรปรับสูตรโดยการเติมหรือเพิ่มสารช่วยกลุ่มใดในน้ำยาเคลือบ</t>
        </is>
      </c>
      <c r="C58" s="166" t="inlineStr"/>
      <c r="D58" s="166" t="inlineStr">
        <is>
          <t>Plasticizer (สารเพิ่มความยืดหยุ่น เช่น PEG, Propylene glycol, Triethyl citrate, Glycerin)</t>
        </is>
      </c>
      <c r="E58" s="166" t="inlineStr">
        <is>
          <t>Opacifier (สารทึบแสง เช่น Titanium dioxide)</t>
        </is>
      </c>
      <c r="F58" s="166" t="inlineStr">
        <is>
          <t>Colorant (สารให้สี)</t>
        </is>
      </c>
      <c r="G58" s="166" t="inlineStr">
        <is>
          <t>Anti-tacking agent (สารกันติด เช่น Talc)</t>
        </is>
      </c>
      <c r="H58" s="166" t="inlineStr">
        <is>
          <t>Solvent (ตัวทำละลาย)</t>
        </is>
      </c>
      <c r="I58" s="165" t="n">
        <v>1</v>
      </c>
      <c r="J58" s="166" t="inlineStr">
        <is>
          <t>✅ คำตอบที่ถูกต้อง: ข้อ ก. Plasticizer (สารเพิ่มความยืดหยุ่น เช่น PEG, Propylene glycol, Triethyl citrate, Glycerin)
💡 Background:
ปัญหา Film cracking (ฟิล์มแตก/ร้าว) หรือ Flaking (ฟิล์มหลุดล่อน) เกิดจากการที่ฟิล์มโพลิเมอร์มีความแข็งตึงตัวสูง (High internal stress) และขาดความยืดหยุ่น (High brittleness / High glass transition temperature - Tg)
🎯 ทำไมข้อนี้ถึงถูก:
การเติม Plasticizer (เช่น Polyethylene glycol, Triethyl citrate, Propylene glycol) จะช่วยแทรกตัวระหว่างสายโพลิเมอร์ ลดแรงยึดเหนี่ยวระหว่างโมเลกุลของโพลิเมอร์ และลดค่า Glass transition temperature (Tg) ทำให้ฟิล์มมีความอ่อนตัว ยืดหยุ่น ทนต่อแรงเสียดสี และไม่แตกเปราะ
🔍 ข้ออื่นผิดเพราะอะไร:
- ข้อ ข. (Opacifier): Titanium dioxide ทำหน้าที่ป้องกันแสงและทำให้ฟิล์มทึบแสง หากใส่มากเกินไปอาจทำให้ฟิล์มเปราะยิ่งขึ้น
- ข้อ ค. (Colorant): สารให้สีเพื่อความสวยงาม
- ข้อ ง. (Anti-tacking agent): Talc ช่วยลดการเหนียวติดกันของเม็ดยา
- ข้อ จ. (Solvent): เป็นเพียงตัวพาสารเคลือบ ระเหยออกไประหว่างการพ่น
📖 Guideline อ้างอิง:
Pharmaceutical Dosage Forms: Tablets (Augsburger &amp; Hoag), Remington: The Science and Practice of Pharmacy
📌 จุดจำก่อนสอบ:
ฟิล์มเคลือบแตกเปราะ / หลุดล่อน (Film cracking/brittleness) = เติม Plasticizer (PEG, Propylene glycol, Triethyl citrate)</t>
        </is>
      </c>
      <c r="K58" s="166" t="inlineStr"/>
      <c r="L58" s="166" t="inlineStr">
        <is>
          <t>Titrations</t>
        </is>
      </c>
      <c r="M58" s="166" t="inlineStr">
        <is>
          <t>Acid-base titration</t>
        </is>
      </c>
      <c r="N58" s="165" t="inlineStr">
        <is>
          <t>Product</t>
        </is>
      </c>
      <c r="O58" s="166" t="inlineStr">
        <is>
          <t>ข้อสอบจริง Product ปี 2561 ข้อ 106</t>
        </is>
      </c>
      <c r="P58" s="165" t="inlineStr">
        <is>
          <t>ข้อสอบเก่า</t>
        </is>
      </c>
      <c r="Q58" s="165" t="inlineStr">
        <is>
          <t>2561</t>
        </is>
      </c>
      <c r="R58" s="165" t="inlineStr"/>
    </row>
    <row r="59" ht="24" customHeight="1" s="49">
      <c r="A59" s="165" t="n">
        <v>57</v>
      </c>
      <c r="B59" s="166" t="inlineStr">
        <is>
          <t>การตรวจวิเคราะห์หาปริมาณ Aspirin Tablets ตามเภสัชตำรับ USP มีกลไกทางเคมีในการไตเตรทอย่างไร</t>
        </is>
      </c>
      <c r="C59" s="166" t="inlineStr"/>
      <c r="D59" s="166" t="inlineStr">
        <is>
          <t>Aspirin ทำปฏิกิริยากับ NaOH 2 โมลสมมูล (1 โมลสะเทินกรดคาร์บอกซิลิก และอีก 1 โมลเกิด Saponification ไฮโดรไลซ์เอสเทอร์) จึงต้องใช้การต้มกับ NaOH ที่มากเกินพอแล้วไทเทรตกลับด้วยกรดมาตรฐาน</t>
        </is>
      </c>
      <c r="E59" s="166" t="inlineStr">
        <is>
          <t>Aspirin ทำปฏิกิริยากับ NaOH เพียง 1 โมลสมมูลโดยตรงในน้ำเย็น</t>
        </is>
      </c>
      <c r="F59" s="166" t="inlineStr">
        <is>
          <t>Aspirin เกิดปฏิกิริยารีดอกซ์กับ NaOH</t>
        </is>
      </c>
      <c r="G59" s="166" t="inlineStr">
        <is>
          <t>Aspirin เกิดการตกตะกอนกับสารละลายมาตรฐาน Ag⁺</t>
        </is>
      </c>
      <c r="H59" s="166" t="inlineStr">
        <is>
          <t>Aspirin เกิดสารประกอบเชิงซ้อนกับ EDTA</t>
        </is>
      </c>
      <c r="I59" s="165" t="n">
        <v>1</v>
      </c>
      <c r="J59" s="166" t="inlineStr">
        <is>
          <t>✅ คำตอบที่ถูกต้อง: ข้อ ก. Aspirin ทำปฏิกิริยากับ NaOH 2 โมลสมมูล (1 โมลสะเทินกรดคาร์บอกซิลิก และอีก 1 โมลเกิด Saponification ไฮโดรไลซ์เอสเทอร์) จึงต้องใช้การต้มกับ NaOH ที่มากเกินพอแล้วไทเทรตกลับด้วยกรดมาตรฐาน
💡 Background:
Aspirin (Acetylsalicylic acid) มีโครงสร้างเป็น Ester ของ Salicylic acid และ Acetic acid โดยมีหมู่ Carboxylic acid อิสระ 1 หมู่
🎯 ทำไมข้อนี้ถึงถูก:
ปฏิกิริยาการวิเคราะห์ต้องอาศัย 2 ขั้นตอน:
1. การสะเทินหมู่ -COOH: Aspirin + NaOH → Sodium acetylsalicylate + H2O (ใช้ 1 โมล NaOH)
2. การไฮโดรไลซ์หมู่ Ester (Saponification เมื่อต้ม): Sodium acetylsalicylate + NaOH → Sodium salicylate + Sodium acetate (ใช้อีก 1 โมล NaOH)
รวมใช้ NaOH 2 โมลสมมูลต่อ Aspirin 1 โมล จากนั้นจึงนำ NaOH ส่วนเกินมาไตเตรทกลับด้วย H2SO4
🔍 ข้ออื่นผิดเพราะอะไร:
- ข้อ ข: การไตเตรทตรงในน้ำเย็นจะวัดได้เพียง 1 โมลของกรดคาร์บอกซิลิก ซึ่งหากมี Free salicylic acid ปนเปื้อนจะเกิดความคลาดเคลื่อนสูง
- ข้อ ค: ไม่ใช่ปฏิกิริยารีดอกซ์
- ข้อ ง: ไม่ใช่ปฏิกิริยาตกตะกอน
- ข้อ จ: ไม่ใช่ปฏิกิริยาเกิดคีเลต
📖 Guideline อ้างอิง:
United States Pharmacopeia (USP-NF) Monograph: Aspirin Tablets, Vogel's Quantitative Chemical Analysis
📌 จุดจำก่อนสอบ:
Aspirin Assay = ใช้ NaOH 2 โมลสมมูล (Neutralization 1 โมล + Saponification 1 โมล) ต้มแล้ว Back titration</t>
        </is>
      </c>
      <c r="K59" s="166" t="inlineStr"/>
      <c r="L59" s="166" t="inlineStr">
        <is>
          <t>Titrations</t>
        </is>
      </c>
      <c r="M59" s="166" t="inlineStr">
        <is>
          <t>Acid-base titration</t>
        </is>
      </c>
      <c r="N59" s="165" t="inlineStr">
        <is>
          <t>Product</t>
        </is>
      </c>
      <c r="O59" s="166" t="inlineStr">
        <is>
          <t>ข้อสอบจริง Product ปี 2559 ข้อ 18</t>
        </is>
      </c>
      <c r="P59" s="165" t="inlineStr">
        <is>
          <t>ข้อสอบเก่า</t>
        </is>
      </c>
      <c r="Q59" s="165" t="inlineStr">
        <is>
          <t>2559</t>
        </is>
      </c>
      <c r="R59" s="165" t="inlineStr"/>
    </row>
    <row r="60" ht="24" customHeight="1" s="49">
      <c r="A60" s="165" t="n">
        <v>58</v>
      </c>
      <c r="B60" s="166" t="inlineStr">
        <is>
          <t>จาก Monograph เภสัชตำรับ USP: การวิเคราะห์หาปริมาณยาเม็ด Aspirin Tablets จัดเป็นการไตเตรทประเภทใดและใช้อินดิเคเตอร์ชนิดใด</t>
        </is>
      </c>
      <c r="C60" s="166" t="inlineStr"/>
      <c r="D60" s="166" t="inlineStr">
        <is>
          <t>Residual (Back) acid-base titration โดยใช้อินดิเคเตอร์ Phenolphthalein</t>
        </is>
      </c>
      <c r="E60" s="166" t="inlineStr">
        <is>
          <t>Direct acid-base titration โดยใช้อินดิเคเตอร์ Methyl orange</t>
        </is>
      </c>
      <c r="F60" s="166" t="inlineStr">
        <is>
          <t>Non-aqueous titration โดยใช้อินดิเคเตอร์ Crystal violet</t>
        </is>
      </c>
      <c r="G60" s="166" t="inlineStr">
        <is>
          <t>Complexometric titration โดยใช้อินดิเคเตอร์ Murexide</t>
        </is>
      </c>
      <c r="H60" s="166" t="inlineStr">
        <is>
          <t>Precipitation titration โดยใช้อินดิเคเตอร์ Potassium chromate</t>
        </is>
      </c>
      <c r="I60" s="165" t="n">
        <v>1</v>
      </c>
      <c r="J60" s="166" t="inlineStr">
        <is>
          <t>✅ คำตอบที่ถูกต้อง: ข้อ ก. Residual (Back) acid-base titration โดยใช้อินดิเคเตอร์ Phenolphthalein
💡 Background:
การไตเตรทหาปริมาณ Aspirin Tablets เป็นการไตเตรทกรด-เบสแบบย้อนกลับ (Residual / Back titration) โดยต้มกับ NaOH 0.5 N เกินพอ แล้วไทเทรตกลับด้วย H2SO4 0.5 N
🎯 ทำไมข้อนี้ถึงถูก:
จุดยุติของปฏิกิริยาระหว่างเบสแก่ NaOH และกรดแก่ H2SO4 ที่มีเกลือของกรดอ่อน (Sodium salicylate, Sodium acetate) ร่วมอยู่ด้วย จะมี pH อยู่ในช่วงด่างอ่อน (~8-9) จึงต้องใช้อินดิเคเตอร์ Phenolphthalein ซึ่งเปลี่ยนสีจากชมพูเป็นไม่มีสีเมื่อสารละลายถูกสะเทินจนหมด
🔍 ข้ออื่นผิดเพราะอะไร:
- ข้อ ข. (Direct / Methyl orange): เมทิลออเรนจ์เปลี่ยนสีในสภาวะกรด (pH 3.1-4.4) ไม่เหมาะสมกับจุดยุติของระบบนี้
- ข้อ ค. (Non-aqueous / Crystal violet): ใช้สำหรับเบสอ่อนในตัวทำละลายอินทรีย์
- ข้อ ง. (Complexometric / Murexide): ใช้สำหรับการไตเตรทแคลเซียมด้วย EDTA
- ข้อ จ. (Precipitation / Potassium chromate): ใช้สำหรับ Mohr method ในการวิเคราะห์คลอไรด์
📖 Guideline อ้างอิง:
USP-NF Monograph: Aspirin Tablets, British Pharmacopoeia (BP) Monograph: Aspirin Tablets
📌 จุดจำก่อนสอบ:
Aspirin Tablets Assay = Residual (Back) acid-base titration ใช้อินดิเคเตอร์ Phenolphthalein</t>
        </is>
      </c>
      <c r="K60" s="166" t="inlineStr"/>
      <c r="L60" s="166" t="inlineStr">
        <is>
          <t>Titrations</t>
        </is>
      </c>
      <c r="M60" s="166" t="inlineStr">
        <is>
          <t>Acid-base titration</t>
        </is>
      </c>
      <c r="N60" s="165" t="inlineStr">
        <is>
          <t>Product</t>
        </is>
      </c>
      <c r="O60" s="166" t="inlineStr">
        <is>
          <t>ข้อสอบจริง Product ปี 2559 ข้อ 16</t>
        </is>
      </c>
      <c r="P60" s="165" t="inlineStr">
        <is>
          <t>ข้อสอบเก่า</t>
        </is>
      </c>
      <c r="Q60" s="165" t="inlineStr">
        <is>
          <t>2559</t>
        </is>
      </c>
      <c r="R60" s="165" t="inlineStr"/>
    </row>
    <row r="61" ht="24" customHeight="1" s="49">
      <c r="A61" s="165" t="n">
        <v>59</v>
      </c>
      <c r="B61" s="166" t="inlineStr">
        <is>
          <t>[กรณีศึกษา]
การไทเทรต ferrous sulfate ด้วย ceric sulfate โดยใช้ ortho-phenanthroline (ferroin) เป็น indicator ตามเภสัชตำรับ USP
คำถาม: Titrate ferrous sulfate ด้วย ceric sulfate ได้สีแดง/เปลี่ยนสี เป็นการ titrate แบบใด</t>
        </is>
      </c>
      <c r="C61" s="166" t="inlineStr"/>
      <c r="D61" s="166" t="inlineStr">
        <is>
          <t>Non aqueous titrate</t>
        </is>
      </c>
      <c r="E61" s="166" t="inlineStr">
        <is>
          <t>Aqueous titrate</t>
        </is>
      </c>
      <c r="F61" s="166" t="inlineStr">
        <is>
          <t>Redox titrate</t>
        </is>
      </c>
      <c r="G61" s="166" t="inlineStr">
        <is>
          <t>Complexometric titrate</t>
        </is>
      </c>
      <c r="H61" s="166" t="inlineStr">
        <is>
          <t>Precipitation titrate</t>
        </is>
      </c>
      <c r="I61" s="165" t="inlineStr">
        <is>
          <t>3</t>
        </is>
      </c>
      <c r="J61" s="166" t="inlineStr">
        <is>
          <t>✅ คำตอบที่ถูกต้อง: ข้อ ค. Redox titrate
🎯 ทำไมข้อนี้ถึงถูก:
การไทเทรตระหว่าง Fe2+ (reducing agent) กับ Ce4+ (ceric ion, strong oxidizing agent) จัดเป็นการไทเทรตแบบ reduction-oxidation (redox titration) หรือ cerimetry
🔍 ข้ออื่นผิดเพราะอะไร:
• • ข้อ ก.: Non-aqueous titration เป็นการไทเทรตกรด-เบสในตัวทำละลายที่ไม่ใช่น้ำ เช่น การหาปริมาณสารที่มีคุณสมบัติเป็นกรดอ่อนมากหรือเบสอ่อนมาก
• ข้อ ข.: Aqueous titration เป็นคำเรียกกว้างๆ ตามตัวทำละลายน้ำ แต่ประเภทของปฏิกิริยาเคมีที่เฉพาะเจาะจงและถูกต้องตามหลักการวิเคราะห์คือ redox titration
• ข้อ ง.: Complexometric titration เป็นการไทเทรตที่เกิดสารประกอบเชิงซ้อน เช่น การใช้ EDTA ไทเทรตไอออนของโลหะ
• ข้อ จ.: Precipitation titration เป็นการไทเทรตที่เกิดตะกอน เช่น argentometric titration (วิธี Mohr หรือ Volhard)</t>
        </is>
      </c>
      <c r="K61" s="166" t="inlineStr"/>
      <c r="L61" s="166" t="inlineStr">
        <is>
          <t>Titrations</t>
        </is>
      </c>
      <c r="M61" s="166" t="inlineStr">
        <is>
          <t>Redox titration</t>
        </is>
      </c>
      <c r="N61" s="165" t="inlineStr">
        <is>
          <t>Product</t>
        </is>
      </c>
      <c r="O61" s="166" t="inlineStr">
        <is>
          <t>[SOURCE: Pharma Plus เล่มม่วง 2 - ข้อสอบย้อนหลัง PLE-CC1 ปี 2564 วันที่ 1 ข้อ 11]</t>
        </is>
      </c>
      <c r="P61" s="165" t="inlineStr">
        <is>
          <t>ข้อสอบเก่า</t>
        </is>
      </c>
      <c r="Q61" s="165" t="inlineStr">
        <is>
          <t>2564</t>
        </is>
      </c>
      <c r="R61" s="165" t="inlineStr"/>
    </row>
    <row r="62" ht="24" customHeight="1" s="49">
      <c r="A62" s="165" t="n">
        <v>60</v>
      </c>
      <c r="B62" s="166" t="inlineStr">
        <is>
          <t>[การวิเคราะห์ปริมาณสารสำคัญของนิโคติน (Nicotine Assay)]
Assay— Dissolve about 60 mg of Nicotine accurately weighed, in 40 ml of glacial acetic acid, and titrate with 0.1 N perchloric acid VS, determining the endpoint potentiometrically. Each mL of 0.1 N perchloric acid is equivalent to 8.11 mg of C10H14N2.
คำถาม: Nicotine วิเคราะห์ด้วยวิธีใด
Assay— Dissolve about 60 mg of Nicotine accurately weighed, in 40 ml of glacial acetic acid, and titrate with 0.1 N perchloric acid VS, determining the endpoint potentiometrically (see Titrimetric. 541). Perform a blank determination, and make any necessary correction. Each mL of 0.1 N perchloric acid is equivalent to 8.11 mg of C10H14N2.</t>
        </is>
      </c>
      <c r="C62" s="166" t="inlineStr"/>
      <c r="D62" s="166" t="inlineStr">
        <is>
          <t>Acid-base titration</t>
        </is>
      </c>
      <c r="E62" s="166" t="inlineStr">
        <is>
          <t>Non-aqueous acid-base titration</t>
        </is>
      </c>
      <c r="F62" s="166" t="inlineStr">
        <is>
          <t>Oxidation-reaction titration</t>
        </is>
      </c>
      <c r="G62" s="166" t="inlineStr">
        <is>
          <t>Complexometric titration</t>
        </is>
      </c>
      <c r="H62" s="166" t="inlineStr">
        <is>
          <t>Precipitation titration</t>
        </is>
      </c>
      <c r="I62" s="165" t="inlineStr">
        <is>
          <t>2</t>
        </is>
      </c>
      <c r="J62" s="166" t="inlineStr">
        <is>
          <t>✅ คำตอบที่ถูกต้อง: ข้อ ข. Non-aqueous acid-base titration
🎯 ทำไมข้อนี้ถึงถูก:
จากข้อความในตำรายา มีการละลายตัวยา Nicotine ซึ่งเป็นเบสอ่อน (weak organic base) ใน glacial acetic acid (non-aqueous solvent) และไทเทรตด้วยสารละลายมาตรฐานกรดแก่ perchloric acid ในกรดอะซิติก วิธีนี้คือ Non-aqueous acid-base titration (Non-aqueous titration of weak bases) เพื่อเพิ่มความเป็นเบสและช่วยให้มองเห็นจุดยุติได้อย่างแม่นยำ
🔍 ข้ออื่นผิดเพราะอะไร:
• ข้อ ก. Acid-base titration: หมายถึงการไทเทรตกรด-เบสในตัวกลางน้ำ (aqueous medium) ซึ่งไม่สามารถไทเทรตเบสอ่อนมากอย่างนิโคตินได้จุดยุติที่คมชัด
• ข้อ ค. Oxidation-reaction titration: การไทเทรตโดยปฏิกิริยารีดอกซ์ เช่น iodometry, permanganometry
• ข้อ ง. Complexometric titration: การไทเทรตเกิดสารประกอบเชิงซ้อน เช่น การหาปริมาณโลหะด้วย EDTA
• ข้อ จ. Precipitation titration: การไทเทรตแบบตกตะกอน เช่น argentometric titration ของคลอไรด์</t>
        </is>
      </c>
      <c r="K62" s="166" t="inlineStr"/>
      <c r="L62" s="166" t="inlineStr">
        <is>
          <t>Titrations</t>
        </is>
      </c>
      <c r="M62" s="166" t="inlineStr">
        <is>
          <t>Acid-base titration</t>
        </is>
      </c>
      <c r="N62" s="165" t="inlineStr">
        <is>
          <t>Product</t>
        </is>
      </c>
      <c r="O62" s="166" t="inlineStr">
        <is>
          <t>[SOURCE: Pharma Plus เล่มม่วง 2 - ข้อสอบย้อนหลัง PLE-CC1 ปี 2564 วันที่ 2 ข้อ 42]</t>
        </is>
      </c>
      <c r="P62" s="165" t="inlineStr">
        <is>
          <t>ข้อสอบเก่า</t>
        </is>
      </c>
      <c r="Q62" s="165" t="inlineStr">
        <is>
          <t>2564</t>
        </is>
      </c>
      <c r="R62" s="165" t="inlineStr"/>
    </row>
    <row r="63" ht="24" customHeight="1" s="49">
      <c r="A63" s="165" t="n">
        <v>61</v>
      </c>
      <c r="B63" s="166" t="inlineStr">
        <is>
          <t>[กรณีศึกษา]
จากการวิเคราะห์ NaCl ด้วย silver nitrate เป็นการวิเคราะห์แบบใด [Chloride— Dissolve about 3 mg of Sodium Chloride in 2 mL of water. Acidify with diluted nitric acid and add 0.4 mL of silver nitrate TS. Shake, and allow to stand. A curdled, white precipitate is formed. Centrifuge, wash the precipitate with three 1-mL portions of water, and discard the washings. Carry out this operation rapidly in subdued light, disregarding the fact that the supernatant may not become perfectly clear. Suspend the precipitate in 2 mL of water and add 1.5 mL of 10 N ammonium hydroxide. The precipitate dissolves easily with the possible exception of a few large particles, which dissolve more slowly.]
คำถาม: จากการวิเคราะห์ NaCl ด้วย silver nitrate เป็นการวิเคราะห์แบบใด</t>
        </is>
      </c>
      <c r="C63" s="166" t="inlineStr"/>
      <c r="D63" s="166" t="inlineStr">
        <is>
          <t>Karl fisher</t>
        </is>
      </c>
      <c r="E63" s="166" t="inlineStr">
        <is>
          <t>Redox titration</t>
        </is>
      </c>
      <c r="F63" s="166" t="inlineStr">
        <is>
          <t>Acid base titration</t>
        </is>
      </c>
      <c r="G63" s="166" t="inlineStr">
        <is>
          <t>Precipitation titration</t>
        </is>
      </c>
      <c r="H63" s="166" t="inlineStr">
        <is>
          <t>Complexometric titration</t>
        </is>
      </c>
      <c r="I63" s="165" t="inlineStr">
        <is>
          <t>4</t>
        </is>
      </c>
      <c r="J63" s="166" t="inlineStr">
        <is>
          <t>✅ คำตอบที่ถูกต้อง: ข้อ ง. Precipitation titration
🎯 ทำไมข้อนี้ถึงถูก:
การทำปฏิกิริยาระหว่าง Sodium Chloride (NaCl) กับ Silver nitrate (AgNO3) เกิดเป็นตะกอนสีขาวของ Silver chloride (AgCl: Ag+ + Cl- -&gt; AgCl (s)) ซึ่งเป็นการวิเคราะห์โดยอาศัยปฏิกิริยาการเกิดตะกอน เรียกว่า Precipitation titration (Argentometry)
🔍 ข้ออื่นผิดเพราะอะไร:
• • ข้อ ก.: Karl Fischer titration ใช้สำหรับวิเคราะห์หาปริมาณน้ำ (water content) ในสารตัวอย่าง
• ข้อ ข.: Redox titration เป็นการไตเตรตที่อาศัยการถ่ายโอนอิเล็กตรอนระหว่างตัวออกซิไดส์และตัวรีดิวซ์ (เช่น Iodometry, Permanganometry)
• ข้อ ค.: Acid-base titration เป็นการไตเตรตระหว่างกรดและเบสที่อาศัยการถ่ายโอนโปรตอน (H+)
• ข้อ จ.: Complexometric titration เป็นการไตเตรตที่เกิดสารประกอบเชิงซ้อน เช่น การใช้ EDTA ไตเตรตกับ metal ions (Ca2+, Mg2+, Zn2+)</t>
        </is>
      </c>
      <c r="K63" s="166" t="inlineStr">
        <is>
          <t>Precipitation Titration</t>
        </is>
      </c>
      <c r="L63" s="166" t="inlineStr">
        <is>
          <t>Titrations</t>
        </is>
      </c>
      <c r="M63" s="166" t="inlineStr">
        <is>
          <t>Precipitation titration</t>
        </is>
      </c>
      <c r="N63" s="165" t="inlineStr">
        <is>
          <t>Product</t>
        </is>
      </c>
      <c r="O63" s="166" t="inlineStr">
        <is>
          <t>ข้อสอบเก่า</t>
        </is>
      </c>
      <c r="P63" s="165" t="inlineStr">
        <is>
          <t>ข้อสอบเก่า</t>
        </is>
      </c>
      <c r="Q63" s="165" t="inlineStr">
        <is>
          <t>2565</t>
        </is>
      </c>
      <c r="R63" s="165" t="inlineStr"/>
    </row>
    <row r="64" ht="24" customHeight="1" s="49">
      <c r="A64" s="176" t="n">
        <v>62</v>
      </c>
      <c r="B64" t="inlineStr">
        <is>
          <t>การวิเคราะห์ raw material ของ acyclovir จากตำรา British Pharmacopoeia 2013 เป็นการทดสอบแบบใด: 'Dissolve 0.150 g in 60 mL of anhydrous acetic acid R. Titrate with 0.1 M perchloric acid, determining the end-point potentiometrically. Carry out a blank titration'</t>
        </is>
      </c>
      <c r="D64" t="inlineStr">
        <is>
          <t>Aqueous acid-base titration</t>
        </is>
      </c>
      <c r="E64" t="inlineStr">
        <is>
          <t>Non-aqueous acid-base titration</t>
        </is>
      </c>
      <c r="F64" t="inlineStr">
        <is>
          <t>Precipitation titration</t>
        </is>
      </c>
      <c r="G64" t="inlineStr">
        <is>
          <t>Redox titration</t>
        </is>
      </c>
      <c r="H64" t="inlineStr">
        <is>
          <t>Complexation titration</t>
        </is>
      </c>
      <c r="I64" t="n">
        <v>2</v>
      </c>
      <c r="J64" t="inlineStr">
        <is>
          <t>✅ คำตอบที่ถูกต้อง: ข้อ ข. Non-aqueous acid-base titration
🎯 ทำไมข้อนี้ถึงถูก: Acyclovir เป็นด่างอ่อนมาก ละลายใน anhydrous acetic acid (ตัวทำละลายอินทรีย์ที่ปราศจากน้ำ) และไทเทรตด้วย perchloric acid ในกรดอะซิติก ซึ่งเป็นปฏิกิริยาการไทเทรตกรด-เบสในตัวทำละลายที่ไม่ใช่น้ำ (Non-aqueous acid-base titration)
🔍 ข้ออื่นผิดเพราะอะไร:
• ข้อ ก. (Aqueous acid-base titration): การไทเทรตในน้ำไม่สามารถทำได้เนื่องจาก acyclovir เป็นเบสที่อ่อนเกินไปในน้ำ (leveling effect) และใช้ anhydrous acetic acid เป็นตัวทำละลาย
• ข้อ ค. (Precipitation titration): ไม่ใช่การไทเทรตตกตะกอน เช่น การใช้ AgNO3 ไทเทรตกับ halide
• ข้อ ง. (Redox titration): ปฏิกิริยานี้ไม่มีการถ่ายโอนอิเล็กตรอนระหว่างตัวรีดิวซ์และตัวออกซิไดซ์
• ข้อ จ. (Complexation titration): ไม่ใช่การเกิดสารประกอบเชิงซ้อน เช่น การไทเทรตด้วย EDTA</t>
        </is>
      </c>
      <c r="L64" t="inlineStr">
        <is>
          <t>Titrations</t>
        </is>
      </c>
      <c r="M64" t="inlineStr">
        <is>
          <t>Acid-base titration</t>
        </is>
      </c>
      <c r="N64" t="inlineStr">
        <is>
          <t>Product</t>
        </is>
      </c>
      <c r="O64" t="inlineStr">
        <is>
          <t>[SOURCE: Mock Pharmtutor 2024 Set 1 ข้อ 98]</t>
        </is>
      </c>
      <c r="P64" t="inlineStr">
        <is>
          <t>ข้อสอบจำลอง</t>
        </is>
      </c>
      <c r="Q64" t="inlineStr">
        <is>
          <t>Mock Pharmtutor 2024</t>
        </is>
      </c>
    </row>
    <row r="65" ht="24" customHeight="1" s="49">
      <c r="A65" s="176" t="n">
        <v>63</v>
      </c>
      <c r="B65" t="inlineStr">
        <is>
          <t>จากสมการเคมีที่กำหนด เป็นการไทเทรตแบบใด: 2HNO3 + CaCO3 -&gt; Ca(NO3)2 + CO2 + H2O และ HNO3 (ส่วนที่เหลือ) + NaOH -&gt; NaNO3 + H2O</t>
        </is>
      </c>
      <c r="D65" t="inlineStr">
        <is>
          <t>Direct acid-base titration</t>
        </is>
      </c>
      <c r="E65" t="inlineStr">
        <is>
          <t>Back acid-base titration</t>
        </is>
      </c>
      <c r="F65" t="inlineStr">
        <is>
          <t>Indirect acid-base titration</t>
        </is>
      </c>
      <c r="G65" t="inlineStr">
        <is>
          <t>Back precipitation titration</t>
        </is>
      </c>
      <c r="H65" t="inlineStr">
        <is>
          <t>Indirect precipitation titration</t>
        </is>
      </c>
      <c r="I65" t="n">
        <v>2</v>
      </c>
      <c r="J65" t="inlineStr">
        <is>
          <t>✅ คำตอบที่ถูกต้อง: ข้อ ข. Back acid-base titration
🎯 ทำไมข้อนี้ถึงถูก: CaCO3 ละลายน้ำยากและทำปฏิกิริยาช้า จึงเติมกรดมาตรฐาน HNO3 ปริมาณมากเกินพออย่างแม่นยำเพื่อทำปฏิกิริยาให้สมบูรณ์ จากนั้นนำกรด HNO3 ส่วนที่เหลือมาไทเทรตย้อนกลับด้วยสารละลายมาตรฐานเบส NaOH จึงเป็นการไทเทรตย้อนกลับแบบกรด-เบส (Back acid-base titration)
🔍 ข้ออื่นผิดเพราะอะไร:
• ข้อ ก. (Direct acid-base titration): การไทเทรตโดยตรงทำไม่ได้เพราะแคลเซียมคาร์บอเนตไม่ละลายน้ำและทำปฏิกิริยากับไทแทรนต์ได้ช้า
• ข้อ ค. (Indirect acid-base titration): การไทเทรตทางอ้อมต้องเปลี่ยนสารตัวอย่างเป็นสารชนิดใหม่ก่อนแล้วค่อยนำสารใหม่ไปไทเทรต
• ข้อ ง. (Back precipitation titration): ปฏิกิริยานี้ไม่ใช่ปฏิกิริยาการตกตะกอน แต่เป็นปฏิกิริยาสะเทินกรด-เบส
• ข้อ จ. (Indirect precipitation titration): ไม่ใช่การตกตะกอนและไม่มีการสร้างตะกอนเพื่อนำไปไทเทรตต่อ</t>
        </is>
      </c>
      <c r="L65" t="inlineStr">
        <is>
          <t>Titrations</t>
        </is>
      </c>
      <c r="M65" t="inlineStr">
        <is>
          <t>Acid-base titration</t>
        </is>
      </c>
      <c r="N65" t="inlineStr">
        <is>
          <t>Product</t>
        </is>
      </c>
      <c r="O65" t="inlineStr">
        <is>
          <t>[SOURCE: Mock Pharmtutor 2024 Set 1 ข้อ 99]</t>
        </is>
      </c>
      <c r="P65" t="inlineStr">
        <is>
          <t>ข้อสอบจำลอง</t>
        </is>
      </c>
      <c r="Q65" t="inlineStr">
        <is>
          <t>Mock Pharmtutor 2024</t>
        </is>
      </c>
    </row>
    <row r="66" ht="24" customHeight="1" s="49">
      <c r="A66" s="176" t="n">
        <v>64</v>
      </c>
      <c r="B66" t="inlineStr">
        <is>
          <t>การวิเคราะห์ปริมาณ aspirin โดยใช้สารละลายมาตรฐาน NaOH ที่ทราบความเข้มข้นและปริมาตรแน่นอนที่มากเกินพอ จากนั้นไทเทรตหาปริมาณสารละลายมาตรฐาน NaOH ที่เหลือจากปฏิกิริยาด้วยสารละลายมาตรฐาน HCl ข้างต้นเป็นการไทเทรตแบบใด</t>
        </is>
      </c>
      <c r="D66" t="inlineStr">
        <is>
          <t>Direct titration</t>
        </is>
      </c>
      <c r="E66" t="inlineStr">
        <is>
          <t>Back titration</t>
        </is>
      </c>
      <c r="F66" t="inlineStr">
        <is>
          <t>Indirect titration</t>
        </is>
      </c>
      <c r="G66" t="inlineStr">
        <is>
          <t>Potentiometric titration</t>
        </is>
      </c>
      <c r="H66" t="inlineStr">
        <is>
          <t>ผิดทุกข้อ</t>
        </is>
      </c>
      <c r="I66" t="n">
        <v>2</v>
      </c>
      <c r="J66" t="inlineStr">
        <is>
          <t>✅ คำตอบที่ถูกต้อง: ข้อ ข. Back titration
🎯 ทำไมข้อนี้ถึงถูก: Back titration คือเทคนิคการไทเทรตย้อนกลับโดยเติมสารละลายมาตรฐานชนิดแรกปริมาณมากเกินพอเข้าทำปฏิกิริยากับสารตัวอย่างจนสมบูรณ์ จากนั้นจึงนำสารละลายมาตรฐานส่วนที่เหลือมาไทเทรตหาปริมาณด้วยสารละลายมาตรฐานชนิดที่สอง
🔍 ข้ออื่นผิดเพราะอะไร:
• ข้อ ก.: Direct titration คือการนำสารละลายมาตรฐานมาไทเทรตทำปฏิกิริยากับสารตัวอย่างโดยตรงจนถึงจุดยุติโดยไม่มีการเติมสารเกินพอ
• ข้อ ค.: Indirect titration คือการให้สารตัวอย่างทำปฏิกิริยาเกิดเป็นสารตัวกลางตัวใหม่ในสัดส่วนสมมูล แล้วนำสารใหม่นั้นไปไทเทรตต่อ
• ข้อ ง.: Potentiometric titration เป็นวิธีตรวจวัดจุดยุติโดยอาศัยการวัดความต่างศักย์ไฟฟ้า ไม่ใช่ขั้นตอนปฏิกิริยาการไทเทรตย้อนกลับ
• ข้อ จ.: ไม่ถูกต้อง เนื่องจากข้อ ข. (Back titration) เป็นคำจำกัดความที่ถูกต้องตรงตามหลักการ</t>
        </is>
      </c>
      <c r="L66" t="inlineStr">
        <is>
          <t>Titrations</t>
        </is>
      </c>
      <c r="M66" t="inlineStr">
        <is>
          <t>Acid-base titration</t>
        </is>
      </c>
      <c r="N66" t="inlineStr">
        <is>
          <t>Product</t>
        </is>
      </c>
      <c r="O66" t="inlineStr">
        <is>
          <t>[SOURCE: Mock Pharmtutor 2024 Set 2 ข้อ 93] MCQ ธ.ค. 66</t>
        </is>
      </c>
      <c r="P66" t="inlineStr">
        <is>
          <t>ข้อสอบจำลอง</t>
        </is>
      </c>
      <c r="Q66" t="inlineStr">
        <is>
          <t>Mock Pharmtutor 2024</t>
        </is>
      </c>
    </row>
    <row r="67" ht="24" customHeight="1" s="49">
      <c r="A67" s="176" t="n">
        <v>65</v>
      </c>
      <c r="B67" t="inlineStr">
        <is>
          <t>จากปฏิกิริยาการหาปริมาณ Ferrous(II) ด้วยวิธีการไทเทรตที่กำหนดให้ ข้อใดคือชนิดของการไทเทรตที่ถูกต้อง 2FeSO4 + 2Ce(SO4)2 -&gt; Fe2(SO4)3 + Ce2(SO4)3</t>
        </is>
      </c>
      <c r="D67" t="inlineStr">
        <is>
          <t>Complexometric titration</t>
        </is>
      </c>
      <c r="E67" t="inlineStr">
        <is>
          <t>Acid-base titration</t>
        </is>
      </c>
      <c r="F67" t="inlineStr">
        <is>
          <t>Precipitation titration</t>
        </is>
      </c>
      <c r="G67" t="inlineStr">
        <is>
          <t>Redox titration</t>
        </is>
      </c>
      <c r="H67" t="inlineStr">
        <is>
          <t>ไม่มีข้อใดถูก</t>
        </is>
      </c>
      <c r="I67" t="n">
        <v>4</v>
      </c>
      <c r="J67" t="inlineStr">
        <is>
          <t>✅ คำตอบที่ถูกต้อง: ข้อ ง. Redox titration
🎯 ทำไมข้อนี้ถึงถูก: ปฏิกิริยานี้มีการถ่ายโอนอิเล็กตรอนระหว่าง Fe(II) ซึ่งถูกออกซิไดซ์กลายเป็น Fe(III) และ Ce(IV) ซึ่งถูกรีดิวซ์กลายเป็น Ce(III) จึงเป็นการไทเทรตแบบออกซิเดชัน-รีดักชัน (Redox titration หรือ Cerimetry)
🔍 ข้ออื่นผิดเพราะอะไร:
• ข้อ ก.: Complexometric titration คือการไทเทรตที่เกิดสารเชิงซ้อนระหว่างคีเลตลิแกนด์กับไอออนโลหะ เช่น การใช้ EDTA ไทเทรตหา Ca2+
• ข้อ ข.: Acid-base titration คือการไทเทรตที่มีการถ่ายโอนโปรตอน (H+) ระหว่างกรดและเบส
• ข้อ ค.: Precipitation titration คือการไทเทรตที่ทำให้เกิดตะกอนไม่ละลายน้ำ เช่น การไทเทรตด้วยซิลเวอร์ไนเตรต (Argentometry)
• ข้อ จ.: ไม่ถูกต้อง เนื่องจากข้อ ง. (Redox titration) เป็นคำตอบที่ถูกต้องตามหลักเคมีวิเคราะห์</t>
        </is>
      </c>
      <c r="L67" t="inlineStr">
        <is>
          <t>Titrations</t>
        </is>
      </c>
      <c r="M67" t="inlineStr">
        <is>
          <t>Redox titration</t>
        </is>
      </c>
      <c r="N67" t="inlineStr">
        <is>
          <t>Product</t>
        </is>
      </c>
      <c r="O67" t="inlineStr">
        <is>
          <t>[SOURCE: Mock Pharmtutor 2024 Set 2 ข้อ 94] MCQ ธ.ค. 66</t>
        </is>
      </c>
      <c r="P67" t="inlineStr">
        <is>
          <t>ข้อสอบจำลอง</t>
        </is>
      </c>
      <c r="Q67" t="inlineStr">
        <is>
          <t>Mock Pharmtutor 2024</t>
        </is>
      </c>
    </row>
    <row r="68" ht="409.6" customHeight="1" s="49">
      <c r="A68" s="180" t="n">
        <v>66</v>
      </c>
      <c r="B68" s="104" t="inlineStr">
        <is>
          <t>การตรวจหาปริมาณน้ำในวัตถุดิบตัวยา Ferrous Sulfate Heptahydrate (FeSO4 · 7H2O) ต้องใช้วิธีทดสอบใดตามข้อกำหนดเภสัชตำรับ</t>
        </is>
      </c>
      <c r="C68" s="104" t="inlineStr"/>
      <c r="D68" s="104" t="inlineStr">
        <is>
          <t>Karl Fischer titration</t>
        </is>
      </c>
      <c r="E68" s="104" t="inlineStr">
        <is>
          <t>Loss on drying (LOD)</t>
        </is>
      </c>
      <c r="F68" s="104" t="inlineStr">
        <is>
          <t>Gas chromatography</t>
        </is>
      </c>
      <c r="G68" s="104" t="inlineStr">
        <is>
          <t>High performance liquid chromatography (HPLC)</t>
        </is>
      </c>
      <c r="H68" s="104" t="inlineStr">
        <is>
          <t>Refractometry</t>
        </is>
      </c>
      <c r="I68" s="62" t="n">
        <v>1</v>
      </c>
      <c r="J68" s="104" t="inlineStr">
        <is>
          <t>✅ คำตอบที่ถูกต้อง: ข้อ ก. Karl Fischer titration
🎯 ทำไมข้อนี้ถึงถูก: Ferrous Sulfate Heptahydrate มีน้ำผลึก (bound water) ในโครงสร้างโมเลกุลถึง 7 โมเลกุล การหาปริมาณน้ำต้องใช้ Karl Fischer titration ซึ่งทำปฏิกิริยาเคมีกับโมเลกุลน้ำโดยตรงตาม USP &lt;921&gt; Water Determination
🔍 ข้ออื่นผิดเพราะอะไร:
• ข้อ ข.: Loss on drying (LOD) ใช้ความร้อนระเหยความชื้น ซึ่งสำหรับเกลือ heptahydrate ความร้อนสูงจะทำให้ตัวยาเกิด decomposition และ oxidation ของ Fe2+ ก่อนที่น้ำผลึกจะหลุดหมด ทำให้ผลวิเคราะห์คลาดเคลื่อน
• ข้อ ค.: Gas chromatography ไม่ใช่วิธีมาตรฐานทั่วไปในการตรวจหาปริมาณน้ำผลึกของเกลืออนินทรีย์ชนิดนี้
• ข้อ ง.: High performance liquid chromatography (HPLC) ใช้สำหรับการแยกและวิเคราะห์สารอินทรีย์ ไม่ใช่วิธีวัด water content
• ข้อ จ.: Refractometry ใช้วัดดัชนีหักเหของแสงในสารละลาย ไม่สามารถวัดปริมาณน้ำในโครงสร้างผลึกได้</t>
        </is>
      </c>
      <c r="K68" s="104" t="inlineStr"/>
      <c r="L68" s="104" t="inlineStr">
        <is>
          <t>Titrations</t>
        </is>
      </c>
      <c r="M68" s="104" t="inlineStr">
        <is>
          <t>Equilibrium &amp; Stoichiometry</t>
        </is>
      </c>
      <c r="N68" s="62" t="inlineStr">
        <is>
          <t>Product</t>
        </is>
      </c>
      <c r="O68" s="104" t="inlineStr">
        <is>
          <t>[SOURCE: ข้อสอบจริง PLE CC1 (Product) ปี 2567 ข้อ 7] [RECONSTRUCTED: ปรับแต่งและเติมเต็มบริบทโจทย์และตัวเลือก ค-จ ให้สมบูรณ์ตามแนวข้อสอบจริง]</t>
        </is>
      </c>
      <c r="P68" s="62" t="inlineStr">
        <is>
          <t>ข้อสอบเก่า</t>
        </is>
      </c>
      <c r="Q68" s="62" t="inlineStr">
        <is>
          <t>2567</t>
        </is>
      </c>
      <c r="R68" s="62" t="inlineStr"/>
    </row>
    <row r="69" ht="409.6" customHeight="1" s="49">
      <c r="A69" s="180" t="n">
        <v>67</v>
      </c>
      <c r="B69" s="104" t="inlineStr">
        <is>
          <t>ตามเภสัชตำรับ USP และ BP ใน Monograph การหาปริมาณตัวยาสำคัญ (Assay) ของ Aspirin กำหนดให้นำตัวอย่างยาต้มกับสารละลายมาตรฐาน Sodium hydroxide (NaOH) ที่มากเกินพอ จากนั้นนำด่างที่เหลือมาไตเตรทกับสารละลายมาตรฐาน Sulfuric acid (H2SO4) โดยใช้ Phenolphthalein เป็นอินดิเคเตอร์ กระบวนการวิเคราะห์ดังกล่าวจัดเป็นรูปแบบการไตเตรทในข้อใด</t>
        </is>
      </c>
      <c r="C69" s="104" t="inlineStr"/>
      <c r="D69" s="104" t="inlineStr">
        <is>
          <t>Direct titration</t>
        </is>
      </c>
      <c r="E69" s="104" t="inlineStr">
        <is>
          <t>Residual titration (Back titration)</t>
        </is>
      </c>
      <c r="F69" s="104" t="inlineStr">
        <is>
          <t>Complexometric titration</t>
        </is>
      </c>
      <c r="G69" s="104" t="inlineStr">
        <is>
          <t>Precipitation titration</t>
        </is>
      </c>
      <c r="H69" s="104" t="inlineStr">
        <is>
          <t>Non-aqueous titration</t>
        </is>
      </c>
      <c r="I69" s="62" t="n">
        <v>2</v>
      </c>
      <c r="J69" s="104" t="inlineStr">
        <is>
          <t>✅ คำตอบที่ถูกต้อง: ข้อ ข. Residual titration (Back titration)
🎯 ทำไมข้อนี้ถึงถูก: ตามเภสัชตำรับ USP/BP การวิเคราะห์หาปริมาณ Aspirin อาศัยการทำปฏิกิริยาสะพอนิฟิเคชัน (Saponification/Ester hydrolysis) โดยเติมสารละลายมาตรฐาน NaOH ในปริมาณที่มากเกินพอ (excess) และต้มให้เกิดการไฮโดรไลซ์เอสเทอร์ได้อย่างสมบูรณ์ จากนั้นจึงนำปริมาณ NaOH ส่วนเกินที่เหลือมาไตเตรทกลับ (back titration) ด้วยสารละลายมาตรฐานกรด H2SO4 หรือ HCl โดยใช้ Phenolphthalein เป็น indicator จึงจัดเป็น Residual titration
🔍 ข้ออื่นผิดเพราะอะไร:
• ข้อ ก.: Direct titration เป็นการหยด titrant ลงไปทำปฏิกิริยากับสารที่ต้องการวิเคราะห์โดยตรงจนถึงจุดยุติโดยไม่มีการเติมสารละลายมาตรฐานส่วนเกินไปต้มย่อยก่อน
• ข้อ ค.: Complexometric titration เป็นการไตเตรทระหว่าง metal ion กับ chelating agent เช่น EDTA ไม่ได้ใช้สำหรับวิเคราะห์ ester hydrolysis ของ Aspirin
• ข้อ ง.: Precipitation titration เป็นการไตเตรทที่เกิดตะกอนที่ไม่ละลายน้ำ เช่น การหาปริมาณ halide ด้วย AgNO3 ไม่เกี่ยวข้องกับปฏิกิริยากรด-เบสของ Aspirin
• ข้อ จ.: Non-aqueous titration เป็นการไตเตรทในตัวทำละลายที่ไม่ใช่น้ำ นิยมใช้สำหรับวิเคราะห์สารที่เป็นกรดหรือเบสที่อ่อนมากๆ ในตัวกลางน้ำ</t>
        </is>
      </c>
      <c r="K69" s="104" t="inlineStr"/>
      <c r="L69" s="104" t="inlineStr">
        <is>
          <t>Titrations</t>
        </is>
      </c>
      <c r="M69" s="104" t="inlineStr">
        <is>
          <t>Acid-base titration</t>
        </is>
      </c>
      <c r="N69" s="62" t="inlineStr">
        <is>
          <t>Product</t>
        </is>
      </c>
      <c r="O69" s="104" t="inlineStr">
        <is>
          <t>[SOURCE: ข้อสอบจริง PLE CC1 (Product) ปี 2566 Day 1 ข้อ 23]</t>
        </is>
      </c>
      <c r="P69" s="62" t="inlineStr">
        <is>
          <t>ข้อสอบเก่า</t>
        </is>
      </c>
      <c r="Q69" s="62" t="inlineStr">
        <is>
          <t>2566</t>
        </is>
      </c>
      <c r="R69" s="62" t="inlineStr"/>
    </row>
    <row r="70" ht="409.6" customHeight="1" s="49">
      <c r="A70" s="180" t="n">
        <v>68</v>
      </c>
      <c r="B70" s="104" t="inlineStr">
        <is>
          <t>ในการวิเคราะห์หาปริมาณตัวยาทางเคมีตามปฏิกิริยาเคมี: Ce4+ + Fe2+ -&gt; Ce3+ + Fe3+ การวิเคราะห์นี้จัดเป็นการไตเตรทประเภทใด</t>
        </is>
      </c>
      <c r="C70" s="104" t="inlineStr"/>
      <c r="D70" s="104" t="inlineStr">
        <is>
          <t>Acid-base titration</t>
        </is>
      </c>
      <c r="E70" s="104" t="inlineStr">
        <is>
          <t>Redox titration (Cerimetry)</t>
        </is>
      </c>
      <c r="F70" s="104" t="inlineStr">
        <is>
          <t>Complexometric titration</t>
        </is>
      </c>
      <c r="G70" s="104" t="inlineStr">
        <is>
          <t>Precipitation titration</t>
        </is>
      </c>
      <c r="H70" s="104" t="inlineStr">
        <is>
          <t>Non-aqueous titration</t>
        </is>
      </c>
      <c r="I70" s="62" t="n">
        <v>2</v>
      </c>
      <c r="J70" s="104" t="inlineStr">
        <is>
          <t>✅ คำตอบที่ถูกต้อง: ข้อ ข. Redox titration (Cerimetry)
🎯 ทำไมข้อนี้ถึงถูก: ปฏิกิริยาระหว่าง Ce4+ (ceric ion) และ Fe2+ (ferrous ion) มีการถ่ายโอนอิเล็กตรอนระหว่างสาร โดย Ce4+ ทำหน้าที่เป็น oxidizing agent รับ 1 อิเล็กตรอนกลายเป็น Ce3+ (เกิดปฏิกิริยา reduction) และ Fe2+ ถูก oxidize เสีย 1 อิเล็กตรอนกลายเป็น Fe3+ (เกิดปฏิกิริยา oxidation) จึงจัดเป็นการไตเตรทแบบปฏิกิริยาออกซิเดชัน-รีดักชัน หรือ Redox titration
🔍 ข้ออื่นผิดเพราะอะไร:
• ข้อ ก.: Acid-base titration เป็นปฏิกิริยาการถ่ายโอนโปรตอน (H+) ระหว่างกรดและเบส ไม่เกี่ยวข้องกับการเปลี่ยนแปลง oxidation number ของ metal ions
• ข้อ ค.: Complexometric titration เป็นการเกิดสารประกอบเชิงซ้อน (chelate) ระหว่าง metal ion กับ ligand เช่น EDTA โดยไม่มีการเปลี่ยนแปลง oxidation state ของไอออน
• ข้อ ง.: Precipitation titration เป็นปฏิกิริยาการรวมตัวกันของไอออนเกิดเป็นตะกอนที่ไม่ละลายน้ำ เช่น ปฏิกิริยาระหว่าง Ag+ และ Cl- เกิดเป็น AgCl
• ข้อ จ.: Non-aqueous titration เป็นการไตเตรทกรด-เบสในตัวทำละลายอินทรีย์เพื่อเพิ่มความแรงของกรดหรือเบสที่อ่อนมากในน้ำ</t>
        </is>
      </c>
      <c r="K70" s="104" t="inlineStr"/>
      <c r="L70" s="104" t="inlineStr">
        <is>
          <t>Titrations</t>
        </is>
      </c>
      <c r="M70" s="104" t="inlineStr">
        <is>
          <t>Redox titration</t>
        </is>
      </c>
      <c r="N70" s="62" t="inlineStr">
        <is>
          <t>Product</t>
        </is>
      </c>
      <c r="O70" s="104" t="inlineStr">
        <is>
          <t>[SOURCE: ข้อสอบจริง PLE CC1 (Product) ปี 2566 Day 1 ข้อ 24] [RECONSTRUCTED: ปรับแต่งและเติมเต็มบริบทโจทย์เพื่อความสมบูรณ์]</t>
        </is>
      </c>
      <c r="P70" s="62" t="inlineStr">
        <is>
          <t>ข้อสอบเก่า</t>
        </is>
      </c>
      <c r="Q70" s="62" t="inlineStr">
        <is>
          <t>2566</t>
        </is>
      </c>
      <c r="R70" s="62" t="inlineStr"/>
    </row>
    <row r="71" ht="409.6" customHeight="1" s="49">
      <c r="A71" s="180" t="n">
        <v>69</v>
      </c>
      <c r="B71" s="104" t="inlineStr">
        <is>
          <t>ตาม Monograph การวิเคราะห์หาปริมาณ Potassium chloride (KCl) ในเภสัชตำรับที่ใช้วิธีไตเตรทด้วยสารละลายมาตรฐาน Silver nitrate (AgNO3) โดยมี Eosin Y เป็นอินดิเคเตอร์ จัดเป็นการไตเตรทประเภทใด</t>
        </is>
      </c>
      <c r="C71" s="104" t="inlineStr"/>
      <c r="D71" s="104" t="inlineStr">
        <is>
          <t>Acid-base titration</t>
        </is>
      </c>
      <c r="E71" s="104" t="inlineStr">
        <is>
          <t>Precipitation titration (Argentometric titration)</t>
        </is>
      </c>
      <c r="F71" s="104" t="inlineStr">
        <is>
          <t>Complexometric titration</t>
        </is>
      </c>
      <c r="G71" s="104" t="inlineStr">
        <is>
          <t>Redox titration</t>
        </is>
      </c>
      <c r="H71" s="104" t="inlineStr">
        <is>
          <t>Non-aqueous titration</t>
        </is>
      </c>
      <c r="I71" s="62" t="n">
        <v>2</v>
      </c>
      <c r="J71" s="104" t="inlineStr">
        <is>
          <t>✅ คำตอบที่ถูกต้อง: ข้อ ข. Precipitation titration (Argentometric titration)
🎯 ทำไมข้อนี้ถึงถูก: การหาปริมาณ Potassium chloride (KCl) ด้วยสารละลายมาตรฐาน Silver nitrate (AgNO3) โดยใช้ Eosin Y เป็น indicator จัดเป็นการไตเตรทแบบเกิดตะกอน (Precipitation titration หรือ Argentometric titration) ด้วยวิธี Fajans method ซึ่ง Ag+ ทำปฏิกิริยากับ Cl- เกิดเป็นตะกอนสีขาวของ AgCl และเมื่อถึงจุดยุติ Eosin Y จะถูกดูดซับบนผิวตะกอนทำให้เกิดการเปลี่ยนสี
🔍 ข้ออื่นผิดเพราะอะไร:
• ข้อ ก.: Acid-base titration เป็นการถ่ายโอนโปรตอนระหว่างกรดและเบส ไม่ได้เกี่ยวข้องกับการเกิดตะกอนเกลือเงิน
• ข้อ ค.: Complexometric titration เป็นการเกิดสารประกอบเชิงซ้อนระหว่าง metal ion กับ chelating agent เช่น EDTA
• ข้อ ง.: Redox titration เป็นปฏิกิริยาการถ่ายโอนอิเล็กตรอนระหว่างสารตัวให้อิเล็กตรอนและสารรับอิเล็กตรอน
• ข้อ จ.: Non-aqueous titration เป็นการไตเตรทกรด-เบสในตัวทำละลายอินทรีย์สำหรับกรดหรือเบสที่อ่อนมาก</t>
        </is>
      </c>
      <c r="K71" s="104" t="inlineStr"/>
      <c r="L71" s="104" t="inlineStr">
        <is>
          <t>Titrations</t>
        </is>
      </c>
      <c r="M71" s="104" t="inlineStr">
        <is>
          <t>Precipitation titration</t>
        </is>
      </c>
      <c r="N71" s="62" t="inlineStr">
        <is>
          <t>Product</t>
        </is>
      </c>
      <c r="O71" s="104" t="inlineStr">
        <is>
          <t>[SOURCE: ข้อสอบจริง PLE CC1 (Product) ปี 2566 Day 2 ข้อ 88]</t>
        </is>
      </c>
      <c r="P71" s="62" t="inlineStr">
        <is>
          <t>ข้อสอบเก่า</t>
        </is>
      </c>
      <c r="Q71" s="62" t="inlineStr">
        <is>
          <t>2566</t>
        </is>
      </c>
      <c r="R71" s="62" t="inlineStr"/>
    </row>
    <row r="72" ht="409.6" customHeight="1" s="49">
      <c r="A72" s="180" t="n">
        <v>70</v>
      </c>
      <c r="B72" s="104" t="inlineStr">
        <is>
          <t>การหาปริมาณ Chloride ion (Cl-) ในน้ำเกลือ โดยเติมสารละลายมาตรฐาน Silver nitrate (AgNO3) ในปริมาณที่มากเกินพอ จากนั้นนำ Ag+ ส่วนที่เหลือไปไตเตรตกลับด้วย Ammonium thiocyanate โดยใช้ Ferric ion (Fe3+) เป็นอินดิเคเตอร์ จัดเป็นวิธีการไตเตรตแบบใด</t>
        </is>
      </c>
      <c r="C72" s="104" t="inlineStr"/>
      <c r="D72" s="104" t="inlineStr">
        <is>
          <t>Direct titration</t>
        </is>
      </c>
      <c r="E72" s="104" t="inlineStr">
        <is>
          <t>Indirect titration</t>
        </is>
      </c>
      <c r="F72" s="104" t="inlineStr">
        <is>
          <t>Back titration</t>
        </is>
      </c>
      <c r="G72" s="104" t="inlineStr">
        <is>
          <t>Differentiating titration</t>
        </is>
      </c>
      <c r="H72" s="104" t="inlineStr">
        <is>
          <t>Redox titration</t>
        </is>
      </c>
      <c r="I72" s="62" t="n">
        <v>3</v>
      </c>
      <c r="J72" s="104" t="inlineStr">
        <is>
          <t>✅ คำตอบที่ถูกต้อง: ข้อ ค. Back titration
🎯 ทำไมข้อนี้ถึงถูก: วิธีของ Volhard จัดเป็นการไตเตรตแบบย้อนกลับ (Back titration หรือ Residual titration) ในกลุ่ม Precipitation titration โดยเติมมาตรฐาน AgNO3 ในปริมาณที่ทราบแน่นอนและมากเกินพอเพื่อทำปฏิกิริยากับ Cl- ให้ตกตะกอนเป็น AgCl ทั้งหมด แล้วจึงไตเตรต Ag+ ที่เหลือด้วยมาตรฐาน KSCN หรือ NH4SCN โดยมี Fe3+ เป็นอินดิเคเตอร์บอกจุดยุติเมื่อเกิดสารเชิงซ้อนสีแดงของ FeSCN2+
🔍 ข้ออื่นผิดเพราะอะไร:
• ข้อ ก.: Direct titration เป็นการหยดสารละลายมาตรฐานลงไปทำปฏิกิริยากับสารที่ต้องการวิเคราะห์โดยตรง เช่น วิธี Mohr titration
• ข้อ ข.: Indirect titration เป็นการเปลี่ยนสารที่ต้องการวิเคราะห์ให้อยู่ในรูปสารอื่นก่อนนำไปไตเตรต เช่น Iodometry แต่การเติมสารมาตรฐานเกินพอแล้วไตเตรตส่วนที่เหลือจัดเป็น Back titration โดยเฉพาะ
• ข้อ ง.: Differentiating titration เป็นเทคนิคการไตเตรตกรดหรือเบสผสมที่มีความแรงต่างกันในตัวทำละลายชนิด Non-aqueous
• ข้อ จ.: Redox titration เป็นการไตเตรตที่เกี่ยวข้องกับการถ่ายโอนอิเล็กตรอน (Oxidation-Reduction) ไม่ใช่ปฏิกิริยาการเกิดตะกอน</t>
        </is>
      </c>
      <c r="K72" s="104" t="inlineStr"/>
      <c r="L72" s="104" t="inlineStr">
        <is>
          <t>Titrations</t>
        </is>
      </c>
      <c r="M72" s="104" t="inlineStr">
        <is>
          <t>Precipitation titration</t>
        </is>
      </c>
      <c r="N72" s="62" t="inlineStr">
        <is>
          <t>Product</t>
        </is>
      </c>
      <c r="O72" s="104" t="inlineStr">
        <is>
          <t>[SOURCE: ข้อสอบจริง PLE CC1 (Product) ปี 2564 ข้อ 4]</t>
        </is>
      </c>
      <c r="P72" s="62" t="inlineStr">
        <is>
          <t>ข้อสอบเก่า</t>
        </is>
      </c>
      <c r="Q72" s="62" t="inlineStr">
        <is>
          <t>2564</t>
        </is>
      </c>
      <c r="R72" s="62" t="inlineStr"/>
    </row>
    <row r="73" ht="409.6" customHeight="1" s="49">
      <c r="A73" s="180" t="n">
        <v>71</v>
      </c>
      <c r="B73" s="104" t="inlineStr">
        <is>
          <t>การหาปริมาณ Ferrous sulfate ในตำรับ Ferrous Sulfate Tablets USP โดยการไตเตรตด้วยสารละลายมาตรฐาน Ceric sulfate และใช้ Orthophenanthroline เป็นอินดิเคเตอร์ จัดเป็นปฏิกิริยาการวิเคราะห์ชนิดใด</t>
        </is>
      </c>
      <c r="C73" s="104" t="inlineStr"/>
      <c r="D73" s="104" t="inlineStr">
        <is>
          <t>Aqueous acid-base titration</t>
        </is>
      </c>
      <c r="E73" s="104" t="inlineStr">
        <is>
          <t>Non-aqueous acid-base titration</t>
        </is>
      </c>
      <c r="F73" s="104" t="inlineStr">
        <is>
          <t>Precipitation titration</t>
        </is>
      </c>
      <c r="G73" s="104" t="inlineStr">
        <is>
          <t>Complexometric titration</t>
        </is>
      </c>
      <c r="H73" s="104" t="inlineStr">
        <is>
          <t>Redox titration</t>
        </is>
      </c>
      <c r="I73" s="62" t="n">
        <v>5</v>
      </c>
      <c r="J73" s="104" t="inlineStr">
        <is>
          <t>✅ คำตอบที่ถูกต้อง: ข้อ จ. Redox titration
🎯 ทำไมข้อนี้ถึงถูก: การไตเตรตระหว่าง Ferrous ion (Fe2+) กับ Ceric ion (Ce4+) เป็นปฏิกิริยา Oxidation-Reduction (Redox titration) โดย Fe2+ จะถูกออกซิไดซ์กลายเป็น Fe3+ ขณะที่ Ce4+ จะถูกรีดิวซ์กลายเป็น Ce3+ และใช้อินดิเคเตอร์ Orthophenanthroline (Ferroin) ซึ่งจะเปลี่ยนสีจากสีแดงส้มเป็นสีฟ้าอ่อนที่จุดยุติ
🔍 ข้ออื่นผิดเพราะอะไร:
• ข้อ ก.: Aqueous acid-base titration เกี่ยวข้องกับการถ่ายโอนโปรตอน (H+) ในตัวกลางที่เป็นน้ำ ไม่ใช่การถ่ายโอนอิเล็กตรอน
• ข้อ ข.: Non-aqueous acid-base titration เป็นการไตเตรตกรดอ่อนหรือเบสอ่อนมากในตัวทำละลายอินทรีย์ปราศจากน้ำ
• ข้อ ค.: Precipitation titration อาศัยการเกิดตะกอนที่ละลายน้ำได้น้อย เช่น การไตเตรตเกลือเฮไลด์ด้วยสารละลายซิลเวอร์ไนเตรต
• ข้อ ง.: Complexometric titration เป็นการเกิดสารประกอบเชิงซ้อนที่เสถียรระหว่างไอออนโลหะกับลิแกนด์ เช่น EDTA</t>
        </is>
      </c>
      <c r="K73" s="104" t="inlineStr"/>
      <c r="L73" s="104" t="inlineStr">
        <is>
          <t>Titrations</t>
        </is>
      </c>
      <c r="M73" s="104" t="inlineStr">
        <is>
          <t>Redox titration</t>
        </is>
      </c>
      <c r="N73" s="62" t="inlineStr">
        <is>
          <t>Product</t>
        </is>
      </c>
      <c r="O73" s="104" t="inlineStr">
        <is>
          <t>[SOURCE: ข้อสอบจริง PLE CC1 (Product) ปี 2564 ข้อ 11]</t>
        </is>
      </c>
      <c r="P73" s="62" t="inlineStr">
        <is>
          <t>ข้อสอบเก่า</t>
        </is>
      </c>
      <c r="Q73" s="62" t="inlineStr">
        <is>
          <t>2564</t>
        </is>
      </c>
      <c r="R73" s="62" t="inlineStr"/>
    </row>
    <row r="74" ht="409.6" customHeight="1" s="49">
      <c r="A74" s="180" t="n">
        <v>72</v>
      </c>
      <c r="B74" s="104" t="inlineStr">
        <is>
          <t>ในการตรวจหาปริมาณตัวยาสำคัญของวัตถุดิบ Ibuprofen ตามมาตรฐานเภสัชตำรับ USP โดยละลายตัวยาในเอทานอลแล้วนำไปไตเตรตด้วยสารละลายมาตรฐาน Sodium hydroxide ข้อใดเป็นอินดิเคเตอร์ที่เหมาะสมที่สุดในการบอกจุดยุติ</t>
        </is>
      </c>
      <c r="C74" s="104" t="inlineStr"/>
      <c r="D74" s="104" t="inlineStr">
        <is>
          <t>Phenolphthalein</t>
        </is>
      </c>
      <c r="E74" s="104" t="inlineStr">
        <is>
          <t>Methyl orange</t>
        </is>
      </c>
      <c r="F74" s="104" t="inlineStr">
        <is>
          <t>Methyl red</t>
        </is>
      </c>
      <c r="G74" s="104" t="inlineStr">
        <is>
          <t>Bromocresol green</t>
        </is>
      </c>
      <c r="H74" s="104" t="inlineStr">
        <is>
          <t>Eriochrome Black T</t>
        </is>
      </c>
      <c r="I74" s="62" t="n">
        <v>1</v>
      </c>
      <c r="J74" s="104" t="inlineStr">
        <is>
          <t>✅ คำตอบที่ถูกต้อง: ข้อ ก. Phenolphthalein
🎯 ทำไมข้อนี้ถึงถูก: Ibuprofen เป็นกรดอินทรีย์อ่อน (Weak acid มี pKa ประมาณ 4.4) เมื่อละลายในเอทานอลและไตเตรตด้วยเบสแก่ Sodium hydroxide จุดสมมูล (Equivalence point) จะมีสภาวะความเป็นด่างอ่อน (pH ประมาณ 8 ถึง 10) จึงต้องเลือกใช้อินดิเคเตอร์ Phenolphthalein ซึ่งเปลี่ยนสีจากไม่มีสีเป็นสีชมพูอ่อนในช่วง pH 8.2 ถึง 10.0 ตาม USP Monograph
🔍 ข้ออื่นผิดเพราะอะไร:
• ข้อ ข.: Methyl orange เปลี่ยนสีในช่วงกรด (pH 3.1 ถึง 4.4) ใช้สำหรับการไตเตรตเบสอ่อนด้วยกรดแก่
• ข้อ ค.: Methyl red เปลี่ยนสีในช่วง pH 4.4 ถึง 6.2 ซึ่งจุดยุติจะเกิดขึ้นก่อนถึงจุดสมมูลที่แท้จริงของการไตเตรตกรดอ่อน
• ข้อ ง.: Bromocresol green เปลี่ยนสีในช่วง pH 3.8 ถึง 5.4
• ข้อ จ.: Eriochrome Black T เป็นอินดิเคเตอร์โลหะสำหรับ Complexometric titration</t>
        </is>
      </c>
      <c r="K74" s="104" t="inlineStr"/>
      <c r="L74" s="104" t="inlineStr">
        <is>
          <t>Titrations</t>
        </is>
      </c>
      <c r="M74" s="104" t="inlineStr">
        <is>
          <t>Acid-base titration</t>
        </is>
      </c>
      <c r="N74" s="62" t="inlineStr">
        <is>
          <t>Product</t>
        </is>
      </c>
      <c r="O74" s="104" t="inlineStr">
        <is>
          <t>[SOURCE: ข้อสอบจริง PLE CC1 (Product) ปี 2564 ข้อ 55]</t>
        </is>
      </c>
      <c r="P74" s="62" t="inlineStr">
        <is>
          <t>ข้อสอบเก่า</t>
        </is>
      </c>
      <c r="Q74" s="62" t="inlineStr">
        <is>
          <t>2564</t>
        </is>
      </c>
      <c r="R74" s="62" t="inlineStr"/>
    </row>
    <row r="75" ht="409.6" customHeight="1" s="49">
      <c r="A75" s="180" t="n">
        <v>73</v>
      </c>
      <c r="B75" s="104" t="inlineStr">
        <is>
          <t>จากข้อกำหนดในเภสัชตำรับหัวข้อการหาปริมาณ Aspirin ระบุว่า นำตัวยา 1.5 กรัมใส่ในขวดรูปชมพู่ เติม 0.5 N Sodium hydroxide ปริมาตร 50.0 มล. ต้มเบาๆ 10 นาที เติม Phenolphthalein TS แล้วนำไปไตเตรต Sodium hydroxide ส่วนที่เหลือด้วย 0.5 N Sulfuric acid อยากทราบว่าวิธีดังกล่าวจัดเป็นการไตเตรตชนิดใดและใช้สารใดเป็น Titrant บอกผลสุดท้าย</t>
        </is>
      </c>
      <c r="C75" s="104" t="inlineStr">
        <is>
          <t>cc1_product/image80.png</t>
        </is>
      </c>
      <c r="D75" s="104" t="inlineStr">
        <is>
          <t>Direct titration โดยมี Sodium hydroxide เป็น Titrant</t>
        </is>
      </c>
      <c r="E75" s="104" t="inlineStr">
        <is>
          <t>Direct titration โดยมี Sulfuric acid เป็น Titrant</t>
        </is>
      </c>
      <c r="F75" s="104" t="inlineStr">
        <is>
          <t>Indirect titration โดยมี Sodium hydroxide เป็น Titrant</t>
        </is>
      </c>
      <c r="G75" s="104" t="inlineStr">
        <is>
          <t>Back titration (Residual titration) โดยมี Sulfuric acid เป็น Titrant</t>
        </is>
      </c>
      <c r="H75" s="104" t="inlineStr">
        <is>
          <t>Precipitation titration โดยมี Sulfuric acid เป็น Titrant</t>
        </is>
      </c>
      <c r="I75" s="62" t="n">
        <v>4</v>
      </c>
      <c r="J75" s="104" t="inlineStr">
        <is>
          <t>✅ คำตอบที่ถูกต้อง: ข้อ ง. Back titration (Residual titration) โดยมี Sulfuric acid เป็น Titrant
🎯 ทำไมข้อนี้ถึงถูก: Aspirin (Acetylsalicylic acid) มีหมู่เอสเทอร์ที่ต้องอาศัยความร้อนและเบสแก่ในการเกิดปฏิกิริยาสะเทินและสะปอนนิฟิเคชัน (Saponification) อย่างสมบูรณ์ การเติม 0.5 N NaOH ในปริมาณที่ทราบแน่นอนและมากเกินพอ แล้วนำ NaOH ส่วนที่เหลือไปไตเตรตย้อนกลับด้วย 0.5 N H2SO4 จึงจัดเป็นวิธี Back titration (หรือ Residual titration) โดยมี Sulfuric acid เป็นสารละลายไทแทรนต์
🔍 ข้ออื่นผิดเพราะอะไร:
• ข้อ ก.: ไม่ใช่ Direct titration เนื่องจากไม่ได้หยดไทเทรตตัวยาแอสไพรินโดยตรง
• ข้อ ข.: การไตเตรตกลับไม่ใช่ Direct titration
• ข้อ ค.: สารละลายที่เป็นตัวทำปฏิกิริยาในบิวเรตต์เพื่อหาจุดยุติคือ Sulfuric acid ไม่ใช่ Sodium hydroxide
• ข้อ จ.: นี่คือปฏิกิริยากรด-เบส (Acid-base neutralization) ไม่ใช่การตกตะกอน</t>
        </is>
      </c>
      <c r="K75" s="104" t="inlineStr"/>
      <c r="L75" s="104" t="inlineStr">
        <is>
          <t>Titrations</t>
        </is>
      </c>
      <c r="M75" s="104" t="inlineStr">
        <is>
          <t>Acid-base titration</t>
        </is>
      </c>
      <c r="N75" s="62" t="inlineStr">
        <is>
          <t>Product</t>
        </is>
      </c>
      <c r="O75" s="104" t="inlineStr">
        <is>
          <t>[SOURCE: ข้อสอบจริง PLE CC1 (Product) ปี 2564 ข้อ 69]</t>
        </is>
      </c>
      <c r="P75" s="62" t="inlineStr">
        <is>
          <t>ข้อสอบเก่า</t>
        </is>
      </c>
      <c r="Q75" s="62" t="inlineStr">
        <is>
          <t>2564</t>
        </is>
      </c>
      <c r="R75" s="62" t="inlineStr"/>
    </row>
    <row r="76" ht="409.6" customHeight="1" s="49">
      <c r="A76" s="180" t="n">
        <v>74</v>
      </c>
      <c r="B76" s="104" t="inlineStr">
        <is>
          <t>จากการตรวจวิเคราะห์ปริมาณตัวยา Salbutamol sulfate (มวลโมเลกุล 576.70 กรัมต่อโมล) ด้วยวิธี Non-aqueous titration โดยการไตเตรตด้วย 0.1 N Perchloric acid สารละลาย 0.1 N Perchloric acid ทุกๆ 1 มิลลิลิตร จะทำปฏิกิริยาสมมูลพอดีกับ Salbutamol sulfate ปริมาณกี่มิลลิกรัม</t>
        </is>
      </c>
      <c r="C76" s="104" t="inlineStr">
        <is>
          <t>cc1_product/image81.png</t>
        </is>
      </c>
      <c r="D76" s="104" t="inlineStr">
        <is>
          <t>14.42 มิลลิกรัม</t>
        </is>
      </c>
      <c r="E76" s="104" t="inlineStr">
        <is>
          <t>28.84 มิลลิกรัม</t>
        </is>
      </c>
      <c r="F76" s="104" t="inlineStr">
        <is>
          <t>43.25 มิลลิกรัม</t>
        </is>
      </c>
      <c r="G76" s="104" t="inlineStr">
        <is>
          <t>50.00 มิลลิกรัม</t>
        </is>
      </c>
      <c r="H76" s="104" t="inlineStr">
        <is>
          <t>57.67 มิลลิกรัม</t>
        </is>
      </c>
      <c r="I76" s="62" t="n">
        <v>5</v>
      </c>
      <c r="J76" s="104" t="inlineStr">
        <is>
          <t>✅ คำตอบที่ถูกต้อง: ข้อ จ. 57.67 มิลลิกรัม
🎯 ทำไมข้อนี้ถึงถูก: ตามข้อกำหนดในเภสัชตำรับ USP/BP Salbutamol sulfate เป็นเกลือซัลเฟตของโมเลกุลซัลบูทามอลสองโมเลกุล ในระบบ Non-aqueous titration โดยใช้กรดเปอร์คลอริก สัดส่วนปริมาณสารสัมพันธ์กำหนดให้ 1 มิลลิลิตรของ 0.1 N Perchloric acid เทียบเท่ากับ 57.67 มิลลิกรัมของ Salbutamol sulfate
🔍 ข้ออื่นผิดเพราะอะไร:
• ข้อ ก.: 14.42 มิลลิกรัม เป็นค่าที่คำนวณต่ำกว่าปริมาณสมมูลจริง
• ข้อ ข.: 28.84 มิลลิกรัม เป็นค่าสมมูลหากคิดปฏิกิริยาสองเท่าของเบส
• ข้อ ค.: 43.25 มิลลิกรัม ไม่ตรงกับอัตราส่วนสมมูลตามโมโนกราฟ
• ข้อ ง.: 50.00 มิลลิกรัม ไม่ใช่ค่าปริมาณสารสัมพันธ์ของเกลือซัลเฟตนี้</t>
        </is>
      </c>
      <c r="K76" s="104" t="inlineStr"/>
      <c r="L76" s="104" t="inlineStr">
        <is>
          <t>Titrations</t>
        </is>
      </c>
      <c r="M76" s="104" t="inlineStr">
        <is>
          <t>Acid-base titration</t>
        </is>
      </c>
      <c r="N76" s="62" t="inlineStr">
        <is>
          <t>Product</t>
        </is>
      </c>
      <c r="O76" s="104" t="inlineStr">
        <is>
          <t>[SOURCE: ข้อสอบจริง PLE CC1 (Product) ปี 2564 ข้อ 79]</t>
        </is>
      </c>
      <c r="P76" s="62" t="inlineStr">
        <is>
          <t>ข้อสอบเก่า</t>
        </is>
      </c>
      <c r="Q76" s="62" t="inlineStr">
        <is>
          <t>2564</t>
        </is>
      </c>
      <c r="R76" s="62" t="inlineStr"/>
    </row>
    <row r="77" ht="409.6" customHeight="1" s="49">
      <c r="A77" s="180" t="n">
        <v>75</v>
      </c>
      <c r="B77" s="104" t="inlineStr">
        <is>
          <t>ในการตรวจควบคุมคุณภาพตำรับยาลดกรดชนิดน้ำแขวนตะกอนที่มีส่วนผสมของ Aluminum hydroxide และ Magnesium hydroxide ตามมาตรฐานเภสัชตำรับ USP การหาปริมาณโลหะ Al3+ และ Mg2+ อาศัยวิธีการไตเตรตชนิดใด</t>
        </is>
      </c>
      <c r="C77" s="104" t="inlineStr"/>
      <c r="D77" s="104" t="inlineStr">
        <is>
          <t>Diazotization titration</t>
        </is>
      </c>
      <c r="E77" s="104" t="inlineStr">
        <is>
          <t>Complexometric titration โดยใช้ Disodium edetate (EDTA)</t>
        </is>
      </c>
      <c r="F77" s="104" t="inlineStr">
        <is>
          <t>Aqueous neutralization titration</t>
        </is>
      </c>
      <c r="G77" s="104" t="inlineStr">
        <is>
          <t>Precipitation titration โดยใช้วิธี Fajans</t>
        </is>
      </c>
      <c r="H77" s="104" t="inlineStr">
        <is>
          <t>Redox titration โดยใช้ Potassium permanganate</t>
        </is>
      </c>
      <c r="I77" s="62" t="n">
        <v>2</v>
      </c>
      <c r="J77" s="104" t="inlineStr">
        <is>
          <t>✅ คำตอบที่ถูกต้อง: ข้อ ข. Complexometric titration โดยใช้ Disodium edetate (EDTA)
🎯 ทำไมข้อนี้ถึงถูก: Al3+ และ Mg2+ เป็นไอออนของโลหะที่สามารถสร้างสารเชิงซ้อนที่เสถียรกับ Disodium edetate (EDTA) ในอัตราส่วน 1 ต่อ 1 เภสัชตำรับ USP กำหนดให้ใช้วิธี Complexometric titration ในการหาปริมาณโลหะทั้งสอง โดยใช้สภาวะ pH และอินดิเคเตอร์ที่ต่างกันในการแยกวิเคราะห์
🔍 ข้ออื่นผิดเพราะอะไร:
• ข้อ ก.: Diazotization titration ใช้สำหรับสารที่มีหมู่ Primary aromatic amine เช่น ซัลโฟนาไมด์
• ข้อ ค.: การไตเตรตกรด-เบสธรรมดาใช้สำหรับทดสอบค่าความสามารถในการสะเทินกรด (Acid-neutralizing capacity; ANC) แต่ไม่ใช่การหาปริมาณเนื้อตัวยาจำเพาะแต่ละชนิด
• ข้อ ง.: Fajans titration ใช้สำหรับวิเคราะห์เกลือเฮไลด์
• ข้อ จ.: ปฏิกิริยารีดอกซ์ด้วยด่างทับทิมใช้สำหรับสารที่เกิดปฏิกิริยาออกซิเดชัน-รีดักชันได้</t>
        </is>
      </c>
      <c r="K77" s="104" t="inlineStr"/>
      <c r="L77" s="104" t="inlineStr">
        <is>
          <t>Titrations</t>
        </is>
      </c>
      <c r="M77" s="104" t="inlineStr">
        <is>
          <t>Complexometric titration</t>
        </is>
      </c>
      <c r="N77" s="62" t="inlineStr">
        <is>
          <t>Product</t>
        </is>
      </c>
      <c r="O77" s="104" t="inlineStr">
        <is>
          <t>[SOURCE: ข้อสอบจริง PLE CC1 (Product) ปี 2564 ข้อ 82]</t>
        </is>
      </c>
      <c r="P77" s="62" t="inlineStr">
        <is>
          <t>ข้อสอบเก่า</t>
        </is>
      </c>
      <c r="Q77" s="62" t="inlineStr">
        <is>
          <t>2564</t>
        </is>
      </c>
      <c r="R77" s="62" t="inlineStr"/>
    </row>
    <row r="78" ht="409.6" customHeight="1" s="49">
      <c r="A78" s="180" t="n">
        <v>76</v>
      </c>
      <c r="B78" s="104" t="inlineStr">
        <is>
          <t>จากข้อกำหนดในเภสัชตำรับ USP หัวข้อการหาปริมาณ Aluminum hydroxide gel ระบุว่า นำตัวอย่างมาละลายในกรด เติมสารละลายมาตรฐาน 0.05 M Edetate disodium ในปริมาณที่มากเกินพอ ปรับ pH บัฟเฟอร์ แล้วนำ EDTA ส่วนที่เหลือไปไตเตรตกลับด้วย 0.05 M Zinc sulfate โดยใช้ Dithizone เป็นอินดิเคเตอร์ วิธีดังกล่าวจัดเป็นการไตเตรตชนิดใด</t>
        </is>
      </c>
      <c r="C78" s="104" t="inlineStr"/>
      <c r="D78" s="104" t="inlineStr">
        <is>
          <t>Direct complexometric titration</t>
        </is>
      </c>
      <c r="E78" s="104" t="inlineStr">
        <is>
          <t>Displacement titration</t>
        </is>
      </c>
      <c r="F78" s="104" t="inlineStr">
        <is>
          <t>Complexometric back titration</t>
        </is>
      </c>
      <c r="G78" s="104" t="inlineStr">
        <is>
          <t>Precipitation titration</t>
        </is>
      </c>
      <c r="H78" s="104" t="inlineStr">
        <is>
          <t>Redox back titration</t>
        </is>
      </c>
      <c r="I78" s="62" t="n">
        <v>3</v>
      </c>
      <c r="J78" s="104" t="inlineStr">
        <is>
          <t>✅ คำตอบที่ถูกต้อง: ข้อ ค. Complexometric back titration
🎯 ทำไมข้อนี้ถึงถูก: Al3+ สร้างสารเชิงซ้อนกับ EDTA ได้ช้ามากที่อุณหภูมิห้อง จึงไม่สามารถทำ Direct titration ได้ เภสัชตำรับจึงกำหนดให้เติมสารละลายมาตรฐาน EDTA ในปริมาณเกินพอ ต้มให้เกิดปฏิกิริยาสมบูรณ์ แล้วนำ EDTA ที่เหลือไปไตเตรตกลับด้วยสารละลายมาตรฐานสังกะสี (Zinc sulfate) ซึ่งจัดเป็นวิธี Complexometric back titration อย่างแท้จริง
🔍 ข้ออื่นผิดเพราะอะไร:
• ข้อ ก.: Direct complexometric titration ไม่สามารถทำได้เนื่องจากปฏิกิริยาเกิดช้าและเกิดการตกตะกอนของ Al(OH)3 ก่อนทำปฏิกิริยาสมบูรณ์
• ข้อ ข.: Displacement titration เป็นการแทนที่ไอออนโลหะอื่นในสารเชิงซ้อน ไม่ใช่การไตเตรตส่วนเกิน
• ข้อ ง.: ไม่ใช่การตกตะกอน แต่เป็นการเกิดสารประกอบเชิงซ้อน
• ข้อ จ.: ไม่ใช่ปฏิกิริยารีดอกซ์</t>
        </is>
      </c>
      <c r="K78" s="104" t="inlineStr"/>
      <c r="L78" s="104" t="inlineStr">
        <is>
          <t>Titrations</t>
        </is>
      </c>
      <c r="M78" s="104" t="inlineStr">
        <is>
          <t>Complexometric titration</t>
        </is>
      </c>
      <c r="N78" s="62" t="inlineStr">
        <is>
          <t>Product</t>
        </is>
      </c>
      <c r="O78" s="104" t="inlineStr">
        <is>
          <t>[SOURCE: ข้อสอบจริง PLE CC1 (Product) ปี 2564 ข้อ 85]</t>
        </is>
      </c>
      <c r="P78" s="62" t="inlineStr">
        <is>
          <t>ข้อสอบเก่า</t>
        </is>
      </c>
      <c r="Q78" s="62" t="inlineStr">
        <is>
          <t>2564</t>
        </is>
      </c>
      <c r="R78" s="62" t="inlineStr"/>
    </row>
    <row r="79" ht="409.6" customHeight="1" s="49">
      <c r="A79" s="180" t="n">
        <v>77</v>
      </c>
      <c r="B79" s="104" t="inlineStr">
        <is>
          <t>จากเภสัชตำรับ USP หัวข้อ Assay ของยา Ferrous sulfate ระบุว่า นำตัวยาละลายในกรดซัลฟิวริกเจือจาง เติม Orthophenanthroline TS แล้วไตเตรตทันทีด้วย 0.1 N Ceric sulfate VS จนกระทั่งสีเปลี่ยนอย่างถาวร วิธีดังกล่าวจัดเป็นการวิเคราะห์ด้วยเทคนิคชนิดใด</t>
        </is>
      </c>
      <c r="C79" s="104" t="inlineStr"/>
      <c r="D79" s="104" t="inlineStr">
        <is>
          <t>Acid-base titration</t>
        </is>
      </c>
      <c r="E79" s="104" t="inlineStr">
        <is>
          <t>Non-aqueous titration</t>
        </is>
      </c>
      <c r="F79" s="104" t="inlineStr">
        <is>
          <t>Precipitation titration</t>
        </is>
      </c>
      <c r="G79" s="104" t="inlineStr">
        <is>
          <t>Complexometric titration</t>
        </is>
      </c>
      <c r="H79" s="104" t="inlineStr">
        <is>
          <t>Redox titration</t>
        </is>
      </c>
      <c r="I79" s="62" t="n">
        <v>5</v>
      </c>
      <c r="J79" s="104" t="inlineStr">
        <is>
          <t>✅ คำตอบที่ถูกต้อง: ข้อ จ. Redox titration
🎯 ทำไมข้อนี้ถึงถูก: การไตเตรตระหว่าง Fe2+ กับ Ceric sulfate (Ce4+) เป็นปฏิกิริยาการถ่ายโอนอิเล็กตรอน (Redox titration) โดย Fe2+ ถูกออกซิไดซ์เป็น Fe3+ ขณะที่ Ce4+ ถูกรีดิวซ์เป็น Ce3+ และมีสารเชิงซ้อน Ferroin เป็น Redox indicator เปลี่ยนจากสีแดงส้มเป็นสีฟ้าอ่อนที่จุดยุติอย่างแม่นยำ
🔍 ข้ออื่นผิดเพราะอะไร:
• ข้อ ก.: Acid-base titration เป็นการถ่ายโอนโปรตอนระหว่างกรดกับเบส ไม่ใช่การถ่ายโอนอิเล็กตรอน
• ข้อ ข.: Non-aqueous titration ทำในตัวทำละลายอินทรีย์ปราศจากน้ำ
• ข้อ ค.: Precipitation titration อาศัยการเกิดตะกอน
• ข้อ ง.: Complexometric titration อาศัยการเกิดสารเชิงซ้อนกับลิแกนด์ เช่น EDTA</t>
        </is>
      </c>
      <c r="K79" s="104" t="inlineStr"/>
      <c r="L79" s="104" t="inlineStr">
        <is>
          <t>Titrations</t>
        </is>
      </c>
      <c r="M79" s="104" t="inlineStr">
        <is>
          <t>Redox titration</t>
        </is>
      </c>
      <c r="N79" s="62" t="inlineStr">
        <is>
          <t>Product</t>
        </is>
      </c>
      <c r="O79" s="104" t="inlineStr">
        <is>
          <t>[SOURCE: ข้อสอบจริง PLE CC1 (Product) ปี 2564 ข้อ 91] [RECONSTRUCTED: ปรับแต่งและเติมเต็มบริบทโจทย์เพื่อความสมบูรณ์]</t>
        </is>
      </c>
      <c r="P79" s="62" t="inlineStr">
        <is>
          <t>ข้อสอบเก่า</t>
        </is>
      </c>
      <c r="Q79" s="62" t="inlineStr">
        <is>
          <t>2564</t>
        </is>
      </c>
      <c r="R79" s="62" t="inlineStr"/>
    </row>
    <row r="80" ht="409.6" customHeight="1" s="49">
      <c r="A80" s="180" t="n">
        <v>78</v>
      </c>
      <c r="B80" s="104" t="inlineStr">
        <is>
          <t>จากข้อกำหนด USP Monograph ของ Nicotine ระบุว่า: Dissolve about 60 mg of Nicotine accurately weighed, in 40 mL of glacial acetic acid, and titrate with 0.1 N perchloric acid VS, determining the endpoint potentiometrically. การวิเคราะห์หาปริมาณสารสำคัญดังกล่าวจัดเป็นการไทเทรตประเภทใด</t>
        </is>
      </c>
      <c r="C80" s="104" t="inlineStr"/>
      <c r="D80" s="104" t="inlineStr">
        <is>
          <t>Aqueous acid-base titration</t>
        </is>
      </c>
      <c r="E80" s="104" t="inlineStr">
        <is>
          <t>Non-aqueous acid-base titration (การไทเทรตในตัวทำละลายที่ไม่ใช่น้ำ)</t>
        </is>
      </c>
      <c r="F80" s="104" t="inlineStr">
        <is>
          <t>Oxidation-reduction titration</t>
        </is>
      </c>
      <c r="G80" s="104" t="inlineStr">
        <is>
          <t>Complexometric titration</t>
        </is>
      </c>
      <c r="H80" s="104" t="inlineStr">
        <is>
          <t>Precipitation titration</t>
        </is>
      </c>
      <c r="I80" s="62" t="n">
        <v>2</v>
      </c>
      <c r="J80" s="104" t="inlineStr">
        <is>
          <t>✅ คำตอบที่ถูกต้อง: ข้อ ข. Non-aqueous acid-base titration (การไทเทรตในตัวทำละลายที่ไม่ใช่น้ำ)
🎯 ทำไมข้อนี้ถึงถูก: การใช้ Glacial acetic acid เป็นตัวทำละลายชนิดเป็นกรดและไม่ใช่น้ำ (Non-aqueous solvent) ร่วมกับการใช้ Perchloric acid (HClO4) เป็น Titrant เป็นลักษณะเฉพาะของการไทเทรตแบบ Non-aqueous acid-base titration เพื่อเพิ่มความเป็นเบสและช่วยให้สามารถไทเทรตเบสอ่อน เช่น นิโคติน ได้อย่างแม่นยำ
🔍 ข้ออื่นผิดเพราะอะไร:
• ข้อ ก.: ผิด Aqueous acid-base titration ใช้น้ำเป็นตัวทำละลาย ซึ่งไม่สามารถไทเทรตเบสอ่อนที่มีค่า pKa ต่ำได้ชัดเจน
• ข้อ ค.: ผิด Redox titration เป็นการถ่ายโอนอิเล็กตรอน เช่น การใช้ Iodine หรือ Ceric sulfate
• ข้อ ง.: ผิด Complexometric titration เป็นการเกิดสารประกอบเชิงซ้อน เช่น การใช้ EDTA
• ข้อ จ.: ผิด Precipitation titration เป็นการเกิดตะกอนที่ไม่ละลาย เช่น การใช้ Silver nitrate</t>
        </is>
      </c>
      <c r="K80" s="104" t="inlineStr"/>
      <c r="L80" s="104" t="inlineStr">
        <is>
          <t>Titrations</t>
        </is>
      </c>
      <c r="M80" s="104" t="inlineStr">
        <is>
          <t>Acid-base titration</t>
        </is>
      </c>
      <c r="N80" s="62" t="inlineStr">
        <is>
          <t>Product</t>
        </is>
      </c>
      <c r="O80" s="104" t="inlineStr">
        <is>
          <t>[SOURCE: ข้อสอบจริง PLE CC1 (Product) ปี 2564 ข้อ 148]</t>
        </is>
      </c>
      <c r="P80" s="62" t="inlineStr">
        <is>
          <t>ข้อสอบเก่า</t>
        </is>
      </c>
      <c r="Q80" s="62" t="inlineStr">
        <is>
          <t>2564</t>
        </is>
      </c>
      <c r="R80" s="62" t="inlineStr"/>
    </row>
    <row r="81" ht="409.6" customHeight="1" s="49">
      <c r="A81" s="180" t="n">
        <v>79</v>
      </c>
      <c r="B81" s="104" t="inlineStr">
        <is>
          <t>การตรวจหาปริมาณ Sodium chloride (NaCl) โดยการทำปฏิกิริยากับสารละลายมาตรฐาน Silver nitrate (AgNO3) เกิดเป็นตะกอนสีขาวของ Silver chloride (AgCl) จัดเป็นการวิเคราะห์โดยการไทเทรตประเภทใด</t>
        </is>
      </c>
      <c r="C81" s="104" t="inlineStr">
        <is>
          <t>cc1_product/image90.png</t>
        </is>
      </c>
      <c r="D81" s="104" t="inlineStr">
        <is>
          <t>Karl Fischer titration</t>
        </is>
      </c>
      <c r="E81" s="104" t="inlineStr">
        <is>
          <t>Oxidation-reduction titration</t>
        </is>
      </c>
      <c r="F81" s="104" t="inlineStr">
        <is>
          <t>Acid-base titration</t>
        </is>
      </c>
      <c r="G81" s="104" t="inlineStr">
        <is>
          <t>Precipitation titration (การไทเทรตแบบตกตะกอน)</t>
        </is>
      </c>
      <c r="H81" s="104" t="inlineStr">
        <is>
          <t>Complexometric titration</t>
        </is>
      </c>
      <c r="I81" s="62" t="n">
        <v>4</v>
      </c>
      <c r="J81" s="104" t="inlineStr">
        <is>
          <t>✅ คำตอบที่ถูกต้อง: ข้อ ง. Precipitation titration (การไทเทรตแบบตกตะกอน)
🎯 ทำไมข้อนี้ถึงถูก: ปฏิกิริยาระหว่าง Ag+ และ Cl- เกิดเป็นสารประกอบตะกอนสีขาวที่ไม่ละลายน้ำ AgCl (Ag+ + Cl- -&gt; AgCl ตะกอน) การวิเคราะห์นี้จึงจัดเป็น Precipitation titration (Argentometric titration) ตามวิธีมาตรฐานของ Mohr หรือ Volhard
🔍 ข้ออื่นผิดเพราะอะไร:
• ข้อ ก.: ผิด Karl Fischer titration เป็นวิธีจำเพาะสำหรับตรวจวัดปริมาณน้ำและความชื้น
• ข้อ ข.: ผิด Redox titration เกี่ยวข้องกับการเปลี่ยนแปลงเลขออกซิเดชันและการถ่ายโอนอิเล็กตรอน
• ข้อ ค.: ผิด Acid-base titration เป็นการถ่ายโอนโปรตอนระหว่างกรดและเบส
• ข้อ จ.: ผิด Complexometric titration เป็นการเกิดสารเชิงซ้อน เช่น การใช้ EDTA จับกับไอออนโลหะ</t>
        </is>
      </c>
      <c r="K81" s="104" t="inlineStr"/>
      <c r="L81" s="104" t="inlineStr">
        <is>
          <t>Titrations</t>
        </is>
      </c>
      <c r="M81" s="104" t="inlineStr">
        <is>
          <t>Precipitation titration</t>
        </is>
      </c>
      <c r="N81" s="62" t="inlineStr">
        <is>
          <t>Product</t>
        </is>
      </c>
      <c r="O81" s="104" t="inlineStr">
        <is>
          <t>[SOURCE: ข้อสอบจริง PLE CC1 (Product) ปี 2564 ข้อ 154]</t>
        </is>
      </c>
      <c r="P81" s="62" t="inlineStr">
        <is>
          <t>ข้อสอบเก่า</t>
        </is>
      </c>
      <c r="Q81" s="62" t="inlineStr">
        <is>
          <t>2564</t>
        </is>
      </c>
      <c r="R81" s="62" t="inlineStr"/>
    </row>
    <row r="82" ht="409.6" customHeight="1" s="49">
      <c r="A82" s="180" t="n">
        <v>80</v>
      </c>
      <c r="B82" s="104" t="inlineStr">
        <is>
          <t>จากข้อกำหนดการวิเคราะห์หาปริมาณตัวยาสำคัญ (Assay) ของยา Ferrous Sulfate ตามเภสัชตำรับ USP:
Assay— Dissolve about 1 g of Ferrous Sulfate, accurately weighed, in a mixture of 25 ml of 2 N sulfuric acid and 25 ml of freshly boiled and cooled water. Add orthophenanthroline TS, and immediately titrate with 0.1 N ceric sulfate VS. Perform a blank determination, and make any necessary correction. Each ml of 0.1 N ceric sulfate is equivalent to 15.19 mg of FeSO4 or to 27.80 mg of FeSO4·7H2O
กระบวนการวิเคราะห์ดังกล่าวจัดเป็นวิธีวิเคราะห์แบบใด</t>
        </is>
      </c>
      <c r="C82" s="104" t="inlineStr"/>
      <c r="D82" s="104" t="inlineStr">
        <is>
          <t>Acid-base titration</t>
        </is>
      </c>
      <c r="E82" s="104" t="inlineStr">
        <is>
          <t>Non-aqueous titration</t>
        </is>
      </c>
      <c r="F82" s="104" t="inlineStr">
        <is>
          <t>Precipitation titration</t>
        </is>
      </c>
      <c r="G82" s="104" t="inlineStr">
        <is>
          <t>Complexometric titration</t>
        </is>
      </c>
      <c r="H82" s="104" t="inlineStr">
        <is>
          <t>Redox titration</t>
        </is>
      </c>
      <c r="I82" s="62" t="n">
        <v>5</v>
      </c>
      <c r="J82" s="104" t="inlineStr">
        <is>
          <t>✅ คำตอบที่ถูกต้อง: ข้อ จ. Redox titration
🎯 ทำไมข้อนี้ถึงถูก: ตามเภสัชตำรับ USP การวิเคราะห์หาปริมาณ Ferrous Sulfate ใช้ Ceric sulfate (Ce4+) เป็นสารละลายมาตรฐานทำปฏิกิริยากับ Fe2+ โดย Fe2+ ถูกออกซิไดซ์กลายเป็น Fe3+ ขณะที่ Ce4+ ถูกรีดิวซ์กลายเป็น Ce3+ จึงเป็นปฏิกิริยารีดอกซ์ (Redox titration) โดยตรง และใช้ Orthophenanthroline (Ferroin) เป็น Redox indicator สังเกตการเปลี่ยนสีจากแดงเป็นฟ้าอ่อนที่จุดยุติ
🔍 ข้ออื่นผิดเพราะอะไร:
• ข้อ ก.: Acid-base titration เป็นการถ่ายโอนโปรตอน (H+) ระหว่างกรดและเบส ไม่ใช่การถ่ายโอนอิเล็กตรอนของไอออนโลหะ
• ข้อ ข.: Non-aqueous titration เป็นการไตเตรทในตัวทำละลายอินทรีย์ที่ไม่ใช่น้ำ แต่วิธีนี้ใช้น้ำต้มสุกและกรดซัลฟิวริกเจือจางเป็นตัวกลางในน้ำ
• ข้อ ค.: Precipitation titration เป็นการไตเตรทที่อาศัยการเกิดตะกอนที่ไม่ละลายน้ำ เช่น การหาปริมาณเฮไลด์ด้วยซิลเวอร์ไนเตรท
• ข้อ ง.: Complexometric titration เป็นการเกิดสารเชิงซ้อนโคออร์ดิเนชันระหว่างไอออนโลหะกับลิแกนด์ เช่น EDTA ไม่ใช่การเปลี่ยนเลขออกซิเดชัน</t>
        </is>
      </c>
      <c r="K82" s="104" t="inlineStr"/>
      <c r="L82" s="104" t="inlineStr">
        <is>
          <t>Titrations</t>
        </is>
      </c>
      <c r="M82" s="104" t="inlineStr">
        <is>
          <t>Redox titration</t>
        </is>
      </c>
      <c r="N82" s="62" t="inlineStr">
        <is>
          <t>Product</t>
        </is>
      </c>
      <c r="O82" s="104" t="inlineStr">
        <is>
          <t>[SOURCE: ข้อสอบจริง PLE CC1 (Product) ปี 2563 Day 1 ข้อ 36]</t>
        </is>
      </c>
      <c r="P82" s="62" t="inlineStr">
        <is>
          <t>ข้อสอบเก่า</t>
        </is>
      </c>
      <c r="Q82" s="62" t="inlineStr">
        <is>
          <t>2563</t>
        </is>
      </c>
      <c r="R82" s="62" t="inlineStr"/>
    </row>
    <row r="83">
      <c r="A83" s="180" t="n">
        <v>81</v>
      </c>
      <c r="B83" s="104" t="inlineStr">
        <is>
          <t>เภสัชตำรับระบุข้อกำหนดการวิเคราะห์หาปริมาณตัวยาสำคัญ (Assay) ของ Aspirin ไว้ดังนี้:
Assay— Place about 1.5 g of Aspirin, accurately weighed, in a flask, add 50.0 mL of 0.5 N sodium hydroxide VS, and boil the mixture gently for 10 minutes. Add phenolphthalein TS, and titrate the excess sodium hydroxide with 0.5 N sulfuric acid VS. Perform a blank determination (see Residual Titrations under Titrimetry ⟨541⟩). Each mL of 0.5 N sodium hydroxide is equivalent to 45.04 mg of C9H8O4.
กระบวนการวิเคราะห์ดังกล่าวจัดเป็นรูปแบบการไตเตรทใดและมีสารใดเป็น Titrant</t>
        </is>
      </c>
      <c r="C83" s="104" t="inlineStr"/>
      <c r="D83" s="104" t="inlineStr">
        <is>
          <t>วิธี Direct titration มี Sodium hydroxide เป็น Titrant</t>
        </is>
      </c>
      <c r="E83" s="104" t="inlineStr">
        <is>
          <t>วิธี Direct titration มี Sulfuric acid เป็น Titrant</t>
        </is>
      </c>
      <c r="F83" s="104" t="inlineStr">
        <is>
          <t>วิธี Indirect titration มี Sodium hydroxide เป็น Titrant</t>
        </is>
      </c>
      <c r="G83" s="104" t="inlineStr">
        <is>
          <t>วิธี Indirect titration (Residual titration) มี Sulfuric acid เป็น Titrant</t>
        </is>
      </c>
      <c r="H83" s="104" t="inlineStr">
        <is>
          <t>วิธี Indirect titration มี Sulfuric acid และ Sodium hydroxide ร่วมกันเป็น Titrant</t>
        </is>
      </c>
      <c r="I83" s="62" t="n">
        <v>4</v>
      </c>
      <c r="J83" s="104" t="inlineStr">
        <is>
          <t>✅ คำตอบที่ถูกต้อง: ข้อ จ. Back titration (Residual complexometric titration)
🎯 ทำไมข้อนี้ถึงถูก: ตามเภสัชตำรับ USP การวิเคราะห์ Al3+ ทำได้ยากด้วย Direct complexometric titration เนื่องจาก Al3+ ทำปฏิกิริยากับ EDTA ช้ามากที่อุณหภูมิห้องและมีแนวโน้มเกิดสารประกอบเชิงซ้อนโพลีนิวเคลียร์ จึงต้องเติมสารละลายมาตรฐาน Disodium edetate (EDTA) ปริมาณมากเกินพอแล้วต้มย่อยให้จับตัวสมบูรณ์ จากนั้นจึงนำ EDTA ส่วนเกินที่เหลือมาไตเตรทย้อนกลับ (Back titration) ด้วยสารละลายมาตรฐาน Zinc sulfate โดยใช้ Dithizone เป็นอินดิเคเตอร์สังเกตสีชมพูกุหลาบที่จุดยุติ
🔍 ข้ออื่นผิดเพราะอะไร:
• ข้อ ก.: Direct complexometric titration ไม่สามารถทำได้ดีเนื่องจากปฏิกิริยาระหว่าง Al3+ และ EDTA ดำเนินไปอย่างช้ามากที่อุณหภูมิห้อง
• ข้อ ข.: Replacement complexometric titration เป็นการแทนที่ไอออนโลหะอื่นในสารเชิงซ้อน เช่น Mg-EDTA เพื่อปลดปล่อย Mg2+ ออกมาไตเตรท
• ข้อ ค.: Alkalimetric titration เป็นการไตเตรทกรดด้วยด่างมาตรฐาน ไม่เกี่ยวข้องกับการจับกลุ่มโลหะด้วย EDTA
• ข้อ ง.: Redox titration เป็นการถ่ายโอนอิเล็กตรอน แต่ Al3+ และ Zn2+ ไม่มีการเปลี่ยนแปลงเลขออกซิเดชันในปฏิกิริยานี้</t>
        </is>
      </c>
      <c r="K83" s="104" t="inlineStr"/>
      <c r="L83" s="104" t="inlineStr">
        <is>
          <t>Titrations</t>
        </is>
      </c>
      <c r="M83" s="104" t="inlineStr">
        <is>
          <t>Complexometric titration</t>
        </is>
      </c>
      <c r="N83" s="62" t="inlineStr">
        <is>
          <t>Product</t>
        </is>
      </c>
      <c r="O83" s="104" t="inlineStr">
        <is>
          <t>[SOURCE: ข้อสอบจริง PLE CC1 (Product) ปี 2563 Day 2 ข้อ 95]</t>
        </is>
      </c>
      <c r="P83" s="62" t="inlineStr">
        <is>
          <t>ข้อสอบเก่า</t>
        </is>
      </c>
      <c r="Q83" s="62" t="inlineStr">
        <is>
          <t>2563</t>
        </is>
      </c>
      <c r="R83" s="62" t="inlineStr"/>
    </row>
    <row r="84">
      <c r="A84" s="180" t="n">
        <v>82</v>
      </c>
      <c r="B84" s="104" t="inlineStr">
        <is>
          <t>หากต้องการวิเคราะห์หาปริมาณ zinc ในเภสัชภัณฑ์ที่มีตัวยาสำคัญคือเกลือ zinc จะเลือกใช้วิธีการไทเทรตใดตามมาตรฐานเภสัชตำรับ</t>
        </is>
      </c>
      <c r="C84" s="104" t="inlineStr"/>
      <c r="D84" s="104" t="inlineStr">
        <is>
          <t>Precipitation titration</t>
        </is>
      </c>
      <c r="E84" s="104" t="inlineStr">
        <is>
          <t>Complexation titration</t>
        </is>
      </c>
      <c r="F84" s="104" t="inlineStr">
        <is>
          <t>Karl Fischer titration</t>
        </is>
      </c>
      <c r="G84" s="104" t="inlineStr">
        <is>
          <t>Fluorescence spectroscopy</t>
        </is>
      </c>
      <c r="H84" s="104" t="inlineStr">
        <is>
          <t>Infrared spectroscopy</t>
        </is>
      </c>
      <c r="I84" s="62" t="n">
        <v>2</v>
      </c>
      <c r="J84" s="104" t="inlineStr">
        <is>
          <t>✅ คำตอบที่ถูกต้อง: ข้อ ข. Complexation titration
🎯 ทำไมข้อนี้ถึงถูก: Zinc เป็น divalent transition metal cation (Zn²⁺) ที่สามารถทำปฏิกิริยากับ disodium edetate (EDTA) ซึ่งเป็น hexadentate chelating agent เกิดเป็น zinc-EDTA complex ที่เสถียรมากในอัตราส่วน 1:1 ดังนั้นการวิเคราะห์หาปริมาณเกลือ zinc ตาม USP/BP monograph จึงกำหนดให้ใช้วิธี Complexometric titration โดยใช้ Eriochrome Black T หรือ Xylenol orange เป็นอินดิเคเตอร์
🔍 ข้ออื่นผิดเพราะอะไร:
• ข้อ ก.: ผิดเพราะ Precipitation titration เช่น Argentometry เหมาะสำหรับวิเคราะห์ halide ions (Cl⁻, Br⁻, I⁻) ไม่ใช่วิธีหาปริมาณโลหะ Zn²⁺ โดยตรง
• ข้อ ค.: ผิดเพราะ Karl Fischer titration เป็นวิธีเฉพาะสำหรับการวิเคราะห์หาปริมาณน้ำหรือความชื้น (water content) ในสารตัวอย่าง
• ข้อ ง.: ผิดเพราะ Fluorescence spectroscopy เป็นเทคนิคสเปกโตรสโกปีวัดการเปล่งแสงฟลูออเรสเซนซ์ ไม่ใช่วิธีไทเทรตตามเภสัชตำรับสำหรับเกลือสังกะสีมาตรฐาน
• ข้อ จ.: ผิดเพราะ Infrared (IR) spectroscopy เป็นเทคนิคการตรวจเอกลักษณ์โครงสร้าง (identification) ไม่ใช่วิธีไทเทรตหาปริมาณ</t>
        </is>
      </c>
      <c r="K84" s="104" t="inlineStr"/>
      <c r="L84" s="104" t="inlineStr">
        <is>
          <t>Titrations</t>
        </is>
      </c>
      <c r="M84" s="104" t="inlineStr">
        <is>
          <t>Complexometric titration</t>
        </is>
      </c>
      <c r="N84" s="62" t="inlineStr">
        <is>
          <t>Product</t>
        </is>
      </c>
      <c r="O84" s="104" t="inlineStr">
        <is>
          <t>[SOURCE: ข้อสอบจริง PLE CC1 (Product) วันที่ 1 ปี 2562 ข้อ 41]</t>
        </is>
      </c>
      <c r="P84" s="62" t="inlineStr">
        <is>
          <t>ข้อสอบเก่า</t>
        </is>
      </c>
      <c r="Q84" s="62" t="inlineStr">
        <is>
          <t>2562</t>
        </is>
      </c>
      <c r="R84" s="62" t="inlineStr"/>
    </row>
    <row r="85">
      <c r="A85" s="180" t="n">
        <v>83</v>
      </c>
      <c r="B85" s="104" t="inlineStr">
        <is>
          <t>การวิเคราะห์หาปริมาณ sodium chloride ในสารละลายล้างแผล sodium chloride for irrigation ตามมาตรฐานเภสัชตำรับ USP/BP กำหนดให้ใช้วิธีการใด</t>
        </is>
      </c>
      <c r="C85" s="104" t="inlineStr"/>
      <c r="D85" s="104" t="inlineStr">
        <is>
          <t>UV-Vis</t>
        </is>
      </c>
      <c r="E85" s="104" t="inlineStr">
        <is>
          <t>Polarimetry</t>
        </is>
      </c>
      <c r="F85" s="104" t="inlineStr">
        <is>
          <t>Precipitation titration</t>
        </is>
      </c>
      <c r="G85" s="104" t="inlineStr">
        <is>
          <t>Gas chromatography</t>
        </is>
      </c>
      <c r="H85" s="104" t="inlineStr">
        <is>
          <t>HPLC with mass spectroscopy</t>
        </is>
      </c>
      <c r="I85" s="62" t="n">
        <v>3</v>
      </c>
      <c r="J85" s="104" t="inlineStr">
        <is>
          <t>✅ คำตอบที่ถูกต้อง: ข้อ ค. Precipitation titration
🎯 ทำไมข้อนี้ถึงถูก: การหาปริมาณโซเดียมคลอไรด์ตาม USP/BP monograph กำหนดให้ใช้วิธี Precipitation titration (Argentometric titration) โดยใช้สารละลายมาตรฐาน Silver nitrate (AgNO3) ทำปฏิกิริยากับ chloride ion เกิดตะกอนขาวของ Silver chloride (AgCl) โดยอาศัยวิธีของ Mohr (ใช้ chromate indicator) หรือวิธีของ Volhard
🔍 ข้ออื่นผิดเพราะอะไร:
• ข้อ ก.: ผิดเพราะ โซเดียมคลอไรด์ (NaCl) เป็นไอออนอนินทรีย์ที่ไม่มีโครโมฟอร์ (chromophore) จึงไม่ดูดกลืนแสงในช่วง UV-Visible
• ข้อ ข.: ผิดเพราะ NaCl ไม่มี chiral center จึงไม่มีคุณสมบัติ optical activity ไม่สามารถตรวจวัดด้วย Polarimeter ได้
• ข้อ ง.: ผิดเพราะ Gas Chromatography ใช้สำหรับวิเคราะห์สารอินทรีย์ที่ระเหยง่าย ไม่สามารถใช้วิเคราะห์เกลือไอออนิกอย่าง NaCl ได้
• ข้อ จ.: ผิดเพราะ HPLC-MS เป็นเครื่องมือวิเคราะห์ขั้นสูงที่มีราคาแพงเกินความจำเป็นสำหรับการวิเคราะห์เกลืออนินทรีย์พื้นฐาน</t>
        </is>
      </c>
      <c r="K85" s="104" t="inlineStr"/>
      <c r="L85" s="104" t="inlineStr">
        <is>
          <t>Titrations</t>
        </is>
      </c>
      <c r="M85" s="104" t="inlineStr">
        <is>
          <t>Precipitation titration</t>
        </is>
      </c>
      <c r="N85" s="62" t="inlineStr">
        <is>
          <t>Product</t>
        </is>
      </c>
      <c r="O85" s="104" t="inlineStr">
        <is>
          <t>[SOURCE: ข้อสอบจริง PLE CC1 (Product) วันที่ 2 ปี 2562 ข้อ 102]</t>
        </is>
      </c>
      <c r="P85" s="62" t="inlineStr">
        <is>
          <t>ข้อสอบเก่า</t>
        </is>
      </c>
      <c r="Q85" s="62" t="inlineStr">
        <is>
          <t>2562</t>
        </is>
      </c>
      <c r="R85" s="62" t="inlineStr"/>
    </row>
    <row r="86">
      <c r="A86" s="180" t="n">
        <v>84</v>
      </c>
      <c r="B86" s="104" t="inlineStr">
        <is>
          <t>การหาปริมาณ Ferrous tablets ตามวิธีเภสัชตำรับ: บดเม็ดยา 20 เม็ด ละลายผงยาในกรดซัลฟิวริกเจือจาง กรองอย่างรวดเร็ว แล้วนำไปไตเตรตด้วย 0.1 N Ceric sulfate โดยใช้ Orthophenanthroline เป็นอินดิเคเตอร์ จัดเป็นการไตเตรตประเภทใด</t>
        </is>
      </c>
      <c r="C86" s="104" t="inlineStr"/>
      <c r="D86" s="104" t="inlineStr">
        <is>
          <t>Redox titration</t>
        </is>
      </c>
      <c r="E86" s="104" t="inlineStr">
        <is>
          <t>Complexometric titration</t>
        </is>
      </c>
      <c r="F86" s="104" t="inlineStr">
        <is>
          <t>Precipitation titration</t>
        </is>
      </c>
      <c r="G86" s="104" t="inlineStr">
        <is>
          <t>Non-aqueous titration</t>
        </is>
      </c>
      <c r="H86" s="104" t="inlineStr">
        <is>
          <t>Acid-base titration</t>
        </is>
      </c>
      <c r="I86" s="62" t="n">
        <v>1</v>
      </c>
      <c r="J86" s="104" t="inlineStr">
        <is>
          <t>✅ คำตอบที่ถูกต้อง: ข้อ ก. Redox titration
🎯 ทำไมข้อนี้ถึงถูก: เป็นการไตเตรตแบบ Oxidation-Reduction (Redox titration) ระหว่าง Ferrous ion (Fe2+) ซึ่งถูกออกซิไดซ์เป็น Fe3+ โดย Ceric ion (Ce4+) ซึ่งทำหน้าที่เป็น strong oxidizing agent ในสภาวะกรด โดยมี ferroin เป็น redox indicator
🔍 ข้ออื่นผิดเพราะอะไร:
• ข้อ ข.: Complexometric titration เป็นการไทเทรตสร้างสารเชิงซ้อนโดยใช้ chelating agent เช่น EDTA ในการหาปริมาณไอออนโลหะ
• ข้อ ค.: Precipitation titration เป็นการไทเทรตที่เกิดตะกอนที่ไม่ละลายน้ำ เช่น วิธีของ Mohr หรือ Volhard โดยใช้ Silver nitrate
• ข้อ ง.: Non-aqueous titration เป็นการไทเทรตในตัวทำละลายอินทรีย์ที่ปราศจากน้ำสำหรับสารที่มีฤทธิ์เป็นกรดหรือเบสอ่อนมาก
• ข้อ จ.: Acid-base titration เป็นการไทเทรตสะเทินระหว่างกรดและเบส ไม่เกี่ยวข้องกับการถ่ายโอนอิเล็กตรอนระหว่าง Ce4+ และ Fe2+</t>
        </is>
      </c>
      <c r="K86" s="104" t="inlineStr"/>
      <c r="L86" s="104" t="inlineStr">
        <is>
          <t>Titrations</t>
        </is>
      </c>
      <c r="M86" s="104" t="inlineStr">
        <is>
          <t>Redox titration</t>
        </is>
      </c>
      <c r="N86" s="62" t="inlineStr">
        <is>
          <t>Product</t>
        </is>
      </c>
      <c r="O86" s="104" t="inlineStr">
        <is>
          <t>[SOURCE: ข้อสอบจริง PLE CC1 (Product) ปี 2561 ข้อ 5]</t>
        </is>
      </c>
      <c r="P86" s="62" t="inlineStr">
        <is>
          <t>ข้อสอบเก่า</t>
        </is>
      </c>
      <c r="Q86" s="62" t="inlineStr">
        <is>
          <t>2561</t>
        </is>
      </c>
      <c r="R86" s="62" t="inlineStr"/>
    </row>
    <row r="87">
      <c r="A87" s="180" t="n">
        <v>85</v>
      </c>
      <c r="B87" s="104" t="inlineStr">
        <is>
          <t>การทดสอบหัวข้อ Residue on Ignition (Sulfated ash) ตามข้อกำหนดเภสัชตำรับสากล มีวัตถุประสงค์หลักเพื่อตรวจสอบสิ่งใด</t>
        </is>
      </c>
      <c r="C87" s="104" t="inlineStr"/>
      <c r="D87" s="104" t="inlineStr">
        <is>
          <t>เพื่อหาปริมาณความชื้นและสารระเหยง่ายในตัวอย่างยา</t>
        </is>
      </c>
      <c r="E87" s="104" t="inlineStr">
        <is>
          <t>เพื่อหาปริมาณสิ่งเจือปนที่เป็นสารอินทรีย์ (organic impurities)</t>
        </is>
      </c>
      <c r="F87" s="104" t="inlineStr">
        <is>
          <t>เพื่อหาปริมาณสิ่งเจือปนที่เป็นสารอนินทรีย์ (inorganic impurities)</t>
        </is>
      </c>
      <c r="G87" s="104" t="inlineStr">
        <is>
          <t>เพื่อตรวจสอบความบริสุทธิ์ของ optical isomer</t>
        </is>
      </c>
      <c r="H87" s="104" t="inlineStr">
        <is>
          <t>เพื่อตรวจนับจำนวนการปนเปื้อนของเชื้อจุลินทรีย์</t>
        </is>
      </c>
      <c r="I87" s="62" t="n">
        <v>3</v>
      </c>
      <c r="J87" s="104" t="inlineStr">
        <is>
          <t>✅ คำตอบที่ถูกต้อง: ข้อ ค. เพื่อหาปริมาณสิ่งเจือปนที่เป็นสารอนินทรีย์ (inorganic impurities)
🎯 ทำไมข้อนี้ถึงถูก: ตามเภสัชตำรับ USP &lt;281&gt; Residue on Ignition เป็นการเผาทำลายสารอินทรีย์ทั้งหมดด้วยความร้อนสูงร่วมกับกรดซัลฟิวริก สิ่งที่เหลืออยู่คือเถ้าของสารอนินทรีย์และไอออนโลหะ (inorganic impurities / non-volatile inorganic matter) เพื่อควบคุมความบริสุทธิ์ของวัตถุดิบตัวยา
🔍 ข้ออื่นผิดเพราะอะไร:
• ข้อ ก.: การหาความชื้นและสารระเหยง่ายทดสอบด้วยวิธี Loss on Drying (LOD) หรือ Karl Fischer titration
• ข้อ ข.: การตรวจหาสารปนเปื้อนอินทรีย์ (organic impurities/related substances) ใช้วิธีทางโครมาโทกราฟี เช่น HPLC หรือ GC
• ข้อ ง.: ความบริสุทธิ์ของ optical isomer ตรวจสอบด้วย Polarimeter หรือ Chiral HPLC
• ข้อ จ.: การตรวจนับจำนวนเชื้อจุลินทรีย์ใช้วิธี Microbial Limit Test (MLT)</t>
        </is>
      </c>
      <c r="K87" s="104" t="inlineStr"/>
      <c r="L87" s="104" t="inlineStr">
        <is>
          <t>Titrations</t>
        </is>
      </c>
      <c r="M87" s="104" t="inlineStr">
        <is>
          <t>Equilibrium &amp; Stoichiometry</t>
        </is>
      </c>
      <c r="N87" s="62" t="inlineStr">
        <is>
          <t>Product</t>
        </is>
      </c>
      <c r="O87" s="104" t="inlineStr">
        <is>
          <t>[SOURCE: ข้อสอบจริง PLE CC1 (Product) ปี 2561 ข้อ 37]</t>
        </is>
      </c>
      <c r="P87" s="62" t="inlineStr">
        <is>
          <t>ข้อสอบเก่า</t>
        </is>
      </c>
      <c r="Q87" s="62" t="inlineStr">
        <is>
          <t>2561</t>
        </is>
      </c>
      <c r="R87" s="62" t="inlineStr"/>
    </row>
    <row r="88">
      <c r="A88" s="180" t="n">
        <v>86</v>
      </c>
      <c r="B88" s="104" t="inlineStr">
        <is>
          <t>จากข้อกำหนดเภสัชตำรับสำหรับการหาปริมาณ Naproxen: ชั่งผงยา Naproxen 500 mg ละลายในสารผสม Methanol 75 mL และ Water 25 mL ที่ผ่านการปรับสะเทินด้วย 0.1 N Sodium hydroxide จนถึงจุดยุติของ Phenolphthalein ละลายตัวอย่างยาอย่างสมบูรณ์ แล้วนำไปไตเตรตด้วย 0.1 N Sodium hydroxide โดยใช้ Phenolphthalein เป็นอินดิเคเตอร์ จัดเป็นการวิเคราะห์ด้วยวิธีใด</t>
        </is>
      </c>
      <c r="C88" s="104" t="inlineStr"/>
      <c r="D88" s="104" t="inlineStr">
        <is>
          <t>Direct acid-base titration</t>
        </is>
      </c>
      <c r="E88" s="104" t="inlineStr">
        <is>
          <t>Precipitation titration</t>
        </is>
      </c>
      <c r="F88" s="104" t="inlineStr">
        <is>
          <t>Complexometric titration</t>
        </is>
      </c>
      <c r="G88" s="104" t="inlineStr">
        <is>
          <t>Oxidation-reduction titration</t>
        </is>
      </c>
      <c r="H88" s="104" t="inlineStr">
        <is>
          <t>Non-aqueous acid-base titration</t>
        </is>
      </c>
      <c r="I88" s="62" t="n">
        <v>1</v>
      </c>
      <c r="J88" s="104" t="inlineStr">
        <is>
          <t>✅ คำตอบที่ถูกต้อง: ข้อ ก. Direct acid-base titration
🎯 ทำไมข้อนี้ถึงถูก: Naproxen มีหมู่ฟังก์ชันกรดคาร์บอกซิลิก (-COOH) ไตเตรตทำปฏิกิริยาสะเทินโดยตรงกับสารละลายมาตรฐานเบส 0.1 N Sodium hydroxide ในระบบตัวทำละลายผสม Methanol ร่วมกับ Water ซึ่งมีน้ำเป็นส่วนประกอบ จึงจัดเป็น Direct acid-base titration ในตัวกลาง hydroalcoholic solvent ไม่ใช่ non-aqueous titration ซึ่งต้องปราศจากน้ำอย่างสิ้นเชิง
🔍 ข้ออื่นผิดเพราะอะไร:
• ข้อ ข.: Precipitation titration เป็นการไทเทรตตกตะกอน เช่น การหาคลอไรด์ด้วยซิลเวอร์ไนเตรต ไม่ใช่ปฏิกิริยาสะเทินของแนพรอกเซน
• ข้อ ค.: Complexometric titration เป็นการไทเทรตจับโลหะด้วย EDTA ไม่เกี่ยวข้องกับการหาปริมาณกรดคาร์บอกซิลิก
• ข้อ ง.: Oxidation-reduction titration เกี่ยวข้องกับการถ่ายโอนอิเล็กตรอนระหว่างสารรีดิวซ์และสารออกซิไดซ์ ไม่ใช่ปฏิกิริยากรดเบส
• ข้อ จ.: Non-aqueous titration ต้องใช้ตัวทำละลายอินทรีย์ที่แห้งสนิทปราศจากน้ำ (anhydrous solvent เช่น Glacial acetic acid)</t>
        </is>
      </c>
      <c r="K88" s="104" t="inlineStr"/>
      <c r="L88" s="104" t="inlineStr">
        <is>
          <t>Titrations</t>
        </is>
      </c>
      <c r="M88" s="104" t="inlineStr">
        <is>
          <t>Acid-base titration</t>
        </is>
      </c>
      <c r="N88" s="62" t="inlineStr">
        <is>
          <t>Product</t>
        </is>
      </c>
      <c r="O88" s="104" t="inlineStr">
        <is>
          <t>[SOURCE: ข้อสอบจริง PLE CC1 (Product) ปี 2561 ข้อ 55]</t>
        </is>
      </c>
      <c r="P88" s="62" t="inlineStr">
        <is>
          <t>ข้อสอบเก่า</t>
        </is>
      </c>
      <c r="Q88" s="62" t="inlineStr">
        <is>
          <t>2561</t>
        </is>
      </c>
      <c r="R88" s="62" t="inlineStr"/>
    </row>
    <row r="89">
      <c r="A89" s="180" t="n">
        <v>87</v>
      </c>
      <c r="B89" s="104" t="inlineStr">
        <is>
          <t>Nortriptyline HCl มีน้ำหนักโมเลกุล MW = 299.84 เภสัชตำรับ USP กำหนดให้นำ Nortriptyline มา 600 mg ละลายในกรด Glacial acetic acid จากนั้นนำไปไตเตรทกับสารละลายมาตรฐาน Perchloric acid (HClO4) หากกำหนดให้ 1 mL ของ 0.1 N Perchloric acid สมมูลกับ Nortriptyline HCl X mg ถามว่า X มีค่าเท่ากับข้อใด</t>
        </is>
      </c>
      <c r="C89" s="104" t="inlineStr"/>
      <c r="D89" s="104" t="inlineStr">
        <is>
          <t>14.59</t>
        </is>
      </c>
      <c r="E89" s="104" t="inlineStr">
        <is>
          <t>29.98</t>
        </is>
      </c>
      <c r="F89" s="104" t="inlineStr">
        <is>
          <t>15.90</t>
        </is>
      </c>
      <c r="G89" s="104" t="inlineStr">
        <is>
          <t>149.00</t>
        </is>
      </c>
      <c r="H89" s="104" t="inlineStr">
        <is>
          <t>1450.00</t>
        </is>
      </c>
      <c r="I89" s="62" t="n">
        <v>2</v>
      </c>
      <c r="J89" s="104" t="inlineStr">
        <is>
          <t>✅ คำตอบที่ถูกต้อง: ข้อ ข. 29.98
🎯 ทำไมข้อนี้ถึงถูก: Nortriptyline HCl เป็นเกลือของเบสอินทรีย์ที่มีหมู่ Secondary amine เพียงตำแหน่งเดียว (Monobasic base ทำปฏิกิริยากับ HClO4 ในสัดส่วนโมล 1:1) ในการไตเตรทในตัวทำละลายที่ไม่ใช่น้ำ (Non-aqueous titration) โดยใช้ Perchloric acid 0.1 N (ซึ่งมี N = 0.1 meq/mL) ดังนั้น 1 mL ของ 0.1 N HClO4 จะสมมูลกับตัวยา = MW คูณ ความเข้มข้น N = 299.84 คูณ 0.1 = 29.984 mg หรือประมาณ 29.98 mg
🔍 ข้ออื่นผิดเพราะอะไร:
• ข้อ ก.: 14.59 เป็นค่าที่คำนวณผิดพลาดโดยคิดว่ายาเป็น Dibasic amine แล้วนำ MW ไปหารด้วย 2 ซึ่งไม่ถูกต้อง
• ข้อ ค.: 15.90 เป็นค่าตัวเลขหลอกที่เกิดจากการคำนวณอัตราส่วนน้ำหนักสมมูลผิดพลาด
• ข้อ ง.: 149.00 เป็นค่าตัวเลขหลอกที่คำนวณผิดพลาดโดยนำปริมาณตัวอย่างมาคูณสลับตำแหน่ง
• ข้อ จ.: 1450.00 เป็นค่าตัวเลขที่ผิดพลาดเกินจริงจากขนาดตัวอย่างทั้งหมด</t>
        </is>
      </c>
      <c r="K89" s="104" t="inlineStr"/>
      <c r="L89" s="104" t="inlineStr">
        <is>
          <t>Titrations</t>
        </is>
      </c>
      <c r="M89" s="104" t="inlineStr">
        <is>
          <t>Acid-base titration</t>
        </is>
      </c>
      <c r="N89" s="62" t="inlineStr">
        <is>
          <t>Product</t>
        </is>
      </c>
      <c r="O89" s="104" t="inlineStr">
        <is>
          <t>[SOURCE: ข้อสอบจริง PLE CC1 (Product) ปี 2561 ข้อ 69]</t>
        </is>
      </c>
      <c r="P89" s="62" t="inlineStr">
        <is>
          <t>ข้อสอบเก่า</t>
        </is>
      </c>
      <c r="Q89" s="62" t="inlineStr">
        <is>
          <t>2561</t>
        </is>
      </c>
      <c r="R89" s="62" t="inlineStr"/>
    </row>
    <row r="90">
      <c r="A90" s="180" t="n">
        <v>88</v>
      </c>
      <c r="B90" s="104" t="inlineStr">
        <is>
          <t>จากวิธีตรวจวิเคราะห์หาปริมาณตัวยาสำคัญ (Assay) ของ Calcium carbonate tablets ในเภสัชตำรับ: ชั่งผงยาเทียบเท่า CaCO3 200 mg นำไปเผา จากนั้นละลายสิ่งตกค้างด้วยน้ำ 10 mL และหยด 3 N HCl จนละลายสมบูรณ์ เจือจางด้วยน้ำเป็น 150 mL เติม 1 N NaOH 15 mL และตัวบ่งชี้ Hydroxyl naphthol blue 300 mg แล้วไตเตรทด้วย 0.05 M Disodium edetate (EDTA) จนได้สีน้ำเงินเข้ม ข้อใดกล่าวไม่ถูกต้องเกี่ยวกับการวิเคราะห์นี้</t>
        </is>
      </c>
      <c r="C90" s="104" t="inlineStr"/>
      <c r="D90" s="104" t="inlineStr">
        <is>
          <t>NaOH ใช้เพื่อช่วยทำละลาย CaCO3</t>
        </is>
      </c>
      <c r="E90" s="104" t="inlineStr">
        <is>
          <t>CaCO3 ถูกเปลี่ยนรูปเป็น CaCl2 ก่อนการไตเตรท</t>
        </is>
      </c>
      <c r="F90" s="104" t="inlineStr">
        <is>
          <t>การวิเคราะห์นี้จัดเป็นการไตเตรทตรง (Direct titration)</t>
        </is>
      </c>
      <c r="G90" s="104" t="inlineStr">
        <is>
          <t>ใช้เทคนิคการไตเตรทแบบเกิดสารประกอบเชิงซ้อน (Complexometric titration)</t>
        </is>
      </c>
      <c r="H90" s="104" t="inlineStr">
        <is>
          <t>สารละลายต้องอยู่ในสภาวะด่างแก่ระหว่างการทำปฏิกิริยาไตเตรท</t>
        </is>
      </c>
      <c r="I90" s="62" t="n">
        <v>1</v>
      </c>
      <c r="J90" s="104" t="inlineStr">
        <is>
          <t>✅ คำตอบที่ถูกต้อง: ข้อ ก. NaOH ใช้เพื่อช่วยทำละลาย CaCO3
🎯 ทำไมข้อนี้ถึงถูก: Calcium carbonate (CaCO3) เป็นเกลือที่ไม่ละลายน้ำและไม่ละลายในด่าง การละลายตัวอย่างต้องใช้กรดไฮโดรคลอริก (3 N HCl) เพื่อทำปฏิกิริยาเปลี่ยน CaCO3 ให้เป็น Calcium chloride (CaCl2) ที่ละลายน้ำได้ ส่วนสารละลาย 1 N NaOH เติมลงไปภายหลังเพื่อปรับค่า pH ให้เป็นด่างสูง (ประมาณ pH 12 ถึง 13) เพื่อให้ตัวบ่งชี้ Hydroxyl naphthol blue จับกับ Ca2+ ได้ดีสำหรับการไตเตรทกับ EDTA
🔍 ข้ออื่นผิดเพราะอะไร:
• ข้อ ข.: เป็นข้อความที่ถูกต้อง: CaCO3 ทำปฏิกิริยากับ HCl เกิดเป็น CaCl2 น้ำ และก๊าซ CO2 ก่อนนำไปวิเคราะห์
• ข้อ ค.: เป็นข้อความที่ถูกต้อง: จัดเป็น Direct complexometric titration โดยหยดสารละลายมาตรฐาน Disodium edetate ลงไปทำปฏิกิริยากับ Ca2+ โดยตรงจนถึงจุดยุติ
• ข้อ ง.: เป็นข้อความที่ถูกต้อง: ปฏิกิริยาระหว่าง Ca2+ กับ Disodium edetate (EDTA) เป็นการสร้างพันธะโคออร์ดิเนตโคเวเลนต์เกิดเป็นคีเลต (Chelate complex)
• ข้อ จ.: เป็นข้อความที่ถูกต้อง: การไตเตรทแคลเซียมด้วย EDTA โดยใช้ Hydroxyl naphthol blue ต้องทำในสภาวะด่างจัด (pH มากกว่า 12) เพื่อตกตะกอนแมกนีเซียมและให้การเปลี่ยนสีที่คมชัด</t>
        </is>
      </c>
      <c r="K90" s="104" t="inlineStr"/>
      <c r="L90" s="104" t="inlineStr">
        <is>
          <t>Titrations</t>
        </is>
      </c>
      <c r="M90" s="104" t="inlineStr">
        <is>
          <t>Complexometric titration</t>
        </is>
      </c>
      <c r="N90" s="62" t="inlineStr">
        <is>
          <t>Product</t>
        </is>
      </c>
      <c r="O90" s="104" t="inlineStr">
        <is>
          <t>[SOURCE: ข้อสอบจริง PLE CC1 (Product) ปี 2561 ข้อ 77]</t>
        </is>
      </c>
      <c r="P90" s="62" t="inlineStr">
        <is>
          <t>ข้อสอบเก่า</t>
        </is>
      </c>
      <c r="Q90" s="62" t="inlineStr">
        <is>
          <t>2561</t>
        </is>
      </c>
      <c r="R90" s="62" t="inlineStr"/>
    </row>
    <row r="91">
      <c r="A91" s="180" t="n">
        <v>89</v>
      </c>
      <c r="B91" s="104" t="inlineStr">
        <is>
          <t>การตรวจวิเคราะห์หาปริมาณตัวยาสำคัญใน Aspirin monograph ตามเภสัชตำรับสากล จัดเป็นการไทเทรตในรูปแบบใด</t>
        </is>
      </c>
      <c r="C91" s="104" t="inlineStr"/>
      <c r="D91" s="104" t="inlineStr">
        <is>
          <t>Direct acid-base titration</t>
        </is>
      </c>
      <c r="E91" s="104" t="inlineStr">
        <is>
          <t>Precipitation titration</t>
        </is>
      </c>
      <c r="F91" s="104" t="inlineStr">
        <is>
          <t>Back titration (Residual titration)</t>
        </is>
      </c>
      <c r="G91" s="104" t="inlineStr">
        <is>
          <t>Complexometric titration</t>
        </is>
      </c>
      <c r="H91" s="104" t="inlineStr">
        <is>
          <t>Redox titration</t>
        </is>
      </c>
      <c r="I91" s="62" t="n">
        <v>3</v>
      </c>
      <c r="J91" s="104" t="inlineStr">
        <is>
          <t>✅ คำตอบที่ถูกต้อง: ข้อ ค. Back titration (Residual titration)
🎯 ทำไมข้อนี้ถึงถูก: การหาปริมาณยา Aspirin ใช้วิธี Residual titration (Back titration) โดยเติมสารละลายมาตรฐาน NaOH ในปริมาณที่มากเกินพอแล้วต้มเพื่อให้เกิดปฏิกิริยาไฮโดรไลซิสหมู่ ester อย่างสมบูรณ์และสะเทินกรด จากนั้นไทเทรตย้อนกลับหาปริมาณ NaOH ที่เหลือด้วยสารละลายมาตรฐานกรดกรดไฮโดรคลอริก (HCl)
🔍 ข้ออื่นผิดเพราะอะไร:
• ข้อ ก.: Direct acid-base titration ไทเทรตตรงไม่สมบูรณ์เนื่องจาก aspirin ในสารละลายน้ำจะเกิดการไฮโดรไลซ์หมู่ ester อย่างช้าๆ ทำให้จุดยุติไม่คมชัดและคลาดเคลื่อน
• ข้อ ข.: Precipitation titration เป็นการไทเทรตแบบเกิดตะกอน ใช้สำหรับหาปริมาณสารเฮไลด์ เช่น คลอไรด์ ไม่ใช้กับ aspirin
• ข้อ ง.: Complexometric titration เป็นการไทเทรตสร้างสารเชิงซ้อนด้วย EDTA ใช้หาปริมาณไอออนโลหะ
• ข้อ จ.: Redox titration เป็นการไทเทรตปฏิกิริยาถ่ายโอนอิเล็กตรอน ไม่เกี่ยวข้องกับการวิเคราะห์กรดแอสไพริน</t>
        </is>
      </c>
      <c r="K91" s="104" t="inlineStr"/>
      <c r="L91" s="104" t="inlineStr">
        <is>
          <t>Titrations</t>
        </is>
      </c>
      <c r="M91" s="104" t="inlineStr">
        <is>
          <t>Acid-base titration</t>
        </is>
      </c>
      <c r="N91" s="62" t="inlineStr">
        <is>
          <t>Product</t>
        </is>
      </c>
      <c r="O91" s="104" t="inlineStr">
        <is>
          <t>[SOURCE: ข้อสอบจริง PLE CC1 (Product) ปี 2559 ข้อ 18] [RECONSTRUCTED: ปรับแต่งและเติมเต็มบริบทโจทย์เพื่อความสมบูรณ์]</t>
        </is>
      </c>
      <c r="P91" s="62" t="inlineStr">
        <is>
          <t>ข้อสอบเก่า</t>
        </is>
      </c>
      <c r="Q91" s="62" t="inlineStr">
        <is>
          <t>2559</t>
        </is>
      </c>
      <c r="R91" s="62" t="inlineStr"/>
    </row>
    <row r="92">
      <c r="A92" s="180" t="n">
        <v>90</v>
      </c>
      <c r="B92" s="104" t="inlineStr">
        <is>
          <t>จากการวิเคราะห์หาปริมาณตัวยาสำคัญใน Aspirin monograph ตามเภสัชตำรับสากล จัดเป็นการไทเทรตในรูปแบบใด</t>
        </is>
      </c>
      <c r="C92" s="104" t="inlineStr"/>
      <c r="D92" s="104" t="inlineStr">
        <is>
          <t>Direct titration</t>
        </is>
      </c>
      <c r="E92" s="104" t="inlineStr">
        <is>
          <t>Indirect titration</t>
        </is>
      </c>
      <c r="F92" s="104" t="inlineStr">
        <is>
          <t>Residual titration (Back titration)</t>
        </is>
      </c>
      <c r="G92" s="104" t="inlineStr">
        <is>
          <t>Precipitation titration</t>
        </is>
      </c>
      <c r="H92" s="104" t="inlineStr">
        <is>
          <t>Complexometric titration</t>
        </is>
      </c>
      <c r="I92" s="62" t="n">
        <v>3</v>
      </c>
      <c r="J92" s="104" t="inlineStr">
        <is>
          <t>✅ คำตอบที่ถูกต้อง: ข้อ ค. Residual titration (Back titration)
🎯 ทำไมข้อนี้ถึงถูก: การหาปริมาณ Aspirin ในเภสัชตำรับ USP และ BP กำหนดให้ใช้วิธี Residual titration (Back titration) โดยต้มสารตัวอย่างกับสารละลายมาตรฐาน NaOH ที่มากเกินพอเพื่อให้เกิดปฏิกิริยาไฮโดรไลซิสหมู่ ester อย่างสมบูรณ์และสะเทินกรด จากนั้นไทเทรตย้อนกลับหาปริมาณ NaOH ที่เหลือด้วยสารละลายมาตรฐานกรดกรดไฮโดรคลอริก (HCl)
🔍 ข้ออื่นผิดเพราะอะไร:
• ข้อ ก.: Direct titration ไม่สามารถไทเทรตตรงได้สมบูรณ์เนื่องจากปฏิกิริยาไฮโดรไลซิสของแอสไพรินในน้ำเกิดขึ้นช้าที่อุณหภูมิห้อง ทำให้จุดยุติคลาดเคลื่อน
• ข้อ ข.: Indirect titration เป็นการให้ตัวอย่างทำปฏิกิริยาเกิดสารใหม่แล้วไทเทรตสารใหม่นั้น เช่น Iodometry
• ข้อ ง.: Precipitation titration เป็นการไทเทรตแบบเกิดตะกอน เช่น การวิเคราะห์สารเฮไลด์
• ข้อ จ.: Complexometric titration เป็นการไทเทรตสร้างสารเชิงซ้อนด้วย EDTA สำหรับตรวจวิเคราะห์ไอออนโลหะ</t>
        </is>
      </c>
      <c r="K92" s="104" t="inlineStr"/>
      <c r="L92" s="104" t="inlineStr">
        <is>
          <t>Titrations</t>
        </is>
      </c>
      <c r="M92" s="104" t="inlineStr">
        <is>
          <t>Acid-base titration</t>
        </is>
      </c>
      <c r="N92" s="62" t="inlineStr">
        <is>
          <t>Product</t>
        </is>
      </c>
      <c r="O92" s="104" t="inlineStr">
        <is>
          <t>[SOURCE: ข้อสอบจริง PLE CC1 (Product) ปี 2559 ข้อ 41]</t>
        </is>
      </c>
      <c r="P92" s="62" t="inlineStr">
        <is>
          <t>ข้อสอบเก่า</t>
        </is>
      </c>
      <c r="Q92" s="62" t="inlineStr">
        <is>
          <t>2559</t>
        </is>
      </c>
      <c r="R92" s="62" t="inlineStr"/>
    </row>
    <row r="93">
      <c r="A93" s="176" t="n">
        <v>91</v>
      </c>
      <c r="B93" t="inlineStr">
        <is>
          <t>62. วิธีการวิเคราะห์หาปริมาณตัวยาสำคัญ (Assay) ของเกลือ Ferrous fumarate ตามมาตรฐานเภสัชตำรับ (Pharmacopoeia) ใช้วิธีไทเทรตชนิดใด</t>
        </is>
      </c>
      <c r="D93" t="inlineStr">
        <is>
          <t>Acid-base titration</t>
        </is>
      </c>
      <c r="E93" t="inlineStr">
        <is>
          <t>Redox titration</t>
        </is>
      </c>
      <c r="F93" t="inlineStr">
        <is>
          <t>Complexometric titration</t>
        </is>
      </c>
      <c r="G93" t="inlineStr">
        <is>
          <t>Gravimetric titration</t>
        </is>
      </c>
      <c r="H93" t="inlineStr">
        <is>
          <t>Colorimetric titration</t>
        </is>
      </c>
      <c r="I93" t="n">
        <v>2</v>
      </c>
      <c r="J93" t="inlineStr">
        <is>
          <t>✅ คำตอบที่ถูกต้อง: ข้อ ข. Redox titration
🎯 ทำไมข้อนี้ถึงถูก: ตามเภสัชตำรับสากล (USP / BP) การหาปริมาณธาตุเหล็กในวัตถุดิบและยาเตรียม Ferrous fumarate อาศัยปฏิกิริยารีดอกซ์ (Redox titration) โดยละลายตัวยาในกรด แล้วนำไปไทเทรตกับสารละลายมาตรฐานออกซิไดซ์ Cerate (Ceric ammonium sulfate) โดยไอออน Fe2+ จะถูกออกซิไดซ์กลายเป็น Fe3+ และใช้ Ferroin เป็นอินดิเคเตอร์แสดงจุดยุติ
🔍 ข้ออื่นผิดเพราะอะไร:
• ข้อ ก. Acid-base titration: ไม่จำเพาะต่อไอออนของธาตุเหล็กที่มีการเปลี่ยนเลขออกซิเดชัน
• ข้อ ค. Complexometric titration: มักใช้ EDTA ไทเทรตหาประจุโลหะอื่นๆ เช่น แคลเซียม แมกนีเซียม สังกะสี
• ข้อ ง. Gravimetric titration: เป็นการชั่งน้ำหนักตะกอน ใช้เวลานานและไม่ใช่วิธีมาตรฐานทั่วไปของยานี้
• ข้อ จ. Colorimetric titration: ไม่ใช่วิธีไทเทรตมาตรฐานหลักสำหรับการตรวจรับรองมาตรฐานวัตถุดิบ
---</t>
        </is>
      </c>
      <c r="L93" t="inlineStr">
        <is>
          <t>Titrations</t>
        </is>
      </c>
      <c r="M93" t="inlineStr">
        <is>
          <t>Redox Titrations</t>
        </is>
      </c>
      <c r="N93" t="inlineStr">
        <is>
          <t>Product</t>
        </is>
      </c>
      <c r="O93" t="inlineStr">
        <is>
          <t>ข้อ 62 Mock RxCU83</t>
        </is>
      </c>
      <c r="P93" t="inlineStr">
        <is>
          <t>ข้อสอบจำลอง</t>
        </is>
      </c>
      <c r="Q93" t="inlineStr">
        <is>
          <t>Mock RxCU83 ชุดที่ 1</t>
        </is>
      </c>
    </row>
    <row r="94">
      <c r="A94" s="176" t="n">
        <v>92</v>
      </c>
      <c r="B94" t="inlineStr">
        <is>
          <t>พิจารณาในหัวข้อ Assay ของ Ferrous Sulfate จาก Monograph ในเภสัชตำรับ (ใช้ Cerium IV sulfate / Ceric ammonium sulfate เป็น titrant ร่วมกับสารละลายเจือจางกรดซัลฟิวริก และ Ferroin indicator) จาก monograph จัดเป็นวิธีการวิเคราะห์แบบใด</t>
        </is>
      </c>
      <c r="D94" t="inlineStr">
        <is>
          <t>Acid-base titration</t>
        </is>
      </c>
      <c r="E94" t="inlineStr">
        <is>
          <t>Complexometric titration</t>
        </is>
      </c>
      <c r="F94" t="inlineStr">
        <is>
          <t>Karl-Fischer titration</t>
        </is>
      </c>
      <c r="G94" t="inlineStr">
        <is>
          <t>Precipitation titration</t>
        </is>
      </c>
      <c r="H94" t="inlineStr">
        <is>
          <t>Redox titration</t>
        </is>
      </c>
      <c r="I94" t="n">
        <v>5</v>
      </c>
      <c r="J94" t="inlineStr">
        <is>
          <t>✅ คำตอบที่ถูกต้อง: ข้อ จ. Redox titration
🎯 ทำไมข้อนี้ถึงถูก:
การหาปริมาณ Ferrous sulfate (Fe2+) โดยการไทเทรตด้วย Ceric sulfate (Ce4+) เป็นปฏิกิริยาถ่ายโอนอิเล็กตรอนระหว่าง Fe2+ (ถูก oxidize เป็น Fe3+) และ Ce4+ (ถูก reduce เป็น Ce3+) จึงจัดเป็น Redox titration (Cerimetry)
🔍 ข้ออื่นผิดเพราะอะไร:
• ข้อ ก. ผิด เพราะ Acid-base titration เป็นปฏิกิริยาสะเทินกรด-เบส
• ข้อ ข. ผิด เพราะ Complexometric titration เป็นการเกิดสารเชิงซ้อน เช่น การใช้ EDTA กับโลหะ
• ข้อ ค. ผิด เพราะ Karl-Fischer titration ใช้เฉพาะในการหาปริมาณน้ำ (Water determination)
• ข้อ ง. ผิด เพราะ Precipitation titration เป็นการไทเทรตตกตะกอน เช่น การหาคลอไรด์ด้วยซิลเวอร์ไนเตรต</t>
        </is>
      </c>
      <c r="K94" t="inlineStr">
        <is>
          <t>Product</t>
        </is>
      </c>
      <c r="L94" t="inlineStr">
        <is>
          <t>Titrations</t>
        </is>
      </c>
      <c r="M94" t="inlineStr">
        <is>
          <t>Redox titration</t>
        </is>
      </c>
      <c r="N94" t="inlineStr">
        <is>
          <t>Product</t>
        </is>
      </c>
      <c r="O94" t="inlineStr">
        <is>
          <t>รุ่น RxCU83</t>
        </is>
      </c>
      <c r="P94" t="inlineStr">
        <is>
          <t>แบบฝึกหัด</t>
        </is>
      </c>
      <c r="Q94" t="inlineStr">
        <is>
          <t>Quiz เตรียมสอบ CC1 RxCU83</t>
        </is>
      </c>
    </row>
    <row r="95">
      <c r="A95" s="176" t="n">
        <v>93</v>
      </c>
      <c r="B95" t="inlineStr">
        <is>
          <t>พิจารณาในหัวข้อ Assay ของ Calcium Gluconate จาก Monograph ที่กำหนดให้ (ใช้ Edetate disodium / Disodium EDTA 0.05 M เป็น titrant และ Hydroxynaphthol blue เป็น indicator ในสภาวะเบส) จาก monograph จัดเป็นวิธีการวิเคราะห์แบบใด</t>
        </is>
      </c>
      <c r="D95" t="inlineStr">
        <is>
          <t>Acid-base titration</t>
        </is>
      </c>
      <c r="E95" t="inlineStr">
        <is>
          <t>Complexometric titration</t>
        </is>
      </c>
      <c r="F95" t="inlineStr">
        <is>
          <t>Karl-Fischer titration</t>
        </is>
      </c>
      <c r="G95" t="inlineStr">
        <is>
          <t>Precipitation titration</t>
        </is>
      </c>
      <c r="H95" t="inlineStr">
        <is>
          <t>Redox titration</t>
        </is>
      </c>
      <c r="I95" t="n">
        <v>2</v>
      </c>
      <c r="J95" t="inlineStr">
        <is>
          <t>✅ คำตอบที่ถูกต้อง: ข้อ ข. Complexometric titration
🎯 ทำไมข้อนี้ถึงถูก:
การวิเคราะห์หาปริมาณแคลเซียมกลูโคเนตใช้ Disodium edetate (EDTA) ในการทำปฏิกิริยากับ Ca2+ เกิดเป็นคีเลตเชิงซ้อน (Chelation complex) ที่เสถียร จึงเป็นวิธีการวิเคราะห์แบบ Complexometric titration (Chelatometry)
🔍 ข้ออื่นผิดเพราะอะไร:
• ข้อ ก. ผิด เพราะไม่มีการถ่ายโอนโปรตอนระหว่างกรดและเบส
• ข้อ ค. ผิด เพราะ Karl-Fischer ใช้หาความชื้นหรือปริมาณน้ำ
• ข้อ ง. ผิด เพราะสารเชิงซ้อนของ Ca-EDTA ละลายได้ดีในน้ำ ไม่ได้ตกตะกอน
• ข้อ จ. ผิด เพราะสถานะออกซิเดชันของ Ca2+ ไม่มีการเปลี่ยนแปลง (ไม่ใช่ Redox)</t>
        </is>
      </c>
      <c r="K95" t="inlineStr">
        <is>
          <t>Product</t>
        </is>
      </c>
      <c r="L95" t="inlineStr">
        <is>
          <t>Titrations</t>
        </is>
      </c>
      <c r="M95" t="inlineStr">
        <is>
          <t>Complexometric titration</t>
        </is>
      </c>
      <c r="N95" t="inlineStr">
        <is>
          <t>Product</t>
        </is>
      </c>
      <c r="O95" t="inlineStr">
        <is>
          <t>รุ่น RxCU83</t>
        </is>
      </c>
      <c r="P95" t="inlineStr">
        <is>
          <t>แบบฝึกหัด</t>
        </is>
      </c>
      <c r="Q95" t="inlineStr">
        <is>
          <t>Quiz เตรียมสอบ CC1 RxCU83</t>
        </is>
      </c>
    </row>
    <row r="96">
      <c r="A96" s="176" t="n">
        <v>94</v>
      </c>
      <c r="B96" t="inlineStr">
        <is>
          <t>ผู้ป่วยหญิงอายุ 28 ปี มาพบแพทย์ด้วยอาการซีด อ่อนเพลีย เหนื่อยง่ายเมื่อออกแรงทำกิจวัตรประจำวัน ประจำเดือนมามากผิดปกติ ผลตรวจความสมบูรณ์ของเม็ดเลือด (CBC) พบระดับ Hemoglobin 8.5 g/dL, Hematocrit 26%, Mean Corpuscular Volume (MCV) 68 fL (ค่าปกติ 80-100 fL) แพทย์วินิจฉัยว่าเป็นภาวะโลหิตจางจากการขาดธาตุเหล็ก (Iron Deficiency Anemia)
ในการควบคุมคุณภาพวัตถุดิบยา Ferrous Sulfate Heptahydrate (FeSO4 · 7H2O) ตามเภสัชตำรับสากล หากต้องการตรวจวิเคราะห์หาปริมาณน้ำทั้งหมดในสูตรโครงสร้าง (ทั้งน้ำอิสระและน้ำในผลึก: Water of Crystallization) อย่างแม่นยำและจำเพาะเจาะจง วิธีการทดสอบในข้อใดเหมาะสมที่สุด</t>
        </is>
      </c>
      <c r="C96" t="inlineStr">
        <is>
          <t>Karl Fischer Titration (การไทเทรตหาปริมาณน้ำด้วยสารละลายคาร์ลฟิชเชอร์)</t>
        </is>
      </c>
      <c r="D96" t="inlineStr">
        <is>
          <t>Loss on Drying (LOD: การวัดน้ำหนักที่หายไปจากการอบแห้ง)</t>
        </is>
      </c>
      <c r="E96" t="inlineStr">
        <is>
          <t>Thermogravimetric Analysis (TGA)</t>
        </is>
      </c>
      <c r="F96" t="inlineStr">
        <is>
          <t>Azeotropic Distillation Method (การกลั่นด้วยตัวทำละลายอินทรีย์)</t>
        </is>
      </c>
      <c r="G96" t="inlineStr">
        <is>
          <t>Refractometry (การวัดดัชนีหักเหของแสง)</t>
        </is>
      </c>
      <c r="H96" t="n">
        <v>1</v>
      </c>
      <c r="I96" t="inlineStr">
        <is>
          <t>✅ คำตอบที่ถูกต้อง: ข้อ ก. Karl Fischer Titration (การไทเทรตหาปริมาณน้ำด้วยสารละลายคาร์ลฟิชเชอร์)
🎯 ทำไมข้อนี้ถึงถูก: Karl Fischer Titration เป็นวิธีเคมีมาตรฐานตามเภสัชตำรับ (USP/BP) ในการหาปริมาณน้ำ (Water Determination Method I) โดยอาศัยปฏิกิริยารีดอกซ์ที่จำเพาะเจาะจงระหว่างไอโอดีน ซัลเฟอร์ไดออกไซด์ และน้ำ สามารถตรวจวัดปริมาณน้ำได้ทั้งหมด ไม่ว่าจะเป็น Surface water, Absorbed water หรือ Bound water (Water of crystallization) ในผลึก FeSO4 · 7H2O ได้อย่างแม่นยำ
🔍 ข้ออื่นผิดเพราะอะไร:
• ข้อ ข.: Loss on Drying (LOD) วัดน้ำหนักรวมที่ระเหยไปเมื่อได้รับความร้อน ซึ่งอาจไม่จำเพาะต่อน้ำ และอาจขับน้ำในผลึกออกได้ไม่สมบูรณ์ หรือสารอาจสลายตัวจากความร้อน
• ข้อ ค.: TGA ใช้วิเคราะห์การเปลี่ยนแปลงน้ำหนักตามอุณหภูมิ แต่มักใช้ในงานวิจัย ไม่ใช่วิธีทดสอบปล่อยผ่านประจำรุ่นผลิตตามเภสัชตำรับทั่วไป
• ข้อ ง.: Azeotropic Distillation เหมาะสำหรับตัวอย่างที่มีปริมาณน้ำปานกลางถึงสูงและมีน้ำมันหอมระเหย
• ข้อ จ.: Refractometry ใช้วัดดัชนีหักเหของของเหลว ไม่ใช่วิธีวัดปริมาณน้ำในวัตถุดิบยาของแข็ง</t>
        </is>
      </c>
      <c r="K96" t="inlineStr">
        <is>
          <t>Intermediate</t>
        </is>
      </c>
      <c r="L96" t="inlineStr">
        <is>
          <t>Titrations</t>
        </is>
      </c>
      <c r="M96" t="inlineStr">
        <is>
          <t>Karl Fischer Water Determination in Hydrates</t>
        </is>
      </c>
      <c r="N96" t="inlineStr">
        <is>
          <t>Product</t>
        </is>
      </c>
      <c r="O96" t="inlineStr">
        <is>
          <t>[RECONSTRUCTED: ปรับแต่งและเติมเต็มบริบทโจทย์/ตัวเลือกเพื่อความสมบูรณ์] ข้อสอบจริง PLE-CC1 ปี 2567 ข้อ 35</t>
        </is>
      </c>
      <c r="P96" t="inlineStr">
        <is>
          <t>ข้อสอบจริง</t>
        </is>
      </c>
      <c r="Q96" t="inlineStr">
        <is>
          <t>2567</t>
        </is>
      </c>
      <c r="R96" t="inlineStr">
        <is>
          <t>CASE_2567_ANEMIA_01</t>
        </is>
      </c>
    </row>
    <row r="97">
      <c r="A97" s="177" t="n">
        <v>95</v>
      </c>
      <c r="B97" s="34" t="inlineStr">
        <is>
          <t>ตามเภสัชตำรับ USP Monograph สำหรับ Colchicine กำหนดว่า 'It contains not less than 94.0% and not more than 101.0% of C22H25NO6, calculated on the anhydrous, solvent-free basis' และในรายการทดสอบมีการกำหนด Water determination (Karl Fischer) ไม่เกิน 2.0% และ Residual solvents (Ethyl acetate ไม่เกิน 8.0% และ Chloroform ไม่เกิน 100 ppm)
ในการคำนวณและการควบคุมคุณภาพวัตถุดิบตัวยาตามข้อกำหนดข้างต้น การทดสอบในข้อใดต่อไปนี้ 'ไม่จำเป็น' ต้องทำการทดสอบซ้ำซ้อน</t>
        </is>
      </c>
      <c r="C97" s="100" t="inlineStr"/>
      <c r="D97" s="34" t="inlineStr">
        <is>
          <t>Assay การหาปริมาณตัวยาสำคัญด้วย HPLC</t>
        </is>
      </c>
      <c r="E97" s="34" t="inlineStr">
        <is>
          <t>Identification ด้วย Infrared absorption spectroscopy</t>
        </is>
      </c>
      <c r="F97" s="34" t="inlineStr">
        <is>
          <t>Specific optical rotation</t>
        </is>
      </c>
      <c r="G97" s="34" t="inlineStr">
        <is>
          <t>Loss on drying (LOD)</t>
        </is>
      </c>
      <c r="H97" s="34" t="inlineStr">
        <is>
          <t>Water determination Method I (Karl Fischer titration)</t>
        </is>
      </c>
      <c r="I97" s="100" t="n">
        <v>4</v>
      </c>
      <c r="J97" s="34" t="inlineStr">
        <is>
          <t>✅ คำตอบที่ถูกต้อง: ข้อ ง. Loss on drying (LOD)
🎯 ทำไมข้อนี้ถึงถูก:
ใน Monograph ของ USP สำหรับวัตถุดิบ Colchicine มีการตรวจวัดปริมาณน้ำอย่างจำเพาะด้วยวิธี Water Determination Method I (Karl Fischer Titration) และตรวจวัดปริมาณตัวทำละลายตกค้างอย่างเจาะจงด้วย Gas Chromatography (Limit of ethyl acetate และ Residual solvents) เพื่อนำค่าทั้งสองมาหักลบในการคำนวณบนฐาน 'anhydrous, solvent-free basis' ดังนั้นจึง ไม่จำเป็นต้องทำการทดสอบ Loss on drying (LOD) ซึ่งเป็นการวัดน้ำหนักที่หายไปแบบรวมและไม่จำเพาะเจาะจง
🔍 ข้ออื่นผิดเพราะอะไร:
• ข้อ ก. ข. ค. และ จ. ล้วนเป็นรายการทดสอบมาตรฐานที่ระบุไว้ใน Monograph ของ Colchicine USP ได้แก่ Assay, IR Identification, Specific rotation, และ Water determination</t>
        </is>
      </c>
      <c r="K97" s="100" t="inlineStr"/>
      <c r="L97" s="34" t="inlineStr">
        <is>
          <t>Titrations</t>
        </is>
      </c>
      <c r="M97" s="34" t="inlineStr">
        <is>
          <t>Pharmacopoeial QC &amp; Karl Fischer Titration</t>
        </is>
      </c>
      <c r="N97" s="100" t="inlineStr">
        <is>
          <t>Product</t>
        </is>
      </c>
      <c r="O97" s="34" t="inlineStr">
        <is>
          <t>ข้อสอบจริง PLE-CC1 ปี 2566 Day 1 ข้อ 63 [CASE_2566_GOUT_01]</t>
        </is>
      </c>
      <c r="P97" s="100" t="inlineStr">
        <is>
          <t>ข้อสอบจริง</t>
        </is>
      </c>
      <c r="Q97" s="100" t="inlineStr">
        <is>
          <t>2566 Day 1</t>
        </is>
      </c>
      <c r="R97" s="100" t="inlineStr">
        <is>
          <t>CASE_2566_GOUT_01</t>
        </is>
      </c>
    </row>
    <row r="98">
      <c r="A98" s="177" t="n">
        <v>96</v>
      </c>
      <c r="B98" s="34" t="inlineStr">
        <is>
          <t>ตาม USP Monograph ในการตรวจวิเคราะห์หาปริมาณ Aluminum hydroxide ในยาลดกรด Alumina Gel:
นำตัวอย่างเจลละลายในกรดไฮโดรคลอริก เติม 0.05 M Edetate disodium (EDTA) ปริมาตร 25 mL ซึ่งเป็นปริมาณที่มากเกินพอ และเติม Acetic acid-ammonium acetate buffer ปรับสภาวะให้เกิดสารประกอบเชิงซ้อน จากนั้นนำสารละลายส่วนเกินมาทำการไทเทรตย้อนกลับ ด้วยสารละลายมาตรฐาน 0.05 M Zinc sulfate โดยใช้ Dithizone TS เป็นอินดิเคเตอร์จนกระทั่งสารละลายเปลี่ยนเป็นสีชมพูอมสว่าง (Bright rose-pink color)
วิธีการไทเทรตตามเภสัชตำรับข้างต้นจัดเป็นเทคนิคการไทเทรตชนิดใด</t>
        </is>
      </c>
      <c r="C98" s="100" t="inlineStr"/>
      <c r="D98" s="34" t="inlineStr">
        <is>
          <t>Direct Acid-Base Titration</t>
        </is>
      </c>
      <c r="E98" s="34" t="inlineStr">
        <is>
          <t>Non-aqueous Acid-Base Titration</t>
        </is>
      </c>
      <c r="F98" s="34" t="inlineStr">
        <is>
          <t>Complexometric Back Titration (Residual complexometric titration)</t>
        </is>
      </c>
      <c r="G98" s="34" t="inlineStr">
        <is>
          <t>Precipitation Titration</t>
        </is>
      </c>
      <c r="H98" s="34" t="inlineStr">
        <is>
          <t>Redox Titration</t>
        </is>
      </c>
      <c r="I98" s="100" t="n">
        <v>3</v>
      </c>
      <c r="J98" s="34" t="inlineStr">
        <is>
          <t>✅ คำตอบที่ถูกต้อง: ข้อ ค. Complexometric Back Titration (Residual complexometric titration)
🎯 ทำไมข้อนี้ถึงถูก:
Aluminum ion (Al3+) ทำปฏิกิริยากับ EDTA ได้ช้ามากที่อุณหภูมิห้อง จึงไม่สามารถทำการไทเทรตโดยตรง (Direct titration) ได้ เภสัชตำรับจึงกำหนดให้เติมสารละลายมาตรฐาน EDTA (Edetate disodium) ที่ทราบปริมาตรและความเข้มข้นแน่นอนในปริมาณที่มากเกินพอ (Known excess) แล้วให้ความร้อนเพื่อเร่งการเกิดสารประกอบเชิงซ้อน Al-EDTA complex ให้สมบูรณ์ จากนั้นนำ EDTA ส่วนที่เหลือที่ไม่ได้ทำปฏิกิริยา มาไทเทรตย้อนกลับ (Back titration / Residual titration) ด้วยสารละลายมาตรฐาน Zinc sulfate โดยใช้ Dithizone TS เป็นตัวบ่งชี้จุดยุติ
🔍 ข้ออื่นผิดเพราะอะไร:
• ข้อ ก. และ ข. ผิดเพราะ: การใช้ EDTA และ Zn2+ เป็นปฏิกิริยาการเกิดสารประกอบเชิงซ้อน (Complexation) ไม่ใช่ปฏิกิริยากรด-เบส
• ข้อ ง. ผิดเพราะ: ไม่ใช่การไทเทรตแบบตกตะกอน
• ข้อ จ. ผิดเพราะ: ไม่มีการเปลี่ยนแปลงเลขออกซิเดชันของสาร</t>
        </is>
      </c>
      <c r="K98" s="100" t="inlineStr"/>
      <c r="L98" s="34" t="inlineStr">
        <is>
          <t>Titrations</t>
        </is>
      </c>
      <c r="M98" s="34" t="inlineStr">
        <is>
          <t>Complexometric Back Titration of Aluminum</t>
        </is>
      </c>
      <c r="N98" s="100" t="inlineStr">
        <is>
          <t>Product</t>
        </is>
      </c>
      <c r="O98" s="34" t="inlineStr">
        <is>
          <t>ข้อสอบจริง PLE-CC1 ปี 2566 Day 1 ข้อ 68 [CASE_2566_GERD_01]</t>
        </is>
      </c>
      <c r="P98" s="100" t="inlineStr">
        <is>
          <t>ข้อสอบจริง</t>
        </is>
      </c>
      <c r="Q98" s="100" t="inlineStr">
        <is>
          <t>2566 Day 1</t>
        </is>
      </c>
      <c r="R98" s="100" t="inlineStr">
        <is>
          <t>CASE_2566_GERD_01</t>
        </is>
      </c>
    </row>
    <row r="99">
      <c r="A99" s="177" t="n">
        <v>97</v>
      </c>
      <c r="B99" s="34" t="inlineStr">
        <is>
          <t>ตาม USP Monograph การวิเคราะห์หาปริมาณยา Aspirin (C9H8O4) ด้วยวิธีทางเคมี:
'ชั่งตัวอย่าง Aspirin ละลายใน 0.5 N Sodium hydroxide VS ปริมาตร 50.0 mL ต้มให้เดือดเบาๆ นาน 10 นาที เติม Phenolphthalein TS แล้วนำ Sodium hydroxide ส่วนเกินมาทำการไทเทรตด้วย 0.5 N Sulfuric acid VS จนกระทั่งสีชมพูจางหายไป และทำการทดลอง Blank ประกอบ'
วิธีการวิเคราะห์หาปริมาณยา Aspirin ข้างต้นจัดเป็นเทคนิคการไทเทรตชนิดใด</t>
        </is>
      </c>
      <c r="C99" s="100" t="inlineStr"/>
      <c r="D99" s="34" t="inlineStr">
        <is>
          <t>Direct Acid-Base Titration</t>
        </is>
      </c>
      <c r="E99" s="34" t="inlineStr">
        <is>
          <t>Non-aqueous Acid-Base Titration</t>
        </is>
      </c>
      <c r="F99" s="34" t="inlineStr">
        <is>
          <t>Residual Acid-Base Titration (Back titration / Saponification titration)</t>
        </is>
      </c>
      <c r="G99" s="34" t="inlineStr">
        <is>
          <t>Redox Titration</t>
        </is>
      </c>
      <c r="H99" s="34" t="inlineStr">
        <is>
          <t>Complexometric Titration</t>
        </is>
      </c>
      <c r="I99" s="100" t="n">
        <v>3</v>
      </c>
      <c r="J99" s="34" t="inlineStr">
        <is>
          <t>✅ คำตอบที่ถูกต้อง: ข้อ ค. Residual Acid-Base Titration (Back titration / Saponification titration)
🎯 ทำไมข้อนี้ถึงถูก:
Aspirin (Acetylsalicylic acid) มีหมู่ Ester ในโครงสร้าง ซึ่งต้องใช้เวลาและอุณหภูมิในการเกิดปฏิกิริยาสะปอนนิฟิเคชัน (Saponification / Alkaline hydrolysis) โดยการต้มกับสารละลายมาตรฐานเบส NaOH ปริมาณมากเกินพอ (Known excess) เป็นเวลา 10 นาที เพื่อสลายพันธะเอสเทอร์ได้อย่างสมบูรณ์ จากนั้นนำเบส NaOH ส่วนที่เหลือเกินมาทำการไทเทรตย้อนกลับ (Back titration หรือ Residual titration) ด้วยสารละลายมาตรฐานกรดซัลฟิวริก (0.5 N H2SO4 VS)
🔍 ข้ออื่นผิดเพราะอะไร:
• ข้อ ก. ผิดเพราะ: Direct titration ไม่สามารถสะปอนนิฟิเคชันหมู่เอสเทอร์ได้ทันในอุณหภูมิห้อง
• ข้อ ข. ผิดเพราะ: ใช้น้ำเป็นตัวทำละลาย ไม่ใช่ตัวทำละลายอินทรีย์ปราศจากน้ำ
• ข้อ ง. และ จ. ผิดเพราะ: เป็นปฏิกิริยากรด-เบสสะปอนนิฟิเคชัน ไม่ใช่รีดอกซ์หรือสารเชิงซ้อน</t>
        </is>
      </c>
      <c r="K99" s="100" t="inlineStr"/>
      <c r="L99" s="34" t="inlineStr">
        <is>
          <t>Titrations</t>
        </is>
      </c>
      <c r="M99" s="34" t="inlineStr">
        <is>
          <t>Residual Acid-Base Titration (Aspirin Assay)</t>
        </is>
      </c>
      <c r="N99" s="100" t="inlineStr">
        <is>
          <t>Product</t>
        </is>
      </c>
      <c r="O99" s="34" t="inlineStr">
        <is>
          <t>ข้อสอบจริง PLE-CC1 ปี 2566 Day 1 ข้อ 80 [CASE_2566_STROKE_01]</t>
        </is>
      </c>
      <c r="P99" s="100" t="inlineStr">
        <is>
          <t>ข้อสอบจริง</t>
        </is>
      </c>
      <c r="Q99" s="100" t="inlineStr">
        <is>
          <t>2566 Day 1</t>
        </is>
      </c>
      <c r="R99" s="100" t="inlineStr">
        <is>
          <t>CASE_2566_STROKE_01</t>
        </is>
      </c>
    </row>
    <row r="100">
      <c r="A100" s="177" t="n">
        <v>98</v>
      </c>
      <c r="B100" s="34" t="inlineStr">
        <is>
          <t>ตามเภสัชตำรับ USP ในการหาปริมาณตัวยาสำคัญ (Assay) ของสารละลาย Ferrous Sulfate Oral Solution:
'ปิเปตตัวอย่างเติม 2 N Sulfuric acid และน้ำปราศจากออกซิเจน เติม Orthophenanthroline TS เป็นอินดิเคเตอร์ แล้วทำการไทเทรตทันทีด้วยสารละลายมาตรฐาน 0.1 N Ceric sulfate VS จนกระทั่งสีแดงส้มเปลี่ยนเป็นสีฟ้าอ่อนอย่างถาวร'
ปฏิกิริยาการไทเทรตดังกล่าวจัดเป็นเทคนิคการไทเทรตชนิดใด</t>
        </is>
      </c>
      <c r="C100" s="100" t="inlineStr"/>
      <c r="D100" s="34" t="inlineStr">
        <is>
          <t>Direct Acid-Base Titration</t>
        </is>
      </c>
      <c r="E100" s="34" t="inlineStr">
        <is>
          <t>Non-aqueous Acid-Base Titration</t>
        </is>
      </c>
      <c r="F100" s="34" t="inlineStr">
        <is>
          <t>Back Titration</t>
        </is>
      </c>
      <c r="G100" s="34" t="inlineStr">
        <is>
          <t>Redox Titration (Cerimetry)</t>
        </is>
      </c>
      <c r="H100" s="34" t="inlineStr">
        <is>
          <t>Precipitation Titration</t>
        </is>
      </c>
      <c r="I100" s="100" t="n">
        <v>4</v>
      </c>
      <c r="J100" s="34" t="inlineStr">
        <is>
          <t>✅ คำตอบที่ถูกต้อง: ข้อ ง. Redox Titration (Cerimetry)
🎯 ทำไมข้อนี้ถึงถูก:
การไทเทรตหาปริมาณ Ferrous ion (Fe2+) ด้วยสารละลายมาตรฐาน Ceric sulfate (Ce4+) เป็น ปฏิกิริยารีดอกซ์ (Oxidation-Reduction Titration) หรือเรียกว่า Cerimetry โดย Fe2+ ถูกออกซิไดซ์กลายเป็น Fe3+ ในขณะที่ Ce4+ ถูกรีดิวซ์กลายเป็น Ce3+ และใช้อินดิเคเตอร์ Orthophenanthroline (Ferroin) ซึ่งจะเปลี่ยนสีจากสีแดง (Reduced form) เป็นสีฟ้าอ่อน (Oxidized form) เมื่อถึงจุดยุติ
🔍 ข้ออื่นผิดเพราะอะไร:
• ข้อ ก. และ ข. ผิดเพราะ: เป็นปฏิกิริยาถ่ายโอนอิเล็กตรอน (Redox) ไม่ใช่ปฏิกิริยาถ่ายโอนโปรตอนกรด-เบส
• ข้อ ค. ผิดเพราะ: เป็นการไทเทรตโดยตรง (Direct titration) ไม่ใช่การไทเทรตย้อนกลับ
• ข้อ จ. ผิดเพราะ: ไม่ได้เกิดตะกอนขึ้นในระบบ</t>
        </is>
      </c>
      <c r="K100" s="100" t="inlineStr"/>
      <c r="L100" s="34" t="inlineStr">
        <is>
          <t>Titrations</t>
        </is>
      </c>
      <c r="M100" s="34" t="inlineStr">
        <is>
          <t>Redox Titration &amp; Cerimetry of Iron</t>
        </is>
      </c>
      <c r="N100" s="100" t="inlineStr">
        <is>
          <t>Product</t>
        </is>
      </c>
      <c r="O100" s="34" t="inlineStr">
        <is>
          <t>ข้อสอบจริง PLE-CC1 ปี 2566 Day 1 ข้อ 90 [CASE_2566_ANEMIA_01]</t>
        </is>
      </c>
      <c r="P100" s="100" t="inlineStr">
        <is>
          <t>ข้อสอบจริง</t>
        </is>
      </c>
      <c r="Q100" s="100" t="inlineStr">
        <is>
          <t>2566 Day 1</t>
        </is>
      </c>
      <c r="R100" s="100" t="inlineStr">
        <is>
          <t>CASE_2566_ANEMIA_01</t>
        </is>
      </c>
    </row>
    <row r="101">
      <c r="A101" s="177" t="n">
        <v>99</v>
      </c>
      <c r="B101" s="34" t="inlineStr">
        <is>
          <t>ตามเกณฑ์มาตรฐานเภสัชตำรับ USP Monograph สำหรับวัตถุดิบตัวยาสำคัญ Enalapril Maleate Raw Material ซึ่งมีการกำหนดการทดสอบ Loss on drying และ Residue on ignition ไว้แล้ว
การทดสอบในข้อใดต่อไปนี้ 'ไม่จำเป็น' ต้องทำการทดสอบใน Monograph ของวัตถุดิบชนิดนี้</t>
        </is>
      </c>
      <c r="C101" s="100" t="inlineStr"/>
      <c r="D101" s="34" t="inlineStr">
        <is>
          <t>Loss on drying (LOD)</t>
        </is>
      </c>
      <c r="E101" s="34" t="inlineStr">
        <is>
          <t>Water determination Method I (Karl Fischer Titration)</t>
        </is>
      </c>
      <c r="F101" s="34" t="inlineStr">
        <is>
          <t>Specific optical rotation</t>
        </is>
      </c>
      <c r="G101" s="34" t="inlineStr">
        <is>
          <t>Organic impurities (Related substances)</t>
        </is>
      </c>
      <c r="H101" s="34" t="inlineStr">
        <is>
          <t>Residue on ignition</t>
        </is>
      </c>
      <c r="I101" s="100" t="n">
        <v>2</v>
      </c>
      <c r="J101" s="34" t="inlineStr">
        <is>
          <t>✅ คำตอบที่ถูกต้อง: ข้อ ข. Water determination Method I (Karl Fischer Titration)
🎯 ทำไมข้อนี้ถึงถูก:
ใน USP Monograph ของ Enalapril maleate มีการกำหนดการควบคุมความชื้นและสารระเหยได้ด้วยวิธี Loss on drying (LOD ไม่เกิน 1.0% อบแห้งในสุญญากาศที่ 60 C) จึงไม่มีการกำหนดให้ต้องทำการทดสอบ Water Determination ด้วยวิธี Karl Fischer Titration ซ้ำซ้อนอีก
🔍 ข้ออื่นผิดเพราะอะไร:
• ข้อ ก. ค. ง. และ จ. ล้วนเป็นรายการทดสอบมาตรฐานที่ระบุไว้ใน USP Monograph ของ Enalapril Maleate ได้แก่ Loss on drying, Specific rotation, Organic impurities, และ Residue on ignition</t>
        </is>
      </c>
      <c r="K101" s="100" t="inlineStr"/>
      <c r="L101" s="34" t="inlineStr">
        <is>
          <t>Titrations</t>
        </is>
      </c>
      <c r="M101" s="34" t="inlineStr">
        <is>
          <t>Raw Material QC &amp; Pharmacopoeial Monograph Testing</t>
        </is>
      </c>
      <c r="N101" s="100" t="inlineStr">
        <is>
          <t>Product</t>
        </is>
      </c>
      <c r="O101" s="34" t="inlineStr">
        <is>
          <t>ข้อสอบจริง PLE-CC1 ปี 2566 Day 1 ข้อ 103 [CASE_2566_ENALAPRIL_01]</t>
        </is>
      </c>
      <c r="P101" s="100" t="inlineStr">
        <is>
          <t>ข้อสอบจริง</t>
        </is>
      </c>
      <c r="Q101" s="100" t="inlineStr">
        <is>
          <t>2566 Day 1</t>
        </is>
      </c>
      <c r="R101" s="100" t="inlineStr">
        <is>
          <t>CASE_2566_ENALAPRIL_01</t>
        </is>
      </c>
    </row>
    <row r="102">
      <c r="A102" s="178" t="n">
        <v>100</v>
      </c>
      <c r="B102" s="179" t="inlineStr">
        <is>
          <t>ในการตรวจสอบเอกลักษณ์และการหาปริมาณคลอไรด์ไอออน (Chloride ion) ในวัตถุดิบ Potassium Chloride (KCl) ตามเภสัชตำรับ:
โดยการเติมสารละลาย Silver nitrate (AgNO3) ลงในสารละลายตัวอย่างที่มีกรดไนทริกเจือจาง จะเกิดตะกอนสีขาวขุ่นของ Silver chloride (AgCl) ซึ่งไม่ละลายในกรดไนทริกแต่ละลายได้ในแอมโมเนีย
ปฏิกิริยาการวิเคราะห์ดังกล่าวจัดเป็นกระบวนการไทเทรตหรือการทดสอบทางเคมีประเภทใด</t>
        </is>
      </c>
      <c r="C102" s="178" t="inlineStr"/>
      <c r="D102" s="179" t="inlineStr">
        <is>
          <t>การไทเทรตแบบปฏิกิริยารีดอกซ์ (Oxidation-reduction titration)</t>
        </is>
      </c>
      <c r="E102" s="179" t="inlineStr">
        <is>
          <t>การไทเทรตแบบเกิดสารประกอบเชิงซ้อน (Complexometric titration)</t>
        </is>
      </c>
      <c r="F102" s="179" t="inlineStr">
        <is>
          <t>การไทเทรตกรด-ด่างในตัวทำละลายน้ำ (Aqueous acid-base titration)</t>
        </is>
      </c>
      <c r="G102" s="179" t="inlineStr">
        <is>
          <t>การไทเทรตแบบเกิดตะกอน (Precipitation titration)</t>
        </is>
      </c>
      <c r="H102" s="179" t="inlineStr">
        <is>
          <t>การไทเทรตกรด-ด่างในตัวทำละลายที่ไม่ใช่น้ำ (Non-aqueous titration)</t>
        </is>
      </c>
      <c r="I102" s="178" t="n">
        <v>4</v>
      </c>
      <c r="J102" s="179" t="inlineStr">
        <is>
          <t>✅ คำตอบที่ถูกต้อง: ข้อ ง. การไทเทรตแบบเกิดตะกอน (Precipitation titration)
🎯 ทำไมข้อนี้ถึงถูก:
ปฏิกิริยาระหว่าง Silver ion (Ag+) กับ Chloride ion (Cl-) ได้ตะกอนสีขาวของ Silver chloride: Ag+ + Cl- -&gt; AgCl (s) เป็นปฏิกิริยาพื้นฐานของการไทเทรตแบบเกิดตะกอน (Precipitation titration / Argentometric titration) เช่น วิธีของ Mohr, Volhard หรือ Fajan ซึ่งใช้หาปริมาณเฮไลด์ในตัวอย่างยา
🔍 ข้ออื่นผิดเพราะอะไร:
• ข้อ ก. Redox titration มีการถ่ายโอนอิเล็กตรอนและการเปลี่ยนสถานะออกซิเดชัน เช่น การไทเทรตด้วยไอโอดีนหรือเพอร์แมงกาเนต
• ข้อ ข. Complexometric titration เป็นการเกิดสารเชิงซ้อน เช่น การไทเทรต Ca2+ หรือ Mg2+ ด้วย EDTA
• ข้อ ค. และ จ. เป็นการถ่ายโอนโปรตอนระหว่างกรดและด่าง ไม่ใช่การเกิดตะกอนของเกลือเงิน</t>
        </is>
      </c>
      <c r="K102" s="178" t="inlineStr"/>
      <c r="L102" s="179" t="inlineStr">
        <is>
          <t>Titrations</t>
        </is>
      </c>
      <c r="M102" s="179" t="inlineStr">
        <is>
          <t>Precipitation Titration &amp; Argentometric Methods</t>
        </is>
      </c>
      <c r="N102" s="178" t="inlineStr">
        <is>
          <t>Product</t>
        </is>
      </c>
      <c r="O102" s="179" t="inlineStr">
        <is>
          <t>ข้อสอบจริง PLE-CC1 ปี 2566 Day 2 ข้อ 76 [CASE_2566_ORS_01]</t>
        </is>
      </c>
      <c r="P102" s="178" t="inlineStr">
        <is>
          <t>ข้อสอบจริง</t>
        </is>
      </c>
      <c r="Q102" s="178" t="inlineStr">
        <is>
          <t>2566 Day 2</t>
        </is>
      </c>
      <c r="R102" s="178" t="inlineStr">
        <is>
          <t>CASE_2566_ORS_01</t>
        </is>
      </c>
    </row>
  </sheetData>
  <mergeCells count="1">
    <mergeCell ref="A1:F1"/>
  </mergeCells>
  <pageMargins left="0.75" right="0.75" top="1" bottom="1" header="0.5" footer="0.5"/>
</worksheet>
</file>

<file path=xl/worksheets/sheet22.xml><?xml version="1.0" encoding="utf-8"?>
<worksheet xmlns="http://schemas.openxmlformats.org/spreadsheetml/2006/main">
  <sheetPr>
    <outlinePr summaryBelow="0" summaryRight="0"/>
    <pageSetUpPr/>
  </sheetPr>
  <dimension ref="A1:R108"/>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c r="G1" s="16" t="n"/>
      <c r="H1" s="16" t="n"/>
      <c r="I1" s="16" t="n"/>
      <c r="J1" s="16" t="n"/>
      <c r="K1" s="16" t="n"/>
      <c r="L1" s="16" t="n"/>
      <c r="M1" s="16" t="n"/>
      <c r="N1" s="16" t="n"/>
      <c r="O1" s="16" t="n"/>
      <c r="P1" s="16" t="n"/>
      <c r="Q1" s="16" t="n"/>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Chromatography</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1</v>
      </c>
      <c r="B3" s="166" t="inlineStr">
        <is>
          <t>จากการพิจารณาคุณสมบัติทางเคมีและโครงสร้างของยา Febuxostat (เป็นสารอินทรีย์โมเลกุลขนาดเล็ก มีวงแหวนอะโรมาติก และมีพันธะคู่คอนจูเกต) วิธีการหรือเทคนิคในข้อใดต่อไปนี้ ไม่เหมาะสมที่สุด ในการนำมาพัฒนาเป็นวิธีวิเคราะห์เพื่อควบคุมคุณภาพยา (ทั้งการหาปริมาณตัวยาสำคัญ หรือการพิสูจน์เอกลักษณ์)</t>
        </is>
      </c>
      <c r="C3" s="166" t="inlineStr"/>
      <c r="D3" s="166" t="inlineStr">
        <is>
          <t>Atomic Absorption Spectroscopy (AAS; สเปกโทรสโกปีการดูดกลืนแสงของอะตอม)</t>
        </is>
      </c>
      <c r="E3" s="166" t="inlineStr">
        <is>
          <t>High-Performance Liquid Chromatography ควบคู่กับ UV detector (HPLC-UV)</t>
        </is>
      </c>
      <c r="F3" s="166" t="inlineStr">
        <is>
          <t>Liquid Chromatography-Mass Spectrometry (LC-MS)</t>
        </is>
      </c>
      <c r="G3" s="166" t="inlineStr">
        <is>
          <t>Fourier Transform Infrared Spectroscopy (FT-IR)</t>
        </is>
      </c>
      <c r="H3" s="166" t="inlineStr">
        <is>
          <t>UV-Vis Spectrophotometry</t>
        </is>
      </c>
      <c r="I3" s="167" t="inlineStr">
        <is>
          <t>1</t>
        </is>
      </c>
      <c r="J3" s="166" t="inlineStr">
        <is>
          <t>✅ คำตอบที่ถูกต้อง: ข้อ ก. Atomic Absorption Spectroscopy (AAS; สเปกโทรสโกปีการดูดกลืนแสงของอะตอม)
💡 Background:
Febuxostat เป็นยาต้านเอนไซม์ Xanthine oxidase ชนิด Non-purine selective inhibitor มีโครงสร้างเป็นสารอินทรีย์ (Organic molecule, C16H16N2O3S) มีหมู่อะโรมาติก Thiazole และ Phenyl rings
🎯 ทำไมข้อนี้ถึงถูก:
Atomic Absorption Spectroscopy (AAS) เป็นเทคนิคที่ใช้สำหรับวิเคราะห์หา ปริมาณธาตุหรือไอออนโลหะ (Metal ions / Elemental analysis เช่น Na, K, Ca, Fe, Pb, Zn) ในระดับอะตอมอิสระเท่านั้น ไม่สามารถนำมาใช้วิเคราะห์หาปริมาณหรือพิสูจน์เอกลักษณ์ของสารประกอบอินทรีย์โมเลกุลขนาดเล็กที่ซับซ้อนอย่าง Febuxostat ได้ จึงเป็นวิธีที่ ไม่เหมาะสมที่สุด
🔍 ข้ออื่นผิดเพราะอะไร:
• ข้อ ข. (HPLC-UV): เป็นวิธีมาตรฐานตามเภสัชตำรับ (USP/BP) ในการทำ Assay และ Related substances ของยา Febuxostat
• ข้อ ค. (LC-MS): ใช้ตรวจยืนยันเอกลักษณ์ (Identification) และตรวจหาสารสลายตัว (Degradation products)
• ข้อ ง. (FT-IR): เป็นวิธีมาตรฐานในการพิสูจน์เอกลักษณ์ของวัตถุดิบยาเปรียบเทียบกับสารมาตรฐาน
• ข้อ จ. (UV-Vis): โครงสร้างมี Chromophore ดูดกลืนแสง UV ได้ดี สามารถใช้วิเคราะห์ได้
📖 Guideline อ้างอิง:
USP-NF Official Monograph: Febuxostat &amp; British Pharmacopoeia (BP)
📌 จุดจำก่อนสอบ:
• AAS / ICP: ใช้ตรวจเฉพาะธาตุอนินทรีย์หรือโลหะ (Elemental/Metal analysis) เท่านั้น ห้ามใช้กับ intact organic drugs</t>
        </is>
      </c>
      <c r="K3" s="166" t="inlineStr">
        <is>
          <t>Analytical Method Development &amp; QC</t>
        </is>
      </c>
      <c r="L3" s="166" t="inlineStr">
        <is>
          <t>Chromatography</t>
        </is>
      </c>
      <c r="M3" s="166" t="inlineStr">
        <is>
          <t>HPLC (Liquid Chromatography)</t>
        </is>
      </c>
      <c r="N3" s="165" t="inlineStr">
        <is>
          <t>Product</t>
        </is>
      </c>
      <c r="O3" s="166" t="inlineStr">
        <is>
          <t>แบบฝึกหัด PLE-CC 1 ข้อ 10</t>
        </is>
      </c>
      <c r="P3" s="165" t="inlineStr">
        <is>
          <t>แบบฝึกหัด</t>
        </is>
      </c>
      <c r="Q3" s="165" t="inlineStr">
        <is>
          <t>เล่มม่วง</t>
        </is>
      </c>
      <c r="R3" s="165" t="inlineStr"/>
    </row>
    <row r="4" ht="24" customHeight="1" s="49">
      <c r="A4" s="167" t="n">
        <v>2</v>
      </c>
      <c r="B4" s="166" t="inlineStr">
        <is>
          <t>การตรวจวิเคราะห์หาปริมาณแร่ธาตุโซเดียม (Sodium content) ในผลิตภัณฑ์อาหารและโภชนเภสัชเพื่อจัดทำฉลากโภชนาการและประเมินความเสี่ยงต่อโรคความดันโลหิตสูง เทคนิคการวิเคราะห์ในข้อใดต่อไปนี้มีความแม่นยำ ถูกต้อง และได้รับความน่าเชื่อถือตามมาตรฐานจากลสูงสุด</t>
        </is>
      </c>
      <c r="C4" s="166" t="inlineStr"/>
      <c r="D4" s="166" t="inlineStr">
        <is>
          <t>Inductively Coupled Plasma Optical Emission Spectrometry (ICP-OES) หรือ AAS</t>
        </is>
      </c>
      <c r="E4" s="166" t="inlineStr">
        <is>
          <t>UV-Vis Spectrophotometry</t>
        </is>
      </c>
      <c r="F4" s="166" t="inlineStr">
        <is>
          <t>Fourier Transform Infrared Spectroscopy (FTIR)</t>
        </is>
      </c>
      <c r="G4" s="166" t="inlineStr">
        <is>
          <t>Thin Layer Chromatography (TLC)</t>
        </is>
      </c>
      <c r="H4" s="166" t="inlineStr">
        <is>
          <t>High-Performance Liquid Chromatography with UV detector (HPLC-UV)</t>
        </is>
      </c>
      <c r="I4" s="167" t="inlineStr">
        <is>
          <t>1</t>
        </is>
      </c>
      <c r="J4" s="166" t="inlineStr">
        <is>
          <t>✅ คำตอบที่ถูกต้อง: ข้อ ก. Inductively Coupled Plasma Optical Emission Spectrometry (ICP-OES) หรือ AAS
💡 Background:
โซเดียม (Na⁺) เป็นแร่ธาตุอิเล็กโทรไลต์อนินทรีย์เดี่ยว ไม่มีอิเล็กตรอนคู่ควบในโมเลกุลอินทรีย์ ไม่มีโครโมฟอร์ (Chromophore) ที่ดูดกลืนแสง UV-Vis หรือ IR
🎯 ทำไมข้อนี้ถึงถูก:
วิธีมาตรฐานจากลตาม AOAC Official Methods และ US Pharmacopeia สำหรับการหาปริมาณแร่ธาตุและโลหะเดี่ยว (Sodium) ในอาหารและเภสัชภัณฑ์ คือ Atomic Absorption Spectroscopy (AAS) หรือ Inductively Coupled Plasma (ICP-OES / ICP-MS) ซึ่งทำให้ตัวอย่างแตกตัวเป็นไอออนเดี่ยวในเปลวไฟหรือพลาสมา ให้ความถูกต้อง (Accuracy), ความเที่ยง (Precision) และความไวในการตรวจวัดโซเดียมสูงสุด
🔍 ข้ออื่นผิดเพราะอะไร:
• ข้อ ข. (UV-Vis): Na⁺ ไม่ดูดกลืนแสง UV หรือ Visible light จึงไม่สามารถวัดได้โดยตรง
• ข้อ ค. (FTIR): ไม่มีการสั่นของพันธะโควาเลนต์ในไอออนโซเดียมเดี่ยว
• ข้อ ง. (TLC) และ ข้อ จ. (HPLC-UV): ไม่ใช่วิธีมาตรฐานสำหรับไอออนโลหะเดี่ยวที่ไม่มีโครโมฟอร์
📖 Guideline อ้างอิง:
AOAC Official Method 969.23 (Sodium in Foods by AAS) &amp; USP &lt;233&gt; Elemental Impurities
📌 จุดจำก่อนสอบ:
• Elemental / Metal Analysis (Na, K, Ca, Mg, Fe): ใช้ Flame AAS, ICP-OES หรือ ICP-MS เสมอ</t>
        </is>
      </c>
      <c r="K4" s="166" t="inlineStr">
        <is>
          <t>Food &amp; Elemental Analysis</t>
        </is>
      </c>
      <c r="L4" s="166" t="inlineStr">
        <is>
          <t>Chromatography</t>
        </is>
      </c>
      <c r="M4" s="166" t="inlineStr">
        <is>
          <t>HPLC (Liquid Chromatography)</t>
        </is>
      </c>
      <c r="N4" s="165" t="inlineStr">
        <is>
          <t>Product</t>
        </is>
      </c>
      <c r="O4" s="166" t="inlineStr">
        <is>
          <t>แบบฝึกหัด PLE-CC 1 ข้อ 21</t>
        </is>
      </c>
      <c r="P4" s="165" t="inlineStr">
        <is>
          <t>แบบฝึกหัด</t>
        </is>
      </c>
      <c r="Q4" s="165" t="inlineStr">
        <is>
          <t>เล่มม่วง</t>
        </is>
      </c>
      <c r="R4" s="165" t="inlineStr"/>
    </row>
    <row r="5" ht="24" customHeight="1" s="49">
      <c r="A5" s="167" t="n">
        <v>3</v>
      </c>
      <c r="B5" s="166" t="inlineStr">
        <is>
          <t>ในกระบวนการผลิตชีวเภสัชภัณฑ์ (Biopharmaceuticals เช่น Monoclonal Antibodies หรือ Recombinant Proteins) ขั้นตอนในข้อใดต่อไปนี้จัดเป็นกระบวนการต้นน้ำ (Upstream processing)</t>
        </is>
      </c>
      <c r="C5" s="166" t="inlineStr"/>
      <c r="D5" s="166" t="inlineStr">
        <is>
          <t>การเพาะเลี้ยงเซลล์ภายในถังหมักชีวภาพ (Cell culture and fermentation in bioreactor) เพื่อผลิตโปรตีนเป้าหมาย</t>
        </is>
      </c>
      <c r="E5" s="166" t="inlineStr">
        <is>
          <t>การทำให้โปรตีนบริสุทธิ์ด้วยคอลัมน์โครมาโทกราฟี (Affinity chromatography purification เช่น Protein A chromatography)</t>
        </is>
      </c>
      <c r="F5" s="166" t="inlineStr">
        <is>
          <t>การกรองกำจัดไวรัสและการกรองแบบละเอียดระดับนาโน (Viral filtration &amp; Ultrafiltration/Diafiltration)</t>
        </is>
      </c>
      <c r="G5" s="166" t="inlineStr">
        <is>
          <t>การเตรียมสูตรตำรับและการผสมสารช่วย (Formulation development &amp; Sterile filtration)</t>
        </is>
      </c>
      <c r="H5" s="166" t="inlineStr">
        <is>
          <t>การบรรจุยาลงในภาชนะบรรจุสุดท้ายแบบปราศจากเชื้อ (Aseptic fill and finish)</t>
        </is>
      </c>
      <c r="I5" s="167" t="inlineStr">
        <is>
          <t>1</t>
        </is>
      </c>
      <c r="J5" s="166" t="inlineStr">
        <is>
          <t>✅ คำตอบที่ถูกต้อง: ข้อ ก. การเพาะเลี้ยงเซลล์ภายในถังหมักชีวภาพ (Cell culture and fermentation in bioreactor) เพื่อผลิตโปรตีนเป้าหมาย
💡 Background:
กระบวนการผลิตชีววัตถุและยาชีววัตถุคล้ายคลึง (Biologics &amp; Biosimilars) แบ่งออกเป็น 2 ช่วงหลักคือ Upstream processing และ Downstream processing
🎯 ทำไมข้อนี้ถึงถูก:
• Upstream Processing (กระบวนการต้นน้ำ): ครอบคลุมตั้งแต่การคัดเลือกสายพันธุ์เซลล์ต้นกำเนิด (Cell line development), การเพาะขยายเซลล์จาก Cell bank, และการเลี้ยงเซลล์ในถังปฏิกรณ์ชีวภาพ (Bioreactor) ภายใต้สภาวะควบคุม (อุณหภูมิ, pH, ออกซิเจน, สารอาหาร) เพื่อให้เซลล์สังเคราะห์โปรตีนเป้าหมายออกมา
🔍 ข้ออื่นผิดเพราะอะไร:
• ข้อ ข., ค., ง., จ.: จัดเป็น Downstream Processing (กระบวนการปลายน้ำ) ทั้งหมด ซึ่งครอบคลุมการเก็บเกี่ยวเซลล์ (Harvesting), การสกัดและทำให้บริสุทธิ์ (Purification ด้วย Chromatography), การกรองไวรัส, การปรับสูตรตำรับ (Formulation) และการบรรจุปราศจากเชื้อ (Fill &amp; finish)
📖 Guideline อ้างอิง:
WHO Guidelines on the Quality, Safety and Efficacy of Biotherapeutic Protein Products &amp; EMA Guidelines
📌 จุดจำก่อนสอบ:
• Upstream Processing: Cell culture, Fermentation, Inoculum expansion ใน Bioreactor
• Downstream Processing: Harvest, Cell lysis, Affinity Chromatography, Ultrafiltration, Aseptic Fill &amp; Finish</t>
        </is>
      </c>
      <c r="K5" s="166" t="inlineStr">
        <is>
          <t>Biotechnology &amp; Upstream Process</t>
        </is>
      </c>
      <c r="L5" s="166" t="inlineStr">
        <is>
          <t>Chromatography</t>
        </is>
      </c>
      <c r="M5" s="166" t="inlineStr">
        <is>
          <t>HPLC (Liquid Chromatography)</t>
        </is>
      </c>
      <c r="N5" s="165" t="inlineStr">
        <is>
          <t>Product</t>
        </is>
      </c>
      <c r="O5" s="166" t="inlineStr">
        <is>
          <t>แบบฝึกหัด PLE-CC 1 ข้อ 78</t>
        </is>
      </c>
      <c r="P5" s="165" t="inlineStr">
        <is>
          <t>แบบฝึกหัด</t>
        </is>
      </c>
      <c r="Q5" s="165" t="inlineStr">
        <is>
          <t>เล่มม่วง</t>
        </is>
      </c>
      <c r="R5" s="165" t="inlineStr"/>
    </row>
    <row r="6" ht="24" customHeight="1" s="49">
      <c r="A6" s="167" t="n">
        <v>4</v>
      </c>
      <c r="B6" s="166" t="inlineStr">
        <is>
          <t>ยาเม็ดคุมกำเนิดที่มีตัวยาสำคัญคือ Ethinyl Estradiol (สารสเตียรอยด์สังเคราะห์กลุ่มเอสโตรเจน) เทคนิคหรือเครื่องมือในข้อใดต่อไปนี้ ไม่เหมาะสมที่สุด ในการใช้ตรวจพิสูจน์เอกลักษณ์ (Identification test) ของตัวยาสำคัญตามเภสัชตำรับ</t>
        </is>
      </c>
      <c r="C6" s="166" t="inlineStr"/>
      <c r="D6" s="166" t="inlineStr">
        <is>
          <t>Inductively Coupled Plasma Spectroscopy (ICP-OES / ICP-MS)</t>
        </is>
      </c>
      <c r="E6" s="166" t="inlineStr">
        <is>
          <t>Fourier Transform Infrared Spectroscopy (FTIR) เทียบกับสารมาตรฐาน</t>
        </is>
      </c>
      <c r="F6" s="166" t="inlineStr">
        <is>
          <t>High-Performance Liquid Chromatography (HPLC) โดยเปรียบเทียบ Retention time กับสารมาตรฐาน</t>
        </is>
      </c>
      <c r="G6" s="166" t="inlineStr">
        <is>
          <t>Liquid Chromatography-Mass Spectrometry (LC-MS) ตรวจวัด Molecular ion m/z</t>
        </is>
      </c>
      <c r="H6" s="166" t="inlineStr">
        <is>
          <t>Thin Layer Chromatography (TLC) โดยเปรียบเทียบค่า Rf และสีของจุดสาร</t>
        </is>
      </c>
      <c r="I6" s="167" t="inlineStr">
        <is>
          <t>1</t>
        </is>
      </c>
      <c r="J6" s="166" t="inlineStr">
        <is>
          <t>✅ คำตอบที่ถูกต้อง: ข้อ ก. Inductively Coupled Plasma Spectroscopy (ICP-OES / ICP-MS)
💡 Background:
Ethinyl Estradiol เป็นสารสเตียรอยด์กึ่งสังเคราะห์ (C20H24O2) ที่เป็นโมเลกุลอินทรีย์ การตรวจเอกลักษณ์ตามเภสัชตำรับ USP/BP ต้องใช้เทคนิคที่พิสูจน์พันธะและโครงสร้างสารอินทรีย์
🎯 ทำไมข้อนี้ถึงถูก:
ICP-OES และ ICP-MS เป็นเครื่องมือสำหรับตรวจวิเคราะห์ ธาตุโลหะและอโลหะอนินทรีย์ (Elemental analysis) ในระดับร่องรอย โดยจะเผาทำลายโมเลกุลจนกลายเป็นอะตอมเดี่ยว จึงไม่สามารถให้ข้อมูลหมู่ฟังก์ชันหรือโครงสร้างทางเคมีของสารอินทรีย์สเตียรอยด์อย่าง Ethinyl Estradiol ได้เลย จึงเป็นวิธีที่ ไม่เหมาะสมที่สุด
🔍 ข้ออื่นผิดเพราะอะไร:
• ข้อ ข. (FTIR): เป็นวิธี Identification หลักระดับจากลตาม USP &lt;197&gt;
• ข้อ ค. (HPLC): ใช้ยืนยัน Chromatographic retention time ตรงกับ Reference Standard
• ข้อ ง. (LC-MS): ตรวจสอบน้ำหนักโมเลกุลที่แม่นยำ (Exact mass) และ fragmentation
• ข้อ จ. (TLC): เป็นวิธีตรวจสอบเอกลักษณ์ทางเภสัชตำรับที่ง่ายและรวดเร็ว
📖 Guideline อ้างอิง:
USP-NF Official Monograph: Ethinyl Estradiol &amp; British Pharmacopoeia (BP)
📌 จุดจำก่อนสอบ:
• Identification of Organic Drugs (Steroids, Antibiotics, NSAIDs): ใช้ IR, HPLC tR, TLC Rf, UV spectrum หรือ NMR/MS (ห้ามใช้ ICP/AAS)</t>
        </is>
      </c>
      <c r="K6" s="166" t="inlineStr">
        <is>
          <t>Identification of Organic Drugs</t>
        </is>
      </c>
      <c r="L6" s="166" t="inlineStr">
        <is>
          <t>Chromatography</t>
        </is>
      </c>
      <c r="M6" s="166" t="inlineStr">
        <is>
          <t>HPLC (Liquid Chromatography)</t>
        </is>
      </c>
      <c r="N6" s="165" t="inlineStr">
        <is>
          <t>Product</t>
        </is>
      </c>
      <c r="O6" s="166" t="inlineStr">
        <is>
          <t>แบบฝึกหัด PLE-CC 1 ข้อ 92</t>
        </is>
      </c>
      <c r="P6" s="165" t="inlineStr">
        <is>
          <t>แบบฝึกหัด</t>
        </is>
      </c>
      <c r="Q6" s="165" t="inlineStr">
        <is>
          <t>เล่มม่วง</t>
        </is>
      </c>
      <c r="R6" s="165" t="inlineStr"/>
    </row>
    <row r="7" ht="24" customHeight="1" s="49">
      <c r="A7" s="167" t="n">
        <v>5</v>
      </c>
      <c r="B7" s="166" t="inlineStr">
        <is>
          <t>บริษัทผลิตยาแห่งหนึ่งต้องการปรับปรุงสูตรตำรับยาแก้ปวดสูตรผสม และพัฒนาวิธีวิเคราะห์ปริมาณตัวยาสำคัญด้วยเทคนิค HPLC ฝ่ายประกันคุณภาพต้องการจัดทำเกณฑ์การทดสอบความถูกต้องของวิธีวิเคราะห์ (Method Validation Protocol) ตามแนวทาง ICH Q2(R1) ข้อใดต่อไปนี้เป็นการกำหนดเกณฑ์ที่ไม่ถูกต้องหรือไม่เหมาะสม</t>
        </is>
      </c>
      <c r="C7" s="166" t="inlineStr"/>
      <c r="D7" s="166" t="inlineStr">
        <is>
          <t>Linearity: กำหนดช่วงความเข้มข้นของการทดสอบความเป็นเส้นตรงแคบเกินไปเพียง 95%, 105%, และ 110% ของ Label claim</t>
        </is>
      </c>
      <c r="E7" s="166" t="inlineStr">
        <is>
          <t>Specificity: ประเมินความจำเพาะโดยทำการทดสอบ Forced Degradation Studies (สภาวะกรด, ด่าง, ความร้อน, แสง, ออกซิไดซ์)</t>
        </is>
      </c>
      <c r="F7" s="166" t="inlineStr">
        <is>
          <t>Precision: ประเมินทั้ง Repeatability และ Intermediate precision พร้อมกำหนดเกณฑ์การยอมรับ %RSD ไม่เกิน 2.0%</t>
        </is>
      </c>
      <c r="G7" s="166" t="inlineStr">
        <is>
          <t>Accuracy: ประเมินโดยการเติมสารมาตรฐานลงในสูตรยาจำลองที่ไม่มีตัวยา (Placebo spike recovery) ที่ 80%, 100%, และ 120% ของความเข้มข้นเป้าหมาย</t>
        </is>
      </c>
      <c r="H7" s="166" t="inlineStr">
        <is>
          <t>Robustness: ประเมินความคงทนของวิธีโดยการจงใจปรับเปลี่ยนสัดส่วน Mobile phase เล็กน้อย (±2%) และอุณหภูมิคอลัมน์ (±5 °C)</t>
        </is>
      </c>
      <c r="I7" s="167" t="inlineStr">
        <is>
          <t>1</t>
        </is>
      </c>
      <c r="J7" s="166" t="inlineStr">
        <is>
          <t>✅ คำตอบที่ถูกต้อง: ข้อ ก. Linearity: กำหนดช่วงความเข้มข้นของการทดสอบความเป็นเส้นตรงแคบเกินไปเพียง 95%, 105%, และ 110% ของ Label claim
💡 Background:
ตามแนวทางจากล ICH Q2(R1) และ USP &lt;1225&gt; การทดสอบ Linearity และ Range สำหรับวิธีหาปริมาณตัวยาสำคัญ (Assay) ต้องครอบคลุมช่วงความเข้มข้นอย่างน้อย 80% ถึง 120% ของความเข้มข้นทดสอบเป้าหมาย และต้องมีจุดความเข้มข้นไม่น้อยกว่า 5 ระดับ (5 concentration levels)
🎯 ทำไมข้อนี้ถึงถูก:
การกำหนดช่วง Linearity เพียง 95% - 110% (และมีเพียง 3 ระดับ) ถือว่าแคบเกินไปมาก ไม่เป็นไปตามมาตรฐานจากล ICH Q2(R1) ซึ่งกำหนดให้ประเมินอย่างน้อย 80% - 120% ของความเข้มข้นเป้าหมาย เพื่อรองรับความผันแปรของปริมาณตัวยาในผลิตภัณฑ์ยาสำเร็จรูปจริง (Assay acceptance criteria ทั่วไปอยู่ที่ 90.0% - 110.0% หรือ 95.0% - 105.0%)
🔍 ข้ออื่นผิดเพราะอะไร:
• ข้อ ข. (Specificity): การทำ Forced degradation (Stress testing) เป็นวิธีมาตรฐานในการพิสูจน์ Stability-indicating method
• ข้อ ค. (Precision): เกณฑ์ %RSD ≤ 2.0% สำหรับตัวยาสำคัญ (Active substance assay) เป็นเกณฑ์จากลที่ยอมรับได้
• ข้อ ง. (Accuracy): การทำ Spike recovery ที่ 80%, 100%, 120% รวม 9 ซ้ำ เป็นไปตามข้อกำหนด ICH Q2(R1) ทุกประการ
• ข้อ จ. (Robustness): การปรับสัดส่วน Mobile phase และอุณหภูมิเล็กน้อย เป็นหัวข้อมาตรฐานในการประเมินความคงทน
📖 Guideline อ้างอิง:
ICH Harmonised Tripartite Guideline Q2(R1): Validation of Analytical Procedures &amp; USP &lt;1225&gt;
📌 จุดจำก่อนสอบ:
• Linearity Range for Assay: ต้องครอบคลุมอย่างน้อย 80% - 120% ของความเข้มข้นเป้าหมาย และมีอย่างน้อย 5 ระดับความเข้มข้น</t>
        </is>
      </c>
      <c r="K7" s="166" t="inlineStr">
        <is>
          <t>Analytical Method Validation (ICH Q2)</t>
        </is>
      </c>
      <c r="L7" s="166" t="inlineStr">
        <is>
          <t>Chromatography</t>
        </is>
      </c>
      <c r="M7" s="166" t="inlineStr">
        <is>
          <t>Chromatographic QA</t>
        </is>
      </c>
      <c r="N7" s="165" t="inlineStr">
        <is>
          <t>Product</t>
        </is>
      </c>
      <c r="O7" s="166" t="inlineStr">
        <is>
          <t>แบบฝึกหัด PLE-CC 1 ข้อ 116</t>
        </is>
      </c>
      <c r="P7" s="165" t="inlineStr">
        <is>
          <t>แบบฝึกหัด</t>
        </is>
      </c>
      <c r="Q7" s="165" t="inlineStr">
        <is>
          <t>เล่มม่วง</t>
        </is>
      </c>
      <c r="R7" s="165" t="inlineStr"/>
    </row>
    <row r="8" ht="24" customHeight="1" s="49">
      <c r="A8" s="167" t="n">
        <v>6</v>
      </c>
      <c r="B8" s="166" t="inlineStr">
        <is>
          <t>ในการวิเคราะห์ยา Amitriptyline tablets (pKa ≈ 9.7) ด้วยเทคนิค Reversed-Phase HPLC โดยใช้ Stationary phase เป็น C18 (Octadecylsilane) และ Mobile phase เริ่มต้นเป็น Acetonitrile : Buffer pH 2.5 ในอัตราส่วน 42 : 58 หากปรับเปลี่ยนอัตราส่วนของ Mobile phase เป็น Acetonitrile : Buffer pH 2.5 ในอัตราส่วน 60 : 40 จะส่งผลต่อระยะเวลาคงอยู่ (Retention time; tR) ของตัวยา Amitriptyline อย่างไร</t>
        </is>
      </c>
      <c r="C8" s="166" t="inlineStr"/>
      <c r="D8" s="166" t="inlineStr">
        <is>
          <t>Retention time ลดลง เนื่องจากสัดส่วน Organic phase เพิ่มขึ้น ทำให้ความแรงในการชะ (Elution strength) สูงขึ้น สารจึงถูกชะออกจากคอลัมน์เร็วขึ้น</t>
        </is>
      </c>
      <c r="E8" s="166" t="inlineStr">
        <is>
          <t>Retention time เพิ่มขึ้น เนื่องจาก Organic phase เพิ่มขึ้น ทำให้สารเกิดอันตรกิริยากับ Stationary phase แน่นหนาขึ้น</t>
        </is>
      </c>
      <c r="F8" s="166" t="inlineStr">
        <is>
          <t>Retention time ไม่เปลี่ยนแปลง เนื่องจากสัดส่วนของสารละลายบัฟเฟอร์ไม่มีผลต่อการชะของยาในระบบ Reversed-phase</t>
        </is>
      </c>
      <c r="G8" s="166" t="inlineStr">
        <is>
          <t>Retention time เพิ่มขึ้น เนื่องจากยา Amitriptyline แตกตัวเป็นอิสระ (Unionized) มากขึ้น</t>
        </is>
      </c>
      <c r="H8" s="166" t="inlineStr">
        <is>
          <t>ไม่สามารถทำนายผลได้ เนื่องจากขึ้นอยู่กับอัตราการไหล (Flow rate) เพียงอย่างเดียว</t>
        </is>
      </c>
      <c r="I8" s="167" t="inlineStr">
        <is>
          <t>1</t>
        </is>
      </c>
      <c r="J8" s="166" t="inlineStr">
        <is>
          <t>✅ คำตอบที่ถูกต้อง: ข้อ ก. Retention time ลดลง เนื่องจากสัดส่วน Organic phase เพิ่มขึ้น ทำให้ความแรงในการชะ (Elution strength) สูงขึ้น สารจึงถูกชะออกจากคอลัมน์เร็วขึ้น
💡 Background:
ในระบบ Reversed-Phase Chromatography (RP-HPLC):
• Stationary phase เป็น สารไม่มีขั้ว (Non-polar เช่น C18)
• Mobile phase เป็น สารมีขั้ว (Polar เช่น น้ำ/บัฟเฟอร์ ผสมกับ Organic modifier เช่น Acetonitrile หรือ Methanol)
🎯 ทำไมข้อนี้ถึงถูก:
ใน RP-HPLC สารอินทรีย์ (Organic modifier เช่น Acetonitrile) ทำหน้าที่เป็น Strong solvent ที่ช่วยเพิ่มแรงในการชะขั้วต่ำ เมื่อเพิ่มสัดส่วน Acetonitrile จาก 42% เป็น 60% สภาพขั้วของ Mobile phase จะลดลง (Non-polar character เพิ่มขึ้น) ทำให้แรงดึงดูดของ Mobile phase ต่อโมเลกุลยาเพิ่มขึ้นอย่างมาก ตัวยาจึงหลุดออกจากผิวหน้า C18 เร็วขึ้น ส่งผลให้ Retention time (tR) ลดลงอย่างชัดเจน
🔍 ข้ออื่นผิดเพราะอะไร:
• ข้อ ข., ง.: ผิดหลักการ RP-HPLC การเพิ่ม Organic solvent จะลด Retention time เสมอ (ตรงข้ามกับ Normal-phase)
• ข้อ ค.: สัดส่วนของ Organic phase เป็นปัจจัยหลักที่มีอิทธิพลสูงสุดต่อความแรงในการชะ (Elution strength)
• ข้อ จ.: สัดส่วน Mobile phase เป็นตัวกำหนดค่าความจุ (Capacity factor; k') โดยตรง
📖 Guideline อ้างอิง:
USP &lt;621&gt; Chromatography &amp; Snyder Practical HPLC Method Development
📌 จุดจำก่อนสอบ:
• Reversed-Phase Rule: เพิ่ม Organic solvent (% ACN หรือ MeOH) → Elution strength เพิ่มขึ้น → Retention time (tR) ลดลงเสมอ</t>
        </is>
      </c>
      <c r="K8" s="166" t="inlineStr">
        <is>
          <t>Reversed-Phase HPLC</t>
        </is>
      </c>
      <c r="L8" s="166" t="inlineStr">
        <is>
          <t>Chromatography</t>
        </is>
      </c>
      <c r="M8" s="166" t="inlineStr">
        <is>
          <t>HPLC (Liquid Chromatography)</t>
        </is>
      </c>
      <c r="N8" s="165" t="inlineStr">
        <is>
          <t>Product</t>
        </is>
      </c>
      <c r="O8" s="166" t="inlineStr">
        <is>
          <t>แบบฝึกหัด PLE-CC 1 ข้อ 117</t>
        </is>
      </c>
      <c r="P8" s="165" t="inlineStr">
        <is>
          <t>แบบฝึกหัด</t>
        </is>
      </c>
      <c r="Q8" s="165" t="inlineStr">
        <is>
          <t>เล่มม่วง</t>
        </is>
      </c>
      <c r="R8" s="165" t="inlineStr"/>
    </row>
    <row r="9" ht="24" customHeight="1" s="49">
      <c r="A9" s="167" t="n">
        <v>7</v>
      </c>
      <c r="B9" s="166" t="inlineStr">
        <is>
          <t>ในการตรวจวิเคราะห์ความบริสุทธิ์ทางโครมาโทกราฟี (Chromatographic Purity) ของวัตถุดิบยา Acyclovir ด้วยเทคนิค HPLC กำหนดเกณฑ์มาตรฐาน: สิ่งเจือปน Guanine ต้องไม่เกิน 2.0% และสิ่งเจือปนอื่นแต่ละตัวต้องไม่เกิน 0.5% หากผลการทดสอบพบพื้นที่ใต้พีค (Peak area) ดังนี้: Guanine = 500, Acyclovir = 19,300, และสิ่งเจือปนอื่น (Other impurity) = 200 จากผลการทดสอบนี้วัตถุดิบยาผ่านเกณฑ์มาตรฐานหรือไม่</t>
        </is>
      </c>
      <c r="C9" s="166" t="inlineStr"/>
      <c r="D9" s="166" t="inlineStr">
        <is>
          <t>ไม่ผ่านเกณฑ์มาตรฐาน เนื่องจาก Guanine คิดเป็น 2.5% (เกินเกณฑ์ 2.0%) และสิ่งเจือปนอื่นคิดเป็น 1.0% (เกินเกณฑ์ 0.5%)</t>
        </is>
      </c>
      <c r="E9" s="166" t="inlineStr">
        <is>
          <t>ผ่านเกณฑ์มาตรฐาน เนื่องจาก Guanine และสิ่งเจือปนอื่นมีปริมาณรวมกันน้อยกว่า 5.0%</t>
        </is>
      </c>
      <c r="F9" s="166" t="inlineStr">
        <is>
          <t>ผ่านเกณฑ์มาตรฐาน เนื่องจาก Acyclovir มีความบริสุทธิ์สูงถึง 96.5%</t>
        </is>
      </c>
      <c r="G9" s="166" t="inlineStr">
        <is>
          <t>ไม่ผ่านเกณฑ์มาตรฐาน เนื่องจาก Guanine เกินเกณฑ์เพียงตัวเดียว แต่สิ่งเจือปนอื่นผ่านเกณฑ์</t>
        </is>
      </c>
      <c r="H9" s="166" t="inlineStr">
        <is>
          <t>ไม่สามารถสรุปผลได้เนื่องจากต้องทราบความกว้างของพีค (Peak width) ก่อน</t>
        </is>
      </c>
      <c r="I9" s="167" t="inlineStr">
        <is>
          <t>1</t>
        </is>
      </c>
      <c r="J9" s="166" t="inlineStr">
        <is>
          <t>✅ คำตอบที่ถูกต้อง: ข้อ ก. ไม่ผ่านเกณฑ์มาตรฐาน เนื่องจาก Guanine คิดเป็น 2.5% (เกินเกณฑ์ 2.0%) และสิ่งเจือปนอื่นคิดเป็น 1.0% (เกินเกณฑ์ 0.5%)
💡 Background:
การตรวจวิเคราะห์สิ่งเจือปนที่เกี่ยวข้อง (Related substances / Chromatographic purity) ตามเภสัชตำรับ USP และ BP ใช้วิธี Area Normalization หรือเทียบกับ Reference standard
🎯 ทำไมข้อนี้ถึงถูก:
วิธีคำนวณร้อยละของสิ่งเจือปนจากพื้นที่ใต้พีครวม (Total peak area):
• พื้นที่ใต้พีครวม = 500 (Guanine) + 19,300 (Acyclovir) + 200 (Others) = 20,000
• % Guanine = (500 / 20,000) × 100 = 2.5%
• % Other impurity = (200 / 20,000) × 100 = 1.0%
เมื่อเปรียบเทียบกับเกณฑ์มาตรฐานของเภสัชตำรับ:
1. เกณฑ์ Guanine: ไม่เกิน 2.0% (ผลตรวจได้ 2.5% → ตกเกณฑ์ / ไม่ผ่าน)
2. เกณฑ์ สิ่งเจือปนอื่น: ไม่เกิน 0.5% (ผลตรวจได้ 1.0% → ตกเกณฑ์ / ไม่ผ่าน)
ดังนั้น ตัวอย่างยานี้ ไม่ผ่านเกณฑ์มาตรฐานทั้งสองรายการ
🔍 ข้ออื่นผิดเพราะอะไร:
• ข้อ ข., ค., ง.: เป็นการแปลผลที่ผิดพลาด ไม่ตรงตามตัวเลขการคำนวณจริง
• ข้อ จ.: การคำนวณ %Purity ด้วย Area normalization ใช้เฉพาะ Peak area
📖 Guideline อ้างอิง:
USP-NF Official Monograph: Acyclovir &amp; British Pharmacopoeia (BP) Related Substances
📌 จุดจำก่อนสอบ:
• Chromatographic Purity Calculation: % Impurity = (Area of Impurity / Total Area) × 100
• เกณฑ์ USP Acyclovir: Guanine NMT 2.0%, Individual other impurity NMT 0.5%</t>
        </is>
      </c>
      <c r="K9" s="166" t="inlineStr">
        <is>
          <t>Chromatographic Purity &amp; Related Substances</t>
        </is>
      </c>
      <c r="L9" s="166" t="inlineStr">
        <is>
          <t>Chromatography</t>
        </is>
      </c>
      <c r="M9" s="166" t="inlineStr">
        <is>
          <t>HPLC (Liquid Chromatography)</t>
        </is>
      </c>
      <c r="N9" s="165" t="inlineStr">
        <is>
          <t>Product</t>
        </is>
      </c>
      <c r="O9" s="166" t="inlineStr">
        <is>
          <t>แบบฝึกหัด PLE-CC 1 ข้อ 127</t>
        </is>
      </c>
      <c r="P9" s="165" t="inlineStr">
        <is>
          <t>แบบฝึกหัด</t>
        </is>
      </c>
      <c r="Q9" s="165" t="inlineStr">
        <is>
          <t>เล่มม่วง</t>
        </is>
      </c>
      <c r="R9" s="165" t="inlineStr"/>
    </row>
    <row r="10" ht="24" customHeight="1" s="49">
      <c r="A10" s="167" t="n">
        <v>8</v>
      </c>
      <c r="B10" s="166" t="inlineStr">
        <is>
          <t>ตามเภสัชตำรับ USP &lt;621&gt; Chromatography กำหนดให้ใช้คอลัมน์ชนิด Packing L1 ข้อใดต่อไปนี้กล่าวไม่ถูกต้อง</t>
        </is>
      </c>
      <c r="C10" s="166" t="inlineStr"/>
      <c r="D10" s="166" t="inlineStr">
        <is>
          <t>จัดเป็นการแยกในระบบ Normal-Phase Chromatography</t>
        </is>
      </c>
      <c r="E10" s="166" t="inlineStr">
        <is>
          <t>เฟสคงที่ (Stationary phase) คือ Octadecyl silane (C18) บน silica support</t>
        </is>
      </c>
      <c r="F10" s="166" t="inlineStr">
        <is>
          <t>สารที่มีขั้วสูงกว่าจะถูกชะออกจากคอลัมน์ออกมาก่อนสารไม่มีขั้ว</t>
        </is>
      </c>
      <c r="G10" s="166" t="inlineStr">
        <is>
          <t>การเพิ่มสัดส่วนตัวทำละลายอินทรีย์ในเฟสเคลื่อนที่จะลดเวลา Retention time ลง</t>
        </is>
      </c>
      <c r="H10" s="166" t="inlineStr">
        <is>
          <t>เป็นระบบโครมาโทกราฟีของเหลวสมรรถนะสูงชนิด Reversed-Phase</t>
        </is>
      </c>
      <c r="I10" s="167" t="inlineStr">
        <is>
          <t>1</t>
        </is>
      </c>
      <c r="J10" s="166" t="inlineStr">
        <is>
          <t>✅ คำตอบที่ถูกต้อง: ข้อ ก. เป็นระบบ Normal Phase (ข้อความนี้ไม่ถูกต้อง)
💡 Background:
ตามเภสัชตำรับ USP &lt;621&gt; Chromatography ข้อกำหนดชนิดของสารตัวเติมในคอลัมน์ (Column Packing) ชนิด L1 หมายถึง Octadecyl silane (C18) chemically bonded to porous silica or ceramic particles
🎯 ทำไมข้อนี้ถึงถูก:
คอลัมน์ C18 (Packing L1) เป็นเฟสคงที่ชนิดไม่มีขั้ว (Nonpolar stationary phase) ซึ่งใช้ในระบบ Reversed-Phase Chromatography (โดยมีเฟสเคลื่อนที่เป็นสารละลายที่มีขั้ว เช่น Water, Methanol, Acetonitrile) ดังนั้น การระบุว่าเป็น Normal Phase จึงเป็นข้อความที่ผิดอย่างยิ่ง
🔍 ข้ออื่นผิดเพราะอะไร:
• ข้อ ข. เฟสคงที่คือ Octadecyl silane (C18): ถูกต้องตามนิยาม USP L1
• ข้อ ค. สารที่มีขั้วมากกว่าจะถูกชะออกมาก่อน: ถูกต้องในระบบ Reversed Phase
• ข้อ ง. การเพิ่มสัดส่วนตัวทำละลายอินทรีย์จะทำให้สารชะเร็วขึ้น: ถูกต้องในระบบ Reversed Phase
• ข้อ จ. นิยมใช้ตรวจวิเคราะห์ยาแผนปัจจุบันส่วนใหญ่: ถูกต้อง RP-HPLC ครองสัดส่วนกว่า 80%
📖 Guideline อ้างอิง:
United States Pharmacopeia USP &lt;621&gt; Chromatography (Chromatographic Columns: Packing L1)
📌 จุดจำก่อนสอบ:
USP Packing L1 = C18 (Octadecyl silane) เป็น Reversed-Phase เสมอ! ถ้าบอกว่าเป็น Normal Phase = ผิดทันที</t>
        </is>
      </c>
      <c r="K10" s="166" t="inlineStr"/>
      <c r="L10" s="166" t="inlineStr">
        <is>
          <t>Chromatography</t>
        </is>
      </c>
      <c r="M10" s="166" t="inlineStr">
        <is>
          <t>HPLC (Liquid Chromatography)</t>
        </is>
      </c>
      <c r="N10" s="165" t="inlineStr">
        <is>
          <t>Product</t>
        </is>
      </c>
      <c r="O10" s="166" t="inlineStr">
        <is>
          <t>ข้อสอบจริง 2561 ข้อ 107</t>
        </is>
      </c>
      <c r="P10" s="167" t="inlineStr">
        <is>
          <t>ข้อสอบเก่า</t>
        </is>
      </c>
      <c r="Q10" s="165" t="inlineStr">
        <is>
          <t>2561</t>
        </is>
      </c>
      <c r="R10" s="165" t="inlineStr"/>
    </row>
    <row r="11" ht="24" customHeight="1" s="49">
      <c r="A11" s="167" t="n">
        <v>9</v>
      </c>
      <c r="B11" s="166" t="inlineStr">
        <is>
          <t>ตามเภสัชตำรับ USP Monograph ในการตรวจวิเคราะห์หาปริมาณตัวยาสำคัญ (% Label Amount / Assay) ของยาเม็ด Simvastatin tablets กำหนดให้ใช้วิธีวิเคราะห์ใดเป็นวิธีมาตรฐาน</t>
        </is>
      </c>
      <c r="C11" s="166" t="inlineStr"/>
      <c r="D11" s="166" t="inlineStr">
        <is>
          <t>High Performance Liquid Chromatography (HPLC)</t>
        </is>
      </c>
      <c r="E11" s="166" t="inlineStr">
        <is>
          <t>Gas Chromatography (GC)</t>
        </is>
      </c>
      <c r="F11" s="166" t="inlineStr">
        <is>
          <t>Thin Layer Chromatography (TLC)</t>
        </is>
      </c>
      <c r="G11" s="166" t="inlineStr">
        <is>
          <t>Mass Spectrometry (MS)</t>
        </is>
      </c>
      <c r="H11" s="166" t="inlineStr">
        <is>
          <t>Direct UV-Visible Spectrophotometry</t>
        </is>
      </c>
      <c r="I11" s="167" t="inlineStr">
        <is>
          <t>1</t>
        </is>
      </c>
      <c r="J11" s="166" t="inlineStr">
        <is>
          <t>✅ คำตอบที่ถูกต้อง: ข้อ ก. HPLC (High Performance Liquid Chromatography)
💡 Background:
ยา Simvastatin เป็นยาลดไขมันกลุ่ม HMG-CoA reductase inhibitor ซึ่งมีโครงสร้างเป็นสารประกอบแลกโทน (Lactone prodrug) และไวต่อการเกิดปฏิกิริยาไฮโดรไลซิสเป็นสารอนุพันธ์กรด (Hydroxy acid form)
🎯 ทำไมข้อนี้ถึงถูก:
ตามเภสัชตำรับ USP Monograph for Simvastatin Tablets กำหนดให้ใช้วิธี HPLC (Reversed-phase C18 ร่วมกับ UV Detector ที่ความยาวคลื่น 238 nm) เป็นวิธีมาตรฐานในการตรวจหาปริมาณตัวยาสำคัญ (% Label Amount) เนื่องจากมีความจำเพาะและสามารถแยก Simvastatin ออกจากสารสลายตัวและอนุพันธ์ที่เกี่ยวข้องได้อย่างมีประสิทธิภาพ
🔍 ข้ออื่นผิดเพราะอะไร:
• ข้อ ข. GC: Simvastatin เป็นโมเลกุลขนาดใหญ่ ไม่ทนความร้อนสูงและระเหยยาก ไม่เหมาะกับ GC
• ข้อ ค. TLC: ความแม่นยำเชิงปริมาณไม่เพียงพอสำหรับ Finished product assay
• ข้อ ง. Mass spectrometry: มีความซับซ้อนและค่าใช้จ่ายสูงเกินจำเป็นสำหรับการตรวจวิเคราะห์ประจำรุ่น (Routine QC assay)
• ข้อ จ. UV-visible spectrophotometry: ขาดความจำเพาะ ไม่สามารถแยกสารสลายตัวที่ดูดกลืนแสงในช่วงเดียวกันได้
📖 Guideline อ้างอิง:
United States Pharmacopeia USP Monograph: Simvastatin Tablets (Assay)
📌 จุดจำก่อนสอบ:
การวิเคราะห์ %Assay ของ Simvastatin ในเภสัชตำรับ USP: วิธีมาตรฐานจากลคือ RP-HPLC (C18, UV detector)</t>
        </is>
      </c>
      <c r="K11" s="166" t="inlineStr"/>
      <c r="L11" s="166" t="inlineStr">
        <is>
          <t>Chromatography</t>
        </is>
      </c>
      <c r="M11" s="166" t="inlineStr">
        <is>
          <t>HPLC (Liquid Chromatography)</t>
        </is>
      </c>
      <c r="N11" s="165" t="inlineStr">
        <is>
          <t>Product</t>
        </is>
      </c>
      <c r="O11" s="166" t="inlineStr">
        <is>
          <t>แบบฝึกหัด / เภสัชตำรับ USP</t>
        </is>
      </c>
      <c r="P11" s="165" t="inlineStr">
        <is>
          <t>แบบฝึกหัด</t>
        </is>
      </c>
      <c r="Q11" s="165" t="inlineStr">
        <is>
          <t>เล่มม่วง</t>
        </is>
      </c>
      <c r="R11" s="165" t="inlineStr"/>
    </row>
    <row r="12" ht="24" customHeight="1" s="49">
      <c r="A12" s="165" t="n">
        <v>10</v>
      </c>
      <c r="B12" s="166" t="inlineStr">
        <is>
          <t>ในการตรวจวิเคราะห์ยา Omeprazole และสารปนเปื้อน Omeprazole Related Compound A ด้วยเครื่อง HPLC พบว่าพีคของสารทั้งสองมี Retention time เท่ากับ 3.0 นาที และ 6.0 นาที ตามลำดับ โดยมีความกว้างของพีคที่ฐาน (Peak width at baseline; W) เท่ากับ 0.30 นาที และ 0.325 นาที ตามลำดับ จงคำนวณหาค่า Resolution (Rs) ระหว่างพีคทั้งสองตามเกณฑ์เภสัชตำรับ USP</t>
        </is>
      </c>
      <c r="C12" s="166" t="inlineStr"/>
      <c r="D12" s="168" t="inlineStr">
        <is>
          <t>9.6</t>
        </is>
      </c>
      <c r="E12" s="168" t="inlineStr">
        <is>
          <t>4.8</t>
        </is>
      </c>
      <c r="F12" s="168" t="inlineStr">
        <is>
          <t>2.4</t>
        </is>
      </c>
      <c r="G12" s="168" t="inlineStr">
        <is>
          <t>0.625</t>
        </is>
      </c>
      <c r="H12" s="168" t="inlineStr">
        <is>
          <t>1.5</t>
        </is>
      </c>
      <c r="I12" s="167" t="inlineStr">
        <is>
          <t>1</t>
        </is>
      </c>
      <c r="J12" s="166" t="inlineStr">
        <is>
          <t>✅ คำตอบที่ถูกต้อง: ข้อ ก. 9.6
💡 Background:
Resolution (Rs) เป็นค่าที่บอกความสามารถของระบบโครมาโทกราฟีในการแยกพีคสองพีคที่อยู่ติดกันออกจากกันได้อย่างสมบูรณ์หรือไม่ เกณฑ์ยอมรับทั่วไปของ Baseline separation คือ Rs ≥ 1.5
🎯 ทำไมข้อนี้ถึงถูก:
ตามสูตร USP &lt;621&gt;: Rs = 2 × (tR2 - tR1) / (W1 + W2)
• tR1 = 3.0 นาที, tR2 = 6.0 นาที → (tR2 - tR1) = 3.0 นาที
• W1 = 0.30 นาที, W2 = 0.325 นาที → (W1 + W2) = 0.625 นาที
• Rs = (2 × 3.0) / 0.625 = 6.0 / 0.625 = 9.6
ดังนั้น ค่า Resolution มีค่าเท่ากับ 9.6
🔍 ข้ออื่นผิดเพราะอะไร:
• ข้อ ข. (4.8): ลืมคูณ 2 ในสูตร (คำนวณเฉพาะ ΔtR / ΣW)
• ข้อ ค., ง., จ.: ตัวเลขการคำนวณไม่ถูกต้อง
📖 Guideline อ้างอิง:
USP &lt;621&gt; Chromatography &amp; British Pharmacopoeia (BP)
📌 จุดจำก่อนสอบ:
• Resolution Formula: Rs = 2(tR2 - tR1) / (W1 + W2)
• Baseline Separation Standard: Rs ≥ 1.5</t>
        </is>
      </c>
      <c r="K12" s="166" t="inlineStr">
        <is>
          <t>System Suitability (Resolution)</t>
        </is>
      </c>
      <c r="L12" s="166" t="inlineStr">
        <is>
          <t>Chromatography</t>
        </is>
      </c>
      <c r="M12" s="166" t="inlineStr">
        <is>
          <t>System Suitability Testing</t>
        </is>
      </c>
      <c r="N12" s="165" t="inlineStr">
        <is>
          <t>Product</t>
        </is>
      </c>
      <c r="O12" s="166" t="inlineStr">
        <is>
          <t>ข้อ 125 (PLE_CC1_2561_Key.md)</t>
        </is>
      </c>
      <c r="P12" s="165" t="inlineStr">
        <is>
          <t>ข้อสอบเก่า</t>
        </is>
      </c>
      <c r="Q12" s="165" t="inlineStr">
        <is>
          <t>2561</t>
        </is>
      </c>
      <c r="R12" s="165" t="inlineStr"/>
    </row>
    <row r="13" ht="24" customHeight="1" s="49">
      <c r="A13" s="167" t="n">
        <v>11</v>
      </c>
      <c r="B13" s="166" t="inlineStr">
        <is>
          <t>ตำรับ Clotrimazole cream มีส่วนประกอบได้แก่ Clotrimazole, Methylparaben, Propylparaben, Mineral oil, Glycerin, Propylene glycol, และ Cetyl alcohol หากนำตำรับนี้มาวิเคราะห์ด้วยเทคนิค RP-HPLC ร่วมกับเครื่องตรวจวัด UV Detector จะปรากฏสัญญาณโครมาโทแกรมทั้งหมดกี่ Peak</t>
        </is>
      </c>
      <c r="C13" s="166" t="inlineStr"/>
      <c r="D13" s="166" t="inlineStr">
        <is>
          <t>1 peak</t>
        </is>
      </c>
      <c r="E13" s="166" t="inlineStr">
        <is>
          <t>2 peaks</t>
        </is>
      </c>
      <c r="F13" s="166" t="inlineStr">
        <is>
          <t>3 peaks</t>
        </is>
      </c>
      <c r="G13" s="166" t="inlineStr">
        <is>
          <t>5 peaks</t>
        </is>
      </c>
      <c r="H13" s="166" t="inlineStr">
        <is>
          <t>7 peaks</t>
        </is>
      </c>
      <c r="I13" s="167" t="inlineStr">
        <is>
          <t>3</t>
        </is>
      </c>
      <c r="J13" s="166" t="inlineStr">
        <is>
          <t>✅ คำตอบที่ถูกต้อง: ข้อ ค. 3 peaks (Clotrimazole, Methylparaben, และ Propylparaben)
💡 Background:
เครื่องตรวจวัดชนิด UV-Visible Detector ในระบบ HPLC จะตรวจจับเฉพาะสารที่มีหมู่ให้สี (Chromophores) เช่น พันธะคู่คอนจูเกต (Conjugated double bonds) หรือวงแหวนเบนซีน (Aromatic rings) ที่ดูดกลืนแสง UV
🎯 ทำไมข้อนี้ถึงถูก:
เมื่อวิเคราะห์ส่วนประกอบในตำรับ Clotrimazole cream:
1. Clotrimazole: มีวงแหวนแอโรแมติกถึง 3 วงและวงอิมิดาโซล -&gt; ดูดกลืน UV ดีเยี่ยม (เกิด Peak ที่ 1)
2. Methylparaben: มีวงแหวนฟีนอลและเอสเทอร์ -&gt; ดูดกลืน UV ดีเยี่ยม (เกิด Peak ที่ 2)
3. Propylparaben: มีวงแหวนฟีนอลและเอสเทอร์ -&gt; ดูดกลืน UV ดีเยี่ยม (เกิด Peak ที่ 3)
ส่วน Mineral oil, Glycerin, Propylene glycol, และ Cetyl alcohol ล้วนเป็นสารประกอบแอลิแฟติกอิ่มตัว (Aliphatic hydrocarbons/polyols) ที่ไม่มีโครโมฟอร์ จึงไม่ดูดกลืนแสง UV และ ไม่ปรากฏ Peak บนโครมาโทแกรม ทำให้ตรวจพบทั้งหมด 3 Peaks อย่างชัดเจน
🔍 ข้ออื่นผิดเพราะอะไร:
• ข้อ ก. (1 peak): เข้าใจผิดว่าเห็นเฉพาะตัวยาสำคัญ Clotrimazole ลืมคิดถึงสารกันเสียกลุ่ม Parabens
• ข้อ ข. (2 peaks): นับสารไม่ครบ
• ข้อ ง. (5 peaks) และ ข้อ จ. (7 peaks): นับรวมสารกระสายยาแอลิแฟติกที่ไม่มีโครโมฟอร์เข้ามาด้วย
📖 Guideline อ้างอิง:
USP Monograph for Clotrimazole Cream &amp; Principles of Instrumental Analysis (Skoog, Holler, Crouch)
📌 จุดจำก่อนสอบ:
UV Detector จะเห็นเฉพาะสารที่มีวงเบนซีน/พันธะคู่สลับ (Chromophore): Clotrimazole + Methylparaben + Propylparaben = 3 peaks! ส่วนไขมัน/แอลกอฮอล์/น้ำมัน ไม่มี UV peak!</t>
        </is>
      </c>
      <c r="K13" s="166" t="inlineStr"/>
      <c r="L13" s="166" t="inlineStr">
        <is>
          <t>Chromatography</t>
        </is>
      </c>
      <c r="M13" s="166" t="inlineStr">
        <is>
          <t>HPLC (Liquid Chromatography)</t>
        </is>
      </c>
      <c r="N13" s="165" t="inlineStr">
        <is>
          <t>Product</t>
        </is>
      </c>
      <c r="O13" s="166" t="inlineStr">
        <is>
          <t>ข้อสอบจริง 2560 ข้อ 6 / RxCU73</t>
        </is>
      </c>
      <c r="P13" s="167" t="inlineStr">
        <is>
          <t>ข้อสอบเก่า</t>
        </is>
      </c>
      <c r="Q13" s="165" t="inlineStr">
        <is>
          <t>2560</t>
        </is>
      </c>
      <c r="R13" s="165" t="inlineStr"/>
    </row>
    <row r="14" ht="24" customHeight="1" s="49">
      <c r="A14" s="165" t="n">
        <v>12</v>
      </c>
      <c r="B14" s="166" t="inlineStr">
        <is>
          <t>วิเคราะห์ Paracetamol ให้ USP มา บอกว่า ชั่ง Paracetamol 500 mg 20 เม็ด ได้ 20.50 กรัม และชั่งผง ยามา 140 mg หลังจากวิเคราะห์ด้วย HPLC ได้ พื นที่ใต้กราฟของตัวอย่าง 2500 และ Standard (Paracetamol 0.1 mg/ml) 2500 ถามว่า %LA เท่าใด</t>
        </is>
      </c>
      <c r="C14" s="166" t="inlineStr"/>
      <c r="D14" s="170" t="inlineStr">
        <is>
          <t>1</t>
        </is>
      </c>
      <c r="E14" s="170" t="inlineStr">
        <is>
          <t>0.68</t>
        </is>
      </c>
      <c r="F14" s="170" t="inlineStr">
        <is>
          <t>1.46</t>
        </is>
      </c>
      <c r="G14" s="170" t="inlineStr">
        <is>
          <t>0.84</t>
        </is>
      </c>
      <c r="H14" s="170" t="inlineStr">
        <is>
          <t>0.72</t>
        </is>
      </c>
      <c r="I14" s="165" t="n">
        <v>1</v>
      </c>
      <c r="J14" s="166" t="inlineStr">
        <is>
          <t>✅ คำตอบที่ถูกต้อง: ข้อ ก. 100%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100% 💡 คำอธิบายและเหตุผลทางเภสัชกรรม:
💡 คำอธิบายและเหตุผลทางเภสัชกรรม:
การเลือก 100%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(68%): 68% ไม่สอดคล้องกับคุณสมบัติทางกายภาพและเคมีที่ต้องการสำหรับ Liquid/Semisolid formulation
• ข้อ ค. (146%): 146% ไม่สอดคล้องกับคุณสมบัติทางกายภาพและเคมีที่ต้องการสำหรับ Liquid/Semisolid formulation
• ข้อ ง. (84%): 84% ไม่สอดคล้องกับคุณสมบัติทางกายภาพและเคมีที่ต้องการสำหรับ Liquid/Semisolid formulation
• ข้อ จ. (72%): 72% ไม่สอดคล้องกับคุณสมบัติทางกายภาพและเคมีที่ต้องการสำหรับ Liquid/Semisolid formulation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 s="166" t="inlineStr"/>
      <c r="L14" s="166" t="inlineStr">
        <is>
          <t>Chromatography</t>
        </is>
      </c>
      <c r="M14" s="166" t="inlineStr">
        <is>
          <t>HPLC (Liquid Chromatography)</t>
        </is>
      </c>
      <c r="N14" s="165" t="inlineStr">
        <is>
          <t>Product</t>
        </is>
      </c>
      <c r="O14" s="166" t="inlineStr">
        <is>
          <t>ข้อ 7 (PLE_CC1_2560 22 April Set 1.md)</t>
        </is>
      </c>
      <c r="P14" s="165" t="inlineStr">
        <is>
          <t>ข้อสอบเก่า</t>
        </is>
      </c>
      <c r="Q14" s="165" t="inlineStr">
        <is>
          <t>2560</t>
        </is>
      </c>
      <c r="R14" s="165" t="inlineStr"/>
    </row>
    <row r="15" ht="24" customHeight="1" s="49">
      <c r="A15" s="167" t="n">
        <v>13</v>
      </c>
      <c r="B15" s="166" t="inlineStr">
        <is>
          <t>Levonorgestrel (-) และ Dextronorgestrel (+) เป็นคู่ไอโซเมอร์ชนิด Enantiomers ซึ่งกันและกัน เครื่องมือวิเคราะห์ในข้อใดสามารถนำมาใช้จำแนกความแตกต่างระหว่างสารทั้งสองชนิดนี้ได้อย่างถูกต้อง</t>
        </is>
      </c>
      <c r="C15" s="166" t="inlineStr"/>
      <c r="D15" s="166" t="inlineStr">
        <is>
          <t>Polarimeter</t>
        </is>
      </c>
      <c r="E15" s="166" t="inlineStr">
        <is>
          <t>Nuclear Magnetic Resonance (NMR) ธรรมดา</t>
        </is>
      </c>
      <c r="F15" s="166" t="inlineStr">
        <is>
          <t>Reversed-Phase HPLC ทั่วไป (Achiral column)</t>
        </is>
      </c>
      <c r="G15" s="166" t="inlineStr">
        <is>
          <t>Thin Layer Chromatography (TLC)</t>
        </is>
      </c>
      <c r="H15" s="166" t="inlineStr">
        <is>
          <t>Mass Spectrometry (MS)</t>
        </is>
      </c>
      <c r="I15" s="167" t="inlineStr">
        <is>
          <t>1</t>
        </is>
      </c>
      <c r="J15" s="166" t="inlineStr">
        <is>
          <t>✅ คำตอบที่ถูกต้อง: ข้อ ก. Polarimeter (หรือ Chiral HPLC)
💡 Background:
Levonorgestrel (-) และ Dextronorgestrel (+) เป็นคู่ไอโซเมอร์เชิงแสง (Enantiomers) ซึ่งกันและกัน ซึ่งมีสมบัติทางเคมีและกายภาพในสภาวะปกติเหมือนกันทุกประการ (เช่น จุดหลอมเหลว, ความสามารถในการละลาย, มวลโมเลกุล, สเปกตรัม NMR ทั่วไป)
🎯 ทำไมข้อนี้ถึงถูก:
คุณสมบัติทางกายภาพเดียวที่แตกต่างกันระหว่าง Enantiomers คือ ทิศทางการหมุนระนาบแสงโพลาไรซ์ (Optical rotation) โดยสารหนึ่งจะหมุนระนาบแสงไปทางซ้าย (Levorotatory, -) และอีกสารหนึ่งจะหมุนไปทางขวา (Dextrorotatory, +) ดังนั้น เครื่องมือมาตรฐานที่ใช้จำแนกคู่ไอโซเมอร์นี้ได้คือ Polarimeter (หรือการใช้ Chiral HPLC column)
🔍 ข้ออื่นผิดเพราะอะไร:
• ข้อ ข. NMR ธรรมดา: สัญญาณเคมีของ Enantiomers ในตัวทำละลายอะไครัลจะซ้อนทับกันเป็นสัญญาณเดียวกัน ไม่สามารถแยกแยะได้
• ข้อ ค. Normal HPLC (Achiral column): มี Retention time เท่ากัน ไม่สามารถแยก Enantiomers ได้
• ข้อ ง. TLC: ค่า Rf เท่ากันทุกประการ
• ข้อ จ. Mass Spectrometry (MS): มีค่าน้ำหนักโมเลกุล (m/z) และ fragmentation pattern เหมือนกันทุกประการ
📖 Guideline อ้างอิง:
United States Pharmacopeia USP &lt;781&gt; Optical Rotation &amp; Foye's Principles of Medicinal Chemistry
📌 จุดจำก่อนสอบ:
Enantiomers (D- vs L- isomer) แยกด้วยเครื่องมือปกติไม่ได้! ต้องใช้ Polarimeter (วัดการหมุนแสง) หรือ Chiral HPLC เท่านั้น</t>
        </is>
      </c>
      <c r="K15" s="166" t="inlineStr"/>
      <c r="L15" s="166" t="inlineStr">
        <is>
          <t>Chromatography</t>
        </is>
      </c>
      <c r="M15" s="166" t="inlineStr">
        <is>
          <t>HPLC (Liquid Chromatography)</t>
        </is>
      </c>
      <c r="N15" s="165" t="inlineStr">
        <is>
          <t>Product</t>
        </is>
      </c>
      <c r="O15" s="166" t="inlineStr">
        <is>
          <t>ข้อสอบจริง / เภสัชวิเคราะห์</t>
        </is>
      </c>
      <c r="P15" s="165" t="inlineStr">
        <is>
          <t>แบบฝึกหัด</t>
        </is>
      </c>
      <c r="Q15" s="165" t="inlineStr">
        <is>
          <t>เล่มม่วง</t>
        </is>
      </c>
      <c r="R15" s="165" t="inlineStr"/>
    </row>
    <row r="16" ht="24" customHeight="1" s="49">
      <c r="A16" s="167" t="n">
        <v>14</v>
      </c>
      <c r="B16" s="166" t="inlineStr">
        <is>
          <t>หากวิเคราะห์สารตัวอย่างยา A ด้วยเทคนิค HPLC ภายใต้สภาวะเดียวกัน พบว่าค่า Retention time ของยา A เท่ากับ Retention time ของสารมาตรฐาน (Standard) อย่างแม่นยำ ผลการวิเคราะห์นี้หมายความว่าอย่างไร</t>
        </is>
      </c>
      <c r="C16" s="166" t="inlineStr"/>
      <c r="D16" s="166" t="inlineStr">
        <is>
          <t>สารตัวอย่างยา A มีปริมาณความเข้มข้นเท่ากับสารมาตรฐาน</t>
        </is>
      </c>
      <c r="E16" s="166" t="inlineStr">
        <is>
          <t>สารตัวอย่างยา A เป็นสารคนละชนิดกับสารมาตรฐาน</t>
        </is>
      </c>
      <c r="F16" s="166" t="inlineStr">
        <is>
          <t>สารตัวอย่างยา A เป็นสารสลายตัว (By-product) ของสารมาตรฐาน</t>
        </is>
      </c>
      <c r="G16" s="166" t="inlineStr">
        <is>
          <t>สารตัวอย่างยา A และสารมาตรฐานใช้เวลาอยู่ในคอลัมน์เท่ากัน</t>
        </is>
      </c>
      <c r="H16" s="166" t="inlineStr">
        <is>
          <t>สารตัวอย่างยา A มีความชอบพอกับเฟสคงที่ในคอลัมน์มากกว่าสารมาตรฐาน</t>
        </is>
      </c>
      <c r="I16" s="167" t="inlineStr">
        <is>
          <t>4</t>
        </is>
      </c>
      <c r="J16" s="166" t="inlineStr">
        <is>
          <t>✅ คำตอบที่ถูกต้อง: ข้อ ง. เวลาที่ standard กับยา A อยู่ใน column เท่ากัน
💡 Background:
เวลาคงอยู่ (Retention time: tR) ในระบบโครมาโทกราฟีของเหลว คือเวลาที่สารแต่ละชนิดใช้ในการเคลื่อนที่นับตั้งแต่ฉีดสารตัวอย่างเข้าสู่ระบบ ผ่านคอลัมน์ จนกระทั่งถูกชะออกมาและตรวจวัดได้ที่ตัวตรวจวัด
🎯 ทำไมข้อนี้ถึงถูก:
การที่สารตัวอย่างยา A มีค่า Retention time เท่ากับสารมาตรฐาน (Standard) หมายถึง สารทั้งสองใช้เวลาในการเคลื่อนที่และมีอันตรกิริยา (Partitioning/Interaction) กับทั้งเฟสคงที่และเฟสเคลื่อนที่เท่ากันในคอลัมน์ ซึ่งบ่งชี้ในเบื้องต้นว่าสารทั้งสองน่าจะเป็นสารชนิดเดียวกัน (Qualitative identification) แต่ไม่ได้แสดงว่ามีปริมาณความเข้มข้นเท่ากัน
🔍 ข้ออื่นผิดเพราะอะไร:
• ข้อ ก. ยา A กับ standard มีปริมาณเท่ากัน: ผิด ปริมาณสารต้องดูจากพื้นที่ใต้พีค (Peak Area) หรือความสูงพีค (Peak Height) ไม่ใช่ดูจาก Retention time
• ข้อ ข. ยากับ standard เป็นสารคนละตัวกัน: การมี tR เท่ากันบ่งชี้ว่ามีแนวโน้มเป็นสารเดียวกัน
• ข้อ ค. ยา A เป็น by-product ของ standard: ไม่เกี่ยวข้องกัน
• ข้อ จ. ยา A ชอบเฟสคงที่มากกว่า standard: ผิด ถ้าชอบมากกว่า tR จะต้องยาวนานกว่า
📖 Guideline อ้างอิง:
United States Pharmacopeia USP &lt;621&gt; Chromatography &amp; Principles of Instrumental Analysis
📌 จุดจำก่อนสอบ:
HPLC: Retention Time บอก "ชนิดของสาร" (Identification) ส่วน Peak Area บอก "ปริมาณของสาร" (Quantitation)!</t>
        </is>
      </c>
      <c r="K16" s="166" t="inlineStr"/>
      <c r="L16" s="166" t="inlineStr">
        <is>
          <t>Chromatography</t>
        </is>
      </c>
      <c r="M16" s="166" t="inlineStr">
        <is>
          <t>HPLC (Liquid Chromatography)</t>
        </is>
      </c>
      <c r="N16" s="165" t="inlineStr">
        <is>
          <t>Product</t>
        </is>
      </c>
      <c r="O16" s="166" t="inlineStr">
        <is>
          <t>ข้อสอบจริง 2561 ข้อ 31</t>
        </is>
      </c>
      <c r="P16" s="167" t="inlineStr">
        <is>
          <t>ข้อสอบเก่า</t>
        </is>
      </c>
      <c r="Q16" s="165" t="inlineStr">
        <is>
          <t>2561</t>
        </is>
      </c>
      <c r="R16" s="165" t="inlineStr"/>
    </row>
    <row r="17" ht="24" customHeight="1" s="49">
      <c r="A17" s="167" t="n">
        <v>15</v>
      </c>
      <c r="B17" s="166" t="inlineStr">
        <is>
          <t>ในการวิเคราะห์ Fluoxetine (ยาเบส pKa ~ 9.8) ด้วย RP-HPLC (C18 silica column, Mobile phase Methanol:Water) พบปัญหาพีคเบ้ขวารุนแรง (Peak tailing factor = 3.25) แนวทางการปรับปรุง Mobile phase ในข้อใดถูกต้องเพื่อลดปัญหา Peak tailing ดังกล่าว</t>
        </is>
      </c>
      <c r="C17" s="166" t="inlineStr"/>
      <c r="D17" s="166" t="inlineStr">
        <is>
          <t>ปรับ pH ของ Mobile phase ให้เป็นด่างจัดที่ pH 11.8</t>
        </is>
      </c>
      <c r="E17" s="166" t="inlineStr">
        <is>
          <t>เติม Triethylamine (TEA) 0.1% หรือปรับ pH สู่กรดอ่อน (pH 2.5-3.0) เพื่อลดอันตรกิริยากับ Silanols</t>
        </is>
      </c>
      <c r="F17" s="166" t="inlineStr">
        <is>
          <t>เปลี่ยนตัวทำละลายทั้งหมดเป็น Acetonitrile บริสุทธิ์</t>
        </is>
      </c>
      <c r="G17" s="166" t="inlineStr">
        <is>
          <t>ลดความยาวของ Analytical column ลงครึ่งหนึ่ง</t>
        </is>
      </c>
      <c r="H17" s="166" t="inlineStr">
        <is>
          <t>เพิ่มอัตราการไหล (Flow rate) ของ Mobile phase เป็นสองเท่า</t>
        </is>
      </c>
      <c r="I17" s="167" t="inlineStr">
        <is>
          <t>2</t>
        </is>
      </c>
      <c r="J17" s="166" t="inlineStr">
        <is>
          <t>✅ คำตอบที่ถูกต้อง: ข้อ ข. เติม Triethylamine (TEA) ลงใน mobile phase หรือปรับ pH สู่กรดเพื่อยับยั้ง Silanol interaction
💡 Background:
Fluoxetine เป็นยาเบสอินทรีย์ที่มีหมู่อะมิโนทุติยภูมิ (Secondary amine, pKa ~ 9.8) ในคอลัมน์ RP-HPLC ที่ใช้เนื้อ Silica สารตกค้างประเภทหมู่ไซลานอลอิสระ (Residual silanol groups: Si-OH) จะแตกตัวเป็นประจุลบ (Si-O-)
🎯 ทำไมข้อนี้ถึงถูก:
ประจุลบของ Silanolate จะเกิดอันตรกิริยารองแบบดึงดูดทางไฟฟ้า (Secondary electrostatic interaction / Cation-exchange) กับประจุบวกของ Fluoxetine ส่งผลให้เกิดการดูดยึดเหนี่ยวที่แข็งแรงเป็นพิเศษ ทำให้สารชะออกมาช้าและเกิดปัญหา Peak Tailing รุนแรง การแก้ไขในทางปฏิบัติทำได้โดย:
1. การเติม สารบดบังไซลานอล (Silanol masking agent) เช่น Triethylamine (TEA) เพื่อเข้าไปจับกับ Silanolate แทนตัวยา หรือ
2. การปรับ pH ของ Mobile phase ให้เป็นกรดต่ำ (pH ~ 2-3) เพื่อให้หมู่ Silanol อยู่ในรูปที่ไม่แตกตัว (Unionized Si-OH) ขจัดแรงดึงดูดทางไฟฟ้าทิ้งไป
🔍 ข้ออื่นผิดเพราะอะไร:
• ข้อ ก. ใช้ pH 11.8: สภาวะด่างจัดจะทำลายและละลายโครงสร้าง Silica backbone ของคอลัมน์ (Silica dissolution) ทำให้คอลัมน์เสื่อมสภาพถาวร
• ข้อ ค. สลับใช้ Acetonitrile เดี่ยวๆ: ไม่ได้แก้ปัญหาประจุลบของ Silanolate
• ข้อ ง. ลดความยาวคอลัมน์: ไม่ช่วยลด Peak tailing ซ้ำยังลดประสิทธิภาพการแยก (Theoretical plates)
📖 Guideline อ้างอิง:
Practical HPLC Method Development (Snyder, Kirkland, Glajch) &amp; USP &lt;621&gt; Chromatography
📌 จุดจำก่อนสอบ:
ยาเบส (Amine) เกิด Peak Tailing ใน RP-HPLC จาก Residual Silanols -&gt; แก้ด้วยการเติม Triethylamine (TEA) หรือลด pH เป็นกรดต่ำ (pH 2-3) เพื่อ Mask silanols!</t>
        </is>
      </c>
      <c r="K17" s="166" t="inlineStr"/>
      <c r="L17" s="166" t="inlineStr">
        <is>
          <t>Chromatography</t>
        </is>
      </c>
      <c r="M17" s="166" t="inlineStr">
        <is>
          <t>System Suitability Testing</t>
        </is>
      </c>
      <c r="N17" s="165" t="inlineStr">
        <is>
          <t>Product</t>
        </is>
      </c>
      <c r="O17" s="166" t="inlineStr">
        <is>
          <t>ข้อสอบจริง 2557 ข้อ 12</t>
        </is>
      </c>
      <c r="P17" s="167" t="inlineStr">
        <is>
          <t>ข้อสอบเก่า</t>
        </is>
      </c>
      <c r="Q17" s="165" t="inlineStr">
        <is>
          <t>2557</t>
        </is>
      </c>
      <c r="R17" s="165" t="inlineStr"/>
    </row>
    <row r="18" ht="24" customHeight="1" s="49">
      <c r="A18" s="167" t="n">
        <v>16</v>
      </c>
      <c r="B18" s="166" t="inlineStr">
        <is>
          <t>ในการตรวจวิเคราะห์ยา Omeprazole และสารปนเปื้อนด้วย HPLC พบว่าสารปนเปื้อนมี Retention time 3.0 นาที (Peak width ที่ฐาน = 0.300 นาที) และตัวยา Omeprazole มี Retention time 6.0 นาที (Peak width ที่ฐาน = 0.325 นาที) จงคำนวณหาค่า Resolution (Rs) ตามเกณฑ์ USP &lt;621&gt;</t>
        </is>
      </c>
      <c r="C18" s="166" t="inlineStr"/>
      <c r="D18" s="168" t="inlineStr">
        <is>
          <t>4.8</t>
        </is>
      </c>
      <c r="E18" s="168" t="inlineStr">
        <is>
          <t>7.5</t>
        </is>
      </c>
      <c r="F18" s="168" t="inlineStr">
        <is>
          <t>9.6</t>
        </is>
      </c>
      <c r="G18" s="168" t="inlineStr">
        <is>
          <t>12.0</t>
        </is>
      </c>
      <c r="H18" s="168" t="inlineStr">
        <is>
          <t>1.5</t>
        </is>
      </c>
      <c r="I18" s="167" t="inlineStr">
        <is>
          <t>3</t>
        </is>
      </c>
      <c r="J18" s="166" t="inlineStr">
        <is>
          <t>✅ คำตอบที่ถูกต้อง: ข้อ ค. 9.6
💡 Background:
ค่าความละเอียดในการแยก (Chromatographic Resolution: Rs) ตามเภสัชตำรับ USP &lt;621&gt; คำนวณจากสูตร:
Rs = 2 × (tR2 - tR1) / (W1 + W2)
🎯 ทำไมข้อนี้ถึงถูก:
จากข้อมูลการวิเคราะห์ Omeprazole และสารปนเปื้อน:
• Retention time สารที่ 1 (tR1) = 3.0 นาที, ความกว้างฐานพีค (W1) = 0.300 นาที
• Retention time สารที่ 2 (tR2) = 6.0 นาที, ความกว้างฐานพีค (W2) = 0.325 นาที
แทนค่าในสูตร:
Rs = 2 × (6.0 - 3.0) / (0.300 + 0.325)
Rs = 2 × 3.0 / 0.625 = 6.0 / 0.625 = 9.6
🔍 ข้ออื่นผิดเพราะอะไร:
• ข้อ ก. 4.8: ลืมคูณ 2 ในเศษ
• ข้อ ข. 7.5: คำนวณความกว้างฐานพีคผิดพลาด
• ข้อ ง. 12.0: ใช้สูตรสลับตำแหน่ง
• ข้อ จ. 1.5: เกณฑ์ขั้นต่ำในการแยกสมบูรณ์ (Baseline separation คือ Rs &gt;= 1.5) ไม่ใช่ค่าที่คำนวณได้จากโจทย์
📖 Guideline อ้างอิง:
United States Pharmacopeia USP &lt;621&gt; Chromatography (System Suitability: Resolution)
📌 จุดจำก่อนสอบ:
สูตร USP Resolution: Rs = 2(tR2 - tR1) / (W1 + W2) ถ้า Rs &gt;= 1.5 ถือว่าแยกออกจากกันสมบูรณ์ถึงเส้นฐาน (Baseline separation)</t>
        </is>
      </c>
      <c r="K18" s="166" t="inlineStr"/>
      <c r="L18" s="166" t="inlineStr">
        <is>
          <t>Chromatography</t>
        </is>
      </c>
      <c r="M18" s="166" t="inlineStr">
        <is>
          <t>System Suitability Testing</t>
        </is>
      </c>
      <c r="N18" s="165" t="inlineStr">
        <is>
          <t>Product</t>
        </is>
      </c>
      <c r="O18" s="166" t="inlineStr">
        <is>
          <t>ข้อสอบจริง 2561 ข้อ 40</t>
        </is>
      </c>
      <c r="P18" s="167" t="inlineStr">
        <is>
          <t>ข้อสอบเก่า</t>
        </is>
      </c>
      <c r="Q18" s="165" t="inlineStr">
        <is>
          <t>2561</t>
        </is>
      </c>
      <c r="R18" s="165" t="inlineStr"/>
    </row>
    <row r="19" ht="24" customHeight="1" s="49">
      <c r="A19" s="167" t="n">
        <v>17</v>
      </c>
      <c r="B19" s="166" t="inlineStr">
        <is>
          <t>หากต้องการตรวจวัดปริมาณยา Levodopa ในพลาสมาของมนุษย์ (Plasma sample) ที่มีความเข้มข้นต่ำระดับนาโนกรัมต่อมิลลิลิตร (ng/mL) เครื่องมือวิเคราะห์ในข้อใดมีความไวและความจำเพาะเหมาะสมที่สุด</t>
        </is>
      </c>
      <c r="C19" s="166" t="inlineStr"/>
      <c r="D19" s="166" t="inlineStr">
        <is>
          <t>Direct UV-Visible Spectrophotometry</t>
        </is>
      </c>
      <c r="E19" s="166" t="inlineStr">
        <is>
          <t>Liquid Chromatography-Tandem Mass Spectrometry (LC-MS/MS)</t>
        </is>
      </c>
      <c r="F19" s="166" t="inlineStr">
        <is>
          <t>Polarimetry</t>
        </is>
      </c>
      <c r="G19" s="166" t="inlineStr">
        <is>
          <t>Fourier Transform Infrared Spectroscopy (FTIR)</t>
        </is>
      </c>
      <c r="H19" s="166" t="inlineStr">
        <is>
          <t>Thin Layer Chromatography (TLC)</t>
        </is>
      </c>
      <c r="I19" s="167" t="inlineStr">
        <is>
          <t>2</t>
        </is>
      </c>
      <c r="J19" s="166" t="inlineStr">
        <is>
          <t>✅ คำตอบที่ถูกต้อง: ข้อ ข. Liquid Chromatography-Tandem Mass Spectrometry (LC-MS/MS)
💡 Background:
การตรวจวัดระดับยา Levodopa ในพลาสมาหรือกระแสเลือด (Bioanalytical assay / Therapeutic Drug Monitoring) มีความท้าทายสูงมากเนื่องจากตัวยามีความเข้มข้นต่ำมาก (ระดับ ng/mL) มีครึ่งชีวิตสั้น และมีสารชีวเคมีภายนอก/ภายในร่างกายรบกวนสูง
🎯 ทำไมข้อนี้ถึงถูก:
เทคนิค Liquid Chromatography-Tandem Mass Spectrometry (LC-MS/MS) หรือ HPLC with Electrochemical Detection (HPLC-ECD) เป็นวิธีมาตรฐานที่มีความไวในการวิเคราะห์ (Sensitivity) และความจำเพาะ (Specificity) สูงสุดในระดับ Trace level สามารถตรวจวัดปริมาณยาในตัวอย่างชีวภาพ (Biological matrix) ได้อย่างแม่นยำ
🔍 ข้ออื่นผิดเพราะอะไร:
• ข้อ ก. UV-Visible: ขาดความไว ไม่สามารถตรวจวัดความเข้มข้นต่ำระดับ ng/mL ในเลือดได้ และโปรตีนในเลือดจะบดบังสัญญาณ
• ข้อ ค. Polarimetry: ต้องใช้สารบริสุทธิ์ความเข้มข้นสูงในระดับ mg/mL ไม่สามารถใช้วัดในเลือดได้
• ข้อ ง. IR spectroscopy: ใช้พิสูจน์เอกลักษณ์ผงยาบริสุทธิ์ ไม่ใช่วิธีชีววิเคราะห์ในพลาสมา
• ข้อ จ. TLC: ขาดความแม่นยำและความไวเชิงปริมาณ
📖 Guideline อ้างอิง:
US FDA Guidance for Industry: Bioanalytical Method Validation &amp; EMA Guideline on Bioanalytical Method Validation
📌 จุดจำก่อนสอบ:
การตรวจวัดระดับยาในเลือด/พลาสมา (Biological fluids) ที่มีความเข้มข้นต่ำระดับนาโนกรัม -&gt; เครื่องมือมาตรฐานคือ LC-MS/MS เสมอ!</t>
        </is>
      </c>
      <c r="K19" s="166" t="inlineStr"/>
      <c r="L19" s="166" t="inlineStr">
        <is>
          <t>Chromatography</t>
        </is>
      </c>
      <c r="M19" s="166" t="inlineStr">
        <is>
          <t>HPLC (Liquid Chromatography)</t>
        </is>
      </c>
      <c r="N19" s="165" t="inlineStr">
        <is>
          <t>Product</t>
        </is>
      </c>
      <c r="O19" s="166" t="inlineStr">
        <is>
          <t>ข้อสอบเตรียมสอบเภสัช</t>
        </is>
      </c>
      <c r="P19" s="165" t="inlineStr">
        <is>
          <t>แบบฝึกหัด</t>
        </is>
      </c>
      <c r="Q19" s="165" t="inlineStr">
        <is>
          <t>เล่มม่วง</t>
        </is>
      </c>
      <c r="R19" s="165" t="inlineStr"/>
    </row>
    <row r="20" ht="24" customHeight="1" s="49">
      <c r="A20" s="165" t="n">
        <v>18</v>
      </c>
      <c r="B20" s="166" t="inlineStr">
        <is>
          <t>ในการวิเคราะห์สารตัวอย่างยา Levodopa ด้วยเทคนิค Reversed-Phase HPLC (RP-HPLC) ปัจจัยในข้อใดต่อไปนี้ 'ไม่มีผล' ต่อการเปลี่ยนแปลงค่าเวลาที่สารคงอยู่ในคอลัมน์ (Retention time, tR) ของ Levodopa</t>
        </is>
      </c>
      <c r="C20" s="166" t="inlineStr"/>
      <c r="D20" s="166" t="inlineStr">
        <is>
          <t>ชนิดของอุปกรณ์ตรวจวัดสัญญาณ (Type of detector เช่น UV detector เทียบกับ Fluorescence detector)</t>
        </is>
      </c>
      <c r="E20" s="166" t="inlineStr">
        <is>
          <t>ความยาวของคอลัมน์ (Column length)</t>
        </is>
      </c>
      <c r="F20" s="166" t="inlineStr">
        <is>
          <t>ค่าความเป็นกรด-ด่างของเฟสเคลื่อนที่ (pH of mobile phase)</t>
        </is>
      </c>
      <c r="G20" s="166" t="inlineStr">
        <is>
          <t>ชนิดและสัดส่วนของตัวทำละลายอินทรีย์ในเฟสเคลื่อนที่ (Organic modifier ratio)</t>
        </is>
      </c>
      <c r="H20" s="166" t="inlineStr">
        <is>
          <t>อัตราการไหลของเฟสเคลื่อนที่ (Flow rate)</t>
        </is>
      </c>
      <c r="I20" s="165" t="n">
        <v>1</v>
      </c>
      <c r="J20" s="166" t="inlineStr">
        <is>
          <t>✅ คำตอบที่ถูกต้อง: ข้อ ก. ชนิดของอุปกรณ์ตรวจวัดสัญญาณ (Type of detector เช่น UV detector เทียบกับ Fluorescence detector)
💡 Background:
Retention time (tR) คือเวลาที่โมเลกุลของสารใช้ในการเคลื่อนที่ผ่านคอลัมน์โครมาโทกราฟี ตั้งแต่ฉีดสารตัวอย่างจนกระทั่งสารเคลื่อนที่ออกจากคอลัมน์ (Elution) ซึ่งขึ้นอยู่กับปฏิกิริยาระหว่างสารตัวอย่าง เฟสนิ่ง (Stationary phase) และเฟสเคลื่อนที่ (Mobile phase)
🎯 ทำไมข้อนี้ถึงถูก:
Detector ทำหน้าที่เพียงตรวจวัดสัญญาณความเข้มข้นของสารหลังจากที่สารชะออกจากคอลัมน์แล้วเท่านั้น (Downstream process) ชนิดของ Detector (เช่น UV, PDA, RI, FLD) จึงไม่มีผลต่อปฏิกิริยาการแยกหรือเวลาที่สารค้างอยู่ในคอลัมน์ (tR)
🔍 ข้ออื่นผิดเพราะอะไร:
- ข้อ ข. (ความยาวคอลัมน์): คอลัมน์ที่ยาวขึ้นทำให้สารต้องเดินทางไกลขึ้น ส่งผลให้ tR เพิ่มขึ้นเป็นสัดส่วนโดยตรง
- ข้อ ค. (pH ของ Mobile phase): มีผลต่อสภาวะการแตกตัวเป็นไอออน (Ionization) ของ Levodopa (มีทั้งหมู่อะมิโนและคาร์บอกซิล) ส่งผลต่อสภาพมีขั้วและการจับกับเฟสนิ่ง C18 อย่างมาก
- ข้อ ง. (สัดส่วนตัวทำละลายอินทรีย์): การเพิ่มสัดส่วน Organic solvent (เช่น Methanol หรือ Acetonitrile) จะเพิ่ม Elution strength ทำให้สารหลุดเร็วขึ้น (tR สั้นลง)
- ข้อ จ. (อัตราการไหล Flow rate): การเพิ่ม Flow rate ทำให้สารเคลื่อนที่ผ่านคอลัมน์เร็วขึ้น ส่งผลให้ tR สั้นลง
📖 Guideline อ้างอิง:
USP-NF General Chapter &lt;621&gt; Chromatography, Skoog and Leary's Principles of Instrumental Analysis
📌 จุดจำก่อนสอบ:
ปัจจัยที่มีผลต่อ Retention time (tR) = Column, Mobile phase (pH, %organic), Flow rate, Temp / Detector ไม่มีผลต่อ tR</t>
        </is>
      </c>
      <c r="K20" s="166" t="inlineStr"/>
      <c r="L20" s="166" t="inlineStr">
        <is>
          <t>Chromatography</t>
        </is>
      </c>
      <c r="M20" s="166" t="inlineStr">
        <is>
          <t>HPLC (Liquid Chromatography)</t>
        </is>
      </c>
      <c r="N20" s="165" t="inlineStr">
        <is>
          <t>Product</t>
        </is>
      </c>
      <c r="O20" s="166" t="inlineStr">
        <is>
          <t>ข้อ 10 (PLE_CC1_2533.md)</t>
        </is>
      </c>
      <c r="P20" s="165" t="inlineStr">
        <is>
          <t>ข้อสอบเก่า</t>
        </is>
      </c>
      <c r="Q20" s="165" t="inlineStr">
        <is>
          <t>2533</t>
        </is>
      </c>
      <c r="R20" s="165" t="inlineStr"/>
    </row>
    <row r="21" ht="24" customHeight="1" s="49">
      <c r="A21" s="165" t="n">
        <v>19</v>
      </c>
      <c r="B21" s="166" t="inlineStr">
        <is>
          <t>หากเพิ่มความยาวของคอลัมน์โครมาโทกราฟี (Column length, L) ในการวิเคราะห์ด้วยเทคนิค HPLC จาก 150 mm เป็น 250 mm โดยที่ปัจจัยอื่นคงที่ทั้งหมด จะส่งผลต่อผลการวิเคราะห์อย่างไร</t>
        </is>
      </c>
      <c r="C21" s="166" t="inlineStr"/>
      <c r="D21" s="166" t="inlineStr">
        <is>
          <t>ค่าเวลาที่สารคงอยู่ (Retention time) เพิ่มขึ้น และประสิทธิภาพการแยก (Theoretical plate number, N) เพิ่มขึ้น</t>
        </is>
      </c>
      <c r="E21" s="166" t="inlineStr">
        <is>
          <t>ค่า Retention time ลดลง และความดันในระบบ (Backpressure) ลดลง</t>
        </is>
      </c>
      <c r="F21" s="166" t="inlineStr">
        <is>
          <t>ค่า Retention time คงที่ แต่ความกว้างของพีคแคบลง</t>
        </is>
      </c>
      <c r="G21" s="166" t="inlineStr">
        <is>
          <t>ค่าความจุคอลัมน์ (Capacity factor, k') ลดลงครึ่งหนึ่ง</t>
        </is>
      </c>
      <c r="H21" s="166" t="inlineStr">
        <is>
          <t>ไม่มีการเปลี่ยนแปลงใดๆ ต่อโครมาโทแกรม</t>
        </is>
      </c>
      <c r="I21" s="165" t="n">
        <v>1</v>
      </c>
      <c r="J21" s="166" t="inlineStr">
        <is>
          <t>✅ คำตอบที่ถูกต้อง: ข้อ ก. ค่าเวลาที่สารคงอยู่ (Retention time) เพิ่มขึ้น และประสิทธิภาพการแยก (Theoretical plate number, N) เพิ่มขึ้น
💡 Background:
ประสิทธิภาพของคอลัมน์โครมาโทกราฟีถูกกำหนดโดยสมการ N = L / H (โดย N คือจำนวนจานทฤษฎี, L คือความยาวคอลัมน์, H คือความสูงจานทฤษฎี)
🎯 ทำไมข้อนี้ถึงถูก:
การเพิ่มความยาวของคอลัมน์ (L) ทำให้ระยะทางที่สารเคลื่อนที่ผ่านเฟสนิ่งยาวนานขึ้น ส่งผลให้ Retention time (tR) เพิ่มขึ้น และจำนวน Plate count (N) เพิ่มขึ้น ทำให้สามารถแยกสารที่อยู่ติดกันได้ดีขึ้น (Resolution เพิ่มขึ้น) โดยแลกกับเวลาการวิเคราะห์ที่นานขึ้นและความดันระบบ (Backpressure) ที่สูงขึ้น
🔍 ข้ออื่นผิดเพราะอะไร:
- ข้อ ข: Retention time และความดันในระบบจะ 'เพิ่มขึ้น' ไม่ใช่ลดลง
- ข้อ ค: พีคจะกว้างขึ้น (Peak broadening) จากการแพร่ขยายตามแนวยาว (Longitudinal diffusion)
- ข้อ ง: Capacity factor (k') เป็นคุณสมบัติทางอุณหพลศาสตร์ระหว่างสารกับเฟส ไม่ได้เปลี่ยนตามความยาวคอลัมน์
- ข้อ จ: โครมาโทแกรมเปลี่ยนไปทั้งเวลาและความกว้างของพีค
📖 Guideline อ้างอิง:
USP-NF General Chapter &lt;621&gt; Chromatography, British Pharmacopoeia (BP) Appendix III D
📌 จุดจำก่อนสอบ:
Column ยาวขึ้น = tR นานขึ้น, N เพิ่มขึ้น, Resolution ดีขึ้น, Backpressure สูงขึ้น</t>
        </is>
      </c>
      <c r="K21" s="166" t="inlineStr"/>
      <c r="L21" s="166" t="inlineStr">
        <is>
          <t>Chromatography</t>
        </is>
      </c>
      <c r="M21" s="166" t="inlineStr">
        <is>
          <t>HPLC (Liquid Chromatography)</t>
        </is>
      </c>
      <c r="N21" s="165" t="inlineStr">
        <is>
          <t>Product</t>
        </is>
      </c>
      <c r="O21" s="166" t="inlineStr">
        <is>
          <t>ข้อ 2 (PLE_CC1_2533.md)</t>
        </is>
      </c>
      <c r="P21" s="165" t="inlineStr">
        <is>
          <t>ข้อสอบเก่า</t>
        </is>
      </c>
      <c r="Q21" s="165" t="inlineStr">
        <is>
          <t>2533</t>
        </is>
      </c>
      <c r="R21" s="165" t="inlineStr"/>
    </row>
    <row r="22" ht="24" customHeight="1" s="49">
      <c r="A22" s="165" t="n">
        <v>20</v>
      </c>
      <c r="B22" s="166" t="inlineStr">
        <is>
          <t>ในการวิเคราะห์ตัวยาสำคัญที่มีคุณสมบัติเป็นกรดอ่อน (Weak acid) ด้วยเทคนิค Reversed-Phase HPLC หากปรับลดค่า pH ของ Mobile phase ให้ต่ำกว่าค่า pKa ของตัวยาประมาณ 2 หน่วย (pH &lt;&lt; pKa) จะส่งผลต่อ Retention time อย่างไร</t>
        </is>
      </c>
      <c r="C22" s="166" t="inlineStr"/>
      <c r="D22" s="166" t="inlineStr">
        <is>
          <t>Retention time ของตัวยาจะยาวนานขึ้น (tR เพิ่มขึ้น) เนื่องจากตัวยาอยู่ในรูปไม่แตกตัว (Unionized form) ซึ่งมีความชอบไขมันสูงขึ้น</t>
        </is>
      </c>
      <c r="E22" s="166" t="inlineStr">
        <is>
          <t>Retention time ของตัวยาจะสั้นลง เนื่องจากตัวยาแตกตัวเป็นไอออนประจุลบ</t>
        </is>
      </c>
      <c r="F22" s="166" t="inlineStr">
        <is>
          <t>Retention time จะลดลงจนชะออกมาที่จุด Dead time (t0)</t>
        </is>
      </c>
      <c r="G22" s="166" t="inlineStr">
        <is>
          <t>ไม่ส่งผลกระทบต่อ Retention time เพราะเป็น Reversed-Phase</t>
        </is>
      </c>
      <c r="H22" s="166" t="inlineStr">
        <is>
          <t>คอลัมน์ C18 จะถูกทำลายทันที</t>
        </is>
      </c>
      <c r="I22" s="165" t="n">
        <v>1</v>
      </c>
      <c r="J22" s="166" t="inlineStr">
        <is>
          <t>✅ คำตอบที่ถูกต้อง: ข้อ ก. Retention time ของตัวยาจะยาวนานขึ้น (tR เพิ่มขึ้น) เนื่องจากตัวยาอยู่ในรูปไม่แตกตัว (Unionized form) ซึ่งมีความชอบไขมันสูงขึ้น
💡 Background:
Reversed-Phase HPLC (RP-HPLC) ใช้เฟสนิ่งที่ไม่มีขั้ว (Non-polar C18) และเฟสเคลื่อนที่ที่มีขั้ว (Polar mobile phase) สารที่มีความชอบไขมันสูง (Lipophilic / Non-polar) จะจับกับคอลัมน์ได้ดีและชะออกมาช้ากว่า (Higher tR)
🎯 ทำไมข้อนี้ถึงถูก:
เมื่อปรับ pH ให้ต่ำกว่า pKa ของกรดอ่อน (pH &lt; pKa) สมดุลจะเลื่อนไปทางรูปที่ไม่แตกตัว (Unionized form: R-COOH) ซึ่งไม่มีประจุและมีความชอบไขมัน (Lipophilicity) สูงกว่ารูปไอออน (R-COO⁻) จึงเกิด Hydrophobic interaction กับ C18 ได้แน่นแฟ้นขึ้น ส่งผลให้ Retention time (tR) เพิ่มขึ้นอย่างมีนัยสำคัญ
🔍 ข้ออื่นผิดเพราะอะไร:
- ข้อ ข: ตัวยาไม่ได้แตกตัวเป็นไอออนที่ pH ต่ำ (รูปไอออนจะเกิดที่ pH &gt; pKa)
- ข้อ ค: สารที่หลุดที่ Dead time ต้องเป็นสารมีขั้วสูงมากหรือไอออนที่ไม่จับกับคอลัมน์เลย
- ข้อ ง: pH มีผลอย่างมากต่อสารที่แตกตัวได้ (Ionizable compounds) ใน RP-HPLC
- ข้อ จ: Silica-based C18 คอลัมน์ทั่วไปทน pH ได้ในช่วง 2.0 - 8.0 การปรับ pH กรดอ่อนไม่ทำลายคอลัมน์
📖 Guideline อ้างอิง:
USP-NF General Chapter &lt;621&gt; Chromatography, Snyder's Practical HPLC Method Development
📌 จุดจำก่อนสอบ:
RP-HPLC: กรดอ่อนใน pH ต่ำ (กรด) = Unionized = ไม่แตกตัว = ชอบไขมัน = จับ C18 แน่น = tR นานขึ้น</t>
        </is>
      </c>
      <c r="K22" s="166" t="inlineStr"/>
      <c r="L22" s="166" t="inlineStr">
        <is>
          <t>Chromatography</t>
        </is>
      </c>
      <c r="M22" s="166" t="inlineStr">
        <is>
          <t>HPLC (Liquid Chromatography)</t>
        </is>
      </c>
      <c r="N22" s="165" t="inlineStr">
        <is>
          <t>Product</t>
        </is>
      </c>
      <c r="O22" s="166" t="inlineStr">
        <is>
          <t>ข้อ 4 (PLE_CC1_2533.md)</t>
        </is>
      </c>
      <c r="P22" s="165" t="inlineStr">
        <is>
          <t>ข้อสอบเก่า</t>
        </is>
      </c>
      <c r="Q22" s="165" t="inlineStr">
        <is>
          <t>2533</t>
        </is>
      </c>
      <c r="R22" s="165" t="inlineStr"/>
    </row>
    <row r="23" ht="24" customHeight="1" s="49">
      <c r="A23" s="165" t="n">
        <v>21</v>
      </c>
      <c r="B23" s="166" t="inlineStr">
        <is>
          <t>ในการวิเคราะห์ด้วยระบบ HPLC หากต้องการลดระยะเวลาการวิเคราะห์ (Shorten retention time) ของสารตัวอย่างที่ไม่ชอบน้ำ (Lipophilic compound) ในระบบ Reversed-Phase HPLC (C18) ควรปรับเปลี่ยนสภาวะการทดลองอย่างไร</t>
        </is>
      </c>
      <c r="C23" s="166" t="inlineStr"/>
      <c r="D23" s="166" t="inlineStr">
        <is>
          <t>เพิ่มสัดส่วนของตัวทำละลายอินทรีย์ที่มีสภาพขั้วต่ำ (เช่น Acetonitrile หรือ Methanol) ในเฟสเคลื่อนที่</t>
        </is>
      </c>
      <c r="E23" s="166" t="inlineStr">
        <is>
          <t>ลดสัดส่วนของ Acetonitrile และเพิ่มสัดส่วนของน้ำบริสุทธิ์ในเฟสเคลื่อนที่</t>
        </is>
      </c>
      <c r="F23" s="166" t="inlineStr">
        <is>
          <t>ลดอัตราการไหล (Flow rate) ของเฟสเคลื่อนที่ลงครึ่งหนึ่ง</t>
        </is>
      </c>
      <c r="G23" s="166" t="inlineStr">
        <is>
          <t>เพิ่มความยาวของคอลัมน์ C18</t>
        </is>
      </c>
      <c r="H23" s="166" t="inlineStr">
        <is>
          <t>ลดอุณหภูมิของคอลัมน์ (Column compartment temperature)</t>
        </is>
      </c>
      <c r="I23" s="165" t="n">
        <v>1</v>
      </c>
      <c r="J23" s="166" t="inlineStr">
        <is>
          <t>✅ คำตอบที่ถูกต้อง: ข้อ ก. เพิ่มสัดส่วนของตัวทำละลายอินทรีย์ที่มีสภาพขั้วต่ำ (เช่น Acetonitrile หรือ Methanol) ในเฟสเคลื่อนที่
💡 Background:
ในระบบ Reversed-Phase HPLC เฟสเคลื่อนที่เป็นสารละลายผสมระหว่างน้ำและตัวทำละลายอินทรีย์ (Organic modifier) ความสามารถในการชะสาร (Elution strength) ของ Mobile phase จะเพิ่มขึ้นเมื่อมีสัดส่วนของสารอินทรีย์ (Organic solvent) เพิ่มขึ้น
🎯 ทำไมข้อนี้ถึงถูก:
การเพิ่มสัดส่วนของ Acetonitrile หรือ Methanol (Organic phase) จะช่วยเพิ่ม Elution strength ทำให้เฟสเคลื่อนที่สามารถแย่งชะสารตัวอย่างที่ไม่ชอบน้ำออกจากผิว C18 ได้เร็วขึ้น ส่งผลให้ Retention time (tR) ของสารสั้นลงและลดระยะเวลาการวิเคราะห์โดยรวม
🔍 ข้ออื่นผิดเพราะอะไร:
- ข้อ ข. (เพิ่มสัดส่วนน้ำ): จะลด Elution strength ทำให้สารตัวอย่างเกาะ C18 แน่นขึ้น ส่งผลให้ tR ยาวนานขึ้น
- ข้อ ค. (ลด Flow rate): ทำให้เฟสเคลื่อนที่ไหลช้าลง สารยิ่งออกจากคอลัมน์ช้าลง (tR เพิ่มขึ้น)
- ข้อ ง. (เพิ่มความยาวคอลัมน์): ทำให้สารต้องเดินทางไกลขึ้น tR ยิ่งนานขึ้น
- ข้อ จ. (ลดอุณหภูมิคอลัมน์): ความหนืดของของเหลวจะเพิ่มขึ้น การแพร่ช้าลง ทำให้ tR เพิ่มขึ้น
📖 Guideline อ้างอิง:
USP-NF General Chapter &lt;621&gt; Chromatography, Snyder's Practical HPLC Method Development
📌 จุดจำก่อนสอบ:
RP-HPLC: อยากให้สารออกเร็ว (tR ลด) = เพิ่ม Organic solvent (%ACN / %MeOH) หรือเพิ่ม Flow rate หรือเพิ่ม Temp</t>
        </is>
      </c>
      <c r="K23" s="166" t="inlineStr"/>
      <c r="L23" s="166" t="inlineStr">
        <is>
          <t>Chromatography</t>
        </is>
      </c>
      <c r="M23" s="166" t="inlineStr">
        <is>
          <t>HPLC (Liquid Chromatography)</t>
        </is>
      </c>
      <c r="N23" s="165" t="inlineStr">
        <is>
          <t>Product</t>
        </is>
      </c>
      <c r="O23" s="166" t="inlineStr">
        <is>
          <t>ข้อ 5 (PLE_CC1_2533.md)</t>
        </is>
      </c>
      <c r="P23" s="165" t="inlineStr">
        <is>
          <t>ข้อสอบเก่า</t>
        </is>
      </c>
      <c r="Q23" s="165" t="inlineStr">
        <is>
          <t>2533</t>
        </is>
      </c>
      <c r="R23" s="165" t="inlineStr"/>
    </row>
    <row r="24" ht="24" customHeight="1" s="49">
      <c r="A24" s="165" t="n">
        <v>22</v>
      </c>
      <c r="B24" s="166" t="inlineStr">
        <is>
          <t>ความยาวของ column  ถ้านักกีฬาคนนี้วิ่งในสนามในระยะทาง 1 เมตร เทียบกับสนามที่มีระยะทาง 100 กิโลเมตร ใครจะถึงเส้นชัยก่อนกัน ??  คอลัมน์ที่สั้นย่อมทำให้สารออกมาไวกว่าคอลัมน์ที่ยาว(เมื่อ assume ว่าสภาวะอื่น ๆ ในการแยกของทั้ง 2 ระบบเหมือนกัน)</t>
        </is>
      </c>
      <c r="C24" s="166" t="inlineStr"/>
      <c r="D24" s="166" t="inlineStr">
        <is>
          <t>Ion-Exchange Chromatography (IEC)</t>
        </is>
      </c>
      <c r="E24" s="166" t="inlineStr">
        <is>
          <t>Size Exclusion Chromatography (SEC)</t>
        </is>
      </c>
      <c r="F24" s="166" t="inlineStr">
        <is>
          <t>Chiral HPLC Separation Column</t>
        </is>
      </c>
      <c r="G24" s="166" t="inlineStr">
        <is>
          <t>HILIC (Hydrophilic Interaction LC)</t>
        </is>
      </c>
      <c r="H24" s="166" t="inlineStr">
        <is>
          <t>Ultra-High Performance LC (UHPLC)</t>
        </is>
      </c>
      <c r="I24" s="165" t="n">
        <v>1</v>
      </c>
      <c r="J24" s="166" t="inlineStr">
        <is>
          <t>✅ คำตอบที่ถูกต้อง: ข้อ ก. Ion-Exchange Chromatography (IEC)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Ion-Exchange Chromatography (IEC) 💡 คำอธิบายและเหตุผลทางเภสัชกรรม:
💡 คำอธิบายและเหตุผลทางเภสัชกรรม:
การเลือก Ion-Exchange Chromatography (IEC)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(Size Exclusion Chromatography (SEC)): Size Exclusion Chromatography (SEC) ไม่สอดคล้องกับคุณสมบัติทางกายภาพและเคมีที่ต้องการสำหรับ Liquid/Semisolid formulation
• ข้อ ค. (Chiral HPLC Separation Column): HPLC แยก compounds ด้วย stationary phase และ mobile phase ความละเอียดขึ้นกับ selectivity, efficiency (N) และ resolution (Rs)
• ข้อ ง. (HILIC (Hydrophilic Interaction LC)): HILIC (Hydrophilic Interaction LC) ไม่สอดคล้องกับคุณสมบัติทางกายภาพและเคมีที่ต้องการสำหรับ Liquid/Semisolid formulation
• ข้อ จ. (Ultra-High Performance LC (UHPLC)): HPLC แยก compounds ด้วย stationary phase และ mobile phase ความละเอียดขึ้นกับ selectivity, efficiency (N) และ resolution (Rs)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4" s="166" t="inlineStr"/>
      <c r="L24" s="166" t="inlineStr">
        <is>
          <t>Chromatography</t>
        </is>
      </c>
      <c r="M24" s="166" t="inlineStr">
        <is>
          <t>HPLC (Liquid Chromatography)</t>
        </is>
      </c>
      <c r="N24" s="165" t="inlineStr">
        <is>
          <t>Product</t>
        </is>
      </c>
      <c r="O24" s="166" t="inlineStr">
        <is>
          <t>ข้อ 2 (PLE_CC1_2533.md)</t>
        </is>
      </c>
      <c r="P24" s="165" t="inlineStr">
        <is>
          <t>ข้อสอบเก่า</t>
        </is>
      </c>
      <c r="Q24" s="165" t="inlineStr">
        <is>
          <t>2533</t>
        </is>
      </c>
      <c r="R24" s="165" t="inlineStr"/>
    </row>
    <row r="25" ht="24" customHeight="1" s="49">
      <c r="A25" s="165" t="n">
        <v>23</v>
      </c>
      <c r="B25" s="166" t="inlineStr">
        <is>
          <t>pH ของ mobile phase  ถ้านักกีฬาถูกผูกขา 2 ข้างไว้ด้วยกันแล้วจับมาวิ่ง เค้าจะวิ่งได้เวลาเท่าเดิมเหมือนตอนไม่ โดนผูกขาหรือไม่ ??  pH ของ mobile phase จะไปทำให้สารที่ทำการแยกเกิดการแตกตัว/ไม่แตกตัว (ionized/unionized) เรียกเทคนิคนี้ว่า ion-suppression ซึ่งส่งผลให้มีการเปลี่ยนแปลงสภาพขั้ว (เป็นมี/ไม่มีประจุ) ดังนั้นอาจทำให้สารนั้น ๆ ออกมาไวขึ้น หรือช้าลง ขึ้นกับชนิด column/mobile phase ที่ใช้ หรือกล่าวได้ว่ามีการ เปลี่ยนแปลง Rt นั่นเอง</t>
        </is>
      </c>
      <c r="C25" s="166" t="inlineStr"/>
      <c r="D25" s="166" t="inlineStr">
        <is>
          <t>HILIC (Hydrophilic Interaction LC)</t>
        </is>
      </c>
      <c r="E25" s="166" t="inlineStr">
        <is>
          <t>Ultra-High Performance LC (UHPLC)</t>
        </is>
      </c>
      <c r="F25" s="166" t="inlineStr">
        <is>
          <t>GC-Mass Spectrometry (GC-MS)</t>
        </is>
      </c>
      <c r="G25" s="166" t="inlineStr">
        <is>
          <t>Reversed-Phase HPLC</t>
        </is>
      </c>
      <c r="H25" s="166" t="inlineStr">
        <is>
          <t>Normal-Phase HPLC (Silica column)</t>
        </is>
      </c>
      <c r="I25" s="165" t="n">
        <v>1</v>
      </c>
      <c r="J25" s="166" t="inlineStr">
        <is>
          <t>✅ คำตอบที่ถูกต้อง: ข้อ ก. HILIC (Hydrophilic Interaction LC)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HILIC (Hydrophilic Interaction LC) 💡 คำอธิบายและเหตุผลทางเภสัชกรรม:
💡 คำอธิบายและเหตุผลทางเภสัชกรรม:
การเลือก HILIC (Hydrophilic Interaction LC)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(Ultra-High Performance LC (UHPLC)): HPLC แยก compounds ด้วย stationary phase และ mobile phase ความละเอียดขึ้นกับ selectivity, efficiency (N) และ resolution (Rs)
• ข้อ ค. (GC-Mass Spectrometry (GC-MS)): Gas Chromatography แยก volatile compounds ที่ความดันสูงด้วย carrier gas (He, N2) ใช้ FID, TCD หรือ MS detector
• ข้อ ง. (Reversed-Phase HPLC): HPLC แยก compounds ด้วย stationary phase และ mobile phase ความละเอียดขึ้นกับ selectivity, efficiency (N) และ resolution (Rs)
• ข้อ จ. (Normal-Phase HPLC (Silica column)): HPLC แยก compounds ด้วย stationary phase และ mobile phase ความละเอียดขึ้นกับ selectivity, efficiency (N) และ resolution (Rs)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5" s="166" t="inlineStr"/>
      <c r="L25" s="166" t="inlineStr">
        <is>
          <t>Chromatography</t>
        </is>
      </c>
      <c r="M25" s="166" t="inlineStr">
        <is>
          <t>HPLC (Liquid Chromatography)</t>
        </is>
      </c>
      <c r="N25" s="165" t="inlineStr">
        <is>
          <t>Product</t>
        </is>
      </c>
      <c r="O25" s="166" t="inlineStr">
        <is>
          <t>ข้อ 4 (PLE_CC1_2533.md)</t>
        </is>
      </c>
      <c r="P25" s="165" t="inlineStr">
        <is>
          <t>ข้อสอบเก่า</t>
        </is>
      </c>
      <c r="Q25" s="165" t="inlineStr">
        <is>
          <t>2533</t>
        </is>
      </c>
      <c r="R25" s="165" t="inlineStr"/>
    </row>
    <row r="26" ht="24" customHeight="1" s="49">
      <c r="A26" s="165" t="n">
        <v>24</v>
      </c>
      <c r="B26" s="166" t="inlineStr">
        <is>
          <t>เภสัชกรต้องการพัฒนาวิธีวิเคราะห์เพื่อแยกความแตกต่างและตรวจวัดปริมาณยา Theophylline และ Caffeine ที่ผสมอยู่ร่วมกัน เทคนิคทางโครมาโทกราฟีข้อใดต่อไปนี้เหมาะสมและให้ประสิทธิภาพการแยกที่ดีที่สุด</t>
        </is>
      </c>
      <c r="C26" s="166" t="inlineStr"/>
      <c r="D26" s="166" t="inlineStr">
        <is>
          <t>Reversed-Phase High-Performance Liquid Chromatography (RP-HPLC)</t>
        </is>
      </c>
      <c r="E26" s="166" t="inlineStr">
        <is>
          <t>Size Exclusion Chromatography (SEC)</t>
        </is>
      </c>
      <c r="F26" s="166" t="inlineStr">
        <is>
          <t>Paper Chromatography</t>
        </is>
      </c>
      <c r="G26" s="166" t="inlineStr">
        <is>
          <t>Ion-Exchange Chromatography (IEC) โดยใช้ Strong Cation Exchanger</t>
        </is>
      </c>
      <c r="H26" s="166" t="inlineStr">
        <is>
          <t>Normal Phase Thin Layer Chromatography โดยใช้น้ำ 100% เป็น Mobile phase</t>
        </is>
      </c>
      <c r="I26" s="165" t="n">
        <v>1</v>
      </c>
      <c r="J26" s="166" t="inlineStr">
        <is>
          <t>✅ คำตอบที่ถูกต้อง: ข้อ ก. Reversed-Phase High-Performance Liquid Chromatography (RP-HPLC)
💡 Background:
Theophylline (1,3-dimethylxanthine) และ Caffeine (1,3,7-trimethylxanthine) เป็นสารกลุ่ม Methylxanthines ที่มีโครงสร้างและมวลโมเลกุลใกล้เคียงกันมาก (MW 180 และ 194 g/mol) แตกต่างกันที่จำนวนหมู่เมทิล (-CH3)
🎯 ทำไมข้อนี้ถึงถูก:
RP-HPLC (C18 column) สามารถแยกสารทั้งสองได้อย่างมีประสิทธิภาพสูงโดยอาศัยความแตกต่างของสภาพชอบไขมัน (Hydrophobicity) เนื่องจาก Caffeine มีหมู่เมทิลมากกว่า 1 หมู่ จึงมีความชอบไขมันสูงกว่าและถูกชะออกจากคอลัมน์ C18 ช้ากว่า Theophylline ให้ค่า Resolution (Rs) ที่แยกจากกันอย่างสมบูรณ์
🔍 ข้ออื่นผิดเพราะอะไร:
- ข้อ ข. (Size Exclusion Chromatography): เหมาะสำหรับแยกโมเลกุลขนาดใหญ่ที่มีความแตกต่างของ MW สูง (เช่น โปรตีน โพลีเมอร์) ไม่สามารถแยกโมเลกุลขนาดเล็กที่ MW ใกล้กันได้
- ข้อ ค. (Paper Chromatography): มีประสิทธิภาพการแยกต่ำ (Low plate number) ไม่เหมาะกับการวิเคราะห์เชิงปริมาณที่ต้องการความแม่นยำสูง
- ข้อ ง. (Ion-Exchange Chromatography): สารทั้งสองเป็นเบสอ่อนมากและไม่มีประจุชัดเจนในสภาวะปกติ
- ข้อ จ. (Normal Phase TLC ด้วยน้ำ 100%): สารไม่เคลื่อนที่และไม่สามารถแยกสารได้
📖 Guideline อ้างอิง:
USP-NF Monograph: Theophylline, USP-NF Monograph: Caffeine, British Pharmacopoeia (BP)
📌 จุดจำก่อนสอบ:
Theophylline vs Caffeine (Methylxanthines) = แยกด้วย RP-HPLC (C18) โดย Theophylline หลุดออกมาก่อน Caffeine (เพราะ Caffeine ชอบไขมันมากกว่า)</t>
        </is>
      </c>
      <c r="K26" s="166" t="inlineStr"/>
      <c r="L26" s="166" t="inlineStr">
        <is>
          <t>Chromatography</t>
        </is>
      </c>
      <c r="M26" s="166" t="inlineStr">
        <is>
          <t>HPLC (Liquid Chromatography)</t>
        </is>
      </c>
      <c r="N26" s="165" t="inlineStr">
        <is>
          <t>Product</t>
        </is>
      </c>
      <c r="O26" s="166" t="inlineStr">
        <is>
          <t>ข้อ 23 (PLE_CC1_Practice_Exam.md)</t>
        </is>
      </c>
      <c r="P26" s="165" t="inlineStr">
        <is>
          <t>ข้อสอบจำลอง</t>
        </is>
      </c>
      <c r="Q26" s="165" t="inlineStr">
        <is>
          <t>Mock สภาเภสัชฯ Practice</t>
        </is>
      </c>
      <c r="R26" s="165" t="inlineStr"/>
    </row>
    <row r="27" ht="24" customHeight="1" s="49">
      <c r="A27" s="165" t="n">
        <v>25</v>
      </c>
      <c r="B27" s="166" t="inlineStr">
        <is>
          <t>Normal phase chromatography ใช้เฟสนิ่งที่มีสภาพมีขขั้วสูงเพื่อแยกสารท่ืมีสภาพขั้วสูงออก จากกัน และใชเฟสเคลื่อนที่จะมีสภาพขั้วต ่ากวามาไลสารตาง ๆ ออกจากคอลัมนโดยสารที่มีสภาพขั้วสูงกวาจะ ออกมาทีหลัง</t>
        </is>
      </c>
      <c r="C27" s="166" t="inlineStr"/>
      <c r="D27" s="166" t="inlineStr">
        <is>
          <t>Thin Layer Chromatography (TLC)</t>
        </is>
      </c>
      <c r="E27" s="166" t="inlineStr">
        <is>
          <t>Ion-Exchange Chromatography (IEC)</t>
        </is>
      </c>
      <c r="F27" s="166" t="inlineStr">
        <is>
          <t>Size Exclusion Chromatography (SEC)</t>
        </is>
      </c>
      <c r="G27" s="166" t="inlineStr">
        <is>
          <t>Chiral HPLC Separation Column</t>
        </is>
      </c>
      <c r="H27" s="166" t="inlineStr">
        <is>
          <t>HILIC (Hydrophilic Interaction LC)</t>
        </is>
      </c>
      <c r="I27" s="165" t="n">
        <v>1</v>
      </c>
      <c r="J27" s="166" t="inlineStr">
        <is>
          <t>✅ คำตอบที่ถูกต้อง: ข้อ ก. Thin Layer Chromatography (TLC)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Thin Layer Chromatography (TLC) 💡 คำอธิบายและเหตุผลทางเภสัชกรรม:
💡 คำอธิบายและเหตุผลทางเภสัชกรรม:
การเลือก Thin Layer Chromatography (TLC)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(Ion-Exchange Chromatography (IEC)): Ion-Exchange Chromatography (IEC) ไม่สอดคล้องกับคุณสมบัติทางกายภาพและเคมีที่ต้องการสำหรับ Liquid/Semisolid formulation
• ข้อ ค. (Size Exclusion Chromatography (SEC)): Size Exclusion Chromatography (SEC) ไม่สอดคล้องกับคุณสมบัติทางกายภาพและเคมีที่ต้องการสำหรับ Liquid/Semisolid formulation
• ข้อ ง. (Chiral HPLC Separation Column): HPLC แยก compounds ด้วย stationary phase และ mobile phase ความละเอียดขึ้นกับ selectivity, efficiency (N) และ resolution (Rs)
• ข้อ จ. (HILIC (Hydrophilic Interaction LC)): HILIC (Hydrophilic Interaction LC) ไม่สอดคล้องกับคุณสมบัติทางกายภาพและเคมีที่ต้องการสำหรับ Liquid/Semisolid formulation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7" s="166" t="inlineStr"/>
      <c r="L27" s="166" t="inlineStr">
        <is>
          <t>Chromatography</t>
        </is>
      </c>
      <c r="M27" s="166" t="inlineStr">
        <is>
          <t>HPLC (Liquid Chromatography)</t>
        </is>
      </c>
      <c r="N27" s="165" t="inlineStr">
        <is>
          <t>Product</t>
        </is>
      </c>
      <c r="O27" s="166" t="inlineStr">
        <is>
          <t>ข้อ 1 (PLE_CC1_Practice_Exam.md)</t>
        </is>
      </c>
      <c r="P27" s="165" t="inlineStr">
        <is>
          <t>ข้อสอบจำลอง</t>
        </is>
      </c>
      <c r="Q27" s="165" t="inlineStr">
        <is>
          <t>Mock สภาเภสัชฯ Practice</t>
        </is>
      </c>
      <c r="R27" s="165" t="inlineStr"/>
    </row>
    <row r="28" ht="24" customHeight="1" s="49">
      <c r="A28" s="165" t="n">
        <v>26</v>
      </c>
      <c r="B28" s="166" t="inlineStr">
        <is>
          <t>Reverse phase chromatography ใชเฟสนิ่งท่ืมีสภาพขั้วต่ำ ตัวอยางเช่น สารอินทรียประเภท n-alkyl ซึ่งมีคารบอน 8 หรือ 18 โมเลกุล เพื่อแยกสารที่มีสภาพขั้วต่ำออกจากกัน และใช้เฟสเคลื่อนที่มีสภาพ ขั้วสูงกวาไส่สารที่ตองการออกมาจากคอลัมน โดยสารที่มีสภาพขั้วต ่ากว่า จะออกมาชากวา ข้อ 24 เฉลย จ. หลังการใช้ยาขยายหลอดลม จะมีค่า FEV1/FVC เพิ่มขึ้น 37 โรคระบบหายใจ นักศึกษาเภสัชศาสตร์ชั้นปีที่ 4 รุ่นที่ 28</t>
        </is>
      </c>
      <c r="C28" s="166" t="inlineStr"/>
      <c r="D28" s="166" t="inlineStr">
        <is>
          <t>Chiral HPLC Separation Column</t>
        </is>
      </c>
      <c r="E28" s="166" t="inlineStr">
        <is>
          <t>HILIC (Hydrophilic Interaction LC)</t>
        </is>
      </c>
      <c r="F28" s="166" t="inlineStr">
        <is>
          <t>Ultra-High Performance LC (UHPLC)</t>
        </is>
      </c>
      <c r="G28" s="166" t="inlineStr">
        <is>
          <t>GC-Mass Spectrometry (GC-MS)</t>
        </is>
      </c>
      <c r="H28" s="166" t="inlineStr">
        <is>
          <t>Reversed-Phase HPLC</t>
        </is>
      </c>
      <c r="I28" s="165" t="n">
        <v>4</v>
      </c>
      <c r="J28" s="166" t="inlineStr">
        <is>
          <t>✅ คำตอบที่ถูกต้อง: ข้อ ง. GC-Mass Spectrometry (GC-MS)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GC-Mass Spectrometry (GC-MS) 💡 คำอธิบายและเหตุผลทางเภสัชกรรม:
💡 คำอธิบายและเหตุผลทางเภสัชกรรม:
การเลือก GC-Mass Spectrometry (GC-MS)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ก. (Chiral HPLC Separation Column): HPLC แยก compounds ด้วย stationary phase และ mobile phase ความละเอียดขึ้นกับ selectivity, efficiency (N) และ resolution (Rs)
• ข้อ ข. (HILIC (Hydrophilic Interaction LC)): HILIC (Hydrophilic Interaction LC) ไม่สอดคล้องกับคุณสมบัติทางกายภาพและเคมีที่ต้องการสำหรับ Liquid/Semisolid formulation
• ข้อ ค. (Ultra-High Performance LC (UHPLC)): HPLC แยก compounds ด้วย stationary phase และ mobile phase ความละเอียดขึ้นกับ selectivity, efficiency (N) และ resolution (Rs)
• ข้อ จ. (Reversed-Phase HPLC): HPLC แยก compounds ด้วย stationary phase และ mobile phase ความละเอียดขึ้นกับ selectivity, efficiency (N) และ resolution (Rs)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8" s="166" t="inlineStr"/>
      <c r="L28" s="166" t="inlineStr">
        <is>
          <t>Chromatography</t>
        </is>
      </c>
      <c r="M28" s="166" t="inlineStr">
        <is>
          <t>HPLC (Liquid Chromatography)</t>
        </is>
      </c>
      <c r="N28" s="165" t="inlineStr">
        <is>
          <t>Product</t>
        </is>
      </c>
      <c r="O28" s="166" t="inlineStr">
        <is>
          <t>ข้อ 2 (PLE_CC1_Practice_Exam.md)</t>
        </is>
      </c>
      <c r="P28" s="165" t="inlineStr">
        <is>
          <t>ข้อสอบจำลอง</t>
        </is>
      </c>
      <c r="Q28" s="165" t="inlineStr">
        <is>
          <t>Mock สภาเภสัชฯ Practice</t>
        </is>
      </c>
      <c r="R28" s="165" t="inlineStr"/>
    </row>
    <row r="29" ht="24" customHeight="1" s="49">
      <c r="A29" s="165" t="n">
        <v>27</v>
      </c>
      <c r="B29" s="166" t="inlineStr">
        <is>
          <t>Wet Gum Method (Addition of Internal phase to external phase) ตวงน้ำใส่โกร่งแล้วใส่ emulsifier ผสมให้เข้ากันและใส่ oil ลงไปในโกร่งทีละน้อยจนหมด จากนั้น shear อย่างแรงและเร็ว ทุกครั้งที่เติม แล้วปั่นต่ออีก 5 นาทีก็จะได้ Primary emulsion แล้วค่อยใส่สารอื่นที่เหลือ Beaker method ขั้นตอนที่ 1 ให้แยกบีกเกอรระหว่าง water phase และ oil phase ขั้นตอนที่ 2. ให้น้ำแต่ละสวนไปหลอมโดยให้วัฏภาคน้ำมีอุณหภูมิประมาณ 75 – 78 องศาเซลเซียส และวัต ภาคน้ำมันให้มีอุณหภูมิประมาณ 72 – 75 องศาเซลเซียส (ให้วัตภาคน้ำอุณหภูมิสูงกว่าวัฏภาคภายใน 2-3 องศาเซลเซียส) ขั้นตอนที่ 3. ให้ผสมสารทั้งสองบีกเกอรรวมกัน ซึ่งมี 2 วิธีคือเทวัฏภาคน้ำลงในวัฏภาคน้ำมัน หรือ การเทวัต ภาคน้ำมันลงในวัคภาคน้ำ ขั้นตอนที่ 4. ให้คนจนเย็น และ congeal ที่อุณหภูมิ 40-50 องศาเซลเซียส จึงเติมสารอื่น เช่น electrolyte solution , heat sensitive substances , preservative 5.ไม่ควรท้าให้อิมัลชันเย็นลงอย่างรวดเร็ว เพราะ อาจเกิดการตกตะกอนอย่าง รวดเร็วของ waxes ข้อ 32. เฉลย ง. ถ้าใส่ขั้วหลอดไฟฟ้าในการทดสอบ conductivity test หลอดไฟจะติดๆดับๆ เพราะ 311 เภสัชภัณฑ์รูปแบบของเหลว (Liquid dosage form)</t>
        </is>
      </c>
      <c r="C29" s="166" t="inlineStr"/>
      <c r="D29" s="166" t="inlineStr">
        <is>
          <t>ผิด อนุภาคของวัฏภาคกระจายตัวเป็นของเหลว</t>
        </is>
      </c>
      <c r="E29" s="166" t="inlineStr">
        <is>
          <t>ผิด ต้องใช้พลังงานเพื่อกระจายอนุภาตของวัฏภาคกระจายตัวออกจากกัน</t>
        </is>
      </c>
      <c r="F29" s="166" t="inlineStr">
        <is>
          <t>ผิด ประกอบด้วยสองวัฏภาคที่ไม่ผสมเข้ากัน</t>
        </is>
      </c>
      <c r="G29" s="166" t="inlineStr">
        <is>
          <t>ผิด เมื่อเกิด caking สามารถเขย่ากลับคืนสภาพเดิม</t>
        </is>
      </c>
      <c r="H29" s="166" t="inlineStr">
        <is>
          <t>Thin Layer Chromatography (TLC)</t>
        </is>
      </c>
      <c r="I29" s="165" t="n">
        <v>1</v>
      </c>
      <c r="J29" s="166" t="inlineStr">
        <is>
          <t>✅ คำตอบที่ถูกต้อง: ข้อ ก. ผิด อนุภาคของวัฏภาคกระจายตัวเป็นของเหลว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ผิด อนุภาคของวัฏภาคกระจายตัวเป็นของเหลว 💡 คำอธิบายและเหตุผลทางเภสัชกรรม:
💡 คำอธิบายและเหตุผลทางเภสัชกรรม:
การเลือก ผิด อนุภาคของวัฏภาคกระจายตัวเป็นของเหลว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(ผิด ต้องใช้พลังงานเพื่อกระจายอนุภาตของวัฏภาคกระจายตัวออกจากกัน): ผิด ต้องใช้พลังงานเพื่อกระจายอนุภาตของวัฏภาคกระจายตัวออกจากกัน ไม่สอดคล้องกับคุณสมบัติทางกายภาพและเคมีที่ต้องการสำหรับ Liquid/Semisolid formulation
• ข้อ ค. (ผิด ประกอบด้วยสองวัฏภาคที่ไม่ผสมเข้ากัน): ผิด ประกอบด้วยสองวัฏภาคที่ไม่ผสมเข้ากัน ไม่สอดคล้องกับคุณสมบัติทางกายภาพและเคมีที่ต้องการสำหรับ Liquid/Semisolid formulation
• ข้อ ง. (ผิด เมื่อเกิด caking สามารถเขย่ากลับคืนสภาพเดิม ข้อ 36. เฉลย จ. ถูกทุกข้อ ข้อ 37. เฉลย ง. Disodium EDTA ข้อ 38. เฉลย ง. ตำหรับนี้คือ Camphor Liniment, NF, BP ใช้เป็นยาถูนวด และใช้เป็นยาภายนอกห้าม รับประทาน ข้อ 39. เฉลย ง. เพราะขณะเติมCamphor ลงไปควรหยุดการให้ความร้อน ข้อ 40. เฉลย ก. Active ingredient 312 เภสัชภัณฑ์รูปแบบของเหลว (Liquid dosage form) ฝ่ายวิชาการและนิสิตชั้นปีที่ 4 สโมสรนิสิตคณะเภสัชศาสตร์
• ข้อ จ. (Thin Layer Chromatography (TLC)): TLC (Thin Layer Chromatography) ใช้ silica gel (polar stationary phase) แยกตาม polarity ด้วย Rf value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9" s="166" t="inlineStr"/>
      <c r="L29" s="166" t="inlineStr">
        <is>
          <t>Chromatography</t>
        </is>
      </c>
      <c r="M29" s="166" t="inlineStr">
        <is>
          <t>HPLC (Liquid Chromatography)</t>
        </is>
      </c>
      <c r="N29" s="165" t="inlineStr">
        <is>
          <t>Product</t>
        </is>
      </c>
      <c r="O29" s="166" t="inlineStr">
        <is>
          <t>ข้อ 2 (PLE_CC1_Practice_Exam.md)</t>
        </is>
      </c>
      <c r="P29" s="165" t="inlineStr">
        <is>
          <t>ข้อสอบจำลอง</t>
        </is>
      </c>
      <c r="Q29" s="165" t="inlineStr">
        <is>
          <t>Mock สภาเภสัชฯ Practice</t>
        </is>
      </c>
      <c r="R29" s="165" t="inlineStr"/>
    </row>
    <row r="30" ht="24" customHeight="1" s="49">
      <c r="A30" s="165" t="n">
        <v>28</v>
      </c>
      <c r="B30" s="166" t="inlineStr">
        <is>
          <t>ข้อใดถูกต้องเกี่ยวกับ Infrared Spectroscopy</t>
        </is>
      </c>
      <c r="C30" s="166" t="inlineStr"/>
      <c r="D30" s="166" t="inlineStr">
        <is>
          <t>น้ำมีค่า Fundamental vibration เท่ากับ 2</t>
        </is>
      </c>
      <c r="E30" s="166" t="inlineStr">
        <is>
          <t>แก๊สคาร์บอนไดออกไซด์มีค่า Fundamental vibration เท่ากับ 3</t>
        </is>
      </c>
      <c r="F30" s="166" t="inlineStr">
        <is>
          <t>เซลล์ตัวอย่างควรมีลักษณะโปร่งใสและไม่ดูดกลืนรังสีอินฟราเรดช่วงเดียวกับตัวอย่าง เช่น เกลือของแัไลด์</t>
        </is>
      </c>
      <c r="G30" s="166" t="inlineStr">
        <is>
          <t>สารประกอบกลุ่มไนโตรจะมี wavenumber มากกว่าไนไทรล์</t>
        </is>
      </c>
      <c r="H30" s="166" t="inlineStr">
        <is>
          <t>ข้อ ค. และ ง. ถูก</t>
        </is>
      </c>
      <c r="I30" s="165" t="n">
        <v>1</v>
      </c>
      <c r="J30" s="166" t="inlineStr">
        <is>
          <t>✅ คำตอบที่ถูกต้อง: ข้อ ก. น้ำมีค่า Fundamental vibration เท่ากับ 2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น้ำมีค่า Fundamental vibration เท่ากับ 2 💡 คำอธิบายและเหตุผลทางเภสัชกรรม:
💡 คำอธิบายและเหตุผลทางเภสัชกรรม:
การเลือก น้ำมีค่า Fundamental vibration เท่ากับ 2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(แก๊สคาร์บอนไดออกไซด์มีค่า Fundamental vibration เท่ากับ 3): แก๊สคาร์บอนไดออกไซด์มีค่า Fundamental vibration เท่ากับ 3 ไม่สอดคล้องกับคุณสมบัติทางกายภาพและเคมีที่ต้องการสำหรับ Liquid/Semisolid formulation
• ข้อ ค. (เซลล์ตัวอย่างควรมีลักษณะโปร่งใสและไม่ดูดกลืนรังสีอินฟราเรดช่วงเดียวกับตัวอย่าง เช่น เกลือของแัไลด์): เซลล์ตัวอย่างควรมีลักษณะโปร่งใสและไม่ดูดกลืนรังสีอินฟราเรดช่วงเดียวกับตัวอย่าง เช่น เกลือของแัไลด์ ไม่สอดคล้องกับคุณสมบัติทางกายภาพและเคมีที่ต้องการสำหรับ Liquid/Semisolid formulation
• ข้อ ง. (สารประกอบกลุ่มไนโตรจะมี wavenumber มากกว่าไนไทรล์): สารประกอบกลุ่มไนโตรจะมี wavenumber มากกว่าไนไทรล์ ไม่สอดคล้องกับคุณสมบัติทางกายภาพและเคมีที่ต้องการสำหรับ Liquid/Semisolid formulation
• ข้อ จ. (ข้อ ค. และ ง. ถูก): ข้อ ค. และ ง. ถูก ไม่สอดคล้องกับคุณสมบัติทางกายภาพและเคมีที่ต้องการสำหรับ Liquid/Semisolid formulation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0" s="166" t="inlineStr"/>
      <c r="L30" s="166" t="inlineStr">
        <is>
          <t>Chromatography</t>
        </is>
      </c>
      <c r="M30" s="166" t="inlineStr">
        <is>
          <t>HPLC (Liquid Chromatography)</t>
        </is>
      </c>
      <c r="N30" s="165" t="inlineStr">
        <is>
          <t>Product</t>
        </is>
      </c>
      <c r="O30" s="166" t="inlineStr">
        <is>
          <t>ข้อ 2 (PLE_CC1_Practice_Exam.md)</t>
        </is>
      </c>
      <c r="P30" s="165" t="inlineStr">
        <is>
          <t>ข้อสอบจำลอง</t>
        </is>
      </c>
      <c r="Q30" s="165" t="inlineStr">
        <is>
          <t>Mock สภาเภสัชฯ Practice</t>
        </is>
      </c>
      <c r="R30" s="165" t="inlineStr"/>
    </row>
    <row r="31" ht="24" customHeight="1" s="49">
      <c r="A31" s="165" t="n">
        <v>29</v>
      </c>
      <c r="B31" s="166" t="inlineStr">
        <is>
          <t>จงหา pH ของสารละลายที่ประกอบด้วย urea 42% w/v (กำหนดให้ Kb = 1.5x10-14 , MW of Urea = 60 g/mol)</t>
        </is>
      </c>
      <c r="C31" s="166" t="inlineStr"/>
      <c r="D31" s="166" t="inlineStr">
        <is>
          <t>6.5</t>
        </is>
      </c>
      <c r="E31" s="166" t="inlineStr">
        <is>
          <t>7</t>
        </is>
      </c>
      <c r="F31" s="166" t="inlineStr">
        <is>
          <t>7.5</t>
        </is>
      </c>
      <c r="G31" s="166" t="inlineStr">
        <is>
          <t>8</t>
        </is>
      </c>
      <c r="H31" s="166" t="inlineStr">
        <is>
          <t>8.5</t>
        </is>
      </c>
      <c r="I31" s="165" t="n">
        <v>1</v>
      </c>
      <c r="J31" s="166" t="inlineStr">
        <is>
          <t>✅ คำตอบที่ถูกต้อง: ข้อ ก. 6.5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6.5 💡 คำอธิบายและเหตุผลทางเภสัชกรรม:
💡 คำอธิบายและเหตุผลทางเภสัชกรรม:
การเลือก 6.5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(7.0): 7.0 ไม่สอดคล้องกับคุณสมบัติทางกายภาพและเคมีที่ต้องการสำหรับ Liquid/Semisolid formulation
• ข้อ ค. (7.5): 7.5 ไม่สอดคล้องกับคุณสมบัติทางกายภาพและเคมีที่ต้องการสำหรับ Liquid/Semisolid formulation
• ข้อ ง. (8.0): 8.0 ไม่สอดคล้องกับคุณสมบัติทางกายภาพและเคมีที่ต้องการสำหรับ Liquid/Semisolid formulation
• ข้อ จ. (8.5): 8.5 ไม่สอดคล้องกับคุณสมบัติทางกายภาพและเคมีที่ต้องการสำหรับ Liquid/Semisolid formulation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1" s="166" t="inlineStr"/>
      <c r="L31" s="166" t="inlineStr">
        <is>
          <t>Chromatography</t>
        </is>
      </c>
      <c r="M31" s="166" t="inlineStr">
        <is>
          <t>HPLC (Liquid Chromatography)</t>
        </is>
      </c>
      <c r="N31" s="165" t="inlineStr">
        <is>
          <t>Product</t>
        </is>
      </c>
      <c r="O31" s="166" t="inlineStr">
        <is>
          <t>ข้อ 5 (PLE_CC1_Practice_Exam.md)</t>
        </is>
      </c>
      <c r="P31" s="165" t="inlineStr">
        <is>
          <t>ข้อสอบจำลอง</t>
        </is>
      </c>
      <c r="Q31" s="165" t="inlineStr">
        <is>
          <t>Mock สภาเภสัชฯ Practice</t>
        </is>
      </c>
      <c r="R31" s="165" t="inlineStr"/>
    </row>
    <row r="32" ht="24" customHeight="1" s="49">
      <c r="A32" s="165" t="n">
        <v>30</v>
      </c>
      <c r="B32" s="166" t="inlineStr">
        <is>
          <t>คอลัมน์ชนิด C18 (Octadecylsilane / ODS) ตามเภสัชตำรับ USP &lt;621&gt; กำหนดให้เป็น Packing L1 นิยมใช้เป็น Stationary phase ในเทคนิคโครมาโทกราฟีประเภทใด</t>
        </is>
      </c>
      <c r="C32" s="166" t="inlineStr"/>
      <c r="D32" s="166" t="inlineStr">
        <is>
          <t>Reversed-Phase HPLC (RP-HPLC)</t>
        </is>
      </c>
      <c r="E32" s="166" t="inlineStr">
        <is>
          <t>Normal-Phase HPLC (NP-HPLC)</t>
        </is>
      </c>
      <c r="F32" s="166" t="inlineStr">
        <is>
          <t>Hydrophilic Interaction Liquid Chromatography (HILIC)</t>
        </is>
      </c>
      <c r="G32" s="166" t="inlineStr">
        <is>
          <t>Ion-Exchange Chromatography</t>
        </is>
      </c>
      <c r="H32" s="166" t="inlineStr">
        <is>
          <t>Size Exclusion Chromatography</t>
        </is>
      </c>
      <c r="I32" s="165" t="n">
        <v>1</v>
      </c>
      <c r="J32" s="166" t="inlineStr">
        <is>
          <t>✅ คำตอบที่ถูกต้อง: ข้อ ก. Reversed-Phase HPLC (RP-HPLC)
💡 Background:
ในเภสัชตำรับ USP &lt;621&gt; นิยาม Packing L1 คือ 'Octadecyl silane chemically bonded to porous silica or ceramic microparticles, 1.5 to 10 µm in diameter'
🎯 ทำไมข้อนี้ถึงถูก:
C18 (ODS) เป็นสายไฮโดรคาร์บอน 18 คาร์บอนที่ไม่มีขั้ว (Non-polar) จึงทำหน้าที่เป็น Stationary phase หลักในเทคนิค Reversed-Phase HPLC (RP-HPLC) ซึ่งใช้ร่วมกับ Mobile phase ที่มีขั้วสูง (น้ำผสมสารละลายอินทรีย์)
🔍 ข้ออื่นผิดเพราะอะไร:
- ข้อ ข. (Normal-Phase HPLC): ใช้เฟสนิ่งที่มีขั้วสูง เช่น ซิลิกาเจลบริสุทธิ์ (USP L3) หรือ Amino column (USP L8)
- ข้อ ค. (HILIC): ใช้เฟสนิ่งที่มีขั้วสูงมาก เช่น Unbonded silica, Zwitterionic phase ร่วมกับ Mobile phase ที่มี ACN สูง
- ข้อ ง. (Ion-Exchange): ใช้เฟสนิ่งที่มีประจุ เช่น Sulfonic acid (Cation exchange) หรือ Quaternary amine (Anion exchange)
- ข้อ จ. (Size Exclusion): ใช้เม็ดเจลที่มีรูพรุนขนาดจำเพาะ (Dextran, Agarose, Polyacrylamide)
📖 Guideline อ้างอิง:
United States Pharmacopeia (USP-NF) General Chapter &lt;621&gt; Chromatography: Chromatographic Columns (L1 Packing)
📌 จุดจำก่อนสอบ:
USP L1 = C18 (Octadecylsilane) = Reversed-Phase HPLC / USP L3 = Silica gel = Normal-Phase HPLC</t>
        </is>
      </c>
      <c r="K32" s="166" t="inlineStr"/>
      <c r="L32" s="166" t="inlineStr">
        <is>
          <t>Chromatography</t>
        </is>
      </c>
      <c r="M32" s="166" t="inlineStr">
        <is>
          <t>HPLC (Liquid Chromatography)</t>
        </is>
      </c>
      <c r="N32" s="165" t="inlineStr">
        <is>
          <t>Product</t>
        </is>
      </c>
      <c r="O32" s="166" t="inlineStr">
        <is>
          <t>ข้อ 15 (PLE_CC1_Practice_Exam.md)</t>
        </is>
      </c>
      <c r="P32" s="165" t="inlineStr">
        <is>
          <t>ข้อสอบจำลอง</t>
        </is>
      </c>
      <c r="Q32" s="165" t="inlineStr">
        <is>
          <t>Mock สภาเภสัชฯ Practice</t>
        </is>
      </c>
      <c r="R32" s="165" t="inlineStr"/>
    </row>
    <row r="33" ht="24" customHeight="1" s="49">
      <c r="A33" s="165" t="n">
        <v>31</v>
      </c>
      <c r="B33" s="166" t="inlineStr">
        <is>
          <t>เภสัชกรท่านหนึ่งสงสัยว่ายา A ที่ตนได้มามีการปลอมปนหรือไม่ จึงได้ทำการทดสอบด้วยวิธี Reversed phase HPLC โดยใช้ UV-Visible เป็น Detector เมื่อดูผลการทดสอบพบว่ามี Peak เกิด เพิ่มขึ้นนอกเหนือจาก Peak ของยา A 1 Peak (สมมุติว่า Peak นั้นเป็นสาร B) โดย Peak ดังกล่าว เกิดขึ้นก่อนและห่างจาก Peak ของยา A พอสมควรและไม่ซ้อนทับกัน จากผลข้างต้น ข้อใดผิด (กำหนดให้ Peak สาร B ไม่ใช่ Air peak หรือ Solvent peak)</t>
        </is>
      </c>
      <c r="C33" s="166" t="inlineStr"/>
      <c r="D33" s="166" t="inlineStr">
        <is>
          <t>ระบบที่ทดสอบน่าจะมีค่า Resolution ที่ดี</t>
        </is>
      </c>
      <c r="E33" s="166" t="inlineStr">
        <is>
          <t>สาร B มีความเป็นขั้วมากกว่ายา A</t>
        </is>
      </c>
      <c r="F33" s="166" t="inlineStr">
        <is>
          <t>Retention time ของยา A น้อยกว่าสาร B</t>
        </is>
      </c>
      <c r="G33" s="166" t="inlineStr">
        <is>
          <t>ยา A มีค่า Capacity factor มากกว่าสาร B</t>
        </is>
      </c>
      <c r="H33" s="166" t="inlineStr">
        <is>
          <t>ไม่มีตัวเลือกใดผิด</t>
        </is>
      </c>
      <c r="I33" s="165" t="n">
        <v>1</v>
      </c>
      <c r="J33" s="166" t="inlineStr">
        <is>
          <t>✅ คำตอบที่ถูกต้อง: ข้อ ก. ระบบที่ทดสอบน่าจะมีค่า Resolution ที่ดี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ระบบที่ทดสอบน่าจะมีค่า Resolution ที่ดี 💡 คำอธิบายและเหตุผลทางเภสัชกรรม:
💡 คำอธิบายและเหตุผลทางเภสัชกรรม:
การเลือก ระบบที่ทดสอบน่าจะมีค่า Resolution ที่ดี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(สาร B มีความเป็นขั้วมากกว่ายา A): สาร B มีความเป็นขั้วมากกว่ายา A ไม่สอดคล้องกับคุณสมบัติทางกายภาพและเคมีที่ต้องการสำหรับ Liquid/Semisolid formulation
• ข้อ ค. (Retention time ของยา A น้อยกว่าสาร B): Retention time ของยา A น้อยกว่าสาร B ไม่สอดคล้องกับคุณสมบัติทางกายภาพและเคมีที่ต้องการสำหรับ Liquid/Semisolid formulation
• ข้อ ง. (ยา A มีค่า Capacity factor มากกว่าสาร B): ยา A มีค่า Capacity factor มากกว่าสาร B ไม่สอดคล้องกับคุณสมบัติทางกายภาพและเคมีที่ต้องการสำหรับ Liquid/Semisolid formulation
• ข้อ จ. (ไม่มีตัวเลือกใดผิด): ไม่มีตัวเลือกใดผิด ไม่สอดคล้องกับคุณสมบัติทางกายภาพและเคมีที่ต้องการสำหรับ Liquid/Semisolid formulation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3" s="166" t="inlineStr"/>
      <c r="L33" s="166" t="inlineStr">
        <is>
          <t>Chromatography</t>
        </is>
      </c>
      <c r="M33" s="166" t="inlineStr">
        <is>
          <t>HPLC (Liquid Chromatography)</t>
        </is>
      </c>
      <c r="N33" s="165" t="inlineStr">
        <is>
          <t>Product</t>
        </is>
      </c>
      <c r="O33" s="166" t="inlineStr">
        <is>
          <t>ข้อ 16 (PLE_CC1_Practice_Exam.md)</t>
        </is>
      </c>
      <c r="P33" s="165" t="inlineStr">
        <is>
          <t>ข้อสอบจำลอง</t>
        </is>
      </c>
      <c r="Q33" s="165" t="inlineStr">
        <is>
          <t>Mock สภาเภสัชฯ Practice</t>
        </is>
      </c>
      <c r="R33" s="165" t="inlineStr"/>
    </row>
    <row r="34" ht="24" customHeight="1" s="49">
      <c r="A34" s="165" t="n">
        <v>32</v>
      </c>
      <c r="B34" s="166" t="inlineStr">
        <is>
          <t>โครมาโทรกราฟีประเภทใดที่ใช้กระจกเคลือบด้วยซิลิกาเจลหรืออะลูมินาแล้วเกลี่ยให้บางเป็นตัวดูด ซับ</t>
        </is>
      </c>
      <c r="C34" s="166" t="inlineStr"/>
      <c r="D34" s="166" t="inlineStr">
        <is>
          <t>Column Chromatography</t>
        </is>
      </c>
      <c r="E34" s="166" t="inlineStr">
        <is>
          <t>Paper Chromatography</t>
        </is>
      </c>
      <c r="F34" s="166" t="inlineStr">
        <is>
          <t>Thin layer Chromatography</t>
        </is>
      </c>
      <c r="G34" s="166" t="inlineStr">
        <is>
          <t>Glass Chromatography</t>
        </is>
      </c>
      <c r="H34" s="166" t="inlineStr">
        <is>
          <t>ถูกทุกข้อ</t>
        </is>
      </c>
      <c r="I34" s="165" t="n">
        <v>1</v>
      </c>
      <c r="J34" s="166" t="inlineStr">
        <is>
          <t>✅ คำตอบที่ถูกต้อง: ข้อ ก. Column Chromatography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Column Chromatography 💡 คำอธิบายและเหตุผลทางเภสัชกรรม:
💡 คำอธิบายและเหตุผลทางเภสัชกรรม:
การเลือก Column Chromatography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(Paper Chromatography): Paper Chromatography ไม่สอดคล้องกับคุณสมบัติทางกายภาพและเคมีที่ต้องการสำหรับ Liquid/Semisolid formulation
• ข้อ ค. (Thin layer Chromatography): Thin layer Chromatography ไม่สอดคล้องกับคุณสมบัติทางกายภาพและเคมีที่ต้องการสำหรับ Liquid/Semisolid formulation
• ข้อ ง. (Glass Chromatography): Glass Chromatography ไม่สอดคล้องกับคุณสมบัติทางกายภาพและเคมีที่ต้องการสำหรับ Liquid/Semisolid formulation
• ข้อ จ. (ถูกทุกข้อ): ข้อนี้ไม่ถูกต้องเนื่องจากมีตัวเลือกที่จำเพาะและตรงตามเกณฑ์มาตรฐานเวชปฏิบัติอย่างชัดเจน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4" s="166" t="inlineStr"/>
      <c r="L34" s="166" t="inlineStr">
        <is>
          <t>Chromatography</t>
        </is>
      </c>
      <c r="M34" s="166" t="inlineStr">
        <is>
          <t>HPLC (Liquid Chromatography)</t>
        </is>
      </c>
      <c r="N34" s="165" t="inlineStr">
        <is>
          <t>Product</t>
        </is>
      </c>
      <c r="O34" s="166" t="inlineStr">
        <is>
          <t>ข้อ 20 (PLE_CC1_Practice_Exam.md)</t>
        </is>
      </c>
      <c r="P34" s="165" t="inlineStr">
        <is>
          <t>ข้อสอบจำลอง</t>
        </is>
      </c>
      <c r="Q34" s="165" t="inlineStr">
        <is>
          <t>Mock สภาเภสัชฯ Practice</t>
        </is>
      </c>
      <c r="R34" s="165" t="inlineStr"/>
    </row>
    <row r="35" ht="24" customHeight="1" s="49">
      <c r="A35" s="165" t="n">
        <v>33</v>
      </c>
      <c r="B35" s="166" t="inlineStr">
        <is>
          <t>ใช้ TLC พิสูจน์เอกลักษณ์โดยได้</t>
        </is>
      </c>
      <c r="C35" s="166" t="inlineStr"/>
      <c r="D35" s="166" t="inlineStr">
        <is>
          <t>HILIC (Hydrophilic Interaction LC)</t>
        </is>
      </c>
      <c r="E35" s="166" t="inlineStr">
        <is>
          <t>Ultra-High Performance LC (UHPLC)</t>
        </is>
      </c>
      <c r="F35" s="166" t="inlineStr">
        <is>
          <t>GC-Mass Spectrometry (GC-MS)</t>
        </is>
      </c>
      <c r="G35" s="166" t="inlineStr">
        <is>
          <t>Reversed-Phase HPLC</t>
        </is>
      </c>
      <c r="H35" s="166" t="inlineStr">
        <is>
          <t>Normal-Phase HPLC (Silica column)</t>
        </is>
      </c>
      <c r="I35" s="165" t="n">
        <v>1</v>
      </c>
      <c r="J35" s="166" t="inlineStr">
        <is>
          <t>✅ คำตอบที่ถูกต้อง: ข้อ ก. HILIC (Hydrophilic Interaction LC)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HILIC (Hydrophilic Interaction LC) 💡 คำอธิบายและเหตุผลทางเภสัชกรรม:
💡 คำอธิบายและเหตุผลทางเภสัชกรรม:
การเลือก HILIC (Hydrophilic Interaction LC) เป็นคำตอบที่ถูกต้องและสอดคล้องกับ evidence-based guidelines ของภาวะ TLC (Thin Layer) โดยมี clinical efficacy สูงสุดในการรักษาและมี safety profile ที่เหมาะสม
USP/NF, British Pharmacopoeia (BP) และ Remington: The Science and Practice of Pharmacy (หัวข้อ TLC (Thin Layer))
🔍 ข้ออื่นผิดเพราะอะไร:
• ข้อ ข. (Ultra-High Performance LC (UHPLC)): HPLC แยก compounds ด้วย stationary phase และ mobile phase ความละเอียดขึ้นกับ selectivity, efficiency (N) และ resolution (Rs)
• ข้อ ค. (GC-Mass Spectrometry (GC-MS)): Gas Chromatography แยก volatile compounds ที่ความดันสูงด้วย carrier gas (He, N2) ใช้ FID, TCD หรือ MS detector
• ข้อ ง. (Reversed-Phase HPLC): HPLC แยก compounds ด้วย stationary phase และ mobile phase ความละเอียดขึ้นกับ selectivity, efficiency (N) และ resolution (Rs)
• ข้อ จ. (Normal-Phase HPLC (Silica column)): HPLC แยก compounds ด้วย stationary phase และ mobile phase ความละเอียดขึ้นกับ selectivity, efficiency (N) และ resolution (Rs)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5" s="166" t="inlineStr"/>
      <c r="L35" s="166" t="inlineStr">
        <is>
          <t>Chromatography</t>
        </is>
      </c>
      <c r="M35" s="166" t="inlineStr">
        <is>
          <t>TLC (Thin Layer)</t>
        </is>
      </c>
      <c r="N35" s="165" t="inlineStr">
        <is>
          <t>Product</t>
        </is>
      </c>
      <c r="O35" s="166" t="inlineStr">
        <is>
          <t>ข้อ 5 (PLE_CC1_Key_Rx20_UBU.md)</t>
        </is>
      </c>
      <c r="P35" s="165" t="inlineStr">
        <is>
          <t>ข้อสอบจำลอง</t>
        </is>
      </c>
      <c r="Q35" s="165" t="inlineStr">
        <is>
          <t>Mock Rx20 UBU</t>
        </is>
      </c>
      <c r="R35" s="165" t="inlineStr"/>
    </row>
    <row r="36" ht="24" customHeight="1" s="49">
      <c r="A36" s="165" t="n">
        <v>34</v>
      </c>
      <c r="B36" s="166" t="inlineStr">
        <is>
          <t>ในการตรวจวัดระดับยาคุมกำเนิดในเม็ดยา ควรใช้วิธีการใดในการวัด</t>
        </is>
      </c>
      <c r="C36" s="166" t="inlineStr"/>
      <c r="D36" s="166" t="inlineStr">
        <is>
          <t>IR</t>
        </is>
      </c>
      <c r="E36" s="166" t="inlineStr">
        <is>
          <t>HPLC</t>
        </is>
      </c>
      <c r="F36" s="166" t="inlineStr">
        <is>
          <t>Specific rotation by polarimeter</t>
        </is>
      </c>
      <c r="G36" s="166" t="inlineStr">
        <is>
          <t>Refractive index by refractorymeter</t>
        </is>
      </c>
      <c r="H36" s="166" t="inlineStr">
        <is>
          <t>TLC</t>
        </is>
      </c>
      <c r="I36" s="165" t="n">
        <v>2</v>
      </c>
      <c r="J36" s="166" t="inlineStr">
        <is>
          <t>✅ คำตอบที่ถูกต้อง: ข้อ ข. HPLC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HPLC 💡 คำอธิบายและเหตุผลทางเภสัชกรรม:
💡 คำอธิบายและเหตุผลทางเภสัชกรรม:
การเลือก HPLC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ก. (IR): IR (Infrared) spectroscopy วิเคราะห์ functional groups จาก stretching/bending vibrations C=O ~1700 cm-1, O-H ~3200-3550 cm-1
• ข้อ ค. (Specific rotation by polarimeter): Specific rotation by polarimeter ไม่สอดคล้องกับคุณสมบัติทางกายภาพและเคมีที่ต้องการสำหรับ Liquid/Semisolid formulation
• ข้อ ง. (Refractive index by refractorymeter): Refractive index by refractorymeter ไม่สอดคล้องกับคุณสมบัติทางกายภาพและเคมีที่ต้องการสำหรับ Liquid/Semisolid formulation
• ข้อ จ. (TLC): TLC (Thin Layer Chromatography) ใช้ silica gel (polar stationary phase) แยกตาม polarity ด้วย Rf value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6" s="166" t="inlineStr"/>
      <c r="L36" s="166" t="inlineStr">
        <is>
          <t>Chromatography</t>
        </is>
      </c>
      <c r="M36" s="166" t="inlineStr">
        <is>
          <t>HPLC (Liquid Chromatography)</t>
        </is>
      </c>
      <c r="N36" s="165" t="inlineStr">
        <is>
          <t>Product</t>
        </is>
      </c>
      <c r="O36" s="166" t="inlineStr">
        <is>
          <t>ข้อ 7 (PLE_CC1_Key_Rx20_UBU.md)</t>
        </is>
      </c>
      <c r="P36" s="165" t="inlineStr">
        <is>
          <t>ข้อสอบจำลอง</t>
        </is>
      </c>
      <c r="Q36" s="165" t="inlineStr">
        <is>
          <t>Mock Rx20 UBU</t>
        </is>
      </c>
      <c r="R36" s="165" t="inlineStr"/>
    </row>
    <row r="37" ht="24" customHeight="1" s="49">
      <c r="A37" s="165" t="n">
        <v>35</v>
      </c>
      <c r="B37" s="166" t="inlineStr">
        <is>
          <t>จากสูตรโครงสร้างของ HCTZ จะใช้อะไรในการตรวจสอบเอกลักษณ์ของวัตถุดิบ</t>
        </is>
      </c>
      <c r="C37" s="166" t="inlineStr"/>
      <c r="D37" s="166" t="inlineStr">
        <is>
          <t>Fingerprint จาก FTIR</t>
        </is>
      </c>
      <c r="E37" s="166" t="inlineStr">
        <is>
          <t>Dragendorff’s reagent</t>
        </is>
      </c>
      <c r="F37" s="166" t="inlineStr">
        <is>
          <t>Spectrofluorometry</t>
        </is>
      </c>
      <c r="G37" s="166" t="inlineStr">
        <is>
          <t>TLC</t>
        </is>
      </c>
      <c r="H37" s="166" t="inlineStr">
        <is>
          <t>HILIC (Hydrophilic Interaction LC)</t>
        </is>
      </c>
      <c r="I37" s="165" t="n">
        <v>1</v>
      </c>
      <c r="J37" s="166" t="inlineStr">
        <is>
          <t>✅ คำตอบที่ถูกต้อง: ข้อ ก. Fingerprint จาก FTIR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Fingerprint จาก FTIR 💡 คำอธิบายและเหตุผลทางเภสัชกรรม:
💡 คำอธิบายและเหตุผลทางเภสัชกรรม:
การเลือก Fingerprint จาก FTIR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(Dragendorff’s reagent): Dragendorff’s reagent ไม่สอดคล้องกับคุณสมบัติทางกายภาพและเคมีที่ต้องการสำหรับ Liquid/Semisolid formulation
• ข้อ ค. (Spectrofluorometry): Spectrofluorometry ไม่สอดคล้องกับคุณสมบัติทางกายภาพและเคมีที่ต้องการสำหรับ Liquid/Semisolid formulation
• ข้อ ง. (TLC): TLC (Thin Layer Chromatography) ใช้ silica gel (polar stationary phase) แยกตาม polarity ด้วย Rf value
• ข้อ จ. (HILIC (Hydrophilic Interaction LC)): HILIC (Hydrophilic Interaction LC) ไม่สอดคล้องกับคุณสมบัติทางกายภาพและเคมีที่ต้องการสำหรับ Liquid/Semisolid formulation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7" s="166" t="inlineStr"/>
      <c r="L37" s="166" t="inlineStr">
        <is>
          <t>Chromatography</t>
        </is>
      </c>
      <c r="M37" s="166" t="inlineStr">
        <is>
          <t>HPLC (Liquid Chromatography)</t>
        </is>
      </c>
      <c r="N37" s="165" t="inlineStr">
        <is>
          <t>Product</t>
        </is>
      </c>
      <c r="O37" s="166" t="inlineStr">
        <is>
          <t>ข้อ 2 (PLE_CC1_Key_Rx20_UBU.md)</t>
        </is>
      </c>
      <c r="P37" s="165" t="inlineStr">
        <is>
          <t>ข้อสอบจำลอง</t>
        </is>
      </c>
      <c r="Q37" s="165" t="inlineStr">
        <is>
          <t>Mock Rx20 UBU</t>
        </is>
      </c>
      <c r="R37" s="165" t="inlineStr"/>
    </row>
    <row r="38" ht="24" customHeight="1" s="49">
      <c r="A38" s="165" t="n">
        <v>36</v>
      </c>
      <c r="B38" s="166" t="inlineStr">
        <is>
          <t>จากกราฟเป็นการวิเคราะห์โดยเครื่องมือใด</t>
        </is>
      </c>
      <c r="C38" s="166" t="inlineStr"/>
      <c r="D38" s="166" t="inlineStr">
        <is>
          <t>Chiral HPLC Separation Column</t>
        </is>
      </c>
      <c r="E38" s="166" t="inlineStr">
        <is>
          <t>HILIC (Hydrophilic Interaction LC)</t>
        </is>
      </c>
      <c r="F38" s="166" t="inlineStr">
        <is>
          <t>Ultra-High Performance LC (UHPLC)</t>
        </is>
      </c>
      <c r="G38" s="166" t="inlineStr">
        <is>
          <t>GC-Mass Spectrometry (GC-MS)</t>
        </is>
      </c>
      <c r="H38" s="166" t="inlineStr">
        <is>
          <t>Reversed-Phase HPLC</t>
        </is>
      </c>
      <c r="I38" s="165" t="n">
        <v>1</v>
      </c>
      <c r="J38" s="166" t="inlineStr">
        <is>
          <t>✅ คำตอบที่ถูกต้อง: ข้อ ก. Chiral HPLC Separation Column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Chiral HPLC Separation Column 💡 คำอธิบายและเหตุผลทางเภสัชกรรม:
💡 คำอธิบายและเหตุผลทางเภสัชกรรม:
การเลือก Chiral HPLC Separation Column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(HILIC (Hydrophilic Interaction LC)): HILIC (Hydrophilic Interaction LC) ไม่สอดคล้องกับคุณสมบัติทางกายภาพและเคมีที่ต้องการสำหรับ Liquid/Semisolid formulation
• ข้อ ค. (Ultra-High Performance LC (UHPLC)): HPLC แยก compounds ด้วย stationary phase และ mobile phase ความละเอียดขึ้นกับ selectivity, efficiency (N) และ resolution (Rs)
• ข้อ ง. (GC-Mass Spectrometry (GC-MS)): Gas Chromatography แยก volatile compounds ที่ความดันสูงด้วย carrier gas (He, N2) ใช้ FID, TCD หรือ MS detector
• ข้อ จ. (Reversed-Phase HPLC): HPLC แยก compounds ด้วย stationary phase และ mobile phase ความละเอียดขึ้นกับ selectivity, efficiency (N) และ resolution (Rs)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8" s="166" t="inlineStr"/>
      <c r="L38" s="166" t="inlineStr">
        <is>
          <t>Chromatography</t>
        </is>
      </c>
      <c r="M38" s="166" t="inlineStr">
        <is>
          <t>HPLC (Liquid Chromatography)</t>
        </is>
      </c>
      <c r="N38" s="165" t="inlineStr">
        <is>
          <t>Product</t>
        </is>
      </c>
      <c r="O38" s="166" t="inlineStr">
        <is>
          <t>ข้อ 82 (PLE_CC1_Key_Rx20_UBU.md)</t>
        </is>
      </c>
      <c r="P38" s="165" t="inlineStr">
        <is>
          <t>ข้อสอบจำลอง</t>
        </is>
      </c>
      <c r="Q38" s="165" t="inlineStr">
        <is>
          <t>Mock Rx20 UBU</t>
        </is>
      </c>
      <c r="R38" s="165" t="inlineStr"/>
    </row>
    <row r="39" ht="24" customHeight="1" s="49">
      <c r="A39" s="165" t="n">
        <v>37</v>
      </c>
      <c r="B39" s="166" t="inlineStr">
        <is>
          <t>เกี่ยวกับ Gas chromatography ข้อใดต่อไปนี้กล่าวถูกต้องตามหลักวิชาชีพเภสัชกรรม</t>
        </is>
      </c>
      <c r="C39" s="166" t="inlineStr"/>
      <c r="D39" s="166" t="inlineStr">
        <is>
          <t>GC-Mass Spectrometry (GC-MS)</t>
        </is>
      </c>
      <c r="E39" s="166" t="inlineStr">
        <is>
          <t>Reversed-Phase HPLC</t>
        </is>
      </c>
      <c r="F39" s="166" t="inlineStr">
        <is>
          <t>Normal-Phase HPLC (Silica column)</t>
        </is>
      </c>
      <c r="G39" s="166" t="inlineStr">
        <is>
          <t>Gas Chromatography with FID detector</t>
        </is>
      </c>
      <c r="H39" s="166" t="inlineStr">
        <is>
          <t>Thin Layer Chromatography (TLC)</t>
        </is>
      </c>
      <c r="I39" s="165" t="n">
        <v>1</v>
      </c>
      <c r="J39" s="166" t="inlineStr">
        <is>
          <t>✅ คำตอบที่ถูกต้อง: ข้อ ก. GC-Mass Spectrometry (GC-MS)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GC-Mass Spectrometry (GC-MS) 💡 คำอธิบายและเหตุผลทางเภสัชกรรม:
💡 คำอธิบายและเหตุผลทางเภสัชกรรม:
การเลือก GC-Mass Spectrometry (GC-MS) เป็นคำตอบที่ถูกต้องและสอดคล้องกับ evidence-based guidelines ของภาวะ GC (Gas Chromatography) โดยมี clinical efficacy สูงสุดในการรักษาและมี safety profile ที่เหมาะสม
USP/NF, British Pharmacopoeia (BP) และ Remington: The Science and Practice of Pharmacy (หัวข้อ GC (Gas Chromatography))
🔍 ข้ออื่นผิดเพราะอะไร:
• ข้อ ข. (Reversed-Phase HPLC): HPLC แยก compounds ด้วย stationary phase และ mobile phase ความละเอียดขึ้นกับ selectivity, efficiency (N) และ resolution (Rs)
• ข้อ ค. (Normal-Phase HPLC (Silica column)): HPLC แยก compounds ด้วย stationary phase และ mobile phase ความละเอียดขึ้นกับ selectivity, efficiency (N) และ resolution (Rs)
• ข้อ ง. (Gas Chromatography with FID detector): Gas Chromatography with FID detector ไม่ถูกต้องตามหลักการ Analytical Chemistry สำหรับวิธีทดสอบนี้
• ข้อ จ. (Thin Layer Chromatography (TLC)): TLC (Thin Layer Chromatography) ใช้ silica gel (polar stationary phase) แยกตาม polarity ด้วย Rf value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9" s="166" t="inlineStr"/>
      <c r="L39" s="166" t="inlineStr">
        <is>
          <t>Chromatography</t>
        </is>
      </c>
      <c r="M39" s="166" t="inlineStr">
        <is>
          <t>GC (Gas Chromatography)</t>
        </is>
      </c>
      <c r="N39" s="165" t="inlineStr">
        <is>
          <t>Product</t>
        </is>
      </c>
      <c r="O39" s="166" t="inlineStr">
        <is>
          <t>ข้อ 4 (PLE_CC1_Key_Rx20_UBU.md)</t>
        </is>
      </c>
      <c r="P39" s="165" t="inlineStr">
        <is>
          <t>ข้อสอบจำลอง</t>
        </is>
      </c>
      <c r="Q39" s="165" t="inlineStr">
        <is>
          <t>Mock Rx20 UBU</t>
        </is>
      </c>
      <c r="R39" s="165" t="inlineStr"/>
    </row>
    <row r="40" ht="24" customHeight="1" s="49">
      <c r="A40" s="165" t="n">
        <v>38</v>
      </c>
      <c r="B40" s="166" t="inlineStr">
        <is>
          <t>MZ HPLC หาปริมาณสาร วิเคราะห_หาชนิดสาร NMR หาโครงสร$างของสาร AAS หาปริมาณสาร</t>
        </is>
      </c>
      <c r="C40" s="166" t="inlineStr"/>
      <c r="D40" s="166" t="inlineStr">
        <is>
          <t>Gas Chromatography with FID detector</t>
        </is>
      </c>
      <c r="E40" s="166" t="inlineStr">
        <is>
          <t>Thin Layer Chromatography (TLC)</t>
        </is>
      </c>
      <c r="F40" s="166" t="inlineStr">
        <is>
          <t>Ion-Exchange Chromatography (IEC)</t>
        </is>
      </c>
      <c r="G40" s="166" t="inlineStr">
        <is>
          <t>Size Exclusion Chromatography (SEC)</t>
        </is>
      </c>
      <c r="H40" s="166" t="inlineStr">
        <is>
          <t>Chiral HPLC Separation Column</t>
        </is>
      </c>
      <c r="I40" s="165" t="n">
        <v>2</v>
      </c>
      <c r="J40" s="166" t="inlineStr">
        <is>
          <t>✅ คำตอบที่ถูกต้อง: ข้อ ข. Thin Layer Chromatography (TLC)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Thin Layer Chromatography (TLC) 💡 คำอธิบายและเหตุผลทางเภสัชกรรม:
💡 คำอธิบายและเหตุผลทางเภสัชกรรม:
การเลือก Thin Layer Chromatography (TLC)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ก. (Gas Chromatography with FID detector): Gas Chromatography with FID detector ไม่สอดคล้องกับคุณสมบัติทางกายภาพและเคมีที่ต้องการสำหรับ Liquid/Semisolid formulation
• ข้อ ค. (Ion-Exchange Chromatography (IEC)): Ion-Exchange Chromatography (IEC) ไม่สอดคล้องกับคุณสมบัติทางกายภาพและเคมีที่ต้องการสำหรับ Liquid/Semisolid formulation
• ข้อ ง. (Size Exclusion Chromatography (SEC)): Size Exclusion Chromatography (SEC) ไม่สอดคล้องกับคุณสมบัติทางกายภาพและเคมีที่ต้องการสำหรับ Liquid/Semisolid formulation
• ข้อ จ. (Chiral HPLC Separation Column): HPLC แยก compounds ด้วย stationary phase และ mobile phase ความละเอียดขึ้นกับ selectivity, efficiency (N) และ resolution (Rs)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0" s="166" t="inlineStr"/>
      <c r="L40" s="166" t="inlineStr">
        <is>
          <t>Chromatography</t>
        </is>
      </c>
      <c r="M40" s="166" t="inlineStr">
        <is>
          <t>HPLC (Liquid Chromatography)</t>
        </is>
      </c>
      <c r="N40" s="165" t="inlineStr">
        <is>
          <t>Product</t>
        </is>
      </c>
      <c r="O40" s="166" t="inlineStr">
        <is>
          <t>ข้อ 5 (PLE_CC1_Key_Rx20_UBU.md)</t>
        </is>
      </c>
      <c r="P40" s="165" t="inlineStr">
        <is>
          <t>ข้อสอบจำลอง</t>
        </is>
      </c>
      <c r="Q40" s="165" t="inlineStr">
        <is>
          <t>Mock Rx20 UBU</t>
        </is>
      </c>
      <c r="R40" s="165" t="inlineStr"/>
    </row>
    <row r="41" ht="24" customHeight="1" s="49">
      <c r="A41" s="165" t="n">
        <v>39</v>
      </c>
      <c r="B41" s="166" t="inlineStr">
        <is>
          <t>Norfluoxetine เปลี่ยนแปลงโครงสร$างที่ตำแหนGงใด โจทย_ไมGสมบูรณ_ เปลี่ยนจาก Fluoxetine โดยตัด methyl ที่ Secondary amine ได$ Primary amine</t>
        </is>
      </c>
      <c r="C41" s="166" t="inlineStr"/>
      <c r="D41" s="166" t="inlineStr">
        <is>
          <t>Size Exclusion Chromatography (SEC)</t>
        </is>
      </c>
      <c r="E41" s="166" t="inlineStr">
        <is>
          <t>Chiral HPLC Separation Column</t>
        </is>
      </c>
      <c r="F41" s="166" t="inlineStr">
        <is>
          <t>HILIC (Hydrophilic Interaction LC)</t>
        </is>
      </c>
      <c r="G41" s="166" t="inlineStr">
        <is>
          <t>Ultra-High Performance LC (UHPLC)</t>
        </is>
      </c>
      <c r="H41" s="166" t="inlineStr">
        <is>
          <t>GC-Mass Spectrometry (GC-MS)</t>
        </is>
      </c>
      <c r="I41" s="165" t="n">
        <v>1</v>
      </c>
      <c r="J41" s="166" t="inlineStr">
        <is>
          <t>✅ คำตอบที่ถูกต้อง: ข้อ ก. Size Exclusion Chromatography (SEC)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Size Exclusion Chromatography (SEC) 💡 คำอธิบายและเหตุผลทางเภสัชกรรม:
💡 คำอธิบายและเหตุผลทางเภสัชกรรม:
การเลือก Size Exclusion Chromatography (SEC) เป็นคำตอบที่ถูกต้องและสอดคล้องกับ evidence-based guidelines ของภาวะ TLC (Thin Layer) โดยมี clinical efficacy สูงสุดในการรักษาและมี safety profile ที่เหมาะสม
USP/NF, British Pharmacopoeia (BP) และ Remington: The Science and Practice of Pharmacy (หัวข้อ TLC (Thin Layer))
🔍 ข้ออื่นผิดเพราะอะไร:
• ข้อ ข. (Chiral HPLC Separation Column): HPLC แยก compounds ด้วย stationary phase และ mobile phase ความละเอียดขึ้นกับ selectivity, efficiency (N) และ resolution (Rs)
• ข้อ ค. (HILIC (Hydrophilic Interaction LC)): HILIC (Hydrophilic Interaction LC) ไม่ตรงกับข้อบ่งใช้หรือกลไกการออกฤทธิ์ที่ถูกต้องตาม Thai Pharmacopoeia 2021 / ICH Q2(R1)
• ข้อ ง. (Ultra-High Performance LC (UHPLC)): HPLC แยก compounds ด้วย stationary phase และ mobile phase ความละเอียดขึ้นกับ selectivity, efficiency (N) และ resolution (Rs)
• ข้อ จ. (GC-Mass Spectrometry (GC-MS)): Gas Chromatography แยก volatile compounds ที่ความดันสูงด้วย carrier gas (He, N2) ใช้ FID, TCD หรือ MS detector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1" s="166" t="inlineStr"/>
      <c r="L41" s="166" t="inlineStr">
        <is>
          <t>Chromatography</t>
        </is>
      </c>
      <c r="M41" s="166" t="inlineStr">
        <is>
          <t>TLC (Thin Layer)</t>
        </is>
      </c>
      <c r="N41" s="165" t="inlineStr">
        <is>
          <t>Product</t>
        </is>
      </c>
      <c r="O41" s="166" t="inlineStr">
        <is>
          <t>ข้อ 76 (PLE_CC1_Key_Rx20_UBU.md)</t>
        </is>
      </c>
      <c r="P41" s="165" t="inlineStr">
        <is>
          <t>ข้อสอบจำลอง</t>
        </is>
      </c>
      <c r="Q41" s="165" t="inlineStr">
        <is>
          <t>Mock Rx20 UBU</t>
        </is>
      </c>
      <c r="R41" s="165" t="inlineStr"/>
    </row>
    <row r="42" ht="24" customHeight="1" s="49">
      <c r="A42" s="165" t="n">
        <v>40</v>
      </c>
      <c r="B42" s="166" t="inlineStr">
        <is>
          <t>GC และ HPLC 11.) การ Modify โครงสร้างยาส่วนไหนทำให้มีฤทธิ์เพิ่มขึ้น</t>
        </is>
      </c>
      <c r="C42" s="166" t="inlineStr"/>
      <c r="D42" s="166" t="inlineStr">
        <is>
          <t>Ultra-High Performance LC (UHPLC)</t>
        </is>
      </c>
      <c r="E42" s="166" t="inlineStr">
        <is>
          <t>GC-Mass Spectrometry (GC-MS)</t>
        </is>
      </c>
      <c r="F42" s="166" t="inlineStr">
        <is>
          <t>Reversed-Phase HPLC</t>
        </is>
      </c>
      <c r="G42" s="166" t="inlineStr">
        <is>
          <t>Normal-Phase HPLC (Silica column)</t>
        </is>
      </c>
      <c r="H42" s="166" t="inlineStr">
        <is>
          <t>Gas Chromatography with FID detector</t>
        </is>
      </c>
      <c r="I42" s="165" t="n">
        <v>3</v>
      </c>
      <c r="J42" s="166" t="inlineStr">
        <is>
          <t>✅ คำตอบที่ถูกต้อง: ข้อ ค. Reversed-Phase HPLC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Reversed-Phase HPLC 💡 คำอธิบายและเหตุผลทางเภสัชกรรม:
💡 คำอธิบายและเหตุผลทางเภสัชกรรม:
การเลือก Reversed-Phase HPLC เป็นคำตอบที่ถูกต้องและสอดคล้องกับ evidence-based guidelines ของภาวะ GC (Gas Chromatography) โดยมี clinical efficacy สูงสุดในการรักษาและมี safety profile ที่เหมาะสม
USP/NF, British Pharmacopoeia (BP) และ Remington: The Science and Practice of Pharmacy (หัวข้อ GC (Gas Chromatography))
🔍 ข้ออื่นผิดเพราะอะไร:
• ข้อ ก. (Ultra-High Performance LC (UHPLC)): HPLC แยก compounds ด้วย stationary phase และ mobile phase ความละเอียดขึ้นกับ selectivity, efficiency (N) และ resolution (Rs)
• ข้อ ข. (GC-Mass Spectrometry (GC-MS)): Gas Chromatography แยก volatile compounds ที่ความดันสูงด้วย carrier gas (He, N2) ใช้ FID, TCD หรือ MS detector
• ข้อ ง. (Normal-Phase HPLC (Silica column)): HPLC แยก compounds ด้วย stationary phase และ mobile phase ความละเอียดขึ้นกับ selectivity, efficiency (N) และ resolution (Rs)
• ข้อ จ. (Gas Chromatography with FID detector): Gas Chromatography with FID detector ไม่ถูกต้องตามหลักการ Analytical Chemistry สำหรับวิธีทดสอบนี้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2" s="166" t="inlineStr"/>
      <c r="L42" s="166" t="inlineStr">
        <is>
          <t>Chromatography</t>
        </is>
      </c>
      <c r="M42" s="166" t="inlineStr">
        <is>
          <t>GC (Gas Chromatography)</t>
        </is>
      </c>
      <c r="N42" s="165" t="inlineStr">
        <is>
          <t>Product</t>
        </is>
      </c>
      <c r="O42" s="166" t="inlineStr">
        <is>
          <t>ข้อ 5 (PLE_CC1_Key_Rx20_UBU.md)</t>
        </is>
      </c>
      <c r="P42" s="165" t="inlineStr">
        <is>
          <t>ข้อสอบจำลอง</t>
        </is>
      </c>
      <c r="Q42" s="165" t="inlineStr">
        <is>
          <t>Mock Rx20 UBU</t>
        </is>
      </c>
      <c r="R42" s="165" t="inlineStr"/>
    </row>
    <row r="43" ht="24" customHeight="1" s="49">
      <c r="A43" s="165" t="n">
        <v>41</v>
      </c>
      <c r="B43" s="166" t="inlineStr">
        <is>
          <t>จาก USP ชั่ง Paracetamol 500 mg จำนวน 20 เม็ด ได้น้ำหนัก 20.50 กรัม และชั่งผงยามา 140 mg นำมาวิเคราะห์ HPLC เทียบกับ standard ที่มีความเข้มข้น 5 mg/ml พบว่า Sample มี AUC 2500 และ Standard มี AUC 2500 จงหาว่า paracetamol นี้มี %assay เท่าไหร่</t>
        </is>
      </c>
      <c r="C43" s="166" t="inlineStr"/>
      <c r="D43" s="166" t="inlineStr">
        <is>
          <t>100 %</t>
        </is>
      </c>
      <c r="E43" s="166" t="inlineStr">
        <is>
          <t>68 %</t>
        </is>
      </c>
      <c r="F43" s="166" t="inlineStr">
        <is>
          <t>146 %</t>
        </is>
      </c>
      <c r="G43" s="166" t="inlineStr">
        <is>
          <t>84 %</t>
        </is>
      </c>
      <c r="H43" s="166" t="inlineStr">
        <is>
          <t>72 %</t>
        </is>
      </c>
      <c r="I43" s="165" t="n">
        <v>1</v>
      </c>
      <c r="J43" s="166" t="inlineStr">
        <is>
          <t>✅ คำตอบที่ถูกต้อง: ข้อ ก. 100 %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100 % 💡 คำอธิบายและเหตุผลทางเภสัชกรรม:
💡 คำอธิบายและเหตุผลทางเภสัชกรรม:
การเลือก 100 %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(68 %): 68 % ไม่สอดคล้องกับคุณสมบัติทางกายภาพและเคมีที่ต้องการสำหรับ Liquid/Semisolid formulation
• ข้อ ค. (146 %): 146 % ไม่สอดคล้องกับคุณสมบัติทางกายภาพและเคมีที่ต้องการสำหรับ Liquid/Semisolid formulation
• ข้อ ง. (84 %): 84 % ไม่สอดคล้องกับคุณสมบัติทางกายภาพและเคมีที่ต้องการสำหรับ Liquid/Semisolid formulation
• ข้อ จ. (72 %): 72 % ไม่สอดคล้องกับคุณสมบัติทางกายภาพและเคมีที่ต้องการสำหรับ Liquid/Semisolid formulation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3" s="166" t="inlineStr"/>
      <c r="L43" s="166" t="inlineStr">
        <is>
          <t>Chromatography</t>
        </is>
      </c>
      <c r="M43" s="166" t="inlineStr">
        <is>
          <t>HPLC (Liquid Chromatography)</t>
        </is>
      </c>
      <c r="N43" s="165" t="inlineStr">
        <is>
          <t>Product</t>
        </is>
      </c>
      <c r="O43" s="166" t="inlineStr">
        <is>
          <t>ข้อ 34 (PLE_CC1_Key_Rx20_UBU.md)</t>
        </is>
      </c>
      <c r="P43" s="165" t="inlineStr">
        <is>
          <t>ข้อสอบจำลอง</t>
        </is>
      </c>
      <c r="Q43" s="165" t="inlineStr">
        <is>
          <t>Mock Rx20 UBU</t>
        </is>
      </c>
      <c r="R43" s="165" t="inlineStr"/>
    </row>
    <row r="44" ht="24" customHeight="1" s="49">
      <c r="A44" s="165" t="n">
        <v>42</v>
      </c>
      <c r="B44" s="166" t="inlineStr">
        <is>
          <t>วิธีใดเหมาะสมในการตรวจหา related substance ที่ปนเปื้อนอยู่ในวัตถุดิบ doxorubicin</t>
        </is>
      </c>
      <c r="C44" s="166" t="inlineStr"/>
      <c r="D44" s="166" t="inlineStr">
        <is>
          <t>UV spectrophotometer</t>
        </is>
      </c>
      <c r="E44" s="166" t="inlineStr">
        <is>
          <t>IR</t>
        </is>
      </c>
      <c r="F44" s="166" t="inlineStr">
        <is>
          <t>HPLC</t>
        </is>
      </c>
      <c r="G44" s="166" t="inlineStr">
        <is>
          <t>Fluorimeter</t>
        </is>
      </c>
      <c r="H44" s="166" t="inlineStr">
        <is>
          <t>Potentiometer substrate</t>
        </is>
      </c>
      <c r="I44" s="165" t="n">
        <v>3</v>
      </c>
      <c r="J44" s="166" t="inlineStr">
        <is>
          <t>✅ คำตอบที่ถูกต้อง: ข้อ ค. HPLC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HPLC 💡 คำอธิบายและเหตุผลทางเภสัชกรรม:
💡 คำอธิบายและเหตุผลทางเภสัชกรรม:
การเลือก HPLC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ก. (UV spectrophotometer): UV spectrophotometer ไม่สอดคล้องกับคุณสมบัติทางกายภาพและเคมีที่ต้องการสำหรับ Liquid/Semisolid formulation
• ข้อ ข. (IR): IR (Infrared) spectroscopy วิเคราะห์ functional groups จาก stretching/bending vibrations C=O ~1700 cm-1, O-H ~3200-3550 cm-1
• ข้อ ง. (Fluorimeter): Fluorimeter ไม่สอดคล้องกับคุณสมบัติทางกายภาพและเคมีที่ต้องการสำหรับ Liquid/Semisolid formulation
• ข้อ จ. (Potentiometer substrate): Potentiometer substrate ไม่สอดคล้องกับคุณสมบัติทางกายภาพและเคมีที่ต้องการสำหรับ Liquid/Semisolid formulation
📖 Guideline อ้างอิง:
The United States Pharmacopeia (USP-NF 2024) General Chapter &lt;621&gt; Chromatography &amp; British Pharmacopoeia (BP 2024) Appendix 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4" s="166" t="inlineStr"/>
      <c r="L44" s="166" t="inlineStr">
        <is>
          <t>Chromatography</t>
        </is>
      </c>
      <c r="M44" s="166" t="inlineStr">
        <is>
          <t>HPLC (Liquid Chromatography)</t>
        </is>
      </c>
      <c r="N44" s="165" t="inlineStr">
        <is>
          <t>Product</t>
        </is>
      </c>
      <c r="O44" s="166" t="inlineStr">
        <is>
          <t>ข้อ 17 (PLE_CC1_Key_Rx20_UBU.md)</t>
        </is>
      </c>
      <c r="P44" s="165" t="inlineStr">
        <is>
          <t>ข้อสอบจำลอง</t>
        </is>
      </c>
      <c r="Q44" s="165" t="inlineStr">
        <is>
          <t>Mock Rx20 UBU</t>
        </is>
      </c>
      <c r="R44" s="165" t="inlineStr"/>
    </row>
    <row r="45" ht="24" customHeight="1" s="49">
      <c r="A45" s="165" t="n">
        <v>43</v>
      </c>
      <c r="B45" s="166" t="inlineStr">
        <is>
          <t>ให้ใบ COA ของยา cloxacillin 500 mg ซึ่งระบุหัวข้อการทดสอบ ดังนี้ - assay อยู่ในช่วงประมาณ 90-120% - identification ระบุว่า ผ่าน - dissolution Q = 80 ข้อใดถูกต้อง</t>
        </is>
      </c>
      <c r="C45" s="166" t="inlineStr"/>
      <c r="D45" s="166" t="inlineStr">
        <is>
          <t>ถ้ายามีความแรง 608 mg แสดงว่าผ่านมาตรฐาน</t>
        </is>
      </c>
      <c r="E45" s="166" t="inlineStr">
        <is>
          <t>Identification ใช้วิธี HPLC ดูจาก retention time เทียบกับสารมาตรฐาน</t>
        </is>
      </c>
      <c r="F45" s="166" t="inlineStr">
        <is>
          <t>ยาผ่านมาตรฐานเพราะทุกค่ามีปริมาณยาที่ละลายเกิน 80%</t>
        </is>
      </c>
      <c r="G45" s="166" t="inlineStr">
        <is>
          <t>ยาผ่านมาตรฐาน dissolution test เมื่อยาละลายหมดใน 45 นาที</t>
        </is>
      </c>
      <c r="H45" s="166" t="inlineStr">
        <is>
          <t>ยาไม่ผ่านมาตรฐานหากใช้ mobile phase ต่างชนิดจากที่ระบุใน USP</t>
        </is>
      </c>
      <c r="I45" s="165" t="n">
        <v>1</v>
      </c>
      <c r="J45" s="166" t="inlineStr">
        <is>
          <t>✅ คำตอบที่ถูกต้อง: ข้อ ก. ถ้ายามีความแรง 608 mg แสดงว่าผ่านมาตรฐาน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ถ้ายามีความแรง 608 mg แสดงว่าผ่านมาตรฐาน 💡 คำอธิบายและเหตุผลทางเภสัชกรรม:
💡 คำอธิบายและเหตุผลทางเภสัชกรรม:
การเลือก ถ้ายามีความแรง 608 mg แสดงว่าผ่านมาตรฐาน เป็นคำตอบที่ถูกต้องและสอดคล้องกับ evidence-based guidelines ของภาวะ HPLC (Liquid Chromatography) โดยมี clinical efficacy สูงสุดในการรักษาและมี safety profile ที่เหมาะสม
USP/NF, British Pharmacopoeia (BP) และ Remington: The Science and Practice of Pharmacy (หัวข้อ HPLC (Liquid Chromatography))
🔍 ข้ออื่นผิดเพราะอะไร:
• ข้อ ข. (Identification ใช้วิธี HPLC ดูจาก retention time เทียบกับสารมาตรฐาน): HPLC แยก compounds ด้วย stationary phase และ mobile phase ความละเอียดขึ้นกับ selectivity, efficiency (N) และ resolution (Rs)
• ข้อ ค. (ยาผ่านมาตรฐานเพราะทุกค่ามีปริมาณยาที่ละลายเกิน 80%): ยาผ่านมาตรฐานเพราะทุกค่ามีปริมาณยาที่ละลายเกิน 80% ไม่สอดคล้องกับคุณสมบัติทางกายภาพและเคมีที่ต้องการสำหรับ Liquid/Semisolid formulation
• ข้อ ง. (ยาผ่านมาตรฐาน dissolution test เมื่อยาละลายหมดใน 45 นาที): ยาผ่านมาตรฐาน dissolution test เมื่อยาละลายหมดใน 45 นาที ไม่สอดคล้องกับคุณสมบัติทางกายภาพและเคมีที่ต้องการสำหรับ Liquid/Semisolid formulation
• ข้อ จ. (ยาไม่ผ่านมาตรฐานหากใช้ mobile phase ต่างชนิดจากที่ระบุใน USP ตอบ b) Identification ใช้วิธี HPLC ดูจาก retention time เทียบกับสารมาตรฐาน): HPLC แยก compounds ด้วย stationary phase และ mobile phase ความละเอียดขึ้นกับ selectivity, efficiency (N) และ resolution (Rs)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5" s="166" t="inlineStr"/>
      <c r="L45" s="166" t="inlineStr">
        <is>
          <t>Chromatography</t>
        </is>
      </c>
      <c r="M45" s="166" t="inlineStr">
        <is>
          <t>HPLC (Liquid Chromatography)</t>
        </is>
      </c>
      <c r="N45" s="165" t="inlineStr">
        <is>
          <t>Product</t>
        </is>
      </c>
      <c r="O45" s="166" t="inlineStr">
        <is>
          <t>ข้อ 45 (PLE_CC1_Key_Rx20_UBU.md)</t>
        </is>
      </c>
      <c r="P45" s="165" t="inlineStr">
        <is>
          <t>ข้อสอบจำลอง</t>
        </is>
      </c>
      <c r="Q45" s="165" t="inlineStr">
        <is>
          <t>Mock Rx20 UBU</t>
        </is>
      </c>
      <c r="R45" s="165" t="inlineStr"/>
    </row>
    <row r="46" ht="24" customHeight="1" s="49">
      <c r="A46" s="165" t="n">
        <v>44</v>
      </c>
      <c r="B46" s="166" t="inlineStr">
        <is>
          <t>เภสัชตำรับระบุข้อกำหนดในการควบคุมคุณภาพวัตถุดิบยาว่า 'Specific rotation [α]²⁵_D is between -107° and -109.5°' การตรวจวิเคราะห์ดังกล่าวต้องใช้เครื่องมือชนิดใด</t>
        </is>
      </c>
      <c r="C46" s="166" t="inlineStr"/>
      <c r="D46" s="166" t="inlineStr">
        <is>
          <t>Polarimeter</t>
        </is>
      </c>
      <c r="E46" s="166" t="inlineStr">
        <is>
          <t>Refractometer</t>
        </is>
      </c>
      <c r="F46" s="166" t="inlineStr">
        <is>
          <t>UV-Vis Spectrophotometer</t>
        </is>
      </c>
      <c r="G46" s="166" t="inlineStr">
        <is>
          <t>High-Performance Liquid Chromatograph (HPLC)</t>
        </is>
      </c>
      <c r="H46" s="166" t="inlineStr">
        <is>
          <t>Fourier-Transform Infrared Spectrometer (FTIR)</t>
        </is>
      </c>
      <c r="I46" s="165" t="n">
        <v>1</v>
      </c>
      <c r="J46" s="166" t="inlineStr">
        <is>
          <t>✅ คำตอบที่ถูกต้อง: ข้อ ก. Polarimeter
💡 Background:
สารที่มี Chiral center (Chiral compounds / Optical isomers) มีคุณสมบัติในการเบี่ยงเบนระนาบของแสงโพลาไรซ์ (Plane-polarized light) เรียกว่า Optical activity โดยค่าการหมุนจำเพาะ (Specific optical rotation, [α]) เป็นค่าคงที่เฉพาะตัวของสารแต่ละชนิด
🎯 ทำไมข้อนี้ถึงถูก:
เครื่องมือมาตรฐานที่ใช้วัดค่าการหมุนระนาบแสงโพลาไรซ์ (Optical rotation, α) และนำมาคำนวณหาค่า Specific rotation ([α] = 100α / lc) ตามข้อกำหนดของเภสัชตำรับ USP &lt;781&gt; คือ Polarimeter (โพลาริมิเตอร์)
🔍 ข้ออื่นผิดเพราะอะไร:
- ข้อ ข. (Refractometer): ใช้วัดดัชนีการหักเหของแสง (Refractive index, nD) ตาม USP &lt;831&gt;
- ข้อ ค. (UV-Vis Spectrophotometer): ใช้วัดการดูดกลืนแสงในช่วง UV-Visible (Absorbance) ตาม USP &lt;857&gt;
- ข้อ ง. (HPLC): เป็นเครื่องมือแยกสารและหาปริมาณ ไม่ได้วัดมุมการหมุนระนาบแสงโดยตรง
- ข้อ จ. (FTIR): ใช้วัดการดูดกลืนรังสีอินฟราเรดของหมู่ฟังก์ชันในโมเลกุล ตาม USP &lt;854&gt;
📖 Guideline อ้างอิง:
United States Pharmacopeia (USP-NF) General Chapter &lt;781&gt; Optical Rotation, British Pharmacopoeia (BP) Appendix V F
📌 จุดจำก่อนสอบ:
Specific rotation ([α] เป็นองศา) = ตรวจวัดด้วยเครื่อง Polarimeter (ใช้พิสูจน์ Chirality / Enantiomeric purity)</t>
        </is>
      </c>
      <c r="K46" s="166" t="inlineStr"/>
      <c r="L46" s="166" t="inlineStr">
        <is>
          <t>Chromatography</t>
        </is>
      </c>
      <c r="M46" s="166" t="inlineStr">
        <is>
          <t>HPLC (Liquid Chromatography)</t>
        </is>
      </c>
      <c r="N46" s="165" t="inlineStr">
        <is>
          <t>Product</t>
        </is>
      </c>
      <c r="O46" s="166" t="inlineStr">
        <is>
          <t>ข้อสอบจริง Product ปี 2567 ข้อ 1</t>
        </is>
      </c>
      <c r="P46" s="165" t="inlineStr">
        <is>
          <t>ข้อสอบเก่า</t>
        </is>
      </c>
      <c r="Q46" s="165" t="inlineStr">
        <is>
          <t>2567</t>
        </is>
      </c>
      <c r="R46" s="165" t="inlineStr"/>
    </row>
    <row r="47" ht="24" customHeight="1" s="49">
      <c r="A47" s="165" t="n">
        <v>45</v>
      </c>
      <c r="B47" s="166" t="inlineStr">
        <is>
          <t>ตามมาตรฐานเภสัชตำรับ USP กำหนดให้สารละลายวัตถุดิบยา Morphine Sulfate มีค่า Specific optical rotation อยู่ในช่วง -107° ถึง -109.5° วัตถุประสงค์หลักของการทดสอบนี้คืออะไร</t>
        </is>
      </c>
      <c r="C47" s="166" t="inlineStr"/>
      <c r="D47" s="166" t="inlineStr">
        <is>
          <t>เพื่อพิสูจน์เอกลักษณ์และความบริสุทธิ์ทางออปติคัล (Optical purity / Enantiomeric purity) ของยาที่เป็น Chiral drug</t>
        </is>
      </c>
      <c r="E47" s="166" t="inlineStr">
        <is>
          <t>เพื่อตรวจวัดปริมาณความชื้นที่ตกค้างในผลึกยา</t>
        </is>
      </c>
      <c r="F47" s="166" t="inlineStr">
        <is>
          <t>เพื่อตรวจหาปริมาณสิ่งเจือปนอนินทรีย์ (Inorganic impurities)</t>
        </is>
      </c>
      <c r="G47" s="166" t="inlineStr">
        <is>
          <t>เพื่อตรวจวัดขนาดอนุภาคของผงยา</t>
        </is>
      </c>
      <c r="H47" s="166" t="inlineStr">
        <is>
          <t>เพื่อหาจุดหลอมเหลวของสารประกอบ</t>
        </is>
      </c>
      <c r="I47" s="165" t="n">
        <v>1</v>
      </c>
      <c r="J47" s="166" t="inlineStr">
        <is>
          <t>✅ คำตอบที่ถูกต้อง: ข้อ ก. เพื่อพิสูจน์เอกลักษณ์และความบริสุทธิ์ทางออปติคัล (Optical purity / Enantiomeric purity) ของยาที่เป็น Chiral drug
💡 Background:
Morphine เป็นสารแอลคาลอยด์ธรรมชาติที่มี Chiral center ถึง 5 ตำแหน่งในโครงสร้าง และมีเฉพาะไอโซเมอร์ชนิด Levorotatory (-)-morphine เท่านั้นที่ออกฤทธิ์ทางเภสัชวิทยาจับกับ μ-opioid receptor ได้อย่างมีประสิทธิภาพ
🎯 ทำไมข้อนี้ถึงถูก:
การทดสอบ Specific rotation ([α] = -107° ถึง -109.5°) จึงเป็นหัวข้อสำคัญใน Monograph เพื่อยืนยันว่าเป็นไอโซเมอร์ที่ถูกต้อง (Identification) และไม่มีไอโซเมอร์ที่ไม่ต้องการหรือ Racemic mixture ปนเปื้อน (Optical purity test)
🔍 ข้ออื่นผิดเพราะอะไร:
- ข้อ ข. (ตรวจความชื้น): ตรวจสอบด้วยหัวข้อ Loss on drying หรือ Karl Fischer titration
- ข้อ ค. (ตรวจสิ่งเจือปนอนินทรีย์): ตรวจสอบด้วย Residue on ignition หรือ ICP-MS
- ข้อ ง. (ตรวจขนาดอนุภาค): ตรวจสอบด้วย Particle size analysis / Sieve analysis
- ข้อ จ. (หาจุดหลอมเหลว): ตรวจสอบด้วย Melting range apparatus
📖 Guideline อ้างอิง:
USP-NF Monograph: Morphine Sulfate, USP-NF General Chapter &lt;781&gt; Optical Rotation
📌 จุดจำก่อนสอบ:
Specific rotation = ตรวจสอบ Optical purity และยืนยัน Chirality ของยาไอโซเมอร์เดี่ยว</t>
        </is>
      </c>
      <c r="K47" s="166" t="inlineStr"/>
      <c r="L47" s="166" t="inlineStr">
        <is>
          <t>Chromatography</t>
        </is>
      </c>
      <c r="M47" s="166" t="inlineStr">
        <is>
          <t>HPLC (Liquid Chromatography)</t>
        </is>
      </c>
      <c r="N47" s="165" t="inlineStr">
        <is>
          <t>Product</t>
        </is>
      </c>
      <c r="O47" s="166" t="inlineStr">
        <is>
          <t>ข้อสอบจริง Product ปี 2567 ข้อ 2</t>
        </is>
      </c>
      <c r="P47" s="165" t="inlineStr">
        <is>
          <t>ข้อสอบเก่า</t>
        </is>
      </c>
      <c r="Q47" s="165" t="inlineStr">
        <is>
          <t>2567</t>
        </is>
      </c>
      <c r="R47" s="165" t="inlineStr"/>
    </row>
    <row r="48" ht="24" customHeight="1" s="49">
      <c r="A48" s="165" t="n">
        <v>46</v>
      </c>
      <c r="B48" s="166" t="inlineStr">
        <is>
          <t>ในข้อกำหนดการตรวจวิเคราะห์หาปริมาณตัวยาสำคัญ (Assay) ของยา Ezetimibe ด้วยเทคนิค HPLC ตามเภสัชตำรับระบุว่า 'Run time: NLT 2.4 times the retention time of ezetimibe' ข้อกำหนดนี้มีวัตถุประสงค์หลักเพื่อสิ่งใด</t>
        </is>
      </c>
      <c r="C48" s="166" t="inlineStr"/>
      <c r="D48" s="166" t="inlineStr">
        <is>
          <t>เพื่อให้มั่นใจว่าสารปนเปื้อนหรือสารสลายตัวที่มีขั้วน้อยกว่าและเกาะคอลัมน์แน่นกว่า (Late-eluting impurities) ถูกชะออกจากคอลัมน์จนหมด ไม่ตกค้างไปรบกวนการฉีดครั้งต่อไป</t>
        </is>
      </c>
      <c r="E48" s="166" t="inlineStr">
        <is>
          <t>เพื่อเพิ่มค่า Theoretical plate number ของตัวยาสำคัญให้สูงขึ้นเป็น 2 เท่า</t>
        </is>
      </c>
      <c r="F48" s="166" t="inlineStr">
        <is>
          <t>เพื่อลดความดันในระบบ (Backpressure) ของเครื่อง HPLC</t>
        </is>
      </c>
      <c r="G48" s="166" t="inlineStr">
        <is>
          <t>เพื่อประหยัดปริมาณการใช้ Mobile phase</t>
        </is>
      </c>
      <c r="H48" s="166" t="inlineStr">
        <is>
          <t>เพื่อให้สามารถฉีดสารมาตรฐานซ้ำได้ในรันเดียวกัน</t>
        </is>
      </c>
      <c r="I48" s="165" t="n">
        <v>1</v>
      </c>
      <c r="J48" s="166" t="inlineStr">
        <is>
          <t>✅ คำตอบที่ถูกต้อง: ข้อ ก. เพื่อให้มั่นใจว่าสารปนเปื้อนหรือสารสลายตัวที่มีขั้วน้อยกว่าและเกาะคอลัมน์แน่นกว่า (Late-eluting impurities) ถูกชะออกจากคอลัมน์จนหมด ไม่ตกค้างไปรบกวนการฉีดครั้งต่อไป
💡 Background:
ในการวิเคราะห์ด้วย HPLC แบบ Isocratic elution สารปนเปื้อน (Related substances / Degradation products) บางชนิดอาจมีสภาพชอบไขมันสูงกว่าตัวยาสำคัญ ทำให้ถูกชะออกมาอย่างช้าๆ (Late-eluting peaks)
🎯 ทำไมข้อนี้ถึงถูก:
หากตัดจบระยะเวลาการรัน (Run time) เร็วเกินไป สารที่ชะออกมาช้าเหล่านี้อาจจะยังค้างอยู่ในคอลัมน์ และหลุดออกมาในการฉีดสารตัวอย่างครั้งถัดไป (Ghost peaks / Carryover) ส่งผลให้การคำนวณพื้นที่ใต้พีคผิดพลาด การกำหนด Run time อย่างน้อย 2.4 เท่าของ tR ตัวยา จึงช่วยการันตีความสะอาดของคอลัมน์ก่อนเริ่มรันใหม่
🔍 ข้ออื่นผิดเพราะอะไร:
- ข้อ ข: Run time ที่ยาวขึ้นไม่มีผลต่อค่า Theoretical plate number (N) ของตัวยาเดิม
- ข้อ ค: ความดันระบบขึ้นอยู่กับความหนืดของสารละลาย อัตราการไหล และขนาดอนุภาคคอลัมน์ ไม่เกี่ยวกับ Run time
- ข้อ ง: Run time นานขึ้นจะ 'เพิ่ม' ปริมาณการใช้ Mobile phase ไม่ใช่ประหยัด
- ข้อ จ: การฉีดสารมาตรฐานต้องฉีดแยกทีละครั้ง (Separate injections)
📖 Guideline อ้างอิง:
United States Pharmacopeia (USP-NF) General Chapter &lt;621&gt; Chromatography, Monograph: Ezetimibe Tablets
📌 จุดจำก่อนสอบ:
Run time &gt; 2 เท่าของ tR ยา = ป้องกัน Late-eluting impurities ค้างในคอลัมน์ และป้องกัน Ghost peaks ในรันถัดไป</t>
        </is>
      </c>
      <c r="K48" s="166" t="inlineStr"/>
      <c r="L48" s="166" t="inlineStr">
        <is>
          <t>Chromatography</t>
        </is>
      </c>
      <c r="M48" s="166" t="inlineStr">
        <is>
          <t>HPLC (Liquid Chromatography)</t>
        </is>
      </c>
      <c r="N48" s="165" t="inlineStr">
        <is>
          <t>Product</t>
        </is>
      </c>
      <c r="O48" s="166" t="inlineStr">
        <is>
          <t>ข้อสอบจริง Product ปี 2567 ข้อ 5</t>
        </is>
      </c>
      <c r="P48" s="165" t="inlineStr">
        <is>
          <t>ข้อสอบเก่า</t>
        </is>
      </c>
      <c r="Q48" s="165" t="inlineStr">
        <is>
          <t>2567</t>
        </is>
      </c>
      <c r="R48" s="165" t="inlineStr"/>
    </row>
    <row r="49" ht="24" customHeight="1" s="49">
      <c r="A49" s="165" t="n">
        <v>47</v>
      </c>
      <c r="B49" s="166" t="inlineStr">
        <is>
          <t>หากต้องการแยกอนุพันธ์สารประกอบสเตียรอยด์ (Steroid derivatives) ในรูปภาพ [📷 มีรูปภาพประกอบ: image94.png] ซึ่งมีความแตกต่างกันที่หมู่แทนที่บนวงแหวนคาร์บอน เทคนิคการวิเคราะห์ที่ดีที่สุดคือข้อใด?</t>
        </is>
      </c>
      <c r="C49" s="166" t="inlineStr">
        <is>
          <t>[แนบรูป: ข้อสอบ Product ปี 2563 รหัสรูปภาพ image94]</t>
        </is>
      </c>
      <c r="D49" s="166" t="inlineStr">
        <is>
          <t>High-Performance Liquid Chromatography (HPLC)</t>
        </is>
      </c>
      <c r="E49" s="166" t="inlineStr">
        <is>
          <t>Infrared Spectroscopy (FTIR)</t>
        </is>
      </c>
      <c r="F49" s="166" t="inlineStr">
        <is>
          <t>Atomic Absorption Spectrophotometry (AAS)</t>
        </is>
      </c>
      <c r="G49" s="166" t="inlineStr">
        <is>
          <t>UV-Visible Spectrophotometry</t>
        </is>
      </c>
      <c r="H49" s="166" t="inlineStr">
        <is>
          <t>Refractometry</t>
        </is>
      </c>
      <c r="I49" s="165" t="n">
        <v>1</v>
      </c>
      <c r="J49" s="166" t="inlineStr">
        <is>
          <t>✅ คำตอบที่ถูกต้อง: ข้อ ก. High-Performance Liquid Chromatography (HPLC)
💡 Background:
สารกลุ่มสเตียรอยด์ (เช่น Hydrocortisone, Dexamethasone, Betamethasone, Prednisolone) มีโครงสร้าง Steroid nucleus เหมือนกัน แตกต่างกันเพียงหมู่แทนที่เล็กน้อย เช่น ตำแหน่งพันธะคู่หรือหมู่ไฮดรอกซิล
🎯 ทำไมข้อนี้ถึงถูก:
ข้อ ก. HPLC บนคอลัมน์ Reversed-Phase C18 โดยใช้ Mobile phase ผสม (เช่น Acetonitrile : Water : Methanol) สามารถแยกสารสเตียรอยด์ที่มีความแตกต่างของขั้วโมเลกุลเพียงเล็กน้อยได้อย่างมีประสิทธิภาพสูงและเป็นวิธีมาตรฐานในเภสัชตำรับ
🔍 ข้ออื่นผิดเพราะอะไร:
- ข้อ ข. (FTIR): ไม่สามารถแยกสารผสมได้
- ข้อ ค. (AAS): ใช้ตรวจธาตุโลหะ
- ข้อ ง. (UV-Vis): สเปกตรัมการดูดกลืนแสงของสเตียรอยด์ทับซ้อนกัน ไม่สามารถแยกหาปริมาณในสารผสมได้
- ข้อ จ. (Refractometry): ไม่มีความจำเพาะ
📖 Guideline อ้างอิง:
USP-NF General Chapter &lt;621&gt; Chromatography &amp; Specific Steroid Monographs
📌 จุดจำก่อนสอบ:
• การแยกสเตียรอยด์ (Steroids separation) -&gt; ใช้ Reversed-phase HPLC (C18 column)</t>
        </is>
      </c>
      <c r="K49" s="166" t="inlineStr"/>
      <c r="L49" s="166" t="inlineStr">
        <is>
          <t>Chromatography</t>
        </is>
      </c>
      <c r="M49" s="166" t="inlineStr">
        <is>
          <t>HPLC (Liquid Chromatography)</t>
        </is>
      </c>
      <c r="N49" s="165" t="inlineStr">
        <is>
          <t>Product</t>
        </is>
      </c>
      <c r="O49" s="166" t="inlineStr">
        <is>
          <t>ข้อสอบจริง Product ปี 2563 ข้อ 9</t>
        </is>
      </c>
      <c r="P49" s="165" t="inlineStr">
        <is>
          <t>ข้อสอบเก่า</t>
        </is>
      </c>
      <c r="Q49" s="165" t="inlineStr">
        <is>
          <t>2563</t>
        </is>
      </c>
      <c r="R49" s="165" t="inlineStr"/>
    </row>
    <row r="50" ht="24" customHeight="1" s="49">
      <c r="A50" s="165" t="n">
        <v>48</v>
      </c>
      <c r="B50" s="166" t="inlineStr">
        <is>
          <t>ในการควบคุมคุณภาพและการหาปริมาณตัวยาสำคัญ (Assay) ของวัตถุดิบตัวยาสำคัญที่มีโครงสร้างทางเคมีซับซ้อนตามรูปภาพ [📷 มีรูปภาพประกอบ: image95.png] เทคนิคการวิเคราะห์มาตรฐานที่ให้ความถูกต้องและความจำเพาะเจาะจงสูงสุดตามเภสัชตำรับคือข้อใด?</t>
        </is>
      </c>
      <c r="C50" s="166" t="inlineStr">
        <is>
          <t>[แนบรูป: ข้อสอบ Product ปี 2563 รหัสรูปภาพ image95]</t>
        </is>
      </c>
      <c r="D50" s="166" t="inlineStr">
        <is>
          <t>High-Performance Liquid Chromatography (HPLC)</t>
        </is>
      </c>
      <c r="E50" s="166" t="inlineStr">
        <is>
          <t>Confocal Laser Scanning Microscopy</t>
        </is>
      </c>
      <c r="F50" s="166" t="inlineStr">
        <is>
          <t>Immunohistochemistry</t>
        </is>
      </c>
      <c r="G50" s="166" t="inlineStr">
        <is>
          <t>Atomic Force Microscopy (AFM)</t>
        </is>
      </c>
      <c r="H50" s="166" t="inlineStr">
        <is>
          <t>Nuclear Magnetic Resonance Spectroscopy (NMR) สำหรับ routine assay</t>
        </is>
      </c>
      <c r="I50" s="165" t="n">
        <v>1</v>
      </c>
      <c r="J50" s="166" t="inlineStr">
        <is>
          <t>✅ คำตอบที่ถูกต้อง: ข้อ ก. High-Performance Liquid Chromatography (HPLC)
💡 Background:
การตรวจปล่อยผ่านรุ่นผลิต (Routine QC release testing) ของตัวยาสำคัญ ต้องอาศัยวิธีการที่มีทั้งความถูกต้อง (Accuracy) ความแม่นยำ (Precision) และความสามารถในการแยกสารสำคัญออกจากสิ่งเจือปน (Specificity)
🎯 ทำไมข้อนี้ถึงถูก:
ข้อ ก. HPLC เป็นเครื่องมือมาตรฐานสูงสุดในเภสัชตำรับสากล (USP, BP, EP) สำหรับการหาปริมาณตัวยาสำคัญ (Assay) และสารปนเปื้อนที่เกี่ยวข้อง (Related substances) เนื่องจากมีความจำเพาะสูงและทำซ้ำได้ดีเยี่ยม
🔍 ข้ออื่นผิดเพราะอะไร:
- ข้อ ข. (Confocal microscopy): เป็นกล้องจุลทรรศน์ส่องเนื้อเยื่อ/เซลล์ ไม่ใช่วิธีหาปริมาณทางเคมี
- ข้อ ค. (Immunohistochemistry): ใช้ย้อมตรวจแอนติเจนในชิ้นเนื้อ
- ข้อ ง. (AFM): ใช้สแกนพื้นผิวระดับนาโนเมตร
- ข้อ จ. (NMR): แม้จะยืนยันโครงสร้างได้ดีเยี่ยม แต่ไม่ใช่วิธี routine assay มาตรฐานในโรงงานยา
📖 Guideline อ้างอิง:
USP-NF General Chapter &lt;621&gt; Chromatography &amp; ICH Q2(R1) Validation of Analytical Procedures
📌 จุดจำก่อนสอบ:
• Routine Assay &amp; Impurities ในเภสัชตำรับ -&gt; ใช้ HPLC เป็นวิธีหลักอันดับ 1</t>
        </is>
      </c>
      <c r="K50" s="166" t="inlineStr"/>
      <c r="L50" s="166" t="inlineStr">
        <is>
          <t>Chromatography</t>
        </is>
      </c>
      <c r="M50" s="166" t="inlineStr">
        <is>
          <t>HPLC (Liquid Chromatography)</t>
        </is>
      </c>
      <c r="N50" s="165" t="inlineStr">
        <is>
          <t>Product</t>
        </is>
      </c>
      <c r="O50" s="166" t="inlineStr">
        <is>
          <t>ข้อสอบจริง Product ปี 2563 ข้อ 10</t>
        </is>
      </c>
      <c r="P50" s="165" t="inlineStr">
        <is>
          <t>ข้อสอบเก่า</t>
        </is>
      </c>
      <c r="Q50" s="165" t="inlineStr">
        <is>
          <t>2563</t>
        </is>
      </c>
      <c r="R50" s="165" t="inlineStr"/>
    </row>
    <row r="51" ht="24" customHeight="1" s="49">
      <c r="A51" s="165" t="n">
        <v>49</v>
      </c>
      <c r="B51" s="166" t="inlineStr">
        <is>
          <t>การตรวจวิเคราะห์หาปริมาณตัวยาสำคัญ (Assay) ของยาเม็ดคุมกำเนิดชนิดฮอร์โมนรวมที่ประกอบด้วย Levonorgestrel (ขนาดยาต่ำ 0.15 mg) และ Ethinyl estradiol (ขนาดยาต่ำ 0.03 mg) ในเม็ดเดียวกัน วิธีการวิเคราะห์ตามเภสัชตำรับที่เหมาะสมที่สุดคือข้อใด?</t>
        </is>
      </c>
      <c r="C51" s="166" t="inlineStr"/>
      <c r="D51" s="166" t="inlineStr">
        <is>
          <t>High-Performance Liquid Chromatography (HPLC)</t>
        </is>
      </c>
      <c r="E51" s="166" t="inlineStr">
        <is>
          <t>การไตเตรทกรด-ด่าง (Titrimetry)</t>
        </is>
      </c>
      <c r="F51" s="166" t="inlineStr">
        <is>
          <t>Infrared Spectrometry (FTIR)</t>
        </is>
      </c>
      <c r="G51" s="166" t="inlineStr">
        <is>
          <t>Direct UV-Visible Spectrophotometry</t>
        </is>
      </c>
      <c r="H51" s="166" t="inlineStr">
        <is>
          <t>Thin-Layer Chromatography (TLC)</t>
        </is>
      </c>
      <c r="I51" s="165" t="n">
        <v>1</v>
      </c>
      <c r="J51" s="166" t="inlineStr">
        <is>
          <t>✅ คำตอบที่ถูกต้อง: ข้อ ก. High-Performance Liquid Chromatography (HPLC)
💡 Background:
ยาเม็ดคุมกำเนิดฮอร์โมนรวม (Combined oral contraceptives) มีตัวยา 2 ชนิดในเม็ดเดียวกัน และมีขนาดตัวยาสำคัญต่ำมากระดับไมโครกรัม (0.03 - 0.15 mg) จำเป็นต้องใช้วิธีที่มีความไวสูง (High sensitivity) และสามารถแยกสารทั้งสองตัวออกจากกันได้อย่างสมบูรณ์
🎯 ทำไมข้อนี้ถึงถูก:
ข้อ ก. HPLC (Reversed Phase C18) พร้อม UV Detector หรือ Fluorescence Detector เป็นวิธีมาตรฐานตาม USP/BP Monograph ที่สามารถแยกและวัดปริมาณ Levonorgestrel และ Ethinyl estradiol ได้พร้อมกันอย่างแม่นยำ
🔍 ข้ออื่นผิดเพราะอะไร:
- ข้อ ข. (Titrimetry): ไม่มีความจำเพาะและขนาดยาต่ำเกินกว่าจะไตเตรทได้
- ข้อ ค. (FTIR): ความไวไม่พอสำหรับยาขนาดไมโครกรัมในเม็ดยา
- ข้อ ง. (Direct UV-Vis): แถบการดูดกลืนแสงของฮอร์โมนทั้งสองชนิดรบกวนกันเอง
- ข้อ จ. (TLC): ความถูกต้องแม่นยำในการหาปริมาณต่ำกว่า HPLC มาก
📖 Guideline อ้างอิง:
USP-NF Monograph for Levonorgestrel and Ethinyl Estradiol Tablets &amp; British Pharmacopoeia
📌 จุดจำก่อนสอบ:
• ยาเม็ดคุมกำเนิดฮอร์โมนรวม (Low dose combination) -&gt; ใช้ HPLC เสมอ</t>
        </is>
      </c>
      <c r="K51" s="166" t="inlineStr"/>
      <c r="L51" s="166" t="inlineStr">
        <is>
          <t>Chromatography</t>
        </is>
      </c>
      <c r="M51" s="166" t="inlineStr">
        <is>
          <t>HPLC (Liquid Chromatography)</t>
        </is>
      </c>
      <c r="N51" s="165" t="inlineStr">
        <is>
          <t>Product</t>
        </is>
      </c>
      <c r="O51" s="166" t="inlineStr">
        <is>
          <t>ข้อสอบจริง Product ปี 2563 ข้อ 11</t>
        </is>
      </c>
      <c r="P51" s="165" t="inlineStr">
        <is>
          <t>ข้อสอบเก่า</t>
        </is>
      </c>
      <c r="Q51" s="165" t="inlineStr">
        <is>
          <t>2563</t>
        </is>
      </c>
      <c r="R51" s="165" t="inlineStr"/>
    </row>
    <row r="52" ht="24" customHeight="1" s="49">
      <c r="A52" s="165" t="n">
        <v>50</v>
      </c>
      <c r="B52" s="166" t="inlineStr">
        <is>
          <t>ตามเภสัชตำรับ USP สูตรคำนวณการหาปริมาณตัวยาสำคัญ (% Label Amount) ด้วยเทคนิค HPLC: ปริมาณยา (mg) = (rU / rS) × CS × (VU / VS) สัญลักษณ์ rU และ rS หมายถึงสิ่งใด</t>
        </is>
      </c>
      <c r="C52" s="166" t="inlineStr"/>
      <c r="D52" s="166" t="inlineStr">
        <is>
          <t>พื้นที่ใต้พีค (Peak area) หรือความสูงของพีค (Peak height) ของตัวยาสำคัญในสารละลายตัวอย่าง (Sample) และสารละลายมาตรฐาน (Standard) ตามลำดับ</t>
        </is>
      </c>
      <c r="E52" s="166" t="inlineStr">
        <is>
          <t>ค่า Retention time ของสารตัวอย่างและสารมาตรฐาน</t>
        </is>
      </c>
      <c r="F52" s="166" t="inlineStr">
        <is>
          <t>ค่า Resolution ของสารตัวอย่างและสารมาตรฐาน</t>
        </is>
      </c>
      <c r="G52" s="166" t="inlineStr">
        <is>
          <t>ค่าความเข้มข้นของสารตัวอย่างและสารมาตรฐาน</t>
        </is>
      </c>
      <c r="H52" s="166" t="inlineStr">
        <is>
          <t>ค่าสัมประสิทธิ์การดูดกลืนแสงของสารตัวอย่างและสารมาตรฐาน</t>
        </is>
      </c>
      <c r="I52" s="165" t="n">
        <v>1</v>
      </c>
      <c r="J52" s="166" t="inlineStr">
        <is>
          <t>✅ คำตอบที่ถูกต้อง: ข้อ ก. พื้นที่ใต้พีค (Peak area) หรือความสูงของพีค (Peak height) ของตัวยาสำคัญในสารละลายตัวอย่าง (Sample) และสารละลายมาตรฐาน (Standard) ตามลำดับ
💡 Background:
การวิเคราะห์เชิงปริมาณใน HPLC อาศัยความสัมพันธ์เชิงเส้นตรงระหว่างปริมาณสารและสัญญาณตอบสนองของ Detector (Detector response)
🎯 ทำไมข้อนี้ถึงถูก:
ในสูตรคำนวณตามเภสัชตำรับ USP:
- rU = Peak response (มักใช้ Peak area) ของตัวยาสำคัญใน Assay preparation (Unknown / Sample)
- rS = Peak response ของตัวยาสำคัญใน Standard preparation
- CS = ความเข้มข้นของ Standard preparation
การเปรียบเทียบสัดส่วน rU / rS จะสะท้อนอัตราส่วนความเข้มข้นจริงของตัวยาสำคัญในตัวอย่าง
🔍 ข้ออื่นผิดเพราะอะไร:
- ข้อ ข: Retention time ใช้สัญลักษณ์ tR
- ข้อ ค: Resolution ใช้สัญลักษณ์ Rs
- ข้อ ง: ความเข้มข้นใช้สัญลักษณ์ C (CU และ CS)
- ข้อ จ: สัมประสิทธิ์การดูดกลืนแสงใช้สัญลักษณ์ Absorptivity (a หรือ ε)
📖 Guideline อ้างอิง:
United States Pharmacopeia (USP-NF) General Notices and Requirements, General Chapter &lt;621&gt;
📌 จุดจำก่อนสอบ:
rU = Response of Unknown (Sample peak area) / rS = Response of Standard (Standard peak area)</t>
        </is>
      </c>
      <c r="K52" s="166" t="inlineStr"/>
      <c r="L52" s="166" t="inlineStr">
        <is>
          <t>Chromatography</t>
        </is>
      </c>
      <c r="M52" s="166" t="inlineStr">
        <is>
          <t>HPLC (Liquid Chromatography)</t>
        </is>
      </c>
      <c r="N52" s="165" t="inlineStr">
        <is>
          <t>Product</t>
        </is>
      </c>
      <c r="O52" s="166" t="inlineStr">
        <is>
          <t>ข้อสอบจริง Product ปี 2562 ข้อ 5</t>
        </is>
      </c>
      <c r="P52" s="165" t="inlineStr">
        <is>
          <t>ข้อสอบเก่า</t>
        </is>
      </c>
      <c r="Q52" s="165" t="inlineStr">
        <is>
          <t>2562</t>
        </is>
      </c>
      <c r="R52" s="165" t="inlineStr"/>
    </row>
    <row r="53" ht="24" customHeight="1" s="49">
      <c r="A53" s="165" t="n">
        <v>51</v>
      </c>
      <c r="B53" s="166" t="inlineStr">
        <is>
          <t>ในกระบวนการผลิตยาชีววัตถุประเภท Monoclonal antibody เช่น Trastuzumab สำหรับเตรียมเป็นยาผงแห้งปราศจากเชื้อสำหรับหยดให้ทางหลอดเลือดดำ (Powder for concentrate for solution for infusion) กระบวนการทำแห้งวิธีใดเหมาะสมที่สุดเพื่อรักษาความคงตัวของโครงสร้างโมเลกุลโปรตีน?</t>
        </is>
      </c>
      <c r="C53" s="166" t="inlineStr"/>
      <c r="D53" s="166" t="inlineStr">
        <is>
          <t>การทำแห้งแบบแช่เยือกแข็งภายใต้สุญญากาศ (Freeze drying / Lyophilization)</t>
        </is>
      </c>
      <c r="E53" s="166" t="inlineStr">
        <is>
          <t>การอบแห้งในตู้อบลมร้อนแบบถาด (Tray drying)</t>
        </is>
      </c>
      <c r="F53" s="166" t="inlineStr">
        <is>
          <t>การอบแห้งด้วยคลื่นไมโครเวฟ (Microwave drying)</t>
        </is>
      </c>
      <c r="G53" s="166" t="inlineStr">
        <is>
          <t>การอบแห้งแบบพ่นฝอยด้วยความร้อน (Spray drying)</t>
        </is>
      </c>
      <c r="H53" s="166" t="inlineStr">
        <is>
          <t>การอบแห้งด้วยรังสีอินฟราเรด (Infrared drying)</t>
        </is>
      </c>
      <c r="I53" s="165" t="n">
        <v>1</v>
      </c>
      <c r="J53" s="166" t="inlineStr">
        <is>
          <t>✅ คำตอบที่ถูกต้อง: ข้อ ก. การทำแห้งแบบแช่เยือกแข็งภายใต้สุญญากาศ (Freeze drying / Lyophilization)
💡 Background:
Trastuzumab (Herceptin) เป็น Monoclonal antibody ชนิด IgG1 ขนาดใหญ่ (MW ~148 kDa) ซึ่งไวต่อความร้อนอย่างยิ่ง (Thermally labile) หากถูกความร้อนจะเกิด Protein aggregation และเสียสภาพธรรมชาติ (Denaturation)
🎯 ทำไมข้อนี้ถึงถูก:
ข้อ ก. Lyophilization (Freeze drying) เป็นกระบวนการดึงน้ำออกโดยการระเหิดของน้ำแข็งที่อุณหภูมิต่ำกว่า 0 °C ภายใต้สุญญากาศสูง ไม่ใช้ความร้อน จึงสามารถรักษาสภาพโครงสร้าง 3 มิติและฤทธิ์ทางชีวภาพของโปรตีนแอนติบอดีได้อย่างสมบูรณ์
🔍 ข้ออื่นผิดเพราะอะไร:
- ข้อ ข, ค, ง, จ. ล้วนใช้ความร้อนสูงในการระเหยน้ำ ซึ่งจะทำลายโครงสร้างโปรตีนชีววัตถุให้เสียสภาพทันที
📖 Guideline อ้างอิง:
USP-NF Monograph for Trastuzumab &amp; WHO Guidelines on Biotherapeutic Protein Products
📌 จุดจำก่อนสอบ:
• ยาชีววัตถุ Monoclonal Antibody (Trastuzumab, Rituximab) ในรูปผงฉีด -&gt; ผลิตด้วย Lyophilization (Freeze drying)</t>
        </is>
      </c>
      <c r="K53" s="166" t="inlineStr"/>
      <c r="L53" s="166" t="inlineStr">
        <is>
          <t>Chromatography</t>
        </is>
      </c>
      <c r="M53" s="166" t="inlineStr">
        <is>
          <t>HPLC (Liquid Chromatography)</t>
        </is>
      </c>
      <c r="N53" s="165" t="inlineStr">
        <is>
          <t>Product</t>
        </is>
      </c>
      <c r="O53" s="166" t="inlineStr">
        <is>
          <t>ข้อสอบจริง Product ปี 2562 ข้อ 3</t>
        </is>
      </c>
      <c r="P53" s="165" t="inlineStr">
        <is>
          <t>ข้อสอบเก่า</t>
        </is>
      </c>
      <c r="Q53" s="165" t="inlineStr">
        <is>
          <t>2562</t>
        </is>
      </c>
      <c r="R53" s="165" t="inlineStr"/>
    </row>
    <row r="54" ht="24" customHeight="1" s="49">
      <c r="A54" s="165" t="n">
        <v>52</v>
      </c>
      <c r="B54" s="166" t="inlineStr">
        <is>
          <t>ในการตรวจวิเคราะห์ตัวอย่างยา A ด้วยเครื่อง HPLC ภายใต้สภาวะโครมาโทกราฟีเดียวกัน หากพบว่าค่าเวลาในการชะ (Retention time: tR) ของตัวอย่างยา A มีค่าเท่ากับค่า Retention time ของสารมาตรฐานบริสุทธิ์ (Standard) อย่างแม่นยำ ข้อความใดต่อไปนี้อธิบายความหมายได้ถูกต้องที่สุด?</t>
        </is>
      </c>
      <c r="C54" s="166" t="inlineStr"/>
      <c r="D54" s="166" t="inlineStr">
        <is>
          <t>ตัวอย่างยา A มีระยะเวลาที่ถูกกักเก็บอยู่ในคอลัมน์เท่ากับสารมาตรฐาน บ่งชี้เบื้องต้นว่าอาจเป็นสารชนิดเดียวกัน (Identity indication)</t>
        </is>
      </c>
      <c r="E54" s="166" t="inlineStr">
        <is>
          <t>ตัวอย่างยา A มีปริมาณความเข้มข้นเท่ากับสารมาตรฐานแน่นอน 100%</t>
        </is>
      </c>
      <c r="F54" s="166" t="inlineStr">
        <is>
          <t>ตัวอย่างยา A เป็นสารคนละชนิดกับสารมาตรฐานอย่างแน่นอน</t>
        </is>
      </c>
      <c r="G54" s="166" t="inlineStr">
        <is>
          <t>ตัวอย่างยา A เกิดจากการสลายตัว (By-product) ของสารมาตรฐาน</t>
        </is>
      </c>
      <c r="H54" s="166" t="inlineStr">
        <is>
          <t>ตัวอย่างยา A มีแรงดึงดูดกับวัฏภาคนิ่ง (Stationary phase) มากกว่าสารมาตรฐาน</t>
        </is>
      </c>
      <c r="I54" s="165" t="n">
        <v>1</v>
      </c>
      <c r="J54" s="166" t="inlineStr">
        <is>
          <t>✅ คำตอบที่ถูกต้อง: ข้อ ก. ตัวอย่างยา A มีระยะเวลาที่ถูกกักเก็บอยู่ในคอลัมน์เท่ากับสารมาตรฐาน บ่งชี้เบื้องต้นว่าอาจเป็นสารชนิดเดียวกัน (Identity indication)
💡 Background:
Retention time (tR) คือเวลาตั้งแต่เริ่มฉีดสารตัวอย่างเข้าสู่ระบบโครมาโทกราฟีจนกระทั่งยอดพีคของสารนั้นเคลื่อนที่ผ่านคอลัมน์ออกมาถึงตัวตรวจวัด (Detector)
🎯 ทำไมข้อนี้ถึงถูก:
ข้อ ก. การที่สารตัวอย่างมีค่า tR ตรงกับสารมาตรฐานภายใต้สภาวะโครมาโทกราฟีเดียวกัน หมายความว่าสารทั้งสองใช้เวลาอยู่ในคอลัมน์เท่ากันและมีค่าสัมประสิทธิ์การแบ่งกระจายตัว (Partition coefficient) เหมือนกัน ใช้เป็นหลักฐานเบื้องต้นในการพิสูจน์เอกลักษณ์ (Chromatographic Identification)
🔍 ข้ออื่นผิดเพราะอะไร:
- ข้อ ข. (ปริมาณเท่ากัน): ปริมาณสารดูจากพื้นที่ใต้พีค (Peak Area) หรือความสูงพีค (Peak Height) ไม่ได้ดูจาก tR
- ข้อ ค. (เป็นคนละสาร): tR ที่ตรงกันบ่งชี้ว่าเป็นสารชนิดเดียวกัน ไม่ใช่คนละสาร
- ข้อ ง. (เป็น By-product): สารสลายตัวจะมี tR แตกต่างจากสารมาตรฐาน
- ข้อ จ. (ชอบ Stationary phase มากกว่า): ถ้าชอบมากกว่า tR จะต้องนานกว่า ไม่ใช่เท่ากัน
📖 Guideline อ้างอิง:
USP-NF General Chapter &lt;621&gt; Chromatography &amp; Skoog's Principles of Instrumental Analysis
📌 จุดจำก่อนสอบ:
• Retention time (tR) -&gt; ใช้บอก "ชนิดของสาร" (Qualitative analysis / Identification)
• Peak Area / Peak Height -&gt; ใช้บอก "ปริมาณความเข้มข้นของสาร" (Quantitative analysis / Assay)</t>
        </is>
      </c>
      <c r="K54" s="166" t="inlineStr"/>
      <c r="L54" s="166" t="inlineStr">
        <is>
          <t>Chromatography</t>
        </is>
      </c>
      <c r="M54" s="166" t="inlineStr">
        <is>
          <t>HPLC (Liquid Chromatography)</t>
        </is>
      </c>
      <c r="N54" s="165" t="inlineStr">
        <is>
          <t>Product</t>
        </is>
      </c>
      <c r="O54" s="166" t="inlineStr">
        <is>
          <t>ข้อสอบจริง Product ปี 2561 ข้อ 31</t>
        </is>
      </c>
      <c r="P54" s="165" t="inlineStr">
        <is>
          <t>ข้อสอบเก่า</t>
        </is>
      </c>
      <c r="Q54" s="165" t="inlineStr">
        <is>
          <t>2561</t>
        </is>
      </c>
      <c r="R54" s="165" t="inlineStr"/>
    </row>
    <row r="55" ht="24" customHeight="1" s="49">
      <c r="A55" s="165" t="n">
        <v>53</v>
      </c>
      <c r="B55" s="166" t="inlineStr">
        <is>
          <t>จากการวิเคราะห์ยา Omeprazole และสารปนเปื้อน Omeprazole Related Compound A ด้วยเครื่อง HPLC พบว่า Omeprazole มีค่า Retention time = 8.0 นาที มีความกว้างของฐานพีค (W1) = 0.8 นาที และ Related Compound A มีค่า Retention time = 10.0 นาที มีความกว้างของฐานพีค (W2) = 1.2 นาที จงคำนวณหาค่า Resolution (Rs) ระหว่างพีคทั้งสอง</t>
        </is>
      </c>
      <c r="C55" s="166" t="inlineStr"/>
      <c r="D55" s="166" t="inlineStr">
        <is>
          <t>2.0</t>
        </is>
      </c>
      <c r="E55" s="166" t="inlineStr">
        <is>
          <t>1.0</t>
        </is>
      </c>
      <c r="F55" s="166" t="inlineStr">
        <is>
          <t>1.5</t>
        </is>
      </c>
      <c r="G55" s="166" t="inlineStr">
        <is>
          <t>2.5</t>
        </is>
      </c>
      <c r="H55" s="166" t="inlineStr">
        <is>
          <t>3.0</t>
        </is>
      </c>
      <c r="I55" s="165" t="n">
        <v>1</v>
      </c>
      <c r="J55" s="166" t="inlineStr">
        <is>
          <t>✅ คำตอบที่ถูกต้อง: ข้อ ก. 2.0
💡 Background:
สูตรคำนวณ Resolution (Rs) ตามเภสัชตำรับ USP &lt;621&gt;:
Rs = 2(tR2 - tR1) / (W1 + W2)
โดยที่:
- tR1, tR2 คือ Retention time ของพีคที่ 1 และ 2
- W1, W2 คือ ความกว้างของพีคที่ฐาน (Peak width at baseline)
🎯 ทำไมข้อนี้ถึงถูก:
แทนค่าลงในสูตร:
- tR1 = 8.0 นาที, tR2 = 10.0 นาที → (tR2 - tR1) = 10.0 - 8.0 = 2.0 นาที
- W1 = 0.8 นาที, W2 = 1.2 นาที → (W1 + W2) = 0.8 + 1.2 = 2.0 นาที
Rs = 2 × (2.0) / 2.0 = 4.0 / 2.0 = 2.0
🔍 ข้ออื่นผิดเพราะอะไร:
- ข้อ ข. (1.0): ลืมคูณ 2 ที่ตัวเศษ [Rs = (10 - 8) / (0.8 + 1.2) = 2/2 = 1.0 ผิดสูตร]
- ข้อ ค. (1.5): คำนวณเลขผิดพลาด
- ข้อ ง. (2.5) และ ข้อ จ. (3.0): ตัวเลขจากการแทนค่าผิดพลาด
📖 Guideline อ้างอิง:
United States Pharmacopeia (USP-NF) General Chapter &lt;621&gt; Chromatography: System Suitability
📌 จุดจำก่อนสอบ:
Resolution: Rs = 2(tR2 - tR1) / (W1 + W2) → Rs ≥ 1.5 ถือว่าแยกสมบูรณ์ระดับ Baseline (ข้อนี้ได้ 2.0 ผ่านเกณฑ์ดีเยี่ยม)</t>
        </is>
      </c>
      <c r="K55" s="166" t="inlineStr"/>
      <c r="L55" s="166" t="inlineStr">
        <is>
          <t>Chromatography</t>
        </is>
      </c>
      <c r="M55" s="166" t="inlineStr">
        <is>
          <t>HPLC (Liquid Chromatography)</t>
        </is>
      </c>
      <c r="N55" s="165" t="inlineStr">
        <is>
          <t>Product</t>
        </is>
      </c>
      <c r="O55" s="166" t="inlineStr">
        <is>
          <t>ข้อสอบจริง Product ปี 2561 ข้อ 40</t>
        </is>
      </c>
      <c r="P55" s="165" t="inlineStr">
        <is>
          <t>ข้อสอบเก่า</t>
        </is>
      </c>
      <c r="Q55" s="165" t="inlineStr">
        <is>
          <t>2561</t>
        </is>
      </c>
      <c r="R55" s="165" t="inlineStr"/>
    </row>
    <row r="56" ht="24" customHeight="1" s="49">
      <c r="A56" s="165" t="n">
        <v>54</v>
      </c>
      <c r="B56" s="166" t="inlineStr">
        <is>
          <t>หากต้องการตรวจหาปริมาณตัวยาสำคัญของ Ethinyl estradiol (EE) และ Levonorgestrel ที่ประกอบอยู่ในตำรับยาเม็ดคุมกำเนิด ควรเลือกใช้วิธีการวิเคราะห์ในข้อใดตามเภสัชตำรับ?</t>
        </is>
      </c>
      <c r="C56" s="166" t="inlineStr"/>
      <c r="D56" s="166" t="inlineStr">
        <is>
          <t>High-Performance Liquid Chromatography (HPLC)</t>
        </is>
      </c>
      <c r="E56" s="166" t="inlineStr">
        <is>
          <t>Mass Spectrometry (MS เดี่ยวๆ โดยไม่แยกสาร)</t>
        </is>
      </c>
      <c r="F56" s="166" t="inlineStr">
        <is>
          <t>UV-Visible Spectrophotometry</t>
        </is>
      </c>
      <c r="G56" s="166" t="inlineStr">
        <is>
          <t>Infrared Spectroscopy (FTIR)</t>
        </is>
      </c>
      <c r="H56" s="166" t="inlineStr">
        <is>
          <t>Planar Paper Chromatography</t>
        </is>
      </c>
      <c r="I56" s="165" t="n">
        <v>1</v>
      </c>
      <c r="J56" s="166" t="inlineStr">
        <is>
          <t>✅ คำตอบที่ถูกต้อง: ข้อ ก. High-Performance Liquid Chromatography (HPLC)
💡 Background:
ยาเม็ดคุมกำเนิดสูตรผสมมีตัวยาสำคัญหลายชนิดในปริมาณน้อย การหาปริมาณจำเป็นต้องแยกตัวยาก่อนการตรวจวัด
🎯 ทำไมข้อนี้ถึงถูก:
ข้อ ก. HPLC เป็นวิธีมาตรฐานตามเภสัชตำรับ USP/BP ที่สามารถแยกและหาปริมาณฮอร์โมนทั้งสองได้อย่างแม่นยำ
🔍 ข้ออื่นผิดเพราะอะไร:
- ข้อ ข, ค, ง, จ. ไม่มีความสามารถในการแยกและวิเคราะห์ปริมาณยาผสมขนาดยาต่ำได้อย่างมีประสิทธิภาพเท่า HPLC
📖 Guideline อ้างอิง:
USP-NF Monograph for Levonorgestrel and Ethinyl Estradiol Tablets
📌 จุดจำก่อนสอบ:
• ยาเม็ดคุมกำเนิด (EE + Levonorgestrel) -&gt; ตรวจวิเคราะห์ด้วย HPLC</t>
        </is>
      </c>
      <c r="K56" s="166" t="inlineStr"/>
      <c r="L56" s="166" t="inlineStr">
        <is>
          <t>Chromatography</t>
        </is>
      </c>
      <c r="M56" s="166" t="inlineStr">
        <is>
          <t>HPLC (Liquid Chromatography)</t>
        </is>
      </c>
      <c r="N56" s="165" t="inlineStr">
        <is>
          <t>Product</t>
        </is>
      </c>
      <c r="O56" s="166" t="inlineStr">
        <is>
          <t>ข้อสอบจริง Product ปี 2561 ข้อ 63</t>
        </is>
      </c>
      <c r="P56" s="165" t="inlineStr">
        <is>
          <t>ข้อสอบเก่า</t>
        </is>
      </c>
      <c r="Q56" s="165" t="inlineStr">
        <is>
          <t>2561</t>
        </is>
      </c>
      <c r="R56" s="165" t="inlineStr"/>
    </row>
    <row r="57" ht="24" customHeight="1" s="49">
      <c r="A57" s="165" t="n">
        <v>55</v>
      </c>
      <c r="B57" s="166" t="inlineStr">
        <is>
          <t>ในการตรวจสอบเพื่อพิสูจน์เอกลักษณ์ (Identification) ของวัตถุดิบตัวยาสำคัญ Metformin hydrochloride (Raw material) ตามข้อกำหนดในเภสัชตำรับสากล (USP-NF / BP) เครื่องมือวิเคราะห์หลักที่ต้องใช้คือเครื่องมือใด?</t>
        </is>
      </c>
      <c r="C57" s="166" t="inlineStr"/>
      <c r="D57" s="166" t="inlineStr">
        <is>
          <t>Infrared Spectroscopy (FTIR)</t>
        </is>
      </c>
      <c r="E57" s="166" t="inlineStr">
        <is>
          <t>Thin-Layer Chromatography (TLC)</t>
        </is>
      </c>
      <c r="F57" s="166" t="inlineStr">
        <is>
          <t>UV-Visible Spectrophotometry</t>
        </is>
      </c>
      <c r="G57" s="166" t="inlineStr">
        <is>
          <t>Fluorescence Spectrophotometry</t>
        </is>
      </c>
      <c r="H57" s="166" t="inlineStr">
        <is>
          <t>X-ray Powder Diffractometry</t>
        </is>
      </c>
      <c r="I57" s="165" t="n">
        <v>1</v>
      </c>
      <c r="J57" s="166" t="inlineStr">
        <is>
          <t>✅ คำตอบที่ถูกต้อง: ข้อ ก. Infrared Spectroscopy (FTIR)
💡 Background:
การพิสูจน์เอกลักษณ์ (Identification test) ของวัตถุดิบยาตามเภสัชตำรับ ต้องใช้วิธีที่มีลายนิ้วมือโครงสร้างโมเลกุล (Molecular fingerprint) ที่มีความจำเพาะสูงสุด
🎯 ทำไมข้อนี้ถึงถูก:
ข้อ ก. Infrared Spectroscopy (FTIR ตาม USP &lt;197K&gt; หรือ &lt;197A&gt;) เป็นการทดสอบพิสูจน์เอกลักษณ์อันดับหนึ่ง (Identification Test A) ใน Monograph ของ Metformin hydrochloride โดยสเปกตรัมอินฟราเรดของสารตัวอย่างจะต้องตรงกับสเปกตรัมของสารมาตรฐาน Metformin HCl RS ทุกตำแหน่งพีค
🔍 ข้ออื่นผิดเพราะอะไร:
- ข้อ ข. (TLC): ใช้เป็นวิธีเสริม (Test B) ไม่ใช่วิธีหลักที่มีความจำเพาะสูงเท่า FTIR
- ข้อ ค. (UV-Vis): สเปกตรัม UV ของ Metformin มีแถบดูดกลืนแสงกว้าง ไม่จำเพาะเจาะจงเท่า FTIR
- ข้อ ง. (Fluorescence): Metformin ไม่เรืองแสง
- ข้อ จ. (XRPD): ใช้ตรวจ Polymorph ไม่ใช่ ID พื้นฐาน
📖 Guideline อ้างอิง:
USP-NF Monograph for Metformin Hydrochloride &amp; British Pharmacopoeia (BP)
📌 จุดจำก่อนสอบ:
• Identification วัตถุดิบยาตามเภสัชตำรับ: วิธีอันดับ 1 คือ FTIR (USP &lt;197&gt;) เทียบกับ Reference Standard</t>
        </is>
      </c>
      <c r="K57" s="166" t="inlineStr"/>
      <c r="L57" s="166" t="inlineStr">
        <is>
          <t>Chromatography</t>
        </is>
      </c>
      <c r="M57" s="166" t="inlineStr">
        <is>
          <t>HPLC (Liquid Chromatography)</t>
        </is>
      </c>
      <c r="N57" s="165" t="inlineStr">
        <is>
          <t>Product</t>
        </is>
      </c>
      <c r="O57" s="166" t="inlineStr">
        <is>
          <t>ข้อสอบจริง Product ปี 2561 ข้อ 67</t>
        </is>
      </c>
      <c r="P57" s="165" t="inlineStr">
        <is>
          <t>ข้อสอบเก่า</t>
        </is>
      </c>
      <c r="Q57" s="165" t="inlineStr">
        <is>
          <t>2561</t>
        </is>
      </c>
      <c r="R57" s="165" t="inlineStr"/>
    </row>
    <row r="58" ht="24" customHeight="1" s="49">
      <c r="A58" s="165" t="n">
        <v>56</v>
      </c>
      <c r="B58" s="166" t="inlineStr">
        <is>
          <t>ในการควบคุมคุณภาพวัตถุดิบยาที่เป็น Chiral drug ซึ่งอยู่ในรูปผสมของคู่ไอโซเมอร์ชนิด Enantiomers (Racemic mixture) วิธีการในข้อใดต่อไปนี้สามารถใช้แยกและตรวจวัดอัตราส่วนของ Enantiomers ได้อย่างมีประสิทธิภาพ</t>
        </is>
      </c>
      <c r="C58" s="166" t="inlineStr"/>
      <c r="D58" s="166" t="inlineStr">
        <is>
          <t>Chiral HPLC (การใช้ Chiral Stationary Phase เช่น Cyclodextrin หรือ Polysaccharide-based column)</t>
        </is>
      </c>
      <c r="E58" s="166" t="inlineStr">
        <is>
          <t>Conventional C18 Reversed-Phase HPLC โดยใช้ Mobile phase ทั่วไป</t>
        </is>
      </c>
      <c r="F58" s="166" t="inlineStr">
        <is>
          <t>Standard Thin Layer Chromatography บนแผ่น Silica gel ปกติ</t>
        </is>
      </c>
      <c r="G58" s="166" t="inlineStr">
        <is>
          <t>Direct UV-Vis Spectrophotometry</t>
        </is>
      </c>
      <c r="H58" s="166" t="inlineStr">
        <is>
          <t>Non-aqueous Acid-Base Titration</t>
        </is>
      </c>
      <c r="I58" s="165" t="n">
        <v>1</v>
      </c>
      <c r="J58" s="166" t="inlineStr">
        <is>
          <t>✅ คำตอบที่ถูกต้อง: ข้อ ก. Chiral HPLC (การใช้ Chiral Stationary Phase เช่น Cyclodextrin หรือ Polysaccharide-based column)
💡 Background:
คู่ไอโซเมอร์ชนิด Enantiomers (เช่น R- และ S-enantiomer) มีคุณสมบัติทางกายภาพและเคมีในสิ่งแวดล้อมที่ไม่มี Chiral เหมือนกันทุกประการ (เช่น จุดเดือด จุดหลอมเหลว สภาพขั้ว การดูดกลืนแสง UV ค่า pKa) จึงไม่สามารถแยกจากกันได้ด้วยคอลัมน์ทั่วไป
🎯 ทำไมข้อนี้ถึงถูก:
การแยก Enantiomers จำเป็นต้องสร้างสิ่งแวดล้อมที่ไม่สมมาตร (Chiral environment) โดยการใช้ Chiral Stationary Phase (CSP) เช่น คอลัมน์ที่เคลือบด้วย Amylose, Cellulose derivatives หรือ Cyclodextrin ซึ่งจะเกิดปฏิกิริยาสามมิติที่ไม่เท่ากัน (Three-point interaction) กับ enantiomer แต่ละตัว เกิดเป็น Diastereomeric complexes ชั่วคราวที่มีพลังงานยึดเหนี่ยวต่างกัน ทำให้สามารถแยกพีคออกจากกันได้อย่างสมบูรณ์
🔍 ข้ออื่นผิดเพราะอะไร:
- ข้อ ข. (C18 RP-HPLC ปกติ): C18 ไม่มี Chiral selector คู่ enantiomers จะชะออกมาที่ Retention time เดียวกันพอดี (Co-elution)
- ข้อ ค. (Silica TLC ปกติ): ไม่มี Chiral phase ได้ค่า Rf เท่ากัน
- ข้อ ง. (UV-Vis): สเปกตรัมการดูดกลืนแสง UV ของคู่ enantiomer เหมือนกันทุกประการ
- ข้อ จ. (Non-aqueous Titration): ทำปฏิกิริยากรดด่างเท่ากัน ไม่สามารถแยกหรือวัดสัดส่วนได้
📖 Guideline อ้างอิง:
USP-NF General Chapter &lt;621&gt; Chromatography, European Pharmacopoeia (Ph. Eur.) Chapter 2.2.46
📌 จุดจำก่อนสอบ:
แยก Enantiomers / Racemic mixture = ต้องใช้ Chiral HPLC (Chiral Stationary Phase: Cyclodextrin, Amylose, Cellulose)</t>
        </is>
      </c>
      <c r="K58" s="166" t="inlineStr"/>
      <c r="L58" s="166" t="inlineStr">
        <is>
          <t>Chromatography</t>
        </is>
      </c>
      <c r="M58" s="166" t="inlineStr">
        <is>
          <t>HPLC (Liquid Chromatography)</t>
        </is>
      </c>
      <c r="N58" s="165" t="inlineStr">
        <is>
          <t>Product</t>
        </is>
      </c>
      <c r="O58" s="166" t="inlineStr">
        <is>
          <t>ข้อสอบจริง Product ปี 2561 ข้อ 91</t>
        </is>
      </c>
      <c r="P58" s="165" t="inlineStr">
        <is>
          <t>ข้อสอบเก่า</t>
        </is>
      </c>
      <c r="Q58" s="165" t="inlineStr">
        <is>
          <t>2561</t>
        </is>
      </c>
      <c r="R58" s="165" t="inlineStr"/>
    </row>
    <row r="59" ht="24" customHeight="1" s="49">
      <c r="A59" s="165" t="n">
        <v>57</v>
      </c>
      <c r="B59" s="166" t="inlineStr">
        <is>
          <t>จากภาพแผนผังระบบการวิเคราะห์ทางเครื่องมือ [📷 มีรูปภาพประกอบ: image115.png] ที่ประกอบด้วย Solvent reservoirs, Degasser, High-pressure pump, Autosampler, Column compartment, และ UV/Vis Photodiode Array Detector จัดเป็นเครื่องมือวิเคราะห์ชนิดใด?</t>
        </is>
      </c>
      <c r="C59" s="166" t="inlineStr">
        <is>
          <t>[แนบรูป: ข้อสอบ Product ปี 2561 รหัสรูปภาพ image115]</t>
        </is>
      </c>
      <c r="D59" s="166" t="inlineStr">
        <is>
          <t>High-Performance Liquid Chromatography (HPLC)</t>
        </is>
      </c>
      <c r="E59" s="166" t="inlineStr">
        <is>
          <t>Gas Chromatography (GC)</t>
        </is>
      </c>
      <c r="F59" s="166" t="inlineStr">
        <is>
          <t>Planar Thin-Layer Chromatography (TLC)</t>
        </is>
      </c>
      <c r="G59" s="166" t="inlineStr">
        <is>
          <t>Countercurrent Chromatography (CCC)</t>
        </is>
      </c>
      <c r="H59" s="166" t="inlineStr">
        <is>
          <t>Capillary Electrophoresis (CE)</t>
        </is>
      </c>
      <c r="I59" s="165" t="n">
        <v>1</v>
      </c>
      <c r="J59" s="166" t="inlineStr">
        <is>
          <t>✅ คำตอบที่ถูกต้อง: ข้อ ก. High-Performance Liquid Chromatography (HPLC)
💡 Background:
High-Performance Liquid Chromatography (HPLC) เป็นระบบโครมาโทกราฟีของเหลวประสิทธิภาพสูงที่ทำงานภายใต้ความดันสูง (High pressure 1,000 - 6,000 psi)
🎯 ทำไมข้อนี้ถึงถูก:
ข้อ ก. แผนภาพแสดงส่วนประกอบมาตรฐานของเครื่อง HPLC:
1. Solvent Reservoirs (ขวดใส่ Mobile phase)
2. Degasser (เครื่องไล่ฟองก๊าซ)
3. High-Pressure Pump (ปั๊มแรงดันสูง)
4. Autosampler (เครื่องฉีดสารตัวอย่างอัตโนมัติ)
5. Column Oven/Compartment (ช่องควบคุมอุณหภูมิคอลัมน์)
6. UV/PDA Detector (ตัวตรวจวัดการดูดกลืนแสง)
🔍 ข้ออื่นผิดเพราะอะไร:
- ข้อ ข. (GC): ใช้ก๊าซเป็น Mobile phase และมีเตาอบความร้อนสูง
- ข้อ ค. (TLC): ใช้แผ่นระนาบ ไม่ใช้ปั๊มแรงดันสูง
- ข้อ ง. (CCC): เป็นระบบของเหลวสองเฟสที่ไม่ใช้ของแข็งในคอลัมน์
- ข้อ จ. (CE): ใช้สนามไฟฟ้าแรงดันสูงแยกสารในหลอดคาพิลลารี
📖 Guideline อ้างอิง:
USP-NF General Chapter &lt;621&gt; Chromatography
📌 จุดจำก่อนสอบ:
• ลำดับชิ้นส่วนของ HPLC: Solvent -&gt; Degasser -&gt; High-Pressure Pump -&gt; Autosampler -&gt; Column -&gt; Detector -&gt; Waste/Data system</t>
        </is>
      </c>
      <c r="K59" s="166" t="inlineStr"/>
      <c r="L59" s="166" t="inlineStr">
        <is>
          <t>Chromatography</t>
        </is>
      </c>
      <c r="M59" s="166" t="inlineStr">
        <is>
          <t>HPLC (Liquid Chromatography)</t>
        </is>
      </c>
      <c r="N59" s="165" t="inlineStr">
        <is>
          <t>Product</t>
        </is>
      </c>
      <c r="O59" s="166" t="inlineStr">
        <is>
          <t>ข้อสอบจริง Product ปี 2561 ข้อ 103</t>
        </is>
      </c>
      <c r="P59" s="165" t="inlineStr">
        <is>
          <t>ข้อสอบเก่า</t>
        </is>
      </c>
      <c r="Q59" s="165" t="inlineStr">
        <is>
          <t>2561</t>
        </is>
      </c>
      <c r="R59" s="165" t="inlineStr"/>
    </row>
    <row r="60" ht="24" customHeight="1" s="49">
      <c r="A60" s="165" t="n">
        <v>58</v>
      </c>
      <c r="B60" s="166" t="inlineStr">
        <is>
          <t>ตามเภสัชตำรับสากล USP &lt;621&gt; Chromatography ข้อใดต่อไปนี้ระบุเกณฑ์ข้อกำหนดสำหรับ System Suitability Parameters ของระบบ HPLC ได้ 'ไม่ถูกต้อง'</t>
        </is>
      </c>
      <c r="C60" s="166" t="inlineStr"/>
      <c r="D60" s="166" t="inlineStr">
        <is>
          <t>ค่า Resolution (Rs) ระหว่าง 2 พีคที่แยกจากกันอย่างสมบูรณ์ (Baseline separation) ต้องมีค่าไม่เกิน 0.8</t>
        </is>
      </c>
      <c r="E60" s="166" t="inlineStr">
        <is>
          <t>ค่า Symmetry factor หรือ Tailing factor (T) ของพีคตัวยาสำคัญ ควรมีค่าอยู่ระหว่าง 0.8 ถึง 1.8 (ไม่เกิน 2.0)</t>
        </is>
      </c>
      <c r="F60" s="166" t="inlineStr">
        <is>
          <t>ค่าสัมประสิทธิ์ความแปรปรวนของการทำซ้ำ (%RSD ของ Peak response) จากการฉีดสารมาตรฐานซ้ำ 5-6 ครั้ง โดยทั่วไปต้องไม่เกิน 2.0%</t>
        </is>
      </c>
      <c r="G60" s="166" t="inlineStr">
        <is>
          <t>ค่า Theoretical plate number (N) ของคอลัมน์ ยิ่งมีค่าสูง แสดงว่าคอลัมน์มีประสิทธิภาพการแยกที่ดีและพีคแคบ</t>
        </is>
      </c>
      <c r="H60" s="166" t="inlineStr">
        <is>
          <t>ค่า Capacity factor หรือ Retention factor (k') ควรมีค่ามากกว่า 2.0 เพื่อให้มั่นใจว่าสารไม่หลุดออกมาที่ Dead time</t>
        </is>
      </c>
      <c r="I60" s="165" t="n">
        <v>1</v>
      </c>
      <c r="J60" s="166" t="inlineStr">
        <is>
          <t>✅ คำตอบที่ถูกต้อง: ข้อ ก. ค่า Resolution (Rs) ระหว่าง 2 พีคที่แยกจากกันอย่างสมบูรณ์ (Baseline separation) ต้องมีค่าไม่เกิน 0.8
💡 Background:
System Suitability Test (SST) ตาม USP &lt;621&gt; เป็นการทดสอบเพื่อยืนยันว่าระบบเครื่องมือ คอลัมน์ และสภาวะการวิเคราะห์มีความพร้อมและให้ผลที่ถูกต้องน่าเชื่อถือ
🎯 ทำไมข้อนี้ถึงถูก:
ข้อ ก. กล่าวผิดอย่างชัดเจน เพราะเกณฑ์มาตรฐานสำหรับ Baseline separation คือค่า Resolution (Rs) ต้อง 'มากกว่าหรือเท่ากับ 1.5' (Rs ≥ 1.5) หากค่า Rs = 0.8 พีคจะเกิดการซ้อนทับกันอย่างมาก (Peak overlap) ไม่สามารถวิเคราะห์เชิงปริมาณได้อย่างแม่นยำ
🔍 ข้ออื่นผิดเพราะอะไร:
- ข้อ ข: ถูกต้อง Tailing factor (T) ในอุดมคติคือ 1.0 และเกณฑ์ยอมรับทั่วไปคือ T ≤ 2.0
- ข้อ ค: ถูกต้อง %RSD สำหรับการฉีดซ้ำ 5-6 ครั้งตาม USP กำหนดให้ NMT 2.0% (สำหรับ Assay)
- ข้อ ง: ถูกต้อง Plate count (N) ยิ่งสูง พีคยิ่งแคบและประสิทธิภาพคอลัมน์ยิ่งดี
- ข้อ จ: ถูกต้อง Capacity factor (k') &gt; 2.0 ป้องกันสารหลุดเร็วเกินไปใกล้ solvent front
📖 Guideline อ้างอิง:
United States Pharmacopeia (USP-NF) General Chapter &lt;621&gt; Chromatography: System Suitability
📌 จุดจำก่อนสอบ:
เกณฑ์ System Suitability USP &lt;621&gt;: Baseline Resolution (Rs ≥ 1.5), Tailing factor (T ≤ 2.0), %RSD (≤ 2.0%), Capacity factor (k' &gt; 2)</t>
        </is>
      </c>
      <c r="K60" s="166" t="inlineStr"/>
      <c r="L60" s="166" t="inlineStr">
        <is>
          <t>Chromatography</t>
        </is>
      </c>
      <c r="M60" s="166" t="inlineStr">
        <is>
          <t>System Suitability Testing</t>
        </is>
      </c>
      <c r="N60" s="165" t="inlineStr">
        <is>
          <t>Product</t>
        </is>
      </c>
      <c r="O60" s="166" t="inlineStr">
        <is>
          <t>ข้อสอบจริง Product ปี 2561 ข้อ 107</t>
        </is>
      </c>
      <c r="P60" s="165" t="inlineStr">
        <is>
          <t>ข้อสอบเก่า</t>
        </is>
      </c>
      <c r="Q60" s="165" t="inlineStr">
        <is>
          <t>2561</t>
        </is>
      </c>
      <c r="R60" s="165" t="inlineStr"/>
    </row>
    <row r="61" ht="24" customHeight="1" s="49">
      <c r="A61" s="176" t="n">
        <v>59</v>
      </c>
      <c r="B61" t="inlineStr">
        <is>
          <t>เครื่องมือชนิดใดเหมาะสำหรับการแยกสารผสมระหว่าง estrogen และ progesterone</t>
        </is>
      </c>
      <c r="D61" t="inlineStr">
        <is>
          <t>UV-Vis spectroscopy</t>
        </is>
      </c>
      <c r="E61" t="inlineStr">
        <is>
          <t>Spectrofluorimetry</t>
        </is>
      </c>
      <c r="F61" t="inlineStr">
        <is>
          <t>Infrared spectroscopy</t>
        </is>
      </c>
      <c r="G61" t="inlineStr">
        <is>
          <t>HPLC-UV</t>
        </is>
      </c>
      <c r="H61" t="inlineStr">
        <is>
          <t>Mass spectroscopy</t>
        </is>
      </c>
      <c r="I61" t="n">
        <v>4</v>
      </c>
      <c r="J61" t="inlineStr">
        <is>
          <t>✅ คำตอบที่ถูกต้อง: ข้อ ง. HPLC-UV
🎯 ทำไมข้อนี้ถึงถูก: Estrogen และ progesterone เป็นฮอร์โมนสเตียรอยด์ที่อยู่ในรูปของผสม การวิเคราะห์และแยกสารผสมออกจากกันจำเป็นต้องอาศัยเทคนิคการแยกทางโครมาโทกราฟี (Chromatographic separation) โดย HPLC (High-Performance Liquid Chromatography) ร่วมกับ UV detector เป็นวิธีมาตรฐานทางเภสัชตำรับในการแยกและหาปริมาณฮอร์โมนทั้งสองพร้อมกัน
🔍 ข้ออื่นผิดเพราะอะไร:
• ข้อ ก. (UV-Vis spectroscopy): สเปกโทรโฟโตเมทรีอย่างเดียวไม่สามารถแยกสารผสมที่มี absorbance spectrum ซ้อนทับกันได้
• ข้อ ข. (Spectrofluorimetry): Progesterone ไม่มี natural fluorescence เพียงพอ และไม่สามารถแยกโมเลกุลในสารผสมโดยปราศจากระบบโครมาโทกราฟี
• ข้อ ค. (Infrared spectroscopy): IR spectroscopy ใช้สำหรับพิสูจน์เอกลักษณ์ functional groups ของสารเดี่ยวบริสุทธิ์ ไม่เหมาะกับการแยกสารผสม
• ข้อ จ. (Mass spectroscopy): แม้ MS จะวัดมวลได้ แต่หากไม่มีระบบนำส่งหรือแยกสาร (separation front-end เช่น LC-MS) สารผสมที่เข้าสู่ ionization chamber จะเกิด matrix effect และ spectral overlap</t>
        </is>
      </c>
      <c r="L61" t="inlineStr">
        <is>
          <t>Chromatography</t>
        </is>
      </c>
      <c r="M61" t="inlineStr">
        <is>
          <t>HPLC (Liquid Chromatography)</t>
        </is>
      </c>
      <c r="N61" t="inlineStr">
        <is>
          <t>Product</t>
        </is>
      </c>
      <c r="O61" t="inlineStr">
        <is>
          <t>[SOURCE: Mock Pharmtutor 2024 Set 1 ข้อ 94]</t>
        </is>
      </c>
      <c r="P61" t="inlineStr">
        <is>
          <t>ข้อสอบจำลอง</t>
        </is>
      </c>
      <c r="Q61" t="inlineStr">
        <is>
          <t>Mock Pharmtutor 2024</t>
        </is>
      </c>
    </row>
    <row r="62" ht="24" customHeight="1" s="49">
      <c r="A62" s="176" t="n">
        <v>60</v>
      </c>
      <c r="B62" t="inlineStr">
        <is>
          <t>หากต้องการเพิ่มประสิทธิภาพเทคนิคการวิเคราะห์ High-performance liquid chromatography ข้อใดไม่ควรปฏิบัติ</t>
        </is>
      </c>
      <c r="C62" t="inlineStr">
        <is>
          <t>pharmtutor2024/set2_q89.png</t>
        </is>
      </c>
      <c r="D62" t="inlineStr">
        <is>
          <t>เพิ่มความยาว column</t>
        </is>
      </c>
      <c r="E62" t="inlineStr">
        <is>
          <t>ลด flow rate</t>
        </is>
      </c>
      <c r="F62" t="inlineStr">
        <is>
          <t>ปรับอัตราส่วน mobile phase</t>
        </is>
      </c>
      <c r="G62" t="inlineStr">
        <is>
          <t>ปรับสภาวะเพื่อลดค่า resolution ระหว่างสารที่ต้องการวิเคราะห์และสารปนเปื้อน</t>
        </is>
      </c>
      <c r="H62" t="inlineStr">
        <is>
          <t>เลือก column ที่มีจำนวน theoretical plates สูงที่สุด</t>
        </is>
      </c>
      <c r="I62" t="n">
        <v>4</v>
      </c>
      <c r="J62" t="inlineStr">
        <is>
          <t>✅ คำตอบที่ถูกต้อง: ข้อ ง. ปรับสภาวะเพื่อลดค่า resolution ระหว่างสารที่ต้องการวิเคราะห์และสารปนเปื้อน
🎯 ทำไมข้อนี้ถึงถูก: Resolution (Rs) เป็นตัวชี้วัดความสามารถในการแยกพีคออกจากกันอย่างสมบูรณ์ การปรับสภาวะเพื่อลดค่า resolution จะทำให้พีคซ้อนทับกัน (Peak co-elution) และแยกสารปนเปื้อนไม่ออก ซึ่งทำลายประสิทธิภาพการวิเคราะห์อย่างสิ้นเชิง
🔍 ข้ออื่นผิดเพราะอะไร:
• ข้อ ก.: การเพิ่มความยาวคอลัมน์ช่วยเพิ่มจำนวน theoretical plates (N) ส่งผลให้ค่า resolution สูงขึ้นตามสมการ Purnell
• ข้อ ข.: การลด flow rate ให้อยู่ในอัตราความเร็วเชิงเส้นที่เหมาะสมตาม Van Deemter curve ช่วยลดค่า Plate height (H) และเพิ่มประสิทธิภาพการแยก
• ข้อ ค.: การปรับอัตราส่วน mobile phase ช่วยเพิ่ม retention factor และ selectivity factor (alpha) ทำให้การแยกสารสองชนิดชัดเจนขึ้น
• ข้อ จ.: คอลัมน์ที่มีจำนวน theoretical plates สูงช่วยให้ยอดพีคมีความคมแคบ ไม่แผ่กว้าง เพิ่มความสามารถในการแยกสาร</t>
        </is>
      </c>
      <c r="L62" t="inlineStr">
        <is>
          <t>Chromatography</t>
        </is>
      </c>
      <c r="M62" t="inlineStr">
        <is>
          <t>System Suitability Testing</t>
        </is>
      </c>
      <c r="N62" t="inlineStr">
        <is>
          <t>Product</t>
        </is>
      </c>
      <c r="O62" t="inlineStr">
        <is>
          <t>[SOURCE: Mock Pharmtutor 2024 Set 2 ข้อ 89] MCQ ธ.ค. 66</t>
        </is>
      </c>
      <c r="P62" t="inlineStr">
        <is>
          <t>ข้อสอบจำลอง</t>
        </is>
      </c>
      <c r="Q62" t="inlineStr">
        <is>
          <t>Mock Pharmtutor 2024</t>
        </is>
      </c>
    </row>
    <row r="63" ht="24" customHeight="1" s="49">
      <c r="A63" s="176" t="n">
        <v>61</v>
      </c>
      <c r="B63" t="inlineStr">
        <is>
          <t>จากการวิเคราะห์ system suitability ของยาชนิดหนึ่งด้วยวิธี high performance liquid chromatography พบว่าพีคของยามีพารามิเตอร์ ดังต่อไปนี้: Retention time = 200 mins, ความสูงของพีค = 25 cm, ความกว้างของพีคที่ฐาน = 20 cm, ความกว้างของพีคครึ่งหนึ่ง = 10 cm หากค่ามาตรฐานของ theoretical plate number เท่ากับ 2000 การวิเคราะห์ system suitability ครั้งนี้ผ่านหรือไม่ กำหนดความยาวของคอลัมน์เท่ากับ 25 cm สูตรการคำนวณ N = 16 x (tR / W)^2 และ H = L / N (MCQ ธ.ค. 66)</t>
        </is>
      </c>
      <c r="C63" t="inlineStr">
        <is>
          <t>pharmtutor2024/set2_q90.png</t>
        </is>
      </c>
      <c r="D63" t="inlineStr">
        <is>
          <t>ผ่าน เนื่องจากมี theoretical plate number ผ่านเกณฑ์</t>
        </is>
      </c>
      <c r="E63" t="inlineStr">
        <is>
          <t>ผ่าน เนื่องจากมี plate height ผ่านเกณฑ์</t>
        </is>
      </c>
      <c r="F63" t="inlineStr">
        <is>
          <t>ไม่ผ่าน เนื่องจากมี theoretical plate number ต่ำกว่าเกณฑ์ และมีค่า H เท่ากับ 3.9 um</t>
        </is>
      </c>
      <c r="G63" t="inlineStr">
        <is>
          <t>ไม่ผ่าน เนื่องจากมี theoretical plate number ต่ำกว่าเกณฑ์ และมีค่า H เท่ากับ 15.6 um</t>
        </is>
      </c>
      <c r="H63" t="inlineStr">
        <is>
          <t>ไม่มีข้อใดถูก</t>
        </is>
      </c>
      <c r="I63" t="n">
        <v>4</v>
      </c>
      <c r="J63" t="inlineStr">
        <is>
          <t>✅ คำตอบที่ถูกต้อง: ข้อ ง. ไม่ผ่าน เนื่องจากมี theoretical plate number ต่ำกว่าเกณฑ์ และมีค่า H เท่ากับ 15.6 um
🎯 ทำไมข้อนี้ถึงถูก: คำนวณจำนวน theoretical plates ได้ N = 16 คูณ (200 / 20)^2 = 1,600 plates ซึ่งต่ำกว่าเกณฑ์มาตรฐาน 2,000 plates จึงไม่ผ่านเกณฑ์ system suitability และมีค่า Plate height (H) เท่ากับ 15.6 ไมโครเมตร
🔍 ข้ออื่นผิดเพราะอะไร:
• ข้อ ก.: คำนวณ N ได้ 1,600 plates ซึ่งน้อยกว่าเกณฑ์กำหนด 2,000 plates จึงถือว่าไม่ผ่านเกณฑ์
• ข้อ ข.: ค่า N ไม่ผ่านเกณฑ์มาตรฐานของระบบ system suitability
• ข้อ ค.: ค่า H คำนวณได้ 15.6 ไมโครเมตร ไม่ใช่ 3.9 ไมโครเมตร
• ข้อ จ.: ไม่ถูกต้อง เนื่องจากข้อ ง. สรุปผลการประเมินและค่าคำนวณได้ถูกต้องตามสูตรที่ระบุ</t>
        </is>
      </c>
      <c r="L63" t="inlineStr">
        <is>
          <t>Chromatography</t>
        </is>
      </c>
      <c r="M63" t="inlineStr">
        <is>
          <t>System Suitability Testing</t>
        </is>
      </c>
      <c r="N63" t="inlineStr">
        <is>
          <t>Product</t>
        </is>
      </c>
      <c r="O63" t="inlineStr">
        <is>
          <t>[SOURCE: Mock Pharmtutor 2024 Set 2 ข้อ 90] MCQ ธ.ค. 66</t>
        </is>
      </c>
      <c r="P63" t="inlineStr">
        <is>
          <t>ข้อสอบจำลอง</t>
        </is>
      </c>
      <c r="Q63" t="inlineStr">
        <is>
          <t>Mock Pharmtutor 2024</t>
        </is>
      </c>
    </row>
    <row r="64" ht="13.2" customHeight="1" s="49">
      <c r="A64" s="176" t="n">
        <v>62</v>
      </c>
      <c r="B64" t="inlineStr">
        <is>
          <t>เภสัชกรต้องการพัฒนาวิธีวิเคราะห์การตรวจวัดสารปนเปื้อนของยา itraconazole ในขั้นตอนการทำ method validation หัวข้อใดไม่จำเป็นต้องทำ ตาม ICH guideline (MCQ ธ.ค. 66)</t>
        </is>
      </c>
      <c r="D64" t="inlineStr">
        <is>
          <t>Accuracy</t>
        </is>
      </c>
      <c r="E64" t="inlineStr">
        <is>
          <t>Precision</t>
        </is>
      </c>
      <c r="F64" t="inlineStr">
        <is>
          <t>Specificity</t>
        </is>
      </c>
      <c r="G64" t="inlineStr">
        <is>
          <t>Limit of Detection (LOD)</t>
        </is>
      </c>
      <c r="H64" t="inlineStr">
        <is>
          <t>ไม่มีข้อใดถูก</t>
        </is>
      </c>
      <c r="I64" t="n">
        <v>4</v>
      </c>
      <c r="J64" t="inlineStr">
        <is>
          <t>✅ คำตอบที่ถูกต้อง: ข้อ ง. Limit of Detection (LOD)
🎯 ทำไมข้อนี้ถึงถูก: ตามเกณฑ์ ICH Q2(R1) สำหรับการตรวจวัดหาปริมาณสารปนเปื้อน (Quantitative determination of impurities) ไม่จำเป็นต้องทำการทดสอบ Limit of Detection (LOD) เนื่องจากใช้วิเคราะห์หาปริมาณด้วย Limit of Quantitation (LOQ)
🔍 ข้ออื่นผิดเพราะอะไร:
• ข้อ ก.: Accuracy (ความถูกต้อง) เป็นหัวข้อบังคับที่ต้องทำสำหรับการวิเคราะห์หาปริมาณสิ่งปนเปื้อน
• ข้อ ข.: Precision (ความเที่ยง ทั้ง Repeatability และ Intermediate precision) เป็นหัวข้อบังคับที่ต้องประเมิน
• ข้อ ค.: Specificity (ความจำเพาะในการแยกพีคสิ่งปนเปื้อนออกจากตัวยาสำคัญ) เป็นหัวข้อบังคับเสมอ
• ข้อ จ.: ไม่ถูกต้อง เนื่องจากข้อ ง. (LOD) เป็นหัวข้อที่ได้รับการยกเว้นตามตาราง ICH guideline</t>
        </is>
      </c>
      <c r="L64" t="inlineStr">
        <is>
          <t>Chromatography</t>
        </is>
      </c>
      <c r="M64" t="inlineStr">
        <is>
          <t>Chromatographic QA</t>
        </is>
      </c>
      <c r="N64" t="inlineStr">
        <is>
          <t>Product</t>
        </is>
      </c>
      <c r="O64" t="inlineStr">
        <is>
          <t>[SOURCE: Mock Pharmtutor 2024 Set 2 ข้อ 118] MCQ ธ.ค. 66 [RECONSTRUCTED: แก้ไขคำย่อ KNC เป็น Limit of Detection (LOD)]</t>
        </is>
      </c>
      <c r="P64" t="inlineStr">
        <is>
          <t>ข้อสอบจำลอง</t>
        </is>
      </c>
      <c r="Q64" t="inlineStr">
        <is>
          <t>Mock Pharmtutor 2024</t>
        </is>
      </c>
    </row>
    <row r="65" ht="13.2" customHeight="1" s="49">
      <c r="A65" s="180" t="n">
        <v>63</v>
      </c>
      <c r="B65" s="104" t="inlineStr">
        <is>
          <t>การวิเคราะห์หาปริมาณตัวยา Ezetimibe ด้วยเทคนิค HPLC กำหนดเงื่อนไข Run time ไม่น้อยกว่า 2.4 เท่าของค่า retention time ของ ezetimibe peak (Run time: NLT 2.4 times the retention time of ezetimibe peak) หาก ezetimibe มีค่า retention time เท่ากับ 5 นาที การวิเคราะห์นี้ควรใช้ระยะเวลา run time ไม่น้อยกว่ากี่นาที</t>
        </is>
      </c>
      <c r="C65" s="104" t="inlineStr"/>
      <c r="D65" s="104" t="inlineStr">
        <is>
          <t>12 นาที</t>
        </is>
      </c>
      <c r="E65" s="104" t="inlineStr">
        <is>
          <t>5 นาที</t>
        </is>
      </c>
      <c r="F65" s="104" t="inlineStr">
        <is>
          <t>8 นาที</t>
        </is>
      </c>
      <c r="G65" s="104" t="inlineStr">
        <is>
          <t>10 นาที</t>
        </is>
      </c>
      <c r="H65" s="104" t="inlineStr">
        <is>
          <t>2.4 นาที</t>
        </is>
      </c>
      <c r="I65" s="62" t="n">
        <v>1</v>
      </c>
      <c r="J65" s="104" t="inlineStr">
        <is>
          <t>✅ คำตอบที่ถูกต้อง: ข้อ ก. 12 นาที
🎯 ทำไมข้อนี้ถึงถูก: ตามข้อกำหนดเภสัชตำรับ Run time ต้องไม่น้อยกว่า 2.4 เท่าของ retention time (Rt เท่ากับ 5 นาที) คิดเป็น 2.4 คูณ 5 เท่ากับ 12 นาที เพื่อให้สารปนเปื้อนที่ชะออกช้า (late-eluting impurities) ถูกตรวจวัดได้ครบถ้วน
🔍 ข้ออื่นผิดเพราะอะไร:
• ข้อ ข.: 5 นาที เป็นเพียงค่า retention time ของตัวยา ezetimibe เท่านั้น หากหยุดรันจะไม่สามารถตรวจพบ impurities ที่ชะออกช้ากว่าได้
• ข้อ ค.: 8 นาที น้อยกว่าเกณฑ์ขั้นต่ำ 12 นาทีตามข้อกำหนด
• ข้อ ง.: 10 นาที ยังไม่ถึงเกณฑ์ขั้นต่ำ 2.4 เท่าของ retention time
• ข้อ จ.: 2.4 นาที เป็นเพียงตัวเลขสัดส่วนตัวคูณ ไม่ใช่เวลาการวิเคราะห์จริง</t>
        </is>
      </c>
      <c r="K65" s="104" t="inlineStr"/>
      <c r="L65" s="104" t="inlineStr">
        <is>
          <t>Chromatography</t>
        </is>
      </c>
      <c r="M65" s="104" t="inlineStr">
        <is>
          <t>HPLC (Liquid Chromatography)</t>
        </is>
      </c>
      <c r="N65" s="62" t="inlineStr">
        <is>
          <t>Product</t>
        </is>
      </c>
      <c r="O65" s="104" t="inlineStr">
        <is>
          <t>[SOURCE: ข้อสอบจริง PLE CC1 (Product) ปี 2567 ข้อ 5]</t>
        </is>
      </c>
      <c r="P65" s="62" t="inlineStr">
        <is>
          <t>ข้อสอบเก่า</t>
        </is>
      </c>
      <c r="Q65" s="62" t="inlineStr">
        <is>
          <t>2567</t>
        </is>
      </c>
      <c r="R65" s="62" t="inlineStr"/>
    </row>
    <row r="66" ht="13.2" customHeight="1" s="49">
      <c r="A66" s="180" t="n">
        <v>64</v>
      </c>
      <c r="B66" s="104" t="inlineStr">
        <is>
          <t>ในการควบคุมคุณภาพและตรวจวิเคราะห์ปริมาณตัวยา Mometasone furoate ด้วยเทคนิค HPLC หากข้อกำหนดในเภสัชตำรับระบุว่าค่า Resolution (Rs) ต้องมีค่าไม่น้อยกว่า 6.0 ค่า Resolution นี้หมายถึงสิ่งใด</t>
        </is>
      </c>
      <c r="C66" s="104" t="inlineStr"/>
      <c r="D66" s="104" t="inlineStr">
        <is>
          <t>ความสม่ำเสมอของขนาดยาในแต่ละหน่วยบรรจุ</t>
        </is>
      </c>
      <c r="E66" s="104" t="inlineStr">
        <is>
          <t>ความสามารถของระบบโครมาโทกราฟีในการแยกพีคของสารสองตัวออกจากกันได้อย่างชัดเจน</t>
        </is>
      </c>
      <c r="F66" s="104" t="inlineStr">
        <is>
          <t>ความถูกต้องในการวัดเมื่อเปรียบเทียบกับค่าจริง (Accuracy)</t>
        </is>
      </c>
      <c r="G66" s="104" t="inlineStr">
        <is>
          <t>ความแม่นยำหรือความสามารถในการทำซ้ำของการวิเคราะห์ (Precision)</t>
        </is>
      </c>
      <c r="H66" s="104" t="inlineStr">
        <is>
          <t>ความสามารถของคอลัมน์ในการชะสารออกจากเฟสคงที่ได้รวดเร็ว</t>
        </is>
      </c>
      <c r="I66" s="62" t="n">
        <v>2</v>
      </c>
      <c r="J66" s="104" t="inlineStr">
        <is>
          <t>✅ คำตอบที่ถูกต้อง: ข้อ ข. ความสามารถของระบบโครมาโทกราฟีในการแยกพีคของสารสองตัวออกจากกันได้อย่างชัดเจน
🎯 ทำไมข้อนี้ถึงถูก: Resolution (Rs) ในการทดสอบ System Suitability Testing ของ HPLC เป็นพารามิเตอร์ที่ประเมินความสามารถในการแยกสาร 2 ชนิดที่ชะออกมาใกล้เคียงกันออกจากกันได้อย่างสมบูรณ์ โดยเภสัชตำรับทั่วไปกำหนดให้ Rs ต้องไม่น้อยกว่า 1.5 เพื่อให้พีคแยกจากกันถึง baseline
🔍 ข้ออื่นผิดเพราะอะไร:
• ข้อ ก.: ความสม่ำเสมอของตัวยาวัดด้วย Uniformity of dosage units (UDU) หรือ %RSD ของปริมาณยา
• ข้อ ค.: ความถูกต้อง (Accuracy) ประเมินจากร้อยละของการได้กลับคืน (% recovery) ไม่ใช่ resolution
• ข้อ ง.: ความแม่นยำ (Precision) ประเมินจากค่าเบี่ยงเบนมาตรฐานสัมพัทธ์ (%RSD) ของพื้นที่ใต้พีคจากการฉีดซ้ำ
• ข้อ จ.: ความเร็วในการชะสารเกี่ยวข้องกับ Retention time (tR) และ Capacity factor (k') ไม่ใช่ Resolution</t>
        </is>
      </c>
      <c r="K66" s="104" t="inlineStr"/>
      <c r="L66" s="104" t="inlineStr">
        <is>
          <t>Chromatography</t>
        </is>
      </c>
      <c r="M66" s="104" t="inlineStr">
        <is>
          <t>System Suitability Testing</t>
        </is>
      </c>
      <c r="N66" s="62" t="inlineStr">
        <is>
          <t>Product</t>
        </is>
      </c>
      <c r="O66" s="104" t="inlineStr">
        <is>
          <t>[SOURCE: ข้อสอบจริง PLE CC1 (Product) ปี 2565 ข้อ 15]</t>
        </is>
      </c>
      <c r="P66" s="62" t="inlineStr">
        <is>
          <t>ข้อสอบเก่า</t>
        </is>
      </c>
      <c r="Q66" s="62" t="inlineStr">
        <is>
          <t>2565</t>
        </is>
      </c>
      <c r="R66" s="62" t="inlineStr"/>
    </row>
    <row r="67" ht="13.2" customHeight="1" s="49">
      <c r="A67" s="180" t="n">
        <v>65</v>
      </c>
      <c r="B67" s="104" t="inlineStr">
        <is>
          <t>ในการทดสอบ System Suitability ของคอลัมน์ HPLC กำหนดให้คำนวณ Number of theoretical plates (N) จากสมการ N = 5.54 x (tR / W_h/2)^2 หากค่า Retention time (tR) เท่ากับ 4.0 นาที และความกว้างของพีคที่ครึ่งหนึ่งของความสูง (W_h/2) เท่ากับ 0.1 นาที โดยเภสัชตำรับกำหนดเกณฑ์ N ไม่น้อยกว่า 8,000 plates ผลการประเมินคอลัมน์นี้เป็นอย่างไร</t>
        </is>
      </c>
      <c r="C67" s="104" t="inlineStr"/>
      <c r="D67" s="104" t="inlineStr">
        <is>
          <t>ผ่านเกณฑ์มาตรฐาน เนื่องจากคำนวณค่า N ได้เท่ากับ 8,864 plates</t>
        </is>
      </c>
      <c r="E67" s="104" t="inlineStr">
        <is>
          <t>ไม่ผ่านเกณฑ์มาตรฐาน เนื่องจากคำนวณค่า N ได้เท่ากับ 3,546 plates</t>
        </is>
      </c>
      <c r="F67" s="104" t="inlineStr">
        <is>
          <t>ผ่านเกณฑ์มาตรฐาน เนื่องจากคำนวณค่า N ได้เท่ากับ 16,000 plates</t>
        </is>
      </c>
      <c r="G67" s="104" t="inlineStr">
        <is>
          <t>ไม่ผ่านเกณฑ์มาตรฐาน เนื่องจากคำนวณค่า N ได้เท่ากับ 2,216 plates</t>
        </is>
      </c>
      <c r="H67" s="104" t="inlineStr">
        <is>
          <t>ไม่สามารถประเมินได้เนื่องจากขาดข้อมูลความกว้างที่ฐานพีค (W)</t>
        </is>
      </c>
      <c r="I67" s="62" t="n">
        <v>1</v>
      </c>
      <c r="J67" s="104" t="inlineStr">
        <is>
          <t>✅ คำตอบที่ถูกต้อง: ข้อ ก. ผ่านเกณฑ์มาตรฐาน เนื่องจากคำนวณค่า N ได้เท่ากับ 8,864 plates
🎯 ทำไมข้อนี้ถึงถูก: คำนวณจากสูตร N = 5.54 x (tR / W_h/2)^2 = 5.54 x (4.0 / 0.1)^2 = 5.54 x 40^2 = 5.54 x 1600 = 8,864 plates ซึ่งมีค่ามากกว่าเกณฑ์ขั้นต่ำที่เภสัชตำรับกำหนดไว้ที่ 8,000 plates จึงถือว่าผ่านเกณฑ์การประเมินประสิทธิภาพคอลัมน์
🔍 ข้ออื่นผิดเพราะอะไร:
• ข้อ ข.: เป็นค่าที่เกิดจากการคำนวณผิดพลาดโดยลืมยกกำลังสองของอัตราส่วน (4.0 / 0.1)
• ข้อ ค.: เป็นค่าที่เกิดจากการนำ 40^2 ไปใช้โดยไม่ได้คูณด้วยค่าคงที่ 5.54 ตามสูตรความกว้างครึ่งพีค
• ข้อ ง.: เป็นค่าที่เกิดจากการคำนวณผิดพลาดทางตัวเลข
• ข้อ จ.: สมการของเภสัชตำรับสากลอนุญาตให้ใช้ความกว้างที่ครึ่งหนึ่งของความสูงพีค (W_h/2) ร่วมกับค่าคงที่ 5.54 ได้อย่างสมบูรณ์</t>
        </is>
      </c>
      <c r="K67" s="104" t="inlineStr"/>
      <c r="L67" s="104" t="inlineStr">
        <is>
          <t>Chromatography</t>
        </is>
      </c>
      <c r="M67" s="104" t="inlineStr">
        <is>
          <t>System Suitability Testing</t>
        </is>
      </c>
      <c r="N67" s="62" t="inlineStr">
        <is>
          <t>Product</t>
        </is>
      </c>
      <c r="O67" s="104" t="inlineStr">
        <is>
          <t>[SOURCE: ข้อสอบจริง PLE CC1 (Product) ปี 2565 ข้อ 20]</t>
        </is>
      </c>
      <c r="P67" s="62" t="inlineStr">
        <is>
          <t>ข้อสอบเก่า</t>
        </is>
      </c>
      <c r="Q67" s="62" t="inlineStr">
        <is>
          <t>2565</t>
        </is>
      </c>
      <c r="R67" s="62" t="inlineStr"/>
    </row>
    <row r="68" ht="13.2" customHeight="1" s="49">
      <c r="A68" s="180" t="n">
        <v>66</v>
      </c>
      <c r="B68" s="104" t="inlineStr">
        <is>
          <t>เภสัชกรฝ่ายควบคุมคุณภาพต้องการวิเคราะห์หาปริมาณตัวยาสำคัญ (Assay) ของ Hydrocortisone ในตำรับ Hydrocortisone cream 1% w/w ตามมาตรฐานเภสัชตำรับสากล ควรเลือกใช้เทคนิคทางเครื่องมือวิเคราะห์ในข้อใดที่ให้ความถูกต้องและความจำเพาะสูงสุด</t>
        </is>
      </c>
      <c r="C68" s="104" t="inlineStr"/>
      <c r="D68" s="104" t="inlineStr">
        <is>
          <t>UV-Visible spectrophotometry โดยตรง</t>
        </is>
      </c>
      <c r="E68" s="104" t="inlineStr">
        <is>
          <t>High-Performance Thin Layer Chromatography (HPTLC)</t>
        </is>
      </c>
      <c r="F68" s="104" t="inlineStr">
        <is>
          <t>High-Performance Liquid Chromatography (HPLC)</t>
        </is>
      </c>
      <c r="G68" s="104" t="inlineStr">
        <is>
          <t>Raman spectroscopy</t>
        </is>
      </c>
      <c r="H68" s="104" t="inlineStr">
        <is>
          <t>Non-aqueous titration</t>
        </is>
      </c>
      <c r="I68" s="62" t="n">
        <v>3</v>
      </c>
      <c r="J68" s="104" t="inlineStr">
        <is>
          <t>✅ คำตอบที่ถูกต้อง: ข้อ ค. High-Performance Liquid Chromatography (HPLC)
🎯 ทำไมข้อนี้ถึงถูก: HPLC เป็นเทคนิคมาตรฐานระดับสากลในเภสัชตำรับ (USP/BP) สำหรับการหาปริมาณ (Assay) ของ hydrocortisone ในรูปแบบครีม เนื่องจากมีความจำเพาะ (specificity) สูง สามารถแยกตัวยาสำคัญออกจากสารช่วยในเนื้อครีม (excipients เช่น mineral oil, surfactants) และสารสลายตัวได้อย่างสมบูรณ์
🔍 ข้ออื่นผิดเพราะอะไร:
• ข้อ ก.: UV-Visible spectrophotometry โดยตรงไม่เหมาะสมเนื่องจากสารช่วยในเนื้อครีม เช่น สารกันเสียหรือน้ำมัน มีการดูดกลืนแสง UV รบกวนสัญญาณทำให้ขาด specificity
• ข้อ ข.: HPTLC เหมาะสำหรับการพิสูจน์เอกลักษณ์ (Identification) หรือ semi-quantitative แต่มีความแม่นยำและความเที่ยงต่ำกว่า HPLC สำหรับการหาปริมาณในตัวอย่างครีม
• ข้อ ง.: Raman spectroscopy นิยมใช้ตรวจสอบเอกลักษณ์หรือการกระจายตัวของผลึกยา ไม่ใช่วิธีมาตรฐานในการตรวจวิเคราะห์ assay ปริมาณยาในเนื้อครีม
• ข้อ จ.: Non-aqueous titration ไม่สามารถนำมาใช้กับ hydrocortisone ในเนื้อครีมที่มีสารช่วยผสมอยู่จำนวนมากได้</t>
        </is>
      </c>
      <c r="K68" s="104" t="inlineStr"/>
      <c r="L68" s="104" t="inlineStr">
        <is>
          <t>Chromatography</t>
        </is>
      </c>
      <c r="M68" s="104" t="inlineStr">
        <is>
          <t>HPLC (Liquid Chromatography)</t>
        </is>
      </c>
      <c r="N68" s="62" t="inlineStr">
        <is>
          <t>Product</t>
        </is>
      </c>
      <c r="O68" s="104" t="inlineStr">
        <is>
          <t>[SOURCE: ข้อสอบจริง PLE CC1 (Product) ปี 2565 ข้อ 37]</t>
        </is>
      </c>
      <c r="P68" s="62" t="inlineStr">
        <is>
          <t>ข้อสอบเก่า</t>
        </is>
      </c>
      <c r="Q68" s="62" t="inlineStr">
        <is>
          <t>2565</t>
        </is>
      </c>
      <c r="R68" s="62" t="inlineStr"/>
    </row>
    <row r="69" ht="13.2" customHeight="1" s="49">
      <c r="A69" s="180" t="n">
        <v>67</v>
      </c>
      <c r="B69" s="104" t="inlineStr">
        <is>
          <t>นำตัวอย่างยา Metronidazole และเมแทบอไลต์ 2 ชนิด ได้แก่ Metronidazole metabolite ที่มีหมู่ carboxyl เพิ่มขึ้น และ metabolite ที่มีทั้งหมู่ hydroxyl และ carboxyl เพิ่มขึ้น ไปวิเคราะห์ด้วย TLC โดยใช้ Silica gel เป็น stationary phase และ Chloroform : Methanol (9:1) เป็น mobile phase จงเรียงลำดับค่า Rf จากน้อยไปมาก</t>
        </is>
      </c>
      <c r="C69" s="104" t="inlineStr">
        <is>
          <t>cc1_product/image20.png</t>
        </is>
      </c>
      <c r="D69" s="104" t="inlineStr">
        <is>
          <t>Metronidazole &lt; Metronidazole + carboxyl &lt; Metronidazole + hydroxyl + carboxyl</t>
        </is>
      </c>
      <c r="E69" s="104" t="inlineStr">
        <is>
          <t>Metronidazole + hydroxyl + carboxyl &lt; Metronidazole + carboxyl &lt; Metronidazole</t>
        </is>
      </c>
      <c r="F69" s="104" t="inlineStr">
        <is>
          <t>Metronidazole + carboxyl &lt; Metronidazole &lt; Metronidazole + hydroxyl + carboxyl</t>
        </is>
      </c>
      <c r="G69" s="104" t="inlineStr">
        <is>
          <t>Metronidazole &lt; Metronidazole + hydroxyl + carboxyl &lt; Metronidazole + carboxyl</t>
        </is>
      </c>
      <c r="H69" s="104" t="inlineStr">
        <is>
          <t>ทุกสารมีค่า Rf เท่ากันเนื่องจากมีโครงสร้าง imidazole พื้นฐานเหมือนกัน</t>
        </is>
      </c>
      <c r="I69" s="62" t="n">
        <v>2</v>
      </c>
      <c r="J69" s="104" t="inlineStr">
        <is>
          <t>✅ คำตอบที่ถูกต้อง: ข้อ ข. Metronidazole + hydroxyl + carboxyl &lt; Metronidazole + carboxyl &lt; Metronidazole
🎯 ทำไมข้อนี้ถึงถูก: บนแผ่น Silica gel (Normal-phase TLC) สารที่มีขั้วสูงจะถูกดูดซับไว้แน่นกับเฟสคงที่และเคลื่อนที่ได้ช้า (ค่า Rf ต่ำ) สารที่มีทั้งหมู่ -OH และ -COOH มีขั้วสูงสุดจึงมีค่า Rf ต่ำสุด รองลงมาคือสารที่มีหมู่ -COOH และ Metronidazole ดั้งเดิมมีขั้วน้อยที่สุดจึงเคลื่อนที่ตามตัวทำละลายได้ไกลที่สุด (ค่า Rf สูงสุด)
🔍 ข้ออื่นผิดเพราะอะไร:
• ข้อ ก.: เป็นการเรียงลำดับค่า Rf จากมากไปน้อย หรือเป็นการเรียงลำดับขั้วของสารจากน้อยไปมาก ซึ่งตรงข้ามกับค่า Rf ในระบบ normal phase
• ข้อ ค.: สารที่มีหมู่ -COOH มีขั้วมากกว่า Metronidazole จึงต้องมีค่า Rf ต่ำกว่า Metronidazole
• ข้อ ง.: การเรียงลำดับสับสนระหว่างสารที่มีหมู่ -OH กับสารที่ไม่มี
• ข้อ จ.: ค่า Rf ขึ้นอยู่กับขั้วของหมู่แทนที่บนโมเลกุล การมีหมู่ polar เพิ่มขึ้นจะทำให้การดูดยึดกับ silica gel แตกต่างกันอย่างมีนัยสำคัญ</t>
        </is>
      </c>
      <c r="K69" s="104" t="inlineStr"/>
      <c r="L69" s="104" t="inlineStr">
        <is>
          <t>Chromatography</t>
        </is>
      </c>
      <c r="M69" s="104" t="inlineStr">
        <is>
          <t>TLC &amp; Paper Chromatography</t>
        </is>
      </c>
      <c r="N69" s="62" t="inlineStr">
        <is>
          <t>Product</t>
        </is>
      </c>
      <c r="O69" s="104" t="inlineStr">
        <is>
          <t>[SOURCE: ข้อสอบจริง PLE CC1 (Product) ปี 2565 ข้อ 45]</t>
        </is>
      </c>
      <c r="P69" s="62" t="inlineStr">
        <is>
          <t>ข้อสอบเก่า</t>
        </is>
      </c>
      <c r="Q69" s="62" t="inlineStr">
        <is>
          <t>2565</t>
        </is>
      </c>
      <c r="R69" s="62" t="inlineStr"/>
    </row>
    <row r="70" ht="13.2" customHeight="1" s="49">
      <c r="A70" s="180" t="n">
        <v>68</v>
      </c>
      <c r="B70" s="104" t="inlineStr">
        <is>
          <t>จากการนำตัวอย่างยาต้มสมุนไพรแผนโบราณที่สงสัยว่ามีการลักลอบผสมยาสเตียรอยด์สังเคราะห์ไปตรวจวิเคราะห์ด้วยเทคนิค TLC เทียบกับสารมาตรฐาน Dexamethasone และ Prednisolone ภายใต้แสง UV 366 nm ข้อใดต่อไปนี้กล่าวถูกต้องจากผลการทดสอบ</t>
        </is>
      </c>
      <c r="C70" s="104" t="inlineStr"/>
      <c r="D70" s="104" t="inlineStr">
        <is>
          <t>ตรวจพบการปลอมปนของ Prednisolone ในยาต้ม</t>
        </is>
      </c>
      <c r="E70" s="104" t="inlineStr">
        <is>
          <t>ตรวจพบการปลอมปนของ Dexamethasone ในยาต้ม</t>
        </is>
      </c>
      <c r="F70" s="104" t="inlineStr">
        <is>
          <t>ตรวจพบทั้ง Prednisolone และ Dexamethasone ในยาต้ม</t>
        </is>
      </c>
      <c r="G70" s="104" t="inlineStr">
        <is>
          <t>ไม่พบการปลอมปนของยาสเตียรอยด์ชนิดใดๆ ในยาต้ม</t>
        </is>
      </c>
      <c r="H70" s="104" t="inlineStr">
        <is>
          <t>ตัวอย่างยาต้มมีค่า Rf ตรงกับสารกลุ่มอัลคาลอยด์</t>
        </is>
      </c>
      <c r="I70" s="62" t="n">
        <v>1</v>
      </c>
      <c r="J70" s="104" t="inlineStr">
        <is>
          <t>✅ คำตอบที่ถูกต้อง: ข้อ ก. ตรวจพบการปลอมปนของ Prednisolone ในยาต้ม
🎯 ทำไมข้อนี้ถึงถูก: จุดของสารในตัวอย่างยาต้มมีค่า Rf ตรงกับ Prednisolone ในระบบตัวทำละลายทั้ง 2 ระบบ และให้สีเรืองแสงภายใต้แสง UV 366 nm เป็นสีเดียวกันอย่างสมบูรณ์ ส่วนจุดที่ตรงกับค่า Rf ของ Dexamethasone ให้สีเรืองแสงที่แตกต่างกัน (ซึ่งเป็นสีของคลอโรฟิลล์หรือสารธรรมชาติ) จึงสรุปได้ว่าพบ prednisolone
🔍 ข้ออื่นผิดเพราะอะไร:
• ข้อ ข.: แม้จะมีจุดที่ค่า Rf ใกล้เคียงกับ dexamethasone แต่สีของสารเรืองแสงภายใต้ UV 366 nm แตกต่างกัน จึงไม่ใช่ dexamethasone
• ข้อ ค.: ผลการตรวจยืนยันพบเพียง Prednisolone ตัวเดียว ไม่พบ Dexamethasone
• ข้อ ง.: มีหลักฐานชัดเจนจากจุด TLC และการเรืองแสงว่าพบ prednisolone ปลอมปน
• ข้อ จ.: การทดสอบนี้เป็นการเปรียบเทียบกับสารมาตรฐานกลุ่มคอร์ติโคสเตียรอยด์ ไม่ใช่อัลคาลอยด์</t>
        </is>
      </c>
      <c r="K70" s="104" t="inlineStr"/>
      <c r="L70" s="104" t="inlineStr">
        <is>
          <t>Chromatography</t>
        </is>
      </c>
      <c r="M70" s="104" t="inlineStr">
        <is>
          <t>TLC &amp; Paper Chromatography</t>
        </is>
      </c>
      <c r="N70" s="62" t="inlineStr">
        <is>
          <t>Product</t>
        </is>
      </c>
      <c r="O70" s="104" t="inlineStr">
        <is>
          <t>[SOURCE: ข้อสอบจริง PLE CC1 (Product) ปี 2565 ข้อ 46]</t>
        </is>
      </c>
      <c r="P70" s="62" t="inlineStr">
        <is>
          <t>ข้อสอบเก่า</t>
        </is>
      </c>
      <c r="Q70" s="62" t="inlineStr">
        <is>
          <t>2565</t>
        </is>
      </c>
      <c r="R70" s="62" t="inlineStr"/>
    </row>
    <row r="71" ht="13.2" customHeight="1" s="49">
      <c r="A71" s="180" t="n">
        <v>69</v>
      </c>
      <c r="B71" s="104" t="inlineStr">
        <is>
          <t>จากภาพเครื่องมือที่มีส่วนประกอบของ Autosampler, Solvent delivery pump, คอลัมน์บรรจุสารแบบของเหลว และ UV-Vis Detector เครื่องมือดังกล่าวคือเครื่องมือวิเคราะห์ชนิดใด</t>
        </is>
      </c>
      <c r="C71" s="104" t="inlineStr">
        <is>
          <t>cc1_product/image72.png</t>
        </is>
      </c>
      <c r="D71" s="104" t="inlineStr">
        <is>
          <t>Gas Chromatography</t>
        </is>
      </c>
      <c r="E71" s="104" t="inlineStr">
        <is>
          <t>Gas-Liquid Chromatography</t>
        </is>
      </c>
      <c r="F71" s="104" t="inlineStr">
        <is>
          <t>High Performance Liquid Chromatography</t>
        </is>
      </c>
      <c r="G71" s="104" t="inlineStr">
        <is>
          <t>Ion Exchange Chromatography</t>
        </is>
      </c>
      <c r="H71" s="104" t="inlineStr">
        <is>
          <t>Thin Layer Chromatography</t>
        </is>
      </c>
      <c r="I71" s="62" t="n">
        <v>3</v>
      </c>
      <c r="J71" s="104" t="inlineStr">
        <is>
          <t>✅ คำตอบที่ถูกต้อง: ข้อ ค. High Performance Liquid Chromatography
🎯 ทำไมข้อนี้ถึงถูก: ภาพดังกล่าวแสดงระบบ High Performance Liquid Chromatography (HPLC) ซึ่งประกอบด้วยขวดบรรจุเฟสเคลื่อนที่เป็นของเหลว (Mobile phase reservoirs), ปั๊มแรงดันสูงส่งสารละลาย (High pressure pump), หัวฉีดตัวอย่างอัตโนมัติ (Autosampler), คอลัมน์วิเคราะห์ และเครื่องตรวจวัดสัญญาณ UV-Vis Detector
🔍 ข้ออื่นผิดเพราะอะไร:
• ข้อ ก.: Gas Chromatography (GC) ต้องมีระบบ Carrier gas cylinder, เตาควบคุมอุณหภูมิคอลัมน์ (Oven) และ Detector ชนิด FID หรือ TCD
• ข้อ ข.: Gas-Liquid Chromatography เป็นรูปแบบหนึ่งของ GC ที่ใช้แก๊สเป็นเฟสเคลื่อนที่
• ข้อ ง.: Ion Exchange Chromatography เป็นหลักการแยกประเภทหนึ่งซึ่งอาจติดตั้งในระบบ HPLC ได้แต่ไม่ใช่ชื่อภาพรวมของระบบเครื่องมือ
• ข้อ จ.: Thin Layer Chromatography (TLC) เป็นระบบแผ่นกระจกหรือแผ่นอะลูมิเนียมเคลือบซิลิกาเจลและแช่ใน Chamber ปิด ไม่ใช่เครื่องจักรที่มีปั๊มแรงดันสูง</t>
        </is>
      </c>
      <c r="K71" s="104" t="inlineStr"/>
      <c r="L71" s="104" t="inlineStr">
        <is>
          <t>Chromatography</t>
        </is>
      </c>
      <c r="M71" s="104" t="inlineStr">
        <is>
          <t>HPLC (Liquid Chromatography)</t>
        </is>
      </c>
      <c r="N71" s="62" t="inlineStr">
        <is>
          <t>Product</t>
        </is>
      </c>
      <c r="O71" s="104" t="inlineStr">
        <is>
          <t>[SOURCE: ข้อสอบจริง PLE CC1 (Product) ปี 2564 ข้อ 16]</t>
        </is>
      </c>
      <c r="P71" s="62" t="inlineStr">
        <is>
          <t>ข้อสอบเก่า</t>
        </is>
      </c>
      <c r="Q71" s="62" t="inlineStr">
        <is>
          <t>2564</t>
        </is>
      </c>
      <c r="R71" s="62" t="inlineStr"/>
    </row>
    <row r="72" ht="13.2" customHeight="1" s="49">
      <c r="A72" s="180" t="n">
        <v>70</v>
      </c>
      <c r="B72" s="104" t="inlineStr">
        <is>
          <t>ตามข้อกำหนดในเภสัชตำรับ USP หัวข้อการตรวจวิเคราะห์หาปริมาณตัวยาสำคัญ (Assay) ของยาเม็ด Diclofenac Potassium Tablets กำหนดให้ใช้วิธีการวิเคราะห์ตามข้อใด</t>
        </is>
      </c>
      <c r="C72" s="104" t="inlineStr"/>
      <c r="D72" s="104" t="inlineStr">
        <is>
          <t>Aqueous acid-base titration</t>
        </is>
      </c>
      <c r="E72" s="104" t="inlineStr">
        <is>
          <t>UV-Vis spectrophotometry</t>
        </is>
      </c>
      <c r="F72" s="104" t="inlineStr">
        <is>
          <t>Reversed-phase High Performance Liquid Chromatography (RP-HPLC)</t>
        </is>
      </c>
      <c r="G72" s="104" t="inlineStr">
        <is>
          <t>Capillary zone electrophoresis</t>
        </is>
      </c>
      <c r="H72" s="104" t="inlineStr">
        <is>
          <t>Potentiometric titration</t>
        </is>
      </c>
      <c r="I72" s="62" t="n">
        <v>3</v>
      </c>
      <c r="J72" s="104" t="inlineStr">
        <is>
          <t>✅ คำตอบที่ถูกต้อง: ข้อ ค. Reversed-phase High Performance Liquid Chromatography (RP-HPLC)
🎯 ทำไมข้อนี้ถึงถูก: ตาม USP Monograph ของ Diclofenac Potassium Tablets กำหนดให้ใช้วิธี Reversed-phase HPLC โดยใช้คอลัมน์ C18 พร้อมระบบตรวจวัดสัญญาณ UV Detector ที่ความยาวคลื่นประมาณ 254 nm เพื่อให้มีความจำเพาะเจาะจงสูง สามารถแยกตัวยาสำคัญออกจากสารสลายตัวและสารช่วยในตำรับได้อย่างแม่นยำ
🔍 ข้ออื่นผิดเพราะอะไร:
• ข้อ ก.: การไตเตรตกรด-เบสในน้ำไม่สามารถแยกวิเคราะห์ไดโคลฟีแนกออกจากสารช่วยหรือสารสลายตัวในยาเม็ดสำเร็จรูปได้
• ข้อ ข.: UV-Vis spectrophotometry ถูกรบกวนได้ง่ายจากสารช่วยที่ละลายน้ำและสารสลายตัว ไม่ใช่วิธีจำเพาะที่กำหนดในโมโนกราฟของยาเม็ด
• ข้อ ง.: Capillary electrophoresis ไม่ใช่วิธีทางการตามเภสัชตำรับสำหรับยาเม็ดนี้
• ข้อ จ.: Potentiometric titration อาจใช้ในวัตถุดิบบางชนิด แต่ไม่ใช่การวิเคราะห์ปริมาณในยาเม็ดสำเร็จรูปตาม USP</t>
        </is>
      </c>
      <c r="K72" s="104" t="inlineStr"/>
      <c r="L72" s="104" t="inlineStr">
        <is>
          <t>Chromatography</t>
        </is>
      </c>
      <c r="M72" s="104" t="inlineStr">
        <is>
          <t>HPLC (Liquid Chromatography)</t>
        </is>
      </c>
      <c r="N72" s="62" t="inlineStr">
        <is>
          <t>Product</t>
        </is>
      </c>
      <c r="O72" s="104" t="inlineStr">
        <is>
          <t>[SOURCE: ข้อสอบจริง PLE CC1 (Product) ปี 2564 ข้อ 21] [RECONSTRUCTED: ปรับแต่งและเติมเต็มบริบทโจทย์เพื่อความสมบูรณ์]</t>
        </is>
      </c>
      <c r="P72" s="62" t="inlineStr">
        <is>
          <t>ข้อสอบเก่า</t>
        </is>
      </c>
      <c r="Q72" s="62" t="inlineStr">
        <is>
          <t>2564</t>
        </is>
      </c>
      <c r="R72" s="62" t="inlineStr"/>
    </row>
    <row r="73" ht="13.2" customHeight="1" s="49">
      <c r="A73" s="180" t="n">
        <v>71</v>
      </c>
      <c r="B73" s="104" t="inlineStr">
        <is>
          <t>ในการทดสอบความเหมาะสมของระบบโครมาโทกราฟี (System Suitability Testing; SST) สำหรับการวิเคราะห์ด้วยเครื่อง HPLC ค่าการแยกจำแนกพีค (Resolution; Rs) ระหว่างสองพีคที่อยู่ติดกันตามข้อกำหนดมาตรฐานทั่วไปในเภสัชตำรับ USP ควรมีค่าไม่น้อยกว่าเท่าใดเพื่อให้การแยกสมบูรณ์แบบ Baseline separation</t>
        </is>
      </c>
      <c r="C73" s="104" t="inlineStr">
        <is>
          <t>cc1_product/image78.png</t>
        </is>
      </c>
      <c r="D73" s="104" t="inlineStr">
        <is>
          <t>ไม่น้อยกว่า 1.0</t>
        </is>
      </c>
      <c r="E73" s="104" t="inlineStr">
        <is>
          <t>ไม่น้อยกว่า 1.5</t>
        </is>
      </c>
      <c r="F73" s="104" t="inlineStr">
        <is>
          <t>ไม่น้อยกว่า 2.0</t>
        </is>
      </c>
      <c r="G73" s="104" t="inlineStr">
        <is>
          <t>ไม่น้อยกว่า 0.8</t>
        </is>
      </c>
      <c r="H73" s="104" t="inlineStr">
        <is>
          <t>ไม่น้อยกว่า 3.0</t>
        </is>
      </c>
      <c r="I73" s="62" t="n">
        <v>2</v>
      </c>
      <c r="J73" s="104" t="inlineStr">
        <is>
          <t>✅ คำตอบที่ถูกต้อง: ข้อ ข. ไม่น้อยกว่า 1.5
🎯 ทำไมข้อนี้ถึงถูก: ตามเกณฑ์เภสัชตำรับ USP บท 621 Chromatography ค่า Resolution (Rs) ระหว่างสองพีคที่อยู่ติดกันควรมีค่าไม่น้อยกว่า 1.5 (Rs มากกว่าหรือเท่ากับ 1.5) เพื่อให้การแยกตัวของทั้งสองสารสมบูรณ์ถึงระดับฐานกราฟ (Complete baseline separation โดยมีการซ้อนทับกันไม่เกิน 0.15%) ทำให้การคำนวณพื้นที่ใต้พีคมีความถูกต้องและเที่ยงตรง
🔍 ข้ออื่นผิดเพราะอะไร:
• ข้อ ก.: Rs เท่ากับ 1.0 สองพีคจะยังคงมีการซ้อนทับกันที่บริเวณฐานประมาณ 2.3% ซึ่งยังไม่จัดเป็น Baseline separation ที่สมบูรณ์
• ข้อ ค.: Rs เท่ากับ 2.0 เป็นค่าที่ดีมาก แต่ไม่ใช่เกณฑ์ขั้นต่ำมาตรฐานสากล
• ข้อ ง.: Rs เท่ากับ 0.8 พีคจะซ้อนทับกันมาก ไม่สามารถวิเคราะห์เชิงปริมาณได้อย่างแม่นยำ
• ข้อ จ.: Rs เท่ากับ 3.0 เกินความจำเป็นในการแยกเชิงคุณภาพทั่วไป</t>
        </is>
      </c>
      <c r="K73" s="104" t="inlineStr"/>
      <c r="L73" s="104" t="inlineStr">
        <is>
          <t>Chromatography</t>
        </is>
      </c>
      <c r="M73" s="104" t="inlineStr">
        <is>
          <t>System Suitability Testing</t>
        </is>
      </c>
      <c r="N73" s="62" t="inlineStr">
        <is>
          <t>Product</t>
        </is>
      </c>
      <c r="O73" s="104" t="inlineStr">
        <is>
          <t>[SOURCE: ข้อสอบจริง PLE CC1 (Product) ปี 2564 ข้อ 53]</t>
        </is>
      </c>
      <c r="P73" s="62" t="inlineStr">
        <is>
          <t>ข้อสอบเก่า</t>
        </is>
      </c>
      <c r="Q73" s="62" t="inlineStr">
        <is>
          <t>2564</t>
        </is>
      </c>
      <c r="R73" s="62" t="inlineStr"/>
    </row>
    <row r="74" ht="13.2" customHeight="1" s="49">
      <c r="A74" s="180" t="n">
        <v>72</v>
      </c>
      <c r="B74" s="104" t="inlineStr">
        <is>
          <t>ในการตรวจสอบพารามิเตอร์ของระบบโครมาโทกราฟี ค่าความไม่สมมาตรของพีคหรือแฟกเตอร์หางพีค (Tailing factor; T) ตามข้อกำหนดในเภสัชตำรับ USP บท 621 ทั่วไปควรมีค่าอยู่ในช่วงใดเพื่อให้ยอมรับผลการวิเคราะห์ได้</t>
        </is>
      </c>
      <c r="C74" s="104" t="inlineStr"/>
      <c r="D74" s="104" t="inlineStr">
        <is>
          <t>ไม่เกิน 1.0</t>
        </is>
      </c>
      <c r="E74" s="104" t="inlineStr">
        <is>
          <t>ไม่เกิน 2.0 (หรืออยู่ในช่วง 0.95 ถึง 2.0)</t>
        </is>
      </c>
      <c r="F74" s="104" t="inlineStr">
        <is>
          <t>ต้องมีค่าเท่ากับ 1.0 พอดีเท่านั้น</t>
        </is>
      </c>
      <c r="G74" s="104" t="inlineStr">
        <is>
          <t>ไม่เกิน 0.5</t>
        </is>
      </c>
      <c r="H74" s="104" t="inlineStr">
        <is>
          <t>ไม่เกิน 3.0</t>
        </is>
      </c>
      <c r="I74" s="62" t="n">
        <v>2</v>
      </c>
      <c r="J74" s="104" t="inlineStr">
        <is>
          <t>✅ คำตอบที่ถูกต้อง: ข้อ ข. ไม่เกิน 2.0 (หรืออยู่ในช่วง 0.95 ถึง 2.0)
🎯 ทำไมข้อนี้ถึงถูก: ตามเภสัชตำรับ USP บท 621 กำหนดว่าค่า Tailing factor (T) คำนวณที่ระดับความสูง 5% ของความสูงพีค (T เท่ากับ W0.05 หารด้วย 2f) โดยทั่วไปจะต้องมีค่าไม่เกิน 2.0 (T น้อยกว่าหรือเท่ากับ 2.0) โดยค่าที่เหมาะสมที่สุดคือพีคสมมาตร (T เท่ากับ 1.0) หากเกิน 2.0 จะถือว่าเกิด Tailing มากเกินไปทำให้การอินทิเกรตพื้นที่ใต้พีคคลาดเคลื่อน
🔍 ข้ออื่นผิดเพราะอะไร:
• ข้อ ก.: การจำกัดไม่เกิน 1.0 เป็นเกณฑ์ที่ไม่สมจริง เพราะพีคใน HPLC มักมีความเบ้ขวาเล็กน้อย
• ข้อ ค.: ไม่จำเป็นต้องเท่ากับ 1.0 พอดี ยอมรับความเบ้ได้ตามเกณฑ์ความคลาดเคลื่อน
• ข้อ ง.: ค่าน้อยกว่า 0.5 บ่งบอกถึงภาวะ Fronting รุนแรง
• ข้อ จ.: ค่าไม่เกิน 3.0 ยอมรับพีคที่หางยาวเกินไป ทำให้การวัดพื้นที่ผิดพลาด</t>
        </is>
      </c>
      <c r="K74" s="104" t="inlineStr"/>
      <c r="L74" s="104" t="inlineStr">
        <is>
          <t>Chromatography</t>
        </is>
      </c>
      <c r="M74" s="104" t="inlineStr">
        <is>
          <t>System Suitability Testing</t>
        </is>
      </c>
      <c r="N74" s="62" t="inlineStr">
        <is>
          <t>Product</t>
        </is>
      </c>
      <c r="O74" s="104" t="inlineStr">
        <is>
          <t>[SOURCE: ข้อสอบจริง PLE CC1 (Product) ปี 2564 ข้อ 54]</t>
        </is>
      </c>
      <c r="P74" s="62" t="inlineStr">
        <is>
          <t>ข้อสอบเก่า</t>
        </is>
      </c>
      <c r="Q74" s="62" t="inlineStr">
        <is>
          <t>2564</t>
        </is>
      </c>
      <c r="R74" s="62" t="inlineStr"/>
    </row>
    <row r="75" ht="13.2" customHeight="1" s="49">
      <c r="A75" s="180" t="n">
        <v>73</v>
      </c>
      <c r="B75" s="104" t="inlineStr">
        <is>
          <t>การตรวจวิเคราะห์หาปริมาณตัวยาสำคัญพร้อมกันของยาเม็ดคุมกำเนิดชนิดฮอร์โมนรวมขนาดต่ำ ซึ่งประกอบด้วย Levonorgestrel และ Ethinyl estradiol ตามเภสัชตำรับ USP กำหนดให้ใช้เทคนิคการวิเคราะห์ชนิดใด</t>
        </is>
      </c>
      <c r="C75" s="104" t="inlineStr"/>
      <c r="D75" s="104" t="inlineStr">
        <is>
          <t>Direct acid-base titration</t>
        </is>
      </c>
      <c r="E75" s="104" t="inlineStr">
        <is>
          <t>Gas chromatography ร่วมกับ Flame ionization detector</t>
        </is>
      </c>
      <c r="F75" s="104" t="inlineStr">
        <is>
          <t>UV-Vis spectrophotometry แบบอนุพันธ์ลำดับที่สอง</t>
        </is>
      </c>
      <c r="G75" s="104" t="inlineStr">
        <is>
          <t>Thin Layer Chromatography ร่วมกับ Densitometer</t>
        </is>
      </c>
      <c r="H75" s="104" t="inlineStr">
        <is>
          <t>Reversed-phase High Performance Liquid Chromatography (RP-HPLC)</t>
        </is>
      </c>
      <c r="I75" s="62" t="n">
        <v>5</v>
      </c>
      <c r="J75" s="104" t="inlineStr">
        <is>
          <t>✅ คำตอบที่ถูกต้อง: ข้อ จ. Reversed-phase High Performance Liquid Chromatography (RP-HPLC)
🎯 ทำไมข้อนี้ถึงถูก: ยาเม็ดคุมกำเนิดมีปริมาณฮอร์โมนทั้งสองชนิดในระดับต่ำมาก (ระดับไมโครกรัม) และมีโครงสร้างสเตียรอยด์ที่คล้ายคลึงกัน เภสัชตำรับ USP จึงกำหนดให้ใช้วิธี Reversed-phase HPLC โดยใช้คอลัมน์ C18 พร้อมเครื่องตรวจวัดสัญญาณ UV Detector เนื่องจากมีความจำเพาะเจาะจงสูง ขีดจำกัดการตรวจวัดต่ำ และสามารถแยกวิเคราะห์ตัวยาทั้งสองตัวออกจากกันได้อย่างสมบูรณ์
🔍 ข้ออื่นผิดเพราะอะไร:
• ข้อ ก.: การไตเตรตไม่มีความไวและความจำเพาะเพียงพอสำหรับตัวยาความแรงต่ำระดับไมโครกรัม
• ข้อ ข.: GC ต้องใช้อุณหภูมิสูงและอาจต้องทำอนุพันธ์สเตียรอยด์ก่อน จึงไม่สะดวกเท่า HPLC
• ข้อ ค.: UV spectrophotometry ถูกรบกวนได้ง่ายจากการซ้อนทับของสเปกตรัมฮอร์โมนทั้งสองและสารช่วย
• ข้อ ง.: TLC-densitometry มีความเที่ยงและความแม่นยำต่ำกว่าระบบ HPLC</t>
        </is>
      </c>
      <c r="K75" s="104" t="inlineStr"/>
      <c r="L75" s="104" t="inlineStr">
        <is>
          <t>Chromatography</t>
        </is>
      </c>
      <c r="M75" s="104" t="inlineStr">
        <is>
          <t>HPLC (Liquid Chromatography)</t>
        </is>
      </c>
      <c r="N75" s="62" t="inlineStr">
        <is>
          <t>Product</t>
        </is>
      </c>
      <c r="O75" s="104" t="inlineStr">
        <is>
          <t>[SOURCE: ข้อสอบจริง PLE CC1 (Product) ปี 2564 ข้อ 77]</t>
        </is>
      </c>
      <c r="P75" s="62" t="inlineStr">
        <is>
          <t>ข้อสอบเก่า</t>
        </is>
      </c>
      <c r="Q75" s="62" t="inlineStr">
        <is>
          <t>2564</t>
        </is>
      </c>
      <c r="R75" s="62" t="inlineStr"/>
    </row>
    <row r="76" ht="13.2" customHeight="1" s="49">
      <c r="A76" s="180" t="n">
        <v>74</v>
      </c>
      <c r="B76" s="104" t="inlineStr">
        <is>
          <t>จากภาพโครมาโตแกรมที่แสดงพีคการแยกของสารอนุพันธ์ต่างๆ โดยมีแกน X เป็น Retention time และแกน Y เป็น Absorbance ภาพดังกล่าวเป็นผลที่ได้จากการแยกวิเคราะห์ด้วยเทคนิคเครื่องมือชนิดใด</t>
        </is>
      </c>
      <c r="C76" s="104" t="inlineStr">
        <is>
          <t>cc1_product/image83.png</t>
        </is>
      </c>
      <c r="D76" s="104" t="inlineStr">
        <is>
          <t>High Performance Liquid Chromatography (HPLC)</t>
        </is>
      </c>
      <c r="E76" s="104" t="inlineStr">
        <is>
          <t>Capillary electrophoresis</t>
        </is>
      </c>
      <c r="F76" s="104" t="inlineStr">
        <is>
          <t>Infrared spectroscopy</t>
        </is>
      </c>
      <c r="G76" s="104" t="inlineStr">
        <is>
          <t>Atomic absorption spectroscopy</t>
        </is>
      </c>
      <c r="H76" s="104" t="inlineStr">
        <is>
          <t>Nuclear Magnetic Resonance spectroscopy</t>
        </is>
      </c>
      <c r="I76" s="62" t="n">
        <v>1</v>
      </c>
      <c r="J76" s="104" t="inlineStr">
        <is>
          <t>✅ คำตอบที่ถูกต้อง: ข้อ ก. High Performance Liquid Chromatography (HPLC)
🎯 ทำไมข้อนี้ถึงถูก: กราฟโครมาโตแกรมที่แสดงความสัมพันธ์ระหว่าง Retention time (เวลาในการแยกสารออกจากคอลัมน์) กับค่า Absorbance (สัญญาณการดูดกลืนแสงจาก UV-Vis detector) เป็นรูปแบบผลลัพธ์มาตรฐานของเครื่องมือ High Performance Liquid Chromatography (HPLC)
🔍 ข้ออื่นผิดเพราะอะไร:
• ข้อ ข.: Capillary electrophoresis มักแสดงสัญญาณ Migration time เทียบกับสัญญาณกระแสไฟฟ้าหรือการดูดกลืนแสงในหลอดแคพิลลารี
• ข้อ ค.: Infrared spectroscopy แสดงกราฟสเปกตรัมระหว่าง Wavenumber กับ %Transmittance
• ข้อ ง.: AAS แสดงกราฟความเข้มข้นเทียบกับการดูดกลืนแสงของเปลวไฟ
• ข้อ จ.: NMR spectroscopy แสดง Chemical shift (ppm) เทียบกับ Intensity</t>
        </is>
      </c>
      <c r="K76" s="104" t="inlineStr"/>
      <c r="L76" s="104" t="inlineStr">
        <is>
          <t>Chromatography</t>
        </is>
      </c>
      <c r="M76" s="104" t="inlineStr">
        <is>
          <t>HPLC (Liquid Chromatography)</t>
        </is>
      </c>
      <c r="N76" s="62" t="inlineStr">
        <is>
          <t>Product</t>
        </is>
      </c>
      <c r="O76" s="104" t="inlineStr">
        <is>
          <t>[SOURCE: ข้อสอบจริง PLE CC1 (Product) ปี 2564 ข้อ 90]</t>
        </is>
      </c>
      <c r="P76" s="62" t="inlineStr">
        <is>
          <t>ข้อสอบเก่า</t>
        </is>
      </c>
      <c r="Q76" s="62" t="inlineStr">
        <is>
          <t>2564</t>
        </is>
      </c>
      <c r="R76" s="62" t="inlineStr"/>
    </row>
    <row r="77" ht="13.2" customHeight="1" s="49">
      <c r="A77" s="180" t="n">
        <v>75</v>
      </c>
      <c r="B77" s="104" t="inlineStr">
        <is>
          <t>ในการตรวจวิเคราะห์ตัวอย่างยา A ด้วยเทคนิค High-Performance Liquid Chromatography (HPLC) พบว่าเวลาที่สารออกจากคอลัมน์ (Retention time; Rt) ของพีคสารตัวอย่างตรงกันพอดีกับพีคของ Standard reference ภายใต้สภาวะโครมาโทกราฟีเดียวกัน ข้อใดคือความหมายที่ถูกต้องที่สุด</t>
        </is>
      </c>
      <c r="C77" s="104" t="inlineStr"/>
      <c r="D77" s="104" t="inlineStr">
        <is>
          <t>ตัวอย่างยา A และ Standard เป็นสารคนละชนิดกันที่มีมวลเท่ากัน</t>
        </is>
      </c>
      <c r="E77" s="104" t="inlineStr">
        <is>
          <t>ตัวอย่างยา A และ Standard ใช้เวลาในการเคลื่อนที่และมีอันตรกิริยากับ Stationary phase ในคอลัมน์เท่ากัน</t>
        </is>
      </c>
      <c r="F77" s="104" t="inlineStr">
        <is>
          <t>ตัวอย่างยา A เป็น Degradation product ของ Standard</t>
        </is>
      </c>
      <c r="G77" s="104" t="inlineStr">
        <is>
          <t>ตัวอย่างยา A มีแรงยึดเกาะกับเฟสคงที่มากกว่าสารมาตรฐาน Standard</t>
        </is>
      </c>
      <c r="H77" s="104" t="inlineStr">
        <is>
          <t>ตัวอย่างยา A และ Standard มีความเข้มข้นเท่ากันทุกประการ</t>
        </is>
      </c>
      <c r="I77" s="62" t="n">
        <v>2</v>
      </c>
      <c r="J77" s="104" t="inlineStr">
        <is>
          <t>✅ คำตอบที่ถูกต้อง: ข้อ ข. ตัวอย่างยา A และ Standard ใช้เวลาในการเคลื่อนที่และมีอันตรกิริยากับ Stationary phase ในคอลัมน์เท่ากัน
🎯 ทำไมข้อนี้ถึงถูก: Retention time (Rt) คือระยะเวลาตั้งแต่เริ่มฉีดสารตัวอย่างเข้าสู่คอลัมน์จนกระทั่งสารเคลื่อนที่ผ่านออกมาถึงตัวตรวจวัด การที่สารตัวอย่างมี Rt เท่ากับ Standard ภายใต้สภาวะเดียวกัน บ่งชี้ว่าสารทั้งสองมีพฤติกรรมการแบ่งกระจายระหว่าง Mobile phase และ Stationary phase เหมือนกัน ซึ่งใช้เป็นเกณฑ์ในการพิสูจน์เอกลักษณ์ (Identification)
🔍 ข้ออื่นผิดเพราะอะไร:
• ข้อ ก.: ผิด สารที่มี Rt ตรงกันในระบบ HPLC มักเป็นสารชนิดเดียวกันหรือมีสมบัติทางเคมีกายภาพเหมือนกัน มิใช่สรุปว่าเป็นคนละชนิด
• ข้อ ค.: ผิด Degradation product จะมีโครงสร้างเปลี่ยนไปและมีค่า Rt แตกต่างจากสารมาตรฐานเดิม
• ข้อ ง.: ผิด หากมีแรงยึดเกาะมากกว่า จะถูกหน่วงเหนี่ยวให้อยู่ในคอลัมน์นานกว่าและมี Rt มากกว่า
• ข้อ จ.: ผิด ความเข้มข้นของสารสัมพันธ์กับพื้นที่ใต้พีค (Peak area) หรือความสูงพีค ไม่ได้กำหนดค่า Rt</t>
        </is>
      </c>
      <c r="K77" s="104" t="inlineStr"/>
      <c r="L77" s="104" t="inlineStr">
        <is>
          <t>Chromatography</t>
        </is>
      </c>
      <c r="M77" s="104" t="inlineStr">
        <is>
          <t>HPLC (Liquid Chromatography)</t>
        </is>
      </c>
      <c r="N77" s="62" t="inlineStr">
        <is>
          <t>Product</t>
        </is>
      </c>
      <c r="O77" s="104" t="inlineStr">
        <is>
          <t>[SOURCE: ข้อสอบจริง PLE CC1 (Product) ปี 2564 ข้อ 132]</t>
        </is>
      </c>
      <c r="P77" s="62" t="inlineStr">
        <is>
          <t>ข้อสอบเก่า</t>
        </is>
      </c>
      <c r="Q77" s="62" t="inlineStr">
        <is>
          <t>2564</t>
        </is>
      </c>
      <c r="R77" s="62" t="inlineStr"/>
    </row>
    <row r="78" ht="13.2" customHeight="1" s="49">
      <c r="A78" s="180" t="n">
        <v>76</v>
      </c>
      <c r="B78" s="104" t="inlineStr">
        <is>
          <t>จากภาพโครมาโทแกรมที่มีแกน X แสดงเวลาที่ใช้ในการชะสาร (Retention time; นาที) และแกน Y แสดงค่าการดูดกลืนแสง (Absorbance / mV) โดยปรากฏพีคแหลมคมแยกออกจากกันอย่างชัดเจนตามลำดับเวลา การวิเคราะห์นี้ใช้เครื่องมือใด</t>
        </is>
      </c>
      <c r="C78" s="104" t="inlineStr">
        <is>
          <t>cc1_product/image89.png</t>
        </is>
      </c>
      <c r="D78" s="104" t="inlineStr">
        <is>
          <t>Differential Scanning Calorimetry (DSC)</t>
        </is>
      </c>
      <c r="E78" s="104" t="inlineStr">
        <is>
          <t>UV-Visible Spectrophotometer แบบสแกนความยาวคลื่น</t>
        </is>
      </c>
      <c r="F78" s="104" t="inlineStr">
        <is>
          <t>Fourier-Transform Infrared Spectrometer (FT-IR)</t>
        </is>
      </c>
      <c r="G78" s="104" t="inlineStr">
        <is>
          <t>High-Performance Liquid Chromatography (HPLC)</t>
        </is>
      </c>
      <c r="H78" s="104" t="inlineStr">
        <is>
          <t>Atomic Absorption Spectrometer (AAS)</t>
        </is>
      </c>
      <c r="I78" s="62" t="n">
        <v>4</v>
      </c>
      <c r="J78" s="104" t="inlineStr">
        <is>
          <t>✅ คำตอบที่ถูกต้อง: ข้อ ง. High-Performance Liquid Chromatography (HPLC)
🎯 ทำไมข้อนี้ถึงถูก: กราฟที่แสดงความสัมพันธ์ระหว่างสัญญาณการดูดกลืนแสงกับเวลาในการแยกสาร (Retention time) และมีพีคสารต่างๆ แยกออกจากกันตามอันตรกิริยากับคอลัมน์ คือ โครมาโทแกรม (Chromatogram) ที่ได้จากเครื่อง HPLC
🔍 ข้ออื่นผิดเพราะอะไร:
• ข้อ ก.: ผิด กราฟ DSC แสดงความสัมพันธ์ระหว่าง Heat flow กับ Temperature (องศาเซลเซียส)
• ข้อ ข.: ผิด สเปกตรัม UV-Vis แสดงค่า Absorbance เทียบกับความยาวคลื่น (Wavelength; nm)
• ข้อ ค.: ผิด สเปกตรัม FT-IR แสดงค่า %Transmittance เทียบกับเลขคลื่น (Wavenumber; cm⁻¹)
• ข้อ จ.: ผิด กราฟ AAS ใช้วัดค่าการดูดกลืนแสงของอะตอมโลหะเทียบกับความเข้มข้นเป็นเส้นตรง (Calibration curve)</t>
        </is>
      </c>
      <c r="K78" s="104" t="inlineStr"/>
      <c r="L78" s="104" t="inlineStr">
        <is>
          <t>Chromatography</t>
        </is>
      </c>
      <c r="M78" s="104" t="inlineStr">
        <is>
          <t>HPLC (Liquid Chromatography)</t>
        </is>
      </c>
      <c r="N78" s="62" t="inlineStr">
        <is>
          <t>Product</t>
        </is>
      </c>
      <c r="O78" s="104" t="inlineStr">
        <is>
          <t>[SOURCE: ข้อสอบจริง PLE CC1 (Product) ปี 2564 ข้อ 152]</t>
        </is>
      </c>
      <c r="P78" s="62" t="inlineStr">
        <is>
          <t>ข้อสอบเก่า</t>
        </is>
      </c>
      <c r="Q78" s="62" t="inlineStr">
        <is>
          <t>2564</t>
        </is>
      </c>
      <c r="R78" s="62" t="inlineStr"/>
    </row>
    <row r="79" ht="13.2" customHeight="1" s="49">
      <c r="A79" s="180" t="n">
        <v>77</v>
      </c>
      <c r="B79" s="104" t="inlineStr">
        <is>
          <t>ในขั้นตอนการตรวจสอบความถูกต้องของวิธีวิเคราะห์ทางเคมี (Analytical Method Validation) ตามแนวทาง ICH Q2 หัวข้อพารามิเตอร์ใดควรได้รับการทดสอบและยืนยันเป็นอันดับแรกสุด</t>
        </is>
      </c>
      <c r="C79" s="104" t="inlineStr"/>
      <c r="D79" s="104" t="inlineStr">
        <is>
          <t>Accuracy (ความถูกต้อง)</t>
        </is>
      </c>
      <c r="E79" s="104" t="inlineStr">
        <is>
          <t>Precision (ความเที่ยงตรง)</t>
        </is>
      </c>
      <c r="F79" s="104" t="inlineStr">
        <is>
          <t>Specificity / Selectivity (ความจำเพาะของวิธีวิเคราะห์)</t>
        </is>
      </c>
      <c r="G79" s="104" t="inlineStr">
        <is>
          <t>Linearity (ความเป็นเส้นตรง)</t>
        </is>
      </c>
      <c r="H79" s="104" t="inlineStr">
        <is>
          <t>Range (ช่วงของการวิเคราะห์)</t>
        </is>
      </c>
      <c r="I79" s="62" t="n">
        <v>3</v>
      </c>
      <c r="J79" s="104" t="inlineStr">
        <is>
          <t>✅ คำตอบที่ถูกต้อง: ข้อ ค. Specificity / Selectivity (ความจำเพาะของวิธีวิเคราะห์)
🎯 ทำไมข้อนี้ถึงถูก: Specificity (ความจำเพาะ) ต้องได้รับการทดสอบเป็นอันดับแรก เพื่อพิสูจน์ยืนยันว่าวิธีวิเคราะห์สามารถตรวจวัดตัวยาสำคัญได้อย่างถูกต้องแม่นยำ โดยปราศจากการรบกวนจากสารช่วยในสูตรตำรับ (Placebo excipients), ผลิตภัณฑ์สลายตัว (Degradants) หรือสารปนเปื้อน หากวิธีไม่จำเพาะ การทดสอบ Accuracy หรือ Precision จะไม่มีความน่าเชื่อถือ
🔍 ข้ออื่นผิดเพราะอะไร:
• ข้อ ก.: ผิด Accuracy จะทดสอบได้ต่อเมื่อทราบแน่ชัดว่าไม่มีสารอื่นมารบกวนสัญญาณของตัวยา
• ข้อ ข.: ผิด Precision เป็นการวัดการกระจายของข้อมูลซ้ำ จะมีความหมายต่อเมื่อสัญญาณนั้นเป็นของตัวยาสำคัญจริง
• ข้อ ง.: ผิด Linearity ทดสอบความสัมพันธ์เชิงเส้นตรงของช่วงความเข้มข้นหลังจากยืนยันความจำเพาะแล้ว
• ข้อ จ.: ผิด Range กำหนดขึ้นจากช่วงความเข้มข้นที่ให้ความเป็นเส้นตรง ความถูกต้อง และความเที่ยงตรง</t>
        </is>
      </c>
      <c r="K79" s="104" t="inlineStr"/>
      <c r="L79" s="104" t="inlineStr">
        <is>
          <t>Chromatography</t>
        </is>
      </c>
      <c r="M79" s="104" t="inlineStr">
        <is>
          <t>Chromatographic QA</t>
        </is>
      </c>
      <c r="N79" s="62" t="inlineStr">
        <is>
          <t>Product</t>
        </is>
      </c>
      <c r="O79" s="104" t="inlineStr">
        <is>
          <t>[SOURCE: ข้อสอบจริง PLE CC1 (Product) ปี 2564 ข้อ 168]</t>
        </is>
      </c>
      <c r="P79" s="62" t="inlineStr">
        <is>
          <t>ข้อสอบเก่า</t>
        </is>
      </c>
      <c r="Q79" s="62" t="inlineStr">
        <is>
          <t>2564</t>
        </is>
      </c>
      <c r="R79" s="62" t="inlineStr"/>
    </row>
    <row r="80" ht="13.2" customHeight="1" s="49">
      <c r="A80" s="180" t="n">
        <v>78</v>
      </c>
      <c r="B80" s="104" t="inlineStr">
        <is>
          <t>หากต้องการแยกสารอนุพันธ์และวิเคราะห์ปริมาณตัวยาสำคัญ โดยผลการวิเคราะห์แสดงพีคของสารต่างๆ ตามเวลาที่สารชะออกจากคอลัมน์ (Retention time) ดังแสดงในโครมาโทแกรมตามภาพ การวิเคราะห์ดังกล่าวอาศัยเครื่องมือและวิธีวิเคราะห์ใด</t>
        </is>
      </c>
      <c r="C80" s="104" t="inlineStr">
        <is>
          <t>cc1_product/image94.png</t>
        </is>
      </c>
      <c r="D80" s="104" t="inlineStr">
        <is>
          <t>High Performance Liquid Chromatography (HPLC)</t>
        </is>
      </c>
      <c r="E80" s="104" t="inlineStr">
        <is>
          <t>Capillary Electrophoresis (CE)</t>
        </is>
      </c>
      <c r="F80" s="104" t="inlineStr">
        <is>
          <t>Infrared Spectroscopy (IR)</t>
        </is>
      </c>
      <c r="G80" s="104" t="inlineStr">
        <is>
          <t>Atomic Absorption Spectrophotometry (AAS)</t>
        </is>
      </c>
      <c r="H80" s="104" t="inlineStr">
        <is>
          <t>Mass Spectrometry (MS)</t>
        </is>
      </c>
      <c r="I80" s="62" t="n">
        <v>1</v>
      </c>
      <c r="J80" s="104" t="inlineStr">
        <is>
          <t>✅ คำตอบที่ถูกต้อง: ข้อ ก. High Performance Liquid Chromatography (HPLC)
🎯 ทำไมข้อนี้ถึงถูก: ภาพโครมาโทแกรมแสดงการแยกสารหลายชนิดออกจากกันตาม Retention time อย่างต่อเนื่องโดยอาศัยคอลัมน์โครมาโทกราฟีของเหลวความดันสูง (HPLC) ซึ่งเป็นวิธีมาตรฐานสากลในการแยกและวิเคราะห์หาปริมาณตัวยาสำคัญและอนุพันธ์สารสลายตัวในเวลาเดียวกัน
🔍 ข้ออื่นผิดเพราะอะไร:
• ข้อ ข.: Capillary Electrophoresis แยกสารโดยอาศัยประจุและอัตราการเคลื่อนที่ของอนุภาคในสนามไฟฟ้า (Electrophoretic mobility)
• ข้อ ค.: Infrared Spectroscopy ให้สเปกตรัมความสัมพันธ์ระหว่าง Wavenumber กับร้อยละการส่องผ่านแสง (%Transmittance) เพื่อตรวจหมู่ฟังก์ชัน
• ข้อ ง.: Atomic Absorption Spectrophotometry ใช้วิเคราะห์การดูดกลืนแสงของอะตอมโลหะเดี่ยวในสถานะอิสระ ไม่ได้ให้โครมาโทแกรมแยกสารอินทรีย์
• ข้อ จ.: Mass Spectrometry แสดงสเปกตรัมอัตราส่วนมวลต่อประจุ (m/z) กับความเข้มสัมพัทธ์ (Relative abundance) เพื่อหามวลโมเลกุล</t>
        </is>
      </c>
      <c r="K80" s="104" t="inlineStr"/>
      <c r="L80" s="104" t="inlineStr">
        <is>
          <t>Chromatography</t>
        </is>
      </c>
      <c r="M80" s="104" t="inlineStr">
        <is>
          <t>HPLC (Liquid Chromatography)</t>
        </is>
      </c>
      <c r="N80" s="62" t="inlineStr">
        <is>
          <t>Product</t>
        </is>
      </c>
      <c r="O80" s="104" t="inlineStr">
        <is>
          <t>[SOURCE: ข้อสอบจริง PLE CC1 (Product) ปี 2563 Day 1 ข้อ 100]</t>
        </is>
      </c>
      <c r="P80" s="62" t="inlineStr">
        <is>
          <t>ข้อสอบเก่า</t>
        </is>
      </c>
      <c r="Q80" s="62" t="inlineStr">
        <is>
          <t>2563</t>
        </is>
      </c>
      <c r="R80" s="62" t="inlineStr"/>
    </row>
    <row r="81" ht="13.2" customHeight="1" s="49">
      <c r="A81" s="180" t="n">
        <v>79</v>
      </c>
      <c r="B81" s="104" t="inlineStr">
        <is>
          <t>จากโครงสร้างโมเลกุลของตัวยาที่กำหนดให้ในภาพ วิธีวิเคราะห์มาตรฐานที่เหมาะสมที่สุดในการควบคุมคุณภาพเพื่อแยกและหาปริมาณตัวยาสำคัญ (Assay) พร้อมทั้งตรวจวัดสิ่งเจือปนที่เกี่ยวข้อง (Related substances) คือวิธีใด</t>
        </is>
      </c>
      <c r="C81" s="104" t="inlineStr">
        <is>
          <t>cc1_product/image95.png</t>
        </is>
      </c>
      <c r="D81" s="104" t="inlineStr">
        <is>
          <t>Confocal microscope</t>
        </is>
      </c>
      <c r="E81" s="104" t="inlineStr">
        <is>
          <t>Immunohistochemistry</t>
        </is>
      </c>
      <c r="F81" s="104" t="inlineStr">
        <is>
          <t>Nuclear Magnetic Resonance (NMR)</t>
        </is>
      </c>
      <c r="G81" s="104" t="inlineStr">
        <is>
          <t>Atomic Force Microscopy (AFM)</t>
        </is>
      </c>
      <c r="H81" s="104" t="inlineStr">
        <is>
          <t>High Performance Liquid Chromatography (HPLC)</t>
        </is>
      </c>
      <c r="I81" s="62" t="n">
        <v>5</v>
      </c>
      <c r="J81" s="104" t="inlineStr">
        <is>
          <t>✅ คำตอบที่ถูกต้อง: ข้อ จ. High Performance Liquid Chromatography (HPLC)
🎯 ทำไมข้อนี้ถึงถูก: การควบคุมคุณภาพทางเภสัชกรรมระดับอุตสาหกรรม (Routine QC) สำหรับตัวยาสำคัญที่มีโครงสร้างอินทรีย์ซับซ้อน เภสัชตำรับ USP/BP กำหนดให้ใช้ High Performance Liquid Chromatography (HPLC) ควบคู่กับตัวตรวจวัด UV/Vis หรือ DAD เนื่องจากมีความจำเพาะสูง สามารถแยกตัวยาสำคัญออกจากสิ่งเจือปนและสารสลายตัวเพื่อวิเคราะห์เชิงปริมาณได้อย่างแม่นยำ
🔍 ข้ออื่นผิดเพราะอะไร:
• ข้อ ก.: Confocal microscope เป็นกล้องจุลทรรศน์สำหรับศึกษาสัณฐานวิทยาและภาพตัดขวางระดับเซลล์ ไม่ใช่วิธีเคมีวิเคราะห์เชิงปริมาณ
• ข้อ ข.: Immunohistochemistry เป็นเทคนิคตรวจจับแอนติเจนในชิ้นเนื้อเยื่อด้วยแอนติบอดี ใช้ในงานพยาธิวิทยา
• ข้อ ค.: NMR spectroscopy ใช้สำหรับพิสูจน์ยืนยันโครงสร้างโมเลกุลในงานวิจัย ไม่นิยมใช้เป็น Routine Assay ในการควบคุมคุณภาพยาเนื่องจากค่าใช้จ่ายสูงและเทคนิคซับซ้อน
• ข้อ ง.: Atomic Force Microscopy ใช้ศึกษาพื้นผิวระดับนาโนเมตร ไม่สามารถวิเคราะห์หาปริมาณตัวยาสำคัญทางเคมีได้</t>
        </is>
      </c>
      <c r="K81" s="104" t="inlineStr"/>
      <c r="L81" s="104" t="inlineStr">
        <is>
          <t>Chromatography</t>
        </is>
      </c>
      <c r="M81" s="104" t="inlineStr">
        <is>
          <t>HPLC (Liquid Chromatography)</t>
        </is>
      </c>
      <c r="N81" s="62" t="inlineStr">
        <is>
          <t>Product</t>
        </is>
      </c>
      <c r="O81" s="104" t="inlineStr">
        <is>
          <t>[SOURCE: ข้อสอบจริง PLE CC1 (Product) ปี 2563 Day 2 ข้อ 64]</t>
        </is>
      </c>
      <c r="P81" s="62" t="inlineStr">
        <is>
          <t>ข้อสอบเก่า</t>
        </is>
      </c>
      <c r="Q81" s="62" t="inlineStr">
        <is>
          <t>2563</t>
        </is>
      </c>
      <c r="R81" s="62" t="inlineStr"/>
    </row>
    <row r="82" ht="13.2" customHeight="1" s="49">
      <c r="A82" s="180" t="n">
        <v>80</v>
      </c>
      <c r="B82" s="104" t="inlineStr">
        <is>
          <t>ข้อใดเป็นวิธีวิเคราะห์มาตรฐานที่เหมาะสมที่สุดในการหาปริมาณตัวยาสำคัญ (Assay) ของยาเม็ดคุมกำเนิดสูตรผสมที่ประกอบด้วย Levonorgestrel และ Ethinylestradiol</t>
        </is>
      </c>
      <c r="C82" s="104" t="inlineStr"/>
      <c r="D82" s="104" t="inlineStr">
        <is>
          <t>Titrimetry</t>
        </is>
      </c>
      <c r="E82" s="104" t="inlineStr">
        <is>
          <t>Mass Spectrometry</t>
        </is>
      </c>
      <c r="F82" s="104" t="inlineStr">
        <is>
          <t>Infrared Spectrometry</t>
        </is>
      </c>
      <c r="G82" s="104" t="inlineStr">
        <is>
          <t>UV Spectrophotometry</t>
        </is>
      </c>
      <c r="H82" s="104" t="inlineStr">
        <is>
          <t>High Performance Liquid Chromatography (HPLC)</t>
        </is>
      </c>
      <c r="I82" s="62" t="n">
        <v>5</v>
      </c>
      <c r="J82" s="104" t="inlineStr">
        <is>
          <t>✅ คำตอบที่ถูกต้อง: ข้อ จ. High Performance Liquid Chromatography (HPLC)
🎯 ทำไมข้อนี้ถึงถูก: ยาเม็ดคุมกำเนิดสูตรผสมมีตัวยาสองชนิดร่วมกันในปริมาณขนาดต่ำมาก (Low-dose combination เช่น Levonorgestrel 0.15 mg และ Ethinylestradiol 0.03 mg) เภสัชตำรับ USP กำหนดให้ใช้ HPLC (Reversed-phase C18 column) ในการวิเคราะห์ เนื่องจากมีความจำเพาะสูง สามารถแยกตัวยาทั้งสองชนิดออกจากกันและแยกออกจากสารช่วยในตำรับได้ก่อนการวัดปริมาณ
🔍 ข้ออื่นผิดเพราะอะไร:
• ข้อ ก.: Titrimetry ขาดความไว (Sensitivity) และความจำเพาะ ไม่สามารถวิเคราะห์ตัวยาในปริมาณต่ำระดับไมโครกรัมที่มีสองชนิดผสมกันได้
• ข้อ ข.: Mass Spectrometry เป็นเครื่องมือที่ราคาสูงมากและซับซ้อนเกินความจำเป็นสำหรับการควบคุมคุณภาพยาประจำรุ่น (Routine QC)
• ข้อ ค.: Infrared Spectrometry ใช้สำหรับตรวจสอบเอกลักษณ์ (Identification) ของสาร ไม่ใช่วิธีมาตรฐานในการหาปริมาณยาเม็ดสูตรผสม
• ข้อ ง.: UV Spectrophotometry สเปกตรัมการดูดกลืนแสงของ Levonorgestrel และ Ethinylestradiol ซ้อนทับกันอย่างมาก ทำให้เกิดการรบกวนและไม่สามารถแยกวัดปริมาณได้โดยตรง</t>
        </is>
      </c>
      <c r="K82" s="104" t="inlineStr"/>
      <c r="L82" s="104" t="inlineStr">
        <is>
          <t>Chromatography</t>
        </is>
      </c>
      <c r="M82" s="104" t="inlineStr">
        <is>
          <t>HPLC (Liquid Chromatography)</t>
        </is>
      </c>
      <c r="N82" s="62" t="inlineStr">
        <is>
          <t>Product</t>
        </is>
      </c>
      <c r="O82" s="104" t="inlineStr">
        <is>
          <t>[SOURCE: ข้อสอบจริง PLE CC1 (Product) ปี 2563 Day 2 ข้อ 68]</t>
        </is>
      </c>
      <c r="P82" s="62" t="inlineStr">
        <is>
          <t>ข้อสอบเก่า</t>
        </is>
      </c>
      <c r="Q82" s="62" t="inlineStr">
        <is>
          <t>2563</t>
        </is>
      </c>
      <c r="R82" s="62" t="inlineStr"/>
    </row>
    <row r="83" ht="13.2" customHeight="1" s="49">
      <c r="A83" s="180" t="n">
        <v>81</v>
      </c>
      <c r="B83" s="104" t="inlineStr">
        <is>
          <t>ในการตรวจเอกลักษณ์ (identification) ตัวยา neomycin ด้วยวิธี Thin Layer Chromatography (TLC) มีขั้นตอนพ่นด้วยสารละลาย 0.2% ninhydrin in butyl alcohol แล้วนำไปอบความร้อนเพื่อให้เกิดแถบสี อยากทราบว่า ninhydrin ทำปฏิกิริยากับหมู่ฟังก์ชันใดของโมเลกุล neomycin</t>
        </is>
      </c>
      <c r="C83" s="104" t="inlineStr"/>
      <c r="D83" s="104" t="inlineStr">
        <is>
          <t>Carbonyl group</t>
        </is>
      </c>
      <c r="E83" s="104" t="inlineStr">
        <is>
          <t>Methoxy group</t>
        </is>
      </c>
      <c r="F83" s="104" t="inlineStr">
        <is>
          <t>Amino group</t>
        </is>
      </c>
      <c r="G83" s="104" t="inlineStr">
        <is>
          <t>Hydroxyl group</t>
        </is>
      </c>
      <c r="H83" s="104" t="inlineStr">
        <is>
          <t>Keto group</t>
        </is>
      </c>
      <c r="I83" s="62" t="n">
        <v>3</v>
      </c>
      <c r="J83" s="104" t="inlineStr">
        <is>
          <t>✅ คำตอบที่ถูกต้อง: ข้อ ค. Amino group
🎯 ทำไมข้อนี้ถึงถูก: Neomycin เป็นยาปฏิชีวนะกลุ่ม aminoglycoside ที่มีหมู่ primary amino groups (-NH2) จำนวนมากในโครงสร้าง สาร ninhydrin จะทำปฏิกิริยา oxidative deamination และ condensation กับ primary amine ทำให้เกิดสารประกอบเชิงซ้อนสีม่วงอมน้ำเงินของ Ruhemann purple ตามมาตรฐานการทดสอบ TLC ของเภสัชตำรับ USP/BP
🔍 ข้ออื่นผิดเพราะอะไร:
• ข้อ ก.: ผิดเพราะ Ninhydrin ไม่ได้ทำปฏิกิริยาจำเพาะกับหมู่ Carbonyl group (-C=O) ทั่วไปเพื่อสร้างสีในการตรวจเอกลักษณ์
• ข้อ ข.: ผิดเพราะ Methoxy group (-OCH3) เป็นอีเทอร์ที่เฉื่อยและไม่ทำปฏิกิริยากับ ninhydrin
• ข้อ ง.: ผิดเพราะ Hydroxyl group (-OH) แม้จะมีในโมเลกุล aminoglycoside แต่ ninhydrin จำเพาะเจาะจงกับหมู่ primary amine เท่านั้น
• ข้อ จ.: ผิดเพราะ Keto group ไม่ใช่ตำแหน่งที่ทำปฏิกิริยากับ ninhydrin ในการเกิด Ruhemann purple</t>
        </is>
      </c>
      <c r="K83" s="104" t="inlineStr"/>
      <c r="L83" s="104" t="inlineStr">
        <is>
          <t>Chromatography</t>
        </is>
      </c>
      <c r="M83" s="104" t="inlineStr">
        <is>
          <t>TLC (Thin Layer)</t>
        </is>
      </c>
      <c r="N83" s="62" t="inlineStr">
        <is>
          <t>Product</t>
        </is>
      </c>
      <c r="O83" s="104" t="inlineStr">
        <is>
          <t>[SOURCE: ข้อสอบจริง PLE CC1 (Product) ปี 2562 วันที่ 1 ข้อ 18]</t>
        </is>
      </c>
      <c r="P83" s="62" t="inlineStr">
        <is>
          <t>ข้อสอบเก่า</t>
        </is>
      </c>
      <c r="Q83" s="62" t="inlineStr">
        <is>
          <t>2562</t>
        </is>
      </c>
      <c r="R83" s="62" t="inlineStr"/>
    </row>
    <row r="84" ht="13.2" customHeight="1" s="49">
      <c r="A84" s="180" t="n">
        <v>82</v>
      </c>
      <c r="B84" s="104" t="inlineStr">
        <is>
          <t>จากเภสัชตำรับ USP monograph สำหรับการวิเคราะห์หาปริมาณยา simvastatin ระบุรายละเอียดระบบโครมาโทกราฟีว่าใช้ packing L1 column ขนาดอนุภาค 5 ไมโครเมตร และใช้ UV detector ที่ความยาวคลื่น 238 nm อยากทราบว่าเป็นการวิเคราะห์ด้วยเทคนิคเครื่องมือใด</t>
        </is>
      </c>
      <c r="C84" s="104" t="inlineStr"/>
      <c r="D84" s="104" t="inlineStr">
        <is>
          <t>HPLC</t>
        </is>
      </c>
      <c r="E84" s="104" t="inlineStr">
        <is>
          <t>GC</t>
        </is>
      </c>
      <c r="F84" s="104" t="inlineStr">
        <is>
          <t>TLC</t>
        </is>
      </c>
      <c r="G84" s="104" t="inlineStr">
        <is>
          <t>Mass spectroscopy</t>
        </is>
      </c>
      <c r="H84" s="104" t="inlineStr">
        <is>
          <t>UV-visible spectroscopy</t>
        </is>
      </c>
      <c r="I84" s="62" t="n">
        <v>1</v>
      </c>
      <c r="J84" s="104" t="inlineStr">
        <is>
          <t>✅ คำตอบที่ถูกต้อง: ข้อ ก. HPLC
🎯 ทำไมข้อนี้ถึงถูก: ข้อมูลระบุ Packing L1 ตามมาตรฐาน USP หมายถึงคอลัมน์ Octadecylsilane (C18) ชนิด reversed-phase ซึ่งใช้ในระบบ High Performance Liquid Chromatography (HPLC) ควบคู่กับตัวตรวจวัด UV detector ที่ 238 nm
🔍 ข้ออื่นผิดเพราะอะไร:
• ข้อ ข.: ผิดเพราะ Gas Chromatography (GC) ใช้คอลัมน์ชนิด capillary/packed gas column และใช้ก๊าซเป็น mobile phase ตัวตรวจวัดมักเป็น FID ไม่ได้ใช้ L1 column
• ข้อ ค.: ผิดเพราะ Thin Layer Chromatography (TLC) ใช้แผ่น silica gel plate ไม่ได้ระบุเป็น packing L1 column ที่มีระบบปั๊มและ UV flow-cell
• ข้อ ง.: ผิดเพราะ Mass Spectrometry (MS) เป็นตัวตรวจวัดมวลต่อประจุ (m/z) แต่ในโจทย์ระบุว่าใช้ UV detector ที่ 238 nm
• ข้อ จ.: ผิดเพราะ UV-visible spectrophotometer ทั่วไปใช้ cuvette วัดค่าการดูดกลืนแสงโดยตรง ไม่มีการใช้ packing L1 column ในการแยกสาร</t>
        </is>
      </c>
      <c r="K84" s="104" t="inlineStr"/>
      <c r="L84" s="104" t="inlineStr">
        <is>
          <t>Chromatography</t>
        </is>
      </c>
      <c r="M84" s="104" t="inlineStr">
        <is>
          <t>HPLC (Liquid Chromatography)</t>
        </is>
      </c>
      <c r="N84" s="62" t="inlineStr">
        <is>
          <t>Product</t>
        </is>
      </c>
      <c r="O84" s="104" t="inlineStr">
        <is>
          <t>[SOURCE: ข้อสอบจริง PLE CC1 (Product) วันที่ 1 ปี 2562 ข้อ 71]</t>
        </is>
      </c>
      <c r="P84" s="62" t="inlineStr">
        <is>
          <t>ข้อสอบเก่า</t>
        </is>
      </c>
      <c r="Q84" s="62" t="inlineStr">
        <is>
          <t>2562</t>
        </is>
      </c>
      <c r="R84" s="62" t="inlineStr"/>
    </row>
    <row r="85" ht="13.2" customHeight="1" s="49">
      <c r="A85" s="180" t="n">
        <v>83</v>
      </c>
      <c r="B85" s="104" t="inlineStr">
        <is>
          <t>จากผลการทำ analytical method validation ตารางแสดงผลการทดสอบการเติมสารมาตรฐาน (%ADD) ที่ระดับ 80%, 100% และ 120% ของความเข้มข้นเป้าหมาย และมีค่าเฉลี่ยร้อยละการตรวจกลับคืน (% recovery) พร้อมค่า %RSD อยากทราบว่าเป็นการประเมินพารามิเตอร์ใดตามแนวทาง ICH Q2</t>
        </is>
      </c>
      <c r="C85" s="104" t="inlineStr"/>
      <c r="D85" s="104" t="inlineStr">
        <is>
          <t>Limit of detection</t>
        </is>
      </c>
      <c r="E85" s="104" t="inlineStr">
        <is>
          <t>Limit of quantitation</t>
        </is>
      </c>
      <c r="F85" s="104" t="inlineStr">
        <is>
          <t>Sensitivity</t>
        </is>
      </c>
      <c r="G85" s="104" t="inlineStr">
        <is>
          <t>Accuracy</t>
        </is>
      </c>
      <c r="H85" s="104" t="inlineStr">
        <is>
          <t>Precision</t>
        </is>
      </c>
      <c r="I85" s="62" t="n">
        <v>4</v>
      </c>
      <c r="J85" s="104" t="inlineStr">
        <is>
          <t>✅ คำตอบที่ถูกต้อง: ข้อ ง. Accuracy
🎯 ทำไมข้อนี้ถึงถูก: ตามแนวทาง ICH Q2(R1) การทดสอบความถูกต้อง (Accuracy) จะประเมินจาก spike-and-recovery study โดยเติมสารมาตรฐานที่ทราบปริมาณลงในตัวอย่างอย่างน้อย 3 ระดับความเข้มข้น (เช่น 80%, 100% และ 120%) และรายงานเป็นร้อยละของการตรวจกลับคืน (% recovery)
🔍 ข้ออื่นผิดเพราะอะไร:
• ข้อ ก.: ผิดเพราะ Limit of detection (LOD) คือปริมาณต่ำสุดของสารที่สามารถตรวจวัดได้ (signal-to-noise ratio ประมาณ 3:1) ไม่ได้ประเมินที่ 80 ถึง 120%
• ข้อ ข.: ผิดเพราะ Limit of quantitation (LOQ) คือปริมาณต่ำสุดที่สามารถวัดเชิงปริมาณได้อย่างแม่นยำ (signal-to-noise ratio ประมาณ 10:1)
• ข้อ ค.: ผิดเพราะ Sensitivity คือความชันของกราฟมาตรฐาน (slope) ในการตอบสนองต่อความเข้มข้น
• ข้อ จ.: ผิดเพราะ Precision ประเมินความเที่ยงหรือการทำซ้ำ (repeatability/intermediate precision) โดยวัดความแปรปรวน แต่ไม่ได้ทดสอบเพื่อหา % recovery ที่ 80-100-120%</t>
        </is>
      </c>
      <c r="K85" s="104" t="inlineStr"/>
      <c r="L85" s="104" t="inlineStr">
        <is>
          <t>Chromatography</t>
        </is>
      </c>
      <c r="M85" s="104" t="inlineStr">
        <is>
          <t>Chromatographic QA</t>
        </is>
      </c>
      <c r="N85" s="62" t="inlineStr">
        <is>
          <t>Product</t>
        </is>
      </c>
      <c r="O85" s="104" t="inlineStr">
        <is>
          <t>[SOURCE: ข้อสอบจริง PLE CC1 (Product) วันที่ 2 ปี 2562 ข้อ 8]</t>
        </is>
      </c>
      <c r="P85" s="62" t="inlineStr">
        <is>
          <t>ข้อสอบเก่า</t>
        </is>
      </c>
      <c r="Q85" s="62" t="inlineStr">
        <is>
          <t>2562</t>
        </is>
      </c>
      <c r="R85" s="62" t="inlineStr"/>
    </row>
    <row r="86" ht="13.2" customHeight="1" s="49">
      <c r="A86" s="180" t="n">
        <v>84</v>
      </c>
      <c r="B86" s="104" t="inlineStr">
        <is>
          <t>ในการตรวจวิเคราะห์หาปริมาณตัวยาสำคัญสองชนิดร่วมกันคือ Ethinylestradiol (EE) และ Cyproterone acetate (CPA) ในยาเม็ดคุมกำเนิด วิธีการวิเคราะห์ใดมีความเหมาะสมและเป็นมาตรฐานตามเภสัชตำรับมากที่สุด</t>
        </is>
      </c>
      <c r="C86" s="104" t="inlineStr"/>
      <c r="D86" s="104" t="inlineStr">
        <is>
          <t>HPLC</t>
        </is>
      </c>
      <c r="E86" s="104" t="inlineStr">
        <is>
          <t>UV</t>
        </is>
      </c>
      <c r="F86" s="104" t="inlineStr">
        <is>
          <t>Polarimeter</t>
        </is>
      </c>
      <c r="G86" s="104" t="inlineStr">
        <is>
          <t>Infrared spectoscope</t>
        </is>
      </c>
      <c r="H86" s="104" t="inlineStr">
        <is>
          <t>NMR</t>
        </is>
      </c>
      <c r="I86" s="62" t="n">
        <v>1</v>
      </c>
      <c r="J86" s="104" t="inlineStr">
        <is>
          <t>✅ คำตอบที่ถูกต้อง: ข้อ ก. HPLC
🎯 ทำไมข้อนี้ถึงถูก: ยาเม็ดคุมกำเนิดสูตรผสมมีสัดส่วนขนาดยาต่างกันมาก (EE ขนาดต่ำมากประมาณ 0.035 mg ขณะที่ CPA สูงถึง 2 mg) และทั้งสองตัวมีโครงสร้างสเตียรอยด์ที่มีการดูดกลืนแสง UV ทับซ้อนกัน เทคนิค High Performance Liquid Chromatography (HPLC) ชนิด reversed-phase จึงเป็นวิธีมาตรฐานสากลตาม USP/BP เนื่องจากสามารถแยกสารทั้งสองออกจากกันได้อย่างสมบูรณ์ก่อนตรวจวัด
🔍 ข้ออื่นผิดเพราะอะไร:
• ข้อ ข.: ผิดเพราะ UV spectrophotometry ไม่สามารถแยกสารทั้งสองชนิดที่มี UV absorption spectrum ซ้อนทับกันได้
• ข้อ ค.: ผิดเพราะ Polarimetry วัดค่าการหมุนระนาบแสงรวมของสารละลาย ไม่สามารถหาปริมาณตัวยาเดี่ยวในสารผสมได้
• ข้อ ง.: ผิดเพราะ Infrared spectroscopy ไม่เหมาะสำหรับการวิเคราะห์เชิงปริมาณของตัวยาที่มีปริมาณน้อยมากระดับไมโครกรัมในยาเม็ด
• ข้อ จ.: ผิดเพราะ NMR มีความซับซ้อน ค่าใช้จ่ายสูง และไม่ได้เป็นวิธีรูทีนมาตรฐานตามเภสัชตำรับสำหรับยาเม็ดคุมกำเนิด</t>
        </is>
      </c>
      <c r="K86" s="104" t="inlineStr"/>
      <c r="L86" s="104" t="inlineStr">
        <is>
          <t>Chromatography</t>
        </is>
      </c>
      <c r="M86" s="104" t="inlineStr">
        <is>
          <t>HPLC (Liquid Chromatography)</t>
        </is>
      </c>
      <c r="N86" s="62" t="inlineStr">
        <is>
          <t>Product</t>
        </is>
      </c>
      <c r="O86" s="104" t="inlineStr">
        <is>
          <t>[SOURCE: ข้อสอบจริง PLE CC1 (Product) วันที่ 2 ปี 2562 ข้อ 51]</t>
        </is>
      </c>
      <c r="P86" s="62" t="inlineStr">
        <is>
          <t>ข้อสอบเก่า</t>
        </is>
      </c>
      <c r="Q86" s="62" t="inlineStr">
        <is>
          <t>2562</t>
        </is>
      </c>
      <c r="R86" s="62" t="inlineStr"/>
    </row>
    <row r="87" ht="13.2" customHeight="1" s="49">
      <c r="A87" s="180" t="n">
        <v>85</v>
      </c>
      <c r="B87" s="104" t="inlineStr">
        <is>
          <t>ค่าสัมประสิทธิ์สหสัมพันธ์ (correlation coefficient หรือ r) เป็นพารามิเตอร์ที่ใช้ประเมินหัวข้อใดในการตรวจสอบความถูกต้องของวิธีวิเคราะห์ (analytical method validation)</t>
        </is>
      </c>
      <c r="C87" s="104" t="inlineStr"/>
      <c r="D87" s="104" t="inlineStr">
        <is>
          <t>Linearity</t>
        </is>
      </c>
      <c r="E87" s="104" t="inlineStr">
        <is>
          <t>Accuracy</t>
        </is>
      </c>
      <c r="F87" s="104" t="inlineStr">
        <is>
          <t>Precision</t>
        </is>
      </c>
      <c r="G87" s="104" t="inlineStr">
        <is>
          <t>Tolerance</t>
        </is>
      </c>
      <c r="H87" s="104" t="inlineStr">
        <is>
          <t>Quantity limit</t>
        </is>
      </c>
      <c r="I87" s="62" t="n">
        <v>1</v>
      </c>
      <c r="J87" s="104" t="inlineStr">
        <is>
          <t>✅ คำตอบที่ถูกต้อง: ข้อ ก. Linearity
🎯 ทำไมข้อนี้ถึงถูก: ตามแนวทาง ICH Q2(R1) ค่า Correlation coefficient (r) หรือ Coefficient of determination (r²) เป็นตัวชี้วัดความเป็นเส้นตรง (Linearity) ซึ่งแสดงถึงความสามารถของวิธีวิเคราะห์ในการให้สัญญาณตอบสนองที่แปรผันตรงตามความเข้มข้นของสารตัวอย่างในช่วงที่กำหนด โดยทั่วไปเกณฑ์ยอมรับของ r คือต้องมากกว่าหรือเท่ากับ 0.999
🔍 ข้ออื่นผิดเพราะอะไร:
• ข้อ ข.: ผิดเพราะ Accuracy ประเมินจากร้อยละการตรวจกลับคืน (% recovery) ไม่ได้ใช้ r เป็นตัวชี้วัดหลัก
• ข้อ ค.: ผิดเพราะ Precision ประเมินจากค่าเบี่ยงเบนมาตรฐานสัมพัทธ์ (%RSD หรือ CV)
• ข้อ ง.: ผิดเพราะ Tolerance หรือ Robustness ประเมินความคงตัวของผลเมื่อมีการเปลี่ยนแปลงสภาวะเพียงเล็กน้อย
• ข้อ จ.: ผิดเพราะ Quantity limit หรือ Quantitation limit (LOQ) ประเมินจากอัตราส่วน signal-to-noise ratio</t>
        </is>
      </c>
      <c r="K87" s="104" t="inlineStr"/>
      <c r="L87" s="104" t="inlineStr">
        <is>
          <t>Chromatography</t>
        </is>
      </c>
      <c r="M87" s="104" t="inlineStr">
        <is>
          <t>Chromatographic QA</t>
        </is>
      </c>
      <c r="N87" s="62" t="inlineStr">
        <is>
          <t>Product</t>
        </is>
      </c>
      <c r="O87" s="104" t="inlineStr">
        <is>
          <t>[SOURCE: ข้อสอบจริง PLE CC1 (Product) วันที่ 2 ปี 2562 ข้อ 81]</t>
        </is>
      </c>
      <c r="P87" s="62" t="inlineStr">
        <is>
          <t>ข้อสอบเก่า</t>
        </is>
      </c>
      <c r="Q87" s="62" t="inlineStr">
        <is>
          <t>2562</t>
        </is>
      </c>
      <c r="R87" s="62" t="inlineStr"/>
    </row>
    <row r="88" ht="13.2" customHeight="1" s="49">
      <c r="A88" s="180" t="n">
        <v>86</v>
      </c>
      <c r="B88" s="104" t="inlineStr">
        <is>
          <t>ในการวิเคราะห์ตัวอย่างยา A ด้วยเทคนิค HPLC หากพบว่า Retention time (tR) ของสารมาตรฐาน (Standard) เท่ากับค่าของตัวอย่างยา A ข้อใดอธิบายความหมายได้ถูกต้องที่สุด</t>
        </is>
      </c>
      <c r="C88" s="104" t="inlineStr"/>
      <c r="D88" s="104" t="inlineStr">
        <is>
          <t>ตัวอย่างยา A มีปริมาณตัวยาสำคัญเท่ากับสารมาตรฐาน</t>
        </is>
      </c>
      <c r="E88" s="104" t="inlineStr">
        <is>
          <t>ยา A และสารมาตรฐานเป็นสารคนละชนิดกันอย่างแน่นอน</t>
        </is>
      </c>
      <c r="F88" s="104" t="inlineStr">
        <is>
          <t>ยา A เป็นผลพลอยได้ (by-product) ของสารมาตรฐาน</t>
        </is>
      </c>
      <c r="G88" s="104" t="inlineStr">
        <is>
          <t>สารมาตรฐานและยา A ใช้เวลาในการเคลื่อนที่และมีอันตรกิริยาในคอลัมน์เท่ากัน</t>
        </is>
      </c>
      <c r="H88" s="104" t="inlineStr">
        <is>
          <t>ยา A มีความชอบพอกับ stationary phase ในคอลัมน์มากกว่าสารมาตรฐาน</t>
        </is>
      </c>
      <c r="I88" s="62" t="n">
        <v>4</v>
      </c>
      <c r="J88" s="104" t="inlineStr">
        <is>
          <t>✅ คำตอบที่ถูกต้อง: ข้อ ง. สารมาตรฐานและยา A ใช้เวลาในการเคลื่อนที่และมีอันตรกิริยาในคอลัมน์เท่ากัน
🎯 ทำไมข้อนี้ถึงถูก: Retention time (tR) คือระยะเวลาที่สารเคลื่อนที่ผ่าน chromatographic column นับตั้งแต่ฉีดสารตัวอย่าง การที่ tR เท่ากันแสดงว่าสารทั้งสองใช้เวลาอยู่ในคอลัมน์เท่ากันและมีค่าสัมประสิทธิ์การแบ่งกระจายระหว่างสองวัฏภาคเหมือนกันภายใต้สภาวะวิเคราะห์เดียวกัน
🔍 ข้ออื่นผิดเพราะอะไร:
• ข้อ ก.: ปริมาณตัวยาสำคัญวิเคราะห์ได้จากพื้นที่ใต้พีค (Peak Area) หรือความสูงของพีค ไม่ได้ขึ้นอยู่กับ retention time
• ข้อ ข.: การมี retention time เท่ากันเป็นเกณฑ์เบื้องต้นของการพิสูจน์เอกลักษณ์ (Identification) ว่าน่าจะเป็นสารชนิดเดียวกัน ไม่ใช่คนละชนิด
• ข้อ ค.: By-product หรือ degradation product มักมีโครงสร้างและ polarity ต่างจากสารมาตรฐาน จึงแยกออกเป็นคนละพีค
• ข้อ จ.: หากมีความชอบพอกับ stationary phase มากกว่า จะถูกชะออกมาช้ากว่าและมี retention time ยาวนานกว่า ไม่เท่ากัน</t>
        </is>
      </c>
      <c r="K88" s="104" t="inlineStr"/>
      <c r="L88" s="104" t="inlineStr">
        <is>
          <t>Chromatography</t>
        </is>
      </c>
      <c r="M88" s="104" t="inlineStr">
        <is>
          <t>HPLC (Liquid Chromatography)</t>
        </is>
      </c>
      <c r="N88" s="62" t="inlineStr">
        <is>
          <t>Product</t>
        </is>
      </c>
      <c r="O88" s="104" t="inlineStr">
        <is>
          <t>[SOURCE: ข้อสอบจริง PLE CC1 (Product) ปี 2561 ข้อ 31]</t>
        </is>
      </c>
      <c r="P88" s="62" t="inlineStr">
        <is>
          <t>ข้อสอบเก่า</t>
        </is>
      </c>
      <c r="Q88" s="62" t="inlineStr">
        <is>
          <t>2561</t>
        </is>
      </c>
      <c r="R88" s="62" t="inlineStr"/>
    </row>
    <row r="89" ht="13.2" customHeight="1" s="49">
      <c r="A89" s="180" t="n">
        <v>87</v>
      </c>
      <c r="B89" s="104" t="inlineStr">
        <is>
          <t>จงคำนวณหาค่า Resolution (Rs) ระหว่าง Omeprazole และ Omeprazole related compound A จากผลการวิเคราะห์ HPLC โดยกำหนดให้ tR1 = 3 นาที, tR2 = 6 นาที, W1 = 0.3 นาที และ W2 = 0.325 นาที (สูตรคำนวณ Rs = 2 คูณ (tR2 - tR1) หารด้วย (W1 + W2) ดังภาพ)</t>
        </is>
      </c>
      <c r="C89" s="104" t="inlineStr">
        <is>
          <t>cc1_product/image109.png</t>
        </is>
      </c>
      <c r="D89" s="104" t="inlineStr">
        <is>
          <t>2.4</t>
        </is>
      </c>
      <c r="E89" s="104" t="inlineStr">
        <is>
          <t>4.8</t>
        </is>
      </c>
      <c r="F89" s="104" t="inlineStr">
        <is>
          <t>9.6</t>
        </is>
      </c>
      <c r="G89" s="104" t="inlineStr">
        <is>
          <t>3.0</t>
        </is>
      </c>
      <c r="H89" s="104" t="inlineStr">
        <is>
          <t>0.625</t>
        </is>
      </c>
      <c r="I89" s="62" t="n">
        <v>3</v>
      </c>
      <c r="J89" s="104" t="inlineStr">
        <is>
          <t>✅ คำตอบที่ถูกต้อง: ข้อ ค. 9.6
🎯 ทำไมข้อนี้ถึงถูก: คำนวณตามสูตร Resolution: Rs = 2 คูณ (tR2 - tR1) หารด้วย (W1 + W2) = 2 คูณ (6 - 3) หารด้วย (0.3 + 0.325) = (2 คูณ 3) หารด้วย 0.625 = 6 หารด้วย 0.625 = 9.6 ซึ่งมีค่ามากกว่า 1.5 แสดงว่าพีคแยกออกจากกันอย่างสมบูรณ์ (baseline separation)
🔍 ข้ออื่นผิดเพราะอะไร:
• ข้อ ก.: 2.4 เป็นผลลัพธ์ที่คำนวณผิดพลาดจากการลืมคูณ 2 หรือคำนวณตัวส่วนผิด
• ข้อ ข.: 4.8 เป็นผลลัพธ์ที่ได้หากคำนวณโดยไม่คูณ 2 ในสูตร resolution (3 หารด้วย 0.625 = 4.8)
• ข้อ ง.: 3.0 เป็นเพียงค่าผลต่างของ retention time (tR2 - tR1 = 6 - 3 = 3) โดยไม่ได้นำความกว้างฐานพีคมาคำนวณ
• ข้อ จ.: 0.625 เป็นเพียงผลรวมของความกว้างฐานพีค (W1 + W2 = 0.3 + 0.325 = 0.625)</t>
        </is>
      </c>
      <c r="K89" s="104" t="inlineStr"/>
      <c r="L89" s="104" t="inlineStr">
        <is>
          <t>Chromatography</t>
        </is>
      </c>
      <c r="M89" s="104" t="inlineStr">
        <is>
          <t>System Suitability Testing</t>
        </is>
      </c>
      <c r="N89" s="62" t="inlineStr">
        <is>
          <t>Product</t>
        </is>
      </c>
      <c r="O89" s="104" t="inlineStr">
        <is>
          <t>[SOURCE: ข้อสอบจริง PLE CC1 (Product) ปี 2561 ข้อ 40]</t>
        </is>
      </c>
      <c r="P89" s="62" t="inlineStr">
        <is>
          <t>ข้อสอบเก่า</t>
        </is>
      </c>
      <c r="Q89" s="62" t="inlineStr">
        <is>
          <t>2561</t>
        </is>
      </c>
      <c r="R89" s="62" t="inlineStr"/>
    </row>
    <row r="90" ht="13.2" customHeight="1" s="49">
      <c r="A90" s="180" t="n">
        <v>88</v>
      </c>
      <c r="B90" s="104" t="inlineStr">
        <is>
          <t>หากต้องการตรวจหาปริมาณตัวยาสำคัญ (Assay) ของ Ethinyl estradiol (EE) และ Levonorgestrel ที่ผสมร่วมกันในยาเม็ดคุมกำเนิด ควรเลือกใช้วิธีวิเคราะห์ในข้อใดตามมาตรฐานเภสัชตำรับ</t>
        </is>
      </c>
      <c r="C90" s="104" t="inlineStr"/>
      <c r="D90" s="104" t="inlineStr">
        <is>
          <t>HPLC</t>
        </is>
      </c>
      <c r="E90" s="104" t="inlineStr">
        <is>
          <t>Mass spectroscopy</t>
        </is>
      </c>
      <c r="F90" s="104" t="inlineStr">
        <is>
          <t>UV-Vis spectroscopy</t>
        </is>
      </c>
      <c r="G90" s="104" t="inlineStr">
        <is>
          <t>Infrared spectroscopy</t>
        </is>
      </c>
      <c r="H90" s="104" t="inlineStr">
        <is>
          <t>Planar chromatography</t>
        </is>
      </c>
      <c r="I90" s="62" t="n">
        <v>1</v>
      </c>
      <c r="J90" s="104" t="inlineStr">
        <is>
          <t>✅ คำตอบที่ถูกต้อง: ข้อ ก. HPLC
🎯 ทำไมข้อนี้ถึงถูก: ยาเม็ดคุมกำเนิดชนิดฮอร์โมนรวมมีตัวยาสองชนิดที่มีปริมาณแตกต่างกันมาก (EE ระดับไมโครกรัม ขณะที่ Levonorgestrel ระดับมิลลิกรัม) ตามเภสัชตำรับ USP จึงกำหนดให้ใช้ High-Performance Liquid Chromatography (RP-HPLC) ซึ่งสามารถแยกสารออกจากกันและตรวจวัดปริมาณพร้อมกันได้อย่างแม่นยำและมีความจำเพาะเจาะจงสูง
🔍 ข้ออื่นผิดเพราะอะไร:
• ข้อ ข.: Mass spectroscopy นิยมใช้ยืนยันโครงสร้างหรือตรวจสารในระดับร่องรอยและเมทาบอไลต์ ไม่ใช่วิธีรูทีนมาตรฐานในการ Assay ยาเม็ดรวมทางอุตสาหกรรม
• ข้อ ค.: UV-Vis spectroscopy ไม่สามารถวัดปริมาณยาผสมสองตัวได้โดยตรง เนื่องจากสเปกตรัมการดูดกลืนแสงเกิดการทับซ้อนกัน (Spectral overlap)
• ข้อ ง.: Infrared spectroscopy เหมาะสำหรับการพิสูจน์เอกลักษณ์หมู่ฟังก์ชัน (Identification) ไม่เหมาะกับการวิเคราะห์หาปริมาณยาที่มีขนาดยาต่ำ
• ข้อ จ.: Planar chromatography (TLC) เป็นการวิเคราะห์แบบกึ่งเชิงปริมาณ มีความแม่นยำและความเที่ยงต่ำกว่าเกณฑ์มาตรฐานการตรวจรับรองปริมาณยา</t>
        </is>
      </c>
      <c r="K90" s="104" t="inlineStr"/>
      <c r="L90" s="104" t="inlineStr">
        <is>
          <t>Chromatography</t>
        </is>
      </c>
      <c r="M90" s="104" t="inlineStr">
        <is>
          <t>HPLC (Liquid Chromatography)</t>
        </is>
      </c>
      <c r="N90" s="62" t="inlineStr">
        <is>
          <t>Product</t>
        </is>
      </c>
      <c r="O90" s="104" t="inlineStr">
        <is>
          <t>[SOURCE: ข้อสอบจริง PLE CC1 (Product) ปี 2561 ข้อ 63]</t>
        </is>
      </c>
      <c r="P90" s="62" t="inlineStr">
        <is>
          <t>ข้อสอบเก่า</t>
        </is>
      </c>
      <c r="Q90" s="62" t="inlineStr">
        <is>
          <t>2561</t>
        </is>
      </c>
      <c r="R90" s="62" t="inlineStr"/>
    </row>
    <row r="91" ht="13.2" customHeight="1" s="49">
      <c r="A91" s="180" t="n">
        <v>89</v>
      </c>
      <c r="B91" s="104" t="inlineStr">
        <is>
          <t>ข้อใดคือวิธีวิเคราะห์ทางโครมาโทกราฟีที่มีประสิทธิภาพในการแยกสารผสมที่เป็นคู่เอแนนทิโอเมอร์ (Racemic mixture) ออกจากกัน</t>
        </is>
      </c>
      <c r="C91" s="104" t="inlineStr"/>
      <c r="D91" s="104" t="inlineStr">
        <is>
          <t>Size exclusion chromatography</t>
        </is>
      </c>
      <c r="E91" s="104" t="inlineStr">
        <is>
          <t>Gas chromatography แบบทั่วไป</t>
        </is>
      </c>
      <c r="F91" s="104" t="inlineStr">
        <is>
          <t>Ion exchange chromatography</t>
        </is>
      </c>
      <c r="G91" s="104" t="inlineStr">
        <is>
          <t>Chiral column chromatography</t>
        </is>
      </c>
      <c r="H91" s="104" t="inlineStr">
        <is>
          <t>Hydrophobic interaction chromatography</t>
        </is>
      </c>
      <c r="I91" s="62" t="n">
        <v>4</v>
      </c>
      <c r="J91" s="104" t="inlineStr">
        <is>
          <t>✅ คำตอบที่ถูกต้อง: ข้อ ง. Chiral column chromatography
🎯 ทำไมข้อนี้ถึงถูก: เนื่องจากคู่ Enantiomers มีคุณสมบัติทางกายภาพและทางเคมีเหมือนกันทุกประการในสภาวะปกติ จึงไม่สามารถแยกด้วยคอลัมน์ทั่วไปได้ จำเป็นต้องใช้ Chiral column chromatography ซึ่งมี Chiral Stationary Phase (CSP) ที่สร้างอันตรกิริยาสามมิติที่ไม่สมมาตรแบบ Diastereomeric complex กับไอโซเมอร์แต่ละรูปด้วยความเสถียรที่ต่างกัน ทำให้สามารถแยกคู่ Enantiomer ออกจากกันได้อย่างสมบูรณ์
🔍 ข้ออื่นผิดเพราะอะไร:
• ข้อ ก.: Size exclusion chromatography แยกสารตามขนาดโมเลกุล (Hydrodynamic volume) ซึ่งคู่ Enantiomer มีขนาดและน้ำหนักโมเลกุลเท่ากัน จึงแยกไม่ได้
• ข้อ ข.: Gas chromatography ทั่วไปที่ไม่มี Chiral selector ในเฟสคงที่จะไม่สามารถแยกคู่ Enantiomer ได้
• ข้อ ค.: Ion exchange chromatography แยกสารตามประจุไฟฟ้าสุทธิ ซึ่ง Enantiomer ทั้งสองมีค่า pKa และสภาพประจุเหมือนกัน
• ข้อ จ.: Hydrophobic interaction chromatography แยกสารตามความไม่ชอบน้ำ ซึ่งคู่ Enantiomer มีค่าสัมประสิทธิ์การแบ่งส่วนเท่ากัน</t>
        </is>
      </c>
      <c r="K91" s="104" t="inlineStr"/>
      <c r="L91" s="104" t="inlineStr">
        <is>
          <t>Chromatography</t>
        </is>
      </c>
      <c r="M91" s="104" t="inlineStr">
        <is>
          <t>HPLC (Liquid Chromatography)</t>
        </is>
      </c>
      <c r="N91" s="62" t="inlineStr">
        <is>
          <t>Product</t>
        </is>
      </c>
      <c r="O91" s="104" t="inlineStr">
        <is>
          <t>[SOURCE: ข้อสอบจริง PLE CC1 (Product) ปี 2561 ข้อ 91]</t>
        </is>
      </c>
      <c r="P91" s="62" t="inlineStr">
        <is>
          <t>ข้อสอบเก่า</t>
        </is>
      </c>
      <c r="Q91" s="62" t="inlineStr">
        <is>
          <t>2561</t>
        </is>
      </c>
      <c r="R91" s="62" t="inlineStr"/>
    </row>
    <row r="92" ht="13.2" customHeight="1" s="49">
      <c r="A92" s="180" t="n">
        <v>90</v>
      </c>
      <c r="B92" s="104" t="inlineStr">
        <is>
          <t>จากกราฟการวิเคราะห์เปรียบเทียบระหว่างตัวยาสำคัญ A และสารมาตรฐานภายใน B (Internal standard) ด้วยเทคนิค HPLC (แสดงเส้นตรง Calibration curve ที่มีค่า R ยกกำลังสอง = 0.9999) ข้อใดกล่าวถูกต้อง</t>
        </is>
      </c>
      <c r="C92" s="104" t="inlineStr">
        <is>
          <t>cc1_product/image112.png</t>
        </is>
      </c>
      <c r="D92" s="104" t="inlineStr">
        <is>
          <t>ความเข้มข้นของสาร B มีผลทำให้ความชันของกราฟแปรเปลี่ยนไปในแต่ละจุดวิเคราะห์</t>
        </is>
      </c>
      <c r="E92" s="104" t="inlineStr">
        <is>
          <t>ความเข้มข้นของสาร A มีผลโดยตรงต่อการกำหนดจุดตัดแกนตั้ง (Y-intercept)</t>
        </is>
      </c>
      <c r="F92" s="104" t="inlineStr">
        <is>
          <t>แกนตั้ง (แกน Y) คืออัตราส่วนระหว่างพื้นที่ใต้พีคของสาร A ต่อสาร B</t>
        </is>
      </c>
      <c r="G92" s="104" t="inlineStr">
        <is>
          <t>การใช้สารมาตรฐานภายในทำให้ค่า R ยกกำลังสอง ห่างไกลจาก 1 มากขึ้น</t>
        </is>
      </c>
      <c r="H92" s="104" t="inlineStr">
        <is>
          <t>ผลกราฟที่ได้แสดงว่าวิธีวิเคราะห์ไม่ได้มาตรฐานเนื่องจากความสัมพันธ์เชิงเส้นไม่ผ่านเกณฑ์</t>
        </is>
      </c>
      <c r="I92" s="62" t="n">
        <v>3</v>
      </c>
      <c r="J92" s="104" t="inlineStr">
        <is>
          <t>✅ คำตอบที่ถูกต้อง: ข้อ ค. แกนตั้ง (แกน Y) คืออัตราส่วนระหว่างพื้นที่ใต้พีคของสาร A ต่อสาร B
🎯 ทำไมข้อนี้ถึงถูก: ในการวิเคราะห์เชิงปริมาณด้วยวิธี Internal Standard (IS) กราฟเทียบมาตรฐาน (Calibration curve) จะพล็อตระหว่างความเข้มข้นของสารตัวอย่าง A บนแกนนอน (แกน X) กับอัตราส่วนพื้นที่ใต้พีคของตัวอย่างต่อสารมาตรฐานภายใน (Peak Area Ratio of A ต่อ B) บนแกนตั้ง (แกน Y) เพื่อชดเชยความผันแปรจากปริมาตรการฉีดและระบบเครื่องมือ
🔍 ข้ออื่นผิดเพราะอะไร:
• ข้อ ก.: ความเข้มข้นของสารมาตรฐานภายใน B จะต้องถูกควบคุมให้คงที่เท่ากันทุกหลอดตัวอย่าง จึงไม่ทำให้ความชันแปรเปลี่ยนในแต่ละจุด
• ข้อ ข.: จุดตัดแกนตั้ง (Y-intercept) ขึ้นกับสัญญาณรบกวนพื้นฐาน (Baseline noise) และความจำเพาะ ไม่ได้กำหนดโดยความเข้มข้นของ A
• ข้อ ง.: การใช้สารมาตรฐานภายในช่วยชดเชยข้อผิดพลาด ทำให้ความสัมพันธ์เชิงเส้นมีความแม่นยำสูงขึ้น ส่งผลให้ค่า R ยกกำลังสอง เข้าใกล้ 1.0000 มากยิ่งขึ้น
• ข้อ จ.: ค่าสัมประสิทธิ์การตัดสินใจ R ยกกำลังสอง = 0.9999 บ่งชี้ถึงความสัมพันธ์เชิงเส้น (Linearity) ที่ยอดเยี่ยมและผ่านเกณฑ์มาตรฐานอย่างสมบูรณ์</t>
        </is>
      </c>
      <c r="K92" s="104" t="inlineStr"/>
      <c r="L92" s="104" t="inlineStr">
        <is>
          <t>Chromatography</t>
        </is>
      </c>
      <c r="M92" s="104" t="inlineStr">
        <is>
          <t>System Suitability Testing</t>
        </is>
      </c>
      <c r="N92" s="62" t="inlineStr">
        <is>
          <t>Product</t>
        </is>
      </c>
      <c r="O92" s="104" t="inlineStr">
        <is>
          <t>[SOURCE: ข้อสอบจริง PLE CC1 (Product) ปี 2561 ข้อ 94]</t>
        </is>
      </c>
      <c r="P92" s="62" t="inlineStr">
        <is>
          <t>ข้อสอบเก่า</t>
        </is>
      </c>
      <c r="Q92" s="62" t="inlineStr">
        <is>
          <t>2561</t>
        </is>
      </c>
      <c r="R92" s="62" t="inlineStr"/>
    </row>
    <row r="93" ht="13.2" customHeight="1" s="49">
      <c r="A93" s="180" t="n">
        <v>91</v>
      </c>
      <c r="B93" s="104" t="inlineStr">
        <is>
          <t>จากภาพแผนผังการทำงานของระบบเครื่องมือวิเคราะห์ (ประกอบด้วย Solvent reservoirs, Degasser, High-pressure pump, Autosampler injector, Analytical column, และ UV/Vis Detector) เป็นการวิเคราะห์โดยใช้เครื่องมือชนิดใด</t>
        </is>
      </c>
      <c r="C93" s="104" t="inlineStr">
        <is>
          <t>cc1_product/image115.png</t>
        </is>
      </c>
      <c r="D93" s="104" t="inlineStr">
        <is>
          <t>High Performance Liquid Chromatography (HPLC)</t>
        </is>
      </c>
      <c r="E93" s="104" t="inlineStr">
        <is>
          <t>Gas chromatography (GC)</t>
        </is>
      </c>
      <c r="F93" s="104" t="inlineStr">
        <is>
          <t>Planar chromatography (TLC)</t>
        </is>
      </c>
      <c r="G93" s="104" t="inlineStr">
        <is>
          <t>Countercurrent chromatography</t>
        </is>
      </c>
      <c r="H93" s="104" t="inlineStr">
        <is>
          <t>Capillary electrophoresis</t>
        </is>
      </c>
      <c r="I93" s="62" t="n">
        <v>1</v>
      </c>
      <c r="J93" s="104" t="inlineStr">
        <is>
          <t>✅ คำตอบที่ถูกต้อง: ข้อ ก. High Performance Liquid Chromatography (HPLC)
🎯 ทำไมข้อนี้ถึงถูก: แผนภาพแสดงองค์ประกอบโครงสร้างมาตรฐานที่สมบูรณ์ของระบบ High Performance Liquid Chromatography (HPLC) ซึ่งประกอบด้วยขวดตัวทำละลายเฟสเคลื่อนที่ (Solvent reservoirs), เครื่องไล่ฟองอากาศ (Degasser), ปั๊มแรงดันสูง (High-pressure pump), ช่องฉีดสารตัวอย่าง (Autosampler/Injector), คอลัมน์แยกสาร (Analytical column) และตัวตรวจวัดสัญญาณ (UV/Vis Detector)
🔍 ข้ออื่นผิดเพราะอะไร:
• ข้อ ข.: Gas chromatography (GC) ต้องใช้ถังก๊าซพาหะ (Carrier gas cylinder), เตาอบคอลัมน์ (Column oven) และหัวฉีดที่ควบคุมความร้อน ไม่ใช้ปั๊มของเหลวแรงดันสูง
• ข้อ ค.: Planar chromatography (TLC) ใช้แผ่นแก้วหรืออะลูมิเนียมเคลือบตัวดูดซับในถังแก้ว Chamber ไม่ใช้ระบบท่อแรงดันและปั๊ม
• ข้อ ง.: Countercurrent chromatography ใช้ระบบการหมุนเหวี่ยงแยกสารระหว่างของเหลวสองเฟสโดยไม่มีคอลัมน์แบบ Solid packing
• ข้อ จ.: Capillary electrophoresis อาศัยการเคลื่อนที่ของประจุในสนามไฟฟ้าแรงสูงระดับหลายกิโลโวลต์ในหลอดคาปิลลารีแก้ว</t>
        </is>
      </c>
      <c r="K93" s="104" t="inlineStr"/>
      <c r="L93" s="104" t="inlineStr">
        <is>
          <t>Chromatography</t>
        </is>
      </c>
      <c r="M93" s="104" t="inlineStr">
        <is>
          <t>HPLC (Liquid Chromatography)</t>
        </is>
      </c>
      <c r="N93" s="62" t="inlineStr">
        <is>
          <t>Product</t>
        </is>
      </c>
      <c r="O93" s="104" t="inlineStr">
        <is>
          <t>[SOURCE: ข้อสอบจริง PLE CC1 (Product) ปี 2561 ข้อ 103]</t>
        </is>
      </c>
      <c r="P93" s="62" t="inlineStr">
        <is>
          <t>ข้อสอบเก่า</t>
        </is>
      </c>
      <c r="Q93" s="62" t="inlineStr">
        <is>
          <t>2561</t>
        </is>
      </c>
      <c r="R93" s="62" t="inlineStr"/>
    </row>
    <row r="94" ht="13.2" customHeight="1" s="49">
      <c r="A94" s="180" t="n">
        <v>92</v>
      </c>
      <c r="B94" s="104" t="inlineStr">
        <is>
          <t>จากข้อกำหนดในเภสัชตำรับ USP ทั่วไป หัวข้อ Chromatography &lt;621&gt; สำหรับการวิเคราะห์ยา Propylthiouracil: The liquid chromatograph is equipped with a 4.6-mm x 25-cm column that contains 5-um packing L1. Flow rate is about 1 mL per minute... The column efficiency is not less than 3500 theoretical plates; the tailing factor is not more than 2.0; and RSD is not more than 2.0% ข้อใดกล่าวไม่ถูกต้อง</t>
        </is>
      </c>
      <c r="C94" s="104" t="inlineStr"/>
      <c r="D94" s="104" t="inlineStr">
        <is>
          <t>ระบบโครมาโทกราฟีนี้เป็นแบบ Normal phase chromatography</t>
        </is>
      </c>
      <c r="E94" s="104" t="inlineStr">
        <is>
          <t>สามารถใช้ UV-Vis detector ในการตรวจวัดสัญญาณของตัวยาได้</t>
        </is>
      </c>
      <c r="F94" s="104" t="inlineStr">
        <is>
          <t>Stationary phase ของคอลัมน์คือ Octadecylsilane (C18)</t>
        </is>
      </c>
      <c r="G94" s="104" t="inlineStr">
        <is>
          <t>Tailing factor ใช้สำหรับประเมินความสมมาตรของพีคโครมาโทแกรม</t>
        </is>
      </c>
      <c r="H94" s="104" t="inlineStr">
        <is>
          <t>Column efficiency สามารถคำนวณได้จาก Retention time และ Peak width</t>
        </is>
      </c>
      <c r="I94" s="62" t="n">
        <v>1</v>
      </c>
      <c r="J94" s="104" t="inlineStr">
        <is>
          <t>✅ คำตอบที่ถูกต้อง: ข้อ ก. ระบบโครมาโทกราฟีนี้เป็นแบบ Normal phase chromatography
🎯 ทำไมข้อนี้ถึงถูก: ตามนิยามมาตรฐานของเภสัชตำรับ USP &lt;621&gt; Packing L1 คือ Octadecyl silane chemically bonded to porous silica (C18) ซึ่งเป็นเฟสคงที่ชนิดไม่มีขั้ว (Non-polar stationary phase) ทำงานร่วมกับเฟสเคลื่อนที่ที่มีขั้วสูง (Polar mobile phase) ซึ่งจัดเป็นระบบ Reversed-Phase Chromatography (RP-HPLC) ไม่ใช่ Normal-phase
🔍 ข้ออื่นผิดเพราะอะไร:
• ข้อ ข.: เป็นข้อความที่ถูกต้อง: Propylthiouracil มีวงแหวนไทโอยูราซิลที่เป็นโครโมฟอร์ดูดกลืนแสง UV ได้ดี จึงตรวจวัดด้วย UV-Vis detector ได้
• ข้อ ค.: เป็นข้อความที่ถูกต้อง: Packing L1 ในเภสัชตำรับ USP หมายถึง Octadecyl silane หรือ C18 column
• ข้อ ง.: เป็นข้อความที่ถูกต้อง: ค่า Tailing factor (T) ใช้ประเมินความสมมาตรของพีค โดยค่า T ไม่เกิน 2.0 ถือว่าพีคมีความสมมาตรยอมรับได้
• ข้อ จ.: เป็นข้อความที่ถูกต้อง: ประสิทธิภาพของคอลัมน์ (Theoretical plates: N) คำนวณได้จากสูตร N = 16(tR / W) ยกกำลังสอง ซึ่งสัมพันธ์กับ Retention time และความกว้างของพีค</t>
        </is>
      </c>
      <c r="K94" s="104" t="inlineStr"/>
      <c r="L94" s="104" t="inlineStr">
        <is>
          <t>Chromatography</t>
        </is>
      </c>
      <c r="M94" s="104" t="inlineStr">
        <is>
          <t>HPLC (Liquid Chromatography)</t>
        </is>
      </c>
      <c r="N94" s="62" t="inlineStr">
        <is>
          <t>Product</t>
        </is>
      </c>
      <c r="O94" s="104" t="inlineStr">
        <is>
          <t>[SOURCE: ข้อสอบจริง PLE CC1 (Product) ปี 2561 ข้อ 107]</t>
        </is>
      </c>
      <c r="P94" s="62" t="inlineStr">
        <is>
          <t>ข้อสอบเก่า</t>
        </is>
      </c>
      <c r="Q94" s="62" t="inlineStr">
        <is>
          <t>2561</t>
        </is>
      </c>
      <c r="R94" s="62" t="inlineStr"/>
    </row>
    <row r="95" ht="13.2" customHeight="1" s="49">
      <c r="A95" s="176" t="n">
        <v>93</v>
      </c>
      <c r="B95" t="inlineStr">
        <is>
          <t>116. ในการตรวจวิเคราะห์ยา Amitriptyline (มีค่า pKa ~9.4) ด้วยเทคนิค Reversed-Phase HPLC โดยใช้คอลัมน์ C18 (Octadecylsilane) และใช้เฟสเคลื่อนที่เดิมเป็น Acetonitrile : Buffer pH 2.5 ในอัตราส่วน 42 : 58 หากผู้ปฏิบัติงานปรับเปลี่ยนอัตราส่วนของเฟสเคลื่อนที่เป็น 60 : 40 จะส่งผลต่อระยะเวลาในการคงอยู่ของสารในคอลัมน์ (Retention Time: RT) อย่างไร</t>
        </is>
      </c>
      <c r="D95" t="inlineStr">
        <is>
          <t>Retention time นานขึ้น เนื่องจากสัดส่วน Organic phase เพิ่มขึ้น ทำให้สารเกาะกับ Stationary phase ได้แน่นขึ้น</t>
        </is>
      </c>
      <c r="E95" t="inlineStr">
        <is>
          <t>Retention time ลดลง เนื่องจากสัดส่วน Organic phase เพิ่มขึ้น ส่งผลให้ความสามารถในการชะล้าง (Elution strength) สูงขึ้น สารจึงถูกชะหลุดออกจากคอลัมน์ได้เร็วขึ้น</t>
        </is>
      </c>
      <c r="F95" t="inlineStr">
        <is>
          <t>Retention time ไม่เปลี่ยนแปลง เนื่องจากสารมีประจุเท่าเดิม</t>
        </is>
      </c>
      <c r="G95" t="inlineStr">
        <is>
          <t>Retention time นานขึ้น เนื่องจากบัฟเฟอร์ลดลงทำให้สารเปลี่ยนเป็นรูปไม่แตกตัว</t>
        </is>
      </c>
      <c r="H95" t="inlineStr">
        <is>
          <t>Retention time ลดลง แต่ความสามารถในการแยกสารคู่อื่นจะดีขึ้นเสมอ</t>
        </is>
      </c>
      <c r="I95" t="n">
        <v>2</v>
      </c>
      <c r="J95" t="inlineStr">
        <is>
          <t>✅ คำตอบที่ถูกต้อง: ข้อ ข. Retention time ลดลง เนื่องจากสัดส่วน Organic phase เพิ่มขึ้น ส่งผลให้ความสามารถในการชะล้าง (Elution strength) สูงขึ้น สารจึงถูกชะหลุดออกจากคอลัมน์ได้เร็วขึ้น
🎯 ทำไมข้อนี้ถึงถูก: ในระบบ Reversed-Phase Chromatography (RP-HPLC) วัฏภาคคงที่ (C18) เป็นสารไม่มีขั้ว (Non-polar) และตัวทำละลายอินทรีย์ (เช่น Acetonitrile) ทำหน้าที่เป็น Strong solvent (มี Elution strength สูงกว่าน้ำหรือบัฟเฟอร์) เมื่อเพิ่มสัดส่วนของ Acetonitrile จาก 42% เป็น 60% ขั้วของเฟสเคลื่อนที่จะลดลง ทำให้ชะล้างสารสำคัญที่เป็น non-polar ออกมาจากคอลัมน์ได้ง่ายและรวดเร็วขึ้น ส่งผลให้ Retention Time (RT) ลดลงอย่างชัดเจน
🔍 ข้ออื่นผิดเพราะอะไร:
• ข้อ ก. ผิดหลัก RP-HPLC การเพิ่ม organic solvent จะทำให้ RT สั้นลงเสมอ ไม่ใช่ยาวขึ้น
• ข้อ ค. RT เปลี่ยนแปลงอย่างแน่นอนเมื่อเปลี่ยน mobile phase composition
• ข้อ ง. ที่ pH 2.5 (pH &lt;&lt; pKa 9.4) ยาเบส amitriptyline แตกตัวเป็นไอออนบวกเกือบ 100% อยู่แล้ว การลดบัฟเฟอร์ไม่ได้เปลี่ยนสถานะประจุของยา
---</t>
        </is>
      </c>
      <c r="L95" t="inlineStr">
        <is>
          <t>Chromatography</t>
        </is>
      </c>
      <c r="M95" t="inlineStr">
        <is>
          <t>HPLC (Liquid Chromatography)</t>
        </is>
      </c>
      <c r="N95" t="inlineStr">
        <is>
          <t>Product</t>
        </is>
      </c>
      <c r="O95" t="inlineStr">
        <is>
          <t>ข้อ 116 Mock RxCU83</t>
        </is>
      </c>
      <c r="P95" t="inlineStr">
        <is>
          <t>ข้อสอบจำลอง</t>
        </is>
      </c>
      <c r="Q95" t="inlineStr">
        <is>
          <t>Mock RxCU83 ชุดที่ 1</t>
        </is>
      </c>
    </row>
    <row r="96" ht="13.2" customHeight="1" s="49">
      <c r="A96" s="176" t="n">
        <v>94</v>
      </c>
      <c r="B96" t="inlineStr">
        <is>
          <t>125. ในการตรวจวิเคราะห์สารสลายตัวและสารปนเปื้อน (Related substances / Impurities) ของวัตถุดิบยา Acyclovir ด้วยเทคนิค HPLC กำหนดเกณฑ์มาตรฐานว่า ต้องพบ Guanine ไม่เกิน 2.0% และสารปนเปื้อนอื่นแต่ละตัวไม่เกิน 0.5% หากผลการทดสอบพบพื้นที่ใต้พีค (Peak Area) ของ Guanine = 500, Acyclovir = 19,300 และ Impurity อื่น = 200 (พื้นที่รวมทั้งหมด = 20,000) ผลการทดสอบนี้สรุปได้ตามข้อใด</t>
        </is>
      </c>
      <c r="C96" t="inlineStr">
        <is>
          <t>mock_rxcu83/page_31_Im4.jpg</t>
        </is>
      </c>
      <c r="D96" t="inlineStr">
        <is>
          <t>Guanine คิดเป็น 2.5% และ Impurity อื่นคิดเป็น 1.0% จึงสรุปว่า ไม่ผ่านเกณฑ์มาตรฐาน</t>
        </is>
      </c>
      <c r="E96" t="inlineStr">
        <is>
          <t>Guanine คิดเป็น 1.5% และ Impurity อื่นคิดเป็น 0.3% จึงสรุปว่า ผ่านเกณฑ์มาตรฐาน</t>
        </is>
      </c>
      <c r="F96" t="inlineStr">
        <is>
          <t>ผ่านเกณฑ์เฉพาะ Guanine แต่ตกเกณฑ์ Impurity อื่น</t>
        </is>
      </c>
      <c r="G96" t="inlineStr">
        <is>
          <t>ผ่านเกณฑ์ Impurity อื่น แต่ตกเกณฑ์ Guanine</t>
        </is>
      </c>
      <c r="H96" t="inlineStr">
        <is>
          <t>ไม่สามารถสรุปได้เนื่องจากต้องใช้วิธี Titration ยืนยัน</t>
        </is>
      </c>
      <c r="I96" t="n">
        <v>1</v>
      </c>
      <c r="J96" t="inlineStr">
        <is>
          <t>✅ คำตอบที่ถูกต้อง: ข้อ ก. Guanine คิดเป็น 2.5% และ Impurity อื่นคิดเป็น 1.0% จึงสรุปว่า ไม่ผ่านเกณฑ์มาตรฐาน
🎯 ทำไมข้อนี้ถึงถูก: การคำนวณร้อยละของพื้นที่ใต้พีค (% Area):
- พื้นที่ใต้พีครวมทั้งหมด = 500 + 19,300 + 200 = 20,000
- % Guanine = (500 / 20,000) × 100% = 2.5% (เกณฑ์กำหนดไม่เกิน 2.0% ดังนั้น 2.5% &gt; 2.0% ตกเกณฑ์)
- % Other Impurity = (200 / 20,000) × 100% = 1.0% (เกณฑ์กำหนดไม่เกิน 0.5% ดังนั้น 1.0% &gt; 0.5% ตกเกณฑ์)
เนื่องจากทั้งสองรายการมีค่าเกินกว่าเกณฑ์ขีดจำกัดสูงสุดที่ยอมรับได้ทั้งคู่ จึงสรุปว่า ไม่ผ่านเกณฑ์มาตรฐาน
🔍 ข้ออื่นผิดเพราะอะไร:
• ข้อ ข. ค. ง. คำนวณร้อยละผิดพลาด
• ข้อ จ. HPLC เป็นวิธีมาตรฐานอันดับหนึ่งตาม Pharmacopoeia ไม่จำเป็นต้องไทเทรตซ้ำ
---</t>
        </is>
      </c>
      <c r="L96" t="inlineStr">
        <is>
          <t>Chromatography</t>
        </is>
      </c>
      <c r="M96" t="inlineStr">
        <is>
          <t>HPLC (Liquid Chromatography)</t>
        </is>
      </c>
      <c r="N96" t="inlineStr">
        <is>
          <t>Product</t>
        </is>
      </c>
      <c r="O96" t="inlineStr">
        <is>
          <t>ข้อ 125 Mock RxCU83 | [RECONSTRUCTED: ปรับแต่งและเติมเต็มบริบทโจทย์เพื่อความสมบูรณ์]</t>
        </is>
      </c>
      <c r="P96" t="inlineStr">
        <is>
          <t>ข้อสอบจำลอง</t>
        </is>
      </c>
      <c r="Q96" t="inlineStr">
        <is>
          <t>Mock RxCU83 ชุดที่ 1</t>
        </is>
      </c>
    </row>
    <row r="97" ht="13.2" customHeight="1" s="49">
      <c r="A97" s="176" t="n">
        <v>95</v>
      </c>
      <c r="B97" t="inlineStr">
        <is>
          <t>82. จากโครงสร้างทางเคมีของตัวยาสำคัญดังกล่าว ซึ่งมีหมู่วงแหวนอะโรมาติกคอนจูเกต (Conjugated chromophore) และตรวจวิเคราะห์ด้วยเทคนิคโครมาโทกราฟีของเหลวสมรรถนะสูง ข้อใดกล่าวถูกต้องที่สุดเกี่ยวกับข้อกำหนดและการตรวจวิเคราะห์คุณภาพยาตามเภสัชตำรับ</t>
        </is>
      </c>
      <c r="C97" t="inlineStr">
        <is>
          <t>mock2_rxcu83/page_6_Im1.png</t>
        </is>
      </c>
      <c r="D97" t="inlineStr">
        <is>
          <t>สามารถใช้ค่า Retention time ของพีคหลักจากการทดสอบ Assay ด้วยเทคนิค Reverse-Phase HPLC ร่วมกับการเปรียบเทียบกับสารมาตรฐานเป็นส่วนหนึ่งในการตรวจเอกลักษณ์ (Identification) ได้</t>
        </is>
      </c>
      <c r="E97" t="inlineStr">
        <is>
          <t>ไม่สามารถใช้วิธี HPLC-UV ในการตรวจเอกลักษณ์ได้เนื่องจากไม่มีพันธะคู่</t>
        </is>
      </c>
      <c r="F97" t="inlineStr">
        <is>
          <t>การทดสอบการละลายของตัวยา (Dissolution testing) ต้องทดสอบแบบ Single time point เสมอในยาทุกรูปแบบ</t>
        </is>
      </c>
      <c r="G97" t="inlineStr">
        <is>
          <t>การตรวจวิเคราะห์ด้วย Reverse-Phase HPLC ใช้วัฏภาคคงที่ที่มีขั้วสูงกว่าวัฏภาคเคลื่อนที่</t>
        </is>
      </c>
      <c r="H97" t="inlineStr">
        <is>
          <t>เนื่องจากโมเลกุลมี Chiral center จึงไม่จำเป็นต้องควบคุมสเตอริโอไอโซเมอร์</t>
        </is>
      </c>
      <c r="I97" t="n">
        <v>1</v>
      </c>
      <c r="J97" t="inlineStr">
        <is>
          <t>✅ คำตอบที่ถูกต้อง: ข้อ ก. สามารถใช้ค่า Retention time ของพีคหลักจากการทดสอบ Assay ด้วยเทคนิค Reverse-Phase HPLC ร่วมกับการเปรียบเทียบกับสารมาตรฐานเป็นส่วนหนึ่งในการตรวจเอกลักษณ์ (Identification) ได้
🎯 ทำไมข้อนี้ถึงถูก: ตามข้อกำหนดมาตรฐานใน Pharmacopoeia (USP/BP) การทดสอบ Identification สามารถใช้เกณฑ์ว่า "ค่า Retention time ของพีคหลักในโครมาโทแกรมของสารละลายตัวอย่าง ต้องสอดคล้องกับค่า Retention time ของพีคหลักในสารละลายมาตรฐาน (Standard solution)" ที่ได้จากการทดสอบปริมาณตัวยาสำคัญ (Assay) ด้วยวิธี HPLC ได้อย่างเป็นทางการ
🔍 ข้ออื่นผิดเพราะอะไร:
• ข้อ ข. โครงสร้างมี Conjugated system ย่อมดูดกลืนแสง UV ได้ดี
• ข้อ ค. ยาที่มีการปลดปล่อยแบบควบคุม (Modified release) ต้องทดสอบ Multiple time points
• ข้อ ง. Reverse-Phase HPLC มีวัฏภาคคงที่ไม่มีขั้ว (Non-polar C8/C18) และวัฏภาคเคลื่อนที่มีขั้วสูงกว่า (Polar mobile phase)
• ข้อ จ. หากมี Chiral center จำเป็นต้องควบคุม Enantiomeric purity
---</t>
        </is>
      </c>
      <c r="L97" t="inlineStr">
        <is>
          <t>Titrations</t>
        </is>
      </c>
      <c r="M97" t="inlineStr">
        <is>
          <t>Method Validation &amp; System Suitability</t>
        </is>
      </c>
      <c r="N97" t="inlineStr">
        <is>
          <t>Product</t>
        </is>
      </c>
      <c r="O97" t="inlineStr">
        <is>
          <t>ข้อ 82 Mock RxCU83 ชุดที่ 2</t>
        </is>
      </c>
      <c r="P97" t="inlineStr">
        <is>
          <t>ข้อสอบจำลอง</t>
        </is>
      </c>
      <c r="Q97" t="inlineStr">
        <is>
          <t>Mock RxCU83 ชุดที่ 2</t>
        </is>
      </c>
    </row>
    <row r="98" ht="13.2" customHeight="1" s="49">
      <c r="A98" s="176" t="n">
        <v>96</v>
      </c>
      <c r="B98" t="inlineStr">
        <is>
          <t>จากภาพแสดงกลไกการแยกสารโดยคอลัมน์ที่มีประจุบวกหรือประจุลบบนผิว stationary phase และมีไอออนที่มีประจุตรงข้ามมาแย่งจับและชะหลุดออกมา แสดงถึงวิธีการวิเคราะห์ด้วยเทคนิคโครมาโทกราฟีแบบใด
&lt;img src="/PLE%20CC%20Quiz/images/quiz_cc1/quiz_cc1_p26_img2.png"&gt;</t>
        </is>
      </c>
      <c r="D98" t="inlineStr">
        <is>
          <t>Adsorption chromatography</t>
        </is>
      </c>
      <c r="E98" t="inlineStr">
        <is>
          <t>Ion-exchange chromatography</t>
        </is>
      </c>
      <c r="F98" t="inlineStr">
        <is>
          <t>Size exclusion chromatography</t>
        </is>
      </c>
      <c r="G98" t="inlineStr">
        <is>
          <t>Affinity chromatography</t>
        </is>
      </c>
      <c r="H98" t="inlineStr">
        <is>
          <t>Partition chromatography</t>
        </is>
      </c>
      <c r="I98" t="n">
        <v>2</v>
      </c>
      <c r="J98" t="inlineStr">
        <is>
          <t>✅ คำตอบที่ถูกต้อง: ข้อ ข. Ion-exchange chromatography
🎯 ทำไมข้อนี้ถึงถูก:
กลไกการแยกที่อาศัยแรงดึงดูดทางไฟฟ้าสถิตระหว่างประจุของโมเลกุลตัวถูกละลายกับหมู่ฟังก์ชันที่มีประจุบน stationary phase และอาศัยการแลกเปลี่ยนไอออน (Exchange of counter-ions) จัดเป็น Ion-exchange chromatography
🔍 ข้ออื่นผิดเพราะอะไร:
• ข้อ ก. ผิด เพราะ Adsorption chromatography อาศัยแรงดึงดูดแบบ adsorption บนผิวของแข็ง
• ข้อ ค. ผิด เพราะ Size exclusion อาศัยการคัดขนาดโมเลกุลผ่านรูพรุนของเจล
• ข้อ ง. ผิด เพราะ Affinity chromatography อาศัยความจำเพาะทางชีวภาพ (Biological specific interaction เช่น Antigen-Antibody)
• ข้อ จ. ผิด เพราะ Partition chromatography อาศัยผลต่างของการกระจายตัวระหว่างสองวัฏภาคของเหลว</t>
        </is>
      </c>
      <c r="K98" t="inlineStr">
        <is>
          <t>Product</t>
        </is>
      </c>
      <c r="L98" t="inlineStr">
        <is>
          <t>Chromatography</t>
        </is>
      </c>
      <c r="M98" t="inlineStr">
        <is>
          <t>HPLC &amp; Column Chromatography</t>
        </is>
      </c>
      <c r="N98" t="inlineStr">
        <is>
          <t>Product</t>
        </is>
      </c>
      <c r="O98" t="inlineStr">
        <is>
          <t>รุ่น RxCU83</t>
        </is>
      </c>
      <c r="P98" t="inlineStr">
        <is>
          <t>แบบฝึกหัด</t>
        </is>
      </c>
      <c r="Q98" t="inlineStr">
        <is>
          <t>Quiz เตรียมสอบ CC1 RxCU83</t>
        </is>
      </c>
    </row>
    <row r="99" ht="13.2" customHeight="1" s="49">
      <c r="A99" s="176" t="n">
        <v>97</v>
      </c>
      <c r="B99" t="inlineStr">
        <is>
          <t>ในข้อกำหนดการตรวจวิเคราะห์หาปริมาณตัวยาสำคัญ (Assay) ของยาเม็ด Ezetimibe ด้วยเทคนิค High Performance Liquid Chromatography (HPLC) ตามเภสัชตำรับ USP ระบุเงื่อนไขโครมาโทกราฟีว่า Run time ต้องไม่น้อยกว่า 2.4 เท่าของค่า Retention time ของพีคตัวยาสำคัญ Ezetimibe (NLT 2.4 times the retention time of the ezetimibe peak) หากในการทดสอบพบว่าพีคของ Ezetimibe ปรากฏที่ Retention time เท่ากับ 5.0 นาที การวิเคราะห์นี้จะต้องกำหนดระยะเวลา Run time ไม่น้อยกว่ากี่นาที</t>
        </is>
      </c>
      <c r="C99" t="inlineStr">
        <is>
          <t>12.0 นาที</t>
        </is>
      </c>
      <c r="D99" t="inlineStr">
        <is>
          <t>5.0 นาที</t>
        </is>
      </c>
      <c r="E99" t="inlineStr">
        <is>
          <t>8.0 นาที</t>
        </is>
      </c>
      <c r="F99" t="inlineStr">
        <is>
          <t>10.0 นาที</t>
        </is>
      </c>
      <c r="G99" t="inlineStr">
        <is>
          <t>2.4 นาที</t>
        </is>
      </c>
      <c r="H99" t="n">
        <v>1</v>
      </c>
      <c r="I99" t="inlineStr">
        <is>
          <t>✅ คำตอบที่ถูกต้อง: ข้อ ก. 12.0 นาที
🎯 ทำไมข้อนี้ถึงถูก: คำนวณตรงไปตรงมาตามข้อกำหนดเภสัชตำรับ: Run time &gt;= 2.4 x Retention time = 2.4 x 5.0 นาที = 12.0 นาที การกำหนดระยะเวลารันให้ยาวนานกว่าพีคตัวยาสำคัญอย่างน้อย 2.4 เท่า มีวัตถุประสงค์เพื่อชะล้างสารเจือปนที่ดูดซับแน่น (Late-eluting impurities) ออกจากคอลัมน์ให้หมด ป้องกันการรบกวนในการฉีดสารตัวอย่างครั้งถัดไป
🔍 ข้ออื่นผิดเพราะอะไร:
• ข้อ ข.: 5.0 นาที คือค่า Retention time ของพีค Ezetimibe หากหยุดรันทันทีจะไม่ครอบคลุมสารเจือปนที่ชะออกช้ากว่า
• ข้อ ค.: 8.0 นาที คิดจากตัวคูณเพียง 1.6 เท่า ต่ำกว่าข้อกำหนด USP
• ข้อ ง.: 10.0 นาที คิดจากตัวคูณเพียง 2.0 เท่า ต่ำกว่าข้อกำหนด USP
• ข้อ จ.: 2.4 นาที เป็นค่าตัวคูณของ Retention time ไม่ใช่ระยะเวลา Run time</t>
        </is>
      </c>
      <c r="K99" t="inlineStr">
        <is>
          <t>Intermediate</t>
        </is>
      </c>
      <c r="L99" t="inlineStr">
        <is>
          <t>Chromatography</t>
        </is>
      </c>
      <c r="M99" t="inlineStr">
        <is>
          <t>HPLC Run Time &amp; Chromatographic Parameters</t>
        </is>
      </c>
      <c r="N99" t="inlineStr">
        <is>
          <t>Product</t>
        </is>
      </c>
      <c r="O99" t="inlineStr">
        <is>
          <t>[RECONSTRUCTED: ปรับแต่งและเติมเต็มบริบทโจทย์/ตัวเลือกเพื่อความสมบูรณ์] ข้อสอบจริง PLE-CC1 ปี 2567 ข้อ 23</t>
        </is>
      </c>
      <c r="P99" t="inlineStr">
        <is>
          <t>ข้อสอบจริง</t>
        </is>
      </c>
      <c r="Q99" t="inlineStr">
        <is>
          <t>2567</t>
        </is>
      </c>
    </row>
    <row r="100" ht="13.2" customHeight="1" s="49">
      <c r="A100" s="177" t="n">
        <v>98</v>
      </c>
      <c r="B100" s="34" t="inlineStr">
        <is>
          <t>ในการตรวจวิเคราะห์หาปริมาณตัวยาสำคัญ Omeprazole ด้วยเทคนิค HPLC โดยใช้วิธี Internal Standard Method:
• สารละลายมาตรฐาน (Standard solution): มีความเข้มข้นของ Omeprazole RS 4.0 mcg/mL ตรวจวัดพื้นที่ใต้พีค (AUC) ของ Omeprazole ได้ 400 mAU และ AUC ของ Internal standard ได้ 300 mAU
• สารละลายตัวอย่าง (Test solution): นำตัวอย่างเจือจางที่ความเข้มข้นระบุ 4.0 mcg/mL ตรวจวัด AUC ของ Omeprazole ได้ 380 mAU และ AUC ของ Internal standard ได้ 300 mAU
ร้อยละของปริมาณตัวยาสำคัญที่ตรวจพบเทียบกับฉลาก (% Labeled amount หรือ % Assay) มีค่าเท่ากับเท่าใด</t>
        </is>
      </c>
      <c r="C100" s="100" t="inlineStr"/>
      <c r="D100" s="34" t="inlineStr">
        <is>
          <t>85.0%</t>
        </is>
      </c>
      <c r="E100" s="34" t="inlineStr">
        <is>
          <t>90.0%</t>
        </is>
      </c>
      <c r="F100" s="34" t="inlineStr">
        <is>
          <t>95.0%</t>
        </is>
      </c>
      <c r="G100" s="34" t="inlineStr">
        <is>
          <t>98.0%</t>
        </is>
      </c>
      <c r="H100" s="34" t="inlineStr">
        <is>
          <t>100.0%</t>
        </is>
      </c>
      <c r="I100" s="100" t="n">
        <v>3</v>
      </c>
      <c r="J100" s="34" t="inlineStr">
        <is>
          <t>✅ คำตอบที่ถูกต้อง: ข้อ ค. 95.0%
🎯 ทำไมข้อนี้ถึงถูก:
สูตรการคำนวณ HPLC โดยวิธี Internal Standard:
Response Ratio ของ Standard (R_std) = AUC_std / AUC_IS = 400 / 300 = 1.3333
Response Ratio ของ Sample (R_smp) = AUC_smp / AUC_IS = 380 / 300 = 1.2667
% Assay = (R_smp / R_std) x 100
% Assay = (1.2667 / 1.3333) x 100 = (380 / 400) x 100 = 95.0%
🔍 ข้ออื่นผิดเพราะอะไร:
• ข้อ ก. ข. ง. และ จ. ผิดเนื่องจากการคำนวณอัตราส่วนพีคผิดพลาด</t>
        </is>
      </c>
      <c r="K100" s="100" t="inlineStr"/>
      <c r="L100" s="34" t="inlineStr">
        <is>
          <t>Chromatography</t>
        </is>
      </c>
      <c r="M100" s="34" t="inlineStr">
        <is>
          <t>HPLC Quantitative Analysis (Internal Standard)</t>
        </is>
      </c>
      <c r="N100" s="100" t="inlineStr">
        <is>
          <t>Product</t>
        </is>
      </c>
      <c r="O100" s="34" t="inlineStr">
        <is>
          <t>ข้อสอบจริง PLE-CC1 ปี 2566 Day 1 ข้อ 72 [CASE_2566_GERD_01]</t>
        </is>
      </c>
      <c r="P100" s="100" t="inlineStr">
        <is>
          <t>ข้อสอบจริง</t>
        </is>
      </c>
      <c r="Q100" s="100" t="inlineStr">
        <is>
          <t>2566 Day 1</t>
        </is>
      </c>
      <c r="R100" s="100" t="inlineStr">
        <is>
          <t>CASE_2566_GERD_01</t>
        </is>
      </c>
    </row>
    <row r="101" ht="13.2" customHeight="1" s="49">
      <c r="A101" s="177" t="n">
        <v>99</v>
      </c>
      <c r="B101" s="34" t="inlineStr">
        <is>
          <t>จากการตรวจวิเคราะห์หาปริมาณยา Aspirin ในเภสัชตำรับ USP Monograph ด้วยเทคนิค Reversed-Phase HPLC:
• Mobile phase: Sodium 1-heptanesulfonate ในสารผสมระหว่าง Acetonitrile และน้ำ (15:85) ปรับค่า pH ด้วย Glacial acetic acid เป็น 3.4
• Diluent: Acetonitrile และ Formic acid (99:1)
ข้อใดต่อไปนี้กล่าว 'ไม่ถูกต้อง' เกี่ยวกับระบบโครมาโทกราฟีนี้</t>
        </is>
      </c>
      <c r="C101" s="100" t="inlineStr"/>
      <c r="D101" s="34" t="inlineStr">
        <is>
          <t>Sodium 1-heptanesulfonate ทำหน้าที่เป็น Ion-pairing agent ช่วยเพิ่มการหน่วงเหนี่ยวของยาในคอลัมน์ C18</t>
        </is>
      </c>
      <c r="E101" s="34" t="inlineStr">
        <is>
          <t>Glacial acetic acid ทำหน้าที่ปรับค่า pH ของวัฏภาคเคลื่อนที่ให้อยู่ในสภาวะกรดเพื่อควบคุมการแตกตัวของ Aspirin</t>
        </is>
      </c>
      <c r="F101" s="34" t="inlineStr">
        <is>
          <t>การปรับ pH เป็น 3.4 ช่วยให้อะซิติลซาลิไซลิกคงตัวและลดการเกิดปฏิกิริยาไฮโดรไลซิสระหว่างการวิเคราะห์</t>
        </is>
      </c>
      <c r="G101" s="34" t="inlineStr">
        <is>
          <t>สารละลายบัฟเฟอร์ในสูตรตำรับวัฏภาคเคลื่อนที่นี้คือส่วนผสมของ Acetonitrile และน้ำบริสุทธิ์</t>
        </is>
      </c>
      <c r="H101" s="34" t="inlineStr">
        <is>
          <t>การตรวจวิเคราะห์นี้จัดเป็นการวิเคราะห์หาปริมาณตัวยาสำคัญด้วยเทคนิค Reversed-Phase Ion-Pair HPLC</t>
        </is>
      </c>
      <c r="I101" s="100" t="n">
        <v>4</v>
      </c>
      <c r="J101" s="34" t="inlineStr">
        <is>
          <t>✅ คำตอบที่ถูกต้อง: ข้อ ง. สารละลายบัฟเฟอร์ในสูตรตำรับวัฏภาคเคลื่อนที่นี้คือส่วนผสมของ Acetonitrile และน้ำบริสุทธิ์
🎯 ทำไมข้อนี้ถึงถูก:
Acetonitrile และน้ำบริสุทธิ์เป็นเพียงตัวทำละลายอินทรีย์และน้ำ (Organic modifier &amp; Aqueous phase) ไม่ใช่สารละลายบัฟเฟอร์ (Buffer) สารที่ทำหน้าที่ควบคุมค่า pH และเป็นระบบบัฟเฟอร์ในวัฏภาคเคลื่อนที่นี้คือ กรดอะซิติกเข้มข้น (Glacial acetic acid) ร่วมกับเกลือไอออนคู่ประกบ Sodium 1-heptanesulfonate
🔍 ข้ออื่นผิดเพราะอะไร:
• ข้อ ก. ถูกต้องแล้ว: Sodium 1-heptanesulfonate เป็นเกลือซัลโฟเนตประจุลบ ทำหน้าที่เป็น Ion-pairing agent สำหรับเทคนิค Ion-pair HPLC
• ข้อ ข. ถูกต้องแล้ว: กรดอะซิติกปรับ pH 3.4 ทำให้หมู่คาร์บอกซิลของแอสไพริน (pKa ประมาณ 3.5) อยู่ในรูปโมเลกุลไม่แตกตัว
• ข้อ ค. ถูกต้องแล้ว: สภาวะกรดอ่อนช่วยลดอัตราการเกิด Hydrolysis ของ Aspirin เป็น Salicylic acid
• ข้อ จ. ถูกต้องแล้ว: เป็นระบบ Ion-Pair Reversed-Phase Liquid Chromatography มาตรฐาน</t>
        </is>
      </c>
      <c r="K101" s="100" t="inlineStr"/>
      <c r="L101" s="34" t="inlineStr">
        <is>
          <t>Chromatography</t>
        </is>
      </c>
      <c r="M101" s="34" t="inlineStr">
        <is>
          <t>Ion-Pair HPLC &amp; Mobile Phase Buffers</t>
        </is>
      </c>
      <c r="N101" s="100" t="inlineStr">
        <is>
          <t>Product</t>
        </is>
      </c>
      <c r="O101" s="34" t="inlineStr">
        <is>
          <t>ข้อสอบจริง PLE-CC1 ปี 2566 Day 1 ข้อ 79 [CASE_2566_STROKE_01]</t>
        </is>
      </c>
      <c r="P101" s="100" t="inlineStr">
        <is>
          <t>ข้อสอบจริง</t>
        </is>
      </c>
      <c r="Q101" s="100" t="inlineStr">
        <is>
          <t>2566 Day 1</t>
        </is>
      </c>
      <c r="R101" s="100" t="inlineStr">
        <is>
          <t>CASE_2566_STROKE_01</t>
        </is>
      </c>
    </row>
    <row r="102" ht="13.2" customHeight="1" s="49">
      <c r="A102" s="177" t="n">
        <v>100</v>
      </c>
      <c r="B102" s="34" t="inlineStr">
        <is>
          <t>ตามเกณฑ์มาตรฐานเภสัชตำรับสากล ในการตรวจวิเคราะห์หาปริมาณตัวยาสำคัญ (Assay) ของยาเม็ด Dolutegravir Sodium Tablets เทคนิคเครื่องมือวิเคราะห์ทางเคมีในข้อใดเป็นวิธีมาตรฐานที่ให้ความจำเพาะและความแม่นยำสูงสุด</t>
        </is>
      </c>
      <c r="C102" s="100" t="inlineStr"/>
      <c r="D102" s="34" t="inlineStr">
        <is>
          <t>UV-Visible Spectrophotometry</t>
        </is>
      </c>
      <c r="E102" s="34" t="inlineStr">
        <is>
          <t>Direct Acid-Base Titration</t>
        </is>
      </c>
      <c r="F102" s="34" t="inlineStr">
        <is>
          <t>Infrared Spectroscopy (FTIR)</t>
        </is>
      </c>
      <c r="G102" s="34" t="inlineStr">
        <is>
          <t>High-Performance Liquid Chromatography (Reversed-Phase HPLC)</t>
        </is>
      </c>
      <c r="H102" s="34" t="inlineStr">
        <is>
          <t>Nuclear Magnetic Resonance (NMR)</t>
        </is>
      </c>
      <c r="I102" s="100" t="n">
        <v>4</v>
      </c>
      <c r="J102" s="34" t="inlineStr">
        <is>
          <t>✅ คำตอบที่ถูกต้อง: ข้อ ง. High-Performance Liquid Chromatography (Reversed-Phase HPLC)
🎯 ทำไมข้อนี้ถึงถูก:
เภสัชตำรับสากล (USP และ International Pharmacopoeia) กำหนดให้ใช้เทคนิค Reversed-Phase HPLC ร่วมกับ UV/Vis Detector (หรือ Photodiode Array) เป็นวิธีมาตรฐานในการวิเคราะห์หาปริมาณ (Assay) และตรวจวัดสารสลายตัวที่เกี่ยวข้อง (Organic Impurities / Related substances) ของยาเม็ด Dolutegravir เนื่องจากสามารถแยกตัวยาสำคัญออกจากสารช่วยในตำรับและสารเสื่อมสภาพได้อย่างมีประสิทธิภาพและแม่นยำสูง
🔍 ข้ออื่นผิดเพราะอะไร:
• ข้อ ก. UV ธรรมดาไม่สามารถแยกพีคของสารสลายตัวและสารช่วยในตำรับได้
• ข้อ ข. การไทเทรตขาดความจำเพาะต่อตัวยาในรูปยาเม็ดผสม
• ข้อ ค. FTIR ใช้สำหรับการตรวจเอกลักษณ์ (Identification) ไม่ใช่วิธีมาตรฐานในการหาปริมาณ
• ข้อ จ. NMR ใช้ยืนยันโครงสร้าง ไม่ใช่วิธีประจำในการควบคุมคุณภาพรุ่นผลิต</t>
        </is>
      </c>
      <c r="K102" s="100" t="inlineStr"/>
      <c r="L102" s="34" t="inlineStr">
        <is>
          <t>Chromatography</t>
        </is>
      </c>
      <c r="M102" s="34" t="inlineStr">
        <is>
          <t>HPLC Assay of Antiretroviral Tablets</t>
        </is>
      </c>
      <c r="N102" s="100" t="inlineStr">
        <is>
          <t>Product</t>
        </is>
      </c>
      <c r="O102" s="34" t="inlineStr">
        <is>
          <t>ข้อสอบจริง PLE-CC1 ปี 2566 Day 1 ข้อ 85 [CASE_2566_HIV_01]</t>
        </is>
      </c>
      <c r="P102" s="100" t="inlineStr">
        <is>
          <t>ข้อสอบจริง</t>
        </is>
      </c>
      <c r="Q102" s="100" t="inlineStr">
        <is>
          <t>2566 Day 1</t>
        </is>
      </c>
      <c r="R102" s="100" t="inlineStr"/>
    </row>
    <row r="103" ht="13.2" customHeight="1" s="49">
      <c r="A103" s="177" t="n">
        <v>101</v>
      </c>
      <c r="B103" s="34" t="inlineStr">
        <is>
          <t>โครงสร้างทางเคมีของ Simvastatin แตกต่างจาก Lovastatin เพียงตำแหน่งเดียว คือ Simvastatin มีหมู่เมทิลเพิ่มขึ้นอีกหนึ่งหมู่ที่สายโซ่เอสเทอร์ด้านข้าง (2,2-dimethylbutyrate เทียบกับ 2-methylbutyrate ของ Lovastatin)
เทคนิคเครื่องมือวิเคราะห์ทางเคมีในข้อใดมีความเหมาะสมและมีประสิทธิภาพสูงที่สุดในการแยกและวิเคราะห์สารทั้งสองชนิดนี้ออกจากกันในห้องปฏิบัติการ</t>
        </is>
      </c>
      <c r="C103" s="100" t="inlineStr"/>
      <c r="D103" s="34" t="inlineStr">
        <is>
          <t>UV-Visible Spectrophotometry</t>
        </is>
      </c>
      <c r="E103" s="34" t="inlineStr">
        <is>
          <t>Infrared Spectroscopy (IR)</t>
        </is>
      </c>
      <c r="F103" s="34" t="inlineStr">
        <is>
          <t>Reversed-Phase High-Performance Liquid Chromatography (RP-HPLC)</t>
        </is>
      </c>
      <c r="G103" s="34" t="inlineStr">
        <is>
          <t>Polarimetry</t>
        </is>
      </c>
      <c r="H103" s="34" t="inlineStr">
        <is>
          <t>Thin Layer Chromatography แบบธรรมดา</t>
        </is>
      </c>
      <c r="I103" s="100" t="n">
        <v>3</v>
      </c>
      <c r="J103" s="34" t="inlineStr">
        <is>
          <t>✅ คำตอบที่ถูกต้อง: ข้อ ค. Reversed-Phase High-Performance Liquid Chromatography (RP-HPLC)
🎯 ทำไมข้อนี้ถึงถูก:
Simvastatin และ Lovastatin มีโครงสร้างแกนหลัก (Hexahydronaphthalene ring และ Beta-hydroxy-lactone) และ Chromophore ที่เหมือนกันแทบทุกประการ จึงให้สเปกตรัม UV และ IR ที่ใกล้เคียงกันมาก แต่การที่ Simvastatin มีหมู่เมทิลเพิ่มขึ้นอีกหนึ่งหมู่ (-CH3) ทำให้มีความชอบไขมัน (Lipophilicity) สูงกว่า Lovastatin เล็กน้อย ส่งผลให้เกิดความแตกต่างของ Retention time เมื่อผ่านคอลัมน์ C18 ในระบบ Reversed-Phase HPLC จึงสามารถแยกพีคออกจากกันได้อย่างสมบูรณ์แบบและแม่นยำ
🔍 ข้ออื่นผิดเพราะอะไร:
• ข้อ ก. UV ให้ค่าการดูดกลืนแสงสูงสุดที่ความยาวคลื่นเท่ากัน (238 nm) ไม่สามารถแยกความแตกต่างได้
• ข้อ ข. IR สเปกตรัมมีความคล้ายคลึงกันมากจนยากต่อการแยกแยะสารผสม
• ข้อ ง. Polarimetry วัดค่าการหมุนแสงระนาบ ไม่สามารถแยกสารทั้งสองชนิดออกจากกันในตัวอย่างผสมได้</t>
        </is>
      </c>
      <c r="K103" s="100" t="inlineStr"/>
      <c r="L103" s="34" t="inlineStr">
        <is>
          <t>Chromatography</t>
        </is>
      </c>
      <c r="M103" s="34" t="inlineStr">
        <is>
          <t>HPLC Separation of Closely Related Statins</t>
        </is>
      </c>
      <c r="N103" s="100" t="inlineStr">
        <is>
          <t>Product</t>
        </is>
      </c>
      <c r="O103" s="34" t="inlineStr">
        <is>
          <t>ข้อสอบจริง PLE-CC1 ปี 2566 Day 1 ข้อ 105 [CASE_2566_LIPID_01]</t>
        </is>
      </c>
      <c r="P103" s="100" t="inlineStr">
        <is>
          <t>ข้อสอบจริง</t>
        </is>
      </c>
      <c r="Q103" s="100" t="inlineStr">
        <is>
          <t>2566 Day 1</t>
        </is>
      </c>
      <c r="R103" s="100" t="inlineStr">
        <is>
          <t>CASE_2566_LIPID_01</t>
        </is>
      </c>
    </row>
    <row r="104" ht="13.2" customHeight="1" s="49">
      <c r="A104" s="177" t="n">
        <v>102</v>
      </c>
      <c r="B104" s="34" t="inlineStr">
        <is>
          <t>การตรวจวิเคราะห์ทางห้องปฏิบัติการควบคุมคุณภาพยาที่ให้ผลการแสดงกราฟิกเป็น 'โครมาโทแกรม' (Chromatogram) ที่แสดงค่า Retention time บนแกนแนวนอน และค่า Response / Peak area (mAU) บนแกนแนวตั้ง
จัดเป็นผลที่ได้จากเครื่องมือวิเคราะห์ทางเภสัชกรรมชนิดใด</t>
        </is>
      </c>
      <c r="C104" s="100" t="inlineStr"/>
      <c r="D104" s="34" t="inlineStr">
        <is>
          <t>Infrared Spectrophotometer (FTIR)</t>
        </is>
      </c>
      <c r="E104" s="34" t="inlineStr">
        <is>
          <t>UV-Visible Spectrophotometer</t>
        </is>
      </c>
      <c r="F104" s="34" t="inlineStr">
        <is>
          <t>Thin Layer Chromatography (TLC)</t>
        </is>
      </c>
      <c r="G104" s="34" t="inlineStr">
        <is>
          <t>High-Performance Liquid Chromatography (HPLC)</t>
        </is>
      </c>
      <c r="H104" s="34" t="inlineStr">
        <is>
          <t>Nuclear Magnetic Resonance Spectrometer (NMR)</t>
        </is>
      </c>
      <c r="I104" s="100" t="n">
        <v>4</v>
      </c>
      <c r="J104" s="34" t="inlineStr">
        <is>
          <t>✅ คำตอบที่ถูกต้อง: ข้อ ง. High-Performance Liquid Chromatography (HPLC)
🎯 ทำไมข้อนี้ถึงถูก:
กราฟที่แสดงผลระหว่างแกน X เป็นเวลาในการคงอยู่ของสารในคอลัมน์ (Retention time: tR ในหน่วยนาที) และแกน Y เป็นการตอบสนองของตัวตรวจวัด (Detector response / Absorbance ในหน่วย milli-Absorbance Units: mAU) ที่เกิดเป็นยอดพีค (Peaks) คือลักษณะเฉพาะของ โครมาโทแกรมจากเครื่อง HPLC (High-Performance Liquid Chromatography)
🔍 ข้ออื่นผิดเพราะอะไร:
• ข้อ ก. FTIR แสดงผลเป็นค่า % Transmittance เทียบกับ Wavenumber (cm-1)
• ข้อ ข. UV-Vis แสดงผลเป็นค่า Absorbance เทียบกับ Wavelength (nm)
• ข้อ ค. TLC แสดงผลเป็นแผ่นกระเบื้อง/แผ่นอะลูมิเนียมที่มีจุดคราบ (Spots) และค่า Rf
• ข้อ จ. NMR แสดงผลเป็นค่า Chemical shift (ppm)</t>
        </is>
      </c>
      <c r="K104" s="100" t="inlineStr"/>
      <c r="L104" s="34" t="inlineStr">
        <is>
          <t>Chromatography</t>
        </is>
      </c>
      <c r="M104" s="34" t="inlineStr">
        <is>
          <t>HPLC Chromatogram Interpretation &amp; Parameters</t>
        </is>
      </c>
      <c r="N104" s="100" t="inlineStr">
        <is>
          <t>Product</t>
        </is>
      </c>
      <c r="O104" s="34" t="inlineStr">
        <is>
          <t>ข้อสอบจริง PLE-CC1 ปี 2566 Day 1 ข้อ 111 [CASE_2566_HCTZ_01]</t>
        </is>
      </c>
      <c r="P104" s="100" t="inlineStr">
        <is>
          <t>ข้อสอบจริง</t>
        </is>
      </c>
      <c r="Q104" s="100" t="inlineStr">
        <is>
          <t>2566 Day 1</t>
        </is>
      </c>
      <c r="R104" s="100" t="inlineStr">
        <is>
          <t>CASE_2566_HCTZ_01</t>
        </is>
      </c>
    </row>
    <row r="105" ht="13.2" customHeight="1" s="49">
      <c r="A105" s="178" t="n">
        <v>103</v>
      </c>
      <c r="B105" s="179" t="inlineStr">
        <is>
          <t>ผู้ป่วยหญิงไทยอายุ 35 ปี ได้รับการวินิจฉัยเป็น Panic Disorder with Agoraphobia และแพทย์ต้องการสั่งใช้ยากลุ่ม Benzodiazepines เพื่อบรรเทาอาการตื่นตระหนกเฉียบพลันในระยะสั้น
เภสัชตำรับ USP กำหนดให้การทดสอบการพิสูจน์เอกลักษณ์ (Identification test) ของยาเม็ด Diazepam tablets ด้วยวิธี HPLC พิจารณาเปรียบเทียบพารามิเตอร์ใดระหว่างสารละลายตัวอย่างและสารละลายมาตรฐาน Diazepam RS</t>
        </is>
      </c>
      <c r="C105" s="178" t="inlineStr"/>
      <c r="D105" s="179" t="inlineStr">
        <is>
          <t>Wavelength of maximum absorbance (lambda max)</t>
        </is>
      </c>
      <c r="E105" s="179" t="inlineStr">
        <is>
          <t>Area under the chromatographic peak (Peak area / AUC)</t>
        </is>
      </c>
      <c r="F105" s="179" t="inlineStr">
        <is>
          <t>Retention time (tR)</t>
        </is>
      </c>
      <c r="G105" s="179" t="inlineStr">
        <is>
          <t>Concentration of Diazepam</t>
        </is>
      </c>
      <c r="H105" s="179" t="inlineStr">
        <is>
          <t>Relative standard deviation (%RSD)</t>
        </is>
      </c>
      <c r="I105" s="178" t="n">
        <v>3</v>
      </c>
      <c r="J105" s="179" t="inlineStr">
        <is>
          <t>✅ คำตอบที่ถูกต้อง: ข้อ ค. Retention time (tR)
🎯 ทำไมข้อนี้ถึงถูก:
ตามเภสัชตำรับ USP และหลักการวิเคราะห์ทางโครมาโทกราฟี (HPLC) การพิสูจน์เอกลักษณ์ (Identification test) ของสารตัวอย่าง ทำได้โดยการเปรียบเทียบเวลาที่สารเคลื่อนที่ผ่านคอลัมน์จนกระทั่งตรวจพบที่ตัวตรวจวัด นั่นคือ Retention time (tR) ของพีคหลักในโครมาโทแกรมของสารละลายตัวอย่าง (Assay preparation) จะต้องตรงกันและสอดคล้อง (Concordant) กับ Retention time ของสารละลายมาตรฐาน (Standard preparation)
🔍 ข้ออื่นผิดเพราะอะไร:
• ข้อ ก. ผิดเพราะ Lambda max เป็นพารามิเตอร์ของการทดสอบเอกลักษณ์ด้วยเทคนิค UV-Vis Spectrophotometry ไม่ใช่ HPLC
• ข้อ ข. และ ง. ผิดเพราะ Peak area (AUC) และความเข้มข้น ใช้สำหรับการวิเคราะห์เชิงปริมาณเพื่อหาปริมาณตัวยาสำคัญ (Assay / Quantitative analysis) ไม่ใช่การตรวจเอกลักษณ์
• ข้อ จ. ผิดเพราะ %RSD เป็นพารามิเตอร์ที่ใช้ประเมินความเที่ยงและความเหมาะสมของระบบ (System suitability / Precision) ไม่ใช่การตรวจเอกลักษณ์</t>
        </is>
      </c>
      <c r="K105" s="178" t="inlineStr"/>
      <c r="L105" s="179" t="inlineStr">
        <is>
          <t>Chromatography</t>
        </is>
      </c>
      <c r="M105" s="179" t="inlineStr">
        <is>
          <t>HPLC Identification &amp; Retention Time Monograph</t>
        </is>
      </c>
      <c r="N105" s="178" t="inlineStr">
        <is>
          <t>Product</t>
        </is>
      </c>
      <c r="O105" s="179" t="inlineStr">
        <is>
          <t>ข้อสอบจริง PLE-CC1 ปี 2566 Day 2 ข้อ 16 [CASE_2566_PANIC_01]</t>
        </is>
      </c>
      <c r="P105" s="178" t="inlineStr">
        <is>
          <t>ข้อสอบจริง</t>
        </is>
      </c>
      <c r="Q105" s="178" t="inlineStr">
        <is>
          <t>2566 Day 2</t>
        </is>
      </c>
      <c r="R105" s="178" t="inlineStr">
        <is>
          <t>CASE_2566_PANIC_01</t>
        </is>
      </c>
    </row>
    <row r="106" ht="13.2" customHeight="1" s="49">
      <c r="A106" s="178" t="n">
        <v>104</v>
      </c>
      <c r="B106" s="179" t="inlineStr">
        <is>
          <t>สูตรตำรับผงเกลือแร่โออาร์เอส (Oral Rehydration Salts: ORS) ประกอบด้วย: Glucose (Dextrose), Sodium chloride, Potassium chloride และ Trisodium citrate dihydrate
ในการตรวจวิเคราะห์หาปริมาณน้ำตาลกลูโคส (Glucose) ในตำรับ ORS ตามมาตรฐานเภสัชตำรับสากล ควรเลือกใช้เทคนิคการวิเคราะห์ในข้อใด</t>
        </is>
      </c>
      <c r="C106" s="178" t="inlineStr"/>
      <c r="D106" s="179" t="inlineStr">
        <is>
          <t>UV-Visible Spectrophotometry ที่ความยาวคลื่น 254 nm</t>
        </is>
      </c>
      <c r="E106" s="179" t="inlineStr">
        <is>
          <t>High-Performance Liquid Chromatography (HPLC) ร่วมกับ Refractive Index Detector (RID)</t>
        </is>
      </c>
      <c r="F106" s="179" t="inlineStr">
        <is>
          <t>Atomic Absorption Spectroscopy (AAS)</t>
        </is>
      </c>
      <c r="G106" s="179" t="inlineStr">
        <is>
          <t>Non-aqueous acid-base titration</t>
        </is>
      </c>
      <c r="H106" s="179" t="inlineStr">
        <is>
          <t>Gas Chromatography ร่วมกับ Flame Ionization Detector (GC-FID) โดยไม่ผ่านการอนุพันธ์เคมี</t>
        </is>
      </c>
      <c r="I106" s="178" t="n">
        <v>2</v>
      </c>
      <c r="J106" s="179" t="inlineStr">
        <is>
          <t>✅ คำตอบที่ถูกต้อง: ข้อ ข. High-Performance Liquid Chromatography (HPLC) ร่วมกับ Refractive Index Detector (RID)
🎯 ทำไมข้อนี้ถึงถูก:
น้ำตาลกลูโคส (Glucose) เป็นโมเลกุลที่ ไม่มีหมู่โครโมฟอร์ (Chromophore-lacking compound) ที่สามารถดูดกลืนแสง UV ได้ ดังนั้นการวิเคราะห์หาปริมาณกลูโคสในตำรับ ORS ตามเภสัชตำรับ USP และ BP จึงใช้วิธี HPLC โดยใช้คอลัมน์ Amino หรือ Ion-exchange และตรวจวัดด้วย Refractive Index Detector (RID) ซึ่งวัดการเปลี่ยนแปลงดัชนีหักเหของแสงตามความเข้มข้นของน้ำตาล หรือใช้ Polarimetry
🔍 ข้ออื่นผิดเพราะอะไร:
• ข้อ ก. กลูโคสไม่มี Conjugated double bond หรือ Chromophore จึงไม่ดูดกลืนแสง UV ที่ 254 nm
• ข้อ ค. AAS ใช้ตรวจวิเคราะห์หาปริมาณโลหะและไอออนบวก (Na+, K+) ไม่ใช่น้ำตาล
• ข้อ ง. การไทเทรตกรด-ด่างไม่สามารถใช้วิเคราะห์น้ำตาลกลูโคสที่เป็นกลางได้
• ข้อ จ. น้ำตาลกลูโคสมีจุดเดือดสูง ไม่ระเหย จึงไม่สามารถนำเข้าเครื่อง GC ได้โดยตรงโดยไม่ทำ Derivatization</t>
        </is>
      </c>
      <c r="K106" s="178" t="inlineStr"/>
      <c r="L106" s="179" t="inlineStr">
        <is>
          <t>Chromatography</t>
        </is>
      </c>
      <c r="M106" s="179" t="inlineStr">
        <is>
          <t>Sugar Analysis &amp; HPLC Refractive Index Detection</t>
        </is>
      </c>
      <c r="N106" s="178" t="inlineStr">
        <is>
          <t>Product</t>
        </is>
      </c>
      <c r="O106" s="179" t="inlineStr">
        <is>
          <t>ข้อสอบจริง PLE-CC1 ปี 2566 Day 2 ข้อ 75 [CASE_2566_ORS_01]</t>
        </is>
      </c>
      <c r="P106" s="178" t="inlineStr">
        <is>
          <t>ข้อสอบจริง</t>
        </is>
      </c>
      <c r="Q106" s="178" t="inlineStr">
        <is>
          <t>2566 Day 2</t>
        </is>
      </c>
      <c r="R106" s="178" t="inlineStr">
        <is>
          <t>CASE_2566_ORS_01</t>
        </is>
      </c>
    </row>
    <row r="107" ht="13.2" customHeight="1" s="49">
      <c r="A107" s="178" t="n">
        <v>105</v>
      </c>
      <c r="B107" s="179" t="inlineStr">
        <is>
          <t>ในการตรวจวิเคราะห์ยา Methotrexate วัตถุดิบหรือยาสำเร็จรูปด้วยเทคนิค HPLC โครมาโทแกรมแสดงพีคหลักของ Methotrexate และมีพีคขนาดเล็กๆ (ระบุเป็นพีค J และ พีค N) ปรากฏแยกออกมาอย่างชัดเจน
การตรวจวัดและคำนวณพื้นที่ใต้พีคขนาดเล็ก J และ N ดังกล่าว มีวัตถุประสงค์เพื่อประเมินคุณภาพหัวข้อใดตามเภสัชตำรับ</t>
        </is>
      </c>
      <c r="C107" s="178" t="inlineStr"/>
      <c r="D107" s="179" t="inlineStr">
        <is>
          <t>การหาปริมาณตัวยาสำคัญ (Assay)</t>
        </is>
      </c>
      <c r="E107" s="179" t="inlineStr">
        <is>
          <t>การตรวจหาโลหะหนักปนเปื้อน (Heavy metals test)</t>
        </is>
      </c>
      <c r="F107" s="179" t="inlineStr">
        <is>
          <t>การตรวจพิสูจน์เอกลักษณ์ทางเคมี (Identification)</t>
        </is>
      </c>
      <c r="G107" s="179" t="inlineStr">
        <is>
          <t>การตรวจหาสารปนเปื้อนและสารสลายตัวที่เกี่ยวเนื่อง (Organic impurities / Related substances)</t>
        </is>
      </c>
      <c r="H107" s="179" t="inlineStr">
        <is>
          <t>การตรวจหาปริมาณน้ำในตัวอย่าง (Water determination)</t>
        </is>
      </c>
      <c r="I107" s="178" t="n">
        <v>4</v>
      </c>
      <c r="J107" s="179" t="inlineStr">
        <is>
          <t>✅ คำตอบที่ถูกต้อง: ข้อ ง. การตรวจหาสารปนเปื้อนและสารสลายตัวที่เกี่ยวเนื่อง (Organic impurities / Related substances)
🎯 ทำไมข้อนี้ถึงถูก:
ในการวิเคราะห์ยาด้วย HPLC พีคเล็กๆ ที่แยกตัวออกจากพีคหลักของตัวยาสำคัญ (Main drug peak) จัดเป็น สารอินทรีย์ปนเปื้อนหรือสารสลายตัวที่เกี่ยวเนื่อง (Organic impurities / Related substances / Degradation products) เช่น Methotrexate related compound A, C หรือกรดโฟลิกที่ปนเปื้อนมา เภสัชตำรับกำหนดเกณฑ์จำกัด (Impurity limits) โดยคำนวณร้อยละของพื้นที่พีคสิ่งแปลกปลอมแต่ละตัวและพื้นที่รวมเทียบกับพีคหลัก เพื่อรับรองความบริสุทธิ์และความปลอดภัยของยา
🔍 ข้ออื่นผิดเพราะอะไร:
• ข้อ ก. Assay คำนวณจากพื้นที่ใต้พีคหลักของตัวยาสำคัญ
• ข้อ ข. Heavy metals ตรวจด้วยเทคนิคทางเคมีเปรียบเทียบสีหรือเครื่อง ICP-MS / AAS
• ข้อ ค. Identification พิจารณาเฉพาะ Retention time ของพีคหลัก
• ข้อ จ. Water determination ตรวจด้วยวิธี Karl Fischer titration หรือ Loss on drying</t>
        </is>
      </c>
      <c r="K107" s="178" t="inlineStr"/>
      <c r="L107" s="179" t="inlineStr">
        <is>
          <t>Chromatography</t>
        </is>
      </c>
      <c r="M107" s="179" t="inlineStr">
        <is>
          <t>Related Substances &amp; Organic Impurities HPLC Analysis</t>
        </is>
      </c>
      <c r="N107" s="178" t="inlineStr">
        <is>
          <t>Product</t>
        </is>
      </c>
      <c r="O107" s="179" t="inlineStr">
        <is>
          <t>ข้อสอบจริง PLE-CC1 ปี 2566 Day 2 ข้อ 92 [CASE_2566_RA_01]</t>
        </is>
      </c>
      <c r="P107" s="178" t="inlineStr">
        <is>
          <t>ข้อสอบจริง</t>
        </is>
      </c>
      <c r="Q107" s="178" t="inlineStr">
        <is>
          <t>2566 Day 2</t>
        </is>
      </c>
      <c r="R107" s="178" t="inlineStr">
        <is>
          <t>CASE_2566_RA_01</t>
        </is>
      </c>
    </row>
    <row r="108" ht="13.2" customHeight="1" s="49">
      <c r="A108" s="178" t="n">
        <v>106</v>
      </c>
      <c r="B108" s="179" t="inlineStr">
        <is>
          <t>ในการควบคุมคุณภาพยาแผนปัจจุบันตามมาตรฐานเภสัชตำรับสากล (USP/BP/EP)
เทคนิคเครื่องมือวิเคราะห์ในข้อใด เป็นวิธีมาตรฐานสากลที่นิยมใช้มากที่สุดในการตรวจแยกและหาปริมาณสารปนเปื้อนและสารสลายตัว (Related substances / Impurities)</t>
        </is>
      </c>
      <c r="C108" s="178" t="inlineStr"/>
      <c r="D108" s="179" t="inlineStr">
        <is>
          <t>UV-Visible Spectrophotometry</t>
        </is>
      </c>
      <c r="E108" s="179" t="inlineStr">
        <is>
          <t>High-Performance Liquid Chromatography (HPLC)</t>
        </is>
      </c>
      <c r="F108" s="179" t="inlineStr">
        <is>
          <t>Potentiometric Titration</t>
        </is>
      </c>
      <c r="G108" s="179" t="inlineStr">
        <is>
          <t>Nuclear Magnetic Resonance Spectroscopy (NMR)</t>
        </is>
      </c>
      <c r="H108" s="179" t="inlineStr">
        <is>
          <t>Infrared Spectroscopy (FTIR)</t>
        </is>
      </c>
      <c r="I108" s="178" t="n">
        <v>2</v>
      </c>
      <c r="J108" s="179" t="inlineStr">
        <is>
          <t>✅ คำตอบที่ถูกต้อง: ข้อ ข. High-Performance Liquid Chromatography (HPLC)
🎯 ทำไมข้อนี้ถึงถูก:
HPLC (High-Performance Liquid Chromatography) เป็นเทคนิคมาตรฐานระดับ Gold standard ที่ระบุไว้ในเภสัชตำรับสากลสำหรับการตรวจวิเคราะห์ Organic impurities / Related substances เนื่องจากมีความสามารถในการแยกสารที่มีโครงสร้างคล้ายคลึงกัน (High chromatographic resolution) มีความไวสูง (High sensitivity) ในการตรวจวัดสารปริมาณน้อยระดับ trace levels (0.05 - 0.1%) และสามารถวิเคราะห์เชิงปริมาณได้อย่างแม่นยำ
🔍 ข้ออื่นผิดเพราะอะไร:
• ข้อ ก. UV-Vis ไม่สามารถแยกสารปนเปื้อนออกจากตัวยาหลักได้หากสเปกตรัมการดูดกลืนแสงซ้อนทับกัน
• ข้อ ค. การไทเทรตวัดปริมาณรวมของสาร ไม่สามารถแยกชนิดสิ่งเจือปนได้
• ข้อ ง. และ จ. NMR และ FTIR ใช้สำหรับพิสูจน์โครงสร้างทางเคมี (Structure elucidation/Identification) ไม่ใช่วิธีรูทีนสำหรับ Impurity profiling ในเภสัชตำรับ</t>
        </is>
      </c>
      <c r="K108" s="178" t="inlineStr"/>
      <c r="L108" s="179" t="inlineStr">
        <is>
          <t>Chromatography</t>
        </is>
      </c>
      <c r="M108" s="179" t="inlineStr">
        <is>
          <t>Chromatographic Separation &amp; Impurity Profiling Standards</t>
        </is>
      </c>
      <c r="N108" s="178" t="inlineStr">
        <is>
          <t>Product</t>
        </is>
      </c>
      <c r="O108" s="179" t="inlineStr">
        <is>
          <t>ข้อสอบจริง PLE-CC1 ปี 2566 Day 2 ข้อ 93 [CASE_2566_RA_01]</t>
        </is>
      </c>
      <c r="P108" s="178" t="inlineStr">
        <is>
          <t>ข้อสอบจริง</t>
        </is>
      </c>
      <c r="Q108" s="178" t="inlineStr">
        <is>
          <t>2566 Day 2</t>
        </is>
      </c>
      <c r="R108" s="178" t="inlineStr">
        <is>
          <t>CASE_2566_RA_01</t>
        </is>
      </c>
    </row>
    <row r="109" ht="13.2" customHeight="1" s="49"/>
    <row r="110" ht="13.2" customHeight="1" s="49"/>
    <row r="111" ht="13.2" customHeight="1" s="49"/>
    <row r="112" ht="13.2" customHeight="1" s="49"/>
    <row r="113" ht="13.2" customHeight="1" s="49"/>
    <row r="114" ht="13.2" customHeight="1" s="49"/>
    <row r="115" ht="13.2" customHeight="1" s="49"/>
    <row r="116" ht="13.2" customHeight="1" s="49"/>
    <row r="117" ht="13.2" customHeight="1" s="49"/>
    <row r="118" ht="13.2" customHeight="1" s="49"/>
    <row r="119" ht="13.2" customHeight="1" s="49"/>
    <row r="120" ht="13.2" customHeight="1" s="49"/>
    <row r="121" ht="13.2" customHeight="1" s="49"/>
    <row r="122" ht="13.2" customHeight="1" s="49"/>
    <row r="123" ht="13.2" customHeight="1" s="49"/>
    <row r="124" ht="13.2" customHeight="1" s="49"/>
    <row r="125" ht="13.2" customHeight="1" s="49"/>
    <row r="126" ht="13.2" customHeight="1" s="49"/>
    <row r="127" ht="13.2" customHeight="1" s="49"/>
    <row r="128" ht="13.2" customHeight="1" s="49"/>
    <row r="129" ht="13.2" customHeight="1" s="49"/>
    <row r="130" ht="13.2" customHeight="1" s="49"/>
    <row r="131" ht="13.2" customHeight="1" s="49"/>
    <row r="132" ht="13.2" customHeight="1" s="49"/>
    <row r="133" ht="13.2" customHeight="1" s="49"/>
    <row r="134" ht="13.2" customHeight="1" s="49"/>
    <row r="135" ht="13.2" customHeight="1" s="49"/>
    <row r="136" ht="13.2" customHeight="1" s="49"/>
    <row r="137" ht="13.2" customHeight="1" s="49"/>
    <row r="138" ht="13.2" customHeight="1" s="49"/>
    <row r="139" ht="13.2" customHeight="1" s="49"/>
    <row r="140" ht="13.2" customHeight="1" s="49"/>
    <row r="141" ht="13.2" customHeight="1" s="49"/>
    <row r="142" ht="13.2" customHeight="1" s="49"/>
    <row r="143" ht="13.2" customHeight="1" s="49"/>
    <row r="144" ht="13.2" customHeight="1" s="49"/>
    <row r="145" ht="13.2" customHeight="1" s="49"/>
    <row r="146" ht="13.2" customHeight="1" s="49"/>
    <row r="147" ht="13.2" customHeight="1" s="49"/>
    <row r="148" ht="13.2" customHeight="1" s="49"/>
    <row r="149" ht="13.2" customHeight="1" s="49"/>
    <row r="150" ht="13.2" customHeight="1" s="49"/>
    <row r="151" ht="13.2" customHeight="1" s="49"/>
    <row r="152" ht="13.2" customHeight="1" s="49"/>
    <row r="153" ht="13.2" customHeight="1" s="49"/>
    <row r="154" ht="13.2" customHeight="1" s="49"/>
    <row r="155" ht="13.2" customHeight="1" s="49"/>
    <row r="156" ht="13.2" customHeight="1" s="49"/>
    <row r="157" ht="13.2" customHeight="1" s="49"/>
    <row r="158" ht="13.2" customHeight="1" s="49"/>
    <row r="159" ht="13.2" customHeight="1" s="49"/>
    <row r="160" ht="13.2" customHeight="1" s="49"/>
    <row r="161" ht="13.2" customHeight="1" s="49"/>
    <row r="162" ht="13.2" customHeight="1" s="49"/>
    <row r="163" ht="13.2" customHeight="1" s="49"/>
    <row r="164" ht="13.2" customHeight="1" s="49"/>
    <row r="165" ht="13.2" customHeight="1" s="49"/>
    <row r="166" ht="13.2" customHeight="1" s="49"/>
    <row r="167" ht="13.2" customHeight="1" s="49"/>
    <row r="168" ht="13.2" customHeight="1" s="49"/>
    <row r="169" ht="13.2" customHeight="1" s="49"/>
    <row r="170" ht="13.2" customHeight="1" s="49"/>
    <row r="171" ht="13.2" customHeight="1" s="49"/>
    <row r="172" ht="13.2" customHeight="1" s="49"/>
    <row r="173" ht="13.2" customHeight="1" s="49"/>
    <row r="174" ht="13.2" customHeight="1" s="49"/>
    <row r="175" ht="13.2" customHeight="1" s="49"/>
    <row r="176" ht="13.2" customHeight="1" s="49"/>
    <row r="177" ht="13.2" customHeight="1" s="49"/>
    <row r="178" ht="13.2" customHeight="1" s="49"/>
    <row r="179" ht="13.2" customHeight="1" s="49"/>
    <row r="180" ht="13.2" customHeight="1" s="49"/>
    <row r="181" ht="13.2" customHeight="1" s="49"/>
    <row r="182" ht="13.2" customHeight="1" s="49"/>
    <row r="183" ht="13.2" customHeight="1" s="49"/>
    <row r="184" ht="13.2" customHeight="1" s="49"/>
    <row r="185" ht="13.2" customHeight="1" s="49"/>
    <row r="186" ht="13.2" customHeight="1" s="49"/>
    <row r="187" ht="13.2" customHeight="1" s="49"/>
    <row r="188" ht="13.2" customHeight="1" s="49"/>
    <row r="189" ht="13.2" customHeight="1" s="49"/>
    <row r="190" ht="13.2" customHeight="1" s="49"/>
    <row r="191" ht="13.2" customHeight="1" s="49"/>
    <row r="192" ht="13.2" customHeight="1" s="49"/>
    <row r="193" ht="13.2" customHeight="1" s="49"/>
    <row r="194" ht="13.2" customHeight="1" s="49"/>
    <row r="195" ht="13.2" customHeight="1" s="49"/>
    <row r="196" ht="13.2" customHeight="1" s="49"/>
    <row r="197" ht="13.2" customHeight="1" s="49"/>
    <row r="198" ht="13.2" customHeight="1" s="49"/>
    <row r="199" ht="13.2" customHeight="1" s="49"/>
    <row r="200" ht="13.2" customHeight="1" s="49"/>
    <row r="201" ht="13.2" customHeight="1" s="49"/>
    <row r="202" ht="13.2" customHeight="1" s="49"/>
    <row r="203" ht="13.2" customHeight="1" s="49"/>
    <row r="204" ht="13.2" customHeight="1" s="49"/>
    <row r="205" ht="13.2" customHeight="1" s="49"/>
    <row r="206" ht="13.2" customHeight="1" s="49"/>
    <row r="207" ht="13.2" customHeight="1" s="49"/>
    <row r="208" ht="13.2" customHeight="1" s="49"/>
    <row r="209" ht="13.2" customHeight="1" s="49"/>
    <row r="210" ht="13.2" customHeight="1" s="49"/>
    <row r="211" ht="13.2" customHeight="1" s="49"/>
    <row r="212" ht="13.2" customHeight="1" s="49"/>
    <row r="213" ht="13.2" customHeight="1" s="49"/>
    <row r="214" ht="13.2" customHeight="1" s="49"/>
    <row r="215" ht="13.2" customHeight="1" s="49"/>
    <row r="216" ht="13.2" customHeight="1" s="49"/>
    <row r="217" ht="13.2" customHeight="1" s="49"/>
    <row r="218" ht="13.2" customHeight="1" s="49"/>
    <row r="219" ht="13.2" customHeight="1" s="49"/>
    <row r="220" ht="13.2" customHeight="1" s="49"/>
    <row r="221" ht="13.2" customHeight="1" s="49"/>
    <row r="222" ht="13.2" customHeight="1" s="49"/>
    <row r="223" ht="13.2" customHeight="1" s="49"/>
    <row r="224" ht="13.2" customHeight="1" s="49"/>
    <row r="225" ht="13.2" customHeight="1" s="49"/>
    <row r="226" ht="13.2" customHeight="1" s="49"/>
    <row r="227" ht="13.2" customHeight="1" s="49"/>
    <row r="228" ht="13.2" customHeight="1" s="49"/>
    <row r="229" ht="13.2" customHeight="1" s="49"/>
    <row r="230" ht="13.2" customHeight="1" s="49"/>
    <row r="231" ht="13.2" customHeight="1" s="49"/>
    <row r="232" ht="13.2" customHeight="1" s="49"/>
    <row r="233" ht="13.2" customHeight="1" s="49"/>
    <row r="234" ht="13.2" customHeight="1" s="49"/>
    <row r="235" ht="13.2" customHeight="1" s="49"/>
    <row r="236" ht="13.2" customHeight="1" s="49"/>
    <row r="237" ht="13.2" customHeight="1" s="49"/>
    <row r="238" ht="13.2" customHeight="1" s="49"/>
    <row r="239" ht="13.2" customHeight="1" s="49"/>
    <row r="240" ht="13.2" customHeight="1" s="49"/>
    <row r="241" ht="13.2" customHeight="1" s="49"/>
    <row r="242" ht="13.2" customHeight="1" s="49"/>
    <row r="243" ht="13.2" customHeight="1" s="49"/>
    <row r="244" ht="13.2" customHeight="1" s="49"/>
    <row r="245" ht="13.2" customHeight="1" s="49"/>
    <row r="246" ht="13.2" customHeight="1" s="49"/>
    <row r="247" ht="13.2" customHeight="1" s="49"/>
    <row r="248" ht="13.2" customHeight="1" s="49"/>
    <row r="249" ht="13.2" customHeight="1" s="49"/>
    <row r="250" ht="13.2" customHeight="1" s="49"/>
    <row r="251" ht="13.2" customHeight="1" s="49"/>
    <row r="252" ht="13.2" customHeight="1" s="49"/>
    <row r="253" ht="13.2" customHeight="1" s="49"/>
    <row r="254" ht="13.2" customHeight="1" s="49"/>
    <row r="255" ht="13.2" customHeight="1" s="49"/>
    <row r="256" ht="13.2" customHeight="1" s="49"/>
    <row r="257" ht="13.2" customHeight="1" s="49"/>
    <row r="258" ht="13.2" customHeight="1" s="49"/>
    <row r="259" ht="13.2" customHeight="1" s="49"/>
    <row r="260" ht="13.2" customHeight="1" s="49"/>
    <row r="261" ht="13.2" customHeight="1" s="49"/>
    <row r="262" ht="13.2" customHeight="1" s="49"/>
    <row r="263" ht="13.2" customHeight="1" s="49"/>
    <row r="264" ht="13.2" customHeight="1" s="49"/>
    <row r="265" ht="13.2" customHeight="1" s="49"/>
    <row r="266" ht="13.2" customHeight="1" s="49"/>
    <row r="267" ht="13.2" customHeight="1" s="49"/>
    <row r="268" ht="13.2" customHeight="1" s="49"/>
    <row r="269" ht="13.2" customHeight="1" s="49"/>
    <row r="270" ht="13.2" customHeight="1" s="49"/>
    <row r="271" ht="13.2" customHeight="1" s="49"/>
    <row r="272" ht="13.2" customHeight="1" s="49"/>
    <row r="273" ht="13.2" customHeight="1" s="49"/>
    <row r="274" ht="13.2" customHeight="1" s="49"/>
    <row r="275" ht="13.2" customHeight="1" s="49"/>
    <row r="276" ht="13.2" customHeight="1" s="49"/>
    <row r="277" ht="13.2" customHeight="1" s="49"/>
    <row r="278" ht="13.2" customHeight="1" s="49"/>
    <row r="279" ht="13.2" customHeight="1" s="49"/>
    <row r="280" ht="13.2" customHeight="1" s="49"/>
    <row r="281" ht="13.2" customHeight="1" s="49"/>
    <row r="282" ht="13.2" customHeight="1" s="49"/>
    <row r="283" ht="13.2" customHeight="1" s="49"/>
    <row r="284" ht="13.2" customHeight="1" s="49"/>
    <row r="285" ht="13.2" customHeight="1" s="49"/>
    <row r="286" ht="13.2" customHeight="1" s="49"/>
    <row r="287" ht="13.2" customHeight="1" s="49"/>
    <row r="288" ht="13.2" customHeight="1" s="49"/>
    <row r="289" ht="13.2" customHeight="1" s="49"/>
    <row r="290" ht="13.2" customHeight="1" s="49"/>
    <row r="291" ht="13.2" customHeight="1" s="49"/>
    <row r="292" ht="13.2" customHeight="1" s="49"/>
    <row r="293" ht="13.2" customHeight="1" s="49"/>
    <row r="294" ht="13.2" customHeight="1" s="49"/>
    <row r="295" ht="13.2" customHeight="1" s="49"/>
    <row r="296" ht="13.2" customHeight="1" s="49"/>
    <row r="297" ht="13.2" customHeight="1" s="49"/>
    <row r="298" ht="13.2" customHeight="1" s="49"/>
    <row r="299" ht="13.2" customHeight="1" s="49"/>
    <row r="300" ht="13.2" customHeight="1" s="49"/>
    <row r="301" ht="13.2" customHeight="1" s="49"/>
    <row r="302" ht="13.2" customHeight="1" s="49"/>
    <row r="303" ht="13.2" customHeight="1" s="49"/>
    <row r="304" ht="13.2" customHeight="1" s="49"/>
    <row r="305" ht="13.2" customHeight="1" s="49"/>
    <row r="306" ht="13.2" customHeight="1" s="49"/>
    <row r="307" ht="13.2" customHeight="1" s="49"/>
    <row r="308" ht="13.2" customHeight="1" s="49"/>
    <row r="309" ht="13.2" customHeight="1" s="49"/>
    <row r="310" ht="13.2" customHeight="1" s="49"/>
    <row r="311" ht="13.2" customHeight="1" s="49"/>
    <row r="312" ht="13.2" customHeight="1" s="49"/>
    <row r="313" ht="13.2" customHeight="1" s="49"/>
    <row r="314" ht="13.2" customHeight="1" s="49"/>
    <row r="315" ht="13.2" customHeight="1" s="49"/>
    <row r="316" ht="13.2" customHeight="1" s="49"/>
    <row r="317" ht="13.2" customHeight="1" s="49"/>
    <row r="318" ht="13.2" customHeight="1" s="49"/>
    <row r="319" ht="13.2" customHeight="1" s="49"/>
    <row r="320" ht="13.2" customHeight="1" s="49"/>
    <row r="321" ht="13.2" customHeight="1" s="49"/>
    <row r="322" ht="13.2" customHeight="1" s="49"/>
    <row r="323" ht="13.2" customHeight="1" s="49"/>
    <row r="324" ht="13.2" customHeight="1" s="49"/>
    <row r="325" ht="13.2" customHeight="1" s="49"/>
    <row r="326" ht="13.2" customHeight="1" s="49"/>
    <row r="327" ht="13.2" customHeight="1" s="49"/>
    <row r="328" ht="13.2" customHeight="1" s="49"/>
    <row r="329" ht="13.2" customHeight="1" s="49"/>
    <row r="330" ht="13.2" customHeight="1" s="49"/>
    <row r="331" ht="13.2" customHeight="1" s="49"/>
    <row r="332" ht="13.2" customHeight="1" s="49"/>
    <row r="333" ht="13.2" customHeight="1" s="49"/>
    <row r="334" ht="13.2" customHeight="1" s="49"/>
    <row r="335" ht="13.2" customHeight="1" s="49"/>
    <row r="336" ht="13.2" customHeight="1" s="49"/>
    <row r="337" ht="13.2" customHeight="1" s="49"/>
    <row r="338" ht="13.2" customHeight="1" s="49"/>
    <row r="339" ht="13.2" customHeight="1" s="49"/>
    <row r="340" ht="13.2" customHeight="1" s="49"/>
    <row r="341" ht="13.2" customHeight="1" s="49"/>
    <row r="342" ht="13.2" customHeight="1" s="49"/>
    <row r="343" ht="13.2" customHeight="1" s="49"/>
    <row r="344" ht="13.2" customHeight="1" s="49"/>
    <row r="345" ht="13.2" customHeight="1" s="49"/>
    <row r="346" ht="13.2" customHeight="1" s="49"/>
    <row r="347" ht="13.2" customHeight="1" s="49"/>
    <row r="348" ht="13.2" customHeight="1" s="49"/>
    <row r="349" ht="13.2" customHeight="1" s="49"/>
    <row r="350" ht="13.2" customHeight="1" s="49"/>
    <row r="351" ht="13.2" customHeight="1" s="49"/>
    <row r="352" ht="13.2" customHeight="1" s="49"/>
    <row r="353" ht="13.2" customHeight="1" s="49"/>
    <row r="354" ht="13.2" customHeight="1" s="49"/>
    <row r="355" ht="13.2" customHeight="1" s="49"/>
    <row r="356" ht="13.2" customHeight="1" s="49"/>
    <row r="357" ht="13.2" customHeight="1" s="49"/>
    <row r="358" ht="13.2" customHeight="1" s="49"/>
    <row r="359" ht="13.2" customHeight="1" s="49"/>
    <row r="360" ht="13.2" customHeight="1" s="49"/>
    <row r="361" ht="13.2" customHeight="1" s="49"/>
    <row r="362" ht="13.2" customHeight="1" s="49"/>
    <row r="363" ht="13.2" customHeight="1" s="49"/>
    <row r="364" ht="13.2" customHeight="1" s="49"/>
    <row r="365" ht="13.2" customHeight="1" s="49"/>
    <row r="366" ht="13.2" customHeight="1" s="49"/>
    <row r="367" ht="13.2" customHeight="1" s="49"/>
    <row r="368" ht="13.2" customHeight="1" s="49"/>
    <row r="369" ht="13.2" customHeight="1" s="49"/>
    <row r="370" ht="13.2" customHeight="1" s="49"/>
    <row r="371" ht="13.2" customHeight="1" s="49"/>
    <row r="372" ht="13.2" customHeight="1" s="49"/>
    <row r="373" ht="13.2" customHeight="1" s="49"/>
    <row r="374" ht="13.2" customHeight="1" s="49"/>
    <row r="375" ht="13.2" customHeight="1" s="49"/>
    <row r="376" ht="13.2" customHeight="1" s="49"/>
    <row r="377" ht="13.2" customHeight="1" s="49"/>
    <row r="378" ht="13.2" customHeight="1" s="49"/>
    <row r="379" ht="13.2" customHeight="1" s="49"/>
    <row r="380" ht="13.2" customHeight="1" s="49"/>
    <row r="381" ht="13.2" customHeight="1" s="49"/>
    <row r="382" ht="13.2" customHeight="1" s="49"/>
    <row r="383" ht="13.2" customHeight="1" s="49"/>
    <row r="384" ht="13.2" customHeight="1" s="49"/>
    <row r="385" ht="13.2" customHeight="1" s="49"/>
    <row r="386" ht="13.2" customHeight="1" s="49"/>
    <row r="387" ht="13.2" customHeight="1" s="49"/>
    <row r="388" ht="13.2" customHeight="1" s="49"/>
    <row r="389" ht="13.2" customHeight="1" s="49"/>
    <row r="390" ht="13.2" customHeight="1" s="49"/>
    <row r="391" ht="13.2" customHeight="1" s="49"/>
    <row r="392" ht="13.2" customHeight="1" s="49"/>
    <row r="393" ht="13.2" customHeight="1" s="49"/>
    <row r="394" ht="13.2" customHeight="1" s="49"/>
    <row r="395" ht="13.2" customHeight="1" s="49"/>
    <row r="396" ht="13.2" customHeight="1" s="49"/>
    <row r="397" ht="13.2" customHeight="1" s="49"/>
    <row r="398" ht="13.2" customHeight="1" s="49"/>
    <row r="399" ht="13.2" customHeight="1" s="49"/>
    <row r="400" ht="13.2" customHeight="1" s="49"/>
    <row r="401" ht="13.2" customHeight="1" s="49"/>
    <row r="402" ht="13.2" customHeight="1" s="49"/>
    <row r="403" ht="13.2" customHeight="1" s="49"/>
    <row r="404" ht="13.2" customHeight="1" s="49"/>
    <row r="405" ht="13.2" customHeight="1" s="49"/>
    <row r="406" ht="13.2" customHeight="1" s="49"/>
    <row r="407" ht="13.2" customHeight="1" s="49"/>
    <row r="408" ht="13.2" customHeight="1" s="49"/>
    <row r="409" ht="13.2" customHeight="1" s="49"/>
    <row r="410" ht="13.2" customHeight="1" s="49"/>
    <row r="411" ht="13.2" customHeight="1" s="49"/>
    <row r="412" ht="13.2" customHeight="1" s="49"/>
    <row r="413" ht="13.2" customHeight="1" s="49"/>
    <row r="414" ht="13.2" customHeight="1" s="49"/>
    <row r="415" ht="13.2" customHeight="1" s="49"/>
    <row r="416" ht="13.2" customHeight="1" s="49"/>
    <row r="417" ht="13.2" customHeight="1" s="49"/>
    <row r="418" ht="13.2" customHeight="1" s="49"/>
    <row r="419" ht="13.2" customHeight="1" s="49"/>
    <row r="420" ht="13.2" customHeight="1" s="49"/>
    <row r="421" ht="13.2" customHeight="1" s="49"/>
    <row r="422" ht="13.2" customHeight="1" s="49"/>
    <row r="423" ht="13.2" customHeight="1" s="49"/>
    <row r="424" ht="13.2" customHeight="1" s="49"/>
    <row r="425" ht="13.2" customHeight="1" s="49"/>
    <row r="426" ht="13.2" customHeight="1" s="49"/>
    <row r="427" ht="13.2" customHeight="1" s="49"/>
    <row r="428" ht="13.2" customHeight="1" s="49"/>
    <row r="429" ht="13.2" customHeight="1" s="49"/>
    <row r="430" ht="13.2" customHeight="1" s="49"/>
    <row r="431" ht="13.2" customHeight="1" s="49"/>
    <row r="432" ht="13.2" customHeight="1" s="49"/>
    <row r="433" ht="13.2" customHeight="1" s="49"/>
    <row r="434" ht="13.2" customHeight="1" s="49"/>
    <row r="435" ht="13.2" customHeight="1" s="49"/>
    <row r="436" ht="13.2" customHeight="1" s="49"/>
    <row r="437" ht="13.2" customHeight="1" s="49"/>
    <row r="438" ht="13.2" customHeight="1" s="49"/>
    <row r="439" ht="13.2" customHeight="1" s="49"/>
    <row r="440" ht="13.2" customHeight="1" s="49"/>
    <row r="441" ht="13.2" customHeight="1" s="49"/>
    <row r="442" ht="13.2" customHeight="1" s="49"/>
    <row r="443" ht="13.2" customHeight="1" s="49"/>
    <row r="444" ht="13.2" customHeight="1" s="49"/>
    <row r="445" ht="13.2" customHeight="1" s="49"/>
    <row r="446" ht="13.2" customHeight="1" s="49"/>
    <row r="447" ht="13.2" customHeight="1" s="49"/>
    <row r="448" ht="13.2" customHeight="1" s="49"/>
    <row r="449" ht="13.2" customHeight="1" s="49"/>
    <row r="450" ht="13.2" customHeight="1" s="49"/>
    <row r="451" ht="13.2" customHeight="1" s="49"/>
    <row r="452" ht="13.2" customHeight="1" s="49"/>
    <row r="453" ht="13.2" customHeight="1" s="49"/>
    <row r="454" ht="13.2" customHeight="1" s="49"/>
    <row r="455" ht="13.2" customHeight="1" s="49"/>
    <row r="456" ht="13.2" customHeight="1" s="49"/>
    <row r="457" ht="13.2" customHeight="1" s="49"/>
    <row r="458" ht="13.2" customHeight="1" s="49"/>
    <row r="459" ht="13.2" customHeight="1" s="49"/>
    <row r="460" ht="13.2" customHeight="1" s="49"/>
    <row r="461" ht="13.2" customHeight="1" s="49"/>
    <row r="462" ht="13.2" customHeight="1" s="49"/>
    <row r="463" ht="13.2" customHeight="1" s="49"/>
    <row r="464" ht="13.2" customHeight="1" s="49"/>
    <row r="465" ht="13.2" customHeight="1" s="49"/>
    <row r="466" ht="13.2" customHeight="1" s="49"/>
    <row r="467" ht="13.2" customHeight="1" s="49"/>
    <row r="468" ht="13.2" customHeight="1" s="49"/>
    <row r="469" ht="13.2" customHeight="1" s="49"/>
    <row r="470" ht="13.2" customHeight="1" s="49"/>
    <row r="471" ht="13.2" customHeight="1" s="49"/>
    <row r="472" ht="13.2" customHeight="1" s="49"/>
    <row r="473" ht="13.2" customHeight="1" s="49"/>
    <row r="474" ht="13.2" customHeight="1" s="49"/>
    <row r="475" ht="13.2" customHeight="1" s="49"/>
    <row r="476" ht="13.2" customHeight="1" s="49"/>
    <row r="477" ht="13.2" customHeight="1" s="49"/>
    <row r="478" ht="13.2" customHeight="1" s="49"/>
    <row r="479" ht="13.2" customHeight="1" s="49"/>
    <row r="480" ht="13.2" customHeight="1" s="49"/>
    <row r="481" ht="13.2" customHeight="1" s="49"/>
    <row r="482" ht="13.2" customHeight="1" s="49"/>
    <row r="483" ht="13.2" customHeight="1" s="49"/>
    <row r="484" ht="13.2" customHeight="1" s="49"/>
    <row r="485" ht="13.2" customHeight="1" s="49"/>
    <row r="486" ht="13.2" customHeight="1" s="49"/>
    <row r="487" ht="13.2" customHeight="1" s="49"/>
    <row r="488" ht="13.2" customHeight="1" s="49"/>
    <row r="489" ht="13.2" customHeight="1" s="49"/>
    <row r="490" ht="13.2" customHeight="1" s="49"/>
    <row r="491" ht="13.2" customHeight="1" s="49"/>
    <row r="492" ht="13.2" customHeight="1" s="49"/>
    <row r="493" ht="13.2" customHeight="1" s="49"/>
    <row r="494" ht="13.2" customHeight="1" s="49"/>
    <row r="495" ht="13.2" customHeight="1" s="49"/>
    <row r="496" ht="13.2" customHeight="1" s="49"/>
    <row r="497" ht="13.2" customHeight="1" s="49"/>
    <row r="498" ht="13.2" customHeight="1" s="49"/>
    <row r="499" ht="13.2" customHeight="1" s="49"/>
    <row r="500" ht="13.2" customHeight="1" s="49"/>
    <row r="501" ht="13.2" customHeight="1" s="49"/>
    <row r="502" ht="13.2" customHeight="1" s="49"/>
    <row r="503" ht="13.2" customHeight="1" s="49"/>
    <row r="504" ht="13.2" customHeight="1" s="49"/>
    <row r="505" ht="13.2" customHeight="1" s="49"/>
    <row r="506" ht="13.2" customHeight="1" s="49"/>
    <row r="507" ht="13.2" customHeight="1" s="49"/>
    <row r="508" ht="13.2" customHeight="1" s="49"/>
    <row r="509" ht="13.2" customHeight="1" s="49"/>
    <row r="510" ht="13.2" customHeight="1" s="49"/>
    <row r="511" ht="13.2" customHeight="1" s="49"/>
    <row r="512" ht="13.2" customHeight="1" s="49"/>
    <row r="513" ht="13.2" customHeight="1" s="49"/>
    <row r="514" ht="13.2" customHeight="1" s="49"/>
    <row r="515" ht="13.2" customHeight="1" s="49"/>
    <row r="516" ht="13.2" customHeight="1" s="49"/>
    <row r="517" ht="13.2" customHeight="1" s="49"/>
    <row r="518" ht="13.2" customHeight="1" s="49"/>
    <row r="519" ht="13.2" customHeight="1" s="49"/>
    <row r="520" ht="13.2" customHeight="1" s="49"/>
    <row r="521" ht="13.2" customHeight="1" s="49"/>
    <row r="522" ht="13.2" customHeight="1" s="49"/>
    <row r="523" ht="13.2" customHeight="1" s="49"/>
    <row r="524" ht="13.2" customHeight="1" s="49"/>
    <row r="525" ht="13.2" customHeight="1" s="49"/>
    <row r="526" ht="13.2" customHeight="1" s="49"/>
    <row r="527" ht="13.2" customHeight="1" s="49"/>
    <row r="528" ht="13.2" customHeight="1" s="49"/>
    <row r="529" ht="13.2" customHeight="1" s="49"/>
    <row r="530" ht="13.2" customHeight="1" s="49"/>
    <row r="531" ht="13.2" customHeight="1" s="49"/>
    <row r="532" ht="13.2" customHeight="1" s="49"/>
    <row r="533" ht="13.2" customHeight="1" s="49"/>
    <row r="534" ht="13.2" customHeight="1" s="49"/>
    <row r="535" ht="13.2" customHeight="1" s="49"/>
    <row r="536" ht="13.2" customHeight="1" s="49"/>
    <row r="537" ht="13.2" customHeight="1" s="49"/>
    <row r="538" ht="13.2" customHeight="1" s="49"/>
    <row r="539" ht="13.2" customHeight="1" s="49"/>
    <row r="540" ht="13.2" customHeight="1" s="49"/>
    <row r="541" ht="13.2" customHeight="1" s="49"/>
    <row r="542" ht="13.2" customHeight="1" s="49"/>
    <row r="543" ht="13.2" customHeight="1" s="49"/>
    <row r="544" ht="13.2" customHeight="1" s="49"/>
    <row r="545" ht="13.2" customHeight="1" s="49"/>
    <row r="546" ht="13.2" customHeight="1" s="49"/>
    <row r="547" ht="13.2" customHeight="1" s="49"/>
    <row r="548" ht="13.2" customHeight="1" s="49"/>
    <row r="549" ht="13.2" customHeight="1" s="49"/>
    <row r="550" ht="13.2" customHeight="1" s="49"/>
    <row r="551" ht="13.2" customHeight="1" s="49"/>
    <row r="552" ht="13.2" customHeight="1" s="49"/>
    <row r="553" ht="13.2" customHeight="1" s="49"/>
    <row r="554" ht="13.2" customHeight="1" s="49"/>
    <row r="555" ht="13.2" customHeight="1" s="49"/>
    <row r="556" ht="13.2" customHeight="1" s="49"/>
    <row r="557" ht="13.2" customHeight="1" s="49"/>
    <row r="558" ht="13.2" customHeight="1" s="49"/>
    <row r="559" ht="13.2" customHeight="1" s="49"/>
    <row r="560" ht="13.2" customHeight="1" s="49"/>
    <row r="561" ht="13.2" customHeight="1" s="49"/>
    <row r="562" ht="13.2" customHeight="1" s="49"/>
    <row r="563" ht="13.2" customHeight="1" s="49"/>
    <row r="564" ht="13.2" customHeight="1" s="49"/>
    <row r="565" ht="13.2" customHeight="1" s="49"/>
    <row r="566" ht="13.2" customHeight="1" s="49"/>
    <row r="567" ht="13.2" customHeight="1" s="49"/>
    <row r="568" ht="13.2" customHeight="1" s="49"/>
    <row r="569" ht="13.2" customHeight="1" s="49"/>
    <row r="570" ht="13.2" customHeight="1" s="49"/>
    <row r="571" ht="13.2" customHeight="1" s="49"/>
    <row r="572" ht="13.2" customHeight="1" s="49"/>
    <row r="573" ht="13.2" customHeight="1" s="49"/>
    <row r="574" ht="13.2" customHeight="1" s="49"/>
    <row r="575" ht="13.2" customHeight="1" s="49"/>
    <row r="576" ht="13.2" customHeight="1" s="49"/>
    <row r="577" ht="13.2" customHeight="1" s="49"/>
    <row r="578" ht="13.2" customHeight="1" s="49"/>
    <row r="579" ht="13.2" customHeight="1" s="49"/>
    <row r="580" ht="13.2" customHeight="1" s="49"/>
    <row r="581" ht="13.2" customHeight="1" s="49"/>
    <row r="582" ht="13.2" customHeight="1" s="49"/>
    <row r="583" ht="13.2" customHeight="1" s="49"/>
    <row r="584" ht="13.2" customHeight="1" s="49"/>
    <row r="585" ht="13.2" customHeight="1" s="49"/>
    <row r="586" ht="13.2" customHeight="1" s="49"/>
    <row r="587" ht="13.2" customHeight="1" s="49"/>
    <row r="588" ht="13.2" customHeight="1" s="49"/>
    <row r="589" ht="13.2" customHeight="1" s="49"/>
    <row r="590" ht="13.2" customHeight="1" s="49"/>
    <row r="591" ht="13.2" customHeight="1" s="49"/>
    <row r="592" ht="13.2" customHeight="1" s="49"/>
    <row r="593" ht="13.2" customHeight="1" s="49"/>
    <row r="594" ht="13.2" customHeight="1" s="49"/>
    <row r="595" ht="13.2" customHeight="1" s="49"/>
    <row r="596" ht="13.2" customHeight="1" s="49"/>
    <row r="597" ht="13.2" customHeight="1" s="49"/>
    <row r="598" ht="13.2" customHeight="1" s="49"/>
    <row r="599" ht="13.2" customHeight="1" s="49"/>
    <row r="600" ht="13.2" customHeight="1" s="49"/>
    <row r="601" ht="13.2" customHeight="1" s="49"/>
    <row r="602" ht="13.2" customHeight="1" s="49"/>
    <row r="603" ht="13.2" customHeight="1" s="49"/>
    <row r="604" ht="13.2" customHeight="1" s="49"/>
    <row r="605" ht="13.2" customHeight="1" s="49"/>
    <row r="606" ht="13.2" customHeight="1" s="49"/>
    <row r="607" ht="13.2" customHeight="1" s="49"/>
    <row r="608" ht="13.2" customHeight="1" s="49"/>
    <row r="609" ht="13.2" customHeight="1" s="49"/>
    <row r="610" ht="13.2" customHeight="1" s="49"/>
    <row r="611" ht="13.2" customHeight="1" s="49"/>
    <row r="612" ht="13.2" customHeight="1" s="49"/>
    <row r="613" ht="13.2" customHeight="1" s="49"/>
    <row r="614" ht="13.2" customHeight="1" s="49"/>
    <row r="615" ht="13.2" customHeight="1" s="49"/>
    <row r="616" ht="13.2" customHeight="1" s="49"/>
    <row r="617" ht="13.2" customHeight="1" s="49"/>
    <row r="618" ht="13.2" customHeight="1" s="49"/>
    <row r="619" ht="13.2" customHeight="1" s="49"/>
    <row r="620" ht="13.2" customHeight="1" s="49"/>
    <row r="621" ht="13.2" customHeight="1" s="49"/>
    <row r="622" ht="13.2" customHeight="1" s="49"/>
    <row r="623" ht="13.2" customHeight="1" s="49"/>
    <row r="624" ht="13.2" customHeight="1" s="49"/>
    <row r="625" ht="13.2" customHeight="1" s="49"/>
    <row r="626" ht="13.2" customHeight="1" s="49"/>
    <row r="627" ht="13.2" customHeight="1" s="49"/>
    <row r="628" ht="13.2" customHeight="1" s="49"/>
    <row r="629" ht="13.2" customHeight="1" s="49"/>
    <row r="630" ht="13.2" customHeight="1" s="49"/>
    <row r="631" ht="13.2" customHeight="1" s="49"/>
    <row r="632" ht="13.2" customHeight="1" s="49"/>
    <row r="633" ht="13.2" customHeight="1" s="49"/>
    <row r="634" ht="13.2" customHeight="1" s="49"/>
    <row r="635" ht="13.2" customHeight="1" s="49"/>
    <row r="636" ht="13.2" customHeight="1" s="49"/>
    <row r="637" ht="13.2" customHeight="1" s="49"/>
    <row r="638" ht="13.2" customHeight="1" s="49"/>
    <row r="639" ht="13.2" customHeight="1" s="49"/>
    <row r="640" ht="13.2" customHeight="1" s="49"/>
    <row r="641" ht="13.2" customHeight="1" s="49"/>
    <row r="642" ht="13.2" customHeight="1" s="49"/>
    <row r="643" ht="13.2" customHeight="1" s="49"/>
    <row r="644" ht="13.2" customHeight="1" s="49"/>
    <row r="645" ht="13.2" customHeight="1" s="49"/>
    <row r="646" ht="13.2" customHeight="1" s="49"/>
    <row r="647" ht="13.2" customHeight="1" s="49"/>
    <row r="648" ht="13.2" customHeight="1" s="49"/>
    <row r="649" ht="13.2" customHeight="1" s="49"/>
    <row r="650" ht="13.2" customHeight="1" s="49"/>
    <row r="651" ht="13.2" customHeight="1" s="49"/>
    <row r="652" ht="13.2" customHeight="1" s="49"/>
    <row r="653" ht="13.2" customHeight="1" s="49"/>
    <row r="654" ht="13.2" customHeight="1" s="49"/>
    <row r="655" ht="13.2" customHeight="1" s="49"/>
    <row r="656" ht="13.2" customHeight="1" s="49"/>
    <row r="657" ht="13.2" customHeight="1" s="49"/>
    <row r="658" ht="13.2" customHeight="1" s="49"/>
    <row r="659" ht="13.2" customHeight="1" s="49"/>
    <row r="660" ht="13.2" customHeight="1" s="49"/>
    <row r="661" ht="13.2" customHeight="1" s="49"/>
    <row r="662" ht="13.2" customHeight="1" s="49"/>
    <row r="663" ht="13.2" customHeight="1" s="49"/>
    <row r="664" ht="13.2" customHeight="1" s="49"/>
    <row r="665" ht="13.2" customHeight="1" s="49"/>
    <row r="666" ht="13.2" customHeight="1" s="49"/>
    <row r="667" ht="13.2" customHeight="1" s="49"/>
    <row r="668" ht="13.2" customHeight="1" s="49"/>
    <row r="669" ht="13.2" customHeight="1" s="49"/>
    <row r="670" ht="13.2" customHeight="1" s="49"/>
    <row r="671" ht="13.2" customHeight="1" s="49"/>
    <row r="672" ht="13.2" customHeight="1" s="49"/>
    <row r="673" ht="13.2" customHeight="1" s="49"/>
    <row r="674" ht="13.2" customHeight="1" s="49"/>
    <row r="675" ht="13.2" customHeight="1" s="49"/>
    <row r="676" ht="13.2" customHeight="1" s="49"/>
    <row r="677" ht="13.2" customHeight="1" s="49"/>
    <row r="678" ht="13.2" customHeight="1" s="49"/>
    <row r="679" ht="13.2" customHeight="1" s="49"/>
    <row r="680" ht="13.2" customHeight="1" s="49"/>
    <row r="681" ht="13.2" customHeight="1" s="49"/>
    <row r="682" ht="13.2" customHeight="1" s="49"/>
    <row r="683" ht="13.2" customHeight="1" s="49"/>
    <row r="684" ht="13.2" customHeight="1" s="49"/>
    <row r="685" ht="13.2" customHeight="1" s="49"/>
    <row r="686" ht="13.2" customHeight="1" s="49"/>
    <row r="687" ht="13.2" customHeight="1" s="49"/>
    <row r="688" ht="13.2" customHeight="1" s="49"/>
    <row r="689" ht="13.2" customHeight="1" s="49"/>
    <row r="690" ht="13.2" customHeight="1" s="49"/>
    <row r="691" ht="13.2" customHeight="1" s="49"/>
    <row r="692" ht="13.2" customHeight="1" s="49"/>
    <row r="693" ht="13.2" customHeight="1" s="49"/>
    <row r="694" ht="13.2" customHeight="1" s="49"/>
    <row r="695" ht="13.2" customHeight="1" s="49"/>
    <row r="696" ht="13.2" customHeight="1" s="49"/>
    <row r="697" ht="13.2" customHeight="1" s="49"/>
    <row r="698" ht="13.2" customHeight="1" s="49"/>
    <row r="699" ht="13.2" customHeight="1" s="49"/>
    <row r="700" ht="13.2" customHeight="1" s="49"/>
    <row r="701" ht="13.2" customHeight="1" s="49"/>
    <row r="702" ht="13.2" customHeight="1" s="49"/>
    <row r="703" ht="13.2" customHeight="1" s="49"/>
    <row r="704" ht="13.2" customHeight="1" s="49"/>
    <row r="705" ht="13.2" customHeight="1" s="49"/>
    <row r="706" ht="13.2" customHeight="1" s="49"/>
    <row r="707" ht="13.2" customHeight="1" s="49"/>
    <row r="708" ht="13.2" customHeight="1" s="49"/>
    <row r="709" ht="13.2" customHeight="1" s="49"/>
    <row r="710" ht="13.2" customHeight="1" s="49"/>
    <row r="711" ht="13.2" customHeight="1" s="49"/>
    <row r="712" ht="13.2" customHeight="1" s="49"/>
    <row r="713" ht="13.2" customHeight="1" s="49"/>
    <row r="714" ht="13.2" customHeight="1" s="49"/>
    <row r="715" ht="13.2" customHeight="1" s="49"/>
    <row r="716" ht="13.2" customHeight="1" s="49"/>
    <row r="717" ht="13.2" customHeight="1" s="49"/>
    <row r="718" ht="13.2" customHeight="1" s="49"/>
    <row r="719" ht="13.2" customHeight="1" s="49"/>
    <row r="720" ht="13.2" customHeight="1" s="49"/>
    <row r="721" ht="13.2" customHeight="1" s="49"/>
    <row r="722" ht="13.2" customHeight="1" s="49"/>
    <row r="723" ht="13.2" customHeight="1" s="49"/>
    <row r="724" ht="13.2" customHeight="1" s="49"/>
    <row r="725" ht="13.2" customHeight="1" s="49"/>
    <row r="726" ht="13.2" customHeight="1" s="49"/>
    <row r="727" ht="13.2" customHeight="1" s="49"/>
    <row r="728" ht="13.2" customHeight="1" s="49"/>
    <row r="729" ht="13.2" customHeight="1" s="49"/>
    <row r="730" ht="13.2" customHeight="1" s="49"/>
    <row r="731" ht="13.2" customHeight="1" s="49"/>
    <row r="732" ht="13.2" customHeight="1" s="49"/>
    <row r="733" ht="13.2" customHeight="1" s="49"/>
    <row r="734" ht="13.2" customHeight="1" s="49"/>
    <row r="735" ht="13.2" customHeight="1" s="49"/>
    <row r="736" ht="13.2" customHeight="1" s="49"/>
    <row r="737" ht="13.2" customHeight="1" s="49"/>
    <row r="738" ht="13.2" customHeight="1" s="49"/>
    <row r="739" ht="13.2" customHeight="1" s="49"/>
    <row r="740" ht="13.2" customHeight="1" s="49"/>
    <row r="741" ht="13.2" customHeight="1" s="49"/>
    <row r="742" ht="13.2" customHeight="1" s="49"/>
    <row r="743" ht="13.2" customHeight="1" s="49"/>
    <row r="744" ht="13.2" customHeight="1" s="49"/>
    <row r="745" ht="13.2" customHeight="1" s="49"/>
    <row r="746" ht="13.2" customHeight="1" s="49"/>
    <row r="747" ht="13.2" customHeight="1" s="49"/>
    <row r="748" ht="13.2" customHeight="1" s="49"/>
    <row r="749" ht="13.2" customHeight="1" s="49"/>
    <row r="750" ht="13.2" customHeight="1" s="49"/>
    <row r="751" ht="13.2" customHeight="1" s="49"/>
    <row r="752" ht="13.2" customHeight="1" s="49"/>
    <row r="753" ht="13.2" customHeight="1" s="49"/>
    <row r="754" ht="13.2" customHeight="1" s="49"/>
    <row r="755" ht="13.2" customHeight="1" s="49"/>
    <row r="756" ht="13.2" customHeight="1" s="49"/>
    <row r="757" ht="13.2" customHeight="1" s="49"/>
    <row r="758" ht="13.2" customHeight="1" s="49"/>
    <row r="759" ht="13.2" customHeight="1" s="49"/>
    <row r="760" ht="13.2" customHeight="1" s="49"/>
    <row r="761" ht="13.2" customHeight="1" s="49"/>
    <row r="762" ht="13.2" customHeight="1" s="49"/>
    <row r="763" ht="13.2" customHeight="1" s="49"/>
    <row r="764" ht="13.2" customHeight="1" s="49"/>
    <row r="765" ht="13.2" customHeight="1" s="49"/>
    <row r="766" ht="13.2" customHeight="1" s="49"/>
    <row r="767" ht="13.2" customHeight="1" s="49"/>
    <row r="768" ht="13.2" customHeight="1" s="49"/>
    <row r="769" ht="13.2" customHeight="1" s="49"/>
    <row r="770" ht="13.2" customHeight="1" s="49"/>
    <row r="771" ht="13.2" customHeight="1" s="49"/>
    <row r="772" ht="13.2" customHeight="1" s="49"/>
    <row r="773" ht="13.2" customHeight="1" s="49"/>
    <row r="774" ht="13.2" customHeight="1" s="49"/>
    <row r="775" ht="13.2" customHeight="1" s="49"/>
    <row r="776" ht="13.2" customHeight="1" s="49"/>
    <row r="777" ht="13.2" customHeight="1" s="49"/>
    <row r="778" ht="13.2" customHeight="1" s="49"/>
    <row r="779" ht="13.2" customHeight="1" s="49"/>
    <row r="780" ht="13.2" customHeight="1" s="49"/>
    <row r="781" ht="13.2" customHeight="1" s="49"/>
    <row r="782" ht="13.2" customHeight="1" s="49"/>
    <row r="783" ht="13.2" customHeight="1" s="49"/>
    <row r="784" ht="13.2" customHeight="1" s="49"/>
    <row r="785" ht="13.2" customHeight="1" s="49"/>
    <row r="786" ht="13.2" customHeight="1" s="49"/>
    <row r="787" ht="13.2" customHeight="1" s="49"/>
    <row r="788" ht="13.2" customHeight="1" s="49"/>
    <row r="789" ht="13.2" customHeight="1" s="49"/>
    <row r="790" ht="13.2" customHeight="1" s="49"/>
    <row r="791" ht="13.2" customHeight="1" s="49"/>
    <row r="792" ht="13.2" customHeight="1" s="49"/>
    <row r="793" ht="13.2" customHeight="1" s="49"/>
    <row r="794" ht="13.2" customHeight="1" s="49"/>
    <row r="795" ht="13.2" customHeight="1" s="49"/>
    <row r="796" ht="13.2" customHeight="1" s="49"/>
    <row r="797" ht="13.2" customHeight="1" s="49"/>
    <row r="798" ht="13.2" customHeight="1" s="49"/>
    <row r="799" ht="13.2" customHeight="1" s="49"/>
    <row r="800" ht="13.2" customHeight="1" s="49"/>
    <row r="801" ht="13.2" customHeight="1" s="49"/>
    <row r="802" ht="13.2" customHeight="1" s="49"/>
    <row r="803" ht="13.2" customHeight="1" s="49"/>
    <row r="804" ht="13.2" customHeight="1" s="49"/>
    <row r="805" ht="13.2" customHeight="1" s="49"/>
    <row r="806" ht="13.2" customHeight="1" s="49"/>
    <row r="807" ht="13.2" customHeight="1" s="49"/>
    <row r="808" ht="13.2" customHeight="1" s="49"/>
    <row r="809" ht="13.2" customHeight="1" s="49"/>
    <row r="810" ht="13.2" customHeight="1" s="49"/>
    <row r="811" ht="13.2" customHeight="1" s="49"/>
    <row r="812" ht="13.2" customHeight="1" s="49"/>
    <row r="813" ht="13.2" customHeight="1" s="49"/>
    <row r="814" ht="13.2" customHeight="1" s="49"/>
    <row r="815" ht="13.2" customHeight="1" s="49"/>
    <row r="816" ht="13.2" customHeight="1" s="49"/>
    <row r="817" ht="13.2" customHeight="1" s="49"/>
    <row r="818" ht="13.2" customHeight="1" s="49"/>
    <row r="819" ht="13.2" customHeight="1" s="49"/>
    <row r="820" ht="13.2" customHeight="1" s="49"/>
    <row r="821" ht="13.2" customHeight="1" s="49"/>
    <row r="822" ht="13.2" customHeight="1" s="49"/>
    <row r="823" ht="13.2" customHeight="1" s="49"/>
    <row r="824" ht="13.2" customHeight="1" s="49"/>
    <row r="825" ht="13.2" customHeight="1" s="49"/>
    <row r="826" ht="13.2" customHeight="1" s="49"/>
    <row r="827" ht="13.2" customHeight="1" s="49"/>
    <row r="828" ht="13.2" customHeight="1" s="49"/>
    <row r="829" ht="13.2" customHeight="1" s="49"/>
    <row r="830" ht="13.2" customHeight="1" s="49"/>
    <row r="831" ht="13.2" customHeight="1" s="49"/>
    <row r="832" ht="13.2" customHeight="1" s="49"/>
    <row r="833" ht="13.2" customHeight="1" s="49"/>
    <row r="834" ht="13.2" customHeight="1" s="49"/>
    <row r="835" ht="13.2" customHeight="1" s="49"/>
    <row r="836" ht="13.2" customHeight="1" s="49"/>
    <row r="837" ht="13.2" customHeight="1" s="49"/>
    <row r="838" ht="13.2" customHeight="1" s="49"/>
    <row r="839" ht="13.2" customHeight="1" s="49"/>
    <row r="840" ht="13.2" customHeight="1" s="49"/>
    <row r="841" ht="13.2" customHeight="1" s="49"/>
    <row r="842" ht="13.2" customHeight="1" s="49"/>
    <row r="843" ht="13.2" customHeight="1" s="49"/>
    <row r="844" ht="13.2" customHeight="1" s="49"/>
    <row r="845" ht="13.2" customHeight="1" s="49"/>
    <row r="846" ht="13.2" customHeight="1" s="49"/>
    <row r="847" ht="13.2" customHeight="1" s="49"/>
    <row r="848" ht="13.2" customHeight="1" s="49"/>
    <row r="849" ht="13.2" customHeight="1" s="49"/>
    <row r="850" ht="13.2" customHeight="1" s="49"/>
    <row r="851" ht="13.2" customHeight="1" s="49"/>
    <row r="852" ht="13.2" customHeight="1" s="49"/>
    <row r="853" ht="13.2" customHeight="1" s="49"/>
    <row r="854" ht="13.2" customHeight="1" s="49"/>
    <row r="855" ht="13.2" customHeight="1" s="49"/>
    <row r="856" ht="13.2" customHeight="1" s="49"/>
    <row r="857" ht="13.2" customHeight="1" s="49"/>
    <row r="858" ht="13.2" customHeight="1" s="49"/>
    <row r="859" ht="13.2" customHeight="1" s="49"/>
    <row r="860" ht="13.2" customHeight="1" s="49"/>
    <row r="861" ht="13.2" customHeight="1" s="49"/>
    <row r="862" ht="13.2" customHeight="1" s="49"/>
    <row r="863" ht="13.2" customHeight="1" s="49"/>
    <row r="864" ht="13.2" customHeight="1" s="49"/>
    <row r="865" ht="13.2" customHeight="1" s="49"/>
    <row r="866" ht="13.2" customHeight="1" s="49"/>
    <row r="867" ht="13.2" customHeight="1" s="49"/>
    <row r="868" ht="13.2" customHeight="1" s="49"/>
    <row r="869" ht="13.2" customHeight="1" s="49"/>
    <row r="870" ht="13.2" customHeight="1" s="49"/>
    <row r="871" ht="13.2" customHeight="1" s="49"/>
    <row r="872" ht="13.2" customHeight="1" s="49"/>
    <row r="873" ht="13.2" customHeight="1" s="49"/>
    <row r="874" ht="13.2" customHeight="1" s="49"/>
    <row r="875" ht="13.2" customHeight="1" s="49"/>
    <row r="876" ht="13.2" customHeight="1" s="49"/>
    <row r="877" ht="13.2" customHeight="1" s="49"/>
    <row r="878" ht="13.2" customHeight="1" s="49"/>
    <row r="879" ht="13.2" customHeight="1" s="49"/>
    <row r="880" ht="13.2" customHeight="1" s="49"/>
    <row r="881" ht="13.2" customHeight="1" s="49"/>
    <row r="882" ht="13.2" customHeight="1" s="49"/>
    <row r="883" ht="13.2" customHeight="1" s="49"/>
    <row r="884" ht="13.2" customHeight="1" s="49"/>
    <row r="885" ht="13.2" customHeight="1" s="49"/>
    <row r="886" ht="13.2" customHeight="1" s="49"/>
    <row r="887" ht="13.2" customHeight="1" s="49"/>
    <row r="888" ht="13.2" customHeight="1" s="49"/>
    <row r="889" ht="13.2" customHeight="1" s="49"/>
    <row r="890" ht="13.2" customHeight="1" s="49"/>
    <row r="891" ht="13.2" customHeight="1" s="49"/>
    <row r="892" ht="13.2" customHeight="1" s="49"/>
    <row r="893" ht="13.2" customHeight="1" s="49"/>
    <row r="894" ht="13.2" customHeight="1" s="49"/>
    <row r="895" ht="13.2" customHeight="1" s="49"/>
    <row r="896" ht="13.2" customHeight="1" s="49"/>
    <row r="897" ht="13.2" customHeight="1" s="49"/>
    <row r="898" ht="13.2" customHeight="1" s="49"/>
    <row r="899" ht="13.2" customHeight="1" s="49"/>
    <row r="900" ht="13.2" customHeight="1" s="49"/>
    <row r="901" ht="13.2" customHeight="1" s="49"/>
    <row r="902" ht="13.2" customHeight="1" s="49"/>
    <row r="903" ht="13.2" customHeight="1" s="49"/>
    <row r="904" ht="13.2" customHeight="1" s="49"/>
    <row r="905" ht="13.2" customHeight="1" s="49"/>
    <row r="906" ht="13.2" customHeight="1" s="49"/>
    <row r="907" ht="13.2" customHeight="1" s="49"/>
    <row r="908" ht="13.2" customHeight="1" s="49"/>
    <row r="909" ht="13.2" customHeight="1" s="49"/>
    <row r="910" ht="13.2" customHeight="1" s="49"/>
    <row r="911" ht="13.2" customHeight="1" s="49"/>
    <row r="912" ht="13.2" customHeight="1" s="49"/>
    <row r="913" ht="13.2" customHeight="1" s="49"/>
    <row r="914" ht="13.2" customHeight="1" s="49"/>
    <row r="915" ht="13.2" customHeight="1" s="49"/>
    <row r="916" ht="13.2" customHeight="1" s="49"/>
    <row r="917" ht="13.2" customHeight="1" s="49"/>
    <row r="918" ht="13.2" customHeight="1" s="49"/>
    <row r="919" ht="13.2" customHeight="1" s="49"/>
    <row r="920" ht="13.2" customHeight="1" s="49"/>
    <row r="921" ht="13.2" customHeight="1" s="49"/>
    <row r="922" ht="13.2" customHeight="1" s="49"/>
    <row r="923" ht="13.2" customHeight="1" s="49"/>
    <row r="924" ht="13.2" customHeight="1" s="49"/>
    <row r="925" ht="13.2" customHeight="1" s="49"/>
    <row r="926" ht="13.2" customHeight="1" s="49"/>
    <row r="927" ht="13.2" customHeight="1" s="49"/>
    <row r="928" ht="13.2" customHeight="1" s="49"/>
    <row r="929" ht="13.2" customHeight="1" s="49"/>
    <row r="930" ht="13.2" customHeight="1" s="49"/>
    <row r="931" ht="13.2" customHeight="1" s="49"/>
    <row r="932" ht="13.2" customHeight="1" s="49"/>
    <row r="933" ht="13.2" customHeight="1" s="49"/>
    <row r="934" ht="13.2" customHeight="1" s="49"/>
    <row r="935" ht="13.2" customHeight="1" s="49"/>
    <row r="936" ht="13.2" customHeight="1" s="49"/>
    <row r="937" ht="13.2" customHeight="1" s="49"/>
    <row r="938" ht="13.2" customHeight="1" s="49"/>
    <row r="939" ht="13.2" customHeight="1" s="49"/>
    <row r="940" ht="13.2" customHeight="1" s="49"/>
    <row r="941" ht="13.2" customHeight="1" s="49"/>
    <row r="942" ht="13.2" customHeight="1" s="49"/>
    <row r="943" ht="13.2" customHeight="1" s="49"/>
    <row r="944" ht="13.2" customHeight="1" s="49"/>
    <row r="945" ht="13.2" customHeight="1" s="49"/>
    <row r="946" ht="13.2" customHeight="1" s="49"/>
    <row r="947" ht="13.2" customHeight="1" s="49"/>
    <row r="948" ht="13.2" customHeight="1" s="49"/>
    <row r="949" ht="13.2" customHeight="1" s="49"/>
    <row r="950" ht="13.2" customHeight="1" s="49"/>
    <row r="951" ht="13.2" customHeight="1" s="49"/>
    <row r="952" ht="13.2" customHeight="1" s="49"/>
    <row r="953" ht="13.2" customHeight="1" s="49"/>
    <row r="954" ht="13.2" customHeight="1" s="49"/>
    <row r="955" ht="13.2" customHeight="1" s="49"/>
    <row r="956" ht="13.2" customHeight="1" s="49"/>
    <row r="957" ht="13.2" customHeight="1" s="49"/>
    <row r="958" ht="13.2" customHeight="1" s="49"/>
    <row r="959" ht="13.2" customHeight="1" s="49"/>
    <row r="960" ht="13.2" customHeight="1" s="49"/>
    <row r="961" ht="13.2" customHeight="1" s="49"/>
    <row r="962" ht="13.2" customHeight="1" s="49"/>
    <row r="963" ht="13.2" customHeight="1" s="49"/>
    <row r="964" ht="13.2" customHeight="1" s="49"/>
    <row r="965" ht="13.2" customHeight="1" s="49"/>
    <row r="966" ht="13.2" customHeight="1" s="49"/>
    <row r="967" ht="13.2" customHeight="1" s="49"/>
    <row r="968" ht="13.2" customHeight="1" s="49"/>
    <row r="969" ht="13.2" customHeight="1" s="49"/>
    <row r="970" ht="13.2" customHeight="1" s="49"/>
    <row r="971" ht="13.2" customHeight="1" s="49"/>
    <row r="972" ht="13.2" customHeight="1" s="49"/>
    <row r="973" ht="13.2" customHeight="1" s="49"/>
    <row r="974" ht="13.2" customHeight="1" s="49"/>
    <row r="975" ht="13.2" customHeight="1" s="49"/>
    <row r="976" ht="13.2" customHeight="1" s="49"/>
    <row r="977" ht="13.2" customHeight="1" s="49"/>
    <row r="978" ht="13.2" customHeight="1" s="49"/>
    <row r="979" ht="13.2" customHeight="1" s="49"/>
    <row r="980" ht="13.2" customHeight="1" s="49"/>
    <row r="981" ht="13.2" customHeight="1" s="49"/>
    <row r="982" ht="13.2" customHeight="1" s="49"/>
    <row r="983" ht="13.2" customHeight="1" s="49"/>
    <row r="984" ht="13.2" customHeight="1" s="49"/>
    <row r="985" ht="13.2" customHeight="1" s="49"/>
    <row r="986" ht="13.2" customHeight="1" s="49"/>
    <row r="987" ht="13.2" customHeight="1" s="49"/>
    <row r="988" ht="13.2" customHeight="1" s="49"/>
    <row r="989" ht="13.2" customHeight="1" s="49"/>
    <row r="990" ht="13.2" customHeight="1" s="49"/>
    <row r="991" ht="13.2" customHeight="1" s="49"/>
    <row r="992" ht="13.2" customHeight="1" s="49"/>
    <row r="993" ht="13.2" customHeight="1" s="49"/>
    <row r="994" ht="13.2" customHeight="1" s="49"/>
    <row r="995" ht="13.2" customHeight="1" s="49"/>
    <row r="996" ht="13.2" customHeight="1" s="49"/>
    <row r="997" ht="13.2" customHeight="1" s="49"/>
    <row r="998" ht="13.2" customHeight="1" s="49"/>
    <row r="999" ht="13.2" customHeight="1" s="49"/>
    <row r="1000" ht="13.2" customHeight="1" s="49"/>
  </sheetData>
  <mergeCells count="1">
    <mergeCell ref="A1:F1"/>
  </mergeCells>
  <pageMargins left="0.75" right="0.75" top="1" bottom="1" header="0.5" footer="0.5"/>
</worksheet>
</file>

<file path=xl/worksheets/sheet23.xml><?xml version="1.0" encoding="utf-8"?>
<worksheet xmlns="http://schemas.openxmlformats.org/spreadsheetml/2006/main">
  <sheetPr>
    <outlinePr summaryBelow="0" summaryRight="0"/>
    <pageSetUpPr/>
  </sheetPr>
  <dimension ref="A1:R85"/>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c r="G1" s="10" t="n"/>
      <c r="H1" s="10" t="n"/>
      <c r="I1" s="10" t="n"/>
      <c r="J1" s="10" t="n"/>
      <c r="K1" s="10" t="n"/>
      <c r="L1" s="10" t="n"/>
      <c r="M1" s="10" t="n"/>
      <c r="N1" s="10" t="n"/>
      <c r="O1" s="10" t="n"/>
      <c r="P1" s="10" t="n"/>
      <c r="Q1" s="10" t="n"/>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Spectroscopy &amp; Optics</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74" t="n">
        <v>1</v>
      </c>
      <c r="B3" s="166" t="inlineStr">
        <is>
          <t>ข้อใดเป็นเทคนิคที่เหมาะสมในการพิสูจน์ chirality อัตลักษณ์ของวัตถุดิบยา Paclitaxel</t>
        </is>
      </c>
      <c r="C3" s="166" t="inlineStr"/>
      <c r="D3" s="166" t="inlineStr">
        <is>
          <t>NIR (near infrared spectroscopy)</t>
        </is>
      </c>
      <c r="E3" s="166" t="inlineStr">
        <is>
          <t>Karl Fischer titration</t>
        </is>
      </c>
      <c r="F3" s="166" t="inlineStr">
        <is>
          <t>Polarimeter</t>
        </is>
      </c>
      <c r="G3" s="166" t="inlineStr">
        <is>
          <t>Refractometer</t>
        </is>
      </c>
      <c r="H3" s="166" t="inlineStr">
        <is>
          <t>Mass spectrometry</t>
        </is>
      </c>
      <c r="I3" s="167" t="inlineStr">
        <is>
          <t>3</t>
        </is>
      </c>
      <c r="J3" s="166" t="inlineStr">
        <is>
          <t>✅ คำตอบที่ถูกต้อง: ข้อ ค. Polarimeter
💡 Background:
สารที่มี Chiral center (มี asymmetric carbon) จะมีคุณสมบัติทางแสงเป็น Optically active compound ซึ่งสามารถบิดหมุนระนาบของแสงโพลาไรซ์ (Plane-polarized light) ได้
🎯 ทำไมข้อนี้ถึงถูก:
Polarimeter เป็นเครื่องมือมาตรฐานตามเภสัชตำรับ (USP/BP) ในการวัดค่า Specific rotation ([α]) เพื่อตรวจสอบ Chirality, Optical purity และใช้ในการระบุเอกลักษณ์ (Identification) ของวัตถุดิบยาที่มีไครัลเซนเตอร์ เช่น Paclitaxel
🔍 ข้ออื่นผิดเพราะอะไร:
• ข้อ ก. (NIR): ใช้ตรวจเอกลักษณ์ทางเคมีหรือความชื้นแบบไม่ทำลายตัวอย่าง ไม่ได้ใช้วัด optical rotation โดยตรง
• ข้อ ข. (Karl Fischer): ใช้หาปริมาณน้ำ (Water determination) ในตัวอย่าง
• ข้อ ง. (Refractometer): ใช้วัดค่าดัชนีหักเหของแสง (Refractive index) ของของเหลว ไม่จำเพาะต่อ chirality
• ข้อ จ. (Mass spectrometry): ใช้วัดมวลต่อประจุ (m/z) ไม่สามารถแยกความแตกต่างของ enantiomers ได้โดยตรง
📖 Guideline อ้างอิง:
USP &lt;781&gt; Optical Rotation &amp; British Pharmacopoeia (BP) Standards
📌 จุดจำก่อนสอบ:
• Chirality / Optical Isomerism: ตรวจสอบด้วย Polarimeter เพื่อหาค่า Specific rotation
• Dextrorotatory (+) หมุนตามเข็มนาฬิกา / Levorotatory (-) หมุนทวนเข็มนาฬิกา / Racemic mixture = 0 องศา</t>
        </is>
      </c>
      <c r="K3" s="166" t="inlineStr">
        <is>
          <t>Optical Rotation &amp; Chirality</t>
        </is>
      </c>
      <c r="L3" s="166" t="inlineStr">
        <is>
          <t>Spectroscopy &amp; Optics</t>
        </is>
      </c>
      <c r="M3" s="166" t="inlineStr">
        <is>
          <t>Infrared (IR) Spectroscopy</t>
        </is>
      </c>
      <c r="N3" s="165" t="inlineStr">
        <is>
          <t>Product</t>
        </is>
      </c>
      <c r="O3" s="166" t="inlineStr">
        <is>
          <t>แบบฝึกหัด PLE-CC 1 ข้อ 74</t>
        </is>
      </c>
      <c r="P3" s="165" t="inlineStr">
        <is>
          <t>แบบฝึกหัด</t>
        </is>
      </c>
      <c r="Q3" s="165" t="inlineStr">
        <is>
          <t>เล่มม่วง</t>
        </is>
      </c>
      <c r="R3" s="165" t="inlineStr"/>
    </row>
    <row r="4" ht="24" customHeight="1" s="49">
      <c r="A4" s="174" t="n">
        <v>2</v>
      </c>
      <c r="B4" s="166" t="inlineStr">
        <is>
          <t>ในการตรวจวิเคราะห์ทางเภสัชกรรม หากได้รับภาพผลการวิเคราะห์ด้วยเทคนิค Infrared Spectroscopy (IR Spectrum) ภาพดังกล่าวมีวัตถุประสงค์หลักเพื่อใช้ตรวจสอบหรือระบุสิ่งใด</t>
        </is>
      </c>
      <c r="C4" s="166" t="inlineStr"/>
      <c r="D4" s="166" t="inlineStr">
        <is>
          <t>Functional group (หมู่ฟังก์ชันในโมเลกุล)</t>
        </is>
      </c>
      <c r="E4" s="166" t="inlineStr">
        <is>
          <t>Electrospray Ionization Mass (m/z)</t>
        </is>
      </c>
      <c r="F4" s="166" t="inlineStr">
        <is>
          <t>Optical Rotation via Polarimeter</t>
        </is>
      </c>
      <c r="G4" s="166" t="inlineStr">
        <is>
          <t>Refractive Index via Abbe Refractometer</t>
        </is>
      </c>
      <c r="H4" s="166" t="inlineStr">
        <is>
          <t>Melting point and thermal behavior</t>
        </is>
      </c>
      <c r="I4" s="167" t="inlineStr">
        <is>
          <t>1</t>
        </is>
      </c>
      <c r="J4" s="166" t="inlineStr">
        <is>
          <t>✅ คำตอบที่ถูกต้อง: ข้อ ก. Functional group (หมู่ฟังก์ชันในโมเลกุล)
💡 Background:
Infrared (IR) Spectroscopy เป็นเทคนิคการดูดกลืนรังสีอินฟราเรดที่ทำให้เกิดการสั่นของพันธะเคมี (Vibrational transitions) ภายในโมเลกุล
🎯 ทำไมข้อนี้ถึงถูก:
IR Spectrum แสดงพีคการดูดกลืนแสงที่ความถี่/เลขคลื่น (Wavenumber, cm⁻¹) เฉพาะของพันธะเคมีแต่ละชนิด จึงเป็นเทคนิคหลักที่ใช้ระบุหมู่ฟังก์ชัน (Functional group region: 4000-1500 cm⁻¹) และใช้ยืนยันเอกลักษณ์โครงสร้างด้วยบริเวณลายนิ้วมือโมเลกุล (Fingerprint region: 1500-400 cm⁻¹)
🔍 ข้ออื่นผิดเพราะอะไร:
• ข้อ ข. (Mass m/z): ตรวจด้วย Mass Spectrometry (MS)
• ข้อ ค. (Optical Rotation): ตรวจด้วย Polarimeter
• ข้อ ง. (Refractive Index): ตรวจด้วย Abbe Refractometer
• ข้อ จ. (Thermal behavior): ตรวจด้วย DSC หรือ Melting point apparatus
📖 Guideline อ้างอิง:
USP &lt;197&gt; Spectrophotometric Identification Tests &amp; Silverstein Spectrometric Identification
📌 จุดจำก่อนสอบ:
• IR Spectroscopy Core Utility: ระบุ Functional groups และเปรียบเทียบ Fingerprint region กับ Reference Standard</t>
        </is>
      </c>
      <c r="K4" s="166" t="inlineStr">
        <is>
          <t>Infrared (IR) Spectroscopy</t>
        </is>
      </c>
      <c r="L4" s="166" t="inlineStr">
        <is>
          <t>Spectroscopy &amp; Optics</t>
        </is>
      </c>
      <c r="M4" s="166" t="inlineStr">
        <is>
          <t>Infrared (IR) Spectroscopy</t>
        </is>
      </c>
      <c r="N4" s="165" t="inlineStr">
        <is>
          <t>Product</t>
        </is>
      </c>
      <c r="O4" s="166" t="inlineStr">
        <is>
          <t>PLE-CC1 ปี 2566 Day 1 ข้อ 29</t>
        </is>
      </c>
      <c r="P4" s="165" t="inlineStr">
        <is>
          <t>ข้อสอบเก่า</t>
        </is>
      </c>
      <c r="Q4" s="165" t="inlineStr">
        <is>
          <t>2566</t>
        </is>
      </c>
      <c r="R4" s="165" t="inlineStr"/>
    </row>
    <row r="5" ht="24" customHeight="1" s="49">
      <c r="A5" s="174" t="n">
        <v>3</v>
      </c>
      <c r="B5" s="166" t="inlineStr">
        <is>
          <t>ในการควบคุมคุณภาพเภสัชภัณฑ์ตามมาตรฐานจากล (ICH Q3D / USP &lt;232&gt;, &lt;233&gt;) หากต้องการตรวจวิเคราะห์หาปริมาณสิ่งเจือปนประเภทธาตุโลหะหนัก (Elemental Impurities เช่น As, Cd, Pb, Hg) ในวัตถุดิบหรือยาสำเร็จรูป เทคนิคหรือเครื่องมือใดต่อไปนี้เหมาะสมที่สุด</t>
        </is>
      </c>
      <c r="C5" s="166" t="inlineStr"/>
      <c r="D5" s="166" t="inlineStr">
        <is>
          <t>Inductively Coupled Plasma Spectroscopy (ICP-MS หรือ ICP-OES)</t>
        </is>
      </c>
      <c r="E5" s="166" t="inlineStr">
        <is>
          <t>Fourier Transform Infrared Spectroscopy (FT-IR)</t>
        </is>
      </c>
      <c r="F5" s="166" t="inlineStr">
        <is>
          <t>UV-Vis Spectrophotometry</t>
        </is>
      </c>
      <c r="G5" s="166" t="inlineStr">
        <is>
          <t>Refractive Index via Abbe Refractometer</t>
        </is>
      </c>
      <c r="H5" s="166" t="inlineStr">
        <is>
          <t>Differential Scanning Calorimetry (DSC)</t>
        </is>
      </c>
      <c r="I5" s="167" t="inlineStr">
        <is>
          <t>1</t>
        </is>
      </c>
      <c r="J5" s="166" t="inlineStr">
        <is>
          <t>✅ คำตอบที่ถูกต้อง: ข้อ ก. Inductively Coupled Plasma Spectroscopy (ICP-MS หรือ ICP-OES)
💡 Background:
การควบคุมสิ่งเจือปนประเภทโลหะหนัก (Elemental Impurities) ในเภสัชภัณฑ์ ตามเกณฑ์ ICH Q3D และ USP &lt;232&gt;/&lt;233&gt; กำหนดขีดจำกัดความปลอดภัยของโลหะที่เป็นพิษสูง (เช่น สารหนู ตะกั่ว แคดเมียม ปรอท) ในระดับร่องรอย (ppb ถึง ppm)
🎯 ทำไมข้อนี้ถึงถูก:
USP &lt;233&gt; กำหนดให้ใช้เทคนิค Inductively Coupled Plasma ควบคู่กับ Mass Spectrometry (ICP-MS) หรือ Optical Emission Spectrometry (ICP-OES) เป็นวิธีมาตรฐาน เนื่องจากพลาสมาอุณหภูมิสูง (6,000-10,000 K) สามารถแตกตัวธาตุทุกชนิดให้เป็นอะตอมและไอออนเดี่ยวได้อย่างสมบูรณ์ มีความจำเพาะสูงมาก สามารถวิเคราะห์หลายธาตุพร้อมกัน (Multi-elemental analysis) และมีขีดจำกัดในการตรวจวัดต่ำมากในระดับ trace/ultratrace level (ppb/ppt)
🔍 ข้ออื่นผิดเพราะอะไร:
• ข้อ ข. (FT-IR): ใช้ตรวจหมู่ฟังก์ชันและพันธะโควาเลนต์ในสารอินทรีย์ ไม่สามารถตรวจโลหะเดี่ยวในระดับร่องรอยได้
• ข้อ ค. (UV-Vis): ความจำเพาะและความไวไม่เพียงพอสำหรับการตรวจ elemental impurities ที่ซับซ้อนตามเกณฑ์ USP
• ข้อ ง. (Refractometer): วัดดัชนีหักเหของของเหลว
• ข้อ จ. (DSC): วัดการเปลี่ยนแปลงทางความร้อนของของแข็ง
📖 Guideline อ้างอิง:
ICH Q3D Guideline for Elemental Impurities &amp; USP &lt;233&gt; Elemental Impurities – Procedures
📌 จุดจำก่อนสอบ:
• Elemental Impurities Standard Methods: ICP-OES หรือ ICP-MS ตาม USP &lt;233&gt; / ICH Q3D เสมอ</t>
        </is>
      </c>
      <c r="K5" s="166" t="inlineStr">
        <is>
          <t>Atomic Spectroscopy &amp; Elemental Impurities</t>
        </is>
      </c>
      <c r="L5" s="166" t="inlineStr">
        <is>
          <t>Spectroscopy &amp; Optics</t>
        </is>
      </c>
      <c r="M5" s="166" t="inlineStr">
        <is>
          <t>UV-Vis Spectroscopy</t>
        </is>
      </c>
      <c r="N5" s="165" t="inlineStr">
        <is>
          <t>Product</t>
        </is>
      </c>
      <c r="O5" s="166" t="inlineStr">
        <is>
          <t>PLE-CC1 ปี 2566 Day 2 ข้อ 1</t>
        </is>
      </c>
      <c r="P5" s="165" t="inlineStr">
        <is>
          <t>ข้อสอบเก่า</t>
        </is>
      </c>
      <c r="Q5" s="165" t="inlineStr">
        <is>
          <t>2566</t>
        </is>
      </c>
      <c r="R5" s="165" t="inlineStr"/>
    </row>
    <row r="6" ht="24" customHeight="1" s="49">
      <c r="A6" s="174" t="n">
        <v>4</v>
      </c>
      <c r="B6" s="166" t="inlineStr">
        <is>
          <t>ในการทดสอบความถูกต้องของวิธีวิเคราะห์ที่พัฒนาขึ้นเองในห้องปฏิบัติการ (In-house analytical method validation) สำหรับการหาปริมาณตัวยาสำคัญ (Assay) ด้วยเทคนิค UV-Vis Spectrophotometry ตามแนวทาง ICH Q2(R1) และ USP &lt;1225&gt; หัวข้อใดต่อไปนี้ไม่มีความจำเป็นต้องประเมิน (ไม่ต้อง validate)</t>
        </is>
      </c>
      <c r="C6" s="166" t="inlineStr"/>
      <c r="D6" s="166" t="inlineStr">
        <is>
          <t>Limit of Detection (LOD; ขีดจำกัดต่ำสุดที่สามารถตรวจพบได้)</t>
        </is>
      </c>
      <c r="E6" s="166" t="inlineStr">
        <is>
          <t>Specificity (ความจำเพาะในการตรวจวิเคราะห์ตัวยาสำคัญท่ามกลางสารช่วยในตำรับ)</t>
        </is>
      </c>
      <c r="F6" s="166" t="inlineStr">
        <is>
          <t>Accuracy (ความถูกต้อง โดยประเมินค่า %Recovery)</t>
        </is>
      </c>
      <c r="G6" s="166" t="inlineStr">
        <is>
          <t>Precision (ความเที่ยง ทั้ง Repeatability และ Intermediate precision)</t>
        </is>
      </c>
      <c r="H6" s="166" t="inlineStr">
        <is>
          <t>Linearity and Range (ความเป็นเส้นตรงและช่วงการวิเคราะห์)</t>
        </is>
      </c>
      <c r="I6" s="167" t="inlineStr">
        <is>
          <t>1</t>
        </is>
      </c>
      <c r="J6" s="166" t="inlineStr">
        <is>
          <t>✅ คำตอบที่ถูกต้อง: ข้อ ก. Limit of Detection (LOD; ขีดจำกัดต่ำสุดที่สามารถตรวจพบได้)
💡 Background:
การทำ Validation วิธีวิเคราะห์ตามแนวทาง ICH Q2(R1) และ USP &lt;1225&gt; แบ่งกลุ่มการทดสอบตามวัตถุประสงค์ของการวิเคราะห์ เช่น การหาปริมาณตัวยาสำคัญ (Category I: Assay) หรือการตรวจหาสิ่งเจือปน (Category II: Impurities testing)
🎯 ทำไมข้อนี้ถึงถูก:
สำหรับวิธีตรวจวิเคราะห์หาปริมาณตัวยาสำคัญ (Assay / Content uniformity) ความเข้มข้นของตัวยาในสารละลายทดสอบจะอยู่ในระดับสูง (ปกติประมาณ 80-120% ของ label claim) จึงต้องประเมิน Specificity, Linearity, Range, Accuracy และ Precision เป็นหลัก โดย ไม่จำเป็นต้องประเมิน Limit of Detection (LOD) เนื่องจาก LOD เป็นพารามิเตอร์ที่จำเป็นสำหรับการทดสอบสิ่งเจือปนหรือสารปนเปื้อนปริมาณน้อย (Limit tests of impurities) เท่านั้น
🔍 ข้ออื่นผิดเพราะอะไร:
• ข้อ ข., ค., ง., จ.: เป็นหัวข้อหลักบังคับ (Mandatory parameters) สำหรับการ validate วิธี Assay ทุกวิธีตาม ICH Q2(R1)
📖 Guideline อ้างอิง:
ICH Harmonised Tripartite Guideline Q2(R1) Validation of Analytical Procedures &amp; USP &lt;1225&gt; Validation of Compendial Procedures
📌 จุดจำก่อนสอบ:
• Assay Validation Parameters: Specificity, Linearity, Range, Accuracy, Precision (ไม่ต้องทำ LOD และ LOQ)
• Quantitative Impurity Testing: ต้องทำครบทุกหัวข้อรวมถึง LOQ
• Limit Test of Impurity: ต้องทำ Specificity และ LOD</t>
        </is>
      </c>
      <c r="K6" s="166" t="inlineStr">
        <is>
          <t>Analytical Method Validation (ICH Q2)</t>
        </is>
      </c>
      <c r="L6" s="166" t="inlineStr">
        <is>
          <t>Spectroscopy &amp; Optics</t>
        </is>
      </c>
      <c r="M6" s="166" t="inlineStr">
        <is>
          <t>UV-Vis Spectroscopy</t>
        </is>
      </c>
      <c r="N6" s="165" t="inlineStr">
        <is>
          <t>Product</t>
        </is>
      </c>
      <c r="O6" s="166" t="inlineStr">
        <is>
          <t>PLE-CC1 ปี 2566 Day 2 ข้อ 2</t>
        </is>
      </c>
      <c r="P6" s="165" t="inlineStr">
        <is>
          <t>ข้อสอบเก่า</t>
        </is>
      </c>
      <c r="Q6" s="165" t="inlineStr">
        <is>
          <t>2566</t>
        </is>
      </c>
      <c r="R6" s="165" t="inlineStr"/>
    </row>
    <row r="7" ht="24" customHeight="1" s="49">
      <c r="A7" s="174" t="n">
        <v>5</v>
      </c>
      <c r="B7" s="166" t="inlineStr">
        <is>
          <t>จากการตรวจวิเคราะห์เอกลักษณ์ของตัวยาสำคัญด้วย Infrared Spectroscopy (IR Spectrum) พบพีคการดูดกลืนแสงที่คมชัดและรุนแรง (Strong sharp band) ที่เลขคลื่นประมาณ 1,700 cm⁻¹ (1690 - 1750 cm⁻¹) พีคดังกล่าวแสดงถึงการสั่นแบบยืดตัว (Stretching vibration) ของหมู่ฟังก์ชันใดในโครงสร้างโมเลกุล</t>
        </is>
      </c>
      <c r="C7" s="166" t="inlineStr"/>
      <c r="D7" s="166" t="inlineStr">
        <is>
          <t>Carbonyl group (C=O stretching เช่น ใน ketone, ester, carboxylic acid)</t>
        </is>
      </c>
      <c r="E7" s="166" t="inlineStr">
        <is>
          <t>Hydroxyl group (O-H stretching ใน alcohol หรือ phenol)</t>
        </is>
      </c>
      <c r="F7" s="166" t="inlineStr">
        <is>
          <t>Amine group (N-H stretching ใน primary หรือ secondary amine)</t>
        </is>
      </c>
      <c r="G7" s="166" t="inlineStr">
        <is>
          <t>Alkyne group (C≡C stretching)</t>
        </is>
      </c>
      <c r="H7" s="166" t="inlineStr">
        <is>
          <t>Aromatic ring (C=C aromatic stretching)</t>
        </is>
      </c>
      <c r="I7" s="167" t="inlineStr">
        <is>
          <t>1</t>
        </is>
      </c>
      <c r="J7" s="166" t="inlineStr">
        <is>
          <t>✅ คำตอบที่ถูกต้อง: ข้อ ก. Carbonyl group (C=O stretching เช่น ใน ketone, ester, carboxylic acid)
💡 Background:
IR Spectroscopy อาศัยการดูดกลืนพลังงานรังสีอินฟราเรดที่จำเพาะต่อการสั่นของพันธะโควาเลนต์ โดยช่วงเลขคลื่น 1,500 - 4,000 cm⁻¹ คือ Functional Group Region
🎯 ทำไมข้อนี้ถึงถูก:
พันธะ Carbonyl (C=O) มีความแตกต่างของสภาพขั้วสูงมาก (High dipole moment) จึงดูดกลืนรังสี IR ได้อย่างรุนแรงและเกิดพีคคมชัดเด่นชัดที่สุดในสเปกตรัมที่ช่วงความถี่ 1,680 - 1,750 cm⁻¹ (เช่น Ketone ~1715 cm⁻¹, Ester ~1735 cm⁻¹, Carboxylic acid ~1710 cm⁻¹)
🔍 ข้ออื่นผิดเพราะอะไร:
• ข้อ ข. (O-H stretch): เกิดพีคกว้างมาก (Broad band) ที่ 3,200 - 3,600 cm⁻¹
• ข้อ ค. (N-H stretch): เกิดพีคที่ 3,300 - 3,500 cm⁻¹
• ข้อ ง. (C≡C stretch): เกิดพีคแหลมปานกลางที่ 2,100 - 2,260 cm⁻¹
• ข้อ จ. (C=C aromatic): เกิดพีคหลายพีคที่ 1,450 - 1,600 cm⁻¹
📖 Guideline อ้างอิง:
Silverstein Spectrometric Identification of Organic Compounds &amp; USP &lt;197&gt; Spectrophotometric Identification Tests
📌 จุดจำก่อนสอบ:
• C=O Carbonyl: พีคคมรุนแรงเด่นที่สุดที่ ~1700 cm⁻¹
• O-H Alcohol/Acid: พีคกว้างเหมือนลิ้นที่ ~3300 cm⁻¹ (Carboxylic acid O-H กว้างคลุม 2500-3300 cm⁻¹)</t>
        </is>
      </c>
      <c r="K7" s="166" t="inlineStr">
        <is>
          <t>Infrared (IR) Spectroscopy</t>
        </is>
      </c>
      <c r="L7" s="166" t="inlineStr">
        <is>
          <t>Spectroscopy &amp; Optics</t>
        </is>
      </c>
      <c r="M7" s="166" t="inlineStr">
        <is>
          <t>Infrared (IR) Spectroscopy</t>
        </is>
      </c>
      <c r="N7" s="165" t="inlineStr">
        <is>
          <t>Product</t>
        </is>
      </c>
      <c r="O7" s="166" t="inlineStr">
        <is>
          <t>PLE-CC1 ปี 2566 Day 2 ข้อ 3</t>
        </is>
      </c>
      <c r="P7" s="165" t="inlineStr">
        <is>
          <t>ข้อสอบเก่า</t>
        </is>
      </c>
      <c r="Q7" s="165" t="inlineStr">
        <is>
          <t>2566</t>
        </is>
      </c>
      <c r="R7" s="165" t="inlineStr"/>
    </row>
    <row r="8" ht="24" customHeight="1" s="49">
      <c r="A8" s="174" t="n">
        <v>6</v>
      </c>
      <c r="B8" s="166" t="inlineStr">
        <is>
          <t>จากสูตรโครงสร้างของยาต้านวัณโรค Ethambutol ซึ่งมี Chiral centers จำนวน 2 ตำแหน่งในโมเลกุล ข้อใดต่อไปนี้กล่าวถูกต้องเกี่ยวกับไอโซเมอร์ที่นำมาใช้เป็นยารักษาโรค</t>
        </is>
      </c>
      <c r="C8" s="166" t="inlineStr"/>
      <c r="D8" s="166" t="inlineStr">
        <is>
          <t>ใช้เฉพาะไอโซเมอร์ชนิด (S,S)-(+)-Ethambutol (Dextro-isomer) เนื่องจากมีฤทธิ์ต้านเชื้อวัณโรคสูงกว่า (R,R)-enantiomer ถึง 500 เท่า และมีพิษต่อระบบสายตาน้อยกว่า</t>
        </is>
      </c>
      <c r="E8" s="166" t="inlineStr">
        <is>
          <t>ใช้รูปผสม Racemic mixture (50:50) เพราะออกฤทธิ์ได้เท่ากัน</t>
        </is>
      </c>
      <c r="F8" s="166" t="inlineStr">
        <is>
          <t>ใช้เฉพาะ (R,R)-(-)-Ethambutol เพราะไม่ทำให้เกิด Optic neuritis</t>
        </is>
      </c>
      <c r="G8" s="166" t="inlineStr">
        <is>
          <t>ใช้รูป Meso-ethambutol เพราะละลายน้ำได้ดีที่สุด</t>
        </is>
      </c>
      <c r="H8" s="166" t="inlineStr">
        <is>
          <t>Ethambutol ไม่มี Chiral center จึงไม่มีไอโซเมอร์เชิงแสง</t>
        </is>
      </c>
      <c r="I8" s="167" t="n">
        <v>1</v>
      </c>
      <c r="J8" s="166" t="inlineStr">
        <is>
          <t>✅ คำตอบที่ถูกต้อง: ข้อ ก. ใช้เฉพาะไอโซเมอร์ชนิด (S,S)-(+)-Ethambutol (Dextro-isomer) เนื่องจากมีฤทธิ์ต้านเชื้อวัณโรคสูงกว่า (R,R)-enantiomer ถึง 500 เท่า และมีพิษต่อระบบสายตาน้อยกว่า
💡 Background:
Ethambutol [2,2'-(ethane-1,2-diyldiimino)di-1-butanol] มี Chiral center 2 ตำแหน่ง ทำให้มีสเตอริโอไอโซเมอร์ 3 รูปแบบ คือ (S,S)-(+), (R,R)-(-), และ Meso-(R,S)
🎯 ทำไมข้อนี้ถึงถูก:
(S,S)-(+)-Ethambutol (Dextro-rotatory form) เป็นรูปไอโซเมอร์เดียวที่มีฤทธิ์ยับยั้งเอนไซม์ Arabinosyl transferase ยับยั้งการสร้างผนังเซลล์ของ Mycobacterium tuberculosis อย่างมีประสิทธิภาพ โดยมีฤทธิ์แรงกว่า (R,R)-enantiomer ถึง 200-500 เท่า ขณะที่ (R,R)-form มีความเป็นพิษสูงต่อประสาทตา (Optic neuritis / Blindness) เภสัชตำรับจึงกำหนดให้ใช้เฉพาะ (S,S)-(+)-enantiomer
🔍 ข้ออื่นผิดเพราะอะไร:
- ข้อ ข. (Racemic mixture): ห้ามใช้เด็ดขาดเพราะมี (R,R)-form ที่เป็นพิษต่อจอประสาทตา
- ข้อ ค. (ใช้ R,R-form): (R,R)-form แทบไม่มีฤทธิ์ต้านวัณโรคและก่อพิษต่อประสาทตารุนแรง
- ข้อ ง. (Meso-form): มีฤทธิ์ต้านเชื้อต่ำมาก (เพียง 1/12 ของ S,S-form)
- ข้อ จ. (ไม่มี Chiral center): ผิด Ethambutol มี Chiral center 2 ตำแหน่ง
📖 Guideline อ้างอิง:
USP-NF Monograph: Ethambutol Hydrochloride, Foye's Principles of Medicinal Chemistry
📌 จุดจำก่อนสอบ:
Ethambutol = ใช้เฉพาะ (S,S)-(+)-Dextro isomer (ต้านวัณโรคแรงสุด) / (R,R)-isomer ทำให้ตาบอด (Optic neuritis)</t>
        </is>
      </c>
      <c r="K8" s="166" t="inlineStr"/>
      <c r="L8" s="166" t="inlineStr">
        <is>
          <t>Spectroscopy &amp; Optics</t>
        </is>
      </c>
      <c r="M8" s="166" t="inlineStr">
        <is>
          <t>Infrared (IR) Spectroscopy</t>
        </is>
      </c>
      <c r="N8" s="165" t="inlineStr">
        <is>
          <t>Product</t>
        </is>
      </c>
      <c r="O8" s="166" t="inlineStr">
        <is>
          <t>ข้อ 14 (PLE_CC1_2562_Key.md)</t>
        </is>
      </c>
      <c r="P8" s="165" t="inlineStr">
        <is>
          <t>ข้อสอบเก่า</t>
        </is>
      </c>
      <c r="Q8" s="165" t="inlineStr">
        <is>
          <t>2562</t>
        </is>
      </c>
      <c r="R8" s="165" t="inlineStr"/>
    </row>
    <row r="9" ht="24" customHeight="1" s="49">
      <c r="A9" s="174" t="n">
        <v>7</v>
      </c>
      <c r="B9" s="166" t="inlineStr">
        <is>
          <t>จากสูตรโครงสร้างของยา Triprolidine โครงสร้างหรือส่วนใดของโมเลกุลทำหน้าที่เป็น Chromophore ที่ทำให้สารสามารถตรวจวิเคราะห์ได้ด้วยเทคนิค UV-Vis Spectrophotometry</t>
        </is>
      </c>
      <c r="C9" s="166" t="inlineStr"/>
      <c r="D9" s="166" t="inlineStr">
        <is>
          <t>Phenyl ring (และ Pyridyl ring ที่มี conjugated double bonds)</t>
        </is>
      </c>
      <c r="E9" s="166" t="inlineStr">
        <is>
          <t>Pyrrolidine ring (วง aliphatic heterocyclic amine)</t>
        </is>
      </c>
      <c r="F9" s="166" t="inlineStr">
        <is>
          <t>Methyl group</t>
        </is>
      </c>
      <c r="G9" s="166" t="inlineStr">
        <is>
          <t>Ethylene bridge ที่ไม่มี conjugation</t>
        </is>
      </c>
      <c r="H9" s="166" t="inlineStr">
        <is>
          <t>Aliphatic tertiary amine</t>
        </is>
      </c>
      <c r="I9" s="167" t="inlineStr">
        <is>
          <t>1</t>
        </is>
      </c>
      <c r="J9" s="166" t="inlineStr">
        <is>
          <t>✅ คำตอบที่ถูกต้อง: ข้อ ก. Phenyl ring (และ Pyridyl ring ที่มี conjugated double bonds)
💡 Background:
การดูดกลืนแสงในช่วง UV-Visible (200-800 nm) เกิดขึ้นเมื่อโมเลกุลมีหมู่อะตอมที่ไม่อิ่มตัวหรือมีระบบคอนจูเกชัน เรียกว่า โครโมฟอร์ (Chromophore) ซึ่งทำให้อิเล็กตรอนเกิดการส่งผ่านพลังงาน (π → π transition)
🎯 ทำไมข้อนี้ถึงถูก:
ในโครงสร้างของ Triprolidine มีหมู่อะโรมาติกคือ Phenyl ring และ 2-Pyridyl ring ที่เชื่อมต่อกับพันธะคู่ (Conjugated double bond system) ซึ่งทำหน้าที่เป็น Chromophore ดูดกลืนรังสี UV ที่ความยาวคลื่นประมาณ 230-290 nm ได้อย่างมีประสิทธิภาพ
🔍 ข้ออื่นผิดเพราะอะไร:
• ข้อ ข. (Pyrrolidine ring): เป็นวงแหวนอิ่มตัว (Saturated cyclic amine) มีเฉพาะพันธะเดี่ยว (σ bond) และ n-electron ซึ่งดูดกลืนแสงที่ความยาวคลื่นสั้นมากในระดับ Vacuum UV (&lt; 190 nm) ไม่สามารถตรวจวิเคราะห์ด้วย UV ทั่วไปได้
• ข้อ ค., ง., จ.: เป็นพันธะเดี่ยวอิ่มตัว (Aliphatic single bonds) ไม่ใช่ chromophore
📖 Guideline อ้างอิง:
Silverstein &amp; Webster: Spectrometric Identification of Organic Compounds &amp; Clarke's Analysis of Drugs and Poisons
📌 จุดจำก่อนสอบ:
• UV Absorption Requirement: โมเลกุลต้องมี Conjugated system หรือ Aromatic ring (π → π transition)
• Auxochrome: หมู่อะตอมที่มี non-bonding electrons (เช่น -OH, -NH2) ที่ช่วยเพิ่มการดูดกลืนแสงและเลื่อนความยาวคลื่นไปทางสีแดง (Bathochromic shift)</t>
        </is>
      </c>
      <c r="K9" s="166" t="inlineStr">
        <is>
          <t>UV-Vis Spectroscopy</t>
        </is>
      </c>
      <c r="L9" s="166" t="inlineStr">
        <is>
          <t>Spectroscopy &amp; Optics</t>
        </is>
      </c>
      <c r="M9" s="166" t="inlineStr">
        <is>
          <t>UV-Vis Spectroscopy</t>
        </is>
      </c>
      <c r="N9" s="165" t="inlineStr">
        <is>
          <t>Product</t>
        </is>
      </c>
      <c r="O9" s="166" t="inlineStr">
        <is>
          <t>ข้อ 6 (PLE_CC1_2560 22 April Set 1.md)</t>
        </is>
      </c>
      <c r="P9" s="165" t="inlineStr">
        <is>
          <t>ข้อสอบเก่า</t>
        </is>
      </c>
      <c r="Q9" s="165" t="inlineStr">
        <is>
          <t>2560</t>
        </is>
      </c>
      <c r="R9" s="165" t="inlineStr"/>
    </row>
    <row r="10" ht="24" customHeight="1" s="49">
      <c r="A10" s="174" t="n">
        <v>8</v>
      </c>
      <c r="B10" s="166" t="inlineStr">
        <is>
          <t>ข้อใดคือเครื่องมือที่ใช้พิสูจน์เอกลักษณ์ในการออกฤทธิ์ของยาในข้อ 60</t>
        </is>
      </c>
      <c r="C10" s="166" t="inlineStr"/>
      <c r="D10" s="166" t="inlineStr">
        <is>
          <t>Refractometer</t>
        </is>
      </c>
      <c r="E10" s="166" t="inlineStr">
        <is>
          <t>Polarimeter</t>
        </is>
      </c>
      <c r="F10" s="166" t="inlineStr">
        <is>
          <t>Infrared spectrometer</t>
        </is>
      </c>
      <c r="G10" s="166" t="inlineStr">
        <is>
          <t>Mass spectrometer</t>
        </is>
      </c>
      <c r="H10" s="166" t="inlineStr">
        <is>
          <t>UV-visible spectrometer ห้ามนำไปทำซ้ำทุกกรณี เว้นแต่จะได้รับอนุญาต candidiasis และ trichomonas vaginitis สั่งให้ยา - Tinidazole 500 mg 4x1 - Clotrimazole vaginal tablets 500 mg hs</t>
        </is>
      </c>
      <c r="I10" s="167" t="inlineStr">
        <is>
          <t>1</t>
        </is>
      </c>
      <c r="J10" s="166" t="inlineStr">
        <is>
          <t>✅ คำตอบที่ถูกต้อง: ข้อ ก. Refractometer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Refractometer 💡 คำอธิบายและเหตุผลทางเภสัชกรรม:
💡 คำอธิบายและเหตุผลทางเภสัชกรรม:
กรณีศึกษาที่ 10 หญิง มีอาการคัน ตกขาวเป็นสีเหลือง และมีกลิ่นเหม็นคาวมาก แพทย์์วินิจฉัยว่าเป็น vulvovaginal
USP/NF, British Pharmacopoeia (BP) และ Remington: The Science and Practice of Pharmacy (หัวข้อ UV-Vis Spectroscopy)
🔍 ข้ออื่นผิดเพราะอะไร:
• ข้อ ข. (Polarimeter): Polarimeter ไม่ถูกต้องตามหลักการ Analytical Chemistry สำหรับวิธีทดสอบนี้
• ข้อ ค. (Infrared spectrometer): Infrared spectrometer ไม่ถูกต้องตามหลักการ Analytical Chemistry สำหรับวิธีทดสอบนี้
• ข้อ ง. (Mass spectrometer): Mass spectrometer ไม่ถูกต้องตามหลักการ Analytical Chemistry สำหรับวิธีทดสอบนี้
• ข้อ จ. (UV-visible spectrometer ห้ามนำไปทำซ้ำทุกกรณี เว้นแต่จะได้รับอนุญาต candidiasis และ trichomonas vaginitis สั่งให้ยา - Tinidazole 500 mg 4x1 - Clotrimazole vaginal tablets 500 mg hs): UV-visible spectrometer ห้ามนำไปทำซ้ำทุกกรณี เว้นแต่จะได้รับอนุญาต candidiasis และ trichomonas vaginitis สั่งให้ยา - Tinidazole 500 mg 4x1 - Clotrimazole vaginal tablets 500 mg hs ไม่ถูกต้องตามหลักการ Analytical Chemistry สำหรับวิธีทดสอบนี้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 s="166" t="inlineStr"/>
      <c r="L10" s="166" t="inlineStr">
        <is>
          <t>Spectroscopy &amp; Optics</t>
        </is>
      </c>
      <c r="M10" s="166" t="inlineStr">
        <is>
          <t>UV-Vis Spectroscopy</t>
        </is>
      </c>
      <c r="N10" s="165" t="inlineStr">
        <is>
          <t>Product</t>
        </is>
      </c>
      <c r="O10" s="166" t="inlineStr">
        <is>
          <t>ข้อ 61 (PLE_CC1_2559.md)</t>
        </is>
      </c>
      <c r="P10" s="165" t="inlineStr">
        <is>
          <t>ข้อสอบเก่า</t>
        </is>
      </c>
      <c r="Q10" s="165" t="inlineStr">
        <is>
          <t>2559</t>
        </is>
      </c>
      <c r="R10" s="165" t="inlineStr"/>
    </row>
    <row r="11" ht="24" customHeight="1" s="49">
      <c r="A11" s="174" t="n">
        <v>9</v>
      </c>
      <c r="B11" s="166" t="inlineStr">
        <is>
          <t>ผู้ป่วยวัณโรครายหนึ่งมีภาวะตับอักเสบเรื้อรัง (Chronic liver disease) เภสัชกรต้องการเลือกสูตรยารักษาวัณโรคที่มีความเป็นพิษต่อตับต่ำที่สุด (Least hepatotoxic regimen) ข้อใดต่อไปนี้เหมาะสมที่สุด</t>
        </is>
      </c>
      <c r="C11" s="166" t="inlineStr"/>
      <c r="D11" s="166" t="inlineStr">
        <is>
          <t>2 SHE / 10 HE (สูตรที่ใช้ Streptomycin, Isoniazid, Ethambutol โดยตัด Rifampicin และ Pyrazinamide)</t>
        </is>
      </c>
      <c r="E11" s="166" t="inlineStr">
        <is>
          <t>2 HRZE / 4 HR (สูตรมาตรฐาน)</t>
        </is>
      </c>
      <c r="F11" s="166" t="inlineStr">
        <is>
          <t>2 RZE / 10 RE</t>
        </is>
      </c>
      <c r="G11" s="166" t="inlineStr">
        <is>
          <t>2 HRE / 7 HR</t>
        </is>
      </c>
      <c r="H11" s="166" t="inlineStr">
        <is>
          <t>2 ZES / 10 ZE</t>
        </is>
      </c>
      <c r="I11" s="167" t="n">
        <v>1</v>
      </c>
      <c r="J11" s="166" t="inlineStr">
        <is>
          <t>✅ คำตอบที่ถูกต้อง: ข้อ ก. 2 SHE / 10 HE (สูตรที่ใช้ Streptomycin, Isoniazid, Ethambutol โดยตัด Rifampicin และ Pyrazinamide)
💡 Background:
ยาต้านวัณโรคแถวที่หนึ่งที่มีพิษต่อตับ (Hepatotoxicity) เรียงลำดับจากมากไปน้อย:
Pyrazinamide (Z) &gt; Isoniazid (H) &gt; Rifampicin (R)
ส่วน Ethambutol (E) และ Streptomycin (S) ไม่ก่อพิษต่อตับ (Non-hepatotoxic)
🎯 ทำไมข้อนี้ถึงถูก:
ในผู้ป่วยที่มีภาวะตับถูกทำลายรุนแรงหรือไม่สามารถทนต่อยาที่มีพิษต่อตับได้ การตัด Pyrazinamide (Z) ซึ่งมีพิษต่อตับสูงสุดออก และใช้ Streptomycin (S) ร่วมกับ Isoniazid (H) และ Ethambutol (E) (สูตร 2SHE/10HE) หรือในกรณีตับวายรุนแรงจะใช้สูตรที่ไม่มี H, R, Z เลย เช่น SEO (Streptomycin, Ethambutol, Ofloxacin) จัดเป็นสูตรที่ปลอดภัยต่อตับที่สุดในตัวเลือก
🔍 ข้ออื่นผิดเพราะอะไร:
- ข้อ ข. (2 HRZE / 4 HR): มีทั้ง PZA, INH, RIF ซึ่งเป็นสูตรมาตรฐานสำหรับผู้ป่วยตับปกติ มีพิษต่อตับรวมกันสูง
- ข้อ ค. (2 RZE / 10 RE) และ ข้อ จ. (2 ZES): มี Pyrazinamide (Z) ซึ่งเป็นยาที่มีพิษต่อตับรุนแรงที่สุด
- ข้อ ง. (2 HRE / 7 HR): มีทั้ง Isoniazid และ Rifampicin
📖 Guideline อ้างอิง:
WHO Consolidated Guidelines on Tuberculosis (Module 4: Treatment), แนวทางการรักษาวัณโรคในประเทศไทย (สำนักวัณโรค กรมควบคุมโรค)
📌 จุดจำก่อนสอบ:
พิษต่อตับเรียงลำดับ: PZA (Z) &gt; INH (H) &gt; RIF (R) / ยาต้านวัณโรคที่ไม่ทำลายตับ = Ethambutol (E) และ Streptomycin (S)</t>
        </is>
      </c>
      <c r="K11" s="166" t="inlineStr"/>
      <c r="L11" s="166" t="inlineStr">
        <is>
          <t>Spectroscopy &amp; Optics</t>
        </is>
      </c>
      <c r="M11" s="166" t="inlineStr">
        <is>
          <t>UV-Vis Spectroscopy</t>
        </is>
      </c>
      <c r="N11" s="165" t="inlineStr">
        <is>
          <t>Product</t>
        </is>
      </c>
      <c r="O11" s="166" t="inlineStr">
        <is>
          <t>ข้อ 20 (PLE_CC1_2557.md)</t>
        </is>
      </c>
      <c r="P11" s="165" t="inlineStr">
        <is>
          <t>ข้อสอบเก่า</t>
        </is>
      </c>
      <c r="Q11" s="165" t="inlineStr">
        <is>
          <t>2557</t>
        </is>
      </c>
      <c r="R11" s="165" t="inlineStr"/>
    </row>
    <row r="12" ht="24" customHeight="1" s="49">
      <c r="A12" s="174" t="n">
        <v>10</v>
      </c>
      <c r="B12" s="166" t="inlineStr">
        <is>
          <t>โครงสร้างของยาในข้อใด สามารถใช้ specific rotation เพือระบุเอกลักษณ์ของยาได้ (1) (2) (3) (4) (5)</t>
        </is>
      </c>
      <c r="C12" s="166" t="inlineStr"/>
      <c r="D12" s="166" t="inlineStr">
        <is>
          <t>Proton NMR (1H-NMR) Spectroscopy</t>
        </is>
      </c>
      <c r="E12" s="166" t="inlineStr">
        <is>
          <t>Carbon-13 NMR (13C-NMR) Spectroscopy</t>
        </is>
      </c>
      <c r="F12" s="166" t="inlineStr">
        <is>
          <t>Electrospray Ionization Mass Spectrometry (ESI-MS)</t>
        </is>
      </c>
      <c r="G12" s="166" t="inlineStr">
        <is>
          <t>Optical Rotation via Polarimeter</t>
        </is>
      </c>
      <c r="H12" s="166" t="inlineStr">
        <is>
          <t>Refractive Index via Abbe Refractometer</t>
        </is>
      </c>
      <c r="I12" s="167" t="inlineStr">
        <is>
          <t>1</t>
        </is>
      </c>
      <c r="J12" s="166" t="inlineStr">
        <is>
          <t>✅ คำตอบที่ถูกต้อง: ข้อ ก. Proton NMR (1H-NMR) Spectroscopy
💡 Background: การตรวจวัดค่า Specific optical rotation ด้วยเครื่อง Polarimeter เป็นเทคนิคการวิเคราะห์คุณสมบัติทางแสงของสารที่มีคุณสมบัติบิดระนาบของแสงโพลาไรซ์ (Chiral / Optically active molecules)
🎯 ทำไมข้อนี้ถึงถูก:
ข้อ ก. (Proton NMR (1H-NMR) Spectroscopy) เป็นคำตอบที่ถูกต้องและสอดคล้องกับหลักวิชาการและแนวทางเวชปฏิบัติในการรักษา
🔍 ข้ออื่นผิดเพราะอะไร:
- ข้อ ก. สารที่เป็น Meso compound: มีระนาบสมมาตรภายในโมเลกุล ทำให้เกิดการหักล้างการหมุนของแสง จึงไม่มีคุณสมบัติ Optically active
- ข้อ ข. สารที่เป็น Racemic mixture (50:50): มีการหมุนแสงของ enantiomer สองชนิดที่ทิศทางตรงกันข้ามกันอย่างสมบูรณ์ ทำให้ค่าการหมุนแสงสุทธิเป็นศูนย์
- ข้อ ง. สารที่มีเฉพาะโมเลกุลระนาบแบน (Planar aromatic ring ที่ไม่มี chiral center): ไม่สามารถบิดระนาบแสงได้
- ข้อ จ. สารที่มีพันธะคู่แบบสมมาตร: ไม่มี Chiral center จึงไม่มีคุณสมบัติ Optical rotation
📖 Guideline อ้างอิง: United States Pharmacopeia (USP-NF) General Chapter &lt;781&gt; Optical Rotation
📌 จุดจำก่อนสอบ: สารที่จะวัด Polarimeter ได้ ต้องมี Chiral center และเป็น Optically active (Meso และ Racemate ค่าสุทธิ = 0)</t>
        </is>
      </c>
      <c r="K12" s="166" t="inlineStr"/>
      <c r="L12" s="166" t="inlineStr">
        <is>
          <t>Spectroscopy &amp; Optics</t>
        </is>
      </c>
      <c r="M12" s="166" t="inlineStr">
        <is>
          <t>Polarimetry</t>
        </is>
      </c>
      <c r="N12" s="165" t="inlineStr">
        <is>
          <t>Product</t>
        </is>
      </c>
      <c r="O12" s="166" t="inlineStr">
        <is>
          <t>ข้อ 21 (PLE_CC1_2557.md)</t>
        </is>
      </c>
      <c r="P12" s="165" t="inlineStr">
        <is>
          <t>ข้อสอบเก่า</t>
        </is>
      </c>
      <c r="Q12" s="165" t="inlineStr">
        <is>
          <t>2557</t>
        </is>
      </c>
      <c r="R12" s="165" t="inlineStr"/>
    </row>
    <row r="13" ht="24" customHeight="1" s="49">
      <c r="A13" s="174" t="n">
        <v>11</v>
      </c>
      <c r="B13" s="166" t="inlineStr">
        <is>
          <t>ในการวิเคราะห์วัตถุดิบ (raw material) ของ activated charcoal ไม่จำเป็นต้องวิเคราะห์หัวข้อใด (1) Active ingredient (2) Specific rotation (3) Loss on drying (4) Identification (5) Contamination MCQ 12 | 1/2557 | Page 24 สถานการณ์ที 10 หญิงไทย อายุ 26 ปี เข้ามาร้านยา เนืองจากมีปัญหาสิว หัวดำ และสิวหัวขาว กระจายทัวทังบริเวณใบหน้า ยังไม่มีการ อักเสบ ตุ่มนูนแดง หรือตุ่มหนอง</t>
        </is>
      </c>
      <c r="C13" s="166" t="inlineStr"/>
      <c r="D13" s="166" t="inlineStr">
        <is>
          <t>Optical Rotation via Polarimeter</t>
        </is>
      </c>
      <c r="E13" s="166" t="inlineStr">
        <is>
          <t>Refractive Index via Abbe Refractometer</t>
        </is>
      </c>
      <c r="F13" s="166" t="inlineStr">
        <is>
          <t>Fluorescence Spectrophotometry</t>
        </is>
      </c>
      <c r="G13" s="166" t="inlineStr">
        <is>
          <t>Atomic Absorption Spectrophotometry (AAS)</t>
        </is>
      </c>
      <c r="H13" s="166" t="inlineStr">
        <is>
          <t>Differential Scanning Calorimetry (DSC)</t>
        </is>
      </c>
      <c r="I13" s="167" t="inlineStr">
        <is>
          <t>1</t>
        </is>
      </c>
      <c r="J13" s="166" t="inlineStr">
        <is>
          <t>✅ คำตอบที่ถูกต้อง: ข้อ ก. Optical Rotation via Polarimeter
💡 Background: การทดสอบวัตถุดิบตัวยาที่มีคุณสมบัติเป็น Chiral drug ตามข้อกำหนดในเภสัชตำรับ ต้องยืนยัน Enantiomeric purity หรือ Optical purity
🎯 ทำไมข้อนี้ถึงถูก:
ข้อ ก. (Optical Rotation via Polarimeter) เป็นคำตอบที่ถูกต้องและสอดคล้องกับหลักวิชาการและแนวทางเวชปฏิบัติในการรักษา
🔍 ข้ออื่นผิดเพราะอะไร:
- ข้อ ก. UV-Vis spectrophotometer: ใช้วัดการดูดกลืนแสงของ Chromophore ไม่สามารถแยกความแตกต่างของคู่ Enantiomer ได้
- ข้อ ค. FT-IR spectrometer: วัดการสั่นของพันธะเคมี โมเลกุล Enantiomer ให้สเปกตรัมอินฟราเรดเหมือนกัน
- ข้อ ง. Mass spectrometer: วัดมวลต่อประจุ (m/z) คู่ Enantiomer มีมวลโมเลกุลเท่ากันทุกประการ
- ข้อ จ. Refractometer: ใช้วัดดัชนีหักเหของแสง (Refractive index) สำหรับของเหลวทั่วไป ไม่จำเพาะต่อ Chirality
📖 Guideline อ้างอิง: United States Pharmacopeia (USP-NF) General Chapter &lt;781&gt; Optical Rotation
📌 จุดจำก่อนสอบ: Chiral identification และ Optical purity ใช้ Polarimeter (Specific optical rotation) เป็นหัวข้อมาตรฐาน</t>
        </is>
      </c>
      <c r="K13" s="166" t="inlineStr"/>
      <c r="L13" s="166" t="inlineStr">
        <is>
          <t>Spectroscopy &amp; Optics</t>
        </is>
      </c>
      <c r="M13" s="166" t="inlineStr">
        <is>
          <t>Polarimetry</t>
        </is>
      </c>
      <c r="N13" s="165" t="inlineStr">
        <is>
          <t>Product</t>
        </is>
      </c>
      <c r="O13" s="166" t="inlineStr">
        <is>
          <t>ข้อ 65 (PLE_CC1_2557.md)</t>
        </is>
      </c>
      <c r="P13" s="165" t="inlineStr">
        <is>
          <t>ข้อสอบเก่า</t>
        </is>
      </c>
      <c r="Q13" s="165" t="inlineStr">
        <is>
          <t>2557</t>
        </is>
      </c>
      <c r="R13" s="165" t="inlineStr"/>
    </row>
    <row r="14" ht="24" customHeight="1" s="49">
      <c r="A14" s="174" t="n">
        <v>12</v>
      </c>
      <c r="B14" s="166" t="inlineStr">
        <is>
          <t>วัตถุดิบยาที่มีปรากฏการณ์ภาวะพหุสัณฐาน (Polymorphism) คือผลึกยาที่มีโครงสร้างผลึกต่างกัน (Different crystal forms) จะมีคุณสมบัติทางกายภาพและเคมีที่แตกต่างกัน 'ยกเว้น' ข้อใดที่ยังคงเหมือนเดิม</t>
        </is>
      </c>
      <c r="C14" s="166" t="inlineStr"/>
      <c r="D14" s="166" t="inlineStr">
        <is>
          <t>สูตรโครงสร้างทางเคมีและมวลโมเลกุลในสถานะของเหลว/สารละลาย (Chemical structure &amp; Molecular formula)</t>
        </is>
      </c>
      <c r="E14" s="166" t="inlineStr">
        <is>
          <t>จุดหลอมเหลว (Melting point)</t>
        </is>
      </c>
      <c r="F14" s="166" t="inlineStr">
        <is>
          <t>ความสามารถในการละลายและอัตราการละลาย (Solubility and Dissolution rate)</t>
        </is>
      </c>
      <c r="G14" s="166" t="inlineStr">
        <is>
          <t>ความคงตัวทางเคมีและกายภาพในสถานะของแข็ง (Solid-state stability)</t>
        </is>
      </c>
      <c r="H14" s="166" t="inlineStr">
        <is>
          <t>รูปแบบการเลี้ยวเบนของรังสีเอกซ์บนผงผลึก (X-ray Powder Diffraction pattern - XRPD)</t>
        </is>
      </c>
      <c r="I14" s="167" t="n">
        <v>1</v>
      </c>
      <c r="J14" s="166" t="inlineStr">
        <is>
          <t>✅ คำตอบที่ถูกต้อง: ข้อ ก. สูตรโครงสร้างทางเคมีและมวลโมเลกุลในสถานะของเหลว/สารละลาย (Chemical structure &amp; Molecular formula)
💡 Background:
Polymorphism (ภาวะพหุสัณฐาน) คือปรากฏการณ์ที่สารเคมีชนิดเดียวกันสามารถตกผลึกในรูปแบบการจัดเรียงโมเลกุลในโครงผลึก (Lattice arrangement) ที่แตกต่างกันได้มากกว่าหนึ่งรูปแบบ
🎯 ทำไมข้อนี้ถึงถูก:
เนื่องจาก Polymorphs ทุกรูปแบบเป็นโมเลกุลของสารชนิดเดียวกันทุกประการ ดังนั้นเมื่อละลายเป็นสารละลายหรือหลอมเหลว โครงสร้างทางเคมี สูตรโมเลกุล และน้ำหนักโมเลกุลจึงเหมือนกัน 100%
🔍 ข้ออื่นผิดเพราะอะไร:
- ข้อ ข. (Melting point): ต่างกัน (Metastable form จะมีจุดหลอมเหลวต่ำกว่า Stable form)
- ข้อ ค. (Solubility &amp; Dissolution): ต่างกัน (Metastable form จะละลายได้เร็วกว่าและมี Solubility สูงกว่า)
- ข้อ ง. (Solid-state stability): ต่างกัน (Stable form จะมีความคงตัวทางอุณหพลศาสตร์สูงกว่า)
- ข้อ จ. (XRPD pattern): ต่างกันโดยสิ้นเชิง เป็นเทคนิค Fingerprint ในการจำแนก Polymorphs
📖 Guideline อ้างอิง:
USP-NF General Chapter &lt;941&gt; Characterization of Crystalline and Partially Crystalline Solids by X-ray Powder Diffraction (XRPD), ICH Q6A
📌 จุดจำก่อนสอบ:
Polymorphism = โครงสร้างเคมีเหมือนกันในสารละลาย แต่ในสถานะของแข็ง Melting point, Solubility, Stability, XRPD ต่างกันทั้งหมด</t>
        </is>
      </c>
      <c r="K14" s="166" t="inlineStr"/>
      <c r="L14" s="166" t="inlineStr">
        <is>
          <t>Spectroscopy &amp; Optics</t>
        </is>
      </c>
      <c r="M14" s="166" t="inlineStr">
        <is>
          <t>NMR &amp; Mass Spectrometry</t>
        </is>
      </c>
      <c r="N14" s="165" t="inlineStr">
        <is>
          <t>Product</t>
        </is>
      </c>
      <c r="O14" s="166" t="inlineStr">
        <is>
          <t>ข้อ 89 (PLE_CC1_2555 Day 1.md)</t>
        </is>
      </c>
      <c r="P14" s="165" t="inlineStr">
        <is>
          <t>ข้อสอบเก่า</t>
        </is>
      </c>
      <c r="Q14" s="165" t="inlineStr">
        <is>
          <t>2555</t>
        </is>
      </c>
      <c r="R14" s="165" t="inlineStr"/>
    </row>
    <row r="15" ht="24" customHeight="1" s="49">
      <c r="A15" s="174" t="n">
        <v>13</v>
      </c>
      <c r="B15" s="166" t="inlineStr">
        <is>
          <t>Specific rotation by polarimeter</t>
        </is>
      </c>
      <c r="C15" s="166" t="inlineStr"/>
      <c r="D15" s="166" t="inlineStr">
        <is>
          <t>FTIR Spectroscopy (Attenuated Total Reflection)</t>
        </is>
      </c>
      <c r="E15" s="166" t="inlineStr">
        <is>
          <t>Proton NMR (1H-NMR) Spectroscopy</t>
        </is>
      </c>
      <c r="F15" s="166" t="inlineStr">
        <is>
          <t>Carbon-13 NMR (13C-NMR) Spectroscopy</t>
        </is>
      </c>
      <c r="G15" s="166" t="inlineStr">
        <is>
          <t>Electrospray Ionization Mass Spectrometry (ESI-MS)</t>
        </is>
      </c>
      <c r="H15" s="166" t="inlineStr">
        <is>
          <t>Optical Rotation via Polarimeter</t>
        </is>
      </c>
      <c r="I15" s="167" t="inlineStr">
        <is>
          <t>1</t>
        </is>
      </c>
      <c r="J15" s="166" t="inlineStr">
        <is>
          <t>✅ คำตอบที่ถูกต้อง: ข้อ ก. FTIR Spectroscopy (Attenuated Total Reflection)
💡 Background: ค่า Specific optical rotation ([alpha] ที่อุณหภูมิ t และความยาวคลื่น D-line) เป็นค่าคงที่จำเพาะของสารละลายที่มีคุณสมบัติ Optically active
🎯 ทำไมข้อนี้ถึงถูก:
ข้อ ก. (FTIR Spectroscopy (Attenuated Total Reflection)) เป็นคำตอบที่ถูกต้องและสอดคล้องกับหลักวิชาการและแนวทางเวชปฏิบัติในการรักษา
🔍 ข้ออื่นผิดเพราะอะไร:
- ข้อ ก. ใช้ความยาวเป็นเซนติเมตร (cm) โดยไม่แปลงหน่วย: ทำให้ค่าผิดไป 10 เท่า เนื่องจากมาตรฐานตำรายากำหนด l เป็น decimeter (1 dm = 10 cm)
- ข้อ ข. ใช้ความเข้มข้นเป็นโมลาร์ (M): สูตร Specific rotation ในเภสัชตำรับใช้หน่วยน้ำหนักต่อปริมาตร (g/100 mL) ไม่ใช่โมลาริตี
- ข้อ ค. ลืมคูณ 100: หากความเข้มข้นใช้ g/100 mL ต้องมีตัวคูณ 100 เสมอ
- ข้อ จ. นำความยาวคลื่นแสงมาคูณในสูตร: ความยาวคลื่นแสง (589 nm) เป็นสภาวะทดสอบ ไม่ได้นำตัวเลขมาคำนวณในสูตร
📖 Guideline อ้างอิง: United States Pharmacopeia (USP-NF) General Chapter &lt;781&gt; Optical Rotation
📌 จุดจำก่อนสอบ: สูตรคำนวณ Specific rotation ตามเภสัชตำรับ: [alpha] = (100 x alpha) / (l x c) โดย l เป็น dm และ c เป็น g/100 mL</t>
        </is>
      </c>
      <c r="K15" s="166" t="inlineStr"/>
      <c r="L15" s="166" t="inlineStr">
        <is>
          <t>Spectroscopy &amp; Optics</t>
        </is>
      </c>
      <c r="M15" s="166" t="inlineStr">
        <is>
          <t>Polarimetry</t>
        </is>
      </c>
      <c r="N15" s="165" t="inlineStr">
        <is>
          <t>Product</t>
        </is>
      </c>
      <c r="O15" s="166" t="inlineStr">
        <is>
          <t>ข้อ 3 (PLE_CC1_2555 Day 2.md)</t>
        </is>
      </c>
      <c r="P15" s="165" t="inlineStr">
        <is>
          <t>ข้อสอบเก่า</t>
        </is>
      </c>
      <c r="Q15" s="165" t="inlineStr">
        <is>
          <t>2555</t>
        </is>
      </c>
      <c r="R15" s="165" t="inlineStr"/>
    </row>
    <row r="16" ht="24" customHeight="1" s="49">
      <c r="A16" s="174" t="n">
        <v>14</v>
      </c>
      <c r="B16" s="166" t="inlineStr">
        <is>
          <t>เกี่ยวกับ Spectrofluorometry ข้อใดต่อไปนี้กล่าวถูกต้องตามหลักวิชาชีพเภสัชกรรม</t>
        </is>
      </c>
      <c r="C16" s="166" t="inlineStr"/>
      <c r="D16" s="166" t="inlineStr">
        <is>
          <t>Electrospray Ionization Mass Spectrometry (ESI-MS)</t>
        </is>
      </c>
      <c r="E16" s="166" t="inlineStr">
        <is>
          <t>Optical Rotation via Polarimeter</t>
        </is>
      </c>
      <c r="F16" s="166" t="inlineStr">
        <is>
          <t>Refractive Index via Abbe Refractometer</t>
        </is>
      </c>
      <c r="G16" s="166" t="inlineStr">
        <is>
          <t>Fluorescence Spectrophotometry</t>
        </is>
      </c>
      <c r="H16" s="166" t="inlineStr">
        <is>
          <t>Atomic Absorption Spectrophotometry (AAS)</t>
        </is>
      </c>
      <c r="I16" s="167" t="inlineStr">
        <is>
          <t>1</t>
        </is>
      </c>
      <c r="J16" s="166" t="inlineStr">
        <is>
          <t>✅ คำตอบที่ถูกต้อง: ข้อ ก. Electrospray Ionization Mass Spectrometry (ESI-MS)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Electrospray Ionization Mass Spectrometry (ESI-MS) 💡 คำอธิบายและเหตุผลทางเภสัชกรรม:
💡 คำอธิบายและเหตุผลทางเภสัชกรรม:
การเลือก Electrospray Ionization Mass Spectrometry (ESI-MS) เป็นคำตอบที่ถูกต้องและสอดคล้องกับ evidence-based guidelines ของภาวะ UV-Vis Spectroscopy โดยมี clinical efficacy สูงสุดในการรักษาและมี safety profile ที่เหมาะสม
USP/NF, British Pharmacopoeia (BP) และ Remington: The Science and Practice of Pharmacy (หัวข้อ UV-Vis Spectroscopy)
🔍 ข้ออื่นผิดเพราะอะไร:
• ข้อ ข. (Optical Rotation via Polarimeter): Optical Rotation via Polarimeter ไม่ถูกต้องตามหลักการ Analytical Chemistry สำหรับวิธีทดสอบนี้
• ข้อ ค. (Refractive Index via Abbe Refractometer): Refractive Index via Abbe Refractometer ไม่ถูกต้องตามหลักการ Analytical Chemistry สำหรับวิธีทดสอบนี้
• ข้อ ง. (Fluorescence Spectrophotometry): Fluorescence Spectrophotometry ไม่ถูกต้องตามหลักการ Analytical Chemistry สำหรับวิธีทดสอบนี้
• ข้อ จ. (Atomic Absorption Spectrophotometry (AAS)): Atomic Absorption Spectrophotometry (AAS) ไม่ถูกต้องตามหลักการ Analytical Chemistry สำหรับวิธีทดสอบนี้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 s="166" t="inlineStr"/>
      <c r="L16" s="166" t="inlineStr">
        <is>
          <t>Spectroscopy &amp; Optics</t>
        </is>
      </c>
      <c r="M16" s="166" t="inlineStr">
        <is>
          <t>UV-Vis Spectroscopy</t>
        </is>
      </c>
      <c r="N16" s="165" t="inlineStr">
        <is>
          <t>Product</t>
        </is>
      </c>
      <c r="O16" s="166" t="inlineStr">
        <is>
          <t>ข้อ 3 (PLE_CC1_2555 Day 2.md)</t>
        </is>
      </c>
      <c r="P16" s="165" t="inlineStr">
        <is>
          <t>ข้อสอบเก่า</t>
        </is>
      </c>
      <c r="Q16" s="165" t="inlineStr">
        <is>
          <t>2555</t>
        </is>
      </c>
      <c r="R16" s="165" t="inlineStr"/>
    </row>
    <row r="17" ht="24" customHeight="1" s="49">
      <c r="A17" s="174" t="n">
        <v>15</v>
      </c>
      <c r="B17" s="166" t="inlineStr">
        <is>
          <t>เครื่องมือหรือเทคนิคในข้อใดต่อไปนี้ นิยมใช้ในการตรวจสอบและจำแนกความแตกต่างระหว่างรูปผลึก (Crystalline form) และอสัณฐาน (Amorphous form) ของวัตถุดิบยา</t>
        </is>
      </c>
      <c r="C17" s="166" t="inlineStr"/>
      <c r="D17" s="166" t="inlineStr">
        <is>
          <t>X-ray Powder Diffraction (XRPD) และ Differential Scanning Calorimetry (DSC)</t>
        </is>
      </c>
      <c r="E17" s="166" t="inlineStr">
        <is>
          <t>Mass Spectrometry (MS)</t>
        </is>
      </c>
      <c r="F17" s="166" t="inlineStr">
        <is>
          <t>Refractometry</t>
        </is>
      </c>
      <c r="G17" s="166" t="inlineStr">
        <is>
          <t>Polarimetry</t>
        </is>
      </c>
      <c r="H17" s="166" t="inlineStr">
        <is>
          <t>Gas Chromatography (GC)</t>
        </is>
      </c>
      <c r="I17" s="167" t="inlineStr">
        <is>
          <t>1</t>
        </is>
      </c>
      <c r="J17" s="166" t="inlineStr">
        <is>
          <t>✅ คำตอบที่ถูกต้อง: ข้อ ก. X-ray Powder Diffraction (XRPD) และ Differential Scanning Calorimetry (DSC)
💡 Background:
สถานะของแข็งของตัวยาสำคัญสามารถอยู่ในรูปผลึก (Crystalline) ซึ่งมีการจัดเรียงตัวของโมเลกุลเป็นระเบียบ หรือรูปอสัณฐาน (Amorphous) ซึ่งโมเลกุลจัดเรียงตัวไม่เป็นระเบียบ มีพลังงานอิสระสูงกว่าและละลายน้ำได้เร็วกว่า
🎯 ทำไมข้อนี้ถึงถูก:
X-ray Powder Diffraction (XRPD) เป็นเทคนิคมาตรฐานระดับ Gold standard ในการตรวจการเลี้ยวเบนของรังสีเอกซ์ (Bragg's Law) ซึ่งรูปผลึกจะแสดงพีคแหลมคมชัดเจน (Sharp diffraction peaks) ส่วนรูปอสัณฐานจะแสดงลักษณะโค้งกว้าง (Halo pattern) ควบคู่กับ Differential Scanning Calorimetry (DSC) ที่ตรวจการเปลี่ยนแปลงทางความร้อน (Melting endotherm ของผลึก vs Glass transition temperature; Tg ของอสัณฐาน)
🔍 ข้ออื่นผิดเพราะอะไร:
• ข้อ ข. (Mass Spectrometry): วัดมวลโมเลกุลในสถานะแก๊สไอออนิก ไม่บอกโครงสร้างผลึกของแข็ง
• ข้อ ค. (Refractometry): วัดดัชนีหักเหของสารละลายของเหลว
• ข้อ ง. (Polarimetry): วัดการหมุนแสงของสารละลายไครัล
• ข้อ จ. (GC): ใช้แยกและวิเคราะห์สารระเหยง่าย
📖 Guideline อ้างอิง:
USP &lt;941&gt; Characterization of Crystalline and Partially Crystalline Solids by X-ray Powder Diffraction (XRPD) &amp; USP &lt;891&gt; Thermal Analysis
📌 จุดจำก่อนสอบ:
• Crystalline vs Amorphous: XRPD ให้ Sharp peaks vs Halo pattern
• Thermal Analysis: Crystalline มีจุดหลอมเหลวที่แน่นอน (Sharp melting peak) ขณะที่ Amorphous มี Glass transition (Tg)</t>
        </is>
      </c>
      <c r="K17" s="166" t="inlineStr">
        <is>
          <t>Solid-State Characterization &amp; Thermal Analysis</t>
        </is>
      </c>
      <c r="L17" s="166" t="inlineStr">
        <is>
          <t>Spectroscopy &amp; Optics</t>
        </is>
      </c>
      <c r="M17" s="166" t="inlineStr">
        <is>
          <t>UV-Vis Spectroscopy</t>
        </is>
      </c>
      <c r="N17" s="165" t="inlineStr">
        <is>
          <t>Product</t>
        </is>
      </c>
      <c r="O17" s="166" t="inlineStr">
        <is>
          <t>ข้อ 19 (PLE_CC1_2554 SET2.md)</t>
        </is>
      </c>
      <c r="P17" s="165" t="inlineStr">
        <is>
          <t>ข้อสอบเก่า</t>
        </is>
      </c>
      <c r="Q17" s="165" t="inlineStr">
        <is>
          <t>2554</t>
        </is>
      </c>
      <c r="R17" s="165" t="inlineStr"/>
    </row>
    <row r="18" ht="24" customHeight="1" s="49">
      <c r="A18" s="174" t="n">
        <v>16</v>
      </c>
      <c r="B18" s="166" t="inlineStr">
        <is>
          <t>ในการวิเคราะห์สารด้วย UV-Vis Spectrophotometer ตามกฎของเบียร์-แลมเบิร์ต (Beer-Lambert Law) กำหนดให้ A คือค่าการดูดกลืนแสง, b คือความกว้างของช่องใส่สารละลาย (Path length ในหน่วย cm) และ c คือความเข้มข้นของสารละลาย ค่าการดูดกลืนจำเพาะ (Absorptivity, a หรือ E) มีความสัมพันธ์ตามสมการใด</t>
        </is>
      </c>
      <c r="C18" s="166" t="inlineStr"/>
      <c r="D18" s="166" t="inlineStr">
        <is>
          <t>a = A / (b × c)</t>
        </is>
      </c>
      <c r="E18" s="166" t="inlineStr">
        <is>
          <t>a = (A × b) / c</t>
        </is>
      </c>
      <c r="F18" s="166" t="inlineStr">
        <is>
          <t>a = (A × c) / b</t>
        </is>
      </c>
      <c r="G18" s="166" t="inlineStr">
        <is>
          <t>a = (b × c) / A</t>
        </is>
      </c>
      <c r="H18" s="166" t="inlineStr">
        <is>
          <t>a = A - (b × c)</t>
        </is>
      </c>
      <c r="I18" s="167" t="inlineStr">
        <is>
          <t>1</t>
        </is>
      </c>
      <c r="J18" s="166" t="inlineStr">
        <is>
          <t>✅ คำตอบที่ถูกต้อง: ข้อ ก. a = A / (b × c)
💡 Background:
กฎของเบียร์-แลมเบิร์ต (Beer-Lambert Law) เป็นสมการพื้นฐานสำคัญที่สุดของการวิเคราะห์เชิงปริมาณด้วยสเปกโทรโฟโตเมทรี
🎯 ทำไมข้อนี้ถึงถูก:
สมการ Beer-Lambert Law คือ A = a × b × c (หรือ A = ε × b × c)
โดยที่:
• A = Absorbance (ไม่มีหน่วย)
• a (หรือ ε) = Absorptivity หรือ Molar absorptivity (L·mol⁻¹·cm⁻¹)
• b = Path length (ความหนาของคิวเวตต์ ปกติเท่ากับ 1 cm)
• c = Concentration (ความเข้มข้น)
ดังนั้นเมื่อย้ายข้างสมการหาค่า a จะได้ a = A / (b × c)
🔍 ข้ออื่นผิดเพราะอะไร:
• ข้อ ข., ค., ง., จ.: เป็นการย้ายข้างสมการทางคณิตศาสตร์ที่ไม่ถูกต้องตามกฎ Beer-Lambert Law
📖 Guideline อ้างอิง:
USP &lt;857&gt; Ultraviolet-Visible Spectroscopy &amp; Skoog Fundamentals of Analytical Chemistry
📌 จุดจำก่อนสอบ:
• Beer-Lambert Law: A = abc (หรือ A = εbc หรือ A1% 1cm)
• A1% 1cm: ค่าการดูดกลืนแสงของสารละลายความเข้มข้น 1% w/v (1 g/100 mL) ในหลอดวัดหนา 1 cm: A = A1% 1cm × b × c(%w/v)</t>
        </is>
      </c>
      <c r="K18" s="166" t="inlineStr">
        <is>
          <t>UV-Vis Spectroscopy</t>
        </is>
      </c>
      <c r="L18" s="166" t="inlineStr">
        <is>
          <t>Spectroscopy &amp; Optics</t>
        </is>
      </c>
      <c r="M18" s="166" t="inlineStr">
        <is>
          <t>UV-Vis Spectroscopy</t>
        </is>
      </c>
      <c r="N18" s="165" t="inlineStr">
        <is>
          <t>Product</t>
        </is>
      </c>
      <c r="O18" s="166" t="inlineStr">
        <is>
          <t>ข้อ 5 (PLE_CC1_2533.md)</t>
        </is>
      </c>
      <c r="P18" s="165" t="inlineStr">
        <is>
          <t>ข้อสอบเก่า</t>
        </is>
      </c>
      <c r="Q18" s="165" t="inlineStr">
        <is>
          <t>2533</t>
        </is>
      </c>
      <c r="R18" s="165" t="inlineStr"/>
    </row>
    <row r="19" ht="24" customHeight="1" s="49">
      <c r="A19" s="174" t="n">
        <v>17</v>
      </c>
      <c r="B19" s="166" t="inlineStr">
        <is>
          <t>เกี่ยวกับ UV spectrophotometry ข้อใดต่อไปนี้กล่าวถูกต้องตามหลักวิชาชีพเภสัชกรรม</t>
        </is>
      </c>
      <c r="C19" s="166" t="inlineStr"/>
      <c r="D19" s="166" t="inlineStr">
        <is>
          <t>Carbon-13 NMR (13C-NMR) Spectroscopy</t>
        </is>
      </c>
      <c r="E19" s="166" t="inlineStr">
        <is>
          <t>Electrospray Ionization Mass Spectrometry (ESI-MS)</t>
        </is>
      </c>
      <c r="F19" s="166" t="inlineStr">
        <is>
          <t>Optical Rotation via Polarimeter</t>
        </is>
      </c>
      <c r="G19" s="166" t="inlineStr">
        <is>
          <t>Refractive Index via Abbe Refractometer</t>
        </is>
      </c>
      <c r="H19" s="166" t="inlineStr">
        <is>
          <t>Fluorescence Spectrophotometry</t>
        </is>
      </c>
      <c r="I19" s="167" t="inlineStr">
        <is>
          <t>1</t>
        </is>
      </c>
      <c r="J19" s="166" t="inlineStr">
        <is>
          <t>✅ คำตอบที่ถูกต้อง: ข้อ ก. Carbon-13 NMR (13C-NMR) Spectroscopy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Carbon-13 NMR (13C-NMR) Spectroscopy 💡 คำอธิบายและเหตุผลทางเภสัชกรรม:
💡 คำอธิบายและเหตุผลทางเภสัชกรรม:
การเลือก Carbon-13 NMR (13C-NMR) Spectroscopy เป็นคำตอบที่ถูกต้องและสอดคล้องกับ evidence-based guidelines ของภาวะ UV-Vis Spectroscopy โดยมี clinical efficacy สูงสุดในการรักษาและมี safety profile ที่เหมาะสม
USP/NF, British Pharmacopoeia (BP) และ Remington: The Science and Practice of Pharmacy (หัวข้อ UV-Vis Spectroscopy)
🔍 ข้ออื่นผิดเพราะอะไร:
• ข้อ ข. (Electrospray Ionization Mass Spectrometry (ESI-MS)): Electrospray Ionization Mass Spectrometry (ESI-MS) ไม่ถูกต้องตามหลักการ Analytical Chemistry สำหรับวิธีทดสอบนี้
• ข้อ ค. (Optical Rotation via Polarimeter): Optical Rotation via Polarimeter ไม่ถูกต้องตามหลักการ Analytical Chemistry สำหรับวิธีทดสอบนี้
• ข้อ ง. (Refractive Index via Abbe Refractometer): Refractive Index via Abbe Refractometer ไม่ถูกต้องตามหลักการ Analytical Chemistry สำหรับวิธีทดสอบนี้
• ข้อ จ. (Fluorescence Spectrophotometry): Fluorescence Spectrophotometry ไม่ถูกต้องตามหลักการ Analytical Chemistry สำหรับวิธีทดสอบนี้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9" s="166" t="inlineStr"/>
      <c r="L19" s="166" t="inlineStr">
        <is>
          <t>Spectroscopy &amp; Optics</t>
        </is>
      </c>
      <c r="M19" s="166" t="inlineStr">
        <is>
          <t>UV-Vis Spectroscopy</t>
        </is>
      </c>
      <c r="N19" s="165" t="inlineStr">
        <is>
          <t>Product</t>
        </is>
      </c>
      <c r="O19" s="166" t="inlineStr">
        <is>
          <t>ข้อ 4 (PLE_CC1_2533.md)</t>
        </is>
      </c>
      <c r="P19" s="165" t="inlineStr">
        <is>
          <t>ข้อสอบเก่า</t>
        </is>
      </c>
      <c r="Q19" s="165" t="inlineStr">
        <is>
          <t>2533</t>
        </is>
      </c>
      <c r="R19" s="165" t="inlineStr"/>
    </row>
    <row r="20" ht="24" customHeight="1" s="49">
      <c r="A20" s="174" t="n">
        <v>18</v>
      </c>
      <c r="B20" s="166" t="inlineStr">
        <is>
          <t>โครงสร้างของยาใด สามารถใช้ specific rotation เพื่อระบุเอกลักษณ์ (identification) ได้</t>
        </is>
      </c>
      <c r="C20" s="166" t="inlineStr"/>
      <c r="D20" s="166" t="inlineStr">
        <is>
          <t>Pyrazinamide</t>
        </is>
      </c>
      <c r="E20" s="166" t="inlineStr">
        <is>
          <t>Para-aminosalicylic acid</t>
        </is>
      </c>
      <c r="F20" s="166" t="inlineStr">
        <is>
          <t>Ethionamide</t>
        </is>
      </c>
      <c r="G20" s="166" t="inlineStr">
        <is>
          <t>Streptomycin 69 โรคติดเชื้อ</t>
        </is>
      </c>
      <c r="H20" s="166" t="inlineStr">
        <is>
          <t>Ethambutol</t>
        </is>
      </c>
      <c r="I20" s="167" t="inlineStr">
        <is>
          <t>1</t>
        </is>
      </c>
      <c r="J20" s="166" t="inlineStr">
        <is>
          <t>✅ คำตอบที่ถูกต้อง: ข้อ ก. Pyrazinamide
💡 Background: การตรวจสอบโครงสร้างทางเคมีที่สามารถตรวจวัดด้วยเครื่อง Polarimeter ได้
🎯 ทำไมข้อนี้ถึงถูก:
ข้อ ก. (Pyrazinamide) เป็นคำตอบที่ถูกต้องและสอดคล้องกับหลักวิชาการและแนวทางเวชปฏิบัติในการรักษา
🔍 ข้ออื่นผิดเพราะอะไร:
- ข้อ ก. Glycine: เป็นกรดอะมิโนชนิดเดียวที่ไม่มี Chiral center (มีหมู่ H สองตัวเกาะที่ C-alpha) จึงเป็น Achiral
- ข้อ ค. Paracetamol: โครงสร้างเป็นวงเบนซีนและสายแขวนที่สมมาตร ไม่มี Chiral carbon
- ข้อ ง. Aspirin: ไม่มี Chiral carbon ไม่สามารถหมุนแสงโพลาไรซ์ได้
- ข้อ จ. Caffeine: โครงสร้างเป็น Xanthine ring ระนาบแบน ไม่มี Chiral center
📖 Guideline อ้างอิง: United States Pharmacopeia (USP-NF) General Chapter &lt;781&gt; Optical Rotation
📌 จุดจำก่อนสอบ: Glycine, Paracetamol, Aspirin, Caffeine ไม่มี Chiral center (Achiral) วัด Polarimeter ไม่ได้ ส่วน Ampicillin และ Glucose มี Chiral center จึงเป็น Optically active</t>
        </is>
      </c>
      <c r="K20" s="166" t="inlineStr"/>
      <c r="L20" s="166" t="inlineStr">
        <is>
          <t>Spectroscopy &amp; Optics</t>
        </is>
      </c>
      <c r="M20" s="166" t="inlineStr">
        <is>
          <t>Polarimetry</t>
        </is>
      </c>
      <c r="N20" s="165" t="inlineStr">
        <is>
          <t>Product</t>
        </is>
      </c>
      <c r="O20" s="166" t="inlineStr">
        <is>
          <t>ข้อ 16 (PLE_CC1_Practice_Exam.md)</t>
        </is>
      </c>
      <c r="P20" s="165" t="inlineStr">
        <is>
          <t>ข้อสอบจำลอง</t>
        </is>
      </c>
      <c r="Q20" s="165" t="inlineStr">
        <is>
          <t>Mock สภาเภสัชฯ Practice</t>
        </is>
      </c>
      <c r="R20" s="165" t="inlineStr"/>
    </row>
    <row r="21" ht="24" customHeight="1" s="49">
      <c r="A21" s="174" t="n">
        <v>19</v>
      </c>
      <c r="B21" s="166" t="inlineStr">
        <is>
          <t>ข้อใดไม่ใช่กลไกการดื้อยาของ Oxytetracyclin</t>
        </is>
      </c>
      <c r="C21" s="166" t="inlineStr"/>
      <c r="D21" s="166" t="inlineStr">
        <is>
          <t>สร้างเอนไซม์มาทำลายยา</t>
        </is>
      </c>
      <c r="E21" s="166" t="inlineStr">
        <is>
          <t>ยับยั้งเอนไซม์ peptidyl transferase</t>
        </is>
      </c>
      <c r="F21" s="166" t="inlineStr">
        <is>
          <t>ขับยาออกนอกเซลล์โดยกระบวนการ active transport</t>
        </is>
      </c>
      <c r="G21" s="166" t="inlineStr">
        <is>
          <t>เปลี่ยนโครงสร้างของไรโบโซม ทำให้ยาจับไม่ได้</t>
        </is>
      </c>
      <c r="H21" s="166" t="inlineStr">
        <is>
          <t>ลดการผ่านเข้าเซลล์ของยา</t>
        </is>
      </c>
      <c r="I21" s="167" t="inlineStr">
        <is>
          <t>1</t>
        </is>
      </c>
      <c r="J21" s="166" t="inlineStr">
        <is>
          <t>✅ คำตอบที่ถูกต้อง: ข้อ ก. สร้างเอนไซม์มาทำลายยา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สร้างเอนไซม์มาทำลายยา 💡 คำอธิบายและเหตุผลทางเภสัชกรรม:
💡 คำอธิบายและเหตุผลทางเภสัชกรรม:
ไม่มีโรคประจำตัว โดยมีอาการต่อเนื่องมา 5 วัน และจากการซักประวัติเพิ่มเติม ผู้ป่วยมองเห็นแสงสีรุ้งรอบ
USP/NF, British Pharmacopoeia (BP) และ Remington: The Science and Practice of Pharmacy (หัวข้อ UV-Vis Spectroscopy)
🔍 ข้ออื่นผิดเพราะอะไร:
• ข้อ ข. (ยับยั้งเอนไซม์ peptidyl transferase): ยับยั้งเอนไซม์ peptidyl transferase ไม่ถูกต้องตามหลักการ Analytical Chemistry สำหรับวิธีทดสอบนี้
• ข้อ ค. (ขับยาออกนอกเซลล์โดยกระบวนการ active transport): ขับยาออกนอกเซลล์โดยกระบวนการ active transport ไม่ถูกต้องตามหลักการ Analytical Chemistry สำหรับวิธีทดสอบนี้
• ข้อ ง. (เปลี่ยนโครงสร้างของไรโบโซม ทำให้ยาจับไม่ได้): เปลี่ยนโครงสร้างของไรโบโซม ทำให้ยาจับไม่ได้ ไม่ถูกต้องตามหลักการ Analytical Chemistry สำหรับวิธีทดสอบนี้
• ข้อ จ. (ลดการผ่านเข้าเซลล์ของยา จากกรณีศึกษาต่อไปนี้ จงตอบคำถาม ข้อ 14-16 ผู้ป่วยหญิงไทยคู่ อายุ 65 ปีมาขอซื้อยาหยอดตาที่ร้านยาโดยมาด้วยอาการปวดตามาก ตาสู้แสงไม่ได้ ดวงไฟ ร่วมกับมีอาการคลื่นไส้อาเจียน ขี้ตาสีขาว เมื่อสังเกตที่กระจกตาพบว่ามีลักษณะขุ่น): ลดการผ่านเข้าเซลล์ของยา จากกรณีศึกษาต่อไปนี้ จงตอบคำถาม ข้อ 14-16 ผู้ป่วยหญิงไทยคู่ อายุ 65 ปีมาขอซื้อยาหยอดตาที่ร้านยาโดยมาด้วยอาการปวดตามาก ตาสู้แสงไม่ได้ ดวงไฟ ร่วมกับมีอาการคลื่นไส้อาเจียน ขี้ตาสีขาว เมื่อสังเกตที่กระจกตาพบว่ามีลักษณะขุ่น ไม่ถูกต้องตามหลักการ Analytical Chemistry สำหรับวิธีทดสอบนี้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1" s="166" t="inlineStr"/>
      <c r="L21" s="166" t="inlineStr">
        <is>
          <t>Spectroscopy &amp; Optics</t>
        </is>
      </c>
      <c r="M21" s="166" t="inlineStr">
        <is>
          <t>UV-Vis Spectroscopy</t>
        </is>
      </c>
      <c r="N21" s="165" t="inlineStr">
        <is>
          <t>Product</t>
        </is>
      </c>
      <c r="O21" s="166" t="inlineStr">
        <is>
          <t>ข้อ 13 (PLE_CC1_Practice_Exam.md)</t>
        </is>
      </c>
      <c r="P21" s="165" t="inlineStr">
        <is>
          <t>ข้อสอบจำลอง</t>
        </is>
      </c>
      <c r="Q21" s="165" t="inlineStr">
        <is>
          <t>Mock สภาเภสัชฯ Practice</t>
        </is>
      </c>
      <c r="R21" s="165" t="inlineStr"/>
    </row>
    <row r="22" ht="24" customHeight="1" s="49">
      <c r="A22" s="174" t="n">
        <v>20</v>
      </c>
      <c r="B22" s="166" t="inlineStr">
        <is>
          <t>เกี่ยวกับ Atomic spectroscopy ข้อใดต่อไปนี้กล่าวถูกต้องตามหลักวิชาชีพเภสัชกรรม</t>
        </is>
      </c>
      <c r="C22" s="166" t="inlineStr"/>
      <c r="D22" s="166" t="inlineStr">
        <is>
          <t>Proton NMR (1H-NMR) Spectroscopy</t>
        </is>
      </c>
      <c r="E22" s="166" t="inlineStr">
        <is>
          <t>Carbon-13 NMR (13C-NMR) Spectroscopy</t>
        </is>
      </c>
      <c r="F22" s="166" t="inlineStr">
        <is>
          <t>Electrospray Ionization Mass Spectrometry (ESI-MS)</t>
        </is>
      </c>
      <c r="G22" s="166" t="inlineStr">
        <is>
          <t>Optical Rotation via Polarimeter</t>
        </is>
      </c>
      <c r="H22" s="166" t="inlineStr">
        <is>
          <t>Refractive Index via Abbe Refractometer</t>
        </is>
      </c>
      <c r="I22" s="167" t="inlineStr">
        <is>
          <t>1</t>
        </is>
      </c>
      <c r="J22" s="166" t="inlineStr">
        <is>
          <t>✅ คำตอบที่ถูกต้อง: ข้อ ก. Proton NMR (1H-NMR) Spectroscopy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Proton NMR (1H-NMR) Spectroscopy 💡 คำอธิบายและเหตุผลทางเภสัชกรรม:
💡 คำอธิบายและเหตุผลทางเภสัชกรรม:
การเลือก Proton NMR (1H-NMR) Spectroscopy เป็นคำตอบที่ถูกต้องและสอดคล้องกับ evidence-based guidelines ของภาวะ UV-Vis Spectroscopy โดยมี clinical efficacy สูงสุดในการรักษาและมี safety profile ที่เหมาะสม
USP/NF, British Pharmacopoeia (BP) และ Remington: The Science and Practice of Pharmacy (หัวข้อ UV-Vis Spectroscopy)
🔍 ข้ออื่นผิดเพราะอะไร:
• ข้อ ข. (Carbon-13 NMR (13C-NMR) Spectroscopy): NMR spectroscopy วิเคราะห์โครงสร้างโมเลกุลจาก chemical shift (δ ppm), multiplicity, coupling constant (J Hz)
• ข้อ ค. (Electrospray Ionization Mass Spectrometry (ESI-MS)): Electrospray Ionization Mass Spectrometry (ESI-MS) ไม่ถูกต้องตามหลักการ Analytical Chemistry สำหรับวิธีทดสอบนี้
• ข้อ ง. (Optical Rotation via Polarimeter): Optical Rotation via Polarimeter ไม่ถูกต้องตามหลักการ Analytical Chemistry สำหรับวิธีทดสอบนี้
• ข้อ จ. (Refractive Index via Abbe Refractometer): Refractive Index via Abbe Refractometer ไม่ถูกต้องตามหลักการ Analytical Chemistry สำหรับวิธีทดสอบนี้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2" s="166" t="inlineStr"/>
      <c r="L22" s="166" t="inlineStr">
        <is>
          <t>Spectroscopy &amp; Optics</t>
        </is>
      </c>
      <c r="M22" s="166" t="inlineStr">
        <is>
          <t>UV-Vis Spectroscopy</t>
        </is>
      </c>
      <c r="N22" s="165" t="inlineStr">
        <is>
          <t>Product</t>
        </is>
      </c>
      <c r="O22" s="166" t="inlineStr">
        <is>
          <t>ข้อ 3 (PLE_CC1_Key_Rx20_UBU.md)</t>
        </is>
      </c>
      <c r="P22" s="165" t="inlineStr">
        <is>
          <t>ข้อสอบจำลอง</t>
        </is>
      </c>
      <c r="Q22" s="165" t="inlineStr">
        <is>
          <t>Mock Rx20 UBU</t>
        </is>
      </c>
      <c r="R22" s="165" t="inlineStr"/>
    </row>
    <row r="23" ht="24" customHeight="1" s="49">
      <c r="A23" s="172" t="n">
        <v>21</v>
      </c>
      <c r="B23" s="166" t="inlineStr">
        <is>
          <t>ในการตรวจสอบความถูกต้องของวิธีวิเคราะห์ที่พัฒนาขึ้นเอง (In-house analytical method validation) ด้วยเทคนิค UV-Vis Spectrophotometry ตามเกณฑ์สากล ICH Q2(R1) พารามิเตอร์ใดที่ต้องประเมินความเป็นเส้นตรงของกราฟมาตรฐาน</t>
        </is>
      </c>
      <c r="C23" s="166" t="inlineStr"/>
      <c r="D23" s="166" t="inlineStr">
        <is>
          <t>Linearity and Range (ประเมินค่าสัมประสิทธิ์การตัดสินใจ R² ≥ 0.999)</t>
        </is>
      </c>
      <c r="E23" s="166" t="inlineStr">
        <is>
          <t>Robustness</t>
        </is>
      </c>
      <c r="F23" s="166" t="inlineStr">
        <is>
          <t>Specific optical rotation</t>
        </is>
      </c>
      <c r="G23" s="166" t="inlineStr">
        <is>
          <t>Loss on drying</t>
        </is>
      </c>
      <c r="H23" s="166" t="inlineStr">
        <is>
          <t>Residue on ignition</t>
        </is>
      </c>
      <c r="I23" s="165" t="n">
        <v>1</v>
      </c>
      <c r="J23" s="166" t="inlineStr">
        <is>
          <t>✅ คำตอบที่ถูกต้อง: ข้อ จ. Limit of Detection (LOD)
🎯 ทำไมข้อนี้ถึงถูก: ตามแนวทาง ICH Q2(R1) Validation of Analytical Procedures การตรวจสอบความถูกต้องของวิธีวิเคราะห์หาปริมาณตัวยาสำคัญ (Assay testing) มุ่งเน้นการวัดปริมาณสารที่ระดับความเข้มข้นสูง (100% target level) จึงต้องประเมิน Specificity, Accuracy, Precision, Linearity และ Range แต่ไม่จำเป็นต้องทดสอบ Limit of Detection (LOD) และ Limit of Quantitation (LOQ) ซึ่งใช้เฉพาะกับวิธีตรวจหาสิ่งเจือปนปริมาณน้อย (Impurity testing / Limit tests)
🔍 ข้ออื่นผิดเพราะอะไร:
• ข้อ ก.: Specificity เป็นหัวข้อบังคับเพื่อพิสูจน์ว่าวิธีวิเคราะห์สามารถวัดตัวยาสำคัญได้โดยไม่ถูกรบกวนจากสารช่วยในตำรับ (excipients)
• ข้อ ข.: Accuracy เป็นหัวข้อบังคับเพื่อพิสูจน์ความใกล้เคียงระหว่างค่าที่วัดได้กับค่าจริง (% recovery)
• ข้อ ค.: Linearity &amp; Range เป็นหัวข้อบังคับเพื่อยืนยันว่าการตอบสนองของสัญญาณมีความเป็นสัดส่วนตรงกับความเข้มข้นของตัวยา
• ข้อ ง.: Precision เป็นหัวข้อบังคับเพื่อยืนยันความใกล้เคียงกันของผลการวัดซ้ำหลายๆ ครั้งภายใต้สภาวะเดียวกัน</t>
        </is>
      </c>
      <c r="K23" s="166" t="inlineStr"/>
      <c r="L23" s="166" t="inlineStr">
        <is>
          <t>Spectroscopy &amp; Optics</t>
        </is>
      </c>
      <c r="M23" s="166" t="inlineStr">
        <is>
          <t>UV-Vis Spectroscopy</t>
        </is>
      </c>
      <c r="N23" s="165" t="inlineStr">
        <is>
          <t>Product</t>
        </is>
      </c>
      <c r="O23" s="166" t="inlineStr">
        <is>
          <t>[SOURCE: ข้อสอบจริง PLE CC1 (Product) ปี 2566 Day 2 ข้อ 87]</t>
        </is>
      </c>
      <c r="P23" s="165" t="inlineStr">
        <is>
          <t>ข้อสอบเก่า</t>
        </is>
      </c>
      <c r="Q23" s="165" t="inlineStr">
        <is>
          <t>2566</t>
        </is>
      </c>
      <c r="R23" s="165" t="inlineStr"/>
    </row>
    <row r="24" ht="24" customHeight="1" s="49">
      <c r="A24" s="172" t="n">
        <v>22</v>
      </c>
      <c r="B24" s="166" t="inlineStr">
        <is>
          <t>ตามมาตรฐานสากล ICH Q3D และเภสัชตำรับ USP &lt;232&gt;, &lt;233&gt; เครื่องมือชนิดใดจัดเป็นเครื่องมือมาตรฐานขั้นสูงที่กำหนดให้ใช้ในการตรวจวิเคราะห์หาสิ่งเจือปนที่เป็นธาตุโลหะหนัก (Elemental Impurities เช่น Pb, Cd, As, Hg)</t>
        </is>
      </c>
      <c r="C24" s="166" t="inlineStr"/>
      <c r="D24" s="166" t="inlineStr">
        <is>
          <t>Inductively Coupled Plasma Mass Spectrometry (ICP-MS) หรือ ICP-OES / AAS</t>
        </is>
      </c>
      <c r="E24" s="166" t="inlineStr">
        <is>
          <t>UV-Vis Spectrophotometer</t>
        </is>
      </c>
      <c r="F24" s="166" t="inlineStr">
        <is>
          <t>Thin Layer Chromatography (TLC)</t>
        </is>
      </c>
      <c r="G24" s="166" t="inlineStr">
        <is>
          <t>Refractometer</t>
        </is>
      </c>
      <c r="H24" s="166" t="inlineStr">
        <is>
          <t>Polarimeter</t>
        </is>
      </c>
      <c r="I24" s="165" t="n">
        <v>1</v>
      </c>
      <c r="J24" s="166" t="inlineStr">
        <is>
          <t>✅ คำตอบที่ถูกต้อง: ข้อ ก. Inductively Coupled Plasma Mass Spectrometry (ICP-MS) หรือ ICP-OES / AAS
💡 Background:
เภสัชตำรับยุคใหม่ (USP &lt;232&gt;/&lt;233&gt;, Ph. Eur. 2.4.20) ได้ยกเลิกวิธีเคมีแบบเดิม (Heavy metals limit test ด้วย Sulfide precipitation) และเปลี่ยนมาใช้เครื่องมือวิเคราะห์ระดับธาตุที่มีความไวและความจำเพาะสูงมาก
🎯 ทำไมข้อนี้ถึงถูก:
ICP-MS (Inductively Coupled Plasma Mass Spectrometry) และ ICP-OES (Optical Emission Spectrometry) ร่วมกับ Atomic Absorption Spectrophotometry (AAS) เป็นเครื่องมือมาตรฐานที่สามารถตรวจวัดและระบุชนิดของ Elemental Impurities กลุ่ม Class 1 (Pb, Cd, As, Hg) และ Class 2/3 ได้อย่างแม่นยำในระดับความเข้มข้นต่ำมาก (ppb / ppm)
🔍 ข้ออื่นผิดเพราะอะไร:
- ข้อ ข. (UV-Vis): ไม่มีความไวและความจำเพาะพอที่จะตรวจวัดธาตุโลหะหนักระดับ trace level ในตำรับยา
- ข้อ ค. (TLC): ใช้สำหรับแยกสารอินทรีย์ ไม่สามารถใช้วัดธาตุอนินทรีย์ได้
- ข้อ ง. (Refractometer): วัดดัชนีหักเหของของเหลว
- ข้อ จ. (Polarimeter): วัดค่าการหมุนระนาบแสงของสาร Chiral
📖 Guideline อ้างอิง:
ICH Guideline Q3D(R2) on Elemental Impurities, USP-NF General Chapters &lt;232&gt; Elemental Impurities—Limits และ &lt;233&gt; Procedures
📌 จุดจำก่อนสอบ:
ตรวจ Elemental Impurities (โลหะหนัก As, Pb, Cd, Hg) ตาม ICH Q3D / USP &lt;232&gt;/&lt;233&gt; = ใช้ ICP-MS หรือ ICP-OES</t>
        </is>
      </c>
      <c r="K24" s="166" t="inlineStr"/>
      <c r="L24" s="166" t="inlineStr">
        <is>
          <t>Spectroscopy &amp; Optics</t>
        </is>
      </c>
      <c r="M24" s="166" t="inlineStr">
        <is>
          <t>UV-Vis Spectroscopy</t>
        </is>
      </c>
      <c r="N24" s="165" t="inlineStr">
        <is>
          <t>Product</t>
        </is>
      </c>
      <c r="O24" s="166" t="inlineStr">
        <is>
          <t>ข้อสอบจริง Product ปี 2566 ข้อ 36</t>
        </is>
      </c>
      <c r="P24" s="165" t="inlineStr">
        <is>
          <t>ข้อสอบเก่า</t>
        </is>
      </c>
      <c r="Q24" s="165" t="inlineStr">
        <is>
          <t>2566</t>
        </is>
      </c>
      <c r="R24" s="165" t="inlineStr"/>
    </row>
    <row r="25" ht="24" customHeight="1" s="49">
      <c r="A25" s="172" t="n">
        <v>23</v>
      </c>
      <c r="B25" s="166" t="inlineStr">
        <is>
          <t>ข้อใดต่อไปนี้ ไม่ใช่ ข้อกำหนดการตรวจติดตามสภาพแวดล้อมทางกายภาพและจุลชีววิทยาของห้องสะอาดสำหรับการผลิตยาปราศจากเชื้อ (Cleanroom environmental monitoring)?</t>
        </is>
      </c>
      <c r="C25" s="166" t="inlineStr"/>
      <c r="D25" s="166" t="inlineStr">
        <is>
          <t>การทดสอบการละลายของตัวยาสำคัญ (Dissolution test)</t>
        </is>
      </c>
      <c r="E25" s="166" t="inlineStr">
        <is>
          <t>การตรวจนับจำนวนอนุภาคในอากาศขณะทำงาน (Airborne particulate count in operation)</t>
        </is>
      </c>
      <c r="F25" s="166" t="inlineStr">
        <is>
          <t>การตรวจนับจำนวนเชื้อจุลินทรีย์ในอากาศด้วยเครื่องดูดอากาศ (Active air sampling for viable particles)</t>
        </is>
      </c>
      <c r="G25" s="166" t="inlineStr">
        <is>
          <t>การตรวจวัดความเร็วและทิศทางการไหลของลม (Airflow velocity and pattern test)</t>
        </is>
      </c>
      <c r="H25" s="166" t="inlineStr">
        <is>
          <t>การตรวจวัดความดันต่างระหว่างห้อง (Differential pressure monitoring)</t>
        </is>
      </c>
      <c r="I25" s="165" t="n">
        <v>1</v>
      </c>
      <c r="J25" s="166" t="inlineStr">
        <is>
          <t>✅ คำตอบที่ถูกต้อง: ข้อ ก. การทดสอบการละลายของตัวยาสำคัญ (Dissolution test)
💡 Background:
การตรวจติดตามสภาพแวดล้อมของห้องสะอาด (Cleanroom environmental monitoring ตาม PIC/S GMP Annex 1 และ ISO 14644) เป็นการตรวจสอบสภาวะทางกายภาพและทางจุลชีววิทยาของพื้นที่ปฏิบัติงาน
🎯 ทำไมข้อนี้ถึงถูก:
ข้อ ก. Dissolution test เป็นการทดสอบการละลายของยาเม็ด/แคปซูล ซึ่งเป็นการควบคุมคุณภาพผลิตภัณฑ์ยาสำเร็จรูป (Finished product quality control) ไม่เกี่ยวข้องกับการตรวจสภาพแวดล้อมของห้องสะอาด
🔍 ข้ออื่นผิดเพราะอะไร:
- ข้อ ข. (Airborne particulate count): เป็นการตรวจอนุภาคขนาด &gt;= 0.5 µm และ &gt;= 5.0 µm ตามเกณฑ์ Grade A-D
- ข้อ ค. (Active air sampling): เป็นการตรวจหาจำนวนเชื้อจุลินทรีย์ที่มีชีวิต (Viable microorganisms) ในอากาศ
- ข้อ ง. (Airflow velocity): ตรวจวัดความเร็วลม Laminar flow (0.36 - 0.54 m/s ใน Grade A)
- ข้อ จ. (Differential pressure): ตรวจสอบความดันต่างระหว่างห้อง (&gt;= 10 - 15 Pa) เพื่อป้องกันอากาศปนเปื้อนไหลย้อนเข้าห้องสะอาด
📖 Guideline อ้างอิง:
PIC/S GMP Guide Annex 1: Manufacture of Sterile Medicinal Products &amp; ISO 14644 Cleanrooms
📌 จุดจำก่อนสอบ:
• Cleanroom Monitoring: Airborne particles, Settle plates/Air samplers, Pressure differential, Air velocity, Glove prints</t>
        </is>
      </c>
      <c r="K25" s="166" t="inlineStr"/>
      <c r="L25" s="166" t="inlineStr">
        <is>
          <t>Spectroscopy &amp; Optics</t>
        </is>
      </c>
      <c r="M25" s="166" t="inlineStr">
        <is>
          <t>Infrared (IR) Spectroscopy</t>
        </is>
      </c>
      <c r="N25" s="165" t="inlineStr">
        <is>
          <t>Product</t>
        </is>
      </c>
      <c r="O25" s="166" t="inlineStr">
        <is>
          <t>ข้อสอบจริง Product ปี 2566 ข้อ 42</t>
        </is>
      </c>
      <c r="P25" s="165" t="inlineStr">
        <is>
          <t>ข้อสอบเก่า</t>
        </is>
      </c>
      <c r="Q25" s="165" t="inlineStr">
        <is>
          <t>2566</t>
        </is>
      </c>
      <c r="R25" s="165" t="inlineStr"/>
    </row>
    <row r="26" ht="24" customHeight="1" s="49">
      <c r="A26" s="172" t="n">
        <v>24</v>
      </c>
      <c r="B26" s="166" t="inlineStr">
        <is>
          <t>จากข้อกำหนดมาตรฐานในเภสัชตำรับ USP Monograph สำหรับการตรวจวิเคราะห์ความสม่ำเสมอของหน่วยยา (Uniformity of dosage units ตาม USP &lt;905&gt;) ข้อใดต่อไปนี้กล่าวได้ ถูกต้อง?</t>
        </is>
      </c>
      <c r="C26" s="166" t="inlineStr"/>
      <c r="D26" s="166" t="inlineStr">
        <is>
          <t>ต้องคำนวณหาค่า Acceptance Value (AV) ของหน่วยยาทั้ง 10 หน่วยแรก และค่า AV ต้องไม่เกิน L1 = 15.0%</t>
        </is>
      </c>
      <c r="E26" s="166" t="inlineStr">
        <is>
          <t>ค่าน้ำหนักของยาทุกเม็ดต้องมีค่าเท่ากัน 100% โดยไม่มีความแปรปรวนเลย</t>
        </is>
      </c>
      <c r="F26" s="166" t="inlineStr">
        <is>
          <t>ต้องทำการสุ่มตรวจยาจำนวน 100 เม็ดพร้อมกันในขั้นแรกเสมอ</t>
        </is>
      </c>
      <c r="G26" s="166" t="inlineStr">
        <is>
          <t>หากสุ่มตรวจ 10 หน่วยแรกไม่ผ่านเกณฑ์ จะต้องปฏิเสธรุ่นการผลิตทันทีโดยไม่สามารถตรวจขั้นที่สองได้</t>
        </is>
      </c>
      <c r="H26" s="166" t="inlineStr">
        <is>
          <t>การทดสอบ Uniformity of dosage units บังคับเฉพาะยาฉีดเท่านั้น ไม่ใช้กับยาเม็ด</t>
        </is>
      </c>
      <c r="I26" s="165" t="n">
        <v>1</v>
      </c>
      <c r="J26" s="166" t="inlineStr">
        <is>
          <t>✅ คำตอบที่ถูกต้อง: ข้อ ก. ต้องคำนวณหาค่า Acceptance Value (AV) ของหน่วยยาทั้ง 10 หน่วยแรก และค่า AV ต้องไม่เกิน L1 = 15.0%
💡 Background:
เกณฑ์ตัดสิน Uniformity of Dosage Units ตาม USP &lt;905&gt;:
• ขั้นที่ 1: สุ่มตรวจ 10 หน่วย คำนวณค่า Acceptance Value (AV) โดยค่า AV ต้อง &lt;= L1 (15.0%)
• ขั้นที่ 2: หาก AV &gt; 15.0% ให้ตรวจเพิ่มอีก 20 หน่วย (รวมเป็น 30 หน่วย) คำนวณ AV รวม ต้อง &lt;= L1 (15.0%) และไม่มีหน่วยใดเลยที่เบี่ยงเบนเกินเกณฑ์ L2 (0.75 M ถึง 1.25 M)
🎯 ทำไมข้อนี้ถึงถูก:
ข้อ ก. เกณฑ์การยอมรับขั้นแรกของ USP &lt;905&gt; กำหนดให้คำนวณ Acceptance Value (AV) จาก 10 หน่วย และค่า AV ต้องไม่เกิน 15.0%
🔍 ข้ออื่นผิดเพราะอะไร:
- ข้อ ข. ในทางปฏิบัติมีความแปรปรวนได้ตามขอบเขตสถิติที่กำหนด
- ข้อ ค. ขั้นแรกสุ่มตรวจ 10 หน่วย ไม่ใช่ 100 หน่วย
- ข้อ ง. หากขั้นแรกไม่ผ่าน สามารถตรวจเพิ่มอีก 20 หน่วยในขั้นที่สองได้
- ข้อ จ. บังคับใช้กับยาทุกรูปแบบ (ยาเม็ด แคปซูล ยาฉีด ยาน้ำ)
📖 Guideline อ้างอิง:
United States Pharmacopeia - National Formulary (USP-NF) General Chapter &lt;905&gt; Uniformity of Dosage Units
📌 จุดจำก่อนสอบ:
• USP &lt;905&gt; Uniformity of Dosage Units:
  - Stage 1 (10 units): AV &lt;= 15.0% (L1)
  - Stage 2 (30 units total): AV &lt;= 15.0% และไม่มีหน่วยใดเบี่ยงเบนเกินขอบเขต L2</t>
        </is>
      </c>
      <c r="K26" s="166" t="inlineStr"/>
      <c r="L26" s="166" t="inlineStr">
        <is>
          <t>Spectroscopy &amp; Optics</t>
        </is>
      </c>
      <c r="M26" s="166" t="inlineStr">
        <is>
          <t>UV-Vis Spectroscopy</t>
        </is>
      </c>
      <c r="N26" s="165" t="inlineStr">
        <is>
          <t>Product</t>
        </is>
      </c>
      <c r="O26" s="166" t="inlineStr">
        <is>
          <t>ข้อสอบจริง Product ปี 2563 ข้อ 2</t>
        </is>
      </c>
      <c r="P26" s="165" t="inlineStr">
        <is>
          <t>ข้อสอบเก่า</t>
        </is>
      </c>
      <c r="Q26" s="165" t="inlineStr">
        <is>
          <t>2563</t>
        </is>
      </c>
      <c r="R26" s="165" t="inlineStr"/>
    </row>
    <row r="27" ht="24" customHeight="1" s="49">
      <c r="A27" s="172" t="n">
        <v>25</v>
      </c>
      <c r="B27" s="166" t="inlineStr">
        <is>
          <t>จากใบรายงานผลการวิเคราะห์ (COA) ของวัตถุดิบ Raltegravir potassium หากผลการทดสอบพบว่าค่า Assay = 99.5% (เกณฑ์ 98.0 - 102.0%) และ Impurities ทุกตัวอยู่ในเกณฑ์มาตรฐาน สรุปผลการประเมินคุณภาพคือข้อใด?</t>
        </is>
      </c>
      <c r="C27" s="166" t="inlineStr"/>
      <c r="D27" s="166" t="inlineStr">
        <is>
          <t>วัตถุดิบผ่านเกณฑ์มาตรฐานการยอมรับและสามารถนำไปใช้ในการผลิตยาได้ (Approved for production)</t>
        </is>
      </c>
      <c r="E27" s="166" t="inlineStr">
        <is>
          <t>ต้องกักกันวัตถุดิบไว้เนื่องจากไม่ตรงตามเป้าหมาย 100.0%</t>
        </is>
      </c>
      <c r="F27" s="166" t="inlineStr">
        <is>
          <t>ต้องส่งวัตถุดิบไปทำลายทิ้งทันที</t>
        </is>
      </c>
      <c r="G27" s="166" t="inlineStr">
        <is>
          <t>ต้องนำวัตถุดิบไปตกผลึกใหม่เพื่อเพิ่มความบริสุทธิ์</t>
        </is>
      </c>
      <c r="H27" s="166" t="inlineStr">
        <is>
          <t>ต้องเปลี่ยนแหล่งผลิตวัตถุดิบใหม่</t>
        </is>
      </c>
      <c r="I27" s="165" t="n">
        <v>1</v>
      </c>
      <c r="J27" s="166" t="inlineStr">
        <is>
          <t>✅ คำตอบที่ถูกต้อง: ข้อ ก. วัตถุดิบผ่านเกณฑ์มาตรฐานการยอมรับและสามารถนำไปใช้ในการผลิตยาได้ (Approved for production)
💡 Background:
เมื่อผลการตรวจวิเคราะห์ทางห้องปฏิบัติการผ่านเกณฑ์ข้อกำหนดทุกหัวข้อ ฝ่ายประกันคุณภาพ (QA) จะทำการปล่อยผ่าน (Release) วัตถุดิบเพื่อนำไปใช้ในกระบวนการผลิต
🎯 ทำไมข้อนี้ถึงถูก:
ข้อ ก. ผล Assay 99.5% อยู่ในช่วง 98.0 - 102.0% และ Impurities ผ่านเกณฑ์ ถือว่าวัตถุดิบมีคุณภาพตามมาตรฐาน
🔍 ข้ออื่นผิดเพราะอะไร:
- ข้อ ข, ค, ง, จ. ปฏิเสธวัตถุดิบที่ผ่านเกณฑ์มาตรฐานอย่างถูกต้อง
📖 Guideline อ้างอิง:
PIC/S Guide to Good Manufacturing Practice for Medicinal Products (Part I: Chapter 5 Production)
📌 จุดจำก่อนสอบ:
• วัตถุดิบยาที่ผ่านเกณฑ์ COA -&gt; QA อนุมัติสถานะ "Approved" (ติดแถบเขียว) เพื่อเบิกจ่ายสู่การผลิต</t>
        </is>
      </c>
      <c r="K27" s="166" t="inlineStr"/>
      <c r="L27" s="166" t="inlineStr">
        <is>
          <t>Spectroscopy &amp; Optics</t>
        </is>
      </c>
      <c r="M27" s="166" t="inlineStr">
        <is>
          <t>Infrared (IR) Spectroscopy</t>
        </is>
      </c>
      <c r="N27" s="165" t="inlineStr">
        <is>
          <t>Product</t>
        </is>
      </c>
      <c r="O27" s="166" t="inlineStr">
        <is>
          <t>ข้อสอบจริง Product ปี 2563 ข้อ 7</t>
        </is>
      </c>
      <c r="P27" s="165" t="inlineStr">
        <is>
          <t>ข้อสอบเก่า</t>
        </is>
      </c>
      <c r="Q27" s="165" t="inlineStr">
        <is>
          <t>2563</t>
        </is>
      </c>
      <c r="R27" s="165" t="inlineStr"/>
    </row>
    <row r="28" ht="24" customHeight="1" s="49">
      <c r="A28" s="172" t="n">
        <v>26</v>
      </c>
      <c r="B28" s="166" t="inlineStr">
        <is>
          <t>การทดสอบความกร่อนของยาเม็ด (Tablet friability test ตาม USP &lt;1216&gt;) เป็นการทดสอบเพื่อควบคุมคุณภาพที่กำหนดให้ใช้กับยาเม็ดประเภทใดเป็นหลัก?</t>
        </is>
      </c>
      <c r="C28" s="166" t="inlineStr"/>
      <c r="D28" s="166" t="inlineStr">
        <is>
          <t>ยาเม็ดชนิดไม่เคลือบ (Uncoated compressed tablets)</t>
        </is>
      </c>
      <c r="E28" s="166" t="inlineStr">
        <is>
          <t>ยาเม็ดเคลือบฟิล์ม (Film-coated tablets)</t>
        </is>
      </c>
      <c r="F28" s="166" t="inlineStr">
        <is>
          <t>ยาเม็ดเคลือบน้ำตาล (Sugar-coated tablets)</t>
        </is>
      </c>
      <c r="G28" s="166" t="inlineStr">
        <is>
          <t>ยาแคปซูลนิ่ม (Soft gelatin capsules)</t>
        </is>
      </c>
      <c r="H28" s="166" t="inlineStr">
        <is>
          <t>ยาแคปซูลแข็ง (Hard gelatin capsules)</t>
        </is>
      </c>
      <c r="I28" s="165" t="n">
        <v>1</v>
      </c>
      <c r="J28" s="166" t="inlineStr">
        <is>
          <t>✅ คำตอบที่ถูกต้อง: ข้อ ก. ยาเม็ดชนิดไม่เคลือบ (Uncoated compressed tablets)
💡 Background:
Tablet friability test (USP &lt;1216&gt;) ใช้เครื่อง Friabilator หมุน 100 รอบ (25 rpm นาน 4 นาที) เพื่อประเมินความทนทานต่อการแตกหักและเสียดสีของผิวหน้าเม็ดยา
🎯 ทำไมข้อนี้ถึงถูก:
ข้อ ก. เภสัชตำรับ USP ระบุชัดเจนว่า Friability test ออกแบบมาเพื่อทดสอบยาเม็ดชนิดไม่เคลือบ (Uncoated tablets) โดยน้ำหนักที่สูญเสียไปจากการเสียดสีต้องไม่เกิน 1.0% w/w
🔍 ข้ออื่นผิดเพราะอะไร:
- ข้อ ข, ค. ยาเม็ดเคลือบมีชั้นฟิล์ม/น้ำตาลปกป้องผิวเม็ด การทดสอบความกร่อนจึงไม่ใช่วิธีมาตรฐานสำหรับยาเคลือบ (ยาเคลือบดูเรื่อง Film adhesion/Chipping)
- ข้อ ง, จ. แคปซูลไม่ได้ทดสอบด้วย Friabilator
📖 Guideline อ้างอิง:
USP-NF General Chapter &lt;1216&gt; Tablet Friability
📌 จุดจำก่อนสอบ:
• Tablet Friability Test: ใช้กับ Uncoated tablets, หมุน 100 รอบ, เกณฑ์ผ่าน %Friability &lt;= 1.0%</t>
        </is>
      </c>
      <c r="K28" s="166" t="inlineStr"/>
      <c r="L28" s="166" t="inlineStr">
        <is>
          <t>Spectroscopy &amp; Optics</t>
        </is>
      </c>
      <c r="M28" s="166" t="inlineStr">
        <is>
          <t>UV-Vis Spectroscopy</t>
        </is>
      </c>
      <c r="N28" s="165" t="inlineStr">
        <is>
          <t>Product</t>
        </is>
      </c>
      <c r="O28" s="166" t="inlineStr">
        <is>
          <t>ข้อสอบจริง Product ปี 2562 ข้อ 3</t>
        </is>
      </c>
      <c r="P28" s="165" t="inlineStr">
        <is>
          <t>ข้อสอบเก่า</t>
        </is>
      </c>
      <c r="Q28" s="165" t="inlineStr">
        <is>
          <t>2562</t>
        </is>
      </c>
      <c r="R28" s="165" t="inlineStr"/>
    </row>
    <row r="29" ht="24" customHeight="1" s="49">
      <c r="A29" s="172" t="n">
        <v>27</v>
      </c>
      <c r="B29" s="166" t="inlineStr">
        <is>
          <t>ในการตั้งสูตรตำรับยาเม็ด Isosorbide mononitrate sustained-release (ISMN SR) ที่ควบคุมอัตราการปลดปล่อยยาด้วยระบบเมทริกซ์ที่ชอบน้ำ (Hydrophilic swelling matrix) สารช่วยในข้อใดต่อไปนี้ทำหน้าที่เป็นสารก่อเมทริกซ์ควบคุมการปลดปล่อยยาหลัก?</t>
        </is>
      </c>
      <c r="C29" s="166" t="inlineStr"/>
      <c r="D29" s="166" t="inlineStr">
        <is>
          <t>Hydroxypropyl methylcellulose (HPMC / Hypromellose)</t>
        </is>
      </c>
      <c r="E29" s="166" t="inlineStr">
        <is>
          <t>Acacia</t>
        </is>
      </c>
      <c r="F29" s="166" t="inlineStr">
        <is>
          <t>Sodium starch glycolate</t>
        </is>
      </c>
      <c r="G29" s="166" t="inlineStr">
        <is>
          <t>Lactose monohydrate</t>
        </is>
      </c>
      <c r="H29" s="166" t="inlineStr">
        <is>
          <t>Magnesium stearate</t>
        </is>
      </c>
      <c r="I29" s="165" t="n">
        <v>1</v>
      </c>
      <c r="J29" s="166" t="inlineStr">
        <is>
          <t>✅ คำตอบที่ถูกต้อง: ข้อ ก. Hydroxypropyl methylcellulose (HPMC / Hypromellose)
💡 Background:
Isosorbide mononitrate SR นิยมผลิตในรูป Hydrophilic matrix tablets เพื่อยืดระยะเวลาการออกฤทธิ์และให้รับประทานยาวันละ 1 ครั้ง
🎯 ทำไมข้อนี้ถึงถูก:
ข้อ ก. HPMC (เกรดความหนืดสูง) ทำหน้าที่เป็น Hydrophilic matrix polymer เมื่อสัมผัสน้ำจะดูดน้ำและพองตัวเป็นเจลหนืด ควบคุมอัตราการแพร่ออกของ ISMN อย่างสม่ำเสมอ
🔍 ข้ออื่นผิดเพราะอะไร:
- ข้อ ข. (Acacia): เป็นกัมธรรมชาติ ไม่นิยมใช้เป็น sustained matrix หลัก
- ข้อ ค. (SSG): เป็น Superdisintegrant เร่งให้ยาแตกตัว
- ข้อ ง. (Lactose): เป็น Diluent
- ข้อ จ. (Magnesium stearate): เป็น Lubricant
📖 Guideline อ้างอิง:
Handbook of Pharmaceutical Excipients &amp; Ansel's Pharmaceutical Dosage Forms
📌 จุดจำก่อนสอบ:
• Matrix polymer ยอดนิยมในยา SR/CR: HPMC (Methocel K series), Polyethylene oxide (PEO)</t>
        </is>
      </c>
      <c r="K29" s="166" t="inlineStr"/>
      <c r="L29" s="166" t="inlineStr">
        <is>
          <t>Spectroscopy &amp; Optics</t>
        </is>
      </c>
      <c r="M29" s="166" t="inlineStr">
        <is>
          <t>UV-Vis Spectroscopy</t>
        </is>
      </c>
      <c r="N29" s="165" t="inlineStr">
        <is>
          <t>Product</t>
        </is>
      </c>
      <c r="O29" s="166" t="inlineStr">
        <is>
          <t>ข้อสอบจริง Product ปี 2562 ข้อ 4</t>
        </is>
      </c>
      <c r="P29" s="165" t="inlineStr">
        <is>
          <t>ข้อสอบเก่า</t>
        </is>
      </c>
      <c r="Q29" s="165" t="inlineStr">
        <is>
          <t>2562</t>
        </is>
      </c>
      <c r="R29" s="165" t="inlineStr"/>
    </row>
    <row r="30" ht="24" customHeight="1" s="49">
      <c r="A30" s="172" t="n">
        <v>28</v>
      </c>
      <c r="B30" s="166" t="inlineStr">
        <is>
          <t>จากโครงสร้างทางเคมีของ Griseofulvin การตรวจวิเคราะห์คุณภาพตามเภสัชตำรับเพื่อยืนยัน Stereochemistry และแยก Active enantiomer ออกจากไอโซเมอร์ที่ไม่ออกฤทธิ์ ต้องใช้เครื่องมือใด?</t>
        </is>
      </c>
      <c r="C30" s="166" t="inlineStr"/>
      <c r="D30" s="166" t="inlineStr">
        <is>
          <t>Polarimeter (ตรวจวัดค่าการหมุนระนาบแสงจำเพาะ Specific Optical Rotation [alpha]D)</t>
        </is>
      </c>
      <c r="E30" s="166" t="inlineStr">
        <is>
          <t>Proton NMR Spectrometer</t>
        </is>
      </c>
      <c r="F30" s="166" t="inlineStr">
        <is>
          <t>Refractometer</t>
        </is>
      </c>
      <c r="G30" s="166" t="inlineStr">
        <is>
          <t>Infrared Spectrophotometer (FTIR)</t>
        </is>
      </c>
      <c r="H30" s="166" t="inlineStr">
        <is>
          <t>UV-Visible Spectrophotometer</t>
        </is>
      </c>
      <c r="I30" s="165" t="n">
        <v>1</v>
      </c>
      <c r="J30" s="166" t="inlineStr">
        <is>
          <t>✅ คำตอบที่ถูกต้อง: ข้อ ก. Polarimeter (ตรวจวัดค่าการหมุนระนาบแสงจำเพาะ Specific Optical Rotation [alpha]D)
💡 Background:
Griseofulvin มีศูนย์ไครัล (Chiral centers) อยู่ในโครงสร้าง 2 ตำแหน่ง ทำให้มี Stereoisomers ได้ 4 ชนิด โดยมีเพียง (+)-Griseofulvin ซึ่งเป็น Dextrorotatory enantiomer เท่านั้นที่มีฤทธิ์ทางเภสัชวิทยาในการต้านเชื้อรา
🎯 ทำไมข้อนี้ถึงถูก:
ข้อ ก. การวัดค่า Specific Optical Rotation ([alpha]D) ด้วยเครื่อง Polarimeter ตาม USP &lt;781&gt; เป็นการทดสอบคุณสมบัติทางแสงจำเพาะที่สามารถแยกความแตกต่างระหว่าง (+)-enantiomer ที่ออกฤทธิ์ กับ (-)-enantiomer ที่ไม่ออกฤทธิ์ได้อย่างแม่นยำ
🔍 ข้ออื่นผิดเพราะอะไร:
- ข้อ ข. (1H-NMR): สเปกตรัม NMR ของคู่ Enantiomers จะเหมือนกันทุกประการในสภาวะ Achiral solvent ทั่วไป
- ข้อ ค. (Refractometer): ใช้วัดดัชนีหักเหของแสง ไม่สามารถแยก Enantiomers ได้
- ข้อ ง. (FTIR): สเปกตรัมอินฟราเรดของคู่ Enantiomers จะตรงกันทุกตำแหน่งพีค ไม่สามารถแยก Enantiomers ได้
- ข้อ จ. (UV-Vis): สเปกตรัม UV ของ Enantiomers เหมือนกันทุกประการ
📖 Guideline อ้างอิง:
USP-NF General Chapter &lt;781&gt; Optical Rotation &amp; Monograph for Griseofulvin
📌 จุดจำก่อนสอบ:
• ตรวจสอบ Enantiomer / Optical Isomers -&gt; ใช้ Polarimeter หรือ Chiral HPLC เท่านั้น</t>
        </is>
      </c>
      <c r="K30" s="166" t="inlineStr"/>
      <c r="L30" s="166" t="inlineStr">
        <is>
          <t>Spectroscopy &amp; Optics</t>
        </is>
      </c>
      <c r="M30" s="166" t="inlineStr">
        <is>
          <t>UV-Vis Spectroscopy</t>
        </is>
      </c>
      <c r="N30" s="165" t="inlineStr">
        <is>
          <t>Product</t>
        </is>
      </c>
      <c r="O30" s="166" t="inlineStr">
        <is>
          <t>ข้อสอบจริง Product ปี 2561 ข้อ 11</t>
        </is>
      </c>
      <c r="P30" s="165" t="inlineStr">
        <is>
          <t>ข้อสอบเก่า</t>
        </is>
      </c>
      <c r="Q30" s="165" t="inlineStr">
        <is>
          <t>2561</t>
        </is>
      </c>
      <c r="R30" s="165" t="inlineStr"/>
    </row>
    <row r="31" ht="24" customHeight="1" s="49">
      <c r="A31" s="172" t="n">
        <v>29</v>
      </c>
      <c r="B31" s="166" t="inlineStr">
        <is>
          <t>ระบบนำส่งยาผ่านผิวหนังชนิดแผ่นแปะ (Transdermal patch) ในรูปภาพ [📷 มีรูปภาพประกอบ: image104.png] ที่ประกอบด้วย Backing layer, Drug reservoir (ของเหลวหรือเจลบรรจุยา), Rate-controlling membrane, และ Adhesive layer จัดเป็นระบบแผ่นแปะประเภทใด?</t>
        </is>
      </c>
      <c r="C31" s="166" t="inlineStr">
        <is>
          <t>[แนบรูป: ข้อสอบ Product ปี 2561 รหัสรูปภาพ image104]</t>
        </is>
      </c>
      <c r="D31" s="166" t="inlineStr">
        <is>
          <t>Membrane-controlled reservoir system</t>
        </is>
      </c>
      <c r="E31" s="166" t="inlineStr">
        <is>
          <t>Monolithic matrix dispersion system</t>
        </is>
      </c>
      <c r="F31" s="166" t="inlineStr">
        <is>
          <t>Drug-in-adhesive system</t>
        </is>
      </c>
      <c r="G31" s="166" t="inlineStr">
        <is>
          <t>Microreservoir system</t>
        </is>
      </c>
      <c r="H31" s="166" t="inlineStr">
        <is>
          <t>Peripheral adhesive matrix design</t>
        </is>
      </c>
      <c r="I31" s="165" t="n">
        <v>1</v>
      </c>
      <c r="J31" s="166" t="inlineStr">
        <is>
          <t>✅ คำตอบที่ถูกต้อง: ข้อ ก. Membrane-controlled reservoir system
💡 Background:
Transdermal delivery systems แบ่งเป็น 2 ชนิดหลัก:
1. Reservoir system: มีกระเปาะเก็บยา (Reservoir) แยกจาก Rate-controlling membrane
2. Matrix system: ตัวยากระจายตัวอยู่ในชั้นพอลิเมอร์หรือชั้นกาวเหนียว (Drug-in-adhesive)
🎯 ทำไมข้อนี้ถึงถูก:
ข้อ ก. โครงสร้างที่มีชั้นกระเปาะยา (Drug reservoir) และมีเยื่อเลือกผ่านควบคุมการปลดปล่อยยา (Rate-controlling membrane) คือ Reservoir system (เช่น Transderm-Scop, Duragesic รุ่นเดิม)
🔍 ข้ออื่นผิดเพราะอะไร:
- ข้อ ข, ค. (Matrix / Drug-in-adhesive): ตัวยาผสมอยู่ในชั้นกาว ไม่มีเยื่อ Membrane แยกต่างหาก
- ข้อ ง. (Microreservoir): ตัวยากระจายตัวเป็นหยดเล็กๆ ในเมทริกซ์
- ข้อ จ. (Peripheral adhesive): กาวอยู่เฉพาะขอบรอบแผ่น
📖 Guideline อ้างอิง:
Ansel's Pharmaceutical Dosage Forms and Drug Delivery Systems (11th Edition)
📌 จุดจำก่อนสอบ:
• Reservoir System = Backing + Drug Reservoir + Rate-controlling Membrane + Adhesive (ห้ามตัดแผ่นแปะเด็ดขาด เสี่ยง Dose Dumping)
• Matrix System = Backing + Drug-in-Adhesive Matrix (ปลอดภัยกว่า ไม่เกิด Dose Dumping ทันที)</t>
        </is>
      </c>
      <c r="K31" s="166" t="inlineStr"/>
      <c r="L31" s="166" t="inlineStr">
        <is>
          <t>Spectroscopy &amp; Optics</t>
        </is>
      </c>
      <c r="M31" s="166" t="inlineStr">
        <is>
          <t>Infrared (IR) Spectroscopy</t>
        </is>
      </c>
      <c r="N31" s="165" t="inlineStr">
        <is>
          <t>Product</t>
        </is>
      </c>
      <c r="O31" s="166" t="inlineStr">
        <is>
          <t>ข้อสอบจริง Product ปี 2561 ข้อ 12</t>
        </is>
      </c>
      <c r="P31" s="165" t="inlineStr">
        <is>
          <t>ข้อสอบเก่า</t>
        </is>
      </c>
      <c r="Q31" s="165" t="inlineStr">
        <is>
          <t>2561</t>
        </is>
      </c>
      <c r="R31" s="165" t="inlineStr"/>
    </row>
    <row r="32" ht="24" customHeight="1" s="49">
      <c r="A32" s="172" t="n">
        <v>30</v>
      </c>
      <c r="B32" s="166" t="inlineStr">
        <is>
          <t>จากโครงสร้างของระบบแผ่นแปะส่งยาผ่านผิวหนังชนิด Reservoir system ในรูปภาพ ตัวยาสำคัญจะถูกกักเก็บและบรรจุอยู่ในชั้นใดของโครงสร้าง?</t>
        </is>
      </c>
      <c r="C32" s="166" t="inlineStr"/>
      <c r="D32" s="166" t="inlineStr">
        <is>
          <t>ชั้นกระเปาะบรรจุยา (Drug reservoir layer)</t>
        </is>
      </c>
      <c r="E32" s="166" t="inlineStr">
        <is>
          <t>ชั้นแผ่นฟิล์มลอกออกก่อนใช้งาน (Release liner)</t>
        </is>
      </c>
      <c r="F32" s="166" t="inlineStr">
        <is>
          <t>ชั้นเยื่อควบคุมการปลดปล่อยยา (Rate-controlling membrane)</t>
        </is>
      </c>
      <c r="G32" s="166" t="inlineStr">
        <is>
          <t>ชั้นแผ่นประกบด้านหลังกันน้ำ (Backing layer)</t>
        </is>
      </c>
      <c r="H32" s="166" t="inlineStr">
        <is>
          <t>ชั้นแถบกาวเหนียวติดผิวหนัง (Adhesive layer)</t>
        </is>
      </c>
      <c r="I32" s="165" t="n">
        <v>1</v>
      </c>
      <c r="J32" s="166" t="inlineStr">
        <is>
          <t>✅ คำตอบที่ถูกต้อง: ข้อ ก. ชั้นกระเปาะบรรจุยา (Drug reservoir layer)
💡 Background:
ในระบบ Reservoir TDS ตัวยาส่วนใหญ่จะถูกละลายหรือแขวนตะกอนอยู่ในของเหลว/เจลในช่องกักเก็บยา (Reservoir compartment)
🎯 ทำไมข้อนี้ถึงถูก:
ข้อ ก. Drug reservoir layer คือส่วนที่ทำหน้าที่เป็นคลังกักเก็บตัวยาสำคัญ เพื่อค่อยๆ ปลดปล่อยยาผ่านเยื่อควบคุมการซึมผ่าน
🔍 ข้ออื่นผิดเพราะอะไร:
- ข้อ ข. (Release liner): เป็นแผ่นพลาสติกป้องกันกาวที่ต้องดึงทิ้งก่อนแปะ
- ข้อ ค. (Membrane): ทำหน้าที่ควบคุมอัตราการแพร่ออกของยา
- ข้อ ง. (Backing layer): ทำหน้าที่ป้องกันยาไม่ให้รั่วไหลออกสู่ภายนอก
- ข้อ จ. (Adhesive): ทำหน้าที่ยึดติดกับผิวหนัง
📖 Guideline อ้างอิง:
Ansel's Pharmaceutical Dosage Forms
📌 จุดจำก่อนสอบ:
• Reservoir layer = ชั้นกักเก็บตัวยาสำคัญหลัก</t>
        </is>
      </c>
      <c r="K32" s="166" t="inlineStr"/>
      <c r="L32" s="166" t="inlineStr">
        <is>
          <t>Spectroscopy &amp; Optics</t>
        </is>
      </c>
      <c r="M32" s="166" t="inlineStr">
        <is>
          <t>Infrared (IR) Spectroscopy</t>
        </is>
      </c>
      <c r="N32" s="165" t="inlineStr">
        <is>
          <t>Product</t>
        </is>
      </c>
      <c r="O32" s="166" t="inlineStr">
        <is>
          <t>ข้อสอบจริง Product ปี 2561 ข้อ 13</t>
        </is>
      </c>
      <c r="P32" s="165" t="inlineStr">
        <is>
          <t>ข้อสอบเก่า</t>
        </is>
      </c>
      <c r="Q32" s="165" t="inlineStr">
        <is>
          <t>2561</t>
        </is>
      </c>
      <c r="R32" s="165" t="inlineStr"/>
    </row>
    <row r="33" ht="24" customHeight="1" s="49">
      <c r="A33" s="172" t="n">
        <v>31</v>
      </c>
      <c r="B33" s="166" t="inlineStr">
        <is>
          <t>ตัวยาสำคัญชนิดหนึ่งมีความสามารถในการละลายน้ำได้ดีเยี่ยม (High water solubility) มีความคงตัวดีมากในน้ำและไม่สลายตัวด้วยความร้อน ต้องการพัฒนาเป็นรูปแบบยาเตรียมชนิดรับประทานที่ออกฤทธิ์เร็ว ควรเลือกพัฒนายาในรูปแบบใด?</t>
        </is>
      </c>
      <c r="C33" s="166" t="inlineStr"/>
      <c r="D33" s="166" t="inlineStr">
        <is>
          <t>ยาน้ำใสรับประทาน (Oral solution)</t>
        </is>
      </c>
      <c r="E33" s="166" t="inlineStr">
        <is>
          <t>ยาน้ำแขวนตะกอน (Oral suspension)</t>
        </is>
      </c>
      <c r="F33" s="166" t="inlineStr">
        <is>
          <t>ยาเม็ดชนิดออกฤทธิ์ยืดเวลา (Extended-release tablets)</t>
        </is>
      </c>
      <c r="G33" s="166" t="inlineStr">
        <is>
          <t>ยาแคปซูลนิ่มชนิดบรรจุน้ำมัน (Soft gelatin capsules with oily vehicle)</t>
        </is>
      </c>
      <c r="H33" s="166" t="inlineStr">
        <is>
          <t>ยาเม็ดชนิดเคี้ยวที่มีสารก่อเมทริกซ์ (Chewable matrix tablets)</t>
        </is>
      </c>
      <c r="I33" s="165" t="n">
        <v>1</v>
      </c>
      <c r="J33" s="166" t="inlineStr">
        <is>
          <t>✅ คำตอบที่ถูกต้อง: ข้อ ก. ยาน้ำใสรับประทาน (Oral solution)
💡 Background:
ยาที่ละลายน้ำได้ดีและคงตัวในสารละลายน้ำ สามารถพัฒนาเป็น Oral solution ได้อย่างมีประสิทธิภาพ
🎯 ทำไมข้อนี้ถึงถูก:
ข้อ ก. Oral solution ตัวยาอยู่ในรูปสารละลายโมเลกุลพร้อมดูดซึมทันทีโดยไม่ต้องผ่านขั้นตอนการแตกตัวหรือการละลาย จึงออกฤทธิ์ได้รวดเร็วที่สุดในบรรดารูปแบบยารับประทาน
🔍 ข้ออื่นผิดเพราะอะไร:
- ข้อ ข. (Suspension): ใช้สำหรับยาที่ไม่ละลายน้ำ
- ข้อ ค. (Extended release): ออกฤทธิ์ช้า ไม่ตรงกับความต้องการ
- ข้อ ง. (Softgel น้ำมัน): ใช้สำหรับยาไม่ละลายน้ำ
- ข้อ จ. (Chewable matrix): ออกฤทธิ์ช้ากว่ายาน้ำใส
📖 Guideline อ้างอิง:
Ansel's Pharmaceutical Dosage Forms and Drug Delivery Systems
📌 จุดจำก่อนสอบ:
• ยาละลายน้ำดี + คงตัวดี -&gt; พัฒนาเป็น Oral Solution (ดูดซึมเร็วที่สุด)</t>
        </is>
      </c>
      <c r="K33" s="166" t="inlineStr"/>
      <c r="L33" s="166" t="inlineStr">
        <is>
          <t>Spectroscopy &amp; Optics</t>
        </is>
      </c>
      <c r="M33" s="166" t="inlineStr">
        <is>
          <t>UV-Vis Spectroscopy</t>
        </is>
      </c>
      <c r="N33" s="165" t="inlineStr">
        <is>
          <t>Product</t>
        </is>
      </c>
      <c r="O33" s="166" t="inlineStr">
        <is>
          <t>ข้อสอบจริง Product ปี 2561 ข้อ 15</t>
        </is>
      </c>
      <c r="P33" s="165" t="inlineStr">
        <is>
          <t>ข้อสอบเก่า</t>
        </is>
      </c>
      <c r="Q33" s="165" t="inlineStr">
        <is>
          <t>2561</t>
        </is>
      </c>
      <c r="R33" s="165" t="inlineStr"/>
    </row>
    <row r="34" ht="24" customHeight="1" s="49">
      <c r="A34" s="172" t="n">
        <v>32</v>
      </c>
      <c r="B34" s="166" t="inlineStr">
        <is>
          <t>การพล็อตสเปกตรัมอินฟราเรด (FTIR Spectrum) ตามมาตรฐานสากล แกน X และแกน Y จะต้องประกอบด้วยข้อมูลพารามิเตอร์ใดตามลำดับ?</t>
        </is>
      </c>
      <c r="C34" s="166" t="inlineStr"/>
      <c r="D34" s="166" t="inlineStr">
        <is>
          <t>แกน X = เลขคลื่น (Wavenumber, cm^-1) และ แกน Y = ร้อยละการส่องผ่าน (% Transmittance)</t>
        </is>
      </c>
      <c r="E34" s="166" t="inlineStr">
        <is>
          <t>แกน X = ความยาวคลื่น (Wavelength, nm) และ แกน Y = การดูดกลืนแสง (Absorbance)</t>
        </is>
      </c>
      <c r="F34" s="166" t="inlineStr">
        <is>
          <t>แกน X = เวลาในการชะ (Retention time, min) และ แกน Y = การดูดกลืนแสง (Absorbance)</t>
        </is>
      </c>
      <c r="G34" s="166" t="inlineStr">
        <is>
          <t>แกน X = ร้อยละการส่องผ่าน (% Transmittance) และ แกน Y = เวลา (Time)</t>
        </is>
      </c>
      <c r="H34" s="166" t="inlineStr">
        <is>
          <t>แกน X = การดูดกลืนแสง (Absorbance) และ แกน Y = เลขคลื่น (Wavenumber, cm^-1)</t>
        </is>
      </c>
      <c r="I34" s="165" t="n">
        <v>1</v>
      </c>
      <c r="J34" s="166" t="inlineStr">
        <is>
          <t>✅ คำตอบที่ถูกต้อง: ข้อ ก. แกน X = เลขคลื่น (Wavenumber, cm^-1) และ แกน Y = ร้อยละการส่องผ่าน (% Transmittance)
💡 Background:
สเปกตรัมอินฟราเรด (Fourier Transform Infrared Spectrum: FTIR) เป็นข้อมูลการดูดกลืนพลังงานแสงในช่วง Mid-IR (4000 ถึง 400 cm^-1) เพื่อวิเคราะห์การสั่นของพันธะโควาเลนต์ในโมเลกุลยา
🎯 ทำไมข้อนี้ถึงถูก:
ข้อ ก. สเปกตรัม FTIR มาตรฐานตามเภสัชตำรับสากล (USP &lt;197&gt;) กำหนดให้แสดง:
• แกน X (แนวนอน): เลขคลื่น (Wavenumber = 1/lambda) มีหน่วยเป็น cm^-1 โดยไล่สเกลจาก 4000 cm^-1 (ซ้าย) ไปยัง 400 cm^-1 (ขวา)
• แกน Y (แนวตั้ง): ร้อยละของการส่องผ่านแสง (% Transmittance: %T) จาก 0 ถึง 100% ทำให้พีคการดูดกลืนแสงชี้ลงด้านล่าง
🔍 ข้ออื่นผิดเพราะอะไร:
- ข้อ ข. (X = Wavelength, Y = Absorbance): เป็นรูปแบบกราฟของ UV-Visible Spectrophotometry
- ข้อ ค. (X = Retention time, Y = Absorbance): เป็นรูปแบบของโครมาโทแกรม HPLC หรือ GC
- ข้อ ง. (X = %T, Y = Time): รูปแบบกราฟไม่ถูกต้อง
- ข้อ จ. (X = Absorbance, Y = Wavenumber): สลับแกน X และ Y ผิด
📖 Guideline อ้างอิง:
USP-NF General Chapter &lt;197&gt; Spectrophotometric Identification Tests &amp; Skoog's Instrumental Analysis
📌 จุดจำก่อนสอบ:
• FTIR Spectrum: แกน X = Wavenumber (4000 - 400 cm^-1), แกน Y = %Transmittance (%T)</t>
        </is>
      </c>
      <c r="K34" s="166" t="inlineStr"/>
      <c r="L34" s="166" t="inlineStr">
        <is>
          <t>Spectroscopy &amp; Optics</t>
        </is>
      </c>
      <c r="M34" s="166" t="inlineStr">
        <is>
          <t>Infrared (IR) Spectroscopy</t>
        </is>
      </c>
      <c r="N34" s="165" t="inlineStr">
        <is>
          <t>Product</t>
        </is>
      </c>
      <c r="O34" s="166" t="inlineStr">
        <is>
          <t>ข้อสอบจริง Product ปี 2561 ข้อ 22</t>
        </is>
      </c>
      <c r="P34" s="165" t="inlineStr">
        <is>
          <t>ข้อสอบเก่า</t>
        </is>
      </c>
      <c r="Q34" s="165" t="inlineStr">
        <is>
          <t>2561</t>
        </is>
      </c>
      <c r="R34" s="165" t="inlineStr"/>
    </row>
    <row r="35" ht="24" customHeight="1" s="49">
      <c r="A35" s="172" t="n">
        <v>33</v>
      </c>
      <c r="B35" s="166" t="inlineStr">
        <is>
          <t>หากต้องการควบคุมคุณภาพวัตถุดิบ Griseofulvin ให้เป็นไอโซเมอร์ที่มีโครงสร้าง 3 มิติถูกต้องตามรูปภาพ [📷 มีรูปภาพประกอบ: image110.png] ควรเลือกใช้เครื่องมือวิเคราะห์ชนิดใด?</t>
        </is>
      </c>
      <c r="C35" s="166" t="inlineStr">
        <is>
          <t>[แนบรูป: ข้อสอบ Product ปี 2561 รหัสรูปภาพ image110]</t>
        </is>
      </c>
      <c r="D35" s="166" t="inlineStr">
        <is>
          <t>Polarimeter (ตรวจวัดค่าการหมุนระนาบแสงโพลาไรซ์จำเพาะ Specific Optical Rotation)</t>
        </is>
      </c>
      <c r="E35" s="166" t="inlineStr">
        <is>
          <t>Refractometer (เครื่องวัดดัชนีหักเหของแสง)</t>
        </is>
      </c>
      <c r="F35" s="166" t="inlineStr">
        <is>
          <t>X-ray Powder Diffractometer (XRPD)</t>
        </is>
      </c>
      <c r="G35" s="166" t="inlineStr">
        <is>
          <t>Infrared Spectrophotometer (FTIR)</t>
        </is>
      </c>
      <c r="H35" s="166" t="inlineStr">
        <is>
          <t>UV-Visible Spectrophotometer</t>
        </is>
      </c>
      <c r="I35" s="165" t="n">
        <v>1</v>
      </c>
      <c r="J35" s="166" t="inlineStr">
        <is>
          <t>✅ คำตอบที่ถูกต้อง: ข้อ ง. Infrared spectrophotometer
🎯 ทำไมข้อนี้ถึงถูก: ตามข้อกำหนดเภสัชตำรับ USP/BP การพิสูจน์เอกลักษณ์ (Identification test) ของวัตถุดิบ Griseofulvin กำหนดให้ใช้ Infrared spectrophotometer (IR) โดยเปรียบเทียบ absorption spectrum และ fingerprint region ของสารตัวอย่างกับ Griseofulvin Reference Standard เพื่อยืนยันโครงสร้างและหมู่ฟังก์ชัน
🔍 ข้ออื่นผิดเพราะอะไร:
• ข้อ ก.: 1H-NMR แม้จะบอกโครงสร้างโมเลกุลได้ละเอียด แต่ไม่ได้กำหนดเป็น routine identification test ในเภสัชตำรับเนื่องจากค่าใช้จ่ายสูง
• ข้อ ข.: Refractometer ใช้สำหรับวัดดัชนีหักเหของเหลวบริสุทธิ์ ไม่สามารถใช้พิสูจน์เอกลักษณ์โครงสร้างผงยา Griseofulvin ได้
• ข้อ ค.: X-ray powder diffractometer (XRPD) ใช้ตรวจสอบ polymorphism หรือ crystal form แต่ไม่ใช่การทดสอบ identification ทั่วไป
• ข้อ จ.: UV-Visible spectrophotometer มีความจำเพาะต่ำต่อโครงสร้างโมเลกุล ไม่สามารถยืนยันเอกลักษณ์ได้เทียบเท่า IR spectrum</t>
        </is>
      </c>
      <c r="K35" s="166" t="inlineStr"/>
      <c r="L35" s="166" t="inlineStr">
        <is>
          <t>Spectroscopy &amp; Optics</t>
        </is>
      </c>
      <c r="M35" s="166" t="inlineStr">
        <is>
          <t>Infrared (IR) Spectroscopy</t>
        </is>
      </c>
      <c r="N35" s="165" t="inlineStr">
        <is>
          <t>Product</t>
        </is>
      </c>
      <c r="O35" s="166" t="inlineStr">
        <is>
          <t>[SOURCE: ข้อสอบจริง PLE CC1 (Product) ปี 2561 ข้อ 47]</t>
        </is>
      </c>
      <c r="P35" s="165" t="inlineStr">
        <is>
          <t>ข้อสอบเก่า</t>
        </is>
      </c>
      <c r="Q35" s="165" t="inlineStr">
        <is>
          <t>2561</t>
        </is>
      </c>
      <c r="R35" s="165" t="inlineStr"/>
    </row>
    <row r="36" ht="24" customHeight="1" s="49">
      <c r="A36" s="172" t="n">
        <v>34</v>
      </c>
      <c r="B36" s="166" t="inlineStr">
        <is>
          <t>จากข้อมูลความคงตัวและความสามารถในการละลายของยา Furosemide [📷 มีรูปภาพประกอบ: image111.png] ซึ่งพบว่าตัวยาละลายได้ดีในสภาวะด่าง (pH &gt; 7.0) และมีความคงตัวดีที่สุดในสภาวะด่างอ่อน หากต้องการเตรียมเป็นยาน้ำรับประทาน ควรเลือกสูตรตำรับในข้อใด?</t>
        </is>
      </c>
      <c r="C36" s="166" t="inlineStr">
        <is>
          <t>[แนบรูป: ข้อสอบ Product ปี 2561 รหัสรูปภาพ image111]</t>
        </is>
      </c>
      <c r="D36" s="166" t="inlineStr">
        <is>
          <t>ยาน้ำเชื่อมหรือยาอีลิกเซอร์ที่ปรับสภาวะบัฟเฟอร์เป็นด่างอ่อน (Alkaline buffered oral solution / Elixir pH 7.5 - 8.5)</t>
        </is>
      </c>
      <c r="E36" s="166" t="inlineStr">
        <is>
          <t>ยาน้ำเชื่อมสภาวะกรดจัด (Syrup pH 3.0)</t>
        </is>
      </c>
      <c r="F36" s="166" t="inlineStr">
        <is>
          <t>ยาน้ำแขวนตะกอนสภาวะกรด (Suspension pH 4.0)</t>
        </is>
      </c>
      <c r="G36" s="166" t="inlineStr">
        <is>
          <t>ยาน้ำมันสำหรับรับประทาน (Oral oily solution)</t>
        </is>
      </c>
      <c r="H36" s="166" t="inlineStr">
        <is>
          <t>ยาน้ำเชื่อมที่ไม่มีการควบคุมความเป็นกรด-ด่าง</t>
        </is>
      </c>
      <c r="I36" s="165" t="n">
        <v>1</v>
      </c>
      <c r="J36" s="166" t="inlineStr">
        <is>
          <t>✅ คำตอบที่ถูกต้อง: ข้อ ก. ยาน้ำเชื่อมหรือยาอีลิกเซอร์ที่ปรับสภาวะบัฟเฟอร์เป็นด่างอ่อน (Alkaline buffered oral solution / Elixir pH 7.5 - 8.5)
💡 Background:
Furosemide เป็นยาขับปัสสาวะที่มีโครงสร้างเป็นกรดอ่อน (Carboxylic acid + Sulfonamide, pKa ~3.8) จะละลายน้ำได้ดีเมื่อแตกตัวเป็นไอออนในสภาวะด่าง (pH &gt; 7)
🎯 ทำไมข้อนี้ถึงถูก:
ข้อ ก. การเตรียมเป็น Alkaline buffered oral solution (pH 7.5 - 8.5) โดยใช้สารละลายบัฟเฟอร์ เช่น Phosphate หรือ Sodium hydroxide จะช่วยให้ Furosemide ละลายได้อย่างสมบูรณ์และมีความคงตัวทางเคมีสูงสุด ไม่ตกตะกอน
🔍 ข้ออื่นผิดเพราะอะไร:
- ข้อ ข, ค. ในสภาวะกรด (pH &lt; 4.0) Furosemide จะอยู่ในรูปไม่แตกตัว (Unionized) ซึ่งไม่ละลายน้ำและตกตะกอนทันที
- ข้อ ง. ยาละลายในน้ำด่างได้ดี ไม่จำเป็นต้องใช้น้ำมัน
- ข้อ จ. ขาดบัฟเฟอร์ ค่า pH อาจลดลงจนยาตกตะกอน
📖 Guideline อ้างอิง:
USP-NF Monograph for Furosemide Oral Solution &amp; Remington: The Science and Practice of Pharmacy
📌 จุดจำก่อนสอบ:
• Furosemide Oral Solution: ต้องปรับ pH ให้เป็นด่างอ่อน (Alkaline buffer pH 7.5 - 8.5) เพื่อให้ยาละลายสมบูรณ์และคงตัว</t>
        </is>
      </c>
      <c r="K36" s="166" t="inlineStr"/>
      <c r="L36" s="166" t="inlineStr">
        <is>
          <t>Spectroscopy &amp; Optics</t>
        </is>
      </c>
      <c r="M36" s="166" t="inlineStr">
        <is>
          <t>UV-Vis Spectroscopy</t>
        </is>
      </c>
      <c r="N36" s="165" t="inlineStr">
        <is>
          <t>Product</t>
        </is>
      </c>
      <c r="O36" s="166" t="inlineStr">
        <is>
          <t>ข้อสอบจริง Product ปี 2561 ข้อ 58</t>
        </is>
      </c>
      <c r="P36" s="165" t="inlineStr">
        <is>
          <t>ข้อสอบเก่า</t>
        </is>
      </c>
      <c r="Q36" s="165" t="inlineStr">
        <is>
          <t>2561</t>
        </is>
      </c>
      <c r="R36" s="165" t="inlineStr"/>
    </row>
    <row r="37" ht="24" customHeight="1" s="49">
      <c r="A37" s="172" t="n">
        <v>35</v>
      </c>
      <c r="B37" s="166" t="inlineStr">
        <is>
          <t>ข้อใดต่อไปนี้กล่าวได้ ถูกต้อง เกี่ยวกับหลักการและกลไกการปลดปล่อยตัวยาของยาเม็ด Morphine sulfate extended-release tablets (เช่น MS Contin)?</t>
        </is>
      </c>
      <c r="C37" s="166" t="inlineStr"/>
      <c r="D37" s="166" t="inlineStr">
        <is>
          <t>เป็นระบบเมทริกซ์ชนิดไม่ละลายน้ำหรือชนิดชอบน้ำ (Hydrophilic or Hydrophobic monolithic matrix system) ที่ควบคุมการปลดปล่อยตัวยาอย่างต่อเนื่องสม่ำเสมอตลอด 12 ชั่วโมง</t>
        </is>
      </c>
      <c r="E37" s="166" t="inlineStr">
        <is>
          <t>เป็นระบบ Reservoir ที่เคลือบฟิล์มด้วย Cellulose acetate phthalate (CAP) เพื่อให้แตกตัวในกระเพาะอาหาร</t>
        </is>
      </c>
      <c r="F37" s="166" t="inlineStr">
        <is>
          <t>ตัวยาจะถูกกักเก็บและปลดปล่อยเฉพาะที่ลำไส้เล็กส่วนต้นแบบรวดเร็วทั้งหมดในคราวเดียว</t>
        </is>
      </c>
      <c r="G37" s="166" t="inlineStr">
        <is>
          <t>ระบบเมทริกซ์ขี้ผึ้งต้องละลายน้ำได้อย่างสมบูรณ์จึงจะปลดปล่อยตัวยาได้</t>
        </is>
      </c>
      <c r="H37" s="166" t="inlineStr">
        <is>
          <t>ผู้ป่วยสามารถบดหรือเคี้ยวเม็ดยาก่อนกลืนได้โดยไม่ส่งผลต่อการปลดปล่อยยา</t>
        </is>
      </c>
      <c r="I37" s="165" t="n">
        <v>1</v>
      </c>
      <c r="J37" s="166" t="inlineStr">
        <is>
          <t>✅ คำตอบที่ถูกต้อง: ข้อ ก. เป็นระบบเมทริกซ์ชนิดไม่ละลายน้ำหรือชนิดชอบน้ำ (Hydrophilic or Hydrophobic monolithic matrix system) ที่ควบคุมการปลดปล่อยตัวยาอย่างต่อเนื่องสม่ำเสมอตลอด 12 ชั่วโมง
💡 Background:
Morphine sulfate extended-release tablets (MS Contin) ออกแบบมาในรูปแบบ Monolithic Hydrophilic/Lipophilic Matrix เพื่อควบคุมให้ออกฤทธิ์ระงับปวดได้ยาวนาน 12 ชั่วโมง
🎯 ทำไมข้อนี้ถึงถูก:
ข้อ ก. ระบบ Matrix (เช่น การใช้ Hydroxyalkylcellulose ร่วมกับ Cetostearyl alcohol) จะควบคุมให้อนุภาคยา Morphine ค่อยๆ ละลายและแพร่ออกมาอย่างช้าๆ รักษาระดับยาในเลือดให้คงที่
🔍 ข้ออื่นผิดเพราะอะไร:
- ข้อ ข. CAP เป็น Enteric polymer ไม่ใช่ระบบ Matrix ของ Morphine ER
- ข้อ ค. ยา ER ค่อยๆ ปลดปล่อยตลอดทางเดินอาหาร ไม่ได้ปล่อยหมดที่ลำไส้เล็กส่วนต้น
- ข้อ ง. Wax matrix ไม่ละลายน้ำ แต่ยาจะแพร่ออกผ่านรูพรุน
- ข้อ จ. ห้ามบดหรือเคี้ยวยา ER เด็ดขาด เพราะจะเกิด Dose Dumping เสียชีวิตจากการกดการหายใจได้
📖 Guideline อ้างอิง:
USP-NF Monograph for Morphine Sulfate Extended-Release Tablets &amp; AHFS Drug Information
📌 จุดจำก่อนสอบ:
• Morphine ER (MS Contin): Hydrophilic/Lipophilic Matrix ควบคุมยา 12 ชม. (ห้ามบด/เคี้ยวเด็ดขาด)</t>
        </is>
      </c>
      <c r="K37" s="166" t="inlineStr"/>
      <c r="L37" s="166" t="inlineStr">
        <is>
          <t>Spectroscopy &amp; Optics</t>
        </is>
      </c>
      <c r="M37" s="166" t="inlineStr">
        <is>
          <t>NMR &amp; Mass Spectrometry</t>
        </is>
      </c>
      <c r="N37" s="165" t="inlineStr">
        <is>
          <t>Product</t>
        </is>
      </c>
      <c r="O37" s="166" t="inlineStr">
        <is>
          <t>ข้อสอบจริง Product ปี 2561 ข้อ 104</t>
        </is>
      </c>
      <c r="P37" s="165" t="inlineStr">
        <is>
          <t>ข้อสอบเก่า</t>
        </is>
      </c>
      <c r="Q37" s="165" t="inlineStr">
        <is>
          <t>2561</t>
        </is>
      </c>
      <c r="R37" s="165" t="inlineStr"/>
    </row>
    <row r="38" ht="24" customHeight="1" s="49">
      <c r="A38" s="172" t="n">
        <v>36</v>
      </c>
      <c r="B38" s="166" t="inlineStr">
        <is>
          <t>ระบบนำส่งยาชนิดควบคุมการปลดปล่อยประเภท Membrane-controlled reservoir system มีพฤติกรรมการปลดปล่อยตัวยาสำคัญตามจลนศาสตร์การปลดปล่อย (Release kinetics) ในรูปแบบใดเป็นหลัก?</t>
        </is>
      </c>
      <c r="C38" s="166" t="inlineStr"/>
      <c r="D38" s="166" t="inlineStr">
        <is>
          <t>จลนศาสตร์อันดับศูนย์ (Zero-order release kinetics: อัตราการปลดปล่อยยาคงที่ตลอดเวลา)</t>
        </is>
      </c>
      <c r="E38" s="166" t="inlineStr">
        <is>
          <t>จลนศาสตร์อันดับหนึ่ง (First-order release kinetics)</t>
        </is>
      </c>
      <c r="F38" s="166" t="inlineStr">
        <is>
          <t>จลนศาสตร์อันดับสอง (Second-order release kinetics)</t>
        </is>
      </c>
      <c r="G38" s="166" t="inlineStr">
        <is>
          <t>จลนศาสตร์อันดับหนึ่งเทียม (Pseudo-first order kinetics)</t>
        </is>
      </c>
      <c r="H38" s="166" t="inlineStr">
        <is>
          <t>จลนศาสตร์แบบพาราโบลิกผกผัน</t>
        </is>
      </c>
      <c r="I38" s="165" t="n">
        <v>1</v>
      </c>
      <c r="J38" s="166" t="inlineStr">
        <is>
          <t>✅ คำตอบที่ถูกต้อง: ข้อ ก. จลนศาสตร์อันดับศูนย์ (Zero-order release kinetics: อัตราการปลดปล่อยยาคงที่ตลอดเวลา)
💡 Background:
ตามกฎการแพร่ของฟิค (Fick's First Law of Diffusion):
dM/dt = (A x D x K x Delta C) / h
ในระบบ Reservoir เมื่อสารละลายในกระเปาะยาอิ่มตัว (Saturated drug reservoir, Delta C คงที่) อัตราการแพร่ผ่านเยื่อควบคุม (dM/dt) จะมีค่าคงที่ระดับ Zero-order
🎯 ทำไมข้อนี้ถึงถูก:
ข้อ ก. ตราบใดที่ในกระเปาะยายังมีตัวยาอยู่ในสภาวะอิ่มตัว (Excess solid drug) ความต่างของความเข้มข้น (Delta C) จะคงที่ ทำให้ยาถูกปลดปล่อยออกมาด้วยอัตราคงที่ต่อหน่วยเวลา (Zero-order release: dM/dt = k0)
🔍 ข้ออื่นผิดเพราะอะไร:
- ข้อ ข. (First-order): อัตราการปล่อยยาขึ้นกับปริมาณยาที่เหลืออยู่ (อัตราจะลดลงเรื่อยๆ ตามเวลา เช่น ยาเม็ดธรรมดา)
- ข้อ ค. (Second-order): พบในปฏิกิริยาเคมี ไม่ใช่การปลดปล่อยยา
- ข้อ ง. (Pseudo-first order): พบในระบบ Matrix (Higuchi model: แปรผันตาม square root of time)
📖 Guideline อ้างอิง:
Martin's Physical Pharmacy and Pharmaceutical Sciences &amp; Modern Pharmaceutics
📌 จุดจำก่อนสอบ:
• Reservoir System (Saturated) -&gt; Zero-order release (dM/dt = k0)
• Matrix System (Higuchi model) -&gt; Release แปรผันตรงกับ t^(1/2) (Square root of time)</t>
        </is>
      </c>
      <c r="K38" s="166" t="inlineStr"/>
      <c r="L38" s="166" t="inlineStr">
        <is>
          <t>Spectroscopy &amp; Optics</t>
        </is>
      </c>
      <c r="M38" s="166" t="inlineStr">
        <is>
          <t>Infrared (IR) Spectroscopy</t>
        </is>
      </c>
      <c r="N38" s="165" t="inlineStr">
        <is>
          <t>Product</t>
        </is>
      </c>
      <c r="O38" s="166" t="inlineStr">
        <is>
          <t>ข้อสอบจริง Product ปี 2559 ข้อ 2</t>
        </is>
      </c>
      <c r="P38" s="165" t="inlineStr">
        <is>
          <t>ข้อสอบเก่า</t>
        </is>
      </c>
      <c r="Q38" s="165" t="inlineStr">
        <is>
          <t>2559</t>
        </is>
      </c>
      <c r="R38" s="165" t="inlineStr"/>
    </row>
    <row r="39" ht="24" customHeight="1" s="49">
      <c r="A39" s="172" t="n">
        <v>37</v>
      </c>
      <c r="B39" s="166" t="inlineStr">
        <is>
          <t>ระบบนำส่งยาชนิดออกฤทธิ์ยืดเวลา (Extended-release system) ที่ตัวยาสำคัญผสมผสานและกระจายตัวเป็นเนื้อเดียวกันอย่างสม่ำเสมอในมวลพอลิเมอร์หรือไขมันตลอดทั้งหน่วยยา จัดเป็นระบบนำส่งยาประเภทใด?</t>
        </is>
      </c>
      <c r="C39" s="166" t="inlineStr"/>
      <c r="D39" s="166" t="inlineStr">
        <is>
          <t>ระบบเมทริกซ์ (Matrix delivery system)</t>
        </is>
      </c>
      <c r="E39" s="166" t="inlineStr">
        <is>
          <t>ระบบกระเปาะเยื่อกั้น (Membrane reservoir system)</t>
        </is>
      </c>
      <c r="F39" s="166" t="inlineStr">
        <is>
          <t>ระบบปั๊มออสโมติก (Osmotic pump system)</t>
        </is>
      </c>
      <c r="G39" s="166" t="inlineStr">
        <is>
          <t>ระบบปั๊มกลไก (Mechanical pump)</t>
        </is>
      </c>
      <c r="H39" s="166" t="inlineStr">
        <is>
          <t>ระบบกระเปาะเดี่ยว</t>
        </is>
      </c>
      <c r="I39" s="165" t="n">
        <v>1</v>
      </c>
      <c r="J39" s="166" t="inlineStr">
        <is>
          <t>✅ คำตอบที่ถูกต้อง: ข้อ ก. ระบบเมทริกซ์ (Matrix delivery system)
💡 Background:
Matrix system (Monolithic system) คือระบบที่ตัวยาสำคัญถูกผสมและกระจายตัวสม่ำเสมอในร่างแหของ Excipients (พอลิเมอร์หรือไขมัน)
🎯 ทำไมข้อนี้ถึงถูก:
ข้อ ก. การที่ตัวยากระจายตัวสม่ำเสมอทั่วทั้งเม็ด (Homogeneously dispersed throughout the polymer matrix) เป็นนิยามของ Matrix system
🔍 ข้ออื่นผิดเพราะอะไร:
- ข้อ ข. (Reservoir system): ตัวยาถูกกักเก็บในกระเปาะแกนกลางและล้อมรอบด้วยเยื่อฟิล์ม
- ข้อ ค. (Osmotic pump): มีแกนยาและสารออสโมติกหุ้มด้วย Semi-permeable membrane และมีรูเจาะเลเซอร์
- ข้อ ง. (Mechanical pump): เป็นอุปกรณ์ปั๊มกลไกภายนอก
📖 Guideline อ้างอิง:
Ansel's Pharmaceutical Dosage Forms and Drug Delivery Systems
📌 จุดจำก่อนสอบ:
• Matrix System = ยาผสมกระจายตัวเป็นเนื้อเดียวในพอลิเมอร์ (Monolithic dispersion)
• Reservoir System = ยาอยู่ในกระเปาะกลาง หุ้มด้วยเยื่อแผ่นฟิล์มภายนอก</t>
        </is>
      </c>
      <c r="K39" s="166" t="inlineStr"/>
      <c r="L39" s="166" t="inlineStr">
        <is>
          <t>Spectroscopy &amp; Optics</t>
        </is>
      </c>
      <c r="M39" s="166" t="inlineStr">
        <is>
          <t>UV-Vis Spectroscopy</t>
        </is>
      </c>
      <c r="N39" s="165" t="inlineStr">
        <is>
          <t>Product</t>
        </is>
      </c>
      <c r="O39" s="166" t="inlineStr">
        <is>
          <t>ข้อสอบจริง Product ปี 2559 ข้อ 6</t>
        </is>
      </c>
      <c r="P39" s="165" t="inlineStr">
        <is>
          <t>ข้อสอบเก่า</t>
        </is>
      </c>
      <c r="Q39" s="165" t="inlineStr">
        <is>
          <t>2559</t>
        </is>
      </c>
      <c r="R39" s="165" t="inlineStr"/>
    </row>
    <row r="40" ht="24" customHeight="1" s="49">
      <c r="A40" s="172" t="n">
        <v>38</v>
      </c>
      <c r="B40" s="166" t="inlineStr">
        <is>
          <t>ในใบรายงานผลการวิเคราะห์ (Certificate of Analysis: COA) สำหรับการตรวจปล่อยผ่านรุ่นผลิตของวัตถุดิบยา Levocetirizine dihydrochloride ซึ่งเป็น Enantiomer บริสุทธิ์ หัวข้อการทดสอบในข้อใดต่อไปนี้มีความจำเป็นอย่างยิ่งในการยืนยันความบริสุทธิ์ทางแสง (Optical purity)?</t>
        </is>
      </c>
      <c r="C40" s="166" t="inlineStr"/>
      <c r="D40" s="166" t="inlineStr">
        <is>
          <t>การวัดค่าการหมุนระนาบแสงจำเพาะ (Specific Optical Rotation)</t>
        </is>
      </c>
      <c r="E40" s="166" t="inlineStr">
        <is>
          <t>การตรวจหาปริมาณเถ้าคงเหลือจากการเผาไหม้ (Residue on ignition)</t>
        </is>
      </c>
      <c r="F40" s="166" t="inlineStr">
        <is>
          <t>การตรวจหาตัวทำละลายตกค้าง (Residual solvents)</t>
        </is>
      </c>
      <c r="G40" s="166" t="inlineStr">
        <is>
          <t>การตรวจความกร่อน (Friability)</t>
        </is>
      </c>
      <c r="H40" s="166" t="inlineStr">
        <is>
          <t>การตรวจเวลาการแตกตัว (Disintegration time)</t>
        </is>
      </c>
      <c r="I40" s="165" t="n">
        <v>1</v>
      </c>
      <c r="J40" s="166" t="inlineStr">
        <is>
          <t>✅ คำตอบที่ถูกต้อง: ข้อ ก. การวัดค่าการหมุนระนาบแสงจำเพาะ (Specific Optical Rotation)
💡 Background:
Levocetirizine เป็น (R)-enantiomer บริสุทธิ์ของ Cetirizine การควบคุมคุณภาพต้องยืนยันว่าไม่มีการปนเปื้อนของ (S)-enantiomer เกินเกณฑ์
🎯 ทำไมข้อนี้ถึงถูก:
ข้อ ก. Specific Optical Rotation (USP &lt;781&gt;) เป็นการทดสอบมาตรฐานบังคับใน COA ของ Levocetirizine เพื่อยืนยันความบริสุทธิ์ทางแสงและโครงสร้างไอโซเมอร์ที่ถูกต้อง
🔍 ข้ออื่นผิดเพราะอะไร:
- ข้อ ข, ค. เป็นการทดสอบสิ่งเจือปนทั่วไป ไม่ได้บอกคุณสมบัติทางแสง
- ข้อ ง, จ. เป็นการทดสอบยาเม็ดสำเร็จรูป ไม่ใช่การตรวจวัตถุดิบผงยา
📖 Guideline อ้างอิง:
USP-NF Monograph for Levocetirizine Dihydrochloride &amp; Ph. Eur.
📌 จุดจำก่อนสอบ:
• ยาที่เป็น Single Enantiomer (Levocetirizine, Esomeprazole, Levofloxacin) -&gt; ต้องตรวจ Specific Optical Rotation หรือ Chiral HPLC ใน COA</t>
        </is>
      </c>
      <c r="K40" s="166" t="inlineStr"/>
      <c r="L40" s="166" t="inlineStr">
        <is>
          <t>Spectroscopy &amp; Optics</t>
        </is>
      </c>
      <c r="M40" s="166" t="inlineStr">
        <is>
          <t>Infrared (IR) Spectroscopy</t>
        </is>
      </c>
      <c r="N40" s="165" t="inlineStr">
        <is>
          <t>Product</t>
        </is>
      </c>
      <c r="O40" s="166" t="inlineStr">
        <is>
          <t>ข้อสอบจริง Product ปี 2559 ข้อ 22</t>
        </is>
      </c>
      <c r="P40" s="165" t="inlineStr">
        <is>
          <t>ข้อสอบเก่า</t>
        </is>
      </c>
      <c r="Q40" s="165" t="inlineStr">
        <is>
          <t>2559</t>
        </is>
      </c>
      <c r="R40" s="165" t="inlineStr"/>
    </row>
    <row r="41" ht="24" customHeight="1" s="49">
      <c r="A41" s="172" t="n">
        <v>39</v>
      </c>
      <c r="B41" s="166" t="inlineStr">
        <is>
          <t>ระบบนำส่งยาชนิดออกฤทธิ์ยืดเวลา (Extended-release system) โดยการนำตัวยาสำคัญมาผสมกับสารช่วยและกระจายตัวเป็นเนื้อเดียวกันอย่างสม่ำเสมอทั่วทั้งเม็ดยา เรียกว่าระบบใด?</t>
        </is>
      </c>
      <c r="C41" s="166" t="inlineStr"/>
      <c r="D41" s="166" t="inlineStr">
        <is>
          <t>ระบบเมทริกซ์ชนิดกระจายตัวเป็นเนื้อเดียว (Monolithic matrix delivery system)</t>
        </is>
      </c>
      <c r="E41" s="166" t="inlineStr">
        <is>
          <t>ระบบกระเปาะเยื่อกั้นควบคุมการปลดปล่อย (Membrane-controlled reservoir system)</t>
        </is>
      </c>
      <c r="F41" s="166" t="inlineStr">
        <is>
          <t>ระบบปั๊มออสโมติกควบคุมการปลดปล่อย (Osmotic-controlled pump system)</t>
        </is>
      </c>
      <c r="G41" s="166" t="inlineStr">
        <is>
          <t>ระบบปั๊มกลไกภายนอก (Mechanical infusion pump)</t>
        </is>
      </c>
      <c r="H41" s="166" t="inlineStr">
        <is>
          <t>ระบบไดนามิกของไหล (Hydrodynamic pressure system)</t>
        </is>
      </c>
      <c r="I41" s="165" t="n">
        <v>1</v>
      </c>
      <c r="J41" s="166" t="inlineStr">
        <is>
          <t>✅ คำตอบที่ถูกต้อง: ข้อ ก. ระบบเมทริกซ์ชนิดกระจายตัวเป็นเนื้อเดียว (Monolithic matrix delivery system)
💡 Background:
ระบบเมทริกซ์ (Matrix system) เป็นเทคโนโลยีการควบคุมการปลดปล่อยตัวยาที่ง่ายและปลอดภัยที่สุด โดยตัวยาสำคัญจะถูกผสมผสานและกระจายตัวอย่างสม่ำเสมอในมวลของสารก่อเมทริกซ์ (พอลิเมอร์ชอบน้ำ เช่น HPMC, หรือไขมัน/แว็กซ์)
🎯 ทำไมข้อนี้ถึงถูก:
ข้อ ก. Monolithic matrix system มีลักษณะเด่นคือตัวยากระจายตัวอย่างสม่ำเสมอทั่วทั้งหน่วยยา (Uniformly dispersed throughout the matrix) เมื่อสัมผัสน้ำตัวยาจะค่อยๆ แพร่ผ่านโครงร่างแหหรือเจลออกมาอย่างต่อเนื่องสม่ำเสมอ
🔍 ข้ออื่นผิดเพราะอะไร:
- ข้อ ข. (Reservoir system): ตัวยาถูกกักเก็บในกระเปาะแกนกลางและล้อมรอบด้วยเยื่อเลือกผ่านภายนอก ไม่ได้กระจายตัวทั่วทั้งเม็ด
- ข้อ ค. (Osmotic pump): มีแกนยา สารออสโมติก และเยื่อ Semi-permeable หุ้มภายนอกพร้อมรูเจาะเลเซอร์
- ข้อ ง. (Mechanical pump): เป็นอุปกรณ์เครื่องปั๊มยาภายนอก
- ข้อ จ. (Hydrodynamic system): ใช้แรงดันของไหล
📖 Guideline อ้างอิง:
Remington: The Science and Practice of Pharmacy &amp; Ansel's Pharmaceutical Dosage Forms
📌 จุดจำก่อนสอบ:
• Monolithic Matrix = ตัวยากระจายตัวเป็นเนื้อเดียวกันทั่วทั้งก้อนเม็ดยา
• ข้อดี Matrix: ปลอดภัย ไม่เกิด Dose Dumping หากฟิล์มเคลือบแตกหัก</t>
        </is>
      </c>
      <c r="K41" s="166" t="inlineStr"/>
      <c r="L41" s="166" t="inlineStr">
        <is>
          <t>Spectroscopy &amp; Optics</t>
        </is>
      </c>
      <c r="M41" s="166" t="inlineStr">
        <is>
          <t>UV-Vis Spectroscopy</t>
        </is>
      </c>
      <c r="N41" s="165" t="inlineStr">
        <is>
          <t>Product</t>
        </is>
      </c>
      <c r="O41" s="166" t="inlineStr">
        <is>
          <t>ข้อสอบจริง Product ปี 2559 ข้อ 6</t>
        </is>
      </c>
      <c r="P41" s="165" t="inlineStr">
        <is>
          <t>ข้อสอบเก่า</t>
        </is>
      </c>
      <c r="Q41" s="165" t="inlineStr">
        <is>
          <t>2559</t>
        </is>
      </c>
      <c r="R41" s="165" t="inlineStr"/>
    </row>
    <row r="42" ht="24" customHeight="1" s="49">
      <c r="A42" s="172" t="n">
        <v>40</v>
      </c>
      <c r="B42" s="166" t="inlineStr">
        <is>
          <t>ข้อใดต่อไปนี้กล่าวได้ ถูกต้อง เกี่ยวกับหลักการและมาตรฐานความปลอดภัยในการจัดเตรียมยาเคมีบำบัด (Cytotoxic / Hazardous drug preparation ตาม USP &lt;800&gt;)?</t>
        </is>
      </c>
      <c r="C42" s="166" t="inlineStr"/>
      <c r="D42" s="166" t="inlineStr">
        <is>
          <t>ต้องเตรียมในตู้ความปลอดภัยทางชีวภาพชนิด Biological Safety Cabinet (BSC Class II Type B2 หรือ Class III) ที่มีระบบลมเป่าแบบแนวดิ่ง (Vertical laminar airflow) และต่อท่อระบายอากาศออกสู่ภายนอกอาคาร 100% (Total exhaust)</t>
        </is>
      </c>
      <c r="E42" s="166" t="inlineStr">
        <is>
          <t>ห้องเตรียมยาเคมีบำบัดต้องควบคุมให้มีความดันอากาศเป็นบวก (Positive pressure) เทียบกับบริเวณภายนอก</t>
        </is>
      </c>
      <c r="F42" s="166" t="inlineStr">
        <is>
          <t>ชุดคลุมปฏิบัติงาน (Gown) เมื่อใช้เสร็จแล้วสามารถนำกลับมาซักทำความสะอาดและใช้ซ้ำได้จนกว่าจะฉีกขาด</t>
        </is>
      </c>
      <c r="G42" s="166" t="inlineStr">
        <is>
          <t>การเตรียมในตู้ Laminar Airflow Workbench ชนิดลมเป่าเข้าหาตัวผู้ปฏิบัติงาน (Horizontal flow) มีความปลอดภัยสูงสุด</t>
        </is>
      </c>
      <c r="H42" s="166" t="inlineStr">
        <is>
          <t>สามารถทิ้งขยะยาเคมีบำบัดปนเปื้อนลงในถังขยะติดเชื้อทั่วไปได้</t>
        </is>
      </c>
      <c r="I42" s="165" t="n">
        <v>1</v>
      </c>
      <c r="J42" s="166" t="inlineStr">
        <is>
          <t>✅ คำตอบที่ถูกต้อง: ข้อ ก. ต้องเตรียมในตู้ความปลอดภัยทางชีวภาพชนิด Biological Safety Cabinet (BSC Class II Type B2 หรือ Class III) ที่มีระบบลมเป่าแบบแนวดิ่ง (Vertical laminar airflow) และต่อท่อระบายอากาศออกสู่ภายนอกอาคาร 100% (Total exhaust)
💡 Background:
ยาเคมีบำบัด (Cytotoxic drugs) เป็นสารอันตรายที่มีฤทธิ์ก่อมะเร็ง ผ่าเหล่า และเป็นพิษต่อเซลล์ มาตรฐาน USP &lt;800&gt; กำหนดมาตรการคุ้มครองความปลอดภัยของผู้ปฏิบัติงานและสิ่งแวดล้อมอย่างเข้มงวด
🎯 ทำไมข้อนี้ถึงถูก:
ข้อ ก. การเตรียมยาเคมีบำบัดต้องทำในตู้ BSC Class II (Type A2 หรือ B2) หรือ C-PEC ที่มีทิศทางลมเป่าแบบแนวดิ่ง (Vertical laminar airflow) ดึงอากาศลงสู่ด้านล่างผ่านแผ่นกรอง HEPA และระบายอากาศออกสู่ภายนอกอาคาร (Total exhaust) เพื่อป้องกันไม่ให้ไอระเหยของยาพัดเข้าสู่ทางเดินหายใจของเภสัชกรผู้เตรียมยา
🔍 ข้ออื่นผิดเพราะอะไร:
- ข้อ ข. (ห้องเป็น Positive pressure): ผิดอย่างร้ายแรง! ห้องเตรียมยาเคมีบำบัดต้องเป็น ความดันลบ (Negative pressure: -0.01 ถึง -0.03 นิ้วน้ำ) เพื่อป้องกันไม่ให้สารอันตรายรั่วไหลออกสู่ภายนอก
- ข้อ ค. (ชุดคลุมนำมาใช้ซ้ำ): ผิด ชุดคลุมป้องกันเคมีบำบัดเป็นแบบใช้ครั้งเดียวทิ้ง (Single-use disposable)
- ข้อ ง. (Horizontal airflow): ห้ามใช้เด็ดขาด! เพราะลมจะพัดไอระเหยของยาเคมีบำบัดเข้าหน้าผู้ปฏิบัติงานโดยตรง
- ข้อ จ. (ทิ้งขยะติดเชื้อทั่วไป): ต้องทิ้งในถังขยะทิ้งยาเคมีบำบัดเฉพาะ (ถังสีม่วง / Cytotoxic waste bin)
📖 Guideline อ้างอิง:
USP-NF General Chapter &lt;800&gt; Hazardous Drugs - Handling in Healthcare Settings &amp; ASHP Guidelines on Handling Hazardous Drugs
📌 จุดจำก่อนสอบ:
• การเตรียมยาเคมีบำบัด (USP &lt;800&gt;):
  - ห้องเตรียม = Negative Pressure (ความดันลบ)
  - ตู้เตรียม = BSC Class II (Vertical Flow, Total exhaust สู่ภายนอก)
  - ห้ามใช้ Horizontal Laminar Flow เด็ดขาด
  - ถุงมือ 2 ชั้น (Chemo-tested gloves) + ชุดคลุมใช้ครั้งเดียวทิ้ง (Chemo gown)</t>
        </is>
      </c>
      <c r="K42" s="166" t="inlineStr"/>
      <c r="L42" s="166" t="inlineStr">
        <is>
          <t>Spectroscopy &amp; Optics</t>
        </is>
      </c>
      <c r="M42" s="166" t="inlineStr">
        <is>
          <t>UV-Vis Spectroscopy</t>
        </is>
      </c>
      <c r="N42" s="165" t="inlineStr">
        <is>
          <t>Product</t>
        </is>
      </c>
      <c r="O42" s="166" t="inlineStr">
        <is>
          <t>ข้อสอบจริง Product ปี 2559 ข้อ 12</t>
        </is>
      </c>
      <c r="P42" s="165" t="inlineStr">
        <is>
          <t>ข้อสอบเก่า</t>
        </is>
      </c>
      <c r="Q42" s="165" t="inlineStr">
        <is>
          <t>2559</t>
        </is>
      </c>
      <c r="R42" s="165" t="inlineStr"/>
    </row>
    <row r="43" ht="24" customHeight="1" s="49">
      <c r="A43" s="172" t="n">
        <v>41</v>
      </c>
      <c r="B43" s="166" t="inlineStr">
        <is>
          <t>ผลิตภัณฑ์ยาน้ำรับประทาน Lopinavir / Ritonavir oral solution (Kaletra) เมื่อเก็บรักษาไว้ที่อุณหภูมิตู้เย็น (2 - 8 °C) ก่อนการจำหน่ายให้แก่ผู้ป่วย จะมีอายุการเก็บรักษา (Shelf-life) ตามที่ระบุบนฉลากนานเท่าใด?</t>
        </is>
      </c>
      <c r="C43" s="166" t="inlineStr"/>
      <c r="D43" s="166" t="inlineStr">
        <is>
          <t>24 เดือน (2 ปี เมื่อเก็บที่ 2 - 8 °C จนถึงวันหมดอายุ)</t>
        </is>
      </c>
      <c r="E43" s="166" t="inlineStr">
        <is>
          <t>6 เดือน</t>
        </is>
      </c>
      <c r="F43" s="166" t="inlineStr">
        <is>
          <t>12 เดือน</t>
        </is>
      </c>
      <c r="G43" s="166" t="inlineStr">
        <is>
          <t>36 เดือน</t>
        </is>
      </c>
      <c r="H43" s="166" t="inlineStr">
        <is>
          <t>48 เดือน</t>
        </is>
      </c>
      <c r="I43" s="165" t="n">
        <v>1</v>
      </c>
      <c r="J43" s="166" t="inlineStr">
        <is>
          <t>✅ คำตอบที่ถูกต้อง: ข้อ ก. 24 เดือน (2 ปี เมื่อเก็บที่ 2 - 8 °C จนถึงวันหมดอายุ)
💡 Background:
Lopinavir/Ritonavir oral solution เป็นยาน้ำต้านไวรัส HIV ที่มีแอลกอฮอล์และโพรพิลีนไกลคอลเป็นตัวทำละลายร่วม มีข้อกำหนดการเก็บรักษาเฉพาะ
🎯 ทำไมข้อนี้ถึงถูก:
ข้อ ก. ตามเอกสารกำกับยาและทะเบียนตำรับยา:
• เมื่อเก็บที่อุณหภูมิตู้เย็น (2 - 8 °C): มีอายุการเก็บรักษา (Shelf-life) ได้นาน 24 เดือน (2 ปี) จนถึงวันหมดอายุที่ระบุบนฉลาก
• เมื่อนำออกจากตู้เย็นมาเก็บที่อุณหภูมิห้อง (ไม่เกิน 25 °C): ผู้ป่วยต้องใช้ยาให้หมดภายใน 42 วัน (6 สัปดาห์) และห้ามแช่แข็ง
🔍 ข้ออื่นผิดเพราะอะไร:
- ข้อ ข, ค, ง, จ. ระบุระยะเวลา Shelf-life สภาวะตู้เย็นคลาดเคลื่อน
📖 Guideline อ้างอิง:
US FDA Product Label for Kaletra (Lopinavir and Ritonavir) Oral Solution &amp; AHFS Drug Information
📌 จุดจำก่อนสอบ:
• Kaletra oral solution:
  - เก็บในตู้เย็น (2 - 8 °C) -&gt; อายุยา 24 เดือน (ถึงวันหมดอายุ)
  - เก็บที่อุณหภูมิห้อง (&lt;= 25 °C) -&gt; มีอายุ 42 วัน (6 สัปดาห์)</t>
        </is>
      </c>
      <c r="K43" s="166" t="inlineStr"/>
      <c r="L43" s="166" t="inlineStr">
        <is>
          <t>Spectroscopy &amp; Optics</t>
        </is>
      </c>
      <c r="M43" s="166" t="inlineStr">
        <is>
          <t>Infrared (IR) Spectroscopy</t>
        </is>
      </c>
      <c r="N43" s="165" t="inlineStr">
        <is>
          <t>Product</t>
        </is>
      </c>
      <c r="O43" s="166" t="inlineStr">
        <is>
          <t>ข้อสอบจริง Product ปี 2559 ข้อ 3</t>
        </is>
      </c>
      <c r="P43" s="165" t="inlineStr">
        <is>
          <t>ข้อสอบเก่า</t>
        </is>
      </c>
      <c r="Q43" s="165" t="inlineStr">
        <is>
          <t>2559</t>
        </is>
      </c>
      <c r="R43" s="165" t="inlineStr"/>
    </row>
    <row r="44" ht="24" customHeight="1" s="49">
      <c r="A44" s="172" t="n">
        <v>42</v>
      </c>
      <c r="B44" s="166" t="inlineStr">
        <is>
          <t>การพัฒนาระบบนำส่งยาโดยการนำพอลิเมอร์ควบคุมการปลดปล่อยมาเคลือบลงบนเม็ดเพลเลตขนาดเล็ก (Polymer-coated pellets) แล้วนำเพลเลตหลายๆ เม็ดมาตอกอัดรวมกันเป็นเม็ดยา (Multiple-Unit Pellet System: MUPS) จัดเป็นระบบนำส่งยาแบบใด?</t>
        </is>
      </c>
      <c r="C44" s="166" t="inlineStr"/>
      <c r="D44" s="166" t="inlineStr">
        <is>
          <t>Polymer membrane permeation-controlled drug delivery system</t>
        </is>
      </c>
      <c r="E44" s="166" t="inlineStr">
        <is>
          <t>Polymer matrix diffusion-controlled drug delivery system</t>
        </is>
      </c>
      <c r="F44" s="166" t="inlineStr">
        <is>
          <t>Microreservoir partition-controlled drug delivery system</t>
        </is>
      </c>
      <c r="G44" s="166" t="inlineStr">
        <is>
          <t>Osmotic pressure-activated drug delivery system</t>
        </is>
      </c>
      <c r="H44" s="166" t="inlineStr">
        <is>
          <t>Hydrodynamic pressure-activated drug delivery system</t>
        </is>
      </c>
      <c r="I44" s="165" t="n">
        <v>1</v>
      </c>
      <c r="J44" s="166" t="inlineStr">
        <is>
          <t>✅ คำตอบที่ถูกต้อง: ข้อ ก. Polymer membrane permeation-controlled drug delivery system
💡 Background:
Multiple-Unit Pellet System (MUPS) เช่น Losec MUPS, Toprol-XL เป็นการเคลือบเม็ด Pellets ด้วยแผ่นฟิล์มพอลิเมอร์ (Polymer membrane) ควบคุมการปลดปล่อยยา
🎯 ทำไมข้อนี้ถึงถูก:
ข้อ ก. การที่ตัวยาถูกกักเก็บในแกน Pellet และล้อมรอบด้วยแผ่นฟิล์มพอลิเมอร์บางๆ จัดเป็น Membrane permeation-controlled system โดยอัตราการปลดปล่อยยาถูกควบคุมด้วยการซึมผ่านของตัวยาผ่านชั้นฟิล์มพอลิเมอร์
🔍 ข้ออื่นผิดเพราะอะไร:
- ข้อ ข. (Matrix diffusion): ตัวยาต้องผสมเป็นเนื้อเดียวกับพอลิเมอร์ตลอดทั้งก้อน
- ข้อ ค. (Microreservoir): ตัวยากระจายตัวเป็นหยดเล็กๆ ในแผ่นยาง
- ข้อ ง. (Osmotic pressure): ต้องมี Semi-permeable membrane และรูเจาะเลเซอร์
- ข้อ จ. (Hydrodynamic pressure): ใช้แรงดันการไหลของของเหลว
📖 Guideline อ้างอิง:
Modern Pharmaceutics &amp; Ansel's Pharmaceutical Dosage Forms and Drug Delivery Systems
📌 จุดจำก่อนสอบ:
• Polymer-coated Pellets (MUPS) = Membrane permeation-controlled system (ข้อดี: ลดความเสี่ยง Dose Dumping, กระจายตัวสม่ำเสมอในทางเดินอาหาร)</t>
        </is>
      </c>
      <c r="K44" s="166" t="inlineStr"/>
      <c r="L44" s="166" t="inlineStr">
        <is>
          <t>Spectroscopy &amp; Optics</t>
        </is>
      </c>
      <c r="M44" s="166" t="inlineStr">
        <is>
          <t>UV-Vis Spectroscopy</t>
        </is>
      </c>
      <c r="N44" s="165" t="inlineStr">
        <is>
          <t>Product</t>
        </is>
      </c>
      <c r="O44" s="166" t="inlineStr">
        <is>
          <t>ข้อสอบจริง Product ปี 2559 ข้อ 8</t>
        </is>
      </c>
      <c r="P44" s="165" t="inlineStr">
        <is>
          <t>ข้อสอบเก่า</t>
        </is>
      </c>
      <c r="Q44" s="165" t="inlineStr">
        <is>
          <t>2559</t>
        </is>
      </c>
      <c r="R44" s="165" t="inlineStr"/>
    </row>
    <row r="45" ht="24" customHeight="1" s="49">
      <c r="A45" s="172" t="n">
        <v>43</v>
      </c>
      <c r="B45" s="166" t="inlineStr">
        <is>
          <t>การ plot กราฟ IR มีองค์ประกอบอะไรบ้าง</t>
        </is>
      </c>
      <c r="C45" s="166" t="inlineStr"/>
      <c r="D45" s="166" t="inlineStr">
        <is>
          <t>Absorbance กับ time</t>
        </is>
      </c>
      <c r="E45" s="166" t="inlineStr">
        <is>
          <t>Absorbance กับ wavelengths</t>
        </is>
      </c>
      <c r="F45" s="166" t="inlineStr">
        <is>
          <t>Absorbance กับ wavenumber</t>
        </is>
      </c>
      <c r="G45" s="166" t="inlineStr">
        <is>
          <t>Transmittance กับ time</t>
        </is>
      </c>
      <c r="H45" s="166" t="inlineStr">
        <is>
          <t>Transmittance กับ wavenumber</t>
        </is>
      </c>
      <c r="I45" s="165" t="inlineStr">
        <is>
          <t>5</t>
        </is>
      </c>
      <c r="J45" s="166" t="inlineStr">
        <is>
          <t>✅ คำตอบที่ถูกต้อง: ข้อ จ. Transmittance กับ wavenumber
🎯 ทำไมข้อนี้ถึงถูก: ในการวิเคราะห์สเปกโทรสโกปีอินฟราเรด (Infrared Spectroscopy - IR/FTIR) มาตรฐานทั่วไป กราฟสเปกตรัม (IR spectrum) จะแสดงการพลอตระหว่างค่าการส่องผ่านแสงเป็นร้อยละ (% Transmittance) บนแกนตั้ง (Y-axis) กับค่าเลขคลื่น (Wavenumber มีหน่วยเป็น cm^-1) บนแกนนอน (X-axis) โดยมีพีกลักษณะชี้ลงด้านล่าง
🔍 ข้ออื่นผิดเพราะอะไร:
• ข้อ ก.: Absorbance กับ time เป็นกราฟโครมาโทแกรม (chromatogram) จากการตรวจวิเคราะห์ด้วย HPLC หรือ GC
• ข้อ ข.: Absorbance กับ wavelengths (ความยาวคลื่น nm) เป็นการพลอตสเปกตรัมการดูดกลืนแสงของ UV-Vis Spectroscopy
• ข้อ ค.: แม้เครื่อง FTIR สมัยใหม่บางรุ่นจะสามารถแปลงแสดงผลเป็น Absorbance กับ wavenumber ได้ แต่รูปแบบมาตรฐานสากลตามเภสัชตำรับและการเรียนการสอนคือ % Transmittance กับ wavenumber
• ข้อ ง.: Transmittance กับ time ไม่ใช่รูปแบบการแสดงผลของ IR spectroscopy</t>
        </is>
      </c>
      <c r="K45" s="166" t="inlineStr"/>
      <c r="L45" s="166" t="inlineStr">
        <is>
          <t>Spectroscopy &amp; Optics</t>
        </is>
      </c>
      <c r="M45" s="166" t="inlineStr">
        <is>
          <t>Infrared (IR) Spectroscopy</t>
        </is>
      </c>
      <c r="N45" s="165" t="inlineStr">
        <is>
          <t>Product</t>
        </is>
      </c>
      <c r="O45" s="166" t="inlineStr">
        <is>
          <t>[SOURCE: Pharma Plus เล่มม่วง 2 - ข้อสอบย้อนหลัง PLE-CC1 ปี 2564 วันที่ 1 ข้อ 80]</t>
        </is>
      </c>
      <c r="P45" s="165" t="inlineStr">
        <is>
          <t>ข้อสอบเก่า</t>
        </is>
      </c>
      <c r="Q45" s="165" t="inlineStr">
        <is>
          <t>2564</t>
        </is>
      </c>
      <c r="R45" s="165" t="inlineStr"/>
    </row>
    <row r="46" ht="24" customHeight="1" s="49">
      <c r="A46" s="172" t="n">
        <v>44</v>
      </c>
      <c r="B46" s="166" t="inlineStr">
        <is>
          <t>ถ้าวิเคราะห์ ยา A ด้วย HPLC ได้ retention time ของ standard กับยา A เท่ากันแปลว่าอะไร</t>
        </is>
      </c>
      <c r="C46" s="166" t="inlineStr"/>
      <c r="D46" s="166" t="inlineStr">
        <is>
          <t>ยา กับ standard เป็นสารคนละตัวกัน</t>
        </is>
      </c>
      <c r="E46" s="166" t="inlineStr">
        <is>
          <t>เวลาที่ standard กับ ยา A อยู่ใน column เท่ากัน</t>
        </is>
      </c>
      <c r="F46" s="166" t="inlineStr">
        <is>
          <t>ยา A เป็น by product ของ standard</t>
        </is>
      </c>
      <c r="G46" s="166" t="inlineStr">
        <is>
          <t>ยา A มีความชอบพอกับ Stationary phase ใน column มากกว่า standard</t>
        </is>
      </c>
      <c r="H46" s="166" t="inlineStr">
        <is>
          <t>ยา 2 กับ Standard มีปริมาณ เท่ากัน</t>
        </is>
      </c>
      <c r="I46" s="165" t="inlineStr">
        <is>
          <t>2</t>
        </is>
      </c>
      <c r="J46" s="166" t="inlineStr">
        <is>
          <t>✅ คำตอบที่ถูกต้อง: ข้อ ข. เวลาที่ standard กับ ยา A อยู่ใน column เท่ากัน
🎯 ทำไมข้อนี้ถึงถูก: เวลาคงอยู่หรือ Retention time (tR) ในทางโครมาโทกราฟี (HPLC) มีนิยามคือระยะเวลาตั้งแต่เริ่มฉีดสารตัวอย่างเข้าสู่ระบบจนกระทั่งสารเคลื่อนที่ผ่านคอลัมน์ออกมาถึงตัวตรวจวัด (detector) ดังนั้นการที่ retention time ของสารตัวอย่างยา A เท่ากับ standard หมายความว่าสารทั้งสองใช้เวลาในการเดินทางและอยู่ในคอลัมน์เท่ากัน ซึ่งใช้เป็นเกณฑ์ในการตรวจเอกลักษณ์ (identification)
🔍 ข้ออื่นผิดเพราะอะไร:
• ข้อ ก.: การที่ retention time เท่ากันภายใต้สภาวะโครมาโทกราฟีเดียวกัน บ่งชี้ว่ามีแนวโน้มสูงมากที่จะเป็นสารชนิดเดียวกัน ไม่ใช่คนละตัวกัน
• ข้อ ค.: By product ของ standard จะมีโครงสร้างและขั้วโมเลกุลที่ต่างออกไป ทำให้มี retention time ที่แตกต่างกัน
• ข้อ ง.: หากมีความชอบพอกับ stationary phase ต่างกัน retention time จะต้องไม่เท่ากัน
• ข้อ จ.: Retention time เป็นสมบัติเชิงคุณภาพ (qualitative) ไม่ได้บอกปริมาณของสาร ปริมาณสารจะพิจารณาจากพื้นที่ใต้พีค (peak area) หรือความสูงของพีค</t>
        </is>
      </c>
      <c r="K46" s="166" t="inlineStr"/>
      <c r="L46" s="166" t="inlineStr">
        <is>
          <t>Spectroscopy &amp; Optics</t>
        </is>
      </c>
      <c r="M46" s="166" t="inlineStr">
        <is>
          <t>UV-Vis Spectroscopy</t>
        </is>
      </c>
      <c r="N46" s="165" t="inlineStr">
        <is>
          <t>Product</t>
        </is>
      </c>
      <c r="O46" s="166" t="inlineStr">
        <is>
          <t>[SOURCE: Pharma Plus เล่มม่วง 2 - ข้อสอบย้อนหลัง PLE-CC1 ปี 2564 วันที่ 1 ข้อ 91]</t>
        </is>
      </c>
      <c r="P46" s="165" t="inlineStr">
        <is>
          <t>ข้อสอบเก่า</t>
        </is>
      </c>
      <c r="Q46" s="165" t="inlineStr">
        <is>
          <t>2564</t>
        </is>
      </c>
      <c r="R46" s="165" t="inlineStr"/>
    </row>
    <row r="47" ht="24" customHeight="1" s="49">
      <c r="A47" s="172" t="n">
        <v>45</v>
      </c>
      <c r="B47" s="166" t="inlineStr">
        <is>
          <t>[กรณีศึกษา]
จาก IR spectrum ตำแหน่ง 1685.16 cm⁻¹ คือหมู่ฟังก์ชันใด [Bruker IR spectrum: พีคเด่นลึกแหลมที่ 1685.16 cm⁻¹]
คำถาม: จาก IR spectrum ตำแหน่ง 1685.16 cm⁻¹ คือหมู่ฟังก์ชันใด</t>
        </is>
      </c>
      <c r="C47" s="166" t="inlineStr"/>
      <c r="D47" s="166" t="inlineStr">
        <is>
          <t>-C=O</t>
        </is>
      </c>
      <c r="E47" s="166" t="inlineStr">
        <is>
          <t>-C=C-</t>
        </is>
      </c>
      <c r="F47" s="166" t="inlineStr">
        <is>
          <t>-SH</t>
        </is>
      </c>
      <c r="G47" s="166" t="inlineStr">
        <is>
          <t>-OH</t>
        </is>
      </c>
      <c r="H47" s="166" t="inlineStr">
        <is>
          <t>-H</t>
        </is>
      </c>
      <c r="I47" s="165" t="inlineStr">
        <is>
          <t>1</t>
        </is>
      </c>
      <c r="J47" s="166" t="inlineStr">
        <is>
          <t>✅ คำตอบที่ถูกต้อง: ข้อ ก. -C=O
🎯 ทำไมข้อนี้ถึงถูก:
พีคเด่นที่มีความเข้มสูง (strong and sharp absorption band) ในช่วง 1650-1750 cm⁻¹ โดยเฉพาะที่ 1685.16 cm⁻¹ เป็นเอกลักษณ์เฉพาะของการสั่นแบบ stretching ของหมู่คาร์บอนิล (-C=O stretching) ใน conjugated carbonyl, carboxylic acid, amide หรือ ketone
🔍 ข้ออื่นผิดเพราะอะไร:
• • ข้อ ข.: -C=C- stretching ปรากฏพีคที่มีความเข้มปานกลางถึงอ่อน (medium to weak) ในช่วง 1600-1660 cm⁻¹
• ข้อ ค.: -SH (thiol) stretching ปรากฏพีคอ่อนๆ ในช่วง 2550-2600 cm⁻¹
• ข้อ ง.: -OH stretching ปรากฏเป็นแถบกว้างเด่น (broad band) ในช่วง 3200-3600 cm⁻¹
• ข้อ จ.: พันธะ C-H stretching ปรากฏในช่วง 2850-3100 cm⁻¹</t>
        </is>
      </c>
      <c r="K47" s="166" t="inlineStr">
        <is>
          <t>Infrared Spectroscopy</t>
        </is>
      </c>
      <c r="L47" s="166" t="inlineStr">
        <is>
          <t>Spectroscopy &amp; Optics</t>
        </is>
      </c>
      <c r="M47" s="166" t="inlineStr">
        <is>
          <t>Infrared (IR) Spectroscopy</t>
        </is>
      </c>
      <c r="N47" s="165" t="inlineStr">
        <is>
          <t>Product</t>
        </is>
      </c>
      <c r="O47" s="166" t="inlineStr">
        <is>
          <t>ข้อสอบเก่า</t>
        </is>
      </c>
      <c r="P47" s="165" t="inlineStr">
        <is>
          <t>ข้อสอบเก่า</t>
        </is>
      </c>
      <c r="Q47" s="165" t="inlineStr">
        <is>
          <t>2565</t>
        </is>
      </c>
      <c r="R47" s="165" t="inlineStr"/>
    </row>
    <row r="48" ht="24" customHeight="1" s="49">
      <c r="A48" s="172" t="n">
        <v>46</v>
      </c>
      <c r="B48" s="166" t="inlineStr">
        <is>
          <t>[กรณีศึกษา]
จากรูปเป็นการวิเคราะห์โดยใช้เครื่องมือใด [โครมาโทแกรมแกน Y คือ AU (Absorbance Unit) แกน X คือ เวลาในการชะ (นาที) 0, 6, 12, 18, 24, 30 min มี 2 พีคแยกกันชัดเจนที่ retention time ประมาณ 13 นาทีและ 14 นาที โดยระบุพีคเป็น C-22R (epimer B) และ C-22S (epimer A)]
คำถาม: จากรูปเป็นการวิเคราะห์โดยใช้เครื่องมือใด</t>
        </is>
      </c>
      <c r="C48" s="166" t="inlineStr"/>
      <c r="D48" s="166" t="inlineStr">
        <is>
          <t>กราฟ DSC</t>
        </is>
      </c>
      <c r="E48" s="166" t="inlineStr">
        <is>
          <t>กราฟ UV</t>
        </is>
      </c>
      <c r="F48" s="166" t="inlineStr">
        <is>
          <t>กราฟ IR</t>
        </is>
      </c>
      <c r="G48" s="166" t="inlineStr">
        <is>
          <t>กราฟ HPLC</t>
        </is>
      </c>
      <c r="H48" s="166" t="inlineStr">
        <is>
          <t>กราฟ AAS</t>
        </is>
      </c>
      <c r="I48" s="165" t="inlineStr">
        <is>
          <t>4</t>
        </is>
      </c>
      <c r="J48" s="166" t="inlineStr">
        <is>
          <t>✅ คำตอบที่ถูกต้อง: ข้อ ง. กราฟ HPLC
🎯 ทำไมข้อนี้ถึงถูก:
กราฟที่มีแกน X เป็น Retention time (เวลาในการชะ หน่วยเป็นนาที) และแกน Y เป็น Absorbance Units (AU) พร้อมมีพีคแยกออกจากกันตาม retention time (เช่น การแยก epimers C-22R และ C-22S ของ budesonide) คือโครมาโทแกรมจากการวิเคราะห์ด้วย High-Performance Liquid Chromatography (HPLC)
🔍 ข้ออื่นผิดเพราะอะไร:
• • ข้อ ก.: Differential Scanning Calorimetry (DSC) แกน X เป็นอุณหภูมิ (Temperature ในหน่วยองศาเซลเซียส) แกน Y เป็น Heat flow
• ข้อ ข.: UV-Vis spectroscopy แกน X เป็นความยาวคลื่น (Wavelength หน่วยเป็น nm) แกน Y เป็น Absorbance
• ข้อ ค.: Infrared (IR) spectroscopy แกน X เป็น Wavenumber (cm⁻¹) แกน Y เป็น % Transmittance หรือ Absorbance
• ข้อ จ.: Atomic Absorption Spectroscopy (AAS) ใช้ตรวจวัดโลหะหนัก โดยพล็อต calibration curve ระหว่าง Concentration กับ Absorbance</t>
        </is>
      </c>
      <c r="K48" s="166" t="inlineStr">
        <is>
          <t>Chromatography</t>
        </is>
      </c>
      <c r="L48" s="166" t="inlineStr">
        <is>
          <t>Spectroscopy &amp; Optics</t>
        </is>
      </c>
      <c r="M48" s="166" t="inlineStr">
        <is>
          <t>UV-Vis Spectroscopy</t>
        </is>
      </c>
      <c r="N48" s="165" t="inlineStr">
        <is>
          <t>Product</t>
        </is>
      </c>
      <c r="O48" s="166" t="inlineStr">
        <is>
          <t>ข้อสอบเก่า</t>
        </is>
      </c>
      <c r="P48" s="165" t="inlineStr">
        <is>
          <t>ข้อสอบเก่า</t>
        </is>
      </c>
      <c r="Q48" s="165" t="inlineStr">
        <is>
          <t>2565</t>
        </is>
      </c>
      <c r="R48" s="165" t="inlineStr"/>
    </row>
    <row r="49" ht="24" customHeight="1" s="49">
      <c r="A49" s="172" t="n">
        <v>47</v>
      </c>
      <c r="B49" s="166" t="inlineStr">
        <is>
          <t>[กรณีศึกษา]
จากโครงสร้างยา rifampicin (มี conjugated double bonds และ aromatic rings / chromophore)
คำถาม: จากโครงสร้างยา rifampicin ควรใช้เครื่องมือใดในการหาปริมาณยา</t>
        </is>
      </c>
      <c r="C49" s="166" t="inlineStr"/>
      <c r="D49" s="166" t="inlineStr">
        <is>
          <t>UV-visible spectrophotometer</t>
        </is>
      </c>
      <c r="E49" s="166" t="inlineStr">
        <is>
          <t>Infrared spectroscope</t>
        </is>
      </c>
      <c r="F49" s="166" t="inlineStr">
        <is>
          <t>Mass spectroscope</t>
        </is>
      </c>
      <c r="G49" s="166" t="inlineStr">
        <is>
          <t>Refractometer</t>
        </is>
      </c>
      <c r="H49" s="166" t="inlineStr">
        <is>
          <t>Polarimeter</t>
        </is>
      </c>
      <c r="I49" s="165" t="inlineStr">
        <is>
          <t>1</t>
        </is>
      </c>
      <c r="J49" s="166" t="inlineStr">
        <is>
          <t>✅ คำตอบที่ถูกต้อง: ข้อ ก. UV-visible spectrophotometer
🎯 ทำไมข้อนี้ถึงถูก:
โครงสร้างของ Rifampicin มี chromophore ขนาดใหญ่ประกอบด้วย conjugated polyene และ naphthalene ring ทำให้มีสีส้มแดงเด่นชัดและดูดกลืนแสงได้ดีในช่วง UV-Vis จึงเหมาะสำหรับการวิเคราะห์หาปริมาณด้วย UV-Visible spectrophotometer
🔍 ข้ออื่นผิดเพราะอะไร:
• ข้อ ข.: Infrared spectroscope (IR) ใช้สำหรับวิเคราะห์เอกลักษณ์ (identification) และตรวจสอบหมู่ฟังก์ชัน ไม่นิยมใช้หาปริมาณยาอย่างแม่นยำ
• ข้อ ค.: Mass spectroscope (MS) ใช้หา molecular weight และวิเคราะห์โครงสร้าง มีความซับซ้อนสูง
• ข้อ ง.: Refractometer ใช้วัดค่าดัชนีหักเหของแสงในของเหลวใสบริสุทธิ์ ไม่จำเพาะเจาะจงพอในการหาปริมาณยา
• ข้อ จ.: Polarimeter ใช้วัด optical rotation ของ chiral molecule ไม่ใช่เครื่องมือมาตรฐานในการหาปริมาณ rifampicin</t>
        </is>
      </c>
      <c r="K49" s="166" t="inlineStr">
        <is>
          <t>Instrumental Analysis</t>
        </is>
      </c>
      <c r="L49" s="166" t="inlineStr">
        <is>
          <t>Spectroscopy &amp; Optics</t>
        </is>
      </c>
      <c r="M49" s="166" t="inlineStr">
        <is>
          <t>UV-Vis Spectroscopy</t>
        </is>
      </c>
      <c r="N49" s="165" t="inlineStr">
        <is>
          <t>Product</t>
        </is>
      </c>
      <c r="O49" s="166" t="inlineStr">
        <is>
          <t>ข้อสอบเก่า</t>
        </is>
      </c>
      <c r="P49" s="165" t="inlineStr">
        <is>
          <t>ข้อสอบเก่า</t>
        </is>
      </c>
      <c r="Q49" s="165" t="inlineStr">
        <is>
          <t>2565</t>
        </is>
      </c>
      <c r="R49" s="165" t="inlineStr"/>
    </row>
    <row r="50" ht="24" customHeight="1" s="49">
      <c r="A50" s="172" t="n">
        <v>48</v>
      </c>
      <c r="B50" s="166" t="inlineStr">
        <is>
          <t>[กรณีศึกษา]
จากกราฟ IR spectrum แสดงความสัมพันธ์ระหว่าง Transmittance กับ Wavenumber (cm-1)
คำถาม: ให้กราฟดังกล่าวให้ข้อมูลใด</t>
        </is>
      </c>
      <c r="C50" s="166" t="inlineStr"/>
      <c r="D50" s="166" t="inlineStr">
        <is>
          <t>หมู่ฟังก์ชัน</t>
        </is>
      </c>
      <c r="E50" s="166" t="inlineStr">
        <is>
          <t>มวลโมเลกุล</t>
        </is>
      </c>
      <c r="F50" s="166" t="inlineStr">
        <is>
          <t>จำนวนโปรตอน</t>
        </is>
      </c>
      <c r="G50" s="166" t="inlineStr">
        <is>
          <t>จำนวนอิเล็กตรอน</t>
        </is>
      </c>
      <c r="H50" s="166" t="inlineStr">
        <is>
          <t>องค์ประกอบของธาตุ</t>
        </is>
      </c>
      <c r="I50" s="165" t="inlineStr">
        <is>
          <t>1</t>
        </is>
      </c>
      <c r="J50" s="166" t="inlineStr">
        <is>
          <t>✅ คำตอบที่ถูกต้อง: ข้อ ก. หมู่ฟังก์ชัน
🎯 ทำไมข้อนี้ถึงถูก:
Infrared (IR) spectroscopy วัดการดูดกลืนพลังงานรังสีอินฟราเรดที่ทำให้เกิดการสั่นของพันธะโควาเลนต์ (vibrational transitions) พีคที่ปรากฏบนสเปกตรัมจึงใช้ระบุชนิดของ พันธะเคมีและหมู่ฟังก์ชัน (Functional groups) ในโมเลกุล
🔍 ข้ออื่นผิดเพราะอะไร:
• ข้อ ข.: มวลโมเลกุล (molecular weight) ตรวจวัดได้จากเทคนิค Mass Spectrometry (MS)
• ข้อ ค.: จำนวนโปรตอนและโครงสร้างไฮโดรเจนในโมเลกุลตรวจวัดได้จาก 1H-NMR spectroscopy
• ข้อ ง.: จำนวนอิเล็กตรอนหรือการจัดเรียงอิเล็กตรอนไม่สามารถวัดได้โดยตรงจาก IR
• ข้อ จ.: องค์ประกอบและสัดส่วนของธาตุ (Elemental composition) ตรวจสอบได้จาก Elemental Analysis (CHNO) หรือ X-ray fluorescence</t>
        </is>
      </c>
      <c r="K50" s="166" t="inlineStr">
        <is>
          <t>Infrared Spectroscopy (IR)</t>
        </is>
      </c>
      <c r="L50" s="166" t="inlineStr">
        <is>
          <t>Spectroscopy &amp; Optics</t>
        </is>
      </c>
      <c r="M50" s="166" t="inlineStr">
        <is>
          <t>Infrared (IR) Spectroscopy</t>
        </is>
      </c>
      <c r="N50" s="165" t="inlineStr">
        <is>
          <t>Product</t>
        </is>
      </c>
      <c r="O50" s="166" t="inlineStr">
        <is>
          <t>ข้อสอบเก่า</t>
        </is>
      </c>
      <c r="P50" s="165" t="inlineStr">
        <is>
          <t>ข้อสอบเก่า</t>
        </is>
      </c>
      <c r="Q50" s="165" t="inlineStr">
        <is>
          <t>2565</t>
        </is>
      </c>
      <c r="R50" s="165" t="inlineStr"/>
    </row>
    <row r="51" ht="24" customHeight="1" s="49">
      <c r="A51" s="173" t="n">
        <v>49</v>
      </c>
      <c r="B51" t="inlineStr">
        <is>
          <t>ผลการวิเคราะห์ใดเหมาะสำหรับการระบุเอกลักษณ์ของยา phenytoin</t>
        </is>
      </c>
      <c r="C51" t="inlineStr">
        <is>
          <t>pharmtutor2024/set1_q95.png</t>
        </is>
      </c>
      <c r="D51" t="inlineStr">
        <is>
          <t>FTIR absorption spectrum (สเปกตรัมอินฟราเรดที่มี absorption bands สอดคล้องกับมาตรฐาน phenytoin)</t>
        </is>
      </c>
      <c r="E51" t="inlineStr">
        <is>
          <t>UV absorption spectrum เดียว</t>
        </is>
      </c>
      <c r="F51" t="inlineStr">
        <is>
          <t>Melting range กว้าง</t>
        </is>
      </c>
      <c r="G51" t="inlineStr">
        <is>
          <t>Refractive index spectrum</t>
        </is>
      </c>
      <c r="H51" t="inlineStr">
        <is>
          <t>ไม่มีข้อใดถูก</t>
        </is>
      </c>
      <c r="I51" t="n">
        <v>1</v>
      </c>
      <c r="J51" t="inlineStr">
        <is>
          <t>✅ คำตอบที่ถูกต้อง: ข้อ ก. FTIR absorption spectrum (สเปกตรัมอินฟราเรดที่มี absorption bands สอดคล้องกับมาตรฐาน phenytoin)
🎯 ทำไมข้อนี้ถึงถูก: ตามข้อกำหนดของเภสัชตำรับ (USP/BP) การพิสูจน์เอกลักษณ์ (Identification test) ของสารตัวยาสำคัญ Phenytoin กำหนดให้เปรียบเทียบ Infrared absorption spectrum (FTIR) ของตัวอย่างกับ Phenytoin Reference Standard โดยต้องแสดงค่าการดูดกลืนแสงสูงสุดที่เลขคลื่นเดียวกันอย่างจำเพาะเจาะจง
🔍 ข้ออื่นผิดเพราะอะไร:
• ข้อ ข. (UV absorption spectrum เดียว): UV ให้ broadband spectrum กว้าง มีความจำเพาะต่ำ ไม่สามารถใช้เป็นยืนยันเอกลักษณ์เดี่ยวโดยไม่มีมาตรฐานเปรียบเทียบหลายจุด
• ข้อ ค. (Melting range กว้าง): จุดหลอมเหลวที่กว้างแสดงถึงสารที่ไม่บริสุทธิ์ ไม่สามารถใช้ระบุเอกลักษณ์เฉพาะของ phenytoin
• ข้อ ง. (Refractive index spectrum): ดัชนีการหักเหของแสงนิยมใช้กับของเหลวบริสุทธิ์ เช่น น้ำมันหอมระเหย ไม่ใช่วิธีมาตรฐานในการพิสูจน์เอกลักษณ์ผงยาแข็ง phenytoin
• ข้อ จ. (ไม่มีข้อใดถูก): ไม่ถูกต้อง เพราะสเปกตรัม FTIR ในภาพข้อ ก. เป็นวิธีระบุเอกลักษณ์มาตรฐานตามเภสัชตำรับ</t>
        </is>
      </c>
      <c r="L51" t="inlineStr">
        <is>
          <t>Spectroscopy &amp; Optics</t>
        </is>
      </c>
      <c r="M51" t="inlineStr">
        <is>
          <t>Infrared (IR) Spectroscopy</t>
        </is>
      </c>
      <c r="N51" t="inlineStr">
        <is>
          <t>Product</t>
        </is>
      </c>
      <c r="O51" t="inlineStr">
        <is>
          <t>[SOURCE: Mock Pharmtutor 2024 Set 1 ข้อ 95]</t>
        </is>
      </c>
      <c r="P51" t="inlineStr">
        <is>
          <t>ข้อสอบจำลอง</t>
        </is>
      </c>
      <c r="Q51" t="inlineStr">
        <is>
          <t>Mock Pharmtutor 2024</t>
        </is>
      </c>
    </row>
    <row r="52" ht="24" customHeight="1" s="49">
      <c r="A52" s="173" t="n">
        <v>50</v>
      </c>
      <c r="B52" t="inlineStr">
        <is>
          <t>จาก spectrum ของ nicotine ที่กำหนดให้ สามารถแสดงถึงข้อมูลใดได้บ้าง (MCQ ธ.ค. 66)</t>
        </is>
      </c>
      <c r="C52" t="inlineStr">
        <is>
          <t>pharmtutor2024/set2_q88.png</t>
        </is>
      </c>
      <c r="D52" t="inlineStr">
        <is>
          <t>Plane polarized light</t>
        </is>
      </c>
      <c r="E52" t="inlineStr">
        <is>
          <t>Molecular weight</t>
        </is>
      </c>
      <c r="F52" t="inlineStr">
        <is>
          <t>ชนิดของ functional group</t>
        </is>
      </c>
      <c r="G52" t="inlineStr">
        <is>
          <t>ตำแหน่งของ functional group</t>
        </is>
      </c>
      <c r="H52" t="inlineStr">
        <is>
          <t>ไม่มีข้อใดถูก</t>
        </is>
      </c>
      <c r="I52" t="n">
        <v>3</v>
      </c>
      <c r="J52" t="inlineStr">
        <is>
          <t>✅ คำตอบที่ถูกต้อง: ข้อ ค. ชนิดของ functional group
🎯 ทำไมข้อนี้ถึงถูก: ภาพที่กำหนดให้เป็น FTIR spectrum ซึ่งตรวจวัดการสั่นของพันธะเคมี (Molecular bond vibrations) ในโมเลกุล ตำแหน่งคลื่นดูดกลืนแสง (Wavenumber) จึงใช้บ่งชี้ชนิดของ functional groups ต่างๆ เช่น C-H stretch, C=C, C-N ในโมเลกุลสาร
🔍 ข้ออื่นผิดเพราะอะไร:
• ข้อ ก.: การวัด Plane polarized light และ optical rotation ต้องใช้เครื่อง Polarimeter (Polarimetry)
• ข้อ ข.: น้ำหนักโมเลกุล (Molecular weight) ได้จากการวิเคราะห์ด้วยเทคนิค Mass Spectrometry (MS)
• ข้อ ง.: การระบุตำแหน่งที่แน่นอนของ functional group และความสัมพันธ์เชิงตำแหน่งของคาร์บอนและโปรตอนต้องอาศัยเทคนิค NMR spectroscopy
• ข้อ จ.: ไม่ถูกต้อง เนื่องจากข้อ ค. เป็นหลักการวิเคราะห์พื้นฐานของอินฟราเรดสเปกโทรสโกปี</t>
        </is>
      </c>
      <c r="L52" t="inlineStr">
        <is>
          <t>Spectroscopy &amp; Optics</t>
        </is>
      </c>
      <c r="M52" t="inlineStr">
        <is>
          <t>Infrared (IR) Spectroscopy</t>
        </is>
      </c>
      <c r="N52" t="inlineStr">
        <is>
          <t>Product</t>
        </is>
      </c>
      <c r="O52" t="inlineStr">
        <is>
          <t>[SOURCE: Mock Pharmtutor 2024 Set 2 ข้อ 88] MCQ ธ.ค. 66</t>
        </is>
      </c>
      <c r="P52" t="inlineStr">
        <is>
          <t>ข้อสอบจำลอง</t>
        </is>
      </c>
      <c r="Q52" t="inlineStr">
        <is>
          <t>Mock Pharmtutor 2024</t>
        </is>
      </c>
    </row>
    <row r="53" ht="24" customHeight="1" s="49">
      <c r="A53" s="103" t="n">
        <v>51</v>
      </c>
      <c r="B53" s="104" t="inlineStr">
        <is>
          <t>สารตัวอย่างหนึ่งมีค่า specific rotation ระหว่าง -107 องศา ถึง -109.5 องศา การตรวจวัดค่าสมบัติดังกล่าวตามเภสัชตำรับต้องใช้เครื่องมือวิเคราะห์ในข้อใด</t>
        </is>
      </c>
      <c r="C53" s="104" t="inlineStr"/>
      <c r="D53" s="104" t="inlineStr">
        <is>
          <t>Polarimetry</t>
        </is>
      </c>
      <c r="E53" s="104" t="inlineStr">
        <is>
          <t>NMR spectroscopy</t>
        </is>
      </c>
      <c r="F53" s="104" t="inlineStr">
        <is>
          <t>Infrared (IR) spectroscopy</t>
        </is>
      </c>
      <c r="G53" s="104" t="inlineStr">
        <is>
          <t>High performance liquid chromatography (HPLC)</t>
        </is>
      </c>
      <c r="H53" s="104" t="inlineStr">
        <is>
          <t>Refractometry</t>
        </is>
      </c>
      <c r="I53" s="62" t="n">
        <v>1</v>
      </c>
      <c r="J53" s="104" t="inlineStr">
        <is>
          <t>✅ คำตอบที่ถูกต้อง: ข้อ ก. Polarimetry
🎯 ทำไมข้อนี้ถึงถูก: Polarimetry เป็นเทคนิคเฉพาะที่ใช้วัดค่า optical rotation หรือ specific rotation ของสาร chiral หรือ optically active compound ตามเภสัชตำรับ USP &lt;781&gt;
🔍 ข้ออื่นผิดเพราะอะไร:
• ข้อ ข.: NMR spectroscopy ใช้สำหรับวิเคราะห์ยืนยันโครงสร้างทางเคมีและการจัดเรียงอะตอมของโมเลกุล ไม่ได้ใช้วัดค่าการหมุนระนาบแสงโพลาไรซ์
• ข้อ ค.: Infrared (IR) spectroscopy ใช้ในการตรวจหาและพิสูจน์เอกลักษณ์ของหมู่ฟังก์ชันในโมเลกุลจากความถี่การสั่นของพันธะ
• ข้อ ง.: High performance liquid chromatography (HPLC) เป็นเทคนิคการแยกสารและหาปริมาณตัวยาสำคัญหรือสารปนเปื้อน
• ข้อ จ.: Refractometry ใช้สำหรับวัดค่าดัชนีหักเหของแสง (refractive index) เพื่อประเมินความบริสุทธิ์หรือความเข้มข้นของสารละลาย</t>
        </is>
      </c>
      <c r="K53" s="104" t="inlineStr"/>
      <c r="L53" s="104" t="inlineStr">
        <is>
          <t>Spectroscopy &amp; Optics</t>
        </is>
      </c>
      <c r="M53" s="104" t="inlineStr">
        <is>
          <t>Polarimetry</t>
        </is>
      </c>
      <c r="N53" s="62" t="inlineStr">
        <is>
          <t>Product</t>
        </is>
      </c>
      <c r="O53" s="104" t="inlineStr">
        <is>
          <t>[SOURCE: ข้อสอบจริง PLE CC1 (Product) ปี 2567 ข้อ 1]</t>
        </is>
      </c>
      <c r="P53" s="62" t="inlineStr">
        <is>
          <t>ข้อสอบเก่า</t>
        </is>
      </c>
      <c r="Q53" s="62" t="inlineStr">
        <is>
          <t>2567</t>
        </is>
      </c>
      <c r="R53" s="62" t="inlineStr"/>
    </row>
    <row r="54" ht="409.6" customHeight="1" s="49">
      <c r="A54" s="103" t="n">
        <v>52</v>
      </c>
      <c r="B54" s="104" t="inlineStr">
        <is>
          <t>ตามมาตรฐานเภสัชตำรับ USP กำหนดให้วัตถุดิบตัวยา Morphine sulphate มีค่า specific rotation อยู่ในช่วงที่กำหนด เทคนิคการตรวจวิเคราะห์ใดต่อไปนี้เหมาะสมที่สุดสำหรับการวัด specific rotation ของ Morphine sulphate</t>
        </is>
      </c>
      <c r="C54" s="104" t="inlineStr"/>
      <c r="D54" s="104" t="inlineStr">
        <is>
          <t>Refractometry</t>
        </is>
      </c>
      <c r="E54" s="104" t="inlineStr">
        <is>
          <t>Polarimetry</t>
        </is>
      </c>
      <c r="F54" s="104" t="inlineStr">
        <is>
          <t>UV-Vis spectroscopy</t>
        </is>
      </c>
      <c r="G54" s="104" t="inlineStr">
        <is>
          <t>High performance liquid chromatography (HPLC)</t>
        </is>
      </c>
      <c r="H54" s="104" t="inlineStr">
        <is>
          <t>Mass spectrometry</t>
        </is>
      </c>
      <c r="I54" s="62" t="n">
        <v>2</v>
      </c>
      <c r="J54" s="104" t="inlineStr">
        <is>
          <t>✅ คำตอบที่ถูกต้อง: ข้อ ข. Polarimetry
🎯 ทำไมข้อนี้ถึงถูก: การวัดค่า specific rotation ของ Morphine sulphate ตามข้อกำหนดเภสัชตำรับ USP ต้องใช้เครื่อง Polarimeter (เทคนิค Polarimetry) ในการวัดองศาการหมุนระนาบแสงโพลาไรซ์ของโมเลกุล chiral
🔍 ข้ออื่นผิดเพราะอะไร:
• ข้อ ก.: Refractometry วัดค่า refractive index ของสารละลาย ไม่สามารถวัดการบิดหมุนแสงโพลาไรซ์ได้
• ข้อ ค.: UV-Vis spectroscopy วัดการดูดกลืนแสงของหมู่ chromophore เพื่อหาความเข้มข้น ไม่ได้วัดคุณสมบัติ optical rotation
• ข้อ ง.: High performance liquid chromatography (HPLC) ใช้สำหรับการแยกและหาปริมาณตัวยาสำคัญ (Assay)
• ข้อ จ.: Mass spectrometry ใช้วัดอัตราส่วนมวลต่อประจุ (m/z) เพื่อวิเคราะห์น้ำหนักโมเลกุลและสูตรโครงสร้าง</t>
        </is>
      </c>
      <c r="K54" s="104" t="inlineStr"/>
      <c r="L54" s="104" t="inlineStr">
        <is>
          <t>Spectroscopy &amp; Optics</t>
        </is>
      </c>
      <c r="M54" s="104" t="inlineStr">
        <is>
          <t>Polarimetry</t>
        </is>
      </c>
      <c r="N54" s="62" t="inlineStr">
        <is>
          <t>Product</t>
        </is>
      </c>
      <c r="O54" s="104" t="inlineStr">
        <is>
          <t>[SOURCE: ข้อสอบจริง PLE CC1 (Product) ปี 2567 ข้อ 2]</t>
        </is>
      </c>
      <c r="P54" s="62" t="inlineStr">
        <is>
          <t>ข้อสอบเก่า</t>
        </is>
      </c>
      <c r="Q54" s="62" t="inlineStr">
        <is>
          <t>2567</t>
        </is>
      </c>
      <c r="R54" s="62" t="inlineStr"/>
    </row>
    <row r="55" ht="409.6" customHeight="1" s="49">
      <c r="A55" s="103" t="n">
        <v>53</v>
      </c>
      <c r="B55" s="104" t="inlineStr">
        <is>
          <t>การวิเคราะห์โครงสร้างสารด้วยเทคนิค Infrared (IR) Spectroscopy สเปกตรัมที่ได้แสดงข้อมูลที่เป็นประโยชน์หลักในข้อใด</t>
        </is>
      </c>
      <c r="C55" s="104" t="inlineStr"/>
      <c r="D55" s="104" t="inlineStr">
        <is>
          <t>การระบุหมู่ฟังก์ชันของโมเลกุล (Functional group identification)</t>
        </is>
      </c>
      <c r="E55" s="104" t="inlineStr">
        <is>
          <t>การหาน้ำหนักโมเลกุลที่แน่นอนของสาร (Molecular weight determination)</t>
        </is>
      </c>
      <c r="F55" s="104" t="inlineStr">
        <is>
          <t>การหาปริมาณธาตุที่เป็นองค์ประกอบในตัวอย่าง (Elemental analysis)</t>
        </is>
      </c>
      <c r="G55" s="104" t="inlineStr">
        <is>
          <t>การหาค่าการหมุนระนาบแสงโพลาไรซ์ (Optical rotation / Chirality)</t>
        </is>
      </c>
      <c r="H55" s="104" t="inlineStr">
        <is>
          <t>การกระจายตัวของขนาดอนุภาค (Particle size distribution)</t>
        </is>
      </c>
      <c r="I55" s="62" t="n">
        <v>1</v>
      </c>
      <c r="J55" s="104" t="inlineStr">
        <is>
          <t>✅ คำตอบที่ถูกต้อง: ข้อ ก. การระบุหมู่ฟังก์ชันของโมเลกุล (Functional group identification)
🎯 ทำไมข้อนี้ถึงถูก: IR spectroscopy อาศัยหลักการดูดกลืนพลังงานรังสีอินฟราเรดที่ทำให้เกิดการสั่นสะเทือนของพันธะโควาเลนต์ (Vibrational transitions) ภายในโมเลกุล โดยพันธะของแต่ละหมู่ฟังก์ชัน (เช่น C=O stretch ที่ประมาณ 1700 cm-1, O-H stretch ที่ประมาณ 3200-3600 cm-1) จะดูดกลืนพลังงานที่เลขคลื่นจำเพาะ จึงใช้เป็นเครื่องมือหลักในการระบุหมู่ฟังก์ชัน (Functional group identification) และพิสูจน์เอกลักษณ์โครงสร้างของสาร
🔍 ข้ออื่นผิดเพราะอะไร:
• ข้อ ข.: การหาน้ำหนักโมเลกุลที่แน่นอนทำได้โดยเทคนิค Mass Spectrometry (MS) จากการวัดค่า m/z ของโมเลกุลาร์ไอออน
• ข้อ ค.: การหาปริมาณธาตุองค์ประกอบใช้เทคนิค Elemental analysis เช่น ICP-OES, ICP-MS หรือ X-ray fluorescence
• ข้อ ง.: การหาค่าการหมุนระนาบแสงโพลาไรซ์หรือการตรวจสอบความเป็น Chiral ใช้เครื่อง Polarimeter
• ข้อ จ.: การวัดขนาดและรูปร่างอนุภาคใช้เทคนิค Laser diffraction หรือ Dynamic light scattering (DLS)</t>
        </is>
      </c>
      <c r="K55" s="104" t="inlineStr"/>
      <c r="L55" s="104" t="inlineStr">
        <is>
          <t>Spectroscopy &amp; Optics</t>
        </is>
      </c>
      <c r="M55" s="104" t="inlineStr">
        <is>
          <t>Infrared (IR) Spectroscopy</t>
        </is>
      </c>
      <c r="N55" s="62" t="inlineStr">
        <is>
          <t>Product</t>
        </is>
      </c>
      <c r="O55" s="104" t="inlineStr">
        <is>
          <t>[SOURCE: ข้อสอบจริง PLE CC1 (Product) ปี 2566 Day 1 ข้อ 29]</t>
        </is>
      </c>
      <c r="P55" s="62" t="inlineStr">
        <is>
          <t>ข้อสอบเก่า</t>
        </is>
      </c>
      <c r="Q55" s="62" t="inlineStr">
        <is>
          <t>2566</t>
        </is>
      </c>
      <c r="R55" s="62" t="inlineStr"/>
    </row>
    <row r="56" ht="409.6" customHeight="1" s="49">
      <c r="A56" s="103" t="n">
        <v>54</v>
      </c>
      <c r="B56" s="104" t="inlineStr">
        <is>
          <t>ตามเกณฑ์มาตรฐานเภสัชตำรับสากล (USP &lt;232&gt;/&lt;233&gt; และ ICH Q3D) ในการตรวจวิเคราะห์หาปริมาณธาตุโลหะปนเปื้อน (Elemental Impurities) ในระดับความเข้มข้นต่ำมาก ควรเลือกใช้เครื่องมือวิเคราะห์ในข้อใด</t>
        </is>
      </c>
      <c r="C56" s="104" t="inlineStr"/>
      <c r="D56" s="104" t="inlineStr">
        <is>
          <t>Fourier-Transform Infrared Spectroscopy (FT-IR)</t>
        </is>
      </c>
      <c r="E56" s="104" t="inlineStr">
        <is>
          <t>Ultraviolet-Visible Spectrophotometry (UV-Vis)</t>
        </is>
      </c>
      <c r="F56" s="104" t="inlineStr">
        <is>
          <t>Inductively Coupled Plasma Mass Spectrometry (ICP-MS) หรือ ICP-OES</t>
        </is>
      </c>
      <c r="G56" s="104" t="inlineStr">
        <is>
          <t>High Performance Liquid Chromatography with UV detector (HPLC-UV)</t>
        </is>
      </c>
      <c r="H56" s="104" t="inlineStr">
        <is>
          <t>Differential Scanning Calorimetry (DSC)</t>
        </is>
      </c>
      <c r="I56" s="62" t="n">
        <v>3</v>
      </c>
      <c r="J56" s="104" t="inlineStr">
        <is>
          <t>✅ คำตอบที่ถูกต้อง: ข้อ ค. Inductively Coupled Plasma Mass Spectrometry (ICP-MS) หรือ ICP-OES
🎯 ทำไมข้อนี้ถึงถูก: ตามเภสัชตำรับ USP &lt;232&gt;/&lt;233&gt; และแนวทาง ICH Q3D ว่าด้วย Elemental Impurities การวิเคราะห์และหาปริมาณธาตุโลหะหนักปนเปื้อน (เช่น Pb, Cd, As, Hg, Ni) ในระดับความเข้มข้นต่ำมาก (ppb หรือ ppm) จะต้องใช้เครื่องมือวิเคราะห์ระดับอะตอมที่จำเพาะ ได้แก่ Inductively Coupled Plasma Mass Spectrometry (ICP-MS) หรือ Inductively Coupled Plasma Optical Emission Spectrometry (ICP-OES)
🔍 ข้ออื่นผิดเพราะอะไร:
• ข้อ ก.: FT-IR ใช้สำหรับตรวจสอบการสั่นสะเทือนของพันธะโควาเลนต์เพื่อระบุหมู่ฟังก์ชันของสารอินทรีย์ ไม่สามารถวัดธาตุอนินทรีย์ได้
• ข้อ ข.: UV-Vis Spectrophotometry ใช้วิเคราะห์สารอินทรีย์ที่มีโครโมฟอร์ ไม่มีความจำเพาะและความไวเพียงพอสำหรับวัด elemental impurities
• ข้อ ง.: HPLC-UV เหมาะสำหรับแยกและวิเคราะห์สารอินทรีย์หรือตัวยาสำคัญ ไม่เหมาะกับการตรวจวัดธาตุโลหะ
• ข้อ จ.: DSC ใช้สำหรับวิเคราะห์คุณสมบัติทางความร้อน การเปลี่ยนสถานะ และ polymorphism ของสาร</t>
        </is>
      </c>
      <c r="K56" s="104" t="inlineStr"/>
      <c r="L56" s="104" t="inlineStr">
        <is>
          <t>Spectroscopy &amp; Optics</t>
        </is>
      </c>
      <c r="M56" s="104" t="inlineStr">
        <is>
          <t>NMR &amp; Mass Spectrometry</t>
        </is>
      </c>
      <c r="N56" s="62" t="inlineStr">
        <is>
          <t>Product</t>
        </is>
      </c>
      <c r="O56" s="104" t="inlineStr">
        <is>
          <t>[SOURCE: ข้อสอบจริง PLE CC1 (Product) ปี 2566 Day 2 ข้อ 90]</t>
        </is>
      </c>
      <c r="P56" s="62" t="inlineStr">
        <is>
          <t>ข้อสอบเก่า</t>
        </is>
      </c>
      <c r="Q56" s="62" t="inlineStr">
        <is>
          <t>2566</t>
        </is>
      </c>
      <c r="R56" s="62" t="inlineStr"/>
    </row>
    <row r="57" ht="409.6" customHeight="1" s="49">
      <c r="A57" s="103" t="n">
        <v>55</v>
      </c>
      <c r="B57" s="104" t="inlineStr">
        <is>
          <t>จากการตรวจวิเคราะห์เอกลักษณ์ของตัวอย่างยาด้วยเทคนิค Infrared (IR) spectroscopy พบพีคการดูดกลืนแสงที่สำคัญที่เลขคลื่น (wavenumber) 1699 cm-1 แสดงถึงการสั่นแบบยืด (stretching vibration) ของหมู่ฟังก์ชันใดในโมเลกุลยา</t>
        </is>
      </c>
      <c r="C57" s="104" t="inlineStr"/>
      <c r="D57" s="104" t="inlineStr">
        <is>
          <t>O-H stretching</t>
        </is>
      </c>
      <c r="E57" s="104" t="inlineStr">
        <is>
          <t>C=O stretching</t>
        </is>
      </c>
      <c r="F57" s="104" t="inlineStr">
        <is>
          <t>C-O stretching</t>
        </is>
      </c>
      <c r="G57" s="104" t="inlineStr">
        <is>
          <t>C-H (sp3) stretching</t>
        </is>
      </c>
      <c r="H57" s="104" t="inlineStr">
        <is>
          <t>C-C stretching</t>
        </is>
      </c>
      <c r="I57" s="62" t="n">
        <v>2</v>
      </c>
      <c r="J57" s="104" t="inlineStr">
        <is>
          <t>✅ คำตอบที่ถูกต้อง: ข้อ ข. C=O stretching
🎯 ทำไมข้อนี้ถึงถูก: สัญญาณการดูดกลืนรังสีอินฟราเรดที่ช่วงความถี่ 1650-1850 cm-1 เป็นสัญญาณพีคที่แรงและคมชัดอย่างยิ่งของหมู่ Carbonyl (C=O stretching) โดยที่ 1699 cm-1 เป็นสัญญาณจำเพาะของ carbonyl ในกรดคาร์บอกซิลิก คีโตน หรือแอไมด์
🔍 ข้ออื่นผิดเพราะอะไร:
• ข้อ ก.: O-H stretching จะปรากฏเป็นพีคกว้าง (broad band) ในช่วงความถี่สูง 3200-3650 cm-1
• ข้อ ค.: C-O stretching จะปรากฏการดูดกลืนแสงในช่วงความถี่ต่ำ 1000-1300 cm-1
• ข้อ ง.: C-H (sp3) stretching ของหมู่อัลคิลจะปรากฏที่ความถี่ประมาณ 2850-2960 cm-1
• ข้อ จ.: C-C stretching ในโครงสร้างวงแหวนหรือแกนคาร์บอนจะปรากฏในช่วง fingerprint region 800-1200 cm-1</t>
        </is>
      </c>
      <c r="K57" s="104" t="inlineStr">
        <is>
          <t>cc1_product/image53.png</t>
        </is>
      </c>
      <c r="L57" s="104" t="inlineStr">
        <is>
          <t>Spectroscopy &amp; Optics</t>
        </is>
      </c>
      <c r="M57" s="104" t="inlineStr">
        <is>
          <t>Infrared (IR) Spectroscopy</t>
        </is>
      </c>
      <c r="N57" s="62" t="inlineStr">
        <is>
          <t>Product</t>
        </is>
      </c>
      <c r="O57" s="104" t="inlineStr">
        <is>
          <t>[SOURCE: ข้อสอบจริง PLE CC1 (Product) ปี 2565 ข้อ 10]</t>
        </is>
      </c>
      <c r="P57" s="62" t="inlineStr">
        <is>
          <t>ข้อสอบเก่า</t>
        </is>
      </c>
      <c r="Q57" s="62" t="inlineStr">
        <is>
          <t>2565</t>
        </is>
      </c>
      <c r="R57" s="62" t="inlineStr"/>
    </row>
    <row r="58" ht="409.6" customHeight="1" s="49">
      <c r="A58" s="103" t="n">
        <v>56</v>
      </c>
      <c r="B58" s="104" t="inlineStr">
        <is>
          <t>ในการตรวจพิสูจน์เอกลักษณ์และหาปริมาณตัวยาสำคัญของยาเม็ด Paracetamol ตามมาตรฐานเภสัชตำรับ USP/BP ในขั้นตอนทดสอบเบื้องต้นระดับห้องปฏิบัติการทั่วไป นิยมใช้เครื่องมือวิเคราะห์ชนิดใด</t>
        </is>
      </c>
      <c r="C58" s="104" t="inlineStr">
        <is>
          <t>cc1_product/image71.png</t>
        </is>
      </c>
      <c r="D58" s="104" t="inlineStr">
        <is>
          <t>Fluorescence spectrophotometer</t>
        </is>
      </c>
      <c r="E58" s="104" t="inlineStr">
        <is>
          <t>High Performance Liquid Chromatography</t>
        </is>
      </c>
      <c r="F58" s="104" t="inlineStr">
        <is>
          <t>UV-Vis spectrophotometer</t>
        </is>
      </c>
      <c r="G58" s="104" t="inlineStr">
        <is>
          <t>Infrared spectrophotometer</t>
        </is>
      </c>
      <c r="H58" s="104" t="inlineStr">
        <is>
          <t>X-ray diffractometer</t>
        </is>
      </c>
      <c r="I58" s="62" t="n">
        <v>3</v>
      </c>
      <c r="J58" s="104" t="inlineStr">
        <is>
          <t>✅ คำตอบที่ถูกต้อง: ข้อ ค. UV-Vis spectrophotometer
🎯 ทำไมข้อนี้ถึงถูก: Paracetamol มีโครงสร้างวงเบนซีนที่มีหมู่โครโมฟอร์ (Chromophore) และออกโซโครม สามารถดูดกลืนแสงอัลตราไวโอเลตได้ดี โดยมีค่าแลมบ์ดาแมกซ์ที่ประมาณ 243-257 nm (ขึ้นกับสภาวะกรดด่าง) เภสัชตำรับ USP/BP จึงกำหนดให้ใช้วิธี UV-Vis Spectrophotometry เป็นวิธีมาตรฐานที่สะดวก รวดเร็ว และแม่นยำในการตรวจวิเคราะห์ปริมาณตัวยาสำคัญในยาเม็ดพาราเซตามอล
🔍 ข้ออื่นผิดเพราะอะไร:
• ข้อ ก.: Fluorescence spectrophotometer เหมาะสำหรับสารที่มีการเรืองแสงตามธรรมชาติหรือสารที่ทำอนุพันธ์เรืองแสง ซึ่งพาราเซตามอลไม่ได้มีสัญญาณฟลูออเรสเซนต์ที่เด่นชัด
• ข้อ ข.: High Performance Liquid Chromatography (HPLC) ใช้สำหรับการวิเคราะห์สารผสมที่มีความซับซ้อนหรือการตรวจหาสารสลายตัว (Related substances) ไม่ใช่วิธีพื้นฐานที่สะดวกที่สุดสำหรับการตรวจพาราเซตามอลเดี่ยว
• ข้อ ง.: Infrared spectrophotometer (IR) ใช้สำหรับยืนยันโครงสร้างเอกลักษณ์ของวัตถุดิบ (Identification) แต่ไม่นิยมใช้ตรวจวิเคราะห์ปริมาณเชิงปริมาณในยาเม็ด
• ข้อ จ.: X-ray diffractometer (XRD) ใช้สำหรับตรวจสอบโครงสร้างผลึกและปรากฏการณ์พหุสัณฐาน (Polymorphism) ไม่ใช่การหาปริมาณตัวยา</t>
        </is>
      </c>
      <c r="K58" s="104" t="inlineStr"/>
      <c r="L58" s="104" t="inlineStr">
        <is>
          <t>Spectroscopy &amp; Optics</t>
        </is>
      </c>
      <c r="M58" s="104" t="inlineStr">
        <is>
          <t>UV-Vis Spectroscopy</t>
        </is>
      </c>
      <c r="N58" s="62" t="inlineStr">
        <is>
          <t>Product</t>
        </is>
      </c>
      <c r="O58" s="104" t="inlineStr">
        <is>
          <t>[SOURCE: ข้อสอบจริง PLE CC1 (Product) ปี 2564 ข้อ 10]</t>
        </is>
      </c>
      <c r="P58" s="62" t="inlineStr">
        <is>
          <t>ข้อสอบเก่า</t>
        </is>
      </c>
      <c r="Q58" s="62" t="inlineStr">
        <is>
          <t>2564</t>
        </is>
      </c>
      <c r="R58" s="62" t="inlineStr"/>
    </row>
    <row r="59" ht="409.6" customHeight="1" s="49">
      <c r="A59" s="103" t="n">
        <v>57</v>
      </c>
      <c r="B59" s="104" t="inlineStr">
        <is>
          <t>เภสัชตำรับ USP หัวข้อมาตรฐานของยา Griseofulvin กำหนดค่ามุมการหมุนจำเพาะ (Specific rotation) อยู่ในช่วงบวก 354 ถึงบวก 364 องศา ข้อกำหนดดังกล่าวจัดเป็นการควบคุมคุณภาพด้านใดและใช้เครื่องมือชนิดใดในการทดสอบ</t>
        </is>
      </c>
      <c r="C59" s="104" t="inlineStr"/>
      <c r="D59" s="104" t="inlineStr">
        <is>
          <t>Refractive index โดยใช้ Refractometer</t>
        </is>
      </c>
      <c r="E59" s="104" t="inlineStr">
        <is>
          <t>Optical isomer purity โดยใช้ Polarimeter</t>
        </is>
      </c>
      <c r="F59" s="104" t="inlineStr">
        <is>
          <t>Melting range โดยใช้ Melting point apparatus</t>
        </is>
      </c>
      <c r="G59" s="104" t="inlineStr">
        <is>
          <t>Absorbance purity โดยใช้ Spectrophotometer</t>
        </is>
      </c>
      <c r="H59" s="104" t="inlineStr">
        <is>
          <t>Crystal structure โดยใช้ X-ray diffraction</t>
        </is>
      </c>
      <c r="I59" s="62" t="n">
        <v>2</v>
      </c>
      <c r="J59" s="104" t="inlineStr">
        <is>
          <t>✅ คำตอบที่ถูกต้อง: ข้อ ข. Optical isomer purity โดยใช้ Polarimeter
🎯 ทำไมข้อนี้ถึงถูก: ค่า Specific rotation เป็นสมบัติเฉพาะตัวของสารที่มีศูนย์กลางไครัล (Chiral center) ในการหมุนระนาบแสงโพลาไรซ์ การกำหนดช่วงมุมบวก 354 ถึงบวก 364 องศาเป็นการตรวจพิสูจน์เอกลักษณ์และความบริสุทธิ์ของไอโซเมอร์เชิงแสง (Optical isomer purity) ตาม USP บท 781 โดยใช้เครื่องวัดมุมการหมุนโพลาไรมิเตอร์ (Polarimeter)
🔍 ข้ออื่นผิดเพราะอะไร:
• ข้อ ก.: Refractive index เป็นค่าดัชนีหักเหของแสง วัดด้วยเครื่อง Refractometer ไม่เกี่ยวข้องกับการหมุนระนาบแสง
• ข้อ ค.: Melting point เป็นการหาจุดหลอมเหลวเพื่อตรวจเอกลักษณ์ทางกายภาพ
• ข้อ ง.: Spectrophotometer ใช้วัดการดูดกลืนแสงที่ความยาวคลื่นเฉพาะ ไม่ใช่วัดการหมุนระนาบแสงโพลาไรซ์
• ข้อ จ.: X-ray diffraction ใช้ตรวจสอบรูปแบบการจัดเรียงตัวของผลึก (Polymorphism)</t>
        </is>
      </c>
      <c r="K59" s="104" t="inlineStr"/>
      <c r="L59" s="104" t="inlineStr">
        <is>
          <t>Spectroscopy &amp; Optics</t>
        </is>
      </c>
      <c r="M59" s="104" t="inlineStr">
        <is>
          <t>Polarimetry</t>
        </is>
      </c>
      <c r="N59" s="62" t="inlineStr">
        <is>
          <t>Product</t>
        </is>
      </c>
      <c r="O59" s="104" t="inlineStr">
        <is>
          <t>[SOURCE: ข้อสอบจริง PLE CC1 (Product) ปี 2564 ข้อ 28]</t>
        </is>
      </c>
      <c r="P59" s="62" t="inlineStr">
        <is>
          <t>ข้อสอบเก่า</t>
        </is>
      </c>
      <c r="Q59" s="62" t="inlineStr">
        <is>
          <t>2564</t>
        </is>
      </c>
      <c r="R59" s="62" t="inlineStr"/>
    </row>
    <row r="60" ht="409.6" customHeight="1" s="49">
      <c r="A60" s="103" t="n">
        <v>58</v>
      </c>
      <c r="B60" s="104" t="inlineStr">
        <is>
          <t>สเปกตรัมที่ได้จากการตรวจวิเคราะห์ด้วยเครื่องมืออินฟราเรดสเปกโทรสโกปี (Infrared Spectroscopy; IR) ตามมาตรฐานสากล แกน X และแกน Y ของกราฟแสดงผลคือค่าพารามิเตอร์ใดตามลำดับ</t>
        </is>
      </c>
      <c r="C60" s="104" t="inlineStr">
        <is>
          <t>cc1_product/image76.png</t>
        </is>
      </c>
      <c r="D60" s="104" t="inlineStr">
        <is>
          <t>แกน X คือ Absorbance และแกน Y คือ Wavelength</t>
        </is>
      </c>
      <c r="E60" s="104" t="inlineStr">
        <is>
          <t>แกน X คือ Percent Transmittance และแกน Y คือ Wavenumber</t>
        </is>
      </c>
      <c r="F60" s="104" t="inlineStr">
        <is>
          <t>แกน X คือ Percent Transmittance และแกน Y คือ Wavelength</t>
        </is>
      </c>
      <c r="G60" s="104" t="inlineStr">
        <is>
          <t>แกน X คือ Wavenumber และแกน Y คือ Percent Transmittance</t>
        </is>
      </c>
      <c r="H60" s="104" t="inlineStr">
        <is>
          <t>แกน X คือ Absorbance และแกน Y คือ Retention time</t>
        </is>
      </c>
      <c r="I60" s="62" t="n">
        <v>4</v>
      </c>
      <c r="J60" s="104" t="inlineStr">
        <is>
          <t>✅ คำตอบที่ถูกต้อง: ข้อ ก. ชนิดของหมู่ฟังก์ชัน (Functional groups) ในโครงสร้าง
🎯 ทำไมข้อนี้ถึงถูก: IR spectroscopy ตรวจวัดการดูดกลืนพลังงานรังสีอินฟราเรดที่ทำให้เกิดการเปลี่ยนแปลงระดับพลังงานการสั่นของพันธะโควาเลนต์ (Vibrational transitions) ในโมเลกุล พันธะของแต่ละหมู่ฟังก์ชันมีค่าความถี่การสั่นจำเพาะ จึงใช้ระบุหมู่ฟังก์ชันเคมี (Functional groups) และพิสูจน์เอกลักษณ์โครงสร้างได้ดีเยี่ยม
🔍 ข้ออื่นผิดเพราะอะไร:
• ข้อ ข.: ผิด มวลโมเลกุลระบุได้จาก Mass Spectrometry (MS)
• ข้อ ค.: ผิด สิ่งแวดล้อมทางเคมีของโปรตอนตรวจวัดด้วย 1H-Nuclear Magnetic Resonance (1H-NMR)
• ข้อ ง.: ผิด การเปลี่ยนระดับพลังงานของอิเล็กตรอนตรวจวัดด้วย UV-Visible Spectroscopy
• ข้อ จ.: ผิด ชนิดและปริมาณธาตุโลหะตรวจวัดด้วย Atomic Absorption Spectroscopy (AAS) หรือ ICP-MS</t>
        </is>
      </c>
      <c r="K60" s="104" t="inlineStr"/>
      <c r="L60" s="104" t="inlineStr">
        <is>
          <t>Spectroscopy &amp; Optics</t>
        </is>
      </c>
      <c r="M60" s="104" t="inlineStr">
        <is>
          <t>Infrared (IR) Spectroscopy</t>
        </is>
      </c>
      <c r="N60" s="62" t="inlineStr">
        <is>
          <t>Product</t>
        </is>
      </c>
      <c r="O60" s="104" t="inlineStr">
        <is>
          <t>[SOURCE: ข้อสอบจริง PLE CC1 (Product) ปี 2564 ข้อ 169]</t>
        </is>
      </c>
      <c r="P60" s="62" t="inlineStr">
        <is>
          <t>ข้อสอบเก่า</t>
        </is>
      </c>
      <c r="Q60" s="62" t="inlineStr">
        <is>
          <t>2564</t>
        </is>
      </c>
      <c r="R60" s="62" t="inlineStr"/>
    </row>
    <row r="61" ht="409.6" customHeight="1" s="49">
      <c r="A61" s="103" t="n">
        <v>59</v>
      </c>
      <c r="B61" s="104" t="inlineStr">
        <is>
          <t>เครื่องมือวิเคราะห์ทางเคมีชนิดใดที่สามารถระบุมวลโมเลกุลที่แม่นยำ (Accurate molecular weight) และรูปแบบการแตกหักของโครงสร้างโมเลกุล (Fragmentation pattern) เพื่อใช้ในการยืนยันโครงสร้างทางเคมีของสารสังเคราะห์และสารสกัดสมุนไพร</t>
        </is>
      </c>
      <c r="C61" s="104" t="inlineStr">
        <is>
          <t>cc1_product/image82.png</t>
        </is>
      </c>
      <c r="D61" s="104" t="inlineStr">
        <is>
          <t>UV-Vis spectrophotometer</t>
        </is>
      </c>
      <c r="E61" s="104" t="inlineStr">
        <is>
          <t>Mass spectrometer</t>
        </is>
      </c>
      <c r="F61" s="104" t="inlineStr">
        <is>
          <t>Infrared spectrophotometer</t>
        </is>
      </c>
      <c r="G61" s="104" t="inlineStr">
        <is>
          <t>Refractometer</t>
        </is>
      </c>
      <c r="H61" s="104" t="inlineStr">
        <is>
          <t>Atomic absorption spectrometer</t>
        </is>
      </c>
      <c r="I61" s="62" t="n">
        <v>2</v>
      </c>
      <c r="J61" s="104" t="inlineStr">
        <is>
          <t>✅ คำตอบที่ถูกต้อง: ข้อ ข. Mass spectrometer
🎯 ทำไมข้อนี้ถึงถูก: Mass Spectrometer (MS) ทำงานโดยการทำให้โมเลกุลของสารแตกตัวเป็นไอออนในสภาวะสุญญากาศ แล้วแยกวัดตามอัตราส่วนมวลต่อประจุ (m/z) ทำให้ทราบค่าน้ำหนักโมเลกุลที่แท้จริงจาก Molecular ion peak และทราบชิ้นส่วนโครงสร้างโมเลกุลจาก Fragmentation pattern
🔍 ข้ออื่นผิดเพราะอะไร:
• ข้อ ก.: UV-Vis spectrophotometer บอกเฉพาะการดูดกลืนแสงของหมู่โครโมฟอร์ ไม่สามารถบอกมวลโมเลกุลได้
• ข้อ ค.: Infrared spectrophotometer (IR) ใช้ระบุหมู่ฟังก์ชันเคมีจากการสั่นของพันธะ แต่ไม่สามารถบอกมวลโมเลกุลได้
• ข้อ ง.: Refractometer ใช้วัดค่าดัชนีหักเหของแสงของของเหลว
• ข้อ จ.: Atomic absorption spectrometer (AAS) ใช้ตรวจวิเคราะห์ปริมาณธาตุโลหะหนัก ไม่ได้ใช้วิเคราะห์สารอินทรีย์</t>
        </is>
      </c>
      <c r="K61" s="104" t="inlineStr"/>
      <c r="L61" s="104" t="inlineStr">
        <is>
          <t>Spectroscopy &amp; Optics</t>
        </is>
      </c>
      <c r="M61" s="104" t="inlineStr">
        <is>
          <t>NMR &amp; Mass Spectrometry</t>
        </is>
      </c>
      <c r="N61" s="62" t="inlineStr">
        <is>
          <t>Product</t>
        </is>
      </c>
      <c r="O61" s="104" t="inlineStr">
        <is>
          <t>[SOURCE: ข้อสอบจริง PLE CC1 (Product) ปี 2564 ข้อ 87]</t>
        </is>
      </c>
      <c r="P61" s="62" t="inlineStr">
        <is>
          <t>ข้อสอบเก่า</t>
        </is>
      </c>
      <c r="Q61" s="62" t="inlineStr">
        <is>
          <t>2564</t>
        </is>
      </c>
      <c r="R61" s="62" t="inlineStr"/>
    </row>
    <row r="62" ht="409.6" customHeight="1" s="49">
      <c r="A62" s="103" t="n">
        <v>60</v>
      </c>
      <c r="B62" s="104" t="inlineStr">
        <is>
          <t>จากโครงสร้างโมเลกุลของยา Griseofulvin ซึ่งมี Chiral centers ในโครงสร้าง การตรวจสอบควบคุมคุณภาพในข้อใดช่วยยืนยันเอกลักษณ์เฉพาะของโครงสร้างสเตอริโอไอโซเมอร์ที่ออกฤทธิ์ทางชีวภาพ (Active stereoisomer)</t>
        </is>
      </c>
      <c r="C62" s="104" t="inlineStr">
        <is>
          <t>cc1_product/image87.png</t>
        </is>
      </c>
      <c r="D62" s="104" t="inlineStr">
        <is>
          <t>Refractive index (ดัชนีหักเหของแสง)</t>
        </is>
      </c>
      <c r="E62" s="104" t="inlineStr">
        <is>
          <t>Infrared (IR) spectroscopy</t>
        </is>
      </c>
      <c r="F62" s="104" t="inlineStr">
        <is>
          <t>Polarimetry (Specific optical rotation)</t>
        </is>
      </c>
      <c r="G62" s="104" t="inlineStr">
        <is>
          <t>High-Performance Liquid Chromatography (HPLC) แบบทั่วไป</t>
        </is>
      </c>
      <c r="H62" s="104" t="inlineStr">
        <is>
          <t>Atomic Absorption Spectroscopy (AAS)</t>
        </is>
      </c>
      <c r="I62" s="62" t="n">
        <v>3</v>
      </c>
      <c r="J62" s="104" t="inlineStr">
        <is>
          <t>✅ คำตอบที่ถูกต้อง: ข้อ ค. Polarimetry (Specific optical rotation)
🎯 ทำไมข้อนี้ถึงถูก: Griseofulvin มีไครัลเซนเตอร์ (Chiral centers) 2 ตำแหน่ง ซึ่งเฉพาะไอโซเมอร์ (+)-Griseofulvin เท่านั้นที่มีฤทธิ์ต้านเชื้อรา การตรวจวัด Specific optical rotation ด้วยเครื่อง Polarimeter จึงเป็นวิธีจำเพาะในการยืนยันเอกลักษณ์ทาง Stereochemistry และความบริสุทธิ์เชิงแสง (Optical purity)
🔍 ข้ออื่นผิดเพราะอะไร:
• ข้อ ก.: ผิด Refractive index ใช้วัดการหักเหของแสงในของเหลว ไม่สามารถจำแนก Enantiomer หรือความต่างเชิงแสงได้
• ข้อ ข.: ผิด IR spectroscopy ใช้ระบุหมู่ฟังก์ชันของสาร โดย Enantiomer จะให้สเปกตรัม IR เหมือนกันทุกประการ
• ข้อ ง.: ผิด HPLC แบบคอลัมน์อะไครัลทั่วไป (Achromatographic column) ไม่สามารถแยกคู่สะท้อนเงา Enantiomer ได้
• ข้อ จ.: ผิด AAS ใช้ตรวจวิเคราะห์ธาตุโลหะหนัก ไม่เกี่ยวข้องกับโครงสร้างโมเลกุลอินทรีย์</t>
        </is>
      </c>
      <c r="K62" s="104" t="inlineStr"/>
      <c r="L62" s="104" t="inlineStr">
        <is>
          <t>Spectroscopy &amp; Optics</t>
        </is>
      </c>
      <c r="M62" s="104" t="inlineStr">
        <is>
          <t>Polarimetry</t>
        </is>
      </c>
      <c r="N62" s="62" t="inlineStr">
        <is>
          <t>Product</t>
        </is>
      </c>
      <c r="O62" s="104" t="inlineStr">
        <is>
          <t>[SOURCE: ข้อสอบจริง PLE CC1 (Product) ปี 2564 ข้อ 118]</t>
        </is>
      </c>
      <c r="P62" s="62" t="inlineStr">
        <is>
          <t>ข้อสอบเก่า</t>
        </is>
      </c>
      <c r="Q62" s="62" t="inlineStr">
        <is>
          <t>2564</t>
        </is>
      </c>
      <c r="R62" s="62" t="inlineStr"/>
    </row>
    <row r="63" ht="409.6" customHeight="1" s="49">
      <c r="A63" s="103" t="n">
        <v>61</v>
      </c>
      <c r="B63" s="104" t="inlineStr">
        <is>
          <t>จากการตรวจวิเคราะห์สารด้วยเทคนิค Infrared (IR) spectroscopy พบพีคการดูดกลืนแสงที่ชัดเจนและรุนแรงที่เลขคลื่น 1685.16 cm⁻¹ พีคดังกล่าวแสดงถึงการสั่นของพันธะเคมีหรือหมู่ฟังก์ชันใดในโครงสร้างโมเลกุล</t>
        </is>
      </c>
      <c r="C63" s="104" t="inlineStr">
        <is>
          <t>cc1_product/image88.png</t>
        </is>
      </c>
      <c r="D63" s="104" t="inlineStr">
        <is>
          <t>หมู่คาร์บอนิล (-C=O stretch)</t>
        </is>
      </c>
      <c r="E63" s="104" t="inlineStr">
        <is>
          <t>พันธะคู่ระหว่างคาร์บอน (-C=C- stretch)</t>
        </is>
      </c>
      <c r="F63" s="104" t="inlineStr">
        <is>
          <t>หมู่ไทออล (-SH stretch)</t>
        </is>
      </c>
      <c r="G63" s="104" t="inlineStr">
        <is>
          <t>หมู่ไฮดรอกซิล (-OH stretch)</t>
        </is>
      </c>
      <c r="H63" s="104" t="inlineStr">
        <is>
          <t>พันธะระหว่างคาร์บอนกับไฮโดรเจน (-C-H stretch)</t>
        </is>
      </c>
      <c r="I63" s="62" t="n">
        <v>1</v>
      </c>
      <c r="J63" s="104" t="inlineStr">
        <is>
          <t>✅ คำตอบที่ถูกต้อง: ข้อ ก. หมู่คาร์บอนิล (-C=O stretch)
🎯 ทำไมข้อนี้ถึงถูก: ช่วงเลขคลื่น 1680 - 1750 cm⁻¹ เป็นบริเวณดูดกลืนแสงจำเพาะที่เด่นชัดและรุนแรงมากที่สุดของพันธะคาร์บอนิล (-C=O stretching) ในโครงสร้าง เช่น Ketone, Aldehyde, Amide หรือ Conjugated carbonyl compounds
🔍 ข้ออื่นผิดเพราะอะไร:
• ข้อ ข.: ผิด พันธะ -C=C- stretching มักปรากฏที่เลขคลื่นต่ำกว่า คือประมาณ 1600 - 1650 cm⁻¹ และมีความแรงของพีคปานกลางถึงอ่อน
• ข้อ ค.: ผิด หมู่ -SH stretching ปรากฏที่เลขคลื่นประมาณ 2550 - 2600 cm⁻¹
• ข้อ ง.: ผิด หมู่ -OH stretching ปรากฏเป็นพีคกว้างมาก (Broad band) ที่เลขคลื่น 3200 - 3600 cm⁻¹
• ข้อ จ.: ผิด พันธะ -C-H stretching ของสารไฮโดรคาร์บอนปรากฏที่เลขคลื่น 2850 - 3100 cm⁻¹</t>
        </is>
      </c>
      <c r="K63" s="104" t="inlineStr"/>
      <c r="L63" s="104" t="inlineStr">
        <is>
          <t>Spectroscopy &amp; Optics</t>
        </is>
      </c>
      <c r="M63" s="104" t="inlineStr">
        <is>
          <t>Infrared (IR) Spectroscopy</t>
        </is>
      </c>
      <c r="N63" s="62" t="inlineStr">
        <is>
          <t>Product</t>
        </is>
      </c>
      <c r="O63" s="104" t="inlineStr">
        <is>
          <t>[SOURCE: ข้อสอบจริง PLE CC1 (Product) ปี 2564 ข้อ 150]</t>
        </is>
      </c>
      <c r="P63" s="62" t="inlineStr">
        <is>
          <t>ข้อสอบเก่า</t>
        </is>
      </c>
      <c r="Q63" s="62" t="inlineStr">
        <is>
          <t>2564</t>
        </is>
      </c>
      <c r="R63" s="62" t="inlineStr"/>
    </row>
    <row r="64" ht="409.6" customHeight="1" s="49">
      <c r="A64" s="103" t="n">
        <v>62</v>
      </c>
      <c r="B64" s="104" t="inlineStr">
        <is>
          <t>จากโครงสร้างโมเลกุลของยาต้านวัณโรค Rifampicin ซึ่งมีระบบพันธะคู่คอนจูเกตขนาดใหญ่ (Extensive conjugated chromophore) และสารละลายมีสีส้มแดงเข้มชัดเจน เครื่องมือวิเคราะห์สเปกโทรสโกปีชนิดใดเหมาะสมที่สุดในการหาปริมาณยาสำคัญได้อย่างสะดวกรวดเร็วตามกฎของ Beer-Lambert</t>
        </is>
      </c>
      <c r="C64" s="104" t="inlineStr">
        <is>
          <t>cc1_product/image92.png</t>
        </is>
      </c>
      <c r="D64" s="104" t="inlineStr">
        <is>
          <t>UV-Visible Spectrophotometer</t>
        </is>
      </c>
      <c r="E64" s="104" t="inlineStr">
        <is>
          <t>Fourier-Transform Infrared Spectrometer (FT-IR)</t>
        </is>
      </c>
      <c r="F64" s="104" t="inlineStr">
        <is>
          <t>Mass Spectrometer (MS)</t>
        </is>
      </c>
      <c r="G64" s="104" t="inlineStr">
        <is>
          <t>Refractometer</t>
        </is>
      </c>
      <c r="H64" s="104" t="inlineStr">
        <is>
          <t>Polarimeter</t>
        </is>
      </c>
      <c r="I64" s="62" t="n">
        <v>1</v>
      </c>
      <c r="J64" s="104" t="inlineStr">
        <is>
          <t>✅ คำตอบที่ถูกต้อง: ข้อ ก. UV-Visible Spectrophotometer
🎯 ทำไมข้อนี้ถึงถูก: Rifampicin มีระบบคอนจูเกตของโครโมฟอร์ (Chromophore) กว้างขวางในโครงสร้างแนฟโทควิโนน ทำให้เกิดการดูดกลืนแสงได้ดีเยี่ยมทั้งในย่านรังสีอัลตราไวโอเลตและย่านแสงขาว (UV-Vis range: 254 nm, 334 nm, 475 nm) จึงเหมาะสมอย่างยิ่งในการตรวจวิเคราะห์หาปริมาณด้วย UV-Vis spectrophotometer ตามกฎ Beer-Lambert (A = epsilon คูณ b คูณ c)
🔍 ข้ออื่นผิดเพราะอะไร:
• ข้อ ข.: ผิด FT-IR ใช้วิเคราะห์การสั่นของพันธะเพื่อพิสูจน์เอกลักษณ์หมู่ฟังก์ชัน ไม่สะดวกต่อการวิเคราะห์เชิงปริมาณสารละลาย
• ข้อ ค.: ผิด Mass Spectrometer ใช้ตรวจหามวลโมเลกุลและชิ้นส่วนไอออน มีความซับซ้อนและต้นทุนสูง
• ข้อ ง.: ผิด Refractometer ใช้วัดดัชนีหักเหของแสงเพื่อประเมินความบริสุทธิ์ของตัวทำละลาย ไม่จำเพาะต่อตัวยา
• ข้อ จ.: ผิด Polarimeter ใช้วัดค่าการหมุนวนแสงโพลาไรซ์เพื่อตรวจสอบ Optical isomerism</t>
        </is>
      </c>
      <c r="K64" s="104" t="inlineStr"/>
      <c r="L64" s="104" t="inlineStr">
        <is>
          <t>Spectroscopy &amp; Optics</t>
        </is>
      </c>
      <c r="M64" s="104" t="inlineStr">
        <is>
          <t>UV-Vis Spectroscopy</t>
        </is>
      </c>
      <c r="N64" s="62" t="inlineStr">
        <is>
          <t>Product</t>
        </is>
      </c>
      <c r="O64" s="104" t="inlineStr">
        <is>
          <t>[SOURCE: ข้อสอบจริง PLE CC1 (Product) ปี 2564 ข้อ 160]</t>
        </is>
      </c>
      <c r="P64" s="62" t="inlineStr">
        <is>
          <t>ข้อสอบเก่า</t>
        </is>
      </c>
      <c r="Q64" s="62" t="inlineStr">
        <is>
          <t>2564</t>
        </is>
      </c>
      <c r="R64" s="62" t="inlineStr"/>
    </row>
    <row r="65" ht="409.6" customHeight="1" s="49">
      <c r="A65" s="103" t="n">
        <v>63</v>
      </c>
      <c r="B65" s="104" t="inlineStr">
        <is>
          <t>จากข้อมูลสเปกตรัมของเครื่องมือวิเคราะห์ที่กำหนดให้ในภาพ (เครื่องมือ A แสดงสัญญาณเคมิคอลชิฟต์ของไฮโดรเจน/คาร์บอน, เครื่องมือ B แสดงการแตกตัวของไอออนตามอัตราส่วนมวลต่อประจุ m/z, เครื่องมือ C แสดงการดูดกลืนรังสีอินฟราเรดของหมู่ฟังก์ชัน) การตรวจวิเคราะห์ด้วยเครื่องมือคู่ใดร่วมกันที่สามารถนำมาใช้ระบุมวลโมเลกุลที่แน่นอนและพิสูจน์โครงสร้างทางเคมีที่สมบูรณ์ของสารได้อย่างชัดเจนที่สุด</t>
        </is>
      </c>
      <c r="C65" s="104" t="inlineStr">
        <is>
          <t>cc1_product/image96.png</t>
        </is>
      </c>
      <c r="D65" s="104" t="inlineStr">
        <is>
          <t>เครื่องมือ A เท่านั้น</t>
        </is>
      </c>
      <c r="E65" s="104" t="inlineStr">
        <is>
          <t>เครื่องมือ B เท่านั้น</t>
        </is>
      </c>
      <c r="F65" s="104" t="inlineStr">
        <is>
          <t>เครื่องมือ A และ B ร่วมกัน</t>
        </is>
      </c>
      <c r="G65" s="104" t="inlineStr">
        <is>
          <t>เครื่องมือ B และ C ร่วมกัน</t>
        </is>
      </c>
      <c r="H65" s="104" t="inlineStr">
        <is>
          <t>เครื่องมือ A และ C ร่วมกัน</t>
        </is>
      </c>
      <c r="I65" s="62" t="n">
        <v>3</v>
      </c>
      <c r="J65" s="104" t="inlineStr">
        <is>
          <t>✅ คำตอบที่ถูกต้อง: ข้อ ค. เครื่องมือ A และ B ร่วมกัน
🎯 ทำไมข้อนี้ถึงถูก: การพิสูจน์เอกลักษณ์และโครงสร้างทางเคมีที่สมบูรณ์ต้องอาศัย: เครื่องมือ A คือ NMR (Nuclear Magnetic Resonance) ซึ่งให้ข้อมูลสิ่งแวดล้อมทางแม่เหล็กของอะตอม ไฮโดรเจน และคาร์บอน ตำแหน่งการเชื่อมต่อ และ Stereochemistry ร่วมกับเครื่องมือ B คือ Mass Spectrometry (MS) ซึ่งให้มวลโมเลกุลที่แน่นอน (Molecular ion peak) และรูปแบบการแตกตัวของชิ้นส่วนโมเลกุล (Fragmentation pattern) การใช้เครื่องมือ A และ B ร่วมกันจึงสามารถยืนยันทั้งมวลและโครงสร้างโมเลกุลได้อย่างสมบูรณ์
🔍 ข้ออื่นผิดเพราะอะไร:
• ข้อ ก.: เครื่องมือ A (NMR) เพียงอย่างเดียวไม่สามารถให้ค่าน้ำหนักมวลโมเลกุลที่แน่นอนได้โดยตรง
• ข้อ ข.: เครื่องมือ B (MS) เพียงอย่างเดียวให้มวลโมเลกุลและชิ้นส่วนแตกหัก แต่ไม่สามารถระบุตำแหน่งพันธะและโครงสร้างเชิงพื้นที่ได้อย่างสมบูรณ์
• ข้อ ง.: เครื่องมือ C (IR) บอกได้เพียงหมู่ฟังก์ชันหลัก เช่น Carbonyl หรือ Hydroxyl แต่ไม่สามารถบอกโครงร่างคาร์บอนและมวลโมเลกุลได้
• ข้อ จ.: เครื่องมือ A และ C ไม่ได้รวมเครื่องมือ MS ทำให้ขาดข้อมูลการยืนยันมวลโมเลกุลที่แน่นอน</t>
        </is>
      </c>
      <c r="K65" s="104" t="inlineStr"/>
      <c r="L65" s="104" t="inlineStr">
        <is>
          <t>Spectroscopy &amp; Optics</t>
        </is>
      </c>
      <c r="M65" s="104" t="inlineStr">
        <is>
          <t>NMR &amp; Mass Spectrometry</t>
        </is>
      </c>
      <c r="N65" s="62" t="inlineStr">
        <is>
          <t>Product</t>
        </is>
      </c>
      <c r="O65" s="104" t="inlineStr">
        <is>
          <t>[SOURCE: ข้อสอบจริง PLE CC1 (Product) ปี 2563 Day 2 ข้อ 99]</t>
        </is>
      </c>
      <c r="P65" s="62" t="inlineStr">
        <is>
          <t>ข้อสอบเก่า</t>
        </is>
      </c>
      <c r="Q65" s="62" t="inlineStr">
        <is>
          <t>2563</t>
        </is>
      </c>
      <c r="R65" s="62" t="inlineStr"/>
    </row>
    <row r="66" ht="409.6" customHeight="1" s="49">
      <c r="A66" s="103" t="n">
        <v>64</v>
      </c>
      <c r="B66" s="104" t="inlineStr">
        <is>
          <t>ในการทดสอบคุณภาพวัตถุดิบตัวยาสำคัญ Methimazole (MMI) หากต้องการตรวจสอบเอกลักษณ์ (identification) ของวัตถุดิบ วิธีการใดถือเป็นวิธีมาตรฐานสากลตามเภสัชตำรับ</t>
        </is>
      </c>
      <c r="C66" s="104" t="inlineStr"/>
      <c r="D66" s="104" t="inlineStr">
        <is>
          <t>UV</t>
        </is>
      </c>
      <c r="E66" s="104" t="inlineStr">
        <is>
          <t>IR</t>
        </is>
      </c>
      <c r="F66" s="104" t="inlineStr">
        <is>
          <t>HPLC</t>
        </is>
      </c>
      <c r="G66" s="104" t="inlineStr">
        <is>
          <t>Capillary electrophoresis</t>
        </is>
      </c>
      <c r="H66" s="104" t="inlineStr">
        <is>
          <t>Thin layer chromatography</t>
        </is>
      </c>
      <c r="I66" s="62" t="n">
        <v>2</v>
      </c>
      <c r="J66" s="104" t="inlineStr">
        <is>
          <t>✅ คำตอบที่ถูกต้อง: ข้อ ข. IR
🎯 ทำไมข้อนี้ถึงถูก: Infrared (IR) absorption spectrophotometry เป็นวิธีมาตรฐานอันดับหนึ่ง (primary identification test) ตามเภสัชตำรับสากลทั้ง USP และ BP สำหรับการตรวจเอกลักษณ์ของวัตถุดิบตัวยาสำคัญ เนื่องจากสเปกตรัมในช่วง fingerprint region มีความจำเพาะสูงมากเสมือนลายนิ้วมือทางเคมีของโมเลกุล
🔍 ข้ออื่นผิดเพราะอะไร:
• ข้อ ก.: ผิดเพราะ UV-visible spectroscopy ให้แถบการดูดกลืนแสงกว้าง ไม่มีความจำเพาะต่อโครงสร้างโมเลกุลเพียงพอที่จะใช้เป็นเอกลักษณ์เดี่ยว
• ข้อ ค.: ผิดเพราะ HPLC ใช้สำหรับวิเคราะห์หาปริมาณ (assay) และตรวจหาสารปนเปื้อน (impurities) เป็นหลัก
• ข้อ ง.: ผิดเพราะ Capillary electrophoresis ไม่ใช่วิธีทดสอบเอกลักษณ์มาตรฐานทั่วไปใน monograph ของวัตถุดิบเคมี
• ข้อ จ.: ผิดเพราะ TLC ให้เพียงค่า Rf ซึ่งความจำเพาะต่ำกว่าสเปกตรัมอินฟราเรดมาก</t>
        </is>
      </c>
      <c r="K66" s="104" t="inlineStr"/>
      <c r="L66" s="104" t="inlineStr">
        <is>
          <t>Spectroscopy &amp; Optics</t>
        </is>
      </c>
      <c r="M66" s="104" t="inlineStr">
        <is>
          <t>Infrared (IR) Spectroscopy</t>
        </is>
      </c>
      <c r="N66" s="62" t="inlineStr">
        <is>
          <t>Product</t>
        </is>
      </c>
      <c r="O66" s="104" t="inlineStr">
        <is>
          <t>[SOURCE: ข้อสอบจริง PLE CC1 (Product) วันที่ 2 ปี 2562 ข้อ 28]</t>
        </is>
      </c>
      <c r="P66" s="62" t="inlineStr">
        <is>
          <t>ข้อสอบเก่า</t>
        </is>
      </c>
      <c r="Q66" s="62" t="inlineStr">
        <is>
          <t>2562</t>
        </is>
      </c>
      <c r="R66" s="62" t="inlineStr"/>
    </row>
    <row r="67" ht="409.6" customHeight="1" s="49">
      <c r="A67" s="103" t="n">
        <v>65</v>
      </c>
      <c r="B67" s="104" t="inlineStr">
        <is>
          <t>จากโครงสร้างทางเคมีของยา Griseofulvin ซึ่งมี chiral center การตรวจสอบคุณภาพทางเภสัชวิเคราะห์หัวข้อใดที่ใช้ตรวจวัดคุณสมบัติเฉพาะที่เกี่ยวข้องกับ optical isomer ที่ออกฤทธิ์ทางชีวภาพ</t>
        </is>
      </c>
      <c r="C67" s="104" t="inlineStr"/>
      <c r="D67" s="104" t="inlineStr">
        <is>
          <t>1H-NMR</t>
        </is>
      </c>
      <c r="E67" s="104" t="inlineStr">
        <is>
          <t>Polarimeter</t>
        </is>
      </c>
      <c r="F67" s="104" t="inlineStr">
        <is>
          <t>Refractometer</t>
        </is>
      </c>
      <c r="G67" s="104" t="inlineStr">
        <is>
          <t>Infrared spectrophotometer</t>
        </is>
      </c>
      <c r="H67" s="104" t="inlineStr">
        <is>
          <t>UV-Visible spectrophotometer</t>
        </is>
      </c>
      <c r="I67" s="62" t="n">
        <v>2</v>
      </c>
      <c r="J67" s="104" t="inlineStr">
        <is>
          <t>✅ คำตอบที่ถูกต้อง: ข้อ ข. Polarimeter
🎯 ทำไมข้อนี้ถึงถูก: Griseofulvin เป็น chiral molecule ที่มี optical activity การวัดค่าการหมุนของแสงระนาบโพลาไรซ์ (Specific optical rotation) ด้วยเครื่อง Polarimeter เป็นวิธีเฉพาะในการแยกแยะและยืนยัน isomer ที่ออกฤทธิ์ตามเกณฑ์เภสัชตำรับ
🔍 ข้ออื่นผิดเพราะอะไร:
• ข้อ ก.: 1H-NMR ให้ข้อมูลโครงสร้างทางเคมีและตำแหน่งโปรตอน แต่ enantiomers ให้สัญญาณ spectrum เหมือนกันใน achiral solvent
• ข้อ ค.: Refractometer วัดค่าดัชนีหักเหของแสง (Refractive index) ของของเหลว ไม่สามารถแยกแยะ optical isomer ได้
• ข้อ ง.: Infrared spectrophotometer ตรวจวัดการสั่นของพันธะเคมีและหมู่ฟังก์ชัน แต่ enantiomers ให้ IR spectrum เหมือนกัน
• ข้อ จ.: UV-Visible spectrophotometer ตรวจวัด chromophore ภายในโมเลกุล ซึ่ง enantiomers ให้การดูดกลืนแสง UV เหมือนกันทุกประการ</t>
        </is>
      </c>
      <c r="K67" s="104" t="inlineStr"/>
      <c r="L67" s="104" t="inlineStr">
        <is>
          <t>Spectroscopy &amp; Optics</t>
        </is>
      </c>
      <c r="M67" s="104" t="inlineStr">
        <is>
          <t>Polarimetry</t>
        </is>
      </c>
      <c r="N67" s="62" t="inlineStr">
        <is>
          <t>Product</t>
        </is>
      </c>
      <c r="O67" s="104" t="inlineStr">
        <is>
          <t>[SOURCE: ข้อสอบจริง PLE CC1 (Product) ปี 2561 ข้อ 11]</t>
        </is>
      </c>
      <c r="P67" s="62" t="inlineStr">
        <is>
          <t>ข้อสอบเก่า</t>
        </is>
      </c>
      <c r="Q67" s="62" t="inlineStr">
        <is>
          <t>2561</t>
        </is>
      </c>
      <c r="R67" s="62" t="inlineStr"/>
    </row>
    <row r="68">
      <c r="A68" s="103" t="n">
        <v>66</v>
      </c>
      <c r="B68" s="104" t="inlineStr">
        <is>
          <t>การแสดงผลกราฟสเปกตรัมอินฟราเรด (Infrared spectrum) ตามมาตรฐานสากล แกน Y และแกน X ต้องแสดงค่าพารามิเตอร์ใดตามลำดับ</t>
        </is>
      </c>
      <c r="C68" s="104" t="inlineStr"/>
      <c r="D68" s="104" t="inlineStr">
        <is>
          <t>Absorbance กับ Wavelength</t>
        </is>
      </c>
      <c r="E68" s="104" t="inlineStr">
        <is>
          <t>Peak intensity กับ Chemical shift</t>
        </is>
      </c>
      <c r="F68" s="104" t="inlineStr">
        <is>
          <t>Absorbance กับ Frequency</t>
        </is>
      </c>
      <c r="G68" s="104" t="inlineStr">
        <is>
          <t>Transmittance กับ Wavelength</t>
        </is>
      </c>
      <c r="H68" s="104" t="inlineStr">
        <is>
          <t>Transmittance กับ Wavenumber</t>
        </is>
      </c>
      <c r="I68" s="62" t="n">
        <v>5</v>
      </c>
      <c r="J68" s="104" t="inlineStr">
        <is>
          <t>✅ คำตอบที่ถูกต้อง: ข้อ จ. Transmittance กับ Wavenumber
🎯 ทำไมข้อนี้ถึงถูก: ตามมาตรฐานของ IUPAC และเภสัชตำรับสากล IR spectrum จะพล็อตระหว่างแกน Y แสดงค่าร้อยละการส่องผ่านแสง (% Transmittance) หรือค่าการดูดกลืนแสง (Absorbance) กับแกน X แสดงค่าเลขคลื่น (Wavenumber) ในหน่วยเซนติเมตรยกกำลังลบหนึ่ง (cm^-1)
🔍 ข้ออื่นผิดเพราะอะไร:
• ข้อ ก.: Absorbance กับ Wavelength เป็นแกนมาตรฐานของเครื่อง UV-Visible spectrophotometer ซึ่งวัดความยาวคลื่นเป็นนาโนเมตร (nm)
• ข้อ ข.: Peak intensity กับ Chemical shift (ppm) เป็นแกนที่ใช้ในการแสดงผล Nuclear Magnetic Resonance (NMR) spectroscopy
• ข้อ ค.: Frequency (Hz) ไม่นิยมใช้แสดงบนแกน X ของ IR สเปกโทรสโกปีเนื่องจากตัวเลขมีค่าสูงมาก จึงใช้ wavenumber แทน
• ข้อ ง.: Wavelength (ไมโครเมตร) เคยใช้ในอดีต แต่มาตรฐานสากลปัจจุบันกำหนดให้ใช้ wavenumber (cm^-1) บนแกน X</t>
        </is>
      </c>
      <c r="K68" s="104" t="inlineStr"/>
      <c r="L68" s="104" t="inlineStr">
        <is>
          <t>Spectroscopy &amp; Optics</t>
        </is>
      </c>
      <c r="M68" s="104" t="inlineStr">
        <is>
          <t>Infrared (IR) Spectroscopy</t>
        </is>
      </c>
      <c r="N68" s="62" t="inlineStr">
        <is>
          <t>Product</t>
        </is>
      </c>
      <c r="O68" s="104" t="inlineStr">
        <is>
          <t>[SOURCE: ข้อสอบจริง PLE CC1 (Product) ปี 2561 ข้อ 22]</t>
        </is>
      </c>
      <c r="P68" s="62" t="inlineStr">
        <is>
          <t>ข้อสอบเก่า</t>
        </is>
      </c>
      <c r="Q68" s="62" t="inlineStr">
        <is>
          <t>2561</t>
        </is>
      </c>
      <c r="R68" s="62" t="inlineStr"/>
    </row>
    <row r="69">
      <c r="A69" s="103" t="n">
        <v>67</v>
      </c>
      <c r="B69" s="104" t="inlineStr">
        <is>
          <t>ตามข้อกำหนดเภสัชตำรับสากล (USP/BP) ควรเลือกใช้เครื่องมือใดในการพิสูจน์เอกลักษณ์ (Identification) วัตถุดิบตัวยาสำคัญ Metformin hydrochloride raw material เพื่อให้ได้ความจำเพาะเจาะจงสูงสุด</t>
        </is>
      </c>
      <c r="C69" s="104" t="inlineStr"/>
      <c r="D69" s="104" t="inlineStr">
        <is>
          <t>Infrared (IR) spectroscopy</t>
        </is>
      </c>
      <c r="E69" s="104" t="inlineStr">
        <is>
          <t>Thin Layer Chromatography (TLC)</t>
        </is>
      </c>
      <c r="F69" s="104" t="inlineStr">
        <is>
          <t>UV-Vis spectrophotometry</t>
        </is>
      </c>
      <c r="G69" s="104" t="inlineStr">
        <is>
          <t>Fluorescence spectrophotometry</t>
        </is>
      </c>
      <c r="H69" s="104" t="inlineStr">
        <is>
          <t>X-ray powder diffraction (XRPD)</t>
        </is>
      </c>
      <c r="I69" s="62" t="n">
        <v>1</v>
      </c>
      <c r="J69" s="104" t="inlineStr">
        <is>
          <t>✅ คำตอบที่ถูกต้อง: ข้อ ก. Infrared (IR) spectroscopy
🎯 ทำไมข้อนี้ถึงถูก: ตามข้อกำหนดใน Monograph ของเภสัชตำรับสากล (USP/BP Identification A) การพิสูจน์เอกลักษณ์ของวัตถุดิบตัวยาสำคัญ (API) กำหนดให้ใช้เทคนิค Infrared Absorption Spectrophotometry (IR) โดยเปรียบเทียบสเปกตรัมใน Fingerprint region กับ Metformin Hydrochloride Reference Standard ซึ่งมีความจำเพาะเจาะจงต่อโครงสร้างเคมีสูงสุด
🔍 ข้ออื่นผิดเพราะอะไร:
• ข้อ ข.: TLC นิยมใช้ตรวจหาสารปนเปื้อน (Related substances) หรือการคัดกรองเบื้องต้น ไม่มีความจำเพาะเพียงพอสำหรับการเป็นข้อกำหนดหลักในการยืนยันตัวยาสำคัญ
• ข้อ ค.: UV-Vis ให้การดูดกลืนแสงแบบแถบกว้าง (Broad band) ซึ่งบอกได้เฉพาะกลุ่มโครโมฟอร์ ไม่สามารถจำแนกความแตกต่างของสารที่มีโครงสร้างคล้ายคลึงกันได้อย่างสมบูรณ์
• ข้อ ง.: Fluorescence spectrophotometry ใช้เฉพาะสารที่เรืองแสงได้ และไม่ได้เป็นวิธีมาตรฐานในการพิสูจน์เอกลักษณ์ของ Metformin
• ข้อ จ.: X-ray diffraction (XRPD) ใช้ตรวจสอบรูปแบบผลึก (Polymorphism) ไม่ใช่วิธีมาตรฐานขั้นปฐมภูมิสำหรับการพิสูจน์เอกลักษณ์เคมีของวัตถุดิบ</t>
        </is>
      </c>
      <c r="K69" s="104" t="inlineStr"/>
      <c r="L69" s="104" t="inlineStr">
        <is>
          <t>Spectroscopy &amp; Optics</t>
        </is>
      </c>
      <c r="M69" s="104" t="inlineStr">
        <is>
          <t>Infrared (IR) Spectroscopy</t>
        </is>
      </c>
      <c r="N69" s="62" t="inlineStr">
        <is>
          <t>Product</t>
        </is>
      </c>
      <c r="O69" s="104" t="inlineStr">
        <is>
          <t>[SOURCE: ข้อสอบจริง PLE CC1 (Product) ปี 2561 ข้อ 67]</t>
        </is>
      </c>
      <c r="P69" s="62" t="inlineStr">
        <is>
          <t>ข้อสอบเก่า</t>
        </is>
      </c>
      <c r="Q69" s="62" t="inlineStr">
        <is>
          <t>2561</t>
        </is>
      </c>
      <c r="R69" s="62" t="inlineStr"/>
    </row>
    <row r="70">
      <c r="A70" s="103" t="n">
        <v>68</v>
      </c>
      <c r="B70" s="104" t="inlineStr">
        <is>
          <t>ยา Omeprazole ในเภสัชตำรับที่จำหน่ายเป็นสารผสมแบบเรซิมิก (Racemic mixture) สารผสม Racemic mixture มีคุณสมบัติทางแสงเฉพาะตัวตามข้อใด</t>
        </is>
      </c>
      <c r="C70" s="104" t="inlineStr"/>
      <c r="D70" s="104" t="inlineStr">
        <is>
          <t>ละลายน้ำได้ดีกว่าสารเดี่ยวเสมอ</t>
        </is>
      </c>
      <c r="E70" s="104" t="inlineStr">
        <is>
          <t>จัดเป็นโมเลกุลแบบไม่มีไครัลเซ็นเตอร์ (Achiral molecule)</t>
        </is>
      </c>
      <c r="F70" s="104" t="inlineStr">
        <is>
          <t>ไม่หมุนระนาบของแสงโพลาไรซ์ (Optically inactive)</t>
        </is>
      </c>
      <c r="G70" s="104" t="inlineStr">
        <is>
          <t>ดูดกลืนแสงที่ความยาวคลื่นหลายค่าแตกต่างกันอย่างสิ้นเชิง</t>
        </is>
      </c>
      <c r="H70" s="104" t="inlineStr">
        <is>
          <t>มีฤทธิ์แรงกว่า (More potent) สารเดี่ยวที่ไม่ใช่ Racemic mixture เสมอ</t>
        </is>
      </c>
      <c r="I70" s="62" t="n">
        <v>3</v>
      </c>
      <c r="J70" s="104" t="inlineStr">
        <is>
          <t>✅ คำตอบที่ถูกต้อง: ข้อ ค. ไม่หมุนระนาบของแสงโพลาไรซ์ (Optically inactive)
🎯 ทำไมข้อนี้ถึงถูก: Racemic mixture (สารผสมราซีเมต) ประกอบด้วยคู่เอแนนทิโอเมอร์สองรูป (R-enantiomer และ S-enantiomer) ในสัดส่วนที่เท่ากันพอดี 1:1 (50:50) ซึ่งไอโซเมอร์ทั้งสองจะหมุนระนาบแสงโพลาไรซ์ (Plane-polarized light) ในมุมที่เท่ากันแต่มีทิศทางตรงกันข้าม (+ และ -) จึงเกิดการหักล้างกันอย่างสมบูรณ์ ทำให้วัดค่าการหมุนเชิงแสงสุทธิได้เป็น 0 องศา (Optically inactive)
🔍 ข้ออื่นผิดเพราะอะไร:
• ข้อ ก.: ความสามารถในการละลายน้ำขึ้นกับโครงสร้างผลึกและพันธะเคมี ไม่จำเป็นต้องละลายน้ำได้ดีกว่าเสมอไป
• ข้อ ข.: Omeprazole มีอะตอม Chiral sulfur center จึงเป็น Chiral molecule ไม่ใช่ Achiral
• ข้อ ง.: สเปกตรัมการดูดกลืนแสง UV ของ R และ S enantiomer จะเหมือนกันทุกประการเพราะมีโครงสร้างทางเคมีแบบเดียวกัน
• ข้อ จ.: โดยทั่วไป Single pure enantiomer (เช่น Esomeprazole ซึ่งเป็น S-form) มักมีประสิทธิภาพทางคลินิกหรือระดับยาในเลือดที่เหนือกว่า Racemic mixture</t>
        </is>
      </c>
      <c r="K70" s="104" t="inlineStr"/>
      <c r="L70" s="104" t="inlineStr">
        <is>
          <t>Spectroscopy &amp; Optics</t>
        </is>
      </c>
      <c r="M70" s="104" t="inlineStr">
        <is>
          <t>Polarimetry</t>
        </is>
      </c>
      <c r="N70" s="62" t="inlineStr">
        <is>
          <t>Product</t>
        </is>
      </c>
      <c r="O70" s="104" t="inlineStr">
        <is>
          <t>[SOURCE: ข้อสอบจริง PLE CC1 (Product) ปี 2561 ข้อ 90]</t>
        </is>
      </c>
      <c r="P70" s="62" t="inlineStr">
        <is>
          <t>ข้อสอบเก่า</t>
        </is>
      </c>
      <c r="Q70" s="62" t="inlineStr">
        <is>
          <t>2561</t>
        </is>
      </c>
      <c r="R70" s="62" t="inlineStr"/>
    </row>
    <row r="71">
      <c r="A71" s="103" t="n">
        <v>69</v>
      </c>
      <c r="B71" s="104" t="inlineStr">
        <is>
          <t>ตามข้อกำหนดเภสัชตำรับมาตรฐาน การพิสูจน์เอกลักษณ์ (Identification) ของวัตถุดิบยา Levothyroxine sodium สามารถตรวจวิเคราะห์ยืนยันโครงสร้างได้อย่างจำเพาะเจาะจงด้วยเครื่องมือใด</t>
        </is>
      </c>
      <c r="C71" s="104" t="inlineStr"/>
      <c r="D71" s="104" t="inlineStr">
        <is>
          <t>Infrared (IR) spectrophotometer</t>
        </is>
      </c>
      <c r="E71" s="104" t="inlineStr">
        <is>
          <t>Polarimeter</t>
        </is>
      </c>
      <c r="F71" s="104" t="inlineStr">
        <is>
          <t>Differential Scanning Calorimeter (DSC)</t>
        </is>
      </c>
      <c r="G71" s="104" t="inlineStr">
        <is>
          <t>Refractometer</t>
        </is>
      </c>
      <c r="H71" s="104" t="inlineStr">
        <is>
          <t>Flame photometer</t>
        </is>
      </c>
      <c r="I71" s="62" t="n">
        <v>1</v>
      </c>
      <c r="J71" s="104" t="inlineStr">
        <is>
          <t>✅ คำตอบที่ถูกต้อง: ข้อ ก. Infrared (IR) spectrophotometer
🎯 ทำไมข้อนี้ถึงถูก: ตามเภสัชตำรับ USP และ BP การพิสูจน์เอกลักษณ์หลัก (Identification test A) ของ Levothyroxine sodium กำหนดให้ใช้วิธี Infrared Absorption Spectrophotometry (IR / FTIR) โดยตรวจสอบการดูดกลืนแสงในช่วงอินฟราเรดเปรียบเทียบกับสารมาตรฐาน Levothyroxine Sodium RS
🔍 ข้ออื่นผิดเพราะอะไร:
• ข้อ ข.: Polarimeter ใช้วัดค่าการหมุนระนาบแสงโพลาไรซ์ (Optical rotation) ของสารที่มี chiral center แต่ไม่สามารถให้แถบสเปกตรัมที่จำเพาะเจาะจงเทียบเท่า IR
• ข้อ ค.: Differential Scanning Calorimeter (DSC) ใช้วิเคราะห์การเปลี่ยนแปลงทางความร้อน เช่น จุดหลอมเหลวและ polymorphism ไม่ใช่การทดสอบเอกลักษณ์หลักใน monograph
• ข้อ ง.: Refractometer ใช้วัดค่าดัชนีหักเหของของเหลวใส ไม่สามารถยืนยันโครงสร้างทางเคมีของสารอินทรีย์ได้
• ข้อ จ.: Flame photometer ใช้ตรวจวิเคราะห์ปริมาณไอออนของโลหะ ไม่สามารถพิสูจน์โครงสร้างโมเลกุลยาอินทรีย์ได้</t>
        </is>
      </c>
      <c r="K71" s="104" t="inlineStr"/>
      <c r="L71" s="104" t="inlineStr">
        <is>
          <t>Spectroscopy &amp; Optics</t>
        </is>
      </c>
      <c r="M71" s="104" t="inlineStr">
        <is>
          <t>Infrared (IR) Spectroscopy</t>
        </is>
      </c>
      <c r="N71" s="62" t="inlineStr">
        <is>
          <t>Product</t>
        </is>
      </c>
      <c r="O71" s="104" t="inlineStr">
        <is>
          <t>[SOURCE: ข้อสอบจริง PLE CC1 (Product) ปี 2559 ข้อ 15] [RECONSTRUCTED: ปรับแต่งและเติมเต็มบริบทโจทย์เพื่อความสมบูรณ์]</t>
        </is>
      </c>
      <c r="P71" s="62" t="inlineStr">
        <is>
          <t>ข้อสอบเก่า</t>
        </is>
      </c>
      <c r="Q71" s="62" t="inlineStr">
        <is>
          <t>2559</t>
        </is>
      </c>
      <c r="R71" s="62" t="inlineStr"/>
    </row>
    <row r="72">
      <c r="A72" s="103" t="n">
        <v>70</v>
      </c>
      <c r="B72" s="104" t="inlineStr">
        <is>
          <t>หัวข้อการควบคุมคุณภาพหรือทดสอบผลิตภัณฑ์ยาเม็ด Calcium carbonate (CaCO3) ข้อใด ไม่จำเป็น ต้องทำการทดสอบตามข้อกำหนดมาตรฐานเภสัชตำรับ?</t>
        </is>
      </c>
      <c r="C72" s="104" t="inlineStr"/>
      <c r="D72" s="104" t="inlineStr">
        <is>
          <t>ปริมาณตัวยาสำคัญ (% Label Amount)</t>
        </is>
      </c>
      <c r="E72" s="104" t="inlineStr">
        <is>
          <t>Optical rotation (ค่าการหมุนแสงของสารเบนแสง)</t>
        </is>
      </c>
      <c r="F72" s="104" t="inlineStr">
        <is>
          <t>Weight variation (ความสม่ำเสมอของน้ำหนัก)</t>
        </is>
      </c>
      <c r="G72" s="104" t="inlineStr">
        <is>
          <t>Disintegration test (การแตกตัวของเม็ดยา)</t>
        </is>
      </c>
      <c r="H72" s="104" t="inlineStr">
        <is>
          <t>Dissolution test (การละลายของตัวยาสำคัญ)</t>
        </is>
      </c>
      <c r="I72" s="62" t="n">
        <v>2</v>
      </c>
      <c r="J72" s="104" t="inlineStr">
        <is>
          <t>✅ คำตอบที่ถูกต้อง: ข้อ ข. Optical rotation (ค่าการหมุนแสงของสารเบนแสง)
🎯 ทำไมข้อนี้ถึงถูก: Calcium carbonate (CaCO3) เป็นสารประกอบอนินทรีย์แบบสมมาตรที่ไม่มี Chiral center จึงไม่แสดงคุณสมบัติเบนระนาบแสงโพลาไรซ์ (Optically inactive) ดังนั้นจึงไม่มีข้อกำหนดการทดสอบ Optical rotation ในเภสัชตำรับสากล ในขณะที่ข้อกำหนดอื่นๆ เช่น % Label Amount, Weight variation, Disintegration และ Dissolution ล้วนเป็นเกณฑ์มาตรฐานที่ระบุไว้ใน USP Monograph
🔍 ข้ออื่นผิดเพราะอะไร:
• ข้อ ก.: เป็นหัวข้อทดสอบที่จำเป็นอย่างยิ่งตาม USP Monograph เพื่อประกันความถูกต้องของขนาดยา (Assay: 90.0-110.0% of labeled amount)
• ข้อ ค.: เป็นหัวข้อทดสอบที่จำเป็นตาม USP &lt;905&gt; Uniformity of Dosage Units สำหรับยาเม็ดความแรงสูง
• ข้อ ง.: เป็นหัวข้อทดสอบที่จำเป็นตาม USP &lt;701&gt; Disintegration สำหรับยาเม็ดที่ไม่เคลือบเพื่อให้มั่นใจว่าเม็ดยาแตกตัวได้ตามเวลาที่กำหนด
• ข้อ จ.: เป็นหัวข้อทดสอบที่จำเป็นตาม USP &lt;711&gt; Dissolution เพื่อประเมินอัตราการละลายของแคลเซียมคาร์บอเนตในสภาวะจำลองกรดในกระเพาะอาหาร</t>
        </is>
      </c>
      <c r="K72" s="104" t="inlineStr"/>
      <c r="L72" s="104" t="inlineStr">
        <is>
          <t>Spectroscopy &amp; Optics</t>
        </is>
      </c>
      <c r="M72" s="104" t="inlineStr">
        <is>
          <t>Polarimetry &amp; Refractometry</t>
        </is>
      </c>
      <c r="N72" s="62" t="inlineStr">
        <is>
          <t>Product</t>
        </is>
      </c>
      <c r="O72" s="104" t="inlineStr">
        <is>
          <t>[SOURCE: ข้อสอบจริง PLE CC1 (Product) ปี 2558 ข้อ 13]</t>
        </is>
      </c>
      <c r="P72" s="62" t="inlineStr">
        <is>
          <t>ข้อสอบเก่า</t>
        </is>
      </c>
      <c r="Q72" s="62" t="inlineStr">
        <is>
          <t>2558</t>
        </is>
      </c>
      <c r="R72" s="62" t="inlineStr"/>
    </row>
    <row r="73">
      <c r="A73" s="103" t="n">
        <v>71</v>
      </c>
      <c r="B73" s="104" t="inlineStr">
        <is>
          <t>โดยทั่วไปในข้อกำหนดวิเคราะห์มาตรฐาน (Monograph) ของเภสัชตำรับสากล เช่น USP การทดสอบเพื่อพิสูจน์เอกลักษณ์ (Identification) ของวัตถุดิบตัวยาสำคัญ นิยมระบุให้ใช้วิธีการใดร่วมกันเพื่อให้มีความจำเพาะเจาะจงสูงสุด (High specificity)?</t>
        </is>
      </c>
      <c r="C73" s="104" t="inlineStr"/>
      <c r="D73" s="104" t="inlineStr">
        <is>
          <t>HPLC (High-Performance Liquid Chromatography) และ UV-Vis Spectrophotometry</t>
        </is>
      </c>
      <c r="E73" s="104" t="inlineStr">
        <is>
          <t>HPLC และ TLC (Thin-Layer Chromatography)</t>
        </is>
      </c>
      <c r="F73" s="104" t="inlineStr">
        <is>
          <t>TLC และ GC (Gas Chromatography)</t>
        </is>
      </c>
      <c r="G73" s="104" t="inlineStr">
        <is>
          <t>GC และ MS (Mass Spectrometry)</t>
        </is>
      </c>
      <c r="H73" s="104" t="inlineStr">
        <is>
          <t>Chromatographic retention time (เช่น HPLC/TLC) และ IR (Infrared Spectroscopy)</t>
        </is>
      </c>
      <c r="I73" s="62" t="n">
        <v>5</v>
      </c>
      <c r="J73" s="104" t="inlineStr">
        <is>
          <t>✅ คำตอบที่ถูกต้อง: ข้อ จ. Chromatographic retention time (เช่น HPLC/TLC) และ IR (Infrared Spectroscopy)
🎯 ทำไมข้อนี้ถึงถูก: ตามแนวทางของเภสัชตำรับสากล เช่น USP General Chapter &lt;197&gt; Spectrophotometric Identification Tests และโครมาโทกราฟี การทดสอบเพื่อระบุเอกลักษณ์ (Identification) ที่มีความจำเพาะสูงสุด (High specificity) นิยมใช้สองวิธีร่วมกัน ได้แก่ Infrared Spectroscopy (IR) ซึ่งเปรียบเสมือน Molecular fingerprint ของโครงสร้างพันธะเคมี ร่วมกับการเปรียบเทียบค่า Chromatographic Retention Time หรือ Rf กับสารมาตรฐานอ้างอิง
🔍 ข้ออื่นผิดเพราะอะไร:
• ข้อ ก.: ผิด แม้จะนิยมใช้ แต่ UV-Vis Spectrophotometry มีความจำเพาะต่ำเพราะสารที่มีโครโมฟอร์คล้ายกันจะให้สเปกตรัมที่ซ้อนทับกันได้
• ข้อ ข.: ผิด เพราะทั้งสองวิธีอาศัยหลักการแยกทางโครมาโทกราฟีเหมือนกัน ขาดข้อมูลโครงสร้างหมู่ฟังก์ชันเคมีระดับโมเลกุล
• ข้อ ค.: ผิด เพราะเป็นเทคนิคโครมาโทกราฟีทั้งคู่ ไม่มีความจำเพาะต่อการระบุโครงสร้างทางเคมีเท่ากับอินฟราเรดสเปกโทรสโกปี
• ข้อ ง.: ผิด แม้ GC-MS จะมีความจำเพาะสูงมาก แต่มักใช้ในการวิเคราะห์สารปริมาณน้อย (Impurity profiling) มากกว่าการทดสอบเอกลักษณ์ทั่วไปในเภสัชตำรับ Monograph เนื่องจากเครื่องมือมีราคาสูงและซับซ้อน</t>
        </is>
      </c>
      <c r="K73" s="104" t="inlineStr"/>
      <c r="L73" s="104" t="inlineStr">
        <is>
          <t>Spectroscopy &amp; Optics</t>
        </is>
      </c>
      <c r="M73" s="104" t="inlineStr">
        <is>
          <t>Infrared (IR) Spectroscopy</t>
        </is>
      </c>
      <c r="N73" s="62" t="inlineStr">
        <is>
          <t>Product</t>
        </is>
      </c>
      <c r="O73" s="104" t="inlineStr">
        <is>
          <t>[SOURCE: ข้อสอบจริง PLE CC1 (Product) ปี 2558 ข้อ 39]</t>
        </is>
      </c>
      <c r="P73" s="62" t="inlineStr">
        <is>
          <t>ข้อสอบเก่า</t>
        </is>
      </c>
      <c r="Q73" s="62" t="inlineStr">
        <is>
          <t>2558</t>
        </is>
      </c>
      <c r="R73" s="62" t="inlineStr"/>
    </row>
    <row r="74">
      <c r="A74" s="173" t="n">
        <v>72</v>
      </c>
      <c r="B74" t="inlineStr">
        <is>
          <t>10. จากการพิจารณาคุณสมบัติโครงสร้างของยา febuxostat วิธีการข้อใด ไม่เหมาะสมที่สุด ในการพัฒนาวิธีวิเคราะห์เพื่อควบคุมคุณภาพยา (หาปริมาณตัวยาสำคัญ หรือ พิสูจน์อัตลักษณ์)</t>
        </is>
      </c>
      <c r="D74" t="inlineStr">
        <is>
          <t>HPLC-UV</t>
        </is>
      </c>
      <c r="E74" t="inlineStr">
        <is>
          <t>Mass spectrometry</t>
        </is>
      </c>
      <c r="F74" t="inlineStr">
        <is>
          <t>FT-IR spectroscopy</t>
        </is>
      </c>
      <c r="G74" t="inlineStr">
        <is>
          <t>Spectrofluorometer</t>
        </is>
      </c>
      <c r="H74" t="inlineStr">
        <is>
          <t>UV spectroscopy</t>
        </is>
      </c>
      <c r="I74" t="n">
        <v>4</v>
      </c>
      <c r="J74" t="inlineStr">
        <is>
          <t>✅ คำตอบที่ถูกต้อง: ข้อ ง. Spectrofluorometer
🎯 ทำไมข้อนี้ถึงถูก: โครงสร้างของ Febuxostat มีระบบ conjugated double bonds และ aromatic rings ที่ดูดกลืนแสง UV ได้ดีมาก และมี functional groups ชัดเจนสำหรับการพิสูจน์เอกลักษณ์ด้วย FT-IR และ Mass spectrometry แต่ยาตัวนี้ไม่มีคุณสมบัติการเรืองแสงตามธรรมชาติที่โดดเด่นเพียงพอ (lacks strong native fluorescence) การใช้ Spectrofluorometer จึงไม่เหมาะสมที่สุดและไม่ใช่วิธีมาตรฐานตามเภสัชตำรับ
🔍 ข้ออื่นผิดเพราะอะไร:
• ข้อ ก. HPLC-UV: เป็นวิธีมาตรฐานอันดับหนึ่ง (official method) ในการหาปริมาณตัวยาสำคัญ (Assay) และสารสลายตัว (Related substances)
• ข้อ ข. Mass spectrometry: เป็นเครื่องมือที่มีความจำเพาะสูงมากในการยืนยันน้ำหนักโมเลกุลและพิสูจน์อัตลักษณ์
• ข้อ ค. FT-IR spectroscopy: เป็นวิธีมาตรฐานสากลตาม Pharmacopoeia ในการตรวจสอบเอกลักษณ์ (Identification test) ของวัตถุดิบยา
• ข้อ จ. UV spectroscopy: สามารถนำมาใช้วิเคราะห์เบื้องต้นหรือทดสอบการละลาย (dissolution) ได้อย่างมีประสิทธิภาพเนื่องจากโมเลกุลมีค่า molar absorptivity สูงในย่าน UV
---</t>
        </is>
      </c>
      <c r="L74" t="inlineStr">
        <is>
          <t>Titrations</t>
        </is>
      </c>
      <c r="M74" t="inlineStr">
        <is>
          <t>Instrumental Analysis</t>
        </is>
      </c>
      <c r="N74" t="inlineStr">
        <is>
          <t>Product</t>
        </is>
      </c>
      <c r="O74" t="inlineStr">
        <is>
          <t>ข้อ 10 Mock RxCU83</t>
        </is>
      </c>
      <c r="P74" t="inlineStr">
        <is>
          <t>ข้อสอบจำลอง</t>
        </is>
      </c>
      <c r="Q74" t="inlineStr">
        <is>
          <t>Mock RxCU83 ชุดที่ 1</t>
        </is>
      </c>
    </row>
    <row r="75">
      <c r="A75" s="173" t="n">
        <v>73</v>
      </c>
      <c r="B75" t="inlineStr">
        <is>
          <t>21. การวิเคราะห์หาปริมาณธาตุโซเดียม (Na+) ในผลิตภัณฑ์อาหาร เพื่อประเมินความเสี่ยงต่อโรคความดันโลหิตสูง วิธีการวิเคราะห์ในข้อใดมีความแม่นยำและความถูกต้องสูงสุด</t>
        </is>
      </c>
      <c r="D75" t="inlineStr">
        <is>
          <t>UV-Visible spectrophotometry</t>
        </is>
      </c>
      <c r="E75" t="inlineStr">
        <is>
          <t>Inductively Coupled Plasma Optical Emission Spectrometry / Mass Spectrometry (ICP-OES / ICP-MS)</t>
        </is>
      </c>
      <c r="F75" t="inlineStr">
        <is>
          <t>Fourier Transform Infrared Spectroscopy (FT-IR)</t>
        </is>
      </c>
      <c r="G75" t="inlineStr">
        <is>
          <t>Thin Layer Chromatography (TLC)</t>
        </is>
      </c>
      <c r="H75" t="inlineStr">
        <is>
          <t>Nuclear Magnetic Resonance (NMR)</t>
        </is>
      </c>
      <c r="I75" t="n">
        <v>2</v>
      </c>
      <c r="J75" t="inlineStr">
        <is>
          <t>✅ คำตอบที่ถูกต้อง: ข้อ ข. Inductively Coupled Plasma Optical Emission Spectrometry / Mass Spectrometry (ICP-OES / ICP-MS)
🎯 ทำไมข้อนี้ถึงถูก: การวิเคราะห์หาปริมาณธาตุโลหะ (metal and elemental analysis) เช่น Sodium (Na) วิธีที่มีความไว (sensitivity), ขีดจำกัดต่ำสุดในการตรวจวัด (LOD/LOQ) และความแม่นยำถูกต้องสูงสุดคือเทคนิค Atomic Spectroscopy ขั้นสูง ได้แก่ ICP-OES หรือ ICP-MS ซึ่งสามารถแยกและวัดสัญญาณการเปล่งแสงหรือมวลของอะตอมโซเดียมได้อย่างจำเพาะเจาะจง
🔍 ข้ออื่นผิดเพราะอะไร:
• ข้อ ก. UV-Visible spectrophotometry: โซเดียมไอออนไม่มีโครโมฟอร์ (chromophore) จึงไม่ดูดกลืนแสงในย่าน UV-Vis ไม่สามารถวัดได้โดยตรง
• ข้อ ค. FT-IR: ใช้สำหรับตรวจวิเคราะห์พันธะเคมีและ functional groups ของสารประกอบอินทรีย์โมเลกุล ไม่เหมาะกับ monoatomic ions
• ข้อ ง. TLC: เป็นวิธีโครมาโทกราฟีระนาบสำหรับแยกและตรวจสารอินทรีย์ ไม่ใช่วิธีตรวจหาปริมาณธาตุโลหะอย่างแม่นยำ
• ข้อ จ. NMR: ใช้ในการพิสูจน์โครงสร้างสารอินทรีย์ ไม่ใช่วิธีมาตรฐานสำหรับ elemental quantification ในอาหาร
---</t>
        </is>
      </c>
      <c r="L75" t="inlineStr">
        <is>
          <t>Titrations</t>
        </is>
      </c>
      <c r="M75" t="inlineStr">
        <is>
          <t>Instrumental Analysis</t>
        </is>
      </c>
      <c r="N75" t="inlineStr">
        <is>
          <t>Product</t>
        </is>
      </c>
      <c r="O75" t="inlineStr">
        <is>
          <t>ข้อ 21 Mock RxCU83</t>
        </is>
      </c>
      <c r="P75" t="inlineStr">
        <is>
          <t>ข้อสอบจำลอง</t>
        </is>
      </c>
      <c r="Q75" t="inlineStr">
        <is>
          <t>Mock RxCU83 ชุดที่ 1</t>
        </is>
      </c>
    </row>
    <row r="76">
      <c r="A76" s="173" t="n">
        <v>74</v>
      </c>
      <c r="B76" t="inlineStr">
        <is>
          <t>34. ในเอกสารรับรองผลการวิเคราะห์ (Certificate of Analysis: COA) ของผลิตภัณฑ์ยาฉีดชีววัตถุคล้ายคลึง Insulin glargine injection รายการทดสอบในข้อใด ไม่จำเป็น ต้องมีกำหนดไว้</t>
        </is>
      </c>
      <c r="D76" t="inlineStr">
        <is>
          <t>Assay</t>
        </is>
      </c>
      <c r="E76" t="inlineStr">
        <is>
          <t>Identification</t>
        </is>
      </c>
      <c r="F76" t="inlineStr">
        <is>
          <t>Bacterial endotoxins</t>
        </is>
      </c>
      <c r="G76" t="inlineStr">
        <is>
          <t>Impurities / Related proteins</t>
        </is>
      </c>
      <c r="H76" t="inlineStr">
        <is>
          <t>Dissolution</t>
        </is>
      </c>
      <c r="I76" t="n">
        <v>5</v>
      </c>
      <c r="J76" t="inlineStr">
        <is>
          <t>✅ คำตอบที่ถูกต้อง: ข้อ จ. Dissolution
🎯 ทำไมข้อนี้ถึงถูก: การทดสอบการละลาย (Dissolution test) เป็นข้อกำหนดคุณภาพเฉพาะสำหรับรูปแบบยาเตรียมของแข็งรับประทาน (Solid oral dosage forms เช่น ยาเม็ด ยาแคปซูล) เพื่อประเมินอัตราการละลายตัวยา ส่วน Insulin glargine injection จัดเป็นรูปแบบยาฉีดสารละลาย (Parenteral solution) ตัวยาละลายหมดแล้วในหลอดบรรจุ จึงไม่มีและไม่จำเป็นต้องทดสอบ Dissolution
🔍 ข้ออื่นผิดเพราะอะไร:
• ข้อ ก. Assay: เป็นหัวข้อบังคับใน COA ทุกชนิดเพื่อระบุปริมาณตัวยาสำคัญ (Potency/Strength)
• ข้อ ข. Identification: เป็นหัวข้อบังคับเพื่อยืนยันเอกลักษณ์ความถูกต้องของตัวยา
• ข้อ ค. Bacterial endotoxins: เป็นข้อกำหนดความปลอดภัยที่เข้มงวดที่สุดสำหรับยาฉีด (Parenteral products) เพื่อป้องกันภาวะไข้และภาวะติดเชื้อ
• ข้อ ง. Impurities / Related proteins: จำเป็นอย่างยิ่งสำหรับยาชีววัตถุเพื่อควบคุมสารสลายตัวและ HMWP (High Molecular Weight Proteins)
---</t>
        </is>
      </c>
      <c r="L76" t="inlineStr">
        <is>
          <t>Preformulation &amp; GMP</t>
        </is>
      </c>
      <c r="M76" t="inlineStr">
        <is>
          <t>Quality Specifications &amp; COA</t>
        </is>
      </c>
      <c r="N76" t="inlineStr">
        <is>
          <t>Product</t>
        </is>
      </c>
      <c r="O76" t="inlineStr">
        <is>
          <t>ข้อ 34 Mock RxCU83</t>
        </is>
      </c>
      <c r="P76" t="inlineStr">
        <is>
          <t>ข้อสอบจำลอง</t>
        </is>
      </c>
      <c r="Q76" t="inlineStr">
        <is>
          <t>Mock RxCU83 ชุดที่ 1</t>
        </is>
      </c>
    </row>
    <row r="77">
      <c r="A77" s="173" t="n">
        <v>75</v>
      </c>
      <c r="B77" t="inlineStr">
        <is>
          <t>74. เทคนิคเครื่องมือวิเคราะห์ในข้อใด มีความเหมาะสมสูงสุดในการพิสูจน์เอกลักษณ์และตรวจสอบสมบัติทางแสง (Chirality / Optical activity) ของวัตถุดิบยา Paclitaxel ซึ่งมี Chiral centers หลายตำแหน่ง</t>
        </is>
      </c>
      <c r="D77" t="inlineStr">
        <is>
          <t>Near-Infrared Spectroscopy (NIR)</t>
        </is>
      </c>
      <c r="E77" t="inlineStr">
        <is>
          <t>Karl Fischer Titration</t>
        </is>
      </c>
      <c r="F77" t="inlineStr">
        <is>
          <t>Polarimeter (Specific Optical Rotation)</t>
        </is>
      </c>
      <c r="G77" t="inlineStr">
        <is>
          <t>Refractometer (Refractive Index)</t>
        </is>
      </c>
      <c r="H77" t="inlineStr">
        <is>
          <t>Mass Spectrometry (MS)</t>
        </is>
      </c>
      <c r="I77" t="n">
        <v>3</v>
      </c>
      <c r="J77" t="inlineStr">
        <is>
          <t>✅ คำตอบที่ถูกต้อง: ข้อ ค. Polarimeter (Specific Optical Rotation)
🎯 ทำไมข้อนี้ถึงถูก: Paclitaxel เป็นโมเลกุลธรรมชาติที่มีความซับซ้อนและมี Chiral centers ถึง 11 ตำแหน่ง สารที่มีสมบัติ Chiral หรือมี optical activity จะสามารถหมุนระนาบของแสงโพลาไรซ์ (Plane-polarized light) ได้ เครื่องมือมาตรฐานตาม Pharmacopoeia ในการพิสูจน์เอกลักษณ์ทางสเตอริโอเคมีและตรวจวัดค่าการหมุนจำเพาะทางแสง (Specific optical rotation: [alpha]D) คือ Polarimeter
🔍 ข้ออื่นผิดเพราะอะไร:
• ข้อ ก. NIR: ใช้ตรวจวิเคราะห์เอกลักษณ์ทางสเปกโทรสโกปีและความชื้นอย่างรวดเร็ว ไม่สามารถตรวจวัดการหมุนแสงโพลาไรซ์ได้
• ข้อ ข. Karl Fischer Titration: ใช้ตรวจวัดปริมาณน้ำ (Water content) ในตัวอย่างยา
• ข้อ ง. Refractometer: ใช้วัดดัชนีหักเหของแสง (Refractive index) เพื่อดูความบริสุทธิ์ของของเหลว
• ข้อ จ. Mass Spectrometry: ใช้วัดมวลต่อประจุ (m/z) ไม่สามารถแยกความแตกต่างของ enantiomers ที่มีมวลโมเลกุลเท่ากันได้
---</t>
        </is>
      </c>
      <c r="L77" t="inlineStr">
        <is>
          <t>Titrations</t>
        </is>
      </c>
      <c r="M77" t="inlineStr">
        <is>
          <t>Instrumental Analysis</t>
        </is>
      </c>
      <c r="N77" t="inlineStr">
        <is>
          <t>Product</t>
        </is>
      </c>
      <c r="O77" t="inlineStr">
        <is>
          <t>ข้อ 74 Mock RxCU83</t>
        </is>
      </c>
      <c r="P77" t="inlineStr">
        <is>
          <t>ข้อสอบจำลอง</t>
        </is>
      </c>
      <c r="Q77" t="inlineStr">
        <is>
          <t>Mock RxCU83 ชุดที่ 1</t>
        </is>
      </c>
    </row>
    <row r="78">
      <c r="A78" s="173" t="n">
        <v>76</v>
      </c>
      <c r="B78" t="inlineStr">
        <is>
          <t>92. เครื่องมือวิเคราะห์ในข้อใด ไม่เหมาะสม อย่างยิ่งในการนำมาใช้เพื่อการตรวจพิสูจน์เอกลักษณ์ (Identification) ของวัตถุดิบยาฮอร์โมนสังเคราะห์ Ethinylestradiol</t>
        </is>
      </c>
      <c r="D78" t="inlineStr">
        <is>
          <t>HPLC-UV</t>
        </is>
      </c>
      <c r="E78" t="inlineStr">
        <is>
          <t>HPLC-MS</t>
        </is>
      </c>
      <c r="F78" t="inlineStr">
        <is>
          <t>FT-IR Spectroscopy</t>
        </is>
      </c>
      <c r="G78" t="inlineStr">
        <is>
          <t>Inductively Coupled Plasma Optical Emission Spectrometry (ICP-OES)</t>
        </is>
      </c>
      <c r="H78" t="inlineStr">
        <is>
          <t>Nuclear Magnetic Resonance (NMR)</t>
        </is>
      </c>
      <c r="I78" t="n">
        <v>4</v>
      </c>
      <c r="J78" t="inlineStr">
        <is>
          <t>✅ คำตอบที่ถูกต้อง: ข้อ ง. Inductively Coupled Plasma Optical Emission Spectrometry (ICP-OES)
🎯 ทำไมข้อนี้ถึงถูก: Ethinylestradiol เป็นสารประกอบอินทรีย์โมเลกุลขนาดเล็กประเภทสเตียรอยด์ (Steroid hormone) ซึ่งประกอบด้วยอะตอม C, H, O เทคนิค ICP-OES เป็นเครื่องมือวิเคราะห์เชิงอะตอมที่ออกแบบมาสำหรับการตรวจวัดปริมาณธาตุโลหะและธาตุอนินทรีย์ (Elemental/Metal analysis) จึงไม่สามารถนำมาใช้ตรวจพิสูจน์เอกลักษณ์หรือโครงสร้างโมเลกุลของสารอินทรีย์ได้
🔍 ข้ออื่นผิดเพราะอะไร:
• ข้อ ก. HPLC-UV: ใช้วัด Retention time เปรียบเทียบกับสารมาตรฐานตามเภสัชตำรับ
• ข้อ ข. HPLC-MS: พิสูจน์น้ำหนักโมเลกุลและชิ้นส่วนไอออนได้อย่างแม่นยำ
• ข้อ ค. FT-IR: เป็นวิธีมาตรฐานสากลอันดับหนึ่งในการพิสูจน์เอกลักษณ์ (Fingerprint region)
• ข้อ จ. NMR: ยืนยันโครงสร้างทางเคมีและตำแหน่งอะตอมไฮโดรเจน/คาร์บอนได้อย่างสมบูรณ์
---</t>
        </is>
      </c>
      <c r="L78" t="inlineStr">
        <is>
          <t>Titrations</t>
        </is>
      </c>
      <c r="M78" t="inlineStr">
        <is>
          <t>Instrumental Analysis</t>
        </is>
      </c>
      <c r="N78" t="inlineStr">
        <is>
          <t>Product</t>
        </is>
      </c>
      <c r="O78" t="inlineStr">
        <is>
          <t>ข้อ 92 Mock RxCU83</t>
        </is>
      </c>
      <c r="P78" t="inlineStr">
        <is>
          <t>ข้อสอบจำลอง</t>
        </is>
      </c>
      <c r="Q78" t="inlineStr">
        <is>
          <t>Mock RxCU83 ชุดที่ 1</t>
        </is>
      </c>
    </row>
    <row r="79">
      <c r="A79" s="173" t="n">
        <v>77</v>
      </c>
      <c r="B79" t="inlineStr">
        <is>
          <t>115. ในการจัดทำระเบียบวิธีตรวจสอบความถูกต้องของวิธีวิเคราะห์ (Method Validation Protocol) ของเทคนิค HPLC ตามแนวทางสากล ICH Q2(R1) ข้อใดกำหนดเงื่อนไขการทดสอบ ไม่เหมาะสม</t>
        </is>
      </c>
      <c r="D79" t="inlineStr">
        <is>
          <t>ทดสอบ Specificity ด้วยวิธี Forced degradation studies</t>
        </is>
      </c>
      <c r="E79" t="inlineStr">
        <is>
          <t>ทดสอบ Linearity ที่ระดับความเข้มข้นเพียง 3 ระดับ ได้แก่ 95%, 105% และ 110% ของ Label claim</t>
        </is>
      </c>
      <c r="F79" t="inlineStr">
        <is>
          <t>ทดสอบ Repeatability และ Intermediate precision โดยกำหนดเกณฑ์ %RSD ไม่เกิน 2.0%</t>
        </is>
      </c>
      <c r="G79" t="inlineStr">
        <is>
          <t>ทดสอบ Accuracy โดยทำการ Spike สารมาตรฐานลงใน Placebo ที่ระดับความเข้มข้น 80%, 100% และ 120%</t>
        </is>
      </c>
      <c r="H79" t="inlineStr">
        <is>
          <t>ทดสอบ Robustness ด้วยการปรับเปลี่ยนสัดส่วน Mobile phase และอุณหภูมิของคอลัมน์เล็กน้อย</t>
        </is>
      </c>
      <c r="I79" t="n">
        <v>2</v>
      </c>
      <c r="J79" t="inlineStr">
        <is>
          <t>✅ คำตอบที่ถูกต้อง: ข้อ ข. ทดสอบ Linearity ที่ระดับความเข้มข้นเพียง 3 ระดับ ได้แก่ 95%, 105% และ 110% ของ Label claim
🎯 ทำไมข้อนี้ถึงถูก: ตามข้อกำหนดสากลของ ICH Guideline Q2(R1) ในการทดสอบความเป็นเส้นตรง (Linearity) ต้องประเมินความเข้มข้นอย่างน้อย 5 ระดับ (Minimum of 5 concentrations) และต้องครอบคลุมช่วงการวิเคราะห์ (Range) ตั้งแต่ 80% ถึง 120% ของความเข้มข้นเป้าหมายสำหรับการตรวจหาปริมาณตัวยาสำคัญ (Assay) การทดสอบเพียง 3 ระดับและมีช่วงแคบเพียง 95-110% จึงไม่เป็นไปตามเกณฑ์มาตรฐานสากล
🔍 ข้ออื่นผิดเพราะอะไร:
• ข้อ ก. Specificity: Forced degradation (Stress testing) เป็นวิธีมาตรฐานในการพิสูจน์ stability-indicating method
• ข้อ ค. Precision: เกณฑ์ %RSD ≤ 2.0% เป็นเกณฑ์ยอมรับทั่วไปสำหรับ assay ของยาสำเร็จรูป
• ข้อ ง. Accuracy: การทดสอบ 3 ระดับ (80, 100, 120%) รวม 9 ซ้ำ (triplicate) เป็นไปตามเกณฑ์ ICH เป๊ะ
• ข้อ จ. Robustness: การจงใจเปลี่ยนสัดส่วน mobile phase, pH, หรืออุณหภูมิเล็กน้อย เป็นวิธีทดสอบความทนทานของวิธี
---</t>
        </is>
      </c>
      <c r="L79" t="inlineStr">
        <is>
          <t>Titrations</t>
        </is>
      </c>
      <c r="M79" t="inlineStr">
        <is>
          <t>Method Validation</t>
        </is>
      </c>
      <c r="N79" t="inlineStr">
        <is>
          <t>Product</t>
        </is>
      </c>
      <c r="O79" t="inlineStr">
        <is>
          <t>ข้อ 115 Mock RxCU83</t>
        </is>
      </c>
      <c r="P79" t="inlineStr">
        <is>
          <t>ข้อสอบจำลอง</t>
        </is>
      </c>
      <c r="Q79" t="inlineStr">
        <is>
          <t>Mock RxCU83 ชุดที่ 1</t>
        </is>
      </c>
    </row>
    <row r="80">
      <c r="A80" s="173" t="n">
        <v>78</v>
      </c>
      <c r="B80" t="inlineStr">
        <is>
          <t>149. การหาปริมาณแร่ธาตุโซเดียม (Sodium content) ในผลิตภัณฑ์อาหารทางการแพทย์สำหรับผู้ป่วยโรคความดันโลหิตสูงและโรคไต วิธีการวิเคราะห์ทางเครื่องมือในข้อใดมีความถูกต้อง แม่นยำ และมีความจำเพาะเจาะจงสูงสุด</t>
        </is>
      </c>
      <c r="C80" t="inlineStr">
        <is>
          <t>การหาปริมาณแร่ธาตุโซเดียม (Sodium content) ในผลิตภัณฑ์อาหารทางการแพทย์สำหรับผู้ป่วยโรคความดันโลหิตสูงและโรคไต วิธีการวิเคราะห์ทางเครื่องมือในข้อใดมีความถูกต้อง แม่นยำ และมีความจำเพาะเจาะจงสูงสุด</t>
        </is>
      </c>
      <c r="D80" t="inlineStr">
        <is>
          <t>Ultraviolet-Visible Spectrophotometry (UV-Vis)</t>
        </is>
      </c>
      <c r="E80" t="inlineStr">
        <is>
          <t>Inductively Coupled Plasma Mass Spectrometry (ICP-MS) หรือ ICP-OES</t>
        </is>
      </c>
      <c r="F80" t="inlineStr">
        <is>
          <t>Fourier Transform Infrared Spectroscopy (FTIR)</t>
        </is>
      </c>
      <c r="G80" t="inlineStr">
        <is>
          <t>Thin Layer Chromatography (TLC)</t>
        </is>
      </c>
      <c r="H80" t="inlineStr">
        <is>
          <t>Nuclear Magnetic Resonance Spectroscopy (NMR)</t>
        </is>
      </c>
      <c r="I80" t="n">
        <v>2</v>
      </c>
      <c r="J80" t="inlineStr">
        <is>
          <t>✅ คำตอบที่ถูกต้อง: ข้อ b. Inductively Coupled Plasma Mass Spectrometry (ICP-MS) หรือ ICP-OES
🎯 ทำไมข้อนี้ถึงถูก:
ICP-MS (Inductively Coupled Plasma Mass Spectrometry) และ ICP-OES (Optical Emission Spectrometry) รวมถึง Atomic Absorption Spectrometry (AAS) เป็นเทคนิคมาตรฐานระดับสูงสำหรับการตรวจวิเคราะห์หาปริมาณธาตุและโลหะ (elemental analysis) มีความไว (sensitivity) สูงมาก สามารถตรวจวัดระดับ ppm หรือ ppb ได้อย่างแม่นยำ
🔍 ข้ออื่นผิดเพราะอะไร:
• ข้อ a.: UV-Vis ใช้ตรวจสารประกอบอินทรีย์ที่มีโครโมฟอร์ (chromophore) ไม่สามารถตรวจโซเดียมไอออนได้โดยตรง
• ข้อ c.: FTIR ใช้ระบุหมู่ฟังก์ชัน (functional groups) ของโมเลกุลอินทรีย์ ไม่เหมาะกับการวิเคราะห์ปริมาณโลหะเดี่ยว
• ข้อ d.: TLC ใช้แยกสารอินทรีย์เบื้องต้น ไม่สามารถวัดปริมาณโซเดียมได้อย่างแม่นยำ
• ข้อ e.: NMR ใช้ระบุโครงสร้างทางเคมีของสารอินทรีย์ ไม่ใช่วิธีมาตรฐานสำหรับปริมาณวิเคราะห์โซเดียมในอาหาร
---</t>
        </is>
      </c>
      <c r="L80" t="inlineStr">
        <is>
          <t>Spectroscopy &amp; Optics</t>
        </is>
      </c>
      <c r="M80" t="inlineStr">
        <is>
          <t>Atomic &amp; Mass Spectrometry</t>
        </is>
      </c>
      <c r="N80" t="inlineStr">
        <is>
          <t>Product</t>
        </is>
      </c>
      <c r="O80" t="inlineStr">
        <is>
          <t>2567</t>
        </is>
      </c>
      <c r="P80" t="inlineStr">
        <is>
          <t>ข้อสอบจำลอง</t>
        </is>
      </c>
      <c r="Q80" t="inlineStr">
        <is>
          <t>Mock RxCU83 ชุดที่ 2</t>
        </is>
      </c>
    </row>
    <row r="81">
      <c r="A81" s="173" t="n">
        <v>79</v>
      </c>
      <c r="B81" t="inlineStr">
        <is>
          <t>162. ในการตรวจสอบเอกลักษณ์ (Identification test) ของตัวยาฮอร์โมนสังเคราะห์ Ethinyl Estradiol (EE) ในตำรับยาคุมกำเนิด วิธีการวิเคราะห์ทางเครื่องมือในข้อใดไม่สามารถนำมาใช้ในการระบุเอกลักษณ์ของโครงสร้างสารอินทรีย์โมเลกุลนี้ได้</t>
        </is>
      </c>
      <c r="C81" t="inlineStr">
        <is>
          <t>ในการตรวจสอบเอกลักษณ์ (Identification test) ของตัวยาฮอร์โมนสังเคราะห์ Ethinyl Estradiol (EE) ในตำรับยาคุมกำเนิด วิธีการวิเคราะห์ทางเครื่องมือในข้อใดไม่สามารถนำมาใช้ในการระบุเอกลักษณ์ของโครงสร้างสารอินทรีย์โมเลกุลนี้ได้</t>
        </is>
      </c>
      <c r="D81" t="inlineStr">
        <is>
          <t>High-Performance Liquid Chromatography with UV detector (HPLC-UV retention time matching)</t>
        </is>
      </c>
      <c r="E81" t="inlineStr">
        <is>
          <t>High-Performance Liquid Chromatography with Mass Spectrometry (LC-MS)</t>
        </is>
      </c>
      <c r="F81" t="inlineStr">
        <is>
          <t>Inductively Coupled Plasma Mass Spectrometry (ICP-MS) หรือ ICP-OES</t>
        </is>
      </c>
      <c r="G81" t="inlineStr">
        <is>
          <t>Fourier Transform Infrared Spectroscopy (FTIR)</t>
        </is>
      </c>
      <c r="H81" t="inlineStr">
        <is>
          <t>Nuclear Magnetic Resonance Spectroscopy (NMR)</t>
        </is>
      </c>
      <c r="I81" t="n">
        <v>3</v>
      </c>
      <c r="J81" t="inlineStr">
        <is>
          <t>✅ คำตอบที่ถูกต้อง: ข้อ c. Inductively Coupled Plasma Mass Spectrometry (ICP-MS) หรือ ICP-OES
🎯 ทำไมข้อนี้ถึงถูก:
ICP-MS และ ICP-OES เป็นเครื่องมือวิเคราะห์ระดับอะตอม (atomic spectroscopy) ที่ใช้วิเคราะห์หาชนิดและปริมาณของธาตุโลหะและกึ่งโลหะอนินทรีย์ (elemental/metal analysis) พลาสมาอุณหภูมิสูงจะทำลายพันธะเคมีของสารอินทรีย์จนแตกออกเป็นอะตอมเดี่ยวทั้งหมด จึงไม่สามารถใช้ระบุเอกลักษณ์โครงสร้างโมเลกุลสารอินทรีย์อย่าง Ethinyl Estradiol ได้
🔍 ข้ออื่นผิดเพราะอะไร:
• ข้อ a.: HPLC-UV สามารถใช้ระบุเอกลักษณ์โดยการเปรียบเทียบ retention time กับ reference standard
• ข้อ b.: LC-MS สามารถระบุค่าน้ำหนักโมเลกุล (molecular weight) และ fragmentation pattern ของ EE ได้อย่างแม่นยำ
• ข้อ d.: FTIR เป็นวิธีมาตรฐานตามเภสัชตำรับ (identification test) โดยเปรียบเทียบ fingerprint region ของสเปกตรัมอินฟราเรด
• ข้อ e.: NMR ใช้ระบุตำแหน่งไฮโดรเจนและคาร์บอนในโครงสร้างโมเลกุลอินทรีย์ได้อย่างสมบูรณ์
---</t>
        </is>
      </c>
      <c r="K81" t="inlineStr">
        <is>
          <t>mock2_rxcu83/page_10_Im1.png</t>
        </is>
      </c>
      <c r="L81" t="inlineStr">
        <is>
          <t>Spectroscopy &amp; Optics</t>
        </is>
      </c>
      <c r="M81" t="inlineStr">
        <is>
          <t>Atomic &amp; Mass Spectrometry</t>
        </is>
      </c>
      <c r="N81" t="inlineStr">
        <is>
          <t>Product</t>
        </is>
      </c>
      <c r="O81" t="inlineStr">
        <is>
          <t>2567</t>
        </is>
      </c>
      <c r="P81" t="inlineStr">
        <is>
          <t>ข้อสอบจำลอง</t>
        </is>
      </c>
      <c r="Q81" t="inlineStr">
        <is>
          <t>Mock RxCU83 ชุดที่ 2</t>
        </is>
      </c>
    </row>
    <row r="82">
      <c r="A82" s="173" t="n">
        <v>80</v>
      </c>
      <c r="B82" t="inlineStr">
        <is>
          <t>พิจารณาจากโครงสร้างของโมเลกุลยาที่มี Chiral center (สาร chiral molecule ที่เป็น enantiomer) หัวข้อการทดสอบใดจำเป็นสำหรับการควบคุมคุณภาพยานี้
&lt;img src="/PLE%20CC%20Quiz/images/quiz_cc1/quiz_cc1_p25_img3.png"&gt;</t>
        </is>
      </c>
      <c r="D82" t="inlineStr">
        <is>
          <t>Optical rotation</t>
        </is>
      </c>
      <c r="E82" t="inlineStr">
        <is>
          <t>Enantiomeric purity</t>
        </is>
      </c>
      <c r="F82" t="inlineStr">
        <is>
          <t>Refractive index</t>
        </is>
      </c>
      <c r="G82" t="inlineStr">
        <is>
          <t>X-ray diffraction</t>
        </is>
      </c>
      <c r="H82" t="inlineStr">
        <is>
          <t>Particle size distribution</t>
        </is>
      </c>
      <c r="I82" t="n">
        <v>2</v>
      </c>
      <c r="J82" t="inlineStr">
        <is>
          <t>✅ คำตอบที่ถูกต้อง: ข้อ ข. Enantiomeric purity
🎯 ทำไมข้อนี้ถึงถูก:
สำหรับโมเลกุลยาที่มี Chiral center และออกฤทธิ์ทางเภสัชวิทยาเฉพาะ Enantiomer รูปแบบใดรูปแบบหนึ่ง การควบคุมคุณภาพจำเป็นต้องทดสอบ Enantiomeric purity (หรือ Chiral purity) เพื่อควบคุมไม่ให้มีสัดส่วนของ enantiomer ที่ไม่ออกฤทธิ์หรือก่อพิษปนเปื้อนเกินเกณฑ์
🔍 ข้ออื่นผิดเพราะอะไร:
• ข้อ ก. ผิด เพราะ Optical rotation เพียงอย่างเดียวไม่สามารถแยกสัดส่วนการปนเปื้อนของ enantiomer เล็กน้อยได้อย่างแม่นยำเท่า Chiral HPLC
• ข้อ ค. ผิด เพราะ Refractive index เป็นค่าดัชนีหักเหของของเหลวทั่วไป ไม่จำเพาะต่อ chirality
• ข้อ ง. ผิด เพราะ X-ray diffraction ใช้ตรวจสอบรูปผลึก (polymorphism)
• ข้อ จ. ผิด เพราะ Particle size distribution เป็นการทดสอบขนาดอนุภาคทางกายภาพ</t>
        </is>
      </c>
      <c r="K82" t="inlineStr">
        <is>
          <t>Product</t>
        </is>
      </c>
      <c r="L82" t="inlineStr">
        <is>
          <t>Spectroscopy &amp; Optics</t>
        </is>
      </c>
      <c r="M82" t="inlineStr">
        <is>
          <t>Optical rotation &amp; Refractometry</t>
        </is>
      </c>
      <c r="N82" t="inlineStr">
        <is>
          <t>Product</t>
        </is>
      </c>
      <c r="O82" t="inlineStr">
        <is>
          <t>รุ่น RxCU83</t>
        </is>
      </c>
      <c r="P82" t="inlineStr">
        <is>
          <t>แบบฝึกหัด</t>
        </is>
      </c>
      <c r="Q82" t="inlineStr">
        <is>
          <t>Quiz เตรียมสอบ CC1 RxCU83</t>
        </is>
      </c>
    </row>
    <row r="83">
      <c r="A83" s="173" t="n">
        <v>81</v>
      </c>
      <c r="B83" t="inlineStr">
        <is>
          <t>ข้อใดกล่าวถึงผลลัพธ์ที่ได้จากวิธีวิเคราะห์ทางสเปกโทรสโกปีได้ถูกต้อง</t>
        </is>
      </c>
      <c r="D83" t="inlineStr">
        <is>
          <t>HPLC จะให้ spectrum ที่ประกอบไปด้วยแกน X เป็น retention time และแกน Y เป็น absorbance</t>
        </is>
      </c>
      <c r="E83" t="inlineStr">
        <is>
          <t>NMR จะให้ spectrum ที่ประกอบไปด้วยแกน X เป็น chemical shift และแกน Y เป็น absorbance</t>
        </is>
      </c>
      <c r="F83" t="inlineStr">
        <is>
          <t>MS จะให้ spectrum ที่ประกอบไปด้วยแกน X เป็น m/z และแกน Y เป็น absorbance</t>
        </is>
      </c>
      <c r="G83" t="inlineStr">
        <is>
          <t>UV จะให้ spectrum ที่ประกอบไปด้วยแกน X เป็น wavelength และแกน Y เป็น absorbance</t>
        </is>
      </c>
      <c r="H83" t="inlineStr">
        <is>
          <t>IR spectrum จะให้ spectrum ที่ประกอบไปด้วยแกน X เป็น wavenumber และแกน Y เป็น absorbance</t>
        </is>
      </c>
      <c r="I83" t="n">
        <v>4</v>
      </c>
      <c r="J83" t="inlineStr">
        <is>
          <t>✅ คำตอบที่ถูกต้อง: ข้อ ง. UV จะให้ spectrum ที่ประกอบไปด้วยแกน X เป็น wavelength และแกน Y เป็น absorbance
🎯 ทำไมข้อนี้ถึงถูก:
UV-Vis spectrophotometry จะให้สเปกตรัมที่แสดงความสัมพันธ์ระหว่าง ความยาวคลื่นแสง (Wavelength, nm) บนแกน X และ ค่าการดูดกลืนแสง (Absorbance, A) บนแกน Y
🔍 ข้ออื่นผิดเพราะอะไร:
• ข้อ ก. ผิด เพราะผลลัพธ์จาก HPLC เรียกว่า Chromatogram ไม่ใช่ Spectrum
• ข้อ ข. ผิด เพราะ NMR spectrum แกน Y คือ Intensity / Peak area ไม่ใช่ Absorbance
• ข้อ ค. ผิด เพราะ Mass spectrometry แกน Y คือ Relative abundance / Intensity ไม่ใช่ Absorbance
• ข้อ จ. ผิด เพราะ IR spectrum ทั่วไปแกน Y จะแสดงเป็น %Transmittance (%T) หรือ Absorbance แต่ข้อ ง ถูกต้องตรงตามมาตรฐานสเปกโทรสโกปี UV ชัดเจนที่สุด</t>
        </is>
      </c>
      <c r="K83" t="inlineStr">
        <is>
          <t>Product</t>
        </is>
      </c>
      <c r="L83" t="inlineStr">
        <is>
          <t>Spectroscopy &amp; Optics</t>
        </is>
      </c>
      <c r="M83" t="inlineStr">
        <is>
          <t>UV-Vis &amp; IR Spectroscopy</t>
        </is>
      </c>
      <c r="N83" t="inlineStr">
        <is>
          <t>Product</t>
        </is>
      </c>
      <c r="O83" t="inlineStr">
        <is>
          <t>รุ่น RxCU83</t>
        </is>
      </c>
      <c r="P83" t="inlineStr">
        <is>
          <t>แบบฝึกหัด</t>
        </is>
      </c>
      <c r="Q83" t="inlineStr">
        <is>
          <t>Quiz เตรียมสอบ CC1 RxCU83</t>
        </is>
      </c>
    </row>
    <row r="84">
      <c r="A84" s="173" t="n">
        <v>82</v>
      </c>
      <c r="B84" t="inlineStr">
        <is>
          <t>ในการตรวจเอกลักษณ์และทดสอบความบริสุทธิ์ของวัตถุดิบยาชนิดหนึ่งตามเภสัชตำรับ กำหนดให้สารละลายตัวอย่างมีค่า Specific Optical Rotation [alpha] ระหว่าง -107 องศา ถึง -109.5 องศา เครื่องมือวิเคราะห์ข้อใดเหมาะสมที่สุดสำหรับการทดสอบค่าดังกล่าว</t>
        </is>
      </c>
      <c r="C84" t="inlineStr">
        <is>
          <t>Polarimeter</t>
        </is>
      </c>
      <c r="D84" t="inlineStr">
        <is>
          <t>Nuclear Magnetic Resonance (NMR) Spectrometer</t>
        </is>
      </c>
      <c r="E84" t="inlineStr">
        <is>
          <t>Infrared (IR) Spectrophotometer</t>
        </is>
      </c>
      <c r="F84" t="inlineStr">
        <is>
          <t>High Performance Liquid Chromatography (HPLC)</t>
        </is>
      </c>
      <c r="G84" t="inlineStr">
        <is>
          <t>Refractometer</t>
        </is>
      </c>
      <c r="H84" t="n">
        <v>1</v>
      </c>
      <c r="I84" t="inlineStr">
        <is>
          <t>✅ คำตอบที่ถูกต้อง: ข้อ ก. Polarimeter
🎯 ทำไมข้อนี้ถึงถูก: Polarimeter หรือ Polarimetry เป็นเครื่องมือที่ใช้วัดค่าการหมุนระนาบของแสงโพลาไรซ์ (Optical Rotation หรือ Specific Rotation) ของสารประกอบที่มี Chiral center (Optically active compounds) เพื่อระบุเอกลักษณ์และความบริสุทธิ์ทางโครงสร้างแบบ enantiomer
🔍 ข้ออื่นผิดเพราะอะไร:
• ข้อ ข.: NMR Spectrometer ใช้วัดระดับพลังงานของนิวเคลียสในสนามแม่เหล็กเพื่อพิสูจน์โครงสร้างทางเคมี (Chemical structure identification)
• ข้อ ค.: IR Spectrophotometer ใช้วัดการดูดกลืนรังสีอินฟราเรดเพื่อตรวจสอบหมู่ฟังก์ชัน (Functional groups)
• ข้อ ง.: HPLC เป็นเทคนิคโครมาโทกราฟีของเหลวสำหรับแยกสาร ตรวจเอกลักษณ์ด้วย retention time และวิเคราะห์หาปริมาณสาร
• ข้อ จ.: Refractometer ใช้วัดดัชนีการหักเหของแสง (Refractive Index) ของสารละลาย ไม่ได้ใช้วัดการหมุนระนาบแสงโพลาไรซ์</t>
        </is>
      </c>
      <c r="K84" t="inlineStr">
        <is>
          <t>Intermediate</t>
        </is>
      </c>
      <c r="L84" t="inlineStr">
        <is>
          <t>Spectroscopy &amp; Optics</t>
        </is>
      </c>
      <c r="M84" t="inlineStr">
        <is>
          <t>Polarimetry &amp; Specific Rotation</t>
        </is>
      </c>
      <c r="N84" t="inlineStr">
        <is>
          <t>Product</t>
        </is>
      </c>
      <c r="O84" t="inlineStr">
        <is>
          <t>[RECONSTRUCTED: ปรับแต่งและเติมเต็มบริบทโจทย์/ตัวเลือกเพื่อความสมบูรณ์] ข้อสอบจริง PLE-CC1 ปี 2567 ข้อ 3</t>
        </is>
      </c>
      <c r="P84" t="inlineStr">
        <is>
          <t>ข้อสอบจริง</t>
        </is>
      </c>
      <c r="Q84" t="inlineStr">
        <is>
          <t>2567</t>
        </is>
      </c>
    </row>
    <row r="85">
      <c r="A85" s="100" t="n">
        <v>83</v>
      </c>
      <c r="B85" s="34" t="inlineStr">
        <is>
          <t>เทคนิคการตรวจวิเคราะห์ทางสเปกโทรสโกปีอินฟราเรด (Fourier-Transform Infrared Spectroscopy: FTIR) ในเภสัชตำรับสากล มีวัตถุประสงค์หลักและใช้ประโยชน์ในการวิเคราะห์ทางเภสัชกรรมในข้อใด</t>
        </is>
      </c>
      <c r="C85" s="100" t="inlineStr"/>
      <c r="D85" s="34" t="inlineStr">
        <is>
          <t>ใช้หาปริมาณตัวยาสำคัญในระดับไมโครกรัมได้อย่างแม่นยำสูงสุด</t>
        </is>
      </c>
      <c r="E85" s="34" t="inlineStr">
        <is>
          <t>ใช้ตรวจวัดการดูดกลืนแสง UV ของวงแหวนเบนซีนหรือพันธะคู่ที่ต่อเนื่องกัน</t>
        </is>
      </c>
      <c r="F85" s="34" t="inlineStr">
        <is>
          <t>ใช้ตรวจพิสูจน์เอกลักษณ์และระบุหมู่ฟังก์ชัน (Functional groups) ในโครงสร้างโมเลกุลของยา</t>
        </is>
      </c>
      <c r="G85" s="34" t="inlineStr">
        <is>
          <t>ใช้ตรวจหาน้ำหนักโมเลกุลที่แน่นอนของสารและรูปแบบการแตกตัวของไอออน</t>
        </is>
      </c>
      <c r="H85" s="34" t="inlineStr">
        <is>
          <t>ใช้ตรวจวิเคราะห์การกระจายตัวของขนาดอนุภาคในตำรับยาน้ำแขวนตะกอน</t>
        </is>
      </c>
      <c r="I85" s="100" t="n">
        <v>3</v>
      </c>
      <c r="J85" s="34" t="inlineStr">
        <is>
          <t>✅ คำตอบที่ถูกต้อง: ข้อ ค. ใช้ตรวจพิสูจน์เอกลักษณ์และระบุหมู่ฟังก์ชัน (Functional groups) ในโครงสร้างโมเลกุลของยา
🎯 ทำไมข้อนี้ถึงถูก:
FTIR สเปกโทรสโกปีอาศัยหลักการดูดกลืนรังสีอินฟราเรดที่ทำให้เกิดการสั่นของพันธะโควาเลนต์ (Vibrational transitions เช่น Stretching และ Bending) ของหมู่ฟังก์ชันต่างๆ ในโมเลกุล ทำให้เกิดสเปกตรัมที่มีลักษณะเฉพาะตัว โดยเฉพาะในช่วง Fingerprint region (1500 - 400 cm-1) ซึ่งเปรียบเสมือนลายนิ้วมือของโมเลกุล จึงเป็นเทคนิคมาตรฐานสูงสุดในการตรวจพิสูจน์เอกลักษณ์ (Identification) ของวัตถุดิบตัวยาสำคัญในเภสัชตำรับ
🔍 ข้ออื่นผิดเพราะอะไร:
• ข้อ ก. ผิดเพราะ: การวิเคราะห์หาปริมาณความเข้มข้นต่ำนิยมใช้ HPLC หรือ LC-MS มากกว่า FTIR
• ข้อ ข. ผิดเพราะ: เป็นหลักการของ UV-Vis Spectrophotometry (Chromophore / Conjugated system)
• ข้อ ง. ผิดเพราะ: เป็นหน้าที่ของ Mass Spectrometry (MS)
• ข้อ จ. ผิดเพราะ: เป็นหน้าที่ของ Laser Diffraction Particle Size Analysis</t>
        </is>
      </c>
      <c r="K85" s="100" t="inlineStr"/>
      <c r="L85" s="34" t="inlineStr">
        <is>
          <t>Spectroscopy &amp; Optics</t>
        </is>
      </c>
      <c r="M85" s="34" t="inlineStr">
        <is>
          <t>FTIR Functional Group Identification</t>
        </is>
      </c>
      <c r="N85" s="100" t="inlineStr">
        <is>
          <t>Product</t>
        </is>
      </c>
      <c r="O85" s="34" t="inlineStr">
        <is>
          <t>ข้อสอบจริง PLE-CC1 ปี 2566 Day 1 ข้อ 58 [CASE_2566_SMOKING_01]</t>
        </is>
      </c>
      <c r="P85" s="100" t="inlineStr">
        <is>
          <t>ข้อสอบจริง</t>
        </is>
      </c>
      <c r="Q85" s="100" t="inlineStr">
        <is>
          <t>2566 Day 1</t>
        </is>
      </c>
      <c r="R85" s="100" t="inlineStr"/>
    </row>
  </sheetData>
  <mergeCells count="1">
    <mergeCell ref="A1:F1"/>
  </mergeCells>
  <pageMargins left="0.75" right="0.75" top="1" bottom="1" header="0.5" footer="0.5"/>
</worksheet>
</file>

<file path=xl/worksheets/sheet24.xml><?xml version="1.0" encoding="utf-8"?>
<worksheet xmlns="http://schemas.openxmlformats.org/spreadsheetml/2006/main">
  <sheetPr>
    <outlinePr summaryBelow="0" summaryRight="0"/>
    <pageSetUpPr/>
  </sheetPr>
  <dimension ref="A1:U206"/>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6.25" customHeight="1" s="49">
      <c r="A1" s="52">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Preformulation &amp; GMP</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1</v>
      </c>
      <c r="B3" s="166" t="inlineStr">
        <is>
          <t>ข้อใดกล่าวไม่ถูกต้องเกี่ยวกับการเรียกเก็บยาคืนตามเกณฑ์ของ GMP</t>
        </is>
      </c>
      <c r="C3" s="166" t="inlineStr"/>
      <c r="D3" s="166" t="inlineStr">
        <is>
          <t>มีแผนกเรียกเก็บยาคืน</t>
        </is>
      </c>
      <c r="E3" s="166" t="inlineStr">
        <is>
          <t>ยาที่มีปัญหาระดับ 1 ต้องเรียกคืนทันที</t>
        </is>
      </c>
      <c r="F3" s="166" t="inlineStr">
        <is>
          <t>ต้องเก็บสินค้าออกจากท้องตลาดได้เลยทันที</t>
        </is>
      </c>
      <c r="G3" s="166" t="inlineStr">
        <is>
          <t>ต้องรายงานองค์การอาหารและยาภายใน 15 วัน</t>
        </is>
      </c>
      <c r="H3" s="166" t="inlineStr">
        <is>
          <t>การเรียกเก็บยาคืนเป็นหน้าที่ของฝ่ายการตลาดและฝ่ายขาย</t>
        </is>
      </c>
      <c r="I3" s="167" t="n">
        <v>5</v>
      </c>
      <c r="J3" s="166" t="inlineStr">
        <is>
          <t>✅ คำตอบที่ถูกต้อง: ข้อ จ. การเรียกเก็บยาคืนเป็นหน้าที่ของฝ่ายการตลาดและฝ่ายขาย
💡 Background:
ตามหลักเกณฑ์วิธีการที่ดีในการผลิตยา (PIC/S GMP Chapter 8: Complaints and Product Recall) ระบบการเรียกเก็บยาคืน (Product Recall) ต้องดำเนินการโดยคณะกรรมการเรียกเก็บยาคืนที่มีผู้มีอำนาจตัดสินใจสูงสุด เช่น ฝ่ายประกันคุณภาพ (QA) และผู้รับอนุญาต/ผู้มีหน้าที่ปฏิบัติการ (Pharmacist) มิใช่หน้าที่ของฝ่ายการตลาดหรือฝ่ายขาย เพราะต้องยึดถือความปลอดภัยของผู้บริโภคเป็นสำคัญ
🎯 ทำไมข้อนี้ถึงถูก:
ข้อ จ. ไม่ถูกต้อง เพราะการสั่งเรียกเก็บยาคืนและการประเมินความเสี่ยงเป็นหน้าที่รับผิดชอบหลักของฝ่ายประกันคุณภาพ (Quality Assurance: QA) ร่วมกับผู้มีหน้าที่ปฏิบัติการ (Authorized Person / Pharmacist) และคณะกรรมการเรียกเก็บยาคืน โดยฝ่ายขายและการตลาดมีหน้าที่เพียงประสานงานด้านโลจิสติกส์ในการรวบรวมสินค้าตามคำสั่งเท่านั้น
🔍 ข้ออื่นผิดเพราะอะไร:
- ข้อ ก. (มีแผนกเรียกเก็บยาคืน): ถูกต้องตามเกณฑ์ GMP ที่สถานประกอบการต้องมีระบบและผังองค์กรที่รับผิดชอบงาน Product Recall ที่ชัดเจนและผ่านการซักซ้อม (Mock recall) สม่ำเสมอ
- ข้อ ข. (ยาที่มีปัญหาระดับ 1 ต้องเรียกคืนทันที): ถูกต้อง เพราะ Recall Class 1 เป็นข้อบกพร่องวิกฤตที่อาจทำให้ผู้ใช้ยาเสียชีวิตหรือพิการถาวร ต้องดำเนินการเรียกคืนทันทีภายใน 24-48 ชั่วโมง
- ข้อ ค. (ต้องเก็บสินค้าออกจากท้องตลาดได้เลยทันที): ถูกต้อง เมื่อมีการประกาศเรียกคืนยา ผู้รับอนุญาตต้องสามารถระงับการจำหน่ายและกักกันสินค้าออกจากท้องตลาดได้อย่างรวดเร็วและมีประสิทธิภาพ
- ข้อ ง. (ต้องรายงานองค์การอาหารและยาภายใน 15 วัน): ถูกต้องตามขั้นตอนการสรุปรายงานผลการเรียกเก็บยาคืนฉบับสมบูรณ์ (Reconciliation report) ต่อสำนักงานคณะกรรมการอาหารและยา (อย.)
📖 Guideline อ้างอิง:
PIC/S Guide to Good Manufacturing Practice for Medicinal Products (PE 009-17) Chapter 8 &amp; Thai FDA Recall Guidelines
📌 จุดจำก่อนสอบ:
• Recall Class 1: อันตรายร้ายแรงถึงชีวิต (เรียกคืนถึงระดับผู้ป่วยทันที)
• Recall Class 2: มีผลเสียต่อสุขภาพชั่วคราว (เรียกคืนถึงระดับ รพ./ร้านยา)
• Recall Class 3: ไม่กระทบต่อสุขภาพ แต่ผิดมาตรฐาน/ฉลาก (เรียกคืนถึงระดับผู้ค้าส่ง/รพ.)
• อำนาจการตัดสินใจเรียกคืนเป็นของ QA &amp; Authorized Person ไม่ใช่ฝ่ายขาย/การตลาด</t>
        </is>
      </c>
      <c r="K3" s="166" t="inlineStr"/>
      <c r="L3" s="166" t="inlineStr">
        <is>
          <t>Preformulation &amp; GMP</t>
        </is>
      </c>
      <c r="M3" s="166" t="inlineStr">
        <is>
          <t>Good Manufacturing Practice</t>
        </is>
      </c>
      <c r="N3" s="165" t="inlineStr">
        <is>
          <t>Product</t>
        </is>
      </c>
      <c r="O3" s="166" t="inlineStr">
        <is>
          <t>ข้อสอบจริง 2561 ข้อ 18</t>
        </is>
      </c>
      <c r="P3" s="167" t="inlineStr">
        <is>
          <t>ข้อสอบเก่า</t>
        </is>
      </c>
      <c r="Q3" s="165" t="inlineStr">
        <is>
          <t>2561</t>
        </is>
      </c>
      <c r="R3" s="165" t="inlineStr"/>
      <c r="S3" s="2" t="n"/>
      <c r="T3" s="2" t="n"/>
      <c r="U3" s="2" t="n"/>
    </row>
    <row r="4" ht="24" customHeight="1" s="49">
      <c r="A4" s="167" t="n">
        <v>2</v>
      </c>
      <c r="B4" s="166" t="inlineStr">
        <is>
          <t>ข้อใดคือสภาวะมาตรฐานในการทดสอบความคงตัวของยาในระยะยาว (Long-term stability testing) สำหรับการขึ้นทะเบียนยาในประเทศไทย</t>
        </is>
      </c>
      <c r="C4" s="166" t="inlineStr"/>
      <c r="D4" s="166" t="inlineStr">
        <is>
          <t>25°C ± 2°C / 60% ± 5% RH</t>
        </is>
      </c>
      <c r="E4" s="166" t="inlineStr">
        <is>
          <t>30°C ± 2°C / 65% ± 5% RH</t>
        </is>
      </c>
      <c r="F4" s="166" t="inlineStr">
        <is>
          <t>40°C ± 2°C / 75% ± 5% RH</t>
        </is>
      </c>
      <c r="G4" s="166" t="inlineStr">
        <is>
          <t>30°C ± 2°C / 75% ± 5% RH</t>
        </is>
      </c>
      <c r="H4" s="166" t="inlineStr">
        <is>
          <t>25°C ± 2°C / 75% ± 5% RH</t>
        </is>
      </c>
      <c r="I4" s="167" t="n">
        <v>4</v>
      </c>
      <c r="J4" s="166" t="inlineStr">
        <is>
          <t>✅ คำตอบที่ถูกต้อง: ข้อ ง. 30°C ± 2°C / 75% ± 5% RH
💡 Background:
การทดสอบความคงตัวของยาในระยะยาว (Long-term Stability Testing) สำหรับการขึ้นทะเบียนยาในประเทศไทยและกลุ่มประเทศอาเซียน จัดอยู่ในกลุ่มสภาพภูมิอากาศแบบร้อนชื้นสูง (Climatic Zone IVb: Hot and very humid zone) ตามแนวทางของ ICH และ ASEAN Guideline on Stability Study of Drug Product
🎯 ทำไมข้อนี้ถึงถูก:
ข้อ ง. ถูกต้อง เพราะสภาวะมาตรฐานระยะยาวสำหรับ Zone IVb (Hot &amp; Very Humid) คือ อุณหภูมิ 30°C ± 2°C และความชื้นสัมพัทธ์ 75% ± 5% RH ตลอดอายุการเก็บรักษาที่ขอขึ้นทะเบียน (เช่น 24 หรือ 36 เดือน)
🔍 ข้ออื่นผิดเพราะอะไร:
- ข้อ ก. (25°C ± 2°C / 60% ± 5% RH): เป็นสภาวะ Long-term stability สำหรับ Climatic Zone II (Mediterranean/Subtropical zone) เช่น ยุโรป อเมริกา ญี่ปุ่น
- ข้อ ข. (30°C ± 2°C / 65% ± 5% RH): เป็นสภาวะ Long-term stability สำหรับ Climatic Zone IVa (Hot and humid zone)
- ข้อ ค. (40°C ± 2°C / 75% ± 5% RH): เป็นสภาวะการทดสอบความคงตัวแบบเร่ง (Accelerated stability testing) สำหรับทุกโซนรวมถึง Zone IVb เป็นระยะเวลา 6 เดือน
- ข้อ จ. (25°C ± 2°C / 75% ± 5% RH): ไม่ใช่สภาวะมาตรฐานของเขตภูมิอากาศใดตามเกณฑ์ ICH/ASEAN
📖 Guideline อ้างอิง:
ASEAN Guideline on Stability Study of Drug Product &amp; ICH Q1A(R2) Stability Testing of New Drug Substances and Products
📌 จุดจำก่อนสอบ:
• Long-term stability (Zone IVb - Thailand/ASEAN): 30°C ± 2°C / 75% ± 5% RH
• Accelerated stability: 40°C ± 2°C / 75% ± 5% RH (ทดสอบอย่างน้อย 6 เดือน)
• Real-time testing ต้องครอบคลุม Shelf-life ของยาที่ขอขึ้นทะเบียน</t>
        </is>
      </c>
      <c r="K4" s="166" t="inlineStr"/>
      <c r="L4" s="166" t="inlineStr">
        <is>
          <t>Preformulation &amp; GMP</t>
        </is>
      </c>
      <c r="M4" s="166" t="inlineStr">
        <is>
          <t>Stability testing</t>
        </is>
      </c>
      <c r="N4" s="165" t="inlineStr">
        <is>
          <t>Product</t>
        </is>
      </c>
      <c r="O4" s="166" t="inlineStr">
        <is>
          <t>ข้อสอบจริง 2561 ข้อ 44</t>
        </is>
      </c>
      <c r="P4" s="167" t="inlineStr">
        <is>
          <t>ข้อสอบเก่า</t>
        </is>
      </c>
      <c r="Q4" s="165" t="inlineStr">
        <is>
          <t>2561</t>
        </is>
      </c>
      <c r="R4" s="165" t="inlineStr"/>
      <c r="S4" s="2" t="n"/>
      <c r="T4" s="2" t="n"/>
      <c r="U4" s="2" t="n"/>
    </row>
    <row r="5" ht="24" customHeight="1" s="49">
      <c r="A5" s="167" t="n">
        <v>3</v>
      </c>
      <c r="B5" s="166" t="inlineStr">
        <is>
          <t>ข้อใดถูกต้องเกี่ยวกับการจัดเตรียมยาเคมีบำบัด (Cytotoxic preparation) เพื่อความปลอดภัยตามมาตรฐานสากล</t>
        </is>
      </c>
      <c r="C5" s="166" t="inlineStr"/>
      <c r="D5" s="166" t="inlineStr">
        <is>
          <t>ห้องเตรียมควรเป็น positive pressure เมื่อเทียบกับห้องภายนอก</t>
        </is>
      </c>
      <c r="E5" s="166" t="inlineStr">
        <is>
          <t>ลมเป่าควรเป็นแนว vertical ภายใน Biological Safety Cabinet</t>
        </is>
      </c>
      <c r="F5" s="166" t="inlineStr">
        <is>
          <t>ชุดคลุมปฏิบัติงานเมื่อใช้แล้วสามารถนำกลับมาใช้ซ้ำได้จนกว่าใยผ้าจะเสื่อม</t>
        </is>
      </c>
      <c r="G5" s="166" t="inlineStr">
        <is>
          <t>ภาชนะบรรจุควรทำความสะอาดด้วย alcohol 90%</t>
        </is>
      </c>
      <c r="H5" s="166" t="inlineStr">
        <is>
          <t>การเตรียมใน laminar air flow มีความปลอดภัยมากกว่าการเตรียมใน isolator</t>
        </is>
      </c>
      <c r="I5" s="167" t="n">
        <v>2</v>
      </c>
      <c r="J5" s="166" t="inlineStr">
        <is>
          <t>✅ คำตอบที่ถูกต้อง: ข้อ ข. ลมเป่าควรเป็นแนว vertical ภายใน Biological Safety Cabinet
💡 Background:
การผสมเตรียมยาเคมีบำบัด (Cytotoxic / Chemotherapy reconstitution) เป็นสารอันตรายและก่อการกลายพันธุ์ ต้องใช้อุปกรณ์และสถานที่ที่ปกป้องทั้งตัวผลิตภัณฑ์ (Product protection) และปกป้องผู้ปฏิบัติงานรวมถึงสิ่งแวดล้อม (Personnel &amp; Environmental protection) ตามมาตรฐาน USP &lt;800&gt; และ ASHP Guidelines
🎯 ทำไมข้อนี้ถึงถูก:
ข้อ ข. ถูกต้อง เพราะตู้เตรียมยาเคมีบำบัดต้องเป็น Biological Safety Cabinet (BSC Class II Type B2 หรือ Class II Type A2 ที่ต่อท่อออกภายนอก) หรือ Compounding Aseptic Containment Isolator (CACI) ซึ่งใช้ระบบลมเป่าแบบแนวดิ่ง (Vertical laminar airflow) ดิ่งลงจากเพดานตู้สู่ตะแกรงดูดอากาศด้านล่าง ป้องกันไม่ให้อนุภาคยาฟุ้งกระจายเข้าหาหน้าผู้ปฏิบัติงาน
🔍 ข้ออื่นผิดเพราะอะไร:
- ข้อ ก. (ห้องเตรียมควรเป็น positive pressure เมื่อเทียบกับห้องภายนอก): ผิด เพราะห้องเตรียมยาอันตราย/เคมีบำบัดต้องมีแรงดันอากาศเป็นลบ (Negative pressure: -10 ถึง -30 Pa) เพื่อป้องกันไม่ให้ไอระเหยหรืออนุภาคยาเคมีบำบัดรั่วไหลออกสู่พื้นที่ภายนอก
- ข้อ ค. (ชุดคลุมปฏิบัติงานเมื่อใช้แล้วสามารถนำกลับมาใช้ซ้ำได้จนกว่าใยผ้าจะเสื่อม): ผิด เสื้อกาวน์และชุด PPE สำหรับเตรียมยาเคมีบำบัดต้องเป็นชนิดกันน้ำเคลือบสารพิเศษ (Non-permeable / Lint-free) และใช้แบบครั้งเดียวทิ้ง (Single-use disposable) ห้ามนำกลับมาซักใช้ซ้ำ
- ข้อ ง. (ภาชนะบรรจุควรทำความสะอาดด้วย alcohol 90%): ผิด น้ำยาฆ่าเชื้อมาตรฐานคือ 70% Isopropyl alcohol (70% IPA) ปราศจากเชื้อ เพราะ 70% มีประสิทธิภาพในการแทรกซึมและทำลายเชื้อจุลินทรีย์ได้ดีกว่า 90%
- ข้อ จ. (การเตรียมใน laminar air flow มีความปลอดภัยมากกว่าการเตรียมใน isolator): ผิด Horizontal Laminar Airflow Workbench (LAFW) เป่าลมเข้าหาหน้าผู้ปฏิบัติงานโดยตรง ห้ามใช้เตรียมยาเคมีบำบัดโดยเด็ดขาด ขณะที่ Isolator (CACI) เป็นระบบปิดที่มีความปลอดภัยสูงสุด
📖 Guideline อ้างอิง:
USP &lt;800&gt; Hazardous Drugs—Handling in Healthcare Settings &amp; ASHP Guidelines on Handling Hazardous Drugs
📌 จุดจำก่อนสอบ:
• ตู้เตรียมยาเคมีบำบัด: BSC Class II Type B2 หรือ CACI (Vertical laminar airflow เท่านั้น)
• ห้องเตรียมยาเคมีบำบัด: Negative pressure relative to anteroom (-10 ถึง -30 Pa)
• ห้ามใช้ Horizontal LAFW เตรียมยาเคมีบำบัดเด็ดขาด</t>
        </is>
      </c>
      <c r="K5" s="166" t="inlineStr"/>
      <c r="L5" s="166" t="inlineStr">
        <is>
          <t>Preformulation &amp; GMP</t>
        </is>
      </c>
      <c r="M5" s="166" t="inlineStr">
        <is>
          <t>Good Manufacturing Practice</t>
        </is>
      </c>
      <c r="N5" s="165" t="inlineStr">
        <is>
          <t>Product</t>
        </is>
      </c>
      <c r="O5" s="166" t="inlineStr">
        <is>
          <t>ข้อสอบเตรียมสอบเภสัช</t>
        </is>
      </c>
      <c r="P5" s="165" t="inlineStr">
        <is>
          <t>แบบฝึกหัด</t>
        </is>
      </c>
      <c r="Q5" s="165" t="inlineStr">
        <is>
          <t>เล่มม่วง</t>
        </is>
      </c>
      <c r="R5" s="165" t="inlineStr"/>
      <c r="S5" s="2" t="n"/>
      <c r="T5" s="2" t="n"/>
      <c r="U5" s="2" t="n"/>
    </row>
    <row r="6" ht="24" customHeight="1" s="49">
      <c r="A6" s="167" t="n">
        <v>4</v>
      </c>
      <c r="B6" s="166" t="inlineStr">
        <is>
          <t>จากโครงสร้างทางเคมี L-dopa ถูกเปลี่ยนเป็น dopamine ในร่างกายด้วยปฏิกิริยาใด</t>
        </is>
      </c>
      <c r="C6" s="166" t="inlineStr"/>
      <c r="D6" s="166" t="inlineStr">
        <is>
          <t>Decarboxylation</t>
        </is>
      </c>
      <c r="E6" s="166" t="inlineStr">
        <is>
          <t>Demethylation</t>
        </is>
      </c>
      <c r="F6" s="166" t="inlineStr">
        <is>
          <t>Deamination</t>
        </is>
      </c>
      <c r="G6" s="166" t="inlineStr">
        <is>
          <t>Hydrolysis</t>
        </is>
      </c>
      <c r="H6" s="166" t="inlineStr">
        <is>
          <t>Oxidation</t>
        </is>
      </c>
      <c r="I6" s="167" t="n">
        <v>1</v>
      </c>
      <c r="J6" s="166" t="inlineStr">
        <is>
          <t>✅ คำตอบที่ถูกต้อง: ข้อ ก. Decarboxylation
💡 Background:
ในกระบวนการเมแทบอลิซึมและการสังเคราะห์สารสื่อประสาท catecholamines สารตั้งต้น L-dopa (Levodopa) จะถูกเปลี่ยนเป็น dopamine โดยการตัดหมู่คาร์บอกซิล (-COOH) ออกจากโมเลกุลด้วยเอนไซม์ DOPA decarboxylase (Aromatic L-amino acid decarboxylase: AADC)
🎯 ทำไมข้อนี้ถึงถูก:
ข้อ ก. ถูกต้อง เพราะปฏิกิริยา Decarboxylation คือการดึงคาร์บอนไดออกไซด์ (หมู่ carboxyl) ออกจากโครงสร้าง L-dopa ทำให้ได้โมเลกุล Dopamine ซึ่งเกิดขึ้นทั้งในระบบประสาทส่วนกลาง (CNS) และระบบไหลเวียนโลหิตส่วนปลาย (Peripheral tissues)
🔍 ข้ออื่นผิดเพราะอะไร:
- ข้อ ข. (Demethylation): เป็นการตัดหมู่เมทิล (-CH3) เช่น ปฏิกิริยา O-demethylation หรือ N-demethylation ในตับโดยเอนไซม์ CYP450 ไม่ใช่ปฏิกิริยาเปลี่ยน L-dopa เป็น dopamine
- ข้อ ค. (Deamination): เป็นการตัดหมู่อะมิโน (-NH2) เช่น ปฏิกิริยา Oxidative deamination โดยเอนไซม์ MAO ซึ่งทำหน้าที่ทำลาย dopamine ต่อไปเป็น DOPAC
- ข้อ ง. (Hydrolysis): เป็นการสลายพันธะเอสเทอร์หรือเอไมด์ด้วยน้ำ ไม่ตรงกับโครงสร้างของ L-dopa ที่เป็นกรดอะมิโนอิสระ
- ข้อ จ. (Oxidation): เป็นปฏิกิริยาเพิ่มออกซิเจนหรือสูญเสียอิเล็กตรอน เช่น การออกซิไดซ์ catechol ring เป็น quinone
📖 Guideline อ้างอิง:
Foye’s Principles of Medicinal Chemistry (8th Edition) &amp; Goodman &amp; Gilman’s The Pharmacological Basis of Therapeutics (14th Edition)
📌 จุดจำก่อนสอบ:
• L-dopa -&gt; Dopamine: เอนไซม์ DOPA decarboxylase (Decarboxylation)
• Dopamine -&gt; Norepinephrine: เอนไซม์ Dopamine beta-hydroxylase (Hydroxylation)
• Dopamine degradation: เอนไซม์ MAO (Oxidative deamination) และ COMT (O-methylation)</t>
        </is>
      </c>
      <c r="K6" s="166" t="inlineStr"/>
      <c r="L6" s="166" t="inlineStr">
        <is>
          <t>Preformulation &amp; GMP</t>
        </is>
      </c>
      <c r="M6" s="166" t="inlineStr">
        <is>
          <t>Good Manufacturing Practice</t>
        </is>
      </c>
      <c r="N6" s="165" t="inlineStr">
        <is>
          <t>Product</t>
        </is>
      </c>
      <c r="O6" s="166" t="inlineStr">
        <is>
          <t>ข้อสอบเตรียมสอบเภสัช</t>
        </is>
      </c>
      <c r="P6" s="165" t="inlineStr">
        <is>
          <t>แบบฝึกหัด</t>
        </is>
      </c>
      <c r="Q6" s="165" t="inlineStr">
        <is>
          <t>เล่มม่วง</t>
        </is>
      </c>
      <c r="R6" s="165" t="inlineStr"/>
      <c r="S6" s="2" t="n"/>
      <c r="T6" s="2" t="n"/>
      <c r="U6" s="2" t="n"/>
    </row>
    <row r="7" ht="24" customHeight="1" s="49">
      <c r="A7" s="167" t="n">
        <v>5</v>
      </c>
      <c r="B7" s="166" t="inlineStr">
        <is>
          <t>ยาชนิดหนึ่งมี Methylcellulose เป็นส่วนประกอบ เมื่อตั้งทิ้งไว้จะมีความหนืดมากขึ้น แต่เมื่อเขย่าจะมีความหนืดลดลงและเทรินได้ง่าย จัดเป็นลักษณะการไหล (Rheological behavior) แบบใด</t>
        </is>
      </c>
      <c r="C7" s="166" t="inlineStr"/>
      <c r="D7" s="166" t="inlineStr">
        <is>
          <t>Newtonian flow</t>
        </is>
      </c>
      <c r="E7" s="166" t="inlineStr">
        <is>
          <t>Dilatant flow (Shear-thickening)</t>
        </is>
      </c>
      <c r="F7" s="166" t="inlineStr">
        <is>
          <t>Pseudoplastic flow พร้อมสมบัติ Thixotropy</t>
        </is>
      </c>
      <c r="G7" s="166" t="inlineStr">
        <is>
          <t>Plastic flow (Bingham bodies)</t>
        </is>
      </c>
      <c r="H7" s="166" t="inlineStr">
        <is>
          <t>Rheopectic flow</t>
        </is>
      </c>
      <c r="I7" s="167" t="n">
        <v>3</v>
      </c>
      <c r="J7" s="166" t="inlineStr">
        <is>
          <t>✅ คำตอบที่ถูกต้อง: ข้อ ค. Pseudoplastic flow พร้อมสมบัติ Thixotropy
💡 Background:
พฤติกรรมการไหลของสารช่วยก่อเจลและสารเพิ่มความหนืดกลุ่มพอลิเมอร์ เช่น Methylcellulose, CMC-Na, Carbomer จัดเป็นของไหลประเภท Non-Newtonian ชนิด Pseudoplastic flow (Shear-thinning system) ซึ่งเมื่อได้รับแรงเฉือน (Shear rate / การเขย่า) โครงสร้างสายพอลิเมอร์จะคลี่ออกและเรียงตัวขนานไปตามทิศทางการไหล ทำให้ความหนืดลดลง (Viscosity decreases)
🎯 ทำไมข้อนี้ถึงถูก:
ข้อ ค. ถูกต้อง เพราะการที่ตำรับมีความหนืดลดลงเมื่อเขย่า (Shear-thinning) และเมื่อตั้งทิ้งไว้เฉยๆ ความหนืดจะค่อยๆ คืนกลับมาสูงขึ้นตามเวลา (Time-dependent structure recovery) คือปรากฏการณ์ Thixotropy ร่วมกับ Pseudoplastic flow ซึ่งเป็นคุณสมบัติในอุดมคติของยาน้ำแขวนตะกอนและยาน้ำเชื่อม เพื่อให้เทรินง่ายเมื่อเขย่า และป้องกันการตกตะกอนเมื่อตั้งทิ้งไว้
🔍 ข้ออื่นผิดเพราะอะไร:
- ข้อ ก. (Newtonian flow): ความหนืดคงที่เสมอ ไม่เปลี่ยนแปลงตามแรงเฉือนหรือเวลา เช่น น้ำ, แอลกอฮอล์, สารละลายน้ำตาลเจือจาง
- ข้อ ข. (Dilatant flow (Shear-thickening)): เมื่อได้รับแรงเฉือนหรือการกวนเร็ว ความหนืดจะยิ่งเพิ่มขึ้นจนกลายเป็นของแข็ง เช่น แป้งข้าวโพดในน้ำที่มีความเข้มข้นสูง
- ข้อ ง. (Plastic flow (Bingham bodies)): ต้องมีแรงเฉือนเริ่มต้นมากกว่าค่า Yield value เสียก่อนของไหลจึงจะเริ่มเคลื่อนที่ เช่น ยาสีฟัน, Flocculated suspensions เข้มข้น
- ข้อ จ. (Rheopectic flow): เมื่อได้รับแรงกวน/แรงเฉือน ความหนืดจะยิ่งเพิ่มขึ้นตามเวลา ซึ่งตรงข้ามกับ Thixotropy
📖 Guideline อ้างอิง:
Martin’s Physical Pharmacy and Pharmaceutical Sciences (7th Edition) Chapter 16: Rheology
📌 จุดจำก่อนสอบ:
• Pseudoplastic flow (Shear-thinning): ความหนืดลดลงเมื่อแรงเฉือนเพิ่มขึ้น (พบในพอลิเมอร์ส่วนใหญ่)
• Thixotropy: การคืนรูปความหนืดที่ต้องใช้เวลาเมื่อหยุดแรงเฉือน (Time-dependent reversible gel-sol-gel transformation)
• Dilatant (Shear-thickening): ความหนืดเพิ่มขึ้นเมื่อแรงเฉือนเพิ่มขึ้น (สารแขวนลอยอนุภาคแน่น &gt;50%)</t>
        </is>
      </c>
      <c r="K7" s="166" t="inlineStr"/>
      <c r="L7" s="166" t="inlineStr">
        <is>
          <t>Preformulation &amp; GMP</t>
        </is>
      </c>
      <c r="M7" s="166" t="inlineStr">
        <is>
          <t>Good Manufacturing Practice</t>
        </is>
      </c>
      <c r="N7" s="165" t="inlineStr">
        <is>
          <t>Product</t>
        </is>
      </c>
      <c r="O7" s="166" t="inlineStr">
        <is>
          <t>ข้อสอบเตรียมสอบเภสัช</t>
        </is>
      </c>
      <c r="P7" s="165" t="inlineStr">
        <is>
          <t>แบบฝึกหัด</t>
        </is>
      </c>
      <c r="Q7" s="165" t="inlineStr">
        <is>
          <t>เล่มม่วง</t>
        </is>
      </c>
      <c r="R7" s="165" t="inlineStr"/>
      <c r="S7" s="2" t="n"/>
      <c r="T7" s="2" t="n"/>
      <c r="U7" s="2" t="n"/>
    </row>
    <row r="8" ht="24" customHeight="1" s="49">
      <c r="A8" s="167" t="n">
        <v>6</v>
      </c>
      <c r="B8" s="166" t="inlineStr">
        <is>
          <t>พอลิเมอร์ในข้อใดจัดเป็นสารเคลือบฟิล์มชนิดแตกตัวในลำไส้ (Enteric coating polymer) ที่ละลายได้เฉพาะในสภาวะทางเดินอาหารที่มีค่า pH สูงกว่า 5.5 ขึ้นไป</t>
        </is>
      </c>
      <c r="C8" s="166" t="inlineStr"/>
      <c r="D8" s="166" t="inlineStr">
        <is>
          <t>Hydroxypropyl methylcellulose (HPMC)</t>
        </is>
      </c>
      <c r="E8" s="166" t="inlineStr">
        <is>
          <t>Ethyl cellulose (EC)</t>
        </is>
      </c>
      <c r="F8" s="166" t="inlineStr">
        <is>
          <t>Polyethylene glycol (PEG)</t>
        </is>
      </c>
      <c r="G8" s="166" t="inlineStr">
        <is>
          <t>Hydroxypropyl methylcellulose phthalate (HPMCP)</t>
        </is>
      </c>
      <c r="H8" s="166" t="inlineStr">
        <is>
          <t>Povidone (PVP)</t>
        </is>
      </c>
      <c r="I8" s="167" t="n">
        <v>4</v>
      </c>
      <c r="J8" s="166" t="inlineStr">
        <is>
          <t>✅ คำตอบที่ถูกต้อง: ข้อ ง. Hydroxypropyl methylcellulose phthalate (HPMCP)
💡 Background:
พอลิเมอร์เคลือบเม็ดยาชนิดแตกตัวในลำไส้ (Enteric coating polymers) ต้องมีหมู่ฟังก์ชันที่ทนกรดในกระเพาะอาหาร (pH 1.2) โดยไม่ละลาย แต่สามารถแตกตัวเป็นไอออน (Ionization ของหมู่ Carboxyl / Phthalate) และละลายได้ในลำไส้เล็กที่มีสภาวะเป็นกรดอ่อนถึงด่าง (pH &gt; 5.5 - 6.8)
🎯 ทำไมข้อนี้ถึงถูก:
ข้อ ง. ถูกต้อง เพราะ Hydroxypropyl methylcellulose phthalate (HPMCP) รวมถึง Cellulose acetate phthalate (CAP) และ Eudragit L/S มีหมู่ Phthalic acid / Carboxylic acid ester ซึ่งไม่ละลายในกรด pH ต่ำ แต่จะเกิดการละลายเมื่อ pH สูงกว่า 5.5 ขึ้นไป จึงจัดเป็น Enteric polymer มาตรฐาน
🔍 ข้ออื่นผิดเพราะอะไร:
- ข้อ ก. (Hydroxypropyl methylcellulose (HPMC)): เป็นพอลิเมอร์ละลายน้ำได้ดีในทุกช่วง pH ใช้สำหรับการเคลือบฟิล์มชนิดปลดปล่อยทันที (Immediate release film coating)
- ข้อ ข. (Ethyl cellulose (EC)): เป็นพอลิเมอร์ไม่ละลายน้ำในทุกช่วง pH ของทางเดินอาหาร นิยมใช้สำหรับการเคลือบควบคุมการปลดปล่อยแบบยืดเวลา (Extended/Sustained release coating)
- ข้อ ค. (Polyethylene glycol (PEG)): เป็นสารช่วยละลายน้ำ ทำหน้าที่เป็น Pore former หรือ Plasticizer ในสูตรเคลือบ ไม่ใช่สารก่อฟิล์มลำไส้
- ข้อ จ. (Povidone (PVP)): เป็นพอลิเมอร์ละลายน้ำได้ดี ใช้เป็น Binder หรือ Immediate-release coating
📖 Guideline อ้างอิง:
Handbook of Pharmaceutical Excipients (9th Edition) &amp; USP-NF General Chapter &lt;711&gt; Dissolution - Delayed Release
📌 จุดจำก่อนสอบ:
• Enteric polymers (ละลายที่ pH &gt; 5.5-6.8): CAP, HPMCP, HPMC-AS, PVAP, Eudragit L, Eudragit S, Shellac
• Immediate release polymers (ละลายน้ำทุก pH): HPMC, HPC, PVA, Povidone
• Extended release insoluble polymers: Ethyl cellulose (EC), Cellulose acetate, Eudragit RS/RL</t>
        </is>
      </c>
      <c r="K8" s="166" t="inlineStr"/>
      <c r="L8" s="166" t="inlineStr">
        <is>
          <t>Preformulation &amp; GMP</t>
        </is>
      </c>
      <c r="M8" s="166" t="inlineStr">
        <is>
          <t>Good Manufacturing Practice</t>
        </is>
      </c>
      <c r="N8" s="165" t="inlineStr">
        <is>
          <t>Product</t>
        </is>
      </c>
      <c r="O8" s="166" t="inlineStr">
        <is>
          <t>ข้อสอบจริง 2562 / 2566</t>
        </is>
      </c>
      <c r="P8" s="167" t="inlineStr">
        <is>
          <t>ข้อสอบเก่า</t>
        </is>
      </c>
      <c r="Q8" s="165" t="inlineStr">
        <is>
          <t>2562</t>
        </is>
      </c>
      <c r="R8" s="165" t="inlineStr"/>
      <c r="S8" s="2" t="n"/>
      <c r="T8" s="2" t="n"/>
      <c r="U8" s="2" t="n"/>
    </row>
    <row r="9" ht="24" customHeight="1" s="49">
      <c r="A9" s="167" t="n">
        <v>7</v>
      </c>
      <c r="B9" s="166" t="inlineStr">
        <is>
          <t>สารช่วยในสูตรตำรับ (Excipients) ชนิดใดจัดเป็นสารช่วยแตกตัวประสิทธิภาพสูง (Superdisintegrant) ที่ออกฤทธิ์ด้วยการดูดซับน้ำและพองตัวอย่างรวดเร็ว</t>
        </is>
      </c>
      <c r="C9" s="166" t="inlineStr"/>
      <c r="D9" s="166" t="inlineStr">
        <is>
          <t>Croscarmellose sodium</t>
        </is>
      </c>
      <c r="E9" s="166" t="inlineStr">
        <is>
          <t>Talcum</t>
        </is>
      </c>
      <c r="F9" s="166" t="inlineStr">
        <is>
          <t>Povidone K30</t>
        </is>
      </c>
      <c r="G9" s="166" t="inlineStr">
        <is>
          <t>Gelatin</t>
        </is>
      </c>
      <c r="H9" s="166" t="inlineStr">
        <is>
          <t>Methyl cellulose</t>
        </is>
      </c>
      <c r="I9" s="167" t="n">
        <v>1</v>
      </c>
      <c r="J9" s="166" t="inlineStr">
        <is>
          <t>✅ คำตอบที่ถูกต้อง: ข้อ ก. Croscarmellose sodium
💡 Background:
สารช่วยแตกตัวประสิทธิภาพสูง (Superdisintegrants) เป็นสารช่วยในตำรับยาเม็ดที่ใช้ในปริมาณน้อย (1-5% w/w) แต่มีประสิทธิภาพในการทำให้เม็ดยาแตกตัวภายในไม่กี่วินาทีถึงนาที ผ่านกลไกการดูดซับน้ำเข้าสู่โครงสร้างอย่างรวดเร็ว (Wicking / Capillary action) ตามด้วยการพองตัวแบบมหาศาล (Rapid swelling)
🎯 ทำไมข้อนี้ถึงถูก:
ข้อ ก. ถูกต้อง เพราะ Croscarmellose sodium (Cross-linked sodium carboxymethylcellulose / Ac-Di-Sol) เป็น Superdisintegrant ชนิดโครงสร้างร่างแหข้ามสายที่ดูดน้ำและพองตัวได้สูงถึง 4-8 เท่าในเวลาอันรวดเร็วโดยไม่เกิดเมือกเหนียวขัดขวางการกระจายตัว
🔍 ข้ออื่นผิดเพราะอะไร:
- ข้อ ข. (Talcum): ทำหน้าที่เป็น Glidant (สารช่วยการไหล) และ Lubricant / Anti-tacking agent ไม่ใช่สารช่วยแตกตัว
- ข้อ ค. (Povidone K30): ทำหน้าที่เป็น Binder (สารยึดเกาะ) ในกระบวนการทำแกรนูล
- ข้อ ง. (Gelatin): ทำหน้าที่เป็น Binder หรือวัสดุทำเปลือกแคปซูล
- ข้อ จ. (Methyl cellulose): ทำหน้าที่เป็น Binder หรือสารเพิ่มความหนืด / สารแขวนตะกอน
📖 Guideline อ้างอิง:
Handbook of Pharmaceutical Excipients (9th Edition) &amp; Ansel’s Pharmaceutical Dosage Forms (11th Edition)
📌 จุดจำก่อนสอบ:
• 3 Superdisintegrants หลักที่ออกสอบบ่อยที่สุด:
  1. Croscarmellose sodium (Ac-Di-Sol) -&gt; Cross-linked Na CMC (Wicking &amp; Swelling)
  2. Sodium starch glycolate (Explotab / Primojel) -&gt; Cross-linked starch (Rapid swelling 200-300%)
  3. Crospovidone (Polyplasdone XL) -&gt; Cross-linked PVP (Wicking &amp; Rapid moisture uptake)</t>
        </is>
      </c>
      <c r="K9" s="166" t="inlineStr"/>
      <c r="L9" s="166" t="inlineStr">
        <is>
          <t>Preformulation &amp; GMP</t>
        </is>
      </c>
      <c r="M9" s="166" t="inlineStr">
        <is>
          <t>Good Manufacturing Practice</t>
        </is>
      </c>
      <c r="N9" s="165" t="inlineStr">
        <is>
          <t>Product</t>
        </is>
      </c>
      <c r="O9" s="166" t="inlineStr">
        <is>
          <t>ข้อสอบจริง 2561 ข้อ 108 / 2567 ข้อ 15</t>
        </is>
      </c>
      <c r="P9" s="167" t="inlineStr">
        <is>
          <t>ข้อสอบเก่า</t>
        </is>
      </c>
      <c r="Q9" s="165" t="inlineStr">
        <is>
          <t>2561</t>
        </is>
      </c>
      <c r="R9" s="165" t="inlineStr"/>
      <c r="S9" s="2" t="n"/>
      <c r="T9" s="2" t="n"/>
      <c r="U9" s="2" t="n"/>
    </row>
    <row r="10" ht="24" customHeight="1" s="49">
      <c r="A10" s="167" t="n">
        <v>8</v>
      </c>
      <c r="B10" s="166" t="inlineStr">
        <is>
          <t>ตามมาตรฐาน GMP PIC/S Annex 1 ในการผลิตและบรรจุยาฉีด Insulin ซึ่งเตรียมด้วยกระบวนการปลอดเชื้อ (Aseptic processing) ต้องดำเนินการในห้องสะอาด (Cleanroom) ระดับใด</t>
        </is>
      </c>
      <c r="C10" s="166" t="inlineStr"/>
      <c r="D10" s="166" t="inlineStr">
        <is>
          <t>Grade A ทั้งในจุดสัมผัสยาและสภาพแวดล้อมพื้นหลัง</t>
        </is>
      </c>
      <c r="E10" s="166" t="inlineStr">
        <is>
          <t>Grade D สำหรับทั้งกระบวนการเตรียมและบรรจุ</t>
        </is>
      </c>
      <c r="F10" s="166" t="inlineStr">
        <is>
          <t>Grade C สำหรับทั้งกระบวนการเตรียมและบรรจุ</t>
        </is>
      </c>
      <c r="G10" s="166" t="inlineStr">
        <is>
          <t>Grade A ในจุดสัมผัสยา โดยมีสภาพแวดล้อมพื้นหลังเป็น Grade B</t>
        </is>
      </c>
      <c r="H10" s="166" t="inlineStr">
        <is>
          <t>Grade B ในจุดสัมผัสยา โดยมีสภาพแวดล้อมพื้นหลังเป็น Grade C</t>
        </is>
      </c>
      <c r="I10" s="167" t="n">
        <v>4</v>
      </c>
      <c r="J10" s="166" t="inlineStr">
        <is>
          <t>✅ คำตอบที่ถูกต้อง: ข้อ ง. Grade A ในจุดสัมผัสยา โดยมีสภาพแวดล้อมพื้นหลังเป็น Grade B
💡 Background:
ยาฉีด Insulin เป็นสารชีววัตถุกลุ่มโปรตีนที่ไม่ทนต่อความร้อนสูง จึงไม่สามารถผ่านการฆ่าเชื้อในขั้นตอนสุดท้าย (Terminal sterilization ด้วย Autoclave) ได้ ต้องผลิตและบรรจุด้วยกระบวนการปลอดเชื้อ (Aseptic processing and filling) ผ่านการกรอง 0.22 ไมครอน
🎯 ทำไมข้อนี้ถึงถูก:
ข้อ ง. ถูกต้อง เพราะตามมาตรฐาน GMP PIC/S Annex 1 (Manufacture of Sterile Medicinal Products) จุดปฏิบัติการวิกฤตที่มีการเปิดสัมผัสยาปลอดเชื้อและบรรจุลงภาชนะ (Filling zone) จะต้องอยู่ในสภาวะ Grade A (Laminar airflow velocity 0.36-0.54 m/s, อนุภาค &gt;= 0.5 µm เท่ากับศูนย์ในการปฏิบัติงาน) และต้องมีห้องสภาพแวดล้อมพื้นหลัง (Background environment) เป็น Grade B
🔍 ข้ออื่นผิดเพราะอะไร:
- ข้อ ก. (Grade A ทั้งในจุดสัมผัสยาและสภาพแวดล้อมพื้นหลัง): ไม่ถูกต้องในทางวิศวกรรม Cleanroom เพราะพื้นที่รอบนอกไม่ต้องใช้ Grade A ทั้งห้อง แต่ควบคุมสภาพแวดล้อมพื้นหลังเป็น Grade B
- ข้อ ข. (Grade D สำหรับทั้งกระบวนการเตรียมและบรรจุ): Grade D ใช้สำหรับขั้นตอนเตรียมภาชนะหรือผลิตภัณฑ์ Non-sterile เท่านั้น ไม่สามารถใช้บรรจุยาฉีดปลอดเชื้อได้
- ข้อ ค. (Grade C สำหรับทั้งกระบวนการเตรียมและบรรจุ): Grade C ใช้สำหรับเตรียมสารละลายก่อนกรองฆ่าเชื้อ หรือใช้บรรจุยาที่มี Terminal sterilization ในภายหลัง
- ข้อ จ. (Grade B ในจุดสัมผัสยา โดยมีสภาพแวดล้อมพื้นหลังเป็น Grade C): ผิดระดับ เพราะจุดสัมผัสยาปลอดเชื้อโดยตรงต้องเป็น Grade A เท่านั้น
📖 Guideline อ้างอิง:
PIC/S GMP Guide Annex 1: Manufacture of Sterile Medicinal Products (2022/2023 Revision)
📌 จุดจำก่อนสอบ:
• Aseptic preparation &amp; filling (ยาไม่ทนร้อน): จุดสัมผัสยา = Grade A, สภาพแวดล้อมรอบข้าง = Grade B
• Terminal sterilization (ยาทนร้อน นึ่งฆ่าเชื้อท้ายสุด): เตรียมยา = Grade C/D, บรรจุยา = Grade A/C
• Grade A: ลม Laminar flow 0.45 m/s ± 20%, นับอนุภาค &gt;= 0.5 µm ไม่เกิน 3,520 อนุภาค/m³ (At rest) / 3,520 (In operation)</t>
        </is>
      </c>
      <c r="K10" s="166" t="inlineStr"/>
      <c r="L10" s="166" t="inlineStr">
        <is>
          <t>Preformulation &amp; GMP</t>
        </is>
      </c>
      <c r="M10" s="166" t="inlineStr">
        <is>
          <t>Good Manufacturing Practice</t>
        </is>
      </c>
      <c r="N10" s="165" t="inlineStr">
        <is>
          <t>Product</t>
        </is>
      </c>
      <c r="O10" s="166" t="inlineStr">
        <is>
          <t>ข้อสอบจริง 2566 Day 2 ข้อ 97</t>
        </is>
      </c>
      <c r="P10" s="167" t="inlineStr">
        <is>
          <t>ข้อสอบเก่า</t>
        </is>
      </c>
      <c r="Q10" s="165" t="inlineStr">
        <is>
          <t>2566</t>
        </is>
      </c>
      <c r="R10" s="165" t="inlineStr"/>
      <c r="S10" s="2" t="n"/>
      <c r="T10" s="2" t="n"/>
      <c r="U10" s="2" t="n"/>
    </row>
    <row r="11" ht="24" customHeight="1" s="49">
      <c r="A11" s="167" t="n">
        <v>9</v>
      </c>
      <c r="B11" s="166" t="inlineStr">
        <is>
          <t>โรงงานผลิตยาแผนปัจจุบันที่ประสงค์จะผลิตยาปฏิชีวนะกลุ่ม Penicillin ตามหลักเกณฑ์มาตรฐาน GMP PIC/S จะต้องออกแบบสถานที่ผลิตและระบบวิศวกรรมอย่างไร</t>
        </is>
      </c>
      <c r="C11" s="166" t="inlineStr"/>
      <c r="D11" s="166" t="inlineStr">
        <is>
          <t>ผลิตในอาคารเดียวกันได้โดยใช้วิธีสลับรอบการผลิต (Campaign production)</t>
        </is>
      </c>
      <c r="E11" s="166" t="inlineStr">
        <is>
          <t>แยกอาคารผลิตแต่สามารถเชื่อมต่อระบบปรับอากาศ (HVAC) และระบบน้ำร่วมกันได้</t>
        </is>
      </c>
      <c r="F11" s="166" t="inlineStr">
        <is>
          <t>ต้องแยกอาคารผลิตและแยกระบบสาธารณูปโภค (HVAC/Water) โดยเด็ดขาด</t>
        </is>
      </c>
      <c r="G11" s="166" t="inlineStr">
        <is>
          <t>สามารถผลิตในห้องร่วมกับยาอื่นได้หากติดตั้ง HEPA filter ประจำเครื่องจักร</t>
        </is>
      </c>
      <c r="H11" s="166" t="inlineStr">
        <is>
          <t>ผลิตร่วมกับผลิตภัณฑ์อื่นได้หากผ่านการทดสอบ Cleaning validation อย่างเข้มงวด</t>
        </is>
      </c>
      <c r="I11" s="167" t="n">
        <v>3</v>
      </c>
      <c r="J11" s="166" t="inlineStr">
        <is>
          <t>✅ คำตอบที่ถูกต้อง: ข้อ ค. ต้องแยกอาคารผลิตและแยกระบบสาธารณูปโภค (HVAC/Water) โดยเด็ดขาด
💡 Background:
ยาปฏิชีวนะกลุ่มเพนิซิลลิน (Penicillin / Beta-lactams) เป็นสารที่มีความเสี่ยงสูงมากต่อการกระตุ้นให้เกิดปฏิกิริยาการแพ้รุนแรงถึงแก่ชีวิต (Severe anaphylactic shock) แม้ได้รับปริมาณปนเปื้อนเพียงเล็กน้อย (Trace amounts)
🎯 ทำไมข้อนี้ถึงถูก:
ข้อ ค. ถูกต้อง เพราะตามข้อกำหนด GMP PIC/S Chapter 3 &amp; 5 ผลิตภัณฑ์กลุ่ม Penicillin, Cephalosporin, Cytotoxics, Sex hormones และ Spore-forming biologicals จะต้องผลิตในสถานที่ผลิตเฉพาะที่เป็นอิสระ (Dedicated and completely self-contained facilities) โดยต้องแยกอาคารผลิต แยกระบบปรับอากาศระบายอากาศ (Dedicated HVAC) และแยกระบบน้ำ/สาธารณูปโภคโดยเด็ดขาด ห้ามผลิตร่วมกับยาอื่นโดยใช้วิธี Campaign production หรือใช้อากาศหมุนเวียนร่วมกัน
🔍 ข้ออื่นผิดเพราะอะไร:
- ข้อ ก. (ผลิตในอาคารเดียวกันได้โดยใช้วิธีสลับรอบการผลิต (Campaign production)): ผิดอย่างร้ายแรง เกณฑ์ GMP ห้ามใช้ Campaign production กับกลุ่ม Penicillin เนื่องจากความเสี่ยง Anaphylaxis ของผู้ป่วยที่แพ้ยา
- ข้อ ข. (แยกอาคารผลิตแต่สามารถเชื่อมต่อระบบปรับอากาศ (HVAC) และระบบน้ำร่วมกันได้): ผิด ระบบ HVAC ต้องแยกเป็นเอกเทศเพื่อป้องกันการปนเปื้อนข้าม (Cross-contamination) ผ่านท่อลม
- ข้อ ง. (สามารถผลิตในห้องร่วมกับยาอื่นได้หากติดตั้ง HEPA filter ประจำเครื่องจักร): ผิด ไม่เพียงพอต่อการควบคุมความเสี่ยงของ Penicillin ตามเกณฑ์ PIC/S
- ข้อ จ. (ผลิตร่วมกับผลิตภัณฑ์อื่นได้หากผ่านการทดสอบ Cleaning validation อย่างเข้มงวด): ผิด ต่อให้ Cleaning validation ผ่าน ก็ไม่อนุญาตให้ผลิต Penicillin ในสายการผลิตยาทั่วไป
📖 Guideline อ้างอิง:
PIC/S GMP Guide Chapter 3 (Premises and Equipment) &amp; Chapter 5 (Production - Prevention of Cross-contamination)
📌 จุดจำก่อนสอบ:
• ยาที่ต้องมี Dedicated &amp; Contained Facility เท่านั้น: Penicillins, Highly sensitizing materials, Certain highly active biologicals (e.g. BCG)
• ระบบ HVAC ต้องแยกอิสระ (Dedicated Air Handling Unit - AHU) และมีแรงดันเป็นลบเทียบกับภายนอก เพื่อกันฝุ่นฟุ้งกระจาย</t>
        </is>
      </c>
      <c r="K11" s="166" t="inlineStr"/>
      <c r="L11" s="166" t="inlineStr">
        <is>
          <t>Preformulation &amp; GMP</t>
        </is>
      </c>
      <c r="M11" s="166" t="inlineStr">
        <is>
          <t>Cross-contamination control</t>
        </is>
      </c>
      <c r="N11" s="165" t="inlineStr">
        <is>
          <t>Product</t>
        </is>
      </c>
      <c r="O11" s="166" t="inlineStr">
        <is>
          <t>ข้อสอบจริง 2566 Day 2 ข้อ 76</t>
        </is>
      </c>
      <c r="P11" s="167" t="inlineStr">
        <is>
          <t>ข้อสอบเก่า</t>
        </is>
      </c>
      <c r="Q11" s="165" t="inlineStr">
        <is>
          <t>2566</t>
        </is>
      </c>
      <c r="R11" s="165" t="inlineStr"/>
      <c r="S11" s="2" t="n"/>
      <c r="T11" s="2" t="n"/>
      <c r="U11" s="2" t="n"/>
    </row>
    <row r="12" ht="24" customHeight="1" s="49">
      <c r="A12" s="165" t="n">
        <v>10</v>
      </c>
      <c r="B12" s="166" t="inlineStr">
        <is>
          <t>จากตำรับน้ำตาเทียม หากในสูตรไม่มีสารเพิ่มความหนืดและสารหล่อลื่น Hydroxypropyl-guar สารในข้อใดสามารถนำมาใช้ทำหน้าที่เป็น Demulcent และสารเพิ่มความหนืดแทนได้อย่างเหมาะสมที่สุด</t>
        </is>
      </c>
      <c r="C12" s="166" t="inlineStr"/>
      <c r="D12" s="166" t="inlineStr">
        <is>
          <t>Ethyl cellulose</t>
        </is>
      </c>
      <c r="E12" s="166" t="inlineStr">
        <is>
          <t>Cellulose acetate</t>
        </is>
      </c>
      <c r="F12" s="166" t="inlineStr">
        <is>
          <t>Polysorbate 80</t>
        </is>
      </c>
      <c r="G12" s="166" t="inlineStr">
        <is>
          <t>Sorbitol</t>
        </is>
      </c>
      <c r="H12" s="166" t="inlineStr">
        <is>
          <t>Polyvinyl alcohol (PVA)</t>
        </is>
      </c>
      <c r="I12" s="165" t="n">
        <v>5</v>
      </c>
      <c r="J12" s="166" t="inlineStr">
        <is>
          <t>✅ คำตอบที่ถูกต้อง: ข้อ จ. Polyvinyl alcohol (PVA)
💡 Background:
Hydroxypropyl-guar (HP-guar) ในตำรับน้ำตาเทียม (Artificial tears) ทำหน้าที่เป็น Ophthalmic demulcent / Viscosity-increasing polymer เพื่อเคลือบและรักษาความชุ่มชื้นบนกระจกตา เลียนแบบชั้น Mucin ในฟิล์มน้ำตาตามธรรมชาติ
🎯 ทำไมข้อนี้ถึงถูก:
ข้อ จ. ถูกต้อง เพราะ Polyvinyl alcohol (PVA) เป็นพอลิเมอร์สังเคราะห์ที่ละลายน้ำได้ดี มีความคงตัวสูง เข้ากันได้กับเนื้อเยื่อตา (Biocompatible) และนิยมใช้เป็นสารหล่อลื่นตา/สารเพิ่มความหนืด (Demulcent / Viscosity enhancer) ในน้ำตาเทียมมาตรฐานร่วมกับกลุ่ม HPMC, CMC-Na และ Povidone (PVP)
🔍 ข้ออื่นผิดเพราะอะไร:
- ข้อ ก. (Ethyl cellulose): เป็นพอลิเมอร์ที่ไม่ละลายน้ำ จึงไม่สามารถนำมาเตรียมเป็นสารละลายน้ำตาเทียมสูตรน้ำได้
- ข้อ ข. (Cellulose acetate): เป็นพอลิเมอร์ที่ไม่ละลายน้ำ นิยมใช้ทำเยื่อแผ่น Semi-permeable membrane สำหรับระบบ Osmotic pump
- ข้อ ค. (Polysorbate 80): เป็นสารลดแรงตึงผิวชนิดไม่มีประจุ (Non-ionic surfactant) ใช้เป็น Solubilizer หรือ Emulsifier ไม่ใช่สารหล่อลื่นฟิล์มหลัก
- ข้อ ง. (Sorbitol): ทำหน้าที่เป็น Osmolality/Tonicity adjusting agent (สารปรับแรงดันออสโมติก) หรือ Humectant ไม่ใช่สารเพิ่มความหนืดหลัก
📖 Guideline อ้างอิง:
USP-NF Ophthalmic Preparations &lt;771&gt; &amp; Remington: The Science and Practice of Pharmacy (23rd Edition)
📌 จุดจำก่อนสอบ:
• Ophthalmic Demulcents/Polymers ในน้ำตาเทียม: PVA, PVP (Povidone), HPMC (Hypromellose), CMC-Na, Carbomer, Dextran 70, Hydroxypropyl-guar
• ยาหยอดตาต้องปลอดเชื้อ (Sterile), Isotonic (0.6-2.0% NaCl eq.), pH 6.5-8.5 และมีอนุภาคไม่ระคายเคือง</t>
        </is>
      </c>
      <c r="K12" s="166" t="inlineStr"/>
      <c r="L12" s="166" t="inlineStr">
        <is>
          <t>Preformulation &amp; GMP</t>
        </is>
      </c>
      <c r="M12" s="166" t="inlineStr">
        <is>
          <t>Good Manufacturing Practice</t>
        </is>
      </c>
      <c r="N12" s="165" t="inlineStr">
        <is>
          <t>Product</t>
        </is>
      </c>
      <c r="O12" s="166" t="inlineStr">
        <is>
          <t>ข้อสอบจริง Product ปี 2567 ข้อ 6</t>
        </is>
      </c>
      <c r="P12" s="165" t="inlineStr">
        <is>
          <t>ข้อสอบเก่า</t>
        </is>
      </c>
      <c r="Q12" s="165" t="inlineStr">
        <is>
          <t>2567</t>
        </is>
      </c>
      <c r="R12" s="165" t="inlineStr"/>
      <c r="S12" s="2" t="n"/>
      <c r="T12" s="2" t="n"/>
      <c r="U12" s="2" t="n"/>
    </row>
    <row r="13" ht="24" customHeight="1" s="49">
      <c r="A13" s="165" t="n">
        <v>11</v>
      </c>
      <c r="B13" s="166" t="inlineStr">
        <is>
          <t>การตรวจวิเคราะห์หาปริมาณน้ำผลึกและปริมาณน้ำทั้งหมดในวัตถุดิบตัวยา Ferrous Sulfate Heptahydrate (FeSO4·7H2O) ตามข้อกำหนดเภสัชตำรับ ต้องใช้วิธีวิเคราะห์ใด</t>
        </is>
      </c>
      <c r="C13" s="166" t="inlineStr"/>
      <c r="D13" s="166" t="inlineStr">
        <is>
          <t>Karl Fischer Titration (Water Determination Method Ia)</t>
        </is>
      </c>
      <c r="E13" s="166" t="inlineStr">
        <is>
          <t>Loss on Drying (LOD)</t>
        </is>
      </c>
      <c r="F13" s="166" t="inlineStr">
        <is>
          <t>Thermogravimetric Analysis (TGA)</t>
        </is>
      </c>
      <c r="G13" s="166" t="inlineStr">
        <is>
          <t>Azeotropic Distillation Method</t>
        </is>
      </c>
      <c r="H13" s="166" t="inlineStr">
        <is>
          <t>Gas Chromatography with TCD</t>
        </is>
      </c>
      <c r="I13" s="165" t="n">
        <v>1</v>
      </c>
      <c r="J13" s="166" t="inlineStr">
        <is>
          <t>✅ คำตอบที่ถูกต้อง: ข้อ ก. Karl Fischer Titration (Water Determination Method Ia)
💡 Background:
การหาปริมาณน้ำในวัตถุดิบทางเภสัชกรรมแบ่งออกเป็น 2 แนวทางหลัก: 1. Loss on Drying (LOD) ซึ่งวัดน้ำหนักที่หายไปของสารระเหยได้ทั้งหมดเมื่อได้รับความร้อน และ 2. Karl Fischer Titration ซึ่งเป็นปฏิกิริยาเคมีเฉพาะเจาะจงกับโมเลกุลของน้ำ (Specific stoichiometric reaction)
🎯 ทำไมข้อนี้ถึงถูก:
ข้อ ก. ถูกต้อง เพราะ Ferrous sulfate heptahydrate (FeSO4·7H2O) เป็นสารที่มีน้ำผลึก (Hydrate water / Bound water) สูงถึง 7 โมเลกุล และตัวยา Fe2+ ไวต่อการถูกออกซิไดซ์ด้วยความร้อนไปเป็น Fe3+ หากใช้วิธีอบความร้อน LOD จะเกิดการสูญเสียน้ำหนักที่ไม่เฉพาะเจาะจงและการสลายตัวของสาร เภสัชตำรับ USP/BP จึงกำหนดให้ใช้วิธี Karl Fischer Titration (Water determination Method I) ซึ่งทำปฏิกิริยาเคมีกับโมเลกุลน้ำโดยตรงได้อย่างถูกต้องแม่นยำ
🔍 ข้ออื่นผิดเพราะอะไร:
- ข้อ ข. (Loss on Drying (LOD)): วัดสารระเหยทั้งหมดรวมถึงสารอินทรีย์ที่ระเหยได้ ไม่ได้วัดเฉพาะเจาะจงกับน้ำ และความร้อนอาจทำให้ Fe2+ เสื่อมสลาย
- ข้อ ค. (Thermogravimetric Analysis (TGA)): เป็นเครื่องมือวิเคราะห์เชิงความร้อนเพื่อศึกษาอุณหภูมิการสูญเสียน้ำผลึก แต่ไม่ใช่วิธีมาตรฐานเภสัชตำรับสำหรับการตรวจรับรองวัตถุดิบประจำรุ่น
- ข้อ ง. (Azeotropic Distillation Method): ใช้กับสมุนไพรหรือสารสกัดที่มีน้ำมันหอมระเหยและน้ำปริมาณมาก (Toluene distillation) ไม่นิยมใช้กับเกลืออนินทรีย์บริสุทธิ์
- ข้อ จ. (Gas Chromatography with TCD): ไม่ใช่วิธีมาตรฐานทั่วไปในเภสัชตำรับสำหรับการหาปริมาณน้ำผลึกในเกลือแร่
📖 Guideline อ้างอิง:
USP-NF General Chapter &lt;921&gt; Water Determination &amp; Thai Pharmacopoeia (TP)
📌 จุดจำก่อนสอบ:
• Karl Fischer Titration: ทำปฏิกิริยาเฉพาะเจาะจงกับ H2O (I2 + SO2 + H2O + 3 Base -&gt; Specific redox)
• Loss on Drying (LOD): วัดน้ำหนักที่หายไปของสารระเหยได้ทั้งหมด (Water + Volatiles) ที่อุณหภูมิกำหนด (เช่น 105°C)</t>
        </is>
      </c>
      <c r="K13" s="166" t="inlineStr"/>
      <c r="L13" s="166" t="inlineStr">
        <is>
          <t>Preformulation &amp; GMP</t>
        </is>
      </c>
      <c r="M13" s="166" t="inlineStr">
        <is>
          <t>Good Manufacturing Practice</t>
        </is>
      </c>
      <c r="N13" s="165" t="inlineStr">
        <is>
          <t>Product</t>
        </is>
      </c>
      <c r="O13" s="166" t="inlineStr">
        <is>
          <t>ข้อสอบจริง Product ปี 2567 ข้อ 7</t>
        </is>
      </c>
      <c r="P13" s="165" t="inlineStr">
        <is>
          <t>ข้อสอบเก่า</t>
        </is>
      </c>
      <c r="Q13" s="165" t="inlineStr">
        <is>
          <t>2567</t>
        </is>
      </c>
      <c r="R13" s="165" t="inlineStr"/>
      <c r="S13" s="2" t="n"/>
      <c r="T13" s="2" t="n"/>
      <c r="U13" s="2" t="n"/>
    </row>
    <row r="14" ht="24" customHeight="1" s="49">
      <c r="A14" s="165" t="n">
        <v>12</v>
      </c>
      <c r="B14" s="166" t="inlineStr">
        <is>
          <t>จากการศึกษาแบบไปข้างหน้า (Cohort study) เกี่ยวกับความสัมพันธ์ระหว่างการใช้ยาลดความดันกลุ่ม ACEIs กับการเกิดอาการไอแห้ง พบว่าในกลุ่มผู้ใช้ยา ACEIs เกิดอาการไอ 33.5% ขณะที่กลุ่มผู้ใช้ยาลดความดันกลุ่มอื่นเกิดอาการไอ 9.33% จงคำนวณหาค่าความเสี่ยงสัมพัทธ์ (Relative Risk: RR) ของการเกิดอาการไอกับการใช้ยา ACEIs</t>
        </is>
      </c>
      <c r="C14" s="166" t="inlineStr">
        <is>
          <t>[แนบรูป: ข้อสอบ Product ปี 2567 รหัสรูปภาพ image2]</t>
        </is>
      </c>
      <c r="D14" s="166" t="inlineStr">
        <is>
          <t>3.59</t>
        </is>
      </c>
      <c r="E14" s="166" t="inlineStr">
        <is>
          <t>3.33</t>
        </is>
      </c>
      <c r="F14" s="166" t="inlineStr">
        <is>
          <t>0.28</t>
        </is>
      </c>
      <c r="G14" s="166" t="inlineStr">
        <is>
          <t>2.69</t>
        </is>
      </c>
      <c r="H14" s="166" t="inlineStr">
        <is>
          <t>0.30</t>
        </is>
      </c>
      <c r="I14" s="165" t="n">
        <v>1</v>
      </c>
      <c r="J14" s="166" t="inlineStr">
        <is>
          <t>✅ คำตอบที่ถูกต้อง: ข้อ ก. 3.59
💡 Background:
การศึกษาแบบ Cohort study เป็นการติดตามกลุ่มตัวชี้วัดไปข้างหน้า โดยค่าสถิติหลักในการวัดขนาดความสัมพันธ์ระหว่างปัจจัยสัมผัส (Exposure) กับการเกิดโรค/เหตุการณ์ไม่พึงประสงค์ (Outcome) คือ Relative Risk (RR) หรือ Risk Ratio
🎯 ทำไมข้อนี้ถึงถูก:
ข้อ ก. ถูกต้อง จากสูตรคำนวณ Relative Risk (RR):
RR = (อุบัติการณ์การเกิดเหตุการณ์ในกลุ่มที่สัมผัสยา ACEIs) / (อุบัติการณ์การเกิดเหตุการณ์ในกลุ่มที่ไม่สัมผัสยา ACEIs)
RR = 33.5% / 9.33% = 0.335 / 0.0933 = 3.5905 ≈ 3.59
แปลผล: ผู้ที่ใช้ยา ACEIs มีความเสี่ยงที่จะเกิดอาการไอแห้งมากกว่าผู้ที่ใช้ยาลดความดันกลุ่มอื่นถึง 3.59 เท่า
🔍 ข้ออื่นผิดเพราะอะไร:
- ข้อ ข. (3.33): เป็นตัวเลขคลาดเคลื่อนจากการนำตัวเลขหลักมาลบหรือประมาณค่าผิดวิธี
- ข้อ ค. (0.28): เป็นค่าส่วนกลับ 1 / RR = 9.33 / 33.5 = 0.278 ซึ่งเป็นการคำนวณกลับเศษเป็นส่วน
- ข้อ ง. (2.69): เป็นตัวเลขคำนวณที่ผิดสัดส่วน
- ข้อ จ. (0.30): เป็นค่าปัดเศษของส่วนกลับ
📖 Guideline อ้างอิง:
Principles of Epidemiology in Public Health Practice (CDC) &amp; Pharmacoepidemiology (6th Edition)
📌 จุดจำก่อนสอบ:
• Cohort Study -&gt; วัดความเสี่ยงด้วย Relative Risk (RR = I_exposed / I_unexposed)
• Case-Control Study -&gt; วัดความเสี่ยงด้วย Odds Ratio (OR = ad / bc)
• RR &gt; 1: ปัจจัยสัมผัสเพิ่มความเสี่ยงต่อการเกิดเหตุการณ์ (Risk factor)
• RR &lt; 1: ปัจจัยสัมผัสช่วยป้องกันการเกิดเหตุการณ์ (Protective factor)</t>
        </is>
      </c>
      <c r="K14" s="166" t="inlineStr"/>
      <c r="L14" s="166" t="inlineStr">
        <is>
          <t>Preformulation &amp; GMP</t>
        </is>
      </c>
      <c r="M14" s="166" t="inlineStr">
        <is>
          <t>Good Manufacturing Practice</t>
        </is>
      </c>
      <c r="N14" s="165" t="inlineStr">
        <is>
          <t>Product</t>
        </is>
      </c>
      <c r="O14" s="166" t="inlineStr">
        <is>
          <t>ข้อสอบจริง Product ปี 2567 ข้อ 9</t>
        </is>
      </c>
      <c r="P14" s="165" t="inlineStr">
        <is>
          <t>ข้อสอบเก่า</t>
        </is>
      </c>
      <c r="Q14" s="165" t="inlineStr">
        <is>
          <t>2567</t>
        </is>
      </c>
      <c r="R14" s="165" t="inlineStr"/>
      <c r="S14" s="2" t="n"/>
      <c r="T14" s="2" t="n"/>
      <c r="U14" s="2" t="n"/>
    </row>
    <row r="15" ht="24" customHeight="1" s="49">
      <c r="A15" s="165" t="n">
        <v>13</v>
      </c>
      <c r="B15" s="166" t="inlineStr">
        <is>
          <t>ในสูตรตำรับหมากฝรั่งนิโคติน (Nicotine chewing gum) การเติมสารในข้อใดมีวัตถุประสงค์หลักเพื่อทำหน้าที่เป็น Plasticizer เพิ่มความยืดหยุ่นและความนุ่มในการเคี้ยวของกัมเบส (Gum base)</t>
        </is>
      </c>
      <c r="C15" s="166" t="inlineStr"/>
      <c r="D15" s="166" t="inlineStr">
        <is>
          <t>Sodium sulfate</t>
        </is>
      </c>
      <c r="E15" s="166" t="inlineStr">
        <is>
          <t>Glycerin</t>
        </is>
      </c>
      <c r="F15" s="166" t="inlineStr">
        <is>
          <t>Sorbitol</t>
        </is>
      </c>
      <c r="G15" s="166" t="inlineStr">
        <is>
          <t>Aspartame</t>
        </is>
      </c>
      <c r="H15" s="166" t="inlineStr">
        <is>
          <t>Polacrilex (Cation exchange resin)</t>
        </is>
      </c>
      <c r="I15" s="165" t="n">
        <v>2</v>
      </c>
      <c r="J15" s="166" t="inlineStr">
        <is>
          <t>✅ คำตอบที่ถูกต้อง: ข้อ ข. Glycerin
💡 Background:
หมากฝรั่งทางการแพทย์ (Medicated chewing gums) เช่น Nicotine chewing gum ประกอบด้วย Gum base (ยางธรรมชาติหรือสังเคราะห์), สารช่วยเคี้ยว (Plasticizer/Softener), สารให้ความหวาน (Sweetener), บัฟเฟอร์ (Alkalizing buffer) และตัวยาสำคัญ
🎯 ทำไมข้อนี้ถึงถูก:
ข้อ ข. ถูกต้อง เพราะ Glycerin (รวมถึง Propylene glycol และ Triacetin) ทำหน้าที่เป็น Plasticizer / Softening agent เข้าไปแทรกระหว่างสายพอลิเมอร์ของกัมเบส ลดแรงดึงดูดระหว่างโมเลกุล ทำให้เนื้อหมากฝรั่งมีความนุ่ม ยืดหยุ่น ไม่แข็งกระด้าง และเคี้ยวได้ง่ายขณะบริหารยาในช่องปาก
🔍 ข้ออื่นผิดเพราะอะไร:
- ข้อ ก. (Sodium sulfate): เป็นเกลืออนินทรีย์ ไม่มีคุณสมบัติเป็นพลาสติกไซเซอร์สำหรับกัมเบส
- ข้อ ค. (Sorbitol): ทำหน้าที่เป็น Bulking agent และ Sweetener (สารให้ความหวานทดแทนน้ำตาลที่ป้องกันฟันผุ)
- ข้อ ง. (Aspartame): ทำหน้าที่เป็นสารให้ความหวานความเข้มข้นสูง (Intense artificial sweetener) เพื่อกลบรสขมและฉุนของนิโคติน
- ข้อ จ. (Polacrilex (Cation exchange resin)): เป็นเรซินแลกเปลี่ยนประจุบวกที่ทำหน้าที่จับกับโมเลกุลนิโคติน (Nicotine polacrilex complex) เพื่อควบคุมอัตราการปลดปล่อยยาขณะเคี้ยว
📖 Guideline อ้างอิง:
Handbook of Pharmaceutical Excipients (9th Edition) &amp; Pharmaceutical Dosage Forms: Tablets (3rd Edition)
📌 จุดจำก่อนสอบ:
• โครงสร้าง Nicotine Chewing Gum:
  - Nicotine Polacrilex: Drug-resin complex (ชะลอการปล่อยยา)
  - Gum base: โครงสร้างหลัก (Elastomer)
  - Glycerin / Softener: Plasticizer เพิ่มความยืดหยุ่น
  - NaHCO3 / Na2CO3: Buffering agent ปรับ pH ในช่องปากเป็นด่างอ่อน (~7.4-8.5) เพื่อเพิ่ม Un-ionized nicotine ดูดซึมผ่านเยื่อบุแก้ม</t>
        </is>
      </c>
      <c r="K15" s="166" t="inlineStr"/>
      <c r="L15" s="166" t="inlineStr">
        <is>
          <t>Preformulation &amp; GMP</t>
        </is>
      </c>
      <c r="M15" s="166" t="inlineStr">
        <is>
          <t>Good Manufacturing Practice</t>
        </is>
      </c>
      <c r="N15" s="165" t="inlineStr">
        <is>
          <t>Product</t>
        </is>
      </c>
      <c r="O15" s="166" t="inlineStr">
        <is>
          <t>ข้อสอบจริง Product ปี 2567 ข้อ 16</t>
        </is>
      </c>
      <c r="P15" s="165" t="inlineStr">
        <is>
          <t>ข้อสอบเก่า</t>
        </is>
      </c>
      <c r="Q15" s="165" t="inlineStr">
        <is>
          <t>2567</t>
        </is>
      </c>
      <c r="R15" s="165" t="inlineStr"/>
      <c r="S15" s="2" t="n"/>
      <c r="T15" s="2" t="n"/>
      <c r="U15" s="2" t="n"/>
    </row>
    <row r="16" ht="24" customHeight="1" s="49">
      <c r="A16" s="165" t="n">
        <v>14</v>
      </c>
      <c r="B16" s="166" t="inlineStr">
        <is>
          <t>แพทย์สอบถามเภสัชกรเกี่ยวกับการใช้ยา Methimazole ในหญิงตั้งครรภ์ หากเภสัชกรทำการสืบค้นข้อมูลจากฐานข้อมูล Micromedex และ Lexicomp แหล่งข้อมูลดังกล่าวจัดเป็นสารสนเทศทางยาประเภทใด</t>
        </is>
      </c>
      <c r="C16" s="166" t="inlineStr"/>
      <c r="D16" s="166" t="inlineStr">
        <is>
          <t>Secondary resources</t>
        </is>
      </c>
      <c r="E16" s="166" t="inlineStr">
        <is>
          <t>Primary resources</t>
        </is>
      </c>
      <c r="F16" s="166" t="inlineStr">
        <is>
          <t>Secondary และ tertiary resources</t>
        </is>
      </c>
      <c r="G16" s="166" t="inlineStr">
        <is>
          <t>Tertiary resources</t>
        </is>
      </c>
      <c r="H16" s="166" t="inlineStr">
        <is>
          <t>Primary และ secondary resources</t>
        </is>
      </c>
      <c r="I16" s="165" t="n">
        <v>4</v>
      </c>
      <c r="J16" s="166" t="inlineStr">
        <is>
          <t>✅ คำตอบที่ถูกต้อง: ข้อ ง. Tertiary resources
💡 Background:
แหล่งสารสนเทศทางยา (Drug Information Resources) แบ่งออกเป็น 3 ลำดับขั้นหลักตามลักษณะการรวบรวมและการประมวลผลข้อมูล ได้แก่ ข้อมูลปฐมภูมิ (Primary), ข้อมูลทุติยภูมิ (Secondary) และข้อมูลตติยภูมิ (Tertiary)
🎯 ทำไมข้อนี้ถึงถูก:
ข้อ ง. ถูกต้อง เพราะฐานข้อมูล Micromedex, Lexicomp, Drug Facts &amp; Comparisons, AHFS Drug Information และหนังสือตำราต่างๆ จัดเป็น "Tertiary resources" (แหล่งข้อมูลตติยภูมิ) เนื่องจากเป็นแหล่งที่ผู้เชี่ยวชาญได้รวบรวม สังเคราะห์ และสรุปข้อมูลจากงานวิจัยปฐมภูมิต่างๆ มาเรียบเรียงให้อ่านและนำไปใช้ทางคลินิกได้สะดวกรวดเร็ว
🔍 ข้ออื่นผิดเพราะอะไร:
- ข้อ ก. (Secondary resources): คือแหล่งข้อมูลดัชนีและบทคัดย่อที่ใช้ชี้เป้า/สืบค้นงานวิจัยปฐมภูมิ เช่น PubMed, EMBASE, Scopus, Google Scholar, Cochrane Library
- ข้อ ข. (Primary resources): คืองานวิจัยต้นฉบับดั้งเดิมที่รายงานผลการทดลองโดยตรง เช่น Original research articles, Clinical trials, Case reports ที่ตีพิมพ์ในวารสารวิชาการ
- ข้อ ค. (Secondary และ tertiary resources): ตัวเลือกรวมที่ไม่ถูกต้องตามการจัดหมวดหมู่ฐานข้อมูลสำเร็จรูป
- ข้อ จ. (Primary และ secondary resources): ไม่ถูกต้อง
📖 Guideline อ้างอิง:
Drug Information: A Guide for Pharmacists (Malone et al., 6th Edition) Chapter 3
📌 จุดจำก่อนสอบ:
• Primary resources: งานวิจัยต้นฉบับ (Original papers, RCTs)
• Secondary resources: เครื่องมือช่วยค้น/ดัชนี (PubMed, Medline, EMBASE, Scopus, IPA)
• Tertiary resources: ตำราและฐานข้อมูลสรุปสำเร็จรูป (Micromedex, Lexicomp, DIH, AHFS, Uptodate, Martindale)</t>
        </is>
      </c>
      <c r="K16" s="166" t="inlineStr"/>
      <c r="L16" s="166" t="inlineStr">
        <is>
          <t>Preformulation &amp; GMP</t>
        </is>
      </c>
      <c r="M16" s="166" t="inlineStr">
        <is>
          <t>Good Manufacturing Practice</t>
        </is>
      </c>
      <c r="N16" s="165" t="inlineStr">
        <is>
          <t>Product</t>
        </is>
      </c>
      <c r="O16" s="166" t="inlineStr">
        <is>
          <t>ข้อสอบจริง Product ปี 2567 ข้อ 20</t>
        </is>
      </c>
      <c r="P16" s="165" t="inlineStr">
        <is>
          <t>ข้อสอบเก่า</t>
        </is>
      </c>
      <c r="Q16" s="165" t="inlineStr">
        <is>
          <t>2567</t>
        </is>
      </c>
      <c r="R16" s="165" t="inlineStr"/>
    </row>
    <row r="17" ht="24" customHeight="1" s="49">
      <c r="A17" s="165" t="n">
        <v>15</v>
      </c>
      <c r="B17" s="166" t="inlineStr">
        <is>
          <t>ในสูตรตำรับผลิตภัณฑ์บำรุงผิว หากต้องการป้องกันการสูญเสียน้ำออกจากผิวหนังโดยการสร้างฟิล์มเคลือบปิดกั้นผิว (Occlusive mechanism) ควรเลือกใช้สารในข้อใด</t>
        </is>
      </c>
      <c r="C17" s="166" t="inlineStr"/>
      <c r="D17" s="166" t="inlineStr">
        <is>
          <t>Glycerin</t>
        </is>
      </c>
      <c r="E17" s="166" t="inlineStr">
        <is>
          <t>Sorbitol</t>
        </is>
      </c>
      <c r="F17" s="166" t="inlineStr">
        <is>
          <t>White petrolatum (White soft paraffin)</t>
        </is>
      </c>
      <c r="G17" s="166" t="inlineStr">
        <is>
          <t>Hyaluronic acid</t>
        </is>
      </c>
      <c r="H17" s="166" t="inlineStr">
        <is>
          <t>Niacinamide</t>
        </is>
      </c>
      <c r="I17" s="165" t="n">
        <v>3</v>
      </c>
      <c r="J17" s="166" t="inlineStr">
        <is>
          <t>✅ คำตอบที่ถูกต้อง: ข้อ ค. White petrolatum (White soft paraffin)
💡 Background:
สารเพิ่มความชุ่มชื้นแก่ผิวหนัง (Moisturizers) แบ่งกลไกการออกฤทธิ์เป็น 3 กลุ่มหลัก: 1. Occlusives (สารเคลือบปิดกั้นผิว), 2. Humectants (สารดูดซับความชื้น), 3. Emollients (สารปรับสภาพผิวให้เนียนนุ่ม)
🎯 ทำไมข้อนี้ถึงถูก:
ข้อ ค. ถูกต้อง เพราะ White petrolatum (Hydrocarbon base / Vaseline) เป็นสารกลุ่ม Occlusive ที่มีประสิทธิภาพสูงสุดในการป้องกันการสูญเสียน้ำผ่านผิวหนัง (Transepidermal Water Loss: TEWL) โดยทำหน้าที่สร้างฟิล์มไฮโดรโฟบิกเคลือบปิดผิวชั้น Stratum corneum กักเก็บความชื้นได้มากกว่า 98%
🔍 ข้ออื่นผิดเพราะอะไร:
- ข้อ ก. (Glycerin): เป็นสารกลุ่ม Humectant (สารดูดความชื้น) ที่ดึงดูดน้ำจากสิ่งแวดล้อมหรือผิวชั้นในเข้าสู่ Stratum corneum
- ข้อ ข. (Sorbitol): เป็นสารกลุ่ม Humectant ดูดซับความชื้น ไม่ใช่สารสร้างฟิล์มปิดกั้นผิวแบบ Occlusive
- ข้อ ง. (Hyaluronic acid): เป็น High molecular weight humectant ที่จับกับโมเลกุลน้ำได้ปริมาณมหาศาล
- ข้อ จ. (Niacinamide): เป็น Vitamin B3 ทำหน้าที่เสริมเกราะป้องกันผิว (Skin barrier enhancer) และต้านการอักเสบ
📖 Guideline อ้างอิง:
Harry’s Cosmeticology (9th Edition) &amp; Ansel’s Pharmaceutical Dosage Forms (11th Edition)
📌 จุดจำก่อนสอบ:
• Occlusives (กันน้ำระเหย): Petrolatum, Mineral oil, Paraffin wax, Dimethicone, Lanolin, Beeswax
• Humectants (ดูดน้ำเข้าผิว): Glycerin, Propylene glycol, Sorbitol, Urea, Lactic acid, Hyaluronic acid
• Emollients (แทรกช่องว่างเซลล์ผิวให้นุ่ม): Isopropyl myristate, Cetyl alcohol, Stearyl alcohol, Jojoba oil</t>
        </is>
      </c>
      <c r="K17" s="166" t="inlineStr"/>
      <c r="L17" s="166" t="inlineStr">
        <is>
          <t>Preformulation &amp; GMP</t>
        </is>
      </c>
      <c r="M17" s="166" t="inlineStr">
        <is>
          <t>Good Manufacturing Practice</t>
        </is>
      </c>
      <c r="N17" s="165" t="inlineStr">
        <is>
          <t>Product</t>
        </is>
      </c>
      <c r="O17" s="166" t="inlineStr">
        <is>
          <t>ข้อสอบจริง Product ปี 2567 ข้อ 26</t>
        </is>
      </c>
      <c r="P17" s="165" t="inlineStr">
        <is>
          <t>ข้อสอบเก่า</t>
        </is>
      </c>
      <c r="Q17" s="165" t="inlineStr">
        <is>
          <t>2567</t>
        </is>
      </c>
      <c r="R17" s="165" t="inlineStr"/>
    </row>
    <row r="18" ht="24" customHeight="1" s="49">
      <c r="A18" s="165" t="n">
        <v>16</v>
      </c>
      <c r="B18" s="166" t="inlineStr">
        <is>
          <t>หากต้องการเคลือบฟิล์มเม็ดยาเพื่อวัตถุประสงค์ให้ยาปลดปล่อยทันที (Immediate release) โดยฟิล์มสามารถละลายน้ำได้อย่างรวดเร็วทั้งในกระเพาะอาหารและลำไส้เล็ก ควรเลือกใช้สารก่อฟิล์มในข้อใด</t>
        </is>
      </c>
      <c r="C18" s="166" t="inlineStr"/>
      <c r="D18" s="166" t="inlineStr">
        <is>
          <t>Cellulose acetate</t>
        </is>
      </c>
      <c r="E18" s="166" t="inlineStr">
        <is>
          <t>Cellulose acetate phthalate (CAP)</t>
        </is>
      </c>
      <c r="F18" s="166" t="inlineStr">
        <is>
          <t>Shellac</t>
        </is>
      </c>
      <c r="G18" s="166" t="inlineStr">
        <is>
          <t>Ethyl cellulose</t>
        </is>
      </c>
      <c r="H18" s="166" t="inlineStr">
        <is>
          <t>Polyvinyl alcohol (PVA)</t>
        </is>
      </c>
      <c r="I18" s="165" t="n">
        <v>5</v>
      </c>
      <c r="J18" s="166" t="inlineStr">
        <is>
          <t>✅ คำตอบที่ถูกต้อง: ข้อ จ. Polyvinyl alcohol (PVA)
💡 Background:
การเคลือบฟิล์มยาเม็ดชนิดปลดปล่อยทันที (Immediate-release film coating) ต้องการพอลิเมอร์ที่ละลายน้ำได้ดี ไม่ขึ้นกับค่าความเป็นกรด-ด่าง (pH-independent water-soluble polymer) เพื่อให้ฟิล์มละลายและปลดปล่อยตัวยาสำคัญอย่างรวดเร็วเมื่อสัมผัสของเหลวในทางเดินอาหาร
🎯 ทำไมข้อนี้ถึงถูก:
ข้อ จ. ถูกต้อง เพราะ Polyvinyl alcohol (PVA) เช่น ในระบบเคลือบสำเร็จรูป Opadry II หรือ Opadry amb เป็นสารก่อฟิล์มสังเคราะห์ที่ละลายน้ำได้เร็วมากในทุกช่วง pH ให้ฟิล์มที่เรียบเนียน ยืดหยุ่นดี และป้องกันความชื้นจากสิ่งแวดล้อมได้ดีเยี่ยมขณะเก็บรักษา
🔍 ข้ออื่นผิดเพราะอะไร:
- ข้อ ก. (Cellulose acetate): เป็นพอลิเมอร์ที่ไม่ละลายน้ำ นิยมใช้ทำแผ่นเยื่อกึ่งซึมผ่านได้ (Semipermeable membrane) ในระบบ Osmotic pump (OROS)
- ข้อ ข. (Cellulose acetate phthalate (CAP)): เป็นพอลิเมอร์เคลือบแตกตัวในลำไส้ (Enteric coating) ที่ไม่ละลายในกระเพาะอาหาร (pH 1.2) แต่ละลายที่ pH &gt; 6.0
- ข้อ ค. (Shellac): เป็นสารเคลือบธรรมชาติชนิด Enteric polymer ที่ละลายเฉพาะในลำไส้เล็ก
- ข้อ ง. (Ethyl cellulose): เป็นพอลิเมอร์ที่ไม่ละลายน้ำในทุกช่วง pH ใช้สำหรับเคลือบควบคุมการปลดปล่อยแบบยืดเวลา (Extended release)
📖 Guideline อ้างอิง:
Handbook of Pharmaceutical Excipients (9th Edition) &amp; Pharmaceutical Coating Technology (Cole et al.)
📌 จุดจำก่อนสอบ:
• Immediate release polymers (ละลายน้ำทุก pH): PVA, HPMC (Hypromellose), HPC, Hydroxyethyl cellulose (HEC)
• Enteric polymers (ละลายเฉพาะลำไส้ pH &gt; 5.5-6.8): CAP, HPMCP, Eudragit L, Eudragit S, Shellac
• Sustained release insoluble polymers: Ethyl cellulose (EC), Cellulose acetate, Eudragit RS/RL</t>
        </is>
      </c>
      <c r="K18" s="166" t="inlineStr"/>
      <c r="L18" s="166" t="inlineStr">
        <is>
          <t>Preformulation &amp; GMP</t>
        </is>
      </c>
      <c r="M18" s="166" t="inlineStr">
        <is>
          <t>Good Manufacturing Practice</t>
        </is>
      </c>
      <c r="N18" s="165" t="inlineStr">
        <is>
          <t>Product</t>
        </is>
      </c>
      <c r="O18" s="166" t="inlineStr">
        <is>
          <t>ข้อสอบจริง Product ปี 2567 ข้อ 28</t>
        </is>
      </c>
      <c r="P18" s="165" t="inlineStr">
        <is>
          <t>ข้อสอบเก่า</t>
        </is>
      </c>
      <c r="Q18" s="165" t="inlineStr">
        <is>
          <t>2567</t>
        </is>
      </c>
      <c r="R18" s="165" t="inlineStr"/>
    </row>
    <row r="19" ht="24" customHeight="1" s="49">
      <c r="A19" s="165" t="n">
        <v>17</v>
      </c>
      <c r="B19" s="166" t="inlineStr">
        <is>
          <t>ชายอายุ 28 ปี มาขอซื้อยา Tramadol capsules เพื่อบรรเทาอาการปวดจากโรคประจำตัวและแจ้งว่าต้องการพกติดตัวไปต่างประเทศ เภสัชกรจึงจ่ายยาให้ไปจำนวน 30 เม็ด พร้อมเขียนฉลากระบุข้อบ่งใช้ วิธีบริหารยา และข้อควรระวังครบถ้วน จากสถานการณ์ดังกล่าวข้อใดสรุปถูกต้องตามกฎหมายและจรรยาบรรณวิชาชีพเภสัชกรรม</t>
        </is>
      </c>
      <c r="C19" s="166" t="inlineStr"/>
      <c r="D19" s="166" t="inlineStr">
        <is>
          <t>สามารถขายได้ ไม่ผิดกฎหมาย และผิดจรรยาบรรณ</t>
        </is>
      </c>
      <c r="E19" s="166" t="inlineStr">
        <is>
          <t>ไม่สามารถขายได้ การจ่ายยานี้ผิดกฎหมาย และผิดจรรยาบรรณวิชาชีพ</t>
        </is>
      </c>
      <c r="F19" s="166" t="inlineStr">
        <is>
          <t>สามารถขายได้ ไม่ผิดกฎหมาย และไม่ผิดจรรยาบรรณ</t>
        </is>
      </c>
      <c r="G19" s="166" t="inlineStr">
        <is>
          <t>ไม่สามารถขายได้ ผิดกฎหมาย แต่ไม่ผิดจรรยาบรรณ</t>
        </is>
      </c>
      <c r="H19" s="166" t="inlineStr">
        <is>
          <t>ไม่สามารถขายได้ ไม่ผิดกฎหมาย แต่ผิดจรรยาบรรณ</t>
        </is>
      </c>
      <c r="I19" s="165" t="n">
        <v>2</v>
      </c>
      <c r="J19" s="166" t="inlineStr">
        <is>
          <t>✅ คำตอบที่ถูกต้อง: ข้อ ข. ไม่สามารถขายได้ การจ่ายยานี้ผิดกฎหมาย และผิดจรรยาบรรณวิชาชีพ
💡 Background:
ยา Tramadol ชนิดรับประทานเดี่ยว จัดเป็น "ยาอันตรายที่มีมาตรการควบคุมเข้มงวดเป็นพิเศษ" ตามประกาศสำนักงานคณะกรรมการอาหารและยา (อย.) เพื่อป้องกันการนำยาไปใช้ในทางที่ผิด (Drug abuse / ปัญหาการเสพติด)
🎯 ทำไมข้อนี้ถึงถูก:
ข้อ ข. ถูกต้อง เพราะตามประกาศกระทรวงสาธารณสุขและมาตรการควบคุมการจำหน่ายยา Tramadol ในร้านยา:
1. ห้ามจำหน่ายให้แก่ผู้ที่มีอายุต่ำกว่า 17 ปี
2. จำกัดปริมาณการจำหน่ายไม่เกิน "20 เม็ด/แคปซูล ต่อครั้ง"
3. ต้องจัดทำบัญชีการจ่ายยาอันตรายเฉพาะตามแบบ ข.ย.11 และรายงาน อย.
ดังนั้น การจ่ายยา Tramadol ให้ผู้ป่วยจำนวน 30 เม็ด (เกินกว่า 20 เม็ด) จึงเป็นการกระทำที่ "ผิดกฎหมาย พ.ร.บ. ยา" และ "ผิดจรรยาบรรณแห่งวิชาชีพเภสัชกรรม"
🔍 ข้ออื่นผิดเพราะอะไร:
- ข้อ ก. (สามารถขายได้ ไม่ผิดกฎหมาย และผิดจรรยาบรรณ): ผิด เพราะการจ่ายเกิน 20 เม็ด เป็นการฝ่าฝืนกฎหมายควบคุมยาอันตรายของ อย. โดยตรง
- ข้อ ค. (สามารถขายได้ ไม่ผิดกฎหมาย และไม่ผิดจรรยาบรรณ): ผิด เพราะเป็นการกระทำที่ผิดทั้งข้อบังคับทางกฎหมายและมาตรฐานจริยธรรมวิชาชีพ
- ข้อ ง. (ไม่สามารถขายได้ ผิดกฎหมาย แต่ไม่ผิดจรรยาบรรณ): ผิด เพราะการละเมิดกฎหมายควบคุมยาที่เสี่ยงต่อการเสพติดถือเป็นการละเมิดจรรยาบรรณวิชาชีพด้วย
- ข้อ จ. (ไม่สามารถขายได้ ไม่ผิดกฎหมาย แต่ผิดจรรยาบรรณ): ผิด เพราะการจ่ายยาเกิน 20 เม็ด มีความผิดตามกฎหมาย พ.ร.บ. ยา ชัดเจน
📖 Guideline อ้างอิง:
พระราชบัญญัติยา พ.ศ. 2510 และประกาศสำนักงานคณะกรรมการอาหารและยา เรื่อง มาตรการควบคุมการจำหน่ายยา Tramadol
📌 จุดจำก่อนสอบ:
• Tramadol เดี่ยวในร้านยา:
  - ขายได้ครั้งละไม่เกิน 20 เม็ด/แคปซูล เท่านั้น
  - ห้ามขายให้ผู้มีอายุต่ำกว่า 17 ปี ทุกกรณี
  - ต้องบันทึกชื่อ-นามสกุล เลขบัตรประชาชน และทำรายงานการจำหน่าย (ข.ย.11)</t>
        </is>
      </c>
      <c r="K19" s="166" t="inlineStr"/>
      <c r="L19" s="166" t="inlineStr">
        <is>
          <t>Preformulation &amp; GMP</t>
        </is>
      </c>
      <c r="M19" s="166" t="inlineStr">
        <is>
          <t>Good Manufacturing Practice</t>
        </is>
      </c>
      <c r="N19" s="165" t="inlineStr">
        <is>
          <t>Product</t>
        </is>
      </c>
      <c r="O19" s="166" t="inlineStr">
        <is>
          <t>ข้อสอบจริง Product ปี 2567 ข้อ 38</t>
        </is>
      </c>
      <c r="P19" s="165" t="inlineStr">
        <is>
          <t>ข้อสอบเก่า</t>
        </is>
      </c>
      <c r="Q19" s="165" t="inlineStr">
        <is>
          <t>2567</t>
        </is>
      </c>
      <c r="R19" s="165" t="inlineStr"/>
    </row>
    <row r="20" ht="24" customHeight="1" s="49">
      <c r="A20" s="165" t="n">
        <v>18</v>
      </c>
      <c r="B20" s="166" t="inlineStr">
        <is>
          <t>ยาในข้อใดต่อไปนี้จัดเป็นยาอันตรายที่ห้ามวางจำหน่ายในส่วนบริการตนเอง (Self-service area) ในร้านขายยาแผนปัจจุบันตามกฎกระทรวง GPP</t>
        </is>
      </c>
      <c r="C20" s="166" t="inlineStr"/>
      <c r="D20" s="166" t="inlineStr">
        <is>
          <t>Niclosamide</t>
        </is>
      </c>
      <c r="E20" s="166" t="inlineStr">
        <is>
          <t>Chlorpheniramine maleate (ยาน้ำ)</t>
        </is>
      </c>
      <c r="F20" s="166" t="inlineStr">
        <is>
          <t>Paracetamol 500 mg (บรรจุแผง)</t>
        </is>
      </c>
      <c r="G20" s="166" t="inlineStr">
        <is>
          <t>Oral Rehydration Salts (ORS)</t>
        </is>
      </c>
      <c r="H20" s="166" t="inlineStr">
        <is>
          <t>Aluminum hydroxide + Magnesium hydroxide suspension</t>
        </is>
      </c>
      <c r="I20" s="165" t="n">
        <v>1</v>
      </c>
      <c r="J20" s="166" t="inlineStr">
        <is>
          <t>✅ คำตอบที่ถูกต้อง: ข้อ ก. Niclosamide
💡 Background:
ตามกฎกระทรวงการขออนุญาตและการออกใบอนุญาตขายยาแผนปัจจุบัน พ.ศ. 2556 และวิธีปฏิบัติทางเภสัชกรรมชุมชน (Good Pharmacy Practice: GPP) พื้นที่ในร้านยาแบ่งเป็น: 1. ส่วนบริการตนเอง (Self-service / Self-selection area) ซึ่งอนุญาตให้วางได้เฉพาะ "ยาสามัญประจำบ้าน" และผลิตภัณฑ์สุขภาพที่ไม่ใช่ยาอันตราย และ 2. ส่วนส่งมอบยาโดยเภสัชกร (Dispensing area) สำหรับยาอันตรายและยาควบคุมพิเศษ
🎯 ทำไมข้อนี้ถึงถูก:
ข้อ ก. ถูกต้อง เพราะ Niclosamide เป็นยาถ่ายพยาธิตัวตืด จัดเป็น "ยาอันตราย" ที่ต้องอาศัยการซักประวัติ ตรวจสอบข้อห้ามใช้ และให้คำแนะนำการเคี้ยวเม็ดยาให้ละเอียดก่อนกลืนโดยเภสัชกร จึงต้องวางไว้ในพื้นที่ส่งมอบยาโดยเภสัชกรเท่านั้น ห้ามวางในส่วนบริการตนเองโดยเด็ดขาด
🔍 ข้ออื่นผิดเพราะอะไร:
- ข้อ ข. (Chlorpheniramine maleate (ยาน้ำ)): แม้เป็นยาอันตราย แต่วางในพื้นที่ส่งมอบยาเช่นกัน โดยโจทย์ถามถึงยาอันตรายจำเพาะที่ต้องระวังในการเลือกใช้
- ข้อ ค. (Paracetamol 500 mg (บรรจุแผง)): หากขึ้นทะเบียนเป็นยาสามัญประจำบ้าน สามารถวางในส่วนบริการตนเองได้
- ข้อ ง. (Oral Rehydration Salts (ORS)): จัดเป็นยาสามัญประจำบ้าน สามารถวางในส่วนบริการตนเองให้ผู้ป่วยหยิบเลือกได้
- ข้อ จ. (Aluminum hydroxide + Magnesium hydroxide suspension): สูตรยาสามัญประจำบ้านสามารถวางในพื้นที่บริการตนเองได้
📖 Guideline อ้างอิง:
กฎกระทรวงการขออนุญาตและการออกใบอนุญาตขายยาแผนปัจจุบัน พ.ศ. 2556 &amp; ข้อกำหนด GPP ประเทศไทย
📌 จุดจำก่อนสอบ:
• Self-service Area ในร้านยา: วางได้เฉพาะ "ยาสามัญประจำบ้าน" (Household remedies), อาหารเสริม, เครื่องสำอาง, อุปกรณ์การแพทย์
• Dispensing Area (หลังเคาน์เตอร์): วาง "ยาอันตราย" และ "ยาควบคุมพิเศษ" ทั้งหมด ต้องส่งมอบและให้คำปรึกษาโดยเภสัชกรเท่านั้น</t>
        </is>
      </c>
      <c r="K20" s="166" t="inlineStr"/>
      <c r="L20" s="166" t="inlineStr">
        <is>
          <t>Preformulation &amp; GMP</t>
        </is>
      </c>
      <c r="M20" s="166" t="inlineStr">
        <is>
          <t>Good Manufacturing Practice</t>
        </is>
      </c>
      <c r="N20" s="165" t="inlineStr">
        <is>
          <t>Product</t>
        </is>
      </c>
      <c r="O20" s="166" t="inlineStr">
        <is>
          <t>ข้อสอบจริง Product ปี 2566 ข้อ 14</t>
        </is>
      </c>
      <c r="P20" s="165" t="inlineStr">
        <is>
          <t>ข้อสอบเก่า</t>
        </is>
      </c>
      <c r="Q20" s="165" t="inlineStr">
        <is>
          <t>2566</t>
        </is>
      </c>
      <c r="R20" s="165" t="inlineStr"/>
    </row>
    <row r="21" ht="24" customHeight="1" s="49">
      <c r="A21" s="165" t="n">
        <v>19</v>
      </c>
      <c r="B21" s="166" t="inlineStr">
        <is>
          <t>ยาเม็ดเคี้ยว Albendazole 200 mg มีคุณสมบัติไวต่อความชื้นสูงมาก (Highly hygroscopic &amp; moisture sensitive) บรรจุภัณฑ์ปฐมภูมิ (Primary packaging) ชนิดใดเหมาะสมที่สุดในการปกป้องคุณภาพยา</t>
        </is>
      </c>
      <c r="C21" s="166" t="inlineStr"/>
      <c r="D21" s="166" t="inlineStr">
        <is>
          <t>ขวดพลาสติก HDPE พร้อมใส่ซองสารดูดความชื้น Silica gel</t>
        </is>
      </c>
      <c r="E21" s="166" t="inlineStr">
        <is>
          <t>ขวดแก้วสีชา (Amber glass bottle) ปิดจุกยาง</t>
        </is>
      </c>
      <c r="F21" s="166" t="inlineStr">
        <is>
          <t>แผงฟอยล์ชนิด Push-through Blister (PVC เคลือบ PVDC ด้านหนึ่ง อีกด้านเป็น Aluminium foil)</t>
        </is>
      </c>
      <c r="G21" s="166" t="inlineStr">
        <is>
          <t>แผง Blister ชนิด Plastic Polyethylene (PE/Alu)</t>
        </is>
      </c>
      <c r="H21" s="166" t="inlineStr">
        <is>
          <t>แผงฟอยล์ชนิดขึ้นรูปเย็นประกบสองด้าน (Alu-Alu Cold-form blister pack)</t>
        </is>
      </c>
      <c r="I21" s="165" t="n">
        <v>5</v>
      </c>
      <c r="J21" s="166" t="inlineStr">
        <is>
          <t>✅ คำตอบที่ถูกต้อง: ข้อ จ. แผงฟอยล์ชนิดขึ้นรูปเย็นประกบสองด้าน (Alu-Alu Cold-form blister pack)
💡 Background:
การเลือกบรรจุภัณฑ์ทางเภสัชกรรม (Pharmaceutical Packaging) สำหรับยาที่ไวต่อความชื้นและบรรยากาศสูงมาก ต้องพิจารณาค่าอัตราการซึมผ่านของไอน้ำ (Water Vapor Transmission Rate: WVTR) ของวัสดุบรรจุภัณฑ์เป็นเกณฑ์สำคัญ
🎯 ทำไมข้อนี้ถึงถูก:
ข้อ จ. ถูกต้อง เพราะแผง Alu-Alu (Aluminium-Aluminium cold form blister) ผลิตจากอะลูมิเนียมฟอยล์ประกบทั้งสองด้าน (ทั้งฝั่ง Cavity และฝั่ง Lidding foil) ซึ่งมีค่า WVTR และอัตราการซึมผ่านของออกซิเจนเป็นศูนย์ (Zero permeability barrier) จึงสามารถป้องกันความชื้น ออกซิเจน และแสงได้อย่างสมบูรณ์แบบที่สุด เหมาะกับยาเคี้ยว Albendazole ที่ไวต่อความชื้นสูง
🔍 ข้ออื่นผิดเพราะอะไร:
- ข้อ ก. (ขวดพลาสติก HDPE พร้อมใส่ซองสารดูดความชื้น): แม้จะกันชื้นได้ดี แต่เมื่อเปิดฝาใช้งาน อากาศภายนอกจะเข้าไปในขวดยา ทำให้ยาที่เหลือสัมผัสความชื้นได้
- ข้อ ข. (ขวดแก้วสีชา ปิดจุกยาง): แก้วกันความชื้นได้ดี แต่มีข้อจำกัดในการพกพาและเกิดการปนเปื้อนความชื้นทุกครั้งที่เปิดขวด
- ข้อ ค. (แผง Blister PVC/PVDC/Alu): แม้ PVDC จะช่วยลดการซึมผ่านความชื้นเมื่อเทียบกับ PVC ทั่วไป แต่พลาสติกยังคงมีอัตราการซึมผ่านความชื้นได้ช้าๆ ไม่ทัดเทียมกับแผงโลหะ Alu-Alu
- ข้อ ง. (แผง Blister PE/Alu): พลาสติก PE มีแรงต้านทานไอน้ำจำกัด ไม่เหมาะกับยาที่ไวต่อความชื้นวิกฤต
📖 Guideline อ้างอิง:
Packaging Technology: Complete Guide to Pharmaceutical Packaging &amp; USP &lt;659&gt; Packaging and Storage Requirements
📌 จุดจำก่อนสอบ:
• Alu-Alu Blister (Cold form): ป้องกันความชื้น แสง ออกซิเจน 100% (WVTR = 0) ดีที่สุดสำหรับยา hygroscopic สูง
• PVC/PVDC Blister: ป้องกันปานกลาง-สูง (ขึ้นกับความหนาของ PVDC coating g/m²)
• PVC Blister ธรรมดา: ป้องกันความชื้นได้ต่ำที่สุด เหมาะกับยาทั่วไปที่ไม่ไวต่อความชื้น</t>
        </is>
      </c>
      <c r="K21" s="166" t="inlineStr"/>
      <c r="L21" s="166" t="inlineStr">
        <is>
          <t>Preformulation &amp; GMP</t>
        </is>
      </c>
      <c r="M21" s="166" t="inlineStr">
        <is>
          <t>Container &amp; Closure Systems</t>
        </is>
      </c>
      <c r="N21" s="165" t="inlineStr">
        <is>
          <t>Product</t>
        </is>
      </c>
      <c r="O21" s="166" t="inlineStr">
        <is>
          <t>ข้อสอบจริง Product ปี 2566 ข้อ 16</t>
        </is>
      </c>
      <c r="P21" s="165" t="inlineStr">
        <is>
          <t>ข้อสอบเก่า</t>
        </is>
      </c>
      <c r="Q21" s="165" t="inlineStr">
        <is>
          <t>2566</t>
        </is>
      </c>
      <c r="R21" s="165" t="inlineStr"/>
    </row>
    <row r="22" ht="24" customHeight="1" s="49">
      <c r="A22" s="165" t="n">
        <v>20</v>
      </c>
      <c r="B22" s="166" t="inlineStr">
        <is>
          <t>สาร White petrolatum (White soft paraffin / Vaseline) ในสูตรตำรับขี้ผึ้ง จัดเป็นสารพื้นฐานยาขี้ผึ้ง (Ointment base) กลุ่มใดตามข้อกำหนดเภสัชตำรับ USP</t>
        </is>
      </c>
      <c r="C22" s="166" t="inlineStr"/>
      <c r="D22" s="166" t="inlineStr">
        <is>
          <t>Hydrophilic base</t>
        </is>
      </c>
      <c r="E22" s="166" t="inlineStr">
        <is>
          <t>Absorption base</t>
        </is>
      </c>
      <c r="F22" s="166" t="inlineStr">
        <is>
          <t>Oleaginous base (Hydrocarbon base)</t>
        </is>
      </c>
      <c r="G22" s="166" t="inlineStr">
        <is>
          <t>Water-removable base (O/W emulsion base)</t>
        </is>
      </c>
      <c r="H22" s="166" t="inlineStr">
        <is>
          <t>Water-soluble base (PEG base)</t>
        </is>
      </c>
      <c r="I22" s="165" t="n">
        <v>3</v>
      </c>
      <c r="J22" s="166" t="inlineStr">
        <is>
          <t>✅ คำตอบที่ถูกต้อง: ข้อ ค. Oleaginous base (Hydrocarbon base)
💡 Background:
ตามเภสัชตำรับ USP ได้จัดหมวดหมู่สารพื้นฐานยาขี้ผึ้ง (Ointment bases) ออกเป็น 4 กลุ่มหลัก: 1. Oleaginous (Hydrocarbon) bases, 2. Absorption bases, 3. Water-removable bases, 4. Water-soluble bases
🎯 ทำไมข้อนี้ถึงถูก:
ข้อ ค. ถูกต้อง เพราะ White petrolatum (รวมถึง Yellow petrolatum, Mineral oil, Paraffin wax) เป็นสารประกอบไฮโดรคาร์บอนที่ไม่มีขั้ว ไม่ละลายน้ำ ไม่ดูดซับน้ำ ล้างออกด้วยน้ำยาก และให้คุณสมบัติเคลือบปิดกั้นผิว (Occlusive effect) ได้ดีที่สุด จึงจัดเป็น Oleaginous base แท้จริง
🔍 ข้ออื่นผิดเพราะอะไร:
- ข้อ ก. (Hydrophilic base): เป็นคำเรียกรวมของเบสที่มีความชอบน้ำ เช่น Water-removable หรือ Water-soluble bases
- ข้อ ข. (Absorption base): เป็นเบสที่ประกอบด้วยไฮโดรคาร์บอนผสมสารลดแรงตึงผิวชนิด W/O เช่น Hydrophilic petrolatum, Wool fat (Anhydrous lanolin) ซึ่งสามารถดูดซับน้ำเข้ามาได้
- ข้อ ง. (Water-removable base): เป็นอิมัลชันชนิด O/W เช่น Hydrophilic ointment, Vanishing cream ซึ่งสามารถล้างออกด้วยน้ำได้ง่าย
- ข้อ จ. (Water-soluble base): เป็นเบสที่ละลายน้ำได้ทั้งหมดโดยไม่มีไขมัน เช่น Polyethylene glycol (PEG) ointment
📖 Guideline อ้างอิง:
USP-NF General Chapter &lt;1151&gt; Pharmaceutical Dosage Forms - Ointments &amp; Ansel’s Pharmaceutical Dosage Forms (11th Edition)
📌 จุดจำก่อนสอบ:
• Oleaginous base: Petrolatum, White/Yellow wax (ไม่ดูดน้ำ, ล้างน้ำไม่ออก, Occlusive สูงสุด)
• Absorption base: Hydrophilic petrolatum, Lanolin, Aquaphor (ดูดน้ำได้เป็น W/O emulsion)
• Water-removable base: Hydrophilic ointment (O/W emulsion, ล้างน้ำออกง่าย)
• Water-soluble base: PEG ointment (ไม่มีไขมัน, ละลายน้ำหมด)</t>
        </is>
      </c>
      <c r="K22" s="166" t="inlineStr"/>
      <c r="L22" s="166" t="inlineStr">
        <is>
          <t>Preformulation &amp; GMP</t>
        </is>
      </c>
      <c r="M22" s="166" t="inlineStr">
        <is>
          <t>Good Manufacturing Practice</t>
        </is>
      </c>
      <c r="N22" s="165" t="inlineStr">
        <is>
          <t>Product</t>
        </is>
      </c>
      <c r="O22" s="166" t="inlineStr">
        <is>
          <t>ข้อสอบจริง Product ปี 2566 ข้อ 19</t>
        </is>
      </c>
      <c r="P22" s="165" t="inlineStr">
        <is>
          <t>ข้อสอบเก่า</t>
        </is>
      </c>
      <c r="Q22" s="165" t="inlineStr">
        <is>
          <t>2566</t>
        </is>
      </c>
      <c r="R22" s="165" t="inlineStr"/>
    </row>
    <row r="23" ht="24" customHeight="1" s="49">
      <c r="A23" s="165" t="n">
        <v>21</v>
      </c>
      <c r="B23" s="166" t="inlineStr">
        <is>
          <t>สถานที่ผลิตยาแผนปัจจุบันที่ประสงค์จะผลิตยาปฏิชีวนะกลุ่ม Penicillin ตามหลักเกณฑ์มาตรฐาน PIC/S GMP จะต้องจัดระบบสถานที่ผลิตและระบบวิศวกรรมอย่างไร</t>
        </is>
      </c>
      <c r="C23" s="166" t="inlineStr"/>
      <c r="D23" s="166" t="inlineStr">
        <is>
          <t>ผลิตในอาคารเดียวกันได้โดยใช้วิธีสลับรอบการผลิต (Campaign production)</t>
        </is>
      </c>
      <c r="E23" s="166" t="inlineStr">
        <is>
          <t>แยกอาคารผลิตแต่สามารถเชื่อมต่อระบบปรับอากาศ (HVAC) และระบบน้ำร่วมกันได้</t>
        </is>
      </c>
      <c r="F23" s="166" t="inlineStr">
        <is>
          <t>ต้องแยกอาคารผลิตและแยกระบบสาธารณูปโภค (HVAC/Water) เป็นเอกเทศโดยเด็ดขาด</t>
        </is>
      </c>
      <c r="G23" s="166" t="inlineStr">
        <is>
          <t>ตั้งสถานที่ผลิตให้ห่างจากโรงงานอื่นอย่างน้อย 10 กิโลเมตร</t>
        </is>
      </c>
      <c r="H23" s="166" t="inlineStr">
        <is>
          <t>ผลิตในห้องสะอาดทั่วไปได้หากมีการทำ Cleaning validation ที่ผ่านเกณฑ์</t>
        </is>
      </c>
      <c r="I23" s="165" t="n">
        <v>3</v>
      </c>
      <c r="J23" s="166" t="inlineStr">
        <is>
          <t>✅ คำตอบที่ถูกต้อง: ข้อ ค. ต้องแยกอาคารผลิตและแยกระบบสาธารณูปโภค (HVAC/Water) เป็นเอกเทศโดยเด็ดขาด
💡 Background:
ข้อกำหนดตาม PIC/S GMP Guide Chapter 3 และ Chapter 5 มุ่งเน้นการป้องกันการปนเปื้อนข้าม (Cross-contamination) ของสารที่มีฤทธิ์กระตุ้นอาการแพ้อย่างรุนแรง โดยเฉพาะยาปฏิชีวนะกลุ่มเพนิซิลลิน (Penicillin)
🎯 ทำไมข้อนี้ถึงถูก:
ข้อ ค. ถูกต้อง เพราะโรงงานผลิตยาเพนิซิลลินต้องเป็นโรงงานเฉพาะที่มีการแยกอาคารผลิต (Dedicated building) แยกทางเข้า-ออกของบุคลากรและวัตถุดิบ และมีระบบปรับอากาศระบายอากาศแยกเฉพาะ (Dedicated HVAC system) ที่มีแรงดันเป็นลบเทียบกับพื้นที่ภายนอก รวมถึงแยกระบบน้ำและสาธารณูปโภค เพื่อมิให้อนุภาคยาแพร่กระจายไปปนเปื้อนผลิตภัณฑ์ยาอื่น
🔍 ข้ออื่นผิดเพราะอะไร:
- ข้อ ก. (ผลิตในอาคารเดียวกันได้โดยใช้วิธีสลับรอบการผลิต (Campaign production)): ผิดอย่างเด็ดขาด เพราะเกณฑ์ GMP ไม่อนุญาตให้ใช้ Campaign production กับผลิตภัณฑ์กลุ่ม Penicillin
- ข้อ ข. (แยกอาคารผลิตแต่สามารถเชื่อมต่อระบบปรับอากาศ (HVAC) และระบบน้ำร่วมกันได้): ผิด เพราะการใช้อากาศหรือท่อลมร่วมกันจะทำให้เกิดการแพร่กระจายของสารก่อภูมิแพ้ผ่านระบบลม
- ข้อ ง. (ตั้งสถานที่ผลิตให้ห่างจากโรงงานอื่นอย่างน้อย 10 กิโลเมตร): เป็นข้อความที่ไม่ใช่ข้อกำหนดทางเทคนิคของ GMP
- ข้อ จ. (ผลิตในห้องสะอาดทั่วไปได้หากมีการทำ Cleaning validation ที่ผ่านเกณฑ์): ผิด การทำความสะอาดเพียงอย่างเดียวไม่เพียงพอต่อการควบคุมความเสี่ยงของ Penicillin
📖 Guideline อ้างอิง:
PIC/S Guide to Good Manufacturing Practice for Medicinal Products (PE 009-17) Chapters 3 &amp; 5
📌 จุดจำก่อนสอบ:
• Penicillin, Cephalosporin, Cytotoxic drugs -&gt; ต้องผลิตใน Dedicated &amp; Contained Facility เท่านั้น
• Dedicated AHU/HVAC ป้องกันการปนเปื้อนข้ามผ่านท่อแอร์
• แยกระบบสาธารณูปโภคและระบบกำจัดของเสียโดยเด็ดขาด</t>
        </is>
      </c>
      <c r="K23" s="166" t="inlineStr"/>
      <c r="L23" s="166" t="inlineStr">
        <is>
          <t>Preformulation &amp; GMP</t>
        </is>
      </c>
      <c r="M23" s="166" t="inlineStr">
        <is>
          <t>Good Manufacturing Practice</t>
        </is>
      </c>
      <c r="N23" s="165" t="inlineStr">
        <is>
          <t>Product</t>
        </is>
      </c>
      <c r="O23" s="166" t="inlineStr">
        <is>
          <t>ข้อสอบจริง Product ปี 2566 ข้อ 26</t>
        </is>
      </c>
      <c r="P23" s="165" t="inlineStr">
        <is>
          <t>ข้อสอบเก่า</t>
        </is>
      </c>
      <c r="Q23" s="165" t="inlineStr">
        <is>
          <t>2566</t>
        </is>
      </c>
      <c r="R23" s="165" t="inlineStr"/>
    </row>
    <row r="24" ht="24" customHeight="1" s="49">
      <c r="A24" s="165" t="n">
        <v>22</v>
      </c>
      <c r="B24" s="166" t="inlineStr">
        <is>
          <t>ในสูตรตำรับเคลือบฟิล์มยาเม็ด ประกอบด้วย Hypromellose (HPMC), Polyethylene glycol 400 (PEG 400), Titanium dioxide และ Talcum สารในข้อใดทำหน้าที่หลักเป็นสารก่อฟิล์ม (Film-forming polymer)</t>
        </is>
      </c>
      <c r="C24" s="166" t="inlineStr"/>
      <c r="D24" s="166" t="inlineStr">
        <is>
          <t>Hypromellose (HPMC)</t>
        </is>
      </c>
      <c r="E24" s="166" t="inlineStr">
        <is>
          <t>Polyethylene glycol 400 (PEG 400)</t>
        </is>
      </c>
      <c r="F24" s="166" t="inlineStr">
        <is>
          <t>Titanium dioxide</t>
        </is>
      </c>
      <c r="G24" s="166" t="inlineStr">
        <is>
          <t>Talcum</t>
        </is>
      </c>
      <c r="H24" s="166" t="inlineStr">
        <is>
          <t>Purified water</t>
        </is>
      </c>
      <c r="I24" s="165" t="n">
        <v>1</v>
      </c>
      <c r="J24" s="166" t="inlineStr">
        <is>
          <t>✅ คำตอบที่ถูกต้อง: ข้อ ก. Hypromellose (HPMC)
💡 Background:
สูตรน้ำยาเคลือบฟิล์มยาเม็ด (Film coating suspension) ประกอบด้วยสารประกอบ 4 ส่วนหลัก: 1. Film-forming polymer (สารก่อฟิล์ม), 2. Plasticizer (สารเพิ่มความยืดหยุ่นฟิล์ม), 3. Colorant / Opacifier (สารให้สีและทึบแสง), 4. Solvent / Vehicle (ตัวทำละลาย)
🎯 ทำไมข้อนี้ถึงถูก:
ข้อ ก. ถูกต้อง เพราะ Hypromellose (HPMC - Hydroxypropyl methylcellulose) เป็นพอลิเมอร์ละลายน้ำสายยาวที่ทำหน้าที่เป็น Film former สร้างโครงสร้างฟิล์มบางเหนียวห่อหุ้มรอบเม็ดยา
🔍 ข้ออื่นผิดเพราะอะไร:
- ข้อ ข. (Polyethylene glycol 400 (PEG 400)): ทำหน้าที่เป็น Plasticizer (สารเพิ่มความยืดหยุ่น) แทรกระหว่างสายพอลิเมอร์ HPMC เพื่อลดความเปราะและป้องกันฟิล์มแตกร้าว
- ข้อ ค. (Titanium dioxide): ทำหน้าที่เป็น Opacifier (สารทึบแสงสีขาว) เพื่อป้องกันแสงและเพิ่มความทึบแสงสวยงามให้แก่ฟิล์ม
- ข้อ ง. (Talcum): ทำหน้าที่เป็น Anti-tacking agent (สารป้องกันการติดเหนียวระหว่างเม็ดยาขณะเคลือบ) และ Glidant
- ข้อ จ. (Purified water): ทำหน้าที่เป็น Vehicle / Solvent (กระสายยาตัวทำละลาย) ที่จะระเหยแห้งไประหว่างการพ่นเคลือบ
📖 Guideline อ้างอิง:
Handbook of Pharmaceutical Excipients (9th Edition) &amp; Pharmaceutical Dosage Forms: Tablets (3rd Edition)
📌 จุดจำก่อนสอบ:
• Film former: HPMC, HPC, PVA, Eudragit
• Plasticizer: PEG 400, Propylene glycol, Glycerin, Triethyl citrate, Dibutyl phthalate
• Opacifier: Titanium dioxide (TiO2)
• Anti-tacking agent: Talc</t>
        </is>
      </c>
      <c r="K24" s="166" t="inlineStr"/>
      <c r="L24" s="166" t="inlineStr">
        <is>
          <t>Preformulation &amp; GMP</t>
        </is>
      </c>
      <c r="M24" s="166" t="inlineStr">
        <is>
          <t>Good Manufacturing Practice</t>
        </is>
      </c>
      <c r="N24" s="165" t="inlineStr">
        <is>
          <t>Product</t>
        </is>
      </c>
      <c r="O24" s="166" t="inlineStr">
        <is>
          <t>ข้อสอบจริง Product ปี 2566 ข้อ 27</t>
        </is>
      </c>
      <c r="P24" s="165" t="inlineStr">
        <is>
          <t>ข้อสอบเก่า</t>
        </is>
      </c>
      <c r="Q24" s="165" t="inlineStr">
        <is>
          <t>2566</t>
        </is>
      </c>
      <c r="R24" s="165" t="inlineStr"/>
    </row>
    <row r="25" ht="24" customHeight="1" s="49">
      <c r="A25" s="165" t="n">
        <v>23</v>
      </c>
      <c r="B25" s="166" t="inlineStr">
        <is>
          <t>ในสูตรตำรับยาอมบรรเทาอาการเจ็บคอ (Throat lozenges) ประกอบด้วย Benzyl alcohol, Dichlorobenzyl alcohol, Amylmetacresol และ Benzocaine ตัวยาสำคัญในข้อใดออกฤทธิ์เป็นยาชาเฉพาะที่เพื่อลดอาการเจ็บคอได้อย่างรวดเร็วและโดยตรงที่สุด</t>
        </is>
      </c>
      <c r="C25" s="166" t="inlineStr"/>
      <c r="D25" s="166" t="inlineStr">
        <is>
          <t>Benzyl alcohol</t>
        </is>
      </c>
      <c r="E25" s="166" t="inlineStr">
        <is>
          <t>Amylmetacresol</t>
        </is>
      </c>
      <c r="F25" s="166" t="inlineStr">
        <is>
          <t>Benzocaine (ยาชาลงท้ายด้วย -caine)</t>
        </is>
      </c>
      <c r="G25" s="166" t="inlineStr">
        <is>
          <t>Dichlorobenzyl alcohol</t>
        </is>
      </c>
      <c r="H25" s="166" t="inlineStr">
        <is>
          <t>Menthol</t>
        </is>
      </c>
      <c r="I25" s="165" t="n">
        <v>3</v>
      </c>
      <c r="J25" s="166" t="inlineStr">
        <is>
          <t>✅ คำตอบที่ถูกต้อง: ข้อ ค. Benzocaine (ยาชาลงท้ายด้วย -caine)
💡 Background:
ยาอมแก้เจ็บคอในท้องตลาดมักผสมผสานระหว่างสารฆ่าเชื้อเฉพาะที่ (Antiseptics) เพื่อกำจัดแบคทีเรีย/ไวรัสในลำคอ และยาชาเฉพาะที่ (Local anesthetics) เพื่อระงับความรู้สึกเจ็บปวดบริเวณเยื่อบุคอหอยอย่างรวดเร็ว
🎯 ทำไมข้อนี้ถึงถูก:
ข้อ ค. ถูกต้อง เพราะ Benzocaine (รวมถึง Lidocaine) เป็นยาชาเฉพาะที่กลุ่มเอสเทอร์/เอไมด์ ออกฤทธิ์ยับยั้ง Voltage-gated Sodium channels บนปลายประสาทรับความรู้สึกเจ็บปวดในช่องคอ ทำให้ระงับอาการเจ็บคอได้โดยตรงทันที
🔍 ข้ออื่นผิดเพราะอะไร:
- ข้อ ก. (Benzyl alcohol): ทำหน้าที่เป็น Preservative / Mild antiseptic และสารแต่งกลิ่น
- ข้อ ข. (Amylmetacresol): เป็นสารฆ่าเชื้อเฉพาะที่ (Antiseptic) ทำหน้าที่ทำลายผนังเซลล์ของเชื้อแบคทีเรียและไวรัสในลำคอร่วมกับ Dichlorobenzyl alcohol
- ข้อ ง. (Dichlorobenzyl alcohol): เป็นสารฆ่าเชื้อเฉพาะที่ (Antiseptic) ต้านเชื้อจุลชีพ
- ข้อ จ. (Menthol): ให้ความรู้สึกเย็นสดชื่น (Cooling sensation) และช่วยบรรเทาอาการระคายคอชั่วคราว
📖 Guideline อ้างอิง:
Goodman &amp; Gilman’s The Pharmacological Basis of Therapeutics (14th Edition) &amp; Martindale: The Complete Drug Reference
📌 จุดจำก่อนสอบ:
• Antiseptics ในยาอมแก้เจ็บคอ: Amylmetacresol, Dichlorobenzyl alcohol, Cetylpyridinium chloride (CPC), Dequalinium chloride
• Local anesthetics บรรเทาเจ็บคอโดยตรง: Benzocaine, Lidocaine (ยับยั้ง Na+ channel)</t>
        </is>
      </c>
      <c r="K25" s="166" t="inlineStr"/>
      <c r="L25" s="166" t="inlineStr">
        <is>
          <t>Preformulation &amp; GMP</t>
        </is>
      </c>
      <c r="M25" s="166" t="inlineStr">
        <is>
          <t>Good Manufacturing Practice</t>
        </is>
      </c>
      <c r="N25" s="165" t="inlineStr">
        <is>
          <t>Product</t>
        </is>
      </c>
      <c r="O25" s="166" t="inlineStr">
        <is>
          <t>ข้อสอบจริง Product ปี 2566 ข้อ 32</t>
        </is>
      </c>
      <c r="P25" s="165" t="inlineStr">
        <is>
          <t>ข้อสอบเก่า</t>
        </is>
      </c>
      <c r="Q25" s="165" t="inlineStr">
        <is>
          <t>2566</t>
        </is>
      </c>
      <c r="R25" s="165" t="inlineStr"/>
    </row>
    <row r="26" ht="24" customHeight="1" s="49">
      <c r="A26" s="165" t="n">
        <v>24</v>
      </c>
      <c r="B26" s="166" t="inlineStr">
        <is>
          <t>สำหรับการขึ้นทะเบียนตำรับยาในประเทศไทยตามแนวทาง ASEAN Guideline on Stability Study of Drug Product การทดสอบความคงตัวของยาในสภาวะเร่ง (Accelerated stability testing) ต้องดำเนินการที่สภาวะอุณหภูมิและความชื้นสัมพัทธ์ใด</t>
        </is>
      </c>
      <c r="C26" s="166" t="inlineStr"/>
      <c r="D26" s="166" t="inlineStr">
        <is>
          <t>25°C ± 2°C / 60% ± 5% RH</t>
        </is>
      </c>
      <c r="E26" s="166" t="inlineStr">
        <is>
          <t>30°C ± 2°C / 65% ± 5% RH</t>
        </is>
      </c>
      <c r="F26" s="166" t="inlineStr">
        <is>
          <t>30°C ± 2°C / 75% ± 5% RH</t>
        </is>
      </c>
      <c r="G26" s="166" t="inlineStr">
        <is>
          <t>40°C ± 2°C / 65% ± 5% RH</t>
        </is>
      </c>
      <c r="H26" s="166" t="inlineStr">
        <is>
          <t>40°C ± 2°C / 75% ± 5% RH</t>
        </is>
      </c>
      <c r="I26" s="165" t="n">
        <v>5</v>
      </c>
      <c r="J26" s="166" t="inlineStr">
        <is>
          <t>✅ คำตอบที่ถูกต้อง: ข้อ จ. 40°C ± 2°C / 75% ± 5% RH
💡 Background:
การทดสอบความคงตัวในสภาวะเร่ง (Accelerated Stability Testing) มีเป้าหมายเพื่อเร่งอัตราการเสื่อมสลายทางเคมีและกายภาพของยา ทำให้สามารถคาดการณ์อายุการเก็บรักษาและประเมินผลกระทบของการเปลี่ยนแปลงสภาวะแวดล้อมได้ในระยะเวลาอันสั้น (อย่างน้อย 6 เดือน)
🎯 ทำไมข้อนี้ถึงถูก:
ข้อ จ. ถูกต้อง เพราะตามเกณฑ์มาตรฐานสากล ICH Q1A(R2) และ ASEAN Stability Guideline สำหรับเขตภูมิอากาศ Zone IVb (ประเทศไทย) กำหนดสภาวะการทดสอบแบบเร่งมาตรฐานไว้ที่ อุณหภูมิ 40°C ± 2°C และความชื้นสัมพัทธ์ 75% ± 5% RH โดยเก็บตัวอย่างตรวจวิเคราะห์ที่ 0, 3, และ 6 เดือน
🔍 ข้ออื่นผิดเพราะอะไร:
- ข้อ ก. (25°C ± 2°C / 60% ± 5% RH): เป็นสภาวะ Long-term testing สำหรับเขตภูมิอากาศ Zone II
- ข้อ ข. (30°C ± 2°C / 65% ± 5% RH): เป็นสภาวะ Long-term testing สำหรับเขตภูมิอากาศ Zone IVa
- ข้อ ค. (30°C ± 2°C / 75% ± 5% RH): เป็นสภาวะการทดสอบระยะยาว (Long-term stability testing) สำหรับ Zone IVb ในประเทศไทย ไม่ใช่สภาวะเร่ง
- ข้อ ง. (40°C ± 2°C / 65% ± 5% RH): ไม่ใช่ค่าความชื้นสัมพัทธ์มาตรฐานของสภาวะเร่งในเกณฑ์ ICH/ASEAN
📖 Guideline อ้างอิง:
ASEAN Guideline on Stability Study of Drug Product &amp; ICH Q1A(R2)
📌 จุดจำก่อนสอบ:
• Thailand / ASEAN (Zone IVb) Stability Conditions:
  - Long-term (Real-time): 30°C ± 2°C / 75% ± 5% RH (ตลอดอายุยา)
  - Accelerated: 40°C ± 2°C / 75% ± 5% RH (อย่างน้อย 6 เดือน)
  - Stress testing: 50-60°C, High humidity, Photostability</t>
        </is>
      </c>
      <c r="K26" s="166" t="inlineStr"/>
      <c r="L26" s="166" t="inlineStr">
        <is>
          <t>Preformulation &amp; GMP</t>
        </is>
      </c>
      <c r="M26" s="166" t="inlineStr">
        <is>
          <t>Stability testing</t>
        </is>
      </c>
      <c r="N26" s="165" t="inlineStr">
        <is>
          <t>Product</t>
        </is>
      </c>
      <c r="O26" s="166" t="inlineStr">
        <is>
          <t>ข้อสอบจริง Product ปี 2566 ข้อ 40</t>
        </is>
      </c>
      <c r="P26" s="165" t="inlineStr">
        <is>
          <t>ข้อสอบเก่า</t>
        </is>
      </c>
      <c r="Q26" s="165" t="inlineStr">
        <is>
          <t>2566</t>
        </is>
      </c>
      <c r="R26" s="165" t="inlineStr"/>
    </row>
    <row r="27" ht="24" customHeight="1" s="49">
      <c r="A27" s="165" t="n">
        <v>25</v>
      </c>
      <c r="B27" s="166" t="inlineStr">
        <is>
          <t>ตัวยาสำคัญชนิดหนึ่งมีความไวต่อแสง ความชื้น และความร้อนจากแรงเฉือนอย่างยิ่ง (Highly sensitive to light, moisture and shear heat) ในขั้นตอนการผสมผงแห้ง (Dry powder blending) ควรเลือกใช้เครื่องผสมประเภทใดจึงเหมาะสมที่สุด</t>
        </is>
      </c>
      <c r="C27" s="166" t="inlineStr"/>
      <c r="D27" s="166" t="inlineStr">
        <is>
          <t>High-shear granulator mixer</t>
        </is>
      </c>
      <c r="E27" s="166" t="inlineStr">
        <is>
          <t>Planetary mixer</t>
        </is>
      </c>
      <c r="F27" s="166" t="inlineStr">
        <is>
          <t>Cubic mixer (Bin blender / Cube mixer)</t>
        </is>
      </c>
      <c r="G27" s="166" t="inlineStr">
        <is>
          <t>Ribbon blender</t>
        </is>
      </c>
      <c r="H27" s="166" t="inlineStr">
        <is>
          <t>Fluidized bed processor</t>
        </is>
      </c>
      <c r="I27" s="165" t="n">
        <v>3</v>
      </c>
      <c r="J27" s="166" t="inlineStr">
        <is>
          <t>✅ คำตอบที่ถูกต้อง: ข้อ ค. Cubic mixer (Bin blender / Cube mixer)
💡 Background:
การเลือกเครื่องจักรสำหรับผสมผงยา (Powder blending equipment) ต้องคำนึงถึงคุณสมบัติความคงตัวของตัวยา: 1. Convective / Shear mixers (เช่น High-shear, Ribbon) ให้แรงเฉือนสูง เกิดความร้อนสะสม, 2. Tumbling blenders (เช่น V-blender, Double-cone, Cubic mixer, Bin blender) ผสมด้วยการพลิกคว่ำผงยาอย่างนุ่มนวล
🎯 ทำไมข้อนี้ถึงถูก:
ข้อ ค. ถูกต้อง เพราะ Cubic mixer / Container bin blender เป็นเครื่องผสมแบบ Tumbling mixer ที่ผสมด้วยการหมุนกลิ้งภาชนะปิด ไม่มีการใช้ใบพัดปั่นความเร็วสูง ทำให้ไม่เกิดความร้อนจากแรงเฉือน (Zero shear heating) และเป็นระบบปิดสนิท (Enclosed container) ที่ป้องกันแสงและความชื้นจากบรรยากาศภายนอกได้อย่างสมบูรณ์แบบ
🔍 ข้ออื่นผิดเพราะอะไร:
- ข้อ ก. (High-shear granulator mixer): ใช้ใบพัดหมุนด้วยความเร็วสูงมาก (Impeller &amp; Chopper) ทำให้เกิดแรงเฉือนและความร้อนสะสมสูงมาก ตัวยาที่ไวต่อความร้อนจะสลายตัวทันที
- ข้อ ข. (Planetary mixer): เป็นเครื่องผสมแบบกวนเปียกที่มีแรงเฉือนปานกลาง-สูง เกิดความร้อนและสัมผัสอากาศได้ง่าย
- ข้อ ง. (Ribbon blender): ใช้ใบพัดเกลียวริบบอนหมุนกวาดผงยา เกิดแรงเสียดทานและความร้อนสะสมตามผนังถัง
- ข้อ จ. (Fluidized bed processor): ใช้กระแสลมร้อนเป่าอนุภาคยาให้ลอยตัว มีการสัมผัสความร้อนและอากาศอย่างต่อเนื่อง
📖 Guideline อ้างอิง:
Aulton’s Pharmaceutics: The Design and Manufacture of Medicines (5th Edition) Chapter 26: Powder Mixing
📌 จุดจำก่อนสอบ:
• Tumbling mixers (V-blender, Double-cone, Cubic mixer, Bin blender): แรงเฉือนต่ำ ไม่เกิดความร้อน เหมาะกับยาไวต่อความร้อน/เปราะบาง
• Convective/High-shear mixers (High shear mixer, Ribbon mixer): แรงเฉือนสูง ผสมเร็ว เหมาะกับผงยาเกาะติดแน่น แต่เกิดความร้อนสะสม</t>
        </is>
      </c>
      <c r="K27" s="166" t="inlineStr"/>
      <c r="L27" s="166" t="inlineStr">
        <is>
          <t>Preformulation &amp; GMP</t>
        </is>
      </c>
      <c r="M27" s="166" t="inlineStr">
        <is>
          <t>Good Manufacturing Practice</t>
        </is>
      </c>
      <c r="N27" s="165" t="inlineStr">
        <is>
          <t>Product</t>
        </is>
      </c>
      <c r="O27" s="166" t="inlineStr">
        <is>
          <t>ข้อสอบจริง Product ปี 2566 ข้อ 43</t>
        </is>
      </c>
      <c r="P27" s="165" t="inlineStr">
        <is>
          <t>ข้อสอบเก่า</t>
        </is>
      </c>
      <c r="Q27" s="165" t="inlineStr">
        <is>
          <t>2566</t>
        </is>
      </c>
      <c r="R27" s="165" t="inlineStr"/>
    </row>
    <row r="28" ht="24" customHeight="1" s="49">
      <c r="A28" s="165" t="n">
        <v>26</v>
      </c>
      <c r="B28" s="166" t="inlineStr">
        <is>
          <t>ในชื่อทางการค้าของสารช่วย Polyethylene glycol 400 (PEG 400) ตัวเลข "400" มีความหมายตรงกับข้อใดตามเกณฑ์เภสัชตำรับ</t>
        </is>
      </c>
      <c r="C28" s="166" t="inlineStr"/>
      <c r="D28" s="166" t="inlineStr">
        <is>
          <t>ค่าน้ำหนักโมเลกุลเฉลี่ยของพอลิเมอร์ (Average Molecular Weight: g/mol)</t>
        </is>
      </c>
      <c r="E28" s="166" t="inlineStr">
        <is>
          <t>จำนวนหน่วยมอนอเมอร์ (Monomer units) ในสายพอลิเมอร์</t>
        </is>
      </c>
      <c r="F28" s="166" t="inlineStr">
        <is>
          <t>ค่าความหนืดสัมบูรณ์ (Viscosity in centipoise)</t>
        </is>
      </c>
      <c r="G28" s="166" t="inlineStr">
        <is>
          <t>จุดหลอมเหลวของสาร (Melting point in Kelvin)</t>
        </is>
      </c>
      <c r="H28" s="166" t="inlineStr">
        <is>
          <t>ค่า Hydrophilic-Lipophilic Balance (HLB value)</t>
        </is>
      </c>
      <c r="I28" s="165" t="n">
        <v>1</v>
      </c>
      <c r="J28" s="166" t="inlineStr">
        <is>
          <t>✅ คำตอบที่ถูกต้อง: ข้อ ก. ค่าน้ำหนักโมเลกุลเฉลี่ยของพอลิเมอร์ (Average Molecular Weight: g/mol)
💡 Background:
Polyethylene glycol (PEG / Macrogol) เป็นพอลิเมอร์สังเคราะห์ของ Ethylene oxide มีสูตรโครงสร้าง H-(OCH2CH2)n-OH โดยตัวเลขที่ระบุต่อท้ายชื่อ PEG เป็นสัญลักษณ์สากลตามเภสัชตำรับ
🎯 ทำไมข้อนี้ถึงถูก:
ข้อ ก. ถูกต้อง เพราะตัวเลขต่อท้าย PEG (เช่น PEG 400, PEG 1500, PEG 4000, PEG 6000) แสดงถึง "น้ำหนักโมเลกุลเฉลี่ย (Average Molecular Weight: MW)" ของสายพอลิเมอร์นั้นๆ โดย PEG ที่มี MW 200-600 จะมีสถานะเป็นของเหลวใสหนืด, MW 1000-1500 เป็นของแข็งกึ่งเหลวคล้ายขี้ผึ้ง (Semisolid) และ MW &gt;= 3000 ขึ้นไปจะมีสถานะเป็นของแข็งคล้ายขี้ผึ้งหรือเกล็ดแข็ง (Solid wax)
🔍 ข้ออื่นผิดเพราะอะไร:
- ข้อ ข. (จำนวนหน่วยมอนอเมอร์ ในสายพอลิเมอร์): ผิด เพราะ PEG 400 มีมอนอเมอร์ oxyethylene (MW ~44) ประมาณ 8-9 หน่วย ไม่ใช่ 400 หน่วย
- ข้อ ค. (ค่าความหนืดสัมบูรณ์): ผิด ความหนืดของ PEG 400 อยู่ที่ประมาณ 105-130 cSt ไม่ใช่ 400 cP
- ข้อ ง. (จุดหลอมเหลวของสาร): ผิด PEG 400 มีสถานะเป็นของเหลวที่อุณหภูมิห้อง (จุดเยือกแข็งประมาณ 4-8°C)
- ข้อ จ. (ค่า Hydrophilic-Lipophilic Balance (HLB value)): ผิด ค่า HLB ของ PEG อยู่ในช่วง 10-18 ไม่ใช่ 400
📖 Guideline อ้างอิง:
Handbook of Pharmaceutical Excipients (9th Edition) &amp; USP-NF Monograph: Polyethylene Glycol
📌 จุดจำก่อนสอบ:
• PEG 200 - 600: ของเหลวใส (Liquid solvent / Cosolvent / Humectant)
• PEG 1000 - 1500: กึ่งแข็งกึ่งเหลวคล้ายปิโตรลาทัม (Semisolid)
• PEG 3350 - 6000: ของแข็งสีขาวคล้ายขี้ผึ้ง (Solid base สำหรับยาเหน็บ ยาเม็ด หรือยาระบาย OROS)</t>
        </is>
      </c>
      <c r="K28" s="166" t="inlineStr"/>
      <c r="L28" s="166" t="inlineStr">
        <is>
          <t>Preformulation &amp; GMP</t>
        </is>
      </c>
      <c r="M28" s="166" t="inlineStr">
        <is>
          <t>Good Manufacturing Practice</t>
        </is>
      </c>
      <c r="N28" s="165" t="inlineStr">
        <is>
          <t>Product</t>
        </is>
      </c>
      <c r="O28" s="166" t="inlineStr">
        <is>
          <t>ข้อสอบจริง Product ปี 2566 ข้อ 44</t>
        </is>
      </c>
      <c r="P28" s="165" t="inlineStr">
        <is>
          <t>ข้อสอบเก่า</t>
        </is>
      </c>
      <c r="Q28" s="165" t="inlineStr">
        <is>
          <t>2566</t>
        </is>
      </c>
      <c r="R28" s="165" t="inlineStr"/>
    </row>
    <row r="29" ht="24" customHeight="1" s="49">
      <c r="A29" s="165" t="n">
        <v>27</v>
      </c>
      <c r="B29" s="166" t="inlineStr">
        <is>
          <t>สารเคมี Ferrous sulfate (FeSO4) มีมวลโมเลกุล (MW) เท่ากับ 152 g/mol หากต้องการเตรียมสารละลาย FeSO4 ความเข้มข้น 0.2 Molar ปริมาตร 1 ลิตร จะต้องชั่ง FeSO4 หนักกี่กรัม</t>
        </is>
      </c>
      <c r="C29" s="166" t="inlineStr"/>
      <c r="D29" s="166" t="inlineStr">
        <is>
          <t>304 g</t>
        </is>
      </c>
      <c r="E29" s="166" t="inlineStr">
        <is>
          <t>152 g</t>
        </is>
      </c>
      <c r="F29" s="166" t="inlineStr">
        <is>
          <t>28.83 g</t>
        </is>
      </c>
      <c r="G29" s="166" t="inlineStr">
        <is>
          <t>30.4 g</t>
        </is>
      </c>
      <c r="H29" s="166" t="inlineStr">
        <is>
          <t>15.2 g</t>
        </is>
      </c>
      <c r="I29" s="165" t="n">
        <v>4</v>
      </c>
      <c r="J29" s="166" t="inlineStr">
        <is>
          <t>✅ คำตอบที่ถูกต้อง: ข้อ ง. 30.4 g
💡 Background:
การคำนวณความเข้มข้นในหน่วยโมลาร์ (Molarity: mol/L) เพื่อเตรียมสารละลายมาตรฐานทางเภสัชกรรม
🎯 ทำไมข้อนี้ถึงถูก:
ข้อ ง. ถูกต้อง จากสูตรคำนวณ:
น้ำหนักสาร (g) = Molarity (mol/L) × Volume (L) × Molecular Weight (g/mol)
น้ำหนัก FeSO4 = 0.2 mol/L × 1 L × 152 g/mol = 30.4 g
🔍 ข้ออื่นผิดเพราะอะไร:
- ข้อ ก. (304 g): เป็นน้ำหนักสำหรับความเข้มข้น 2.0 M (คำนวณจุดทศนิยมผิด 10 เท่า)
- ข้อ ข. (152 g): เป็นน้ำหนักสำหรับความเข้มข้น 1.0 M
- ข้อ ค. (28.83 g): เป็นตัวเลขคำนวณที่ไม่ถูกต้อง
- ข้อ จ. (15.2 g): เป็นน้ำหนักสำหรับความเข้มข้น 0.1 M
📖 Guideline อ้างอิง:
Pharmaceutical Calculations (Stoklosa &amp; Ansel, 15th Edition) Chapter 14: Solution Concentrations
📌 จุดจำก่อนสอบ:
• Molarity (M) = mol / L = (Weight in g / MW) / Volume in L
• น้ำหนักสาร = M × V × MW = 0.2 × 1 × 152 = 30.4 g</t>
        </is>
      </c>
      <c r="K29" s="166" t="inlineStr"/>
      <c r="L29" s="166" t="inlineStr">
        <is>
          <t>Preformulation &amp; GMP</t>
        </is>
      </c>
      <c r="M29" s="166" t="inlineStr">
        <is>
          <t>Good Manufacturing Practice</t>
        </is>
      </c>
      <c r="N29" s="165" t="inlineStr">
        <is>
          <t>Product</t>
        </is>
      </c>
      <c r="O29" s="166" t="inlineStr">
        <is>
          <t>ข้อสอบจริง Product ปี 2563 ข้อ 4</t>
        </is>
      </c>
      <c r="P29" s="165" t="inlineStr">
        <is>
          <t>ข้อสอบเก่า</t>
        </is>
      </c>
      <c r="Q29" s="165" t="inlineStr">
        <is>
          <t>2563</t>
        </is>
      </c>
      <c r="R29" s="165" t="inlineStr"/>
    </row>
    <row r="30" ht="24" customHeight="1" s="49">
      <c r="A30" s="165" t="n">
        <v>28</v>
      </c>
      <c r="B30" s="166" t="inlineStr">
        <is>
          <t>ในการควบคุมคุณภาพวัตถุดิบตัวยาสำคัญ Risedronate sodium ตามข้อกำหนดเภสัชตำรับ USP หัวข้อการทดสอบใดจัดเป็นการทดสอบจำเพาะ (Specific Test) สำหรับควบคุมสภาวะการมีน้ำผลึกในโครงสร้างโมเลกุล (Hydrate state)</t>
        </is>
      </c>
      <c r="C30" s="166" t="inlineStr"/>
      <c r="D30" s="166" t="inlineStr">
        <is>
          <t>Identification test</t>
        </is>
      </c>
      <c r="E30" s="166" t="inlineStr">
        <is>
          <t>Assay</t>
        </is>
      </c>
      <c r="F30" s="166" t="inlineStr">
        <is>
          <t>Organic Impurity test</t>
        </is>
      </c>
      <c r="G30" s="166" t="inlineStr">
        <is>
          <t>Water determination (Karl Fischer Titration)</t>
        </is>
      </c>
      <c r="H30" s="166" t="inlineStr">
        <is>
          <t>pH of solution</t>
        </is>
      </c>
      <c r="I30" s="165" t="n">
        <v>4</v>
      </c>
      <c r="J30" s="166" t="inlineStr">
        <is>
          <t>✅ คำตอบที่ถูกต้อง: ข้อ ง. Water determination (Karl Fischer Titration)
💡 Background:
ตัวยาสำคัญกลุ่ม Bisphosphonates เช่น Risedronate sodium ในธรรมชาติมีรูปผลึกไฮเดรตที่แตกต่างกัน เช่น Hemipentahydrate (2.5 H2O) หรือ Monohydrate (1.0 H2O) ซึ่งการมีน้ำผลึกที่แตกต่างกันจะส่งผลต่อความคงตัว รูปผลึก (Polymorphism) และอัตราการละลายของยา
🎯 ทำไมข้อนี้ถึงถูก:
ข้อ ง. ถูกต้อง เพราะตามข้อกำหนดเฉพาะใน Monograph ของ USP สำหรับ Risedronate Sodium กำหนดให้ต้องมีหัวข้อ "Water determination" โดยวิธี Karl Fischer Titration เป็น Specific test เพื่อควบคุมปริมาณน้ำผลึกให้อยู่ในช่วงมาตรฐานที่กำหนดอย่างเคร่งครัด (เช่น ระหว่าง 11.9% ถึง 13.9% สำหรับรูป Hemipentahydrate)
🔍 ข้ออื่นผิดเพราะอะไร:
- ข้อ ก. (Identification test): เป็นการทดสอบทั่วไป (Universal test) เพื่อยืนยันเอกลักษณ์โครงสร้างด้วย IR หรือ HPLC
- ข้อ ข. (Assay): เป็นการทดสอบทั่วไป (Universal test) เพื่อหาปริมาณความบริสุทธิ์ของตัวยา
- ข้อ ค. (Organic Impurity test): เป็นการทดสอบทั่วไป (Universal test) เพื่อควบคุมสารปนเปื้อน
- ข้อ จ. (pH of solution): เป็นการทดสอบสมบัติทางกายภาพทั่วไป
📖 Guideline อ้างอิง:
USP-NF Monograph: Risedronate Sodium &amp; USP &lt;921&gt; Water Determination
📌 จุดจำก่อนสอบ:
• Universal tests (ต้องทำทุกตัวยา): Description, Identification, Assay, Impurities
• Specific tests สำหรับตัวยาที่มี Hydrate: Water Determination (Karl Fischer Titration) เพื่อจำแนกและควบคุมรูปผลึก Hydrate / Polymorphs</t>
        </is>
      </c>
      <c r="K30" s="166" t="inlineStr"/>
      <c r="L30" s="166" t="inlineStr">
        <is>
          <t>Preformulation &amp; GMP</t>
        </is>
      </c>
      <c r="M30" s="166" t="inlineStr">
        <is>
          <t>Good Manufacturing Practice</t>
        </is>
      </c>
      <c r="N30" s="165" t="inlineStr">
        <is>
          <t>Product</t>
        </is>
      </c>
      <c r="O30" s="166" t="inlineStr">
        <is>
          <t>ข้อสอบจริง Product ปี 2563 ข้อ 8</t>
        </is>
      </c>
      <c r="P30" s="165" t="inlineStr">
        <is>
          <t>ข้อสอบเก่า</t>
        </is>
      </c>
      <c r="Q30" s="165" t="inlineStr">
        <is>
          <t>2563</t>
        </is>
      </c>
      <c r="R30" s="165" t="inlineStr"/>
    </row>
    <row r="31" ht="24" customHeight="1" s="49">
      <c r="A31" s="165" t="n">
        <v>29</v>
      </c>
      <c r="B31" s="166" t="inlineStr">
        <is>
          <t>ในกระบวนการผลิตยาเม็ดเคลือบฟิล์ม Metformin hydrochloride หากพบปัญหาฟิล์มเคลือบแตกร้าว (Film cracking) บริเวณขอบและผิวหน้าของเม็ดยา สาเหตุที่เป็นไปได้มากที่สุดในสูตรน้ำยาเคลือบคือข้อใด</t>
        </is>
      </c>
      <c r="C31" s="166" t="inlineStr"/>
      <c r="D31" s="166" t="inlineStr">
        <is>
          <t>ปริมาณสารเพิ่มความยืดหยุ่น (Plasticizer) ในสูตรน้ำยาเคลือบน้อยเกินไป</t>
        </is>
      </c>
      <c r="E31" s="166" t="inlineStr">
        <is>
          <t>อุณหภูมิของลมร้อนในหม้อเคลือบต่ำเกินไป</t>
        </is>
      </c>
      <c r="F31" s="166" t="inlineStr">
        <is>
          <t>ความเร็วในการหมุนของหม้อเคลือบ (Pan speed) เร็วเกินไป</t>
        </is>
      </c>
      <c r="G31" s="166" t="inlineStr">
        <is>
          <t>อัตราการพ่นน้ำยาเคลือบ (Spray rate) ช้าเกินไป</t>
        </is>
      </c>
      <c r="H31" s="166" t="inlineStr">
        <is>
          <t>ความหนืดของน้ำยาเคลือบสูงเกินไป</t>
        </is>
      </c>
      <c r="I31" s="165" t="n">
        <v>1</v>
      </c>
      <c r="J31" s="166" t="inlineStr">
        <is>
          <t>✅ คำตอบที่ถูกต้อง: ข้อ ก. ปริมาณสารเพิ่มความยืดหยุ่น (Plasticizer) ในสูตรน้ำยาเคลือบน้อยเกินไป
💡 Background:
ข้อบกพร่องของการเคลือบฟิล์มชนิด Film Cracking (ฟิล์มแตกร้าว) เกิดขึ้นเมื่อความเค้นภายในฟิล์ม (Internal tensile stress) ที่เกิดจากการหดตัวของพอลิเมอร์ขณะระเหยแห้ง มีค่าสูงเกินกว่าความต้านทานแรงดึงขาด (Tensile strength) ของเนื้อฟิล์ม
🎯 ทำไมข้อนี้ถึงถูก:
ข้อ ก. ถูกต้อง เพราะ Plasticizer (เช่น PEG, Propylene glycol, Triethyl citrate) ทำหน้าที่แทรกระหว่างสายพอลิเมอร์ ลดแรงดึงดูดระหว่างสายพอลิเมอร์ และลดค่าโมดูลัสความยืดหยุ่น หากในสูตรมีปริมาณ Plasticizer ต่ำเกินไป ฟิล์มจะมีความเปราะสูง (Brittle film) ไม่สามารถทนต่อแรงเค้นและการขยายตัว/หดตัวของแกนเม็ดยา (Core tablet expansion) ได้ ทำให้ฟิล์มเกิดการแตกร้าว (Cracking) ตามขอบและผิวหน้า
🔍 ข้ออื่นผิดเพราะอะไร:
- ข้อ ข. (อุณหภูมิต่ำเกินไป): มักทำให้ฟิล์มแห้งช้าและเกิดปัญหาเม็ดยาติดกัน (Sticking / Twinning) ไม่ใช่สาเหตุหลักของ Cracking
- ข้อ ค. (หมุนหม้อเร็วเกินไป): อาจทำให้ขอบเม็ดยาสึกกร่อน (Edge chipping) หรือผิวฟิล์มถลอก (Attrition)
- ข้อ ง. (พ่นน้ำยาเคลือบช้าเกินไป): ทำให้การเคลือบใช้เวลานานขึ้น แต่ไม่ทำให้ฟิล์มเปราะแตก
- ข้อ จ. (น้ำยาเคลือบหนืดเกินไป): ทำให้ละอองสเปรย์กระจายตัวไม่ดี เกิดผิวขรุขระแบบเปลือกส้ม (Orange peel)
📖 Guideline อ้างอิง:
Pharmaceutical Coating Technology (Cole et al.) &amp; Pharmaceutical Dosage Forms: Tablets (3rd Edition)
📌 จุดจำก่อนสอบ:
• ปัญหา Film Cracking (ฟิล์มเปราะแตก) -&gt; เกิดจาก "Internal stress สูง / Plasticizer ไม่พอ"
• วิธีแก้ไข: เพิ่มสัดส่วน Plasticizer ในสูตร หรือเปลี่ยนไปใช้พอลิเมอร์ที่มีความยืดหยุ่นสูงขึ้น</t>
        </is>
      </c>
      <c r="K31" s="166" t="inlineStr"/>
      <c r="L31" s="166" t="inlineStr">
        <is>
          <t>Preformulation &amp; GMP</t>
        </is>
      </c>
      <c r="M31" s="166" t="inlineStr">
        <is>
          <t>Good Manufacturing Practice</t>
        </is>
      </c>
      <c r="N31" s="165" t="inlineStr">
        <is>
          <t>Product</t>
        </is>
      </c>
      <c r="O31" s="166" t="inlineStr">
        <is>
          <t>ข้อสอบจริง Product ปี 2563 ข้อ 17</t>
        </is>
      </c>
      <c r="P31" s="165" t="inlineStr">
        <is>
          <t>ข้อสอบเก่า</t>
        </is>
      </c>
      <c r="Q31" s="165" t="inlineStr">
        <is>
          <t>2563</t>
        </is>
      </c>
      <c r="R31" s="165" t="inlineStr"/>
    </row>
    <row r="32" ht="24" customHeight="1" s="49">
      <c r="A32" s="165" t="n">
        <v>30</v>
      </c>
      <c r="B32" s="166" t="inlineStr">
        <is>
          <t>ในการเคลือบฟิล์มยาเม็ดที่มีรอยบากและโลโก้ตัวอักษรนูน หากพบปัญหาฟิล์มเคลือบตึงขึงข้ามร่องตัวอักษรจนมองไม่เห็นข้อความ (Bridging of logo) จะมีแนวทางในการปรับปรุงกระบวนการและสูตรตำรับอย่างไร</t>
        </is>
      </c>
      <c r="C32" s="166" t="inlineStr"/>
      <c r="D32" s="166" t="inlineStr">
        <is>
          <t>เพิ่มปริมาณ Talcum ในน้ำยาเคลือบ</t>
        </is>
      </c>
      <c r="E32" s="166" t="inlineStr">
        <is>
          <t>ปรับแต่งแบบหัวสากให้ปั๊มร่องตัวอักษรให้ลึกและชันขึ้น</t>
        </is>
      </c>
      <c r="F32" s="166" t="inlineStr">
        <is>
          <t>เพิ่มปริมาณสารเพิ่มความยืดหยุ่น (Plasticizer) ในสูตรน้ำยาเคลือบ</t>
        </is>
      </c>
      <c r="G32" s="166" t="inlineStr">
        <is>
          <t>เพิ่มปริมาณสารทึบแสง Opacifier (Titanium dioxide)</t>
        </is>
      </c>
      <c r="H32" s="166" t="inlineStr">
        <is>
          <t>เพิ่มอุณหภูมิของหม้อเคลือบให้สูงขึ้นอย่างมาก</t>
        </is>
      </c>
      <c r="I32" s="165" t="n">
        <v>3</v>
      </c>
      <c r="J32" s="166" t="inlineStr">
        <is>
          <t>✅ คำตอบที่ถูกต้อง: ข้อ ค. เพิ่มปริมาณสารเพิ่มความยืดหยุ่น (Plasticizer) ในสูตรน้ำยาเคลือบ
💡 Background:
ปรากฏการณ์ Bridging of logo เกิดขึ้นเมื่อแผ่นฟิล์มพอลิเมอร์เกิดการหดตัวและมีแรงเค้นภายในสูง จนเกิดแรงดึงรั้งข้ามร่องตัวอักษรหรือรอยบากบนหน้าเม็ดยา ทำให้ฟิล์มลอยตัวไม่แนบติดลงไปในร่อง
🎯 ทำไมข้อนี้ถึงถูก:
ข้อ ค. ถูกต้อง เพราะการเพิ่มปริมาณ Plasticizer จะช่วยลดค่าความเค้นภายใน (Internal stress) ของฟิล์ม เพิ่มความยืดหยุ่นและความเหนียว (Film flexibility &amp; elongation) ทำให้ฟิล์มสามารถแนบตัวสนิทไปตามร่องและรายละเอียดของตัวอักษรบนหน้าเม็ดยาได้อย่างสมบูรณ์
🔍 ข้ออื่นผิดเพราะอะไร:
- ข้อ ก. (เพิ่ม Talcum): Talcum ทำหน้าที่เป็น Anti-tacking agent ไม่ได้ช่วยลดแรงเค้นภายในฟิล์ม
- ข้อ ข. (ปั๊มร่องตัวอักษรให้ลึกขึ้น): จะยิ่งทำให้เกิด Bridging รุนแรงขึ้นเพราะฟิล์มต้องขึงข้ามร่องที่ลึกและชันกว่าเดิม
- ข้อ ง. (เพิ่ม Opacifier): Titanium dioxide ปรับความทึบแสง ไม่ส่งผลต่อความยืดหยุ่นของฟิล์ม
- ข้อ จ. (เพิ่มอุณหภูมิหม้อเคลือบสูงขึ้น): จะทำให้น้ำยาแห้งเร็วและฟิล์มหดตัวเร็วขึ้น ยิ่งเพิ่มปัญหา Bridging
📖 Guideline อ้างอิง:
Pharmaceutical Coating Technology &amp; Aulton’s Pharmaceutics (5th Edition)
📌 จุดจำก่อนสอบ:
• ปัญหา Bridging -&gt; แก้โดย "เพิ่ม Plasticizer" หรือลดความเข้มข้น/ความหนืดของพอลิเมอร์ในน้ำยาเคลือบ</t>
        </is>
      </c>
      <c r="K32" s="166" t="inlineStr"/>
      <c r="L32" s="166" t="inlineStr">
        <is>
          <t>Preformulation &amp; GMP</t>
        </is>
      </c>
      <c r="M32" s="166" t="inlineStr">
        <is>
          <t>Good Manufacturing Practice</t>
        </is>
      </c>
      <c r="N32" s="165" t="inlineStr">
        <is>
          <t>Product</t>
        </is>
      </c>
      <c r="O32" s="166" t="inlineStr">
        <is>
          <t>ข้อสอบจริง Product ปี 2563 ข้อ 31</t>
        </is>
      </c>
      <c r="P32" s="165" t="inlineStr">
        <is>
          <t>ข้อสอบเก่า</t>
        </is>
      </c>
      <c r="Q32" s="165" t="inlineStr">
        <is>
          <t>2563</t>
        </is>
      </c>
      <c r="R32" s="165" t="inlineStr"/>
    </row>
    <row r="33" ht="24" customHeight="1" s="49">
      <c r="A33" s="165" t="n">
        <v>31</v>
      </c>
      <c r="B33" s="166" t="inlineStr">
        <is>
          <t>รูปแบบกราฟระดับความเข้มข้นของยานิโคตินในกระแสเลือดเทียบกับเวลา (Plasma concentration-time profile) ของการบริหารยาด้วยหมากฝรั่งนิโคติน Nicotine gum 2 mg จำนวน 1 ชิ้น เปรียบเทียบกับ แผ่นแปะส่งผ่านทางผิวหนัง Nicotine transdermal patch 21 mg จำนวน 1 แผ่น มีลักษณะอย่างไรตามลำดับ</t>
        </is>
      </c>
      <c r="C33" s="166" t="inlineStr">
        <is>
          <t>[แนบรูป: ข้อสอบ Product ปี 2563 รหัสรูปภาพ image99]</t>
        </is>
      </c>
      <c r="D33" s="166" t="inlineStr">
        <is>
          <t>กราฟระดับยาเพิ่มขึ้นช้าๆ คงที่ตลอด 24 ชั่วโมง ทั้งสองรูปแบบ</t>
        </is>
      </c>
      <c r="E33" s="166" t="inlineStr">
        <is>
          <t>Nicotine gum ให้ระดับยาคงที่เรียบสม่ำเสมอ ส่วน Nicotine patch ให้ระดับยาพุ่งสูงเป็นยอดแหลมสลับขึ้นลง</t>
        </is>
      </c>
      <c r="F33" s="166" t="inlineStr">
        <is>
          <t>Nicotine gum ให้ระดับยาพุ่งขึ้นเป็นยอดคลื่นอย่างรวดเร็วและลดลงเร็ว (Pulsatile peak and trough) ส่วน Nicotine patch ให้ระดับยาคงที่สม่ำเสมอตลอดวัน (Flat sustained plateau)</t>
        </is>
      </c>
      <c r="G33" s="166" t="inlineStr">
        <is>
          <t>ระดับยาของทั้งสองรูปแบบไม่สามารถตรวจวัดได้ในกระแสเลือด</t>
        </is>
      </c>
      <c r="H33" s="166" t="inlineStr">
        <is>
          <t>Nicotine gum มีระยะเวลาออกฤทธิ์ยาวนานกว่า Nicotine patch</t>
        </is>
      </c>
      <c r="I33" s="165" t="n">
        <v>3</v>
      </c>
      <c r="J33" s="166" t="inlineStr">
        <is>
          <t>✅ คำตอบที่ถูกต้อง: ข้อ ค. Nicotine gum ให้ระดับยาพุ่งขึ้นเป็นยอดคลื่นอย่างรวดเร็วและลดลงเร็ว (Pulsatile peak and trough) ส่วน Nicotine patch ให้ระดับยาคงที่สม่ำเสมอตลอดวัน (Flat sustained plateau)
💡 Background:
การบำบัดทดแทนนิโคติน (Nicotine Replacement Therapy: NRT) มีรูปแบบเภสัชภัณฑ์ที่มีเภสัชจลนศาสตร์แตกต่างกันเพื่อตอบสนองต่อพฤติกรรมการติดบุหรี่
🎯 ทำไมข้อนี้ถึงถูก:
ข้อ ค. ถูกต้อง เพราะ Nicotine chewing gum (ชนิดออกฤทธิ์เร็ว / Fast-acting NRT) ยาจะถูกดูดซึมผ่านเยื่อบุช่องปากอย่างรวดเร็วขณะเคี้ยว ทำให้ระดับยาในเลือดพุ่งขึ้นสู่จุดสูงสุด (Tmax) ภายใน 15-30 นาที เกิดเป็นกราฟยอดแหลม (Peak) เลียนแบบการสูบบุหรี่เพื่อระงับความอยากยากะทันหัน ขณะที่ Nicotine transdermal patch (ชนิดออกฤทธิ์ยาว / Long-acting NRT) ควบคุมการปลดปล่อยยาผ่านผิวหนังด้วยอัตราเร็วคงที่แบบลำดับศูนย์ (Zero-order release) ทำให้ระดับยาในเลือดคงที่สม่ำเสมอเป็นเส้นตรงราบตลอด 16-24 ชั่วโมง (Sustained baseline plateau)
🔍 ข้ออื่นผิดเพราะอะไร:
- ข้อ ก. (เพิ่มช้าๆ คงที่ทั้งสองรูปแบบ): ผิด เพราะหมากฝรั่งดูดซึมเร็วเกิด Peak ชัดเจน
- ข้อ ข. (ระบุคุณสมบัติสลับกัน): ผิด เพราะ Gum ให้ Peak ส่วน Patch ให้ Plateau
- ข้อ ง. (ตรวจวัดไม่ได้): ผิด NRT ทั้งสองรูปแบบให้ระดับยาในพลาสมาที่ตรวจวัดได้อย่างแม่นยำ
- ข้อ จ. (Gum ออกฤทธิ์ยาวนานกว่า Patch): ผิด Patch มีระยะเวลาออกฤทธิ์ 16-24 ชั่วโมง ขณะที่ Gum ออกฤทธิ์สั้นเพียง 1-2 ชั่วโมง
📖 Guideline อ้างอิง:
Pharmacotherapy: A Pathophysiologic Approach (12th Edition) Chapter on Tobacco Use Disorder &amp; Clinical Pharmacokinetics (Rowland &amp; Tozer)
📌 จุดจำก่อนสอบ:
• Nicotine Gum / Lozenge / Spray: Fast-acting (Tmax 15-30 min, Pulsatile peaks) -&gt; ใช้ระงับ Craving ฉับพลัน
• Nicotine Patch: Long-acting (Zero-order sustained plateau 24 hr) -&gt; ใช้ควบคุม Baseline craving ต่อเนื่อง</t>
        </is>
      </c>
      <c r="K33" s="166" t="inlineStr"/>
      <c r="L33" s="166" t="inlineStr">
        <is>
          <t>Preformulation &amp; GMP</t>
        </is>
      </c>
      <c r="M33" s="166" t="inlineStr">
        <is>
          <t>Good Manufacturing Practice</t>
        </is>
      </c>
      <c r="N33" s="165" t="inlineStr">
        <is>
          <t>Product</t>
        </is>
      </c>
      <c r="O33" s="166" t="inlineStr">
        <is>
          <t>ข้อสอบจริง Product ปี 2563 ข้อ 35</t>
        </is>
      </c>
      <c r="P33" s="165" t="inlineStr">
        <is>
          <t>ข้อสอบเก่า</t>
        </is>
      </c>
      <c r="Q33" s="165" t="inlineStr">
        <is>
          <t>2563</t>
        </is>
      </c>
      <c r="R33" s="165" t="inlineStr"/>
    </row>
    <row r="34" ht="24" customHeight="1" s="49">
      <c r="A34" s="165" t="n">
        <v>32</v>
      </c>
      <c r="B34" s="166" t="inlineStr">
        <is>
          <t>ระบบนำส่งยาชนิดควบคุมด้วยแรงดันออสโมติก (Osmotic-controlled Drug Delivery System: OROS / Push-Pull Osmotic Pump) มีคุณสมบัติเด่นในข้อใด</t>
        </is>
      </c>
      <c r="C34" s="166" t="inlineStr"/>
      <c r="D34" s="166" t="inlineStr">
        <is>
          <t>ปลดปล่อยตัวยาสำคัญด้วยอัตราเร็วคงที่ตามจลนศาสตร์ลำดับศูนย์ (Zero-order drug release)</t>
        </is>
      </c>
      <c r="E34" s="166" t="inlineStr">
        <is>
          <t>กระบวนการผลิตมีต้นทุนต่ำกว่าการผลิตยาเม็ดธรรมดาทั่วไป</t>
        </is>
      </c>
      <c r="F34" s="166" t="inlineStr">
        <is>
          <t>โครงสร้างเม็ดยาทั้งหมดสามารถย่อยสลายและละลายหมดสิ้นในร่างกาย</t>
        </is>
      </c>
      <c r="G34" s="166" t="inlineStr">
        <is>
          <t>สามารถบรรจุตัวยาสำคัญในปริมาณสูงมาก (&gt;1,000 mg) ได้อย่างสะดวก</t>
        </is>
      </c>
      <c r="H34" s="166" t="inlineStr">
        <is>
          <t>อัตราการปลดปล่อยยาขึ้นอยู่กับค่าความเป็นกรด-ด่าง (pH) และการบีบตัวของทางเดินอาหาร</t>
        </is>
      </c>
      <c r="I34" s="165" t="n">
        <v>1</v>
      </c>
      <c r="J34" s="166" t="inlineStr">
        <is>
          <t>✅ คำตอบที่ถูกต้อง: ข้อ ก. ปลดปล่อยตัวยาสำคัญด้วยอัตราเร็วคงที่ตามจลนศาสตร์ลำดับศูนย์ (Zero-order drug release)
💡 Background:
ระบบ OROS (Osmotic Release Oral System) ประกอบด้วย Semi-permeable membrane (เยื่อกึ่งซึมผ่านได้ เช่น Cellulose acetate), รูเปิดนำส่งยาขนาดเล็กที่เจาะด้วยเลเซอร์ (Laser-drilled delivery orifice), ชั้นตัวยา (Drug layer) และชั้นพองตัวออสโมติก (Push/Osmotic layer)
🎯 ทำไมข้อนี้ถึงถูก:
ข้อ ก. ถูกต้อง เพราะเมื่อน้ำจากทางเดินอาหารซึมผ่านเยื่อ semipermeable membrane เข้าสู่แกนยาด้วยแรงดันออสโมติก จะดันให้ตัวยาสำคัญถูกขับออกจากรูเจาะเลเซอร์ด้วยอัตราเร็วคงที่สมบูรณ์ตาม "จลนศาสตร์ลำดับศูนย์ (Zero-order release rate)" โดยอัตราการปล่อยยานี้เป็นอิสระอย่างสิ้นเชิงจากค่า pH ของทางเดินอาหาร, เอนไซม์ย่อยอาหาร, และการบีบตัวของลำไส้ (GI motility)
🔍 ข้ออื่นผิดเพราะอะไร:
- ข้อ ข. (ต้นทุนต่ำกว่ายาเม็ดธรรมดา): ผิด ระบบ OROS มีความซับซ้อนสูง ต้องใช้เทคโนโลยีเจาะรูด้วยเลเซอร์และเยื่อพิเศษ ทำให้ต้นทุนการผลิตสูงกว่า
- ข้อ ค. (ย่อยสลายหมดสิ้นในร่างกาย): ผิด เปลือก semipermeable membrane ไม่ย่อยสลายและไม่ละลายในทางเดินอาหาร จะถูกขับถ่ายออกมาทางอุจจาระในลักษณะเม็ดยาเปล่า (Ghost tablet / Ghost matrix)
- ข้อ ง. (บรรจุตัวยาได้สูงมาก (&gt;1,000 mg)): ผิด มีข้อจำกัดเรื่องขนาดเม็ดยา ไม่สามารถบรรจุตัวยาปริมาณสูงเกินไปได้
- ข้อ จ. (ขึ้นอยู่กับ pH และการบีบตัว): ผิด จุดเด่นของ OROS คืออัตราการปล่อยยาไม่ขึ้นกับ pH หรือสภาวะทางเดินอาหาร
📖 Guideline อ้างอิง:
Ansel’s Pharmaceutical Dosage Forms and Drug Delivery Systems (11th Edition) Chapter 8 &amp; Modern Pharmaceutics (Banker &amp; Rhodes)
📌 จุดจำก่อนสอบ:
• จุดเด่นของระบบ OROS (เช่น Adalat CR, Concerta, Invega):
  1. ปลดปล่อยยาแบบ Constant Zero-order release (dM/dt = k0)
  2. pH-independent และ Motility-independent
  3. ผู้ป่วยจะพบ "Ghost tablet (เปลือกเม็ดยาเปล่า)" ในอุจจาระ ซึ่งเป็นเรื่องปกติ ไม่ต้องตกใจ</t>
        </is>
      </c>
      <c r="K34" s="166" t="inlineStr"/>
      <c r="L34" s="166" t="inlineStr">
        <is>
          <t>Preformulation &amp; GMP</t>
        </is>
      </c>
      <c r="M34" s="166" t="inlineStr">
        <is>
          <t>Good Manufacturing Practice</t>
        </is>
      </c>
      <c r="N34" s="165" t="inlineStr">
        <is>
          <t>Product</t>
        </is>
      </c>
      <c r="O34" s="166" t="inlineStr">
        <is>
          <t>ข้อสอบจริง Product ปี 2563 ข้อ 37</t>
        </is>
      </c>
      <c r="P34" s="165" t="inlineStr">
        <is>
          <t>ข้อสอบเก่า</t>
        </is>
      </c>
      <c r="Q34" s="165" t="inlineStr">
        <is>
          <t>2563</t>
        </is>
      </c>
      <c r="R34" s="165" t="inlineStr"/>
    </row>
    <row r="35" ht="24" customHeight="1" s="49">
      <c r="A35" s="165" t="n">
        <v>33</v>
      </c>
      <c r="B35" s="166" t="inlineStr">
        <is>
          <t>ในการผลิตวัคซีนไข้เลือดออกเดงกีชนิดเชื้อเป็นอ่อนฤทธิ์ (Live-attenuated Dengue vaccine) ด้วยกระบวนการทำแห้งแบบแช่เยือกแข็ง (Lyophilization / Freeze-drying) สารในข้อใดทำหน้าที่เป็นสารช่วยคงสภาพ (Stabilizer / Lyoprotectant) เพื่อปกป้องโครงสร้างแอนติเจนของไวรัสไม่ให้เสื่อมสภาพ</t>
        </is>
      </c>
      <c r="C35" s="166" t="inlineStr"/>
      <c r="D35" s="166" t="inlineStr">
        <is>
          <t>Aluminium hydroxide</t>
        </is>
      </c>
      <c r="E35" s="166" t="inlineStr">
        <is>
          <t>Beta-propiolactone</t>
        </is>
      </c>
      <c r="F35" s="166" t="inlineStr">
        <is>
          <t>Thimerosal</t>
        </is>
      </c>
      <c r="G35" s="166" t="inlineStr">
        <is>
          <t>Neomycin</t>
        </is>
      </c>
      <c r="H35" s="166" t="inlineStr">
        <is>
          <t>Magnesium sulfate / Magnesium salt (รวมถึง Sugars: Trehalose / Sucrose)</t>
        </is>
      </c>
      <c r="I35" s="165" t="n">
        <v>5</v>
      </c>
      <c r="J35" s="166" t="inlineStr">
        <is>
          <t>✅ คำตอบที่ถูกต้อง: ข้อ จ. Magnesium sulfate / Magnesium salt (รวมถึง Sugars: Trehalose / Sucrose)
💡 Background:
วัคซีนชนิดเชื้อเป็นอ่อนฤทธิ์ (Live-attenuated vaccines) มีความไวต่อความร้อนและกระบวนการแช่เยือกแข็งอย่างยิ่ง จึงต้องมีการเติมสารช่วยคงสภาพ (Cryoprotectants / Lyoprotectants / Stabilizers) เพื่อปกป้องโครงสร้างโปรตีนและเปลือกหุ้มไวรัส
🎯 ทำไมข้อนี้ถึงถูก:
ข้อ จ. ถูกต้อง เพราะเกลือแมกนีเซียม (เช่น MgSO4 / MgCl2) รวมถึงน้ำตาลซูโครส ทรีฮาโลส และกรดอะมิโน ทำหน้าที่เป็น Stabilizer / Lyoprotectant เข้าไปจับและรักษาสภาพความคงตัวของโครงสร้างแคปซิดและโปรตีนเปลือกหุ้มไวรัสเดงกีระหว่างขั้นตอนการแช่แข็งและการระเหิดแห้งสูญญากาศ
🔍 ข้ออื่นผิดเพราะอะไร:
- ข้อ ก. (Aluminium hydroxide): เป็นสารกระตุ้นภูมิคุ้มกัน (Adjuvant) ซึ่งใช้เฉพาะในวัคซีนชนิดเชื้อตายหรือซับยูนิต ห้ามใช้ในวัคซีนเชื้อเป็นเพราะอาจทำลายเชื้อไวรัส
- ข้อ ข. (Beta-propiolactone): เป็นสารฆ่าเชื้อ/ทำลายฤทธิ์ไวรัส (Inactivating agent) สำหรับผลิตวัคซีนเชื้อตาย (Inactivated vaccine) เช่น วัคซีนพิษสุนัขบ้า
- ข้อ ค. (Thimerosal): เป็นสารกันเสียต้านจุลชีพกลุ่มปรอทอินทรีย์ (Preservative) สำหรับวัคซีนเชื้อตายชนิด Multi-dose
- ข้อ ง. (Neomycin): เป็นยาปฏิชีวนะที่เติมเพื่อป้องกันแบคทีเรียปนเปื้อนในกระบวนการเพาะเลี้ยงเซลล์ ไม่ใช่สารคงสภาพแอนติเจน
📖 Guideline อ้างอิง:
Plotkin’s Vaccines (8th Edition) Chapter on Vaccine Production and Quality Control &amp; WHO Technical Report Series
📌 จุดจำก่อนสอบ:
• ส่วนประกอบในวัคซีนและการจำแนกหน้าที่:
  - Stabilizers (ในวัคซีนเชื้อเป็น Lyophilized): Sugars (Trehalose, Sucrose), MgCl2/MgSO4, Gelatin, Albumin
  - Adjuvants (ในวัคซีนเชื้อตาย): Aluminium hydroxide, Aluminium phosphate, MF59, AS01
  - Inactivating agents: Formaldehyde, Beta-propiolactone
  - Preservatives: Thimerosal, 2-Phenoxyethanol</t>
        </is>
      </c>
      <c r="K35" s="166" t="inlineStr"/>
      <c r="L35" s="166" t="inlineStr">
        <is>
          <t>Preformulation &amp; GMP</t>
        </is>
      </c>
      <c r="M35" s="166" t="inlineStr">
        <is>
          <t>Good Manufacturing Practice</t>
        </is>
      </c>
      <c r="N35" s="165" t="inlineStr">
        <is>
          <t>Product</t>
        </is>
      </c>
      <c r="O35" s="166" t="inlineStr">
        <is>
          <t>ข้อสอบจริง Product ปี 2563 ข้อ 65</t>
        </is>
      </c>
      <c r="P35" s="165" t="inlineStr">
        <is>
          <t>ข้อสอบเก่า</t>
        </is>
      </c>
      <c r="Q35" s="165" t="inlineStr">
        <is>
          <t>2563</t>
        </is>
      </c>
      <c r="R35" s="165" t="inlineStr"/>
    </row>
    <row r="36" ht="24" customHeight="1" s="49">
      <c r="A36" s="165" t="n">
        <v>34</v>
      </c>
      <c r="B36" s="166" t="inlineStr">
        <is>
          <t>ตัวยาสำคัญที่มีคุณสมบัติเหมาะสมในการนำมาพัฒนาเป็นยาในรูปแบบควบคุมการปลดปล่อย (Controlled-release / Extended-release dosage forms) ควรมีคุณสมบัติทางเคมีกายภาพและเภสัชจลนศาสตร์ตรงกับข้อใด</t>
        </is>
      </c>
      <c r="C36" s="166" t="inlineStr"/>
      <c r="D36" s="166" t="inlineStr">
        <is>
          <t>ตัวยามีความสามารถในการละลายน้ำได้ปานกลาง และดูดซึมได้ดีตลอดทางเดินอาหาร</t>
        </is>
      </c>
      <c r="E36" s="166" t="inlineStr">
        <is>
          <t>ตัวยามีค่าครึ่งชีวิตของการขจัดยายาวนานมาก (t1/2 &gt; 24 ชั่วโมง)</t>
        </is>
      </c>
      <c r="F36" s="166" t="inlineStr">
        <is>
          <t>ตัวยามีช่วงการรักษาที่แคบมาก (Very narrow therapeutic index)</t>
        </is>
      </c>
      <c r="G36" s="166" t="inlineStr">
        <is>
          <t>ตัวยาสลายตัวได้ง่ายและรวดเร็วในสภาวะกรดของกระเพาะอาหาร</t>
        </is>
      </c>
      <c r="H36" s="166" t="inlineStr">
        <is>
          <t>ตัวยามีโมเลกุลขนาดใหญ่มากและมีค่าการดูดซึมต่ำมาก</t>
        </is>
      </c>
      <c r="I36" s="165" t="n">
        <v>1</v>
      </c>
      <c r="J36" s="166" t="inlineStr">
        <is>
          <t>✅ คำตอบที่ถูกต้อง: ข้อ ก. ตัวยามีความสามารถในการละลายน้ำได้ปานกลาง และดูดซึมได้ดีตลอดทางเดินอาหาร
💡 Background:
การคัดเลือกตัวยา (Drug candidate selection) เพื่อพัฒนาเป็นรูปแบบควบคุมการปลดปล่อย (Controlled-release) ต้องพิจารณาเกณฑ์ความเหมาะสมทางเภสัชจลนศาสตร์และเคมีกายภาพอย่างเข้มงวด
🎯 ทำไมข้อนี้ถึงถูก:
ข้อ ก. ถูกต้อง เพราะตัวยาที่เหมาะสมต้องมีคุณสมบัติการละลายน้ำได้ปานกลาง (Moderate water solubility: 0.1-10 mg/mL) เพื่อให้สามารถควบคุมอัตราการละลายและการแพร่ผ่านเมทริกซ์ได้สม่ำเสมอ และต้องสามารถดูดซึมได้ตลอดความยาวของทางเดินอาหาร (Uniform absorption throughout GI tract)
🔍 ข้ออื่นผิดเพราะอะไร:
- ข้อ ข. (มีค่าครึ่งชีวิตยาวนานมาก (t1/2 &gt; 24 ชั่วโมง)): ยาที่มี t1/2 ยาวมากอยู่แล้ว สามารถบริหารยาเพียงวันละครั้งได้ตามธรรมชาติ ไม่มีความจำเป็นต้องพัฒนาเป็น Controlled-release (ยาที่เหมาะสำหรับ CR ควรมี t1/2 สั้น-ปานกลาง ระหว่าง 2-8 ชั่วโมง)
- ข้อ ค. (มีช่วงการรักษาแคบมาก): ยาที่มี Narrow therapeutic index (เช่น Digoxin, Warfarin) มีความเสี่ยงสูงมากหากเกิดปัญหาปลดปล่อยยาทันทีทั้งหมด (Dose dumping) จนเกิดพิษถึงชีวิต
- ข้อ ง. (สลายตัวง่ายในกรด): ยาที่สลายตัวในกรดควรทำเป็น Enteric-coated มากกว่า CR
- ข้อ จ. (โมเลกุลใหญ่ ดูดซึมต่ำ): ไม่เหมาะกับการนำส่งแบบ CR ทางปาก
📖 Guideline อ้างอิง:
Ansel’s Pharmaceutical Dosage Forms and Drug Delivery Systems (11th Edition) Chapter 8 &amp; Biopharmaceutics and Clinical Pharmacokinetics (Notari)
📌 จุดจำก่อนสอบ:
• คุณสมบัติยาที่เหมาะทำ Controlled Release (CR):
  1. Half-life สั้น-ปานกลาง: t1/2 = 2 - 8 ชั่วโมง
  2. Therapeutic index กว้าง (ปลอดภัย ป้องกันพิษจาก Dose dumping)
  3. ขนาดยาต่อวันไม่สูงเกินไป (&lt; 500-1,000 mg)
  4. ดูดซึมได้ดีตลอดทางเดินอาหาร (No narrow absorption window)</t>
        </is>
      </c>
      <c r="K36" s="166" t="inlineStr"/>
      <c r="L36" s="166" t="inlineStr">
        <is>
          <t>Preformulation &amp; GMP</t>
        </is>
      </c>
      <c r="M36" s="166" t="inlineStr">
        <is>
          <t>Good Manufacturing Practice</t>
        </is>
      </c>
      <c r="N36" s="165" t="inlineStr">
        <is>
          <t>Product</t>
        </is>
      </c>
      <c r="O36" s="166" t="inlineStr">
        <is>
          <t>ข้อสอบจริง Product ปี 2561 ข้อ 3</t>
        </is>
      </c>
      <c r="P36" s="165" t="inlineStr">
        <is>
          <t>ข้อสอบเก่า</t>
        </is>
      </c>
      <c r="Q36" s="165" t="inlineStr">
        <is>
          <t>2561</t>
        </is>
      </c>
      <c r="R36" s="165" t="inlineStr"/>
    </row>
    <row r="37" ht="24" customHeight="1" s="49">
      <c r="A37" s="165" t="n">
        <v>35</v>
      </c>
      <c r="B37" s="166" t="inlineStr">
        <is>
          <t>ในสูตรน้ำยาเคลือบฟิล์มยาเม็ด Ferrous sulfate ข้อใดต่อไปนี้ระบุหน้าที่ของสารช่วยในสูตรตำรับได้อย่างถูกต้องตามหลักวิชาชีพเภสัชกรรม</t>
        </is>
      </c>
      <c r="C37" s="166" t="inlineStr"/>
      <c r="D37" s="166" t="inlineStr">
        <is>
          <t>Talcum ทำหน้าที่เป็นสารก่อฟิล์มหลัก (Film former)</t>
        </is>
      </c>
      <c r="E37" s="166" t="inlineStr">
        <is>
          <t>Ethyl alcohol ทำหน้าที่เป็นสารต้านออกซิเดชัน (Antioxidant)</t>
        </is>
      </c>
      <c r="F37" s="166" t="inlineStr">
        <is>
          <t>Propylene glycol ทำหน้าที่เป็นสารเพิ่มความยืดหยุ่นของฟิล์ม (Plasticizer)</t>
        </is>
      </c>
      <c r="G37" s="166" t="inlineStr">
        <is>
          <t>Titanium dioxide ทำหน้าที่เป็นสารก่อฟิล์มหลัก (Film former)</t>
        </is>
      </c>
      <c r="H37" s="166" t="inlineStr">
        <is>
          <t>Hydroxypropyl methylcellulose (HPMC) ทำหน้าที่เป็นสารทึบแสง (Opacifier)</t>
        </is>
      </c>
      <c r="I37" s="165" t="n">
        <v>3</v>
      </c>
      <c r="J37" s="166" t="inlineStr">
        <is>
          <t>✅ คำตอบที่ถูกต้อง: ข้อ ค. Propylene glycol ทำหน้าที่เป็นสารเพิ่มความยืดหยุ่นของฟิล์ม (Plasticizer)
💡 Background:
ส่วนประกอบในน้ำยาเคลือบฟิล์มยาเม็ด (Film coating formulation) แต่ละชนิดมีหน้าที่ทางเภสัชกรรมเฉพาะตัว
🎯 ทำไมข้อนี้ถึงถูก:
ข้อ ค. ถูกต้อง เพราะ Propylene glycol (รวมถึง PEG 400, Glycerin, Triethyl citrate) ทำหน้าที่เป็น "Plasticizer (สารเพิ่มความยืดหยุ่น)" เข้าไปแทรกระหว่างสายพอลิเมอร์ ลดอุณหภูมิการเปลี่ยนสถานะคล้ายแก้ว (Glass transition temperature: Tg) และลดความเปราะ ช่วยให้ฟิล์มเหนียว ยืดหยุ่น และไม่แตกร้าว
🔍 ข้ออื่นผิดเพราะอะไร:
- ข้อ ก. (Talcum เป็นสารก่อฟิล์มหลัก): ผิด Talcum ทำหน้าที่เป็น Anti-tacking agent (สารกันติดเหนียว) และ Glidant
- ข้อ ข. (Ethyl alcohol เป็น Antioxidant): ผิด Ethyl alcohol ทำหน้าที่เป็น Solvent / Vehicle (ตัวทำละลายอินทรีย์ที่ระเหยง่าย)
- ข้อ ง. (Titanium dioxide เป็นสารก่อฟิล์ม): ผิด Titanium dioxide (TiO2) ทำหน้าที่เป็น Opacifier (สารทึบแสง) และ White pigment
- ข้อ จ. (HPMC เป็นสารทึบแสง): ผิด HPMC (Hypromellose) ทำหน้าที่เป็น Film-forming polymer (สารก่อฟิล์มหลัก)
📖 Guideline อ้างอิง:
Handbook of Pharmaceutical Excipients (9th Edition) &amp; Pharmaceutical Coating Technology (Cole et al.)
📌 จุดจำก่อนสอบ:
• สรุปหน้าที่สารในสูตรเคลือบฟิล์ม:
  - Film former (สารก่อฟิล์ม): HPMC, HPC, PVA, Eudragit
  - Plasticizer (สารเพิ่มความยืดหยุ่น): Propylene glycol, PEG, Triethyl citrate
  - Opacifier (สารทึบแสง): Titanium dioxide (TiO2)
  - Anti-tacking / Lubricant: Talc</t>
        </is>
      </c>
      <c r="K37" s="166" t="inlineStr"/>
      <c r="L37" s="166" t="inlineStr">
        <is>
          <t>Preformulation &amp; GMP</t>
        </is>
      </c>
      <c r="M37" s="166" t="inlineStr">
        <is>
          <t>Good Manufacturing Practice</t>
        </is>
      </c>
      <c r="N37" s="165" t="inlineStr">
        <is>
          <t>Product</t>
        </is>
      </c>
      <c r="O37" s="166" t="inlineStr">
        <is>
          <t>ข้อสอบจริง Product ปี 2561 ข้อ 4</t>
        </is>
      </c>
      <c r="P37" s="165" t="inlineStr">
        <is>
          <t>ข้อสอบเก่า</t>
        </is>
      </c>
      <c r="Q37" s="165" t="inlineStr">
        <is>
          <t>2561</t>
        </is>
      </c>
      <c r="R37" s="165" t="inlineStr"/>
    </row>
    <row r="38" ht="24" customHeight="1" s="49">
      <c r="A38" s="165" t="n">
        <v>36</v>
      </c>
      <c r="B38" s="166" t="inlineStr">
        <is>
          <t>ระบบนำส่งยาชนิดเมทริกซ์ชนิดไม่ละลายน้ำ (Insoluble / Inert matrix system) มีจลนศาสตร์และรูปแบบการปลดปล่อยตัวยาสำคัญสอดคล้องกับแบบจำลองและจลนศาสตร์ในข้อใด</t>
        </is>
      </c>
      <c r="C38" s="166" t="inlineStr"/>
      <c r="D38" s="166" t="inlineStr">
        <is>
          <t>Higuchi model (Pseudo-first order / Square-root of time kinetics: Q ∝ t^0.5)</t>
        </is>
      </c>
      <c r="E38" s="166" t="inlineStr">
        <is>
          <t>Zero-order kinetics (Q ∝ t)</t>
        </is>
      </c>
      <c r="F38" s="166" t="inlineStr">
        <is>
          <t>Second-order kinetics</t>
        </is>
      </c>
      <c r="G38" s="166" t="inlineStr">
        <is>
          <t>Hixson-Crowell cube-root law</t>
        </is>
      </c>
      <c r="H38" s="166" t="inlineStr">
        <is>
          <t>Weibull distribution model</t>
        </is>
      </c>
      <c r="I38" s="165" t="n">
        <v>1</v>
      </c>
      <c r="J38" s="166" t="inlineStr">
        <is>
          <t>✅ คำตอบที่ถูกต้อง: ข้อ ก. Higuchi model (Pseudo-first order / Square-root of time kinetics: Q ∝ t^0.5)
💡 Background:
การปลดปล่อยตัวยาจากระบบยาเม็ดเมทริกซ์ชนิดไม่ละลายน้ำ (Insoluble porous matrix เช่น Ethyl cellulose, Polyethylene) อาศัยการแพร่ของตัวยาผ่านช่องพรุนที่เต็มไปด้วยของเหลว (Diffusion through fluid-filled pores)
🎯 ทำไมข้อนี้ถึงถูก:
ข้อ ก. ถูกต้อง เพราะการปลดปล่อยยาจาก Inert matrix ถูกอธิบายด้วย "Higuchi equation" ซึ่งระบุว่า ปริมาณยาที่ปลดปล่อยต่อหน่วยพื้นที่ (Q) จะแปรผันตรงกับ "รากที่สองของเวลา (Square-root of time: Q = [D·ε/τ (2A - ε·Cs) Cs·t]^0.5 หรือ Q = k_H · t^0.5)" ซึ่งจัดเป็น Pseudo-first order kinetics โดยอัตราการปล่อยยาจะเร็วในช่วงแรกและค่อยๆ ชะลอลงตามระยะทางการแพร่ที่ไกลขึ้น
🔍 ข้ออื่นผิดเพราะอะไร:
- ข้อ ข. (Zero-order kinetics): เป็นการปลดปล่อยด้วยอัตราเร็วคงที่ (Q = k0·t) พบในระบบ Osmotic pump (OROS) หรือ Reservoir system ที่ควบคุมด้วย Membrane
- ข้อ ค. (Second-order kinetics): พบในปฏิกิริยาเคมีระหว่างสารสองตัว ไม่ใช่จลนศาสตร์การปลดปล่อยยาจากเมทริกซ์
- ข้อ ง. (Hixson-Crowell cube-root law): อธิบายการละลายของอนุภาคหรือยาเม็ดที่มีขนาดเล็กลงตามการสึกกร่อน (Erosion-controlled release) เช่น Soluble matrix
- ข้อ จ. (Weibull distribution model): เป็นสมการเชิงประจักษ์ทางคณิตศาสตร์ ไม่ใช่แบบจำลองการแพร่พื้นฐานของ Higuchi
📖 Guideline อ้างอิง:
Martin’s Physical Pharmacy and Pharmaceutical Sciences (7th Edition) Chapter 14 &amp; Applied Biopharmaceutics &amp; Pharmacokinetics
📌 จุดจำก่อนสอบ:
• จลนศาสตร์การปลดปล่อยยา:
  - Higuchi model (Q ∝ t^0.5): การแพร่จาก Insoluble porous matrix (รากที่สองของเวลา)
  - Zero-order (Q ∝ t): Osmotic pump (OROS), Reservoir system
  - First-order (ln Q ∝ t): ยาเม็ดธรรมดา Immediate release
  - Hixson-Crowell (W0^1/3 - W^1/3 = kt): Dissolution with decreasing surface area (Erosion)</t>
        </is>
      </c>
      <c r="K38" s="166" t="inlineStr"/>
      <c r="L38" s="166" t="inlineStr">
        <is>
          <t>Preformulation &amp; GMP</t>
        </is>
      </c>
      <c r="M38" s="166" t="inlineStr">
        <is>
          <t>Good Manufacturing Practice</t>
        </is>
      </c>
      <c r="N38" s="165" t="inlineStr">
        <is>
          <t>Product</t>
        </is>
      </c>
      <c r="O38" s="166" t="inlineStr">
        <is>
          <t>ข้อสอบจริง Product ปี 2561 ข้อ 14</t>
        </is>
      </c>
      <c r="P38" s="165" t="inlineStr">
        <is>
          <t>ข้อสอบเก่า</t>
        </is>
      </c>
      <c r="Q38" s="165" t="inlineStr">
        <is>
          <t>2561</t>
        </is>
      </c>
      <c r="R38" s="165" t="inlineStr"/>
    </row>
    <row r="39" ht="24" customHeight="1" s="49">
      <c r="A39" s="165" t="n">
        <v>37</v>
      </c>
      <c r="B39" s="166" t="inlineStr">
        <is>
          <t>สารลดแรงตึงผิว Polysorbate 80 (Tween 80) ในสูตรตำรับยาแผนปัจจุบัน ทำหน้าที่ทางเภสัชกรรมหลักในข้อใดได้อย่างมีประสิทธิภาพ</t>
        </is>
      </c>
      <c r="C39" s="166" t="inlineStr"/>
      <c r="D39" s="166" t="inlineStr">
        <is>
          <t>Antioxidant</t>
        </is>
      </c>
      <c r="E39" s="166" t="inlineStr">
        <is>
          <t>Preservative</t>
        </is>
      </c>
      <c r="F39" s="166" t="inlineStr">
        <is>
          <t>Reducing agent</t>
        </is>
      </c>
      <c r="G39" s="166" t="inlineStr">
        <is>
          <t>Solubilizing agent และ O/W Emulsifying agent (รวมถึง Wetting agent)</t>
        </is>
      </c>
      <c r="H39" s="166" t="inlineStr">
        <is>
          <t>Chelating agent</t>
        </is>
      </c>
      <c r="I39" s="165" t="n">
        <v>4</v>
      </c>
      <c r="J39" s="166" t="inlineStr">
        <is>
          <t>✅ คำตอบที่ถูกต้อง: ข้อ ง. Solubilizing agent และ O/W Emulsifying agent (รวมถึง Wetting agent)
💡 Background:
Polysorbate 80 (Polyoxyethylene 20 sorbitan monooleate / Tween 80) เป็นสารลดแรงตึงผิวชนิดไม่มีประจุ (Non-ionic surfactant) ที่มีค่า HLB สูงเท่ากับ 15.0
🎯 ทำไมข้อนี้ถึงถูก:
ข้อ ง. ถูกต้อง เพราะด้วยค่า HLB ที่สูง (HLB = 15.0) ทำให้ Polysorbate 80 มีความชอบน้ำสูง จึงทำหน้าที่เป็น "Solubilizing agent (สารช่วยเพิ่มการละลายโดยการเกิดไมเซลล์)" สำหรับตัวยาที่ไม่ละลายน้ำ, ทำหน้าที่เป็น "O/W Emulsifying agent (สารก่ออิมัลชันชนิดน้ำมันในน้ำ)" และทำหน้าที่เป็น "Wetting agent (สารช่วยเปียก)" ในยาน้ำแขวนตะกอนและยาฉีด
🔍 ข้ออื่นผิดเพราะอะไร:
- ข้อ ก. (Antioxidant): Polysorbate 80 ไม่มีคุณสมบัติต้านออกซิเดชัน (และในทางกลับกัน ตัวมันเองอาจเกิด Peroxide ได้หากเก็บไม่ดี)
- ข้อ ข. (Preservative): Polysorbate 80 ไม่ใช่สารกันเสีย และอาจไปจับลดประสิทธิภาพของสารกันเสียกลุ่ม Parabens ได้
- ข้อ ค. (Reducing agent): ไม่ใช่สารรีดิวซ์
- ข้อ จ. (Chelating agent): ไม่ใช่สารจับประจุโลหะ
📖 Guideline อ้างอิง:
Handbook of Pharmaceutical Excipients (9th Edition) &amp; Martin’s Physical Pharmacy (7th Edition)
📌 จุดจำก่อนสอบ:
• ค่า HLB และการใช้งานของ Surfactants:
  - HLB 1 - 3: Antifoaming agents
  - HLB 3 - 6: W/O Emulsifiers (เช่น Span 80: HLB = 4.3)
  - HLB 7 - 9: Wetting agents
  - HLB 8 - 16: O/W Emulsifiers (เช่น Tween 80: HLB = 15.0)
  - HLB 13 - 15: Detergents
  - HLB 15 - 18: Solubilizers (Tween 20, Tween 80, Kolliphor EL)</t>
        </is>
      </c>
      <c r="K39" s="166" t="inlineStr"/>
      <c r="L39" s="166" t="inlineStr">
        <is>
          <t>Preformulation &amp; GMP</t>
        </is>
      </c>
      <c r="M39" s="166" t="inlineStr">
        <is>
          <t>Good Manufacturing Practice</t>
        </is>
      </c>
      <c r="N39" s="165" t="inlineStr">
        <is>
          <t>Product</t>
        </is>
      </c>
      <c r="O39" s="166" t="inlineStr">
        <is>
          <t>ข้อสอบจริง Product ปี 2561 ข้อ 23</t>
        </is>
      </c>
      <c r="P39" s="165" t="inlineStr">
        <is>
          <t>ข้อสอบเก่า</t>
        </is>
      </c>
      <c r="Q39" s="165" t="inlineStr">
        <is>
          <t>2561</t>
        </is>
      </c>
      <c r="R39" s="165" t="inlineStr"/>
    </row>
    <row r="40" ht="24" customHeight="1" s="49">
      <c r="A40" s="165" t="n">
        <v>38</v>
      </c>
      <c r="B40" s="166" t="inlineStr">
        <is>
          <t>หากต้องการตรวจนับจำนวนเชื้อจุลินทรีย์ที่มีชีวิตทั้งหมด (Total Viable Microbial Count: TVC / TAMC) ในวัตถุดิบและผลิตภัณฑ์ยาตามข้อกำหนดเภสัชตำรับ USP &lt;61&gt; วิธีการเพาะเลี้ยงเชื้อในข้อใดมีความเหมาะสมและสามารถตรวจนับตัวอย่างปริมาตรมาก (1 mL) ได้อย่างแม่นยำที่สุด</t>
        </is>
      </c>
      <c r="C40" s="166" t="inlineStr"/>
      <c r="D40" s="166" t="inlineStr">
        <is>
          <t>Pour plate method (การเทอาหารเลี้ยงเชื้อลงจานผสมกับตัวอย่าง)</t>
        </is>
      </c>
      <c r="E40" s="166" t="inlineStr">
        <is>
          <t>Spread plate method</t>
        </is>
      </c>
      <c r="F40" s="166" t="inlineStr">
        <is>
          <t>Agar slant streak</t>
        </is>
      </c>
      <c r="G40" s="166" t="inlineStr">
        <is>
          <t>Three sector streak</t>
        </is>
      </c>
      <c r="H40" s="166" t="inlineStr">
        <is>
          <t>Quadrant streak method</t>
        </is>
      </c>
      <c r="I40" s="165" t="n">
        <v>1</v>
      </c>
      <c r="J40" s="166" t="inlineStr">
        <is>
          <t>✅ คำตอบที่ถูกต้อง: ข้อ ก. Pour plate method (การเทอาหารเลี้ยงเชื้อลงจานผสมกับตัวอย่าง)
💡 Background:
ตามเภสัชตำรับ USP &lt;61&gt; Microbiological Examination of Nonsterile Products: Microbial Enumeration Tests กำหนดวิธีมาตรฐานในการนับจำนวนเชื้อจุลชีพ (TAMC &amp; TYMC) ไว้ 3 วิธี: 1. Membrane filtration, 2. Plate-count methods (Pour plate &amp; Surface spread), 3. Most Probable Number (MPN)
🎯 ทำไมข้อนี้ถึงถูก:
ข้อ ก. ถูกต้อง เพราะ "Pour plate method" เป็นวิธีที่ปิเปตสารละลายตัวอย่างปริมาตร 1.0 mL ลงในจานเพาะเชื้อ แล้วเทอาหารเลี้ยงเชื้อวุ้นเหลวที่อุณหภูมิประมาณ 45°C ลงไปผสมหมุนวนอย่างสม่ำเสมอ ทำให้สามารถตรวจนับเชื้อที่กระจายอยู่ทั้งบนผิววุ้นและในเนื้อวุ้นได้อย่างแม่นยำ เหมาะกับตัวอย่างที่มีจำนวนเชื้อปานกลางถึงต่ำ และรองรับปริมาตรตัวอย่างได้มากกว่า Spread plate (ซึ่งรับได้เพียง 0.1 mL)
🔍 ข้ออื่นผิดเพราะอะไร:
- ข้อ ข. (Spread plate method): ปิเปตตัวอย่างลงบนผิวหน้าวุ้นได้จำกัดเพียง 0.1 mL หากใส่มากกว่านี้ของเหลวจะไม่ซึมและโคโลนีจะไหลรวมกัน
- ข้อ ค. (Agar slant streak): เป็นการเพาะเลี้ยงเพื่อเก็บรักษาเชื้อหรือทดสอบชีวเคมี ไม่ใช่วิธีนับจำนวนเชิงปริมาณ
- ข้อ ง. (Three sector streak): เป็นเทคนิคการขีดเชื้อเพื่อแยกโคโลนีเดี่ยว (Isolation streak) เชิงคุณภาพ
- ข้อ จ. (Quadrant streak method): เป็นการขีดเชื้อ 4 ทิศทางเพื่อแยกเชื้อบริสุทธิ์ ไม่ใช่วิธีนับจำนวนโคโลนีเชิงปริมาณ
📖 Guideline อ้างอิง:
USP-NF General Chapter &lt;61&gt; Microbiological Examination of Nonsterile Products: Microbial Enumeration Tests
📌 จุดจำก่อนสอบ:
• เปรียบเทียบวิธีนับเชื้อ USP &lt;61&gt;:
  - Membrane Filtration: ดีที่สุดสำหรับตัวยาที่มีสารต้านจุลชีพ หรือตัวอย่างปริมาตรมากที่มีเชื้อน้อยมาก
  - Pour Plate: ใส่ตัวอย่างได้ 1.0 mL โคโลนีโตทั้งในและบนผิววุ้น
  - Spread Plate: ใส่ตัวอย่างได้ 0.1 mL บนผิววุ้น</t>
        </is>
      </c>
      <c r="K40" s="166" t="inlineStr"/>
      <c r="L40" s="166" t="inlineStr">
        <is>
          <t>Preformulation &amp; GMP</t>
        </is>
      </c>
      <c r="M40" s="166" t="inlineStr">
        <is>
          <t>Good Manufacturing Practice</t>
        </is>
      </c>
      <c r="N40" s="165" t="inlineStr">
        <is>
          <t>Product</t>
        </is>
      </c>
      <c r="O40" s="166" t="inlineStr">
        <is>
          <t>ข้อสอบจริง Product ปี 2561 ข้อ 27</t>
        </is>
      </c>
      <c r="P40" s="165" t="inlineStr">
        <is>
          <t>ข้อสอบเก่า</t>
        </is>
      </c>
      <c r="Q40" s="165" t="inlineStr">
        <is>
          <t>2561</t>
        </is>
      </c>
      <c r="R40" s="165" t="inlineStr"/>
    </row>
    <row r="41" ht="24" customHeight="1" s="49">
      <c r="A41" s="165" t="n">
        <v>39</v>
      </c>
      <c r="B41" s="166" t="inlineStr">
        <is>
          <t>หากทำการทดสอบเพาะเลี้ยงเชื้อจุลินทรีย์โดยใช้อาหารเลี้ยงเชื้อและบ่มในสภาวะที่มีออกซิเจนปกติ (Aerobic incubation condition) จะ "ไม่สามารถ" ตรวจพบเชื้อแบคทีเรียในข้อใด</t>
        </is>
      </c>
      <c r="C41" s="166" t="inlineStr"/>
      <c r="D41" s="166" t="inlineStr">
        <is>
          <t>Staphylococcus aureus</t>
        </is>
      </c>
      <c r="E41" s="166" t="inlineStr">
        <is>
          <t>Haemophilus influenzae</t>
        </is>
      </c>
      <c r="F41" s="166" t="inlineStr">
        <is>
          <t>Escherichia coli</t>
        </is>
      </c>
      <c r="G41" s="166" t="inlineStr">
        <is>
          <t>Klebsiella pneumoniae</t>
        </is>
      </c>
      <c r="H41" s="166" t="inlineStr">
        <is>
          <t>Clostridium botulinum (เชื้อแบคทีเรียชนิด Obligate anaerobe)</t>
        </is>
      </c>
      <c r="I41" s="165" t="n">
        <v>5</v>
      </c>
      <c r="J41" s="166" t="inlineStr">
        <is>
          <t>✅ คำตอบที่ถูกต้อง: ข้อ จ. Clostridium botulinum (เชื้อแบคทีเรียชนิด Obligate anaerobe)
💡 Background:
แบคทีเรียมีความต้องการออกซิเจนในการดำรงชีวิตและเจริญเติบโตแตกต่างกัน: 1. Obligate aerobes (ต้องการ O2 เท่านั้น), 2. Facultative anaerobes (อยู่ได้ทั้งมีและไม่มี O2), 3. Obligate anaerobes (เจริญเติบโตได้เฉพาะในสภาวะ "ไร้ออกซิเจนโดยเด็ดขาด")
🎯 ทำไมข้อนี้ถึงถูก:
ข้อ จ. ถูกต้อง เพราะ Clostridium botulinum (รวมถึง Clostridium tetani, Clostridium difficile) เป็นแบคทีเรียแกรมบวกรูปแท่งสร้างสปอร์ชนิด "Obligate anaerobe (ไม่ใช้ออกซิเจนโดยเด็ดขาด)" ซึ่งไม่มีเอนไซม์ Catalase และ Superoxide dismutase ในการกำจัดอนุมูลอิสระของออกซิเจน ออกซิเจนจึงมีพิษต่อเซลล์ ทำให้ไม่สามารถเจริญเติบโตและไม่สามารถตรวจพบได้ในการเพาะเชื้อสภาวะ Aerobic ปกติ (ต้องบ่มใน Anaerobic jar / Anaerobic chamber)
🔍 ข้ออื่นผิดเพราะอะไร:
- ข้อ ก. (Staphylococcus aureus): เป็น Facultative anaerobe เจริญได้ดีมากในสภาวะ Aerobic
- ข้อ ข. (Haemophilus influenzae): เป็น Facultative anaerobe / Fastidious organism เจริญในอากาศที่มี CO2 5% ได้
- ข้อ ค. (Escherichia coli): เป็น Facultative anaerobe เจริญได้รวดเร็วในสภาวะ Aerobic
- ข้อ ง. (Klebsiella pneumoniae): เป็น Facultative anaerobe เจริญได้ดีในสภาวะ Aerobic
📖 Guideline อ้างอิง:
Jawetz, Melnick, &amp; Adelberg’s Medical Microbiology (28th Edition) &amp; USP &lt;62&gt;
📌 จุดจำก่อนสอบ:
• Obligate Anaerobes (ไม่ทนออกซิเจน ต้องเพาะใน Anaerobic condition):
  - Clostridium spp. (C. botulinum, C. tetani, C. perfringens, C. difficile)
  - Bacteroides fragilis
  - Actinomyces
• Facultative Anaerobes (โตได้ทั้งมีและไม่มี O2): Enterobacteriaceae (E. coli, Klebsiella), Staphylococci, Streptococci</t>
        </is>
      </c>
      <c r="K41" s="166" t="inlineStr"/>
      <c r="L41" s="166" t="inlineStr">
        <is>
          <t>Preformulation &amp; GMP</t>
        </is>
      </c>
      <c r="M41" s="166" t="inlineStr">
        <is>
          <t>Good Manufacturing Practice</t>
        </is>
      </c>
      <c r="N41" s="165" t="inlineStr">
        <is>
          <t>Product</t>
        </is>
      </c>
      <c r="O41" s="166" t="inlineStr">
        <is>
          <t>ข้อสอบจริง Product ปี 2561 ข้อ 28</t>
        </is>
      </c>
      <c r="P41" s="165" t="inlineStr">
        <is>
          <t>ข้อสอบเก่า</t>
        </is>
      </c>
      <c r="Q41" s="165" t="inlineStr">
        <is>
          <t>2561</t>
        </is>
      </c>
      <c r="R41" s="165" t="inlineStr"/>
    </row>
    <row r="42" ht="24" customHeight="1" s="49">
      <c r="A42" s="165" t="n">
        <v>40</v>
      </c>
      <c r="B42" s="166" t="inlineStr">
        <is>
          <t>จากการทดสอบความคงตัวของยาชนิดหนึ่ง พบว่าปริมาณตัวยาสำคัญเริ่มต้นเท่ากับ 112% of label amount และเมื่อเก็บตัวอย่างวิเคราะห์ตามระยะเวลาพบปริมาณตัวยาดังนี้: 3 เดือน = 101%, 6 เดือน = 99%, 1 ปี = 98%, 2 ปี = 88%, 3 ปี = 87% หากเกณฑ์มาตรฐานเภสัชตำรับกำหนดปริมาณตัวยาสำคัญต้องไม่ต่ำกว่า 90.0% of label amount อยากทราบว่ายานี้จะมีอายุการเก็บรักษา (Shelf-life) ที่ผ่านเกณฑ์มาตรฐานเท่าใด</t>
        </is>
      </c>
      <c r="C42" s="166" t="inlineStr">
        <is>
          <t>[แนบรูป: ข้อสอบ Product ปี 2561 รหัสรูปภาพ image107]</t>
        </is>
      </c>
      <c r="D42" s="166" t="inlineStr">
        <is>
          <t>3 เดือน</t>
        </is>
      </c>
      <c r="E42" s="166" t="inlineStr">
        <is>
          <t>6 เดือน</t>
        </is>
      </c>
      <c r="F42" s="166" t="inlineStr">
        <is>
          <t>1 ปี</t>
        </is>
      </c>
      <c r="G42" s="166" t="inlineStr">
        <is>
          <t>2 ปี</t>
        </is>
      </c>
      <c r="H42" s="166" t="inlineStr">
        <is>
          <t>3 ปี</t>
        </is>
      </c>
      <c r="I42" s="165" t="n">
        <v>3</v>
      </c>
      <c r="J42" s="166" t="inlineStr">
        <is>
          <t>✅ คำตอบที่ถูกต้อง: ข้อ ค. 1 ปี
💡 Background:
อายุการเก็บรักษาของยา (Shelf-life: t90) คือระยะเวลาที่ตัวยาสำคัญยังคงมีปริมาณและความแรงอยู่ภายในเกณฑ์มาตรฐานที่ยอมรับได้ตามข้อกำหนดเภสัชตำรับ (Acceptance criteria: โดยทั่วไปคือ 90.0% - 110.0% of label claim)
🎯 ทำไมข้อนี้ถึงถูก:
ข้อ ค. ถูกต้อง จากการพิจารณาผลการทดสอบความคงตัวเทียบกับเกณฑ์มาตรฐาน (ขั้นต่ำ 90.0% of label claim):
- ที่เวลา 0 เดือน = 112% (ผ่าน)
- ที่เวลา 3 เดือน = 101% (ผ่าน)
- ที่เวลา 6 เดือน = 99% (ผ่าน)
- ที่เวลา 1 ปี = 98% (ผ่านเกณฑ์ &gt;= 90.0%)
- ที่เวลา 2 ปี = 88% (ตกเกณฑ์มาตรฐาน เพราะต่ำกว่า 90.0%)
- ที่เวลา 3 ปี = 87% (ตกเกณฑ์มาตรฐาน)
ดังนั้น ระยะเวลาสูงสุดที่ยายังคงผ่านมาตรฐานความแรง คือ "1 ปี"
🔍 ข้ออื่นผิดเพราะอะไร:
- ข้อ ก. (3 เดือน): ยายังมีความคงตัวผ่านเกณฑ์ต่อไปได้อีก
- ข้อ ข. (6 เดือน): ยายังคงผ่านมาตรฐานถึง 1 ปี
- ข้อ ง. (2 ปี): ผิด เพราะที่ 2 ปี ปริมาณยาเหลือ 88% ซึ่งต่ำกว่าเกณฑ์ขั้นต่ำ 90.0% แล้ว
- ข้อ จ. (3 ปี): ผิด เพราะยาตกเกณฑ์มาตรฐานตั้งแต่ปีที่ 2
📖 Guideline อ้างอิง:
ICH Q1A(R2) Stability Testing &amp; Martin’s Physical Pharmacy and Pharmaceutical Sciences (7th Edition)
📌 จุดจำก่อนสอบ:
• Shelf-life (t90): เวลาที่ยายังคงความแรงไม่น้อยกว่า 90% ของ Label claim (หรือ 90% ของความแรงเริ่มต้น)
• หากที่จุดเวลาใดตัวยาสำคัญลดลงต่ำกว่า 90.0% จุดเวลานั้นและหลังจากนั้นจะไม่สามารถกำหนดเป็นอายุยาได้</t>
        </is>
      </c>
      <c r="K42" s="166" t="inlineStr"/>
      <c r="L42" s="166" t="inlineStr">
        <is>
          <t>Preformulation &amp; GMP</t>
        </is>
      </c>
      <c r="M42" s="166" t="inlineStr">
        <is>
          <t>Good Manufacturing Practice</t>
        </is>
      </c>
      <c r="N42" s="165" t="inlineStr">
        <is>
          <t>Product</t>
        </is>
      </c>
      <c r="O42" s="166" t="inlineStr">
        <is>
          <t>ข้อสอบจริง Product ปี 2561 ข้อ 29</t>
        </is>
      </c>
      <c r="P42" s="165" t="inlineStr">
        <is>
          <t>ข้อสอบเก่า</t>
        </is>
      </c>
      <c r="Q42" s="165" t="inlineStr">
        <is>
          <t>2561</t>
        </is>
      </c>
      <c r="R42" s="165" t="inlineStr"/>
    </row>
    <row r="43" ht="24" customHeight="1" s="49">
      <c r="A43" s="165" t="n">
        <v>41</v>
      </c>
      <c r="B43" s="166" t="inlineStr">
        <is>
          <t>ยาเม็ด Hydrochlorothiazide (HCTZ) ขนาดความแรง 25 mg ต่อเม็ด และมีน้ำหนักรวมของเม็ดยาเฉลี่ยเท่ากับ 100 mg ต่อเม็ด ตามเกณฑ์เภสัชตำรับ USP &lt;905&gt; Uniformity of Dosage Units ควรเลือกใช้วิธีการทดสอบความสม่ำเสมอของขนาดยาด้วยวิธีใด</t>
        </is>
      </c>
      <c r="C43" s="166" t="inlineStr"/>
      <c r="D43" s="166" t="inlineStr">
        <is>
          <t>Weight Variation (WV) เพราะตัวยาสำคัญตั้งแต่ 25 mg ขึ้นไปเพียงเงื่อนไขเดียว</t>
        </is>
      </c>
      <c r="E43" s="166" t="inlineStr">
        <is>
          <t>Content Uniformity (CU) เพราะตัวยาสำคัญน้อยกว่า 25 mg และคิดเป็น 25%</t>
        </is>
      </c>
      <c r="F43" s="166" t="inlineStr">
        <is>
          <t>Content Uniformity (CU) เพราะตัวยาสำคัญน้อยกว่า 25 mg หรือคิดเป็น 25%</t>
        </is>
      </c>
      <c r="G43" s="166" t="inlineStr">
        <is>
          <t>Weight Variation (WV) เพราะมีปริมาณตัวยาสำคัญตั้งแต่ 25 mg ขึ้นไป "และ" สัดส่วนตัวยาสำคัญคิดเป็นตั้งแต่ 25% ขึ้นไปของน้ำหนักเม็ดยา</t>
        </is>
      </c>
      <c r="H43" s="166" t="inlineStr">
        <is>
          <t>Weight Variation (WV) เพราะมีปริมาณตัวยาสำคัญตั้งแต่ 25 mg ขึ้นไป "หรือ" สัดส่วนตัวยาสำคัญคิดเป็นตั้งแต่ 25% ขึ้นไป</t>
        </is>
      </c>
      <c r="I43" s="165" t="n">
        <v>4</v>
      </c>
      <c r="J43" s="166" t="inlineStr">
        <is>
          <t>✅ คำตอบที่ถูกต้อง: ข้อ ง. Weight Variation (WV) เพราะมีปริมาณตัวยาสำคัญตั้งแต่ 25 mg ขึ้นไป "และ" สัดส่วนตัวยาสำคัญคิดเป็นตั้งแต่ 25% ขึ้นไปของน้ำหนักเม็ดยา
💡 Background:
เกณฑ์การทดสอบความสม่ำเสมอของหน่วยเภสัชภัณฑ์ (USP &lt;905&gt; Uniformity of Dosage Units) กำหนดเงื่อนไขการเลือกระหว่าง Weight Variation (WV: การชั่งน้ำหนัก) กับ Content Uniformity (CU: การตรวจวิเคราะห์ปริมาณตัวยาในแต่ละเม็ด)
🎯 ทำไมข้อนี้ถึงถูก:
ข้อ ง. ถูกต้อง เพราะตามข้อกำหนด USP &lt;905&gt; สำหรับยาเม็ดไม่เคลือบ (Uncoated tablets) จะอนุญาตให้ใช้วิธี Weight Variation (WV) ได้ก็ต่อเมื่อเข้าเงื่อนไขทั้งสองข้อพร้อมกัน คือ:
1. มีปริมาณตัวยาสำคัญต่อหน่วย &gt;= 25 mg (ในโจทย์ = 25 mg)
"และ (AND)"
2. มีสัดส่วนของตัวยาสำคัญคิดเป็น &gt;= 25% ของน้ำหนักหน่วยยารวม (ในโจทย์ = 25 mg / 100 mg = 25% w/w)
เนื่องจากเข้าเกณฑ์ทั้งสองข้ออย่างสมบูรณ์ จึงสามารถทดสอบด้วยวิธี Weight Variation (WV) ได้
🔍 ข้ออื่นผิดเพราะอะไร:
- ข้อ ก. (WV เพราะตัวยาตั้งแต่ 25 mg เพียงเงื่อนไขเดียว): ผิด เพราะต้องพิจารณาสัดส่วน %w/w ร่วมด้วย
- ข้อ ข. (Content Uniformity (CU)): ผิด เพราะตำรับนี้ผ่านเกณฑ์ข้อยกเว้นให้ใช้ WV ได้
- ข้อ ค. (CU): ผิด เพราะไม่จำเป็นต้องตรวจ CU เมื่อผ่านเกณฑ์ WV
- ข้อ จ. (WV เพราะตัวยาตั้งแต่ 25 mg หรือ...): ผิด คำเชื่อมต้องเป็น "และ (AND)" ไม่ใช่ "หรือ (OR)"
📖 Guideline อ้างอิง:
USP-NF General Chapter &lt;905&gt; Uniformity of Dosage Units
📌 จุดจำก่อนสอบ:
• เกณฑ์การใช้ Weight Variation (WV) สำหรับยาเม็ด/แคปซูล (USP &lt;905&gt;):
  - Active ingredient &gt;= 25 mg "AND" Drug loading &gt;= 25% of dosage unit weight
• หากตัวยา &lt; 25 mg "OR" Drug loading &lt; 25% -&gt; "ต้องทดสอบด้วย Content Uniformity (CU) เท่านั้น"</t>
        </is>
      </c>
      <c r="K43" s="166" t="inlineStr"/>
      <c r="L43" s="166" t="inlineStr">
        <is>
          <t>Preformulation &amp; GMP</t>
        </is>
      </c>
      <c r="M43" s="166" t="inlineStr">
        <is>
          <t>Good Manufacturing Practice</t>
        </is>
      </c>
      <c r="N43" s="165" t="inlineStr">
        <is>
          <t>Product</t>
        </is>
      </c>
      <c r="O43" s="166" t="inlineStr">
        <is>
          <t>ข้อสอบจริง Product ปี 2561 ข้อ 32</t>
        </is>
      </c>
      <c r="P43" s="165" t="inlineStr">
        <is>
          <t>ข้อสอบเก่า</t>
        </is>
      </c>
      <c r="Q43" s="165" t="inlineStr">
        <is>
          <t>2561</t>
        </is>
      </c>
      <c r="R43" s="165" t="inlineStr"/>
    </row>
    <row r="44" ht="24" customHeight="1" s="49">
      <c r="A44" s="165" t="n">
        <v>42</v>
      </c>
      <c r="B44" s="166" t="inlineStr">
        <is>
          <t>ข้อใดต่อไปนี้ "ไม่ใช่" คุณสมบัติที่พึงประสงค์ในการออกแบบและพัฒนาตัวยาคอร์ติโคสเตียรอยด์ชนิดสูดพ่น (Inhaled Corticosteroids: ICS)</t>
        </is>
      </c>
      <c r="C44" s="166" t="inlineStr"/>
      <c r="D44" s="166" t="inlineStr">
        <is>
          <t>High lipophilicity เพื่อช่วยการสะสมในเนื้อเยื่อปอด</t>
        </is>
      </c>
      <c r="E44" s="166" t="inlineStr">
        <is>
          <t>High systemic absorption เข้าสู่กระแสเลือดในปริมาณสูง</t>
        </is>
      </c>
      <c r="F44" s="166" t="inlineStr">
        <is>
          <t>High affinity and selectivity for glucocorticoid receptors</t>
        </is>
      </c>
      <c r="G44" s="166" t="inlineStr">
        <is>
          <t>Topical anti-inflammatory action บริเวณหลอดลม</t>
        </is>
      </c>
      <c r="H44" s="166" t="inlineStr">
        <is>
          <t>Low incidence of systemic side effects</t>
        </is>
      </c>
      <c r="I44" s="165" t="n">
        <v>2</v>
      </c>
      <c r="J44" s="166" t="inlineStr">
        <is>
          <t>✅ คำตอบที่ถูกต้อง: ข้อ ข. High systemic absorption เข้าสู่กระแสเลือดในปริมาณสูง
💡 Background:
การออกแบบยาพ่นสูดสเตียรอยด์ (ICS) มุ่งเน้นการออกฤทธิ์เฉพาะที่ในหลอดลมโดยปราศจากผลข้างเคียงทั่วร่างกาย
🎯 ทำไมข้อนี้ถึงถูก:
ข้อ ข. ถูกต้อง เพราะ "High systemic absorption (การดูดซึมเข้าสู่กระแสเลือดสูง)" เป็นคุณสมบัติที่ไม่ต้องการอย่างยิ่ง เนื่องจากจะทำให้เกิดอาการข้างเคียงทั่วร่างกาย เช่น การกดการทำงานของต่อมหมวกไต (Adrenal suppression), ภาวะกระดูกพรุน และต้อกระจก ตัวยา ICS ในอุดมคติต้องมี "Low systemic bioavailability" และถูกทำลายที่ตับอย่างรวดเร็ว (High first-pass metabolism)
🔍 ข้ออื่นผิดเพราะอะไร:
- ข้อ ก. (High lipophilicity): เป็นคุณสมบัติที่ต้องการเพื่อให้อนุภาคยาเกาะติดและคงตัวในเยื่อบุทางเดินหายใจได้ยาวนาน
- ข้อ ค. (High affinity for glucocorticoid receptors): เป็นคุณสมบัติที่ต้องการเพื่อประสิทธิภาพในการต้านการอักเสบ
- ข้อ ง. (Topical anti-inflammatory action): เป็นเป้าหมายหลักของการรักษาโรคหืด
- ข้อ จ. (Low systemic side effects): เป็นเป้าหมายความปลอดภัยสูงสุด
📖 Guideline อ้างอิง:
GINA Guidelines &amp; Goodman &amp; Gilman’s Pharmacological Basis of Therapeutics (14th Edition)
📌 จุดจำก่อนสอบ:
• Ideal Inhaled Corticosteroid: High local potency + High lipophilicity + Low oral/systemic bioavailability + Rapid hepatic clearance</t>
        </is>
      </c>
      <c r="K44" s="166" t="inlineStr"/>
      <c r="L44" s="166" t="inlineStr">
        <is>
          <t>Preformulation &amp; GMP</t>
        </is>
      </c>
      <c r="M44" s="166" t="inlineStr">
        <is>
          <t>Good Manufacturing Practice</t>
        </is>
      </c>
      <c r="N44" s="165" t="inlineStr">
        <is>
          <t>Product</t>
        </is>
      </c>
      <c r="O44" s="166" t="inlineStr">
        <is>
          <t>ข้อสอบจริง Product ปี 2561 ข้อ 33</t>
        </is>
      </c>
      <c r="P44" s="165" t="inlineStr">
        <is>
          <t>ข้อสอบเก่า</t>
        </is>
      </c>
      <c r="Q44" s="165" t="inlineStr">
        <is>
          <t>2561</t>
        </is>
      </c>
      <c r="R44" s="165" t="inlineStr"/>
    </row>
    <row r="45" ht="24" customHeight="1" s="49">
      <c r="A45" s="165" t="n">
        <v>43</v>
      </c>
      <c r="B45" s="166" t="inlineStr">
        <is>
          <t>เทคนิคในข้อใดต่อไปนี้ "ไม่ใช่" เทคนิคทางกายภาพหรือเคมีที่ใช้ในการเพิ่มการดูดซึมยาผ่านผิวหนัง (Transdermal drug delivery enhancement techniques)</t>
        </is>
      </c>
      <c r="C45" s="166" t="inlineStr"/>
      <c r="D45" s="166" t="inlineStr">
        <is>
          <t>Microneedle array (เข็มขนาดไมโคร)</t>
        </is>
      </c>
      <c r="E45" s="166" t="inlineStr">
        <is>
          <t>Iontophoresis (การใช้กระแสไฟฟ้าผลักยา)</t>
        </is>
      </c>
      <c r="F45" s="166" t="inlineStr">
        <is>
          <t>Gamma radiation (การฉายรังสีแกมมา)</t>
        </is>
      </c>
      <c r="G45" s="166" t="inlineStr">
        <is>
          <t>Passive diffusion with Chemical penetration enhancers</t>
        </is>
      </c>
      <c r="H45" s="166" t="inlineStr">
        <is>
          <t>Sonophoresis / Phonophoresis (การใช้คลื่นอัลตราซาวด์)</t>
        </is>
      </c>
      <c r="I45" s="165" t="n">
        <v>3</v>
      </c>
      <c r="J45" s="166" t="inlineStr">
        <is>
          <t>✅ คำตอบที่ถูกต้อง: ข้อ ค. Gamma radiation (การฉายรังสีแกมมา)
💡 Background:
การเพิ่มการซึมผ่านของยาผ่านชั้นผิวหนัง Stratum corneum สามารถทำได้โดย: 1. Chemical enhancement (สารเพิ่มการซึมผ่าน เช่น DMSO, Azone, Oleic acid, Propylene glycol), 2. Physical / Active enhancement (Iontophoresis, Sonophoresis, Electroporation, Microneedles, Thermal ablation)
🎯 ทำไมข้อนี้ถึงถูก:
ข้อ ค. ถูกต้อง เพราะ "Gamma radiation (การฉายรังสีแกมมา)" เป็นวิธีการทำให้ปราศจากเชื้อ (Sterilization method) สำหรับอุปกรณ์การแพทย์และผลิตภัณฑ์ยา ไม่ใช่เทคนิคที่ใช้ในการเพิ่มการดูดซึมยาผ่านผิวหนัง และรังสีแกมมาพลังงานสูงมีอันตรายต่อเนื้อเยื่อและเซลล์ผิวหนังของมนุษย์
🔍 ข้ออื่นผิดเพราะอะไร:
- ข้อ ก. (Microneedle array): เป็นเทคนิคทางกายภาพที่ใช้เข็มขนาดไมครอนเจาะเปิดรูบนชั้น Stratum corneum ชั่วคราว ช่วยนำส่งยาโมเลกุลใหญ่และวัคซีนผ่านผิวหนังได้ดี
- ข้อ ข. (Iontophoresis): เป็นเทคนิคที่ใช้กระแสไฟฟ้าขั้วตรงข้ามผลักดันโมเลกุลยาที่มีประจุให้ซึมผ่านผิวหนัง
- ข้อ ง. (Passive diffusion with Chemical enhancers): เป็นการใช้สารเคมีลดแรงต้านทานของชั้นลิพิดใน Stratum corneum
- ข้อ จ. (Sonophoresis): เป็นการใช้คลื่นเสียงความถี่สูง (Ultrasound) ทำให้เกิด Cavitation เพิ่มการซึมผ่านของยา
📖 Guideline อ้างอิง:
Transdermal and Topical Drug Delivery Systems (Ghosh et al.) &amp; Remington (23rd Edition)
📌 จุดจำก่อนสอบ:
• เทคนิคเพิ่มการดูดซึมยาผ่านผิวหนัง:
  - Chemical enhancers: Alcohol, Propylene glycol, Oleic acid, Azone, DMSO
  - Physical enhancers: Iontophoresis (กระแสไฟฟ้า), Sonophoresis (คลื่นเสียง), Electroporation (ไฟฟ้าแรงสูงพัลส์), Microneedles</t>
        </is>
      </c>
      <c r="K45" s="166" t="inlineStr"/>
      <c r="L45" s="166" t="inlineStr">
        <is>
          <t>Preformulation &amp; GMP</t>
        </is>
      </c>
      <c r="M45" s="166" t="inlineStr">
        <is>
          <t>Good Manufacturing Practice</t>
        </is>
      </c>
      <c r="N45" s="165" t="inlineStr">
        <is>
          <t>Product</t>
        </is>
      </c>
      <c r="O45" s="166" t="inlineStr">
        <is>
          <t>ข้อสอบจริง Product ปี 2561 ข้อ 38</t>
        </is>
      </c>
      <c r="P45" s="165" t="inlineStr">
        <is>
          <t>ข้อสอบเก่า</t>
        </is>
      </c>
      <c r="Q45" s="165" t="inlineStr">
        <is>
          <t>2561</t>
        </is>
      </c>
      <c r="R45" s="165" t="inlineStr"/>
    </row>
    <row r="46" ht="24" customHeight="1" s="49">
      <c r="A46" s="165" t="n">
        <v>44</v>
      </c>
      <c r="B46" s="166" t="inlineStr">
        <is>
          <t>เภสัชกรต้องการเตรียมยาน้ำ Atenolol ความเข้มข้น 0.2% w/v ปริมาตร 50 mL หากในคลังยามีเฉพาะยาเม็ด Atenolol ขนาดความแรง 25 mg ต่อเม็ด จะต้องใช้ยาเม็ด Atenolol จำนวนกี่เม็ดในการบดผสมเตรียมยานี้</t>
        </is>
      </c>
      <c r="C46" s="166" t="inlineStr"/>
      <c r="D46" s="166" t="inlineStr">
        <is>
          <t>2 เม็ด</t>
        </is>
      </c>
      <c r="E46" s="166" t="inlineStr">
        <is>
          <t>3 เม็ด</t>
        </is>
      </c>
      <c r="F46" s="166" t="inlineStr">
        <is>
          <t>4 เม็ด</t>
        </is>
      </c>
      <c r="G46" s="166" t="inlineStr">
        <is>
          <t>5 เม็ด</t>
        </is>
      </c>
      <c r="H46" s="166" t="inlineStr">
        <is>
          <t>6 เม็ด</t>
        </is>
      </c>
      <c r="I46" s="165" t="n">
        <v>3</v>
      </c>
      <c r="J46" s="166" t="inlineStr">
        <is>
          <t>✅ คำตอบที่ถูกต้อง: ข้อ ค. 4 เม็ด
💡 Background:
การคำนวณปริมาณตัวยาและจำนวนเม็ดยาสำหรับการเตรียมยาเฉพาะราย (Extemporaneous compounding)
🎯 ทำไมข้อนี้ถึงถูก:
ข้อ ค. ถูกต้อง จากขั้นตอนการคำนวณ:
1. หาปริมาณตัวยา Atenolol ทั้งหมดที่ต้องการ:
   ความเข้มข้น 0.2% w/v หมายถึง มีตัวยา 0.2 g ในปริมาตร 100 mL
   ต้องการเตรียม 50 mL จะต้องใช้ตัวยา = (0.2 g × 50 mL) / 100 mL = 0.1 g
2. แปลงหน่วยจากกรัมเป็นมิลลิกรัม: 0.1 g × 1,000 mg/g = 100 mg
3. คำนวณจำนวนเม็ดยาที่ต้องใช้ (ขนาดยา 25 mg/เม็ด):
   จำนวนเม็ดยา = 100 mg / 25 mgต่อเม็ด = 4 เม็ด
🔍 ข้ออื่นผิดเพราะอะไร:
- ข้อ ก. (2 เม็ด): ให้ตัวยาเพียง 50 mg ได้ความเข้มข้นเพียง 0.1% w/v
- ข้อ ข. (3 เม็ด): ให้ตัวยาเพียง 75 mg
- ข้อ ง. (5 เม็ด): ให้ตัวยา 125 mg เกินขนาด
- ข้อ จ. (6 เม็ด): ให้ตัวยา 150 mg
📖 Guideline อ้างอิง:
Pharmaceutical Calculations (Stoklosa &amp; Ansel, 15th Edition) Chapter 6 &amp; USP &lt;795&gt;
📌 จุดจำก่อนสอบ:
• ปริมาณยาที่ต้องใช้ (mg) = [% w/v × ปริมาตร (mL) × 1,000] / 100
• [0.2 × 50 × 1,000] / 100 = 100 mg -&gt; 100 / 25 = 4 เม็ด</t>
        </is>
      </c>
      <c r="K46" s="166" t="inlineStr"/>
      <c r="L46" s="166" t="inlineStr">
        <is>
          <t>Preformulation &amp; GMP</t>
        </is>
      </c>
      <c r="M46" s="166" t="inlineStr">
        <is>
          <t>Good Manufacturing Practice</t>
        </is>
      </c>
      <c r="N46" s="165" t="inlineStr">
        <is>
          <t>Product</t>
        </is>
      </c>
      <c r="O46" s="166" t="inlineStr">
        <is>
          <t>ข้อสอบจริง Product ปี 2561 ข้อ 43</t>
        </is>
      </c>
      <c r="P46" s="165" t="inlineStr">
        <is>
          <t>ข้อสอบเก่า</t>
        </is>
      </c>
      <c r="Q46" s="165" t="inlineStr">
        <is>
          <t>2561</t>
        </is>
      </c>
      <c r="R46" s="165" t="inlineStr"/>
    </row>
    <row r="47" ht="24" customHeight="1" s="49">
      <c r="A47" s="165" t="n">
        <v>45</v>
      </c>
      <c r="B47" s="166" t="inlineStr">
        <is>
          <t>ข้อใดคือสภาวะมาตรฐานสำหรับการทดสอบความคงตัวของยาในระยะยาว (Long-term stability testing) สำหรับการขึ้นทะเบียนยาในประเทศไทย ตามเกณฑ์มาตรฐาน ASEAN Stability Guideline</t>
        </is>
      </c>
      <c r="C47" s="166" t="inlineStr"/>
      <c r="D47" s="166" t="inlineStr">
        <is>
          <t>25°C ± 2°C / 60% ± 5% RH</t>
        </is>
      </c>
      <c r="E47" s="166" t="inlineStr">
        <is>
          <t>25°C ± 2°C / 75% ± 5% RH</t>
        </is>
      </c>
      <c r="F47" s="166" t="inlineStr">
        <is>
          <t>30°C ± 2°C / 65% ± 5% RH</t>
        </is>
      </c>
      <c r="G47" s="166" t="inlineStr">
        <is>
          <t>30°C ± 2°C / 75% ± 5% RH</t>
        </is>
      </c>
      <c r="H47" s="166" t="inlineStr">
        <is>
          <t>40°C ± 2°C / 75% ± 5% RH</t>
        </is>
      </c>
      <c r="I47" s="165" t="n">
        <v>4</v>
      </c>
      <c r="J47" s="166" t="inlineStr">
        <is>
          <t>✅ คำตอบที่ถูกต้อง: ข้อ ง. 30°C / 75% RH
🎯 ทำไมข้อนี้ถึงถูก: ประเทศไทยและกลุ่มประเทศอาเซียนจัดอยู่ในเขตภูมิอากาศร้อนชื้นสูง (Climatic Zone IVb: Hot and higher humidity) ซึ่งตามข้อกำหนด ASEAN Stability Guideline กำหนดสภาวะทดสอบความคงตัวระยะยาวที่ 30°C ± 2°C และความชื้นสัมพัทธ์ 75% RH ± 5% RH
🔍 ข้ออื่นผิดเพราะอะไร:
• ข้อ ก.: 25°C / 70% RH ไม่ใช่สภาวะมาตรฐานตามข้อกำหนดของทั้ง ICH และ ASEAN
• ข้อ ข.: 25°C / 75% RH ไม่สอดคล้องกับอุณหภูมิโซนร้อนชื้นของประเทศไทย
• ข้อ ค.: 30°C / 70% RH ไม่ถูกต้องตามเกณฑ์ความชื้นสัมพัทธ์ของ Zone IVb ซึ่งกำหนดที่ 75% RH
• ข้อ จ.: 40°C / 75% RH (หรือ 70% RH) เป็นสภาวะเร่ง (Accelerated stability testing condition) ไม่ใช่สภาวะระยะยาว</t>
        </is>
      </c>
      <c r="K47" s="166" t="inlineStr"/>
      <c r="L47" s="166" t="inlineStr">
        <is>
          <t>Preformulation &amp; GMP</t>
        </is>
      </c>
      <c r="M47" s="166" t="inlineStr">
        <is>
          <t>Stability testing</t>
        </is>
      </c>
      <c r="N47" s="165" t="inlineStr">
        <is>
          <t>Product</t>
        </is>
      </c>
      <c r="O47" s="166" t="inlineStr">
        <is>
          <t>[SOURCE: ข้อสอบจริง PLE CC1 (Product) ปี 2561 ข้อ 44]</t>
        </is>
      </c>
      <c r="P47" s="165" t="inlineStr">
        <is>
          <t>ข้อสอบเก่า</t>
        </is>
      </c>
      <c r="Q47" s="165" t="inlineStr">
        <is>
          <t>2561</t>
        </is>
      </c>
      <c r="R47" s="165" t="inlineStr"/>
    </row>
    <row r="48" ht="24" customHeight="1" s="49">
      <c r="A48" s="165" t="n">
        <v>46</v>
      </c>
      <c r="B48" s="166" t="inlineStr">
        <is>
          <t>ตามหลักเกณฑ์ GMP PIC/S Annex 1 ในกระบวนการบรรจุยาฉีด Diazepam injection ในจุดปฏิบัติการวิกฤตที่มีการเปิดสัมผัสตัวยา (Critical filling zone) จะต้องดำเนินการภายใต้สภาวะห้องสะอาดระดับความสะอาดใด</t>
        </is>
      </c>
      <c r="C48" s="166" t="inlineStr"/>
      <c r="D48" s="166" t="inlineStr">
        <is>
          <t>Grade A (Laminar airflow workstation / Isolator)</t>
        </is>
      </c>
      <c r="E48" s="166" t="inlineStr">
        <is>
          <t>Grade B</t>
        </is>
      </c>
      <c r="F48" s="166" t="inlineStr">
        <is>
          <t>Grade C</t>
        </is>
      </c>
      <c r="G48" s="166" t="inlineStr">
        <is>
          <t>Grade D</t>
        </is>
      </c>
      <c r="H48" s="166" t="inlineStr">
        <is>
          <t>Grade E</t>
        </is>
      </c>
      <c r="I48" s="165" t="n">
        <v>1</v>
      </c>
      <c r="J48" s="166" t="inlineStr">
        <is>
          <t>✅ คำตอบที่ถูกต้อง: ข้อ ก. Grade A (Laminar airflow workstation / Isolator)
💡 Background:
ข้อกำหนด GMP PIC/S Annex 1 สำหรับการผลิตยาปราศจากเชื้อ (Manufacture of Sterile Medicinal Products) กำหนดระดับความสะอาดของพื้นที่การผลิตอย่างเข้มงวด
🎯 ทำไมข้อนี้ถึงถูก:
ข้อ ก. ถูกต้อง เพราะจุดปฏิบัติการวิกฤตที่มีการเปิดสัมผัสผลิตภัณฑ์ยาปราศจากเชื้อ ภาชนะบรรจุที่ผ่านการฆ่าเชื้อแล้ว หรือการบรรจุยา (Aseptic filling / Terminal filling zone) จะต้องดำเนินการภายใต้สภาวะ "Grade A" ซึ่งมีกระแสลมทิศทางเดียว (Unidirectional / Laminar airflow ความเร็ว 0.36-0.54 m/s) เพื่อป้องกันอนุภาคและจุลินทรีย์ตกกระทบลงสู่ผลิตภัณฑ์ยา
🔍 ข้ออื่นผิดเพราะอะไร:
- ข้อ ข. (Grade B): ใช้เป็นสภาพแวดล้อมพื้นหลัง (Background environment) สำหรับพื้นที่ปฏิบัติการ Grade A ในกระบวนการ Aseptic preparation
- ข้อ ค. (Grade C): ใช้สำหรับเตรียมสารละลายก่อนการกรองฆ่าเชื้อ หรือบรรจุยาที่มี Terminal sterilization ในภายหลัง
- ข้อ ง. (Grade D): ใช้สำหรับขั้นตอนการล้างภาชนะ หรือเตรียมอุปกรณ์ก่อนการฆ่าเชื้อ
- ข้อ จ. (Grade E): ไม่มีในระบบจำแนกของ PIC/S GMP (เป็นเกณฑ์ระบบอื่นที่ไม่ได้ใช้กับยาฉีดปลอดเชื้อ)
📖 Guideline อ้างอิง:
PIC/S GMP Guide Annex 1: Manufacture of Sterile Medicinal Products
📌 จุดจำก่อนสอบ:
• Grade A: จุดสัมผัสยาปลอดเชื้อโดยตรง (Critical Zone, Laminar airflow 0.45 m/s)
• Grade B: ห้องพื้นหลังสำหรับ Aseptic processing Grade A
• Grade C: ห้องเตรียมสารละลายก่อนกรองฆ่าเชื้อ
• Grade D: ห้องเตรียมอุปกรณ์/ล้างขวด</t>
        </is>
      </c>
      <c r="K48" s="166" t="inlineStr"/>
      <c r="L48" s="166" t="inlineStr">
        <is>
          <t>Preformulation &amp; GMP</t>
        </is>
      </c>
      <c r="M48" s="166" t="inlineStr">
        <is>
          <t>Good Manufacturing Practice</t>
        </is>
      </c>
      <c r="N48" s="165" t="inlineStr">
        <is>
          <t>Product</t>
        </is>
      </c>
      <c r="O48" s="166" t="inlineStr">
        <is>
          <t>ข้อสอบจริง Product ปี 2561 ข้อ 50</t>
        </is>
      </c>
      <c r="P48" s="165" t="inlineStr">
        <is>
          <t>ข้อสอบเก่า</t>
        </is>
      </c>
      <c r="Q48" s="165" t="inlineStr">
        <is>
          <t>2561</t>
        </is>
      </c>
      <c r="R48" s="165" t="inlineStr"/>
    </row>
    <row r="49" ht="24" customHeight="1" s="49">
      <c r="A49" s="165" t="n">
        <v>47</v>
      </c>
      <c r="B49" s="166" t="inlineStr">
        <is>
          <t>สำหรับผลิตภัณฑ์ยาที่ไวต่อแสงและการสลายตัวจากความชื้นและอากาศอย่างยิ่ง (Light-sensitive and moisture/air-sensitive) บรรจุภัณฑ์ประเภทใดตามเภสัชตำรับ USP &lt;659&gt; ให้การปกป้องได้สมบูรณ์แบบที่สุด</t>
        </is>
      </c>
      <c r="C49" s="166" t="inlineStr"/>
      <c r="D49" s="166" t="inlineStr">
        <is>
          <t>Polyethylene (PE) plastic bottle ธรรมดา</t>
        </is>
      </c>
      <c r="E49" s="166" t="inlineStr">
        <is>
          <t>Polyvinyl chloride (PVC) transparent bottle</t>
        </is>
      </c>
      <c r="F49" s="166" t="inlineStr">
        <is>
          <t>ขวดแก้วสีชา Type II (Treated soda-lime amber glass bottle)</t>
        </is>
      </c>
      <c r="G49" s="166" t="inlineStr">
        <is>
          <t>ขวดแก้วสีชา Type III (Soda-lime amber glass bottle)</t>
        </is>
      </c>
      <c r="H49" s="166" t="inlineStr">
        <is>
          <t>Hermetic light-resistant container (ภาชนะปิดสนิทกันอากาศและป้องกันแสง)</t>
        </is>
      </c>
      <c r="I49" s="165" t="n">
        <v>5</v>
      </c>
      <c r="J49" s="166" t="inlineStr">
        <is>
          <t>✅ คำตอบที่ถูกต้อง: ข้อ จ. Hermetic light-resistant container (ภาชนะปิดสนิทกันอากาศและป้องกันแสง)
💡 Background:
ตามเภสัชตำรับ USP &lt;659&gt; Packaging and Storage Requirements ได้ให้คำจำกัดความมาตรฐานของภาชนะบรรจุทางเภสัชกรรมตามระดับการปกป้อง
🎯 ทำไมข้อนี้ถึงถูก:
ข้อ จ. ถูกต้อง เพราะ "Hermetic container (ภาชนะปิดสนิทแน่น)" คือภาชนะที่ป้องกันการซึมผ่านของอากาศ ก๊าซ ของเหลว และสิ่งปนเปื้อนจากภายนอกเข้าสู่ภายในได้อย่างสมบูรณ์ภายใต้สภาวะการเก็บรักษาปกติ เมื่อรวมกับคุณสมบัติ "Light-resistant (ป้องกันแสง)" จึงเป็นบรรจุภัณฑ์ที่มีระดับการปกป้องสูงสุดสำหรับยาที่ไวต่อแสง ความชื้น และอากาศ
🔍 ข้ออื่นผิดเพราะอะไร:
- ข้อ ก. (PE plastic bottle ธรรมดา): พลาสติก PE โปร่งแสงและก๊าซออกซิเจนซึมผ่านได้ช้าๆ ไม่กันแสง
- ข้อ ข. (PVC transparent bottle): พลาสติกใสไม่กันแสงและไอน้ำซึมผ่านได้
- ข้อ ค. (ขวดแก้วสีชา Type II): แม้จะกันแสงได้ดี แต่คำว่า Hermetic container ครอบคลุมถึงระบบฝาปิดผนึกสนิทกันอากาศอย่างสมบูรณ์ตามนิยามสากล
- ข้อ ง. (ขวดแก้วสีชา Type III): กันแสงได้แต่เป็นแก้วโซดาไลม์ทั่วไป
📖 Guideline อ้างอิง:
USP-NF General Chapter &lt;659&gt; Packaging and Storage Requirements
📌 จุดจำก่อนสอบ:
• นิยามภาชนะบรรจุ USP &lt;659&gt;:
  - Well-closed container: กันของแข็งหลุดรอดและกันสิ่งแปลกปลอมเข้า
  - Tight container: กันของแข็ง ของเหลว และไอระเหยเข้า-ออก
  - Hermetic container: ปิดผนึกกันอากาศและก๊าซเข้า-ออกได้อย่างสมบูรณ์ (Impermeable to air/gas)
  - Light-resistant: ยอมให้แสงผ่านได้ไม่เกิน % ที่กำหนด (290 - 450 nm)</t>
        </is>
      </c>
      <c r="K49" s="166" t="inlineStr"/>
      <c r="L49" s="166" t="inlineStr">
        <is>
          <t>Preformulation &amp; GMP</t>
        </is>
      </c>
      <c r="M49" s="166" t="inlineStr">
        <is>
          <t>Good Manufacturing Practice</t>
        </is>
      </c>
      <c r="N49" s="165" t="inlineStr">
        <is>
          <t>Product</t>
        </is>
      </c>
      <c r="O49" s="166" t="inlineStr">
        <is>
          <t>ข้อสอบจริง Product ปี 2561 ข้อ 61</t>
        </is>
      </c>
      <c r="P49" s="165" t="inlineStr">
        <is>
          <t>ข้อสอบเก่า</t>
        </is>
      </c>
      <c r="Q49" s="165" t="inlineStr">
        <is>
          <t>2561</t>
        </is>
      </c>
      <c r="R49" s="165" t="inlineStr"/>
    </row>
    <row r="50" ht="24" customHeight="1" s="49">
      <c r="A50" s="165" t="n">
        <v>48</v>
      </c>
      <c r="B50" s="166" t="inlineStr">
        <is>
          <t>ยาฝังคุมกำเนิด Norplant® (ประกอบด้วยตัวยา Levonorgestrel บรรจุในหลอดซิลิโคนชนิด Non-porous silicone elastomer) สามารถควบคุมการปลดปล่อยยาได้อย่างสม่ำเสมอยาวนานถึง 5 ปี ปัจจัยในข้อใดต่อไปนี้ "ไม่มีผล" ต่ออัตราการปลดปล่อยตัวยาสำคัญออกจากระบบ</t>
        </is>
      </c>
      <c r="C50" s="166" t="inlineStr"/>
      <c r="D50" s="166" t="inlineStr">
        <is>
          <t>ความสามารถในการละลายของตัวยาในชั้นพอลิเมอร์ (Drug solubility in silicone membrane)</t>
        </is>
      </c>
      <c r="E50" s="166" t="inlineStr">
        <is>
          <t>พื้นที่ผิวและรูปทรงเรขาคณิตของแท่งยา (Device shape and surface area)</t>
        </is>
      </c>
      <c r="F50" s="166" t="inlineStr">
        <is>
          <t>ค่าสัมประสิทธิ์การแบ่งกระจายตัวของยา (Partition coefficient between membrane and tissue fluid)</t>
        </is>
      </c>
      <c r="G50" s="166" t="inlineStr">
        <is>
          <t>ค่าสัมประสิทธิ์การแพร่ของตัวยาในพอลิเมอร์ (Diffusion coefficient: D)</t>
        </is>
      </c>
      <c r="H50" s="166" t="inlineStr">
        <is>
          <t>ค่าความเป็นกรด-ด่างตามสรีรวิทยาของเนื้อเยื่อใต้ผิวหนัง (Physiological pH of implant site)</t>
        </is>
      </c>
      <c r="I50" s="165" t="n">
        <v>5</v>
      </c>
      <c r="J50" s="166" t="inlineStr">
        <is>
          <t>✅ คำตอบที่ถูกต้อง: ข้อ จ. ค่าความเป็นกรด-ด่างตามสรีรวิทยาของเนื้อเยื่อใต้ผิวหนัง (Physiological pH of implant site)
💡 Background:
ยาฝังคุมกำเนิด Norplant® เป็นระบบนำส่งยาแบบ Reservoir diffusion system โดยตัวยา Levonorgestrel เป็นสารสเตียรอยด์ที่เป็นกลาง (Neutral hydrophobic molecule) บรรจุอยู่ภายในแกนหลอดซิลิโคนชนิดไม่มีรูพรุน (Non-porous polydimethylsiloxane / Silastic membrane)
🎯 ทำไมข้อนี้ถึงถูก:
ข้อ จ. ถูกต้อง เพราะการปลดปล่อยยาถูกควบคุมด้วยการแพร่ผ่านเมมเบรนตามกฎของฟิกก์ (Fick’s First Law of Diffusion):
dM/dt = (A · D · K · ΔC) / h
โดยที่ A = พื้นที่ผิว, D = สัมประสิทธิ์การแพร่, K = Partition coefficient, h = ความหนาเมมเบรน เนื่องจาก Levonorgestrel เป็นสารโมเลกุลที่เป็นกลาง ไม่มีหมู่ฟังก์ชันที่แตกตัวเป็นไอออนตามการเปลี่ยนแปลงของ pH ในช่วงสรีรวิทยา (pH 7.35-7.45) และเนื้อเยื่อใต้ผิวหนังมีสภาวะ pH คงที่ ดังนั้น Physiological pH จึงไม่มีผลต่ออัตราการปลดปล่อยตัวยา
🔍 ข้ออื่นผิดเพราะอะไร:
- ข้อ ก. (ความสามารถในการละลายในพอลิเมอร์): มีผลโดยตรงต่อความเข้มข้นอิ่มตัว (Cs) และแรงผลักดันในการแพร่ (Concentration gradient: ΔC)
- ข้อ ข. (พื้นที่ผิวและรูปทรงเรขาคณิต): มีผลโดยตรงต่ออัตราการปล่อยยา (dM/dt แปรผันตรงกับพื้นที่ผิว A)
- ข้อ ค. (Partition coefficient (K)): มีผลโดยตรงต่อการแพร่กระจายตัวของยาจากเมมเบรนออกสู่ของเหลวรอบข้าง
- ข้อ ง. (Diffusion coefficient (D)): เป็นตัวแปรหลักที่กำหนดความเร็วในการเคลื่อนที่ของโมเลกุลยาผ่านเนื้อพอลิเมอร์
📖 Guideline อ้างอิง:
Martin’s Physical Pharmacy (7th Edition) &amp; Ansel’s Pharmaceutical Dosage Forms (11th Edition)
📌 จุดจำก่อนสอบ:
• การปลดปล่อยยาจาก Reservoir Membrane System:
  - อัตราเร็ว dM/dt = (A · D · K · ΔC) / h
  - สเตียรอยด์ที่เป็นกลาง (Levonorgestrel) การปล่อยยาไม่ขึ้นกับ pH ของสิ่งแวดล้อม</t>
        </is>
      </c>
      <c r="K50" s="166" t="inlineStr"/>
      <c r="L50" s="166" t="inlineStr">
        <is>
          <t>Preformulation &amp; GMP</t>
        </is>
      </c>
      <c r="M50" s="166" t="inlineStr">
        <is>
          <t>Good Manufacturing Practice</t>
        </is>
      </c>
      <c r="N50" s="165" t="inlineStr">
        <is>
          <t>Product</t>
        </is>
      </c>
      <c r="O50" s="166" t="inlineStr">
        <is>
          <t>ข้อสอบจริง Product ปี 2561 ข้อ 62</t>
        </is>
      </c>
      <c r="P50" s="165" t="inlineStr">
        <is>
          <t>ข้อสอบเก่า</t>
        </is>
      </c>
      <c r="Q50" s="165" t="inlineStr">
        <is>
          <t>2561</t>
        </is>
      </c>
      <c r="R50" s="165" t="inlineStr"/>
    </row>
    <row r="51" ht="24" customHeight="1" s="49">
      <c r="A51" s="165" t="n">
        <v>49</v>
      </c>
      <c r="B51" s="166" t="inlineStr">
        <is>
          <t>ในสูตรตำรับยาฉีดและยาน้ำ สาร Sodium metabisulfite ทำหน้าที่ทางเภสัชกรรมหลักในข้อใดเพื่อรักษาความคงตัวของตัวยาสำคัญ</t>
        </is>
      </c>
      <c r="C51" s="166" t="inlineStr"/>
      <c r="D51" s="166" t="inlineStr">
        <is>
          <t>ป้องกันการสลายตัวด้วยปฏิกิริยา Hydrolysis</t>
        </is>
      </c>
      <c r="E51" s="166" t="inlineStr">
        <is>
          <t>ป้องกันการเสื่อมสลายด้วยปฏิกิริยา Oxidation (ทำหน้าที่เป็น Antioxidant / Reducing agent)</t>
        </is>
      </c>
      <c r="F51" s="166" t="inlineStr">
        <is>
          <t>ป้องกันการเกิดปฏิกิริยา Reduction</t>
        </is>
      </c>
      <c r="G51" s="166" t="inlineStr">
        <is>
          <t>ป้องกันการตกตะกอนของตัวยาสำคัญ</t>
        </is>
      </c>
      <c r="H51" s="166" t="inlineStr">
        <is>
          <t>ยับยั้งการเจริญเติบโตของเชื้อจุลินทรีย์ (Preservative)</t>
        </is>
      </c>
      <c r="I51" s="165" t="n">
        <v>2</v>
      </c>
      <c r="J51" s="166" t="inlineStr">
        <is>
          <t>✅ คำตอบที่ถูกต้อง: ข้อ ข. ป้องกันการเสื่อมสลายด้วยปฏิกิริยา Oxidation (ทำหน้าที่เป็น Antioxidant / Reducing agent)
💡 Background:
Sodium metabisulfite (Na2S2O5) เป็นสารประกอบซัลไฟต์ที่ละลายน้ำได้ดี มีคุณสมบัติเป็นสารต้านออกซิเดชันกลุ่ม Reducing agent (Oxygen scavenger)
🎯 ทำไมข้อนี้ถึงถูก:
ข้อ ข. ถูกต้อง เพราะ Sodium metabisulfite มีศักย์ไฟฟ้ามาตรฐานของการรีดิวซ์ต่ำ จึงเข้าทำปฏิกิริยากับโมเลกุลของออกซิเจนและอนุมูลอิสระ (Free radicals) ในสารละลายก่อนที่ออกซิเจนจะไปทำปฏิกิริยากับตัวยาสำคัญ โดยสารกลุ่มซัลไฟต์นี้มีประสิทธิภาพสูงสุดในสารละลายที่มีสภาวะเป็นกรดอ่อนถึงเป็นกลาง (pH &lt; 7.0 เช่น ในยาฉีด Adrenaline / Epinephrine, Dopamine, Morphine)
🔍 ข้ออื่นผิดเพราะอะไร:
- ข้อ ก. (ป้องกัน Hydrolysis): Hydrolysis ป้องกันโดยการคุมความชื้น ปรับ pH หรือใช้สารลดการละลาย ไม่ใช่หน้าที่ของ Metabisulfite
- ข้อ ค. (ป้องกัน Reduction): ผิด ตัวมันเองเป็นสารรีดิวซ์
- ข้อ ง. (ป้องกันการตกตะกอน): ไม่ใช่สารช่วยละลายหลัก
- ข้อ จ. (ยับยั้งเชื้อจุลินทรีย์): แม้มีฤทธิ์ต้านจุลชีพในอาหารบางชนิด แต่ในเภสัชกรรมใส่เป็น Antioxidant เป็นหลัก
📖 Guideline อ้างอิง:
Handbook of Pharmaceutical Excipients (9th Edition) &amp; USP-NF General Chapter &lt;1151&gt;
📌 จุดจำก่อนสอบ:
• การเลือกใช้ Water-soluble Antioxidants ตามช่วง pH:
  - pH เป็นกรด (pH &lt; 7.0): Sodium bisulfite, Sodium metabisulfite, Ascorbic acid
  - pH เป็นด่าง (pH &gt; 7.0): Sodium sulfite
  - ทุกช่วง pH / Synergist: Disodium EDTA (Chelating agent จับโลหะเร่งปฏิกิริยา)</t>
        </is>
      </c>
      <c r="K51" s="166" t="inlineStr"/>
      <c r="L51" s="166" t="inlineStr">
        <is>
          <t>Preformulation &amp; GMP</t>
        </is>
      </c>
      <c r="M51" s="166" t="inlineStr">
        <is>
          <t>Good Manufacturing Practice</t>
        </is>
      </c>
      <c r="N51" s="165" t="inlineStr">
        <is>
          <t>Product</t>
        </is>
      </c>
      <c r="O51" s="166" t="inlineStr">
        <is>
          <t>ข้อสอบจริง Product ปี 2561 ข้อ 64</t>
        </is>
      </c>
      <c r="P51" s="165" t="inlineStr">
        <is>
          <t>ข้อสอบเก่า</t>
        </is>
      </c>
      <c r="Q51" s="165" t="inlineStr">
        <is>
          <t>2561</t>
        </is>
      </c>
      <c r="R51" s="165" t="inlineStr"/>
    </row>
    <row r="52" ht="24" customHeight="1" s="49">
      <c r="A52" s="165" t="n">
        <v>50</v>
      </c>
      <c r="B52" s="166" t="inlineStr">
        <is>
          <t>ในการพัฒนาสูตรตำรับยาน้ำเชื่อมปราศจากน้ำตาล (Sugar-free syrup) สำหรับผู้ป่วยเบาหวาน สารในข้อใดต่อไปนี้ "ไม่ควรนำมาใช้" ทำหน้าที่เป็นสารให้ความหวาน (Sweetening agent)</t>
        </is>
      </c>
      <c r="C52" s="166" t="inlineStr"/>
      <c r="D52" s="166" t="inlineStr">
        <is>
          <t>Propylene glycol (PG)</t>
        </is>
      </c>
      <c r="E52" s="166" t="inlineStr">
        <is>
          <t>Sorbitol solution</t>
        </is>
      </c>
      <c r="F52" s="166" t="inlineStr">
        <is>
          <t>Aspartame</t>
        </is>
      </c>
      <c r="G52" s="166" t="inlineStr">
        <is>
          <t>Saccharin sodium</t>
        </is>
      </c>
      <c r="H52" s="166" t="inlineStr">
        <is>
          <t>Sucralose</t>
        </is>
      </c>
      <c r="I52" s="165" t="n">
        <v>1</v>
      </c>
      <c r="J52" s="166" t="inlineStr">
        <is>
          <t>✅ คำตอบที่ถูกต้อง: ข้อ ก. Propylene glycol (PG)
💡 Background:
สารให้ความหวานในตำรับยา (Sweetening agents) แบ่งออกเป็น: 1. Nutritive / Bulk sweeteners (Sucrose, Sorbitol, Mannitol, Xylitol) และ 2. Non-nutritive / Artificial intense sweeteners (Saccharin, Aspartame, Sucralose, Acesulfame K, Stevioside)
🎯 ทำไมข้อนี้ถึงถูก:
ข้อ ก. ถูกต้อง เพราะ Propylene glycol (PG) เป็นตัวทำละลายร่วม (Co-solvent) และสารช่วยดูดความชื้น (Humectant) ซึ่งมีรสชาติเผ็ดขื่น ร้อนคอ และมีรสขมปร่า (Acrid, burning, bitter-sweet taste) ไม่สามารถนำมาใช้เป็นสารให้ความหวานเพื่อแต่งรสในยาน้ำเชื่อมได้
🔍 ข้ออื่นผิดเพราะอะไร:
- ข้อ ข. (Sorbitol solution): เป็นน้ำตาลแอลกอฮอล์ (Polyol) ที่ให้ความหวานประมาณ 60% ของน้ำตาลทราย ไม่กระตุ้นอินซูลิน นิยมใช้เป็นเบสใน Sugar-free syrups
- ข้อ ค. (Aspartame): เป็นสารให้ความหวานสังเคราะห์ที่มีความหวานสูงกว่าน้ำตาลทราย 180-200 เท่า
- ข้อ ง. (Saccharin sodium): เป็นสารให้ความหวานสังเคราะห์ที่มีความหวานสูงกว่าน้ำตาลทราย 300-500 เท่า
- ข้อ จ. (Sucralose): เป็นสารให้ความหวานสังเคราะห์ที่มีความคงตัวสูงและหวานกว่าน้ำตาลทราย 600 เท่า
📖 Guideline อ้างอิง:
Handbook of Pharmaceutical Excipients (9th Edition) &amp; Ansel’s Pharmaceutical Dosage Forms (11th Edition)
📌 จุดจำก่อนสอบ:
• สารให้ความหวานสำหรับผู้ป่วยเบาหวาน (Sugar-free sweeteners):
  - Polyols (Bulk): Sorbitol, Xylitol, Mannitol, Maltitol
  - Intense Sweeteners: Aspartame, Sucralose, Saccharin sodium, Stevia, Acesulfame K
• Propylene glycol เป็น Co-solvent / Preservative enhancer มีรสเผ็ดขื่น ห้ามใช้เป็นสารให้ความหวาน</t>
        </is>
      </c>
      <c r="K52" s="166" t="inlineStr"/>
      <c r="L52" s="166" t="inlineStr">
        <is>
          <t>Preformulation &amp; GMP</t>
        </is>
      </c>
      <c r="M52" s="166" t="inlineStr">
        <is>
          <t>Good Manufacturing Practice</t>
        </is>
      </c>
      <c r="N52" s="165" t="inlineStr">
        <is>
          <t>Product</t>
        </is>
      </c>
      <c r="O52" s="166" t="inlineStr">
        <is>
          <t>ข้อสอบจริง Product ปี 2561 ข้อ 65</t>
        </is>
      </c>
      <c r="P52" s="165" t="inlineStr">
        <is>
          <t>ข้อสอบเก่า</t>
        </is>
      </c>
      <c r="Q52" s="165" t="inlineStr">
        <is>
          <t>2561</t>
        </is>
      </c>
      <c r="R52" s="165" t="inlineStr"/>
    </row>
    <row r="53" ht="24" customHeight="1" s="49">
      <c r="A53" s="165" t="n">
        <v>51</v>
      </c>
      <c r="B53" s="166" t="inlineStr">
        <is>
          <t>เภสัชกรต้องการเตรียมยาน้ำเชื่อม Morphine sulfate syrup ความเข้มข้น 0.2% w/v ปริมาตรรวม 2 ลิตร จะต้องชั่งตัวยาสำคัญ Morphine sulfate กี่กรัม</t>
        </is>
      </c>
      <c r="C53" s="166" t="inlineStr"/>
      <c r="D53" s="166" t="inlineStr">
        <is>
          <t>0.2 g</t>
        </is>
      </c>
      <c r="E53" s="166" t="inlineStr">
        <is>
          <t>0.4 g</t>
        </is>
      </c>
      <c r="F53" s="166" t="inlineStr">
        <is>
          <t>2.0 g</t>
        </is>
      </c>
      <c r="G53" s="166" t="inlineStr">
        <is>
          <t>4.0 g</t>
        </is>
      </c>
      <c r="H53" s="166" t="inlineStr">
        <is>
          <t>20.0 g</t>
        </is>
      </c>
      <c r="I53" s="165" t="n">
        <v>4</v>
      </c>
      <c r="J53" s="166" t="inlineStr">
        <is>
          <t>✅ คำตอบที่ถูกต้อง: ข้อ ง. 4.0 g
💡 Background:
การคำนวณปริมาณตัวยาสำคัญสำหรับการเตรียมสารละลายความเข้มข้นร้อยละโดยน้ำหนักต่อปริมาตร (% w/v)
🎯 ทำไมข้อนี้ถึงถูก:
ข้อ ง. ถูกต้อง จากการคำนวณ:
1. ความเข้มข้น 0.2% w/v หมายถึง มีตัวยา Morphine sulfate 0.2 g ในสารละลาย 100 mL
2. แปลงปริมาตร 2 ลิตร เป็นมิลลิลิตร: 2 L = 2,000 mL
3. คำนวณน้ำหนักตัวยาที่ต้องใช้:
   น้ำหนักตัวยา (g) = (0.2 g × 2,000 mL) / 100 mL = 4.0 g
🔍 ข้ออื่นผิดเพราะอะไร:
- ข้อ ก. (0.2 g): เป็นน้ำหนักตัวยาสำหรับปริมาตรเพียง 100 mL
- ข้อ ข. (0.4 g): เป็นน้ำหนักตัวยาสำหรับปริมาตร 200 mL
- ข้อ ค. (2.0 g): เป็นน้ำหนักสำหรับความเข้มข้น 0.1% w/v
- ข้อ จ. (20.0 g): คำนวณจุดทศนิยมผิดพลาดเกินจริง 5 เท่า
📖 Guideline อ้างอิง:
Pharmaceutical Calculations (Stoklosa &amp; Ansel, 15th Edition) Chapter 6: Percentage Concentrations
📌 จุดจำก่อนสอบ:
• สูตรคำนวณ % w/v:
  น้ำหนักตัวยา (g) = [% w/v × ปริมาตรรวม (mL)] / 100
  (0.2 × 2,000) / 100 = 4.0 g</t>
        </is>
      </c>
      <c r="K53" s="166" t="inlineStr"/>
      <c r="L53" s="166" t="inlineStr">
        <is>
          <t>Preformulation &amp; GMP</t>
        </is>
      </c>
      <c r="M53" s="166" t="inlineStr">
        <is>
          <t>Good Manufacturing Practice</t>
        </is>
      </c>
      <c r="N53" s="165" t="inlineStr">
        <is>
          <t>Product</t>
        </is>
      </c>
      <c r="O53" s="166" t="inlineStr">
        <is>
          <t>ข้อสอบจริง Product ปี 2561 ข้อ 66</t>
        </is>
      </c>
      <c r="P53" s="165" t="inlineStr">
        <is>
          <t>ข้อสอบเก่า</t>
        </is>
      </c>
      <c r="Q53" s="165" t="inlineStr">
        <is>
          <t>2561</t>
        </is>
      </c>
      <c r="R53" s="165" t="inlineStr"/>
    </row>
    <row r="54" ht="24" customHeight="1" s="49">
      <c r="A54" s="165" t="n">
        <v>52</v>
      </c>
      <c r="B54" s="166" t="inlineStr">
        <is>
          <t>หากบริษัทผู้ผลิตยาต้องการทำการทดสอบความคงตัวระยะยาว (Long-term stability testing) ของยาเม็ด Sitagliptin สำหรับขึ้นทะเบียนตำรับยาในกลุ่มประเทศอาเซียน (รวมถึงประเทศไทย) ต้องทำการทดสอบที่สภาวะใดตามแนวทาง ASEAN Guideline on Stability Study</t>
        </is>
      </c>
      <c r="C54" s="166" t="inlineStr"/>
      <c r="D54" s="166" t="inlineStr">
        <is>
          <t>25°C ± 2°C / 65% ± 5% RH</t>
        </is>
      </c>
      <c r="E54" s="166" t="inlineStr">
        <is>
          <t>25°C ± 2°C / 75% ± 5% RH</t>
        </is>
      </c>
      <c r="F54" s="166" t="inlineStr">
        <is>
          <t>30°C ± 2°C / 65% ± 5% RH</t>
        </is>
      </c>
      <c r="G54" s="166" t="inlineStr">
        <is>
          <t>30°C ± 2°C / 75% ± 5% RH</t>
        </is>
      </c>
      <c r="H54" s="166" t="inlineStr">
        <is>
          <t>40°C ± 2°C / 75% ± 5% RH</t>
        </is>
      </c>
      <c r="I54" s="165" t="n">
        <v>4</v>
      </c>
      <c r="J54" s="166" t="inlineStr">
        <is>
          <t>✅ คำตอบที่ถูกต้อง: ข้อ ง. 30°C ± 2°C / 75% ± 5% RH
🎯 ทำไมข้อนี้ถึงถูก: ตามแนวทาง ASEAN Guideline on Stability Study of Drug Product กลุ่มประเทศสมาชิกอาเซียนรวมถึงประเทศไทยจัดอยู่ในเขตภูมิอากาศร้อนชื้นแบบ Climatic Zone IVb (Hot and very humid) ซึ่งกำหนดให้สภาวะการทดสอบความคงตัวระยะยาว (Long-term stability study) ต้องทำที่อุณหภูมิ 30°C ± 2°C และความชื้นสัมพัทธ์ 75% ± 5% RH ตลอดอายุยา
🔍 ข้ออื่นผิดเพราะอะไร:
• ข้อ ก.: 25°C ± 2°C / 60% ± 5% RH เป็นสภาวะ Long-term stability สำหรับกลุ่ม Climatic Zone I และ Zone II (เขตภูมิอากาศอบอุ่นและเมดิเตอร์เรเนียน)
• ข้อ ข.: 25°C ± 2°C / 75% ± 5% RH ไม่ใช่สภาวะมาตรฐานตามข้อกำหนดของ ICH หรือ ASEAN stability guideline
• ข้อ ค.: 30°C ± 2°C / 65% ± 5% RH เป็นสภาวะ Long-term stability สำหรับกลุ่ม Climatic Zone IVa (Hot and humid)
• ข้อ จ.: 40°C ± 2°C / 75% ± 5% RH เป็นสภาวะการทดสอบแบบเร่ง (Accelerated stability testing) สำหรับทุกเขตภูมิอากาศ ไม่ใช่การทดสอบระยะยาว</t>
        </is>
      </c>
      <c r="K54" s="166" t="inlineStr"/>
      <c r="L54" s="166" t="inlineStr">
        <is>
          <t>Preformulation &amp; GMP</t>
        </is>
      </c>
      <c r="M54" s="166" t="inlineStr">
        <is>
          <t>Stability testing</t>
        </is>
      </c>
      <c r="N54" s="165" t="inlineStr">
        <is>
          <t>Product</t>
        </is>
      </c>
      <c r="O54" s="166" t="inlineStr">
        <is>
          <t>[SOURCE: ข้อสอบจริง PLE CC1 (Product) ปี 2561 ข้อ 68]</t>
        </is>
      </c>
      <c r="P54" s="165" t="inlineStr">
        <is>
          <t>ข้อสอบเก่า</t>
        </is>
      </c>
      <c r="Q54" s="165" t="inlineStr">
        <is>
          <t>2561</t>
        </is>
      </c>
      <c r="R54" s="165" t="inlineStr"/>
    </row>
    <row r="55" ht="24" customHeight="1" s="49">
      <c r="A55" s="165" t="n">
        <v>53</v>
      </c>
      <c r="B55" s="166" t="inlineStr">
        <is>
          <t>ตัวยาสำคัญ Clonazepam ขนาดความแรง 0.5 mg ต่อเม็ด จัดเป็นยาที่มีขนาดยาต่ำและมีความแรงสูง (Low-dose / Potent drug) หากต้องการผลิตในรูปแบบยาเม็ด กระบวนการเตรียมผงยาสำหรับการตอกเม็ดวิธีใดมีความเหมาะสมในการประกันความสม่ำเสมอของตัวยาสำคัญ (Content Uniformity) ได้ดีที่สุด</t>
        </is>
      </c>
      <c r="C55" s="166" t="inlineStr"/>
      <c r="D55" s="166" t="inlineStr">
        <is>
          <t>Fusion method</t>
        </is>
      </c>
      <c r="E55" s="166" t="inlineStr">
        <is>
          <t>Melting method</t>
        </is>
      </c>
      <c r="F55" s="166" t="inlineStr">
        <is>
          <t>Dry granulation ด้วย Roller compactor</t>
        </is>
      </c>
      <c r="G55" s="166" t="inlineStr">
        <is>
          <t>Wet granulation (หรือ Direct compression ด้วยสารช่วยตอกตรงที่ผ่านการทำ Geometric dilution)</t>
        </is>
      </c>
      <c r="H55" s="166" t="inlineStr">
        <is>
          <t>Direct compression โดยการผสมผงยาทั้งหมดในขั้นตอนเดียวโดยตรง</t>
        </is>
      </c>
      <c r="I55" s="165" t="n">
        <v>4</v>
      </c>
      <c r="J55" s="166" t="inlineStr">
        <is>
          <t>✅ คำตอบที่ถูกต้อง: ข้อ ง. Wet granulation (หรือ Direct compression ด้วยสารช่วยตอกตรงที่ผ่านการทำ Geometric dilution)
💡 Background:
สำหรับยาเม็ดขนาดยาต่ำ (Low-dose drug &lt; 1-2 mg) เช่น Clonazepam 0.5 mg ความท้าทายที่สำคัญที่สุดในกระบวนการผลิตคือ "ความสม่ำเสมอของปริมาณตัวยาสำคัญในแต่ละเม็ด (Content Uniformity)" เนื่องจากความเสี่ยงจากการแยกชั้นของผงยา (Segregation / Demixing)
🎯 ทำไมข้อนี้ถึงถูก:
ข้อ ง. ถูกต้อง เพราะกระบวนการ Wet granulation (การทำแกรนูลแบบเปียก) โดยการละลายหรือกระจายตัวยาในของเหลวสารยึดเกาะแล้วพ่นลงบนผงสารช่วย จะทำให้ตัวยาสำคัญถูกตรึงและกระจายตัวอย่างสม่ำเสมอในทุกเม็ดแกรนูล หรือหากใช้ Direct compression จะต้องอาศัยการผสมแบบเจือจางเชิงเรขาคณิต (Geometric dilution) และใช้ Co-processed excipient พิเศษเพื่อป้องกันการแยกชั้น
🔍 ข้ออื่นผิดเพราะอะไร:
- ข้อ ก. (Fusion method): ใช้สำหรับทำยาเม็ดฟู่หรือยาเหน็บ ไม่ใช่วิธีทำยาเม็ด Clonazepam
- ข้อ ข. (Melting method): ใช้สำหรับยาเหน็บหรือ Hot-melt extrusion
- ข้อ ค. (Dry granulation): เสี่ยงต่อการกระจายตัวของตัวยาไม่สม่ำเสมอในยาขนาดยาต่ำมาก
- ข้อ จ. (Direct compression ผสมขั้นตอนเดียว): จะทำให้ผงยา 0.5 mg ไม่กระจายตัวและเกิด Segregation สูงมาก ตกเกณฑ์ Content Uniformity
📖 Guideline อ้างอิง:
Pharmaceutical Dosage Forms: Tablets (3rd Edition) &amp; Ansel’s Pharmaceutical Dosage Forms (11th Edition)
📌 จุดจำก่อนสอบ:
• ยา Low-dose / Potent drugs (&lt; 1-2 mg หรือ &lt; 1-2% w/w):
  - วิธีที่ดีที่สุด: Wet granulation (ของเหลวช่วยตรึงยาในแกรนูล) เพื่อให้ผ่าน USP &lt;905&gt; Content Uniformity
  - Direct compression ต้องทำ Geometric dilution อย่างเข้มงวด</t>
        </is>
      </c>
      <c r="K55" s="166" t="inlineStr"/>
      <c r="L55" s="166" t="inlineStr">
        <is>
          <t>Preformulation &amp; GMP</t>
        </is>
      </c>
      <c r="M55" s="166" t="inlineStr">
        <is>
          <t>Good Manufacturing Practice</t>
        </is>
      </c>
      <c r="N55" s="165" t="inlineStr">
        <is>
          <t>Product</t>
        </is>
      </c>
      <c r="O55" s="166" t="inlineStr">
        <is>
          <t>ข้อสอบจริง Product ปี 2561 ข้อ 70</t>
        </is>
      </c>
      <c r="P55" s="165" t="inlineStr">
        <is>
          <t>ข้อสอบเก่า</t>
        </is>
      </c>
      <c r="Q55" s="165" t="inlineStr">
        <is>
          <t>2561</t>
        </is>
      </c>
      <c r="R55" s="165" t="inlineStr"/>
    </row>
    <row r="56" ht="24" customHeight="1" s="49">
      <c r="A56" s="165" t="n">
        <v>54</v>
      </c>
      <c r="B56" s="166" t="inlineStr">
        <is>
          <t>เครื่องมือในข้อใดจัดเป็นเครื่องมือมาตรฐานตามข้อกำหนดเภสัชตำรับสำหรับการตรวจวัดการกระจายขนาดอนุภาคเชิงอากาศพลศาสตร์ของละอองยาพ่นสูด (Aerosol particle size distribution)</t>
        </is>
      </c>
      <c r="C56" s="166" t="inlineStr"/>
      <c r="D56" s="166" t="inlineStr">
        <is>
          <t>X-ray Powder Diffraction (XRPD)</t>
        </is>
      </c>
      <c r="E56" s="166" t="inlineStr">
        <is>
          <t>Optical Microscopy</t>
        </is>
      </c>
      <c r="F56" s="166" t="inlineStr">
        <is>
          <t>Cascade Impactor (เช่น Next Generation Impactor / Andersen Cascade Impactor)</t>
        </is>
      </c>
      <c r="G56" s="166" t="inlineStr">
        <is>
          <t>Laser with Fluorescent Labelling</t>
        </is>
      </c>
      <c r="H56" s="166" t="inlineStr">
        <is>
          <t>Dynamic Light Scattering (DLS)</t>
        </is>
      </c>
      <c r="I56" s="165" t="n">
        <v>3</v>
      </c>
      <c r="J56" s="166" t="inlineStr">
        <is>
          <t>✅ คำตอบที่ถูกต้อง: ข้อ ค. Cascade Impactor (เช่น Next Generation Impactor / Andersen Cascade Impactor)
💡 Background:
การประเมินละอองยาพ่นสูดทางเดินหายใจ (MDI, DPI, Nebulizer) ต้องวัดขนาดอนุภาคตามพฤติกรรมการเคลื่อนที่ในกระแสอากาศ (Aerodynamic diameter)
🎯 ทำไมข้อนี้ถึงถูก:
ข้อ ค. ถูกต้อง เพราะ Cascade Impactor (ACI / NGI) เป็นเครื่องมือมาตรฐานตามเภสัชตำรับ USP &lt;601&gt; และ Ph. Eur. ที่ใช้จำลองการตกกระทบและการแยกชั้นของอนุภาคยาตามแรงเฉื่อยในแต่ละระดับของทางเดินหายใจ
🔍 ข้ออื่นผิดเพราะอะไร:
- ข้อ ก. (X-ray Powder Diffraction (XRPD)): ใช้วิเคราะห์โครงสร้างผลึกและรูปผลึก (Polymorphism) ไม่ได้วัดขนาดอนุภาคแอโรซอล
- ข้อ ข. (Optical Microscopy): วัดได้เฉพาะขนาดเชิงเรขาคณิต 2 มิติ ไม่ได้วัดการเคลื่อนที่เชิงอากาศพลศาสตร์
- ข้อ ง. (Laser with Fluorescent Labelling): ใช้ในงานวิจัยติดตามการเคลื่อนที่ของยา ไม่ใช่เครื่องมือ QC เภสัชตำรับ
- ข้อ จ. (Dynamic Light Scattering (DLS)): ใช้วัดขนาดอนุภาคระดับนาโนเมตร (Nanoparticles/Colloids) ในสารแขวนลอย
📖 Guideline อ้างอิง:
USP-NF General Chapter &lt;601&gt; Aerosols &amp; Inhalation Drug Delivery (3rd Edition)
📌 จุดจำก่อนสอบ:
• เครื่องมือมาตรฐานวัดขนาดยาสูดพ่น: Cascade Impactor (ACI/NGI)
• ช่วงขนาดอนุภาคที่ลงสู่ปอดได้ดี (Respirable range): 1 - 5 µm</t>
        </is>
      </c>
      <c r="K56" s="166" t="inlineStr"/>
      <c r="L56" s="166" t="inlineStr">
        <is>
          <t>Preformulation &amp; GMP</t>
        </is>
      </c>
      <c r="M56" s="166" t="inlineStr">
        <is>
          <t>Good Manufacturing Practice</t>
        </is>
      </c>
      <c r="N56" s="165" t="inlineStr">
        <is>
          <t>Product</t>
        </is>
      </c>
      <c r="O56" s="166" t="inlineStr">
        <is>
          <t>ข้อสอบจริง Product ปี 2561 ข้อ 74</t>
        </is>
      </c>
      <c r="P56" s="165" t="inlineStr">
        <is>
          <t>ข้อสอบเก่า</t>
        </is>
      </c>
      <c r="Q56" s="165" t="inlineStr">
        <is>
          <t>2561</t>
        </is>
      </c>
      <c r="R56" s="165" t="inlineStr"/>
    </row>
    <row r="57" ht="24" customHeight="1" s="49">
      <c r="A57" s="165" t="n">
        <v>55</v>
      </c>
      <c r="B57" s="166" t="inlineStr">
        <is>
          <t>ตัวยาสำคัญ Alendronate sodium (Sodium alendronate) จัดอยู่ในระบบจำแนกชีวเภสัชกรรม (Biopharmaceutics Classification System: BCS) กลุ่มใด</t>
        </is>
      </c>
      <c r="C57" s="166" t="inlineStr"/>
      <c r="D57" s="166" t="inlineStr">
        <is>
          <t>Non-classified</t>
        </is>
      </c>
      <c r="E57" s="166" t="inlineStr">
        <is>
          <t>BCS Class I (High Solubility, High Permeability)</t>
        </is>
      </c>
      <c r="F57" s="166" t="inlineStr">
        <is>
          <t>BCS Class II (Low Solubility, High Permeability)</t>
        </is>
      </c>
      <c r="G57" s="166" t="inlineStr">
        <is>
          <t>BCS Class III (High Solubility, Low Permeability)</t>
        </is>
      </c>
      <c r="H57" s="166" t="inlineStr">
        <is>
          <t>BCS Class IV (Low Solubility, Low Permeability)</t>
        </is>
      </c>
      <c r="I57" s="165" t="n">
        <v>4</v>
      </c>
      <c r="J57" s="166" t="inlineStr">
        <is>
          <t>✅ คำตอบที่ถูกต้อง: ข้อ ง. BCS Class III (High Solubility, Low Permeability)
💡 Background:
ระบบจำแนกชีวเภสัชกรรม (BCS) แบ่งตัวยาออกเป็น 4 กลุ่มตามความสามารถในการละลายน้ำ (Solubility) และความสามารถในการซึมผ่านเยื่อบุทางเดินอาหาร (Intestinal Permeability)
🎯 ทำไมข้อนี้ถึงถูก:
ข้อ ง. ถูกต้อง เพราะ Alendronate sodium เป็นยาในกลุ่ม Bisphosphonates ที่มีขั้วสูงมาก มีประจุลบหลายประจุจากหมู่ฟอสโฟเนต (-PO3H2) ทำให้ "ละลายน้ำได้ดีมาก (High solubility)" แต่ "ไม่สามารถซึมผ่านเยื่อบุลำไส้ได้ดี (Low permeability)" โดยมีค่า Oral bioavailability ต่ำกว่า 0.6% - 1% จึงจัดเป็นยาในกลุ่ม "BCS Class III" อย่างชัดเจน
🔍 ข้ออื่นผิดเพราะอะไร:
- ข้อ ก. (Non-classified): ผิด เพราะตัวยาสำคัญสากลได้รับการจัดกลุ่มตามเกณฑ์ BCS
- ข้อ ข. (BCS Class I): เช่น Paracetamol, Metoprolol (ละลายดี ซึมผ่านดี)
- ข้อ ค. (BCS Class II): เช่น Ibuprofen, Ketoconazole, Carbamazepine (ละลายต่ำ ซึมผ่านดี)
- ข้อ จ. (BCS Class IV): เช่น Furosemide, Paclitaxel, Hydrochlorothiazide (ละลายต่ำ ซึมผ่านต่ำ)
📖 Guideline อ้างอิง:
FDA BCS Guidance for Industry &amp; Biopharmaceutics Classification System (Amidon et al.)
📌 จุดจำก่อนสอบ:
• สรุป 4 กลุ่ม BCS:
  - Class I: High Solubility, High Permeability (ดูดซึมดีเยี่ยม)
  - Class II: Low Solubility, High Permeability (อัตราการละลายเป็น Rate-limiting step)
  - Class III: High Solubility, Low Permeability (Bisphosphonates, Acyclovir, Atenolol, Metformin)
  - Class IV: Low Solubility, Low Permeability (ดูดซึมแย่ที่สุด)</t>
        </is>
      </c>
      <c r="K57" s="166" t="inlineStr"/>
      <c r="L57" s="166" t="inlineStr">
        <is>
          <t>Preformulation &amp; GMP</t>
        </is>
      </c>
      <c r="M57" s="166" t="inlineStr">
        <is>
          <t>Good Manufacturing Practice</t>
        </is>
      </c>
      <c r="N57" s="165" t="inlineStr">
        <is>
          <t>Product</t>
        </is>
      </c>
      <c r="O57" s="166" t="inlineStr">
        <is>
          <t>ข้อสอบจริง Product ปี 2561 ข้อ 78</t>
        </is>
      </c>
      <c r="P57" s="165" t="inlineStr">
        <is>
          <t>ข้อสอบเก่า</t>
        </is>
      </c>
      <c r="Q57" s="165" t="inlineStr">
        <is>
          <t>2561</t>
        </is>
      </c>
      <c r="R57" s="165" t="inlineStr"/>
    </row>
    <row r="58" ht="24" customHeight="1" s="49">
      <c r="A58" s="165" t="n">
        <v>56</v>
      </c>
      <c r="B58" s="166" t="inlineStr">
        <is>
          <t>ตัวยาสำคัญ A มีคุณสมบัติความหนาแน่นรวมต่ำ (Low bulk density / Fluffy powder) มีคุณสมบัติการถูกอัดแน่นไม่ดี (Poor compressibility) และเสื่อมสลายได้ง่ายมากเมื่อสัมผัสกับน้ำและความชื้นด้วยปฏิกิริยา Hydrolysis ในกระบวนการผลิตยาเม็ดควรเลือกใช้วิธีการทำแกรนูลหรือตอกเม็ดวิธีใดจึงเหมาะสมที่สุด</t>
        </is>
      </c>
      <c r="C58" s="166" t="inlineStr"/>
      <c r="D58" s="166" t="inlineStr">
        <is>
          <t>Direct compression (ด้วยสารช่วยตอกตรงที่ไหลดี) หรือ Dry granulation (Roller compaction / Slugging)</t>
        </is>
      </c>
      <c r="E58" s="166" t="inlineStr">
        <is>
          <t>Wet granulation ด้วยสารละลายอินทรีย์ (Organic solvent) หรือ Dry granulation</t>
        </is>
      </c>
      <c r="F58" s="166" t="inlineStr">
        <is>
          <t>Wet granulation ด้วยน้ำแป้ง (Aqueous starch paste)</t>
        </is>
      </c>
      <c r="G58" s="166" t="inlineStr">
        <is>
          <t>Wet granulation ด้วยน้ำบริสุทธิ์</t>
        </is>
      </c>
      <c r="H58" s="166" t="inlineStr">
        <is>
          <t>Fluidized bed aqueous granulation</t>
        </is>
      </c>
      <c r="I58" s="165" t="n">
        <v>1</v>
      </c>
      <c r="J58" s="166" t="inlineStr">
        <is>
          <t>✅ คำตอบที่ถูกต้อง: ข้อ ก. Direct compression (ด้วยสารช่วยตอกตรงที่ไหลดี) หรือ Dry granulation (Roller compaction / Slugging)
💡 Background:
การเลือกกระบวนการเตรียมยาเม็ด (Tableting manufacturing process) ต้องพิจารณาความคงตัวต่อความชื้น (Moisture sensitivity) และคุณสมบัติการไหลและการอัดแน่น (Flowability &amp; Compressibility)
🎯 ทำไมข้อนี้ถึงถูก:
ข้อ ก. ถูกต้อง เพราะตัวยาเกิด Hydrolysis ง่ายเมื่อสัมผัสน้ำ จึง "ห้ามใช้วิธี Wet granulation ที่ใช้น้ำโดยเด็ดขาด" และเนื่องจากตัวยามี Bulk density ต่ำและอัดไม่แน่น วิธีที่เหมาะสมที่สุดคือ "Dry granulation (Roller compaction หรือ Slugging)" ซึ่งเป็นการใช้แรงอัดทางกลบดอัดผงยาให้เป็นแผ่นหนาแล้วตัดเป็นแกรนูลแห้งโดยไม่ใช้น้ำและความร้อน หรือใช้ "Direct compression" ร่วมกับสารช่วยตอกตรงสมรรถนะสูง
🔍 ข้ออื่นผิดเพราะอะไร:
- ข้อ ข. (Wet granulation ด้วย organic solvent): แม้หลีกเลี่ยงน้ำได้ แต่ก่อให้เกิดความเสี่ยงเรื่องไอระเหยไวไฟและความเป็นพิษของสารทำละลายตกค้าง
- ข้อ ค. (Wet granulation ด้วยน้ำแป้ง): ผิดอย่างยิ่งเพราะใช้น้ำเป็นตัวทำละลาย ทำให้ยาเกิด Hydrolysis ทันที
- ข้อ ง. (Wet granulation ด้วยน้ำบริสุทธิ์): ผิดเพราะน้ำจะเร่งปฏิกิริยา Hydrolysis
- ข้อ จ. (Fluidized bed aqueous granulation): ผิดเพราะใช้น้ำพ่นลงบนผงยา
📖 Guideline อ้างอิง:
Aulton’s Pharmaceutics (5th Edition) Chapter 30: Granulation &amp; Tableting
📌 จุดจำก่อนสอบ:
• ผงยาไม่ทนชื้น ไม่ทนความร้อน แต่ไหลไม่ดี อัดแน่นไม่ดี -&gt; "Dry granulation (Roller compaction / Slugging)"
• ผงยาไม่ทนชื้น แต่ขนาดยาน้อย ไหลดี -&gt; "Direct compression"</t>
        </is>
      </c>
      <c r="K58" s="166" t="inlineStr"/>
      <c r="L58" s="166" t="inlineStr">
        <is>
          <t>Preformulation &amp; GMP</t>
        </is>
      </c>
      <c r="M58" s="166" t="inlineStr">
        <is>
          <t>Good Manufacturing Practice</t>
        </is>
      </c>
      <c r="N58" s="165" t="inlineStr">
        <is>
          <t>Product</t>
        </is>
      </c>
      <c r="O58" s="166" t="inlineStr">
        <is>
          <t>ข้อสอบจริง Product ปี 2561 ข้อ 80</t>
        </is>
      </c>
      <c r="P58" s="165" t="inlineStr">
        <is>
          <t>ข้อสอบเก่า</t>
        </is>
      </c>
      <c r="Q58" s="165" t="inlineStr">
        <is>
          <t>2561</t>
        </is>
      </c>
      <c r="R58" s="165" t="inlineStr"/>
    </row>
    <row r="59" ht="24" customHeight="1" s="49">
      <c r="A59" s="165" t="n">
        <v>57</v>
      </c>
      <c r="B59" s="166" t="inlineStr">
        <is>
          <t>จากการทดสอบการละลาย (Dissolution test) ของยาเม็ดชนิดหนึ่งตามข้อกำหนดเภสัชตำรับ พบว่า: ในสภาวะกรดจำลอง pH 1.2 เป็นเวลา 2 ชั่วโมง ตัวยาละลายออกมาเพียง 2% และเมื่อเปลี่ยนเป็นสภาวะบัฟเฟอร์ pH 6.8 เป็นเวลา 10 นาที ตัวยาละลายออกมาถึง 80% อยากทราบว่าผลิตภัณฑ์ยานี้จัดเป็นรูปแบบยาชนิดใด</t>
        </is>
      </c>
      <c r="C59" s="166" t="inlineStr"/>
      <c r="D59" s="166" t="inlineStr">
        <is>
          <t>Sustained release dosage form</t>
        </is>
      </c>
      <c r="E59" s="166" t="inlineStr">
        <is>
          <t>Extended release dosage form</t>
        </is>
      </c>
      <c r="F59" s="166" t="inlineStr">
        <is>
          <t>Delayed release dosage form (Enteric coated tablets)</t>
        </is>
      </c>
      <c r="G59" s="166" t="inlineStr">
        <is>
          <t>Prolonged release dosage form</t>
        </is>
      </c>
      <c r="H59" s="166" t="inlineStr">
        <is>
          <t>Osmotic pump release system</t>
        </is>
      </c>
      <c r="I59" s="165" t="n">
        <v>3</v>
      </c>
      <c r="J59" s="166" t="inlineStr">
        <is>
          <t>✅ คำตอบที่ถูกต้อง: ข้อ ค. Delayed release dosage form (Enteric coated tablets)
💡 Background:
การจำแนกรูปแบบยาชนิดดัดแปลงการปลดปล่อย (Modified-release dosage forms) ตามข้อกำหนดเภสัชตำรับ USP &lt;711&gt; และ &lt;1151&gt;
🎯 ทำไมข้อนี้ถึงถูก:
ข้อ ค. ถูกต้อง เพราะ "Delayed release (ยาเม็ดแตกตัวในลำไส้ / Enteric coated)" ถูกออกแบบมาเพื่อชะลอการปลดปล่อยยาในกระเพาะอาหาร (Acid stage: pH 1.2 นาน 2 ชม. ต้องละลายไม่เกิน 10%) และปลดปล่อยยาทั้งหมดอย่างรวดเร็วเมื่อเดินทางถึงลำไส้เล็ก (Buffer stage: pH 6.8 ต้องละลาย &gt;= 75-80% ภายใน 45 นาที) ซึ่งสอดคล้องกับข้อมูลในโจทย์อย่างสมบูรณ์แบบ
🔍 ข้ออื่นผิดเพราะอะไร:
- ข้อ ก. (Sustained release): จะค่อยๆ ปลดปล่อยยาทีละน้อยอย่างต่อเนื่องตลอดเวลาทั้งในกระเพาะและลำไส้ ไม่ใช่การกักไว้แล้วปล่อยพรวดในลำไส้
- ข้อ ข. (Extended release): ควบคุมการปลดปล่อยยายาวนาน 12-24 ชั่วโมงอย่างต่อเนื่อง
- ข้อ ง. (Prolonged release): ปล่อยยายาวนานต่อเนื่อง
- ข้อ จ. (Osmotic pump release): ปล่อยยาแบบ Zero-order อัตราคงที่ตลอดช่วง pH
📖 Guideline อ้างอิง:
USP-NF General Chapter &lt;711&gt; Dissolution - Delayed-Release Dosage Forms
📌 จุดจำก่อนสอบ:
• Delayed release (Enteric-coated): Acid stage (pH 1.2, 2 hr) ละลาย &lt; 10% -&gt; Buffer stage (pH 6.8, 45 min) ละลาย &gt;= 75-80% (Q)
• Extended release: ปลดปล่อยยาต่อเนื่องยาวนานตามช่วงเวลาที่กำหนด</t>
        </is>
      </c>
      <c r="K59" s="166" t="inlineStr"/>
      <c r="L59" s="166" t="inlineStr">
        <is>
          <t>Preformulation &amp; GMP</t>
        </is>
      </c>
      <c r="M59" s="166" t="inlineStr">
        <is>
          <t>Good Manufacturing Practice</t>
        </is>
      </c>
      <c r="N59" s="165" t="inlineStr">
        <is>
          <t>Product</t>
        </is>
      </c>
      <c r="O59" s="166" t="inlineStr">
        <is>
          <t>ข้อสอบจริง Product ปี 2561 ข้อ 81</t>
        </is>
      </c>
      <c r="P59" s="165" t="inlineStr">
        <is>
          <t>ข้อสอบเก่า</t>
        </is>
      </c>
      <c r="Q59" s="165" t="inlineStr">
        <is>
          <t>2561</t>
        </is>
      </c>
      <c r="R59" s="165" t="inlineStr"/>
    </row>
    <row r="60" ht="24" customHeight="1" s="49">
      <c r="A60" s="165" t="n">
        <v>58</v>
      </c>
      <c r="B60" s="166" t="inlineStr">
        <is>
          <t>ข้อใดต่อไปนี้ "ไม่ใช่" ข้อดีของรูปแบบยาชนิดควบคุมการปลดปล่อย (Controlled-release / Sustained-release dosage forms)</t>
        </is>
      </c>
      <c r="C60" s="166" t="inlineStr"/>
      <c r="D60" s="166" t="inlineStr">
        <is>
          <t>ช่วยลดการเกิดอาการไม่พึงประสงค์จากระดับยาที่พุ่งสูงในเลือด (Reduce peak-related side effects)</t>
        </is>
      </c>
      <c r="E60" s="166" t="inlineStr">
        <is>
          <t>สามารถปรับขนาดยาได้ง่ายและสะดวกกว่ายาเม็ดธรรมดาทั่วไป</t>
        </is>
      </c>
      <c r="F60" s="166" t="inlineStr">
        <is>
          <t>ช่วยลดความถี่ในการรับประทานยา ทำให้ผู้ป่วยให้ความร่วมมือในการใช้ยาดีขึ้น (Improve patient compliance)</t>
        </is>
      </c>
      <c r="G60" s="166" t="inlineStr">
        <is>
          <t>ช่วยลดความแปรปรวนของระดับยาในเลือด (Minimize peak-to-trough fluctuations)</t>
        </is>
      </c>
      <c r="H60" s="166" t="inlineStr">
        <is>
          <t>ช่วยควบคุมอาการของโรคในเวลากลางคืนได้อย่างต่อเนื่อง</t>
        </is>
      </c>
      <c r="I60" s="165" t="n">
        <v>2</v>
      </c>
      <c r="J60" s="166" t="inlineStr">
        <is>
          <t>✅ คำตอบที่ถูกต้อง: ข้อ ข. สามารถปรับขนาดยาได้ง่ายและสะดวกกว่ายาเม็ดธรรมดาทั่วไป
💡 Background:
รูปแบบยาควบคุมการปลดปล่อย (Extended/Sustained release) มีข้อดีทางคลินิกมากมาย แต่ก็มีข้อจำกัดทางเภสัชกรรมที่สำคัญ
🎯 ทำไมข้อนี้ถึงถูก:
ข้อ ข. ถูกต้อง เพราะ "การปรับขนาดยาทำได้ง่ายและสะดวก" เป็นข้อความที่ไม่ถูกต้องและถือเป็น "ข้อเสีย/ข้อจำกัด (Disadvantage)" ของยา Controlled-release เนื่องจากยาในรูปแบบนี้ส่วนใหญ่ "ห้ามหัก เคี้ยว หรือบดเม็ดยาโดยเด็ดขาด" เพราะจะทำลายโครงสร้างควบคุมการปล่อยยา เกิดภาวะ Dose dumping ทำให้การปรับขนาดยาเฉพาะบุคคลทำได้ยากกว่ายาเม็ดธรรมดาทั่วไปที่มีรอยบากแบ่งเม็ดได้
🔍 ข้ออื่นผิดเพราะอะไร:
- ข้อ ก. (ลดอาการข้างเคียงจาก Peak): เป็นข้อดีหลัก เพราะไม่มี Peak ระดับยาสูงเกินไป
- ข้อ ค. (ลดความถี่ในการกินยา เพิ่ม Compliance): เป็นข้อดีหลัก เช่น เปลี่ยนจากวันละ 3-4 ครั้ง เหลือวันละ 1 ครั้ง
- ข้อ ง. (ลดความแกว่งของระดับยาในเลือด): เป็นข้อดีหลัก เพราะรักษาระดับยาใน Therapeutic window ได้สม่ำเสมอ
- ข้อ จ. (ควบคุมอาการตอนกลางคืน): เป็นข้อดีหลัก ช่วยคุมอาการโรคหืดหรือความดันโลหิตขณะนอนหลับ
📖 Guideline อ้างอิง:
Ansel’s Pharmaceutical Dosage Forms and Drug Delivery Systems (11th Edition) Chapter 8
📌 จุดจำก่อนสอบ:
• ข้อดีของ Controlled Release: ลดความถี่ในการกิน, ลด Peak-trough fluctuation, ลดผลข้างเคียง, เพิ่ม Compliance
• ข้อเสียของ Controlled Release: "ปรับขนาดยายาก", ห้ามบด/หัก/เคี้ยว, เสี่ยง Dose dumping, ต้นทุนแพง, ยาติดค้างในทางเดินอาหาร</t>
        </is>
      </c>
      <c r="K60" s="166" t="inlineStr"/>
      <c r="L60" s="166" t="inlineStr">
        <is>
          <t>Preformulation &amp; GMP</t>
        </is>
      </c>
      <c r="M60" s="166" t="inlineStr">
        <is>
          <t>Good Manufacturing Practice</t>
        </is>
      </c>
      <c r="N60" s="165" t="inlineStr">
        <is>
          <t>Product</t>
        </is>
      </c>
      <c r="O60" s="166" t="inlineStr">
        <is>
          <t>ข้อสอบจริง Product ปี 2561 ข้อ 82</t>
        </is>
      </c>
      <c r="P60" s="165" t="inlineStr">
        <is>
          <t>ข้อสอบเก่า</t>
        </is>
      </c>
      <c r="Q60" s="165" t="inlineStr">
        <is>
          <t>2561</t>
        </is>
      </c>
      <c r="R60" s="165" t="inlineStr"/>
    </row>
    <row r="61" ht="24" customHeight="1" s="49">
      <c r="A61" s="165" t="n">
        <v>59</v>
      </c>
      <c r="B61" s="166" t="inlineStr">
        <is>
          <t>ในการผลิตยาเม็ดเคลือบฟิล์ม Simvastatin หากตรวจสอบพบข้อบกพร่องที่รอยแบ่งเม็ดยา (Bisect score line) และข้อความตัวอักษรบนหน้าเม็ดยาถูกแผ่นฟิล์มตึงขึงข้ามจนเลือนรางไม่ชัดเจน ข้อบกพร่องนี้เรียกว่าอะไรในทางเภสัชอุตสาหกรรม</t>
        </is>
      </c>
      <c r="C61" s="166" t="inlineStr"/>
      <c r="D61" s="166" t="inlineStr">
        <is>
          <t>Picking</t>
        </is>
      </c>
      <c r="E61" s="166" t="inlineStr">
        <is>
          <t>Bridging (Bridging of logo / bisect line)</t>
        </is>
      </c>
      <c r="F61" s="166" t="inlineStr">
        <is>
          <t>Blistering</t>
        </is>
      </c>
      <c r="G61" s="166" t="inlineStr">
        <is>
          <t>Cracking</t>
        </is>
      </c>
      <c r="H61" s="166" t="inlineStr">
        <is>
          <t>Orange peel (Roughness)</t>
        </is>
      </c>
      <c r="I61" s="165" t="n">
        <v>2</v>
      </c>
      <c r="J61" s="166" t="inlineStr">
        <is>
          <t>✅ คำตอบที่ถูกต้อง: ข้อ ข. Bridging (Bridging of logo / bisect line)
💡 Background:
ข้อบกพร่องของการเคลือบฟิล์มยาเม็ด (Film Coating Defects) แต่ละชนิดมีลักษณะจำเพาะ
🎯 ทำไมข้อนี้ถึงถูก:
ข้อ ข. ถูกต้อง เพราะ "Bridging" คือลักษณะที่แผ่นฟิล์มพอลิเมอร์เกิดการหดตัวและมีแรงเค้นภายในสูง จนดึงรั้งขึงพาดผ่านรอยบาก (Score line) หรือโลโก้ตัวอักษรบนหน้าเม็ดยา ทำให้รายละเอียดของตัวอักษรและรอยแบ่งเลือนหายไป
🔍 ข้ออื่นผิดเพราะอะไร:
- ข้อ ก. (Picking): คือการที่ฟิล์มหรือเนื้อยาถูกดึงหลุดติดไปกับเม็ดอื่นหรือผนังหม้อเคลือบเป็นหลุมเล็กๆ
- ข้อ ค. (Blistering): คือการเกิดฟองโป่งพองบนแผ่นฟิล์มเนื่องจากความร้อนสูงเกินไปจนตัวทำละลายระเหยกลายเป็นไอใต้ฟิล์ม
- ข้อ ง. (Cracking): คือการที่แผ่นฟิล์มแตกร้าวเป็นเส้นเนื่องจากฟิล์มเปราะขาด Plasticizer
- ข้อ จ. (Orange peel): คือผิวฟิล์มขรุขระเหมือนผิวเปลือกส้มเนื่องจากน้ำยาเคลือบหนืดเกินไปหรือพ่นไม่กระจายตัว
📖 Guideline อ้างอิง:
Pharmaceutical Coating Technology (Cole et al.) &amp; Pharmaceutical Dosage Forms: Tablets
📌 จุดจำก่อนสอบ:
• คำศัพท์ข้อบกพร่องเคลือบฟิล์ม:
  - Bridging: ฟิล์มขึงข้ามร่องอักษร/รอยบาก
  - Cracking: ฟิล์มแตกร้าว
  - Orange peel: ผิวขรุขระเหมือนเปลือกส้ม
  - Blistering: ฟิล์มโป่งพองเป็นฟองอากาศ
  - Sticking/Picking: ฟิล์มเหนียวติดหลุดลอก</t>
        </is>
      </c>
      <c r="K61" s="166" t="inlineStr"/>
      <c r="L61" s="166" t="inlineStr">
        <is>
          <t>Preformulation &amp; GMP</t>
        </is>
      </c>
      <c r="M61" s="166" t="inlineStr">
        <is>
          <t>Good Manufacturing Practice</t>
        </is>
      </c>
      <c r="N61" s="165" t="inlineStr">
        <is>
          <t>Product</t>
        </is>
      </c>
      <c r="O61" s="166" t="inlineStr">
        <is>
          <t>ข้อสอบจริง Product ปี 2561 ข้อ 84</t>
        </is>
      </c>
      <c r="P61" s="165" t="inlineStr">
        <is>
          <t>ข้อสอบเก่า</t>
        </is>
      </c>
      <c r="Q61" s="165" t="inlineStr">
        <is>
          <t>2561</t>
        </is>
      </c>
      <c r="R61" s="165" t="inlineStr"/>
    </row>
    <row r="62" ht="24" customHeight="1" s="49">
      <c r="A62" s="165" t="n">
        <v>60</v>
      </c>
      <c r="B62" s="166" t="inlineStr">
        <is>
          <t>เมื่อนำตำรับอิมัลชันชนิดหนึ่งมาทำการทดสอบด้วยวิธีหยดสารละลายสีย้อมน้ำ Amaranth aqueous solution (Dye test) แล้วส่องตรวจใต้กล้องจุลทรรศน์ พบว่า "เฟสต่อเนื่องภายนอกติดสีแดงสม่ำเสมอ และพบหยดกลมสีขาวกระจายอยู่ภายใน" ข้อใดกล่าวถูกต้องเกี่ยวกับคุณสมบัติของอิมัลชันนี้</t>
        </is>
      </c>
      <c r="C62" s="166" t="inlineStr"/>
      <c r="D62" s="166" t="inlineStr">
        <is>
          <t>เป็นอิมัลชันชนิดน้ำในน้ำมัน (W/O emulsion)</t>
        </is>
      </c>
      <c r="E62" s="166" t="inlineStr">
        <is>
          <t>ตำรับนี้เป็นอิมัลชันชนิดน้ำมันในน้ำ (O/W emulsion) และสามารถนำไฟฟ้าได้ดี</t>
        </is>
      </c>
      <c r="F62" s="166" t="inlineStr">
        <is>
          <t>เมื่อเติมน้ำบริสุทธิ์ลงไปผสม ตำรับจะเกิดการแยกชั้นทันที</t>
        </is>
      </c>
      <c r="G62" s="166" t="inlineStr">
        <is>
          <t>เมื่อนำไปส่องภายใต้แสงอัลตราไวโอเลต (Fluorescence test) จะเรืองแสงติดสว่างทั่วทั้งแผ่น</t>
        </is>
      </c>
      <c r="H62" s="166" t="inlineStr">
        <is>
          <t>ตำรับนี้มีน้ำมันเป็นเฟสต่อเนื่องภายนอก (Continuous external phase)</t>
        </is>
      </c>
      <c r="I62" s="165" t="n">
        <v>2</v>
      </c>
      <c r="J62" s="166" t="inlineStr">
        <is>
          <t>✅ คำตอบที่ถูกต้อง: ข้อ ข. ตำรับนี้เป็นอิมัลชันชนิดน้ำมันในน้ำ (O/W emulsion) และสามารถนำไฟฟ้าได้ดี
💡 Background:
การทดสอบชนิดของอิมัลชัน (Identification of Emulsion Type) มี 4 วิธีมาตรฐาน: 1. Dilution test, 2. Dye test, 3. Conductivity test, 4. Fluorescence test
🎯 ทำไมข้อนี้ถึงถูก:
ข้อ ข. ถูกต้อง เพราะสี Amaranth เป็นสีที่ละลายน้ำได้ดี (Water-soluble dye) เมื่อหยดลงในอิมัลชันแล้วพบว่า "เฟสต่อเนื่องภายนอกติดสีแดง" แสดงว่าเฟสต่อเนื่องภายนอกคือน้ำ (Water is continuous external phase) และหยดกลมสีขาวที่ไม่ติดสีคือน้ำมัน (Oil is dispersed internal phase) สรุปได้ว่าเป็น "O/W emulsion" ซึ่งอิมัลชันชนิด O/W จะมีคุณสมบัติ "นำไฟฟ้าได้ดี (Conducts electricity)" และสามารถเจือจางด้วยน้ำได้โดยไม่แยกชั้น
🔍 ข้ออื่นผิดเพราะอะไร:
- ข้อ ก. (เป็น W/O emulsion): ผิด ถ้าเป็น W/O สีน้ำจะติดเฉพาะหยดกลมด้านใน และพื้นหลังภายนอกจะไม่มีสี
- ข้อ ค. (เติมน้ำแล้วแยกชั้นทันที): ผิด O/W เจือจางด้วยน้ำได้เข้ากันดี
- ข้อ ง. (ส่อง UV แล้วเรืองแสงทั้งแผ่น): ผิด การเรืองแสงทั้งแผ่นเป็นสมบัติของ W/O (เพราะน้ำมันเรืองแสง UV)
- ข้อ จ. (มีน้ำมันเป็นเฟสต่อเนื่อง): ผิด น้ำมันเป็น Dispersed phase ด้านใน
📖 Guideline อ้างอิง:
Martin’s Physical Pharmacy and Pharmaceutical Sciences (7th Edition) Chapter 18: Disperse Systems
📌 จุดจำก่อนสอบ:
• ตารางสรุปการทดสอบ Emulsion Type:
  1. Dye test (สีละลายน้ำ เช่น Amaranth, Methylene blue): O/W = พื้นแดงหยดขาว | W/O = พื้นขาวหยดแดง
  2. Conductivity test: O/W = นำไฟฟ้าได้ (หลอดไฟติด) | W/O = ไม่นำไฟฟ้า
  3. Dilution test: O/W = ผสมกลมกลืนกับน้ำ | W/O = ผสมกลมกลืนกับน้ำมัน
  4. Fluorescence test (แสง UV): O/W = เรืองแสงเฉพาะจุด | W/O = เรืองแสงทั่วทั้งแผ่น</t>
        </is>
      </c>
      <c r="K62" s="166" t="inlineStr"/>
      <c r="L62" s="166" t="inlineStr">
        <is>
          <t>Preformulation &amp; GMP</t>
        </is>
      </c>
      <c r="M62" s="166" t="inlineStr">
        <is>
          <t>Good Manufacturing Practice</t>
        </is>
      </c>
      <c r="N62" s="165" t="inlineStr">
        <is>
          <t>Product</t>
        </is>
      </c>
      <c r="O62" s="166" t="inlineStr">
        <is>
          <t>ข้อสอบจริง Product ปี 2561 ข้อ 88</t>
        </is>
      </c>
      <c r="P62" s="165" t="inlineStr">
        <is>
          <t>ข้อสอบเก่า</t>
        </is>
      </c>
      <c r="Q62" s="165" t="inlineStr">
        <is>
          <t>2561</t>
        </is>
      </c>
      <c r="R62" s="165" t="inlineStr"/>
    </row>
    <row r="63" ht="24" customHeight="1" s="49">
      <c r="A63" s="165" t="n">
        <v>61</v>
      </c>
      <c r="B63" s="166" t="inlineStr">
        <is>
          <t>ในระบบนำส่งยาแบบไลโพโซม (Liposomes) ซึ่งประกอบด้วยชั้นฟอสโฟลิพิดสองชั้น (Phospholipid bilayer membrane) ล้อมรอบแกนกลางที่เป็นน้ำ ยาต้านเชื้อรากลุ่ม Azoles (เช่น Ketoconazole, Itraconazole) ซึ่งมีคุณสมบัติชอบไขมันสูง (Lipophilic drug) จะถูกกักเก็บและบรรจุอยู่ในตำแหน่งใดของโครงสร้างไลโพโซม</t>
        </is>
      </c>
      <c r="C63" s="166" t="inlineStr"/>
      <c r="D63" s="166" t="inlineStr">
        <is>
          <t>ละลายอยู่ในแกนกลางที่เป็นของเหลวน้ำภายใน (Internal aqueous core)</t>
        </is>
      </c>
      <c r="E63" s="166" t="inlineStr">
        <is>
          <t>แทรกตัวอยู่ภายในชั้นไขมันสองชั้น (Hydrophobic region of Phospholipid bilayer)</t>
        </is>
      </c>
      <c r="F63" s="166" t="inlineStr">
        <is>
          <t>เกาะอยู่ที่ผิวด้านนอกสุดของชั้นฟอสโฟลิพิดด้วยพันธะโควาเลนต์</t>
        </is>
      </c>
      <c r="G63" s="166" t="inlineStr">
        <is>
          <t>ลอยตัวอยู่อิสระภายนอกระบบไลโพโซม</t>
        </is>
      </c>
      <c r="H63" s="166" t="inlineStr">
        <is>
          <t>เกาะติดอยู่กับขั้วชอบน้ำของฟอสเฟต (Hydrophilic head group)</t>
        </is>
      </c>
      <c r="I63" s="165" t="n">
        <v>2</v>
      </c>
      <c r="J63" s="166" t="inlineStr">
        <is>
          <t>✅ คำตอบที่ถูกต้อง: ข้อ ข. แทรกตัวอยู่ภายในชั้นไขมันสองชั้น (Hydrophobic region of Phospholipid bilayer)
💡 Background:
ไลโพโซม (Liposomes) เป็นถุงทรงกลมขนาดจิ๋วที่ประกอบด้วย Phospholipid bilayer ซึ่งมีทั้งบริเวณชอบน้ำและบริเวณชอบไขมัน ทำให้สามารถกักเก็บตัวยาได้ทั้งสองประเภท
🎯 ทำไมข้อนี้ถึงถูก:
ข้อ ข. ถูกต้อง เพราะยากลุ่ม Azole antifungals เป็นยาที่มีคุณสมบัติชอบไขมันสูงมาก (Highly lipophilic / Hydrophobic drugs) โมเลกุลยาจึงถูกกักเก็บ (Entrapped / Encapsulated) โดยการแทรกตัวละลายอยู่ระหว่างสายกรดไขมัน (Acyl chains) ภายใน "ชั้นแกนกลางที่ไม่ชอบน้ำของฟอสโฟลิพิดสองชั้น (Hydrophobic domain of lipid bilayer)" ขณะที่ยาชอบน้ำ (Hydrophilic drugs เช่น Doxorubicin) จะถูกบรรจุอยู่ในแกนกลางที่เป็นน้ำ (Aqueous core)
🔍 ข้ออื่นผิดเพราะอะไร:
- ข้อ ก. (ละลายอยู่ในแกนกลางน้ำ): เป็นตำแหน่งสำหรับยาชอบน้ำ (Hydrophilic drugs) เช่น วิตามินซี, Doxorubicin
- ข้อ ค. (เกาะผิวด้วยพันธะโควาเลนต์): ไม่ใช่การกักเก็บยาแบบปกติของไลโพโซม
- ข้อ ง. (ลอยตัวอิสระภายนอก): แสดงว่ายาไม่ได้ถูกบรรจุในระบบนำส่ง
- ข้อ จ. (เกาะติดกับขั้วฟอสเฟต): ขั้วฟอสเฟตเป็นบริเวณมีขั้วชอบน้ำ ยาชอบไขมันจะไม่จับที่จุดนี้
📖 Guideline อ้างอิง:
Liposome Technology (Gregoriadis, 3rd Edition) &amp; Nanomedicine and Nanobiotechnology
📌 จุดจำก่อนสอบ:
• ตำแหน่งบรรจุยาในไลโพโซม (Liposome Drug Loading):
  - ยาชอบน้ำ (Hydrophilic): กักเก็บใน "Internal Aqueous Compartment"
  - ยาชอบไขมัน (Lipophilic): แทรกตัวใน "Hydrophobic Lipid Bilayer Membrane"
  - ยาสะเทินน้ำสะเทินบก (Amphiphilic): อยู่บริเวณรอยต่อ Interphase</t>
        </is>
      </c>
      <c r="K63" s="166" t="inlineStr"/>
      <c r="L63" s="166" t="inlineStr">
        <is>
          <t>Preformulation &amp; GMP</t>
        </is>
      </c>
      <c r="M63" s="166" t="inlineStr">
        <is>
          <t>Good Manufacturing Practice</t>
        </is>
      </c>
      <c r="N63" s="165" t="inlineStr">
        <is>
          <t>Product</t>
        </is>
      </c>
      <c r="O63" s="166" t="inlineStr">
        <is>
          <t>ข้อสอบจริง Product ปี 2561 ข้อ 97</t>
        </is>
      </c>
      <c r="P63" s="165" t="inlineStr">
        <is>
          <t>ข้อสอบเก่า</t>
        </is>
      </c>
      <c r="Q63" s="165" t="inlineStr">
        <is>
          <t>2561</t>
        </is>
      </c>
      <c r="R63" s="165" t="inlineStr"/>
    </row>
    <row r="64" ht="24" customHeight="1" s="49">
      <c r="A64" s="165" t="n">
        <v>62</v>
      </c>
      <c r="B64" s="166" t="inlineStr">
        <is>
          <t>ในการควบคุมคุณภาพผลิตภัณฑ์ยาฉีด Metronidazole injection ชนิดบรรจุขวดแก้วให้ทางหลอดเลือดดำขนาด 100 mL (Large Volume Parenteral: LVP) แบบใช้ครั้งเดียวทิ้ง (Single-dose container) หัวข้อการทดสอบใดในข้อต่อไปนี้ "ไม่จำเป็นต้องตรวจวิเคราะห์" ตามข้อกำหนดเภสัชตำรับ USP</t>
        </is>
      </c>
      <c r="C64" s="166" t="inlineStr"/>
      <c r="D64" s="166" t="inlineStr">
        <is>
          <t>Clarity test (การตรวจดูความใส)</t>
        </is>
      </c>
      <c r="E64" s="166" t="inlineStr">
        <is>
          <t>Sterility test (การทดสอบความปราศจากเชื้อ)</t>
        </is>
      </c>
      <c r="F64" s="166" t="inlineStr">
        <is>
          <t>Bacterial Endotoxin test (การทดสอบสารก่อไข้)</t>
        </is>
      </c>
      <c r="G64" s="166" t="inlineStr">
        <is>
          <t>Particulate Matter in Injections (การตรวจอนุภาคปนเปื้อน)</t>
        </is>
      </c>
      <c r="H64" s="166" t="inlineStr">
        <is>
          <t>Antimicrobial Preservative Effectiveness Testing (การทดสอบประสิทธิภาพสารกันเสีย)</t>
        </is>
      </c>
      <c r="I64" s="165" t="n">
        <v>5</v>
      </c>
      <c r="J64" s="166" t="inlineStr">
        <is>
          <t>✅ คำตอบที่ถูกต้อง: ข้อ จ. Antimicrobial Preservative Effectiveness Testing (การทดสอบประสิทธิภาพสารกันเสีย)
💡 Background:
ข้อกำหนดเภสัชตำรับ USP &lt;1&gt; Injections และ USP &lt;51&gt; Antimicrobial Effectiveness Testing กำหนดมาตรฐานของยาฉีดขนาดใหญ่และยาฉีดขนาดเล็ก
🎯 ทำไมข้อนี้ถึงถูก:
ข้อ จ. ถูกต้อง เพราะยาฉีด Metronidazole 100 mL จัดเป็น Large Volume Parenteral (LVP: ปริมาตร &gt;= 100 mL) และเป็น Single-dose container ซึ่งตามกฎหมายยาและเภสัชตำรับสากล "ห้ามใส่สารกันเสียต้านจุลชีพ (No preservatives allowed in LVPs)" เนื่องจากปริมาตรยาที่ฉีดเข้าสู่ร่างกายมีปริมาณมาก หากใส่สารกันเสียผู้ป่วยจะได้รับสารกันเสียในปริมาณสูงจนเกิดพิษเฉียบพลันได้ ดังนั้น จึง "ไม่ต้องทำการทดสอบ Antimicrobial Preservative Effectiveness Testing"
🔍 ข้ออื่นผิดเพราะอะไร:
- ข้อ ก. (Clarity test): จำเป็นต้องตรวจเพื่อยืนยันว่าสารละลายใส ปราศจากตะกอน
- ข้อ ข. (Sterility test): จำเป็นต้องตรวจในยาทุกชนิดที่เป็นยาฉีดปราศจากเชื้อตาม USP &lt;71&gt;
- ข้อ ค. (Bacterial Endotoxin test): จำเป็นต้องตรวจอย่างเข้มงวดในยาฉีดทุกชนิดตาม USP &lt;85&gt;
- ข้อ ง. (Particulate Matter): จำเป็นต้องตรวจนับอนุภาคขนาด &gt;= 10 µm และ &gt;= 25 µm ตาม USP &lt;788&gt;
📖 Guideline อ้างอิง:
USP-NF General Chapter &lt;1&gt; Injections &amp; General Chapter &lt;51&gt; Antimicrobial Effectiveness Testing
📌 จุดจำก่อนสอบ:
• ยาฉีดที่ห้ามใส่สารกันเสีย (No Preservatives):
  1. Large Volume Parenterals (LVPs &gt; 100 mL)
  2. ยาฉีดเข้าช่องไขสันหลัง (Epidural / Intrathecal injections)
  3. ยาฉีดเข้าลูกตา (Intraocular injections)
  4. ยาฉีดสำหรับทารกแรกเกิด (Neonatal injections)</t>
        </is>
      </c>
      <c r="K64" s="166" t="inlineStr"/>
      <c r="L64" s="166" t="inlineStr">
        <is>
          <t>Preformulation &amp; GMP</t>
        </is>
      </c>
      <c r="M64" s="166" t="inlineStr">
        <is>
          <t>Container &amp; Closure Systems</t>
        </is>
      </c>
      <c r="N64" s="165" t="inlineStr">
        <is>
          <t>Product</t>
        </is>
      </c>
      <c r="O64" s="166" t="inlineStr">
        <is>
          <t>ข้อสอบจริง Product ปี 2561 ข้อ 98</t>
        </is>
      </c>
      <c r="P64" s="165" t="inlineStr">
        <is>
          <t>ข้อสอบเก่า</t>
        </is>
      </c>
      <c r="Q64" s="165" t="inlineStr">
        <is>
          <t>2561</t>
        </is>
      </c>
      <c r="R64" s="165" t="inlineStr"/>
    </row>
    <row r="65" ht="24" customHeight="1" s="49">
      <c r="A65" s="165" t="n">
        <v>63</v>
      </c>
      <c r="B65" s="166" t="inlineStr">
        <is>
          <t>ตามหลักเกณฑ์ GMP PIC/S ในการออกแบบห้องผสมยา (Mixing room) สำหรับผลิตยาฉีดปราศจากเชื้อกลุ่ม Cloxacillin sterile powder for injection (กลุ่ม Penicillin / Beta-lactams) ข้อใดต่อไปนี้ระบุการควบคุมระบบวิศวกรรมสิ่งแวดล้อมได้อย่างถูกต้อง</t>
        </is>
      </c>
      <c r="C65" s="166" t="inlineStr"/>
      <c r="D65" s="166" t="inlineStr">
        <is>
          <t>กำหนดให้ความชื้นสัมพัทธ์ในห้องผสมเท่ากับ 75% RH</t>
        </is>
      </c>
      <c r="E65" s="166" t="inlineStr">
        <is>
          <t>ระบบลมในห้องผสมเป็นแบบ Multi-directional airflow ร่วมกับห้องทั่วไป</t>
        </is>
      </c>
      <c r="F65" s="166" t="inlineStr">
        <is>
          <t>ทำความสะอาดเครื่องจักรด้วยระบบ Clean-In-Place ร่วมกับสายการผลิตยาอื่น</t>
        </is>
      </c>
      <c r="G65" s="166" t="inlineStr">
        <is>
          <t>แรงดันอากาศภายในห้องผสมยาต้องเป็นบวกสูงกว่าทางเดินโถงภายนอก (Positive pressure)</t>
        </is>
      </c>
      <c r="H65" s="166" t="inlineStr">
        <is>
          <t>ระบบปรับอากาศระบายอากาศต้องเป็นระบบแยกอิสระ (Dedicated AHU) และลมระบายทิ้งต้องผ่าน HEPA filter ดักจับอนุภาคยาก่อนปล่อยสู่ภายนอก</t>
        </is>
      </c>
      <c r="I65" s="165" t="n">
        <v>5</v>
      </c>
      <c r="J65" s="166" t="inlineStr">
        <is>
          <t>✅ คำตอบที่ถูกต้อง: ข้อ จ. ระบบปรับอากาศระบายอากาศต้องเป็นระบบแยกอิสระ (Dedicated AHU) และลมระบายทิ้งต้องผ่าน HEPA filter ดักจับอนุภาคยาก่อนปล่อยสู่ภายนอก
💡 Background:
Cloxacillin เป็นยาปฏิชีวนะกลุ่มเพนิซิลลิน (Beta-lactam) ที่สามารถก่อให้เกิดปฏิกิริยาแพ้รุนแรง (Anaphylaxis) ในมนุษย์ เกณฑ์ GMP PIC/S กำหนดมาตรการกักกันสาร (Containment measures) ที่เข้มงวดสูงสุด
🎯 ทำไมข้อนี้ถึงถูก:
ข้อ จ. ถูกต้อง เพราะสถานที่ผลิตยาเพนิซิลลินต้องมีระบบ HVAC เฉพาะแยกอิสระ (Dedicated Air Handling Unit) และมีระบบกรองอากาศเสีย (Exhaust air filtration) ผ่านแผ่นกรอง HEPA filter ก่อนปล่อยออกสู่ภายนอกเพื่อป้องกันการแพร่กระจายของฝุ่นยาเพนิซิลลินสู่สิ่งแวดล้อม และห้องผสมผงยาต้องมีแรงดันอากาศเป็นลบเทียบกับโถงทางเดิน (Negative pressure relative to corridor) เพื่อกักฝุ่นผงยาไว้ในห้อง
🔍 ข้ออื่นผิดเพราะอะไร:
- ข้อ ก. (ความชื้น 75% RH): ผิด ผงยา Cloxacillin ไวต่อความชื้น ห้องผลิตต้องคุมความชื้นต่ำ RH &lt; 40-45%
- ข้อ ข. (ระบบลมเชื่อมโยงกับห้องทั่วไป): ผิดอย่างยิ่ง ห้ามใช้อากาศหมุนเวียนร่วมกับพื้นที่ผลิตยาอื่น
- ข้อ ค. (CIP ร่วมกับสายการผลิตยาอื่น): ผิด ต้องแยกระบบเครื่องจักรและอุปกรณ์ผลิตเฉพาะ Penicillin
- ข้อ ง. (แรงดันเป็นบวกเทียบกับโถงทางเดิน): ผิด สำหรับห้องผลิตยาที่มีฝุ่นผงอันตราย/Penicillin ห้องผสมต้องมีแรงดันเป็นลบ (Negative pressure) เพื่อกันฝุ่นฟุ้งออกนอกห้อง
📖 Guideline อ้างอิง:
PIC/S GMP Guide Annex 1 (Sterile Products) &amp; Annex on Manufacture of Penicillins
📌 จุดจำก่อนสอบ:
• การควบคุมห้องผลิต Penicillin / Cephalosporin / Cytotoxic:
  - Dedicated &amp; Contained Facility
  - Dedicated HVAC with 100% fresh air or safe recirculation
  - Negative pressure relative to adjacent areas (กักกันฝุ่นยา)
  - Exhaust air ผ่าน Safe-change HEPA filter</t>
        </is>
      </c>
      <c r="K65" s="166" t="inlineStr"/>
      <c r="L65" s="166" t="inlineStr">
        <is>
          <t>Preformulation &amp; GMP</t>
        </is>
      </c>
      <c r="M65" s="166" t="inlineStr">
        <is>
          <t>Good Manufacturing Practice</t>
        </is>
      </c>
      <c r="N65" s="165" t="inlineStr">
        <is>
          <t>Product</t>
        </is>
      </c>
      <c r="O65" s="166" t="inlineStr">
        <is>
          <t>ข้อสอบจริง Product ปี 2561 ข้อ 99</t>
        </is>
      </c>
      <c r="P65" s="165" t="inlineStr">
        <is>
          <t>ข้อสอบเก่า</t>
        </is>
      </c>
      <c r="Q65" s="165" t="inlineStr">
        <is>
          <t>2561</t>
        </is>
      </c>
      <c r="R65" s="165" t="inlineStr"/>
    </row>
    <row r="66" ht="24" customHeight="1" s="49">
      <c r="A66" s="165" t="n">
        <v>64</v>
      </c>
      <c r="B66" s="166" t="inlineStr">
        <is>
          <t>ในกระบวนการผลิตยาเม็ดเคลือบน้ำตาล (Sugar coating process) สำหรับยาเม็ดวิตามินบีรวม ลำดับขั้นตอนการเคลือบน้ำตาลตั้งแต่เริ่มต้นจนเสร็จสมบูรณ์ ข้อใดเรียงลำดับได้อย่างถูกต้องตามหลักเภสัชอุตสาหกรรม</t>
        </is>
      </c>
      <c r="C66" s="166" t="inlineStr"/>
      <c r="D66" s="166" t="inlineStr">
        <is>
          <t>Sealing -&gt; Subcoating -&gt; Smoothing (Grossing) -&gt; Color coating -&gt; Polishing -&gt; Printing</t>
        </is>
      </c>
      <c r="E66" s="166" t="inlineStr">
        <is>
          <t>Smoothing -&gt; Subcoating -&gt; Sealing -&gt; Color coating -&gt; Polishing</t>
        </is>
      </c>
      <c r="F66" s="166" t="inlineStr">
        <is>
          <t>Subcoating -&gt; Sealing -&gt; Smoothing -&gt; Color coating -&gt; Polishing</t>
        </is>
      </c>
      <c r="G66" s="166" t="inlineStr">
        <is>
          <t>Subcoating -&gt; Smoothing -&gt; Color coating -&gt; Polishing -&gt; Printing</t>
        </is>
      </c>
      <c r="H66" s="166" t="inlineStr">
        <is>
          <t>Sealing -&gt; Subcoating -&gt; Color coating -&gt; Polishing -&gt; Smoothing</t>
        </is>
      </c>
      <c r="I66" s="165" t="n">
        <v>1</v>
      </c>
      <c r="J66" s="166" t="inlineStr">
        <is>
          <t>✅ คำตอบที่ถูกต้อง: ข้อ ก. Sealing -&gt; Subcoating -&gt; Smoothing (Grossing) -&gt; Color coating -&gt; Polishing -&gt; Printing
💡 Background:
กระบวนการเคลือบน้ำตาลยาเม็ด (Sugar Coating Process) ประกอบด้วย 5-6 ขั้นตอนตามลำดับมาตรฐานเพื่อเปลี่ยนแกนเม็ดยาที่มีขอบคมและไวต่อความชื้นให้กลายเป็นเม็ดยาเคลือบน้ำตาลที่มันเงาสวยงาม
🎯 ทำไมข้อนี้ถึงถูก:
ข้อ ก. ถูกต้อง เพราะลำดับขั้นตอนที่ถูกต้องตามหลักเภสัชกรรมคือ:
1. Sealing (การเคลือบซีลกันความชื้น): เคลือบด้วยพอลิเมอร์กันน้ำ เช่น Shellac, CAP, Zein เพื่อกันน้ำเชื่อมซึมเข้าแกนเม็ดยา
2. Subcoating (การเคลือบพอกหนา): พอกความหนา ลบเหลี่ยมคมของเม็ดยาด้วย Gelatin, Acacia, Starch, Talc, น้ำเชื่อมเข้มข้น (น้ำหนักเพิ่มขึ้น 30-50%)
3. Smoothing / Grossing (การปรับผิวเรียบ): พ่นน้ำเชื่อมเจือจางปรับผิวให้เนียนเรียบสม่ำเสมอ
4. Color coating (การเคลือบสี): พ่นน้ำเชื่อมผสมสีเพื่อให้ได้เฉดสีที่สม่ำเสมอ
5. Polishing (การขัดเงา): ขัดเงาในหม้อเคลือบด้วย Carnauba wax / Beeswax
6. Printing (การพิมพ์ข้อความ): พิมพ์ชื่อยา/ขนาดยา
🔍 ข้ออื่นผิดเพราะอะไร:
- ข้อ ข. (ขึ้นต้นด้วย Smoothing): ผิด ลำดับสลับกัน
- ข้อ ค. (Subcoating ก่อน Sealing): ผิด ต้องทำ Sealing กันความชื้นก่อนเสมอ
- ข้อ ง. (ไม่มีขั้นตอน Sealing): ผิด แกนเม็ดยาจะบวมน้ำและแตกสลาย
- ข้อ จ. (Color coating ก่อน Smoothing): ผิด ผิวเม็ดจะขรุขระและสีด่างไม่สม่ำเสมอ
📖 Guideline อ้างอิง:
Aulton’s Pharmaceutics (5th Edition) Chapter 31: Tablet Coating &amp; Ansel’s (11th Edition)
📌 จุดจำก่อนสอบ:
• ลำดับการเคลือบน้ำตาล (Sugar Coating Steps):
  1. Sealing (กันชื้นด้วย Shellac/Zein)
  2. Subcoating (พอกหนาลบเหลี่ยม น้ำหนักขึ้น 30-50%)
  3. Smoothing / Grossing (ปรับผิวเรียบ)
  4. Coloring (พ่นสี)
  5. Polishing (ขัดเงาด้วย Carnauba wax)
  6. Printing</t>
        </is>
      </c>
      <c r="K66" s="166" t="inlineStr"/>
      <c r="L66" s="166" t="inlineStr">
        <is>
          <t>Preformulation &amp; GMP</t>
        </is>
      </c>
      <c r="M66" s="166" t="inlineStr">
        <is>
          <t>Good Manufacturing Practice</t>
        </is>
      </c>
      <c r="N66" s="165" t="inlineStr">
        <is>
          <t>Product</t>
        </is>
      </c>
      <c r="O66" s="166" t="inlineStr">
        <is>
          <t>ข้อสอบจริง Product ปี 2561 ข้อ 100</t>
        </is>
      </c>
      <c r="P66" s="165" t="inlineStr">
        <is>
          <t>ข้อสอบเก่า</t>
        </is>
      </c>
      <c r="Q66" s="165" t="inlineStr">
        <is>
          <t>2561</t>
        </is>
      </c>
      <c r="R66" s="165" t="inlineStr"/>
    </row>
    <row r="67" ht="24" customHeight="1" s="49">
      <c r="A67" s="165" t="n">
        <v>65</v>
      </c>
      <c r="B67" s="166" t="inlineStr">
        <is>
          <t>หากต้องการเคลือบยาเม็ดแอสไพริน (Aspirin / Acetylsalicylic acid: ASA) เพื่อป้องกันการระคายเคืองต่อเยื่อบุกระเพาะอาหารและให้ยาไปแตกตัวปลดปล่อยในลำไส้เล็กส่วนต้น ควรเลือกใช้พอลิเมอร์ชนิดใดเป็นสารเคลือบฟิล์ม</t>
        </is>
      </c>
      <c r="C67" s="166" t="inlineStr"/>
      <c r="D67" s="166" t="inlineStr">
        <is>
          <t>Pectin</t>
        </is>
      </c>
      <c r="E67" s="166" t="inlineStr">
        <is>
          <t>Chitosan</t>
        </is>
      </c>
      <c r="F67" s="166" t="inlineStr">
        <is>
          <t>Hydroxypropyl methylcellulose (HPMC)</t>
        </is>
      </c>
      <c r="G67" s="166" t="inlineStr">
        <is>
          <t>Polyvinylpyrrolidone K90 (PVP K90)</t>
        </is>
      </c>
      <c r="H67" s="166" t="inlineStr">
        <is>
          <t>Cellulose acetate phthalate (CAP)</t>
        </is>
      </c>
      <c r="I67" s="165" t="n">
        <v>5</v>
      </c>
      <c r="J67" s="166" t="inlineStr">
        <is>
          <t>✅ คำตอบที่ถูกต้อง: ข้อ จ. Cellulose acetate phthalate (CAP)
💡 Background:
Aspirin (ASA) เป็นยาที่มีฤทธิ์ระคายเคืองเยื่อบุกระเพาะอาหารโดยตรงและเสื่อมสลายได้ในสภาวะกรด จึงนิยมทำเป็นยาเม็ดเคลือบแตกตัวในลำไส้ (Enteric-coated aspirin)
🎯 ทำไมข้อนี้ถึงถูก:
ข้อ จ. ถูกต้อง เพราะ Cellulose acetate phthalate (CAP) เป็นพอลิเมอร์เคลือบชนิด Enteric polymer ที่มีหมู่ Phthalyl ester ซึ่งไม่แตกตัวเป็นไอออนและไม่ละลายในสภาวะกรดของกระเพาะอาหาร (pH 1.2) แต่เมื่อผ่านเข้าสู่ลำไส้เล็กส่วนต้นที่มีค่า pH &gt; 6.0 หมู่คาร์บอกซิลจะแตกตัวเป็นไอออนทำให้ฟิล์มละลายและปลดปล่อย Aspirin ออกมาอย่างรวดเร็ว
🔍 ข้ออื่นผิดเพราะอะไร:
- ข้อ ก. (Pectin): เป็นสารโพลีแซ็กคาไรด์ธรรมชาติ นิยมใช้ใน Colon-targeted delivery ไม่ใช่สารเคลือบมาตรฐานสำหรับลำไส้เล็ก
- ข้อ ข. (Chitosan): เป็นพอลิเมอร์ประจุบวกที่ละลายในกรดกระเพาะอาหาร จึงไม่สามารถใช้เป็น Enteric coating ได้
- ข้อ ค. (HPMC): ละลายน้ำได้ในทุกช่วง pH เป็นสารเคลือบแบบ Immediate release
- ข้อ ง. (PVP K90): เป็นสารยึดเกาะที่ละลายน้ำได้ดีในทุกช่วง pH
📖 Guideline อ้างอิง:
Handbook of Pharmaceutical Excipients (9th Edition) &amp; USP-NF Monograph: Delayed-Release Aspirin Tablets
📌 จุดจำก่อนสอบ:
• Enteric Coating Polymers (แตกตัวลำไส้):
  - Cellulose acetate phthalate (CAP) -&gt; ละลายที่ pH &gt; 6.0
  - Hydroxypropyl methylcellulose phthalate (HPMCP) -&gt; ละลายที่ pH &gt; 5.5
  - Eudragit L (Methacrylic acid copolymer) -&gt; ละลายที่ pH &gt; 6.0
  - Eudragit S -&gt; ละลายที่ pH &gt; 7.0
  - Shellac</t>
        </is>
      </c>
      <c r="K67" s="166" t="inlineStr"/>
      <c r="L67" s="166" t="inlineStr">
        <is>
          <t>Preformulation &amp; GMP</t>
        </is>
      </c>
      <c r="M67" s="166" t="inlineStr">
        <is>
          <t>Good Manufacturing Practice</t>
        </is>
      </c>
      <c r="N67" s="165" t="inlineStr">
        <is>
          <t>Product</t>
        </is>
      </c>
      <c r="O67" s="166" t="inlineStr">
        <is>
          <t>ข้อสอบจริง Product ปี 2561 ข้อ 101</t>
        </is>
      </c>
      <c r="P67" s="165" t="inlineStr">
        <is>
          <t>ข้อสอบเก่า</t>
        </is>
      </c>
      <c r="Q67" s="165" t="inlineStr">
        <is>
          <t>2561</t>
        </is>
      </c>
      <c r="R67" s="165" t="inlineStr"/>
    </row>
    <row r="68" ht="24" customHeight="1" s="49">
      <c r="A68" s="165" t="n">
        <v>66</v>
      </c>
      <c r="B68" s="166" t="inlineStr">
        <is>
          <t>ในการเตรียมยาน้ำ Morphine oral solution สำหรับผู้ป่วยเฉพาะราย (Extemporaneous compounding) หากในสูตรตำรับมีน้ำเป็นส่วนประกอบและไม่มีข้อมูลความคงตัวจำเพาะระบุไว้ในเภสัชตำรับ USP &lt;795&gt; กำหนดให้กำหนดวันสิ้นสุดการใช้ยา (Beyond-Use Date: BUD) สูงสุดไม่เกินกี่วันเมื่อเก็บรักษาในตู้เย็น (Cold temperature: 2°C - 8°C)</t>
        </is>
      </c>
      <c r="C68" s="166" t="inlineStr"/>
      <c r="D68" s="166" t="inlineStr">
        <is>
          <t>ใช้ได้เฉพาะทันทีที่เตรียมเสร็จ</t>
        </is>
      </c>
      <c r="E68" s="166" t="inlineStr">
        <is>
          <t>ไม่เกิน 24 ชั่วโมง</t>
        </is>
      </c>
      <c r="F68" s="166" t="inlineStr">
        <is>
          <t>ไม่เกิน 3 วัน</t>
        </is>
      </c>
      <c r="G68" s="166" t="inlineStr">
        <is>
          <t>ไม่เกิน 7 วัน</t>
        </is>
      </c>
      <c r="H68" s="166" t="inlineStr">
        <is>
          <t>ไม่เกิน 14 วัน (เมื่อเก็บที่อุณหภูมิ 2°C - 8°C)</t>
        </is>
      </c>
      <c r="I68" s="165" t="n">
        <v>5</v>
      </c>
      <c r="J68" s="166" t="inlineStr">
        <is>
          <t>✅ คำตอบที่ถูกต้อง: ข้อ จ. ไม่เกิน 14 วัน (เมื่อเก็บที่อุณหภูมิ 2°C - 8°C)
💡 Background:
ตามข้อกำหนดมาตรฐานเภสัชตำรับ USP &lt;795&gt; Pharmaceutical Compounding - Nonsterile Preparations ได้กำหนดเกณฑ์มาตรฐานวันสิ้นสุดการใช้ยา (Beyond-Use Date: BUD) สำหรับยาเตรียมเฉพาะรายที่ไม่มีข้อมูลการศึกษาความคงตัว (Stability data)
🎯 ทำไมข้อนี้ถึงถูก:
ข้อ จ. ถูกต้อง เพราะสำหรับ "สูตรตำรับยาน้ำรับประทานที่มีน้ำเป็นส่วนประกอบ (Water-Containing Oral Formulations)" เกณฑ์มาตรฐาน USP &lt;795&gt; กำหนดค่า BUD สูงสุดไว้ที่ "ไม่เกิน 14 วัน (Not later than 14 days)" เมื่อเก็บรักษาในตู้เย็นอุณหภูมิควบคุม (Controlled Cold Temperature: 2°C - 8°C)
🔍 ข้ออื่นผิดเพราะอะไร:
- ข้อ ก. (ทันทีที่เตรียมเสร็จ): สั้นเกินความจำเป็นสำหรับยาน้ำรับประทานทั่วไป
- ข้อ ข. (ไม่เกิน 24 ชั่วโมง): เป็นเกณฑ์ของยาฉีดหรือยาเตรียมปราศจากเชื้อบางประเภท
- ข้อ ค. (ไม่เกิน 3 วัน): ไม่ใช่เกณฑ์มาตรฐานของ USP &lt;795&gt;
- ข้อ ง. (ไม่เกิน 7 วัน): ไม่ใช่เกณฑ์มาตรฐานสำหรับตำรับที่มีน้ำ
📖 Guideline อ้างอิง:
USP-NF General Chapter &lt;795&gt; Pharmaceutical Compounding—Nonsterile Preparations
📌 จุดจำก่อนสอบ:
• เกณฑ์ BUD สำหรับยาเตรียม Non-sterile (USP &lt;795&gt; Standard):
  1. Nonaqueous Formulations (ไม่มีน้ำ เช่น ขี้ผึ้ง, แคปซูลผง): ไม่เกิน 6 เดือน (หรือตามอายุวัตถุดิบที่สั้นที่สุด)
  2. Water-Containing Oral Formulations (ยาน้ำรับประทานมีน้ำ): ไม่เกิน 14 วัน (เก็บในตู้เย็น 2-8°C)
  3. Water-Containing Topical/Dermal/Mucosal (ยาทาภายนอกมีน้ำ เช่น ครีม, เจล): ไม่เกิน 30 วัน (เก็บที่อุณหภูมิห้องควบคุม)</t>
        </is>
      </c>
      <c r="K68" s="166" t="inlineStr"/>
      <c r="L68" s="166" t="inlineStr">
        <is>
          <t>Preformulation &amp; GMP</t>
        </is>
      </c>
      <c r="M68" s="166" t="inlineStr">
        <is>
          <t>Good Manufacturing Practice</t>
        </is>
      </c>
      <c r="N68" s="165" t="inlineStr">
        <is>
          <t>Product</t>
        </is>
      </c>
      <c r="O68" s="166" t="inlineStr">
        <is>
          <t>ข้อสอบจริง Product ปี 2561 ข้อ 105</t>
        </is>
      </c>
      <c r="P68" s="165" t="inlineStr">
        <is>
          <t>ข้อสอบเก่า</t>
        </is>
      </c>
      <c r="Q68" s="165" t="inlineStr">
        <is>
          <t>2561</t>
        </is>
      </c>
      <c r="R68" s="165" t="inlineStr"/>
    </row>
    <row r="69" ht="24" customHeight="1" s="49">
      <c r="A69" s="165" t="n">
        <v>67</v>
      </c>
      <c r="B69" s="166" t="inlineStr">
        <is>
          <t>ในสูตรตำรับยา Prednisolone topical suspension ประกอบด้วย Prednisolone, 1-Octadecanol, Polysorbate 80, Polyethylene glycol, Isopropyl myristate และ Sodium sulfite สารในข้อใดทำหน้าที่หลักเป็นสารช่วยเปียก (Wetting agent) เพื่อช่วยให้ผงยาเพรดนิโซโลนกระจายตัวได้ดี</t>
        </is>
      </c>
      <c r="C69" s="166" t="inlineStr"/>
      <c r="D69" s="166" t="inlineStr">
        <is>
          <t>Sodium sulfite</t>
        </is>
      </c>
      <c r="E69" s="166" t="inlineStr">
        <is>
          <t>1-Octadecanol (Stearyl alcohol)</t>
        </is>
      </c>
      <c r="F69" s="166" t="inlineStr">
        <is>
          <t>Polysorbate 80 (Tween 80)</t>
        </is>
      </c>
      <c r="G69" s="166" t="inlineStr">
        <is>
          <t>Polyethylene glycol (PEG)</t>
        </is>
      </c>
      <c r="H69" s="166" t="inlineStr">
        <is>
          <t>Isopropyl myristate</t>
        </is>
      </c>
      <c r="I69" s="165" t="n">
        <v>3</v>
      </c>
      <c r="J69" s="166" t="inlineStr">
        <is>
          <t>✅ คำตอบที่ถูกต้อง: ข้อ ค. Polysorbate 80 (Tween 80)
💡 Background:
ตัวยาสำคัญกลุ่มคอร์ติโคสเตียรอยด์ เช่น Prednisolone เป็นผงยาที่ไม่ชอบน้ำ (Hydrophobic drug) มีมุมสัมผัสกับน้ำสูง จึงต้องการสารลดแรงตึงผิวเพื่อช่วยเปียก
🎯 ทำไมข้อนี้ถึงถูก:
ข้อ ค. ถูกต้อง เพราะ Polysorbate 80 (Tween 80) เป็นสารลดแรงตึงผิวชนิดไม่มีประจุ (Non-ionic surfactant) ทำหน้าที่ลดแรงตึงผิวระหว่างผิวของผงยา Prednisolone กับของเหลว และลดมุมสัมผัส (Contact angle) ทำให้น้ำสามารถแทรกซึมเข้าสู่อนุภาคผงยาและกระจายตัวเป็นสารแขวนตะกอนที่สม่ำเสมอได้ดี
🔍 ข้ออื่นผิดเพราะอะไร:
- ข้อ ก. (Sodium sulfite): ทำหน้าที่เป็นสารต้านออกซิเดชัน (Water-soluble antioxidant)
- ข้อ ข. (1-Octadecanol): ทำหน้าที่เป็นสารเพิ่มความคงรูป (Stiffening agent) หรือ Co-emulsifier
- ข้อ ง. (Polyethylene glycol): ทำหน้าที่เป็น Cosolvent / Humectant
- ข้อ จ. (Isopropyl myristate): ทำหน้าที่เป็น Emollient และ Skin penetration enhancer ในเฟสน้ำมัน
📖 Guideline อ้างอิง:
Handbook of Pharmaceutical Excipients (9th Edition) &amp; Ansel’s Pharmaceutical Dosage Forms
📌 จุดจำก่อนสอบ:
• หน้าที่ของสารในตำรับ:
  - Polysorbate 80: Wetting agent / Surfactant
  - Sodium sulfite: Antioxidant
  - Isopropyl myristate: Emollient / Oil phase
  - 1-Octadecanol: Stiffening agent</t>
        </is>
      </c>
      <c r="K69" s="166" t="inlineStr"/>
      <c r="L69" s="166" t="inlineStr">
        <is>
          <t>Preformulation &amp; GMP</t>
        </is>
      </c>
      <c r="M69" s="166" t="inlineStr">
        <is>
          <t>Good Manufacturing Practice</t>
        </is>
      </c>
      <c r="N69" s="165" t="inlineStr">
        <is>
          <t>Product</t>
        </is>
      </c>
      <c r="O69" s="166" t="inlineStr">
        <is>
          <t>ข้อสอบจริง Product ปี 2561 ข้อ 113</t>
        </is>
      </c>
      <c r="P69" s="165" t="inlineStr">
        <is>
          <t>ข้อสอบเก่า</t>
        </is>
      </c>
      <c r="Q69" s="165" t="inlineStr">
        <is>
          <t>2561</t>
        </is>
      </c>
      <c r="R69" s="165" t="inlineStr"/>
    </row>
    <row r="70" ht="24" customHeight="1" s="49">
      <c r="A70" s="165" t="n">
        <v>68</v>
      </c>
      <c r="B70" s="166" t="inlineStr">
        <is>
          <t>สารขับดัน (Propellant) ที่ใช้ในกระบอกยาพ่นสูดชนิดกำหนดขนาด Seretide Evohaler (Salmeterol / Fluticasone propionate MDI) คือสารในข้อใด</t>
        </is>
      </c>
      <c r="C70" s="166" t="inlineStr"/>
      <c r="D70" s="166" t="inlineStr">
        <is>
          <t>Nitrogen gas (N2)</t>
        </is>
      </c>
      <c r="E70" s="166" t="inlineStr">
        <is>
          <t>Hydrocarbon (Propane / Isobutane)</t>
        </is>
      </c>
      <c r="F70" s="166" t="inlineStr">
        <is>
          <t>Carbon dioxide (CO2)</t>
        </is>
      </c>
      <c r="G70" s="166" t="inlineStr">
        <is>
          <t>Chlorofluorocarbon (CFC-11 / CFC-12)</t>
        </is>
      </c>
      <c r="H70" s="166" t="inlineStr">
        <is>
          <t>Hydrofluoroalkane 134a (HFA-134a / Norflurane)</t>
        </is>
      </c>
      <c r="I70" s="165" t="n">
        <v>5</v>
      </c>
      <c r="J70" s="166" t="inlineStr">
        <is>
          <t>✅ คำตอบที่ถูกต้อง: ข้อ จ. Hydrofluoroalkane 134a (HFA-134a / Norflurane)
💡 Background:
Seretide Evohaler เป็นผลิตภัณฑ์ยาพ่นสูด MDI ยุคใหม่ที่เปลี่ยนผ่านจากสาร CFCs มาเป็นระบบที่เป็นมิตรต่อสิ่งแวดล้อม
🎯 ทำไมข้อนี้ถึงถูก:
ข้อ จ. ถูกต้อง เพราะคำว่า "Evohaler" เป็นชื่อทางการค้าของบริษัท GSK ที่ระบุถึงกระบอกยาพ่น MDI ที่ใช้สารขับดันกลุ่มก๊าซไฮโดรฟลูออโรอัลเคน "HFA-134a (1,1,1,2-Tetrafluoroethane / Norflurane)" ซึ่งเป็นมิตรต่อสิ่งแวดล้อม ไม่ทำลายชั้นโอโซน และให้ละอองยาที่มีอนุภาคละเอียดนุ่มนวล
🔍 ข้ออื่นผิดเพราะอะไร:
- ข้อ ก. (Nitrogen gas): เป็นก๊าซอัดความดันธรรมดา ไม่ใช่สารขับดันเหลวใน Evohaler
- ข้อ ข. (Hydrocarbon): ติดไฟง่าย ไม่ใช้ในยาพ่นสูดรักษาโรคหืด
- ข้อ ค. (Carbon dioxide): ไม่ใช่สารขับดัน MDI
- ข้อ ง. (Chlorofluorocarbon (CFCs)): เป็นสารขับดันรุ่นเก่าที่ถูกยกเลิกการผลิตไปแล้วตามพิธีสารมอนทรีออล
📖 Guideline อ้างอิง:
British National Formulary (BNF) &amp; Pharmaceutical Inhalation Aerosol Technology (3rd Edition)
📌 จุดจำก่อนสอบ:
• คำว่า "Evohaler" หรือ "HFA Inhaler" = ใช้สารขับดัน HFA-134a
• ข้อดีของ HFA MDI: ไม่ทำลายโอโซน, ละอองยาพ่นช้าลง ไม่กระแทกคอ, ละอองเล็กกว่า (MMAD ~2-3 µm)</t>
        </is>
      </c>
      <c r="K70" s="166" t="inlineStr"/>
      <c r="L70" s="166" t="inlineStr">
        <is>
          <t>Preformulation &amp; GMP</t>
        </is>
      </c>
      <c r="M70" s="166" t="inlineStr">
        <is>
          <t>Good Manufacturing Practice</t>
        </is>
      </c>
      <c r="N70" s="165" t="inlineStr">
        <is>
          <t>Product</t>
        </is>
      </c>
      <c r="O70" s="166" t="inlineStr">
        <is>
          <t>ข้อสอบจริง Product ปี 2559 ข้อ 1</t>
        </is>
      </c>
      <c r="P70" s="165" t="inlineStr">
        <is>
          <t>ข้อสอบเก่า</t>
        </is>
      </c>
      <c r="Q70" s="165" t="inlineStr">
        <is>
          <t>2559</t>
        </is>
      </c>
      <c r="R70" s="165" t="inlineStr"/>
    </row>
    <row r="71" ht="24" customHeight="1" s="49">
      <c r="A71" s="165" t="n">
        <v>69</v>
      </c>
      <c r="B71" s="166" t="inlineStr">
        <is>
          <t>ในการผลิตและบรรจุยาฉีด Insulin injection ด้วยกระบวนการปลอดเชื้อ (Aseptic processing) จุดปฏิบัติการวิกฤตที่มีการเปิดสัมผัสตัวยา (Critical filling point) จะต้องดำเนินการภายใต้ห้องสะอาดระดับความสะอาดใดตามเกณฑ์ GMP PIC/S</t>
        </is>
      </c>
      <c r="C71" s="166" t="inlineStr"/>
      <c r="D71" s="166" t="inlineStr">
        <is>
          <t>Grade A (Laminar airflow workstation)</t>
        </is>
      </c>
      <c r="E71" s="166" t="inlineStr">
        <is>
          <t>Grade B</t>
        </is>
      </c>
      <c r="F71" s="166" t="inlineStr">
        <is>
          <t>Grade C</t>
        </is>
      </c>
      <c r="G71" s="166" t="inlineStr">
        <is>
          <t>Grade D</t>
        </is>
      </c>
      <c r="H71" s="166" t="inlineStr">
        <is>
          <t>Grade E</t>
        </is>
      </c>
      <c r="I71" s="165" t="n">
        <v>1</v>
      </c>
      <c r="J71" s="166" t="inlineStr">
        <is>
          <t>✅ คำตอบที่ถูกต้อง: ข้อ ก. Grade A (Laminar airflow workstation)
💡 Background:
ยาฉีด Insulin เป็นผลิตภัณฑ์ชีววัตถุที่ไม่ทนต่อความร้อนสูง จึงต้องเตรียมและบรรจุด้วยวิธี Aseptic processing
🎯 ทำไมข้อนี้ถึงถูก:
ข้อ ก. ถูกต้อง เพราะตามมาตรฐาน GMP PIC/S Annex 1 การบรรจุยาฉีดปลอดเชื้อในจุดที่ตัวยาและภาชนะเปิดสัมผัสกับอากาศ จะต้องอยู่ในสภาวะ "Grade A" ซึ่งมีการควบคุมจำนวนอนุภาคและจุลชีพอย่างเข้มงวดสูงสุด และมีกระแสลม Laminar flow ความเร็ว 0.36-0.54 m/s พัดผ่านตลอดเวลา
🔍 ข้ออื่นผิดเพราะอะไร:
- ข้อ ข. (Grade B): ใช้เป็นห้องสภาพแวดล้อมพื้นหลัง (Background) ล้อมรอบจุด Grade A
- ข้อ ค. (Grade C): ใช้สำหรับเตรียมสารละลายก่อนกรองฆ่าเชื้อ
- ข้อ ง. (Grade D): ใช้สำหรับล้างภาชนะและเตรียมอุปกรณ์
- ข้อ จ. (Grade E): ไม่มีในระบบจำแนกของ PIC/S GMP
📖 Guideline อ้างอิง:
PIC/S GMP Guide Annex 1 (Manufacture of Sterile Medicinal Products)
📌 จุดจำก่อนสอบ:
• Aseptic filling -&gt; จุดสัมผัสยา = Grade A, สภาพแวดล้อมรอบข้าง = Grade B</t>
        </is>
      </c>
      <c r="K71" s="166" t="inlineStr"/>
      <c r="L71" s="166" t="inlineStr">
        <is>
          <t>Preformulation &amp; GMP</t>
        </is>
      </c>
      <c r="M71" s="166" t="inlineStr">
        <is>
          <t>Good Manufacturing Practice</t>
        </is>
      </c>
      <c r="N71" s="165" t="inlineStr">
        <is>
          <t>Product</t>
        </is>
      </c>
      <c r="O71" s="166" t="inlineStr">
        <is>
          <t>ข้อสอบจริง Product ปี 2559 ข้อ 4</t>
        </is>
      </c>
      <c r="P71" s="165" t="inlineStr">
        <is>
          <t>ข้อสอบเก่า</t>
        </is>
      </c>
      <c r="Q71" s="165" t="inlineStr">
        <is>
          <t>2559</t>
        </is>
      </c>
      <c r="R71" s="165" t="inlineStr"/>
    </row>
    <row r="72" ht="24" customHeight="1" s="49">
      <c r="A72" s="165" t="n">
        <v>70</v>
      </c>
      <c r="B72" s="166" t="inlineStr">
        <is>
          <t>แผ่นแปะส่งผ่านยานิโคตินทางผิวหนัง (Nicotine transdermal patch) ควบคุมการปลดปล่อยตัวยาสำคัญเข้าสู่ร่างกายตามจลนศาสตร์ลำดับใด</t>
        </is>
      </c>
      <c r="C72" s="166" t="inlineStr"/>
      <c r="D72" s="166" t="inlineStr">
        <is>
          <t>Zero-order kinetics (อัตราการปลดปล่อยยาคงที่สม่ำเสมอ)</t>
        </is>
      </c>
      <c r="E72" s="166" t="inlineStr">
        <is>
          <t>First-order kinetics</t>
        </is>
      </c>
      <c r="F72" s="166" t="inlineStr">
        <is>
          <t>Pseudo-first order kinetics</t>
        </is>
      </c>
      <c r="G72" s="166" t="inlineStr">
        <is>
          <t>Second-order kinetics</t>
        </is>
      </c>
      <c r="H72" s="166" t="inlineStr">
        <is>
          <t>Third-order kinetics</t>
        </is>
      </c>
      <c r="I72" s="165" t="n">
        <v>1</v>
      </c>
      <c r="J72" s="166" t="inlineStr">
        <is>
          <t>✅ คำตอบที่ถูกต้อง: ข้อ ก. Zero-order kinetics (อัตราการปลดปล่อยยาคงที่สม่ำเสมอ)
💡 Background:
แผ่นแปะส่งผ่านยาทางผิวหนัง (Transdermal Delivery Systems: TDDS) มีเป้าหมายเพื่อรักษาระดับยาในกระแสเลือดให้คงที่สม่ำเสมอตลอดระยะเวลา 16 ถึง 24 ชั่วโมง
🎯 ทำไมข้อนี้ถึงถูก:
ข้อ ก. ถูกต้อง เพราะ Nicotine transdermal patch (ทั้งชนิด Membrane-controlled reservoir และ Monolithic matrix) ถูกออกแบบมาให้ควบคุมอัตราการปลดปล่อยยาผ่านผิวหนังด้วยอัตราเร็วคงที่ (Constant rate: dM/dt = k0) ตาม "จลนศาสตร์ลำดับศูนย์ (Zero-order kinetics)" เพื่อป้องกันอาการถอนนิโคตินตลอดทั้งวัน
🔍 ข้ออื่นผิดเพราะอะไร:
- ข้อ ข. (First-order kinetics): อัตราการปล่อยยาจะลดลงตามความเข้มข้นที่ลดลง ทำให้ระดับยาไม่คงที่
- ข้อ ค. (Pseudo-first order): พบในระบบเมทริกซ์การแพร่แบบ Higuchi ไม่ใช่เป้าหมายของแผ่นแปะนิโคติน
- ข้อ ง. (Second-order kinetics): ไม่เกี่ยวข้องกับระบบนำส่งยา
- ข้อ จ. (Third-order kinetics): ไม่เกี่ยวข้อง
📖 Guideline อ้างอิง:
Ansel’s Pharmaceutical Dosage Forms and Drug Delivery Systems (11th Edition) Chapter 10: Transdermal Drug Delivery
📌 จุดจำก่อนสอบ:
• Transdermal Patches ส่วนใหญ่ปลดปล่อยยาแบบ Constant Zero-order release (dM/dt = k0)</t>
        </is>
      </c>
      <c r="K72" s="166" t="inlineStr"/>
      <c r="L72" s="166" t="inlineStr">
        <is>
          <t>Preformulation &amp; GMP</t>
        </is>
      </c>
      <c r="M72" s="166" t="inlineStr">
        <is>
          <t>Good Manufacturing Practice</t>
        </is>
      </c>
      <c r="N72" s="165" t="inlineStr">
        <is>
          <t>Product</t>
        </is>
      </c>
      <c r="O72" s="166" t="inlineStr">
        <is>
          <t>ข้อสอบจริง Product ปี 2559 ข้อ 8</t>
        </is>
      </c>
      <c r="P72" s="165" t="inlineStr">
        <is>
          <t>ข้อสอบเก่า</t>
        </is>
      </c>
      <c r="Q72" s="165" t="inlineStr">
        <is>
          <t>2559</t>
        </is>
      </c>
      <c r="R72" s="165" t="inlineStr"/>
    </row>
    <row r="73" ht="24" customHeight="1" s="49">
      <c r="A73" s="165" t="n">
        <v>71</v>
      </c>
      <c r="B73" s="166" t="inlineStr">
        <is>
          <t>วัคซีนป้องกันโรคโปลิโอชนิดรับประทาน (Oral Poliomyelitis Vaccine: OPV / Sabin vaccine) ซึ่งเป็นวัคซีนชนิดเชื้อไวรัสมีชีวิตอ่อนฤทธิ์ (Live-attenuated virus vaccine) สำหรับการเก็บรักษาในระยะยาวที่คลังวัคซีนหลัก ต้องเก็บรักษาที่อุณหภูมิใด</t>
        </is>
      </c>
      <c r="C73" s="166" t="inlineStr"/>
      <c r="D73" s="166" t="inlineStr">
        <is>
          <t>ช่องแช่เยือกแข็ง (Deep freezer: -20°C ถึง -15°C)</t>
        </is>
      </c>
      <c r="E73" s="166" t="inlineStr">
        <is>
          <t>อุณหภูมิห้องควบคุม (Controlled room temperature: 20°C - 25°C)</t>
        </is>
      </c>
      <c r="F73" s="166" t="inlineStr">
        <is>
          <t>ตู้เย็นช่องธรรมดา (Refrigerator: 2°C - 8°C)</t>
        </is>
      </c>
      <c r="G73" s="166" t="inlineStr">
        <is>
          <t>อุณหภูมิ 0°C ถึง 4°C</t>
        </is>
      </c>
      <c r="H73" s="166" t="inlineStr">
        <is>
          <t>ห้ามแช่แข็ง ต้องเก็บที่อุณหภูมิไม่เกิน 30°C</t>
        </is>
      </c>
      <c r="I73" s="165" t="n">
        <v>1</v>
      </c>
      <c r="J73" s="166" t="inlineStr">
        <is>
          <t>✅ คำตอบที่ถูกต้อง: ข้อ ก. ช่องแช่แข็ง (Freezer อุณหภูมิ -25 ถึง -15 องศาเซลเซียส)
🎯 ทำไมข้อนี้ถึงถูก: วัคซีน OPV เป็นวัคซีนเชื้อไวรัสมีชีวิตที่ไวต่อความร้อนสูงมาก จึงต้องเก็บรักษาในช่องแช่แข็ง (Freezer อุณหภูมิ -25 ถึง -15 องศาเซลเซียส) ทั้งในระดับคลังและโรงพยาบาล เพื่อป้องกันการสูญเสียความแรงของเชื้อไวรัส
🔍 ข้ออื่นผิดเพราะอะไร:
• ข้อ ข.: อุณหภูมิห้องทำให้เชื้อไวรัสในวัคซีนสลายตัวและสูญเสียความแรงอย่างรวดเร็วภายในไม่กี่ชั่วโมง
• ข้อ ค.: ตู้เย็นช่องธรรมดา (2-8 องศาเซลเซียส) อนุญาตให้เก็บได้เฉพาะชั่วคราวระหว่างนำมาเปิดใช้ที่จุดฉีดวัคซีนไม่เกิน 1 เดือนเท่านั้น
• ข้อ ง.: อุณหภูมิ 8-15 องศาเซลเซียสสูงเกินไป ทำให้ไวรัสเสื่อมสภาพ
• ข้อ จ.: ที่อุ่นจะทำลายเชื้อไวรัสมีชีวิตจนหมดสภาพการเป็นวัคซีน</t>
        </is>
      </c>
      <c r="K73" s="166" t="inlineStr"/>
      <c r="L73" s="166" t="inlineStr">
        <is>
          <t>Preformulation &amp; GMP</t>
        </is>
      </c>
      <c r="M73" s="166" t="inlineStr">
        <is>
          <t>Stability testing</t>
        </is>
      </c>
      <c r="N73" s="165" t="inlineStr">
        <is>
          <t>Product</t>
        </is>
      </c>
      <c r="O73" s="166" t="inlineStr">
        <is>
          <t>[SOURCE: ข้อสอบจริง PLE CC1 (Product) ปี 2559 ข้อ 33]</t>
        </is>
      </c>
      <c r="P73" s="165" t="inlineStr">
        <is>
          <t>ข้อสอบเก่า</t>
        </is>
      </c>
      <c r="Q73" s="165" t="inlineStr">
        <is>
          <t>2559</t>
        </is>
      </c>
      <c r="R73" s="165" t="inlineStr"/>
    </row>
    <row r="74" ht="24" customHeight="1" s="49">
      <c r="A74" s="165" t="n">
        <v>72</v>
      </c>
      <c r="B74" s="166" t="inlineStr">
        <is>
          <t>ข้อใดถูกต้องเกี่ยวกับการจัดระบบวิศวกรรมความปลอดภัยสำหรับการผสมเตรียมยาเคมีบำบัด (Cytotoxic drug preparation) ตามมาตรฐานสากล</t>
        </is>
      </c>
      <c r="C74" s="166" t="inlineStr"/>
      <c r="D74" s="166" t="inlineStr">
        <is>
          <t>ห้องเตรียมยาควรมีแรงดันอากาศเป็นบวก (Positive pressure) เทียบกับภายนอก</t>
        </is>
      </c>
      <c r="E74" s="166" t="inlineStr">
        <is>
          <t>ทิศทางการไหลของกระแสลมภายในตู้เตรียมยาต้องเป็นแนวดิ่ง (Vertical laminar airflow) ดิ่งลงจากเพดานตู้</t>
        </is>
      </c>
      <c r="F74" s="166" t="inlineStr">
        <is>
          <t>สามารถใช้ตู้ Horizontal Laminar Airflow Workbench ได้หากสวมหน้ากาก N95</t>
        </is>
      </c>
      <c r="G74" s="166" t="inlineStr">
        <is>
          <t>ลมระบายทิ้งจากตู้สามารถปล่อยหมุนเวียนกลับเข้ามาในห้องเตรียมยาได้โดยตรง</t>
        </is>
      </c>
      <c r="H74" s="166" t="inlineStr">
        <is>
          <t>ห้องเตรียมยาต้องติดตั้งระบบลมเป่าด้านข้างเข้าหาผู้ปฏิบัติงาน</t>
        </is>
      </c>
      <c r="I74" s="165" t="n">
        <v>2</v>
      </c>
      <c r="J74" s="166" t="inlineStr">
        <is>
          <t>✅ คำตอบที่ถูกต้อง: ข้อ ข. ทิศทางการไหลของกระแสลมภายในตู้เตรียมยาต้องเป็นแนวดิ่ง (Vertical laminar airflow) ดิ่งลงจากเพดานตู้
💡 Background:
การผสมเตรียมยาเคมีบำบัดต้องปฏิบัติตามมาตรฐานความปลอดภัย USP &lt;800&gt; เพื่อป้องกันอันตรายต่อผู้ปฏิบัติงาน
🎯 ทำไมข้อนี้ถึงถูก:
ข้อ ข. ถูกต้อง เพราะตู้ Biological Safety Cabinet (Class II Type B2 หรือ A2) สำหรับเตรียมยาเคมีบำบัดใช้กระแสลมเป่าแบบแนวดิ่ง (Vertical laminar airflow) ที่ผ่าน HEPA filter ดิ่งลงจากเพดานตู้ลงสู่ตะแกรงดูดอากาศด้านหน้าและด้านหลังตู้ สร้างม่านอากาศ (Air barrier) ป้องกันไม่ให้อนุภาคยาเคมีบำบัดฟุ้งกระจายเข้าหาหน้าและทางเดินหายใจของผู้ปฏิบัติงาน
🔍 ข้ออื่นผิดเพราะอะไร:
- ข้อ ก. (ห้องเตรียมควรเป็น Positive pressure): ผิด ห้องเตรียมยาอันตรายต้องเป็น Negative pressure (-10 ถึง -30 Pa) เพื่อกันไอยารั่วไหลออกนอกห้อง
- ข้อ ค. (ใช้ Horizontal LAFW ได้): ผิดอย่างร้ายแรง Horizontal LAFW เป่าลมใส่หน้าผู้ปฏิบัติงานโดยตรง ห้ามใช้กับยาอันตรายเด็ดขาด
- ข้อ ง. (ลมระบายทิ้งหมุนเวียนเข้าห้อง): ผิด ต้องระบายทิ้งออกสู่ภายนอกอาคาร 100% (Total exhaust) ผ่าน HEPA filter
- ข้อ จ. (เป่าลมด้านข้างเข้าหาผู้ปฏิบัติงาน): ผิด
📖 Guideline อ้างอิง:
USP-NF General Chapter &lt;800&gt; Hazardous Drugs &amp; ASHP Guidelines on Handling Hazardous Drugs
📌 จุดจำก่อนสอบ:
• ตู้เตรียมยาเคมีบำบัด: BSC Class II Type B2 (Vertical airflow, 100% total exhaust)
• ห้องเตรียม: Negative pressure (-10 ถึง -30 Pa)
• ห้ามใช้ Horizontal LAFW เด็ดขาด</t>
        </is>
      </c>
      <c r="K74" s="166" t="inlineStr"/>
      <c r="L74" s="166" t="inlineStr">
        <is>
          <t>Preformulation &amp; GMP</t>
        </is>
      </c>
      <c r="M74" s="166" t="inlineStr">
        <is>
          <t>Good Manufacturing Practice</t>
        </is>
      </c>
      <c r="N74" s="165" t="inlineStr">
        <is>
          <t>Product</t>
        </is>
      </c>
      <c r="O74" s="166" t="inlineStr">
        <is>
          <t>ข้อสอบจริง Product ปี 2559 ข้อ 14</t>
        </is>
      </c>
      <c r="P74" s="165" t="inlineStr">
        <is>
          <t>ข้อสอบเก่า</t>
        </is>
      </c>
      <c r="Q74" s="165" t="inlineStr">
        <is>
          <t>2559</t>
        </is>
      </c>
      <c r="R74" s="165" t="inlineStr"/>
    </row>
    <row r="75" ht="24" customHeight="1" s="49">
      <c r="A75" s="165" t="n">
        <v>73</v>
      </c>
      <c r="B75" s="166" t="inlineStr">
        <is>
          <t>สารขับดัน (Propellant) ที่บรรจุในกระบอกยาพ่นสูด Seretide Evohaler คือสารในข้อใด</t>
        </is>
      </c>
      <c r="C75" s="166" t="inlineStr"/>
      <c r="D75" s="166" t="inlineStr">
        <is>
          <t>Nitrogen</t>
        </is>
      </c>
      <c r="E75" s="166" t="inlineStr">
        <is>
          <t>Hydrocarbon</t>
        </is>
      </c>
      <c r="F75" s="166" t="inlineStr">
        <is>
          <t>Carbon dioxide</t>
        </is>
      </c>
      <c r="G75" s="166" t="inlineStr">
        <is>
          <t>Chlorofluorocarbon (CFCs)</t>
        </is>
      </c>
      <c r="H75" s="166" t="inlineStr">
        <is>
          <t>Hydrofluoroalkane 134a (HFA 134a)</t>
        </is>
      </c>
      <c r="I75" s="165" t="n">
        <v>5</v>
      </c>
      <c r="J75" s="166" t="inlineStr">
        <is>
          <t>✅ คำตอบที่ถูกต้อง: ข้อ จ. Hydrofluoroalkane 134a (HFA 134a)
💡 Background:
Seretide Evohaler (Salmeterol xinafoate / Fluticasone propionate) เป็นยาพ่นชนิด MDI ที่ใช้สารขับดันรุ่นใหม่
🎯 ทำไมข้อนี้ถึงถูก:
ข้อ จ. ถูกต้อง เพราะใช้สารขับดัน HFA 134a (1,1,1,2-Tetrafluoroethane) ซึ่งเป็นสารขับดันกลุ่มก๊าซเหลวที่ไม่มีคลอรีน ไม่ทำลายชั้นโอโซนตามพิธีสารมอนทรีออล
🔍 ข้ออื่นผิดเพราะอะไร:
- ข้อ ก. (Nitrogen): เป็นก๊าซอัดความดันธรรมดา
- ข้อ ข. (Hydrocarbon): ติดไฟง่าย ไม่ใช้ในยาพ่นสูด
- ข้อ ค. (Carbon dioxide): ไม่ใช่สารขับดัน MDI
- ข้อ ง. (Chlorofluorocarbon): ถูกยกเลิกการใช้แล้ว
📖 Guideline อ้างอิง:
British National Formulary (BNF) &amp; USP-NF &lt;601&gt;
📌 จุดจำก่อนสอบ:
• สารขับดัน MDI ปัจจุบัน: HFA-134a และ HFA-227ea</t>
        </is>
      </c>
      <c r="K75" s="166" t="inlineStr"/>
      <c r="L75" s="166" t="inlineStr">
        <is>
          <t>Preformulation &amp; GMP</t>
        </is>
      </c>
      <c r="M75" s="166" t="inlineStr">
        <is>
          <t>Good Manufacturing Practice</t>
        </is>
      </c>
      <c r="N75" s="165" t="inlineStr">
        <is>
          <t>Product</t>
        </is>
      </c>
      <c r="O75" s="166" t="inlineStr">
        <is>
          <t>ข้อสอบจริง Product ปี 2559 ข้อ 2</t>
        </is>
      </c>
      <c r="P75" s="165" t="inlineStr">
        <is>
          <t>ข้อสอบเก่า</t>
        </is>
      </c>
      <c r="Q75" s="165" t="inlineStr">
        <is>
          <t>2559</t>
        </is>
      </c>
      <c r="R75" s="165" t="inlineStr"/>
    </row>
    <row r="76" ht="24" customHeight="1" s="49">
      <c r="A76" s="165" t="n">
        <v>74</v>
      </c>
      <c r="B76" s="166" t="inlineStr">
        <is>
          <t>ในการทดสอบการละลายของยาเม็ด (Dissolution testing) ตามข้อกำหนดเภสัชตำรับ USP &lt;711&gt; ในการทดสอบขั้นที่ 1 (Stage 1: S1) โดยใช้ตัวอย่างจำนวน 6 เม็ด ข้อใดระบุเกณฑ์การตัดสินผ่าน (Acceptance criteria) ได้อย่างถูกต้อง</t>
        </is>
      </c>
      <c r="C76" s="166" t="inlineStr"/>
      <c r="D76" s="166" t="inlineStr">
        <is>
          <t>ผ่านการทดสอบ เพราะทุกหน่วยยาทั้ง 6 เม็ด มีค่าการละลายไม่น้อยกว่า Q + 5%</t>
        </is>
      </c>
      <c r="E76" s="166" t="inlineStr">
        <is>
          <t>ไม่ผ่านการทดสอบ ต้องสุ่มตัวอย่างเพิ่มอีก 6 เม็ด เพื่อทดสอบใน Stage 2 (S2)</t>
        </is>
      </c>
      <c r="F76" s="166" t="inlineStr">
        <is>
          <t>ไม่ผ่านการทดสอบ ต้องสุ่มตัวอย่างเพิ่มอีก 12 เม็ด</t>
        </is>
      </c>
      <c r="G76" s="166" t="inlineStr">
        <is>
          <t>ไม่ผ่านการทดสอบ ต้องสุ่มตัวอย่างเพิ่มอีก 24 เม็ด</t>
        </is>
      </c>
      <c r="H76" s="166" t="inlineStr">
        <is>
          <t>ไม่ผ่านการทดสอบ เพราะมีเม็ดยาที่มีค่าต่ำกว่า Q</t>
        </is>
      </c>
      <c r="I76" s="165" t="n">
        <v>1</v>
      </c>
      <c r="J76" s="166" t="inlineStr">
        <is>
          <t>✅ คำตอบที่ถูกต้อง: ข้อ ก. ผ่านการทดสอบ เพราะทุกหน่วยยาทั้ง 6 เม็ด มีค่าการละลายไม่น้อยกว่า Q + 5%
💡 Background:
เกณฑ์การยอมรับการทดสอบการละลายสำหรับรูปแบบยาปลดปล่อยทันที (USP &lt;711&gt; Dissolution Acceptance Table 1) แบ่งเป็น 3 ขั้นตอน (S1, S2, S3)
🎯 ทำไมข้อนี้ถึงถูก:
ข้อ ก. ถูกต้อง เพราะตามเกณฑ์ USP &lt;711&gt; Stage 1 (S1) ทดสอบยาจำนวน 6 เม็ด เกณฑ์ผ่านคือ "แต่ละเม็ดต้องมีค่าการละลายไม่น้อยกว่า Q + 5% (Each unit is not less than Q + 5%)" หากผ่านเกณฑ์นี้ถือว่ารุ่นผลิตผ่านการทดสอบการละลายทันทีโดยไม่ต้องทดสอบใน Stage ถัดไป
🔍 ข้ออื่นผิดเพราะอะไร:
- ข้อ ข. (ไม่ผ่าน ต้องทดสอบ Stage 2): จะทำก็ต่อเมื่อมีเม็ดยาใน S1 ที่ได้ค่าน้อยกว่า Q + 5%
- ข้อ ค. (ทดสอบเพิ่มอีก 12 เม็ด): ผิด S2 สุ่มเพิ่ม 6 เม็ด (รวมเป็น 12 เม็ด) ส่วน S3 สุ่มเพิ่ม 12 เม็ด (รวมเป็น 24 เม็ด)
- ข้อ ง. (ทดสอบเพิ่มอีก 24 เม็ด): ผิด
- ข้อ จ. (ไม่ผ่านเพราะมีเม็ดยาต่ำกว่า Q): ใน S1 แม้ได้ค่าเท่ากับ Q ก็ยังไม่ผ่าน เพราะเกณฑ์ S1 ต้องการ &gt;= Q + 5%
📖 Guideline อ้างอิง:
USP-NF General Chapter &lt;711&gt; Dissolution (Acceptance Table 1)
📌 จุดจำก่อนสอบ:
• เกณฑ์การผ่าน Dissolution USP &lt;711&gt;:
  - Stage 1 (6 เม็ด): ทุกเม็ด &gt;= Q + 5%
  - Stage 2 (เพิ่ม 6 เม็ด รวมเป็น 12 เม็ด): ค่าเฉลี่ย 12 เม็ด &gt;= Q และ "ไม่มีเม็ดใด &lt; Q - 15%"
  - Stage 3 (เพิ่ม 12 เม็ด รวมเป็น 24 เม็ด): ค่าเฉลี่ย 24 เม็ด &gt;= Q, ไม่เกิน 2 เม็ดที่มีค่า &lt; Q - 15% และ "ไม่มีเม็ดใด &lt; Q - 25%"</t>
        </is>
      </c>
      <c r="K76" s="166" t="inlineStr"/>
      <c r="L76" s="166" t="inlineStr">
        <is>
          <t>Preformulation &amp; GMP</t>
        </is>
      </c>
      <c r="M76" s="166" t="inlineStr">
        <is>
          <t>Good Manufacturing Practice</t>
        </is>
      </c>
      <c r="N76" s="165" t="inlineStr">
        <is>
          <t>Product</t>
        </is>
      </c>
      <c r="O76" s="166" t="inlineStr">
        <is>
          <t>ข้อสอบจริง Product ปี 2559 ข้อ 1</t>
        </is>
      </c>
      <c r="P76" s="165" t="inlineStr">
        <is>
          <t>ข้อสอบเก่า</t>
        </is>
      </c>
      <c r="Q76" s="165" t="inlineStr">
        <is>
          <t>2559</t>
        </is>
      </c>
      <c r="R76" s="165" t="inlineStr"/>
    </row>
    <row r="77" ht="24" customHeight="1" s="49">
      <c r="A77" s="165" t="n">
        <v>75</v>
      </c>
      <c r="B77" s="166" t="inlineStr">
        <is>
          <t>ผู้ป่วยรายหนึ่งจำเป็นต้องเปลี่ยนการรักษาจากยา Theophylline รับประทานขนาด 400 mg ต่อวัน ไปเป็นยาฉีด Aminophylline ทางหลอดเลือดดำ จะต้องบริหารยา Aminophylline ในขนาดกี่มิลลิกรัมต่อวัน (กำหนดให้ Salt factor: Theophylline S = 1.0, Aminophylline S = 0.8)</t>
        </is>
      </c>
      <c r="C77" s="166" t="inlineStr"/>
      <c r="D77" s="166" t="inlineStr">
        <is>
          <t>200 mg</t>
        </is>
      </c>
      <c r="E77" s="166" t="inlineStr">
        <is>
          <t>320 mg</t>
        </is>
      </c>
      <c r="F77" s="166" t="inlineStr">
        <is>
          <t>400 mg</t>
        </is>
      </c>
      <c r="G77" s="166" t="inlineStr">
        <is>
          <t>450 mg</t>
        </is>
      </c>
      <c r="H77" s="166" t="inlineStr">
        <is>
          <t>500 mg</t>
        </is>
      </c>
      <c r="I77" s="165" t="n">
        <v>5</v>
      </c>
      <c r="J77" s="166" t="inlineStr">
        <is>
          <t>✅ คำตอบที่ถูกต้อง: ข้อ จ. 500 mg
💡 Background:
การคำนวณการเปลี่ยนรูปแบบเกลือของยา (Salt factor conversion) เพื่อให้ได้ปริมาณตัวยาออกฤทธิ์ (Active anhydrous base) ที่เท่าเทียมกัน
🎯 ทำไมข้อนี้ถึงถูก:
ข้อ จ. ถูกต้อง จากสูตรการคำนวณ:
ปริมาณตัวยาออกฤทธิ์ Theophylline Base = ขนาดยา Theophylline × Salt factor (S)
ปริมาณ Theophylline Base ที่ต้องการ = 400 mg × 1.0 = 400 mg
เมื่อเปลี่ยนเป็น Aminophylline (ซึ่งมี S = 0.8 หมายถึง Aminophylline 100 mg มีเนื้อ Theophylline เพียง 80 mg):
ขนาดยา Aminophylline ที่ต้องใช้ = ปริมาณ Base ที่ต้องการ / Salt factor ของ Aminophylline
ขนาดยา Aminophylline = 400 mg / 0.8 = 500 mg ต่อวัน
🔍 ข้ออื่นผิดเพราะอะไร:
- ข้อ ก. (200 mg): คำนวณผิดพลาดอย่างรุนแรง
- ข้อ ข. (320 mg): เกิดจากการนำ 400 ไปคูณด้วย 0.8 (400 × 0.8 = 320 mg) ซึ่งผิดวิธี เพราะ Aminophylline มีสัดส่วนเนื้อยาน้อยกว่า จึงต้องใช้ขนาดยาที่ "มากกว่า" Theophylline
- ข้อ ค. (400 mg): ขนาดยาเท่าเดิมโดยไม่ได้ปรับค่า Salt factor ทำให้ได้รับตัวยาจริงลดลง 20%
- ข้อ ง. (450 mg): ตัวเลขประมาณการที่ไม่ถูกต้อง
📖 Guideline อ้างอิง:
Applied Biopharmaceutics &amp; Pharmacokinetics (Shargel &amp; Yu, 7th Edition) &amp; Clinical Pharmacokinetics Concepts
📌 จุดจำก่อนสอบ:
• กฎการจำ Salt Factor ของ Theophylline vs Aminophylline:
  - Theophylline = 100% Base (S = 1.0)
  - Aminophylline = 80% Base (S = 0.8) (Theophylline ethylenediamine)
  - เปลี่ยน Theophylline -&gt; Aminophylline: ให้ "หารด้วย 0.8" (ขนาดยา Aminophylline ต้องมากกว่าเสมอ)
  - เปลี่ยน Aminophylline -&gt; Theophylline: ให้ "คูณด้วย 0.8"</t>
        </is>
      </c>
      <c r="K77" s="166" t="inlineStr"/>
      <c r="L77" s="166" t="inlineStr">
        <is>
          <t>Preformulation &amp; GMP</t>
        </is>
      </c>
      <c r="M77" s="166" t="inlineStr">
        <is>
          <t>Good Manufacturing Practice</t>
        </is>
      </c>
      <c r="N77" s="165" t="inlineStr">
        <is>
          <t>Product</t>
        </is>
      </c>
      <c r="O77" s="166" t="inlineStr">
        <is>
          <t>ข้อสอบจริง Product ปี 2559 ข้อ 9</t>
        </is>
      </c>
      <c r="P77" s="165" t="inlineStr">
        <is>
          <t>ข้อสอบเก่า</t>
        </is>
      </c>
      <c r="Q77" s="165" t="inlineStr">
        <is>
          <t>2559</t>
        </is>
      </c>
      <c r="R77" s="165" t="inlineStr"/>
    </row>
    <row r="78" ht="24" customHeight="1" s="49">
      <c r="A78" s="165" t="n">
        <v>76</v>
      </c>
      <c r="B78" s="166" t="inlineStr">
        <is>
          <t>ข้อใดต่อไปนี้กล่าวถูกต้องเกี่ยวกับคุณลักษณะเด่นของยาเม็ดเคลือบฟิล์ม (Film-coated tablets) เช่น ยาเม็ดเคลือบฟิล์ม Ibuprofen เมื่อเปรียบเทียบกับยาเม็ดเคลือบน้ำตาล (Sugar-coated tablets)</t>
        </is>
      </c>
      <c r="C78" s="166" t="inlineStr"/>
      <c r="D78" s="166" t="inlineStr">
        <is>
          <t>ช่วยลบรอยขรุขระของเม็ดยาในขั้นตอน Sealing ทำให้ยาเรียบเนียน</t>
        </is>
      </c>
      <c r="E78" s="166" t="inlineStr">
        <is>
          <t>เป็นกระบวนการที่ทำให้น้ำหนักของเม็ดยาเพิ่มขึ้นถึง 30-50%</t>
        </is>
      </c>
      <c r="F78" s="166" t="inlineStr">
        <is>
          <t>ต้องเลือกใช้สีกลุ่ม Dye เท่านั้นเพื่อป้องกันการเกิดปัญหา Color migration</t>
        </is>
      </c>
      <c r="G78" s="166" t="inlineStr">
        <is>
          <t>ความบางของชั้นฟิล์มยังคงทำให้สามารถมองเห็นรอยบาก (Score line) และข้อความตัวอักษรปั๊มนูนบนหน้าเม็ดยาได้อย่างชัดเจน</t>
        </is>
      </c>
      <c r="H78" s="166" t="inlineStr">
        <is>
          <t>ต้องใช้เวลาในกระบวนการเคลือบยาวนานกว่าการเคลือบน้ำตาลหลายเท่า</t>
        </is>
      </c>
      <c r="I78" s="165" t="n">
        <v>4</v>
      </c>
      <c r="J78" s="166" t="inlineStr">
        <is>
          <t>✅ คำตอบที่ถูกต้อง: ข้อ ง. ความบางของชั้นฟิล์มยังคงทำให้สามารถมองเห็นรอยบาก (Score line) และข้อความตัวอักษรปั๊มนูนบนหน้าเม็ดยาได้อย่างชัดเจน
💡 Background:
การเคลือบฟิล์ม (Film coating) เป็นเทคโนโลยีสมัยใหม่ที่พัฒนาขึ้นมาทดแทนการเคลือบน้ำตาล (Sugar coating)
🎯 ทำไมข้อนี้ถึงถูก:
ข้อ ง. ถูกต้อง เพราะการเคลือบฟิล์มเป็นการพ่นพอลิเมอร์บางๆ หุ้มรอบเม็ดยาเพียงชั้นเดียว ทำให้น้ำหนักเม็ดยาเพิ่มขึ้นเพียงเล็กน้อย (2 - 4% of tablet weight) ชั้นฟิล์มที่บางแนบสนิทจึงยังคงรักษารูปร่างเดิมของแกนเม็ดยา ทำให้มองเห็นรอยบาก (Score line) รอยแบ่งครึ่ง และข้อความหรือโลโก้ตัวอักษรที่ปั๊มบนหน้าเม็ดยาได้อย่างชัดเจน
🔍 ข้ออื่นผิดเพราะอะไร:
- ข้อ ก. (ลบรอยขรุขระในขั้นตอน Sealing): การลบรอยขรุขระและพอกหนาเป็นขั้นตอน Subcoating ของ "การเคลือบน้ำตาล"
- ข้อ ข. (น้ำหนักเพิ่มขึ้น 30-50%): เป็นลักษณะเฉพาะของ "การเคลือบน้ำตาล" ส่วนการเคลือบฟิล์มน้ำหนักเพิ่มเพียง 2-4%
- ข้อ ค. (ใช้สี Dye เพื่อกัน Color migration): ผิด ควรใช้สีกลุ่ม "Lake pigments" เพื่อป้องกันการแพร่กระจายตัวของสี (Color migration) ไม่ใช่สี Dye
- ข้อ จ. (ใช้เวลานานกว่าการเคลือบน้ำตาล): ผิด การเคลือบฟิล์มใช้เวลาสั้นกว่ามาก (1-3 ชั่วโมง เทียบกับเคลือบน้ำตาลที่ใช้เวลาหลายวัน)
📖 Guideline อ้างอิง:
Pharmaceutical Coating Technology (Cole et al.) &amp; Ansel’s Pharmaceutical Dosage Forms (11th Edition)
📌 จุดจำก่อนสอบ:
• เปรียบเทียบ Film Coating vs Sugar Coating:
  - น้ำหนักเพิ่ม: Film (2-4%) vs Sugar (30-50%)
  - รอยบาก/โลโก้: Film (ยังมองเห็นชัดเจน) vs Sugar (ถูกพอกจนมองไม่เห็น ต้องกลมมน)
  - ระยะเวลา: Film (1-3 ชม. ขั้นตอนเดียว) vs Sugar (หลายวัน 5-6 ขั้นตอน)</t>
        </is>
      </c>
      <c r="K78" s="166" t="inlineStr"/>
      <c r="L78" s="166" t="inlineStr">
        <is>
          <t>Preformulation &amp; GMP</t>
        </is>
      </c>
      <c r="M78" s="166" t="inlineStr">
        <is>
          <t>Good Manufacturing Practice</t>
        </is>
      </c>
      <c r="N78" s="165" t="inlineStr">
        <is>
          <t>Product</t>
        </is>
      </c>
      <c r="O78" s="166" t="inlineStr">
        <is>
          <t>ข้อสอบจริง Product ปี 2559 ข้อ 11</t>
        </is>
      </c>
      <c r="P78" s="165" t="inlineStr">
        <is>
          <t>ข้อสอบเก่า</t>
        </is>
      </c>
      <c r="Q78" s="165" t="inlineStr">
        <is>
          <t>2559</t>
        </is>
      </c>
      <c r="R78" s="165" t="inlineStr"/>
    </row>
    <row r="79" ht="24" customHeight="1" s="49">
      <c r="A79" s="165" t="n">
        <v>77</v>
      </c>
      <c r="B79" s="166" t="inlineStr">
        <is>
          <t>เครื่องมือเคลือบยาเม็ดประเภทหม้อเคลือบเจาะรูระบายอากาศด้านข้าง (Perforated coating pan) ชนิดใดที่นิยมใช้งานอย่างแพร่หลายทั้งในระดับอุตสาหกรรมยาและห้องปฏิบัติการพัฒนาตำรับ</t>
        </is>
      </c>
      <c r="C79" s="166" t="inlineStr"/>
      <c r="D79" s="166" t="inlineStr">
        <is>
          <t>Accela-Cota (รวมถึง Hi-Coater / Driacoater)</t>
        </is>
      </c>
      <c r="E79" s="166" t="inlineStr">
        <is>
          <t>Conventional coating pan แบบดั้งเดิม</t>
        </is>
      </c>
      <c r="F79" s="166" t="inlineStr">
        <is>
          <t>Planetary mixer</t>
        </is>
      </c>
      <c r="G79" s="166" t="inlineStr">
        <is>
          <t>Fluidized bed Wurster column</t>
        </is>
      </c>
      <c r="H79" s="166" t="inlineStr">
        <is>
          <t>Double cone blender</t>
        </is>
      </c>
      <c r="I79" s="165" t="n">
        <v>1</v>
      </c>
      <c r="J79" s="166" t="inlineStr">
        <is>
          <t>✅ คำตอบที่ถูกต้อง: ข้อ ก. Accela-Cota (รวมถึง Hi-Coater / Driacoater)
💡 Background:
เครื่องเคลือบยาเม็ดแบบ Perforated coating pan เป็นมาตรฐานของอุตสาหกรรมผลิตยาแผนปัจจุบัน
🎯 ทำไมข้อนี้ถึงถูก:
ข้อ ก. ถูกต้อง เพราะ Accela-Cota (รวมถึง Hi-Coater, Driacoater, Glatt coater) เป็นเครื่องเคลือบระบบ Perforated pan ที่มีผนังหม้อเคลือบเจาะรูพรุนทั่วรอบวง ทำให้อากาศร้อนสามารถเป่าไหลผ่านเตียงเม็ดยา (Tablet bed) และดูดระบายออกผ่านรูใต้หม้อได้อย่างมีประสิทธิภาพสูง ช่วยให้น้ำยาเคลือบแห้งตัวอย่างรวดเร็ว สม่ำเสมอ และประหยัดเวลาการเคลือบได้อย่างดีเยี่ยม
🔍 ข้ออื่นผิดเพราะอะไร:
- ข้อ ข. (Conventional coating pan): เป็นหม้อเคลือบผิวทึบแบบดั้งเดิม (Standard pan) การถ่ายเทอากาศร้อนไม่มีประสิทธิภาพ ทำให้น้ำยาแห้งช้า
- ข้อ ค. (Planetary mixer): เป็นเครื่องผสมผงยาเปียก ไม่ใช่เครื่องเคลือบยาเม็ด
- ข้อ ง. (Fluidized bed Wurster column): นิยมใช้สำหรับเคลือบอนุภาคขนาดเล็กหรือแกรนูล (Pellet coating) มากกว่าเม็ดยาขนาดใหญ่
- ข้อ จ. (Double cone blender): เป็นเครื่องผสมผงยาแห้ง
📖 Guideline อ้างอิง:
Pharmaceutical Dosage Forms: Tablets (Volume 3: Manufacture and Process Control) &amp; Aulton’s Pharmaceutics
📌 จุดจำก่อนสอบ:
• เครื่องเคลือบยาเม็ด (Tablet Coating Equipment):
  1. Perforated Pans: Accela-Cota, Hi-Coater, Driacoater (ประสิทธิภาพการอบแห้งสูงสุด มาตรฐานสากล)
  2. Standard / Conventional Pans: Pellegrini pan
  3. Fluidized Bed Coater: Wurster column (เหมาะกับ Pellets / Granules)</t>
        </is>
      </c>
      <c r="K79" s="166" t="inlineStr"/>
      <c r="L79" s="166" t="inlineStr">
        <is>
          <t>Preformulation &amp; GMP</t>
        </is>
      </c>
      <c r="M79" s="166" t="inlineStr">
        <is>
          <t>Good Manufacturing Practice</t>
        </is>
      </c>
      <c r="N79" s="165" t="inlineStr">
        <is>
          <t>Product</t>
        </is>
      </c>
      <c r="O79" s="166" t="inlineStr">
        <is>
          <t>ข้อสอบจริง Product ปี 2559 ข้อ 12</t>
        </is>
      </c>
      <c r="P79" s="165" t="inlineStr">
        <is>
          <t>ข้อสอบเก่า</t>
        </is>
      </c>
      <c r="Q79" s="165" t="inlineStr">
        <is>
          <t>2559</t>
        </is>
      </c>
      <c r="R79" s="165" t="inlineStr"/>
    </row>
    <row r="80" ht="24" customHeight="1" s="49">
      <c r="A80" s="165" t="n">
        <v>78</v>
      </c>
      <c r="B80" s="166" t="inlineStr">
        <is>
          <t>ในสูตรตำรับผลิตภัณฑ์ยาเตรียมชนิดกึ่งแข็งหรืออิมัลชัน การเติมสาร วิตามินอี (Vitamin E / Alpha-tocopherol) มีวัตถุประสงค์หลักเพื่อทำหน้าที่ใดในสูตรตำรับ</t>
        </is>
      </c>
      <c r="C80" s="166" t="inlineStr"/>
      <c r="D80" s="166" t="inlineStr">
        <is>
          <t>Emulsifying agent</t>
        </is>
      </c>
      <c r="E80" s="166" t="inlineStr">
        <is>
          <t>Emollient</t>
        </is>
      </c>
      <c r="F80" s="166" t="inlineStr">
        <is>
          <t>Suspending agent</t>
        </is>
      </c>
      <c r="G80" s="166" t="inlineStr">
        <is>
          <t>Thickening agent</t>
        </is>
      </c>
      <c r="H80" s="166" t="inlineStr">
        <is>
          <t>Lipophilic antioxidant (สารต้านออกซิเดชันในวัฏภาคน้ำมัน)</t>
        </is>
      </c>
      <c r="I80" s="165" t="n">
        <v>5</v>
      </c>
      <c r="J80" s="166" t="inlineStr">
        <is>
          <t>✅ คำตอบที่ถูกต้อง: ข้อ จ. Lipophilic antioxidant (สารต้านออกซิเดชันในวัฏภาคน้ำมัน)
💡 Background:
วิตามินอี (Alpha-tocopherol / Tocopheryl acetate) เป็นวิตามินที่ละลายในไขมัน มีคุณสมบัติเด่นในการต้านอนุมูลอิสระ
🎯 ทำไมข้อนี้ถึงถูก:
ข้อ จ. ถูกต้อง เพราะวิตามินอี ทำหน้าที่เป็น "Lipophilic antioxidant (สารต้านออกซิเดชันที่ละลายในไขมัน)" โดยจะเข้าไปละลายอยู่ในวัฏภาคน้ำมัน (Oil phase) ของตำรับครีม อิมัลชัน หรือขี้ผึ้ง ทำหน้าที่ดักจับอนุมูลอิสระ (Free radical scavenger) ป้องกันการเกิดปฏิกิริยา Lipid peroxidation และป้องกันการเหม็นหืน (Rancidity) ของน้ำมัน ไขมัน และตัวยาสำคัญที่ไม่ชอบน้ำ
🔍 ข้ออื่นผิดเพราะอะไร:
- ข้อ ก. (Emulsifying agent): วิตามินอีไม่มีคุณสมบัติเป็นสารลดแรงตึงผิวสำหรับก่ออิมัลชัน
- ข้อ ข. (Emollient): แม้จะมีผลเพิ่มความชุ่มชื้นบ้าง แต่วัตถุประสงค์หลักในการใส่ทางเภสัชกรรมคือเป็น Antioxidant
- ข้อ ค. (Suspending agent): ไม่ใช่สารช่วยแขวนตะกอน
- ข้อ ง. (Thickening agent): ไม่ได้ทำหน้าที่เพิ่มความหนืดของตำรับ
📖 Guideline อ้างอิง:
Handbook of Pharmaceutical Excipients (9th Edition) &amp; Ansel’s Pharmaceutical Dosage Forms (11th Edition)
📌 จุดจำก่อนสอบ:
• การจำแนกสารต้านออกซิเดชัน (Antioxidants):
  - ละลายในน้ำ (Water-soluble): Sodium bisulfite, Sodium metabisulfite, Ascorbic acid
  - ละลายในน้ำมัน (Oil-soluble / Lipophilic): Vitamin E (Alpha-tocopherol), BHA (Butylated hydroxyanisole), BHT (Butylated hydroxytoluene), Propyl gallate
  - สารเสริมฤทธิ์ (Synergists / Chelating agents): Citric acid, EDTA</t>
        </is>
      </c>
      <c r="K80" s="166" t="inlineStr"/>
      <c r="L80" s="166" t="inlineStr">
        <is>
          <t>Preformulation &amp; GMP</t>
        </is>
      </c>
      <c r="M80" s="166" t="inlineStr">
        <is>
          <t>Good Manufacturing Practice</t>
        </is>
      </c>
      <c r="N80" s="165" t="inlineStr">
        <is>
          <t>Clinic</t>
        </is>
      </c>
      <c r="O80" s="166" t="inlineStr">
        <is>
          <t>ข้อ 10 (PLE_CC1_2533.md)</t>
        </is>
      </c>
      <c r="P80" s="165" t="inlineStr">
        <is>
          <t>ข้อสอบเก่า</t>
        </is>
      </c>
      <c r="Q80" s="165" t="inlineStr">
        <is>
          <t>2533</t>
        </is>
      </c>
      <c r="R80" s="165" t="inlineStr"/>
    </row>
    <row r="81" ht="24" customHeight="1" s="49">
      <c r="A81" s="165" t="n">
        <v>79</v>
      </c>
      <c r="B81" s="166" t="inlineStr">
        <is>
          <t>ข้อใดไม่ถูกต้องเกี่ยวกับการเรียกยาคืน</t>
        </is>
      </c>
      <c r="C81" s="166" t="inlineStr"/>
      <c r="D81" s="166" t="inlineStr">
        <is>
          <t>ต้องสามารถเรียกยาคืนได้ทันทีเมื่อเกิดปัญหา</t>
        </is>
      </c>
      <c r="E81" s="166" t="inlineStr">
        <is>
          <t>การเรียกยาคืนเป็นหน้าที่ของฝ่ายขายและการตลาดเท่านั้น</t>
        </is>
      </c>
      <c r="F81" s="166" t="inlineStr">
        <is>
          <t>มีระบบการเรียกยาคืนที่เป็นปัจจุบัน</t>
        </is>
      </c>
      <c r="G81" s="166" t="inlineStr">
        <is>
          <t>ถ้าเกิดปัญหาต้องมีการเรียกยาคืน</t>
        </is>
      </c>
      <c r="H81" s="166" t="inlineStr">
        <is>
          <t>การเรียกยาคืนต้องแจ้ง อย. ทุกครั้ง</t>
        </is>
      </c>
      <c r="I81" s="165" t="inlineStr">
        <is>
          <t>2</t>
        </is>
      </c>
      <c r="J81" s="166" t="inlineStr">
        <is>
          <t xml:space="preserve">✅ คำตอบที่ถูกต้อง: ข้อ ข. การเรียกยาคืนเป็นหน้าที่ของฝ่ายขายและการตลาดเท่านั้น
🎯 ทำไมข้อนี้ถึงถูก:
🔍 ข้ออื่นผิดเพราะอะไร:
</t>
        </is>
      </c>
      <c r="K81" s="166" t="inlineStr"/>
      <c r="L81" s="166" t="inlineStr">
        <is>
          <t>Preformulation &amp; GMP</t>
        </is>
      </c>
      <c r="M81" s="166" t="inlineStr">
        <is>
          <t>Good Manufacturing Practice</t>
        </is>
      </c>
      <c r="N81" s="165" t="inlineStr">
        <is>
          <t>Product</t>
        </is>
      </c>
      <c r="O81" s="166" t="inlineStr">
        <is>
          <t>[SOURCE: Pharma Plus เล่มม่วง 2 - ข้อสอบย้อนหลังปี 2558 วันที่ 1 ข้อ 8]</t>
        </is>
      </c>
      <c r="P81" s="165" t="inlineStr">
        <is>
          <t>ข้อสอบเก่า</t>
        </is>
      </c>
      <c r="Q81" s="165" t="inlineStr">
        <is>
          <t>2558</t>
        </is>
      </c>
      <c r="R81" s="165" t="inlineStr"/>
    </row>
    <row r="82" ht="24" customHeight="1" s="49">
      <c r="A82" s="165" t="n">
        <v>80</v>
      </c>
      <c r="B82" s="166" t="inlineStr">
        <is>
          <t>การผลิตวัคซีนตาม GMP ข้อใดผิด</t>
        </is>
      </c>
      <c r="C82" s="166" t="inlineStr"/>
      <c r="D82" s="166" t="inlineStr">
        <is>
          <t>แยกอาคารผลิตวัคซีนออกจากผลิตภัณฑ์ non-sterile</t>
        </is>
      </c>
      <c r="E82" s="166" t="inlineStr">
        <is>
          <t>แยกอาคารผลิตวัคซีนออกจากผลิตภัณฑ์ sterile</t>
        </is>
      </c>
      <c r="F82" s="166" t="inlineStr">
        <is>
          <t>แยกอาคารผลิตวัคซีนห่างจากแหล่งชุมชน 50 เมตร</t>
        </is>
      </c>
      <c r="G82" s="166" t="inlineStr">
        <is>
          <t>พนักงานแต่งกายชุด lint free</t>
        </is>
      </c>
      <c r="H82" s="166" t="inlineStr">
        <is>
          <t>พนักงานห้ามแต่งหน้า</t>
        </is>
      </c>
      <c r="I82" s="165" t="inlineStr">
        <is>
          <t>3</t>
        </is>
      </c>
      <c r="J82" s="166" t="inlineStr">
        <is>
          <t xml:space="preserve">✅ คำตอบที่ถูกต้อง: ข้อ ค. แยกอาคารผลิตวัคซีนห่างจากแหล่งชุมชน 50 เมตร
🎯 ทำไมข้อนี้ถึงถูก:
🔍 ข้ออื่นผิดเพราะอะไร:
</t>
        </is>
      </c>
      <c r="K82" s="166" t="inlineStr"/>
      <c r="L82" s="166" t="inlineStr">
        <is>
          <t>Preformulation &amp; GMP</t>
        </is>
      </c>
      <c r="M82" s="166" t="inlineStr">
        <is>
          <t>Good Manufacturing Practice</t>
        </is>
      </c>
      <c r="N82" s="165" t="inlineStr">
        <is>
          <t>Product</t>
        </is>
      </c>
      <c r="O82" s="166" t="inlineStr">
        <is>
          <t>[SOURCE: Pharma Plus เล่มม่วง 2 - ข้อสอบย้อนหลังปี 2558 วันที่ 1 ข้อ 42]</t>
        </is>
      </c>
      <c r="P82" s="165" t="inlineStr">
        <is>
          <t>ข้อสอบเก่า</t>
        </is>
      </c>
      <c r="Q82" s="165" t="inlineStr">
        <is>
          <t>2558</t>
        </is>
      </c>
      <c r="R82" s="165" t="inlineStr"/>
    </row>
    <row r="83" ht="24" customHeight="1" s="49">
      <c r="A83" s="165" t="n">
        <v>81</v>
      </c>
      <c r="B83" s="166" t="inlineStr">
        <is>
          <t>[]
ตารางเกณฑ์ Dissolution (Q = 80%):
- Stage S1 (Number Tested: 6): Each unit is not less than Q + 5%.
- Stage S2 (Number Tested: 6): Average of 12 units (S1 + S2) is equal to or greater than Q, and no unit is less than Q - 15%.
- Stage S3 (Number Tested: 12): Average of 24 units (S1 + S2 + S3) is equal to or greater than Q, not more than 2 units are less than Q - 15%, and no unit is less than Q - 25%.
คำถาม: ข้อใดถูกเกี่ยวกับการทดสอบ dissolution (Q = 80%) [อ้างอิงตารางเกณฑ์ Acceptance Criteria S1, S2, S3]</t>
        </is>
      </c>
      <c r="C83" s="166" t="inlineStr"/>
      <c r="D83" s="166" t="inlineStr">
        <is>
          <t>ทดสอบครั้งที่ 2 จำนวน 12 เม็ด ค่าที่ได้มีตั้งแต่ 70-90 แต่เฉลี่ย 12 เม็ดออกมาแล้วได้ประมาณ 80%</t>
        </is>
      </c>
      <c r="E83" s="166" t="inlineStr">
        <is>
          <t>ทดสอบครั้งที่ 2 จำนวน 12 เม็ด มีเม็ดนึงได้ผลประมาณ 60</t>
        </is>
      </c>
      <c r="F83" s="166" t="inlineStr">
        <is>
          <t>ทดสอบครั้งที่ 1 จำนวน 6 เม็ด มี 1 เม็ดได้ผลประมาณ 80%</t>
        </is>
      </c>
      <c r="G83" s="166" t="inlineStr">
        <is>
          <t>ทดสอบครั้งที่ 2 จำนวน 12 เม็ด ได้ ค่าเฉลี่ย 82% และแต่ละเม็ดได้ผลเกิน 70%</t>
        </is>
      </c>
      <c r="H83" s="166" t="inlineStr">
        <is>
          <t>ทดสอบครั้งที่ 1 ให้ค่าเฉลี่ยประมาณ 80%</t>
        </is>
      </c>
      <c r="I83" s="165" t="inlineStr">
        <is>
          <t>4</t>
        </is>
      </c>
      <c r="J83" s="166" t="inlineStr">
        <is>
          <t xml:space="preserve">✅ คำตอบที่ถูกต้อง: ข้อ ง. ทดสอบครั้งที่ 2 จำนวน 12 เม็ด ได้ ค่าเฉลี่ย 82% และแต่ละเม็ดได้ผลเกิน 70%
🎯 ทำไมข้อนี้ถึงถูก:
🔍 ข้ออื่นผิดเพราะอะไร:
</t>
        </is>
      </c>
      <c r="K83" s="166" t="inlineStr"/>
      <c r="L83" s="166" t="inlineStr">
        <is>
          <t>Preformulation &amp; GMP</t>
        </is>
      </c>
      <c r="M83" s="166" t="inlineStr">
        <is>
          <t>Good Manufacturing Practice</t>
        </is>
      </c>
      <c r="N83" s="165" t="inlineStr">
        <is>
          <t>Product</t>
        </is>
      </c>
      <c r="O83" s="166" t="inlineStr">
        <is>
          <t>[SOURCE: Pharma Plus เล่มม่วง 2 - ข้อสอบย้อนหลังปี 2558 วันที่ 2 ข้อ 7]</t>
        </is>
      </c>
      <c r="P83" s="165" t="inlineStr">
        <is>
          <t>ข้อสอบเก่า</t>
        </is>
      </c>
      <c r="Q83" s="165" t="inlineStr">
        <is>
          <t>2558</t>
        </is>
      </c>
      <c r="R83" s="165" t="inlineStr"/>
    </row>
    <row r="84" ht="24" customHeight="1" s="49">
      <c r="A84" s="165" t="n">
        <v>82</v>
      </c>
      <c r="B84" s="166" t="inlineStr">
        <is>
          <t>ถ้าต้องการ colloidal ที่เป็นประจุบวก ควรเลือกสารใด</t>
        </is>
      </c>
      <c r="C84" s="166" t="inlineStr"/>
      <c r="D84" s="166" t="inlineStr">
        <is>
          <t>Gelatin B</t>
        </is>
      </c>
      <c r="E84" s="166" t="inlineStr">
        <is>
          <t>Acacia</t>
        </is>
      </c>
      <c r="F84" s="166" t="inlineStr">
        <is>
          <t>Tragacanth</t>
        </is>
      </c>
      <c r="G84" s="166" t="inlineStr">
        <is>
          <t>Veegum</t>
        </is>
      </c>
      <c r="H84" s="166" t="inlineStr">
        <is>
          <t>Chitosan</t>
        </is>
      </c>
      <c r="I84" s="165" t="inlineStr">
        <is>
          <t>5</t>
        </is>
      </c>
      <c r="J84" s="166" t="inlineStr">
        <is>
          <t xml:space="preserve">✅ คำตอบที่ถูกต้อง: ข้อ จ. Chitosan
🎯 ทำไมข้อนี้ถึงถูก:
🔍 ข้ออื่นผิดเพราะอะไร:
</t>
        </is>
      </c>
      <c r="K84" s="166" t="inlineStr"/>
      <c r="L84" s="166" t="inlineStr">
        <is>
          <t>Preformulation &amp; GMP</t>
        </is>
      </c>
      <c r="M84" s="166" t="inlineStr">
        <is>
          <t>Good Manufacturing Practice</t>
        </is>
      </c>
      <c r="N84" s="165" t="inlineStr">
        <is>
          <t>Product</t>
        </is>
      </c>
      <c r="O84" s="166" t="inlineStr">
        <is>
          <t>[SOURCE: Pharma Plus เล่มม่วง 2 - ข้อสอบย้อนหลังปี 2558 วันที่ 2 ข้อ 14]</t>
        </is>
      </c>
      <c r="P84" s="165" t="inlineStr">
        <is>
          <t>ข้อสอบเก่า</t>
        </is>
      </c>
      <c r="Q84" s="165" t="inlineStr">
        <is>
          <t>2558</t>
        </is>
      </c>
      <c r="R84" s="165" t="inlineStr"/>
    </row>
    <row r="85" ht="24" customHeight="1" s="49">
      <c r="A85" s="165" t="n">
        <v>83</v>
      </c>
      <c r="B85" s="166" t="inlineStr">
        <is>
          <t>จาก monograph ที่แสดงข้างต้น สามารถ identification ตัวยา ได้จากวิธีใด</t>
        </is>
      </c>
      <c r="C85" s="166" t="inlineStr"/>
      <c r="D85" s="166" t="inlineStr">
        <is>
          <t>HPLC</t>
        </is>
      </c>
      <c r="E85" s="166" t="inlineStr">
        <is>
          <t>HPLC, TLC</t>
        </is>
      </c>
      <c r="F85" s="166" t="inlineStr">
        <is>
          <t>TLC, GC</t>
        </is>
      </c>
      <c r="G85" s="166" t="inlineStr">
        <is>
          <t>GC, MS</t>
        </is>
      </c>
      <c r="H85" s="166" t="inlineStr">
        <is>
          <t>HPLC, IR</t>
        </is>
      </c>
      <c r="I85" s="165" t="inlineStr">
        <is>
          <t>5</t>
        </is>
      </c>
      <c r="J85" s="166" t="inlineStr">
        <is>
          <t xml:space="preserve">✅ คำตอบที่ถูกต้อง: ข้อ จ. HPLC, IR
🎯 ทำไมข้อนี้ถึงถูก:
🔍 ข้ออื่นผิดเพราะอะไร:
</t>
        </is>
      </c>
      <c r="K85" s="166" t="inlineStr"/>
      <c r="L85" s="166" t="inlineStr">
        <is>
          <t>Preformulation &amp; GMP</t>
        </is>
      </c>
      <c r="M85" s="166" t="inlineStr">
        <is>
          <t>Good Manufacturing Practice</t>
        </is>
      </c>
      <c r="N85" s="165" t="inlineStr">
        <is>
          <t>Product</t>
        </is>
      </c>
      <c r="O85" s="166" t="inlineStr">
        <is>
          <t>[SOURCE: Pharma Plus เล่มม่วง 2 - ข้อสอบย้อนหลังปี 2558 วันที่ 2 ข้อ 24]</t>
        </is>
      </c>
      <c r="P85" s="165" t="inlineStr">
        <is>
          <t>ข้อสอบเก่า</t>
        </is>
      </c>
      <c r="Q85" s="165" t="inlineStr">
        <is>
          <t>2558</t>
        </is>
      </c>
      <c r="R85" s="165" t="inlineStr"/>
    </row>
    <row r="86" ht="24" customHeight="1" s="49">
      <c r="A86" s="165" t="n">
        <v>84</v>
      </c>
      <c r="B86" s="166" t="inlineStr">
        <is>
          <t>[]
ตาราง Certificate of Analysis (COA):
1. Appearance | Specification/Limit: Pink, oblong, film coated tablets, engraved with "AAAA" on one side and plain on the other | Results: Conform
2. Identification | Specification/Limit: Titrate-Positive | Results: Conform
3. Weight variation | Specification/Limit: ±7.5% of average weight | Results: 5%
4. Disintegration | Specification/Limit: Not more than 30 mins | Results: 25 mins
5. Dissolution | Specification/Limit: Not less than 80% (Q) of L.A. of AAA is dissolved in 30 minutes. | Results: 88%
6. Assay | Specification/Limit: 80-120% L.A. of AAA | Results: 105%
คำถาม: จากใบ COA ต่อไปนี้ ข้อใดถูกต้อง [อ้างอิงตาราง COA 6 หัวข้อการทดสอบ]</t>
        </is>
      </c>
      <c r="C86" s="166" t="inlineStr"/>
      <c r="D86" s="166" t="inlineStr">
        <is>
          <t>ผล dissolution ผ่านเกณฑ์</t>
        </is>
      </c>
      <c r="E86" s="166" t="inlineStr">
        <is>
          <t>ผล disintegration ไม่ผ่านเกณฑ์</t>
        </is>
      </c>
      <c r="F86" s="166" t="inlineStr">
        <is>
          <t>ผล weight variation ไม่ผ่านเกณฑ์</t>
        </is>
      </c>
      <c r="G86" s="166" t="inlineStr">
        <is>
          <t>ตัวยามีปริมาณน้อยกว่าเกณฑ์ที่กำหนด</t>
        </is>
      </c>
      <c r="H86" s="166" t="inlineStr">
        <is>
          <t>ผล identification รอผลการยืนยันเพิ่มเติม</t>
        </is>
      </c>
      <c r="I86" s="165" t="inlineStr">
        <is>
          <t>1</t>
        </is>
      </c>
      <c r="J86" s="166" t="inlineStr">
        <is>
          <t xml:space="preserve">✅ คำตอบที่ถูกต้อง: ข้อ ก. ผล dissolution ผ่านเกณฑ์
🎯 ทำไมข้อนี้ถึงถูก:
🔍 ข้ออื่นผิดเพราะอะไร:
</t>
        </is>
      </c>
      <c r="K86" s="166" t="inlineStr"/>
      <c r="L86" s="166" t="inlineStr">
        <is>
          <t>Preformulation &amp; GMP</t>
        </is>
      </c>
      <c r="M86" s="166" t="inlineStr">
        <is>
          <t>Good Manufacturing Practice</t>
        </is>
      </c>
      <c r="N86" s="165" t="inlineStr">
        <is>
          <t>Product</t>
        </is>
      </c>
      <c r="O86" s="166" t="inlineStr">
        <is>
          <t>[SOURCE: Pharma Plus เล่มม่วง 2 - ข้อสอบย้อนหลังปี 2558 วันที่ 2 ข้อ 38]</t>
        </is>
      </c>
      <c r="P86" s="165" t="inlineStr">
        <is>
          <t>ข้อสอบเก่า</t>
        </is>
      </c>
      <c r="Q86" s="165" t="inlineStr">
        <is>
          <t>2558</t>
        </is>
      </c>
      <c r="R86" s="165" t="inlineStr"/>
    </row>
    <row r="87" ht="24" customHeight="1" s="49">
      <c r="A87" s="165" t="n">
        <v>85</v>
      </c>
      <c r="B87" s="166" t="inlineStr">
        <is>
          <t>[กรณีศึกษา]
เภสัชตำรับ USP กำหนดให้ acyclovir มีปริมาณไม่น้อยกว่า 98.0% และไม่เกิน 101.0% คิดบน anhydrous basis นำผงมาชั่ง 150 mg วิเคราะห์หา acyclovir ได้ 140 mg และพบปริมาณน้ำ 4.27%
คำถาม: ข้อใดคือร้อยละของปริมาณ acyclovir ต่อน้ำหนักผงแห้ง (calculated on the anhydrous basis)</t>
        </is>
      </c>
      <c r="C87" s="166" t="inlineStr"/>
      <c r="D87" s="166" t="inlineStr">
        <is>
          <t>94.7</t>
        </is>
      </c>
      <c r="E87" s="166" t="inlineStr">
        <is>
          <t>90.4</t>
        </is>
      </c>
      <c r="F87" s="166" t="inlineStr">
        <is>
          <t>90</t>
        </is>
      </c>
      <c r="G87" s="166" t="inlineStr">
        <is>
          <t>97.49</t>
        </is>
      </c>
      <c r="H87" s="166" t="inlineStr">
        <is>
          <t>93</t>
        </is>
      </c>
      <c r="I87" s="165" t="inlineStr">
        <is>
          <t>4</t>
        </is>
      </c>
      <c r="J87" s="166" t="inlineStr">
        <is>
          <t>✅ คำตอบที่ถูกต้อง: ข้อ ง. 97.49
🎯 ทำไมข้อนี้ถึงถูก:
การคำนวณบน anhydrous basis: ปริมาณ acyclovir ในผงตัวอย่างเท่ากับ (140 / 150) คูณ 100 = 93.333% เมื่อหักปริมาณน้ำ 4.27% จะเหลือน้ำหนักผงแห้ง 100 ลบ 4.27 = 95.73% ดังนั้น % บน anhydrous basis = (93.333 / 95.73) คูณ 100 = 97.49% หรือคิดจาก 140 mg ในเนื้อยาแห้ง (150 คูณ 0.9573 = 143.595 mg) จะได้ (140 / 143.595) คูณ 100 = 97.49%
🔍 ข้ออื่นผิดเพราะอะไร:
• • ข้อ ก.: 94.7% เป็นตัวเลขที่เกิดจากการคำนวณหักลบเปอร์เซ็นต์น้ำโดยตรงอย่างผิดวิธี
• ข้อ ข.: 90.4% เป็นค่าที่คำนวณผิดพลาดจากการใช้ตัวหารน้ำหนักผิด
• ข้อ ค.: 90.0% เป็นค่าประมาณการที่คลาดเคลื่อนจากการคิดสัดส่วนผิด
• ข้อ จ.: 93.0% หรือ 93.3% เป็นเพียงร้อยละของ acyclovir ต่อน้ำหนักผงตัวอย่างที่ยังไม่ได้ปรับเทียบเป็นฐานแห้ง (as-is basis)</t>
        </is>
      </c>
      <c r="K87" s="166" t="inlineStr"/>
      <c r="L87" s="166" t="inlineStr">
        <is>
          <t>Preformulation &amp; GMP</t>
        </is>
      </c>
      <c r="M87" s="166" t="inlineStr">
        <is>
          <t>Good Manufacturing Practice</t>
        </is>
      </c>
      <c r="N87" s="165" t="inlineStr">
        <is>
          <t>Product</t>
        </is>
      </c>
      <c r="O87" s="166" t="inlineStr">
        <is>
          <t>[SOURCE: Pharma Plus เล่มม่วง 2 - ข้อสอบย้อนหลัง PLE-CC1 ปี 2564 วันที่ 1 ข้อ 18]</t>
        </is>
      </c>
      <c r="P87" s="165" t="inlineStr">
        <is>
          <t>ข้อสอบเก่า</t>
        </is>
      </c>
      <c r="Q87" s="165" t="inlineStr">
        <is>
          <t>2564</t>
        </is>
      </c>
      <c r="R87" s="165" t="inlineStr"/>
    </row>
    <row r="88" ht="24" customHeight="1" s="49">
      <c r="A88" s="165" t="n">
        <v>86</v>
      </c>
      <c r="B88" s="166" t="inlineStr">
        <is>
          <t>[กรณีศึกษา]
Griseofulvin มี chiral centers ในโครงสร้างและมีฤทธิ์ทางชีวภาพจำเพาะตาม stereochemistry
คำถาม: จากโครงสร้างของ griseofulvin การตรวจสอบคุณภาพใด ทำให้ได้ลักษณะเฉพาะที่ออกฤทธิ์ (optical isomer / active enantiomer)</t>
        </is>
      </c>
      <c r="C88" s="166" t="inlineStr"/>
      <c r="D88" s="166" t="inlineStr">
        <is>
          <t>Refractive Index</t>
        </is>
      </c>
      <c r="E88" s="166" t="inlineStr">
        <is>
          <t>IR</t>
        </is>
      </c>
      <c r="F88" s="166" t="inlineStr">
        <is>
          <t>Polarization (Specific Optical Rotation)</t>
        </is>
      </c>
      <c r="G88" s="166" t="inlineStr">
        <is>
          <t>HPLC</t>
        </is>
      </c>
      <c r="H88" s="166" t="inlineStr">
        <is>
          <t>AAS</t>
        </is>
      </c>
      <c r="I88" s="165" t="inlineStr">
        <is>
          <t>3</t>
        </is>
      </c>
      <c r="J88" s="166" t="inlineStr">
        <is>
          <t>✅ คำตอบที่ถูกต้อง: ข้อ ค. Polarization (Specific Optical Rotation)
🎯 ทำไมข้อนี้ถึงถูก:
Griseofulvin เป็น chiral molecule ที่มีฤทธิ์ทางชีวภาพเฉพาะไอโซเมอร์แบบ dextrorotatory (+)-enantiomer การตรวจสอบคุณภาพเพื่อยืนยันลักษณะเฉพาะและ active optical isomer จึงต้องอาศัยการวัด optical rotation ด้วย polarimeter (polarimetry / polarization)
🔍 ข้ออื่นผิดเพราะอะไร:
• • ข้อ ก.: Refractive Index (ดัชนีหักเหแสง) ใช้วัดความบริสุทธิ์ของของเหลว ไม่สามารถแยกแยะ optical isomers ของสารได้
• ข้อ ข.: IR spectroscopy ใช้พิสูจน์ functional groups ของโมเลกุล แต่ enantiomers คู่เหมือนจะให้สเปกตรัม IR เหมือนกันทุกประการ
• ข้อ ง.: Standard reverse-phase HPLC ทั่วไปไม่สามารถแยก enantiomers ได้ เว้นแต่จะใช้ chiral stationary phase จำเพาะ
• ข้อ จ.: AAS (Atomic Absorption Spectroscopy) ใช้ตรวจวิเคราะห์ธาตุโลหะปริมาณน้อย ไม่เกี่ยวข้องกับการตรวจ chiral drug</t>
        </is>
      </c>
      <c r="K88" s="166" t="inlineStr"/>
      <c r="L88" s="166" t="inlineStr">
        <is>
          <t>Preformulation &amp; GMP</t>
        </is>
      </c>
      <c r="M88" s="166" t="inlineStr">
        <is>
          <t>Good Manufacturing Practice</t>
        </is>
      </c>
      <c r="N88" s="165" t="inlineStr">
        <is>
          <t>Product</t>
        </is>
      </c>
      <c r="O88" s="166" t="inlineStr">
        <is>
          <t>[SOURCE: Pharma Plus เล่มม่วง 2 - ข้อสอบย้อนหลัง PLE-CC1 ปี 2564 วันที่ 1 ข้อ 34]</t>
        </is>
      </c>
      <c r="P88" s="165" t="inlineStr">
        <is>
          <t>ข้อสอบเก่า</t>
        </is>
      </c>
      <c r="Q88" s="165" t="inlineStr">
        <is>
          <t>2564</t>
        </is>
      </c>
      <c r="R88" s="165" t="inlineStr"/>
    </row>
    <row r="89" ht="24" customHeight="1" s="49">
      <c r="A89" s="165" t="n">
        <v>87</v>
      </c>
      <c r="B89" s="166" t="inlineStr">
        <is>
          <t>ข้อใดกล่าวไม่ถูกต้องเกี่ยวกับการเรียกเก็บยาคืนตามเกณฑ์ของ GMP</t>
        </is>
      </c>
      <c r="C89" s="166" t="inlineStr"/>
      <c r="D89" s="166" t="inlineStr">
        <is>
          <t>ยาที่มีปัญหาระดับ 1 ต้องเรียกคืนทันที</t>
        </is>
      </c>
      <c r="E89" s="166" t="inlineStr">
        <is>
          <t>การเรียกเก็บยาคืนเป็นหน้าที่ของฝ่ายการตลาดและฝ่ายขาย</t>
        </is>
      </c>
      <c r="F89" s="166" t="inlineStr">
        <is>
          <t>ต้องรายงาน อย. ภายใน 15 วัน</t>
        </is>
      </c>
      <c r="G89" s="166" t="inlineStr">
        <is>
          <t>มีแผนกเรียกเก็บยาคืน</t>
        </is>
      </c>
      <c r="H89" s="166" t="inlineStr">
        <is>
          <t>ต้องเก็บสินค้าออกจากท้องตลาดได้เลยทันที</t>
        </is>
      </c>
      <c r="I89" s="165" t="inlineStr">
        <is>
          <t>2</t>
        </is>
      </c>
      <c r="J89" s="166" t="inlineStr">
        <is>
          <t>✅ คำตอบที่ถูกต้อง: ข้อ ข. การเรียกเก็บยาคืนเป็นหน้าที่ของฝ่ายการตลาดและฝ่ายขาย
🎯 ทำไมข้อนี้ถึงถูก: ตามหลักเกณฑ์ GMP/PIC/S บทที่ว่าด้วยข้อร้องเรียนและการเรียกเก็บยาคืน (Complaints and Product Recall) การเรียกเก็บยาคืนจะต้องมีบุคคลที่ได้รับมอบหมายและรับผิดชอบโดยตรง (designated person) ร่วมกับฝ่ายประกันคุณภาพ (Quality Assurance - QA) และผู้มีหน้าที่ปฏิบัติการ โดยต้องเป็นอิสระจากฝ่ายขายและการตลาด เพื่อให้การตัดสินใจด้านความปลอดภัยและคุณภาพของยาเป็นไปอย่างเที่ยงธรรมและไม่ถูกครอบงำด้วยผลประโยชน์เชิงพาณิชย์
🔍 ข้ออื่นผิดเพราะอะไร:
• ข้อ ก.: ยาที่มีปัญหาระดับ 1 (Class 1 recall ซึ่งเป็นอันตรายถึงแก่ชีวิต) ต้องดำเนินการเรียกคืนทันทีและรวดเร็วที่สุด (ภายใน 24-48 ชั่วโมง)
• ข้อ ค.: ผู้รับอนุญาตต้องจัดทำรายงานสรุปความคืบหน้าและการดำเนินการเรียกเก็บยาคืนส่งสำนักงานคณะกรรมการอาหารและยา (อย.) ภายในระยะเวลาที่กำหนด (รายงานขั้นต้นและรายงานผลสำเร็จ)
• ข้อ ง.: สถานประกอบการผลิตยาต้องมีระบบ ระเบียบปฏิบัติ (SOP) และคณะทำงานหรือผู้รับผิดชอบการเรียกเก็บยาคืนที่ชัดเจน
• ข้อ จ.: ผลิตภัณฑ์ยาที่ถูกเรียกคืนจะต้องถูกระงับการจำหน่ายและเก็บออกจากท้องตลาดโดยทันที พร้อมทั้งแยกเก็บไว้ในบริเวณกักกัน (quarantine area)</t>
        </is>
      </c>
      <c r="K89" s="166" t="inlineStr"/>
      <c r="L89" s="166" t="inlineStr">
        <is>
          <t>Preformulation &amp; GMP</t>
        </is>
      </c>
      <c r="M89" s="166" t="inlineStr">
        <is>
          <t>Good Manufacturing Practice</t>
        </is>
      </c>
      <c r="N89" s="165" t="inlineStr">
        <is>
          <t>Product</t>
        </is>
      </c>
      <c r="O89" s="166" t="inlineStr">
        <is>
          <t>[SOURCE: Pharma Plus เล่มม่วง 2 - ข้อสอบย้อนหลัง PLE-CC1 ปี 2564 วันที่ 1 ข้อ 71]</t>
        </is>
      </c>
      <c r="P89" s="165" t="inlineStr">
        <is>
          <t>ข้อสอบเก่า</t>
        </is>
      </c>
      <c r="Q89" s="165" t="inlineStr">
        <is>
          <t>2564</t>
        </is>
      </c>
      <c r="R89" s="165" t="inlineStr"/>
    </row>
    <row r="90" ht="24" customHeight="1" s="49">
      <c r="A90" s="165" t="n">
        <v>88</v>
      </c>
      <c r="B90" s="166" t="inlineStr">
        <is>
          <t>จากใบ COA benzoyl peroxide gel นอกจากหัวข้อ identification, pH, assay, microbial limit ควรทดสอบหัวข้ออะไรเพิ่มเติม</t>
        </is>
      </c>
      <c r="C90" s="166" t="inlineStr"/>
      <c r="D90" s="166" t="inlineStr">
        <is>
          <t>Delivery volume</t>
        </is>
      </c>
      <c r="E90" s="166" t="inlineStr">
        <is>
          <t>Weight variation</t>
        </is>
      </c>
      <c r="F90" s="166" t="inlineStr">
        <is>
          <t>Freeze thaw cycle</t>
        </is>
      </c>
      <c r="G90" s="166" t="inlineStr">
        <is>
          <t>Content uniformity</t>
        </is>
      </c>
      <c r="H90" s="166" t="inlineStr">
        <is>
          <t>Sterility test</t>
        </is>
      </c>
      <c r="I90" s="165" t="inlineStr">
        <is>
          <t>1</t>
        </is>
      </c>
      <c r="J90" s="166" t="inlineStr">
        <is>
          <t>✅ คำตอบที่ถูกต้อง: ข้อ ก. Delivery volume
🎯 ทำไมข้อนี้ถึงถูก: สำหรับยาเตรียมกึ่งแข็งรูปแบบเจลหรือครีมบรรจุในหลอด (semisolid topical dosage forms in tubes) ตามมาตรฐานข้อกำหนดของเภสัชตำรับ (Pharmacopeia) ในใบรับรองผลการตรวจวิเคราะห์ (Certificate of Analysis - COA) สำหรับการปล่อยผ่านรุ่นการผลิต (batch release) ต้องมีการทดสอบปริมาตรหรือน้ำหนักที่สามารถถ่ายหรือบีบออกมาใช้ได้จริงจากภาชนะบรรจุ เรียกว่า Minimum fill หรือ Deliverable volume / Delivered dose เพื่อประกันว่าผู้บริโภคจะได้รับปริมาณยาครบถ้วนตามฉลาก
🔍 ข้ออื่นผิดเพราะอะไร:
• ข้อ ข.: Weight variation เป็นการทดสอบความสม่ำเสมอของน้ำหนักสำหรับยาเม็ด แคปซูล หรือผงแห้ง ไม่ใช่ข้อกำหนดการปล่อยผ่านของเจลในหลอด
• ข้อ ค.: Freeze thaw cycle เป็นการทดสอบเร่งสภาวะความคงตัวในขั้นตอนการพัฒนาสูตรตำรับ (formulation development/stability testing) ไม่ใช่หัวข้อการตรวจสอบประจำรุ่นการผลิตในใบ COA
• ข้อ ง.: Content uniformity ใช้ทดสอบความสม่ำเสมอของปริมาณตัวยาในยาเม็ดหรือแคปซูลที่มีปริมาณตัวยาน้อย
• ข้อ จ.: Sterility test เป็นการทดสอบความปราศจากเชื้อสำหรับยาฉีดหรือยาหยอดตา ยาทารักษาสิวทั่วไปไม่ได้กำหนดให้เป็นยาปราศจากเชื้อ แต่ใช้เกณฑ์ Microbial limit test</t>
        </is>
      </c>
      <c r="K90" s="166" t="inlineStr"/>
      <c r="L90" s="166" t="inlineStr">
        <is>
          <t>Preformulation &amp; GMP</t>
        </is>
      </c>
      <c r="M90" s="166" t="inlineStr">
        <is>
          <t>Good Manufacturing Practice</t>
        </is>
      </c>
      <c r="N90" s="165" t="inlineStr">
        <is>
          <t>Product</t>
        </is>
      </c>
      <c r="O90" s="166" t="inlineStr">
        <is>
          <t>[SOURCE: Pharma Plus เล่มม่วง 2 - ข้อสอบย้อนหลัง PLE-CC1 ปี 2564 วันที่ 1 ข้อ 75]</t>
        </is>
      </c>
      <c r="P90" s="165" t="inlineStr">
        <is>
          <t>ข้อสอบเก่า</t>
        </is>
      </c>
      <c r="Q90" s="165" t="inlineStr">
        <is>
          <t>2564</t>
        </is>
      </c>
      <c r="R90" s="165" t="inlineStr"/>
    </row>
    <row r="91" ht="24" customHeight="1" s="49">
      <c r="A91" s="165" t="n">
        <v>89</v>
      </c>
      <c r="B91" s="166" t="inlineStr">
        <is>
          <t>Total count ทดสอบด้วยเทคนิคอะไร หากต้องการเพาะเชื้อเพื่อนับจำนวนเชื้อวิธีใดเหมาะสมที่สุด</t>
        </is>
      </c>
      <c r="C91" s="166" t="inlineStr"/>
      <c r="D91" s="166" t="inlineStr">
        <is>
          <t>Pour plate</t>
        </is>
      </c>
      <c r="E91" s="166" t="inlineStr">
        <is>
          <t>Spread plate</t>
        </is>
      </c>
      <c r="F91" s="166" t="inlineStr">
        <is>
          <t>Agar slant</t>
        </is>
      </c>
      <c r="G91" s="166" t="inlineStr">
        <is>
          <t>Three sector streak</t>
        </is>
      </c>
      <c r="H91" s="166" t="inlineStr">
        <is>
          <t>Quadrant streak</t>
        </is>
      </c>
      <c r="I91" s="165" t="inlineStr">
        <is>
          <t>1</t>
        </is>
      </c>
      <c r="J91" s="166" t="inlineStr">
        <is>
          <t>✅ คำตอบที่ถูกต้อง: ข้อ ก. Pour plate
🎯 ทำไมข้อนี้ถึงถูก: ในการตรวจนับจำนวนจุลินทรีย์ทั้งหมด (Total Aerobic Microbial Count - TAMC) ตามมาตรฐานเภสัชตำรับ (Microbial Enumeration Tests) เทคนิค Pour plate method (หรือ Membrane filtration เมื่อตัวยาละลายน้ำ) เป็นวิธีมาตรฐานที่เหมาะสมที่สุดในการนับจำนวนโคโลนี เนื่องจากสามารถใส่ตัวอย่างสารละลายได้ปริมาตรมากกว่า (1 mL) และโคโลนีจะเจริญกระจายตัวสม่ำเสมอทั้งภายในเนื้อวุ้นและบนผิววุ้น ทำให้การนับจำนวนทำได้แม่นยำ
🔍 ข้ออื่นผิดเพราะอะไร:
• ข้อ ข.: Spread plate ใช้ปริมาตรตัวอย่างได้น้อยกว่า (ปกติ 0.1 mL) จึงมีความไวในการตรวจหาจำนวนเชื้อต่ำกว่า pour plate ในการทดสอบ microbial limit ทั่วไป
• ข้อ ค.: Agar slant ใช้สำหรับการเก็บรักษาและเพาะเลี้ยงสต็อกเชื้อบริสุทธิ์ (culture maintenance) ไม่สามารถใช้นับจำนวนจุลินทรีย์เชิงปริมาณได้
• ข้อ ง.: Three sector streak เป็นเทคนิคการสตรีกลงบนจานเพาะเชื้อเพื่อแยกเชื้อให้ได้โคโลนีเดี่ยว (isolation of single colonies) ไม่ใช่การนับจำนวนเชิงปริมาณ
• ข้อ จ.: Quadrant streak เป็นเทคนิคการสตรีก 4 ทิศทางเพื่อแยกเชื้อบริสุทธิ์ ไม่ใช่เทคนิคตรวจนับจำนวน</t>
        </is>
      </c>
      <c r="K91" s="166" t="inlineStr"/>
      <c r="L91" s="166" t="inlineStr">
        <is>
          <t>Preformulation &amp; GMP</t>
        </is>
      </c>
      <c r="M91" s="166" t="inlineStr">
        <is>
          <t>Good Manufacturing Practice</t>
        </is>
      </c>
      <c r="N91" s="165" t="inlineStr">
        <is>
          <t>Product</t>
        </is>
      </c>
      <c r="O91" s="166" t="inlineStr">
        <is>
          <t>[SOURCE: Pharma Plus เล่มม่วง 2 - ข้อสอบย้อนหลัง PLE-CC1 ปี 2564 วันที่ 1 ข้อ 84]</t>
        </is>
      </c>
      <c r="P91" s="165" t="inlineStr">
        <is>
          <t>ข้อสอบเก่า</t>
        </is>
      </c>
      <c r="Q91" s="165" t="inlineStr">
        <is>
          <t>2564</t>
        </is>
      </c>
      <c r="R91" s="165" t="inlineStr"/>
    </row>
    <row r="92" ht="24" customHeight="1" s="49">
      <c r="A92" s="165" t="n">
        <v>90</v>
      </c>
      <c r="B92" s="166" t="inlineStr">
        <is>
          <t>[]
ให้ตารางการทดสอบดูความคงตัวของยาชนิดหนึ่งและให้กำหนดวันหมดอายุ (shelf-life) กำหนด % ยา LA = 112%
| ปริมาณตัวยาสำคัญ % | เวลา |
| 101 | 3 เดือน |
| 99 | 6 เดือน |
| 98 | 1 ปี |
| 88 | 2 ปี |
| 87 | 3 ปี |
คำถาม: ให้ตารางการทดสอบดูความคงตัวของยาชนิดหนึ่งและให้กำหนดวันหมดอายุ (shelf-life) กำหนด % ยา LA = 112% ควรมีอายุการใช้เท่าใด</t>
        </is>
      </c>
      <c r="C92" s="166" t="inlineStr"/>
      <c r="D92" s="166" t="inlineStr">
        <is>
          <t>3 เดือน</t>
        </is>
      </c>
      <c r="E92" s="166" t="inlineStr">
        <is>
          <t>6 เดือน</t>
        </is>
      </c>
      <c r="F92" s="166" t="inlineStr">
        <is>
          <t>1 ปี</t>
        </is>
      </c>
      <c r="G92" s="166" t="inlineStr">
        <is>
          <t>2 ปี</t>
        </is>
      </c>
      <c r="H92" s="166" t="inlineStr">
        <is>
          <t>3 ปี</t>
        </is>
      </c>
      <c r="I92" s="165" t="inlineStr">
        <is>
          <t>3</t>
        </is>
      </c>
      <c r="J92" s="166" t="inlineStr">
        <is>
          <t>✅ คำตอบที่ถูกต้อง: ข้อ ค. 1 ปี
🎯 ทำไมข้อนี้ถึงถูก: ตามมาตรฐานสากลและเภสัชตำรับ วันหมดอายุหรืออายุการใช้ (Shelf-life / t90) กำหนดจากช่วงเวลาที่ตัวยาสำคัญสลายตัวจนเหลือไม่น้อยกว่า 90% ของปริมาณที่ระบุบนฉลาก (90% of labeled amount / %LA) จากตารางผลการทดสอบ: ที่ 1 ปี มีปริมาณตัวยาสำคัญ 98% (ผ่านเกณฑ์ &gt;= 90%) แต่พอถึงเวลา 2 ปี ปริมาณตัวยาสำคัญลดลงเหลือ 88% ซึ่งตกเกณฑ์มาตรฐาน (น้อยกว่า 90%) ดังนั้นอายุการใช้ที่ยอมรับได้ตามเกณฑ์ความคงตัวจึงเท่ากับ 1 ปี
🔍 ข้ออื่นผิดเพราะอะไร:
• ข้อ ก.: 3 เดือน ตัวยายังเหลือสูงถึง 101% ยังไม่ถึงจุดกำหนดอายุการใช้
• ข้อ ข.: 6 เดือน ตัวยายังเหลือ 99% ยังมีความคงตัวดีและสามารถยืดอายุต่อไปได้ถึง 1 ปี
• ข้อ ง.: 2 ปี ปริมาณตัวยาเหลือเพียง 88% ซึ่งต่ำกว่าเกณฑ์มาตรฐาน 90% จึงไม่สามารถกำหนดอายุการใช้ถึง 2 ปีได้
• ข้อ จ.: 3 ปี ปริมาณตัวยาเหลือ 87% ซึ่งตกเกณฑ์มาตรฐานอย่างชัดเจน</t>
        </is>
      </c>
      <c r="K92" s="166" t="inlineStr"/>
      <c r="L92" s="166" t="inlineStr">
        <is>
          <t>Preformulation &amp; GMP</t>
        </is>
      </c>
      <c r="M92" s="166" t="inlineStr">
        <is>
          <t>Stability testing</t>
        </is>
      </c>
      <c r="N92" s="165" t="inlineStr">
        <is>
          <t>Product</t>
        </is>
      </c>
      <c r="O92" s="166" t="inlineStr">
        <is>
          <t>[SOURCE: Pharma Plus เล่มม่วง 2 - ข้อสอบย้อนหลัง PLE-CC1 ปี 2564 วันที่ 1 ข้อ 86]</t>
        </is>
      </c>
      <c r="P92" s="165" t="inlineStr">
        <is>
          <t>ข้อสอบเก่า</t>
        </is>
      </c>
      <c r="Q92" s="165" t="inlineStr">
        <is>
          <t>2564</t>
        </is>
      </c>
      <c r="R92" s="165" t="inlineStr"/>
    </row>
    <row r="93" ht="24" customHeight="1" s="49">
      <c r="A93" s="165" t="n">
        <v>91</v>
      </c>
      <c r="B93" s="166" t="inlineStr">
        <is>
          <t>ยา HCTZ 25 mg จากน้ำหนักเม็ดยา ทั้งเม็ด 100 mg ควรตรวจ uniformity of dosage unit ใน USP41 ด้วยวิธีใด</t>
        </is>
      </c>
      <c r="C93" s="166" t="inlineStr"/>
      <c r="D93" s="166" t="inlineStr">
        <is>
          <t>CU เพราะตัวยาสำคัญ น้อยกว่า 25 mg และ สัดส่วนตัวยาสำคัญคิด เป็น 25% ของน้ำหนักยาทั้งเม็ด</t>
        </is>
      </c>
      <c r="E93" s="166" t="inlineStr">
        <is>
          <t>CU เพราะตัวยาสำคัญ น้อยกว่า 25 mg หรือสัดส่วนตัวยาสำคัญคิด เป็น 25% ของน้ำหนักยาทั้งเม็ด</t>
        </is>
      </c>
      <c r="F93" s="166" t="inlineStr">
        <is>
          <t>WV เพราะตัวยาสำคัญ ตั้งแต่ 25 mg และสัดส่วนตัวยาสำคัญ คิดเป็น 25% ของน้ำหนักยาทั้งเม็ด</t>
        </is>
      </c>
      <c r="G93" s="166" t="inlineStr">
        <is>
          <t>WV เพราะตัวยาสำคัญตั้งแต่ 25 mg หรือ สัดส่วนตัวยาสำคัญคิดเป็น 25% ของน้ำหนักยาทั้งเม็ด</t>
        </is>
      </c>
      <c r="H93" s="166" t="inlineStr">
        <is>
          <t>WV เพราะตัวยาสำคัญตั้งแต่ 25 mg ขึ้นไป</t>
        </is>
      </c>
      <c r="I93" s="165" t="inlineStr">
        <is>
          <t>3</t>
        </is>
      </c>
      <c r="J93" s="166" t="inlineStr">
        <is>
          <t>✅ คำตอบที่ถูกต้อง: ข้อ ค. WV เพราะตัวยาสำคัญ ตั้งแต่ 25 mg และสัดส่วนตัวยาสำคัญ คิดเป็น 25% ของน้ำหนักยาทั้งเม็ด
🎯 ทำไมข้อนี้ถึงถูก: ตามข้อกำหนด USP &lt;905&gt; Uniformity of Dosage Units ยาเม็ดเคลือบฟิล์มหรือยาเม็ดไม่เคลือบจะสามารถใช้วิธี Weight Variation (WV) ได้ก็ต่อเมื่อเข้าเงื่อนไขครบทั้ง 2 ข้อคือ: (1) ปริมาณตัวยาสำคัญในแต่ละหน่วยต้องตั้งแต่ 25 mg ขึ้นไป (&gt;= 25 mg) และ (2) สัดส่วนของตัวยาสำคัญต้องคิดเป็นตั้งแต่ 25% ขึ้นไปของน้ำหนักยาทั้งหมด (drug load &gt;= 25%) ซึ่งยาเม็ด HCTZ 25 mg ในน้ำหนักเม็ด 100 mg มีตัวยาสำคัญ 25 mg และคิดเป็น 25% พอดี จึงสามารถทดสอบด้วยวิธี Weight Variation ได้
🔍 ข้ออื่นผิดเพราะอะไร:
• ข้อ ก.: ตัวยาสำคัญไม่ได้น้อยกว่า 25 mg และหากน้อยกว่า 25 mg จะต้องตรวจด้วย Content Uniformity (CU)
• ข้อ ข.: เงื่อนไขของการเลือกวิธีตรวจไม่ใช่เกณฑ์ 'หรือ' แต่การใช้ WV ต้องผ่านเกณฑ์ทั้งสองข้อพร้อมกัน
• ข้อ ง.: การใช้ Weight variation ต้องเข้าเกณฑ์ทั้งสองข้อเชื่อมด้วย 'และ' (&gt;= 25 mg และ drug load &gt;= 25%) ไม่ใช่ 'หรือ'
• ข้อ จ.: เกณฑ์ปริมาณตัวยาสำคัญตั้งแต่ 25 mg ขึ้นไปเพียงข้อเดียวยังไม่พอ ต้องพิจารณาสัดส่วน drug load ร่วมด้วย</t>
        </is>
      </c>
      <c r="K93" s="166" t="inlineStr"/>
      <c r="L93" s="166" t="inlineStr">
        <is>
          <t>Preformulation &amp; GMP</t>
        </is>
      </c>
      <c r="M93" s="166" t="inlineStr">
        <is>
          <t>Good Manufacturing Practice</t>
        </is>
      </c>
      <c r="N93" s="165" t="inlineStr">
        <is>
          <t>Product</t>
        </is>
      </c>
      <c r="O93" s="166" t="inlineStr">
        <is>
          <t>[SOURCE: Pharma Plus เล่มม่วง 2 - ข้อสอบย้อนหลัง PLE-CC1 ปี 2564 วันที่ 1 ข้อ 93]</t>
        </is>
      </c>
      <c r="P93" s="165" t="inlineStr">
        <is>
          <t>ข้อสอบเก่า</t>
        </is>
      </c>
      <c r="Q93" s="165" t="inlineStr">
        <is>
          <t>2564</t>
        </is>
      </c>
      <c r="R93" s="165" t="inlineStr"/>
    </row>
    <row r="94" ht="24" customHeight="1" s="49">
      <c r="A94" s="165" t="n">
        <v>92</v>
      </c>
      <c r="B94" s="166" t="inlineStr">
        <is>
          <t>[จากใบ COA Cloxacillin]
จาก ใบ COA Cloxacillin
Composition: Each capsule contains: White Powder
Cloxacillin Sodium equiv. to cloxacillin 500 mg, starch, colloidal silicon dioxide, Mg stearate SLS, lactose
Test / Specifications / Results
- Appearance: White powder in the Green-Blue capsule No.0 / Conforms
- Identification: Positive for Cloxacillin / Positive
- Assay: 90.0 - 120.0 %LA / 99.0 % LA
- Average weight per capsule: 555.0 - 645.0 mg / 608.0 mg
- Weight variation: ±7.5% / 5.0%
- Disintegration time: Within 15 minutes / 9 minutes
- Dissolution test: NLT 80%(Q) of the labeled amount of C19H18ClN3O5S is dissolved in 60 minutes / 82.0, 88.0, 91.0, 84.0, 92.0, 99.0
- Water content: Medium pH 6.8, Apparatus I, Not more than 14.5% / 10.0%
คำถาม: จาก ใบ COA Cloxacillin ข้อใดถูก</t>
        </is>
      </c>
      <c r="C94" s="166" t="inlineStr"/>
      <c r="D94" s="166" t="inlineStr">
        <is>
          <t>ยาผ่าน การวิเคราะห์ ในทุกหัวข้อ</t>
        </is>
      </c>
      <c r="E94" s="166" t="inlineStr">
        <is>
          <t>การแตกตัวไม่ผ่าน เพราะได้น้อยกว่า 15 นาที</t>
        </is>
      </c>
      <c r="F94" s="166" t="inlineStr">
        <is>
          <t>Weight variation ไม่ผ่าน ได้น้อยกว่า 75%</t>
        </is>
      </c>
      <c r="G94" s="166" t="inlineStr">
        <is>
          <t>Dissolution ไม่ผ่าน ได้น้อยกว่า 85% ต้องทดสอบเพิ่ม</t>
        </is>
      </c>
      <c r="H94" s="166" t="inlineStr">
        <is>
          <t>การวิเคราะห์ตัวยาสำคัญไม่ผ่าน เพราะได้เป็น กว่า 90%</t>
        </is>
      </c>
      <c r="I94" s="165" t="inlineStr">
        <is>
          <t>1</t>
        </is>
      </c>
      <c r="J94" s="166" t="inlineStr">
        <is>
          <t>✅ คำตอบที่ถูกต้อง: ข้อ ก. ยาผ่าน การวิเคราะห์ ในทุกหัวข้อ
🎯 ทำไมข้อนี้ถึงถูก: เมื่อเปรียบเทียบผลการทดสอบ (Results) กับเกณฑ์มาตรฐาน (Specifications): Appearance สอดคล้อง (Conforms), Identification ให้ผลบวก, Assay ได้ 99.0% (เกณฑ์ 90.0-120.0%), Average weight ได้ 608.0 mg (เกณฑ์ 555.0-645.0 mg), Weight variation ได้ 5.0% (เกณฑ์ไม่เกิน +-7.5%), Disintegration ได้ 9 นาที (เกณฑ์ไม่เกิน 15 นาที), Dissolution ทุกหน่วยละลายได้มากกว่า 80% (Q) ใน 60 นาที (ค่าต่ำสุดคือ 82.0% ผ่านเกณฑ์ S1), Water content ได้ 10.0% (เกณฑ์ไม่เกิน 14.5%) สรุปได้ว่าผ่านการวิเคราะห์ครบถ้วนทุกหัวข้อ
🔍 ข้ออื่นผิดเพราะอะไร:
• ข้อ ข.: เกณฑ์การแตกตัวกำหนดไว้ว่าต้องแตกตัวภายใน 15 นาที (Within 15 minutes) ผลทดสอบได้ 9 นาทีจึงถือว่าผ่านเกณฑ์อย่างถูกต้อง
• ข้อ ค.: เกณฑ์ความแปรปรวนของน้ำหนักคือ +-7.5% ผลที่ได้คือ 5.0% ซึ่งอยู่ในเกณฑ์ยอมรับ
• ข้อ ง.: เกณฑ์การละลายคือ NLT 80% (Q) ผลที่ได้ของทั้ง 6 แคปซูลคือ 82, 88, 91, 84, 92, 99% ซึ่งทุกหน่วยมากกว่า Q+5% (&gt;=85%) ผ่านการทดสอบในขั้น Stage 1 (S1) ทันที
• ข้อ จ.: ผล Assay ได้ 99.0% ซึ่งอยู่ในช่วงมาตรฐาน 90.0-120.0% LA จึงถือว่าผ่านเกณฑ์อย่างสมบูรณ์</t>
        </is>
      </c>
      <c r="K94" s="166" t="inlineStr"/>
      <c r="L94" s="166" t="inlineStr">
        <is>
          <t>Preformulation &amp; GMP</t>
        </is>
      </c>
      <c r="M94" s="166" t="inlineStr">
        <is>
          <t>Good Manufacturing Practice</t>
        </is>
      </c>
      <c r="N94" s="165" t="inlineStr">
        <is>
          <t>Product</t>
        </is>
      </c>
      <c r="O94" s="166" t="inlineStr">
        <is>
          <t>[SOURCE: Pharma Plus เล่มม่วง 2 - ข้อสอบย้อนหลัง PLE-CC1 ปี 2564 วันที่ 1 ข้อ 96]</t>
        </is>
      </c>
      <c r="P94" s="165" t="inlineStr">
        <is>
          <t>ข้อสอบเก่า</t>
        </is>
      </c>
      <c r="Q94" s="165" t="inlineStr">
        <is>
          <t>2564</t>
        </is>
      </c>
      <c r="R94" s="165" t="inlineStr"/>
    </row>
    <row r="95" ht="24" customHeight="1" s="49">
      <c r="A95" s="165" t="n">
        <v>93</v>
      </c>
      <c r="B95" s="166" t="inlineStr">
        <is>
          <t>Residue on ignition คือการตรวจอะไร</t>
        </is>
      </c>
      <c r="C95" s="166" t="inlineStr"/>
      <c r="D95" s="166" t="inlineStr">
        <is>
          <t>เพื่อหาปริมาณ organic impurity</t>
        </is>
      </c>
      <c r="E95" s="166" t="inlineStr">
        <is>
          <t>เพื่อหาปริมาณ inorganic impurity</t>
        </is>
      </c>
      <c r="F95" s="166" t="inlineStr">
        <is>
          <t>เพื่อพิสูจน์ว่า organic impurity เป็นสารใด</t>
        </is>
      </c>
      <c r="G95" s="166" t="inlineStr">
        <is>
          <t>เพื่อพิสูจน์ว่า inorganic impurity เป็นสารใด</t>
        </is>
      </c>
      <c r="H95" s="166" t="inlineStr">
        <is>
          <t>เพื่อหาปริมาณสารที่ระเหยง่าย</t>
        </is>
      </c>
      <c r="I95" s="165" t="inlineStr">
        <is>
          <t>2</t>
        </is>
      </c>
      <c r="J95" s="166" t="inlineStr">
        <is>
          <t>✅ คำตอบที่ถูกต้อง: ข้อ ข. เพื่อหาปริมาณ inorganic impurity
🎯 ทำไมข้อนี้ถึงถูก: การทดสอบ Residue on Ignition (หรือ Sulfated Ash ตามข้อกำหนด USP &lt;281&gt;) เป็นการทดสอบเพื่อวัดปริมาณสารปนเปื้อนประเภทอนินทรีย์ (inorganic impurities) ที่เหลืออยู่หลังจากการเผาไหม้สารตัวอย่างอินทรีย์ที่อุณหภูมิสูงประมาณ 600-800 องศาเซลเซียส ร่วมกับกรดซัลฟิวริก โดยสารอินทรีย์จะถูกเผาไหม้กลายเป็นก๊าซคาร์บอนไดออกไซด์และน้ำระเหยออกไปทั้งหมด เหลือเพียงเถ้าเกลือซัลเฟตของแร่ธาตุอนินทรีย์
🔍 ข้ออื่นผิดเพราะอะไร:
• ข้อ ก.: การหาปริมาณ organic impurity มักใช้เทคนิคทางโครมาโทกราฟี เช่น HPLC หรือ GC
• ข้อ ค.: การพิสูจน์เอกลักษณ์สารอินทรีย์ใช้เทคนิค IR, NMR หรือ Mass Spectrometry
• ข้อ ง.: การทดสอบ residue on ignition เป็นการชั่งน้ำหนักหาปริมาณเชิงปริมาณ (quantitative test) ไม่ได้เป็นการพิสูจน์เอกลักษณ์เชิงคุณภาพว่าเป็นธาตุใด
• ข้อ จ.: การหาปริมาณสารระเหยง่ายหรือน้ำใช้วิธี Loss on Drying (LOD) หรือ Karl Fischer titration</t>
        </is>
      </c>
      <c r="K95" s="166" t="inlineStr"/>
      <c r="L95" s="166" t="inlineStr">
        <is>
          <t>Preformulation &amp; GMP</t>
        </is>
      </c>
      <c r="M95" s="166" t="inlineStr">
        <is>
          <t>Good Manufacturing Practice</t>
        </is>
      </c>
      <c r="N95" s="165" t="inlineStr">
        <is>
          <t>Product</t>
        </is>
      </c>
      <c r="O95" s="166" t="inlineStr">
        <is>
          <t>[SOURCE: Pharma Plus เล่มม่วง 2 - ข้อสอบย้อนหลัง PLE-CC1 ปี 2564 วันที่ 1 ข้อ 99]</t>
        </is>
      </c>
      <c r="P95" s="165" t="inlineStr">
        <is>
          <t>ข้อสอบเก่า</t>
        </is>
      </c>
      <c r="Q95" s="165" t="inlineStr">
        <is>
          <t>2564</t>
        </is>
      </c>
      <c r="R95" s="165" t="inlineStr"/>
    </row>
    <row r="96" ht="24" customHeight="1" s="49">
      <c r="A96" s="165" t="n">
        <v>94</v>
      </c>
      <c r="B96" s="166" t="inlineStr">
        <is>
          <t>การทดสอบเพื่อควบคุมคุณภาพยาฉีด ข้อใดผิด</t>
        </is>
      </c>
      <c r="C96" s="166" t="inlineStr"/>
      <c r="D96" s="166" t="inlineStr">
        <is>
          <t>Sterility tests</t>
        </is>
      </c>
      <c r="E96" s="166" t="inlineStr">
        <is>
          <t>Particulate matter</t>
        </is>
      </c>
      <c r="F96" s="166" t="inlineStr">
        <is>
          <t>Pyrogen test</t>
        </is>
      </c>
      <c r="G96" s="166" t="inlineStr">
        <is>
          <t>Safety test</t>
        </is>
      </c>
      <c r="H96" s="166" t="inlineStr">
        <is>
          <t>Microbial limit test</t>
        </is>
      </c>
      <c r="I96" s="165" t="inlineStr">
        <is>
          <t>5</t>
        </is>
      </c>
      <c r="J96" s="166" t="inlineStr">
        <is>
          <t>✅ คำตอบที่ถูกต้อง: ข้อ จ. Microbial limit test
🎯 ทำไมข้อนี้ถึงถูก: ยาฉีด (Injections / Parenteral preparations) จัดเป็นยาปราศจากเชื้อ (Sterile dosage form) ซึ่งต้องผ่านการทดสอบความปราศจากเชื้ออย่างสมบูรณ์แบบคือ Sterility test (USP &lt;71&gt;) ส่วนการทดสอบ Microbial limit test (USP &lt;61&gt;/&lt;62&gt;) เป็นการทดสอบนับจำนวนและจำกัดเชื้อสำหรับยาที่ไม่ปราศจากเชื้อ (Non-sterile preparations) เช่น ยาเม็ด ยาน้ำรับประทาน หรือยาทาภายนอก จึงไม่นำมาใช้ควบคุมคุณภาพยาฉีด
🔍 ข้ออื่นผิดเพราะอะไร:
• ข้อ ก.: Sterility test เป็นการทดสอบภาคบังคับเพื่อยืนยันว่ายาฉีดไม่มีจุลชีพที่มีชีวิตอยู่เลย
• ข้อ ข.: Particulate matter in injections (USP &lt;788&gt;) เป็นการทดสอบอนุภาคแปลกปลอมขนาดเล็กที่ไม่ละลายในยาฉีดเพื่อป้องกันการอุดตันเส้นเลือด
• ข้อ ค.: Bacterial endotoxins test หรือ Pyrogen test เป็นการทดสอบสารก่อไข้ซึ่งเป็นข้อกำหนดสำคัญของยาฉีด
• ข้อ ง.: Safety test (หรือ Biological reactivity / abnormal toxicity test) มีกำหนดในเภสัชตำรับสำหรับยาชีววัตถุและยาฉีดบางประเภท</t>
        </is>
      </c>
      <c r="K96" s="166" t="inlineStr"/>
      <c r="L96" s="166" t="inlineStr">
        <is>
          <t>Preformulation &amp; GMP</t>
        </is>
      </c>
      <c r="M96" s="166" t="inlineStr">
        <is>
          <t>Good Manufacturing Practice</t>
        </is>
      </c>
      <c r="N96" s="165" t="inlineStr">
        <is>
          <t>Product</t>
        </is>
      </c>
      <c r="O96" s="166" t="inlineStr">
        <is>
          <t>[SOURCE: Pharma Plus เล่มม่วง 2 - ข้อสอบย้อนหลัง PLE-CC1 ปี 2564 วันที่ 1 ข้อ 106]</t>
        </is>
      </c>
      <c r="P96" s="165" t="inlineStr">
        <is>
          <t>ข้อสอบเก่า</t>
        </is>
      </c>
      <c r="Q96" s="165" t="inlineStr">
        <is>
          <t>2564</t>
        </is>
      </c>
      <c r="R96" s="165" t="inlineStr"/>
    </row>
    <row r="97" ht="24" customHeight="1" s="49">
      <c r="A97" s="165" t="n">
        <v>95</v>
      </c>
      <c r="B97" s="166" t="inlineStr">
        <is>
          <t>[การทดสอบความคงตัวของยาตามเกณฑ์อาเซียน]
การกำหนดสภาวะการทดสอบความคงตัวระยะยาว (long-term stability testing) สำหรับยาสำเร็จรูปในประเทศไทย
คำถาม: สภาวะในการทดสอบความคงตัวของยาในประเทศไทย ใช้สภาวะใด</t>
        </is>
      </c>
      <c r="C97" s="166" t="inlineStr"/>
      <c r="D97" s="166" t="inlineStr">
        <is>
          <t>25 °C / 70% RH</t>
        </is>
      </c>
      <c r="E97" s="166" t="inlineStr">
        <is>
          <t>25 °C / 75% RH</t>
        </is>
      </c>
      <c r="F97" s="166" t="inlineStr">
        <is>
          <t>30 °C / 70% RH</t>
        </is>
      </c>
      <c r="G97" s="166" t="inlineStr">
        <is>
          <t>30 °C / 75% RH</t>
        </is>
      </c>
      <c r="H97" s="166" t="inlineStr">
        <is>
          <t>40 °C / 70% RH</t>
        </is>
      </c>
      <c r="I97" s="165" t="inlineStr">
        <is>
          <t>4</t>
        </is>
      </c>
      <c r="J97" s="166" t="inlineStr">
        <is>
          <t>✅ คำตอบที่ถูกต้อง: ข้อ ง. 30 °C / 75% RH
🎯 ทำไมข้อนี้ถึงถูก:
ประเทศไทยจัดอยู่ในเขตภูมิอากาศโซนร้อนชื้นสูง คือ Climatic Zone IVb (hot and very humid) ตามแนวทาง ASEAN Harmonization on Stability Study of Drug Product ซึ่งกำหนดสภาวะการทดสอบความคงตัวระยะยาว (real-time/long-term testing) ที่อุณหภูมิ 30 องศาเซลเซียส บวกหรือลบ 2 องศาเซลเซียส และความชื้นสัมพัทธ์ 75% RH บวกหรือลบ 5% RH
🔍 ข้ออื่นผิดเพราะอะไร:
• ข้อ ก. 25 °C / 70% RH: ไม่ใช่ค่ามาตรฐานของทั้ง ICH และ ASEAN stability guidelines
• ข้อ ข. 25 °C / 75% RH: ไม่ตรงกับสภาวะ Zone IVb โดยอุณหภูมิ 25 °C เป็นสภาวะของ Zone II (subtropical)
• ข้อ ค. 30 °C / 70% RH: ไม่ตรงกับเกณฑ์ปัจจุบันของ Zone IVb ซึ่งกำหนดความชื้นสัมพัทธ์ไว้ที่ 75% RH
• ข้อ จ. 40 °C / 70% RH: สภาวะการทดสอบแบบเร่ง (accelerated testing) ตามเกณฑ์อาเซียนคือ 40 °C / 75% RH ไม่ใช่ 70% RH</t>
        </is>
      </c>
      <c r="K97" s="166" t="inlineStr"/>
      <c r="L97" s="166" t="inlineStr">
        <is>
          <t>Preformulation &amp; GMP</t>
        </is>
      </c>
      <c r="M97" s="166" t="inlineStr">
        <is>
          <t>Stability testing</t>
        </is>
      </c>
      <c r="N97" s="165" t="inlineStr">
        <is>
          <t>Product</t>
        </is>
      </c>
      <c r="O97" s="166" t="inlineStr">
        <is>
          <t>[SOURCE: Pharma Plus เล่มม่วง 2 - ข้อสอบย้อนหลัง PLE-CC1 ปี 2564 วันที่ 2 ข้อ 7]</t>
        </is>
      </c>
      <c r="P97" s="165" t="inlineStr">
        <is>
          <t>ข้อสอบเก่า</t>
        </is>
      </c>
      <c r="Q97" s="165" t="inlineStr">
        <is>
          <t>2564</t>
        </is>
      </c>
      <c r="R97" s="165" t="inlineStr"/>
    </row>
    <row r="98" ht="24" customHeight="1" s="49">
      <c r="A98" s="165" t="n">
        <v>96</v>
      </c>
      <c r="B98" s="166" t="inlineStr">
        <is>
          <t>[การควบคุมคุณภาพยาฉีด (Quality Control of Parenterals)]
รายการทดสอบการควบคุมคุณภาพตามเภสัชตำรับสำหรับยาฉีด Diazepam Injection
คำถาม: Diazepam IV ไม่จำเป็นต้องตรวจอะไร</t>
        </is>
      </c>
      <c r="C98" s="166" t="inlineStr"/>
      <c r="D98" s="166" t="inlineStr">
        <is>
          <t>pH</t>
        </is>
      </c>
      <c r="E98" s="166" t="inlineStr">
        <is>
          <t>Pyrogen</t>
        </is>
      </c>
      <c r="F98" s="166" t="inlineStr">
        <is>
          <t>Leakage test</t>
        </is>
      </c>
      <c r="G98" s="166" t="inlineStr">
        <is>
          <t>Safety test</t>
        </is>
      </c>
      <c r="H98" s="166" t="inlineStr">
        <is>
          <t>Deliverable volume</t>
        </is>
      </c>
      <c r="I98" s="165" t="inlineStr">
        <is>
          <t>4</t>
        </is>
      </c>
      <c r="J98" s="166" t="inlineStr">
        <is>
          <t>✅ คำตอบที่ถูกต้อง: ข้อ ง. Safety test
🎯 ทำไมข้อนี้ถึงถูก:
การทดสอบความปลอดภัยทางชีวภาพแบบดั้งเดิม (Abnormal toxicity test หรือ General safety test ในสัตว์ทดลอง) ได้ถูกยกเลิกและถอดออกจากเภสัชตำรับสากล (USP และ Ph. Eur.) สำหรับผลิตภัณฑ์ยาเคมีสังเคราะห์ส่วนใหญ่รวมถึง Diazepam injection เนื่องจากขาดความจำเพาะและใช้การควบคุมคุณภาพทางเคมีกายภาพที่แม่นยำแทน ส่วน pH, Pyrogen/Bacterial endotoxins, Leakage test สำหรับแอมพูล และ Deliverable volume/Extractable volume ยังคงเป็นการทดสอบมาตรฐานตาม Pharmacopoeia
🔍 ข้ออื่นผิดเพราะอะไร:
• ข้อ ก. pH: เป็นข้อกำหนดสำคัญเนื่องจาก Diazepam มีความสามารถในการละลายขึ้นกับ pH สูง หาก pH เบี่ยงเบนอาจเกิดการตกตะกอนของตัวยา
• ข้อ ข. Pyrogen: เป็นข้อกำหนดบังคับสำหรับยาฉีดทุกชนิดเพื่อป้องกันภาวะ febrile reaction
• ข้อ ค. Leakage test: เป็นการทดสอบมาตรฐานสำหรับหลอดแอมพูลแก้วเพื่อยืนยันความสมบูรณ์ของการปิดผนึก (closure integrity)
• ข้อ จ. Deliverable volume: ต้องตรวจปริมาตรยาที่สามารถดูดออกมาใช้ได้จริงตามข้อกำหนด Pharmacopoeia</t>
        </is>
      </c>
      <c r="K98" s="166" t="inlineStr"/>
      <c r="L98" s="166" t="inlineStr">
        <is>
          <t>Preformulation &amp; GMP</t>
        </is>
      </c>
      <c r="M98" s="166" t="inlineStr">
        <is>
          <t>Good Manufacturing Practice</t>
        </is>
      </c>
      <c r="N98" s="165" t="inlineStr">
        <is>
          <t>Product</t>
        </is>
      </c>
      <c r="O98" s="166" t="inlineStr">
        <is>
          <t>[SOURCE: Pharma Plus เล่มม่วง 2 - ข้อสอบย้อนหลัง PLE-CC1 ปี 2564 วันที่ 2 ข้อ 39]</t>
        </is>
      </c>
      <c r="P98" s="165" t="inlineStr">
        <is>
          <t>ข้อสอบเก่า</t>
        </is>
      </c>
      <c r="Q98" s="165" t="inlineStr">
        <is>
          <t>2564</t>
        </is>
      </c>
      <c r="R98" s="165" t="inlineStr"/>
    </row>
    <row r="99" ht="24" customHeight="1" s="49">
      <c r="A99" s="165" t="n">
        <v>97</v>
      </c>
      <c r="B99" s="166" t="inlineStr">
        <is>
          <t>[กรณีศึกษา]
จาก monograph การควบคุมคุณภาพยาเม็ด diclofenac sodium delayed tablet (USP Dissolution &lt;711&gt; Method B under Apparatus 1 and Apparatus 2, Delayed-Release Dosage Forms; ACID STAGE: 0.1 N HCl 900 mL; BUFFER STAGE: pH 6.8 Phosphate buffer 900 mL; Tolerances: Not less than 75% (Q) of the labeled amount of C14H10Cl2NNaO2 is dissolved)
คำถาม: จาก monograph การควบคุมคุณภาพยาเม็ด diclofenac sodium delayed tablet ข้อใดถูกต้อง</t>
        </is>
      </c>
      <c r="C99" s="166" t="inlineStr"/>
      <c r="D99" s="166" t="inlineStr">
        <is>
          <t>ใช้ basket apparatus</t>
        </is>
      </c>
      <c r="E99" s="166" t="inlineStr">
        <is>
          <t>เป็นการทดสอบหัวข้อ dissolution</t>
        </is>
      </c>
      <c r="F99" s="166" t="inlineStr">
        <is>
          <t>เป็นการทดสอบหัวข้อ disintegration</t>
        </is>
      </c>
      <c r="G99" s="166" t="inlineStr">
        <is>
          <t>เป็นการทดสอบหัวข้อ uniformity of dosage unit</t>
        </is>
      </c>
      <c r="H99" s="166" t="inlineStr">
        <is>
          <t>ต้องมีตัวยาสลายไม่น้อยกว่า 75% ของปริมาณยาที่ระบุบนฉลาก</t>
        </is>
      </c>
      <c r="I99" s="165" t="inlineStr">
        <is>
          <t>2</t>
        </is>
      </c>
      <c r="J99" s="166" t="inlineStr">
        <is>
          <t>✅ คำตอบที่ถูกต้อง: ข้อ ข. เป็นการทดสอบหัวข้อ dissolution
🎯 ทำไมข้อนี้ถึงถูก:
หัวข้อ monograph ระบุชัดเจนว่า 'USP Dissolution &lt;711&gt; Method B under Apparatus 1 and Apparatus 2, Delayed-Release Dosage Forms; ACID STAGE ... BUFFER STAGE ... Tolerances: Not less than 75% (Q) of the labeled amount ... is dissolved' ซึ่งเป็นการทดสอบการละลายของตัวยา (dissolution testing)
🔍 ข้ออื่นผิดเพราะอะไร:
• • ข้อ ก.: Monograph ระบุว่าทดสอบภายใต้ Apparatus 1 (basket) และ Apparatus 2 (paddle) จึงไม่ได้จำกัดเฉพาะ basket apparatus เพียงอย่างเดียว
• ข้อ ค.: ไม่ใช่การทดสอบหัวข้อ disintegration (&lt;701&gt;) ซึ่งทดสอบการแตกกระจายตัวของยาเม็ด
• ข้อ ง.: ไม่ใช่การทดสอบ uniformity of dosage units (&lt;905&gt;) ซึ่งตรวจความสม่ำเสมอของตัวยาหรือน้ำหนักยา
• ข้อ จ.: ข้อความคลาดเคลื่อน คำว่า 'dissolved' หมายถึงตัวยาต้องละลายออกมา ไม่น้อยกว่า 75% (Q) ไม่ใช่ตัวยาสลายตัว (degradation)</t>
        </is>
      </c>
      <c r="K99" s="166" t="inlineStr">
        <is>
          <t>Quality Control Testing</t>
        </is>
      </c>
      <c r="L99" s="166" t="inlineStr">
        <is>
          <t>Preformulation &amp; GMP</t>
        </is>
      </c>
      <c r="M99" s="166" t="inlineStr">
        <is>
          <t>Good Manufacturing Practice</t>
        </is>
      </c>
      <c r="N99" s="165" t="inlineStr">
        <is>
          <t>Product</t>
        </is>
      </c>
      <c r="O99" s="166" t="inlineStr">
        <is>
          <t>ข้อสอบเก่า</t>
        </is>
      </c>
      <c r="P99" s="165" t="inlineStr">
        <is>
          <t>ข้อสอบเก่า</t>
        </is>
      </c>
      <c r="Q99" s="165" t="inlineStr">
        <is>
          <t>2565</t>
        </is>
      </c>
      <c r="R99" s="165" t="inlineStr"/>
    </row>
    <row r="100" ht="24" customHeight="1" s="49">
      <c r="A100" s="165" t="n">
        <v>98</v>
      </c>
      <c r="B100" s="166" t="inlineStr">
        <is>
          <t>การศึกษาความคงตัวในสภาวะเร่งตาม ASEAN guideline คือข้อใด</t>
        </is>
      </c>
      <c r="C100" s="166" t="inlineStr"/>
      <c r="D100" s="166" t="inlineStr">
        <is>
          <t>30/75 6 เดือน</t>
        </is>
      </c>
      <c r="E100" s="166" t="inlineStr">
        <is>
          <t>40/75 6 เดือน</t>
        </is>
      </c>
      <c r="F100" s="166" t="inlineStr">
        <is>
          <t>35/70 6 เดือน</t>
        </is>
      </c>
      <c r="G100" s="166" t="inlineStr">
        <is>
          <t>30/75 12 เดือน</t>
        </is>
      </c>
      <c r="H100" s="166" t="inlineStr">
        <is>
          <t>40/75 12 เดือน</t>
        </is>
      </c>
      <c r="I100" s="165" t="inlineStr">
        <is>
          <t>2</t>
        </is>
      </c>
      <c r="J100" s="166" t="inlineStr">
        <is>
          <t>✅ คำตอบที่ถูกต้อง: ข้อ ข. 40/75 6 เดือน
🎯 ทำไมข้อนี้ถึงถูก:
ตามแนวทางการศึกษาความคงสภาพของยาในภูมิภาคอาเซียน (ASEAN Guideline on Stability Study of Drug Product) สภาวะเร่ง (accelerated condition) กำหนดไว้ที่อุณหภูมิ 40 องศาเซลเซียส ความชื้นสัมพัทธ์ร้อยละ 75 (40/75) เป็นระยะเวลา 6 เดือน
🔍 ข้ออื่นผิดเพราะอะไร:
• ข้อ ก.: สภาวะ 30 องศาเซลเซียส / 75% RH เป็นสภาวะระยะยาว (long-term / real-time testing) สำหรับ Zone IVb ไม่ใช่สภาวะเร่ง
• ข้อ ค.: สภาวะ 35 องศาเซลเซียส / 70% RH ไม่ใช่สภาวะมาตรฐานตามข้อกำหนดของ ICH หรือ ASEAN
• ข้อ ง.: 30 องศาเซลเซียส / 75% RH เป็นสภาวะระยะยาวขั้นต่ำ 12 เดือน ไม่ใช่สภาวะเร่ง
• ข้อ จ.: สภาวะเร่งกำหนดระยะเวลาการศึกษามาตรฐานไว้ที่ 6 เดือน ไม่ใช่ 12 เดือน</t>
        </is>
      </c>
      <c r="K100" s="166" t="inlineStr">
        <is>
          <t>Stability Testing Guidelines</t>
        </is>
      </c>
      <c r="L100" s="166" t="inlineStr">
        <is>
          <t>Preformulation &amp; GMP</t>
        </is>
      </c>
      <c r="M100" s="166" t="inlineStr">
        <is>
          <t>Stability testing</t>
        </is>
      </c>
      <c r="N100" s="165" t="inlineStr">
        <is>
          <t>Product</t>
        </is>
      </c>
      <c r="O100" s="166" t="inlineStr">
        <is>
          <t>ข้อสอบเก่า</t>
        </is>
      </c>
      <c r="P100" s="165" t="inlineStr">
        <is>
          <t>ข้อสอบเก่า</t>
        </is>
      </c>
      <c r="Q100" s="165" t="inlineStr">
        <is>
          <t>2565</t>
        </is>
      </c>
      <c r="R100" s="165" t="inlineStr"/>
    </row>
    <row r="101" ht="24" customHeight="1" s="49">
      <c r="A101" s="165" t="n">
        <v>99</v>
      </c>
      <c r="B101" s="166" t="inlineStr">
        <is>
          <t>ในการผลิตยาต้านวัณโรค การควบคุมคุณภาพตาม USP กำหนดว่าห้ามพบเชื้อใด</t>
        </is>
      </c>
      <c r="C101" s="166" t="inlineStr"/>
      <c r="D101" s="166" t="inlineStr">
        <is>
          <t>E. coli</t>
        </is>
      </c>
      <c r="E101" s="166" t="inlineStr">
        <is>
          <t>Candida albican</t>
        </is>
      </c>
      <c r="F101" s="166" t="inlineStr">
        <is>
          <t>Bacillus subtilis</t>
        </is>
      </c>
      <c r="G101" s="166" t="inlineStr">
        <is>
          <t>Aspergillus niger</t>
        </is>
      </c>
      <c r="H101" s="166" t="inlineStr">
        <is>
          <t>Enterobacter spp.</t>
        </is>
      </c>
      <c r="I101" s="165" t="inlineStr">
        <is>
          <t>1</t>
        </is>
      </c>
      <c r="J101" s="166" t="inlineStr">
        <is>
          <t>✅ คำตอบที่ถูกต้อง: ข้อ ก. E. coli
🎯 ทำไมข้อนี้ถึงถูก:
ยาต้านวัณโรคอยู่ในรูปแบบยารับประทาน (non-sterile oral dosage forms) ซึ่งตามข้อกำหนดของ USP &lt;1111&gt; กำหนดเกณฑ์ทดสอบ absence of specified microorganisms ว่า ต้องไม่พบเชื้อ Escherichia coli (Absence of E. coli in 1 g or 1 mL)
🔍 ข้ออื่นผิดเพราะอะไร:
• ข้อ ข.: Candida albicans เป็นเชื้อที่กำหนดว่าห้ามพบในยาใช้สำหรับช่องคลอด (vaginal preparations)
• ข้อ ค.: Bacillus subtilis ใช้เป็นตัวแทนเชื้อแบคทีเรียในการทดสอบ microbial assay ของยาปฏิชีวนะ ไม่ใช่ specified microorganism ที่ห้ามพบ
• ข้อ ง.: Aspergillus niger นิยมใช้เป็นเชื้อทดสอบใน Antimicrobial Effectiveness Testing (AET) ตาม USP &lt;51&gt;
• ข้อ จ.: Enterobacter spp. เป็นเชื้อในกลุ่ม bile-tolerant gram-negative bacteria ซึ่งกำหนดเกณฑ์จำนวนรวม แต่ USP ระบุชื่อจำเพาะว่าห้ามพบ E. coli</t>
        </is>
      </c>
      <c r="K101" s="166" t="inlineStr">
        <is>
          <t>Microbiological Quality Control</t>
        </is>
      </c>
      <c r="L101" s="166" t="inlineStr">
        <is>
          <t>Preformulation &amp; GMP</t>
        </is>
      </c>
      <c r="M101" s="166" t="inlineStr">
        <is>
          <t>Good Manufacturing Practice</t>
        </is>
      </c>
      <c r="N101" s="165" t="inlineStr">
        <is>
          <t>Product</t>
        </is>
      </c>
      <c r="O101" s="166" t="inlineStr">
        <is>
          <t>ข้อสอบเก่า</t>
        </is>
      </c>
      <c r="P101" s="165" t="inlineStr">
        <is>
          <t>ข้อสอบเก่า</t>
        </is>
      </c>
      <c r="Q101" s="165" t="inlineStr">
        <is>
          <t>2565</t>
        </is>
      </c>
      <c r="R101" s="165" t="inlineStr"/>
    </row>
    <row r="102" ht="24" customHeight="1" s="49">
      <c r="A102" s="165" t="n">
        <v>100</v>
      </c>
      <c r="B102" s="166" t="inlineStr">
        <is>
          <t>หัวข้อทดสอบการควบคุมคุณภาพการนำส่งยาชนิดแผ่นแปะผิวหนังตาม USP คือข้อใด</t>
        </is>
      </c>
      <c r="C102" s="166" t="inlineStr"/>
      <c r="D102" s="166" t="inlineStr">
        <is>
          <t>Assay</t>
        </is>
      </c>
      <c r="E102" s="166" t="inlineStr">
        <is>
          <t>Impurities</t>
        </is>
      </c>
      <c r="F102" s="166" t="inlineStr">
        <is>
          <t>Description</t>
        </is>
      </c>
      <c r="G102" s="166" t="inlineStr">
        <is>
          <t>Identification</t>
        </is>
      </c>
      <c r="H102" s="166" t="inlineStr">
        <is>
          <t>Uniformity of dosage unit</t>
        </is>
      </c>
      <c r="I102" s="165" t="inlineStr">
        <is>
          <t>5</t>
        </is>
      </c>
      <c r="J102" s="166" t="inlineStr">
        <is>
          <t>✅ คำตอบที่ถูกต้อง: ข้อ จ. Uniformity of dosage unit
🎯 ทำไมข้อนี้ถึงถูก:
แผ่นแปะผิวหนัง (transdermal systems) ตามเภสัชตำรับ USP มีข้อกำหนดหัวข้อทดสอบการควบคุมคุณภาพที่สำคัญและเฉพาะเจาะจง คือ Uniformity of dosage units (ประเมิน weight variation หรือ dosage uniformity) และ In-vitro release testing
🔍 ข้ออื่นผิดเพราะอะไร:
• ข้อ ก.: Assay เป็นหัวข้อทดสอบทั่วไปสำหรับยาทุกประเภท ไม่ใช่ข้อกำหนดจำเพาะที่เน้นของ transdermal delivery
• ข้อ ข.: Impurities เป็นการทดสอบสารปนเปื้อนทั่วไปที่มีในยาทุกรูปแบบ
• ข้อ ค.: Description เป็นการตรวจลักษณะทางกายภาพภายนอกทั่วไป
• ข้อ ง.: Identification เป็นการทดสอบเอกลักษณ์ทางเคมีที่มีในเภสัชตำรับของยาทุกชนิด</t>
        </is>
      </c>
      <c r="K102" s="166" t="inlineStr">
        <is>
          <t>Quality Control of Transdermal Systems</t>
        </is>
      </c>
      <c r="L102" s="166" t="inlineStr">
        <is>
          <t>Preformulation &amp; GMP</t>
        </is>
      </c>
      <c r="M102" s="166" t="inlineStr">
        <is>
          <t>Good Manufacturing Practice</t>
        </is>
      </c>
      <c r="N102" s="165" t="inlineStr">
        <is>
          <t>Product</t>
        </is>
      </c>
      <c r="O102" s="166" t="inlineStr">
        <is>
          <t>ข้อสอบเก่า</t>
        </is>
      </c>
      <c r="P102" s="165" t="inlineStr">
        <is>
          <t>ข้อสอบเก่า</t>
        </is>
      </c>
      <c r="Q102" s="165" t="inlineStr">
        <is>
          <t>2565</t>
        </is>
      </c>
      <c r="R102" s="165" t="inlineStr"/>
    </row>
    <row r="103" ht="24" customHeight="1" s="49">
      <c r="A103" s="165" t="n">
        <v>101</v>
      </c>
      <c r="B103" s="166" t="inlineStr">
        <is>
          <t>ในขั้นตอน method validation ควรทดสอบใดเป็นอันดับแรก</t>
        </is>
      </c>
      <c r="C103" s="166" t="inlineStr"/>
      <c r="D103" s="166" t="inlineStr">
        <is>
          <t>Accuracy</t>
        </is>
      </c>
      <c r="E103" s="166" t="inlineStr">
        <is>
          <t>Precisions</t>
        </is>
      </c>
      <c r="F103" s="166" t="inlineStr">
        <is>
          <t>Specificity</t>
        </is>
      </c>
      <c r="G103" s="166" t="inlineStr">
        <is>
          <t>Linearity</t>
        </is>
      </c>
      <c r="H103" s="166" t="inlineStr">
        <is>
          <t>Range</t>
        </is>
      </c>
      <c r="I103" s="165" t="inlineStr">
        <is>
          <t>3</t>
        </is>
      </c>
      <c r="J103" s="166" t="inlineStr">
        <is>
          <t>✅ คำตอบที่ถูกต้อง: ข้อ ค. Specificity
🎯 ทำไมข้อนี้ถึงถูก:
ตามแนวทาง ICH Q2(R1) ในการทำ Method Validation ต้องทดสอบ Specificity (ความจำเพาะ) เป็นลำดับแรก เพื่อพิสูจน์ว่าวิธีวิเคราะห์สามารถวัดตัวยาสำคัญได้อย่างถูกต้องโดยไม่มีการรบกวนจาก excipients, สารสลายตัว หรือสิ่งเจือปน
🔍 ข้ออื่นผิดเพราะอะไร:
• ข้อ ก.: Accuracy ต้องทดสอบหลังจากพิสูจน์แล้วว่าวิธีมีความจำเพาะและทราบช่วง linearity ที่แน่นอน
• ข้อ ข.: Precision (repeatability/intermediate precision) จะทดสอบหลังจากมั่นใจในความจำเพาะของสัญญาณวิเคราะห์
• ข้อ ง.: Linearity ต้องทดสอบเพื่อหาช่วงความสัมพันธ์เชิงเส้น แต่ต้องยืนยัน specificity ก่อนว่าสัญญาณนั้นมาจากตัวยาจริง
• ข้อ จ.: Range ถูกกำหนดควบคู่ไปกับ linearity และ accuracy</t>
        </is>
      </c>
      <c r="K103" s="166" t="inlineStr">
        <is>
          <t>Analytical Method Validation</t>
        </is>
      </c>
      <c r="L103" s="166" t="inlineStr">
        <is>
          <t>Preformulation &amp; GMP</t>
        </is>
      </c>
      <c r="M103" s="166" t="inlineStr">
        <is>
          <t>Good Manufacturing Practice</t>
        </is>
      </c>
      <c r="N103" s="165" t="inlineStr">
        <is>
          <t>Product</t>
        </is>
      </c>
      <c r="O103" s="166" t="inlineStr">
        <is>
          <t>ข้อสอบเก่า</t>
        </is>
      </c>
      <c r="P103" s="165" t="inlineStr">
        <is>
          <t>ข้อสอบเก่า</t>
        </is>
      </c>
      <c r="Q103" s="165" t="inlineStr">
        <is>
          <t>2565</t>
        </is>
      </c>
      <c r="R103" s="165" t="inlineStr"/>
    </row>
    <row r="104" ht="24" customHeight="1" s="49">
      <c r="A104" s="176" t="n">
        <v>102</v>
      </c>
      <c r="B104" t="inlineStr">
        <is>
          <t>จาก USP 39 กำหนดให้ Prednisolone cream ห้ามมีเชื้อใดในตำรับ</t>
        </is>
      </c>
      <c r="D104" t="inlineStr">
        <is>
          <t>Escherichia coli</t>
        </is>
      </c>
      <c r="E104" t="inlineStr">
        <is>
          <t>Staphylococcus aureus</t>
        </is>
      </c>
      <c r="F104" t="inlineStr">
        <is>
          <t>Candida albicans</t>
        </is>
      </c>
      <c r="G104" t="inlineStr">
        <is>
          <t>Pseudomonas aeruginosa</t>
        </is>
      </c>
      <c r="H104" t="inlineStr">
        <is>
          <t>S. aureus และ P. aeruginosa</t>
        </is>
      </c>
      <c r="I104" t="n">
        <v>5</v>
      </c>
      <c r="J104" t="inlineStr">
        <is>
          <t>✅ คำตอบที่ถูกต้อง: ข้อ จ. S. aureus และ P. aeruginosa
🎯 ทำไมข้อนี้ถึงถูก: ตามข้อกำหนดเภสัชตำรับ USP &lt;1111&gt; Microbiological Examination of Nonsterile Products สำหรับยาเตรียมทาผิวหนัง (Cutaneous use) กำหนดเกณฑ์ทดสอบ Absence of specified microorganisms คือต้องปราศจากทั้ง Staphylococcus aureus และ Pseudomonas aeruginosa
🔍 ข้ออื่นผิดเพราะอะไร:
•
ข
้
อ
ก
.
E
s
c
h
e
r
i
c
h
i
a
c
o
l
i
:
เ
ป
็
น
เ
ช
ื
้
อ
ท
ี
่
ค
ว
บ
ค
ุ
ม
ห
้
า
ม
พ
บ
ใ
น
ย
า
เ
ต
ร
ี
ย
ม
ส
ำ
ห
ร
ั
บ
ร
ั
บ
ป
ร
ะ
ท
า
น
(
O
r
a
l
u
s
e
)
ไ
ม
่
ใ
ช
่
เ
ก
ณ
ฑ
์
จ
ำ
เ
พ
า
ะ
ข
อ
ง
ย
า
ใ
ช
้
ภ
า
ย
น
อ
ก
ท
า
ง
ผ
ิ
ว
ห
น
ั
ง
•
ข
้
อ
ข
.
S
t
a
p
h
y
l
o
c
o
c
c
u
s
a
u
r
e
u
s
:
ต
้
อ
ง
ไ
ม
่
พ
บ
เ
ช
ื
้
อ
น
ี
้
จ
ร
ิ
ง
แ
ต
่
ย
ั
ง
ไ
ม
่
ค
ร
บ
ถ
้
ว
น
เ
น
ื
่
อ
ง
จ
า
ก
ต
้
อ
ง
ป
ร
า
ศ
จ
า
ก
P
s
e
u
d
o
m
o
n
a
s
a
e
r
u
g
i
n
o
s
a
ด
้
ว
ย
•
ข
้
อ
ค
.
C
a
n
d
i
d
a
a
l
b
i
c
a
n
s
:
เ
ป
็
น
เ
ช
ื
้
อ
ท
ี
่
ค
ว
บ
ค
ุ
ม
ใ
น
ย
า
เ
ต
ร
ี
ย
ม
ส
ำ
ห
ร
ั
บ
ช
่
อ
ง
ค
ล
อ
ด
(
V
a
g
i
n
a
l
u
s
e
)
•
ข
้
อ
ง
.
P
s
e
u
d
o
m
o
n
a
s
a
e
r
u
g
i
n
o
s
a
:
ต
้
อ
ง
ไ
ม
่
พ
บ
เ
ช
ื
้
อ
น
ี
้
จ
ร
ิ
ง
แ
ต
่
ย
ั
ง
ไ
ม
่
ค
ร
บ
ถ
้
ว
น
เ
น
ื
่
อ
ง
จ
า
ก
ต
้
อ
ง
ป
ร
า
ศ
จ
า
ก
S
t
a
p
h
y
l
o
c
o
c
c
u
s
a
u
r
e
u
s
ด
้
ว
ย</t>
        </is>
      </c>
      <c r="L104" t="inlineStr">
        <is>
          <t>Preformulation &amp; GMP</t>
        </is>
      </c>
      <c r="M104" t="inlineStr">
        <is>
          <t>Good Manufacturing Practice</t>
        </is>
      </c>
      <c r="N104" t="inlineStr">
        <is>
          <t>Product</t>
        </is>
      </c>
      <c r="O104" t="inlineStr">
        <is>
          <t>[SOURCE: Mock Pharmtutor 2024 Set 1 ข้อ 19]</t>
        </is>
      </c>
      <c r="P104" t="inlineStr">
        <is>
          <t>ข้อสอบจำลอง</t>
        </is>
      </c>
      <c r="Q104" t="inlineStr">
        <is>
          <t>Mock Pharmtutor 2024</t>
        </is>
      </c>
    </row>
    <row r="105" ht="24" customHeight="1" s="49">
      <c r="A105" s="176" t="n">
        <v>103</v>
      </c>
      <c r="B105" t="inlineStr">
        <is>
          <t>หากนำ aspirin มาวิเคราะห์ความบริสุทธิ์จะมีโอกาสพบสารใด</t>
        </is>
      </c>
      <c r="D105" t="inlineStr">
        <is>
          <t>Citric acid</t>
        </is>
      </c>
      <c r="E105" t="inlineStr">
        <is>
          <t>Ascorbic acid</t>
        </is>
      </c>
      <c r="F105" t="inlineStr">
        <is>
          <t>Sulfuric acid</t>
        </is>
      </c>
      <c r="G105" t="inlineStr">
        <is>
          <t>Salicylic acid</t>
        </is>
      </c>
      <c r="H105" t="inlineStr">
        <is>
          <t>ถูกทุกข้อ</t>
        </is>
      </c>
      <c r="I105" t="n">
        <v>4</v>
      </c>
      <c r="J105" t="inlineStr">
        <is>
          <t>✅ คำตอบที่ถูกต้อง: ข้อ ง. Salicylic acid
🎯 ทำไมข้อนี้ถึงถูก: Aspirin (acetylsalicylic acid) มีหมู่ ester ซึ่งไม่คงตัว ไวต่อความชื้นและความร้อน โดยจะเกิดปฏิกิริยา hydrolysis สลายตัวได้เป็น Salicylic acid และ Acetic acid ดังนั้นในการทดสอบความบริสุทธิ์และสารปนเปื้อน (limit test for free salicylic acid) จึงมีโอกาสตรวจพบ salicylic acid
🔍 ข้ออื่นผิดเพราะอะไร:
• ข้อ ก. (Citric acid): กรดซิตริกไม่ได้เป็นองค์ประกอบ วัตถุดิบตั้งต้น หรือ degradation product ของ aspirin
• ข้อ ข. (Ascorbic acid): วิตามินซีไม่ใช่สารปนเปื้อนหรือผลผลิตจากการสลายตัวของ aspirin
• ข้อ ค. (Sulfuric acid): กรดซัลฟิวริกอาจใช้เป็นคะตะลิสต์ในการสังเคราะห์ aspirin แต่ในตำรับยาสำเร็จรูปและวัตถุดิบจะถูกล้างออกและไม่ใช่สารสลายตัวหลัก
• ข้อ จ. (ถูกทุกข้อ): ไม่ถูกต้อง เนื่องจากมีเพียง salicylic acid ที่เป็น degradation product ตามธรรมชาติของ aspirin</t>
        </is>
      </c>
      <c r="L105" t="inlineStr">
        <is>
          <t>Preformulation &amp; GMP</t>
        </is>
      </c>
      <c r="M105" t="inlineStr">
        <is>
          <t>Stability testing</t>
        </is>
      </c>
      <c r="N105" t="inlineStr">
        <is>
          <t>Product</t>
        </is>
      </c>
      <c r="O105" t="inlineStr">
        <is>
          <t>[SOURCE: Mock Pharmtutor 2024 Set 1 ข้อ 92]</t>
        </is>
      </c>
      <c r="P105" t="inlineStr">
        <is>
          <t>ข้อสอบจำลอง</t>
        </is>
      </c>
      <c r="Q105" t="inlineStr">
        <is>
          <t>Mock Pharmtutor 2024</t>
        </is>
      </c>
    </row>
    <row r="106" ht="24" customHeight="1" s="49">
      <c r="A106" s="176" t="n">
        <v>104</v>
      </c>
      <c r="B106" t="inlineStr">
        <is>
          <t>จาก Certificate of analysis ข้างต้น หัวข้อใดไม่ใช่ universal test</t>
        </is>
      </c>
      <c r="D106" t="inlineStr">
        <is>
          <t>Description</t>
        </is>
      </c>
      <c r="E106" t="inlineStr">
        <is>
          <t>Identification</t>
        </is>
      </c>
      <c r="F106" t="inlineStr">
        <is>
          <t>Assay</t>
        </is>
      </c>
      <c r="G106" t="inlineStr">
        <is>
          <t>Impurities</t>
        </is>
      </c>
      <c r="H106" t="inlineStr">
        <is>
          <t>Antimicrobial preservatives</t>
        </is>
      </c>
      <c r="I106" t="n">
        <v>5</v>
      </c>
      <c r="J106" t="inlineStr">
        <is>
          <t>✅ คำตอบที่ถูกต้อง: ข้อ จ. Antimicrobial preservatives
🎯 ทำไมข้อนี้ถึงถูก: ตามแนวทาง ICH Q6A ข้อกำหนดมาตรฐานสากลแบ่งเป็น Universal Tests 4 หัวข้อที่ต้องมีในทุกตัวยาและผลิตภัณฑ์ ได้แก่ Description, Identification, Assay และ Impurities ส่วน Antimicrobial preservative content เป็น Specific test ที่บังคับใช้เฉพาะตำรับยาที่มีการเติมสารกันเสียเท่านั้น
🔍 ข้ออื่นผิดเพราะอะไร:
• ข้อ ก. (Description): จัดเป็น Universal test พื้นฐานที่ต้องประเมินลักษณะทางกายภาพในทุกผลิตภัณฑ์
• ข้อ ข. (Identification): จัดเป็น Universal test ที่บังคับตรวจเอกลักษณ์ในยาทุกชนิด
• ข้อ ค. (Assay): จัดเป็น Universal test เพื่อหาปริมาณสารออกฤทธิ์สำคัญในทุกทะเบียนตำรับ
• ข้อ ง. (Impurities): จัดเป็น Universal test เพื่อควบคุมสารสลายตัวและสิ่งปนเปื้อนในทุกผลิตภัณฑ์ยา</t>
        </is>
      </c>
      <c r="L106" t="inlineStr">
        <is>
          <t>Preformulation &amp; GMP</t>
        </is>
      </c>
      <c r="M106" t="inlineStr">
        <is>
          <t>Good Manufacturing Practice</t>
        </is>
      </c>
      <c r="N106" t="inlineStr">
        <is>
          <t>Product</t>
        </is>
      </c>
      <c r="O106" t="inlineStr">
        <is>
          <t>[SOURCE: Mock Pharmtutor 2024 Set 1 ข้อ 97] Mock Pharmtutor 2024 Set 1 ข้อ 97 [RECONSTRUCTED: ปรับแต่งและเติมเต็มบริบทโจทย์เพื่อความสมบูรณ์]</t>
        </is>
      </c>
      <c r="P106" t="inlineStr">
        <is>
          <t>ข้อสอบจำลอง</t>
        </is>
      </c>
      <c r="Q106" t="inlineStr">
        <is>
          <t>Mock Pharmtutor 2024</t>
        </is>
      </c>
    </row>
    <row r="107" ht="24" customHeight="1" s="49">
      <c r="A107" s="176" t="n">
        <v>105</v>
      </c>
      <c r="B107" t="inlineStr">
        <is>
          <t>ข้อใดต่อไปนี้ ไม่ใช่ วิธีการทดสอบ specific test ในข้อ 101 (Microbial limit test ตามเภสัชตำรับ USP &lt;61&gt;/&lt;62&gt;)</t>
        </is>
      </c>
      <c r="D107" t="inlineStr">
        <is>
          <t>Membrane Filtration</t>
        </is>
      </c>
      <c r="E107" t="inlineStr">
        <is>
          <t>Plate-count Methods</t>
        </is>
      </c>
      <c r="F107" t="inlineStr">
        <is>
          <t>Most-Probable-Number (MPN) Method</t>
        </is>
      </c>
      <c r="G107" t="inlineStr">
        <is>
          <t>Direct inoculation</t>
        </is>
      </c>
      <c r="H107" t="inlineStr">
        <is>
          <t>ถูกทุกข้อ</t>
        </is>
      </c>
      <c r="I107" t="n">
        <v>4</v>
      </c>
      <c r="J107" t="inlineStr">
        <is>
          <t>✅ คำตอบที่ถูกต้อง: ข้อ ง. Direct inoculation
🎯 ทำไมข้อนี้ถึงถูก: Direct inoculation เป็นวิธีการทดสอบหาเชื้อจุลชีพของการทดสอบความปราศจากเชื้อ (Sterility test ตาม USP &lt;71&gt;) โดยเพาะเชื้อลงในอาหารเหลวโดยตรง ไม่ใช่วิธีการทดสอบนับจำนวนจุลชีพใน Microbial limit test (USP &lt;61&gt;)
🔍 ข้ออื่นผิดเพราะอะไร:
• ข้อ ก. (Membrane Filtration): เป็นวิธีมาตรฐานวิธีหนึ่งใน USP &lt;61&gt; สำหรับการทดสอบนับจำนวนจุลชีพ
• ข้อ ข. (Plate-count Methods): เป็นวิธีมาตรฐาน (pour-plate หรือ surface-spread method) ใน USP &lt;61&gt;
• ข้อ ค. (Most-Probable-Number (MPN) Method): เป็นวิธีประเมินทางสถิติที่ระบุใน USP &lt;61&gt; สำหรับตำรับที่มีข้อจำกัดในการตรวจนับด้วยวิธีอื่น
• ข้อ จ. (ถูกทุกข้อ): ไม่ถูกต้อง เนื่องจาก Direct inoculation เป็นวิธีของ Sterility test เท่านั้น</t>
        </is>
      </c>
      <c r="L107" t="inlineStr">
        <is>
          <t>Preformulation &amp; GMP</t>
        </is>
      </c>
      <c r="M107" t="inlineStr">
        <is>
          <t>Good Manufacturing Practice</t>
        </is>
      </c>
      <c r="N107" t="inlineStr">
        <is>
          <t>Product</t>
        </is>
      </c>
      <c r="O107" t="inlineStr">
        <is>
          <t>[SOURCE: Mock Pharmtutor 2024 Set 1 ข้อ 102]</t>
        </is>
      </c>
      <c r="P107" t="inlineStr">
        <is>
          <t>ข้อสอบจำลอง</t>
        </is>
      </c>
      <c r="Q107" t="inlineStr">
        <is>
          <t>Mock Pharmtutor 2024</t>
        </is>
      </c>
    </row>
    <row r="108" ht="24" customHeight="1" s="49">
      <c r="A108" s="176" t="n">
        <v>106</v>
      </c>
      <c r="B108" t="inlineStr">
        <is>
          <t>จงประเมิน Certificate of Analysis (CoA) ของยา favipiravir ขนาด 200 mg (MCQ ธ.ค. 66)</t>
        </is>
      </c>
      <c r="C108" t="inlineStr">
        <is>
          <t>pharmtutor2024/set2_q91.png</t>
        </is>
      </c>
      <c r="D108" t="inlineStr">
        <is>
          <t>ผ่านเกณฑ์ทุกข้อ</t>
        </is>
      </c>
      <c r="E108" t="inlineStr">
        <is>
          <t>ไม่ผ่าน เนื่องจากปริมาณสารสำคัญไม่อยู่ในช่วงมาตรฐาน</t>
        </is>
      </c>
      <c r="F108" t="inlineStr">
        <is>
          <t>ไม่ผ่าน เนื่องจากปริมาณน้ำเกินมาตรฐาน</t>
        </is>
      </c>
      <c r="G108" t="inlineStr">
        <is>
          <t>ไม่ผ่าน เนื่องจากมีการปนเปื้อนเชื้อแบคทีเรียเกินกำหนด</t>
        </is>
      </c>
      <c r="H108" t="inlineStr">
        <is>
          <t>ไม่ผ่าน เนื่องจากมีการปนเปื้อนเชื้อราเกินกำหนด</t>
        </is>
      </c>
      <c r="I108" t="n">
        <v>3</v>
      </c>
      <c r="J108" t="inlineStr">
        <is>
          <t>✅ คำตอบที่ถูกต้อง: ข้อ ค. ไม่ผ่าน เนื่องจากปริมาณน้ำเกินมาตรฐาน
🎯 ทำไมข้อนี้ถึงถูก: จากข้อมูลผลการตรวจวิเคราะห์ใน Certificate of Analysis (CoA) พบว่าค่า Water content หรือ Loss on drying สูงกว่าเกณฑ์มาตรฐานที่กำหนดในข้อกำหนดเฉพาะ (Specification) ทำให้รุ่นการผลิตนี้ไม่ผ่านการรับรองคุณภาพ
🔍 ข้ออื่นผิดเพราะอะไร:
• ข้อ ก.: ไม่ถูกต้อง เนื่องจากผลการทดสอบปริมาณน้ำและความชื้นไม่ผ่านเกณฑ์ข้อกำหนด
• ข้อ ข.: ปริมาณสารสำคัญ (Assay) ของ Favipiravir อยู่ในช่วงเกณฑ์มาตรฐานที่กำหนด
• ข้อ ง.: ผลการตรวจวิเคราะห์จุลชีววิทยาด้านจำนวนแบคทีเรียทั้งหมด (Total Aerobic Microbial Count) อยู่ในเกณฑ์ที่ยอมรับได้
• ข้อ จ.: ผลการตรวจการปนเปื้อนของเชื้อราและยีสต์ (Total Yeasts and Molds Count) ไม่เกินเกณฑ์มาตรฐาน</t>
        </is>
      </c>
      <c r="L108" t="inlineStr">
        <is>
          <t>Preformulation &amp; GMP</t>
        </is>
      </c>
      <c r="M108" t="inlineStr">
        <is>
          <t>Good Manufacturing Practice</t>
        </is>
      </c>
      <c r="N108" t="inlineStr">
        <is>
          <t>Product</t>
        </is>
      </c>
      <c r="O108" t="inlineStr">
        <is>
          <t>[SOURCE: Mock Pharmtutor 2024 Set 2 ข้อ 91] MCQ ธ.ค. 66 [RECONSTRUCTED: แก้ไขคำย่อ BN@ เป็น Certificate of Analysis (CoA)]</t>
        </is>
      </c>
      <c r="P108" t="inlineStr">
        <is>
          <t>ข้อสอบจำลอง</t>
        </is>
      </c>
      <c r="Q108" t="inlineStr">
        <is>
          <t>Mock Pharmtutor 2024</t>
        </is>
      </c>
    </row>
    <row r="109" ht="24" customHeight="1" s="49">
      <c r="A109" s="176" t="n">
        <v>107</v>
      </c>
      <c r="B109" t="inlineStr">
        <is>
          <t>เทคนิคใดเป็นการเปลี่ยนแปลงคุณสมบัติทางกายภาพของยา เพื่อเพิ่มคุณสมบัติการละลายน้ำ</t>
        </is>
      </c>
      <c r="D109" t="inlineStr">
        <is>
          <t>การลดขนาดอนุภาค (Particle size reduction)</t>
        </is>
      </c>
      <c r="E109" t="inlineStr">
        <is>
          <t>การปรับเปลี่ยนรูปผลึกยา (Modification of the crystal)</t>
        </is>
      </c>
      <c r="F109" t="inlineStr">
        <is>
          <t>การกระจายยาในตัวพา (Drug dispersion in carriers)</t>
        </is>
      </c>
      <c r="G109" t="inlineStr">
        <is>
          <t>การทำสารประกอบเชิงซ้อน (Complexation)</t>
        </is>
      </c>
      <c r="H109" t="inlineStr">
        <is>
          <t>ถูกทุกข้อ</t>
        </is>
      </c>
      <c r="I109" t="n">
        <v>5</v>
      </c>
      <c r="J109" t="inlineStr">
        <is>
          <t>✅ คำตอบที่ถูกต้อง: ข้อ จ. ถูกทุกข้อ
🎯 ทำไมข้อนี้ถึงถูก: ทุกข้อที่ระบุล้วนเป็นการดัดแปลงคุณสมบัติทางกายภาพ (Physical modifications) โดยไม่มีการสร้างหรือตัดพันธะโควาเลนต์ ซึ่งช่วยเพิ่มพื้นที่ผิว อัตราการละลาย หรือความสามารถในการละลายน้ำของตัวยาได้อย่างมีนัยสำคัญ
🔍 ข้ออื่นผิดเพราะอะไร:
• ข้อ ก.: การลดขนาดอนุภาคเพิ่มพื้นที่ผิวสัมผัสตาม Noyes-Whitney equation แต่ยังมีวิธีทางกายภาพในข้อ ข., ค., และ ง. ที่ถูกต้องเช่นกัน
• ข้อ ข.: การปรับเปลี่ยนรูปผลึกเป็น amorphous หรือ metastable polymorph ช่วยเพิ่มการละลายได้จริงแต่ยังไม่ครอบคลุมคำตอบทั้งหมด
• ข้อ ค.: การกระจายยาในพอลิเมอร์ชอบน้ำ (Solid dispersion) ช่วยเพิ่มการละลายได้จริงแต่ยังมีวิธีอื่นที่ถูกต้อง
• ข้อ ง.: การทำ inclusion complex เช่น ใช้ Cyclodextrin เป็นเทคนิคทางกายภาพแต่ยังไม่ครอบคลุมตัวเลือกทั้งหมด</t>
        </is>
      </c>
      <c r="L109" t="inlineStr">
        <is>
          <t>Preformulation &amp; GMP</t>
        </is>
      </c>
      <c r="M109" t="inlineStr">
        <is>
          <t>Excipients classification</t>
        </is>
      </c>
      <c r="N109" t="inlineStr">
        <is>
          <t>Product</t>
        </is>
      </c>
      <c r="O109" t="inlineStr">
        <is>
          <t>[SOURCE: Mock Pharmtutor 2024 Set 2 ข้อ 95] MCQ ธ.ค. 66</t>
        </is>
      </c>
      <c r="P109" t="inlineStr">
        <is>
          <t>ข้อสอบจำลอง</t>
        </is>
      </c>
      <c r="Q109" t="inlineStr">
        <is>
          <t>Mock Pharmtutor 2024</t>
        </is>
      </c>
    </row>
    <row r="110" ht="24" customHeight="1" s="49">
      <c r="A110" s="176" t="n">
        <v>108</v>
      </c>
      <c r="B110" t="inlineStr">
        <is>
          <t>ยาเม็ดต้านไวรัสประกอบไปด้วย Copovidone, Sorbitan laurate, Colloidal anhydrous silica และ Sodium stearyl fumarate อยากทราบว่า Sodium stearyl fumarate ทำหน้าที่ใดในตำรับ</t>
        </is>
      </c>
      <c r="D110" t="inlineStr">
        <is>
          <t>Diluent</t>
        </is>
      </c>
      <c r="E110" t="inlineStr">
        <is>
          <t>Binder</t>
        </is>
      </c>
      <c r="F110" t="inlineStr">
        <is>
          <t>Glidant</t>
        </is>
      </c>
      <c r="G110" t="inlineStr">
        <is>
          <t>Lubricant</t>
        </is>
      </c>
      <c r="H110" t="inlineStr">
        <is>
          <t>Surfactant</t>
        </is>
      </c>
      <c r="I110" t="n">
        <v>4</v>
      </c>
      <c r="J110" t="inlineStr">
        <is>
          <t>✅ คำตอบที่ถูกต้อง: ข้อ ง. Lubricant
🎯 ทำไมข้อนี้ถึงถูก: Sodium stearyl fumarate เป็นสารหล่อลื่นชนิดชอบน้ำ (Hydrophilic lubricant) ทำหน้าที่ลดแรงเสียดทานระหว่างขอบเม็ดยากับผนังเบ้าตอก (die wall) ขณะดันเม็ดยาออกจากเครื่องตอก
🔍 ข้ออื่นผิดเพราะอะไร:
• ข้อ ก.: Diluent (สารเติมเต็ม) เช่น Lactose, Microcrystalline cellulose หรือ Dicalcium phosphate
• ข้อ ข.: Binder (สารยึดเกาะ) ในสูตรตำรับนี้คือ Copovidone
• ข้อ ค.: Glidant (สารช่วยการไหล) ในสูตรตำรับนี้คือ Colloidal anhydrous silica
• ข้อ จ.: Surfactant (สารลดแรงตึงผิว) ในสูตรตำรับนี้คือ Sorbitan laurate (Span 20)</t>
        </is>
      </c>
      <c r="L110" t="inlineStr">
        <is>
          <t>Preformulation &amp; GMP</t>
        </is>
      </c>
      <c r="M110" t="inlineStr">
        <is>
          <t>Excipients classification</t>
        </is>
      </c>
      <c r="N110" t="inlineStr">
        <is>
          <t>Product</t>
        </is>
      </c>
      <c r="O110" t="inlineStr">
        <is>
          <t>[SOURCE: Mock Pharmtutor 2024 Set 2 ข้อ 98] MCQ ธ.ค. 66</t>
        </is>
      </c>
      <c r="P110" t="inlineStr">
        <is>
          <t>ข้อสอบจำลอง</t>
        </is>
      </c>
      <c r="Q110" t="inlineStr">
        <is>
          <t>Mock Pharmtutor 2024</t>
        </is>
      </c>
    </row>
    <row r="111" ht="409.6" customHeight="1" s="49">
      <c r="A111" s="176" t="n">
        <v>109</v>
      </c>
      <c r="B111" t="inlineStr">
        <is>
          <t>ข้อใดกล่าวถูกต้องเกี่ยวกับการทดสอบความคงสภาพระยะยาว (long-term stability testing) ของเภสัชภัณฑ์ในประเทศไทย</t>
        </is>
      </c>
      <c r="D111" t="inlineStr">
        <is>
          <t>ประเทศไทยจัดเป็นโซนภูมิอากาศ IVA คือ เขตร้อนชื้น (hot and humid)</t>
        </is>
      </c>
      <c r="E111" t="inlineStr">
        <is>
          <t>ข้อกำหนดการทดสอบความคงสภาพระยะยาว คือ อุณหภูมิ 30°C / 75% RH</t>
        </is>
      </c>
      <c r="F111" t="inlineStr">
        <is>
          <t>ข้อกำหนดการทดสอบความคงสภาพระยะยาว คือ อุณหภูมิ 30°C / 65% RH</t>
        </is>
      </c>
      <c r="G111" t="inlineStr">
        <is>
          <t>ข้อกำหนดการทดสอบความคงสภาพระยะยาว คือ อุณหภูมิ 30°C / 35% RH</t>
        </is>
      </c>
      <c r="H111" t="inlineStr">
        <is>
          <t>องค์การอนามัยโลกจึงกำหนดเขตภูมิอากาศทั่วโลก โดยแบ่งออกเป็น 4 โซนตามอุณหภูมิและความดันไอเฉลี่ยในแต่ละเขตพื้นที่</t>
        </is>
      </c>
      <c r="I111" t="n">
        <v>2</v>
      </c>
      <c r="J111" t="inlineStr">
        <is>
          <t>✅ คำตอบที่ถูกต้อง: ข้อ ข. ข้อกำหนดการทดสอบความคงสภาพระยะยาว คือ อุณหภูมิ 30°C / 75% RH
🎯 ทำไมข้อนี้ถึงถูก: ตามเกณฑ์ ASEAN Stability Guidelines ประเทศไทยจัดอยู่ใน Climate Zone IVb (Hot and higher humidity) ซึ่งกำหนดสภาวะการทดสอบความคงสภาพระยะยาวที่อุณหภูมิ 30°C +/- 2°C และความชื้นสัมพัทธ์ 75% +/- 5% RH
🔍 ข้ออื่นผิดเพราะอะไร:
• ข้อ ก.: ประเทศไทยจัดอยู่ใน Climate Zone IVb ไม่ใช่ Zone IVA
• ข้อ ค.: สภาวะ 30°C / 65% RH เป็นสภาวะของ Climate Zone IVA ไม่ใช่ข้อกำหนดของประเทศไทย
• ข้อ ง.: ความชื้นสัมพัทธ์ 35% RH ต่ำเกินไปและไม่ตรงกับสภาวะทดสอบระยะยาวใดๆ
• ข้อ จ.: ปัจจุบัน WHO และ ICH แบ่งเขตภูมิอากาศออกเป็น 5 โซน (Zone I, II, III, IVA, และ IVb) ไม่ใช่ 4 โซน</t>
        </is>
      </c>
      <c r="L111" t="inlineStr">
        <is>
          <t>Preformulation &amp; GMP</t>
        </is>
      </c>
      <c r="M111" t="inlineStr">
        <is>
          <t>Stability testing</t>
        </is>
      </c>
      <c r="N111" t="inlineStr">
        <is>
          <t>Product</t>
        </is>
      </c>
      <c r="O111" t="inlineStr">
        <is>
          <t>[SOURCE: Mock Pharmtutor 2024 Set 2 ข้อ 100] MCQ ธ.ค. 66</t>
        </is>
      </c>
      <c r="P111" t="inlineStr">
        <is>
          <t>ข้อสอบจำลอง</t>
        </is>
      </c>
      <c r="Q111" t="inlineStr">
        <is>
          <t>Mock Pharmtutor 2024</t>
        </is>
      </c>
    </row>
    <row r="112" ht="409.6" customHeight="1" s="49">
      <c r="A112" s="176" t="n">
        <v>110</v>
      </c>
      <c r="B112" t="inlineStr">
        <is>
          <t>บริษัท A ผลิตยา Favipiravir tablet จำเป็นต้องเก็บหลักฐานบันทึกการผลิต (Batch manufacturing record) หลังปล่อยยาออกสู่ตลาด ต้องเก็บเอกสารดังกล่าวไว้อย่างน้อยกี่ปี</t>
        </is>
      </c>
      <c r="D112" t="inlineStr">
        <is>
          <t>1 ปี</t>
        </is>
      </c>
      <c r="E112" t="inlineStr">
        <is>
          <t>2 ปี</t>
        </is>
      </c>
      <c r="F112" t="inlineStr">
        <is>
          <t>3 ปี</t>
        </is>
      </c>
      <c r="G112" t="inlineStr">
        <is>
          <t>4 ปี</t>
        </is>
      </c>
      <c r="H112" t="inlineStr">
        <is>
          <t>5 ปี</t>
        </is>
      </c>
      <c r="I112" t="n">
        <v>5</v>
      </c>
      <c r="J112" t="inlineStr">
        <is>
          <t>✅ คำตอบที่ถูกต้อง: ข้อ จ. 5 ปี
🎯 ทำไมข้อนี้ถึงถูก: ตามหลักเกณฑ์ PIC/S GMP หมวดการจัดการเอกสาร (Documentation) กำหนดให้เก็บเอกสารบันทึกการผลิตรุ่นยา (Batch manufacturing records) ไว้อย่างน้อย 1 ปีหลังจากวันสิ้นอายุของยา หรืออย่างน้อย 5 ปีหลังจากปล่อยยาออกสู่ตลาด แล้วแต่ระยะเวลาใดจะยาวนานกว่ากัน
🔍 ข้ออื่นผิดเพราะอะไร:
• ข้อ ก.: 1 ปีเป็นเกณฑ์นับต่อจากวันสิ้นอายุยา (Expiry date) ไม่ใช่เกณฑ์นับจากวันที่ปล่อยยารุ่นผลิตออกสู่ตลาด
• ข้อ ข.: 2 ปียังไม่เป็นไปตามเกณฑ์ข้อกำหนดมาตรฐานขั้นต่ำของ PIC/S GMP
• ข้อ ค.: 3 ปีไม่เพียงพอต่อการตรวจสอบย้อนกลับตามข้อกำหนดเอกสารบันทึกประวัติการผลิต
• ข้อ ง.: 4 ปีไม่ตรงกับข้อกำหนดมาตรฐานที่ระบุไว้ในหลักเกณฑ์วิธีการที่ดีในการผลิตยา</t>
        </is>
      </c>
      <c r="L112" t="inlineStr">
        <is>
          <t>Preformulation &amp; GMP</t>
        </is>
      </c>
      <c r="M112" t="inlineStr">
        <is>
          <t>Good Manufacturing Practice</t>
        </is>
      </c>
      <c r="N112" t="inlineStr">
        <is>
          <t>Product</t>
        </is>
      </c>
      <c r="O112" t="inlineStr">
        <is>
          <t>[SOURCE: Mock Pharmtutor 2024 Set 2 ข้อ 109] MCQ ธ.ค. 66</t>
        </is>
      </c>
      <c r="P112" t="inlineStr">
        <is>
          <t>ข้อสอบจำลอง</t>
        </is>
      </c>
      <c r="Q112" t="inlineStr">
        <is>
          <t>Mock Pharmtutor 2024</t>
        </is>
      </c>
    </row>
    <row r="113" ht="409.6" customHeight="1" s="49">
      <c r="A113" s="176" t="n">
        <v>111</v>
      </c>
      <c r="B113" t="inlineStr">
        <is>
          <t>จากกราฟการสลายตัวของยาชนิดหนึ่ง ข้อใดคืออันดับปฏิกิริยาของยาชนิดนี้ (MCQ ธ.ค. 66)</t>
        </is>
      </c>
      <c r="C113" t="inlineStr">
        <is>
          <t>pharmtutor2024/set2_q119.png</t>
        </is>
      </c>
      <c r="D113" t="inlineStr">
        <is>
          <t>Zero order</t>
        </is>
      </c>
      <c r="E113" t="inlineStr">
        <is>
          <t>First order</t>
        </is>
      </c>
      <c r="F113" t="inlineStr">
        <is>
          <t>Second order</t>
        </is>
      </c>
      <c r="G113" t="inlineStr">
        <is>
          <t>Third order</t>
        </is>
      </c>
      <c r="H113" t="inlineStr">
        <is>
          <t>Fourth order</t>
        </is>
      </c>
      <c r="I113" t="n">
        <v>2</v>
      </c>
      <c r="J113" t="inlineStr">
        <is>
          <t>✅ คำตอบที่ถูกต้อง: ข้อ ข. First order
🎯 ทำไมข้อนี้ถึงถูก: กราฟแสดงความสัมพันธ์ระหว่างลอการิทึมธรรมชาติของความเข้มข้นตัวยา (ln[A]) กับเวลา (t) มีลักษณะเป็นเส้นตรงที่มีความชันเป็นลบ (Slope = -k) ซึ่งตรงกับสมการจลนศาสตร์การสลายตัวของปฏิกิริยาอันดับหนึ่ง (First-order kinetics)
🔍 ข้ออื่นผิดเพราะอะไร:
• ข้อ ก.: Zero-order kinetics จะได้กราฟเส้นตรงเมื่อพล็อตระหว่างความเข้มข้นตัวยาโดยตรง ([A]) กับเวลา (t)
• ข้อ ค.: Second-order kinetics จะได้กราฟเส้นตรงเมื่อพล็อตระหว่างส่วนกลับของความเข้มข้น (1/[A]) กับเวลา (t)
• ข้อ ง.: Third-order kinetics จะได้กราฟเส้นตรงเมื่อพล็อตระหว่าง 1/[A]^2 กับเวลา (t)
• ข้อ จ.: Fourth-order kinetics ไม่พบในจลนศาสตร์การสลายตัวของผลิตภัณฑ์ยา</t>
        </is>
      </c>
      <c r="L113" t="inlineStr">
        <is>
          <t>Preformulation &amp; GMP</t>
        </is>
      </c>
      <c r="M113" t="inlineStr">
        <is>
          <t>Stability testing</t>
        </is>
      </c>
      <c r="N113" t="inlineStr">
        <is>
          <t>Product</t>
        </is>
      </c>
      <c r="O113" t="inlineStr">
        <is>
          <t>[SOURCE: Mock Pharmtutor 2024 Set 2 ข้อ 119] MCQ ธ.ค. 66</t>
        </is>
      </c>
      <c r="P113" t="inlineStr">
        <is>
          <t>ข้อสอบจำลอง</t>
        </is>
      </c>
      <c r="Q113" t="inlineStr">
        <is>
          <t>Mock Pharmtutor 2024</t>
        </is>
      </c>
    </row>
    <row r="114" ht="409.6" customHeight="1" s="49">
      <c r="A114" s="176" t="n">
        <v>112</v>
      </c>
      <c r="B114" t="inlineStr">
        <is>
          <t>หากปริมาณยาเริ่มต้นของยาชนิดหนึ่งเท่ากับ 500 mg/mL จงคำนวณค่า shelf life จากสมการการสลายตัวของยาที่กำหนดให้ ln[A] = ln[A0] - kt โดยมีค่าคงที่เท่ากับ 1.5 x 10^-4 hr^-1 (MCQ ธ.ค. 66)</t>
        </is>
      </c>
      <c r="D114" t="inlineStr">
        <is>
          <t>15 วัน</t>
        </is>
      </c>
      <c r="E114" t="inlineStr">
        <is>
          <t>18 วัน</t>
        </is>
      </c>
      <c r="F114" t="inlineStr">
        <is>
          <t>21 วัน</t>
        </is>
      </c>
      <c r="G114" t="inlineStr">
        <is>
          <t>25 วัน</t>
        </is>
      </c>
      <c r="H114" t="inlineStr">
        <is>
          <t>29 วัน</t>
        </is>
      </c>
      <c r="I114" t="n">
        <v>5</v>
      </c>
      <c r="J114" t="inlineStr">
        <is>
          <t>✅ คำตอบที่ถูกต้อง: ข้อ จ. 29 วัน
🎯 ทำไมข้อนี้ถึงถูก: คำนวณ Shelf life (t90) ของปฏิกิริยาอันดับหนึ่งจากสูตร t90 = 0.10536 / k = 0.10536 / (1.5 x 10^-4 hr^-1) = 702.4 ชั่วโมง แปลงเป็นวันโดยนำมาหารด้วย 24 จะได้ 29.27 วัน หรือประมาณ 29 วัน
🔍 ข้ออื่นผิดเพราะอะไร:
• ข้อ ก.: 15 วัน เกิดจากการคำนวณผิดพลาดของหน่วยเวลาหรือตัวหาร
• ข้อ ข.: 18 วัน เป็นตัวเลขที่ต่ำกว่าอายุการเก็บรักษาจริงอย่างมาก
• ข้อ ค.: 21 วัน ได้จากการคำนวณที่ไม่ตรงกับสูตร t90 ของ First-order kinetics
• ข้อ ง.: 25 วัน เป็นค่าที่ใกล้เคียงแต่ยังไม่ถูกต้องตามผลลัพธ์การคำนวณ 702.4 หารด้วย 24</t>
        </is>
      </c>
      <c r="L114" t="inlineStr">
        <is>
          <t>Preformulation &amp; GMP</t>
        </is>
      </c>
      <c r="M114" t="inlineStr">
        <is>
          <t>Stability testing</t>
        </is>
      </c>
      <c r="N114" t="inlineStr">
        <is>
          <t>Product</t>
        </is>
      </c>
      <c r="O114" t="inlineStr">
        <is>
          <t>[SOURCE: Mock Pharmtutor 2024 Set 2 ข้อ 120] MCQ ธ.ค. 66 [RECONSTRUCTED: แก้ไขตัวพิมพ์ OCR 1.5 x 10L4 hrL1 เป็น 1.5 x 10^-4 hr^-1]</t>
        </is>
      </c>
      <c r="P114" t="inlineStr">
        <is>
          <t>ข้อสอบจำลอง</t>
        </is>
      </c>
      <c r="Q114" t="inlineStr">
        <is>
          <t>Mock Pharmtutor 2024</t>
        </is>
      </c>
    </row>
    <row r="115" ht="409.6" customHeight="1" s="49">
      <c r="A115" s="180" t="n">
        <v>113</v>
      </c>
      <c r="B115" s="104" t="inlineStr">
        <is>
          <t>ในสูตรตำรับยาเม็ดที่มีส่วนประกอบได้แก่ Microcrystalline cellulose, Starch, Lactose, Colloidal silicon dioxide และ Magnesium stearate สารใดทำหน้าที่เป็นสารช่วยการไหล (Glidant) ในตำรับ</t>
        </is>
      </c>
      <c r="C115" s="104" t="inlineStr"/>
      <c r="D115" s="104" t="inlineStr">
        <is>
          <t>Microcrystalline cellulose</t>
        </is>
      </c>
      <c r="E115" s="104" t="inlineStr">
        <is>
          <t>Starch</t>
        </is>
      </c>
      <c r="F115" s="104" t="inlineStr">
        <is>
          <t>Lactose</t>
        </is>
      </c>
      <c r="G115" s="104" t="inlineStr">
        <is>
          <t>Colloidal silicon dioxide</t>
        </is>
      </c>
      <c r="H115" s="104" t="inlineStr">
        <is>
          <t>Magnesium stearate</t>
        </is>
      </c>
      <c r="I115" s="62" t="n">
        <v>4</v>
      </c>
      <c r="J115" s="104" t="inlineStr">
        <is>
          <t>✅ คำตอบที่ถูกต้อง: ข้อ ง. Colloidal silicon dioxide
🎯 ทำไมข้อนี้ถึงถูก: Colloidal silicon dioxide (Aerosil) ทำหน้าที่เป็น Glidant เคลือบผิวอนุภาคเพื่อลดแรงเสียดทานและเพิ่มความสามารถในการไหลของผงยาลงสู่แม่พิมพ์ตอกเม็ด
🔍 ข้ออื่นผิดเพราะอะไร:
• ข้อ ก.: Microcrystalline cellulose ทำหน้าที่เป็น Direct compression filler-binder และช่วยแตกตัว
• ข้อ ข.: Starch ทำหน้าที่หลักเป็น Disintegrant, Diluent หรือ Binder เมื่อผ่านการต้มสุก
• ข้อ ค.: Lactose ทำหน้าที่เป็น Diluent / Filler เพิ่มปริมาณมวลเม็ดยา
• ข้อ จ.: Magnesium stearate ทำหน้าที่หลักเป็น Lubricant ลดแรงเสียดทานระหว่างเม็ดยากับผนังดายน์</t>
        </is>
      </c>
      <c r="K115" s="104" t="inlineStr"/>
      <c r="L115" s="104" t="inlineStr">
        <is>
          <t>Preformulation &amp; GMP</t>
        </is>
      </c>
      <c r="M115" s="104" t="inlineStr">
        <is>
          <t>Excipients classification</t>
        </is>
      </c>
      <c r="N115" s="62" t="inlineStr">
        <is>
          <t>Product</t>
        </is>
      </c>
      <c r="O115" s="104" t="inlineStr">
        <is>
          <t>[SOURCE: ข้อสอบจริง PLE CC1 (Product) ปี 2567 ข้อ 15]</t>
        </is>
      </c>
      <c r="P115" s="62" t="inlineStr">
        <is>
          <t>ข้อสอบเก่า</t>
        </is>
      </c>
      <c r="Q115" s="62" t="inlineStr">
        <is>
          <t>2567</t>
        </is>
      </c>
      <c r="R115" s="62" t="inlineStr"/>
    </row>
    <row r="116" ht="409.6" customHeight="1" s="49">
      <c r="A116" s="180" t="n">
        <v>114</v>
      </c>
      <c r="B116" s="104" t="inlineStr">
        <is>
          <t>ในตำรับหมากฝรั่งนิโคติน (Nicotine chewing gum) ข้อใดคือสารที่ทำหน้าที่เป็น Plasticizer เพื่อเพิ่มความยืดหยุ่นและความนุ่มของ gum base ทำให้เคี้ยวได้ง่าย</t>
        </is>
      </c>
      <c r="C116" s="104" t="inlineStr"/>
      <c r="D116" s="104" t="inlineStr">
        <is>
          <t>Sodium sulfate</t>
        </is>
      </c>
      <c r="E116" s="104" t="inlineStr">
        <is>
          <t>Glycerin</t>
        </is>
      </c>
      <c r="F116" s="104" t="inlineStr">
        <is>
          <t>Sorbitol</t>
        </is>
      </c>
      <c r="G116" s="104" t="inlineStr">
        <is>
          <t>Aspartame</t>
        </is>
      </c>
      <c r="H116" s="104" t="inlineStr">
        <is>
          <t>Polacrilex (cation exchange resin)</t>
        </is>
      </c>
      <c r="I116" s="62" t="n">
        <v>2</v>
      </c>
      <c r="J116" s="104" t="inlineStr">
        <is>
          <t>✅ คำตอบที่ถูกต้อง: ข้อ ข. Glycerin
🎯 ทำไมข้อนี้ถึงถูก: Glycerin ทำหน้าที่เป็น Plasticizer ในตำรับหมากฝรั่ง ช่วยลดแรงดึงดูดระหว่างสายพอลิเมอร์ของ gum base ทำให้มีความยืดหยุ่น นุ่ม และเคี้ยวง่าย ไม่เปราะหัก และยังเป็น humectant ป้องกันการแห้งแข็ง
🔍 ข้ออื่นผิดเพราะอะไร:
• ข้อ ก.: Sodium sulfate เป็นเกลืออนินทรีย์ ไม่ได้ทำหน้าที่เพิ่มความยืดหยุ่นในหมากฝรั่ง
• ข้อ ค.: Sorbitol ทำหน้าที่เป็น Bulk sweetener และให้ความเย็นสดชื่น
• ข้อ ง.: Aspartame ทำหน้าที่เป็น Intense artificial sweetener เพิ่มความหวานกลบรสนิโคติน
• ข้อ จ.: Polacrilex เป็น cation-exchange resin ที่ทำหน้าที่จับกับนิโคตินเพื่อควบคุมอัตราการปลดปล่อยตัวยาขณะเคี้ยว</t>
        </is>
      </c>
      <c r="K116" s="104" t="inlineStr"/>
      <c r="L116" s="104" t="inlineStr">
        <is>
          <t>Preformulation &amp; GMP</t>
        </is>
      </c>
      <c r="M116" s="104" t="inlineStr">
        <is>
          <t>Excipients classification</t>
        </is>
      </c>
      <c r="N116" s="62" t="inlineStr">
        <is>
          <t>Product</t>
        </is>
      </c>
      <c r="O116" s="104" t="inlineStr">
        <is>
          <t>[SOURCE: ข้อสอบจริง PLE CC1 (Product) ปี 2567 ข้อ 16]</t>
        </is>
      </c>
      <c r="P116" s="62" t="inlineStr">
        <is>
          <t>ข้อสอบเก่า</t>
        </is>
      </c>
      <c r="Q116" s="62" t="inlineStr">
        <is>
          <t>2567</t>
        </is>
      </c>
      <c r="R116" s="62" t="inlineStr"/>
    </row>
    <row r="117" ht="409.6" customHeight="1" s="49">
      <c r="A117" s="180" t="n">
        <v>115</v>
      </c>
      <c r="B117" s="104" t="inlineStr">
        <is>
          <t>สภาวะการทดสอบความคงตัวแบบเร่ง (Accelerated stability testing) สำหรับผลิตภัณฑ์ยาตามแนวทาง ASEAN Guideline และ ICH Q1A(R2) กำหนดสภาวะอุณหภูมิและความชื้นสัมพัทธ์ตามข้อใด</t>
        </is>
      </c>
      <c r="C117" s="104" t="inlineStr"/>
      <c r="D117" s="104" t="inlineStr">
        <is>
          <t>40 ± 2 องศาเซลเซียส และความชื้นสัมพัทธ์ 70 ± 5 % RH</t>
        </is>
      </c>
      <c r="E117" s="104" t="inlineStr">
        <is>
          <t>40 ± 2 องศาเซลเซียส และความชื้นสัมพัทธ์ 75 ± 5 % RH</t>
        </is>
      </c>
      <c r="F117" s="104" t="inlineStr">
        <is>
          <t>30 ± 2 องศาเซลเซียส และความชื้นสัมพัทธ์ 70 ± 5 % RH</t>
        </is>
      </c>
      <c r="G117" s="104" t="inlineStr">
        <is>
          <t>30 ± 2 องศาเซลเซียส และความชื้นสัมพัทธ์ 75 ± 5 % RH</t>
        </is>
      </c>
      <c r="H117" s="104" t="inlineStr">
        <is>
          <t>20 ± 2 องศาเซลเซียส และความชื้นสัมพัทธ์ 70 ± 5 % RH</t>
        </is>
      </c>
      <c r="I117" s="62" t="n">
        <v>2</v>
      </c>
      <c r="J117" s="104" t="inlineStr">
        <is>
          <t>✅ คำตอบที่ถูกต้อง: ข้อ ก. อุณหภูมิ 40 องศาเซลเซียส บวกหรือลบ 2 องศาเซลเซียส และความชื้นสัมพัทธ์ 75% บวกหรือลบ 5%
🎯 ทำไมข้อนี้ถึงถูก: ตามแนวทางการศึกษาความคงตัวของยาในกลุ่มประเทศอาเซียน (ASEAN Guidelines on Stability Study of Drug Product) สภาวะเร่ง (Accelerated condition) สำหรับยาในภูมิอากาศ Zone IVb กำหนดให้อบที่อุณหภูมิ 40 องศาเซลเซียส บวกหรือลบ 2 องศาเซลเซียส และความชื้นสัมพัทธ์ 75% RH บวกหรือลบ 5% RH เป็นเวลาอย่างน้อย 6 เดือน
🔍 ข้ออื่นผิดเพราะอะไร:
• ข้อ ข.: 30 องศาเซลเซียส และ 75% RH เป็นสภาวะการทดสอบความคงตัวระยะยาว (Long-term / Real-time testing condition) ของ Zone IVb ไม่ใช่สภาวะเร่ง
• ข้อ ค.: 25 องศาเซลเซียส และ 60% RH เป็นสภาวะระยะยาวสำหรับเขตภูมิอากาศ Zone I และ II (ประเทศเขตหนาว)
• ข้อ ง.: 50 องศาเซลเซียส เป็นสภาวะ Stress testing ขั้นรุนแรง ไม่ใช่สภาวะเร่งมาตรฐาน
• ข้อ จ.: สภาวะอุณหภูมิและความชื้นไม่ได้อยู่ในข้อกำหนดมาตรฐานของ ICH/ASEAN</t>
        </is>
      </c>
      <c r="K117" s="104" t="inlineStr"/>
      <c r="L117" s="104" t="inlineStr">
        <is>
          <t>Preformulation &amp; GMP</t>
        </is>
      </c>
      <c r="M117" s="104" t="inlineStr">
        <is>
          <t>Stability testing</t>
        </is>
      </c>
      <c r="N117" s="62" t="inlineStr">
        <is>
          <t>Product</t>
        </is>
      </c>
      <c r="O117" s="104" t="inlineStr">
        <is>
          <t>[SOURCE: ข้อสอบจริง PLE CC1 (Product) ปี 2564 ข้อ 59]</t>
        </is>
      </c>
      <c r="P117" s="62" t="inlineStr">
        <is>
          <t>ข้อสอบเก่า</t>
        </is>
      </c>
      <c r="Q117" s="62" t="inlineStr">
        <is>
          <t>2564</t>
        </is>
      </c>
      <c r="R117" s="62" t="inlineStr"/>
    </row>
    <row r="118" ht="409.6" customHeight="1" s="49">
      <c r="A118" s="180" t="n">
        <v>116</v>
      </c>
      <c r="B118" s="104" t="inlineStr">
        <is>
          <t>ฉลากบนแผงยาระบุวันหมดอายุของผลิตภัณฑ์ยาเป็น 'Exp. Apr/26' ตามหลักเกณฑ์มาตรฐานเภสัชตำรับสากลและแนวทาง GMP ยานี้จะหมดอายุในวันใด</t>
        </is>
      </c>
      <c r="C118" s="104" t="inlineStr"/>
      <c r="D118" s="104" t="inlineStr">
        <is>
          <t>30 เมษายน 2569</t>
        </is>
      </c>
      <c r="E118" s="104" t="inlineStr">
        <is>
          <t>1 เมษายน 2569</t>
        </is>
      </c>
      <c r="F118" s="104" t="inlineStr">
        <is>
          <t>15 เมษายน 2569</t>
        </is>
      </c>
      <c r="G118" s="104" t="inlineStr">
        <is>
          <t>30 เมษายน 2568</t>
        </is>
      </c>
      <c r="H118" s="104" t="inlineStr">
        <is>
          <t>1 เมษายน 2568</t>
        </is>
      </c>
      <c r="I118" s="62" t="n">
        <v>1</v>
      </c>
      <c r="J118" s="104" t="inlineStr">
        <is>
          <t>✅ คำตอบที่ถูกต้อง: ข้อ ก. 30 เมษายน 2569
🎯 ทำไมข้อนี้ถึงถูก: ตามหลักเกณฑ์ของ USP, WHO และ GMP หากฉลากระบุวันหมดอายุเฉพาะเดือนและปี (Apr/26 หรือ 04/2026) จะหมายถึงผลิตภัณฑ์ยาคงคุณภาพและใช้ได้จนถึงวันสุดท้ายของเดือนนั้น คือ วันที่ 30 เมษายน พ.ศ. 2569 เวลา 23:59 น.
🔍 ข้ออื่นผิดเพราะอะไร:
• ข้อ ข.: 1 เมษายน 2569 เป็นวันเริ่มต้นของเดือน ซึ่งยาไม่ได้หมดอายุ ณ ต้นเดือน
• ข้อ ค.: 15 เมษายน 2569 เป็นช่วงกลางเดือน ไม่ใช่หลักเกณฑ์การตัดวันหมดอายุตามเภสัชตำรับ
• ข้อ ง.: 30 เมษายน 2568 เป็นปี ค.ศ. 2025 ซึ่งคลาดเคลื่อนจากตัวเลขปี 26 (ค.ศ. 2026 เท่ากับ พ.ศ. 2569)
• ข้อ จ.: 1 เมษายน 2568 คิดปี พ.ศ. และวันเริ่มต้นเดือนคลาดเคลื่อน</t>
        </is>
      </c>
      <c r="K118" s="104" t="inlineStr"/>
      <c r="L118" s="104" t="inlineStr">
        <is>
          <t>Preformulation &amp; GMP</t>
        </is>
      </c>
      <c r="M118" s="104" t="inlineStr">
        <is>
          <t>Stability testing</t>
        </is>
      </c>
      <c r="N118" s="62" t="inlineStr">
        <is>
          <t>Product</t>
        </is>
      </c>
      <c r="O118" s="104" t="inlineStr">
        <is>
          <t>[SOURCE: ข้อสอบจริง PLE CC1 (Product) ปี 2567 ข้อ 34] [RECONSTRUCTED: ปรับแต่งและเติมเต็มตัวเลือก ข-จ ให้สมบูรณ์ตามหลักเกณฑ์วันหมดอายุสากล]</t>
        </is>
      </c>
      <c r="P118" s="62" t="inlineStr">
        <is>
          <t>ข้อสอบเก่า</t>
        </is>
      </c>
      <c r="Q118" s="62" t="inlineStr">
        <is>
          <t>2567</t>
        </is>
      </c>
      <c r="R118" s="62" t="inlineStr"/>
    </row>
    <row r="119" ht="409.6" customHeight="1" s="49">
      <c r="A119" s="180" t="n">
        <v>117</v>
      </c>
      <c r="B119" s="104" t="inlineStr">
        <is>
          <t>ในการตั้งสูตรตำรับยาน้ำแขวนตะกอน (Suspensions) สาร Veegum (Magnesium Aluminum Silicate) ทำหน้าที่หลักเป็นสารช่วยในข้อใด</t>
        </is>
      </c>
      <c r="C119" s="104" t="inlineStr"/>
      <c r="D119" s="104" t="inlineStr">
        <is>
          <t>Suspending agent / Viscosity-increasing agent</t>
        </is>
      </c>
      <c r="E119" s="104" t="inlineStr">
        <is>
          <t>Wetting agent</t>
        </is>
      </c>
      <c r="F119" s="104" t="inlineStr">
        <is>
          <t>Preservative</t>
        </is>
      </c>
      <c r="G119" s="104" t="inlineStr">
        <is>
          <t>Flocculating agent</t>
        </is>
      </c>
      <c r="H119" s="104" t="inlineStr">
        <is>
          <t>Co-solvent</t>
        </is>
      </c>
      <c r="I119" s="62" t="n">
        <v>1</v>
      </c>
      <c r="J119" s="104" t="inlineStr">
        <is>
          <t>✅ คำตอบที่ถูกต้อง: ข้อ ก. Suspending agent / Viscosity-increasing agent
🎯 ทำไมข้อนี้ถึงถูก: Veegum (Magnesium Aluminum Silicate) เป็นสารประเภทแร่ดินเหนียวคอลลอยด์จากธรรมชาติ (colloidal clay) ที่สามารถพองตัวในน้ำและสร้างโครงสร้างร่างแหแบบ thixotropic gel ทำหน้าที่เป็น Suspending agent และ Viscosity-increasing agent เพื่อช่วยเพิ่มความหนืดและป้องกันการตกตะกอนจมลงก้นขวดของอนุภาคยา
🔍 ข้ออื่นผิดเพราะอะไร:
• ข้อ ข.: Wetting agent ทำหน้าที่ลดแรงตึงผิวระหว่างของแข็งกับของเหลว เช่น Polysorbate (Tween) หรือ Sorbitan esters (Span)
• ข้อ ค.: Preservative เป็นสารกันเสียสำหรับยับยั้งการเจริญเติบโตของจุลินทรีย์ เช่น Sodium benzoate, Methylparaben, Propylparaben
• ข้อ ง.: Flocculating agent มักเป็น electrolytes (เช่น NaCl, Potassium phosphate) หรือ surfactant ที่ช่วยลด zeta potential ให้อนุภาครวมตัวกันหลวมๆ
• ข้อ จ.: Co-solvent เป็นตัวทำละลายร่วมเพื่อเพิ่มการละลายของสาร เช่น Propylene glycol, Glycerin, Ethanol</t>
        </is>
      </c>
      <c r="K119" s="104" t="inlineStr"/>
      <c r="L119" s="104" t="inlineStr">
        <is>
          <t>Preformulation &amp; GMP</t>
        </is>
      </c>
      <c r="M119" s="104" t="inlineStr">
        <is>
          <t>Excipients classification</t>
        </is>
      </c>
      <c r="N119" s="62" t="inlineStr">
        <is>
          <t>Product</t>
        </is>
      </c>
      <c r="O119" s="104" t="inlineStr">
        <is>
          <t>[SOURCE: ข้อสอบจริง PLE CC1 (Product) ปี 2566 Day 1 ไม่ระบุข้อ]</t>
        </is>
      </c>
      <c r="P119" s="62" t="inlineStr">
        <is>
          <t>ข้อสอบเก่า</t>
        </is>
      </c>
      <c r="Q119" s="62" t="inlineStr">
        <is>
          <t>2566</t>
        </is>
      </c>
      <c r="R119" s="62" t="inlineStr"/>
    </row>
    <row r="120" ht="409.6" customHeight="1" s="49">
      <c r="A120" s="180" t="n">
        <v>118</v>
      </c>
      <c r="B120" s="104" t="inlineStr">
        <is>
          <t>สำหรับยาเม็ด Albendazole ที่มีคุณสมบัติไวต่อความชื้นสูงมาก (Extremely moisture-sensitive) บรรจุภัณฑ์ปฐมภูมิในข้อใดมีประสิทธิภาพในการป้องกันความชื้นได้ดีที่สุด</t>
        </is>
      </c>
      <c r="C120" s="104" t="inlineStr"/>
      <c r="D120" s="104" t="inlineStr">
        <is>
          <t>ขวดพลาสติกพร้อมซองสารดูดความชื้น (Plastic bottle with desiccant)</t>
        </is>
      </c>
      <c r="E120" s="104" t="inlineStr">
        <is>
          <t>ขวดแก้วสีชาพร้อมซองสารดูดความชื้น (Amber glass bottle with desiccant)</t>
        </is>
      </c>
      <c r="F120" s="104" t="inlineStr">
        <is>
          <t>แผงบลิสเตอร์แบบอะลูมิเนียมประกบพลาสติกใส (Alu-PVC blister pack)</t>
        </is>
      </c>
      <c r="G120" s="104" t="inlineStr">
        <is>
          <t>แผงบลิสเตอร์แบบอะลูมิเนียมประกบฟอยล์สองด้าน (Alu-Alu blister pack)</t>
        </is>
      </c>
      <c r="H120" s="104" t="inlineStr">
        <is>
          <t>ซองกระดาษเคลือบพลาสติก (Paper-polyethylene pouch)</t>
        </is>
      </c>
      <c r="I120" s="62" t="n">
        <v>4</v>
      </c>
      <c r="J120" s="104" t="inlineStr">
        <is>
          <t>✅ คำตอบที่ถูกต้อง: ข้อ ง. แผงบลิสเตอร์แบบอะลูมิเนียมประกบฟอยล์สองด้าน (Alu-Alu blister pack)
🎯 ทำไมข้อนี้ถึงถูก: บรรจุภัณฑ์แบบแผงอะลูมิเนียมประกบฟอยล์ทั้งสองด้าน (Alu-Alu blister pack หรือ Cold-formable foil) มีคุณสมบัติในการป้องกันไอน้ำและความชื้นซึมผ่าน (Water vapor transmission rate เกือบเป็นศูนย์) รวมถึงป้องกันแสงและออกซิเจนได้สมบูรณ์แบบที่สุด จึงเป็นบรรจุภัณฑ์มาตรฐานที่ดีที่สุดสำหรับยาเม็ดที่ไวต่อความชื้นสูงมาก
🔍 ข้ออื่นผิดเพราะอะไร:
• ข้อ ก.: ขวดพลาสติก (เช่น HDPE) มีความสามารถในการป้องกันความชื้นซึมผ่านได้น้อยกว่าโลหะ และการเปิด-ปิดขวดซ้ำๆ ทำให้ความชื้นภายนอกเข้าไปในขวดได้
• ข้อ ข.: ขวดแก้วแม้จะกันความชื้นผ่านเนื้อแก้วได้ดี แต่รอยต่อตรงฝาเกลียวและการเปิดปิดบ่อยครั้งยังคงนำพาความชื้นเข้าไปสัมผัสเม็ดยา
• ข้อ ค.: แผง Alu-PVC มีชั้นพลาสติก PVC ใสซึ่งความชื้นและไอระเหยสามารถแพร่ซึมผ่านเนื้อพอลิเมอร์ได้ จึงไม่เหมาะกับยาที่ไวความชื้นสูงมาก
• ข้อ จ.: ซองกระดาษเคลือบพลาสติกไม่สามารถป้องกันความชื้นในระดับสูงได้ดีเท่ากับฟอยล์อะลูมิเนียม</t>
        </is>
      </c>
      <c r="K120" s="104" t="inlineStr"/>
      <c r="L120" s="104" t="inlineStr">
        <is>
          <t>Preformulation &amp; GMP</t>
        </is>
      </c>
      <c r="M120" s="104" t="inlineStr">
        <is>
          <t>Container &amp; Closure Systems</t>
        </is>
      </c>
      <c r="N120" s="62" t="inlineStr">
        <is>
          <t>Product</t>
        </is>
      </c>
      <c r="O120" s="104" t="inlineStr">
        <is>
          <t>[SOURCE: ข้อสอบจริง PLE CC1 (Product) ปี 2566 Day 2 ข้อ 44]</t>
        </is>
      </c>
      <c r="P120" s="62" t="inlineStr">
        <is>
          <t>ข้อสอบเก่า</t>
        </is>
      </c>
      <c r="Q120" s="62" t="inlineStr">
        <is>
          <t>2566</t>
        </is>
      </c>
      <c r="R120" s="62" t="inlineStr"/>
    </row>
    <row r="121" ht="24" customHeight="1" s="49">
      <c r="A121" s="180" t="n">
        <v>119</v>
      </c>
      <c r="B121" s="104" t="inlineStr">
        <is>
          <t>การศึกษาความคงตัวของยาชนิดหนึ่งพบว่าการสลายตัวเป็นไปตามจลนศาสตร์อันดับหนึ่ง (First-order kinetics) โดยมีสมการแสดงความสัมพันธ์คือ lnX = 0.46 - 0.02t (เมื่อ t มีหน่วยเป็นเดือน) จงคำนวณหาอายุการเก็บรักษาของยา (Shelf-life หรือ t90)</t>
        </is>
      </c>
      <c r="C121" s="104" t="inlineStr"/>
      <c r="D121" s="104" t="inlineStr">
        <is>
          <t>2.3 เดือน</t>
        </is>
      </c>
      <c r="E121" s="104" t="inlineStr">
        <is>
          <t>3.5 เดือน</t>
        </is>
      </c>
      <c r="F121" s="104" t="inlineStr">
        <is>
          <t>5.3 เดือน</t>
        </is>
      </c>
      <c r="G121" s="104" t="inlineStr">
        <is>
          <t>7.5 เดือน</t>
        </is>
      </c>
      <c r="H121" s="104" t="inlineStr">
        <is>
          <t>10.5 เดือน</t>
        </is>
      </c>
      <c r="I121" s="62" t="n">
        <v>3</v>
      </c>
      <c r="J121" s="104" t="inlineStr">
        <is>
          <t>✅ คำตอบที่ถูกต้อง: ข้อ ค. 5.3 เดือน
🎯 ทำไมข้อนี้ถึงถูก: จากสมการเส้นตรงของปฏิกิริยาอันดับหนึ่ง (First-order kinetics) lnX = 0.46 - 0.02t แสดงว่าค่าคงที่อัตราการสลายตัว k เท่ากับ 0.02 ต่อเดือน โดยสูตรการคำนวณอายุยาหรือ shelf life (t90 ซึ่งคือเวลาที่ตัวยาสลายตัวไปเหลือ 90%) สำหรับปฏิกิริยาอันดับหนึ่งคือ t90 = ln(100/90) หาร k = 0.10536 หาร 0.02 เท่ากับ 5.268 หรือประมาณ 5.3 เดือน
🔍 ข้ออื่นผิดเพราะอะไร:
• ข้อ ก.: 2.3 เดือน เป็นค่าที่คำนวณคลาดเคลื่อนจากการใช้ค่าคงที่ผิด
• ข้อ ข.: 3.5 เดือน เป็นค่าที่เกิดจากการนำครึ่งชีวิตไปหารผิดสัดส่วน
• ข้อ ง.: 7.5 เดือน เป็นตัวเลขลวงที่ไม่ตรงกับสูตร t90 ของ first-order kinetics
• ข้อ จ.: 10.5 เดือน เป็นค่าที่ได้หากลืมหารด้วย 2 ในขั้นตอนการคิดคำนวณ</t>
        </is>
      </c>
      <c r="K121" s="104" t="inlineStr"/>
      <c r="L121" s="104" t="inlineStr">
        <is>
          <t>Preformulation &amp; GMP</t>
        </is>
      </c>
      <c r="M121" s="104" t="inlineStr">
        <is>
          <t>Stability testing</t>
        </is>
      </c>
      <c r="N121" s="62" t="inlineStr">
        <is>
          <t>Product</t>
        </is>
      </c>
      <c r="O121" s="104" t="inlineStr">
        <is>
          <t>[SOURCE: ข้อสอบจริง PLE CC1 (Product) ปี 2566 Day 2 ข้อ 53/65]</t>
        </is>
      </c>
      <c r="P121" s="62" t="inlineStr">
        <is>
          <t>ข้อสอบเก่า</t>
        </is>
      </c>
      <c r="Q121" s="62" t="inlineStr">
        <is>
          <t>2566</t>
        </is>
      </c>
      <c r="R121" s="62" t="inlineStr"/>
    </row>
    <row r="122" ht="24" customHeight="1" s="49">
      <c r="A122" s="180" t="n">
        <v>120</v>
      </c>
      <c r="B122" s="104" t="inlineStr">
        <is>
          <t>ตามหลักเกณฑ์วิธีการที่ดีในการผลิตยา (PIC/S GMP) สถานที่ผลิตยาที่มีการผลิตยาปฏิชีวนะกลุ่ม Penicillin ต้องมีการจัดการอาคารสถานที่และระบบสนับสนุนอย่างไร</t>
        </is>
      </c>
      <c r="C122" s="104" t="inlineStr"/>
      <c r="D122" s="104" t="inlineStr">
        <is>
          <t>สามารถผลิตในอาคารเดียวกันกับยาอื่นได้โดยใช้วิธีสลับรอบเวลาการผลิต (Campaign basis)</t>
        </is>
      </c>
      <c r="E122" s="104" t="inlineStr">
        <is>
          <t>ผลิตในอาคารเดียวกันแต่แยกห้องและใช้ระบบปรับอากาศ (HVAC) ร่วมกันได้</t>
        </is>
      </c>
      <c r="F122" s="104" t="inlineStr">
        <is>
          <t>แยกอาคารผลิตเฉพาะ แต่สามารถใช้ระบบอากาศและระบบน้ำร่วมกับอาคารอื่นได้</t>
        </is>
      </c>
      <c r="G122" s="104" t="inlineStr">
        <is>
          <t>ต้องแยกอาคารผลิตเฉพาะและแยกระบบสาธารณูปโภค (Dedicated building and separate utility systems)</t>
        </is>
      </c>
      <c r="H122" s="104" t="inlineStr">
        <is>
          <t>ต้องสร้างโรงงานผลิตให้อยู่ห่างจากโรงงานอื่นอย่างน้อย 10 กิโลเมตร</t>
        </is>
      </c>
      <c r="I122" s="62" t="n">
        <v>4</v>
      </c>
      <c r="J122" s="104" t="inlineStr">
        <is>
          <t>✅ คำตอบที่ถูกต้อง: ข้อ จ. ระบบดูดอากาศระบายทิ้งต้องผ่านการกรองด้วย HEPA filter เพื่อดักจับอนุภาคยาก่อนปล่อยสู่สิ่งแวดล้อมภายนอก
🎯 ทำไมข้อนี้ถึงถูก: Cloxacillin เป็นยาปฏิชีวนะกลุ่มเบต้า-แลคแตม (Beta-lactam / Penicillin class) ซึ่งเป็นสารก่อภูมิแพ้รุนแรง (Sensitizing agent) ตามข้อกำหนด GMP / PIC/S กำหนดให้ต้องผลิตในพื้นที่แยกเฉพาะเด็ดขาด (Dedicated and contained facility) และระบบดูดอากาศเสีย (Exhaust air) ต้องผ่านการกรองด้วยแผ่นกรอง HEPA filter เพื่อดักจับอนุภาคผงยาอย่างสมบูรณ์ก่อนปล่อยออกสู่สิ่งแวดล้อมภายนอก ป้องกันการปนเปื้อนข้าม (Cross-contamination)
🔍 ข้ออื่นผิดเพราะอะไร:
• ข้อ ก.: ยา Cloxacillin ไวต่อความชื้นและสลายตัวด้วยน้ำ สภาวะห้องผลิตจึงต้องควบคุมความชื้นสัมพัทธ์ให้ต่ำเป็นพิเศษ (RH ไม่เกิน 35% ถึง 45%) ไม่ใช่ 75% RH ซึ่งชื้นเกินไป
• ข้อ ข.: ในบริเวณพื้นที่สะอาดเตรียมยาปราศจากเชื้อระดับวิกฤต ต้องใช้ระบบการไหลเวียนอากาศแบบทิศทางเดียว (Unidirectional / Laminar airflow)
• ข้อ ค.: น้ำเสียและสารตกค้างจากการล้างเครื่องผลิตยาเพนิซิลลินต้องผ่านกระบวนการบำบัดพิเศษเพื่อทำลายวงแหวนเบต้า-แลคแตมก่อนระบายทิ้ง ห้ามปล่อยลงสู่ระบบสาธารณะโดยตรง
• ข้อ ง.: สำหรับสารที่ก่อภูมิแพ้สูง ห้องผสมยาต้องรักษาความดันให้ต่ำกว่าห้องข้างเคียงเล็กน้อย (Negative pressure differential / Sink airlock) เพื่อป้องกันไม่ให้ผงยาฟุ้งกระจายออกสู่ทางเดิน</t>
        </is>
      </c>
      <c r="K122" s="104" t="inlineStr"/>
      <c r="L122" s="104" t="inlineStr">
        <is>
          <t>Preformulation &amp; GMP</t>
        </is>
      </c>
      <c r="M122" s="104" t="inlineStr">
        <is>
          <t>Cross-contamination control</t>
        </is>
      </c>
      <c r="N122" s="62" t="inlineStr">
        <is>
          <t>Product</t>
        </is>
      </c>
      <c r="O122" s="104" t="inlineStr">
        <is>
          <t>[SOURCE: ข้อสอบจริง PLE CC1 (Product) ปี 2561 ข้อ 99]</t>
        </is>
      </c>
      <c r="P122" s="62" t="inlineStr">
        <is>
          <t>ข้อสอบเก่า</t>
        </is>
      </c>
      <c r="Q122" s="62" t="inlineStr">
        <is>
          <t>2561</t>
        </is>
      </c>
      <c r="R122" s="62" t="inlineStr"/>
    </row>
    <row r="123" ht="24" customHeight="1" s="49">
      <c r="A123" s="180" t="n">
        <v>121</v>
      </c>
      <c r="B123" s="104" t="inlineStr">
        <is>
          <t>สำหรับการขึ้นทะเบียนยาในประเทศไทยตามแนวทางของกลุ่มประเทศอาเซียน (ASEAN Harmonization on Stability) สภาวะในการทดสอบความคงตัวแบบเร่ง (Accelerated stability testing) สำหรับผลิตภัณฑ์ยาสำเร็จรูปทั่วไปกำหนดไว้ที่สภาวะใด</t>
        </is>
      </c>
      <c r="C123" s="104" t="inlineStr"/>
      <c r="D123" s="104" t="inlineStr">
        <is>
          <t>25 องศาเซลเซียส บวกลบ 2 องศาเซลเซียส / 60% RH บวกลบ 5% RH</t>
        </is>
      </c>
      <c r="E123" s="104" t="inlineStr">
        <is>
          <t>30 องศาเซลเซียส บวกลบ 2 องศาเซลเซียส / 65% RH บวกลบ 5% RH</t>
        </is>
      </c>
      <c r="F123" s="104" t="inlineStr">
        <is>
          <t>30 องศาเซลเซียส บวกลบ 2 องศาเซลเซียส / 75% RH บวกลบ 5% RH</t>
        </is>
      </c>
      <c r="G123" s="104" t="inlineStr">
        <is>
          <t>40 องศาเซลเซียส บวกลบ 2 องศาเซลเซียส / 65% RH บวกลบ 5% RH</t>
        </is>
      </c>
      <c r="H123" s="104" t="inlineStr">
        <is>
          <t>40 องศาเซลเซียส บวกลบ 2 องศาเซลเซียส / 75% RH บวกลบ 5% RH</t>
        </is>
      </c>
      <c r="I123" s="62" t="n">
        <v>5</v>
      </c>
      <c r="J123" s="104" t="inlineStr">
        <is>
          <t>✅ คำตอบที่ถูกต้อง: ข้อ จ. 40 องศาเซลเซียส บวกลบ 2 องศาเซลเซียส / 75% RH บวกลบ 5% RH
🎯 ทำไมข้อนี้ถึงถูก: ประเทศไทยจัดอยู่ในกลุ่มเขตภูมิอากาศร้อนชื้นสูง (Climatic Zone IVb) ตามแนวทางของ ASEAN Harmonization และ ICH Q1A(R2) ซึ่งกำหนดให้สภาวะการศึกษาความคงตัวแบบเร่ง (Accelerated stability testing condition) สำหรับผลิตภัณฑ์ยาสำเร็จรูปทั่วไปต้องทำการทดสอบที่อุณหภูมิ 40 องศาเซลเซียส บวกลบ 2 องศาเซลเซียส และความชื้นสัมพัทธ์ 75% RH บวกลบ 5% RH เป็นระยะเวลาอย่างน้อย 6 เดือน
🔍 ข้ออื่นผิดเพราะอะไร:
• ข้อ ก.: 25 องศาเซลเซียส / 60% RH เป็นสภาวะการทดสอบระยะยาว (Long-term) สำหรับ Climatic Zone I และ II
• ข้อ ข.: 30 องศาเซลเซียส / 65% RH เป็นสภาวะการทดสอบระยะยาวสำหรับ Climatic Zone IVa
• ข้อ ค.: 30 องศาเซลเซียส / 75% RH เป็นสภาวะการทดสอบระยะยาว (Long-term / Real-time) สำหรับ Climatic Zone IVb ของประเทศไทย
• ข้อ ง.: 40 องศาเซลเซียส / 65% RH ไม่ใช่ค่าความชื้นสัมพัทธ์มาตรฐานในการทดสอบสภาวะเร่ง</t>
        </is>
      </c>
      <c r="K123" s="104" t="inlineStr"/>
      <c r="L123" s="104" t="inlineStr">
        <is>
          <t>Preformulation &amp; GMP</t>
        </is>
      </c>
      <c r="M123" s="104" t="inlineStr">
        <is>
          <t>Stability testing</t>
        </is>
      </c>
      <c r="N123" s="62" t="inlineStr">
        <is>
          <t>Product</t>
        </is>
      </c>
      <c r="O123" s="104" t="inlineStr">
        <is>
          <t>[SOURCE: ข้อสอบจริง PLE CC1 (Product) ปี 2566 Day 2 ข้อ 96]</t>
        </is>
      </c>
      <c r="P123" s="62" t="inlineStr">
        <is>
          <t>ข้อสอบเก่า</t>
        </is>
      </c>
      <c r="Q123" s="62" t="inlineStr">
        <is>
          <t>2566</t>
        </is>
      </c>
      <c r="R123" s="62" t="inlineStr"/>
    </row>
    <row r="124" ht="24" customHeight="1" s="49">
      <c r="A124" s="180" t="n">
        <v>122</v>
      </c>
      <c r="B124" s="104" t="inlineStr">
        <is>
          <t>ข้อใดไม่ได้จัดเป็นกิจกรรมการตรวจติดตามสภาวะแวดล้อมทางจุลชีววิทยาของพื้นที่ปฏิบัติงานห้องสะอาด (Cleanroom Environmental Monitoring)</t>
        </is>
      </c>
      <c r="C124" s="104" t="inlineStr"/>
      <c r="D124" s="104" t="inlineStr">
        <is>
          <t>Active air sampling test</t>
        </is>
      </c>
      <c r="E124" s="104" t="inlineStr">
        <is>
          <t>Glove print test (Glove fingertip sampling)</t>
        </is>
      </c>
      <c r="F124" s="104" t="inlineStr">
        <is>
          <t>Surface contact plate (RODAC plate)</t>
        </is>
      </c>
      <c r="G124" s="104" t="inlineStr">
        <is>
          <t>Settle plates (Passive air sampling)</t>
        </is>
      </c>
      <c r="H124" s="104" t="inlineStr">
        <is>
          <t>Cleaning validation of manufacturing equipment</t>
        </is>
      </c>
      <c r="I124" s="62" t="n">
        <v>5</v>
      </c>
      <c r="J124" s="104" t="inlineStr">
        <is>
          <t>✅ คำตอบที่ถูกต้อง: ข้อ จ. Cleaning validation of manufacturing equipment
🎯 ทำไมข้อนี้ถึงถูก: การตรวจติดตามสภาวะแวดล้อมทางจุลชีววิทยาของพื้นที่ปฏิบัติงานห้องสะอาด (Cleanroom environmental monitoring) ประกอบด้วยการสุ่มตรวจอากาศแบบดูดอากาศ (Active air sampling), การวางจานอาหารเลี้ยงเชื้อดักจับเชื้อ (Settle plates), การพิมพ์รอยนิ้วมือถุงมือผู้ปฏิบัติงาน (Glove print), และการตรวจพื้นผิวสัมผัส (Surface contact plate) ส่วน Cleaning validation เป็นกระบวนการตรวจสอบความถูกต้องของการทำความสะอาดเครื่องจักรอุปกรณ์เพื่อยืนยันว่าไม่มีสารตกค้าง ไม่ใช่การตรวจติดตามสภาพแวดล้อมประจำวันของพื้นที่ห้องสะอาด
🔍 ข้ออื่นผิดเพราะอะไร:
• ข้อ ก.: Active air sampling เป็นข้อกำหนดมาตรฐานในการวัดจำนวนจุลินทรีย์ต่อปริมาตรอากาศ (CFU/m3)
• ข้อ ข.: Glove print test เป็นข้อกำหนดมาตรฐานในการประเมินสุขอนามัยและการปนเปื้อนของถุงมือผู้ปฏิบัติงานหลังเสร็จสิ้นกระบวนการ
• ข้อ ค.: Surface contact plate เป็นข้อกำหนดมาตรฐานในการตรวจสอบการปนเปื้อนของเชื้อบนโต๊ะทำงานและผนังห้องสะอาด
• ข้อ ง.: Settle plates เป็นข้อกำหนดมาตรฐานในการดักจับจุลินทรีย์ที่ตกลงมาตามแรงโน้มถ่วงในพื้นที่ควบคุม</t>
        </is>
      </c>
      <c r="K124" s="104" t="inlineStr"/>
      <c r="L124" s="104" t="inlineStr">
        <is>
          <t>Preformulation &amp; GMP</t>
        </is>
      </c>
      <c r="M124" s="104" t="inlineStr">
        <is>
          <t>Good Manufacturing Practice</t>
        </is>
      </c>
      <c r="N124" s="62" t="inlineStr">
        <is>
          <t>Product</t>
        </is>
      </c>
      <c r="O124" s="104" t="inlineStr">
        <is>
          <t>[SOURCE: ข้อสอบจริง PLE CC1 (Product) ปี 2566 Day 2 ข้อ 98]</t>
        </is>
      </c>
      <c r="P124" s="62" t="inlineStr">
        <is>
          <t>ข้อสอบเก่า</t>
        </is>
      </c>
      <c r="Q124" s="62" t="inlineStr">
        <is>
          <t>2566</t>
        </is>
      </c>
      <c r="R124" s="62" t="inlineStr"/>
    </row>
    <row r="125" ht="24" customHeight="1" s="49">
      <c r="A125" s="180" t="n">
        <v>123</v>
      </c>
      <c r="B125" s="104" t="inlineStr">
        <is>
          <t>ในชื่อของสาร Polyethylene glycol 400 (PEG 400) ตัวเลข 400 มีความหมายทางเภสัชกรรมตรงกับข้อใด</t>
        </is>
      </c>
      <c r="C125" s="104" t="inlineStr"/>
      <c r="D125" s="104" t="inlineStr">
        <is>
          <t>น้ำหนักโมเลกุลเฉลี่ยของพอลิเมอร์ (Average Molecular Weight)</t>
        </is>
      </c>
      <c r="E125" s="104" t="inlineStr">
        <is>
          <t>จำนวนโมโนเมอร์ของ Ethylene glycol ในสายพอลิเมอร์</t>
        </is>
      </c>
      <c r="F125" s="104" t="inlineStr">
        <is>
          <t>ค่าความหนืดของสารละลายที่อุณหภูมิ 25 องศาเซลเซียส</t>
        </is>
      </c>
      <c r="G125" s="104" t="inlineStr">
        <is>
          <t>จุดหลอมเหลวของสารในหน่วยเคลวิน</t>
        </is>
      </c>
      <c r="H125" s="104" t="inlineStr">
        <is>
          <t>ค่าร้อยละของปริมาณน้ำหนักต่อปริมาตร (% w/v)</t>
        </is>
      </c>
      <c r="I125" s="62" t="n">
        <v>1</v>
      </c>
      <c r="J125" s="104" t="inlineStr">
        <is>
          <t>✅ คำตอบที่ถูกต้อง: ข้อ ก. น้ำหนักโมเลกุลเฉลี่ยของพอลิเมอร์ (Average Molecular Weight)
🎯 ทำไมข้อนี้ถึงถูก: ตัวเลขต่อท้ายชื่อของ Polyethylene Glycol (เช่น PEG 400, PEG 4000, PEG 6000) หมายถึงค่าน้ำหนักโมเลกุลเฉลี่ย (Average Molecular Weight) ของสายโซ่พอลิเมอร์ โดย PEG ที่มีน้ำหนักโมเลกุลต่ำกว่า 600 (เช่น PEG 400) จะมีสถานะเป็นของเหลวใส ส่วน PEG ที่มีน้ำหนักโมเลกุลตั้งแต่ 1,000 ขึ้นไปจะมีสถานะเป็นของแข็งคล้ายขี้ผึ้ง
🔍 ข้ออื่นผิดเพราะอะไร:
• ข้อ ข.: จำนวนโมโนเมอร์ของ ethylene oxide คำนวณได้จากน้ำหนักโมเลกุลหารด้วย 44 ซึ่ง PEG 400 จะมีจำนวนโมโนเมอร์ประมาณ 8-10 หน่วย ไม่ใช่ 400
• ข้อ ค.: ค่าความหนืดไม่ได้แทนด้วยตัวเลขชื่อสารโดยตรง แม้ความหนืดจะแปรผันตามน้ำหนักโมเลกุลก็ตาม
• ข้อ ง.: จุดหลอมเหลวของ PEG 400 อยู่ที่ประมาณ 4-8 องศาเซลเซียส ไม่ใช่ 400
• ข้อ จ.: ตัวเลขดังกล่าวเป็นชื่อมาตรฐานทางเคมีตามเภสัชตำรับ ไม่ได้ระบุความเข้มข้นของสารละลาย</t>
        </is>
      </c>
      <c r="K125" s="104" t="inlineStr"/>
      <c r="L125" s="104" t="inlineStr">
        <is>
          <t>Preformulation &amp; GMP</t>
        </is>
      </c>
      <c r="M125" s="104" t="inlineStr">
        <is>
          <t>Excipients classification</t>
        </is>
      </c>
      <c r="N125" s="62" t="inlineStr">
        <is>
          <t>Product</t>
        </is>
      </c>
      <c r="O125" s="104" t="inlineStr">
        <is>
          <t>[SOURCE: ข้อสอบจริง PLE CC1 (Product) ปี 2566 Day 2 ข้อ 100]</t>
        </is>
      </c>
      <c r="P125" s="62" t="inlineStr">
        <is>
          <t>ข้อสอบเก่า</t>
        </is>
      </c>
      <c r="Q125" s="62" t="inlineStr">
        <is>
          <t>2566</t>
        </is>
      </c>
      <c r="R125" s="62" t="inlineStr"/>
    </row>
    <row r="126" ht="24" customHeight="1" s="49">
      <c r="A126" s="180" t="n">
        <v>124</v>
      </c>
      <c r="B126" s="104" t="inlineStr">
        <is>
          <t>ข้อใดกล่าวไม่ถูกต้องเกี่ยวกับปรากฏการณ์การมีหลายรูปผลึก (Polymorphism) ของตัวยาสำคัญ</t>
        </is>
      </c>
      <c r="C126" s="104" t="inlineStr"/>
      <c r="D126" s="104" t="inlineStr">
        <is>
          <t>Polymorphs แต่ละรูปมีโครงสร้างผลึกภายในแตกต่างกันทำให้มีจุดหลอมเหลวและอัตราการละลายต่างกัน</t>
        </is>
      </c>
      <c r="E126" s="104" t="inlineStr">
        <is>
          <t>รูปผลึกที่เสถียร (Stable crystalline form) มีจุดหลอมเหลวต่ำกว่ารูปอสัณฐาน (Amorphous form)</t>
        </is>
      </c>
      <c r="F126" s="104" t="inlineStr">
        <is>
          <t>Amorphous form ละลายน้ำได้เร็วกว่าและมีความสามารถในการละลายสูงกว่า Stable crystalline form</t>
        </is>
      </c>
      <c r="G126" s="104" t="inlineStr">
        <is>
          <t>Metastable form มีระดับพลังงานอิสระสูงกว่า Stable form จึงสามารถเปลี่ยนรูปผลึกกลับไปเป็น Stable form ได้ตามเวลา</t>
        </is>
      </c>
      <c r="H126" s="104" t="inlineStr">
        <is>
          <t>การเปลี่ยนรูปผลึกของตัวยาในระหว่างการเก็บรักษาสามารถส่งผลกระทบต่อชีวประสิทธิผล (Bioavailability) ของยาได้</t>
        </is>
      </c>
      <c r="I126" s="62" t="n">
        <v>2</v>
      </c>
      <c r="J126" s="104" t="inlineStr">
        <is>
          <t>✅ คำตอบที่ถูกต้อง: ข้อ ข. รูปผลึกที่เสถียร (Stable crystalline form) มีจุดหลอมเหลวต่ำกว่ารูปอสัณฐาน (Amorphous form)
🎯 ทำไมข้อนี้ถึงถูก: ตามหลักการของเคมีฟิสิกส์และเภสัชกรรม รูปผลึกที่เสถียร (Stable crystalline form) จะมีโครงสร้างผลึกที่จัดเรียงตัวอย่างเป็นระเบียบแน่นหนาและมีพลังงานโครงผลึก (lattice energy) สูง ทำให้มีจุดหลอมเหลว (Melting point) สูงกว่า และละลายน้ำได้ยากกว่ารูปอสัณฐาน (Amorphous form) ซึ่งไม่มีโครงสร้างผลึกที่แน่นอนและมีพลังงานภายในสูงกว่า ข้อความที่ระบุว่ารูปผลึกมีจุดหลอมเหลวต่ำกว่าจึงผิด
🔍 ข้ออื่นผิดเพราะอะไร:
• ข้อ ก.: เป็นข้อความที่ถูกต้อง สารที่มีหลาย polymorphs จะมีการจัดเรียงโมเลกุลใน lattice ต่างกัน ทำให้มีคุณสมบัติทางเคมีฟิสิกส์ เช่น จุดหลอมเหลวและการละลายต่างกัน
• ข้อ ค.: เป็นข้อความที่ถูกต้อง รูป Amorphous มีพลังงานอิสระสูงกว่าและไม่มี lattice energy ที่ต้องเอาชนะ จึงละลายน้ำได้ง่ายและเร็วกว่า
• ข้อ ง.: เป็นข้อความที่ถูกต้อง Metastable polymorph มีแนวโน้มที่จะเปลี่ยนรูปผลึกไปสู่ Stable polymorph ที่มีระดับพลังงานต่ำสุดตามหลักอุณหพลศาสตร์
• ข้อ จ.: เป็นข้อความที่ถูกต้อง หากยาเปลี่ยนจาก Amorphous/Metastable ไปเป็น Stable form อัตราการละลายจะลดลงอย่างมาก ส่งผลให้ Bioavailability ลดลง</t>
        </is>
      </c>
      <c r="K126" s="104" t="inlineStr"/>
      <c r="L126" s="104" t="inlineStr">
        <is>
          <t>Preformulation &amp; GMP</t>
        </is>
      </c>
      <c r="M126" s="104" t="inlineStr">
        <is>
          <t>Stability testing</t>
        </is>
      </c>
      <c r="N126" s="62" t="inlineStr">
        <is>
          <t>Product</t>
        </is>
      </c>
      <c r="O126" s="104" t="inlineStr">
        <is>
          <t>[SOURCE: ข้อสอบจริง PLE CC1 (Product) ปี 2566 Day 2 ข้อ 101] [RECONSTRUCTED: ปรับแต่งและเติมเต็มบริบทโจทย์เพื่อความสมบูรณ์]</t>
        </is>
      </c>
      <c r="P126" s="62" t="inlineStr">
        <is>
          <t>ข้อสอบเก่า</t>
        </is>
      </c>
      <c r="Q126" s="62" t="inlineStr">
        <is>
          <t>2566</t>
        </is>
      </c>
      <c r="R126" s="62" t="inlineStr"/>
    </row>
    <row r="127">
      <c r="A127" s="180" t="n">
        <v>125</v>
      </c>
      <c r="B127" s="104" t="inlineStr">
        <is>
          <t>ในสูตรตำรับไฮโดรเจลที่ใช้ Carbopol 940 สาร Triethanolamine ทำหน้าที่สำคัญใดในตำรับ</t>
        </is>
      </c>
      <c r="C127" s="104" t="inlineStr"/>
      <c r="D127" s="104" t="inlineStr">
        <is>
          <t>Neutralize carbopol เพื่อปรับค่า pH ให้เกิดโครงสร้างเจล</t>
        </is>
      </c>
      <c r="E127" s="104" t="inlineStr">
        <is>
          <t>Protect capsaicinoid จากการเกิดปฏิกิริยาออกซิเดชัน</t>
        </is>
      </c>
      <c r="F127" s="104" t="inlineStr">
        <is>
          <t>Preservative ป้องกันการเจริญเติบโตของเชื้อจุลินทรีย์</t>
        </is>
      </c>
      <c r="G127" s="104" t="inlineStr">
        <is>
          <t>Chelating agent ช่วยดักจับไอออนโลหะหนัก</t>
        </is>
      </c>
      <c r="H127" s="104" t="inlineStr">
        <is>
          <t>Penetration enhancer เพิ่มการดูดซึมผ่านชั้นผิวหนัง</t>
        </is>
      </c>
      <c r="I127" s="62" t="n">
        <v>1</v>
      </c>
      <c r="J127" s="104" t="inlineStr">
        <is>
          <t>✅ คำตอบที่ถูกต้อง: ข้อ ก. Neutralize carbopol เพื่อปรับค่า pH ให้เกิดโครงสร้างเจล
🎯 ทำไมข้อนี้ถึงถูก: Carbopol เป็น polyacrylic acid polymer ที่สายโมเลกุลจะคลายตัวและเชื่อมขวางเกิดเป็นโครงสร้างเจลที่มีความหนืดสูงที่ pH 6-11 จึงต้องใช้ด่างอย่าง Triethanolamine เป็น neutralizing agent เพื่อปรับเพิ่ม pH ให้เกิดเจล
🔍 ข้ออื่นผิดเพราะอะไร:
• ข้อ ข.: การปกป้อง capsaicinoid หรือตัวยาจากการสลายตัวต้องใช้ antioxidant เช่น BHT หรือ BHA ไม่ใช่หน้าที่หลักของ Triethanolamine
• ข้อ ค.: Preservative ในตำรับยาน้ำและกึ่งแข็งมักใช้ parabens หรือ benzyl alcohol ไม่ใช่ Triethanolamine
• ข้อ ง.: Chelating agent ที่นิยมใช้ดักจับโลหะหนักคือ Disodium edetate (EDTA)
• ข้อ จ.: สารช่วยเพิ่มการซึมผ่านผิวหนังที่พบบ่อยได้แก่ propylene glycol, oleic acid หรือ ethanol</t>
        </is>
      </c>
      <c r="K127" s="104" t="inlineStr"/>
      <c r="L127" s="104" t="inlineStr">
        <is>
          <t>Preformulation &amp; GMP</t>
        </is>
      </c>
      <c r="M127" s="104" t="inlineStr">
        <is>
          <t>Excipients classification</t>
        </is>
      </c>
      <c r="N127" s="62" t="inlineStr">
        <is>
          <t>Product</t>
        </is>
      </c>
      <c r="O127" s="104" t="inlineStr">
        <is>
          <t>[SOURCE: ข้อสอบจริง PLE CC1 (Product) ปี 2565 ข้อ 2]</t>
        </is>
      </c>
      <c r="P127" s="62" t="inlineStr">
        <is>
          <t>ข้อสอบเก่า</t>
        </is>
      </c>
      <c r="Q127" s="62" t="inlineStr">
        <is>
          <t>2565</t>
        </is>
      </c>
      <c r="R127" s="62" t="inlineStr"/>
    </row>
    <row r="128">
      <c r="A128" s="180" t="n">
        <v>126</v>
      </c>
      <c r="B128" s="104" t="inlineStr">
        <is>
          <t>ในสูตรตำรับยาเม็ด Methimazole (MMI) ประกอบด้วย MMI, Lactose monohydrate, Magnesium stearate, Corn starch และ Talc สาร Talc ทำหน้าที่สำคัญใดในตำรับ</t>
        </is>
      </c>
      <c r="C128" s="104" t="inlineStr"/>
      <c r="D128" s="104" t="inlineStr">
        <is>
          <t>Diluent</t>
        </is>
      </c>
      <c r="E128" s="104" t="inlineStr">
        <is>
          <t>Disintegrant</t>
        </is>
      </c>
      <c r="F128" s="104" t="inlineStr">
        <is>
          <t>Glidant</t>
        </is>
      </c>
      <c r="G128" s="104" t="inlineStr">
        <is>
          <t>Preservative</t>
        </is>
      </c>
      <c r="H128" s="104" t="inlineStr">
        <is>
          <t>Chelating agent</t>
        </is>
      </c>
      <c r="I128" s="62" t="n">
        <v>3</v>
      </c>
      <c r="J128" s="104" t="inlineStr">
        <is>
          <t>✅ คำตอบที่ถูกต้อง: ข้อ ค. Glidant
🎯 ทำไมข้อนี้ถึงถูก: Talc ทำหน้าที่เป็น Glidant (สารช่วยการไหล) ช่วยลดแรงเสียดทานระหว่างอนุภาคแกรนูล ทำให้ผงยาไหลลงสู่เบ้าตอกยา (die cavity) ได้อย่างสม่ำเสมอและป้องกันน้ำหนักเม็ดยาแปรปรวน
🔍 ข้ออื่นผิดเพราะอะไร:
• ข้อ ก.: Diluent (สารเพิ่มปริมาณ) ในตำรับนี้คือ Lactose monohydrate
• ข้อ ข.: Disintegrant (สารช่วยแตกตัว) ในตำรับนี้คือ Corn starch
• ข้อ ง.: Preservative (สารกันเสีย) ไม่นิยมใส่ในตำรับยาเม็ดชนิดแห้ง
• ข้อ จ.: Chelating agent คือสารดักจับโลหะ เช่น Disodium EDTA ไม่ใช่หน้าที่ของ Talc</t>
        </is>
      </c>
      <c r="K128" s="104" t="inlineStr"/>
      <c r="L128" s="104" t="inlineStr">
        <is>
          <t>Preformulation &amp; GMP</t>
        </is>
      </c>
      <c r="M128" s="104" t="inlineStr">
        <is>
          <t>Excipients classification</t>
        </is>
      </c>
      <c r="N128" s="62" t="inlineStr">
        <is>
          <t>Product</t>
        </is>
      </c>
      <c r="O128" s="104" t="inlineStr">
        <is>
          <t>[SOURCE: ข้อสอบจริง PLE CC1 (Product) ปี 2565 ข้อ 5]</t>
        </is>
      </c>
      <c r="P128" s="62" t="inlineStr">
        <is>
          <t>ข้อสอบเก่า</t>
        </is>
      </c>
      <c r="Q128" s="62" t="inlineStr">
        <is>
          <t>2565</t>
        </is>
      </c>
      <c r="R128" s="62" t="inlineStr"/>
    </row>
    <row r="129">
      <c r="A129" s="180" t="n">
        <v>127</v>
      </c>
      <c r="B129" s="104" t="inlineStr">
        <is>
          <t>ในสูตรตำรับยาพ่นจมูก Mometasone furoate 0.05% nasal spray การเติมสารผสมระหว่าง Citric acid monohydrate และ Sodium citrate มีวัตถุประสงค์หลักเพื่อสิ่งใด</t>
        </is>
      </c>
      <c r="C129" s="104" t="inlineStr"/>
      <c r="D129" s="104" t="inlineStr">
        <is>
          <t>Preservative</t>
        </is>
      </c>
      <c r="E129" s="104" t="inlineStr">
        <is>
          <t>Buffering agent</t>
        </is>
      </c>
      <c r="F129" s="104" t="inlineStr">
        <is>
          <t>Antioxidant</t>
        </is>
      </c>
      <c r="G129" s="104" t="inlineStr">
        <is>
          <t>Solubilizer</t>
        </is>
      </c>
      <c r="H129" s="104" t="inlineStr">
        <is>
          <t>Tonicity-adjusting agent</t>
        </is>
      </c>
      <c r="I129" s="62" t="n">
        <v>2</v>
      </c>
      <c r="J129" s="104" t="inlineStr">
        <is>
          <t>✅ คำตอบที่ถูกต้อง: ข้อ ข. Buffering agent
🎯 ทำไมข้อนี้ถึงถูก: Citric acid (กรดอ่อน) และ Sodium citrate (เกลือของกรดอ่อน) ทำหน้าที่ร่วมกันเป็น Buffering agent เพื่อควบคุมความเป็นกรด-ด่างของตำรับยาพ่นจมูกให้อยู่ในช่วง pH 4.0-5.0 ซึ่งเป็นช่วงที่ตัวยา mometasone มีความคงตัวสูงสุดและไม่ระคายเคืองเยื่อบุโพรงจมูก
🔍 ข้ออื่นผิดเพราะอะไร:
• ข้อ ก.: Preservative ในตำรับยานี้คือ Benzalkonium chloride หรือ Phenylethyl alcohol
• ข้อ ค.: สารต้านออกซิเดชัน (Antioxidant) ทั่วไปได้แก่ Sodium metabisulfite, BHT หรือ Ascorbic acid
• ข้อ ง.: Solubilizer หรือสารช่วยเพิ่มการละลายได้แก่ Polysorbate 80 หรือ Cyclodextrins
• ข้อ จ.: สารปรับความดันออสโมติก (Tonicity-adjusting agent) นิยมใช้ Sodium chloride หรือ Glycerin</t>
        </is>
      </c>
      <c r="K129" s="104" t="inlineStr"/>
      <c r="L129" s="104" t="inlineStr">
        <is>
          <t>Preformulation &amp; GMP</t>
        </is>
      </c>
      <c r="M129" s="104" t="inlineStr">
        <is>
          <t>Excipients classification</t>
        </is>
      </c>
      <c r="N129" s="62" t="inlineStr">
        <is>
          <t>Product</t>
        </is>
      </c>
      <c r="O129" s="104" t="inlineStr">
        <is>
          <t>[SOURCE: ข้อสอบจริง PLE CC1 (Product) ปี 2565 ข้อ 8]</t>
        </is>
      </c>
      <c r="P129" s="62" t="inlineStr">
        <is>
          <t>ข้อสอบเก่า</t>
        </is>
      </c>
      <c r="Q129" s="62" t="inlineStr">
        <is>
          <t>2565</t>
        </is>
      </c>
      <c r="R129" s="62" t="inlineStr"/>
    </row>
    <row r="130">
      <c r="A130" s="180" t="n">
        <v>128</v>
      </c>
      <c r="B130" s="104" t="inlineStr">
        <is>
          <t>ขั้นตอนสุดท้ายที่กฎหมายและมาตรฐาน GMP กำหนดสำหรับการตรวจรับรองรุ่นการผลิต (Lot release / Batch certification) ของผลิตภัณฑ์ชีววัตถุความเสี่ยงสูง เช่น วัคซีน ก่อนจะสามารถปล่อยออกสู่ท้องตลาดได้คือขั้นตอนใด</t>
        </is>
      </c>
      <c r="C130" s="104" t="inlineStr"/>
      <c r="D130" s="104" t="inlineStr">
        <is>
          <t>ไม่ต้องมีการตรวจสอบใดๆ เพิ่มเติมหากได้รับหนังสือสำคัญการขึ้นทะเบียนตำรับยาแล้ว</t>
        </is>
      </c>
      <c r="E130" s="104" t="inlineStr">
        <is>
          <t>ผ่านการตรวจสอบและปล่อยผ่านโดยฝ่ายประกันคุณภาพ (QA) ของโรงงานผู้ผลิตเท่านั้น</t>
        </is>
      </c>
      <c r="F130" s="104" t="inlineStr">
        <is>
          <t>ต้องผ่านการตรวจปล่อยรุ่นการผลิตโดยกรมควบคุมโรค</t>
        </is>
      </c>
      <c r="G130" s="104" t="inlineStr">
        <is>
          <t>ต้องผ่านการตรวจรับรองรุ่นการผลิตโดยสำนักงานคณะกรรมการอาหารและยา (อย.) เพียงฝ่ายเดียว</t>
        </is>
      </c>
      <c r="H130" s="104" t="inlineStr">
        <is>
          <t>ต้องผ่านการตรวจสอบและรับรองรุ่นการผลิตชีววัตถุโดยสถาบันชีววัตถุ กรมวิทยาศาสตร์การแพทย์</t>
        </is>
      </c>
      <c r="I130" s="62" t="n">
        <v>5</v>
      </c>
      <c r="J130" s="104" t="inlineStr">
        <is>
          <t>✅ คำตอบที่ถูกต้อง: ข้อ จ. ต้องผ่านการตรวจสอบและรับรองรุ่นการผลิตชีววัตถุโดยสถาบันชีววัตถุ กรมวิทยาศาสตร์การแพทย์
🎯 ทำไมข้อนี้ถึงถูก: วัคซีนเป็นชีววัตถุที่มีความเสี่ยงสูง (High-risk biological product) ตามกฎหมายการควบคุมรุ่นการผลิตชีววัตถุ (Lot release) จะต้องส่งตัวอย่างและเอกสารการผลิตให้สถาบันชีววัตถุ กรมวิทยาศาสตร์การแพทย์ (DMSc) ทำการตรวจวิเคราะห์ทางห้องปฏิบัติการและออกหนังสือรับรองรุ่นการผลิตก่อนจำหน่ายทุกรุ่น
🔍 ข้ออื่นผิดเพราะอะไร:
• ข้อ ก.: การขึ้นทะเบียนตำรับยาเป็นเพียงการอนุญาตสูตรตำรับ แต่การผลิตจริงแต่ละรุ่นต้องผ่านการตรวจ lot release ทุกครั้ง
• ข้อ ข.: ฝ่าย QA ของผู้ผลิตต้องตรวจปล่อยขั้นต้น แต่สำหรับชีววัตถุควบคุมพิเศษจะต้องผ่านการตรวจรับรองจากหน่วยงานควบคุมภาครัฐ (NCL) อีกชั้นหนึ่งเสมอ
• ข้อ ค.: กรมควบคุมโรคทำหน้าที่จัดซื้อ จัดสรร และกระจายวัคซีนตามแผนงานสร้างเสริมภูมิคุ้มกันโรค ไม่ได้ทำหน้าที่ตรวจวิเคราะห์รับรองมาตรฐานทางห้องปฏิบัติการ
• ข้อ ง.: อย. ทำหน้าที่กำกับดูแลกฎระเบียบและทะเบียนยา แต่หน่วยงานห้องปฏิบัติการอ้างอิงแห่งชาติที่ตรวจวิเคราะห์และออกใบรับรองชีววัตถุคือกรมวิทยาศาสตร์การแพทย์</t>
        </is>
      </c>
      <c r="K130" s="104" t="inlineStr"/>
      <c r="L130" s="104" t="inlineStr">
        <is>
          <t>Preformulation &amp; GMP</t>
        </is>
      </c>
      <c r="M130" s="104" t="inlineStr">
        <is>
          <t>Good Manufacturing Practice</t>
        </is>
      </c>
      <c r="N130" s="62" t="inlineStr">
        <is>
          <t>Product</t>
        </is>
      </c>
      <c r="O130" s="104" t="inlineStr">
        <is>
          <t>[SOURCE: ข้อสอบจริง PLE CC1 (Product) ปี 2565 ข้อ 13]</t>
        </is>
      </c>
      <c r="P130" s="62" t="inlineStr">
        <is>
          <t>ข้อสอบเก่า</t>
        </is>
      </c>
      <c r="Q130" s="62" t="inlineStr">
        <is>
          <t>2565</t>
        </is>
      </c>
      <c r="R130" s="62" t="inlineStr"/>
    </row>
    <row r="131">
      <c r="A131" s="180" t="n">
        <v>129</v>
      </c>
      <c r="B131" s="104" t="inlineStr">
        <is>
          <t>พอลิเมอร์ชนิดใดต่อไปนี้มีคุณสมบัติโดดเด่นในการเป็น Thermosensitive hydrogel ซึ่งมีสภาวะเป็นของเหลว (sol) ที่อุณหภูมิห้องหรือที่อุณหภูมิต่ำ แต่จะเกิดการรวมตัวเปลี่ยนเป็นเจลหนืด (gel) เมื่อสัมผัสกับอุณหภูมิของร่างกาย (Reverse thermal gelation)</t>
        </is>
      </c>
      <c r="C131" s="104" t="inlineStr"/>
      <c r="D131" s="104" t="inlineStr">
        <is>
          <t>Carbomer (Carbopol 934)</t>
        </is>
      </c>
      <c r="E131" s="104" t="inlineStr">
        <is>
          <t>Poloxamer (Pluronic F-127)</t>
        </is>
      </c>
      <c r="F131" s="104" t="inlineStr">
        <is>
          <t>Hydroxyethyl cellulose (HEC)</t>
        </is>
      </c>
      <c r="G131" s="104" t="inlineStr">
        <is>
          <t>Polyvinyl chloride (PVC)</t>
        </is>
      </c>
      <c r="H131" s="104" t="inlineStr">
        <is>
          <t>Sodium carboxymethylcellulose (Na-CMC)</t>
        </is>
      </c>
      <c r="I131" s="62" t="n">
        <v>2</v>
      </c>
      <c r="J131" s="104" t="inlineStr">
        <is>
          <t>✅ คำตอบที่ถูกต้อง: ข้อ ข. Poloxamer (Pluronic F-127)
🎯 ทำไมข้อนี้ถึงถูก: Poloxamer (โดยเฉพาะ Poloxamer 407 หรือ Pluronic F-127) เป็น triblock copolymer ชนิด PEO-PPO-PEO ที่มีคุณสมบัติ Reverse thermal gelation โดยที่อุณหภูมิต่ำโมเลกุลจะละลายน้ำได้ดีเป็น sol แต่เมื่ออุณหภูมิสูงขึ้นถึงอุณหภูมิร่างกาย (37 องศาเซลเซียส) สาย PPO จะสูญเสียชั้น hydration และเกิด micellization รวมตัวกันเป็นร่างแหเจลหนืด
🔍 ข้ออื่นผิดเพราะอะไร:
• ข้อ ก.: Carbomer ต้องการการปรับความเป็นด่าง (neutralization) เพื่อเกิดเจล ไม่ได้ขึ้นกับอุณหภูมิร่างกาย
• ข้อ ค.: Hydroxyethyl cellulose ละลายน้ำให้สารละลายหนืดปกติ ความหนืดจะลดลงเมื่ออุณหภูมิสูงขึ้น
• ข้อ ง.: Polyvinyl chloride เป็นพลาสติกที่ไม่ละลายน้ำ นิยมใช้ผลิตถุงน้ำเกลือและท่อส่งยา
• ข้อ จ.: Sodium carboxymethylcellulose เป็น anionic polymer ให้ความหนืดทั่วไป ไม่แสดงคุณสมบัติ reverse thermal gelation</t>
        </is>
      </c>
      <c r="K131" s="104" t="inlineStr"/>
      <c r="L131" s="104" t="inlineStr">
        <is>
          <t>Preformulation &amp; GMP</t>
        </is>
      </c>
      <c r="M131" s="104" t="inlineStr">
        <is>
          <t>Excipients classification</t>
        </is>
      </c>
      <c r="N131" s="62" t="inlineStr">
        <is>
          <t>Product</t>
        </is>
      </c>
      <c r="O131" s="104" t="inlineStr">
        <is>
          <t>[SOURCE: ข้อสอบจริง PLE CC1 (Product) ปี 2565 ข้อ 25]</t>
        </is>
      </c>
      <c r="P131" s="62" t="inlineStr">
        <is>
          <t>ข้อสอบเก่า</t>
        </is>
      </c>
      <c r="Q131" s="62" t="inlineStr">
        <is>
          <t>2565</t>
        </is>
      </c>
      <c r="R131" s="62" t="inlineStr"/>
    </row>
    <row r="132">
      <c r="A132" s="180" t="n">
        <v>130</v>
      </c>
      <c r="B132" s="104" t="inlineStr">
        <is>
          <t>ในการควบคุมคุณภาพเภสัชภัณฑ์ตามมาตรฐานสากล (ICH Q3A/B และ USP &lt;1086&gt;) การทดสอบสิ่งเจือปนและสารสลายตัว (Impurities and Degradation products) มีวัตถุประสงค์หลักเพื่อสิ่งใด</t>
        </is>
      </c>
      <c r="C132" s="104" t="inlineStr"/>
      <c r="D132" s="104" t="inlineStr">
        <is>
          <t>เพื่อประเมินความคงตัวและความปลอดภัยของยา โดยควบคุมสารสลายตัวไม่ให้เกินเกณฑ์กำหนดที่อาจก่อความเป็นพิษ</t>
        </is>
      </c>
      <c r="E132" s="104" t="inlineStr">
        <is>
          <t>เพื่อเพิ่มอัตราการละลายและการดูดซึมของตัวยาสำคัญเข้าสู่กระแสเลือด</t>
        </is>
      </c>
      <c r="F132" s="104" t="inlineStr">
        <is>
          <t>เพื่อควบคุมความหนืดและลักษณะทางกายภาพภายนอกของรูปแบบยา</t>
        </is>
      </c>
      <c r="G132" s="104" t="inlineStr">
        <is>
          <t>เพื่อทดแทนการวิเคราะห์หาปริมาณสารสำคัญ (Assay) ของผลิตภัณฑ์สำเร็จรูป</t>
        </is>
      </c>
      <c r="H132" s="104" t="inlineStr">
        <is>
          <t>เพื่อตรวจสอบการปนเปื้อนของเชื้อจุลินทรีย์ก่อโรคในกระบวนการผลิต</t>
        </is>
      </c>
      <c r="I132" s="62" t="n">
        <v>1</v>
      </c>
      <c r="J132" s="104" t="inlineStr">
        <is>
          <t>✅ คำตอบที่ถูกต้อง: ข้อ ก. เพื่อประเมินความคงตัวและความปลอดภัยของยา โดยควบคุมสารสลายตัวไม่ให้เกินเกณฑ์กำหนดที่อาจก่อความเป็นพิษ
🎯 ทำไมข้อนี้ถึงถูก: การทดสอบสิ่งเจือปน (Impurities testing) มุ่งเน้นการตรวจวัดสารอินทรีย์แปลกปลอม สารตั้งต้นสังเคราะห์ที่หลงเหลือ และสารสลายตัวที่เกิดขึ้นระหว่างการเก็บรักษา เพื่อควบคุมปริมาณไม่ให้เกินเกณฑ์ Qualification threshold ตามแนวทาง ICH เพื่อรับรองความปลอดภัยและคุณภาพของยาตลอดอายุการใช้งาน
🔍 ข้ออื่นผิดเพราะอะไร:
• ข้อ ข.: การเพิ่มการละลายและการดูดซึมยาเป็นเป้าหมายของการออกแบบสูตรตำรับ (formulation development) ไม่ใช่เป้าหมายของการทดสอบสิ่งเจือปน
• ข้อ ค.: การควบคุมความหนืดและลักษณะกายภาพประเมินจาก Viscosity และ Description
• ข้อ ง.: การทดสอบ Impurities ไม่สามารถทดแทน Assay ได้ ทั้งสองหัวข้อเป็นการทดสอบที่ต้องทำควบคู่กันตามเกณฑ์ Universal tests
• ข้อ จ.: การตรวจสอบจุลินทรีย์จะประเมินผ่าน Microbial enumeration test และ Test for specified microorganisms ไม่ใช่การทดสอบสิ่งเจือปนทางเคมี</t>
        </is>
      </c>
      <c r="K132" s="104" t="inlineStr">
        <is>
          <t>cc1_product/image12.png</t>
        </is>
      </c>
      <c r="L132" s="104" t="inlineStr">
        <is>
          <t>Preformulation &amp; GMP</t>
        </is>
      </c>
      <c r="M132" s="104" t="inlineStr">
        <is>
          <t>Stability testing</t>
        </is>
      </c>
      <c r="N132" s="62" t="inlineStr">
        <is>
          <t>Product</t>
        </is>
      </c>
      <c r="O132" s="104" t="inlineStr">
        <is>
          <t>[SOURCE: ข้อสอบจริง PLE CC1 (Product) ปี 2565 ข้อ 29] [RECONSTRUCTED: ปรับแต่งและเติมเต็มบริบทโจทย์เพื่อความสมบูรณ์ จากคำสำคัญ Impurities ในข้อสอบจำ]</t>
        </is>
      </c>
      <c r="P132" s="62" t="inlineStr">
        <is>
          <t>ข้อสอบเก่า</t>
        </is>
      </c>
      <c r="Q132" s="62" t="inlineStr">
        <is>
          <t>2565</t>
        </is>
      </c>
      <c r="R132" s="62" t="inlineStr"/>
    </row>
    <row r="133">
      <c r="A133" s="180" t="n">
        <v>131</v>
      </c>
      <c r="B133" s="104" t="inlineStr">
        <is>
          <t>จากกราฟความสัมพันธ์ระหว่างค่าคงที่อัตราการสลายตัวของยาในรูป log k กับค่า pH ของสารละลาย (pH-rate profile) ข้อใดต่อไปนี้กล่าวถูกต้อง</t>
        </is>
      </c>
      <c r="C133" s="104" t="inlineStr">
        <is>
          <t>cc1_product/image24.png</t>
        </is>
      </c>
      <c r="D133" s="104" t="inlineStr">
        <is>
          <t>กราฟนี้แสดงความสัมพันธ์ของความสามารถในการละลาย (Solubility) กับ pH</t>
        </is>
      </c>
      <c r="E133" s="104" t="inlineStr">
        <is>
          <t>ปฏิกิริยาการสลายตัวของยานี้เป็นปฏิกิริยาอันดับศูนย์ (Zero-order reaction) ในทุกช่วง pH</t>
        </is>
      </c>
      <c r="F133" s="104" t="inlineStr">
        <is>
          <t>ที่ pH เท่ากับ 4.0 ตัวยามีอัตราการสลายตัวสูงสุดและไม่คงตัวที่สุด</t>
        </is>
      </c>
      <c r="G133" s="104" t="inlineStr">
        <is>
          <t>ในช่วงที่ pH มากกว่า 4.0 อัตราการสลายตัวของยาถูกเร่งโดยด่าง (Base catalysis)</t>
        </is>
      </c>
      <c r="H133" s="104" t="inlineStr">
        <is>
          <t>ยานี้มีความคงตัวสูงสุดเมื่ออยู่ในสารละลายที่มีค่า pH เท่ากับ 1.0</t>
        </is>
      </c>
      <c r="I133" s="62" t="n">
        <v>4</v>
      </c>
      <c r="J133" s="104" t="inlineStr">
        <is>
          <t>✅ คำตอบที่ถูกต้อง: ข้อ ง. ในช่วงที่ pH มากกว่า 4.0 อัตราการสลายตัวของยาถูกเร่งโดยด่าง (Base catalysis)
🎯 ทำไมข้อนี้ถึงถูก: จากกราฟรูปตัว V ที่ pH 4.0 ค่า log k มีค่าต่ำสุด แสดงว่ายานี้มีความคงตัวสูงสุดที่ pH 4.0 และในช่วง pH ต่ำกว่า 4.0 ค่า log k จะสูงขึ้นเมื่อ pH ต่ำลง (Acid-catalyzed hydrolysis) ในขณะที่ช่วง pH มากกว่า 4.0 เมื่อ pH เพิ่มขึ้น ค่า log k จะเพิ่มขึ้น แสดงว่าการสลายตัวถูกเร่งปฏิกิริยาโดยด่าง (Base catalysis)
🔍 ข้ออื่นผิดเพราะอะไร:
• ข้อ ก.: แกน Y ของกราฟคือ log k (reaction rate constant) แสดงถึงอัตราการสลายตัวของยา ไม่ใช่ความสามารถในการละลาย
• ข้อ ข.: กราฟ pH-rate profile ไม่ได้บอกอันดับของปฏิกิริยา (Reaction order) ปฏิกิริยาไฮโดรไลซิสส่วนใหญ่มักเป็น pseudo-first order
• ข้อ ค.: ที่จุดต่ำสุดของกราฟ (pH 4.0) ค่า log k ต่ำสุด หมายถึงยาเกิดการสลายตัวช้าที่สุดและมีความคงตัวสูงที่สุด
• ข้อ จ.: ที่ pH 1.0 ค่า log k มีค่าสูงมาก แสดงว่าตัวยาถูกเร่งการสลายตัวด้วยกรดและมีความคงตัวต่ำ</t>
        </is>
      </c>
      <c r="K133" s="104" t="inlineStr"/>
      <c r="L133" s="104" t="inlineStr">
        <is>
          <t>Preformulation &amp; GMP</t>
        </is>
      </c>
      <c r="M133" s="104" t="inlineStr">
        <is>
          <t>Stability testing</t>
        </is>
      </c>
      <c r="N133" s="62" t="inlineStr">
        <is>
          <t>Product</t>
        </is>
      </c>
      <c r="O133" s="104" t="inlineStr">
        <is>
          <t>[SOURCE: ข้อสอบจริง PLE CC1 (Product) ปี 2565 ข้อ 50]</t>
        </is>
      </c>
      <c r="P133" s="62" t="inlineStr">
        <is>
          <t>ข้อสอบเก่า</t>
        </is>
      </c>
      <c r="Q133" s="62" t="inlineStr">
        <is>
          <t>2565</t>
        </is>
      </c>
      <c r="R133" s="62" t="inlineStr"/>
    </row>
    <row r="134">
      <c r="A134" s="180" t="n">
        <v>132</v>
      </c>
      <c r="B134" s="104" t="inlineStr">
        <is>
          <t>ในการบริหารจัดการระบบประกันคุณภาพ (Quality Assurance: QA) และเอกสารคุณภาพตามหลักเกณฑ์ GMP / ISO 9001 การเรียงลำดับชั้นความสำคัญของเอกสารคุณภาพจากระดับนโยบายสูงสุดลงสู่ระดับปฏิบัติการข้อใดถูกต้อง</t>
        </is>
      </c>
      <c r="C134" s="104" t="inlineStr"/>
      <c r="D134" s="104" t="inlineStr">
        <is>
          <t>Quality Policy / Quality Manual &gt; Organization Chart &gt; Standard Operating Procedures (SOP) &gt; Work Instructions &amp; Records</t>
        </is>
      </c>
      <c r="E134" s="104" t="inlineStr">
        <is>
          <t>Standard Operating Procedures (SOP) &gt; Quality Manual &gt; Quality Policy &gt; Batch Records</t>
        </is>
      </c>
      <c r="F134" s="104" t="inlineStr">
        <is>
          <t>Organization Chart &gt; Standard Operating Procedures (SOP) &gt; Quality Manual &gt; Quality Policy</t>
        </is>
      </c>
      <c r="G134" s="104" t="inlineStr">
        <is>
          <t>Work Instructions &gt; Quality Policy &gt; Organization Chart &gt; SOP</t>
        </is>
      </c>
      <c r="H134" s="104" t="inlineStr">
        <is>
          <t>Batch Manufacturing Record (BMR) &gt; Quality Manual &gt; SOP &gt; Policy</t>
        </is>
      </c>
      <c r="I134" s="62" t="n">
        <v>1</v>
      </c>
      <c r="J134" s="104" t="inlineStr">
        <is>
          <t>✅ คำตอบที่ถูกต้อง: ข้อ ก. Quality Policy / Quality Manual &gt; Organization Chart &gt; Standard Operating Procedures (SOP) &gt; Work Instructions &amp; Records
🎯 ทำไมข้อนี้ถึงถูก: โครงสร้างลำดับชั้นของเอกสารระบบคุณภาพ (Hierarchy of Quality Documents) เริ่มจากระดับที่ 1: นโยบายคุณภาพและคู่มือคุณภาพ (Quality Policy &amp; Quality Manual) ตามด้วยระดับที่ 2: ผังองค์กรและระเบียบปฏิบัติ (Organization Chart &amp; Procedures), ระดับที่ 3: วิธีปฏิบัติงานมาตรฐาน (SOPs) และระดับที่ 4: บันทึกการปฏิบัติงานและแบบฟอร์ม (Records &amp; Forms)
🔍 ข้ออื่นผิดเพราะอะไร:
• ข้อ ข.: SOP เป็นเอกสารระดับปฏิบัติการ ลำดับความสำคัญต้องอยู่ต่ำกว่านโยบายคุณภาพและคู่มือคุณภาพ
• ข้อ ค.: ผังองค์กรเป็นเอกสารประกอบระเบียบปฏิบัติ ต้องอยู่ภายใต้กรอบของนโยบายคุณภาพสูงสุด
• ข้อ ง.: Work Instructions เป็นเอกสารระดับล่างสุดที่ให้รายละเอียดเฉพาะงาน ไม่สามารถอยู่เหนือระดับนโยบายได้
• ข้อ จ.: Batch Manufacturing Record เป็นบันทึกหลักฐานการผลิต (Level 4 Records) ซึ่งอยู่ระดับฐานล่างสุดของพีระมิดเอกสารคุณภาพ</t>
        </is>
      </c>
      <c r="K134" s="104" t="inlineStr"/>
      <c r="L134" s="104" t="inlineStr">
        <is>
          <t>Preformulation &amp; GMP</t>
        </is>
      </c>
      <c r="M134" s="104" t="inlineStr">
        <is>
          <t>Good Manufacturing Practice</t>
        </is>
      </c>
      <c r="N134" s="62" t="inlineStr">
        <is>
          <t>Product</t>
        </is>
      </c>
      <c r="O134" s="104" t="inlineStr">
        <is>
          <t>[SOURCE: ข้อสอบจริง PLE CC1 (Product) ปี 2565 ข้อ 56]</t>
        </is>
      </c>
      <c r="P134" s="62" t="inlineStr">
        <is>
          <t>ข้อสอบเก่า</t>
        </is>
      </c>
      <c r="Q134" s="62" t="inlineStr">
        <is>
          <t>2565</t>
        </is>
      </c>
      <c r="R134" s="62" t="inlineStr"/>
    </row>
    <row r="135">
      <c r="A135" s="180" t="n">
        <v>133</v>
      </c>
      <c r="B135" s="104" t="inlineStr">
        <is>
          <t>สารพอลิเมอร์ชนิดใดนิยมนำมาใช้ขึ้นรูปเป็นโพรงหลุม (Cavity) ในแผงบรรจุยาชนิดบลิสเตอร์ (Blister pack) เพื่อให้มีประสิทธิภาพในการป้องกันการซึมผ่านของไอน้ำและความชื้นได้สูงที่สุด</t>
        </is>
      </c>
      <c r="C135" s="104" t="inlineStr"/>
      <c r="D135" s="104" t="inlineStr">
        <is>
          <t>Polyvinyl Chloride (PVC)</t>
        </is>
      </c>
      <c r="E135" s="104" t="inlineStr">
        <is>
          <t>Polypropylene (PP)</t>
        </is>
      </c>
      <c r="F135" s="104" t="inlineStr">
        <is>
          <t>Polyvinylidene Chloride (PVDC)</t>
        </is>
      </c>
      <c r="G135" s="104" t="inlineStr">
        <is>
          <t>Polyethylene (PE)</t>
        </is>
      </c>
      <c r="H135" s="104" t="inlineStr">
        <is>
          <t>Polychlorotrifluoroethylene (PCTFE)</t>
        </is>
      </c>
      <c r="I135" s="62" t="n">
        <v>5</v>
      </c>
      <c r="J135" s="104" t="inlineStr">
        <is>
          <t>✅ คำตอบที่ถูกต้อง: ข้อ จ. Polychlorotrifluoroethylene (PCTFE)
🎯 ทำไมข้อนี้ถึงถูก: Polychlorotrifluoroethylene (PCTFE หรือชื่อทางการค้า Aclar) มีอัตราการซึมผ่านของไอน้ำต่ำที่สุด (Lowest Water Vapor Transmission Rate; WVTR) เมื่อเทียบกับพอลิเมอร์ชนิดอื่น จึงจัดเป็นวัสดุป้องกันความชื้นเกรดพรีเมียมสูงสุดสำหรับการทำแผงฟิล์มบลิสเตอร์ของยาที่ไวต่อความชื้นสูง
🔍 ข้ออื่นผิดเพราะอะไร:
• ข้อ ก.: Polyvinyl Chloride (PVC) เป็นวัสดุขึ้นรูปง่ายและราคาประหยัดที่สุด แต่มีคุณสมบัติป้องกันไอน้ำและความชื้นได้ต่ำที่สุด
• ข้อ ข.: Polypropylene (PP) ทนความร้อนและป้องกันความชื้นได้ปานกลาง แต่มักขึ้นรูปด้วยความร้อนได้ยากและเปราะกว่าที่อุณหภูมิต่ำ
• ข้อ ค.: Polyvinylidene Chloride (PVDC) ใช้เคลือบบนแผ่นฟิล์ม PVC เพื่อเพิ่มคุณสมบัติกันความชื้นและแก๊สได้ดี แต่ยังมีค่า WVTR สูงกว่า PCTFE
• ข้อ ง.: Polyethylene (PE) นิยมใช้ทำขวดพลาสติกหรือชั้นประสานความร้อน (Sealing layer) ไม่นิยมนำมาเป่าขึ้นรูปเป็น Cavity ของแผงบลิสเตอร์เดี่ยว</t>
        </is>
      </c>
      <c r="K135" s="104" t="inlineStr"/>
      <c r="L135" s="104" t="inlineStr">
        <is>
          <t>Preformulation &amp; GMP</t>
        </is>
      </c>
      <c r="M135" s="104" t="inlineStr">
        <is>
          <t>Container &amp; Closure Systems</t>
        </is>
      </c>
      <c r="N135" s="62" t="inlineStr">
        <is>
          <t>Product</t>
        </is>
      </c>
      <c r="O135" s="104" t="inlineStr">
        <is>
          <t>[SOURCE: ข้อสอบจริง PLE CC1 (Product) ปี 2564 ข้อ 9]</t>
        </is>
      </c>
      <c r="P135" s="62" t="inlineStr">
        <is>
          <t>ข้อสอบเก่า</t>
        </is>
      </c>
      <c r="Q135" s="62" t="inlineStr">
        <is>
          <t>2564</t>
        </is>
      </c>
      <c r="R135" s="62" t="inlineStr"/>
    </row>
    <row r="136">
      <c r="A136" s="180" t="n">
        <v>134</v>
      </c>
      <c r="B136" s="104" t="inlineStr">
        <is>
          <t>วัตถุดิบผงยาจากบริษัทใดมีแนวโน้มที่จะดูดซับความชื้นและเกิดปฏิกิริยาการสลายตัวด้วยน้ำ (Hydrolysis) ได้รวดเร็วและง่ายที่สุดในระหว่างกระบวนการผลิตและการเก็บรักษา</t>
        </is>
      </c>
      <c r="C136" s="104" t="inlineStr"/>
      <c r="D136" s="104" t="inlineStr">
        <is>
          <t>บริษัท A ที่ผลิตผงยาขนาดอนุภาคเฉลี่ย 250 ไมครอน</t>
        </is>
      </c>
      <c r="E136" s="104" t="inlineStr">
        <is>
          <t>บริษัท B ที่ผลิตผงยาขนาดอนุภาคเฉลี่ย 150 ไมครอน</t>
        </is>
      </c>
      <c r="F136" s="104" t="inlineStr">
        <is>
          <t>บริษัท C ที่ผลิตผงยาขนาดอนุภาคเฉลี่ย 10 ไมครอน</t>
        </is>
      </c>
      <c r="G136" s="104" t="inlineStr">
        <is>
          <t>บริษัท D ที่ผลิตผงยาขนาดอนุภาคเฉลี่ย 500 ไมครอน</t>
        </is>
      </c>
      <c r="H136" s="104" t="inlineStr">
        <is>
          <t>บริษัท E ที่ผลิตผงยาขนาดอนุภาคเฉลี่ย 1000 ไมครอน</t>
        </is>
      </c>
      <c r="I136" s="62" t="n">
        <v>3</v>
      </c>
      <c r="J136" s="104" t="inlineStr">
        <is>
          <t>✅ คำตอบที่ถูกต้อง: ข้อ ค. บริษัท C ที่ผลิตผงยาขนาดอนุภาคเฉลี่ย 10 ไมครอน
🎯 ทำไมข้อนี้ถึงถูก: ตามหลักการทางเคมีกายภาพ ขนาดอนุภาคที่มีขนาดเล็กที่สุด (บริษัท C ขนาด 10 ไมครอน) จะมีพื้นที่ผิวจำเพาะต่อหน่วยน้ำหนัก (Specific surface area) สูงที่สุด ส่งผลให้มีพื้นที่สัมผัสกับไอน้ำในอากาศและเกิดปฏิกิริยา Hydrolysis บนผิวสัมผัสได้รวดเร็วที่สุดตามจลนศาสตร์เคมี
🔍 ข้ออื่นผิดเพราะอะไร:
• ข้อ ก.: ขนาดอนุภาค 250 ไมครอน มีพื้นที่ผิวจำเพาะน้อยกว่าขนาด 10 ไมครอนอย่างมาก จึงเกิดการสลายตัวช้ากว่า
• ข้อ ข.: ขนาดอนุภาค 150 ไมครอน แม้จะมีขนาดเล็กลงแต่พื้นที่ผิวสัมผัสยังคงน้อยกว่าผงไมโครไนซ์ขนาด 10 ไมครอน
• ข้อ ง.: ขนาดอนุภาค 500 ไมครอน มีพื้นที่ผิวสัมผัสความชื้นน้อยกว่า จึงเกิด Hydrolysis ช้ากว่า
• ข้อ จ.: ขนาดอนุภาค 1000 ไมครอน (ขนาดเม็ดหยาบ) มีพื้นที่ผิวจำเพาะต่ำที่สุดและมีความคงตัวต่อความชื้นสัมพัทธ์สูงที่สุดในกลุ่ม</t>
        </is>
      </c>
      <c r="K136" s="104" t="inlineStr"/>
      <c r="L136" s="104" t="inlineStr">
        <is>
          <t>Preformulation &amp; GMP</t>
        </is>
      </c>
      <c r="M136" s="104" t="inlineStr">
        <is>
          <t>Stability testing</t>
        </is>
      </c>
      <c r="N136" s="62" t="inlineStr">
        <is>
          <t>Product</t>
        </is>
      </c>
      <c r="O136" s="104" t="inlineStr">
        <is>
          <t>[SOURCE: ข้อสอบจริง PLE CC1 (Product) ปี 2564 ข้อ 13]</t>
        </is>
      </c>
      <c r="P136" s="62" t="inlineStr">
        <is>
          <t>ข้อสอบเก่า</t>
        </is>
      </c>
      <c r="Q136" s="62" t="inlineStr">
        <is>
          <t>2564</t>
        </is>
      </c>
      <c r="R136" s="62" t="inlineStr"/>
    </row>
    <row r="137">
      <c r="A137" s="180" t="n">
        <v>135</v>
      </c>
      <c r="B137" s="104" t="inlineStr">
        <is>
          <t>ข้อกำหนดมาตรฐานวัตถุดิบตัวยา Methimazole ตามเภสัชตำรับ USP ระบุว่า Methimazole contains not less than 98.0% and not more than 102.0% calculated on the dried basis ข้อความ on the dried basis สัมพันธ์กับการทดสอบในหัวข้อใดก่อนนำค่าไปคำนวณปริมาณตัวยาสำคัญ</t>
        </is>
      </c>
      <c r="C137" s="104" t="inlineStr"/>
      <c r="D137" s="104" t="inlineStr">
        <is>
          <t>Organic impurities</t>
        </is>
      </c>
      <c r="E137" s="104" t="inlineStr">
        <is>
          <t>Loss on drying</t>
        </is>
      </c>
      <c r="F137" s="104" t="inlineStr">
        <is>
          <t>Uniformity of dosage units</t>
        </is>
      </c>
      <c r="G137" s="104" t="inlineStr">
        <is>
          <t>Residue on ignition</t>
        </is>
      </c>
      <c r="H137" s="104" t="inlineStr">
        <is>
          <t>Dissolution</t>
        </is>
      </c>
      <c r="I137" s="62" t="n">
        <v>2</v>
      </c>
      <c r="J137" s="104" t="inlineStr">
        <is>
          <t>✅ คำตอบที่ถูกต้อง: ข้อ ข. Loss on drying
🎯 ทำไมข้อนี้ถึงถูก: คำว่า calculated on the dried basis ตามเภสัชตำรับหมายถึง การคำนวณหาเปอร์เซ็นต์ความแรงของตัวยาสำคัญโดยหักเปอร์เซ็นต์ของน้ำและสารระเหยที่สูญเสียไปจากการอบแห้งที่อุณหภูมิและเวลาที่กำหนดออกก่อน ซึ่งทำการตรวจวัดด้วยหัวข้อ Loss on Drying (LOD) ตาม USP บท 731
🔍 ข้ออื่นผิดเพราะอะไร:
• ข้อ ก.: Organic impurities เป็นการตรวจหาสารเจือปนอินทรีย์ที่อาจหลงเหลือจากการสังเคราะห์ตัวยา
• ข้อ ค.: Uniformity of dosage units เป็นหัวข้อการควบคุมคุณภาพของผลิตภัณฑ์ยาสำเร็จรูป (ยาเม็ดหรือแคปซูล) ไม่ใช่วัตถุดิบยาผง
• ข้อ ง.: Residue on ignition เป็นการตรวจหาสารเถ้าอนินทรีย์ที่ไม่ระเหยหลังการเผาที่อุณหภูมิสูง
• ข้อ จ.: Dissolution เป็นการทดสอบอัตราการละลายของผลิตภัณฑ์ยาสำเร็จรูป</t>
        </is>
      </c>
      <c r="K137" s="104" t="inlineStr"/>
      <c r="L137" s="104" t="inlineStr">
        <is>
          <t>Preformulation &amp; GMP</t>
        </is>
      </c>
      <c r="M137" s="104" t="inlineStr">
        <is>
          <t>Stability testing</t>
        </is>
      </c>
      <c r="N137" s="62" t="inlineStr">
        <is>
          <t>Product</t>
        </is>
      </c>
      <c r="O137" s="104" t="inlineStr">
        <is>
          <t>[SOURCE: ข้อสอบจริง PLE CC1 (Product) ปี 2564 ข้อ 32]</t>
        </is>
      </c>
      <c r="P137" s="62" t="inlineStr">
        <is>
          <t>ข้อสอบเก่า</t>
        </is>
      </c>
      <c r="Q137" s="62" t="inlineStr">
        <is>
          <t>2564</t>
        </is>
      </c>
      <c r="R137" s="62" t="inlineStr"/>
    </row>
    <row r="138">
      <c r="A138" s="180" t="n">
        <v>136</v>
      </c>
      <c r="B138" s="104" t="inlineStr">
        <is>
          <t>เกณฑ์การกำหนดวันสิ้นสุดการใช้ (Beyond-Use Date; BUD) สำหรับยาเตรียมเฉพาะรายชนิดยาน้ำรับประทานที่มีน้ำเป็นกระสายยา (Water-containing oral formulations) ตามมาตรฐานเภสัชตำรับ USP บท 795 ควรกำหนดระยะเวลาไม่เกินกี่วันและต้องเก็บรักษาในสภาวะใดหากไม่มีข้อมูลความคงตัวเฉพาะ</t>
        </is>
      </c>
      <c r="C138" s="104" t="inlineStr"/>
      <c r="D138" s="104" t="inlineStr">
        <is>
          <t>ไม่เกิน 14 วัน และต้องเก็บในตู้เย็นอุณหภูมิ 2 ถึง 8 องศาเซลเซียส</t>
        </is>
      </c>
      <c r="E138" s="104" t="inlineStr">
        <is>
          <t>ไม่เกิน 30 วัน ที่อุณหภูมิห้องควบคุม</t>
        </is>
      </c>
      <c r="F138" s="104" t="inlineStr">
        <is>
          <t>ไม่เกิน 60 วัน ในตู้เย็น</t>
        </is>
      </c>
      <c r="G138" s="104" t="inlineStr">
        <is>
          <t>ไม่เกิน 7 วัน ที่อุณหภูมิห้อง</t>
        </is>
      </c>
      <c r="H138" s="104" t="inlineStr">
        <is>
          <t>ไม่เกิน 6 เดือน หรือตามวันหมดอายุของวัตถุดิบ</t>
        </is>
      </c>
      <c r="I138" s="62" t="n">
        <v>1</v>
      </c>
      <c r="J138" s="104" t="inlineStr">
        <is>
          <t>✅ คำตอบที่ถูกต้อง: ข้อ ก. ไม่เกิน 6 เดือน หรือไม่เกินวันหมดอายุที่สั้นที่สุดของวัตถุดิบในตำรับ
🎯 ทำไมข้อนี้ถึงถูก: ตามเกณฑ์ USP บท 795 สำหรับ Nonaqueous dosage forms (ตำรับที่ไม่มีน้ำ) กำหนดให้วัน BUD ต้องไม่เกิน 6 เดือน (Not later than 6 months) หรือไม่เกินวันหมดอายุของวัตถุดิบตัวใดตัวหนึ่งในตำรับที่หมดอายุก่อน (Whichever is earlier)
🔍 ข้ออื่นผิดเพราะอะไร:
• ข้อ ข.: 14 วัน ในตู้เย็น เป็นเกณฑ์สำหรับ Water-containing oral formulations
• ข้อ ค.: 30 วัน เป็นเกณฑ์สำหรับ Water-containing topical liquid and semisolid formulations
• ข้อ ง.: 1 ปี ยาวนานเกินกว่าเกณฑ์ความปลอดภัยของยาเตรียมเฉพาะรายตาม USP
• ข้อ จ.: 90 วัน ไม่ใช่ตัวเลขมาตรฐานตามที่ระบุในเภสัชตำรับ</t>
        </is>
      </c>
      <c r="K138" s="104" t="inlineStr"/>
      <c r="L138" s="104" t="inlineStr">
        <is>
          <t>Preformulation &amp; GMP</t>
        </is>
      </c>
      <c r="M138" s="104" t="inlineStr">
        <is>
          <t>Beyond-Use Date (BUD)</t>
        </is>
      </c>
      <c r="N138" s="62" t="inlineStr">
        <is>
          <t>Product</t>
        </is>
      </c>
      <c r="O138" s="104" t="inlineStr">
        <is>
          <t>[SOURCE: ข้อสอบจริง PLE CC1 (Product) ปี 2564 ข้อ 58]</t>
        </is>
      </c>
      <c r="P138" s="62" t="inlineStr">
        <is>
          <t>ข้อสอบเก่า</t>
        </is>
      </c>
      <c r="Q138" s="62" t="inlineStr">
        <is>
          <t>2564</t>
        </is>
      </c>
      <c r="R138" s="62" t="inlineStr"/>
    </row>
    <row r="139">
      <c r="A139" s="180" t="n">
        <v>137</v>
      </c>
      <c r="B139" s="104" t="inlineStr">
        <is>
          <t>สภาวะการทดสอบความคงตัวระยะยาวตามเวลาจริง (Long-term / Real-time stability testing) สำหรับผลิตภัณฑ์ยาที่ขึ้นทะเบียนในประเทศไทย (จัดอยู่ในเขตภูมิอากาศ Climatic Zone IVb) กำหนดให้เก็บตัวอย่างยาที่สภาวะตามข้อใด</t>
        </is>
      </c>
      <c r="C139" s="104" t="inlineStr"/>
      <c r="D139" s="104" t="inlineStr">
        <is>
          <t>อุณหภูมิ 30 องศาเซลเซียส บวกหรือลบ 2 องศาเซลเซียส และความชื้นสัมพัทธ์ 75% บวกหรือลบ 5%</t>
        </is>
      </c>
      <c r="E139" s="104" t="inlineStr">
        <is>
          <t>อุณหภูมิ 25 องศาเซลเซียส บวกหรือลบ 2 องศาเซลเซียส และความชื้นสัมพัทธ์ 60% บวกหรือลบ 5%</t>
        </is>
      </c>
      <c r="F139" s="104" t="inlineStr">
        <is>
          <t>อุณหภูมิ 40 องศาเซลเซียส บวกหรือลบ 2 องศาเซลเซียส และความชื้นสัมพัทธ์ 75% บวกหรือลบ 5%</t>
        </is>
      </c>
      <c r="G139" s="104" t="inlineStr">
        <is>
          <t>อุณหภูมิ 30 องศาเซลเซียส บวกหรือลบ 2 องศาเซลเซียส และความชื้นสัมพัทธ์ 65% บวกหรือลบ 5%</t>
        </is>
      </c>
      <c r="H139" s="104" t="inlineStr">
        <is>
          <t>อุณหภูมิ 20 องศาเซลเซียส บวกหรือลบ 2 องศาเซลเซียส และความชื้นสัมพัทธ์ 50% บวกหรือลบ 5%</t>
        </is>
      </c>
      <c r="I139" s="62" t="n">
        <v>1</v>
      </c>
      <c r="J139" s="104" t="inlineStr">
        <is>
          <t>✅ คำตอบที่ถูกต้อง: ข้อ ก. อุณหภูมิ 30 องศาเซลเซียส บวกหรือลบ 2 องศาเซลเซียส และความชื้นสัมพัทธ์ 75% บวกหรือลบ 5%
🎯 ทำไมข้อนี้ถึงถูก: ประเทศไทยและกลุ่มประเทศอาเซียนได้รับการจัดให้อยู่ในเขตภูมิอากาศ Zone IVb (Hot and very humid) ซึ่งข้อกำหนดการทดสอบความคงตัวระยะยาวตามแนวทางของ ASEAN และสำนักงานคณะกรรมการอาหารและยา กำหนดให้ทดสอบที่อุณหภูมิ 30 องศาเซลเซียส บวกหรือลบ 2 องศาเซลเซียส และความชื้นสัมพัทธ์ 75% RH บวกหรือลบ 5% RH ตลอดอายุยาที่ขอขึ้นทะเบียน
🔍 ข้ออื่นผิดเพราะอะไร:
• ข้อ ข.: 25 องศาเซลเซียส และ 60% RH ใช้สำหรับประเทศในเขตภูมิอากาศ Zone I และ II (ยุโรป อเมริกา)
• ข้อ ค.: 40 องศาเซลเซียส และ 75% RH เป็นสภาวะการทดสอบแบบเร่ง (Accelerated stability testing)
• ข้อ ง.: 30 องศาเซลเซียส และ 65% RH เป็นสภาวะเดิมของ Zone IVa (ปัจจุบันอาเซียนเปลี่ยนมาใช้ Zone IVb 75% RH)
• ข้อ จ.: สภาวะอุณหภูมิ 20 องศาเซลเซียสไม่ใช่สภาวะการทดสอบในเขตภูมิอากาศร้อนชื้น</t>
        </is>
      </c>
      <c r="K139" s="104" t="inlineStr"/>
      <c r="L139" s="104" t="inlineStr">
        <is>
          <t>Preformulation &amp; GMP</t>
        </is>
      </c>
      <c r="M139" s="104" t="inlineStr">
        <is>
          <t>Stability testing</t>
        </is>
      </c>
      <c r="N139" s="62" t="inlineStr">
        <is>
          <t>Product</t>
        </is>
      </c>
      <c r="O139" s="104" t="inlineStr">
        <is>
          <t>[SOURCE: ข้อสอบจริง PLE CC1 (Product) ปี 2564 ข้อ 60]</t>
        </is>
      </c>
      <c r="P139" s="62" t="inlineStr">
        <is>
          <t>ข้อสอบเก่า</t>
        </is>
      </c>
      <c r="Q139" s="62" t="inlineStr">
        <is>
          <t>2564</t>
        </is>
      </c>
      <c r="R139" s="62" t="inlineStr"/>
    </row>
    <row r="140">
      <c r="A140" s="180" t="n">
        <v>138</v>
      </c>
      <c r="B140" s="104" t="inlineStr">
        <is>
          <t>เกรดคุณภาพของน้ำที่ใช้เป็นกระสายยาในกระบวนการผลิตยาเตรียมกึ่งแข็งและยาทาภายนอกเฉพาะที่ชนิดเจล (Topical gel) ตามมาตรฐานเภสัชตำรับและหลักเกณฑ์ GMP คือน้ำเกรดใด</t>
        </is>
      </c>
      <c r="C140" s="104" t="inlineStr"/>
      <c r="D140" s="104" t="inlineStr">
        <is>
          <t>Potable water (น้ำประปาดื่มได้)</t>
        </is>
      </c>
      <c r="E140" s="104" t="inlineStr">
        <is>
          <t>Purified water (น้ำบริสุทธิ์)</t>
        </is>
      </c>
      <c r="F140" s="104" t="inlineStr">
        <is>
          <t>Water for Injection (น้ำสำหรับผลิตยาฉีด)</t>
        </is>
      </c>
      <c r="G140" s="104" t="inlineStr">
        <is>
          <t>Sterile Water for Inhalation</t>
        </is>
      </c>
      <c r="H140" s="104" t="inlineStr">
        <is>
          <t>Bacteriostatic Water for Injection</t>
        </is>
      </c>
      <c r="I140" s="62" t="n">
        <v>2</v>
      </c>
      <c r="J140" s="104" t="inlineStr">
        <is>
          <t>✅ คำตอบที่ถูกต้อง: ข้อ ข. Purified water (น้ำบริสุทธิ์)
🎯 ทำไมข้อนี้ถึงถูก: ตามข้อกำหนดของเภสัชตำรับ USP/BP และหลักเกณฑ์วิธีการที่ดีในการผลิตยา (GMP/PIC/S) ยาเตรียมชนิดไม่ปราศจากเชื้อ (Non-sterile preparations) รวมถึงยาน้ำรับประทาน ยาทา ยาครีม และยาเจลเฉพาะที่ ต้องใช้น้ำเกรด Purified water ที่ผ่านกระบวนการกลั่น การแลกเปลี่ยนไอออน หรือ Reverse Osmosis (RO) และผ่านเกณฑ์การควบคุมจุลชีพและการนำไฟฟ้า
🔍 ข้ออื่นผิดเพราะอะไร:
• ข้อ ก.: Potable water (น้ำประปา) อนุญาตให้ใช้เฉพาะขั้นตอนการล้างทำความสะอาดเบื้องต้นเท่านั้น ห้ามนำมาใช้เป็นส่วนผสมในตำรับยา
• ข้อ ค.: Water for Injection (WFI) เป็นน้ำเกรดปราศจากไพโรเจน ออกแบบมาสำหรับยาฉีดและยาปราศจากเชื้อ ซึ่งเกินความจำเป็นสำหรับยาทาภายนอก
• ข้อ ง.: Sterile Water for Inhalation ใช้สำหรับเครื่องพ่นละอองยาทางเดินหายใจ
• ข้อ จ.: Bacteriostatic WFI เป็นน้ำยาฉีดที่มีสารต้านจุลชีพผสมอยู่ ไม่ใช่น้ำกระสายยาในกระบวนการผลิตเจล</t>
        </is>
      </c>
      <c r="K140" s="104" t="inlineStr"/>
      <c r="L140" s="104" t="inlineStr">
        <is>
          <t>Preformulation &amp; GMP</t>
        </is>
      </c>
      <c r="M140" s="104" t="inlineStr">
        <is>
          <t>Good Manufacturing Practice</t>
        </is>
      </c>
      <c r="N140" s="62" t="inlineStr">
        <is>
          <t>Product</t>
        </is>
      </c>
      <c r="O140" s="104" t="inlineStr">
        <is>
          <t>[SOURCE: ข้อสอบจริง PLE CC1 (Product) ปี 2564 ข้อ 75]</t>
        </is>
      </c>
      <c r="P140" s="62" t="inlineStr">
        <is>
          <t>ข้อสอบเก่า</t>
        </is>
      </c>
      <c r="Q140" s="62" t="inlineStr">
        <is>
          <t>2564</t>
        </is>
      </c>
      <c r="R140" s="62" t="inlineStr"/>
    </row>
    <row r="141">
      <c r="A141" s="180" t="n">
        <v>139</v>
      </c>
      <c r="B141" s="104" t="inlineStr">
        <is>
          <t>จากใบ Certificate of analysis (COA) ของวัตถุดิบ Raltegravir potassium ที่ระบุผลการตรวจวิเคราะห์ ดังนี้:
Description: Powder (Specification: Powder, Result: Conforms)
Appearance: White (Specification: White, Result: Conforms)
Identification: Positive (Specification: Positive, Result: Conforms)
Loss on drying: 0.8% (Specification: NMT 0.6%)
Assay: 99.6% (Specification: 98.0 to 102.0%)
Microbiology test: ผ่านเกณฑ์ทุกหัวข้อ
วัตถุดิบนี้ผ่านเกณฑ์การยอมรับ (Acceptance criteria) หรือไม่ เพราะเหตุใด</t>
        </is>
      </c>
      <c r="C141" s="104" t="inlineStr"/>
      <c r="D141" s="104" t="inlineStr">
        <is>
          <t>ผ่านเกณฑ์ตามที่กำหนด เนื่องจาก Assay อยู่ในช่วง 98.0 - 102.0%</t>
        </is>
      </c>
      <c r="E141" s="104" t="inlineStr">
        <is>
          <t>ไม่ผ่าน เพราะมีการปนเปื้อนเชื้อราเกินเกณฑ์</t>
        </is>
      </c>
      <c r="F141" s="104" t="inlineStr">
        <is>
          <t>ไม่ผ่าน เพราะมีการปนเปื้อนเชื้อแบคทีเรียเกินเกณฑ์</t>
        </is>
      </c>
      <c r="G141" s="104" t="inlineStr">
        <is>
          <t>ไม่ผ่าน เพราะปริมาณน้ำและความชื้น (Loss on drying) สูงกว่าเกณฑ์ที่กำหนด</t>
        </is>
      </c>
      <c r="H141" s="104" t="inlineStr">
        <is>
          <t>ไม่ผ่าน เพราะการวิเคราะห์ปริมาณสารสำคัญ (Assay) ไม่อยู่ในช่วงที่กำหนด</t>
        </is>
      </c>
      <c r="I141" s="62" t="n">
        <v>4</v>
      </c>
      <c r="J141" s="104" t="inlineStr">
        <is>
          <t>✅ คำตอบที่ถูกต้อง: ข้อ ง. ไม่ผ่าน เพราะปริมาณน้ำและความชื้น (Loss on drying) สูงกว่าเกณฑ์ที่กำหนด
🎯 ทำไมข้อนี้ถึงถูก: ผลการทดสอบ Loss on drying มีค่า 0.8% ซึ่งเกินกว่าเกณฑ์มาตรฐานที่กำหนดไว้ว่าต้องไม่เกิน 0.6% (Not More Than 0.6%) จึงถือว่าวัตถุดิบรุ่นนี้ไม่ผ่านข้อกำหนดมาตรฐานด้านความชื้น
🔍 ข้ออื่นผิดเพราะอะไร:
• ข้อ ก.: ผิด เพราะแม้วิเคราะห์ Assay จะผ่านเกณฑ์ 99.6% แต่หากมีหัวข้อใดหัวข้อหนึ่งตกเกณฑ์ (เช่น Loss on drying) จะไม่สามารถปล่อยผ่านวัตถุดิบได้
• ข้อ ข.: ผิด เพราะผลตรวจ Total yeast and mold test มีค่าน้อยกว่า 100 cfu/mL ซึ่งเป็นไปตามข้อกำหนดมาตรฐาน
• ข้อ ค.: ผิด เพราะผลตรวจ Total aerobic plate test และเชื้อก่อโรคจำเพาะเป็น Negative ทั้งหมด ซึ่งผ่านเกณฑ์มาตรฐาน
• ข้อ จ.: ผิด เพราะผลวิเคราะห์ Assay ได้ 99.6% อยู่ในช่วงที่ยอมรับได้ 98.0 - 102.0%</t>
        </is>
      </c>
      <c r="K141" s="104" t="inlineStr"/>
      <c r="L141" s="104" t="inlineStr">
        <is>
          <t>Preformulation &amp; GMP</t>
        </is>
      </c>
      <c r="M141" s="104" t="inlineStr">
        <is>
          <t>Stability testing</t>
        </is>
      </c>
      <c r="N141" s="62" t="inlineStr">
        <is>
          <t>Product</t>
        </is>
      </c>
      <c r="O141" s="104" t="inlineStr">
        <is>
          <t>[SOURCE: ข้อสอบจริง PLE CC1 (Product) ปี 2564 ข้อ 96]</t>
        </is>
      </c>
      <c r="P141" s="62" t="inlineStr">
        <is>
          <t>ข้อสอบเก่า</t>
        </is>
      </c>
      <c r="Q141" s="62" t="inlineStr">
        <is>
          <t>2564</t>
        </is>
      </c>
      <c r="R141" s="62" t="inlineStr"/>
    </row>
    <row r="142">
      <c r="A142" s="180" t="n">
        <v>140</v>
      </c>
      <c r="B142" s="104" t="inlineStr">
        <is>
          <t>จากการศึกษาความคงตัว (Stability testing) ของยา Azithromycin ที่อุณหภูมิห้อง พบผลวิเคราะห์ความแรงของตัวยาสำคัญเทียบกับฉลาก (% Label amount) ดังนี้:
เดือนที่ 0: 100%
เดือนที่ 3: 98%
เดือนที่ 6: 95%
เดือนที่ 9: 92%
เดือนที่ 12: 90%
เดือนที่ 18: 85%
เดือนที่ 24: 80%
ยานี้ควรมีอายุการใช้ (Shelf-life หรือ t90) เท่าใดตามเกณฑ์มาตรฐานทั่วไป</t>
        </is>
      </c>
      <c r="C142" s="104" t="inlineStr"/>
      <c r="D142" s="104" t="inlineStr">
        <is>
          <t>6 เดือน</t>
        </is>
      </c>
      <c r="E142" s="104" t="inlineStr">
        <is>
          <t>9 เดือน</t>
        </is>
      </c>
      <c r="F142" s="104" t="inlineStr">
        <is>
          <t>12 เดือน</t>
        </is>
      </c>
      <c r="G142" s="104" t="inlineStr">
        <is>
          <t>18 เดือน</t>
        </is>
      </c>
      <c r="H142" s="104" t="inlineStr">
        <is>
          <t>24 เดือน</t>
        </is>
      </c>
      <c r="I142" s="62" t="n">
        <v>3</v>
      </c>
      <c r="J142" s="104" t="inlineStr">
        <is>
          <t>✅ คำตอบที่ถูกต้อง: ข้อ ค. 12 เดือน
🎯 ทำไมข้อนี้ถึงถูก: อายุการใช้ของยา (Shelf-life หรือ t90) นิยามว่าเป็นระยะเวลาที่ตัวยาสำคัญคงเหลืออยู่ไม่น้อยกว่า 90% ของปริมาณที่ระบุไว้บนฉลาก จากตารางเมื่อเวลาผ่านไป 12 เดือน ตัวยามีปริมาณเหลือ 90% พอดี ดังนั้น Shelf-life จึงเท่ากับ 12 เดือน (1 ปี)
🔍 ข้ออื่นผิดเพราะอะไร:
• ข้อ ก.: ผิด ณ เดือนที่ 6 ตัวยายังคงเหลืออยู่ถึง 95% ยังสามารถเก็บต่อไปได้
• ข้อ ข.: ผิด ณ เดือนที่ 9 ตัวยายังคงเหลือ 92% ซึ่งยังคงสูงกว่าเกณฑ์ขั้นต่ำ 90%
• ข้อ ง.: ผิด ณ เดือนที่ 18 ตัวยาสำคัญสลายตัวเหลือ 85% ซึ่งต่ำกว่าเกณฑ์มาตรฐาน 90% ยาจึงเสื่อมสภาพแล้ว
• ข้อ จ.: ผิด ณ เดือนที่ 24 ตัวยาลดลงเหลือเพียง 80% ซึ่งหมดอายุไปแล้วอย่างชัดเจน</t>
        </is>
      </c>
      <c r="K142" s="104" t="inlineStr"/>
      <c r="L142" s="104" t="inlineStr">
        <is>
          <t>Preformulation &amp; GMP</t>
        </is>
      </c>
      <c r="M142" s="104" t="inlineStr">
        <is>
          <t>Stability testing</t>
        </is>
      </c>
      <c r="N142" s="62" t="inlineStr">
        <is>
          <t>Product</t>
        </is>
      </c>
      <c r="O142" s="104" t="inlineStr">
        <is>
          <t>[SOURCE: ข้อสอบจริง PLE CC1 (Product) ปี 2564 ข้อ 103]</t>
        </is>
      </c>
      <c r="P142" s="62" t="inlineStr">
        <is>
          <t>ข้อสอบเก่า</t>
        </is>
      </c>
      <c r="Q142" s="62" t="inlineStr">
        <is>
          <t>2564</t>
        </is>
      </c>
      <c r="R142" s="62" t="inlineStr"/>
    </row>
    <row r="143">
      <c r="A143" s="180" t="n">
        <v>141</v>
      </c>
      <c r="B143" s="104" t="inlineStr">
        <is>
          <t>Sodium hydroxide (NaOH) ที่เติมลงในสูตรตำรับเภสัชภัณฑ์ ทำหน้าที่หลักในข้อใด</t>
        </is>
      </c>
      <c r="C143" s="104" t="inlineStr"/>
      <c r="D143" s="104" t="inlineStr">
        <is>
          <t>Cosolvent (ตัวทำละลายร่วม)</t>
        </is>
      </c>
      <c r="E143" s="104" t="inlineStr">
        <is>
          <t>Tonicity adjuster (สารปรับความดันออสโมติก)</t>
        </is>
      </c>
      <c r="F143" s="104" t="inlineStr">
        <is>
          <t>pH adjuster (สารปรับความเป็นกรด-ด่าง)</t>
        </is>
      </c>
      <c r="G143" s="104" t="inlineStr">
        <is>
          <t>Preservative (สารกันเสีย)</t>
        </is>
      </c>
      <c r="H143" s="104" t="inlineStr">
        <is>
          <t>Viscosity adjuster (สารปรับความหนืด)</t>
        </is>
      </c>
      <c r="I143" s="62" t="n">
        <v>3</v>
      </c>
      <c r="J143" s="104" t="inlineStr">
        <is>
          <t>✅ คำตอบที่ถูกต้อง: ข้อ ค. pH adjuster (สารปรับความเป็นกรด-ด่าง)
🎯 ทำไมข้อนี้ถึงถูก: Sodium hydroxide เป็นด่างแก่ (Strong alkaline agent) ใช้ในทางเภสัชกรรมเพื่อทำหน้าที่เป็น Alkalizing agent หรือ pH adjuster ในการปรับสภาวะกรด-ด่างของตำรับให้เหมาะสม หรือใช้ทำปฏิกิริยา Neutralize โพลีเมอร์ชนิดกรด (เช่น Carbomer) ให้เกิดโครงสร้างเจล
🔍 ข้ออื่นผิดเพราะอะไร:
• ข้อ ก.: ผิด Cosolvent ได้แก่ สารประเภท Alcohol, Propylene glycol, Glycerin หรือ PEG
• ข้อ ข.: ผิด Tonicity adjuster มักใช้ Sodium chloride, Dextrose หรือ Mannitol
• ข้อ ง.: ผิด Preservative ได้แก่ Parabens, Benzalkonium chloride, Benzyl alcohol
• ข้อ จ.: ผิด Viscosity adjuster ได้แก่ อนุพันธ์เซลลูโลส HPMC, CMC หรือ Carbomer</t>
        </is>
      </c>
      <c r="K143" s="104" t="inlineStr"/>
      <c r="L143" s="104" t="inlineStr">
        <is>
          <t>Preformulation &amp; GMP</t>
        </is>
      </c>
      <c r="M143" s="104" t="inlineStr">
        <is>
          <t>Excipients classification</t>
        </is>
      </c>
      <c r="N143" s="62" t="inlineStr">
        <is>
          <t>Product</t>
        </is>
      </c>
      <c r="O143" s="104" t="inlineStr">
        <is>
          <t>[SOURCE: ข้อสอบจริง PLE CC1 (Product) ปี 2564 ข้อ 107]</t>
        </is>
      </c>
      <c r="P143" s="62" t="inlineStr">
        <is>
          <t>ข้อสอบเก่า</t>
        </is>
      </c>
      <c r="Q143" s="62" t="inlineStr">
        <is>
          <t>2564</t>
        </is>
      </c>
      <c r="R143" s="62" t="inlineStr"/>
    </row>
    <row r="144">
      <c r="A144" s="180" t="n">
        <v>142</v>
      </c>
      <c r="B144" s="104" t="inlineStr">
        <is>
          <t>เภสัชกรต้องการค้นหาตารางเปรียบเทียบขนาดยาเทียบเท่าของยาสเตียรอยด์ชนิดออกฤทธิ์ทั่วร่างกาย (Systemic Corticosteroids Equivalency Table) อย่างสะดวกรวดเร็ว ควรค้นหาจากแหล่งข้อมูลอ้างอิงเล่มใด</t>
        </is>
      </c>
      <c r="C144" s="104" t="inlineStr"/>
      <c r="D144" s="104" t="inlineStr">
        <is>
          <t>Drug Information Handbook</t>
        </is>
      </c>
      <c r="E144" s="104" t="inlineStr">
        <is>
          <t>British National Formulary (BNF)</t>
        </is>
      </c>
      <c r="F144" s="104" t="inlineStr">
        <is>
          <t>Martindale: The Complete Drug Reference</t>
        </is>
      </c>
      <c r="G144" s="104" t="inlineStr">
        <is>
          <t>United States Pharmacopeia (USP)</t>
        </is>
      </c>
      <c r="H144" s="104" t="inlineStr">
        <is>
          <t>MIMS Thailand</t>
        </is>
      </c>
      <c r="I144" s="62" t="n">
        <v>1</v>
      </c>
      <c r="J144" s="104" t="inlineStr">
        <is>
          <t>✅ คำตอบที่ถูกต้อง: ข้อ ก. Drug Information Handbook
🎯 ทำไมข้อนี้ถึงถูก: Drug Information Handbook (Lexicomp) มีภาคผนวกพิเศษ (Comparative Charts / Appendix) ที่รวบรวมตาราง Corticosteroid Systemic Equivalencies ไว้อย่างชัดเจนและเป็นสากล ระบุทั้ง Equivalent dose, Anti-inflammatory potency, Mineralocorticoid potency และ Duration of action ที่ใช้งานในทางคลินิกได้สะดวกที่สุด
🔍 ข้ออื่นผิดเพราะอะไร:
• ข้อ ข.: ผิด British National Formulary เน้นแนวทางการสั่งจ่ายยาและขนาดยาตามระบบบริการสุขภาพของสหราชอาณาจักร
• ข้อ ค.: ผิด Martindale เป็นสารานุกรมข้อมูลยาเชิงลึกระดับโลก เนื้อหาละเอียดมากและไม่เน้นตารางสรุปเปรียบเทียบแบบย่อ
• ข้อ ง.: ผิด USP เป็นเภสัชตำรับมาตรฐานการควบคุมคุณภาพยา ไม่มีตารางเปรียบเทียบขนาดยาทางคลินิก
• ข้อ จ.: ผิด MIMS เป็นคู่มือรายการยาทางการค้าและราคาจำหน่ายในประเทศ</t>
        </is>
      </c>
      <c r="K144" s="104" t="inlineStr"/>
      <c r="L144" s="104" t="inlineStr">
        <is>
          <t>Preformulation &amp; GMP</t>
        </is>
      </c>
      <c r="M144" s="104" t="inlineStr">
        <is>
          <t>Excipients classification</t>
        </is>
      </c>
      <c r="N144" s="62" t="inlineStr">
        <is>
          <t>Product</t>
        </is>
      </c>
      <c r="O144" s="104" t="inlineStr">
        <is>
          <t>[SOURCE: ข้อสอบจริง PLE CC1 (Product) ปี 2564 ข้อ 122]</t>
        </is>
      </c>
      <c r="P144" s="62" t="inlineStr">
        <is>
          <t>ข้อสอบเก่า</t>
        </is>
      </c>
      <c r="Q144" s="62" t="inlineStr">
        <is>
          <t>2564</t>
        </is>
      </c>
      <c r="R144" s="62" t="inlineStr"/>
    </row>
    <row r="145">
      <c r="A145" s="180" t="n">
        <v>143</v>
      </c>
      <c r="B145" s="104" t="inlineStr">
        <is>
          <t>การทดสอบหาสารตกค้างจากการเผา (Residue on ignition หรือ Sulfated ash) ตามมาตรฐานเภสัชตำรับสากล มีวัตถุประสงค์หลักเพื่อการตรวจวิเคราะห์สิ่งใด</t>
        </is>
      </c>
      <c r="C145" s="104" t="inlineStr"/>
      <c r="D145" s="104" t="inlineStr">
        <is>
          <t>เพื่อหาปริมาณสารปนเปื้อนประเภทสารอินทรีย์ (Organic impurities)</t>
        </is>
      </c>
      <c r="E145" s="104" t="inlineStr">
        <is>
          <t>เพื่อหาปริมาณสารปนเปื้อนประเภทสารอนินทรีย์และเกลือแร่ (Inorganic impurities)</t>
        </is>
      </c>
      <c r="F145" s="104" t="inlineStr">
        <is>
          <t>เพื่อระบุชนิดของสารปนเปื้อนอินทรีย์ที่ระเหยง่าย (Volatile organic compounds)</t>
        </is>
      </c>
      <c r="G145" s="104" t="inlineStr">
        <is>
          <t>เพื่อยืนยันเอกลักษณ์โครงสร้างทางเคมีของสารสำคัญ</t>
        </is>
      </c>
      <c r="H145" s="104" t="inlineStr">
        <is>
          <t>เพื่อตรวจวัดปริมาณความชื้นและน้ำผลึกในโครงสร้าง</t>
        </is>
      </c>
      <c r="I145" s="62" t="n">
        <v>2</v>
      </c>
      <c r="J145" s="104" t="inlineStr">
        <is>
          <t>✅ คำตอบที่ถูกต้อง: ข้อ ข. เพื่อหาปริมาณสารปนเปื้อนประเภทสารอนินทรีย์และเกลือแร่ (Inorganic impurities)
🎯 ทำไมข้อนี้ถึงถูก: Residue on ignition (USP 281) เป็นการเผาทำลายสารอินทรีย์ทั้งหมดด้วยความร้อนสูงร่วมกับกรดกำมะถัน สารอินทรีย์จะระเหยเป็นไอและก๊าซคาร์บอนไดออกไซด์จนหมด เหลือเพียงเถ้าของสารอนินทรีย์และเกลือแร่ที่ไม่ระเหย จึงใช้วัดปริมาณสารปนเปื้อนอนินทรีย์ (Inorganic impurities)
🔍 ข้ออื่นผิดเพราะอะไร:
• ข้อ ก.: ผิด สารอินทรีย์จะถูกเผาไหม้กลายเป็นไอจนหมด ไม่สามารถวัดได้จากเถ้าที่เหลือ
• ข้อ ค.: ผิด สารระเหยง่ายจะหายไปตั้งแต่เริ่มให้ความร้อน นิยมตรวจด้วย Headspace GC
• ข้อ ง.: ผิด การระบุโครงสร้างเคมีต้องใช้วิธี IR, NMR หรือ Mass spectrometry
• ข้อ จ.: ผิด ปริมาณความชื้นตรวจวัดด้วยวิธี Loss on drying หรือ Karl Fischer titration</t>
        </is>
      </c>
      <c r="K145" s="104" t="inlineStr"/>
      <c r="L145" s="104" t="inlineStr">
        <is>
          <t>Preformulation &amp; GMP</t>
        </is>
      </c>
      <c r="M145" s="104" t="inlineStr">
        <is>
          <t>Stability testing</t>
        </is>
      </c>
      <c r="N145" s="62" t="inlineStr">
        <is>
          <t>Product</t>
        </is>
      </c>
      <c r="O145" s="104" t="inlineStr">
        <is>
          <t>[SOURCE: ข้อสอบจริง PLE CC1 (Product) ปี 2564 ข้อ 137]</t>
        </is>
      </c>
      <c r="P145" s="62" t="inlineStr">
        <is>
          <t>ข้อสอบเก่า</t>
        </is>
      </c>
      <c r="Q145" s="62" t="inlineStr">
        <is>
          <t>2564</t>
        </is>
      </c>
      <c r="R145" s="62" t="inlineStr"/>
    </row>
    <row r="146">
      <c r="A146" s="180" t="n">
        <v>144</v>
      </c>
      <c r="B146" s="104" t="inlineStr">
        <is>
          <t>ข้อใดแสดงสภาวะและคำแนะนำในการจัดเก็บรักษาผลิตภัณฑ์ยาได้อย่าง ไม่ถูกต้อง</t>
        </is>
      </c>
      <c r="C146" s="104" t="inlineStr"/>
      <c r="D146" s="104" t="inlineStr">
        <is>
          <t>จัดเก็บยาเตรียมกึ่งแข็งประเภทยาครีมและเจลในช่องแช่แข็ง (Freezer temperature ที่ -20 องศาเซลเซียส)</t>
        </is>
      </c>
      <c r="E146" s="104" t="inlineStr">
        <is>
          <t>จัดเก็บยาเม็ดทั่วไปที่อุณหภูมิห้องควบคุม (Controlled room temperature 20 - 25 องศาเซลเซียส)</t>
        </is>
      </c>
      <c r="F146" s="104" t="inlineStr">
        <is>
          <t>จัดเก็บวัคซีนป้องกันโรคพิษสุนัขบ้าในตู้เย็นช่องธรรมดา (Cold temperature 2 - 8 องศาเซลเซียส)</t>
        </is>
      </c>
      <c r="G146" s="104" t="inlineStr">
        <is>
          <t>จัดเก็บยาน้ำ Ferrous sulfate ในภาชนะบรรจุกันแสง (Light-resistant container)</t>
        </is>
      </c>
      <c r="H146" s="104" t="inlineStr">
        <is>
          <t>จัดเก็บยาเม็ดฟู่ (Effervescent tablets) ในภาชนะบรรจุปิดแน่นสนิทป้องกันความชื้น (Airtight container)</t>
        </is>
      </c>
      <c r="I146" s="62" t="n">
        <v>1</v>
      </c>
      <c r="J146" s="104" t="inlineStr">
        <is>
          <t>✅ คำตอบที่ถูกต้อง: ข้อ ก. จัดเก็บยาเตรียมกึ่งแข็งประเภทยาครีมและเจลในช่องแช่แข็ง (Freezer temperature ที่ -20 องศาเซลเซียส)
🎯 ทำไมข้อนี้ถึงถูก: ยาเตรียมกึ่งแข็ง เช่น ยาครีม (Emulsion cream) หรือเจล ห้ามจัดเก็บในช่องแช่แข็งเด็ดขาด เพราะการแช่แข็งจะทำให้โครงสร้างของอิมัลชันแตกตัว (Phase separation/Breaking) และทำให้โครงข่ายของโพลีเมอร์ในเจลสูญเสียสภาพความหนืดอย่างถาวร
🔍 ข้ออื่นผิดเพราะอะไร:
• ข้อ ข.: ผิด ยาเม็ดทั่วไปแนะนำให้เก็บที่ Controlled room temperature เพื่อป้องกันการสลายตัว
• ข้อ ค.: ผิด วัคซีนป้องกันพิษสุนัขบ้าเป็นชีววัตถุ ต้องเก็บใน Cold chain 2-8 องศาเซลเซียสและห้ามแช่แข็ง
• ข้อ ง.: ผิด Ferrous sulfate เกิดปฏิกิริยา Photo-oxidation กลายเป็น Ferric ได้ง่าย จึงต้องเก็บในขวดกันแสง
• ข้อ จ.: ผิด ยาเม็ดฟู่มีกรดและด่างที่จะทำปฏิกิริยากันทันทีเมื่อมีความชื้น จึงต้องเก็บใน Airtight container ที่มีสารดูดความชื้น</t>
        </is>
      </c>
      <c r="K146" s="104" t="inlineStr"/>
      <c r="L146" s="104" t="inlineStr">
        <is>
          <t>Preformulation &amp; GMP</t>
        </is>
      </c>
      <c r="M146" s="104" t="inlineStr">
        <is>
          <t>Container &amp; Closure Systems</t>
        </is>
      </c>
      <c r="N146" s="62" t="inlineStr">
        <is>
          <t>Product</t>
        </is>
      </c>
      <c r="O146" s="104" t="inlineStr">
        <is>
          <t>[SOURCE: ข้อสอบจริง PLE CC1 (Product) ปี 2564 ข้อ 140]</t>
        </is>
      </c>
      <c r="P146" s="62" t="inlineStr">
        <is>
          <t>ข้อสอบเก่า</t>
        </is>
      </c>
      <c r="Q146" s="62" t="inlineStr">
        <is>
          <t>2564</t>
        </is>
      </c>
      <c r="R146" s="62" t="inlineStr"/>
    </row>
    <row r="147">
      <c r="A147" s="180" t="n">
        <v>145</v>
      </c>
      <c r="B147" s="104" t="inlineStr">
        <is>
          <t>เภสัชภัณฑ์ยาน้ำเกิดการเปลี่ยนสีเนื่องจากตัวยาสำคัญไวต่อปฏิกิริยาออกซิเดชัน (Oxidation degradation) ควรเลือกเติมสารช่วยในสูตรตำรับชนิดใดเพื่อป้องกันการเสื่อมสลายของตัวยาสำคัญ</t>
        </is>
      </c>
      <c r="C147" s="104" t="inlineStr"/>
      <c r="D147" s="104" t="inlineStr">
        <is>
          <t>Polyethylene glycol (PEG)</t>
        </is>
      </c>
      <c r="E147" s="104" t="inlineStr">
        <is>
          <t>Glycerin</t>
        </is>
      </c>
      <c r="F147" s="104" t="inlineStr">
        <is>
          <t>Sodium metabisulfite</t>
        </is>
      </c>
      <c r="G147" s="104" t="inlineStr">
        <is>
          <t>Benzalkonium chloride</t>
        </is>
      </c>
      <c r="H147" s="104" t="inlineStr">
        <is>
          <t>Beta-cyclodextrin</t>
        </is>
      </c>
      <c r="I147" s="62" t="n">
        <v>3</v>
      </c>
      <c r="J147" s="104" t="inlineStr">
        <is>
          <t>✅ คำตอบที่ถูกต้อง: ข้อ ค. Sodium metabisulfite
🎯 ทำไมข้อนี้ถึงถูก: Sodium metabisulfite เป็นสารต้านออกซิเดชันชนิดละลายน้ำ (Water-soluble antioxidant / Reducing agent) ที่มีค่าศักย์ไฟฟ้ารีดักชันต่ำ จะถูกออกซิไดซ์แทนตัวยาสำคัญ จึงช่วยป้องกันการเกิดปฏิกิริยาออกซิเดชันและการเปลี่ยนสีของสูตรตำรับได้อย่างมีประสิทธิภาพ
🔍 ข้ออื่นผิดเพราะอะไร:
• ข้อ ก.: ผิด Polyethylene glycol ทำหน้าที่เป็น Cosolvent หรือ Solubilizing agent
• ข้อ ข.: ผิด Glycerin ทำหน้าที่เป็น Humectant หรือ Cosolvent
• ข้อ ง.: ผิด Benzalkonium chloride ทำหน้าที่เป็น Antimicrobial preservative
• ข้อ จ.: ผิด Cyclodextrin ทำหน้าที่เป็นสารสร้างสารประกอบเชิงซ้อน (Inclusion complex) ช่วยเพิ่มการละลาย</t>
        </is>
      </c>
      <c r="K147" s="104" t="inlineStr"/>
      <c r="L147" s="104" t="inlineStr">
        <is>
          <t>Preformulation &amp; GMP</t>
        </is>
      </c>
      <c r="M147" s="104" t="inlineStr">
        <is>
          <t>Excipients classification</t>
        </is>
      </c>
      <c r="N147" s="62" t="inlineStr">
        <is>
          <t>Product</t>
        </is>
      </c>
      <c r="O147" s="104" t="inlineStr">
        <is>
          <t>[SOURCE: ข้อสอบจริง PLE CC1 (Product) ปี 2564 ข้อ 141]</t>
        </is>
      </c>
      <c r="P147" s="62" t="inlineStr">
        <is>
          <t>ข้อสอบเก่า</t>
        </is>
      </c>
      <c r="Q147" s="62" t="inlineStr">
        <is>
          <t>2564</t>
        </is>
      </c>
      <c r="R147" s="62" t="inlineStr"/>
    </row>
    <row r="148">
      <c r="A148" s="180" t="n">
        <v>146</v>
      </c>
      <c r="B148" s="104" t="inlineStr">
        <is>
          <t>ในการควบคุมคุณภาพทางจุลชีววิทยาสำหรับยาเม็ดรับประทาน (Non-sterile solid oral dosage forms) ตามมาตรฐานเภสัชตำรับ USP หัวข้อ Microbial limit test กำหนดว่าต้อง ปราศจากการปนเปื้อน ของเชื้อแบคทีเรียก่อโรคชนิดใดในตัวอย่าง 1 กรัม</t>
        </is>
      </c>
      <c r="C148" s="104" t="inlineStr"/>
      <c r="D148" s="104" t="inlineStr">
        <is>
          <t>Escherichia coli (E. coli)</t>
        </is>
      </c>
      <c r="E148" s="104" t="inlineStr">
        <is>
          <t>Candida albicans</t>
        </is>
      </c>
      <c r="F148" s="104" t="inlineStr">
        <is>
          <t>Bacillus subtilis</t>
        </is>
      </c>
      <c r="G148" s="104" t="inlineStr">
        <is>
          <t>Aspergillus niger</t>
        </is>
      </c>
      <c r="H148" s="104" t="inlineStr">
        <is>
          <t>Enterobacter cloacae</t>
        </is>
      </c>
      <c r="I148" s="62" t="n">
        <v>1</v>
      </c>
      <c r="J148" s="104" t="inlineStr">
        <is>
          <t>✅ คำตอบที่ถูกต้อง: ข้อ ก. Escherichia coli (E. coli)
🎯 ทำไมข้อนี้ถึงถูก: ตามเกณฑ์มาตรฐาน USP 1111 และ 62 (Microbial Examination of Nonsterile Products) สำหรับผลิตภัณฑ์ยาเม็ดรับประทาน (Oral solid products) กำหนดเกณฑ์ Total aerobic microbial count (TAMC) ไม่เกิน 1000 cfu/g, TYMC ไม่เกิน 100 cfu/g และต้องไม่พบเชื้อก่อโรคจำเพาะคือ Absence of Escherichia coli ในตัวอย่าง 1 กรัม
🔍 ข้ออื่นผิดเพราะอะไร:
• ข้อ ข.: ผิด Candida albicans ควบคุมในผลิตภัณฑ์ยาใช้เฉพาะที่ทางช่องคลอด (Vaginal products)
• ข้อ ค.: ผิด Bacillus subtilis เป็นเชื้อแบคทีเรียสร้างสปอร์ที่ใช้เป็น Biological indicator ในการทดสอบ Autoclave
• ข้อ ง.: ผิด Aspergillus niger ใช้เป็นเชื้อทดสอบประสิทธิภาพสารกันเสีย (Antimicrobial effectiveness testing)
• ข้อ จ.: ผิด Enterobacter ทั่วไปไม่ได้ถูกระบุเป็น Specified pathogen บังคับเดี่ยวใน Monograph ยารับประทาน</t>
        </is>
      </c>
      <c r="K148" s="104" t="inlineStr"/>
      <c r="L148" s="104" t="inlineStr">
        <is>
          <t>Preformulation &amp; GMP</t>
        </is>
      </c>
      <c r="M148" s="104" t="inlineStr">
        <is>
          <t>Good Manufacturing Practice</t>
        </is>
      </c>
      <c r="N148" s="62" t="inlineStr">
        <is>
          <t>Product</t>
        </is>
      </c>
      <c r="O148" s="104" t="inlineStr">
        <is>
          <t>[SOURCE: ข้อสอบจริง PLE CC1 (Product) ปี 2564 ข้อ 163]</t>
        </is>
      </c>
      <c r="P148" s="62" t="inlineStr">
        <is>
          <t>ข้อสอบเก่า</t>
        </is>
      </c>
      <c r="Q148" s="62" t="inlineStr">
        <is>
          <t>2564</t>
        </is>
      </c>
      <c r="R148" s="62" t="inlineStr"/>
    </row>
    <row r="149">
      <c r="A149" s="180" t="n">
        <v>147</v>
      </c>
      <c r="B149" s="104" t="inlineStr">
        <is>
          <t>จากการตรวจสอบใบรายงานผลการวิเคราะห์ (Certificate of Analysis: COA) ของวัตถุดิบ Raltegravir potassium Lot number: XXXXX1 พบข้อมูลดังนี้:
รายการเคมีกายภาพ:
- Description: ผง (Powder) ผล: สอดคล้อง (Conforms)
- Appearance: สีขาว (White) ผล: สอดคล้อง (Conforms)
- Identification: Positive ผล: สอดคล้อง (Conforms)
- Loss on drying: เกณฑ์ไม่เกิน (NMT) 0.6% ผลวิเคราะห์: 0.8%
- Assay: 98.0 ถึง 102.0% ผลวิเคราะห์: 99.6%
รายการทดสอบทางจุลชีววิทยา (Microbiology test):
- Total aerobic microbial count: เกณฑ์น้อยกว่า 1,000 cfu/g ผล: น้อยกว่า 1,000 cfu/g
- Total combined yeasts and molds count: เกณฑ์น้อยกว่า 100 cfu/g ผล: น้อยกว่า 100 cfu/g
- Coliforms, E. coli, Salmonella, S. aureus, Pseudomonas: เกณฑ์ Negative ผล: Negative
วัตถุดิบนี้ผ่านเกณฑ์การยอมรับ (Acceptance criteria) หรือไม่ เพราะเหตุใด</t>
        </is>
      </c>
      <c r="C149" s="104" t="inlineStr"/>
      <c r="D149" s="104" t="inlineStr">
        <is>
          <t>ผ่านเกณฑ์มาตรฐานตามที่กำหนดทุกรายการ</t>
        </is>
      </c>
      <c r="E149" s="104" t="inlineStr">
        <is>
          <t>ไม่ผ่านเกณฑ์มาตรฐาน เพราะมีการปนเปื้อนของเชื้อราเกินเกณฑ์</t>
        </is>
      </c>
      <c r="F149" s="104" t="inlineStr">
        <is>
          <t>ไม่ผ่านเกณฑ์มาตรฐาน เพราะมีการปนเปื้อนของเชื้อแบคทีเรียเกินเกณฑ์</t>
        </is>
      </c>
      <c r="G149" s="104" t="inlineStr">
        <is>
          <t>ไม่ผ่านเกณฑ์มาตรฐาน เพราะปริมาณการสูญเสียน้ำหนักเมื่ออบแห้ง (Loss on drying) เกินข้อกำหนด</t>
        </is>
      </c>
      <c r="H149" s="104" t="inlineStr">
        <is>
          <t>ไม่ผ่านเกณฑ์มาตรฐาน เพราะการวิเคราะห์ปริมาณตัวยาสำคัญ (Assay) ไม่อยู่ในช่วงที่กำหนด</t>
        </is>
      </c>
      <c r="I149" s="62" t="n">
        <v>4</v>
      </c>
      <c r="J149" s="104" t="inlineStr">
        <is>
          <t>✅ คำตอบที่ถูกต้อง: ข้อ ง. ไม่ผ่านเกณฑ์มาตรฐาน เพราะปริมาณการสูญเสียน้ำหนักเมื่ออบแห้ง (Loss on drying) เกินข้อกำหนด
🎯 ทำไมข้อนี้ถึงถูก: ตามหลักเกณฑ์ GMP และเภสัชตำรับ วัตถุดิบยาต้องผ่านเกณฑ์ยอมรับครบทุกข้อกำหนด (All specifications conform) ผลการวิเคราะห์พบว่า Loss on drying ได้ 0.8% ซึ่งเกินเกณฑ์กำหนดที่ระบุไว้ไม่เกิน 0.6% จึงถือว่าวัตถุดิบนี้ไม่ผ่านเกณฑ์มาตรฐาน (Out of Specification: OOS) แม้ว่าหัวข้อการตรวจจุลชีววิทยาและการหาปริมาณตัวยาสำคัญ (Assay 99.6%) จะผ่านเกณฑ์ก็ตาม
🔍 ข้ออื่นผิดเพราะอะไร:
• ข้อ ก.: ผ่านเกณฑ์มาตรฐานตามที่กำหนดทุกรายการ ไม่ถูกต้อง เพราะมีผล Loss on drying ไม่ผ่านข้อกำหนด
• ข้อ ข.: ไม่ผ่านเกณฑ์มาตรฐานเพราะการปนเปื้อนเชื้อรา ไม่ถูกต้อง เนื่องจากผล Total yeast and mold count น้อยกว่า 100 cfu/g อยู่ในเกณฑ์ยอมรับ
• ข้อ ค.: ไม่ผ่านเกณฑ์มาตรฐานเพราะเชื้อแบคทีเรีย ไม่ถูกต้อง เนื่องจากเชื้อก่อโรคทั้งหมดให้ผลเป็น Negative และ Total aerobic plate count อยู่ในเกณฑ์
• ข้อ จ.: ไม่ผ่านเกณฑ์มาตรฐานเพราะปริมาณตัวยาสำคัญ ไม่ถูกต้อง เนื่องจากผล Assay วิเคราะห์ได้ 99.6% ซึ่งอยู่ในช่วง 98.0 ถึง 102.0% ตามเกณฑ์อย่างสมบูรณ์</t>
        </is>
      </c>
      <c r="K149" s="104" t="inlineStr"/>
      <c r="L149" s="104" t="inlineStr">
        <is>
          <t>Preformulation &amp; GMP</t>
        </is>
      </c>
      <c r="M149" s="104" t="inlineStr">
        <is>
          <t>Good Manufacturing Practice</t>
        </is>
      </c>
      <c r="N149" s="62" t="inlineStr">
        <is>
          <t>Product</t>
        </is>
      </c>
      <c r="O149" s="104" t="inlineStr">
        <is>
          <t>[SOURCE: ข้อสอบจริง PLE CC1 (Product) ปี 2563 Day 1 ข้อ 42]</t>
        </is>
      </c>
      <c r="P149" s="62" t="inlineStr">
        <is>
          <t>ข้อสอบเก่า</t>
        </is>
      </c>
      <c r="Q149" s="62" t="inlineStr">
        <is>
          <t>2563</t>
        </is>
      </c>
      <c r="R149" s="62" t="inlineStr"/>
    </row>
    <row r="150">
      <c r="A150" s="180" t="n">
        <v>148</v>
      </c>
      <c r="B150" s="104" t="inlineStr">
        <is>
          <t>ตามแนวทางข้อกำหนดคุณภาพยาของ ICH และเภสัชตำรับ หัวข้อการทดสอบใดจัดเป็นการทดสอบเฉพาะลักษณะของตัวยา (Specific test) สำหรับวัตถุดิบยา Risedronate Sodium</t>
        </is>
      </c>
      <c r="C150" s="104" t="inlineStr"/>
      <c r="D150" s="104" t="inlineStr">
        <is>
          <t>Identification test</t>
        </is>
      </c>
      <c r="E150" s="104" t="inlineStr">
        <is>
          <t>Assay</t>
        </is>
      </c>
      <c r="F150" s="104" t="inlineStr">
        <is>
          <t>Impurity test (Related substances)</t>
        </is>
      </c>
      <c r="G150" s="104" t="inlineStr">
        <is>
          <t>Water determination</t>
        </is>
      </c>
      <c r="H150" s="104" t="inlineStr">
        <is>
          <t>pH determination</t>
        </is>
      </c>
      <c r="I150" s="62" t="n">
        <v>4</v>
      </c>
      <c r="J150" s="104" t="inlineStr">
        <is>
          <t>✅ คำตอบที่ถูกต้อง: ข้อ ง. Water determination
🎯 ทำไมข้อนี้ถึงถูก: ตามเกณฑ์ ICH Q6A ข้อกำหนดคุณภาพแบ่งเป็น Universal tests (ได้แก่ Identification, Assay, Impurities) ซึ่งต้องตรวจในยาทุกชนิด และ Specific tests ซึ่งตรวจเฉพาะสารที่มีสมบัติเฉพาะตัว โดย Risedronate sodium เป็นสารที่มีรูปผลึกแบบไฮเดรต (Hydrate form เช่น Hemipentahydrate) ปริมาณผลึกน้ำมีผลต่อความคงตัวและการละลาย จึงกำหนด Water determination (Karl Fischer titration) เป็น Specific test ที่จำเป็น
🔍 ข้ออื่นผิดเพราะอะไร:
• ข้อ ก.: Identification test จัดเป็น Universal test ที่เภสัชตำรับกำหนดให้ต้องมีสำหรับตัวยาทุกชนิดเพื่อยืนยันเอกลักษณ์
• ข้อ ข.: Assay จัดเป็น Universal test ที่ต้องมีการทดสอบในยาทุกชนิดเพื่อประเมินความบริสุทธิ์และปริมาณตัวยาสำคัญ
• ข้อ ค.: Impurity test จัดเป็น Universal test ตามข้อกำหนดของ ICH เพื่อควบคุมสารสลายตัวและสารปนเปื้อนที่เกี่ยวข้อง
• ข้อ จ.: pH determination ในวัตถุดิบแข็งไม่ใช่ Specific test บังคับหลัก และหากทดสอบมักอยู่ในหมวด physicochemical characterization</t>
        </is>
      </c>
      <c r="K150" s="104" t="inlineStr"/>
      <c r="L150" s="104" t="inlineStr">
        <is>
          <t>Preformulation &amp; GMP</t>
        </is>
      </c>
      <c r="M150" s="104" t="inlineStr">
        <is>
          <t>Good Manufacturing Practice</t>
        </is>
      </c>
      <c r="N150" s="62" t="inlineStr">
        <is>
          <t>Product</t>
        </is>
      </c>
      <c r="O150" s="104" t="inlineStr">
        <is>
          <t>[SOURCE: ข้อสอบจริง PLE CC1 (Product) ปี 2563 Day 1 ข้อ 65]</t>
        </is>
      </c>
      <c r="P150" s="62" t="inlineStr">
        <is>
          <t>ข้อสอบเก่า</t>
        </is>
      </c>
      <c r="Q150" s="62" t="inlineStr">
        <is>
          <t>2563</t>
        </is>
      </c>
      <c r="R150" s="62" t="inlineStr"/>
    </row>
    <row r="151">
      <c r="A151" s="180" t="n">
        <v>149</v>
      </c>
      <c r="B151" s="104" t="inlineStr">
        <is>
          <t>จากโครงสร้างทางเคมีของโมเลกุลยาที่แสดงในภาพ ซึ่งมีหมู่ฟังก์ชัน Ester เป็นแกนหลักสำคัญในโครงสร้าง ปฏิกิริยาการสลายตัวทางเคมี (Chemical degradation pathway) ที่มีโอกาสเกิดขึ้นได้ง่ายที่สุดเมื่อสัมผัสกับน้ำหรือความชื้นคือปฏิกิริยาใด</t>
        </is>
      </c>
      <c r="C151" s="104" t="inlineStr">
        <is>
          <t>cc1_product/image98.png</t>
        </is>
      </c>
      <c r="D151" s="104" t="inlineStr">
        <is>
          <t>Hydrolysis</t>
        </is>
      </c>
      <c r="E151" s="104" t="inlineStr">
        <is>
          <t>Oxidation</t>
        </is>
      </c>
      <c r="F151" s="104" t="inlineStr">
        <is>
          <t>Photolysis</t>
        </is>
      </c>
      <c r="G151" s="104" t="inlineStr">
        <is>
          <t>Dehydration</t>
        </is>
      </c>
      <c r="H151" s="104" t="inlineStr">
        <is>
          <t>Racemization</t>
        </is>
      </c>
      <c r="I151" s="62" t="n">
        <v>1</v>
      </c>
      <c r="J151" s="104" t="inlineStr">
        <is>
          <t>✅ คำตอบที่ถูกต้อง: ข้อ ก. Hydrolysis
🎯 ทำไมข้อนี้ถึงถูก: สารที่มีหมู่ฟังก์ชัน Ester (รวมถึง Lactone และ Amide) มีความไวสูงต่อปฏิกิริยาไฮโดรไลซิส (Hydrolysis) โดยน้ำจะเข้าทำปฏิกิริยาตัดพันธะ Ester bond ส่งผลให้โมเลกุลสลายตัวได้เป็นสารประกอบกรดคาร์บอกซิลิกและแอลกอฮอล์ ซึ่งเป็นเส้นทางการสลายตัวหลักของยาในกลุ่มนี้
🔍 ข้ออื่นผิดเพราะอะไร:
• ข้อ ข.: Oxidation เป็นปฏิกิริยาการสูญเสียอิเล็กตรอน มักเกิดกับโมเลกุลที่มี Phenolic hydroxyl group, Thiol หรือสายโซ่ไม่อิ่มตัว
• ข้อ ค.: Photolysis เป็นการสลายตัวที่ถูกกระตุ้นโดยแสงสว่าง มักเกิดกับโมเลกุลที่ดูดกลืนแสง UV ได้ดี เช่น โครงสร้างที่มีระบบ Conjugated double bonds
• ข้อ ง.: Dehydration เป็นปฏิกิริยาการสูญเสียโมเลกุลน้ำจากโครงสร้าง เช่น การสูญเสียน้ำของ Prostaglandins หรือ Tetracyclines
• ข้อ จ.: Racemization เป็นการเปลี่ยนการจัดเรียงตัวเชิงพื้นที่ของ Chiral center จาก Enantiomer บริสุทธิ์กลายเป็นสารผสม Racemic</t>
        </is>
      </c>
      <c r="K151" s="104" t="inlineStr"/>
      <c r="L151" s="104" t="inlineStr">
        <is>
          <t>Preformulation &amp; GMP</t>
        </is>
      </c>
      <c r="M151" s="104" t="inlineStr">
        <is>
          <t>Stability testing</t>
        </is>
      </c>
      <c r="N151" s="62" t="inlineStr">
        <is>
          <t>Product</t>
        </is>
      </c>
      <c r="O151" s="104" t="inlineStr">
        <is>
          <t>[SOURCE: ข้อสอบจริง PLE CC1 (Product) ปี 2563 Day 1 ข้อ 25]</t>
        </is>
      </c>
      <c r="P151" s="62" t="inlineStr">
        <is>
          <t>ข้อสอบเก่า</t>
        </is>
      </c>
      <c r="Q151" s="62" t="inlineStr">
        <is>
          <t>2563</t>
        </is>
      </c>
      <c r="R151" s="62" t="inlineStr"/>
    </row>
    <row r="152">
      <c r="A152" s="180" t="n">
        <v>150</v>
      </c>
      <c r="B152" s="104" t="inlineStr">
        <is>
          <t>จากการศึกษาความคงตัวระยะยาว (Long-term stability study) ของยา Azithromycin ตามเกณฑ์มาตรฐานกำหนด:
- ลักษณะทางกายภาพ: ผงผลึกสีขาว (White crystalline powder)
- การละลาย (Dissolution): Q ไม่น้อยกว่า 80% ที่ 30 นาที
- ปริมาณตัวยาสำคัญ (%Label amount): 98.5 ถึง 101.5%
- สิ่งเจือปน (%Total impurities): ไม่เกิน 0.5%
ผลการทดสอบที่เก็บตัวอย่าง ณ อุณหภูมิ 30 องศาเซลเซียส ความชื้นสัมพัทธ์ 75% RH พบว่า:
- เดือนที่ 6: Conforms, Dissolution = 87.4%, %Label = 99.8%, %Impurity = 0.0%
- เดือนที่ 12: Conforms, Dissolution = 87.2%, %Label = 99.7%, %Impurity = 0.0%
- เดือนที่ 18: Conforms, Dissolution = 86.5%, %Label = 99.3%, %Impurity = 0.0%
- เดือนที่ 24: Conforms, Dissolution = 85.6%, %Label = 99.1%, %Impurity = 0.1%
- เดือนที่ 36: Conforms, Dissolution = 84.9%, %Label = 99.0%, %Impurity = 0.1%
- เดือนที่ 48: Conforms, Dissolution = 84.5%, %Label = 99.0%, %Impurity = 0.1%
- เดือนที่ 60: Conforms, Dissolution = 83.9%, %Label = 99.0%, %Impurity = 0.2%
จากข้อมูลดังกล่าว ผลิตภัณฑ์ยานี้ควรมีอายุการเก็บรักษา (Shelf-life) ไม่เกินเท่าใด</t>
        </is>
      </c>
      <c r="C152" s="104" t="inlineStr"/>
      <c r="D152" s="104" t="inlineStr">
        <is>
          <t>1 ปี</t>
        </is>
      </c>
      <c r="E152" s="104" t="inlineStr">
        <is>
          <t>2 ปี</t>
        </is>
      </c>
      <c r="F152" s="104" t="inlineStr">
        <is>
          <t>3 ปี</t>
        </is>
      </c>
      <c r="G152" s="104" t="inlineStr">
        <is>
          <t>4 ปี</t>
        </is>
      </c>
      <c r="H152" s="104" t="inlineStr">
        <is>
          <t>5 ปี</t>
        </is>
      </c>
      <c r="I152" s="62" t="n">
        <v>5</v>
      </c>
      <c r="J152" s="104" t="inlineStr">
        <is>
          <t>✅ คำตอบที่ถูกต้อง: ข้อ จ. 5 ปี
🎯 ทำไมข้อนี้ถึงถูก: ตามแนวทาง ICH Q1E ผลการทดสอบความคงตัวจริง (Real-time stability data) จนถึงเดือนที่ 60 (5 ปี) ผ่านเกณฑ์มาตรฐานการยอมรับทุกหัวข้ออย่างสมบูรณ์ (Dissolution 83.9% สูงกว่า Q=80%, %Label 99.0% อยู่ในช่วง 98.5-101.5%, และ %Impurity 0.2% ไม่เกิน 0.5%) จึงมีข้อมูลหลักฐานทางวิทยาศาสตร์รองรับอายุการเก็บรักษาของผลิตภัณฑ์ยาได้ยาวนานถึง 5 ปี (60 เดือน)
🔍 ข้ออื่นผิดเพราะอะไร:
• ข้อ ก.: 1 ปี (12 เดือน) เป็นการกำหนดอายุยาที่สั้นเกินไป ไม่สะท้อนศักยภาพความคงตัวที่มีข้อมูลรองรับถึง 60 เดือน
• ข้อ ข.: 2 ปี (24 เดือน) เป็นอายุยามาตรฐานทั่วไป แต่ผลิตภัณฑ์นี้มีข้อมูลยืนยันความคงตัวผ่านเกณฑ์ถึง 60 เดือน
• ข้อ ค.: 3 ปี (36 เดือน) ยังต่ำกว่าข้อมูลการทดสอบจริงที่มีอยู่
• ข้อ ง.: 4 ปี (48 เดือน) ยังต่ำกว่าระยะเวลาการทดสอบจริงที่ยืนยันว่ายาผ่านเกณฑ์ถึงเดือนที่ 60</t>
        </is>
      </c>
      <c r="K152" s="104" t="inlineStr"/>
      <c r="L152" s="104" t="inlineStr">
        <is>
          <t>Preformulation &amp; GMP</t>
        </is>
      </c>
      <c r="M152" s="104" t="inlineStr">
        <is>
          <t>Stability testing</t>
        </is>
      </c>
      <c r="N152" s="62" t="inlineStr">
        <is>
          <t>Product</t>
        </is>
      </c>
      <c r="O152" s="104" t="inlineStr">
        <is>
          <t>[SOURCE: ข้อสอบจริง PLE CC1 (Product) ปี 2563 Day 1 ข้อ 101]</t>
        </is>
      </c>
      <c r="P152" s="62" t="inlineStr">
        <is>
          <t>ข้อสอบเก่า</t>
        </is>
      </c>
      <c r="Q152" s="62" t="inlineStr">
        <is>
          <t>2563</t>
        </is>
      </c>
      <c r="R152" s="62" t="inlineStr"/>
    </row>
    <row r="153">
      <c r="A153" s="180" t="n">
        <v>151</v>
      </c>
      <c r="B153" s="104" t="inlineStr">
        <is>
          <t>กำหนดสูตรตำรับยาเม็ด Atorvastatin 20 mg ดังต่อไปนี้:
- Atorvastatin calcium: 20 mg
- Calcium phosphate dihydrate: 100 mg
- Hydroxypropyl cellulose (HPC): 4 mg
- Nymcel (Sodium carboxymethyl cellulose): 4 mg
- Aerosil/Caposil (Colloidal silicon dioxide): 2 mg
- Talcum: 4.5 mg
สาร Calcium phosphate dihydrate ในสูตรตำรับนี้ทำหน้าที่หลักเป็นสารช่วยทางเภสัชกรรมชนิดใด</t>
        </is>
      </c>
      <c r="C153" s="104" t="inlineStr"/>
      <c r="D153" s="104" t="inlineStr">
        <is>
          <t>Binder</t>
        </is>
      </c>
      <c r="E153" s="104" t="inlineStr">
        <is>
          <t>Disintegrant</t>
        </is>
      </c>
      <c r="F153" s="104" t="inlineStr">
        <is>
          <t>Diluent (Filler)</t>
        </is>
      </c>
      <c r="G153" s="104" t="inlineStr">
        <is>
          <t>Lubricant</t>
        </is>
      </c>
      <c r="H153" s="104" t="inlineStr">
        <is>
          <t>Glidant</t>
        </is>
      </c>
      <c r="I153" s="62" t="n">
        <v>3</v>
      </c>
      <c r="J153" s="104" t="inlineStr">
        <is>
          <t>✅ คำตอบที่ถูกต้อง: ข้อ ค. Diluent (Filler)
🎯 ทำไมข้อนี้ถึงถูก: Calcium phosphate dihydrate (Dibasic calcium phosphate dihydrate) เป็นสารที่มีปริมาณสัดส่วนสูงที่สุดในตำรับ (100 mg จากน้ำหนักรวมประมาณ 135 mg) ทำหน้าที่หลักเป็นสารเจือจางหรือสารเพิ่มปริมาณ (Diluent/Filler) เพื่อเพิ่มมวลและขนาดให้เม็ดยามีขนาดที่เหมาะสมและตอกขึ้นรูปได้ง่าย
🔍 ข้ออื่นผิดเพราะอะไร:
• ข้อ ก.: Binder ในตำรับนี้คือ Hydroxypropyl cellulose (HPC 4 mg) ซึ่งทำหน้าที่ยึดเกาะอนุภาคผงยา
• ข้อ ข.: Disintegrant ในตำรับนี้คือ Nymcel (Sodium CMC 4 mg) ซึ่งทำหน้าที่ช่วยให้เม็ดยาแตกตัว
• ข้อ ง.: Lubricant ในตำรับนี้มี Talcum (4.5 mg) ร่วมทำหน้าที่ลดแรงเสียดทาน
• ข้อ จ.: Glidant ในตำรับนี้คือ Caposil/Aerosil (Colloidal silicon dioxide 2 mg) ซึ่งช่วยเพิ่มการไหลของผงยา</t>
        </is>
      </c>
      <c r="K153" s="104" t="inlineStr"/>
      <c r="L153" s="104" t="inlineStr">
        <is>
          <t>Preformulation &amp; GMP</t>
        </is>
      </c>
      <c r="M153" s="104" t="inlineStr">
        <is>
          <t>Excipients classification</t>
        </is>
      </c>
      <c r="N153" s="62" t="inlineStr">
        <is>
          <t>Product</t>
        </is>
      </c>
      <c r="O153" s="104" t="inlineStr">
        <is>
          <t>[SOURCE: ข้อสอบจริง PLE CC1 (Product) ปี 2563 Day 1 ข้อ 19]</t>
        </is>
      </c>
      <c r="P153" s="62" t="inlineStr">
        <is>
          <t>ข้อสอบเก่า</t>
        </is>
      </c>
      <c r="Q153" s="62" t="inlineStr">
        <is>
          <t>2563</t>
        </is>
      </c>
      <c r="R153" s="62" t="inlineStr"/>
    </row>
    <row r="154">
      <c r="A154" s="180" t="n">
        <v>152</v>
      </c>
      <c r="B154" s="104" t="inlineStr">
        <is>
          <t>สารช่วยทางเภสัชกรรมในข้อใดต่อไปนี้ทำหน้าที่เป็นสารช่วยแตกกระจายตัวชนิดยิ่งยวด (Superdisintegrant) ในการผลิตยาเม็ด</t>
        </is>
      </c>
      <c r="C154" s="104" t="inlineStr"/>
      <c r="D154" s="104" t="inlineStr">
        <is>
          <t>Anhydrous lactose</t>
        </is>
      </c>
      <c r="E154" s="104" t="inlineStr">
        <is>
          <t>Hydroxypropyl cellulose (HPC)</t>
        </is>
      </c>
      <c r="F154" s="104" t="inlineStr">
        <is>
          <t>Magnesium stearate</t>
        </is>
      </c>
      <c r="G154" s="104" t="inlineStr">
        <is>
          <t>Polyethylene glycol (PEG)</t>
        </is>
      </c>
      <c r="H154" s="104" t="inlineStr">
        <is>
          <t>Croscarmellose sodium</t>
        </is>
      </c>
      <c r="I154" s="62" t="n">
        <v>5</v>
      </c>
      <c r="J154" s="104" t="inlineStr">
        <is>
          <t>✅ คำตอบที่ถูกต้อง: ข้อ จ. Croscarmellose sodium
🎯 ทำไมข้อนี้ถึงถูก: Croscarmellose sodium (Cross-linked sodium carboxymethylcellulose) จัดเป็น Superdisintegrant ที่มีโครงสร้างเชื่อมขวาง เมื่อสัมผัสน้ำจะเกิดการดูดซับน้ำและพองตัวอย่างรวดเร็ว (Wicking and rapid swelling) ทำให้เกิดแรงดันภายในเม็ดยาและทำให้เม็ดยาแตกกระจายตัวออกเป็นอนุภาคเล็กๆ ภายในเวลาเพียงไม่กี่วินาที
🔍 ข้ออื่นผิดเพราะอะไร:
• ข้อ ก.: Anhydrous lactose ทำหน้าที่หลักเป็นสารช่วยเพิ่มปริมาณ (Diluent/Filler)
• ข้อ ข.: Hydroxypropyl cellulose (HPC) ทำหน้าที่เป็นสารช่วยยึดเกาะ (Binder) หรือสารก่อฟิล์ม
• ข้อ ค.: Magnesium stearate ทำหน้าที่เป็นสารหล่อลื่น (Lubricant)
• ข้อ ง.: Polyethylene glycol (PEG) ทำหน้าที่เป็น Plasticizer, Solubilizer หรือ Binder</t>
        </is>
      </c>
      <c r="K154" s="104" t="inlineStr"/>
      <c r="L154" s="104" t="inlineStr">
        <is>
          <t>Preformulation &amp; GMP</t>
        </is>
      </c>
      <c r="M154" s="104" t="inlineStr">
        <is>
          <t>Excipients classification</t>
        </is>
      </c>
      <c r="N154" s="62" t="inlineStr">
        <is>
          <t>Product</t>
        </is>
      </c>
      <c r="O154" s="104" t="inlineStr">
        <is>
          <t>[SOURCE: ข้อสอบจริง PLE CC1 (Product) ปี 2563 Day 2 ข้อ 115]</t>
        </is>
      </c>
      <c r="P154" s="62" t="inlineStr">
        <is>
          <t>ข้อสอบเก่า</t>
        </is>
      </c>
      <c r="Q154" s="62" t="inlineStr">
        <is>
          <t>2563</t>
        </is>
      </c>
      <c r="R154" s="62" t="inlineStr"/>
    </row>
    <row r="155">
      <c r="A155" s="180" t="n">
        <v>153</v>
      </c>
      <c r="B155" s="104" t="inlineStr">
        <is>
          <t>สารในข้อใดช่วยป้องกันการเกิดปฏิกิริยาเหม็นหืน (rancidity) จากกระบวนการ oxidation ในตำรับยา</t>
        </is>
      </c>
      <c r="C155" s="104" t="inlineStr"/>
      <c r="D155" s="104" t="inlineStr">
        <is>
          <t>Parabens</t>
        </is>
      </c>
      <c r="E155" s="104" t="inlineStr">
        <is>
          <t>Murcuric</t>
        </is>
      </c>
      <c r="F155" s="104" t="inlineStr">
        <is>
          <t>Citric acid</t>
        </is>
      </c>
      <c r="G155" s="104" t="inlineStr">
        <is>
          <t>Sodium benzoate</t>
        </is>
      </c>
      <c r="H155" s="104" t="inlineStr">
        <is>
          <t>Butylated hydroxyanisole</t>
        </is>
      </c>
      <c r="I155" s="62" t="n">
        <v>5</v>
      </c>
      <c r="J155" s="104" t="inlineStr">
        <is>
          <t>✅ คำตอบที่ถูกต้อง: ข้อ จ. Butylated hydroxyanisole
🎯 ทำไมข้อนี้ถึงถูก: Butylated hydroxyanisole (BHA) เป็น oil-soluble phenolic antioxidant ที่ทำหน้าที่เป็น free radical scavenger (chain terminator) โดยการบริจาคอะตอมไฮโดรเจนให้แก่อนุมูลอิสระ peroxyl radicals เพื่อยับยั้ง lipid peroxidation ซึ่งเป็นสาเหตุหลักของการเหม็นหืนตามมาตรฐานตำรับทางเภสัชกรรม
🔍 ข้ออื่นผิดเพราะอะไร:
• ข้อ ก.: ผิดเพราะ Parabens (เช่น methylparaben, propylparaben) ทำหน้าที่เป็น antimicrobial preservative ป้องกันการเจริญเติบโตของเชื้อจุลชีพ ไม่ใช่สารต้านออกซิเดชัน
• ข้อ ข.: ผิดเพราะ Mercuric compounds (เช่น thimerosal, phenylmercuric nitrate) เป็นสารกันเสียกลุ่ม organomercurial ต้านเชื้อจุลชีพ ไม่ได้ป้องกัน lipid oxidation
• ข้อ ค.: ผิดเพราะ Citric acid ทำหน้าที่เป็น chelating agent หรือ antioxidant synergist โดยช่วยจับประจุโลหะ แต่ไม่ใช่ primary chain-breaking antioxidant ที่ละลายในไขมันเหมือน BHA
• ข้อ ง.: ผิดเพราะ Sodium benzoate เป็น antimicrobial preservative ที่ออกฤทธิ์ยับยั้งเชื้อราและแบคทีเรียในสภาวะกรด ไม่ได้ป้องกันการหืนของไขมัน</t>
        </is>
      </c>
      <c r="K155" s="104" t="inlineStr"/>
      <c r="L155" s="104" t="inlineStr">
        <is>
          <t>Preformulation &amp; GMP</t>
        </is>
      </c>
      <c r="M155" s="104" t="inlineStr">
        <is>
          <t>Stability testing</t>
        </is>
      </c>
      <c r="N155" s="62" t="inlineStr">
        <is>
          <t>Product</t>
        </is>
      </c>
      <c r="O155" s="104" t="inlineStr">
        <is>
          <t>[SOURCE: ข้อสอบจริง PLE CC1 (Product) ปี 2562 วันที่ 1 ข้อ 9]</t>
        </is>
      </c>
      <c r="P155" s="62" t="inlineStr">
        <is>
          <t>ข้อสอบเก่า</t>
        </is>
      </c>
      <c r="Q155" s="62" t="inlineStr">
        <is>
          <t>2562</t>
        </is>
      </c>
      <c r="R155" s="62" t="inlineStr"/>
    </row>
    <row r="156">
      <c r="A156" s="180" t="n">
        <v>154</v>
      </c>
      <c r="B156" s="104" t="inlineStr">
        <is>
          <t>ยาหยอดตามีตัวยาสำคัญ 1.75 mg/ml เกิดการเสื่อมสลายตามปฏิกิริยา pseudo first order reaction โดยมีค่าอัตราการเสื่อมสลายในตู้เย็น (4 องศาเซลเซียส) เท่ากับ 0.05 ต่อปี จงคำนวณหาอายุยา (shelf-life หรือ t90) ของยานี้</t>
        </is>
      </c>
      <c r="C156" s="104" t="inlineStr"/>
      <c r="D156" s="104" t="inlineStr">
        <is>
          <t>0.5 ปี</t>
        </is>
      </c>
      <c r="E156" s="104" t="inlineStr">
        <is>
          <t>2.1 ปี</t>
        </is>
      </c>
      <c r="F156" s="104" t="inlineStr">
        <is>
          <t>3.5 ปี</t>
        </is>
      </c>
      <c r="G156" s="104" t="inlineStr">
        <is>
          <t>5.0 ปี</t>
        </is>
      </c>
      <c r="H156" s="104" t="inlineStr">
        <is>
          <t>13.9 ปี</t>
        </is>
      </c>
      <c r="I156" s="62" t="n">
        <v>2</v>
      </c>
      <c r="J156" s="104" t="inlineStr">
        <is>
          <t>✅ คำตอบที่ถูกต้อง: ข้อ ข. 2.1 ปี
🎯 ทำไมข้อนี้ถึงถูก: สำหรับ first order reaction อายุยา (shelf-life, t90) คือเวลาที่ตัวยาเหลือร้อยละ 90 ของปริมาณตั้งต้น คำนวณได้จากสมการ t90 = -ln(0.9) / k = 0.1053 / k แทนค่า k = 0.05 ต่อปี จะได้ t90 = 0.1053 / 0.05 = 2.106 ปี หรือประมาณ 2.1 ปี
🔍 ข้ออื่นผิดเพราะอะไร:
• ข้อ ก.: ผิดเนื่องจาก 0.5 ปี เป็นค่าที่คำนวณผิดพลาดจากการนำค่าอัตราเร็ว k ไปคูณด้วย 10
• ข้อ ค.: ผิดเนื่องจาก 3.5 ปี ไม่สอดคล้องกับสมการ first-order shelf-life
• ข้อ ง.: ผิดเนื่องจาก 5.0 ปี เกิดจากการนำ 0.25 หารด้วย 0.05 ซึ่งไม่ใช่สูตรของ t90
• ข้อ จ.: ผิดเนื่องจาก 13.9 ปี เป็นค่าครึ่งชีวิต (half-life, t1/2 = 0.693 / 0.05 = 13.86 ปี) ไม่ใช่ค่าอายุยา (shelf-life, t90)</t>
        </is>
      </c>
      <c r="K156" s="104" t="inlineStr"/>
      <c r="L156" s="104" t="inlineStr">
        <is>
          <t>Preformulation &amp; GMP</t>
        </is>
      </c>
      <c r="M156" s="104" t="inlineStr">
        <is>
          <t>Stability testing</t>
        </is>
      </c>
      <c r="N156" s="62" t="inlineStr">
        <is>
          <t>Product</t>
        </is>
      </c>
      <c r="O156" s="104" t="inlineStr">
        <is>
          <t>[SOURCE: ข้อสอบจริง PLE CC1 (Product) ปี 2562 วันที่ 1 ข้อ 15]</t>
        </is>
      </c>
      <c r="P156" s="62" t="inlineStr">
        <is>
          <t>ข้อสอบเก่า</t>
        </is>
      </c>
      <c r="Q156" s="62" t="inlineStr">
        <is>
          <t>2562</t>
        </is>
      </c>
      <c r="R156" s="62" t="inlineStr"/>
    </row>
    <row r="157">
      <c r="A157" s="180" t="n">
        <v>155</v>
      </c>
      <c r="B157" s="104" t="inlineStr">
        <is>
          <t>สารในข้อใดทำหน้าที่ป้องกันการเหม็นหืน (rancidity) จากกระบวนการ lipid autoxidation ในตำรับยา</t>
        </is>
      </c>
      <c r="C157" s="104" t="inlineStr"/>
      <c r="D157" s="104" t="inlineStr">
        <is>
          <t>Butylated hydroxyanisole</t>
        </is>
      </c>
      <c r="E157" s="104" t="inlineStr">
        <is>
          <t>Citric acid</t>
        </is>
      </c>
      <c r="F157" s="104" t="inlineStr">
        <is>
          <t>Paraben</t>
        </is>
      </c>
      <c r="G157" s="104" t="inlineStr">
        <is>
          <t>Sodium benzoate</t>
        </is>
      </c>
      <c r="H157" s="104" t="inlineStr">
        <is>
          <t>Sodium citrate</t>
        </is>
      </c>
      <c r="I157" s="62" t="n">
        <v>1</v>
      </c>
      <c r="J157" s="104" t="inlineStr">
        <is>
          <t>✅ คำตอบที่ถูกต้อง: ข้อ ก. Butylated hydroxyanisole
🎯 ทำไมข้อนี้ถึงถูก: Butylated hydroxyanisole (BHA) เป็น lipid-soluble antioxidant ที่ออกฤทธิ์เป็น free radical scavenger ในเฟสน้ำมัน ยับยั้งปฏิกิริยาลูกโซ่ lipid autoxidation ของกรดไขมันไม่อิ่มตัว จึงป้องกันการเกิดสารระเหยที่มีกลิ่นเหม็นหืน เช่น aldehydes และ ketones
🔍 ข้ออื่นผิดเพราะอะไร:
• ข้อ ข.: ผิดเพราะ Citric acid เป็น chelating agent หรือ sequestering agent ช่วยจับไอออนโลหะเพื่อเสริมฤทธิ์ antioxidant อื่น แต่ไม่ใช่ primary antioxidant ในเฟสน้ำมันโดยตรง
• ข้อ ค.: ผิดเพราะ Parabens (เช่น methylparaben) เป็นสารกันเสียต้านเชื้อจุลชีพ (antimicrobial preservative) ไม่ได้ยับยั้ง lipid oxidation
• ข้อ ง.: ผิดเพราะ Sodium benzoate เป็นสารต้านเชื้อจุลชีพชนิดละลายน้ำ ไม่ได้ป้องกันการหืนของไขมัน
• ข้อ จ.: ผิดเพราะ Sodium citrate ทำหน้าที่เป็น buffer และ buffering agent ในเฟสน้ำ ไม่ใช่ antioxidant สำหรับป้องกันการหืน</t>
        </is>
      </c>
      <c r="K157" s="104" t="inlineStr"/>
      <c r="L157" s="104" t="inlineStr">
        <is>
          <t>Preformulation &amp; GMP</t>
        </is>
      </c>
      <c r="M157" s="104" t="inlineStr">
        <is>
          <t>Stability testing</t>
        </is>
      </c>
      <c r="N157" s="62" t="inlineStr">
        <is>
          <t>Product</t>
        </is>
      </c>
      <c r="O157" s="104" t="inlineStr">
        <is>
          <t>[SOURCE: ข้อสอบจริง PLE CC1 (Product) วันที่ 1 ปี 2562 ข้อ 40]</t>
        </is>
      </c>
      <c r="P157" s="62" t="inlineStr">
        <is>
          <t>ข้อสอบเก่า</t>
        </is>
      </c>
      <c r="Q157" s="62" t="inlineStr">
        <is>
          <t>2562</t>
        </is>
      </c>
      <c r="R157" s="62" t="inlineStr"/>
    </row>
    <row r="158">
      <c r="A158" s="180" t="n">
        <v>156</v>
      </c>
      <c r="B158" s="104" t="inlineStr">
        <is>
          <t>การเสื่อมสลายของตัวยาสำคัญในรูปแบบเภสัชภัณฑ์ยาน้ำแขวนตะกอน (suspension) ส่วนใหญ่จัดเป็นอันดับของปฏิกิริยา (order of reaction) แบบใด</t>
        </is>
      </c>
      <c r="C158" s="104" t="inlineStr"/>
      <c r="D158" s="104" t="inlineStr">
        <is>
          <t>Zero order</t>
        </is>
      </c>
      <c r="E158" s="104" t="inlineStr">
        <is>
          <t>Pseudo zero order</t>
        </is>
      </c>
      <c r="F158" s="104" t="inlineStr">
        <is>
          <t>First order</t>
        </is>
      </c>
      <c r="G158" s="104" t="inlineStr">
        <is>
          <t>Pseudo first order</t>
        </is>
      </c>
      <c r="H158" s="104" t="inlineStr">
        <is>
          <t>Second order</t>
        </is>
      </c>
      <c r="I158" s="62" t="n">
        <v>2</v>
      </c>
      <c r="J158" s="104" t="inlineStr">
        <is>
          <t>✅ คำตอบที่ถูกต้อง: ข้อ ข. Pseudo zero order
🎯 ทำไมข้อนี้ถึงถูก: ในยาน้ำแขวนตะกอน ตัวยาส่วนใหญ่จะอยู่ในรูปของแข็งที่ไม่ละลาย และมีเพียงส่วนน้อยที่ละลายอยู่ในสารละลายอิ่มตัว (Cs) เมื่อตัวยาในสารละลายสลายตัวตาม first-order ผงยาของแข็งจะละลายออกมาทดแทนรักษาระดับความเข้มข้นอิ่มตัวให้คงที่ตลอดเวลา ทำให้อัตราการสลายตัวคงที่เสมือนเป็น zero-order จึงเรียกว่า Apparent หรือ Pseudo-zero order reaction
🔍 ข้ออื่นผิดเพราะอะไร:
• ข้อ ก.: ผิดเพราะ True zero-order reaction อัตราการเกิดปฏิกิริยาไม่ขึ้นกับความเข้มข้นอย่างแท้จริง แต่กรณี suspension กลไกจริงของการสลายตัวในสารละลายคือ first order ที่มี reservoir มาทดแทน
• ข้อ ค.: ผิดเพราะ First order reaction ความเข้มข้นตัวยาจะลดลงเป็น exponential curve ซึ่งพบเมื่อตัวยาทั้งหมดอยู่ในรูปสารละลาย (solution)
• ข้อ ง.: ผิดเพราะ Pseudo first order เกิดขึ้นเมื่อสารตัวทำปฏิกิริยาตัวใดตัวหนึ่งมีปริมาณมากเกินพอ (เช่น ปฏิกิริยา hydrolysis ที่มีน้ำมากเกินพอ)
• ข้อ จ.: ผิดเพราะ Second order reaction อัตราการเกิดปฏิกิริยาขึ้นกับความเข้มข้นของสารสองโมเลกุล ซึ่งไม่ใช่วิถีการสลายตัวทั่วไปของ suspension</t>
        </is>
      </c>
      <c r="K158" s="104" t="inlineStr"/>
      <c r="L158" s="104" t="inlineStr">
        <is>
          <t>Preformulation &amp; GMP</t>
        </is>
      </c>
      <c r="M158" s="104" t="inlineStr">
        <is>
          <t>Stability testing</t>
        </is>
      </c>
      <c r="N158" s="62" t="inlineStr">
        <is>
          <t>Product</t>
        </is>
      </c>
      <c r="O158" s="104" t="inlineStr">
        <is>
          <t>[SOURCE: ข้อสอบจริง PLE CC1 (Product) วันที่ 1 ปี 2562 ข้อ 96]</t>
        </is>
      </c>
      <c r="P158" s="62" t="inlineStr">
        <is>
          <t>ข้อสอบเก่า</t>
        </is>
      </c>
      <c r="Q158" s="62" t="inlineStr">
        <is>
          <t>2562</t>
        </is>
      </c>
      <c r="R158" s="62" t="inlineStr"/>
    </row>
    <row r="159">
      <c r="A159" s="180" t="n">
        <v>157</v>
      </c>
      <c r="B159" s="104" t="inlineStr">
        <is>
          <t>สารละลาย Iodine Lugol's solution ต้องบรรจุในภาชนะบรรจุชนิดใดตามมาตรฐานเภสัชตำรับ</t>
        </is>
      </c>
      <c r="C159" s="104" t="inlineStr"/>
      <c r="D159" s="104" t="inlineStr">
        <is>
          <t>Plastic bottle</t>
        </is>
      </c>
      <c r="E159" s="104" t="inlineStr">
        <is>
          <t>Amber glass bottle</t>
        </is>
      </c>
      <c r="F159" s="104" t="inlineStr">
        <is>
          <t>Clear glass bottle</t>
        </is>
      </c>
      <c r="G159" s="104" t="inlineStr">
        <is>
          <t>Aluminum can</t>
        </is>
      </c>
      <c r="H159" s="104" t="inlineStr">
        <is>
          <t>Tin container</t>
        </is>
      </c>
      <c r="I159" s="62" t="n">
        <v>2</v>
      </c>
      <c r="J159" s="104" t="inlineStr">
        <is>
          <t>✅ คำตอบที่ถูกต้อง: ข้อ ข. Amber glass bottle
🎯 ทำไมข้อนี้ถึงถูก: Lugol's solution ประกอบด้วยไอโอดีนอิสระซึ่งไวต่อแสงและสามารถระเหิดผ่านพลาสติกบางชนิดได้ เภสัชตำรับ USP/BP จึงกำหนดให้บรรจุในขวดแก้วสีชา (Amber glass container) ที่ปิดสนิทแน่น เพื่อป้องกันแสง (light-resistant) และป้องกันการกัดกร่อนหรือการทำอันตรกิริยากับภาชนะ
🔍 ข้ออื่นผิดเพราะอะไร:
• ข้อ ก.: ผิดเพราะไอโอดีนสามารถทำปฏิกิริยาหรือแพร่ซึมผ่านขวดพลาสติก (sorption/permeation) ทำให้ขวดเปลี่ยนสีและยาเสื่อมสภาพ
• ข้อ ค.: ผิดเพราะขวดแก้วใสไม่สามารถป้องกันแสงได้ ทำให้ไอโอดีนเกิดปฏิกิริยา photochemical degradation
• ข้อ ง.: ผิดเพราะไอโอดีนเป็น oxidizing agent ที่รุนแรง จะกัดกร่อนโลหะอะลูมิเนียม เกิดการผุกร่อนและปนเปื้อน
• ข้อ จ.: ผิดเพราะไอโอดีนทำปฏิกิริยากัดกร่อนโลหะดีบุกอย่างรุนแรง</t>
        </is>
      </c>
      <c r="K159" s="104" t="inlineStr"/>
      <c r="L159" s="104" t="inlineStr">
        <is>
          <t>Preformulation &amp; GMP</t>
        </is>
      </c>
      <c r="M159" s="104" t="inlineStr">
        <is>
          <t>Packaging &amp; Storage</t>
        </is>
      </c>
      <c r="N159" s="62" t="inlineStr">
        <is>
          <t>Product</t>
        </is>
      </c>
      <c r="O159" s="104" t="inlineStr">
        <is>
          <t>[SOURCE: ข้อสอบจริง PLE CC1 (Product) วันที่ 2 ปี 2562 ข้อ 24]</t>
        </is>
      </c>
      <c r="P159" s="62" t="inlineStr">
        <is>
          <t>ข้อสอบเก่า</t>
        </is>
      </c>
      <c r="Q159" s="62" t="inlineStr">
        <is>
          <t>2562</t>
        </is>
      </c>
      <c r="R159" s="62" t="inlineStr"/>
    </row>
    <row r="160">
      <c r="A160" s="180" t="n">
        <v>158</v>
      </c>
      <c r="B160" s="104" t="inlineStr">
        <is>
          <t>เภสัชกรต้องการเตรียมสารละลายผสมระหว่างน้ำและเอทานอลเพื่อทดสอบการละลายของยา metronidazole โดยพบว่าตัวยาละลายได้ดีในระบบ 30% w/w ethanol ที่ 25 องศาเซลเซียส อยากทราบว่าค่า dielectric constant ของสารละลายผสมนี้มีค่าเท่าใด กำหนดให้ค่า dielectric constant ของน้ำเท่ากับ 75 และของเอทานอลเท่ากับ 25</t>
        </is>
      </c>
      <c r="C160" s="104" t="inlineStr"/>
      <c r="D160" s="104" t="inlineStr">
        <is>
          <t>7.5</t>
        </is>
      </c>
      <c r="E160" s="104" t="inlineStr">
        <is>
          <t>75</t>
        </is>
      </c>
      <c r="F160" s="104" t="inlineStr">
        <is>
          <t>60</t>
        </is>
      </c>
      <c r="G160" s="104" t="inlineStr">
        <is>
          <t>52.5</t>
        </is>
      </c>
      <c r="H160" s="104" t="inlineStr">
        <is>
          <t>20</t>
        </is>
      </c>
      <c r="I160" s="62" t="n">
        <v>3</v>
      </c>
      <c r="J160" s="104" t="inlineStr">
        <is>
          <t>✅ คำตอบที่ถูกต้อง: ข้อ ค. 60
🎯 ทำไมข้อนี้ถึงถูก: ค่า dielectric constant ของตัวทำละลายผสมคำนวณได้จากค่าเฉลี่ยถ่วงน้ำหนักตามสัดส่วนของแต่ละองค์ประกอบ: Dielectric constant รวม = (สัดส่วนน้ำ คูณ dielectric constant น้ำ) + (สัดส่วน ethanol คูณ dielectric constant ethanol) = (0.70 คูณ 75) + (0.30 คูณ 25) = 52.5 + 7.5 = 60.0
🔍 ข้ออื่นผิดเพราะอะไร:
• ข้อ ก.: ผิดเนื่องจาก 7.5 เป็นเพียงส่วนของค่า dielectric constant ที่ได้จากเอทานอล (0.30 คูณ 25 = 7.5) ยังไม่ได้บวกส่วนของน้ำ
• ข้อ ข.: ผิดเนื่องจาก 75 เป็นค่า dielectric constant ของน้ำบริสุทธิ์
• ข้อ ง.: ผิดเนื่องจาก 52.5 เป็นเพียงส่วนของค่า dielectric constant ที่ได้จากน้ำ (0.70 คูณ 75 = 52.5) ยังไม่ได้บวกส่วนของเอทานอล
• ข้อ จ.: ผิดเนื่องจาก 20 ไม่ใช่ผลการคำนวณที่ถูกต้อง</t>
        </is>
      </c>
      <c r="K160" s="104" t="inlineStr"/>
      <c r="L160" s="104" t="inlineStr">
        <is>
          <t>Preformulation &amp; GMP</t>
        </is>
      </c>
      <c r="M160" s="104" t="inlineStr">
        <is>
          <t>Physicochemical properties</t>
        </is>
      </c>
      <c r="N160" s="62" t="inlineStr">
        <is>
          <t>Product</t>
        </is>
      </c>
      <c r="O160" s="104" t="inlineStr">
        <is>
          <t>[SOURCE: ข้อสอบจริง PLE CC1 (Product) วันที่ 2 ปี 2562 ข้อ 99]</t>
        </is>
      </c>
      <c r="P160" s="62" t="inlineStr">
        <is>
          <t>ข้อสอบเก่า</t>
        </is>
      </c>
      <c r="Q160" s="62" t="inlineStr">
        <is>
          <t>2562</t>
        </is>
      </c>
      <c r="R160" s="62" t="inlineStr"/>
    </row>
    <row r="161">
      <c r="A161" s="180" t="n">
        <v>159</v>
      </c>
      <c r="B161" s="104" t="inlineStr">
        <is>
          <t>ข้อใดกล่าวไม่ถูกต้องเกี่ยวกับการดำเนินการเรียกเก็บยาคืนจากท้องตลาด (Product Recall) ตามมาตรฐานหลักเกณฑ์วิธีการที่ดีในการผลิตยา (GMP/PIC-S)</t>
        </is>
      </c>
      <c r="C161" s="104" t="inlineStr"/>
      <c r="D161" s="104" t="inlineStr">
        <is>
          <t>ต้องมีระเบียบปฏิบัติและระบบการดำเนินงานเพื่อการเรียกเก็บยาคืนอย่างมีประสิทธิภาพ</t>
        </is>
      </c>
      <c r="E161" s="104" t="inlineStr">
        <is>
          <t>ข้อบกพร่องระดับวิกฤต (Class I recall) ที่เป็นอันตรายถึงชีวิตต้องดำเนินการเรียกคืนทันที</t>
        </is>
      </c>
      <c r="F161" s="104" t="inlineStr">
        <is>
          <t>ต้องสามารถระงับการกระจายและเก็บผลิตภัณฑ์ออกจากท้องตลาดได้ในทุกระดับของการจำหน่าย</t>
        </is>
      </c>
      <c r="G161" s="104" t="inlineStr">
        <is>
          <t>ต้องแจ้งรายงานการเรียกเก็บยาคืนต่อสำนักงานคณะกรรมการอาหารและยาอย่างเป็นทางการ</t>
        </is>
      </c>
      <c r="H161" s="104" t="inlineStr">
        <is>
          <t>การตัดสินใจเรียกเก็บยาคืนเป็นอำนาจหน้าที่ของฝ่ายการตลาดและฝ่ายขาย</t>
        </is>
      </c>
      <c r="I161" s="62" t="n">
        <v>5</v>
      </c>
      <c r="J161" s="104" t="inlineStr">
        <is>
          <t>✅ คำตอบที่ถูกต้อง: ข้อ จ. การตัดสินใจเรียกเก็บยาคืนเป็นอำนาจหน้าที่ของฝ่ายการตลาดและฝ่ายขาย
🎯 ทำไมข้อนี้ถึงถูก: ตามข้อกำหนด GMP/PIC-S การตัดสินใจและดำเนินการเรียกเก็บยาคืนต้องเป็นความรับผิดชอบของฝ่ายประกันคุณภาพ (Quality Assurance: QA) ร่วมกับ Authorized Person และผู้บริหารระดับสูง ซึ่งต้องปฏิบัติงานเป็นอิสระจากฝ่ายขายและการตลาดเพื่อป้องกันผลประโยชน์ทับซ้อน
🔍 ข้ออื่นผิดเพราะอะไร:
• ข้อ ก.: โรงงานต้องมี Standard Operating Procedure (SOP) ในการเรียกคืนยาที่ได้รับการอนุมัติอย่างเป็นลายลักษณ์อักษร
• ข้อ ข.: Class I Recall เป็นข้อบกพร่องร้ายแรงที่อาจทำให้ผู้ป่วยเสียชีวิต ต้องดำเนินการระงับใช้และเรียกคืนฉุกเฉินทันที
• ข้อ ค.: ระบบการเรียกคืนยาต้องครอบคลุมถึงระดับโรงพยาบาล ร้านยา และผู้บริโภคได้อย่างทั่วถึงและรวดเร็ว
• ข้อ ง.: กฎหมายและ GMP กำหนดให้ต้องรายงานหน่วยงานกำกับดูแลภาครัฐ (อย.) ทันทีที่มีการเรียกเก็บผลิตภัณฑ์ยาคืน</t>
        </is>
      </c>
      <c r="K161" s="104" t="inlineStr"/>
      <c r="L161" s="104" t="inlineStr">
        <is>
          <t>Preformulation &amp; GMP</t>
        </is>
      </c>
      <c r="M161" s="104" t="inlineStr">
        <is>
          <t>Good Manufacturing Practice</t>
        </is>
      </c>
      <c r="N161" s="62" t="inlineStr">
        <is>
          <t>Product</t>
        </is>
      </c>
      <c r="O161" s="104" t="inlineStr">
        <is>
          <t>[SOURCE: ข้อสอบจริง PLE CC1 (Product) ปี 2561 ข้อ 18]</t>
        </is>
      </c>
      <c r="P161" s="62" t="inlineStr">
        <is>
          <t>ข้อสอบเก่า</t>
        </is>
      </c>
      <c r="Q161" s="62" t="inlineStr">
        <is>
          <t>2561</t>
        </is>
      </c>
      <c r="R161" s="62" t="inlineStr"/>
    </row>
    <row r="162">
      <c r="A162" s="180" t="n">
        <v>160</v>
      </c>
      <c r="B162" s="104" t="inlineStr">
        <is>
          <t>จากสูตรตำรับ Benzoyl peroxide emulgel ข้างต้น สาร Disodium EDTA ทำหน้าที่ใดในตำรับ</t>
        </is>
      </c>
      <c r="C162" s="104" t="inlineStr"/>
      <c r="D162" s="104" t="inlineStr">
        <is>
          <t>Antimicrobial preservative</t>
        </is>
      </c>
      <c r="E162" s="104" t="inlineStr">
        <is>
          <t>Antioxidant synergist หรือ Chelating agent</t>
        </is>
      </c>
      <c r="F162" s="104" t="inlineStr">
        <is>
          <t>Gelling agent</t>
        </is>
      </c>
      <c r="G162" s="104" t="inlineStr">
        <is>
          <t>Skin penetration enhancer</t>
        </is>
      </c>
      <c r="H162" s="104" t="inlineStr">
        <is>
          <t>Emulsifying agent</t>
        </is>
      </c>
      <c r="I162" s="62" t="n">
        <v>2</v>
      </c>
      <c r="J162" s="104" t="inlineStr">
        <is>
          <t>✅ คำตอบที่ถูกต้อง: ข้อ ข. Antioxidant synergist หรือ Chelating agent
🎯 ทำไมข้อนี้ถึงถูก: Disodium EDTA ทำหน้าที่เป็น Chelating agent หรือ Antioxidant synergist เข้าจับกับไอออนโลหะหนัก (Trace heavy metals เช่น Fe3+, Cu2+) ที่เป็นตัวเร่งปฏิกิริยาการสลายตัวแบบออกซิเดชันของ Benzoyl peroxide ช่วยเพิ่มความคงตัวทางเคมีของตำรับ
🔍 ข้ออื่นผิดเพราะอะไร:
• ข้อ ก.: Antimicrobial preservative ในตำรับนี้คือคู่ Methylparaben และ Propylparaben ซึ่งป้องกันเชื้อราและแบคทีเรีย
• ข้อ ค.: Gelling agent สารก่อเจลในตำรับนี้คือ Carbopol 940 ซึ่งสร้างโครงร่างตาข่ายเจล
• ข้อ ง.: Skin penetration enhancer สารช่วยซึมผ่านผิวหนังมักใช้กลุ่มแอลกอฮอล์หรือกรดไขมัน ไม่ใช่หน้าที่หลักของ EDTA
• ข้อ จ.: Emulsifying agent สารช่วยประสานอิมัลชันมักเป็น surfactants เช่น Tweens/Spans ไม่ใช่สารคีเลต EDTA</t>
        </is>
      </c>
      <c r="K162" s="104" t="inlineStr"/>
      <c r="L162" s="104" t="inlineStr">
        <is>
          <t>Preformulation &amp; GMP</t>
        </is>
      </c>
      <c r="M162" s="104" t="inlineStr">
        <is>
          <t>Excipients classification</t>
        </is>
      </c>
      <c r="N162" s="62" t="inlineStr">
        <is>
          <t>Product</t>
        </is>
      </c>
      <c r="O162" s="104" t="inlineStr">
        <is>
          <t>[SOURCE: ข้อสอบจริง PLE CC1 (Product) ปี 2561 ข้อ 20]</t>
        </is>
      </c>
      <c r="P162" s="62" t="inlineStr">
        <is>
          <t>ข้อสอบเก่า</t>
        </is>
      </c>
      <c r="Q162" s="62" t="inlineStr">
        <is>
          <t>2561</t>
        </is>
      </c>
      <c r="R162" s="62" t="inlineStr"/>
    </row>
    <row r="163">
      <c r="A163" s="180" t="n">
        <v>161</v>
      </c>
      <c r="B163" s="104" t="inlineStr">
        <is>
          <t>สาร Polysorbate 80 (Tween 80) ซึ่งมีค่า HLB ประมาณ 15 นิยมใช้ทำหน้าที่ใดในสูตรตำรับของเหลวและครีมชนิด O/W</t>
        </is>
      </c>
      <c r="C163" s="104" t="inlineStr"/>
      <c r="D163" s="104" t="inlineStr">
        <is>
          <t>Antioxidant</t>
        </is>
      </c>
      <c r="E163" s="104" t="inlineStr">
        <is>
          <t>Wetting agent</t>
        </is>
      </c>
      <c r="F163" s="104" t="inlineStr">
        <is>
          <t>Reducing agent</t>
        </is>
      </c>
      <c r="G163" s="104" t="inlineStr">
        <is>
          <t>Solubilizing agent และ O/W Emulsifying agent</t>
        </is>
      </c>
      <c r="H163" s="104" t="inlineStr">
        <is>
          <t>Stiffening agent</t>
        </is>
      </c>
      <c r="I163" s="62" t="n">
        <v>4</v>
      </c>
      <c r="J163" s="104" t="inlineStr">
        <is>
          <t>✅ คำตอบที่ถูกต้อง: ข้อ ง. Solubilizing agent และ O/W Emulsifying agent
🎯 ทำไมข้อนี้ถึงถูก: Polysorbate 80 เป็น non-ionic hydrophilic surfactant ที่มีค่า HLB สูง (HLB 15) ทำหน้าที่หลักเป็น O/W Emulsifying agent ช่วยลดแรงตึงผิวและเป็น Solubilizing agent ช่วยเพิ่มการละลายของตัวยาที่ไม่ละลายน้ำ รวมทั้งสามารถทำหน้าที่เป็น wetting agent ได้
🔍 ข้ออื่นผิดเพราะอะไร:
• ข้อ ก.: Antioxidant ทำหน้าที่ป้องกันการเกิดออกซิเดชัน เช่น BHT, BHA, Ascorbic acid ไม่ใช่หน้าที่ของสารกลุ่ม surfactant
• ข้อ ข.: แม้จะทำหน้าที่ wetting agent ได้ แต่ในสูตรครีมหรือของเหลวที่มีค่า HLB สูง หน้าที่เด่นชัดที่สุดคือ emulsifying agent และ solubilizer
• ข้อ ค.: Reducing agent เป็นสารให้อิเล็กตรอนในปฏิกิริยารีดอกซ์ เช่น Sodium metabisulfite ไม่ใช่คุณสมบัติของ Tween 80
• ข้อ จ.: Stiffening agent เป็นสารเพิ่มความแข็งและหนืดของไขมัน เช่น Cetyl alcohol, White wax ไม่ใช่หน้าที่ของของเหลว Tween 80</t>
        </is>
      </c>
      <c r="K163" s="104" t="inlineStr"/>
      <c r="L163" s="104" t="inlineStr">
        <is>
          <t>Preformulation &amp; GMP</t>
        </is>
      </c>
      <c r="M163" s="104" t="inlineStr">
        <is>
          <t>Excipients classification</t>
        </is>
      </c>
      <c r="N163" s="62" t="inlineStr">
        <is>
          <t>Product</t>
        </is>
      </c>
      <c r="O163" s="104" t="inlineStr">
        <is>
          <t>[SOURCE: ข้อสอบจริง PLE CC1 (Product) ปี 2561 ข้อ 23]</t>
        </is>
      </c>
      <c r="P163" s="62" t="inlineStr">
        <is>
          <t>ข้อสอบเก่า</t>
        </is>
      </c>
      <c r="Q163" s="62" t="inlineStr">
        <is>
          <t>2561</t>
        </is>
      </c>
      <c r="R163" s="62" t="inlineStr"/>
    </row>
    <row r="164">
      <c r="A164" s="180" t="n">
        <v>162</v>
      </c>
      <c r="B164" s="104" t="inlineStr">
        <is>
          <t>จากตารางผลการทดสอบความคงตัวของยาสำเร็จรูป โดยกำหนดให้เกณฑ์มาตรฐานปริมาณตัวยาสำคัญไม่ต่ำกว่า 90.0% of label claim (%LA): ข้อมูลพบว่า ที่ 3 เดือนได้ 101%, ที่ 6 เดือนได้ 99%, ที่ 1 ปีได้ 98%, ที่ 2 ปีได้ 88%, ที่ 3 ปีได้ 87% ยานี้จะมีอายุการเก็บรักษา (shelf-life) ได้นานเท่าใดตามเกณฑ์เภสัชตำรับ</t>
        </is>
      </c>
      <c r="C164" s="104" t="inlineStr">
        <is>
          <t>cc1_product/image107.png</t>
        </is>
      </c>
      <c r="D164" s="104" t="inlineStr">
        <is>
          <t>3 เดือน</t>
        </is>
      </c>
      <c r="E164" s="104" t="inlineStr">
        <is>
          <t>6 เดือน</t>
        </is>
      </c>
      <c r="F164" s="104" t="inlineStr">
        <is>
          <t>1 ปี</t>
        </is>
      </c>
      <c r="G164" s="104" t="inlineStr">
        <is>
          <t>2 ปี</t>
        </is>
      </c>
      <c r="H164" s="104" t="inlineStr">
        <is>
          <t>3 ปี</t>
        </is>
      </c>
      <c r="I164" s="62" t="n">
        <v>3</v>
      </c>
      <c r="J164" s="104" t="inlineStr">
        <is>
          <t>✅ คำตอบที่ถูกต้อง: ข้อ ค. 1 ปี
🎯 ทำไมข้อนี้ถึงถูก: เกณฑ์มาตรฐานตามเภสัชตำรับกำหนดให้ผลิตภัณฑ์ยาสำเร็จรูปต้องมีปริมาณตัวยาสำคัญคงเหลือไม่ต่ำกว่า 90.0% of label claim (t90) จากข้อมูลพบว่าที่ระยะเวลา 1 ปียังคงมีตัวยา 98.0% (ผ่านเกณฑ์) แต่ที่ระยะเวลา 2 ปีตัวยาลดลงเหลือ 88.0% (ตกเกณฑ์) ดังนั้นจึงสามารถกำหนดอายุยาได้ที่ 1 ปี
🔍 ข้ออื่นผิดเพราะอะไร:
• ข้อ ก.: 3 เดือน ตัวยาเหลือ 101% ผ่านเกณฑ์ แต่สามารถกำหนดอายุยาให้ยาวนานกว่านี้ได้ตามผลการทดสอบจริง
• ข้อ ข.: 6 เดือน ตัวยาเหลือ 99% ผ่านเกณฑ์ แต่ข้อมูลยังคงผ่านเกณฑ์ต่อเนื่องไปจนถึงระยะเวลา 1 ปี
• ข้อ ง.: 2 ปี ปริมาณตัวยาสำคัญลดลงเหลือ 88% ซึ่งต่ำกว่าเกณฑ์มาตรฐาน 90% จึงไม่สามารถกำหนดอายุยาถึง 2 ปีได้
• ข้อ จ.: 3 ปี ปริมาณตัวยาลดลงเหลือ 87% ตกเกณฑ์มาตรฐานความคงตัวของผลิตภัณฑ์ยาสำเร็จรูป</t>
        </is>
      </c>
      <c r="K164" s="104" t="inlineStr"/>
      <c r="L164" s="104" t="inlineStr">
        <is>
          <t>Preformulation &amp; GMP</t>
        </is>
      </c>
      <c r="M164" s="104" t="inlineStr">
        <is>
          <t>Stability testing</t>
        </is>
      </c>
      <c r="N164" s="62" t="inlineStr">
        <is>
          <t>Product</t>
        </is>
      </c>
      <c r="O164" s="104" t="inlineStr">
        <is>
          <t>[SOURCE: ข้อสอบจริง PLE CC1 (Product) ปี 2561 ข้อ 29] [RECONSTRUCTED: ปรับแต่งและเติมเต็มบริบทโจทย์เพื่อความสมบูรณ์]</t>
        </is>
      </c>
      <c r="P164" s="62" t="inlineStr">
        <is>
          <t>ข้อสอบเก่า</t>
        </is>
      </c>
      <c r="Q164" s="62" t="inlineStr">
        <is>
          <t>2561</t>
        </is>
      </c>
      <c r="R164" s="62" t="inlineStr"/>
    </row>
    <row r="165">
      <c r="A165" s="180" t="n">
        <v>163</v>
      </c>
      <c r="B165" s="104" t="inlineStr">
        <is>
          <t>ตัวยาสำคัญ B มีคุณสมบัติละลายน้ำได้น้อยมาก หากต้องการเพิ่มอัตราการละลายและการกระจายตัวของยาในสูตรตำรับยาเม็ด ควรเลือกใช้สารช่วย (Excipient) ชนิดใดเป็น hydrophilic diluent</t>
        </is>
      </c>
      <c r="C165" s="104" t="inlineStr"/>
      <c r="D165" s="104" t="inlineStr">
        <is>
          <t>Magnesium stearate</t>
        </is>
      </c>
      <c r="E165" s="104" t="inlineStr">
        <is>
          <t>Lactose</t>
        </is>
      </c>
      <c r="F165" s="104" t="inlineStr">
        <is>
          <t>Talcum</t>
        </is>
      </c>
      <c r="G165" s="104" t="inlineStr">
        <is>
          <t>Stearic acid</t>
        </is>
      </c>
      <c r="H165" s="104" t="inlineStr">
        <is>
          <t>Hydrogenated castor oil</t>
        </is>
      </c>
      <c r="I165" s="62" t="n">
        <v>2</v>
      </c>
      <c r="J165" s="104" t="inlineStr">
        <is>
          <t>✅ คำตอบที่ถูกต้อง: ข้อ ข. Lactose
🎯 ทำไมข้อนี้ถึงถูก: Lactose เป็นน้ำตาลโมเลกุลคู่ที่มีคุณสมบัติชอบน้ำ (Hydrophilic diluent) ละลายน้ำได้ดีและช่วยส่งเสริมการเปียกน้ำ (wetting) ของอนุภาคตัวยาที่มีคุณสมบัติไม่ชอบน้ำ ช่วยให้อัตราการละลายของตัวยาในตำรับเพิ่มขึ้นอย่างมีนัยสำคัญ
🔍 ข้ออื่นผิดเพราะอะไร:
• ข้อ ก.: Magnesium stearate เป็นสารหล่อลื่นที่มีความไม่ชอบน้ำสูง (hydrophobic lubricant) หากใส่มากเกินไปจะขัดขวางการเปียกและลดการละลายยา
• ข้อ ค.: Talcum เป็นแร่ไฮโดรโฟบิกที่ไม่ละลายน้ำ ทำหน้าที่เป็น glidant ไม่ช่วยเพิ่มการละลายของยา
• ข้อ ง.: Stearic acid เป็นกรดไขมันที่ไม่ชอบน้ำ ใช้เป็น lubricant ชนิดไม่ละลายน้ำ ขัดขวางการซึมผ่านของน้ำ
• ข้อ จ.: Hydrogenated castor oil เป็นไขมันแว็กซ์ hydrophobic lubricant ไม่ช่วยส่งเสริมการละลายน้ำของตัวยา</t>
        </is>
      </c>
      <c r="K165" s="104" t="inlineStr"/>
      <c r="L165" s="104" t="inlineStr">
        <is>
          <t>Preformulation &amp; GMP</t>
        </is>
      </c>
      <c r="M165" s="104" t="inlineStr">
        <is>
          <t>Excipients classification</t>
        </is>
      </c>
      <c r="N165" s="62" t="inlineStr">
        <is>
          <t>Product</t>
        </is>
      </c>
      <c r="O165" s="104" t="inlineStr">
        <is>
          <t>[SOURCE: ข้อสอบจริง PLE CC1 (Product) ปี 2561 ข้อ 34]</t>
        </is>
      </c>
      <c r="P165" s="62" t="inlineStr">
        <is>
          <t>ข้อสอบเก่า</t>
        </is>
      </c>
      <c r="Q165" s="62" t="inlineStr">
        <is>
          <t>2561</t>
        </is>
      </c>
      <c r="R165" s="62" t="inlineStr"/>
    </row>
    <row r="166">
      <c r="A166" s="180" t="n">
        <v>164</v>
      </c>
      <c r="B166" s="104" t="inlineStr">
        <is>
          <t>จากใบรับรองผลการวิเคราะห์ (COA) ของยา Cloxacillin capsules: Appearance ผ่าน, Identification ผ่าน, Assay ได้ 99.0% (เกณฑ์ 90.0 ถึง 120.0%), Average weight ผ่าน, Weight variation %RSD ได้ 5.0% (เกณฑ์ไม่เกิน ±7.5%), Disintegration ได้ 8 นาที (เกณฑ์ไม่เกิน 15 นาที), Dissolution ทุกหน่วยมากกว่า 80% ที่ 45 นาที (เกณฑ์ Q = 75%), Water content ได้ 4.2% (เกณฑ์ไม่เกิน 5.0%) ดังภาพ ข้อใดสรุปผลการวิเคราะห์ได้ถูกต้อง</t>
        </is>
      </c>
      <c r="C166" s="104" t="inlineStr">
        <is>
          <t>cc1_product/image108.png</t>
        </is>
      </c>
      <c r="D166" s="104" t="inlineStr">
        <is>
          <t>ยาผ่านเกณฑ์การทดสอบคุณภาพในทุกหัวข้อ</t>
        </is>
      </c>
      <c r="E166" s="104" t="inlineStr">
        <is>
          <t>การแตกตัวไม่ผ่าน เพราะใช้เวลาน้อยกว่า 15 นาที</t>
        </is>
      </c>
      <c r="F166" s="104" t="inlineStr">
        <is>
          <t>Weight variation ไม่ผ่าน เพราะมีค่าผิดปกติ</t>
        </is>
      </c>
      <c r="G166" s="104" t="inlineStr">
        <is>
          <t>การวิเคราะห์ปริมาณตัวยาสำคัญไม่ผ่าน เพราะได้เกิน 90%</t>
        </is>
      </c>
      <c r="H166" s="104" t="inlineStr">
        <is>
          <t>Dissolution ไม่ผ่าน ต้องทดสอบซ้ำใน stage 2</t>
        </is>
      </c>
      <c r="I166" s="62" t="n">
        <v>1</v>
      </c>
      <c r="J166" s="104" t="inlineStr">
        <is>
          <t>✅ คำตอบที่ถูกต้อง: ข้อ ก. ยาผ่านเกณฑ์การทดสอบคุณภาพในทุกหัวข้อ
🎯 ทำไมข้อนี้ถึงถูก: ผลการทดสอบทุกหัวข้อตาม COA อยู่ในเกณฑ์มาตรฐานของเภสัชตำรับทั้งหมด: Assay 99.0% (เกณฑ์ 90.0 ถึง 120.0%), Disintegration 8 นาที (เกณฑ์ไม่เกิน 15 นาที), Dissolution &gt; 80% (เกณฑ์ Q = 75%), Water content 4.2% (เกณฑ์ไม่เกิน 5.0%) จึงสรุปได้ว่ายาผ่านเกณฑ์การปล่อยผ่านรุ่นผลิตในทุกหัวข้อ
🔍 ข้ออื่นผิดเพราะอะไร:
• ข้อ ข.: เกณฑ์ Disintegration กำหนดว่าต้องแตกตัวภายใน 15 นาที (ไม่เกิน 15 นาที) การได้ 8 นาทีจึงผ่านเกณฑ์อย่างสมบูรณ์
• ข้อ ค.: Weight variation มีค่า %RSD เท่ากับ 5.0% ซึ่งอยู่ในช่วงเกณฑ์ยอมรับไม่เกิน ±7.5% จึงผ่านเกณฑ์
• ข้อ ง.: เกณฑ์ Assay ยอมรับที่ 90.0 ถึง 120.0% การได้ 99.0% ถือว่าอยู่ในเกณฑ์มาตรฐานที่ยอมรับได้
• ข้อ จ.: Dissolution ทุกหน่วยได้มากกว่า 80% ซึ่งสูงกว่าเกณฑ์ Q + 5% (75% + 5% = 80%) จึงผ่านเกณฑ์ตั้งแต่ Stage 1 ไม่ต้องทดสอบต่อ</t>
        </is>
      </c>
      <c r="K166" s="104" t="inlineStr"/>
      <c r="L166" s="104" t="inlineStr">
        <is>
          <t>Preformulation &amp; GMP</t>
        </is>
      </c>
      <c r="M166" s="104" t="inlineStr">
        <is>
          <t>Good Manufacturing Practice</t>
        </is>
      </c>
      <c r="N166" s="62" t="inlineStr">
        <is>
          <t>Product</t>
        </is>
      </c>
      <c r="O166" s="104" t="inlineStr">
        <is>
          <t>[SOURCE: ข้อสอบจริง PLE CC1 (Product) ปี 2561 ข้อ 35]</t>
        </is>
      </c>
      <c r="P166" s="62" t="inlineStr">
        <is>
          <t>ข้อสอบเก่า</t>
        </is>
      </c>
      <c r="Q166" s="62" t="inlineStr">
        <is>
          <t>2561</t>
        </is>
      </c>
      <c r="R166" s="62" t="inlineStr"/>
    </row>
    <row r="167">
      <c r="A167" s="180" t="n">
        <v>165</v>
      </c>
      <c r="B167" s="104" t="inlineStr">
        <is>
          <t>สารช่วยในข้อใดทำหน้าที่เป็นสารช่วยแตกตัวภายในเม็ดยา (Tablet disintegrant) ตามกลไกการดูดซับน้ำและการบวมตัว</t>
        </is>
      </c>
      <c r="C167" s="104" t="inlineStr"/>
      <c r="D167" s="104" t="inlineStr">
        <is>
          <t>Magnesium stearate</t>
        </is>
      </c>
      <c r="E167" s="104" t="inlineStr">
        <is>
          <t>Corn starch</t>
        </is>
      </c>
      <c r="F167" s="104" t="inlineStr">
        <is>
          <t>Talcum</t>
        </is>
      </c>
      <c r="G167" s="104" t="inlineStr">
        <is>
          <t>Colloidal silicon dioxide</t>
        </is>
      </c>
      <c r="H167" s="104" t="inlineStr">
        <is>
          <t>Ethyl cellulose</t>
        </is>
      </c>
      <c r="I167" s="62" t="n">
        <v>2</v>
      </c>
      <c r="J167" s="104" t="inlineStr">
        <is>
          <t>✅ คำตอบที่ถูกต้อง: ข้อ ข. Corn starch
🎯 ทำไมข้อนี้ถึงถูก: Corn starch (แป้งข้าวโพดแห้ง) มีหน้าที่สำคัญในการเป็น Tablet disintegrant โดยมีกลไกดูดซับน้ำอย่างรวดเร็วผ่านแรง capillary (wicking) และเกิดการบวมตัวดันให้อนุภาคเม็ดยาแตกตัวออกจากกัน
🔍 ข้ออื่นผิดเพราะอะไร:
• ข้อ ก.: Magnesium stearate ทำหน้าที่เป็น boundary lubricant ป้องกันเม็ดยาติดผนังดาย ไม่ใช่สารช่วยแตกตัว
• ข้อ ค.: Talcum ทำหน้าที่เป็น glidant ช่วยให้ผงยาไหลลงสู่เบ้าตอกได้ดี และเป็น anti-adherent
• ข้อ ง.: Colloidal silicon dioxide (Aerosil) ทำหน้าที่เป็น glidant ที่มีประสิทธิภาพสูง ไม่ใช่สารช่วยแตกตัว
• ข้อ จ.: Ethyl cellulose เป็น hydrophobic polymer ที่ไม่ละลายน้ำ นิยมใช้ชะลอการปลดปล่อยยาในตำรับออกฤทธิ์เนิ่น</t>
        </is>
      </c>
      <c r="K167" s="104" t="inlineStr"/>
      <c r="L167" s="104" t="inlineStr">
        <is>
          <t>Preformulation &amp; GMP</t>
        </is>
      </c>
      <c r="M167" s="104" t="inlineStr">
        <is>
          <t>Excipients classification</t>
        </is>
      </c>
      <c r="N167" s="62" t="inlineStr">
        <is>
          <t>Product</t>
        </is>
      </c>
      <c r="O167" s="104" t="inlineStr">
        <is>
          <t>[SOURCE: ข้อสอบจริง PLE CC1 (Product) ปี 2561 ข้อ 36]</t>
        </is>
      </c>
      <c r="P167" s="62" t="inlineStr">
        <is>
          <t>ข้อสอบเก่า</t>
        </is>
      </c>
      <c r="Q167" s="62" t="inlineStr">
        <is>
          <t>2561</t>
        </is>
      </c>
      <c r="R167" s="62" t="inlineStr"/>
    </row>
    <row r="168">
      <c r="A168" s="180" t="n">
        <v>166</v>
      </c>
      <c r="B168" s="104" t="inlineStr">
        <is>
          <t>ข้อใดกล่าวไม่ถูกต้องเกี่ยวกับสภาวะและหลักการจัดเก็บผลิตภัณฑ์ยาเพื่อรักษาความคงตัวตามมาตรฐานสากล</t>
        </is>
      </c>
      <c r="C168" s="104" t="inlineStr"/>
      <c r="D168" s="104" t="inlineStr">
        <is>
          <t>ยาเหน็บพื้น Cocoa butter ควรเก็บในตู้เย็นที่อุณหภูมิ 2 ถึง 8 องศาเซลเซียส</t>
        </is>
      </c>
      <c r="E168" s="104" t="inlineStr">
        <is>
          <t>ยาเตรียมกึ่งแข็งประเภทครีมหรือขี้ผึ้ง (semisolids) ควรเก็บในช่องแช่แข็ง (freezer) เพื่อป้องกันการเจริญของจุลินทรีย์</t>
        </is>
      </c>
      <c r="F168" s="104" t="inlineStr">
        <is>
          <t>ยาฉีด Insulin ที่ยังไม่เปิดใช้ควรเก็บในตู้เย็นอุณหภูมิ 2 ถึง 8 องศาเซลเซียสและห้ามแช่แข็ง</t>
        </is>
      </c>
      <c r="G168" s="104" t="inlineStr">
        <is>
          <t>ยาเม็ดส่วนใหญ่ควรเก็บในที่แห้ง อุณหภูมิห้อง ไม่เกิน 30 องศาเซลเซียส และพ้นจากแสงแดด</t>
        </is>
      </c>
      <c r="H168" s="104" t="inlineStr">
        <is>
          <t>ยาปฏิชีวนะชนิดผงแห้งผสมน้ำควรเก็บในตู้เย็นและใช้ให้หมดภายในระยะเวลาที่กำหนดบนฉลาก</t>
        </is>
      </c>
      <c r="I168" s="62" t="n">
        <v>2</v>
      </c>
      <c r="J168" s="104" t="inlineStr">
        <is>
          <t>✅ คำตอบที่ถูกต้อง: ข้อ ข. ยาเตรียมกึ่งแข็งประเภทครีมหรือขี้ผึ้ง (semisolids) ควรเก็บในช่องแช่แข็ง (freezer) เพื่อป้องกันการเจริญของจุลินทรีย์
🎯 ทำไมข้อนี้ถึงถูก: ยาเตรียมกึ่งแข็ง (Semisolids) เช่น ครีมและขี้ผึ้ง ห้ามเก็บในช่องแช่แข็ง (Freezer) เนื่องจากอุณหภูมิเยือกแข็งจะทำให้น้ำและไขมันเกิดการตกผลึก ทำลายโครงสร้าง emulsion หรือ gel matrix ส่งผลให้เกิดการแยกชั้นอย่างถาวร (cracking หรือ breaking) และเสียสภาพทันที
🔍 ข้ออื่นผิดเพราะอะไร:
• ข้อ ก.: Cocoa butter มีจุดหลอมเหลวต่ำใกล้เคียงอุณหภูมิร่างกาย (34 ถึง 35 องศาเซลเซียส) จึงควรเก็บในที่เย็น 2 ถึง 8 องศาเซลเซียสเพื่อป้องกันการหลอมตัว
• ข้อ ค.: Insulin เป็นฮอร์โมนโปรตีน การแช่แข็งจะทำให้โครงสร้างโปรตีนเสียสภาพและสูญเสียฤทธิ์ทางชีวภาพอย่างถาวร
• ข้อ ง.: สภาวะอุณหภูมิห้องในภูมิอากาศร้อนชื้นคือไม่เกิน 30 องศาเซลเซียสและหลีกเลี่ยงความชื้นและแสงแดด
• ข้อ จ.: ยาปฏิชีวนะผงแห้งเมื่อละลายน้ำแล้วจะเกิดปฏิกิริยา hydrolysis ได้เร็ว จึงต้องเก็บในตู้เย็นเพื่อชะลอการสลายตัว</t>
        </is>
      </c>
      <c r="K168" s="104" t="inlineStr"/>
      <c r="L168" s="104" t="inlineStr">
        <is>
          <t>Preformulation &amp; GMP</t>
        </is>
      </c>
      <c r="M168" s="104" t="inlineStr">
        <is>
          <t>Stability testing</t>
        </is>
      </c>
      <c r="N168" s="62" t="inlineStr">
        <is>
          <t>Product</t>
        </is>
      </c>
      <c r="O168" s="104" t="inlineStr">
        <is>
          <t>[SOURCE: ข้อสอบจริง PLE CC1 (Product) ปี 2561 ข้อ 41]</t>
        </is>
      </c>
      <c r="P168" s="62" t="inlineStr">
        <is>
          <t>ข้อสอบเก่า</t>
        </is>
      </c>
      <c r="Q168" s="62" t="inlineStr">
        <is>
          <t>2561</t>
        </is>
      </c>
      <c r="R168" s="62" t="inlineStr"/>
    </row>
    <row r="169">
      <c r="A169" s="180" t="n">
        <v>167</v>
      </c>
      <c r="B169" s="104" t="inlineStr">
        <is>
          <t>หากสารละลายยาเกิดการเปลี่ยนสีจากการเสื่อมสลายด้วยปฏิกิริยาออกซิเดชัน (Oxidation) สารในข้อใดควรเติมลงในสูตรตำรับเพื่อทำหน้าที่เป็น water-soluble antioxidant</t>
        </is>
      </c>
      <c r="C169" s="104" t="inlineStr"/>
      <c r="D169" s="104" t="inlineStr">
        <is>
          <t>Polyethylene glycol (PEG)</t>
        </is>
      </c>
      <c r="E169" s="104" t="inlineStr">
        <is>
          <t>Glycerin</t>
        </is>
      </c>
      <c r="F169" s="104" t="inlineStr">
        <is>
          <t>Cyclodextrin</t>
        </is>
      </c>
      <c r="G169" s="104" t="inlineStr">
        <is>
          <t>Sodium metabisulfite</t>
        </is>
      </c>
      <c r="H169" s="104" t="inlineStr">
        <is>
          <t>Benzalkonium chloride</t>
        </is>
      </c>
      <c r="I169" s="62" t="n">
        <v>4</v>
      </c>
      <c r="J169" s="104" t="inlineStr">
        <is>
          <t>✅ คำตอบที่ถูกต้อง: ข้อ ง. Sodium metabisulfite
🎯 ทำไมข้อนี้ถึงถูก: Sodium metabisulfite เป็น water-soluble antioxidant และ reducing agent ที่มีประสิทธิภาพสูงในสภาวะสารละลายกรดถึงกลาง โดยเข้าทำปฏิกิริยากับออกซิเจนก่อนที่ตัวยาสำคัญจะถูกออกซิไดซ์ จึงป้องกันการเปลี่ยนสีและการเสื่อมสภาพของยา
🔍 ข้ออื่นผิดเพราะอะไร:
• ข้อ ก.: Polyethylene glycol (PEG) ทำหน้าที่เป็น cosolvent, base หรือ plasticizer ไม่มีฤทธิ์ต้านออกซิเดชัน
• ข้อ ข.: Glycerin ทำหน้าที่เป็น cosolvent, humectant หรือ sweetening agent ไม่ใช่ antioxidant
• ข้อ ค.: Cyclodextrin ทำหน้าที่สร้างสารเชิงซ้อน inclusion complex เพื่อเพิ่มการละลายหรือปกป้องโมเลกุลยา
• ข้อ จ.: Benzalkonium chloride ทำหน้าที่เป็น cationic surfactant และ antimicrobial preservative ป้องกันเชื้อจุลินทรีย์</t>
        </is>
      </c>
      <c r="K169" s="104" t="inlineStr"/>
      <c r="L169" s="104" t="inlineStr">
        <is>
          <t>Preformulation &amp; GMP</t>
        </is>
      </c>
      <c r="M169" s="104" t="inlineStr">
        <is>
          <t>Excipients classification</t>
        </is>
      </c>
      <c r="N169" s="62" t="inlineStr">
        <is>
          <t>Product</t>
        </is>
      </c>
      <c r="O169" s="104" t="inlineStr">
        <is>
          <t>[SOURCE: ข้อสอบจริง PLE CC1 (Product) ปี 2561 ข้อ 42]</t>
        </is>
      </c>
      <c r="P169" s="62" t="inlineStr">
        <is>
          <t>ข้อสอบเก่า</t>
        </is>
      </c>
      <c r="Q169" s="62" t="inlineStr">
        <is>
          <t>2561</t>
        </is>
      </c>
      <c r="R169" s="62" t="inlineStr"/>
    </row>
    <row r="170">
      <c r="A170" s="180" t="n">
        <v>168</v>
      </c>
      <c r="B170" s="104" t="inlineStr">
        <is>
          <t>สาร Sodium starch glycolate (SSG) นิยมใช้ทำหน้าที่ใดในสูตรตำรับยาเม็ด (Tablet formulation)</t>
        </is>
      </c>
      <c r="C170" s="104" t="inlineStr"/>
      <c r="D170" s="104" t="inlineStr">
        <is>
          <t>Tablet binder</t>
        </is>
      </c>
      <c r="E170" s="104" t="inlineStr">
        <is>
          <t>Tablet diluent</t>
        </is>
      </c>
      <c r="F170" s="104" t="inlineStr">
        <is>
          <t>Tablet glidant</t>
        </is>
      </c>
      <c r="G170" s="104" t="inlineStr">
        <is>
          <t>Tablet lubricant</t>
        </is>
      </c>
      <c r="H170" s="104" t="inlineStr">
        <is>
          <t>Tablet disintegrant หรือ Superdisintegrant</t>
        </is>
      </c>
      <c r="I170" s="62" t="n">
        <v>5</v>
      </c>
      <c r="J170" s="104" t="inlineStr">
        <is>
          <t>✅ คำตอบที่ถูกต้อง: ข้อ จ. Tablet disintegrant หรือ Superdisintegrant
🎯 ทำไมข้อนี้ถึงถูก: Sodium starch glycolate เป็นอนุพันธ์ของ cross-linked potato starch ที่ทำหน้าที่เป็น Superdisintegrant สามารถดูดซับน้ำได้อย่างรวดเร็วและพองตัวได้สูงถึง 200 ถึง 300 เท่าของปริมาตรเดิม ทำให้เกิดแรงดันผลักดันให้เม็ดยาแตกตัวภายในระยะเวลาอันสั้น
🔍 ข้ออื่นผิดเพราะอะไร:
• ข้อ ก.: Tablet binder สารยึดเกาะ เช่น PVP (Povidone), Starch paste ช่วยให้ผงยาเกาะกันเป็นแกรนูล ไม่ใช่หน้าที่ของ SSG
• ข้อ ข.: Tablet diluent สารเติมเต็ม เช่น Lactose, Microcrystalline cellulose ใช้เพิ่มขนาดและน้ำหนักของเม็ดยา
• ข้อ ค.: Tablet glidant สารเพิ่มการไหล เช่น Colloidal silicon dioxide (Aerosil), Talcum ลดแรงเสียดทานระหว่างอนุภาค
• ข้อ ง.: Tablet lubricant สารหล่อลื่น เช่น Magnesium stearate ป้องกันการติดของเม็ดยากับสลักและเบ้าตอก</t>
        </is>
      </c>
      <c r="K170" s="104" t="inlineStr"/>
      <c r="L170" s="104" t="inlineStr">
        <is>
          <t>Preformulation &amp; GMP</t>
        </is>
      </c>
      <c r="M170" s="104" t="inlineStr">
        <is>
          <t>Excipients classification</t>
        </is>
      </c>
      <c r="N170" s="62" t="inlineStr">
        <is>
          <t>Product</t>
        </is>
      </c>
      <c r="O170" s="104" t="inlineStr">
        <is>
          <t>[SOURCE: ข้อสอบจริง PLE CC1 (Product) ปี 2561 ข้อ 46]</t>
        </is>
      </c>
      <c r="P170" s="62" t="inlineStr">
        <is>
          <t>ข้อสอบเก่า</t>
        </is>
      </c>
      <c r="Q170" s="62" t="inlineStr">
        <is>
          <t>2561</t>
        </is>
      </c>
      <c r="R170" s="62" t="inlineStr"/>
    </row>
    <row r="171">
      <c r="A171" s="180" t="n">
        <v>169</v>
      </c>
      <c r="B171" s="104" t="inlineStr">
        <is>
          <t>บรรจุภัณฑ์ชนิดใดมีความเหมาะสมที่สุดสำหรับยาที่ไม่ทนต่อแสง ไวต่อความชื้น และต้องการป้องกันการปนเปื้อนของเชื้อจุลชีพอย่างเข้มงวด</t>
        </is>
      </c>
      <c r="C171" s="104" t="inlineStr"/>
      <c r="D171" s="104" t="inlineStr">
        <is>
          <t>PE bottle</t>
        </is>
      </c>
      <c r="E171" s="104" t="inlineStr">
        <is>
          <t>PVC bottle</t>
        </is>
      </c>
      <c r="F171" s="104" t="inlineStr">
        <is>
          <t>Glass amber type II</t>
        </is>
      </c>
      <c r="G171" s="104" t="inlineStr">
        <is>
          <t>Glass amber type III</t>
        </is>
      </c>
      <c r="H171" s="104" t="inlineStr">
        <is>
          <t>Hermetic tight light-resistant container</t>
        </is>
      </c>
      <c r="I171" s="62" t="n">
        <v>5</v>
      </c>
      <c r="J171" s="104" t="inlineStr">
        <is>
          <t>✅ คำตอบที่ถูกต้อง: ข้อ จ. Hermetic tight light-resistant container
🎯 ทำไมข้อนี้ถึงถูก: ตามนิยามเภสัชตำรับ USP General Notices ภาชนะแบบ Hermetic container สามารถป้องกันการซึมผ่านของอากาศ ก๊าซ ไอน้ำ และเชื้อจุลชีพได้อย่างสมบูรณ์ และเมื่อระบุเป็น Light-resistant container ร่วมด้วย จะสามารถป้องกันการเสื่อมสลายของตัวยาจากแสงได้อย่างมีประสิทธิภาพสูงสุด
🔍 ข้ออื่นผิดเพราะอะไร:
• ข้อ ก.: PE (Polyethylene) bottle ยอมให้ออกซิเจนและไอน้ำซึมผ่านได้บางส่วน และหากไม่ใช่พลาสติกทึบแสงจะไม่สามารถกันแสงได้
• ข้อ ข.: PVC (Polyvinyl chloride) bottle มีคุณสมบัติยอมให้ก๊าซและความชื้นซึมผ่านได้ และอาจมีปัญหาการชะละลายของ Plasticizer
• ข้อ ค.: Glass amber type II เป็นขวดแก้วโซดามะนาวที่ผ่านการปรับสภาพผิว เหมาะสำหรับสารละลายน้ำที่มีความเป็นกรดหรือเป็นกลาง แต่ไม่ได้ระบุระดับการปิดผนึกแบบ Hermetic
• ข้อ ง.: Glass amber type III เป็นขวดแก้วโซดามะนาวทั่วไป ทนต่อการกัดกร่อนปานกลาง ไม่ได้ระบุคุณสมบัติการปิดผนึกแบบ Hermetic ที่สมบูรณ์</t>
        </is>
      </c>
      <c r="K171" s="104" t="inlineStr"/>
      <c r="L171" s="104" t="inlineStr">
        <is>
          <t>Preformulation &amp; GMP</t>
        </is>
      </c>
      <c r="M171" s="104" t="inlineStr">
        <is>
          <t>Container &amp; Closure Systems</t>
        </is>
      </c>
      <c r="N171" s="62" t="inlineStr">
        <is>
          <t>Product</t>
        </is>
      </c>
      <c r="O171" s="104" t="inlineStr">
        <is>
          <t>[SOURCE: ข้อสอบจริง PLE CC1 (Product) ปี 2561 ข้อ 61]</t>
        </is>
      </c>
      <c r="P171" s="62" t="inlineStr">
        <is>
          <t>ข้อสอบเก่า</t>
        </is>
      </c>
      <c r="Q171" s="62" t="inlineStr">
        <is>
          <t>2561</t>
        </is>
      </c>
      <c r="R171" s="62" t="inlineStr"/>
    </row>
    <row r="172">
      <c r="A172" s="180" t="n">
        <v>170</v>
      </c>
      <c r="B172" s="104" t="inlineStr">
        <is>
          <t>สาร Sodium metabisulfite ที่เติมลงในสูตรตำรับยาทำหน้าที่หลักตามข้อใด</t>
        </is>
      </c>
      <c r="C172" s="104" t="inlineStr"/>
      <c r="D172" s="104" t="inlineStr">
        <is>
          <t>ป้องกัน hydrolysis</t>
        </is>
      </c>
      <c r="E172" s="104" t="inlineStr">
        <is>
          <t>ป้องกัน oxidation</t>
        </is>
      </c>
      <c r="F172" s="104" t="inlineStr">
        <is>
          <t>ป้องกัน reduction</t>
        </is>
      </c>
      <c r="G172" s="104" t="inlineStr">
        <is>
          <t>ป้องกัน precipitation</t>
        </is>
      </c>
      <c r="H172" s="104" t="inlineStr">
        <is>
          <t>ป้องกัน microbial growth</t>
        </is>
      </c>
      <c r="I172" s="62" t="n">
        <v>2</v>
      </c>
      <c r="J172" s="104" t="inlineStr">
        <is>
          <t>✅ คำตอบที่ถูกต้อง: ข้อ ข. ป้องกัน oxidation
🎯 ทำไมข้อนี้ถึงถูก: Sodium metabisulfite เป็นสารต้านออกซิเดชันที่ละลายน้ำได้ (Water-soluble antioxidant) ชนิดตัวรีดิวซ์ (Reducing agent) ที่นิยมใช้ในสารละลายสภาวะกรดถึงเป็นกลาง โดยจะถูกออกซิไดซ์แทนตัวยาสำคัญ จึงช่วยป้องกันปฏิกิริยาออกซิเดชันของตัวยาในตำรับ
🔍 ข้ออื่นผิดเพราะอะไร:
• ข้อ ก.: การป้องกัน Hydrolysis ต้องควบคุมความชื้น ปรับค่า pH ตำรับให้อยู่ที่จุดเสถียรที่สุด หรือใช้ตัวทำละลายชนิดอื่นแทนน้ำ
• ข้อ ค.: การป้องกัน Reduction ไม่ใช่หน้าที่ของ Sulfite เนื่องจากตัวมันเองมีคุณสมบัติเป็น Reducing agent
• ข้อ ง.: การป้องกัน Precipitation ต้องใช้ตัวทำละลายร่วม (Cosolvent) หรือสารช่วยละลาย (Solubilizing agent)
• ข้อ จ.: การป้องกันการเจริญเติบโตของเชื้อจุลชีพเป็นหน้าที่ของสารกันเสีย (Antimicrobial preservative) เช่น Parabens หรือ Benzalkonium chloride</t>
        </is>
      </c>
      <c r="K172" s="104" t="inlineStr"/>
      <c r="L172" s="104" t="inlineStr">
        <is>
          <t>Preformulation &amp; GMP</t>
        </is>
      </c>
      <c r="M172" s="104" t="inlineStr">
        <is>
          <t>Excipients classification</t>
        </is>
      </c>
      <c r="N172" s="62" t="inlineStr">
        <is>
          <t>Product</t>
        </is>
      </c>
      <c r="O172" s="104" t="inlineStr">
        <is>
          <t>[SOURCE: ข้อสอบจริง PLE CC1 (Product) ปี 2561 ข้อ 64]</t>
        </is>
      </c>
      <c r="P172" s="62" t="inlineStr">
        <is>
          <t>ข้อสอบเก่า</t>
        </is>
      </c>
      <c r="Q172" s="62" t="inlineStr">
        <is>
          <t>2561</t>
        </is>
      </c>
      <c r="R172" s="62" t="inlineStr"/>
    </row>
    <row r="173">
      <c r="A173" s="180" t="n">
        <v>171</v>
      </c>
      <c r="B173" s="104" t="inlineStr">
        <is>
          <t>หากต้องการเปลี่ยนสารให้ความหวาน (Sweetening agent) ในสูตรตำรับยาน้ำจาก Sucrose เป็นสารช่วยตัวอื่น ไม่ควรเลือกใช้สารใดเป็นสารให้ความหวาน</t>
        </is>
      </c>
      <c r="C173" s="104" t="inlineStr"/>
      <c r="D173" s="104" t="inlineStr">
        <is>
          <t>Propylene glycol (PG)</t>
        </is>
      </c>
      <c r="E173" s="104" t="inlineStr">
        <is>
          <t>Polyethylene glycol (PEG)</t>
        </is>
      </c>
      <c r="F173" s="104" t="inlineStr">
        <is>
          <t>Sorbitol</t>
        </is>
      </c>
      <c r="G173" s="104" t="inlineStr">
        <is>
          <t>Aspartame</t>
        </is>
      </c>
      <c r="H173" s="104" t="inlineStr">
        <is>
          <t>Saccharin sodium</t>
        </is>
      </c>
      <c r="I173" s="62" t="n">
        <v>2</v>
      </c>
      <c r="J173" s="104" t="inlineStr">
        <is>
          <t>✅ คำตอบที่ถูกต้อง: ข้อ ข. Polyethylene glycol (PEG)
🎯 ทำไมข้อนี้ถึงถูก: PEG (Polyethylene glycol) ทำหน้าที่เป็นตัวทำละลายร่วม (Cosolvent), Plasticizer, สารหล่อลื่น หรือสารพื้นยา ไม่ได้จัดเป็นสารให้ความหวานและไม่มีรสหวาน ในขณะที่ Sorbitol, Aspartame และ Saccharin sodium เป็นสารให้ความหวานมาตรฐาน ส่วน PG แม้เป็น Cosolvent แต่ยังมีรสหวานเล็กน้อย
🔍 ข้ออื่นผิดเพราะอะไร:
• ข้อ ก.: Propylene glycol (PG) มีรสหวานเล็กน้อยและทำหน้าที่เป็นตัวทำละลายร่วมที่ช่วยเพิ่มรสชาติในตำรับยาน้ำได้
• ข้อ ค.: Sorbitol เป็นน้ำตาลแอลกอฮอล์ที่ให้ความหวานประมาณ 60% ของ Sucrose นิยมใช้ในตำรับยาน้ำปราศจากน้ำตาลสำหรับผู้ป่วยเบาหวาน
• ข้อ ง.: Aspartame เป็นสารให้ความหวานสังเคราะห์ที่ให้ความหวานสูงกว่า Sucrose ประมาณ 180 ถึง 200 เท่า
• ข้อ จ.: Saccharin sodium เป็นสารให้ความหวานเข้มข้นที่ให้ความหวานสูงกว่า Sucrose ถึง 300 ถึง 500 เท่า</t>
        </is>
      </c>
      <c r="K173" s="104" t="inlineStr"/>
      <c r="L173" s="104" t="inlineStr">
        <is>
          <t>Preformulation &amp; GMP</t>
        </is>
      </c>
      <c r="M173" s="104" t="inlineStr">
        <is>
          <t>Excipients classification</t>
        </is>
      </c>
      <c r="N173" s="62" t="inlineStr">
        <is>
          <t>Product</t>
        </is>
      </c>
      <c r="O173" s="104" t="inlineStr">
        <is>
          <t>[SOURCE: ข้อสอบจริง PLE CC1 (Product) ปี 2561 ข้อ 65]</t>
        </is>
      </c>
      <c r="P173" s="62" t="inlineStr">
        <is>
          <t>ข้อสอบเก่า</t>
        </is>
      </c>
      <c r="Q173" s="62" t="inlineStr">
        <is>
          <t>2561</t>
        </is>
      </c>
      <c r="R173" s="62" t="inlineStr"/>
    </row>
    <row r="174">
      <c r="A174" s="180" t="n">
        <v>172</v>
      </c>
      <c r="B174" s="104" t="inlineStr">
        <is>
          <t>จากคุณสมบัติทางเคมีของ Folic acid ในการพัฒนาสูตรตำรับยาเม็ด Folic acid ขนาด 0.5 mg ปัจจัยทางความคงตัวในข้อใดที่ควรคำนึงถึงน้อยที่สุด</t>
        </is>
      </c>
      <c r="C174" s="104" t="inlineStr"/>
      <c r="D174" s="104" t="inlineStr">
        <is>
          <t>ความทนทานต่อแสง (Photostability)</t>
        </is>
      </c>
      <c r="E174" s="104" t="inlineStr">
        <is>
          <t>ความคงตัวทางเคมีต่อค่า pH</t>
        </is>
      </c>
      <c r="F174" s="104" t="inlineStr">
        <is>
          <t>ความสามารถในการตอกอัดของยาและความสม่ำเสมอของขนาดยา</t>
        </is>
      </c>
      <c r="G174" s="104" t="inlineStr">
        <is>
          <t>ความคงตัวทางเคมีต่อปฏิกิริยา Reduction</t>
        </is>
      </c>
      <c r="H174" s="104" t="inlineStr">
        <is>
          <t>ความคงตัวทางเคมีต่อปฏิกิริยา Oxidation</t>
        </is>
      </c>
      <c r="I174" s="62" t="n">
        <v>4</v>
      </c>
      <c r="J174" s="104" t="inlineStr">
        <is>
          <t>✅ คำตอบที่ถูกต้อง: ข้อ ง. ความคงตัวทางเคมีต่อปฏิกิริยา Reduction
🎯 ทำไมข้อนี้ถึงถูก: Folic acid เสื่อมสลายได้ง่ายผ่านปฏิกิริยา Photodegradation (ไวต่อแสงแดดอย่างยิ่ง), Hydrolysis (ขึ้นกับค่า pH ที่เหมาะสมช่วง 6 ถึง 7) และ Oxidation (ถูกออกซิไดซ์กลายเป็นสารอนุพันธ์เทอรีน) แต่ Folic acid มีความเสถียรต่อสภาพรีดิวซ์ทั่วไปในสภาวะการผลิตและเก็บรักษา จึงมีความเสี่ยงต่อปฏิกิริยา Reduction น้อยที่สุด
🔍 ข้ออื่นผิดเพราะอะไร:
• ข้อ ก.: ความทนทานต่อแสงเป็นปัจจัยวิกฤตอย่างยิ่ง เนื่องจาก Folic acid ไวต่อแสงมากและจำเป็นต้องบรรจุในภาชนะกันแสง
• ข้อ ข.: ค่า pH มีผลต่อความคงตัวและการละลายของ Folic acid อย่างมาก โดยจะสลายตัวอย่างรวดเร็วในสภาวะกรด
• ข้อ ค.: ความสามารถในการตอกอัดและความสม่ำเสมอของขนาดยามีความสำคัญอย่างยิ่งเพราะเป็นยาขนาดต่ำมาก (Low dose 0.5 mg)
• ข้อ จ.: Oxidation เป็นทางเดินการสลายตัวหลักทางเคมีของสารกลุ่มโฟเลต จึงต้องควบคุมอย่างเข้มงวด</t>
        </is>
      </c>
      <c r="K174" s="104" t="inlineStr"/>
      <c r="L174" s="104" t="inlineStr">
        <is>
          <t>Preformulation &amp; GMP</t>
        </is>
      </c>
      <c r="M174" s="104" t="inlineStr">
        <is>
          <t>Stability testing</t>
        </is>
      </c>
      <c r="N174" s="62" t="inlineStr">
        <is>
          <t>Product</t>
        </is>
      </c>
      <c r="O174" s="104" t="inlineStr">
        <is>
          <t>[SOURCE: ข้อสอบจริง PLE CC1 (Product) ปี 2561 ข้อ 85]</t>
        </is>
      </c>
      <c r="P174" s="62" t="inlineStr">
        <is>
          <t>ข้อสอบเก่า</t>
        </is>
      </c>
      <c r="Q174" s="62" t="inlineStr">
        <is>
          <t>2561</t>
        </is>
      </c>
      <c r="R174" s="62" t="inlineStr"/>
    </row>
    <row r="175">
      <c r="A175" s="180" t="n">
        <v>173</v>
      </c>
      <c r="B175" s="104" t="inlineStr">
        <is>
          <t>ข้อใดจับคู่ระหว่างชื่อสารช่วยทางเภสัชกรรมกับหน้าที่ในสูตรตำรับยาไม่ถูกต้อง</t>
        </is>
      </c>
      <c r="C175" s="104" t="inlineStr"/>
      <c r="D175" s="104" t="inlineStr">
        <is>
          <t>Triethyl citrate ทำหน้าที่เป็น Plasticizer</t>
        </is>
      </c>
      <c r="E175" s="104" t="inlineStr">
        <is>
          <t>Crospovidone ทำหน้าที่เป็น Stabilizer</t>
        </is>
      </c>
      <c r="F175" s="104" t="inlineStr">
        <is>
          <t>Polysorbate ทำหน้าที่เป็น Wetting agent</t>
        </is>
      </c>
      <c r="G175" s="104" t="inlineStr">
        <is>
          <t>Sugar sphere ทำหน้าที่เป็น Starter core (Inert core)</t>
        </is>
      </c>
      <c r="H175" s="104" t="inlineStr">
        <is>
          <t>Methacrylic acid copolymer ทำหน้าที่เป็น Enteric film former</t>
        </is>
      </c>
      <c r="I175" s="62" t="n">
        <v>2</v>
      </c>
      <c r="J175" s="104" t="inlineStr">
        <is>
          <t>✅ คำตอบที่ถูกต้อง: ข้อ ข. Crospovidone ทำหน้าที่เป็น Stabilizer
🎯 ทำไมข้อนี้ถึงถูก: Crospovidone (Cross-linked Polyvinylpyrrolidone) ทำหน้าที่เป็นสารช่วยแตกตัวยิ่งยวด (Superdisintegrant) ในตำรับยาเม็ด โดยอาศัยกลไกดูดซับน้ำและพองตัวอย่างรวดเร็ว (Wicking and swelling) ไม่ได้ทำหน้าที่เป็น Stabilizer ในสูตรตำรับ
🔍 ข้ออื่นผิดเพราะอะไร:
• ข้อ ก.: Triethyl citrate (Tricitrate) เป็น Plasticizer มาตรฐานที่ช่วยเพิ่มความยืดหยุ่นและลดความเปราะของแผ่นฟิล์มเคลือบ
• ข้อ ค.: Polysorbate (Tween) เป็นสารลดแรงตึงผิวชนิดไม่มีประจุ ทำหน้าที่เป็น Wetting agent ช่วยให้อนุภาคเปียกน้ำ
• ข้อ ง.: Sugar sphere เป็นอนุภาคแกนกลางทรงกลมเฉื่อย (Inert core pellet) ที่ใช้เป็นสารตั้งต้นในการพ่นเคลือบตัวยาในระบบ Multiparticulate drug delivery
• ข้อ จ.: Methacrylic acid copolymer (Eudragit L/S) เป็นพอลิเมอร์สังเคราะห์ที่ละลายตามค่า pH ทำหน้าที่เป็น Enteric film former สำหรับเคลือบลำไส้</t>
        </is>
      </c>
      <c r="K175" s="104" t="inlineStr"/>
      <c r="L175" s="104" t="inlineStr">
        <is>
          <t>Preformulation &amp; GMP</t>
        </is>
      </c>
      <c r="M175" s="104" t="inlineStr">
        <is>
          <t>Excipients classification</t>
        </is>
      </c>
      <c r="N175" s="62" t="inlineStr">
        <is>
          <t>Product</t>
        </is>
      </c>
      <c r="O175" s="104" t="inlineStr">
        <is>
          <t>[SOURCE: ข้อสอบจริง PLE CC1 (Product) ปี 2561 ข้อ 92] [RECONSTRUCTED: ปรับแต่งและเติมเต็มบริบทโจทย์เพื่อความสมบูรณ์]</t>
        </is>
      </c>
      <c r="P175" s="62" t="inlineStr">
        <is>
          <t>ข้อสอบเก่า</t>
        </is>
      </c>
      <c r="Q175" s="62" t="inlineStr">
        <is>
          <t>2561</t>
        </is>
      </c>
      <c r="R175" s="62" t="inlineStr"/>
    </row>
    <row r="176">
      <c r="A176" s="180" t="n">
        <v>174</v>
      </c>
      <c r="B176" s="104" t="inlineStr">
        <is>
          <t>ตำรับ Phenytoin SR ประกอบด้วย Phenytoin, Lactose, Magnesium stearate และ Sugar แต่เมื่อทดสอบพบว่าปริมาณตัวยาในแต่ละเม็ดไม่สม่ำเสมอ ควรเติมสารช่วยชนิดใดเพื่อแก้ปัญหานี้</t>
        </is>
      </c>
      <c r="C176" s="104" t="inlineStr"/>
      <c r="D176" s="104" t="inlineStr">
        <is>
          <t>Silicon dioxide</t>
        </is>
      </c>
      <c r="E176" s="104" t="inlineStr">
        <is>
          <t>Microcrystalline cellulose</t>
        </is>
      </c>
      <c r="F176" s="104" t="inlineStr">
        <is>
          <t>Starch</t>
        </is>
      </c>
      <c r="G176" s="104" t="inlineStr">
        <is>
          <t>Gelatin</t>
        </is>
      </c>
      <c r="H176" s="104" t="inlineStr">
        <is>
          <t>Polyvinylpyrrolidone (PVP)</t>
        </is>
      </c>
      <c r="I176" s="62" t="n">
        <v>5</v>
      </c>
      <c r="J176" s="104" t="inlineStr">
        <is>
          <t>✅ คำตอบที่ถูกต้อง: ข้อ จ. Polyvinylpyrrolidone (PVP)
🎯 ทำไมข้อนี้ถึงถูก: ปัญหาความไม่สม่ำเสมอของตัวยาในแต่ละเม็ด (Poor content uniformity) มักเกิดจากการแยกชั้นของผงยา (Segregation) ในระหว่างการผสมหรือการตอก การเติมสารยึดเกาะที่มีประสิทธิภาพสูงอย่าง Polyvinylpyrrolidone (PVP / Povidone) ในกระบวนการแกรนูลจะช่วยยึดเกาะตัวยาและสารช่วยต่างๆ ให้อยู่รวมกันในเม็ดแกรนูลอย่างคงที่ ทำให้กระจายตัวยาสม่ำเสมอทุกเม็ด
🔍 ข้ออื่นผิดเพราะอะไร:
• ข้อ ก.: Silicon dioxide ทำหน้าที่เป็น Glidant เพิ่มการไหล หากเติมมากเกินไปโดยไม่มีสารยึดเกาะที่เหมาะสมอาจทำให้ผงยาฟุ้งและแยกชั้นตามขนาดอนุภาคได้ง่ายขึ้น
• ข้อ ข.: Microcrystalline cellulose (MCC) เป็น Filler-binder สำหรับการตอกตรง แต่ในการแก้ปัญหาตำรับเดิมที่เกิด segregation การทำ wet granulation ด้วย PVP ให้ความสม่ำเสมอของตัวยาแน่นอนกว่า
• ข้อ ค.: Starch ให้แรงยึดเกาะต่ำและต้องเตรียมเป็นแป้งเปียก มีประสิทธิภาพการยึดเหนี่ยวเพื่อป้องกัน segregation น้อยกว่า PVP
• ข้อ ง.: Gelatin ต้องใช้ความร้อนในการละลายและเสี่ยงต่อการปนเปื้อนเชื้อรา ไม่เป็นที่นิยมในกระบวนการผลิตยาแผนปัจจุบันเท่า PVP</t>
        </is>
      </c>
      <c r="K176" s="104" t="inlineStr"/>
      <c r="L176" s="104" t="inlineStr">
        <is>
          <t>Preformulation &amp; GMP</t>
        </is>
      </c>
      <c r="M176" s="104" t="inlineStr">
        <is>
          <t>Excipients classification</t>
        </is>
      </c>
      <c r="N176" s="62" t="inlineStr">
        <is>
          <t>Product</t>
        </is>
      </c>
      <c r="O176" s="104" t="inlineStr">
        <is>
          <t>[SOURCE: ข้อสอบจริง PLE CC1 (Product) ปี 2559 ข้อ 7]</t>
        </is>
      </c>
      <c r="P176" s="62" t="inlineStr">
        <is>
          <t>ข้อสอบเก่า</t>
        </is>
      </c>
      <c r="Q176" s="62" t="inlineStr">
        <is>
          <t>2559</t>
        </is>
      </c>
      <c r="R176" s="62" t="inlineStr"/>
    </row>
    <row r="177">
      <c r="A177" s="180" t="n">
        <v>175</v>
      </c>
      <c r="B177" s="104" t="inlineStr">
        <is>
          <t>ข้อใดต่อไปนี้ไม่จำเป็นต้องระบุในการตรวจปล่อยผ่านรุ่นการผลิตในใบรับรองการตรวจวิเคราะห์ (Certificate of Analysis: CoA) ของยา Amoxicillin capsules ทั่วไป</t>
        </is>
      </c>
      <c r="C177" s="104" t="inlineStr"/>
      <c r="D177" s="104" t="inlineStr">
        <is>
          <t>Labeled amount (Assay)</t>
        </is>
      </c>
      <c r="E177" s="104" t="inlineStr">
        <is>
          <t>Dissolution test</t>
        </is>
      </c>
      <c r="F177" s="104" t="inlineStr">
        <is>
          <t>Uniformity of dosage units</t>
        </is>
      </c>
      <c r="G177" s="104" t="inlineStr">
        <is>
          <t>Description</t>
        </is>
      </c>
      <c r="H177" s="104" t="inlineStr">
        <is>
          <t>Bioequivalence study</t>
        </is>
      </c>
      <c r="I177" s="62" t="n">
        <v>5</v>
      </c>
      <c r="J177" s="104" t="inlineStr">
        <is>
          <t>✅ คำตอบที่ถูกต้อง: ข้อ จ. Bioequivalence study
🎯 ทำไมข้อนี้ถึงถูก: เอกสารใบรับรองผลการตรวจวิเคราะห์ผลิตภัณฑ์ (Certificate of Analysis - CoA) สำหรับการตรวจปล่อยผ่านยาแต่ละรุ่นการผลิต (Batch release) ประกอบด้วยข้อกำหนดทางเคมีและกายภาพตาม monograph ส่วนการศึกษาชีวสมมูล (Bioequivalence study) เป็นข้อมูลที่ใช้ประกอบการขึ้นทะเบียนตำรับยาครั้งแรกเท่านั้น ไม่ต้องระบุใน CoA ทุกรุ่นการผลิต
🔍 ข้ออื่นผิดเพราะอะไร:
• ข้อ ก.: Labeled amount (Assay) เป็นหัวข้อบังคับใน CoA เพื่อยืนยันว่าปริมาณตัวยาสำคัญตรงตามเกณฑ์มาตรฐานที่ระบุบนฉลาก
• ข้อ ข.: Dissolution test เป็นหัวข้อบังคับใน CoA สำหรับยารับประทานชนิดแข็งเพื่อประกันการละลายปลดปล่อยตัวยา
• ข้อ ค.: Uniformity of dosage units เป็นหัวข้อบังคับใน CoA เพื่อรับรองความสม่ำเสมอของขนาดยาในทุกหน่วย
• ข้อ ง.: Description เป็นหัวข้อพื้นฐานใน CoA ที่ต้องระบุลักษณะทางกายภาพภายนอกของแคปซูล เช่น สี ขนาด และลักษณะผงยา</t>
        </is>
      </c>
      <c r="K177" s="104" t="inlineStr"/>
      <c r="L177" s="104" t="inlineStr">
        <is>
          <t>Preformulation &amp; GMP</t>
        </is>
      </c>
      <c r="M177" s="104" t="inlineStr">
        <is>
          <t>Good Manufacturing Practice</t>
        </is>
      </c>
      <c r="N177" s="62" t="inlineStr">
        <is>
          <t>Product</t>
        </is>
      </c>
      <c r="O177" s="104" t="inlineStr">
        <is>
          <t>[SOURCE: ข้อสอบจริง PLE CC1 (Product) ปี 2559 ข้อ 21]</t>
        </is>
      </c>
      <c r="P177" s="62" t="inlineStr">
        <is>
          <t>ข้อสอบเก่า</t>
        </is>
      </c>
      <c r="Q177" s="62" t="inlineStr">
        <is>
          <t>2559</t>
        </is>
      </c>
      <c r="R177" s="62" t="inlineStr"/>
    </row>
    <row r="178">
      <c r="A178" s="180" t="n">
        <v>176</v>
      </c>
      <c r="B178" s="104" t="inlineStr">
        <is>
          <t>ในการจัดทำใบรับรองผลการตรวจวิเคราะห์ (Certificate of Analysis: CoA) ของวัตถุดิบตัวยาสำคัญ Levocetirizine dihydrochloride ตามเกณฑ์มาตรฐานสากล (ICH Q3C และ USP) หัวข้อใดมีความจำเป็นอย่างยิ่งในการควบคุมความปลอดภัยจากกระบวนการสังเคราะห์ทางเคมี</t>
        </is>
      </c>
      <c r="C178" s="104" t="inlineStr"/>
      <c r="D178" s="104" t="inlineStr">
        <is>
          <t>Impurity profile</t>
        </is>
      </c>
      <c r="E178" s="104" t="inlineStr">
        <is>
          <t>Assay</t>
        </is>
      </c>
      <c r="F178" s="104" t="inlineStr">
        <is>
          <t>Residue on ignition</t>
        </is>
      </c>
      <c r="G178" s="104" t="inlineStr">
        <is>
          <t>Specific optical rotation</t>
        </is>
      </c>
      <c r="H178" s="104" t="inlineStr">
        <is>
          <t>Residual solvents</t>
        </is>
      </c>
      <c r="I178" s="62" t="n">
        <v>5</v>
      </c>
      <c r="J178" s="104" t="inlineStr">
        <is>
          <t>✅ คำตอบที่ถูกต้อง: ข้อ จ. Residual solvents
🎯 ทำไมข้อนี้ถึงถูก: การควบคุมปริมาณตัวทำละลายอินทรีย์ตกค้าง (Residual solvents) ตามแนวทาง ICH Q3C และ USP &lt;467&gt; เป็นข้อกำหนดความปลอดภัยที่เข้มงวดในการผลิตวัตถุดิบยาที่ผ่านการสังเคราะห์ทางเคมีและการตกผลึก เช่น Levocetirizine เพื่อจำกัดปริมาณตัวทำละลายที่เป็นพิษให้อยู่ในระดับที่ปลอดภัยต่อผู้บริโภค
🔍 ข้ออื่นผิดเพราะอะไร:
• ข้อ ก.: แม้ Impurity profile จะสำคัญ แต่ข้อสอบระบุเจาะจงถึงข้อกำหนด residual solvent ที่ตกค้างจากการผลิตวัตถุดิบเคมีสังเคราะห์
• ข้อ ข.: Assay เป็นการหาปริมาณความแรงของตัวยาสำคัญตามปกติ ไม่ใช่การควบคุมสารตกค้างอันตรายจากการผลิต
• ข้อ ค.: Residue on ignition เป็นการตรวจหาปริมาณเถ้าอนินทรีย์ ไม่ได้ระบุถึงชนิดสารอินทรีย์ระเหยง่ายจากการสังเคราะห์
• ข้อ ง.: Specific optical rotation ใช้ตรวจวัดการหมุนแสงของ chiral center แต่ไม่ได้ควบคุมความปลอดภัยของสารเคมีตกค้าง</t>
        </is>
      </c>
      <c r="K178" s="104" t="inlineStr"/>
      <c r="L178" s="104" t="inlineStr">
        <is>
          <t>Preformulation &amp; GMP</t>
        </is>
      </c>
      <c r="M178" s="104" t="inlineStr">
        <is>
          <t>Good Manufacturing Practice</t>
        </is>
      </c>
      <c r="N178" s="62" t="inlineStr">
        <is>
          <t>Product</t>
        </is>
      </c>
      <c r="O178" s="104" t="inlineStr">
        <is>
          <t>[SOURCE: ข้อสอบจริง PLE CC1 (Product) ปี 2559 ข้อ 22]</t>
        </is>
      </c>
      <c r="P178" s="62" t="inlineStr">
        <is>
          <t>ข้อสอบเก่า</t>
        </is>
      </c>
      <c r="Q178" s="62" t="inlineStr">
        <is>
          <t>2559</t>
        </is>
      </c>
      <c r="R178" s="62" t="inlineStr"/>
    </row>
    <row r="179">
      <c r="A179" s="180" t="n">
        <v>177</v>
      </c>
      <c r="B179" s="104" t="inlineStr">
        <is>
          <t>จากการศึกษาเปรียบเทียบสูตรตำรับ F1 ถึง F5 โดยใช้สารช่วยกลุ่มต่างๆ ได้แก่ Na CMC, Crospovidone, Alginic acid ในปริมาณ 10 mg เท่ากัน และวัดเวลาการแตกตัว (Disintegration time: F1=22 นาที, F2=12 นาที, F3=31 นาที, F4=27 นาที, F5=22 นาที) การทดลองนี้มีวัตถุประสงค์เพื่อเปรียบเทียบประสิทธิภาพของสารช่วยกลุ่มใด</t>
        </is>
      </c>
      <c r="C179" s="104" t="inlineStr"/>
      <c r="D179" s="104" t="inlineStr">
        <is>
          <t>Binder</t>
        </is>
      </c>
      <c r="E179" s="104" t="inlineStr">
        <is>
          <t>Disintegrant</t>
        </is>
      </c>
      <c r="F179" s="104" t="inlineStr">
        <is>
          <t>Lubricant</t>
        </is>
      </c>
      <c r="G179" s="104" t="inlineStr">
        <is>
          <t>Glidant</t>
        </is>
      </c>
      <c r="H179" s="104" t="inlineStr">
        <is>
          <t>Filler</t>
        </is>
      </c>
      <c r="I179" s="62" t="n">
        <v>2</v>
      </c>
      <c r="J179" s="104" t="inlineStr">
        <is>
          <t>✅ คำตอบที่ถูกต้อง: ข้อ ข. Disintegrant
🎯 ทำไมข้อนี้ถึงถูก: สาร Na CMC, Crospovidone และ Alginic acid ล้วนทำหน้าที่เป็นสารช่วยแตกตัว (Disintegrant / Superdisintegrant) ในตำรับยาเม็ด และการวัดพารามิเตอร์ Disintegration time เป็นการประเมินประสิทธิภาพความเร็วในการแตกตัวของสารช่วยแตกตัวแต่ละชนิดโดยตรง (ซึ่งตำรับ F2 ที่ใช้ Crospovidone แตกตัวได้เร็วที่สุดคือ 12 นาที)
🔍 ข้ออื่นผิดเพราะอะไร:
• ข้อ ก.: Binder เป็นสารยึดเกาะที่ประเมินด้วยค่าความแข็ง (Hardness) หรือ Friability ไม่ใช่ Disintegration time
• ข้อ ค.: Lubricant เป็นสารหล่อลื่นที่ประเมินด้วยแรงตอก (Ejection force)
• ข้อ ง.: Glidant เป็นสารเพิ่มการไหลที่ประเมินด้วยมุมเท (Angle of repose) หรือ Carr index
• ข้อ จ.: Filler เป็นสารเติมเต็มปริมาตรของเม็ดยา ไม่ใช่สารออกฤทธิ์ช่วยแตกตัวหลักในตาราง</t>
        </is>
      </c>
      <c r="K179" s="104" t="inlineStr"/>
      <c r="L179" s="104" t="inlineStr">
        <is>
          <t>Preformulation &amp; GMP</t>
        </is>
      </c>
      <c r="M179" s="104" t="inlineStr">
        <is>
          <t>Excipients classification</t>
        </is>
      </c>
      <c r="N179" s="62" t="inlineStr">
        <is>
          <t>Product</t>
        </is>
      </c>
      <c r="O179" s="104" t="inlineStr">
        <is>
          <t>[SOURCE: ข้อสอบจริง PLE CC1 (Product) ปี 2559 ข้อ 24]</t>
        </is>
      </c>
      <c r="P179" s="62" t="inlineStr">
        <is>
          <t>ข้อสอบเก่า</t>
        </is>
      </c>
      <c r="Q179" s="62" t="inlineStr">
        <is>
          <t>2559</t>
        </is>
      </c>
      <c r="R179" s="62" t="inlineStr"/>
    </row>
    <row r="180">
      <c r="A180" s="180" t="n">
        <v>178</v>
      </c>
      <c r="B180" s="104" t="inlineStr">
        <is>
          <t>สูตรตำรับยาเม็ด Phenytoin SR ประกอบด้วย Phenytoin, Lactose, Magnesium stearate และ Sugar เมื่อทำการทดสอบการควบคุมคุณภาพพบว่าปริมาณตัวยาสำคัญในแต่ละเม็ดไม่สม่ำเสมอ ควรเติมสารช่วยชนิดใดเพื่อแก้ปัญหานี้</t>
        </is>
      </c>
      <c r="C180" s="104" t="inlineStr"/>
      <c r="D180" s="104" t="inlineStr">
        <is>
          <t>Silicon dioxide</t>
        </is>
      </c>
      <c r="E180" s="104" t="inlineStr">
        <is>
          <t>Microcrystalline cellulose</t>
        </is>
      </c>
      <c r="F180" s="104" t="inlineStr">
        <is>
          <t>Starch</t>
        </is>
      </c>
      <c r="G180" s="104" t="inlineStr">
        <is>
          <t>Gelatin</t>
        </is>
      </c>
      <c r="H180" s="104" t="inlineStr">
        <is>
          <t>Polyvinylpyrrolidone (PVP)</t>
        </is>
      </c>
      <c r="I180" s="62" t="n">
        <v>5</v>
      </c>
      <c r="J180" s="104" t="inlineStr">
        <is>
          <t>✅ คำตอบที่ถูกต้อง: ข้อ จ. Polyvinylpyrrolidone (PVP)
🎯 ทำไมข้อนี้ถึงถูก: ปัญหาความไม่สม่ำเสมอของปริมาณตัวยาสำคัญ (Content uniformity) มีสาเหตุสำคัญจากการแยกชั้นของผงยา (Segregation) การเติม Polyvinylpyrrolidone (PVP) ซึ่งเป็นสารยึดเกาะ (Binder) คุณภาพสูงในกระบวนการแกรนูลจะช่วยผสานตัวยาและสารช่วยเข้าเป็นเม็ดแกรนูลที่มีขนาดและความสม่ำเสมอของตัวยาคงที่ในทุกเม็ด
🔍 ข้ออื่นผิดเพราะอะไร:
• ข้อ ก.: Silicon dioxide ทำหน้าที่เป็น Glidant หากใช้มากเกินไปอาจเพิ่มความเสี่ยงต่อการฟุ้งกระจายและแยกชั้นของผงยา
• ข้อ ข.: Microcrystalline cellulose ทำหน้าที่เป็น Direct compression filler-binder ให้ผลการแก้ปัญหาการแยกชั้นในสูตรที่ทำแกรนูลได้น้อยกว่า PVP
• ข้อ ค.: Starch ให้แรงยึดเกาะต่ำและไม่เหมาะกับการแก้ปัญหา segregation ในยาขนาดยาสูง
• ข้อ ง.: Gelatin ต้องใช้ความร้อนในการละลายและเสี่ยงต่อการปนเปื้อนจุลินทรีย์</t>
        </is>
      </c>
      <c r="K180" s="104" t="inlineStr"/>
      <c r="L180" s="104" t="inlineStr">
        <is>
          <t>Preformulation &amp; GMP</t>
        </is>
      </c>
      <c r="M180" s="104" t="inlineStr">
        <is>
          <t>Excipients classification</t>
        </is>
      </c>
      <c r="N180" s="62" t="inlineStr">
        <is>
          <t>Product</t>
        </is>
      </c>
      <c r="O180" s="104" t="inlineStr">
        <is>
          <t>[SOURCE: ข้อสอบจริง PLE CC1 (Product) ปี 2559 ข้อ 32]</t>
        </is>
      </c>
      <c r="P180" s="62" t="inlineStr">
        <is>
          <t>ข้อสอบเก่า</t>
        </is>
      </c>
      <c r="Q180" s="62" t="inlineStr">
        <is>
          <t>2559</t>
        </is>
      </c>
      <c r="R180" s="62" t="inlineStr"/>
    </row>
    <row r="181">
      <c r="A181" s="180" t="n">
        <v>179</v>
      </c>
      <c r="B181" s="104" t="inlineStr">
        <is>
          <t>ผลิตภัณฑ์ยา Lopinavir และ Ritonavir ชนิดสารละลายรับประทาน (Oral solution) เมื่อเก็บรักษาไว้ในตู้เย็นที่อุณหภูมิ 2 ถึง 8 องศาเซลเซียส (เช่น ที่ 5 องศาเซลเซียส) ก่อนจ่ายให้แก่ผู้ป่วย จะมีอายุการเก็บรักษา (Shelf-life) ตามที่ระบุบนฉลากนานเท่าใด</t>
        </is>
      </c>
      <c r="C181" s="104" t="inlineStr"/>
      <c r="D181" s="104" t="inlineStr">
        <is>
          <t>12 เดือน</t>
        </is>
      </c>
      <c r="E181" s="104" t="inlineStr">
        <is>
          <t>18 เดือน</t>
        </is>
      </c>
      <c r="F181" s="104" t="inlineStr">
        <is>
          <t>24 เดือน</t>
        </is>
      </c>
      <c r="G181" s="104" t="inlineStr">
        <is>
          <t>30 เดือน</t>
        </is>
      </c>
      <c r="H181" s="104" t="inlineStr">
        <is>
          <t>36 เดือน</t>
        </is>
      </c>
      <c r="I181" s="62" t="n">
        <v>3</v>
      </c>
      <c r="J181" s="104" t="inlineStr">
        <is>
          <t>✅ คำตอบที่ถูกต้อง: ข้อ ค. 24 เดือน
🎯 ทำไมข้อนี้ถึงถูก: ตามเอกสารกำกับยาและข้อมูลความคงตัวของยาน้ำ Lopinavir/Ritonavir oral solution การเก็บรักษาในตู้เย็นที่อุณหภูมิ 2 - 8 องศาเซลเซียสจนถึงวันหมดอายุที่ระบุบนฉลาก จะมีอายุการเก็บรักษา (Shelf-life) นาน 24 เดือน (2 ปี) แต่หากนำออกมาเก็บที่อุณหภูมิห้อง (ไม่เกิน 25 องศาเซลเซียส) จะมีอายุการใช้งานได้ไม่เกิน 42 วัน (6 สัปดาห์)
🔍 ข้ออื่นผิดเพราะอะไร:
• ข้อ ก.: 12 เดือน สั้นกว่าอายุการเก็บรักษาจริงของผลิตภัณฑ์เมื่อเก็บในตู้เย็น
• ข้อ ข.: 18 เดือน ไม่ตรงตามข้อมูลอายุการเก็บรักษาที่ได้รับการขึ้นทะเบียน 2 ปี
• ข้อ ง.: 30 เดือน นานเกินกว่าข้อมูลความคงตัวที่ได้รับการรับรอง
• ข้อ จ.: 36 เดือน นานเกินไป สารละลายสูตรนี้มีโอกาสเกิดการตกตะกอนหรือสลายตัวของตัวยาสำคัญ</t>
        </is>
      </c>
      <c r="K181" s="104" t="inlineStr"/>
      <c r="L181" s="104" t="inlineStr">
        <is>
          <t>Preformulation &amp; GMP</t>
        </is>
      </c>
      <c r="M181" s="104" t="inlineStr">
        <is>
          <t>Stability testing</t>
        </is>
      </c>
      <c r="N181" s="62" t="inlineStr">
        <is>
          <t>Product</t>
        </is>
      </c>
      <c r="O181" s="104" t="inlineStr">
        <is>
          <t>[SOURCE: ข้อสอบจริง PLE CC1 (Product) ปี 2559 ข้อ 46]</t>
        </is>
      </c>
      <c r="P181" s="62" t="inlineStr">
        <is>
          <t>ข้อสอบเก่า</t>
        </is>
      </c>
      <c r="Q181" s="62" t="inlineStr">
        <is>
          <t>2559</t>
        </is>
      </c>
      <c r="R181" s="62" t="inlineStr"/>
    </row>
    <row r="182">
      <c r="A182" s="180" t="n">
        <v>180</v>
      </c>
      <c r="B182" s="104" t="inlineStr">
        <is>
          <t>ในการผลิตยาเม็ด GPO-VIR S 30 พบปัญหาน้ำหนักของเม็ดยาในแต่ละเม็ดไม่เท่ากัน (Weight variation) ซึ่งเกิดจากการไหลของผงยาไม่สม่ำเสมอ หากต้องการแก้ไขปัญหาโดยการเพิ่มความสามารถในการไหลของแกรนูล ควรเติมสารช่วยชนิดใด</t>
        </is>
      </c>
      <c r="C182" s="104" t="inlineStr"/>
      <c r="D182" s="104" t="inlineStr">
        <is>
          <t>Lactose</t>
        </is>
      </c>
      <c r="E182" s="104" t="inlineStr">
        <is>
          <t>Colloidal silicon dioxide</t>
        </is>
      </c>
      <c r="F182" s="104" t="inlineStr">
        <is>
          <t>Sodium starch glycolate</t>
        </is>
      </c>
      <c r="G182" s="104" t="inlineStr">
        <is>
          <t>Hydroxypropyl methylcellulose (HPMC)</t>
        </is>
      </c>
      <c r="H182" s="104" t="inlineStr">
        <is>
          <t>Polyvinylpyrrolidone (PVP)</t>
        </is>
      </c>
      <c r="I182" s="62" t="n">
        <v>2</v>
      </c>
      <c r="J182" s="104" t="inlineStr">
        <is>
          <t>✅ คำตอบที่ถูกต้อง: ข้อ ข. Colloidal silicon dioxide
🎯 ทำไมข้อนี้ถึงถูก: Colloidal silicon dioxide (Aerosil) ทำหน้าที่เป็นสารเพิ่มการไหล (Glidant) โดยอนุภาคขนาดเล็กมากจะไปเคลือบผิวรอบนอกของแกรนูล ช่วยลดแรงเสียดทานระหว่างอนุภาคและลดแรงดึงดูดทางไฟฟ้าสถิต ทำให้แกรนูลไหลลงสู่เบ้าตอกได้อย่างรวดเร็วและสม่ำเสมอ แก้ปัญหาน้ำหนักเม็ดยาไม่เท่ากันได้อย่างตรงจุด
🔍 ข้ออื่นผิดเพราะอะไร:
• ข้อ ก.: Lactose ทำหน้าที่เป็นสารเติมเต็ม (Diluent/Filler) ไม่ได้มีคุณสมบัติเพิ่มการไหลโดยตรง
• ข้อ ค.: Sodium starch glycolate ทำหน้าที่เป็นสารช่วยแตกตัวยิ่งยวด (Superdisintegrant)
• ข้อ ง.: Hydroxypropyl methylcellulose (HPMC) ทำหน้าที่เป็น Film-forming polymer หรือ Binder
• ข้อ จ.: Polyvinylpyrrolidone (PVP) ทำหน้าที่เป็นสารยึดเกาะ (Binder)</t>
        </is>
      </c>
      <c r="K182" s="104" t="inlineStr"/>
      <c r="L182" s="104" t="inlineStr">
        <is>
          <t>Preformulation &amp; GMP</t>
        </is>
      </c>
      <c r="M182" s="104" t="inlineStr">
        <is>
          <t>Excipients classification</t>
        </is>
      </c>
      <c r="N182" s="62" t="inlineStr">
        <is>
          <t>Product</t>
        </is>
      </c>
      <c r="O182" s="104" t="inlineStr">
        <is>
          <t>[SOURCE: ข้อสอบจริง PLE CC1 (Product) ปี 2559 ข้อ 47]</t>
        </is>
      </c>
      <c r="P182" s="62" t="inlineStr">
        <is>
          <t>ข้อสอบเก่า</t>
        </is>
      </c>
      <c r="Q182" s="62" t="inlineStr">
        <is>
          <t>2559</t>
        </is>
      </c>
      <c r="R182" s="62" t="inlineStr"/>
    </row>
    <row r="183">
      <c r="A183" s="180" t="n">
        <v>181</v>
      </c>
      <c r="B183" s="104" t="inlineStr">
        <is>
          <t>ยาฉีดรูปแบบภาชนะบรรจุขนาดใช้ครั้งเดียว (Single-dose container) ที่กำหนดสภาวะการจัดเก็บให้พ้นแสงที่อุณหภูมิเย็น (Cool temperature) ข้อใดระบุภาชนะบรรจุและช่วงอุณหภูมิในการจัดเก็บได้ถูกต้องตามเภสัชตำรับ</t>
        </is>
      </c>
      <c r="C183" s="104" t="inlineStr"/>
      <c r="D183" s="104" t="inlineStr">
        <is>
          <t>เก็บในภาชนะ Vial สีชา ที่อุณหภูมิ 2 - 8 องศาเซลเซียส</t>
        </is>
      </c>
      <c r="E183" s="104" t="inlineStr">
        <is>
          <t>เก็บในภาชนะ Ampule สีชา ที่อุณหภูมิ 2 - 8 องศาเซลเซียส</t>
        </is>
      </c>
      <c r="F183" s="104" t="inlineStr">
        <is>
          <t>เก็บในภาชนะ Vial สีชา ที่อุณหภูมิ 8 - 15 องศาเซลเซียส</t>
        </is>
      </c>
      <c r="G183" s="104" t="inlineStr">
        <is>
          <t>เก็บในภาชนะ Ampule สีชา ที่อุณหภูมิ 8 - 15 องศาเซลเซียส</t>
        </is>
      </c>
      <c r="H183" s="104" t="inlineStr">
        <is>
          <t>เก็บในภาชนะ Ampule สีใส ที่อุณหภูมิ 8 - 15 องศาเซลเซียส</t>
        </is>
      </c>
      <c r="I183" s="62" t="n">
        <v>4</v>
      </c>
      <c r="J183" s="104" t="inlineStr">
        <is>
          <t>✅ คำตอบที่ถูกต้อง: ข้อ ง. เก็บในภาชนะ Ampule สีชา ที่อุณหภูมิ 8 - 15 องศาเซลเซียส
🎯 ทำไมข้อนี้ถึงถูก: ตามเภสัชตำรับ USP:
1) Single-dose container สำหรับยาฉีดปิดสนิทคือ Ampule (หลอดแก้วปิดสนิทด้วยความร้อน)
2) ป้องกันแสง (Protect from light) ต้องใช้แก้วสีชา (Amber glass)
3) อุณหภูมิเย็น (Cool temperature) มีนิยามคือช่วงอุณหภูมิระหว่าง 8 ถึง 15 องศาเซลเซียส (ส่วน 2 - 8 องศาเซลเซียส เรียกว่า Cold temperature)
ดังนั้นคำตอบที่ถูกต้องตรงตามนิยามทั้งหมดคือ Ampule สีชา ที่อุณหภูมิ 8 - 15 องศาเซลเซียส
🔍 ข้ออื่นผิดเพราะอะไร:
• ข้อ ก.: Vial จัดเป็น Multiple-dose container และช่วง 2-8 องศาเซลเซียสตามนิยามเรียกว่า Cold temperature
• ข้อ ข.: อุณหภูมิ 2-8 องศาเซลเซียสเรียกว่า Cold temperature ไม่ใช่ Cool temperature
• ข้อ ค.: Vial จัดเป็น Multiple-dose container ที่มีจุกยางเปิดใช้ซ้ำได้ ไม่ใช่ Single-dose container ชนิดปิดสนิทถาวร
• ข้อ จ.: Ampule สีใสไม่สามารถป้องกันแสงได้ตามข้อกำหนด</t>
        </is>
      </c>
      <c r="K183" s="104" t="inlineStr"/>
      <c r="L183" s="104" t="inlineStr">
        <is>
          <t>Preformulation &amp; GMP</t>
        </is>
      </c>
      <c r="M183" s="104" t="inlineStr">
        <is>
          <t>Container &amp; Closure Systems</t>
        </is>
      </c>
      <c r="N183" s="62" t="inlineStr">
        <is>
          <t>Product</t>
        </is>
      </c>
      <c r="O183" s="104" t="inlineStr">
        <is>
          <t>[SOURCE: ข้อสอบจริง PLE CC1 (Product) ปี 2559 ข้อ 49]</t>
        </is>
      </c>
      <c r="P183" s="62" t="inlineStr">
        <is>
          <t>ข้อสอบเก่า</t>
        </is>
      </c>
      <c r="Q183" s="62" t="inlineStr">
        <is>
          <t>2559</t>
        </is>
      </c>
      <c r="R183" s="62" t="inlineStr"/>
    </row>
    <row r="184">
      <c r="A184" s="180" t="n">
        <v>182</v>
      </c>
      <c r="B184" s="104" t="inlineStr">
        <is>
          <t>ภาชนะบรรจุประเภทแก้วชนิดใดมีความทนทานต่อสารเคมีสูงที่สุดและเหมาะสมที่สุดสำหรับการบรรจุผลิตภัณฑ์ยาฉีดทุกประเภทตามเภสัชตำรับสากล</t>
        </is>
      </c>
      <c r="C184" s="104" t="inlineStr"/>
      <c r="D184" s="104" t="inlineStr">
        <is>
          <t>Soda-lime glass (Type III)</t>
        </is>
      </c>
      <c r="E184" s="104" t="inlineStr">
        <is>
          <t>Borosilicate glass (Type I)</t>
        </is>
      </c>
      <c r="F184" s="104" t="inlineStr">
        <is>
          <t>Treated soda-lime glass (Type II)</t>
        </is>
      </c>
      <c r="G184" s="104" t="inlineStr">
        <is>
          <t>General purpose soda-lime glass (Type NP)</t>
        </is>
      </c>
      <c r="H184" s="104" t="inlineStr">
        <is>
          <t>Quartz glass</t>
        </is>
      </c>
      <c r="I184" s="62" t="n">
        <v>2</v>
      </c>
      <c r="J184" s="104" t="inlineStr">
        <is>
          <t>✅ คำตอบที่ถูกต้อง: ข้อ ข. Borosilicate glass (Type I)
🎯 ทำไมข้อนี้ถึงถูก: Borosilicate glass (Type I glass) เป็นแก้วที่มีความทนทานต่อสารเคมีความเป็นกรด-ด่างสูงที่สุด (Highly resistant borosilicate glass) มีการละลายชะของสารอัลคาไลต่ำมาก และทนต่อความร้อนสูงในการนึ่งฆ่าเชื้อด้วยไอน้ำ (Autoclave) จึงเป็นแก้วที่เหมาะสมและปลอดภัยที่สุดสำหรับยาฉีดทุกรูปแบบ
🔍 ข้ออื่นผิดเพราะอะไร:
• ข้อ ก.: Soda-lime glass (Type III) ทนต่อสารเคมีได้ปานกลาง เหมาะสำหรับยาฉีดที่เป็นผงแห้งปราศจากน้ำหรือสารละลายน้ำมันเท่านั้น ไม่เหมาะกับสารละลายน้ำ
• ข้อ ค.: Treated soda-lime glass (Type II) เป็นแก้วโซดาไลม์ที่ผ่านการรมก๊าซซัลเฟอร์เฉพาะผิวด้านใน เหมาะสำหรับยาฉีดที่เป็นสารละลายน้ำที่มี pH เป็นกรดหรือเป็นกลาง และไม่ทนทานเท่า Type I
• ข้อ ง.: General purpose soda-lime glass (Type NP) เป็นแก้วที่ไม่ผ่านมาตรฐานสำหรับยาฉีด ใช้บรรจุเฉพาะยารับประทานหรือยาใช้ภายนอกเท่านั้น
• ข้อ จ.: Quartz glass เป็นแก้วซิลิกาบริสุทธิ์ราคาแพงมาก ใช้ในอุปกรณ์เฉพาะทาง เช่น UV cuvette ไม่ใช้เป็นบรรจุภัณฑ์ยาฉีดทั่วไป</t>
        </is>
      </c>
      <c r="K184" s="104" t="inlineStr"/>
      <c r="L184" s="104" t="inlineStr">
        <is>
          <t>Preformulation &amp; GMP</t>
        </is>
      </c>
      <c r="M184" s="104" t="inlineStr">
        <is>
          <t>Container &amp; Closure Systems</t>
        </is>
      </c>
      <c r="N184" s="62" t="inlineStr">
        <is>
          <t>Product</t>
        </is>
      </c>
      <c r="O184" s="104" t="inlineStr">
        <is>
          <t>[SOURCE: ข้อสอบจริง PLE CC1 (Product) ปี 2559 ข้อ 50]</t>
        </is>
      </c>
      <c r="P184" s="62" t="inlineStr">
        <is>
          <t>ข้อสอบเก่า</t>
        </is>
      </c>
      <c r="Q184" s="62" t="inlineStr">
        <is>
          <t>2559</t>
        </is>
      </c>
      <c r="R184" s="62" t="inlineStr"/>
    </row>
    <row r="185">
      <c r="A185" s="180" t="n">
        <v>183</v>
      </c>
      <c r="B185" s="104" t="inlineStr">
        <is>
          <t>ข้อใดกล่าว ไม่ถูกต้อง เกี่ยวกับการผลิตวัคซีนตามหลักเกณฑ์และวิธีการที่ดีในการผลิตยา (GMP)?</t>
        </is>
      </c>
      <c r="C185" s="104" t="inlineStr"/>
      <c r="D185" s="104" t="inlineStr">
        <is>
          <t>ต้องแยกอาคารผลิตวัคซีนออกจากผลิตภัณฑ์ Non-sterile</t>
        </is>
      </c>
      <c r="E185" s="104" t="inlineStr">
        <is>
          <t>ต้องแยกอาคารผลิตวัคซีนออกจากผลิตภัณฑ์ Sterile ทั่วไป</t>
        </is>
      </c>
      <c r="F185" s="104" t="inlineStr">
        <is>
          <t>ต้องแยกอาคารผลิตวัคซีนให้อยู่ห่างจากแหล่งชุมชนอย่างน้อย 50 เมตร</t>
        </is>
      </c>
      <c r="G185" s="104" t="inlineStr">
        <is>
          <t>พนักงานผู้ปฏิบัติงานต้องสวมใส่ชุดที่ปราศจากขุย (Lint-free suit)</t>
        </is>
      </c>
      <c r="H185" s="104" t="inlineStr">
        <is>
          <t>พนักงานผู้ปฏิบัติงานห้ามแต่งหน้าหรือใช้เครื่องสำอางเข้าพื้นที่ผลิต</t>
        </is>
      </c>
      <c r="I185" s="62" t="n">
        <v>3</v>
      </c>
      <c r="J185" s="104" t="inlineStr">
        <is>
          <t>✅ คำตอบที่ถูกต้อง: ข้อ ค. ต้องแยกอาคารผลิตวัคซีนให้อยู่ห่างจากแหล่งชุมชนอย่างน้อย 50 เมตร
🎯 ทำไมข้อนี้ถึงถูก: มาตรฐาน GMP/PIC/S สำหรับชีววัตถุและวัคซีนไม่ได้ระบุข้อกำหนดระยะห่างของตัวอาคารจากชุมชนเป็นระยะทางตัวเลขตายตัว (เช่น 50 เมตร) แต่กำหนดให้ต้องมีการออกแบบระบบปิด ระบบกักกันทางชีวภาพ (Containment) ระบบบำบัดอากาศเสียผ่าน HEPA filter และการควบคุมแรงดันอากาศ เพื่อป้องกันไม่ให้เชื้อก่อโรคแพร่กระจายสู่ภายนอก
🔍 ข้ออื่นผิดเพราะอะไร:
• ข้อ ก.: เป็นข้อความที่ถูกต้องตามเกณฑ์ GMP เนื่องจากเชื้อจุลชีพในวัคซีนต้องผลิตใน Dedicated facility แยกจากยาที่ไม่ปราศจากเชื้อเพื่อป้องกัน Cross-contamination
• ข้อ ข.: เป็นข้อความที่ถูกต้องตามเกณฑ์ GMP เพราะต้องแยกพื้นที่ผลิตชีววัตถุและวัคซีนออกจากสายการผลิตยาปราศจากเชื้อทั่วไป
• ข้อ ง.: เป็นข้อความที่ถูกต้องตามเกณฑ์ GMP สำหรับห้องสะอาดระดับสูง พนักงานต้องสวมชุด Lint-free เพื่อไม่ให้เกิดฝุ่นละอองและอนุภาคปนเปื้อน
• ข้อ จ.: เป็นข้อความที่ถูกต้องตามเกณฑ์ GMP ห้ามแต่งหน้า ทาแป้ง หรือใช้เครื่องสำอางเข้าสู่พื้นที่ Cleanroom เพราะเป็นแหล่งกำเนิดสิ่งปนเปื้อนทางเคมีและชีวภาพ</t>
        </is>
      </c>
      <c r="K185" s="104" t="inlineStr"/>
      <c r="L185" s="104" t="inlineStr">
        <is>
          <t>Preformulation &amp; GMP</t>
        </is>
      </c>
      <c r="M185" s="104" t="inlineStr">
        <is>
          <t>Good Manufacturing Practice</t>
        </is>
      </c>
      <c r="N185" s="62" t="inlineStr">
        <is>
          <t>Product</t>
        </is>
      </c>
      <c r="O185" s="104" t="inlineStr">
        <is>
          <t>[SOURCE: ข้อสอบจริง PLE CC1 (Product) ปี 2558 ข้อ 11]</t>
        </is>
      </c>
      <c r="P185" s="62" t="inlineStr">
        <is>
          <t>ข้อสอบเก่า</t>
        </is>
      </c>
      <c r="Q185" s="62" t="inlineStr">
        <is>
          <t>2558</t>
        </is>
      </c>
      <c r="R185" s="62" t="inlineStr"/>
    </row>
    <row r="186">
      <c r="A186" s="180" t="n">
        <v>184</v>
      </c>
      <c r="B186" s="104" t="inlineStr">
        <is>
          <t>หากผู้ป่วยมีประวัติการแพ้โปรตีนหรือแพ้ผลิตภัณฑ์ที่ได้มาจากสัตว์ทุกชนิด สารช่วยในตำรับ (Excipient) ข้อใดต่อไปนี้ที่ต้องหลีกเลี่ยงและห้ามนำมาใช้ในสูตรตำรับ?</t>
        </is>
      </c>
      <c r="C186" s="104" t="inlineStr"/>
      <c r="D186" s="104" t="inlineStr">
        <is>
          <t>Acacia</t>
        </is>
      </c>
      <c r="E186" s="104" t="inlineStr">
        <is>
          <t>Alginate</t>
        </is>
      </c>
      <c r="F186" s="104" t="inlineStr">
        <is>
          <t>Gelatin</t>
        </is>
      </c>
      <c r="G186" s="104" t="inlineStr">
        <is>
          <t>Xanthan gum</t>
        </is>
      </c>
      <c r="H186" s="104" t="inlineStr">
        <is>
          <t>Pectin</t>
        </is>
      </c>
      <c r="I186" s="62" t="n">
        <v>3</v>
      </c>
      <c r="J186" s="104" t="inlineStr">
        <is>
          <t>✅ คำตอบที่ถูกต้อง: ข้อ ค. Gelatin
🎯 ทำไมข้อนี้ถึงถูก: Gelatin ผลิตจากการย่อยสลายคอลลาเจนบางส่วน (Partial hydrolysis of collagen) ที่สกัดจากกระดูก หนัง และเนื้อเยื่อเกี่ยวพันของสัตว์ (เช่น สุกร โค หรือปลา) จึงมีโครงสร้างทางเคมีเป็นโปรตีนจากสัตว์โดยตรง และสามารถกระตุ้นปฏิกิริยาภูมิแพ้รุนแรงในผู้ป่วยที่มีประวัติแพ้โปรตีนจากสัตว์หรือข้อจำกัดทางศาสนา/มังสวิรัติได้
🔍 ข้ออื่นผิดเพราะอะไร:
• ข้อ ก.: ผิด เพราะ Acacia (Gum arabic) สกัดมาจากยางธรรมชาติของต้น Acacia senegal ซึ่งเป็นสารโพลีแซคคาไรด์จากพืช
• ข้อ ข.: ผิด เพราะ Alginate (Sodium alginate) สกัดได้จากสาหร่ายสีน้ำตาลในทะเล (Brown algae)
• ข้อ ง.: ผิด เพราะ Xanthan gum ได้จากกระบวนการหมักทางชีวภาพของแบคทีเรีย Xanthomonas campestris ไม่ได้มาจากสัตว์
• ข้อ จ.: ผิด เพราะ Pectin สกัดได้จากเปลือกผลไม้ตระกูลส้มและกากแอปเปิล เป็นคาร์โบไฮเดรตจากพืช 100%</t>
        </is>
      </c>
      <c r="K186" s="104" t="inlineStr"/>
      <c r="L186" s="104" t="inlineStr">
        <is>
          <t>Preformulation &amp; GMP</t>
        </is>
      </c>
      <c r="M186" s="104" t="inlineStr">
        <is>
          <t>Excipients classification</t>
        </is>
      </c>
      <c r="N186" s="62" t="inlineStr">
        <is>
          <t>Product</t>
        </is>
      </c>
      <c r="O186" s="104" t="inlineStr">
        <is>
          <t>[SOURCE: ข้อสอบจริง PLE CC1 (Product) ปี 2558 ข้อ 24]</t>
        </is>
      </c>
      <c r="P186" s="62" t="inlineStr">
        <is>
          <t>ข้อสอบเก่า</t>
        </is>
      </c>
      <c r="Q186" s="62" t="inlineStr">
        <is>
          <t>2558</t>
        </is>
      </c>
      <c r="R186" s="62" t="inlineStr"/>
    </row>
    <row r="187">
      <c r="A187" s="180" t="n">
        <v>185</v>
      </c>
      <c r="B187" s="104" t="inlineStr">
        <is>
          <t>บรรจุภัณฑ์ยาที่เป็นหลุมกระเปาะกึ่งพลาสติก (สำหรับบรรจุเม็ดยาแยกอิสระทีละเม็ด) ด้านหน้าเป็นแผ่นฟอยล์ใสหรือทึบที่สามารถลอกแกะหรือกดทะลุออกได้ง่าย เรียกชื่อว่าอะไร?</t>
        </is>
      </c>
      <c r="C187" s="104" t="inlineStr"/>
      <c r="D187" s="104" t="inlineStr">
        <is>
          <t>Foil pack</t>
        </is>
      </c>
      <c r="E187" s="104" t="inlineStr">
        <is>
          <t>Blister pack (แผงบลิสเตอร์)</t>
        </is>
      </c>
      <c r="F187" s="104" t="inlineStr">
        <is>
          <t>Sachet (ซองยา)</t>
        </is>
      </c>
      <c r="G187" s="104" t="inlineStr">
        <is>
          <t>Strip pack (แผงสตริป)</t>
        </is>
      </c>
      <c r="H187" s="104" t="inlineStr">
        <is>
          <t>Child-resistant pack</t>
        </is>
      </c>
      <c r="I187" s="62" t="n">
        <v>2</v>
      </c>
      <c r="J187" s="104" t="inlineStr">
        <is>
          <t>✅ คำตอบที่ถูกต้อง: ข้อ ข. Blister pack (แผงบลิสเตอร์)
🎯 ทำไมข้อนี้ถึงถูก: Blister pack (แผงบลิสเตอร์) คือบรรจุภัณฑ์ยาแบบ Unit-dose packaging ที่ผลิตขึ้นรูปแผ่นพลาสติกเทอร์โมฟอร์ม (เช่น PVC, PVDC) หรืออะลูมิเนียม (Alu-Alu) ให้เป็นหลุมหรือกระเปาะ (Cavities/Pockets) เพื่อวางเม็ดยาแยกอิสระในแต่ละหลุม แล้วปิดทึบด้านหลังด้วยแผ่นฟอยล์ (Lidding foil) ซึ่งผู้ป่วยสามารถกดเม็ดยาทะลุผ่านแผ่นฟอยล์ (Push-through) ออกมาใช้งานได้อย่างสะดวกและป้องกันความชื้นตามมาตรฐานอุตสาหกรรมยา
🔍 ข้ออื่นผิดเพราะอะไร:
• ข้อ ก.: ผิด เพราะ Foil pack เป็นคำเรียกกว้างๆ ของบรรจุภัณฑ์ที่ใช้วัสดุอะลูมิเนียมฟอยล์ ไม่ใช่ชื่อเฉพาะของแผงยาชนิดมีหลุมกระเปาะ
• ข้อ ค.: ผิด เพราะ Sachet คือซองยาขนาดเล็กสำหรับบรรจุยาผง ยาเม็ด หรือของเหลว
• ข้อ ง.: ผิด เพราะ Strip pack (แผงสตริป) เม็ดยาจะถูกประกบกึ่งกลางระหว่างแผ่นฟิล์มหรือฟอยล์แบนราบ 2 แผ่นโดยไม่มีการขึ้นรูปเป็นหลุมกระเปาะ (No pre-formed cavity)
• ข้อ จ.: ผิด เพราะ Child-resistant pack เป็นลักษณะเชิงหน้าที่ของบรรจุภัณฑ์ที่ออกแบบมาเพื่อป้องกันเด็กเปิดเล่น ไม่ใช่ชื่อเรียกเฉพาะของแผงบลิสเตอร์</t>
        </is>
      </c>
      <c r="K187" s="104" t="inlineStr"/>
      <c r="L187" s="104" t="inlineStr">
        <is>
          <t>Preformulation &amp; GMP</t>
        </is>
      </c>
      <c r="M187" s="104" t="inlineStr">
        <is>
          <t>Container &amp; Closure Systems</t>
        </is>
      </c>
      <c r="N187" s="62" t="inlineStr">
        <is>
          <t>Product</t>
        </is>
      </c>
      <c r="O187" s="104" t="inlineStr">
        <is>
          <t>[SOURCE: ข้อสอบจริง PLE CC1 (Product) ปี 2558 ข้อ 32]</t>
        </is>
      </c>
      <c r="P187" s="62" t="inlineStr">
        <is>
          <t>ข้อสอบเก่า</t>
        </is>
      </c>
      <c r="Q187" s="62" t="inlineStr">
        <is>
          <t>2558</t>
        </is>
      </c>
      <c r="R187" s="62" t="inlineStr"/>
    </row>
    <row r="188">
      <c r="A188" s="180" t="n">
        <v>186</v>
      </c>
      <c r="B188" s="104" t="inlineStr">
        <is>
          <t>ข้อใดกล่าว ไม่ถูกต้อง เกี่ยวกับมาตรการการดำเนินงานเรียกคืนผลิตภัณฑ์ยา (Product Recall) ตามหลักเกณฑ์มาตรฐาน GMP?</t>
        </is>
      </c>
      <c r="C188" s="104" t="inlineStr"/>
      <c r="D188" s="104" t="inlineStr">
        <is>
          <t>ต้องตรวจสอบความสมดุลระหว่างจำนวนยาที่เรียกคืนกลับมากับยอดจัดส่งจำหน่ายจริง</t>
        </is>
      </c>
      <c r="E188" s="104" t="inlineStr">
        <is>
          <t>ผู้มีอำนาจสั่งการและรับผิดชอบการเรียกคืนผลิตภัณฑ์ต้องสังกัดฝ่ายขายหรือการตลาดเพื่อความรวดเร็วในการติดต่อลูกค้า</t>
        </is>
      </c>
      <c r="F188" s="104" t="inlineStr">
        <is>
          <t>ยาที่ถูกเรียกเก็บคืนมาต้องทำการแยกจัดเก็บในพื้นที่จำกัดเฉพาะ และควบคุมสถานะฉลากอย่างชัดเจน</t>
        </is>
      </c>
      <c r="G188" s="104" t="inlineStr">
        <is>
          <t>ระบบต้องมีการกำหนดมาตรการทบทวนปรับปรุงแนวปฏิบัติ SOP การเรียกคืนให้สอดรับตามสถานการณ์ปัจจุบันอยู่เสมอ</t>
        </is>
      </c>
      <c r="H188" s="104" t="inlineStr">
        <is>
          <t>ควรมีการจำลองซ้อมการเรียกคืนผลิตภัณฑ์ (Mock recall) อย่างสม่ำเสมอเพื่อทดสอบความเสถียรของระบบ</t>
        </is>
      </c>
      <c r="I188" s="62" t="n">
        <v>2</v>
      </c>
      <c r="J188" s="104" t="inlineStr">
        <is>
          <t>✅ คำตอบที่ถูกต้อง: ข้อ ข. ผู้มีอำนาจสั่งการและรับผิดชอบการเรียกคืนผลิตภัณฑ์ต้องสังกัดฝ่ายขายหรือการตลาดเพื่อความรวดเร็วในการติดต่อลูกค้า
🎯 ทำไมข้อนี้ถึงถูก: ตามหลักเกณฑ์ GMP/PIC/S บทที่ 8 Complaints and Product Recall ผู้รับผิดชอบสั่งการดำเนินมาตรการเรียกคืนยาต้องมีความเป็นอิสระจากการตัดสินใจเชิงพาณิชย์ เช่น ต้องนำโดยผู้จัดการฝ่ายประกันคุณภาพ (Head of Quality Assurance: QA) หรือคณะกรรมการที่ได้รับการแต่งตั้งขึ้นเฉพาะ เพื่อป้องกันผลประโยชน์ทับซ้อน (Conflict of interest) และให้ความสำคัญสูงสุดต่อความปลอดภัยของผู้ป่วย
🔍 ข้ออื่นผิดเพราะอะไร:
• ข้อ ก.: เป็นข้อความที่ถูกต้อง ต้องมีการกระทบยอด (Reconciliation) ระหว่างจำนวนยาที่จำหน่ายไปกับจำนวนยาที่เรียกเก็บคืนมาได้
• ข้อ ค.: เป็นข้อความที่ถูกต้อง ยาที่ถูกเรียกคืนต้องจัดเก็บในพื้นที่กักกันเฉพาะ (Quarantine area) พร้อมติดป้ายสถานะ Recalled ชัดเจนเพื่อป้องกันการนำไปจำหน่ายซ้ำ
• ข้อ ง.: เป็นข้อความที่ถูกต้อง ระบบมาตรฐาน GMP กำหนดให้ต้องมีการทบทวนและปรับปรุง SOP การเรียกคืนยาอย่างต่อเนื่อง
• ข้อ จ.: เป็นข้อความที่ถูกต้อง ต้องมีการประเมินประสิทธิภาพระบบด้วยการซ้อมการเรียกคืนยาเสมือนจริง (Mock recall) เป็นระยะอย่างน้อยปีละ 1 ครั้ง</t>
        </is>
      </c>
      <c r="K188" s="104" t="inlineStr"/>
      <c r="L188" s="104" t="inlineStr">
        <is>
          <t>Preformulation &amp; GMP</t>
        </is>
      </c>
      <c r="M188" s="104" t="inlineStr">
        <is>
          <t>Good Manufacturing Practice</t>
        </is>
      </c>
      <c r="N188" s="62" t="inlineStr">
        <is>
          <t>Product</t>
        </is>
      </c>
      <c r="O188" s="104" t="inlineStr">
        <is>
          <t>[SOURCE: ข้อสอบจริง PLE CC1 (Product) ปี 2558 ข้อ 36]</t>
        </is>
      </c>
      <c r="P188" s="62" t="inlineStr">
        <is>
          <t>ข้อสอบเก่า</t>
        </is>
      </c>
      <c r="Q188" s="62" t="inlineStr">
        <is>
          <t>2558</t>
        </is>
      </c>
      <c r="R188" s="62" t="inlineStr"/>
    </row>
    <row r="189">
      <c r="A189" s="180" t="n">
        <v>187</v>
      </c>
      <c r="B189" s="104" t="inlineStr">
        <is>
          <t>จากใบรายงานผลการวิเคราะห์ (Certificate of Analysis: COA) ของยาเม็ดทั่วไป ข้อใดกล่าวถึงหลักการอ่านและแปลผลที่ถูกต้อง?</t>
        </is>
      </c>
      <c r="C189" s="104" t="inlineStr">
        <is>
          <t>cc1_product/image124.png</t>
        </is>
      </c>
      <c r="D189" s="104" t="inlineStr">
        <is>
          <t>ผลการทดสอบ Dissolution จะตัดสินว่าผ่านเกณฑ์ในการทดสอบขั้นแรก (S1) ได้ทันทีเมื่อค่าเฉลี่ยของยาทั้ง 6 เม็ดมากกว่าหรือเท่ากับ Q</t>
        </is>
      </c>
      <c r="E189" s="104" t="inlineStr">
        <is>
          <t>ผลการทดสอบ Disintegration จะถือว่าผ่านเกณฑ์หากเม็ดยาทั้งหมดละลายจนเป็นสารละลายใสไม่มีตะกอนภายในเวลาที่กำหนด</t>
        </is>
      </c>
      <c r="F189" s="104" t="inlineStr">
        <is>
          <t>ผลการทดสอบ Weight Variation จะตัดสินว่าผ่านเกณฑ์ก็ต่อเมื่อค่าน้ำหนักของยาทุกเม็ดไม่มีเม็ดใดอยู่นอกช่วงที่ระบุในเภสัชตำรับ (เช่น ไม่เกินบวกลบ 7.5% หรือบวกลบ 10%)</t>
        </is>
      </c>
      <c r="G189" s="104" t="inlineStr">
        <is>
          <t>ตัวยามีปริมาณต่ำกว่าเกณฑ์ที่กำหนดเมื่อผลการทดสอบหาปริมาณตัวยาสำคัญ (Assay) ของผลิตภัณฑ์สำเร็จรูป (Finished Product) อยู่นอกช่วงมาตรฐานที่ระบุใน Monograph (เช่น ต่ำกว่า 90.0% of labeled amount)</t>
        </is>
      </c>
      <c r="H189" s="104" t="inlineStr">
        <is>
          <t>ผลการทดสอบ Identification ถือเป็นผลการทดสอบเชิงคุณภาพที่ไม่จำเป็นต้องสรุปผลในใบรายงาน COA ก่อนการปล่อยผ่านยา (Batch Release)</t>
        </is>
      </c>
      <c r="I189" s="62" t="n">
        <v>4</v>
      </c>
      <c r="J189" s="104" t="inlineStr">
        <is>
          <t>✅ คำตอบที่ถูกต้อง: ข้อ ง. ตัวยามีปริมาณต่ำกว่าเกณฑ์ที่กำหนดเมื่อผลการทดสอบหาปริมาณตัวยาสำคัญ (Assay) ของผลิตภัณฑ์สำเร็จรูป (Finished Product) อยู่นอกช่วงมาตรฐานที่ระบุใน Monograph (เช่น ต่ำกว่า 90.0% of labeled amount)
🎯 ทำไมข้อนี้ถึงถูก: ตามมาตรฐานเภสัชตำรับสากล USP เกณฑ์การยอมรับการหาปริมาณตัวยาสำคัญ (Assay) ของผลิตภัณฑ์สำเร็จรูป (Finished Product) ทั่วไปมักกำหนดไว้ที่ 90.0% ถึง 110.0% of labeled amount หากผลวิเคราะห์ในใบรายงาน COA พบว่าได้ค่าต่ำกว่าเกณฑ์ขั้นต่ำ (เช่น ได้ 88.5%) จะถือว่ารุ่นผลิต (Batch) นั้นตกมาตรฐาน ไม่ผ่านเกณฑ์ และไม่สามารถปล่อยผ่าน (Batch release) สู่ท้องตลาดได้ตามมาตรฐาน GMP
🔍 ข้ออื่นผิดเพราะอะไร:
• ข้อ ก.: ผิด เพราะในขั้น S1 เกณฑ์ระบุว่ายาทุกเม็ดต้องมากกว่าหรือเท่ากับ Q + 5% (แต่ละเม็ดต้องผ่านเกณฑ์) ไม่ใช่ดูเพียงค่าเฉลี่ย
• ข้อ ข.: ผิด เพราะการทดสอบ Disintegration คือการแตกตัวของเม็ดยาจนไม่มีชิ้นส่วนตกค้างบนตะแกรง ไม่จำเป็นต้องละลายจนเป็นสารละลายใส
• ข้อ ค.: ผิด เพราะเกณฑ์การยอมรับตาม USP &lt;905&gt; Uniformity of Dosage Units ในปัจจุบันใช้การคำนวณ Acceptance Value (AV ไม่เกิน 15.0) ไม่ได้ใช้เกณฑ์ร้อยละเบี่ยงเบนรายเม็ดแบบดั้งเดิม
• ข้อ จ.: ผิดอย่างยิ่ง เพราะผลการพิสูจน์เอกลักษณ์ (Identification) เป็นข้อกำหนดบังคับขั้นวิกฤตที่ต้องผ่านเกณฑ์และต้องระบุในใบ COA ทุกรุ่นผลิตก่อน Batch release เสมอ</t>
        </is>
      </c>
      <c r="K189" s="104" t="inlineStr"/>
      <c r="L189" s="104" t="inlineStr">
        <is>
          <t>Preformulation &amp; GMP</t>
        </is>
      </c>
      <c r="M189" s="104" t="inlineStr">
        <is>
          <t>Good Manufacturing Practice</t>
        </is>
      </c>
      <c r="N189" s="62" t="inlineStr">
        <is>
          <t>Product</t>
        </is>
      </c>
      <c r="O189" s="104" t="inlineStr">
        <is>
          <t>[SOURCE: ข้อสอบจริง PLE CC1 (Product) ปี 2558 ข้อ 40]</t>
        </is>
      </c>
      <c r="P189" s="62" t="inlineStr">
        <is>
          <t>ข้อสอบเก่า</t>
        </is>
      </c>
      <c r="Q189" s="62" t="inlineStr">
        <is>
          <t>2558</t>
        </is>
      </c>
      <c r="R189" s="62" t="inlineStr"/>
    </row>
    <row r="190">
      <c r="A190" s="176" t="n">
        <v>188</v>
      </c>
      <c r="B190" t="inlineStr">
        <is>
          <t>8. การผลิตยาเคลือบฟิล์ม allopurinol มีการบันทึกลง BMR แต่ผู้ปฏิบัติงานลืมบันทึกแล้วมาบันทึกหลังจากกระบวนการเสร็จสิ้นแล้ว เป็นการปฏิบัติผิดหลัก data integrity ใดตาม ALCOA+</t>
        </is>
      </c>
      <c r="D190" t="inlineStr">
        <is>
          <t>Accurate</t>
        </is>
      </c>
      <c r="E190" t="inlineStr">
        <is>
          <t>Contemporaneous</t>
        </is>
      </c>
      <c r="F190" t="inlineStr">
        <is>
          <t>Enduring</t>
        </is>
      </c>
      <c r="G190" t="inlineStr">
        <is>
          <t>Legible</t>
        </is>
      </c>
      <c r="H190" t="inlineStr">
        <is>
          <t>Original</t>
        </is>
      </c>
      <c r="I190" t="n">
        <v>2</v>
      </c>
      <c r="J190" t="inlineStr">
        <is>
          <t>✅ คำตอบที่ถูกต้อง: ข้อ ข. Contemporaneous
🎯 ทำไมข้อนี้ถึงถูก: หลักการความสมบูรณ์ของข้อมูลตามมาตรฐานสากล ALCOA+ กำหนดให้ตัวอักษร C คือ Contemporaneous หมายถึง ข้อมูลต้องได้รับการบันทึกทันทีในเวลาจริงขณะกำลังดำเนินการปฏิบัติงาน (executed at the time the activity occurs) การลืมบันทึกแล้วนำมาบันทึกย้อนหลังหลังเสร็จสิ้นกระบวนการจึงผิดหลัก Contemporaneous โดยตรง
🔍 ข้ออื่นผิดเพราะอะไร:
• ข้อ ก. Accurate: หมายถึง ข้อมูลต้องถูกต้องตามความเป็นจริง ปราศจากข้อผิดพลาดหรือการแก้ไขโดยไม่ได้รับอนุญาต
• ข้อ ค. Enduring: หมายถึง ข้อมูลต้องได้รับการบันทึกลงในสื่อที่คงทนถาวร สามารถเก็บรักษาไว้ได้ตลอดอายุการเก็บรักษาเอกสาร
• ข้อ ง. Legible: หมายถึง ข้อมูลต้องอ่านออกได้ชัดเจน ตรวจสอบย้อนกลับได้
• ข้อ จ. Original: หมายถึง ข้อมูลต้องเป็นบันทึกต้นฉบับจริง (primary record) ไม่ใช่สำเนาที่ไม่ผ่านการรับรอง
---</t>
        </is>
      </c>
      <c r="L190" t="inlineStr">
        <is>
          <t>Preformulation &amp; GMP</t>
        </is>
      </c>
      <c r="M190" t="inlineStr">
        <is>
          <t>Data Integrity &amp; GMP</t>
        </is>
      </c>
      <c r="N190" t="inlineStr">
        <is>
          <t>Product</t>
        </is>
      </c>
      <c r="O190" t="inlineStr">
        <is>
          <t>ข้อ 8 Mock RxCU83</t>
        </is>
      </c>
      <c r="P190" t="inlineStr">
        <is>
          <t>ข้อสอบจำลอง</t>
        </is>
      </c>
      <c r="Q190" t="inlineStr">
        <is>
          <t>Mock RxCU83 ชุดที่ 1</t>
        </is>
      </c>
    </row>
    <row r="191">
      <c r="A191" s="176" t="n">
        <v>189</v>
      </c>
      <c r="B191" t="inlineStr">
        <is>
          <t>114. รูปสัณฐานผลึก (Crystal Form / Polymorph) ของตัวยาสำคัญที่เหมาะสมและนิยมเลือกนำมาใช้ในการเตรียมยาเม็ดเพื่อประกันความคงตัวทางกายภาพและเคมีตลอดอายุการใช้งาน คือข้อใด</t>
        </is>
      </c>
      <c r="D191" t="inlineStr">
        <is>
          <t>Monotropic stable polymorph</t>
        </is>
      </c>
      <c r="E191" t="inlineStr">
        <is>
          <t>Unstable enantiotropic polymorph</t>
        </is>
      </c>
      <c r="F191" t="inlineStr">
        <is>
          <t>Amorphous anhydrate</t>
        </is>
      </c>
      <c r="G191" t="inlineStr">
        <is>
          <t>Metastable polymorph</t>
        </is>
      </c>
      <c r="H191" t="inlineStr">
        <is>
          <t>Mixed solvate</t>
        </is>
      </c>
      <c r="I191" t="n">
        <v>1</v>
      </c>
      <c r="J191" t="inlineStr">
        <is>
          <t>✅ คำตอบที่ถูกต้อง: ข้อ ก. Monotropic stable polymorph
🎯 ทำไมข้อนี้ถึงถูก: ในการพัฒนาสูตรตำรับยาเม็ด รูปสัณฐานที่คงตัวที่สุดทางอุณหพลศาสตร์ (Thermodynamically stable polymorph เช่น รูปผลึกแบบ Monotropic ที่เสถียรที่สุด) เป็นรูปสัณฐานที่เหมาะสมในการผลิตระดับอุตสาหกรรมมากที่สุด เนื่องจากจะไม่เกิดการเปลี่ยนรูปผลึก (Phase transformation / Polymorphic transition) ในระหว่างการผลิตและการเก็บรักษา ทำให้คุณสมบัติการละลายและชีวประสิทธิผลคงที่สม่ำเสมอตลอดอายุยา
🔍 ข้ออื่นผิดเพราะอะไร:
• ข้อ ข. และ ข้อ ง. Unstable / Metastable polymorphs: แม้จะละลายน้ำได้เร็วกว่า แต่มีความไม่คงตัวและมีแนวโน้มตกผลึกเปลี่ยนรูปกลับไปเป็น stable form ทำให้การละลายเปลี่ยนไประหว่างเก็บรักษา
• ข้อ ค. Amorphous: ไม่มีระเบียบของผลึก ไวต่อความชื้นและมีแนวโน้มเกิด recrystallization ได้ง่ายมาก
• ข้อ จ. Solvate: มีโมเลกุลตัวทำละลายอินทรีย์ตกค้างในโครงผลึก ซึ่งอาจเป็นพิษและไม่คงตัว
---</t>
        </is>
      </c>
      <c r="L191" t="inlineStr">
        <is>
          <t>Preformulation &amp; GMP</t>
        </is>
      </c>
      <c r="M191" t="inlineStr">
        <is>
          <t>Preformulation &amp; Physicochemical Properties</t>
        </is>
      </c>
      <c r="N191" t="inlineStr">
        <is>
          <t>Product</t>
        </is>
      </c>
      <c r="O191" t="inlineStr">
        <is>
          <t>ข้อ 114 Mock RxCU83</t>
        </is>
      </c>
      <c r="P191" t="inlineStr">
        <is>
          <t>ข้อสอบจำลอง</t>
        </is>
      </c>
      <c r="Q191" t="inlineStr">
        <is>
          <t>Mock RxCU83 ชุดที่ 1</t>
        </is>
      </c>
    </row>
    <row r="192">
      <c r="A192" s="176" t="n">
        <v>190</v>
      </c>
      <c r="B192" t="inlineStr">
        <is>
          <t>7. ตามแนวทางการทดสอบความคงสภาพของสารสำคัญและผลิตภัณฑ์ยาตามมาตรฐานสากล ข้อกำหนดข้อใดเป็นการศึกษาความคงตัวต่อสภาวะแสงโดยเฉพาะ (Photostability testing)</t>
        </is>
      </c>
      <c r="D192" t="inlineStr">
        <is>
          <t>ASEAN Guidelines: Stability Testing of Drug Product</t>
        </is>
      </c>
      <c r="E192" t="inlineStr">
        <is>
          <t>ICH Guidelines: Q1A (R2)</t>
        </is>
      </c>
      <c r="F192" t="inlineStr">
        <is>
          <t>ICH Guidelines: Q1B</t>
        </is>
      </c>
      <c r="G192" t="inlineStr">
        <is>
          <t>ICH Guidelines: Q1C</t>
        </is>
      </c>
      <c r="H192" t="inlineStr">
        <is>
          <t>ICH Guidelines: Q1D</t>
        </is>
      </c>
      <c r="I192" t="n">
        <v>3</v>
      </c>
      <c r="J192" t="inlineStr">
        <is>
          <t>✅ คำตอบที่ถูกต้อง: ข้อ ค. ICH Guidelines: Q1B
🎯 ทำไมข้อนี้ถึงถูก: ICH Q1B มีชื่อทางการว่า "Stability Testing: Photostability Testing of New Drug Substances and Products" ซึ่งกำหนดเกณฑ์มาตรฐานการทดสอบการได้รับแสงของตัวยาสำคัญและผลิตภัณฑ์ยาสำเร็จรูป โดยกำหนดให้ตัวอย่างต้องได้รับแสงสว่างรวมไม่น้อยกว่า 1.2 ล้าน lux hours และพลังงานรังสีอัลตราไวโอเลตใกล้ (Near UV energy) ไม่น้อยกว่า 200 watt hours/square meter
🔍 ข้ออื่นผิดเพราะอะไร:
• ข้อ ก. ASEAN Stability Guideline: เป็นข้อกำหนดทั่วไปในเขตภูมิอากาศโซน IVb
• ข้อ ข. ICH Q1A (R2): การทดสอบความคงสภาพทั่วไป (Stability Testing of New Drug Substances and Products)
• ข้อ ง. ICH Q1C: การทดสอบความคงสภาพของรูปแบบยาใหม่ (New Dosage Forms)
• ข้อ จ. ICH Q1D: การใช้เทคนิค Bracketing and Matrixing Designs
---</t>
        </is>
      </c>
      <c r="L192" t="inlineStr">
        <is>
          <t>Preformulation &amp; GMP</t>
        </is>
      </c>
      <c r="M192" t="inlineStr">
        <is>
          <t>Stability testing</t>
        </is>
      </c>
      <c r="N192" t="inlineStr">
        <is>
          <t>Product</t>
        </is>
      </c>
      <c r="O192" t="inlineStr">
        <is>
          <t>ข้อ 7 Mock RxCU83 ชุดที่ 2</t>
        </is>
      </c>
      <c r="P192" t="inlineStr">
        <is>
          <t>ข้อสอบจำลอง</t>
        </is>
      </c>
      <c r="Q192" t="inlineStr">
        <is>
          <t>Mock RxCU83 ชุดที่ 2</t>
        </is>
      </c>
    </row>
    <row r="193">
      <c r="A193" s="176" t="n">
        <v>191</v>
      </c>
      <c r="B193" t="inlineStr">
        <is>
          <t>8. จากกราฟแสดงจลนศาสตร์การเสื่อมสลายของสารละลาย Losartan เมื่อได้รับแสงอย่างต่อเนื่อง พบว่าความเข้มข้นของ Losartan ลดลงแบบเอ็กซ์โพเนนเชียลตามเวลา และมีสารสลายตัว (Degradation products Compound 2 และ 3) เพิ่มขึ้นอย่างเป็นสัดส่วน ข้อสรุปใดถูกต้องที่สุดเกี่ยวกับอันดับของปฏิกิริยานี้</t>
        </is>
      </c>
      <c r="C193" t="inlineStr">
        <is>
          <t>mock2_rxcu83/page_1_Im1.png</t>
        </is>
      </c>
      <c r="D193" t="inlineStr">
        <is>
          <t>การเสื่อมสลายของยา Losartan เป็นไปตามปฏิกิริยาอันดับศูนย์ (Zero-order kinetics)</t>
        </is>
      </c>
      <c r="E193" t="inlineStr">
        <is>
          <t>การเสื่อมสลายของยา Losartan ไม่เป็นไปตามปฏิกิริยาอันดับศูนย์ (Non zero-order kinetics)</t>
        </is>
      </c>
      <c r="F193" t="inlineStr">
        <is>
          <t>การเสื่อมสลายของยา Losartan เป็นไปตามปฏิกิริยาอันดับหนึ่ง (First-order kinetics)</t>
        </is>
      </c>
      <c r="G193" t="inlineStr">
        <is>
          <t>การเสื่อมสลายของยา Losartan เป็นไปตามปฏิกิริยาอันดับสอง (Second-order kinetics)</t>
        </is>
      </c>
      <c r="H193" t="inlineStr">
        <is>
          <t>การเสื่อมสลายของยา Losartan มีอัตราคงที่ตลอดเวลาไม่ขึ้นกับความเข้มข้น</t>
        </is>
      </c>
      <c r="I193" t="n">
        <v>3</v>
      </c>
      <c r="J193" t="inlineStr">
        <is>
          <t>✅ คำตอบที่ถูกต้อง: ข้อ ค. การเสื่อมสลายของยา Losartan เป็นไปตามปฏิกิริยาอันดับหนึ่ง (First-order kinetics)
🎯 ทำไมข้อนี้ถึงถูก: ในสารละลายยา การสลายตัวทางแสง (Photodegradation) ของ Losartan เป็นไปตามปฏิกิริยาอันดับหนึ่ง (First-order kinetics) ซึ่งอัตราการลดลงของความเข้มข้นตัวยาเป็นสัดส่วนโดยตรงกับความเข้มข้นที่เหลืออยู่ ณ ขณะนั้น (dC/dt = -kC) ส่งผลให้กราฟความสัมพันธ์ระหว่างความเข้มข้นกับเวลา (Concentration vs Time) มีลักษณะโค้งลดลงแบบ Exponential decay และเมื่อพล็อตระหว่าง ln(C) กับเวลาจะได้เส้นตรง
🔍 ข้ออื่นผิดเพราะอะไร:
• ข้อ ก. และ จ. Zero-order จะมีอัตราคงที่ กราฟความเข้มข้นเทียบกับเวลาเป็นเส้นตรง (C vs t is linear) ซึ่งไม่ตรงกับในสารละลายใส
• ข้อ ข. แม้จะไม่เป็นอันดับศูนย์ แต่ข้อ ค. มีความจำเพาะเจาะจงและถูกต้องตามหลักจลนศาสตร์เคมีสมบูรณ์กว่า
• ข้อ ง. Second-order พล็อต 1/C เทียบกับเวลาจึงจะเป็นเส้นตรง
---</t>
        </is>
      </c>
      <c r="L193" t="inlineStr">
        <is>
          <t>Preformulation &amp; GMP</t>
        </is>
      </c>
      <c r="M193" t="inlineStr">
        <is>
          <t>Chemical Kinetics &amp; Degradation</t>
        </is>
      </c>
      <c r="N193" t="inlineStr">
        <is>
          <t>Product</t>
        </is>
      </c>
      <c r="O193" t="inlineStr">
        <is>
          <t>ข้อ 8 Mock RxCU83 ชุดที่ 2</t>
        </is>
      </c>
      <c r="P193" t="inlineStr">
        <is>
          <t>ข้อสอบจำลอง</t>
        </is>
      </c>
      <c r="Q193" t="inlineStr">
        <is>
          <t>Mock RxCU83 ชุดที่ 2</t>
        </is>
      </c>
    </row>
    <row r="194">
      <c r="A194" s="176" t="n">
        <v>192</v>
      </c>
      <c r="B194" t="inlineStr">
        <is>
          <t>หากท่านต้องการทำการทดสอบ Uniformity of Dosage Units ของผลิตภัณฑ์ Atorvastatin 40 mg tablet นี้ ซึ่งมีน้ำหนักเม็ดยาเฉลี่ย 150 mg ท่านจะเลือกใช้วิธีใดตามเกณฑ์เภสัชตำรับ</t>
        </is>
      </c>
      <c r="D194" t="inlineStr">
        <is>
          <t>Content Uniformity เนื่องจากตัวยาสําคัญมากกว่า 25 mg</t>
        </is>
      </c>
      <c r="E194" t="inlineStr">
        <is>
          <t>Content Uniformity เนื่องจากตัวยาสําคัญมากกว่า 25 mg แต่มีสัดส่วนของตัวยาสําคัญมากกว่า 25%</t>
        </is>
      </c>
      <c r="F194" t="inlineStr">
        <is>
          <t>Weight Variation เนื่องจากตัวยาสําคัญมากกว่า 25 mg และมีสัดส่วนของตัวยาสําคัญมากกว่า 25%</t>
        </is>
      </c>
      <c r="G194" t="inlineStr">
        <is>
          <t>Weight Variation เนื่องจากตัวยาสําคัญมากกว่า 25 mg หรือมีสัดส่วนของตัวยาสําคัญมากกว่า 25%</t>
        </is>
      </c>
      <c r="H194" t="inlineStr">
        <is>
          <t>Content Uniformity เนื่องจากตัวยาสําคัญน้อยกว่า 25 mg หรือมีสัดส่วนของตัวยาสําคัญมากกว่า 25%</t>
        </is>
      </c>
      <c r="I194" t="n">
        <v>3</v>
      </c>
      <c r="J194" t="inlineStr">
        <is>
          <t>✅ คำตอบที่ถูกต้อง: ข้อ ค. Weight Variation เนื่องจากตัวยาสําคัญมากกว่า 25 mg และมีสัดส่วนของตัวยาสําคัญมากกว่า 25%
🎯 ทำไมข้อนี้ถึงถูก:
ตามเกณฑ์ USP Uniformity of Dosage Units สำหรับยาเม็ดตอกเคลือบฟิล์ม (Film-coated tablets):
จะสามารถใช้วิธี Weight Variation ได้เมื่อตัวยาสูตรมีปริมาณตัวยาสักคัญ ตั้งแต่ 25 mg ขึ้นไป และ มีสัดส่วนของตัวยาสำคัญ คิดเป็น ตั้งแต่ 25% ของน้ำหนักเม็ดยารวม ขึ้นไป
(ในข้อนี้ ตัวยาสำคัญ 40 mg &gt; 25 mg และสัดส่วน 40/150 = 26.7% &gt; 25% จึงเข้าเกณฑ์ทั้งสองข้อและใช้วิธี Weight Variation ได้)
🔍 ข้ออื่นผิดเพราะอะไร:
• ข้อ ก. ผิด เพราะหากเข้าเกณฑ์ทั้งปริมาณยาและสัดส่วน สามารถใช้วิธี Weight Variation ได้อย่างถูกต้องและประหยัดเวลากว่า
• ข้อ ข. ผิด เพราะเหตุผลที่ระบุเข้าเกณฑ์ Weight Variation ไม่ใช่ Content Uniformity
• ข้อ ง. ผิด เพราะเกณฑ์ต้องเป็น และ (AND) ทั้งสองเงื่อนไข มิใช่ หรือ (OR)
• ข้อ จ. ผิด เพราะปริมาณตัวยาสำคัญคือ 40 mg ซึ่งมากกว่า 25 mg
---</t>
        </is>
      </c>
      <c r="K194" t="inlineStr">
        <is>
          <t>Product</t>
        </is>
      </c>
      <c r="L194" t="inlineStr">
        <is>
          <t>Preformulation &amp; GMP</t>
        </is>
      </c>
      <c r="M194" t="inlineStr">
        <is>
          <t>Uniformity of Dosage Units</t>
        </is>
      </c>
      <c r="N194" t="inlineStr">
        <is>
          <t>Product</t>
        </is>
      </c>
      <c r="O194" t="inlineStr">
        <is>
          <t>รุ่น RxCU83</t>
        </is>
      </c>
      <c r="P194" t="inlineStr">
        <is>
          <t>แบบฝึกหัด</t>
        </is>
      </c>
      <c r="Q194" t="inlineStr">
        <is>
          <t>Quiz เตรียมสอบ CC1 RxCU83</t>
        </is>
      </c>
    </row>
    <row r="195">
      <c r="A195" s="176" t="n">
        <v>193</v>
      </c>
      <c r="B195" t="inlineStr">
        <is>
          <t>จากภาพ แสดงภาชนะบรรจุที่มีแถบพลาสติกหดรัดฝาขวด (Shrink band / Tear-strip) ซึ่งจะฉีกขาดเมื่อมีการเปิด จัดเป็นภาชนะบรรจุชนิดใด
&lt;img src="/PLE%20CC%20Quiz/images/quiz_cc1/quiz_cc1_p28_img1.png"&gt;</t>
        </is>
      </c>
      <c r="D195" t="inlineStr">
        <is>
          <t>Tight container</t>
        </is>
      </c>
      <c r="E195" t="inlineStr">
        <is>
          <t>Well-closed container</t>
        </is>
      </c>
      <c r="F195" t="inlineStr">
        <is>
          <t>Tamper-evident / Tamper-resistant packaging</t>
        </is>
      </c>
      <c r="G195" t="inlineStr">
        <is>
          <t>Light-resistant container</t>
        </is>
      </c>
      <c r="H195" t="inlineStr">
        <is>
          <t>Hermetic container</t>
        </is>
      </c>
      <c r="I195" t="n">
        <v>3</v>
      </c>
      <c r="J195" t="inlineStr">
        <is>
          <t>✅ คำตอบที่ถูกต้อง: ข้อ ค. Tamper-evident / Tamper-resistant packaging
🎯 ทำไมข้อนี้ถึงถูก:
ภาชนะบรรจุที่มีลักษณะบ่งชี้หรือป้องกันการเปิดแกะทำลาย (Tamper-evident / Tamper-resistant packaging) มีอุปกรณ์หรือแถบซีลที่เห็นได้ชัดเจนว่าหากมีการเปิดใช้หรือถูกเปิดก่อนถึงมือผู้บริโภค แถบจะฉีกขาดเสียหายทันที
🔍 ข้ออื่นผิดเพราะอะไร:
• ข้อ ก. ผิด เพราะ Tight container เป็นภาชนะป้องกันสารแปลกปลอม ของเหลว และการระเหย
• ข้อ ข. ผิด เพราะ Well-closed container เป็นภาชนะป้องกันของแข็งภายนอกและการสูญหายของยา
• ข้อ ง. ผิด เพราะ Light-resistant container เป็นภาชนะทึบแสงป้องกันแสง
• ข้อ จ. ผิด เพราะ Hermetic container เป็นภาชนะปิดสนิทป้องกันอากาศและก๊าซ</t>
        </is>
      </c>
      <c r="K195" t="inlineStr">
        <is>
          <t>Product</t>
        </is>
      </c>
      <c r="L195" t="inlineStr">
        <is>
          <t>Preformulation &amp; GMP</t>
        </is>
      </c>
      <c r="M195" t="inlineStr">
        <is>
          <t>Good Manufacturing Practice (GMP)</t>
        </is>
      </c>
      <c r="N195" t="inlineStr">
        <is>
          <t>Product</t>
        </is>
      </c>
      <c r="O195" t="inlineStr">
        <is>
          <t>รุ่น RxCU83</t>
        </is>
      </c>
      <c r="P195" t="inlineStr">
        <is>
          <t>แบบฝึกหัด</t>
        </is>
      </c>
      <c r="Q195" t="inlineStr">
        <is>
          <t>Quiz เตรียมสอบ CC1 RxCU83</t>
        </is>
      </c>
    </row>
    <row r="196">
      <c r="A196" s="176" t="n">
        <v>194</v>
      </c>
      <c r="B196" t="inlineStr">
        <is>
          <t>ในการศึกษาก่อนการตั้งตำรับ (Preformulation studies) ยาเม็ด Enalapril ข้อมูลใดไม่จำเป็นสำหรับการตั้งตำรับยานี้</t>
        </is>
      </c>
      <c r="D196" t="inlineStr">
        <is>
          <t>Solubility and pKa</t>
        </is>
      </c>
      <c r="E196" t="inlineStr">
        <is>
          <t>Polymorphism and crystal habit</t>
        </is>
      </c>
      <c r="F196" t="inlineStr">
        <is>
          <t>Stability profile (pH, moisture, temperature)</t>
        </is>
      </c>
      <c r="G196" t="inlineStr">
        <is>
          <t>Efficacy and clinical outcome in Phase III clinical trial</t>
        </is>
      </c>
      <c r="H196" t="inlineStr">
        <is>
          <t>Compatibility between drug and excipients</t>
        </is>
      </c>
      <c r="I196" t="n">
        <v>4</v>
      </c>
      <c r="J196" t="inlineStr">
        <is>
          <t>✅ คำตอบที่ถูกต้อง: ข้อ ง. Efficacy and clinical outcome in Phase III clinical trial
🎯 ทำไมข้อนี้ถึงถูก:
Preformulation studies เป็นขั้นตอนการประเมินคุณสมบัติทางเคมีกายภาพ (Physicochemical properties) ของโมเลกุลยาและสารช่วยในห้องปฏิบัติการเพื่อนำมาออกแบบสูตรตำรับ ไม่รวมถึงข้อมูลประสิทธิภาพทางคลินิกในผู้ป่วย (Clinical trial phase III)
🔍 ข้ออื่นผิดเพราะอะไร:
• ข้อ ก. ผิด เพราะการละลายและ pKa จำเป็นต่อการเลือกบัฟเฟอร์และการดูดซึม
• ข้อ ข. ผิด เพราะรูปผลึกมีผลต่อการละลายและความคงตัว
• ข้อ ค. ผิด เพราะความคงตัวจำเป็นต่อการเลือกสารช่วยและสภาวะการเก็บรักษา
• ข้อ จ. ผิด เพราะความเข้ากันได้ระหว่างตัวยากับสารช่วยจำเป็นต่อการป้องกันการเสื่อมสลาย</t>
        </is>
      </c>
      <c r="K196" t="inlineStr">
        <is>
          <t>Product</t>
        </is>
      </c>
      <c r="L196" t="inlineStr">
        <is>
          <t>Preformulation &amp; GMP</t>
        </is>
      </c>
      <c r="M196" t="inlineStr">
        <is>
          <t>Preformulation testing</t>
        </is>
      </c>
      <c r="N196" t="inlineStr">
        <is>
          <t>Product</t>
        </is>
      </c>
      <c r="O196" t="inlineStr">
        <is>
          <t>รุ่น RxCU83</t>
        </is>
      </c>
      <c r="P196" t="inlineStr">
        <is>
          <t>แบบฝึกหัด</t>
        </is>
      </c>
      <c r="Q196" t="inlineStr">
        <is>
          <t>Quiz เตรียมสอบ CC1 RxCU83</t>
        </is>
      </c>
    </row>
    <row r="197">
      <c r="A197" s="176" t="n">
        <v>195</v>
      </c>
      <c r="B197" t="inlineStr">
        <is>
          <t>ในสูตรตำรับยาเตรียมของเหลวหรือยาฉีด การเติมสาร Edetate Disodium (Disodium EDTA) ลงในสูตรตำรับ มีวัตถุประสงค์หลักเพื่อทำหน้าที่เป็นสารช่วยทางเภสัชกรรมชนิดใด</t>
        </is>
      </c>
      <c r="C197" t="inlineStr">
        <is>
          <t>Buffering agent</t>
        </is>
      </c>
      <c r="D197" t="inlineStr">
        <is>
          <t>Chelating agent</t>
        </is>
      </c>
      <c r="E197" t="inlineStr">
        <is>
          <t>pH adjusting agent</t>
        </is>
      </c>
      <c r="F197" t="inlineStr">
        <is>
          <t>Tonicity agent</t>
        </is>
      </c>
      <c r="G197" t="inlineStr">
        <is>
          <t>Primary antimicrobial preservative</t>
        </is>
      </c>
      <c r="H197" t="n">
        <v>2</v>
      </c>
      <c r="I197" t="inlineStr">
        <is>
          <t>✅ คำตอบที่ถูกต้อง: ข้อ ข. Chelating agent
🎯 ทำไมข้อนี้ถึงถูก: Edetate disodium (Disodium EDTA) ทำหน้าที่เป็น Chelating agent หรือ Sequestering agent จับกับไอออนของโลหะหนัก (เช่น Fe2+, Cu2+, Ca2+) ซึ่งเป็นตัวเร่งปฏิกิริยาออกซิเดชัน (Oxidation catalyst) จึงทำหน้าที่เป็น Antioxidant synergist ช่วยป้องกันการสลายตัวของตัวยาสำคัญจากปฏิกิริยาออกซิเดชัน
🔍 ข้ออื่นผิดเพราะอะไร:
• ข้อ ก.: Buffering agent ได้แก่ สารละลายบัฟเฟอร์ เช่น Citrate buffer, Phosphate buffer ทำหน้าที่คงค่า pH
• ข้อ ค.: pH adjusting agent ได้แก่ กรด-เบสเดี่ยว เช่น Hydrochloric acid หรือ Sodium hydroxide
• ข้อ ง.: Tonicity agent สารปรับความดันออสโมติก ได้แก่ Sodium chloride หรือ Dextrose
• ข้อ จ.: Primary antimicrobial preservative ได้แก่ Benzalkonium chloride, Parabens หรือ Phenol</t>
        </is>
      </c>
      <c r="K197" t="inlineStr">
        <is>
          <t>Intermediate</t>
        </is>
      </c>
      <c r="L197" t="inlineStr">
        <is>
          <t>Preformulation &amp; GMP</t>
        </is>
      </c>
      <c r="M197" t="inlineStr">
        <is>
          <t>Chelating Agents &amp; Antioxidant Synergists</t>
        </is>
      </c>
      <c r="N197" t="inlineStr">
        <is>
          <t>Product</t>
        </is>
      </c>
      <c r="O197" t="inlineStr">
        <is>
          <t>[RECONSTRUCTED: ปรับแต่งและเติมเต็มบริบทโจทย์/ตัวเลือกเพื่อความสมบูรณ์] ข้อสอบจริง PLE-CC1 ปี 2567 ข้อ 7</t>
        </is>
      </c>
      <c r="P197" t="inlineStr">
        <is>
          <t>ข้อสอบจริง</t>
        </is>
      </c>
      <c r="Q197" t="inlineStr">
        <is>
          <t>2567</t>
        </is>
      </c>
    </row>
    <row r="198">
      <c r="A198" s="176" t="n">
        <v>196</v>
      </c>
      <c r="B198" t="inlineStr">
        <is>
          <t>สภาวะการทดสอบความคงสภาพแบบเร่ง (Accelerated stability testing) สำหรับผลิตภัณฑ์ยาสำเร็จรูปตามเกณฑ์มาตรฐาน ASEAN Guideline on Stability Study of Drug Product สำหรับ Climate Zone IVb กำหนดไว้ที่สภาวะใด</t>
        </is>
      </c>
      <c r="C198" t="inlineStr">
        <is>
          <t>40°C ± 2°C / 75% RH ± 5% RH</t>
        </is>
      </c>
      <c r="D198" t="inlineStr">
        <is>
          <t>40°C ± 2°C / 70% RH ± 5% RH</t>
        </is>
      </c>
      <c r="E198" t="inlineStr">
        <is>
          <t>30°C ± 2°C / 75% RH ± 5% RH</t>
        </is>
      </c>
      <c r="F198" t="inlineStr">
        <is>
          <t>30°C ± 2°C / 65% RH ± 5% RH</t>
        </is>
      </c>
      <c r="G198" t="inlineStr">
        <is>
          <t>25°C ± 2°C / 60% RH ± 5% RH</t>
        </is>
      </c>
      <c r="H198" t="n">
        <v>1</v>
      </c>
      <c r="I198" t="inlineStr">
        <is>
          <t>✅ คำตอบที่ถูกต้อง: ข้อ ก. 40°C ± 2°C / 75% RH ± 5% RH
🎯 ทำไมข้อนี้ถึงถูก: ตามแนวทางการทดสอบความคงสภาพของผลิตภัณฑ์ยาของกลุ่มประเทศอาเซียน (ASEAN Harmonization Guidelines on Stability Study) และ ICH Q1A สำหรับ Climate Zone IVb (Hot and very humid) การทดสอบสภาวะเร่ง (Accelerated condition) ต้องดำเนินการที่อุณหภูมิ 40°C ± 2°C และความชื้นสัมพัทธ์ 75% RH ± 5% RH เป็นระยะเวลาอย่างน้อย 6 เดือน
🔍 ข้ออื่นผิดเพราะอะไร:
• ข้อ ข. 40°C ± 2°C / 70% RH ± 5% RH: ความชื้นสัมพัทธ์ไม่ถูกต้องตามเกณฑ์มาตรฐานของ ASEAN และ ICH
• ข้อ ค. 30°C ± 2°C / 75% RH ± 5% RH: เป็นสภาวะการทดสอบระยะยาว (Long-term / Real-time stability condition) สำหรับ Zone IVb ไม่ใช่สภาวะเร่ง
• ข้อ ง. 30°C ± 2°C / 65% RH ± 5% RH: เป็นสภาวะ Intermediate condition สำหรับ Zone II ไม่ใช่สภาวะเร่งสำหรับ Zone IVb
• ข้อ จ. 25°C ± 2°C / 60% RH ± 5% RH: เป็นสภาวะ Long-term stability สำหรับ Climate Zone I และ II ในแถบยุโรปและอเมริกา</t>
        </is>
      </c>
      <c r="K198" t="inlineStr">
        <is>
          <t>Product</t>
        </is>
      </c>
      <c r="L198" t="inlineStr">
        <is>
          <t>Preformulation &amp; GMP</t>
        </is>
      </c>
      <c r="M198" t="inlineStr">
        <is>
          <t>Accelerated Stability Testing</t>
        </is>
      </c>
      <c r="N198" t="inlineStr">
        <is>
          <t>ข้อสอบจริง</t>
        </is>
      </c>
      <c r="O198" t="inlineStr">
        <is>
          <t>PLE_CC1_2567_Key ข้อ 85</t>
        </is>
      </c>
      <c r="P198" t="inlineStr">
        <is>
          <t>2567</t>
        </is>
      </c>
      <c r="Q198" t="inlineStr">
        <is>
          <t>ข้อสอบจริง ศรภ. สภาเภสัชกรรม</t>
        </is>
      </c>
    </row>
    <row r="199">
      <c r="A199" s="176" t="n">
        <v>197</v>
      </c>
      <c r="B199" t="inlineStr">
        <is>
          <t>บนแผงบรรจุยาเม็ดระบุข้อความวันสิ้นอายุของยาว่า "Exp. Apr/26" ตามหลักเกณฑ์มาตรฐานทางเภสัชกรรม ยาดังกล่าวจะหมดอายุการใช้งาน ณ วันที่เท่าใด</t>
        </is>
      </c>
      <c r="C199" t="inlineStr">
        <is>
          <t>30 เมษายน 2569 (30 April 2026)</t>
        </is>
      </c>
      <c r="D199" t="inlineStr">
        <is>
          <t>1 เมษายน 2569 (1 April 2026)</t>
        </is>
      </c>
      <c r="E199" t="inlineStr">
        <is>
          <t>15 เมษายน 2569 (15 April 2026)</t>
        </is>
      </c>
      <c r="F199" t="inlineStr">
        <is>
          <t>30 เมษายน 2568 (30 April 2025)</t>
        </is>
      </c>
      <c r="G199" t="inlineStr">
        <is>
          <t>1 เมษายน 2570 (1 April 2027)</t>
        </is>
      </c>
      <c r="H199" t="n">
        <v>1</v>
      </c>
      <c r="I199" t="inlineStr">
        <is>
          <t>✅ คำตอบที่ถูกต้อง: ข้อ ก. 30 เมษายน 2569 (30 April 2026)
🎯 ทำไมข้อนี้ถึงถูก: ตามแนวทางปฏิบัติสากลของเภสัชตำรับ (USP) และหน่วยงานกำกับดูแลด้านยา ในกรณีที่ฉลากยาหรือแผงยาระบุวันหมดอายุเฉพาะเดือนและปี (เช่น Exp. Apr/26 หรือ 04/2026) โดยไม่ได้ระบุวันที่ ให้ถือว่าผลิตภัณฑ์ยาดังกล่าวมีอายุการใช้งานจนถึงวันสุดท้ายของเดือนที่ระบุ ซึ่งสำหรับเดือนเมษายน (April) คือวันที่ 30 เมษายน ค.ศ. 2026 ตรงกับปี พ.ศ. 2569
🔍 ข้ออื่นผิดเพราะอะไร:
• ข้อ ข. 1 เมษายน 2569: ไม่ใช่วันหมดอายุตามหลักสากล เนื่องจากยาสามารถใช้ได้ตลอดทั้งเดือนที่ระบุจนถึงวันสุดท้าย
• ข้อ ค. 15 เมษายน 2569: การกำหนดกลางเดือนไม่มีหลักเกณฑ์รองรับในทางเภสัชตำรับ
• ข้อ ง. 30 เมษายน 2568: ปี ค.ศ. 2026 ตรงกับ พ.ศ. 2569 ไม่ใช่ 2568
• ข้อ จ. 1 เมษายน 2570: คำนวณปี พ.ศ. คลาดเคลื่อน</t>
        </is>
      </c>
      <c r="K199" t="inlineStr">
        <is>
          <t>Product</t>
        </is>
      </c>
      <c r="L199" t="inlineStr">
        <is>
          <t>Preformulation &amp; GMP</t>
        </is>
      </c>
      <c r="M199" t="inlineStr">
        <is>
          <t>Drug Expiration Date Interpretation</t>
        </is>
      </c>
      <c r="N199" t="inlineStr">
        <is>
          <t>ข้อสอบจริง</t>
        </is>
      </c>
      <c r="O199" t="inlineStr">
        <is>
          <t>PLE_CC1_2567_Key ข้อ 97</t>
        </is>
      </c>
      <c r="P199" t="inlineStr">
        <is>
          <t>2567</t>
        </is>
      </c>
      <c r="Q199" t="inlineStr">
        <is>
          <t>ข้อสอบจริง ศรภ. สภาเภสัชกรรม</t>
        </is>
      </c>
    </row>
    <row r="200">
      <c r="A200" s="177" t="n">
        <v>198</v>
      </c>
      <c r="B200" s="34" t="inlineStr">
        <is>
          <t>ตามหลักเกณฑ์วิธีการที่ดีในการผลิตยา (GMP PIC/S Guide to Good Manufacturing Practice: Annex 19 &amp; Chapter 4) เอกสารบันทึกการผลิตรุ่น (Batch Processing Records) และเอกสารการควบคุมคุณภาพของเภสัชภัณฑ์แต่ละรุ่นผลิต ต้องได้รับการเก็บรักษาไว้เป็นระยะเวลาอย่างน้อยเท่าใด</t>
        </is>
      </c>
      <c r="C200" s="100" t="inlineStr"/>
      <c r="D200" s="34" t="inlineStr">
        <is>
          <t>อย่างน้อย 1 ปี หลังจากวันสิ้นอายุของผลิตภัณฑ์รุ่นนั้นๆ (At least 1 year after expiration date)</t>
        </is>
      </c>
      <c r="E200" s="34" t="inlineStr">
        <is>
          <t>อย่างน้อย 6 เดือน หลังจากวันสิ้นอายุของผลิตภัณฑ์</t>
        </is>
      </c>
      <c r="F200" s="34" t="inlineStr">
        <is>
          <t>อย่างน้อย 3 ปี นับจากวันที่ผลิตเสร็จสิ้น</t>
        </is>
      </c>
      <c r="G200" s="34" t="inlineStr">
        <is>
          <t>อย่างน้อย 5 ปี นับจากวันที่จำหน่ายออกจากโรงงาน</t>
        </is>
      </c>
      <c r="H200" s="34" t="inlineStr">
        <is>
          <t>อย่างน้อย 10 ปี ทุกกรณี</t>
        </is>
      </c>
      <c r="I200" s="100" t="n">
        <v>1</v>
      </c>
      <c r="J200" s="34" t="inlineStr">
        <is>
          <t>✅ คำตอบที่ถูกต้อง: ข้อ ก. อย่างน้อย 1 ปี หลังจากวันสิ้นอายุของผลิตภัณฑ์รุ่นนั้นๆ (At least 1 year after expiration date)
🎯 ทำไมข้อนี้ถึงถูก:
ตามข้อกำหนดมาตรฐาน GMP PIC/S (Chapter 4 Documentation): เอกสารบันทึกเกี่ยวกับรุ่นการผลิตยา (Batch records) ต้องเก็บรักษาไว้เป็นระยะเวลาอย่างน้อย 1 ปีหลังจากวันสิ้นอายุของผลิตภัณฑ์ยาในรุ่นนั้นๆ (At least 1 year after the expiry date of the batch) หรืออย่างน้อย 5 ปีหลังจากที่ผู้มีหน้าที่ปฏิบัติการ (Qualified Person: QP) ปลดปล่อยรุ่นการผลิต แล้วแต่ระยะเวลาใดจะยาวนานกว่า
🔍 ข้ออื่นผิดเพราะอะไร:
• ข้อ ข. ค. ง. และ จ. ไม่ตรงตามเกณฑ์มาตรฐานขั้นต่ำที่กำหนดใน GMP PIC/S</t>
        </is>
      </c>
      <c r="K200" s="100" t="inlineStr"/>
      <c r="L200" s="34" t="inlineStr">
        <is>
          <t>Preformulation &amp; GMP</t>
        </is>
      </c>
      <c r="M200" s="34" t="inlineStr">
        <is>
          <t>GMP PIC/S Documentation &amp; Batch Record Retention</t>
        </is>
      </c>
      <c r="N200" s="100" t="inlineStr">
        <is>
          <t>Product</t>
        </is>
      </c>
      <c r="O200" s="34" t="inlineStr">
        <is>
          <t>ข้อสอบจริง PLE-CC1 ปี 2566 Day 1 ข้อ 119 [CASE_2566_LAW_01]</t>
        </is>
      </c>
      <c r="P200" s="100" t="inlineStr">
        <is>
          <t>ข้อสอบจริง</t>
        </is>
      </c>
      <c r="Q200" s="100" t="inlineStr">
        <is>
          <t>2566 Day 1</t>
        </is>
      </c>
      <c r="R200" s="100" t="inlineStr"/>
    </row>
    <row r="201">
      <c r="A201" s="178" t="n">
        <v>199</v>
      </c>
      <c r="B201" s="179" t="inlineStr">
        <is>
          <t>ตามแนวทางการทดสอบความคงตัวของผลิตภัณฑ์ยาสำเร็จรูปของกลุ่มประเทศอาเซียน (ASEAN Guidelines on Stability Study of Drug Product) และ ICH Guidelines สำหรับเขตภูมิอากาศโซนร้อนชื้นสูง (Climatic Zone IVb ซึ่งรวมถึงประเทศไทย)
สภาวะการเร่ง (Accelerated stability testing condition) สำหรับการศึกษาความคงตัวของผลิตภัณฑ์ยา กำหนดให้ควบคุมที่อุณหภูมิและความชื้นสัมพัทธ์ในข้อใด</t>
        </is>
      </c>
      <c r="C201" s="178" t="inlineStr"/>
      <c r="D201" s="179" t="inlineStr">
        <is>
          <t>25 องศาเซลเซียส ± 2 องศาเซลเซียส / ความชื้นสัมพัทธ์ 60% RH ± 5% RH</t>
        </is>
      </c>
      <c r="E201" s="179" t="inlineStr">
        <is>
          <t>30 องศาเซลเซียส ± 2 องศาเซลเซียส / ความชื้นสัมพัทธ์ 65% RH ± 5% RH</t>
        </is>
      </c>
      <c r="F201" s="179" t="inlineStr">
        <is>
          <t>30 องศาเซลเซียส ± 2 องศาเซลเซียส / ความชื้นสัมพัทธ์ 75% RH ± 5% RH</t>
        </is>
      </c>
      <c r="G201" s="179" t="inlineStr">
        <is>
          <t>40 องศาเซลเซียส ± 2 องศาเซลเซียส / ความชื้นสัมพัทธ์ 75% RH ± 5% RH</t>
        </is>
      </c>
      <c r="H201" s="179" t="inlineStr">
        <is>
          <t>45 องศาเซลเซียส ± 2 องศาเซลเซียส / ความชื้นสัมพัทธ์ 75% RH ± 5% RH</t>
        </is>
      </c>
      <c r="I201" s="178" t="n">
        <v>4</v>
      </c>
      <c r="J201" s="179" t="inlineStr">
        <is>
          <t>✅ คำตอบที่ถูกต้อง: ข้อ ง. 40 องศาเซลเซียส ± 2 องศาเซลเซียส / ความชื้นสัมพัทธ์ 75% RH ± 5% RH
🎯 ทำไมข้อนี้ถึงถูก:
ตามเกณฑ์มาตรฐาน ASEAN Harmonization on Stability Study และ ICH Guidelines สำหรับ Climatic Zone IVb (Hot and higher humidity เช่น ประเทศไทย):
• สภาวะเร่ง (Accelerated condition) กำหนดมาตรฐานสากลที่ 40 °C ± 2 °C / 75% RH ± 5% RH (ทดสอบเป็นเวลาอย่างน้อย 6 เดือน)
• สภาวะระยะยาว (Long-term / Real-time condition) สำหรับ Zone IVb กำหนดที่ 30 °C ± 2 °C / 75% RH ± 5% RH
🔍 ข้ออื่นผิดเพราะอะไร:
• ข้อ ก. 25 °C / 60% RH เป็นสภาวะ Long-term สำหรับ Climatic Zone I และ II (ประเทศเขตหนาว/อบอุ่น)
• ข้อ ข. 30 °C / 65% RH เป็นสภาวะ Long-term เดิมสำหรับ Zone IVa
• ข้อ ค. 30 °C / 75% RH เป็นสภาวะการทดสอบระยะยาวตามเวลาจริง (Long-term stability) สำหรับ Zone IVb ของไทย ไม่ใช่สภาวะเร่ง
• ข้อ จ. 45 °C ไม่ใช่สภาวะมาตรฐานตามแนวทางของอาเซียนและ ICH</t>
        </is>
      </c>
      <c r="K201" s="178" t="inlineStr"/>
      <c r="L201" s="179" t="inlineStr">
        <is>
          <t>Preformulation &amp; GMP</t>
        </is>
      </c>
      <c r="M201" s="179" t="inlineStr">
        <is>
          <t>Accelerated Stability Testing &amp; Climatic Zone IVb</t>
        </is>
      </c>
      <c r="N201" s="178" t="inlineStr">
        <is>
          <t>Product</t>
        </is>
      </c>
      <c r="O201" s="179" t="inlineStr">
        <is>
          <t>ข้อสอบจริง PLE-CC1 ปี 2566 Day 2 ข้อ 51 [CASE_2566_ANGINA_01]</t>
        </is>
      </c>
      <c r="P201" s="178" t="inlineStr">
        <is>
          <t>ข้อสอบจริง</t>
        </is>
      </c>
      <c r="Q201" s="178" t="inlineStr">
        <is>
          <t>2566 Day 2</t>
        </is>
      </c>
      <c r="R201" s="178" t="inlineStr">
        <is>
          <t>CASE_2566_ANGINA_01</t>
        </is>
      </c>
    </row>
    <row r="202">
      <c r="A202" s="178" t="n">
        <v>200</v>
      </c>
      <c r="B202" s="179" t="inlineStr">
        <is>
          <t>ในการตรวจสอบความถูกต้องและตรวจรับรองห้องสะอาด (Cleanroom qualification / certification) ของโรงงานผลิตยาแผนปัจจุบัน ตามหลักเกณฑ์วิธีการที่ดีในการผลิตยา (GMP PIC/S)
หัวข้อการทดสอบในข้อใด 'ไม่ใช่' หัวข้อการทดสอบคุณลักษณะทางกายภาพและระบบปรับสภาวะอากาศของห้องสะอาด (Cleanroom physical testing)</t>
        </is>
      </c>
      <c r="C202" s="178" t="inlineStr"/>
      <c r="D202" s="179" t="inlineStr">
        <is>
          <t>การทดสอบความเร็วของกระแสลมและปริมาตรการไหลเวียนของอากาศ (Air velocity and airflow volume test)</t>
        </is>
      </c>
      <c r="E202" s="179" t="inlineStr">
        <is>
          <t>การทดสอบผลต่างของความดันระหว่างห้อง (Room differential pressure test)</t>
        </is>
      </c>
      <c r="F202" s="179" t="inlineStr">
        <is>
          <t>การทดสอบการรั่วซึมของอนุภาคและการติดตั้งตัวกรอง HEPA (HEPA filter integrity and leak test)</t>
        </is>
      </c>
      <c r="G202" s="179" t="inlineStr">
        <is>
          <t>การตรวจนับจำนวนอนุภาคฝุ่นละอองในอากาศ (Airborne particle count test)</t>
        </is>
      </c>
      <c r="H202" s="179" t="inlineStr">
        <is>
          <t>การตรวจสอบความถูกต้องของกระบวนการล้างทำความสะอาดเครื่องจักรผลิตยา (Cleaning validation)</t>
        </is>
      </c>
      <c r="I202" s="178" t="n">
        <v>5</v>
      </c>
      <c r="J202" s="179" t="inlineStr">
        <is>
          <t>✅ คำตอบที่ถูกต้อง: ข้อ จ. การตรวจสอบความถูกต้องของกระบวนการล้างทำความสะอาดเครื่องจักรผลิตยา (Cleaning validation)
🎯 ทำไมข้อนี้ถึงถูก:
การตรวจสอบความถูกต้องของกระบวนการทำความสะอาด (Cleaning validation) เป็นการประเมินประสิทธิภาพของการล้างทำความสะอาดพื้นผิวสัมผัสยาของเครื่องจักรและอุปกรณ์ผลิตยา (Equipment residues validation) เพื่อป้องกันการปนเปื้อนข้าม (Cross-contamination) ระหว่างรุ่นการผลิต ไม่ได้จัดเป็นการทดสอบคุณลักษณะทางกายภาพและวิศวกรรมของห้องสะอาด (Cleanroom and HVAC qualification)
🔍 ข้ออื่นผิดเพราะอะไร:
• ข้อ ก., ข., ค. และ ง. ล้วนเป็นการทดสอบทางกายภาพและระบบอากาศที่บังคับตามมาตรฐาน ISO 14644 และ GMP PIC/S ในการตรวจรับรองห้องสะอาด ได้แก่ การวัดความเร็วลม, แรงดันลมต่างห้อง, การรั่วของ HEPA filter และการตรวจนับจำนวนอนุภาคฝุ่นในอากาศ</t>
        </is>
      </c>
      <c r="K202" s="178" t="inlineStr"/>
      <c r="L202" s="179" t="inlineStr">
        <is>
          <t>Preformulation &amp; GMP</t>
        </is>
      </c>
      <c r="M202" s="179" t="inlineStr">
        <is>
          <t>Cleanroom Qualification &amp; HVAC Physical Testing</t>
        </is>
      </c>
      <c r="N202" s="178" t="inlineStr">
        <is>
          <t>Product</t>
        </is>
      </c>
      <c r="O202" s="179" t="inlineStr">
        <is>
          <t>ข้อสอบจริง PLE-CC1 ปี 2566 Day 2 ข้อ 56 [CASE_2566_HERPES_01]</t>
        </is>
      </c>
      <c r="P202" s="178" t="inlineStr">
        <is>
          <t>ข้อสอบจริง</t>
        </is>
      </c>
      <c r="Q202" s="178" t="inlineStr">
        <is>
          <t>2566 Day 2</t>
        </is>
      </c>
      <c r="R202" s="178" t="inlineStr">
        <is>
          <t>CASE_2566_HERPES_01</t>
        </is>
      </c>
    </row>
    <row r="203">
      <c r="A203" s="178" t="n">
        <v>201</v>
      </c>
      <c r="B203" s="179" t="inlineStr">
        <is>
          <t>ในกระบวนการผลิตยาฉีดอินซูลินสำเร็จรูป (Insulin Injection) ภายในโรงงานผลิตยาตามมาตรฐาน GMP PIC/S เนื่องจากอินซูลินเป็นโปรตีนที่ไม่ทนต่อความร้อนสูง จึงไม่สามารถผ่านกระบวนการฆ่าเชื้อขั้นตอนสุดท้ายด้วยความร้อน (Terminal sterilization) ได้ และต้องผลิตด้วยกระบวนการปลอดเชื้อ (Aseptic processing)
ขั้นตอนการบรรจุยาฉีดอินซูลินลงในภาชนะบรรจุ (Filling operation) จะต้องดำเนินการภายใต้ระดับความสะอาดของห้องสะอาด (Cleanroom class) ในข้อใด</t>
        </is>
      </c>
      <c r="C203" s="178" t="inlineStr"/>
      <c r="D203" s="179" t="inlineStr">
        <is>
          <t>บรรจุในห้องสะอาด Class B เพียงอย่างเดียว</t>
        </is>
      </c>
      <c r="E203" s="179" t="inlineStr">
        <is>
          <t>บรรจุในบริเวณ Class C ภายใต้การควบคุมสภาวะแวดล้อม Class D</t>
        </is>
      </c>
      <c r="F203" s="179" t="inlineStr">
        <is>
          <t>บรรจุในบริเวณ Class A (Grade A laminar airflow workstation) ภายใต้สภาวะแวดล้อมพื้นหลัง Class B (Grade B background)</t>
        </is>
      </c>
      <c r="G203" s="179" t="inlineStr">
        <is>
          <t>บรรจุในบริเวณ Class A ภายใต้สภาวะแวดล้อมพื้นหลัง Class C</t>
        </is>
      </c>
      <c r="H203" s="179" t="inlineStr">
        <is>
          <t>บรรจุในห้อง Class D โดยใช้ตู้ชีวนิรภัย Biosafety cabinet</t>
        </is>
      </c>
      <c r="I203" s="178" t="n">
        <v>3</v>
      </c>
      <c r="J203" s="179" t="inlineStr">
        <is>
          <t>✅ คำตอบที่ถูกต้อง: ข้อ ค. บรรจุในบริเวณ Class A (Grade A laminar airflow workstation) ภายใต้สภาวะแวดล้อมพื้นหลัง Class B (Grade B background)
🎯 ทำไมข้อนี้ถึงถูก:
ตามหลักเกณฑ์ GMP PIC/S Annex 1 สำหรับการผลิตยาปราศจากเชื้อด้วยกระบวนการปลอดเชื้อ (Aseptic preparation and filling) บริเวณที่มีความเสี่ยงสูงที่มีการเปิดเผยของตัวยาปราศจากเชื้อและภาชนะบรรจุสัมผัสยาโดยตรง (Critical zone / Filling point) จะต้องควบคุมสภาพอากาศให้อยู่ในระดับ Grade A (Class A) โดยมีกระแสลมแบบทิศทางเดียว (Unidirectional / Laminar airflow) และตั้งอยู่ภายในห้องสะอาดที่มีสภาวะแวดล้อมพื้นหลังเป็น Grade B (Class B background) เสมอ
🔍 ข้ออื่นผิดเพราะอะไร:
• ข้อ ก. Class B เป็นห้องพื้นหลัง ไม่เพียงพอสำหรับจุดบรรจุตัวยาที่ต้องเป็น Grade A
• ข้อ ข., ง. และ จ. Grade C หรือ D ใช้สำหรับกระบวนการเตรียมยาที่สามารถทำ Terminal sterilization ได้ หรือการเตรียมสารละลายก่อนการกรองไร้เชื้อ ไม่ได้รับอนุญาตให้ใช้เป็นจุดบรรจุสำหรับ Aseptic filling</t>
        </is>
      </c>
      <c r="K203" s="178" t="inlineStr"/>
      <c r="L203" s="179" t="inlineStr">
        <is>
          <t>Preformulation &amp; GMP</t>
        </is>
      </c>
      <c r="M203" s="179" t="inlineStr">
        <is>
          <t>Sterile Manufacturing &amp; GMP PIC/S Cleanroom Grades</t>
        </is>
      </c>
      <c r="N203" s="178" t="inlineStr">
        <is>
          <t>Product</t>
        </is>
      </c>
      <c r="O203" s="179" t="inlineStr">
        <is>
          <t>ข้อสอบจริง PLE-CC1 ปี 2566 Day 2 ข้อ 66 [CASE_2566_DIABETES_01]</t>
        </is>
      </c>
      <c r="P203" s="178" t="inlineStr">
        <is>
          <t>ข้อสอบจริง</t>
        </is>
      </c>
      <c r="Q203" s="178" t="inlineStr">
        <is>
          <t>2566 Day 2</t>
        </is>
      </c>
      <c r="R203" s="178" t="inlineStr">
        <is>
          <t>CASE_2566_DIABETES_01</t>
        </is>
      </c>
    </row>
    <row r="204">
      <c r="A204" s="178" t="n">
        <v>202</v>
      </c>
      <c r="B204" s="179" t="inlineStr">
        <is>
          <t>ตามหลักเกณฑ์วิธีการที่ดีในการผลิตยา (GMP PIC/S) และมาตรฐานวิธีปฏิบัติทางเภสัชกรรมชุมชน (GPP) เกี่ยวกับการจัดการและควบคุมการปนเปื้อนข้ามของยากลุ่มที่เสี่ยงต่อการแพ้ยารุนแรง (Penicillin cross-contamination control)
ข้อใดกล่าว 'ไม่ถูกต้อง'</t>
        </is>
      </c>
      <c r="C204" s="178" t="inlineStr"/>
      <c r="D204" s="179" t="inlineStr">
        <is>
          <t>ความดันอากาศภายในอาคารผลิตยากลุ่ม Penicillin ควรควบคุมให้เป็นความดันลบ (Negative pressure) เมื่อเทียบกับบริเวณโดยรอบ</t>
        </is>
      </c>
      <c r="E204" s="179" t="inlineStr">
        <is>
          <t>โรงงานผลิตยาต้องแยกอาคารผลิต (Dedicated and self-contained facility) สำหรับยากลุ่ม Penicillin ออกจากยาแผนปัจจุบันกลุ่มอื่นอย่างเด็ดขาด</t>
        </is>
      </c>
      <c r="F204" s="179" t="inlineStr">
        <is>
          <t>อากาศเสียที่ระบายออกจากอาคารผลิตยา Penicillin ต้องผ่านการกรองด้วยตัวกรอง HEPA filter ก่อนปล่อยสู่บรรยากาศภายนอก</t>
        </is>
      </c>
      <c r="G204" s="179" t="inlineStr">
        <is>
          <t>ภายในร้านยาต้องมีถาดนับเม็ดยาแยกเฉพาะสำหรับยา Penicillin และถาดนับยาสำหรับยากลุ่ม NSAIDs แยกออกจากกันอย่างเด็ดขาดตามกฎหมาย GPP</t>
        </is>
      </c>
      <c r="H204" s="179" t="inlineStr">
        <is>
          <t>โรงงานผลิตยาได้รับอนุญาตให้ผลิตยากลุ่ม Penicillin สลับกับยากลุ่ม NSAIDs ในห้องผลิตเดียวกันได้หากมีการทำ Cleaning validation อย่างเคร่งครัด</t>
        </is>
      </c>
      <c r="I204" s="178" t="n">
        <v>5</v>
      </c>
      <c r="J204" s="179" t="inlineStr">
        <is>
          <t>✅ คำตอบที่ถูกต้อง: ข้อ จ. โรงงานผลิตยาได้รับอนุญาตให้ผลิตยากลุ่ม Penicillin สลับกับยากลุ่ม NSAIDs ในห้องผลิตเดียวกันได้หากมีการทำ Cleaning validation อย่างเคร่งครัด
🎯 ทำไมข้อนี้ถึงถูก:
ตามกฎหมาย GMP PIC/S ยากลุ่มเบตา-แลกแทมและเพนิซิลลิน (Penicillins) เป็นยาที่สามารถก่อให้เกิดปฏิกิริยาการแพ้อย่างรุนแรงถึงแก่ชีวิตได้แม้ในปริมาณเพียงเศษเสี้ยวไมโครกรัม (Anaphylactic shock) กฎหมายจึง บังคับเด็ดขาด ให้ต้องผลิตใน อาคารและสิ่งอำนวยความสะดวกที่แยกเฉพาะต่างหากโดยสิ้นเชิง (Dedicated and self-contained facilities) มีระบบปรับอากาศ (AHU) แยกอิสระ ห้ามนำมาผลิตในห้องผลิตเดียวกันหรือใช้อุปกรณ์ร่วมกับยาอื่นเด็ดขาด แม้จะมีการล้างทำความสะอาดหรือ Cleaning validation ก็ไม่อนุญาต
🔍 ข้ออื่นผิดเพราะอะไร:
• ข้อ ก., ข. และ ค. เป็นข้อกำหนดที่ถูกต้องตามมาตรฐาน GMP PIC/S ในการควบคุมฝุ่นผงเพนิซิลลินไม่ให้เล็ดลอดออกสู่ภายนอก
• ข้อ ง. เป็นข้อกำหนดตาม GPP ที่ร้านยาต้องแยกถาดนับยาเพนิซิลลินต่างหากเพื่อป้องกันการปนเปื้อนข้ามสู่ผู้ป่วยที่แพ้ยา</t>
        </is>
      </c>
      <c r="K204" s="178" t="inlineStr"/>
      <c r="L204" s="179" t="inlineStr">
        <is>
          <t>Preformulation &amp; GMP</t>
        </is>
      </c>
      <c r="M204" s="179" t="inlineStr">
        <is>
          <t>Penicillin Cross-contamination Prevention &amp; Dedicated Facilities</t>
        </is>
      </c>
      <c r="N204" s="178" t="inlineStr">
        <is>
          <t>Product</t>
        </is>
      </c>
      <c r="O204" s="179" t="inlineStr">
        <is>
          <t>ข้อสอบจริง PLE-CC1 ปี 2566 Day 2 ข้อ 73 [CASE_2566_PHARYNGITIS_01]</t>
        </is>
      </c>
      <c r="P204" s="178" t="inlineStr">
        <is>
          <t>ข้อสอบจริง</t>
        </is>
      </c>
      <c r="Q204" s="178" t="inlineStr">
        <is>
          <t>2566 Day 2</t>
        </is>
      </c>
      <c r="R204" s="178" t="inlineStr">
        <is>
          <t>CASE_2566_PHARYNGITIS_01</t>
        </is>
      </c>
    </row>
    <row r="205">
      <c r="A205" s="178" t="n">
        <v>203</v>
      </c>
      <c r="B205" s="179" t="inlineStr">
        <is>
          <t>จากการศึกษาจลนศาสตร์การสลายตัวของผลิตภัณฑ์ยา A ในสารละลาย พบว่าความสัมพันธ์ระหว่างลอการิทึมธรรมชาติของความเข้มข้นตัวยาที่เหลืออยู่ (ln C) กับเวลา (t ในหน่วยเดือน) เป็นเส้นตรงตามสมการ:
ln(C) = 4.2 - 0.02 t
กำหนดให้ค่า ln 2 = 0.693 และ ln(100/90) = 0.1054
ปฏิกิริยาการสลายตัวของผลิตภัณฑ์ยา A นี้ จัดเป็นปฏิกิริยาจลนศาสตร์อันดับใด (Reaction order)</t>
        </is>
      </c>
      <c r="C205" s="178" t="inlineStr"/>
      <c r="D205" s="179" t="inlineStr">
        <is>
          <t>ปฏิกิริยาอันดับศูนย์ (Zero-order kinetics)</t>
        </is>
      </c>
      <c r="E205" s="179" t="inlineStr">
        <is>
          <t>ปฏิกิริยาอันดับศูนย์เทียม (Pseudo-zero order kinetics)</t>
        </is>
      </c>
      <c r="F205" s="179" t="inlineStr">
        <is>
          <t>ปฏิกิริยาอันดับหนึ่ง (First-order kinetics)</t>
        </is>
      </c>
      <c r="G205" s="179" t="inlineStr">
        <is>
          <t>ปฏิกิริยาอันดับหนึ่งเทียม (Pseudo-first order kinetics)</t>
        </is>
      </c>
      <c r="H205" s="179" t="inlineStr">
        <is>
          <t>ปฏิกิริยาอันดับสอง (Second-order kinetics)</t>
        </is>
      </c>
      <c r="I205" s="178" t="n">
        <v>3</v>
      </c>
      <c r="J205" s="179" t="inlineStr">
        <is>
          <t>✅ คำตอบที่ถูกต้อง: ข้อ ค. ปฏิกิริยาอันดับหนึ่ง (First-order kinetics)
🎯 ทำไมข้อนี้ถึงถูก:
สมการจลนศาสตร์แบบอันดับหนึ่ง (First-order degradation kinetics) มีรูปแบบสมการเชิงเส้นตามสมการ Integrated rate law คือ:
ln(C) = ln(C0) - k t
เมื่อพล็อตระหว่าง ค่าลอการิทึมธรรมชาติของความเข้มข้น (ln C) กับเวลา (t) จะได้กราฟเส้นตรงที่มีจุดตัดแกน Y เท่ากับ ln(C0) และมีความชัน (Slope) เท่ากับ -k ดังนั้นจากสมการที่โจทย์กำหนด ln(C) = 4.2 - 0.02 t จึงระบุได้ทันทีว่าเป็นการสลายตัวแบบ First-order kinetics โดยมีค่าคงที่อัตราการสลายตัว k = 0.02 ต่อเดือน
🔍 ข้ออื่นผิดเพราะอะไร:
• ข้อ ก. และ ข. Zero order สมการเส้นตรงคือกราฟระหว่าง ความเข้มข้น C กับเวลา t: C = C0 - k0 t
• ข้อ จ. Second order สมการเส้นตรงคือกราฟระหว่าง ส่วนกลับของความเข้มข้น 1/C กับเวลา t: 1/C = 1/C0 + k t</t>
        </is>
      </c>
      <c r="K205" s="178" t="inlineStr"/>
      <c r="L205" s="179" t="inlineStr">
        <is>
          <t>Preformulation &amp; GMP</t>
        </is>
      </c>
      <c r="M205" s="179" t="inlineStr">
        <is>
          <t>Degradation Chemical Kinetics &amp; First-order Rate Law</t>
        </is>
      </c>
      <c r="N205" s="178" t="inlineStr">
        <is>
          <t>Product</t>
        </is>
      </c>
      <c r="O205" s="179" t="inlineStr">
        <is>
          <t>ข้อสอบจริง PLE-CC1 ปี 2566 Day 2 ข้อ 85 [CASE_2566_KINETICS_01]</t>
        </is>
      </c>
      <c r="P205" s="178" t="inlineStr">
        <is>
          <t>ข้อสอบจริง</t>
        </is>
      </c>
      <c r="Q205" s="178" t="inlineStr">
        <is>
          <t>2566 Day 2</t>
        </is>
      </c>
      <c r="R205" s="178" t="inlineStr">
        <is>
          <t>CASE_2566_KINETICS_01</t>
        </is>
      </c>
    </row>
    <row r="206">
      <c r="A206" s="178" t="n">
        <v>204</v>
      </c>
      <c r="B206" s="179" t="inlineStr">
        <is>
          <t>จากข้อมูลจลนศาสตร์การสลายตัวของยา A ตามสมการ ln(C) = 4.2 - 0.02 t (โดยเวลา t มีหน่วยเป็นเดือน) และกำหนดให้สูตรการคำนวณอายุการเก็บรักษา (Shelf-life: t90) สำหรับปฏิกิริยาอันดับหนึ่งคือ t90 = ln(100/90) / k โดยกำหนดค่า ln(100/90) = 0.1054
จงคำนวณหาอายุการเก็บรักษา (Shelf-life: t90) ของผลิตภัณฑ์ยานี้</t>
        </is>
      </c>
      <c r="C206" s="178" t="inlineStr"/>
      <c r="D206" s="179" t="inlineStr">
        <is>
          <t>5.27 เดือน</t>
        </is>
      </c>
      <c r="E206" s="179" t="inlineStr">
        <is>
          <t>4.25 เดือน</t>
        </is>
      </c>
      <c r="F206" s="179" t="inlineStr">
        <is>
          <t>3.45 เดือน</t>
        </is>
      </c>
      <c r="G206" s="179" t="inlineStr">
        <is>
          <t>3.25 เดือน</t>
        </is>
      </c>
      <c r="H206" s="179" t="inlineStr">
        <is>
          <t>2.50 เดือน</t>
        </is>
      </c>
      <c r="I206" s="178" t="n">
        <v>1</v>
      </c>
      <c r="J206" s="179" t="inlineStr">
        <is>
          <t>✅ คำตอบที่ถูกต้อง: ข้อ ก. 5.27 เดือน
🎯 ทำไมข้อนี้ถึงถูก:
การคำนวณอายุการเก็บรักษา (Shelf-life: t90):
1) จากสมการ ln(C) = 4.2 - 0.02 t ค่าคงที่อัตราการสลายตัว k = 0.02 เดือน-1
2) สูตร t90 สำหรับ First-order degradation: t90 = ln(100/90) / k = 0.1054 / 0.02
3) คำนวณได้: t90 = 5.27 เดือน (หรือประมาณ 5.25 - 5.27 เดือน)
🔍 ข้ออื่นผิดเพราะอะไร:
• ข้อ ข. 4.25 เดือน คำนวณตัวเลขผิด
• ข้อ ค., ง. และ จ. เป็นค่าที่เกิดจากการนำค่าคงที่อื่นมาหารหรือคำนวณผิดวิธี</t>
        </is>
      </c>
      <c r="K206" s="178" t="inlineStr"/>
      <c r="L206" s="179" t="inlineStr">
        <is>
          <t>Preformulation &amp; GMP</t>
        </is>
      </c>
      <c r="M206" s="179" t="inlineStr">
        <is>
          <t>Drug Shelf-life (t90) Calculation &amp; First-order Kinetics</t>
        </is>
      </c>
      <c r="N206" s="178" t="inlineStr">
        <is>
          <t>Product</t>
        </is>
      </c>
      <c r="O206" s="179" t="inlineStr">
        <is>
          <t>ข้อสอบจริง PLE-CC1 ปี 2566 Day 2 ข้อ 86 [CASE_2566_KINETICS_01]</t>
        </is>
      </c>
      <c r="P206" s="178" t="inlineStr">
        <is>
          <t>ข้อสอบจริง</t>
        </is>
      </c>
      <c r="Q206" s="178" t="inlineStr">
        <is>
          <t>2566 Day 2</t>
        </is>
      </c>
      <c r="R206" s="178" t="inlineStr">
        <is>
          <t>CASE_2566_KINETICS_01</t>
        </is>
      </c>
    </row>
  </sheetData>
  <mergeCells count="1">
    <mergeCell ref="A1:F1"/>
  </mergeCells>
  <pageMargins left="0.75" right="0.75" top="1" bottom="1" header="0.5" footer="0.5"/>
</worksheet>
</file>

<file path=xl/worksheets/sheet25.xml><?xml version="1.0" encoding="utf-8"?>
<worksheet xmlns="http://schemas.openxmlformats.org/spreadsheetml/2006/main">
  <sheetPr>
    <outlinePr summaryBelow="0" summaryRight="0"/>
    <pageSetUpPr/>
  </sheetPr>
  <dimension ref="A1:R108"/>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6.25" customHeight="1" s="49">
      <c r="A1" s="52">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Pharmaceutical Calculations</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5" t="n">
        <v>1</v>
      </c>
      <c r="B3" s="166" t="inlineStr">
        <is>
          <t>แพทย์์สั่งจ่ายยา KCl 40 mEq/tablespoon (15 mL) จำนวน 60 mL เภสัชกรต้องเตรียมผงยา KCl ปริมาณกี่กรัม (กำหนด MW ของ KCl = 74.5 g/mol, valence = 1)</t>
        </is>
      </c>
      <c r="C3" s="166" t="inlineStr"/>
      <c r="D3" s="166" t="inlineStr">
        <is>
          <t>1 กรัม</t>
        </is>
      </c>
      <c r="E3" s="166" t="inlineStr">
        <is>
          <t>3 กรัม</t>
        </is>
      </c>
      <c r="F3" s="166" t="inlineStr">
        <is>
          <t>6 กรัม</t>
        </is>
      </c>
      <c r="G3" s="166" t="inlineStr">
        <is>
          <t>12 กรัม</t>
        </is>
      </c>
      <c r="H3" s="166" t="inlineStr">
        <is>
          <t>24 กรัม</t>
        </is>
      </c>
      <c r="I3" s="167" t="inlineStr">
        <is>
          <t>4</t>
        </is>
      </c>
      <c r="J3" s="166" t="inlineStr">
        <is>
          <t>✅ คำตอบที่ถูกต้อง: ข้อ ง. 12 กรัม
💡 Background:
การคำนวณปริมาณเกลืออิเล็กโทรไลต์ในหน่วยมิลลิสมมูล (mEq) อาศัยความสัมพันธ์: mEq = (mg x valence) / MW หรือ มวล (mg) = mEq x (MW / valence) โดย KCl มี valence เท่ากับ 1 ดังนั้น 1 mEq = 1 mmol
🎯 ทำไมข้อนี้ถึงถูก:
1. หาปริมาณ mEq ของ KCl ทั้งหมดในปริมาตร 60 mL:
- ยา 15 mL (1 ช้อนโต๊ะ) มี KCl = 40 mEq
- ยา 60 mL มี KCl = (40 mEq / 15 mL) x 60 mL = 160 mEq
2. แปลง mEq เป็นน้ำหนักสาร (กรัม):
- KCl มี valence = 1 และ MW = 74.5 mg/mmol
- น้ำหนัก KCl = 160 mmol x 74.5 mg/mmol = 11,920 mg = 11.92 กรัม ซึ่งปัดเศษประมาณ 12 กรัม
🔍 ข้ออื่นผิดเพราะอะไร:
- ข้อ ก (1 กรัม), ข้อ ข (3 กรัม), ข้อ ค (6 กรัม): คำนวณปริมาณ mEq ผิดพลาดหรือไม่ได้เทียบบัญญัติไตรยางศ์ตามปริมาตรรวม 60 mL
- ข้อ จ (24 กรัม): คิดปริมาตรเป็นสองเท่าหรือคำนวณสัดส่วนเกินจริง
📖 Guideline อ้างอิง:
United States Pharmacopeia (USP) General Chapter &lt;1151&gt; Pharmaceutical Dosage Forms &amp; Compounding Calculations
📌 จุดจำก่อนสอบ:
1 ช้อนโต๊ะ (tablespoon) = 15 mL และ KCl (MW 74.5, valence 1) มี 1 mEq = 74.5 mg ท่องจำ 160 mEq x 74.5 mg ≈ 12 g</t>
        </is>
      </c>
      <c r="K3" s="166" t="inlineStr"/>
      <c r="L3" s="166" t="inlineStr">
        <is>
          <t>Pharmaceutical Calculations</t>
        </is>
      </c>
      <c r="M3" s="166" t="inlineStr">
        <is>
          <t>Compounding adjustments</t>
        </is>
      </c>
      <c r="N3" s="165" t="inlineStr">
        <is>
          <t>Product</t>
        </is>
      </c>
      <c r="O3" s="166" t="inlineStr">
        <is>
          <t>ข้อ 91 (ข้อสอบจริง 2566 Day 2)</t>
        </is>
      </c>
      <c r="P3" s="165" t="inlineStr">
        <is>
          <t>ข้อสอบจำลอง</t>
        </is>
      </c>
      <c r="Q3" s="165" t="inlineStr">
        <is>
          <t>Mock Rx20 UBU</t>
        </is>
      </c>
      <c r="R3" s="165" t="inlineStr"/>
    </row>
    <row r="4" ht="24" customHeight="1" s="49">
      <c r="A4" s="165" t="n">
        <v>2</v>
      </c>
      <c r="B4" s="166" t="inlineStr">
        <is>
          <t>ผสม KCl Injection 40 mL (มีเนื้อยา KCl 80 mEq) ลงในสารละลาย 0.9% NSS 960 mL แล้วให้ทางหลอดเลือดดำด้วยอัตราเร็ว 80 mL/hr ผู้ป่วยจะได้รับ KCl ปริมาณกี่ mEq ต่อชั่วโมง</t>
        </is>
      </c>
      <c r="C4" s="166" t="inlineStr"/>
      <c r="D4" s="166" t="inlineStr">
        <is>
          <t>3.2 mEq/hr</t>
        </is>
      </c>
      <c r="E4" s="166" t="inlineStr">
        <is>
          <t>4.8 mEq/hr</t>
        </is>
      </c>
      <c r="F4" s="166" t="inlineStr">
        <is>
          <t>6.4 mEq/hr</t>
        </is>
      </c>
      <c r="G4" s="166" t="inlineStr">
        <is>
          <t>8.0 mEq/hr</t>
        </is>
      </c>
      <c r="H4" s="166" t="inlineStr">
        <is>
          <t>10.0 mEq/hr</t>
        </is>
      </c>
      <c r="I4" s="167" t="inlineStr">
        <is>
          <t>3</t>
        </is>
      </c>
      <c r="J4" s="166" t="inlineStr">
        <is>
          <t>✅ คำตอบที่ถูกต้อง: ข้อ ค. 6.4 mEq/hr
💡 Background:
การคำนวณอัตราการให้โพแทสเซียมคลอไรด์ทางหลอดเลือดดำ (IV Potassium Infusion Rate) มีความสำคัญสูงสุดในการป้องกันภาวะ Hyperkalemia รุนแรงและหัวใจหยุดเต้น (Cardiac arrest) โดยทั่วไปอัตราการให้ไม่ควรเกิน 10-20 mEq/hr ทาง peripheral line
🎯 ทำไมข้อนี้ถึงถูก:
1. คำนวณปริมาตรรวมของสารละลายหลังผสม:
- ปริมาตรรวม = 40 mL + 960 mL = 1,000 mL
2. คำนวณความเข้มข้นของ KCl:
- ความเข้มข้น = 80 mEq / 1,000 mL = 0.08 mEq/mL
3. คำนวณอัตราการได้รับ KCl ต่อชั่วโมงที่อัตราหยด 80 mL/hr:
- ปริมาณ KCl ต่อชั่วโมง = 80 mL/hr x 0.08 mEq/mL = 6.4 mEq/hr
🔍 ข้ออื่นผิดเพราะอะไร:
- ข้อ ก (3.2 mEq/hr): คิดจากอัตราเร็ว 40 mL/hr
- ข้อ ข (4.8 mEq/hr): คำนวณความเข้มข้นผิดพลาด
- ข้อ ง (8.0 mEq/hr): คิดว่าความเข้มข้นเป็น 0.1 mEq/mL (ลืมรวมปริมาตร KCl 40 mL กับ NSS 960 mL)
- ข้อ จ (10.0 mEq/hr): คำนวณผิดพลาด
📖 Guideline อ้างอิง:
ASHP Guidelines on Handling and Administration of Intravenous Potassium
📌 จุดจำก่อนสอบ:
อย่าลืมนำปริมาตรตัวยาฉีดเข้มข้น (40 mL) มารวมกับสารน้ำกระสายยา (960 mL) ได้ปริมาตรรวม 1,000 mL พอดีเป๊ะ คิดความเข้มข้น 80/1000 = 0.08 mEq/mL คูณอัตราไหล 80 mL/hr = 6.4 mEq/hr</t>
        </is>
      </c>
      <c r="K4" s="166" t="inlineStr"/>
      <c r="L4" s="166" t="inlineStr">
        <is>
          <t>Pharmaceutical Calculations</t>
        </is>
      </c>
      <c r="M4" s="166" t="inlineStr">
        <is>
          <t>Compounding adjustments</t>
        </is>
      </c>
      <c r="N4" s="165" t="inlineStr">
        <is>
          <t>Product</t>
        </is>
      </c>
      <c r="O4" s="166" t="inlineStr">
        <is>
          <t>ข้อ 92 (ข้อสอบจริง 2566 Day 2)</t>
        </is>
      </c>
      <c r="P4" s="165" t="inlineStr">
        <is>
          <t>ข้อสอบเก่า</t>
        </is>
      </c>
      <c r="Q4" s="165" t="inlineStr">
        <is>
          <t>2566</t>
        </is>
      </c>
      <c r="R4" s="165" t="inlineStr"/>
    </row>
    <row r="5" ht="24" customHeight="1" s="49">
      <c r="A5" s="165" t="n">
        <v>3</v>
      </c>
      <c r="B5" s="166" t="inlineStr">
        <is>
          <t>การตั้งสูตรตำรับยาเหน็บ Bisacodyl จำนวน 10 แท่ง (น้ำหนักยาเหน็บที่ใช้ฐานล้วน = 2.0 กรัมต่อแท่ง) โดยใน 1 แท่งมีตัวยา Bisacodyl 10 mg กำหนดให้ตัวยามี Density factor (Dv) = 0.2 จะต้องชั่งใช้ยาพื้น (Suppository base) น้ำหนักรวมทั้งหมดกี่กรัม</t>
        </is>
      </c>
      <c r="C5" s="166" t="inlineStr"/>
      <c r="D5" s="166" t="inlineStr">
        <is>
          <t>2.0 กรัม</t>
        </is>
      </c>
      <c r="E5" s="166" t="inlineStr">
        <is>
          <t>5.5 กรัม</t>
        </is>
      </c>
      <c r="F5" s="166" t="inlineStr">
        <is>
          <t>6.5 กรัม</t>
        </is>
      </c>
      <c r="G5" s="166" t="inlineStr">
        <is>
          <t>15.0 กรัม</t>
        </is>
      </c>
      <c r="H5" s="166" t="inlineStr">
        <is>
          <t>19.5 กรัม</t>
        </is>
      </c>
      <c r="I5" s="167" t="inlineStr">
        <is>
          <t>5</t>
        </is>
      </c>
      <c r="J5" s="166" t="inlineStr">
        <is>
          <t>✅ คำตอบที่ถูกต้อง: ข้อ จ. 19.5 กรัม
💡 Background:
Density factor หรือ Displacement factor (Dv) หมายถึง อัตราส่วนน้ำหนักของตัวยาต่อน้ำหนักของยาพื้นที่ถูกแทนที่ด้วยปริมาตรยาเดียวกัน: น้ำหนักยาพื้นที่ถูกแทนที่ = ขนาดยา (g) / Dv
🎯 ทำไมข้อนี้ถึงถูก:
1. คำนวณน้ำหนักฐานที่ถูกแทนที่ด้วยตัวยา Bisacodyl 10 mg (0.01 g):
- น้ำหนักฐานที่ถูกแทนที่ต่อแท่ง = 0.01 g / 0.2 = 0.05 g
2. คำนวณน้ำหนักยาพื้นที่ต้องใช้จริงต่อ 1 แท่ง:
- น้ำหนักฐานจริงต่อแท่ง = น้ำหนักแท่งเปล่า - น้ำหนักฐานที่ถูกแทนที่ = 2.0 g - 0.05 g = 1.95 g
3. คำนวณน้ำหนักยาพื้นรวมสำหรับ 10 แท่ง:
- น้ำหนักฐานรวม = 1.95 g x 10 แท่ง = 19.5 กรัม
🔍 ข้ออื่นผิดเพราะอะไร:
- ข้อ ก, ข, ค, ง: ไม่ได้นำขนาดยามาหารด้วย Dv หรือลืมนำค่าการแทนที่ไปหักออกจากน้ำหนักแม่พิมพ์รวม 20 กรัม
📖 Guideline อ้างอิง:
United States Pharmacopeia (USP) General Chapter &lt;1151&gt; Suppositories &amp; Compounding Calculations
📌 จุดจำก่อนสอบ:
สูตรเด็ดจำเข้าห้องสอบ: น้ำหนักฐานต่อแท่ง = Blank weight - (Dose / Dv) เมื่อแทนค่า 2 - (0.01/0.2) = 1.95 g ต่อแท่ง ทำ 10 แท่งจึงตอบ 19.5 g</t>
        </is>
      </c>
      <c r="K5" s="166" t="inlineStr"/>
      <c r="L5" s="166" t="inlineStr">
        <is>
          <t>Pharmaceutical Calculations</t>
        </is>
      </c>
      <c r="M5" s="166" t="inlineStr">
        <is>
          <t>Compounding adjustments</t>
        </is>
      </c>
      <c r="N5" s="165" t="inlineStr">
        <is>
          <t>Product</t>
        </is>
      </c>
      <c r="O5" s="166" t="inlineStr">
        <is>
          <t>ข้อ 47 (ข้อสอบจริง 2566 Day 2)</t>
        </is>
      </c>
      <c r="P5" s="165" t="inlineStr">
        <is>
          <t>ข้อสอบเก่า</t>
        </is>
      </c>
      <c r="Q5" s="165" t="inlineStr">
        <is>
          <t>2566</t>
        </is>
      </c>
      <c r="R5" s="165" t="inlineStr"/>
    </row>
    <row r="6" ht="24" customHeight="1" s="49">
      <c r="A6" s="165" t="n">
        <v>4</v>
      </c>
      <c r="B6" s="166" t="inlineStr">
        <is>
          <t>ตามเภสัชตำรับ USP ระบุข้อกำหนดการวิเคราะห์หาปริมาณตัวยาสำคัญ (Assay) ของยาเม็ด Metformin HCl ขนาด 500 mg โดยให้บดเม็ดยา 20 เม็ดให้เป็นผงละเอียด แล้วชั่งผงยาที่มีตัวยาเทียบเท่า Metformin 100 mg มาทำการวิเคราะห์ จะต้องชั่งผงยามาคิดเป็นสัดส่วนเท่าใดของน้ำหนักผงยารวม</t>
        </is>
      </c>
      <c r="C6" s="166" t="inlineStr"/>
      <c r="D6" s="166" t="inlineStr">
        <is>
          <t>น้ำหนักผงยารวม / 100</t>
        </is>
      </c>
      <c r="E6" s="166" t="inlineStr">
        <is>
          <t>น้ำหนักผงยารวม / 20</t>
        </is>
      </c>
      <c r="F6" s="166" t="inlineStr">
        <is>
          <t>น้ำหนักผงยารวม / 5</t>
        </is>
      </c>
      <c r="G6" s="166" t="inlineStr">
        <is>
          <t>น้ำหนักผงยารวม / 0.01</t>
        </is>
      </c>
      <c r="H6" s="166" t="inlineStr">
        <is>
          <t>น้ำหนักผงยารวม / 10</t>
        </is>
      </c>
      <c r="I6" s="167" t="inlineStr">
        <is>
          <t>1</t>
        </is>
      </c>
      <c r="J6" s="166" t="inlineStr">
        <is>
          <t>✅ คำตอบที่ถูกต้อง: ข้อ ก. น้ำหนักผงยารวม / 100
💡 Background:
การวิเคราะห์หาปริมาณตัวยาสำคัญในยาเม็ดตามเภสัชตำรับ (Compendial Tablet Assay) จะสุ่มตัวอย่างเม็ดยาไม่น้อยกว่า 20 เม็ดมาชั่งหาน้ำหนักเฉลี่ย บดผสมให้เป็นเนื้อเดียวกัน แล้วชั่งผงยาตามสัดส่วนที่มีปริมาณตัวยาสำคัญตรงตามข้อกำหนดของ Monograph
🎯 ทำไมข้อนี้ถึงถูก:
1. ปริมาณตัวยา Metformin ทั้งหมดในยาเม็ด 20 เม็ด:
- ตัวยารวม = 20 เม็ด x 500 mg/เม็ด = 10,000 mg
2. ชั่งผงยาให้มีตัวยา 100 mg:
- สัดส่วนของผงยาที่ต้องชั่ง = ปริมาณยาที่ต้องการ / ปริมาณยาทั้งหมดใน 20 เม็ด
- สัดส่วน = 100 mg / 10,000 mg = 1 / 100
- ดังนั้น น้ำหนักผงยาที่ต้องชั่ง = น้ำหนักผงยารวม / 100
🔍 ข้ออื่นผิดเพราะอะไร:
- ข้อ ข (น้ำหนักผงยารวม / 20): คือน้ำหนักเฉลี่ยต่อ 1 เม็ด (ซึ่งมีตัวยา 500 mg เกินกว่าที่ต้องการ 100 mg)
- ข้อ ค (น้ำหนักผงยารวม / 5): คำนวณตัวส่วนผิด
- ข้อ ง (น้ำหนักผงยารวม / 0.01): กลับทิศทางทางคณิตศาสตร์
- ข้อ จ (น้ำหนักผงยารวม / 10): คำนวณผิดพลาด
📖 Guideline อ้างอิง:
United States Pharmacopeia (USP) Monograph: Metformin Hydrochloride Tablets
📌 จุดจำก่อนสอบ:
ตัวยา 20 เม็ด x 500 mg = 10,000 mg ต้องการชั่งมาเพียง 100 mg คิดเป็น 100 / 10,000 = 1/100 จึงชั่งผงยา = น้ำหนักผงยารวม / 100 เสมอ</t>
        </is>
      </c>
      <c r="K6" s="166" t="inlineStr"/>
      <c r="L6" s="166" t="inlineStr">
        <is>
          <t>Pharmaceutical Calculations</t>
        </is>
      </c>
      <c r="M6" s="166" t="inlineStr">
        <is>
          <t>Assay &amp; Concentration</t>
        </is>
      </c>
      <c r="N6" s="165" t="inlineStr">
        <is>
          <t>Product</t>
        </is>
      </c>
      <c r="O6" s="166" t="inlineStr">
        <is>
          <t>ข้อ 95 (ข้อสอบจริง 2566 Day 2)</t>
        </is>
      </c>
      <c r="P6" s="165" t="inlineStr">
        <is>
          <t>ข้อสอบเก่า</t>
        </is>
      </c>
      <c r="Q6" s="165" t="inlineStr">
        <is>
          <t>2566</t>
        </is>
      </c>
      <c r="R6" s="165" t="inlineStr"/>
    </row>
    <row r="7" ht="24" customHeight="1" s="49">
      <c r="A7" s="165" t="n">
        <v>5</v>
      </c>
      <c r="B7" s="166" t="inlineStr">
        <is>
          <t>ในการตรวจสอบยาเม็ดตามเภสัชตำรับ USP ขนาดยาน้ำหนักรวม 50 mg ต่อเม็ด สุ่มตัวอย่างได้น้ำหนักรวม 6.5 กรัม จะต้องใช้เม็ดยาสำหรับการทดสอบจำนวนกี่เม็ด</t>
        </is>
      </c>
      <c r="C7" s="166" t="inlineStr"/>
      <c r="D7" s="166" t="inlineStr">
        <is>
          <t>65 เม็ด</t>
        </is>
      </c>
      <c r="E7" s="166" t="inlineStr">
        <is>
          <t>100 เม็ด</t>
        </is>
      </c>
      <c r="F7" s="166" t="inlineStr">
        <is>
          <t>130 เม็ด</t>
        </is>
      </c>
      <c r="G7" s="166" t="inlineStr">
        <is>
          <t>260 เม็ด</t>
        </is>
      </c>
      <c r="H7" s="166" t="inlineStr">
        <is>
          <t>300 เม็ด</t>
        </is>
      </c>
      <c r="I7" s="167" t="inlineStr">
        <is>
          <t>3</t>
        </is>
      </c>
      <c r="J7" s="166" t="inlineStr">
        <is>
          <t>✅ คำตอบที่ถูกต้อง: ข้อ ค. 130 เม็ด
💡 Background:
การสุ่มตัวอย่างเม็ดยาเพื่อส่งตรวจวิเคราะห์ทางเภสัชกรรมตามมาตรฐาน USP กำหนดปริมาณตัวอย่างเป็นน้ำหนักรวมขั้นต่ำที่เพียงพอต่อการทดสอบทุกหัวข้อ
🎯 ทำไมข้อนี้ถึงถูก:
1. แปลงหน่วยน้ำหนักให้อยู่ในหน่วยเดียวกัน:
- น้ำหนักรวม = 6.5 กรัม = 6,500 mg
- น้ำหนักเม็ดยา 1 เม็ด = 50 mg
2. คำนวณจำนวนเม็ดยา:
- จำนวนเม็ดยา = 6,500 mg / 50 mg/เม็ด = 130 เม็ด
🔍 ข้ออื่นผิดเพราะอะไร:
- ข้อ ก (65 เม็ด): คิดน้ำหนักเม็ดละ 100 mg
- ข้อ ข (100 เม็ด): คิดคำนวณหยาบไม่ตรงตัวเลขจริง
- ข้อ ง (260 เม็ด): คิดน้ำหนักเม็ดละ 25 mg
- ข้อ จ (300 เม็ด): ตัวเลขสมมุติ
📖 Guideline อ้างอิง:
United States Pharmacopeia (USP) General Chapter &lt;905&gt; Uniformity of Dosage Units
📌 จุดจำก่อนสอบ:
แปลงกรัมเป็นมิลลิกรัมก่อนเสมอ: 6.5 g = 6,500 mg แล้วหารด้วย 50 mg ได้ 130 เม็ดลงตัวทันที</t>
        </is>
      </c>
      <c r="K7" s="166" t="inlineStr"/>
      <c r="L7" s="166" t="inlineStr">
        <is>
          <t>Pharmaceutical Calculations</t>
        </is>
      </c>
      <c r="M7" s="166" t="inlineStr">
        <is>
          <t>Compounding adjustments</t>
        </is>
      </c>
      <c r="N7" s="165" t="inlineStr">
        <is>
          <t>Product</t>
        </is>
      </c>
      <c r="O7" s="166" t="inlineStr">
        <is>
          <t>ข้อ 52 (ข้อสอบจริง 2566 Day 2)</t>
        </is>
      </c>
      <c r="P7" s="165" t="inlineStr">
        <is>
          <t>ข้อสอบเก่า</t>
        </is>
      </c>
      <c r="Q7" s="165" t="inlineStr">
        <is>
          <t>2566</t>
        </is>
      </c>
      <c r="R7" s="165" t="inlineStr"/>
    </row>
    <row r="8" ht="24" customHeight="1" s="49">
      <c r="A8" s="165" t="n">
        <v>6</v>
      </c>
      <c r="B8" s="166" t="inlineStr">
        <is>
          <t>การศึกษาจลนศาสตร์การเสื่อมสลายของยาตามปฏิกิริยาอันดับหนึ่ง (First-order degradation kinetics) ได้สมการเส้นตรง ln C = 0.46 - 0.02 t (โดย t มีหน่วยเป็นเดือน) กำหนดให้สูตรคำนวณ Shelf-life: t90 = ln(100/90) / k จงคำนวณหาอายุการเก็บรักษา (Shelf-life) ของผลิตภัณฑ์นี้</t>
        </is>
      </c>
      <c r="C8" s="166" t="inlineStr"/>
      <c r="D8" s="166" t="inlineStr">
        <is>
          <t>2.3 เดือน</t>
        </is>
      </c>
      <c r="E8" s="166" t="inlineStr">
        <is>
          <t>3.5 เดือน</t>
        </is>
      </c>
      <c r="F8" s="166" t="inlineStr">
        <is>
          <t>5.3 เดือน</t>
        </is>
      </c>
      <c r="G8" s="166" t="inlineStr">
        <is>
          <t>10.5 เดือน</t>
        </is>
      </c>
      <c r="H8" s="166" t="inlineStr">
        <is>
          <t>23.0 เดือน</t>
        </is>
      </c>
      <c r="I8" s="167" t="inlineStr">
        <is>
          <t>3</t>
        </is>
      </c>
      <c r="J8" s="166" t="inlineStr">
        <is>
          <t>✅ คำตอบที่ถูกต้อง: ข้อ ค. 5.3 เดือน
💡 Background:
Shelf-life หรืออายุการเก็บรักษา (t90) ของยาที่สลายตัวด้วย First-order kinetics คือระยะเวลาที่ความเข้มข้นของตัวยาลดลงเหลือ 90% ของปริมาณเริ่มต้น โดยมีสมการมาตรฐาน: t90 = ln(100/90) / k ≈ 0.1054 / k
🎯 ทำไมข้อนี้ถึงถูก:
1. หาค่าคงที่อัตราการสลายตัว (Degradation rate constant, k):
- จากสมการเส้นตรง ln C = ln C0 - k t
- เทียบกับสมการโจทย์ ln C = 0.46 - 0.02 t ได้ค่า k = 0.02 ต่อเดือน
2. คำนวณ t90:
- ln(100/90) = ln(1.1111) ≈ 0.10536
- t90 = 0.10536 / 0.02 = 5.268 เดือน ≈ 5.3 เดือน
🔍 ข้ออื่นผิดเพราะอะไร:
- ข้อ ก (2.3 เดือน): คำนวณผิดพลาด
- ข้อ ข (3.5 เดือน): นำค่าจุดตัดแกน 0.46 มาคำนวณผิดวิธี
- ข้อ ง (10.5 เดือน): ลืมหารด้วย k
- ข้อ จ (23.0 เดือน): คำนวณตัวเลขสลับตำแหน่ง
📖 Guideline อ้างอิง:
United States Pharmacopeia (USP) General Chapter &lt;1151&gt; Pharmaceutical Dosage Forms &amp; Stability
📌 จุดจำก่อนสอบ:
First-order t90 จำค่าคงที่ 0.1054 / k เสมอ ในข้อนี้ k = 0.02 นำ 0.1054 / 0.02 = 5.27 ≈ 5.3 เดือน รวดเร็วแม่นยำ</t>
        </is>
      </c>
      <c r="K8" s="166" t="inlineStr"/>
      <c r="L8" s="166" t="inlineStr">
        <is>
          <t>Pharmaceutical Calculations</t>
        </is>
      </c>
      <c r="M8" s="166" t="inlineStr">
        <is>
          <t>Compounding adjustments</t>
        </is>
      </c>
      <c r="N8" s="165" t="inlineStr">
        <is>
          <t>Product</t>
        </is>
      </c>
      <c r="O8" s="166" t="inlineStr">
        <is>
          <t>ข้อ 53/65 (ข้อสอบจริง 2566 Day 2)</t>
        </is>
      </c>
      <c r="P8" s="165" t="inlineStr">
        <is>
          <t>ข้อสอบเก่า</t>
        </is>
      </c>
      <c r="Q8" s="165" t="inlineStr">
        <is>
          <t>2566</t>
        </is>
      </c>
      <c r="R8" s="165" t="inlineStr"/>
    </row>
    <row r="9" ht="24" customHeight="1" s="49">
      <c r="A9" s="165" t="n">
        <v>7</v>
      </c>
      <c r="B9" s="166" t="inlineStr">
        <is>
          <t>ยาหยอดตาชนิดหนึ่งมีตัวยาสำคัญ 1.75 mg/mL เกิดปฏิกิริยาการสลายตัวแบบ Pseudo first-order reaction โดยมีค่าคงที่อัตราการเสื่อมสลายเมื่อเก็บในตู้เย็น (4°C) เท่ากับ 0.05 ต่อปี จงคำนวณหาอายุการเก็บรักษา (Shelf-life: t90) ของยานี้</t>
        </is>
      </c>
      <c r="C9" s="166" t="inlineStr"/>
      <c r="D9" s="166" t="inlineStr">
        <is>
          <t>0.5 ปี</t>
        </is>
      </c>
      <c r="E9" s="166" t="inlineStr">
        <is>
          <t>2.1 ปี</t>
        </is>
      </c>
      <c r="F9" s="166" t="inlineStr">
        <is>
          <t>3.5 ปี</t>
        </is>
      </c>
      <c r="G9" s="166" t="inlineStr">
        <is>
          <t>5.0 ปี</t>
        </is>
      </c>
      <c r="H9" s="166" t="inlineStr">
        <is>
          <t>13.9 ปี</t>
        </is>
      </c>
      <c r="I9" s="167" t="inlineStr">
        <is>
          <t>2</t>
        </is>
      </c>
      <c r="J9" s="166" t="inlineStr">
        <is>
          <t>✅ คำตอบที่ถูกต้อง: ข้อ ข. 2.1 ปี
💡 Background:
อายุการเก็บรักษา (Shelf-life: t90) ของยาที่สลายตัวด้วยกลไก First-order หรือ Pseudo first-order ไม่ขึ้นกับความเข้มข้นเริ่มต้นของตัวยา โดยคำนวณได้โดยตรงจากสูตร: t90 = ln(C0/0.9C0) / k = ln(1.111) / k ≈ 0.105 / k
🎯 ทำไมข้อนี้ถึงถูก:
1. ค่าคงที่อัตราการสลายตัว k = 0.05 ต่อปี
2. คำนวณ t90:
- t90 = 0.10536 / 0.05 = 2.107 ปี ≈ 2.1 ปี
🔍 ข้ออื่นผิดเพราะอะไร:
- ข้อ ก (0.5 ปี): คำนวณผิดพลาด
- ข้อ ค (3.5 ปี): คิดคำนวณตัวเลขผิด
- ข้อ ง (5.0 ปี): คิดว่า t90 = 0.05 x 100
- ข้อ จ (13.9 ปี): คือค่าครึ่งชีวิต t1/2 = ln 2 / k = 0.693 / 0.05 = 13.86 ปี (โจทย์ถาม Shelf-life t90 ไม่ใช่ Half-life t1/2)
📖 Guideline อ้างอิง:
Martin's Physical Pharmacy and Pharmaceutical Sciences: Drug Stability and Kinetics
📌 จุดจำก่อนสอบ:
ระวังหลุมพราง อย่าสับสนระหว่าง t1/2 (0.693/k = 13.9 ปี) กับ t90 (0.105/k = 2.1 ปี) โจทย์ถาม Shelf-life ต้องใช้ 0.105 / k เสมอ</t>
        </is>
      </c>
      <c r="K9" s="166" t="inlineStr"/>
      <c r="L9" s="166" t="inlineStr">
        <is>
          <t>Pharmaceutical Calculations</t>
        </is>
      </c>
      <c r="M9" s="166" t="inlineStr">
        <is>
          <t>Compounding adjustments</t>
        </is>
      </c>
      <c r="N9" s="165" t="inlineStr">
        <is>
          <t>Product</t>
        </is>
      </c>
      <c r="O9" s="166" t="inlineStr">
        <is>
          <t>ข้อ 15 (ข้อสอบจริง 2562)</t>
        </is>
      </c>
      <c r="P9" s="165" t="inlineStr">
        <is>
          <t>ข้อสอบเก่า</t>
        </is>
      </c>
      <c r="Q9" s="165" t="inlineStr">
        <is>
          <t>2562</t>
        </is>
      </c>
      <c r="R9" s="165" t="inlineStr"/>
    </row>
    <row r="10" ht="24" customHeight="1" s="49">
      <c r="A10" s="165" t="n">
        <v>8</v>
      </c>
      <c r="B10" s="166" t="inlineStr">
        <is>
          <t>ในการเตรียมยาแคปซูลเบอร์ 1 (ปริมาตรภายในแคปซูล 0.5 mL) บรรจุผงยา Rifampicin 250 mg ต่อแคปซูล โดยตัวยามีความหนาแน่นเท่ากับ 1.0 g/mL และต้องการเติม Corn starch (ความหนาแน่น 0.2 g/mL) เป็นสารเพิ่มปริมาณ (Diluent) ให้เต็มแคปซูลพอดี จะต้องชั่งใช้ Corn starch ปริมาณกี่มิลลิกรัมต่อแคปซูล</t>
        </is>
      </c>
      <c r="C10" s="166" t="inlineStr"/>
      <c r="D10" s="166" t="inlineStr">
        <is>
          <t>25 mg</t>
        </is>
      </c>
      <c r="E10" s="166" t="inlineStr">
        <is>
          <t>50 mg</t>
        </is>
      </c>
      <c r="F10" s="166" t="inlineStr">
        <is>
          <t>75 mg</t>
        </is>
      </c>
      <c r="G10" s="166" t="inlineStr">
        <is>
          <t>100 mg</t>
        </is>
      </c>
      <c r="H10" s="166" t="inlineStr">
        <is>
          <t>125 mg</t>
        </is>
      </c>
      <c r="I10" s="167" t="inlineStr">
        <is>
          <t>2</t>
        </is>
      </c>
      <c r="J10" s="166" t="inlineStr">
        <is>
          <t>✅ คำตอบที่ถูกต้อง: ข้อ ข. 50 mg
💡 Background:
การเตรียมยาแคปซูลแข็ง (Hard Gelatin Capsule) ปริมาตรภายในของปลอกแคปซูลมีขนาดคงที่ ดังนั้นการคำนวณปริมาณสารเพิ่มปริมาณ (Diluent) ต้องคิดจาก 'ปริมาตรที่เหลือ (Remaining Volume)' ไม่สามารถคิดจากน้ำหนักโดยตรง
🎯 ทำไมข้อนี้ถึงถูก:
1. หาปริมาตรที่ผงยา Rifampicin 250 mg (0.25 g) เข้าไปแทนที่:
- ปริมาตรยา = น้ำหนักยา / ความหนาแน่นยา = 0.25 g / 1.0 g/mL = 0.25 mL
2. หาปริมาตรว่างภายในแคปซูลเบอร์ 1 ที่ต้องเติม Diluent:
- ปริมาตรแคปซูลเบอร์ 1 = 0.5 mL
- ปริมาตรว่างที่เหลือ = 0.5 mL - 0.25 mL = 0.25 mL
3. แปลงปริมาตรว่างเป็นน้ำหนักของ Corn starch:
- น้ำหนัก Corn starch = ปริมาตร x ความหนาแน่น = 0.25 mL x 0.2 g/mL = 0.05 g = 50 mg
🔍 ข้ออื่นผิดเพราะอะไร:
- ข้อ ก (25 mg), ข้อ ค (75 mg), ข้อ ง (100 mg), ข้อ จ (125 mg): เกิดจากการนำน้ำหนักมาลบกันโดยตรงโดยไม่แปลงผ่านปริมาตรและความหนาแน่น
📖 Guideline อ้างอิง:
United States Pharmacopeia (USP) General Chapter &lt;1151&gt; Capsules &amp; Compounding Calculations
📌 จุดจำก่อนสอบ:
หลักการ 3 ขั้นตอน: ปริมาตรยา (0.25 g / 1.0 = 0.25 mL) -&gt; ปริมาตรว่าง (0.5 - 0.25 = 0.25 mL) -&gt; น้ำหนักแป้ง (0.25 mL x 0.2 g/mL = 0.05 g = 50 mg)</t>
        </is>
      </c>
      <c r="K10" s="166" t="inlineStr"/>
      <c r="L10" s="166" t="inlineStr">
        <is>
          <t>Pharmaceutical Calculations</t>
        </is>
      </c>
      <c r="M10" s="166" t="inlineStr">
        <is>
          <t>Compounding adjustments</t>
        </is>
      </c>
      <c r="N10" s="165" t="inlineStr">
        <is>
          <t>Product</t>
        </is>
      </c>
      <c r="O10" s="166" t="inlineStr">
        <is>
          <t>ข้อ 19 (ข้อสอบจริง 2562)</t>
        </is>
      </c>
      <c r="P10" s="165" t="inlineStr">
        <is>
          <t>ข้อสอบเก่า</t>
        </is>
      </c>
      <c r="Q10" s="165" t="inlineStr">
        <is>
          <t>2562</t>
        </is>
      </c>
      <c r="R10" s="165" t="inlineStr"/>
    </row>
    <row r="11" ht="24" customHeight="1" s="49">
      <c r="A11" s="165" t="n">
        <v>9</v>
      </c>
      <c r="B11" s="166" t="inlineStr">
        <is>
          <t>ผู้ป่วยไม่สามารถกลืนยาเม็ดได้ เภสัชกรจำเป็นต้องเตรียมยาน้ำแขวนตะกอน Rifampicin ความเข้มข้น 1% w/v ปริมาตร 180 mL โดยเตรียมจากยาเม็ด Rifampicin ในคลังยา จะต้องใช้ยาเม็ดขนาดและความแรงใดจึงจะถูกต้องและเหมาะสมที่สุด</t>
        </is>
      </c>
      <c r="C11" s="166" t="inlineStr"/>
      <c r="D11" s="166" t="inlineStr">
        <is>
          <t>เม็ดขนาด 450 mg จำนวน 2 เม็ด</t>
        </is>
      </c>
      <c r="E11" s="166" t="inlineStr">
        <is>
          <t>เม็ดขนาด 450 mg จำนวน 3 เม็ด</t>
        </is>
      </c>
      <c r="F11" s="166" t="inlineStr">
        <is>
          <t>เม็ดขนาด 300 mg จำนวน 4 เม็ด</t>
        </is>
      </c>
      <c r="G11" s="166" t="inlineStr">
        <is>
          <t>เม็ดขนาด 300 mg จำนวน 6 เม็ด</t>
        </is>
      </c>
      <c r="H11" s="166" t="inlineStr">
        <is>
          <t>เม็ดขนาด 300 mg จำนวน 8 เม็ด</t>
        </is>
      </c>
      <c r="I11" s="167" t="inlineStr">
        <is>
          <t>4</t>
        </is>
      </c>
      <c r="J11" s="166" t="inlineStr">
        <is>
          <t>✅ คำตอบที่ถูกต้อง: ข้อ ง. เม็ดขนาด 300 mg จำนวน 6 เม็ด
💡 Background:
การเตรียมยาน้ำเฉพาะคราว (Extemporaneous Compounding) จากยาเม็ดสำเร็จรูป ต้องคำนวณปริมาณเนื้อตัวยาสำคัญทั้งหมดที่ต้องการอย่างถูกต้องแม่นยำ แล้วเลือกขนาดความแรงยาเม็ดที่หารได้ลงตัวโดยไม่ต้องหักแบ่งเม็ด
🎯 ทำไมข้อนี้ถึงถูก:
1. คำนวณปริมาณตัวยา Rifampicin ทั้งหมดที่ต้องใช้:
- ความเข้มข้น 1% w/v = 1 g ใน 100 mL
- ปริมาตร 180 mL ต้องใช้ตัวยา = (1 g x 180 mL) / 100 mL = 1.8 g = 1,800 mg
2. ตรวจสอบจำนวนเม็ดยาในแต่ละตัวเลือก:
- หากใช้ขนาด 450 mg: ต้องใช้ 1,800 mg / 450 mg = 4 เม็ด (ตัวเลือก ก ได้ 900 mg, ข ได้ 1,350 mg ซึ่งไม่พอ)
- หากใช้ขนาด 300 mg: ต้องใช้ 1,800 mg / 300 mg = 6 เม็ด ตรงกับข้อ ง พอดีเป๊ะ
🔍 ข้ออื่นผิดเพราะอะไร:
- ข้อ ก (450 mg x 2 = 900 mg): ยาไม่พอ
- ข้อ ข (450 mg x 3 = 1,350 mg): ยาไม่พอ
- ข้อ ค (300 mg x 4 = 1,200 mg): ยาไม่พอ
- ข้อ จ (300 mg x 8 = 2,400 mg): ยาเกินขนาด
📖 Guideline อ้างอิง:
United States Pharmacopeia (USP) General Chapter &lt;795&gt; Pharmaceutical Compounding - Nonsterile Preparations
📌 จุดจำก่อนสอบ:
1% w/v ใน 180 mL = 1.8 g = 1,800 mg นำ 1,800 หารด้วยความแรง 300 mg ได้ 6 เม็ดลงตัวพอดี</t>
        </is>
      </c>
      <c r="K11" s="166" t="inlineStr"/>
      <c r="L11" s="166" t="inlineStr">
        <is>
          <t>Pharmaceutical Calculations</t>
        </is>
      </c>
      <c r="M11" s="166" t="inlineStr">
        <is>
          <t>Compounding adjustments</t>
        </is>
      </c>
      <c r="N11" s="165" t="inlineStr">
        <is>
          <t>Product</t>
        </is>
      </c>
      <c r="O11" s="166" t="inlineStr">
        <is>
          <t>ข้อ 18 (ข้อสอบจริง 2562)</t>
        </is>
      </c>
      <c r="P11" s="165" t="inlineStr">
        <is>
          <t>ข้อสอบเก่า</t>
        </is>
      </c>
      <c r="Q11" s="165" t="inlineStr">
        <is>
          <t>2562</t>
        </is>
      </c>
      <c r="R11" s="165" t="inlineStr"/>
    </row>
    <row r="12" ht="24" customHeight="1" s="49">
      <c r="A12" s="165" t="n">
        <v>10</v>
      </c>
      <c r="B12" s="166" t="inlineStr">
        <is>
          <t>หากผู้ป่วยต้องการได้รับ KCl 60 mEq ต่อวัน จะต้องให้สารละลาย KCl ความเข้มข้น 74.5 g/L ปริมาณกี่มิลลิลิตรต่อวัน (กำหนดให้ MW ของ KCl = 74.5 g/mol, valence = 1)</t>
        </is>
      </c>
      <c r="C12" s="166" t="inlineStr"/>
      <c r="D12" s="166" t="inlineStr">
        <is>
          <t>15 mL</t>
        </is>
      </c>
      <c r="E12" s="166" t="inlineStr">
        <is>
          <t>30 mL</t>
        </is>
      </c>
      <c r="F12" s="166" t="inlineStr">
        <is>
          <t>45 mL</t>
        </is>
      </c>
      <c r="G12" s="166" t="inlineStr">
        <is>
          <t>60 mL</t>
        </is>
      </c>
      <c r="H12" s="166" t="inlineStr">
        <is>
          <t>75 mL</t>
        </is>
      </c>
      <c r="I12" s="167" t="inlineStr">
        <is>
          <t>4</t>
        </is>
      </c>
      <c r="J12" s="166" t="inlineStr">
        <is>
          <t>✅ คำตอบที่ถูกต้อง: ข้อ ง. 60 mL
💡 Background:
สารละลายเกลืออิเล็กโทรไลต์ที่ระบุความเข้มข้นเป็น g/L สามารถแปลงเป็นความเข้มข้นในหน่วย mEq/mL ได้โดยตรงผ่านน้ำหนักโมเลกุลและความสมมูล (Valence)
🎯 ทำไมข้อนี้ถึงถูก:
1. หาความเข้มข้นของสารละลาย KCl ในหน่วย mEq/mL:
- KCl ความเข้มข้น 74.5 g/L = 74.5 mg/mL
- เนื่องจาก KCl มี valence = 1 และ MW = 74.5 g/mol (หรือ 74.5 mg/mmol)
- ดังนั้น KCl 74.5 mg = 1 mmol = 1 mEq
- สารละลายนี้จึงมีความเข้มข้น = 1 mEq/mL
2. คำนวณปริมาตรที่ต้องให้:
- ต้องการ KCl 60 mEq/day จึงต้องให้ปริมาตร = 60 mEq / (1 mEq/mL) = 60 mL ต่อวัน
🔍 ข้ออื่นผิดเพราะอะไร:
- ข้อ ก (15 mL): ให้ KCl เพียง 15 mEq
- ข้อ ข (30 mL): ให้ KCl เพียง 30 mEq
- ข้อ ค (45 mL): ให้ KCl เพียง 45 mEq
- ข้อ จ (75 mL): ให้ KCl เกินเป็น 75 mEq
📖 Guideline อ้างอิง:
United States Pharmacopeia (USP) General Chapter &lt;1151&gt; Pharmaceutical Dosage Forms &amp; Compounding Calculations
📌 จุดจำก่อนสอบ:
ความเข้มข้น 74.5 g/L เทียบเท่า 74.5 mg/mL ซึ่งหารด้วย MW 74.5 พอดี ได้ 1 mEq/mL ดังนั้นต้องการ 60 mEq ก็จ่าย 60 mL ตรงไปตรงมา</t>
        </is>
      </c>
      <c r="K12" s="166" t="inlineStr"/>
      <c r="L12" s="166" t="inlineStr">
        <is>
          <t>Pharmaceutical Calculations</t>
        </is>
      </c>
      <c r="M12" s="166" t="inlineStr">
        <is>
          <t>Compounding adjustments</t>
        </is>
      </c>
      <c r="N12" s="165" t="inlineStr">
        <is>
          <t>Product</t>
        </is>
      </c>
      <c r="O12" s="166" t="inlineStr">
        <is>
          <t>ข้อ 15 (ข้อสอบจริง 2559)</t>
        </is>
      </c>
      <c r="P12" s="165" t="inlineStr">
        <is>
          <t>ข้อสอบเก่า</t>
        </is>
      </c>
      <c r="Q12" s="165" t="inlineStr">
        <is>
          <t>2559</t>
        </is>
      </c>
      <c r="R12" s="165" t="inlineStr"/>
    </row>
    <row r="13" ht="24" customHeight="1" s="49">
      <c r="A13" s="165" t="n">
        <v>11</v>
      </c>
      <c r="B13" s="166" t="inlineStr">
        <is>
          <t>โรงพยาบาลต้องการเตรียม Betamethasone valerate cream โดยมีวัตถุดิบ Betamethasone valerate 1% w/w หากต้องการเตรียมครีมน้ำหนัก 100 กรัม ให้มีเนื้อยาเทียบเท่า Betamethasone บริสุทธิ์ 1.00 กรัม จะต้องใช้ตัวยา Betamethasone valerate กี่กรัม (กำหนด MW ของ Betamethasone valerate = 476 g/mol และ Betamethasone = 392 g/mol)</t>
        </is>
      </c>
      <c r="C13" s="166" t="inlineStr"/>
      <c r="D13" s="166" t="inlineStr">
        <is>
          <t>0.82 กรัม</t>
        </is>
      </c>
      <c r="E13" s="166" t="inlineStr">
        <is>
          <t>1.00 กรัม</t>
        </is>
      </c>
      <c r="F13" s="166" t="inlineStr">
        <is>
          <t>1.21 กรัม</t>
        </is>
      </c>
      <c r="G13" s="166" t="inlineStr">
        <is>
          <t>3.92 กรัม</t>
        </is>
      </c>
      <c r="H13" s="166" t="inlineStr">
        <is>
          <t>4.76 กรัม</t>
        </is>
      </c>
      <c r="I13" s="167" t="inlineStr">
        <is>
          <t>3</t>
        </is>
      </c>
      <c r="J13" s="166" t="inlineStr">
        <is>
          <t>✅ คำตอบที่ถูกต้อง: ข้อ ก. 0.82 กรัม
🎯 ทำไมข้อนี้ถึงถูก: ในครีม Betamethasone valerate 1% w/w ปริมาณ 100 g จะมีตัวยา Betamethasone valerate อยู่ 1.0 กรัม คำนวณเทียบเป็น Betamethasone base บริสุทธิ์ได้จากสัดส่วนน้ำหนักโมเลกุล = 1.0 คูณ (392 / 476) = 0.8235 กรัม หรือประมาณ 0.82 กรัม
🔍 ข้ออื่นผิดเพราะอะไร:
• ข้อ ข.: 1.00 กรัม เป็นน้ำหนักของเกลือ Betamethasone valerate ทั้งหมด ไม่ใช่รูปเบสบริสุทธิ์
• ข้อ ค.: 1.21 กรัม เกิดจากการกลับเศษเป็นส่วนโดยนำ 1.0 คูณ (476 / 392)
• ข้อ ง.: 4.76 กรัม เป็นค่าน้ำหนักโมเลกุลที่ไม่ได้คิดสัดส่วนร้อยละ
• ข้อ จ.: 3.92 กรัม เป็นค่าน้ำหนักโมเลกุลของเบสที่ไม่ได้คิดสัดส่วนร้อยละ</t>
        </is>
      </c>
      <c r="K13" s="166" t="inlineStr"/>
      <c r="L13" s="166" t="inlineStr">
        <is>
          <t>Pharmaceutical Calculations</t>
        </is>
      </c>
      <c r="M13" s="166" t="inlineStr">
        <is>
          <t>Compounding adjustments</t>
        </is>
      </c>
      <c r="N13" s="165" t="inlineStr">
        <is>
          <t>Product</t>
        </is>
      </c>
      <c r="O13" s="166" t="inlineStr">
        <is>
          <t>[SOURCE: ข้อสอบจริง PLE CC1 (Product) ปี 2559 ข้อ 39]</t>
        </is>
      </c>
      <c r="P13" s="165" t="inlineStr">
        <is>
          <t>ข้อสอบเก่า</t>
        </is>
      </c>
      <c r="Q13" s="165" t="inlineStr">
        <is>
          <t>2559</t>
        </is>
      </c>
      <c r="R13" s="165" t="inlineStr"/>
    </row>
    <row r="14" ht="24" customHeight="1" s="49">
      <c r="A14" s="165" t="n">
        <v>12</v>
      </c>
      <c r="B14" s="166" t="inlineStr">
        <is>
          <t>คำนวณหาปริมาณเบสของยาเหน็บ (Suppository base) ที่ต้องใช้ในการเตรียมยาเหน็บ 1 แท่ง โดยยาเหน็บแท่งเปล่าหนัก 2.00 กรัม กำหนดให้มีตัวยา Clotrimazole น้ำหนัก 500 mg ต่อแท่ง และมีค่า Displacement Value (D.V.) = 1.1</t>
        </is>
      </c>
      <c r="C14" s="166" t="inlineStr"/>
      <c r="D14" s="166" t="inlineStr">
        <is>
          <t>0.45 กรัม</t>
        </is>
      </c>
      <c r="E14" s="166" t="inlineStr">
        <is>
          <t>0.55 กรัม</t>
        </is>
      </c>
      <c r="F14" s="166" t="inlineStr">
        <is>
          <t>1.45 กรัม</t>
        </is>
      </c>
      <c r="G14" s="166" t="inlineStr">
        <is>
          <t>1.55 กรัม</t>
        </is>
      </c>
      <c r="H14" s="166" t="inlineStr">
        <is>
          <t>2.00 กรัม</t>
        </is>
      </c>
      <c r="I14" s="167" t="inlineStr">
        <is>
          <t>4</t>
        </is>
      </c>
      <c r="J14" s="166" t="inlineStr">
        <is>
          <t>✅ คำตอบที่ถูกต้อง: ข้อ ง. 1.55 กรัม
💡 Background:
Displacement Value (D.V.) ของตัวยา หมายถึง ปริมาณเป็นกรัมของตัวยาที่เข้าไปแทนที่ยาพื้น (Theobroma oil / Cocoa butter) ปริมาณ 1.00 กรัม: น้ำหนักยาพื้นที่ถูกแทนที่ = ขนาดยา (g) / D.V.
🎯 ทำไมข้อนี้ถึงถูก:
1. แปลงขนาดยา Clotrimazole 500 mg = 0.50 กรัม
2. คำนวณน้ำหนักเบสที่ถูกแทนที่ด้วย Clotrimazole:
- น้ำหนักเบสที่ถูกแทนที่ = 0.50 g / 1.1 = 0.4545 กรัม ≈ 0.45 กรัม
3. คำนวณน้ำหนักเบสที่ต้องใช้จริงต่อแท่ง:
- น้ำหนักเบสจริง = น้ำหนักแท่งเปล่า - น้ำหนักเบสที่ถูกแทนที่ = 2.00 g - 0.4545 g = 1.5455 กรัม ≈ 1.55 กรัม
🔍 ข้ออื่นผิดเพราะอะไร:
- ข้อ ก (0.45 กรัม): คือน้ำหนักเบสที่ถูกแทนที่ (ไม่ใช่เบสที่ต้องชั่งใช้จริง)
- ข้อ ข (0.55 กรัม): คำนวณสับสน
- ข้อ ค (1.45 กรัม): คำนวณตัวเลขผิดพลาด
- ข้อ จ (2.00 กรัม): น้ำหนักแท่งเปล่าโดยไม่ได้หักการแทนที่ของตัวยา
📖 Guideline อ้างอิง:
United States Pharmacopeia (USP) General Chapter &lt;1151&gt; Suppositories &amp; Compounding Calculations
📌 จุดจำก่อนสอบ:
น้ำหนักเบสที่ถูกแทนที่ = 0.5 g / 1.1 = 0.45 g นำไปลบออกจากน้ำหนักแม่พิมพ์ 2.00 g ได้ 1.55 g พอดี</t>
        </is>
      </c>
      <c r="K14" s="166" t="inlineStr"/>
      <c r="L14" s="166" t="inlineStr">
        <is>
          <t>Pharmaceutical Calculations</t>
        </is>
      </c>
      <c r="M14" s="166" t="inlineStr">
        <is>
          <t>Compounding adjustments</t>
        </is>
      </c>
      <c r="N14" s="165" t="inlineStr">
        <is>
          <t>Product</t>
        </is>
      </c>
      <c r="O14" s="166" t="inlineStr">
        <is>
          <t>ข้อ 13 (ข้อสอบจริง 2559)</t>
        </is>
      </c>
      <c r="P14" s="165" t="inlineStr">
        <is>
          <t>ข้อสอบเก่า</t>
        </is>
      </c>
      <c r="Q14" s="165" t="inlineStr">
        <is>
          <t>2559</t>
        </is>
      </c>
      <c r="R14" s="165" t="inlineStr"/>
    </row>
    <row r="15" ht="24" customHeight="1" s="49">
      <c r="A15" s="165" t="n">
        <v>13</v>
      </c>
      <c r="B15" s="166" t="inlineStr">
        <is>
          <t>เภสัชกรต้องการเตรียมยาเหน็บทวารหนัก Bisacodyl จำนวน 1 แท่ง โดยแม่พิมพ์ยาเหน็บเมื่อหล่อด้วยเบส Cocoa butter ล้วนจะมีน้ำหนัก 2.0 g หากในสูตรตำรับกำหนดให้ใส่ตัวยาสำคัญ Bisacodyl ปริมาณ 200 mg ต่อแท่ง (กำหนดให้ค่า Displacement factor ของ Bisacodyl ใน Cocoa butter = 1.5) จะต้องใช้ปริมาณเบส Cocoa butter หนักกี่กรัมในการเตรียมยาเหน็บ 1 แท่ง</t>
        </is>
      </c>
      <c r="C15" s="166" t="inlineStr"/>
      <c r="D15" s="166" t="inlineStr">
        <is>
          <t>1.87 g</t>
        </is>
      </c>
      <c r="E15" s="166" t="inlineStr">
        <is>
          <t>1.80 g</t>
        </is>
      </c>
      <c r="F15" s="166" t="inlineStr">
        <is>
          <t>1.70 g</t>
        </is>
      </c>
      <c r="G15" s="166" t="inlineStr">
        <is>
          <t>1.90 g</t>
        </is>
      </c>
      <c r="H15" s="166" t="inlineStr">
        <is>
          <t>1.67 g</t>
        </is>
      </c>
      <c r="I15" s="165" t="n">
        <v>1</v>
      </c>
      <c r="J15" s="166" t="inlineStr">
        <is>
          <t>✅ คำตอบที่ถูกต้อง: ข้อ ก. 1.87 g
💡 Background:
การคำนวณปริมาณเบสที่ต้องใช้ในการเตรียมยาเหน็บเมื่อมีตัวยาสำคัญแทนที่ปริมาตรของเบส (Displacement Factor):
น้ำหนักของเบสที่ถูกแทนที่ (Base displaced) = น้ำหนักของตัวยา (W) / Displacement factor (DF)
ปริมาณเบสที่ต้องใช้จริง (Base needed) = น้ำหนักแท่งยาเหน็บเบสล้วน (G) - น้ำหนักของเบสที่ถูกแทนที่
🎯 ทำไมข้อนี้ถึงถูก:
ขั้นตอนการคำนวณทีละสเต็ป:
1. น้ำหนักของแท่งยาเหน็บเบสล้วน (G) = 2.0 g
2. น้ำหนักของตัวยาสำคัญ Bisacodyl (W) = 200 mg = 0.20 g
3. ค่า Displacement factor (DF) = 1.5
4. น้ำหนักเบสที่ถูกตัวยาเข้าแทนที่ = 0.20 g / 1.5 = 0.133 g
5. ปริมาณเบส Cocoa butter ที่ต้องชั่งจริง = 2.0 g - 0.133 g = 1.867 g ≈ 1.87 g
🔍 ข้ออื่นผิดเพราะอะไร:
- ข้อ ข. (1.80 g): เกิดจากการคิดว่าตัวยาแทนที่เบสในอัตราส่วน 1:1 (2.0 - 0.20 = 1.80 g) โดยไม่ได้นำค่า DF 1.5 มาหาร
- ข้อ ค. (1.70 g): คำนวณหักลบตัวยาและค่าคงที่ผิดพลาด
- ข้อ ง. (1.90 g): คิดคำนวณตัวยาเพียง 100 mg
- ข้อ จ. (1.67 g): คำนวณโดยนำ DF มาคูณแทนที่จะนำมาหาร
📖 Guideline อ้างอิง:
Ansel's Pharmaceutical Calculations (15th Edition), Remington: The Science and Practice of Pharmacy
📌 จุดจำก่อนสอบ:
สูตรคำนวณยาเหน็บ: Base ที่ต้องชั่ง = (น้ำหนักเบสล้วน) - (น้ำหนักยา / Displacement factor)</t>
        </is>
      </c>
      <c r="K15" s="166" t="inlineStr"/>
      <c r="L15" s="166" t="inlineStr">
        <is>
          <t>Pharmaceutical Calculations</t>
        </is>
      </c>
      <c r="M15" s="166" t="inlineStr">
        <is>
          <t>Compounding adjustments</t>
        </is>
      </c>
      <c r="N15" s="165" t="inlineStr">
        <is>
          <t>Product</t>
        </is>
      </c>
      <c r="O15" s="166" t="inlineStr">
        <is>
          <t>ข้อสอบจริง Product ปี 2566 ข้อ 17</t>
        </is>
      </c>
      <c r="P15" s="165" t="inlineStr">
        <is>
          <t>ข้อสอบเก่า</t>
        </is>
      </c>
      <c r="Q15" s="165" t="inlineStr">
        <is>
          <t>2566</t>
        </is>
      </c>
      <c r="R15" s="165" t="inlineStr"/>
    </row>
    <row r="16" ht="24" customHeight="1" s="49">
      <c r="A16" s="165" t="n">
        <v>14</v>
      </c>
      <c r="B16" s="166" t="inlineStr">
        <is>
          <t>แพทย์สั่งจ่ายยา Potassium Chloride (KCl) ขนาด 40 mEq ต่อ 1 ช้อนโต๊ะ (1 tablespoon = 15 mL) โดยให้รับประทานวันละ 1 ครั้ง เป็นเวลา 4 วัน รวมปริมาตร 60 mL หากเภสัชกรต้องเตรียมยานี้จากผงยาบริสุทธิ์ Potassium Chloride raw material (กำหนดให้ MW ของ KCl = 74.5 g/mol, Valence = 1) จะต้องชั่งผงยา KCl ทั้งหมดกี่กรัมสำหรับเตรียมยานี้</t>
        </is>
      </c>
      <c r="C16" s="166" t="inlineStr"/>
      <c r="D16" s="166" t="inlineStr">
        <is>
          <t>11.92 g</t>
        </is>
      </c>
      <c r="E16" s="166" t="inlineStr">
        <is>
          <t>2.98 g</t>
        </is>
      </c>
      <c r="F16" s="166" t="inlineStr">
        <is>
          <t>5.96 g</t>
        </is>
      </c>
      <c r="G16" s="166" t="inlineStr">
        <is>
          <t>14.90 g</t>
        </is>
      </c>
      <c r="H16" s="166" t="inlineStr">
        <is>
          <t>7.45 g</t>
        </is>
      </c>
      <c r="I16" s="165" t="n">
        <v>1</v>
      </c>
      <c r="J16" s="166" t="inlineStr">
        <is>
          <t>✅ คำตอบที่ถูกต้อง: ข้อ ก. 11.92 g
💡 Background:
การแปลงค่ามิลลิสมมูล (mEq) เป็นน้ำหนักมิลลิกรัม (mg):
mEq = (mg × Valence) / MW  →  mg = (mEq × MW) / Valence
สำหรับ KCl: MW = 74.5 g/mol, Valence = 1
ดังนั้น KCl 1 mEq = 74.5 mg = 0.0745 g
🎯 ทำไมข้อนี้ถึงถูก:
ขั้นตอนการคำนวณทีละสเต็ป:
1. ยา 1 ช้อนโต๊ะ (15 mL) มี KCl 40 mEq
2. ยาน้ำปริมาตรรวม 60 mL คิดเป็นจำนวนช้อนโต๊ะ = 60 mL / 15 mL = 4 ช้อนโต๊ะ (4 doses)
3. ปริมาณ mEq รวมทั้งหมดในขวด = 40 mEq × 4 = 160 mEq
4. คำนวณน้ำหนักผงยา KCl ที่ต้องชั่ง:
   น้ำหนัก (mg) = (160 mEq × 74.5) / 1 = 11,920 mg
   แปลงเป็นกรัม = 11,920 / 1000 = 11.92 g
🔍 ข้ออื่นผิดเพราะอะไร:
- ข้อ ข. (2.98 g): เป็นน้ำหนักยาสำหรับ 1 ช้อนโต๊ะ (40 mEq = 2,980 mg = 2.98 g) ไม่ใช่ปริมาตรรวม 60 mL
- ข้อ ค. (5.96 g): เป็นน้ำหนักยาสำหรับ 2 ช้อนโต๊ะ (30 mL)
- ข้อ ง. (14.90 g): คำนวณปริมาณ mEq ผิดพลาด (คิดเป็น 200 mEq)
- ข้อ จ. (7.45 g): เป็นน้ำหนักยาสำหรับ 100 mEq
📖 Guideline อ้างอิง:
Ansel's Pharmaceutical Calculations (15th Edition) Chapter 12: Electrolyte Solutions
📌 จุดจำก่อนสอบ:
KCl 1 mEq = 74.5 mg → 40 mEq/15 mL ใน 60 mL รวม 160 mEq → ชั่ง 160 × 74.5 mg = 11,920 mg = 11.92 g</t>
        </is>
      </c>
      <c r="K16" s="166" t="inlineStr"/>
      <c r="L16" s="166" t="inlineStr">
        <is>
          <t>Pharmaceutical Calculations</t>
        </is>
      </c>
      <c r="M16" s="166" t="inlineStr">
        <is>
          <t>Compounding adjustments</t>
        </is>
      </c>
      <c r="N16" s="165" t="inlineStr">
        <is>
          <t>Product</t>
        </is>
      </c>
      <c r="O16" s="166" t="inlineStr">
        <is>
          <t>ข้อสอบจริง Product ปี 2566 ข้อ 37</t>
        </is>
      </c>
      <c r="P16" s="165" t="inlineStr">
        <is>
          <t>ข้อสอบเก่า</t>
        </is>
      </c>
      <c r="Q16" s="165" t="inlineStr">
        <is>
          <t>2566</t>
        </is>
      </c>
      <c r="R16" s="165" t="inlineStr"/>
    </row>
    <row r="17" ht="24" customHeight="1" s="49">
      <c r="A17" s="165" t="n">
        <v>15</v>
      </c>
      <c r="B17" s="166" t="inlineStr">
        <is>
          <t>ตามเภสัชตำรับ USP Monograph ในการวิเคราะห์หาปริมาณตัวยาสำคัญของ Metformin Hydrochloride Tablets (ขนาดระบุ 500 mg ต่อเม็ด) สุ่มชั่งยา 20 เม็ดได้น้ำหนักรวม 11.00 g บดละเอียด ชั่งผงยามา 110 mg ละลายและปรับปริมาตรจนได้ความเข้มข้นที่อ่านค่า Absorbance ที่ 233 nm ได้ 0.450 หากสารละลายมาตรฐานความเข้มข้น 5.0 µg/mL มีค่า Absorbance = 0.450 จงคำนวณหาปริมาณตัวยา Metformin HCl ต่อเม็ด</t>
        </is>
      </c>
      <c r="C17" s="166" t="inlineStr"/>
      <c r="D17" s="166" t="inlineStr">
        <is>
          <t>500 mg ต่อเม็ด (คิดเป็น 100% ของขนาดที่ระบุบนฉลาก)</t>
        </is>
      </c>
      <c r="E17" s="166" t="inlineStr">
        <is>
          <t>450 mg ต่อเม็ด (90%)</t>
        </is>
      </c>
      <c r="F17" s="166" t="inlineStr">
        <is>
          <t>550 mg ต่อเม็ด (110%)</t>
        </is>
      </c>
      <c r="G17" s="166" t="inlineStr">
        <is>
          <t>400 mg ต่อเม็ด (80%)</t>
        </is>
      </c>
      <c r="H17" s="166" t="inlineStr">
        <is>
          <t>480 mg ต่อเม็ด (96%)</t>
        </is>
      </c>
      <c r="I17" s="165" t="n">
        <v>1</v>
      </c>
      <c r="J17" s="166" t="inlineStr">
        <is>
          <t>✅ คำตอบที่ถูกต้อง: ข้อ ก. 500 mg ต่อเม็ด (คิดเป็น 100% ของขนาดที่ระบุบนฉลาก)
💡 Background:
การคำนวณผลการวิเคราะห์หาปริมาณตัวยาสำคัญ (Assay) จากน้ำหนักผงยาเฉลี่ย (Average tablet weight):
น้ำหนักเฉลี่ยต่อเม็ด = น้ำหนักรวม 20 เม็ด / 20
🎯 ทำไมข้อนี้ถึงถูก:
ขั้นตอนการคำนวณ:
1. น้ำหนักเฉลี่ยของยาเม็ด 1 เม็ด = 11.00 g / 20 = 0.550 g = 550 mg ต่อเม็ด
2. ชั่งผงยามาวิเคราะห์ 110 mg ซึ่งคิดเป็น 110 mg / 550 mg = 0.20 เม็ด (หรือ 1/5 ของเม็ดยา)
3. ค่า Absorbance ของตัวอย่างเท่ากับสารมาตรฐานพอดี (AU = AS = 0.450) แสดงว่าความเข้มข้นตัวอย่างตรงตามทฤษฎี 100%
4. ตัวยาใน 1 เม็ด = 100 mg ในผงยาที่ชั่ง × 5 = 500 mg ต่อเม็ด คิดเป็น 100% ของ Label claim พอดี
🔍 ข้ออื่นผิดเพราะอะไร:
- ข้อ ข, ค, ง, จ: เป็นค่าร้อยละที่เบี่ยงเบนจากการคำนวณ ซึ่งไม่ตรงกับสัดส่วนสัญญาณดูดกลืนแสงที่วัดได้จริง
📖 Guideline อ้างอิง:
United States Pharmacopeia (USP-NF) Monograph: Metformin Hydrochloride Tablets, Ansel's Calculations
📌 จุดจำก่อนสอบ:
น้ำหนักเฉลี่ยเม็ดยา = นน.รวม 20 เม็ด ÷ 20 → เทียบบัญญัติไตรยางศ์จากผงยาที่ชั่งจริงหากลืนตัวยาต่อเม็ด</t>
        </is>
      </c>
      <c r="K17" s="166" t="inlineStr"/>
      <c r="L17" s="166" t="inlineStr">
        <is>
          <t>Pharmaceutical Calculations</t>
        </is>
      </c>
      <c r="M17" s="166" t="inlineStr">
        <is>
          <t>Compounding adjustments</t>
        </is>
      </c>
      <c r="N17" s="165" t="inlineStr">
        <is>
          <t>Product</t>
        </is>
      </c>
      <c r="O17" s="166" t="inlineStr">
        <is>
          <t>ข้อสอบจริง Product ปี 2566 ข้อ 39</t>
        </is>
      </c>
      <c r="P17" s="165" t="inlineStr">
        <is>
          <t>ข้อสอบเก่า</t>
        </is>
      </c>
      <c r="Q17" s="165" t="inlineStr">
        <is>
          <t>2566</t>
        </is>
      </c>
      <c r="R17" s="165" t="inlineStr"/>
    </row>
    <row r="18" ht="24" customHeight="1" s="49">
      <c r="A18" s="165" t="n">
        <v>16</v>
      </c>
      <c r="B18" s="166" t="inlineStr">
        <is>
          <t>ในการพัฒนาสูตรตำรับยาเม็ดเคลือบฟิล์ม Risedronate sodium 35 mg (สำหรับรักษาโรคกระดูกพรุน รับประทานสัปดาห์ละ 1 ครั้ง) ข้อใดต่อไปนี้ระบุบทบาทหน้าที่ของสารช่วยในสูตรตำรับได้ ไม่ถูกต้อง?</t>
        </is>
      </c>
      <c r="C18" s="166" t="inlineStr"/>
      <c r="D18" s="166" t="inlineStr">
        <is>
          <t>Microcrystalline cellulose — สารหล่อลื่นป้องกันการติดผนังเบ้าพิมพ์ (Lubricant)</t>
        </is>
      </c>
      <c r="E18" s="166" t="inlineStr">
        <is>
          <t>Lactose monohydrate — สารเพิ่มปริมาณ (Diluent/Filler)</t>
        </is>
      </c>
      <c r="F18" s="166" t="inlineStr">
        <is>
          <t>Crospovidone — สารช่วยแตกตัวประสิทธิภาพสูง (Superdisintegrant)</t>
        </is>
      </c>
      <c r="G18" s="166" t="inlineStr">
        <is>
          <t>Hypromellose (HPMC) — สารก่อฟิล์มเคลือบยาเม็ด (Film-forming polymer)</t>
        </is>
      </c>
      <c r="H18" s="166" t="inlineStr">
        <is>
          <t>Magnesium stearate — สารช่วยหล่อลื่น (Lubricant)</t>
        </is>
      </c>
      <c r="I18" s="165" t="n">
        <v>1</v>
      </c>
      <c r="J18" s="166" t="inlineStr">
        <is>
          <t>✅ คำตอบที่ถูกต้อง: ข้อ ก. Microcrystalline cellulose — สารหล่อลื่นป้องกันการติดผนังเบ้าพิมพ์ (Lubricant)
💡 Background:
การระบุหน้าที่ของ Excipients ในสูตรตำรับยาเม็ด Risedronate sodium 35 mg:
• Microcrystalline cellulose (MCC): สารเพิ่มปริมาณและยึดเกาะแห้ง (Diluent / Dry binder)
• Lactose monohydrate: สารเพิ่มปริมาณ (Diluent)
• Crospovidone: สารช่วยแตกตัว (Superdisintegrant)
• HPMC / Opadry: สารเคลือบฟิล์ม (Film coating agent)
• Magnesium stearate: สารหล่อลื่น (Lubricant)
🎯 ทำไมข้อนี้ถึงถูก:
ข้อ ก. ระบุหน้าที่ผิด เนื่องจาก Microcrystalline cellulose (MCC) ทำหน้าที่เป็น สารเพิ่มปริมาณ (Diluent) และสารยึดเกาะแบบแห้ง (Dry binder) ไม่ใช่สารหล่อลื่น (Lubricant)
🔍 ข้ออื่นผิดเพราะอะไร:
- ข้อ ข. Lactose: ถูกต้อง ทำหน้าที่เป็น Diluent/Filler
- ข้อ ค. Crospovidone: ถูกต้อง ทำหน้าที่เป็น Superdisintegrant
- ข้อ ง. HPMC: ถูกต้อง ทำหน้าที่เป็น Film former
- ข้อ จ. Magnesium stearate: ถูกต้อง ทำหน้าที่เป็น Lubricant
📖 Guideline อ้างอิง:
Handbook of Pharmaceutical Excipients &amp; USP-NF Monograph for Risedronate Sodium Tablets
📌 จุดจำก่อนสอบ:
• MCC (Avicel): Diluent / Binder / Disintegrant (ไม่ใช่ Lubricant)
• Lubricant หลัก: Magnesium stearate, Sodium stearyl fumarate</t>
        </is>
      </c>
      <c r="K18" s="166" t="inlineStr"/>
      <c r="L18" s="166" t="inlineStr">
        <is>
          <t>Pharmaceutical Calculations</t>
        </is>
      </c>
      <c r="M18" s="166" t="inlineStr">
        <is>
          <t>Compounding adjustments</t>
        </is>
      </c>
      <c r="N18" s="165" t="inlineStr">
        <is>
          <t>Product</t>
        </is>
      </c>
      <c r="O18" s="166" t="inlineStr">
        <is>
          <t>ข้อสอบจริง Product ปี 2563 ข้อ 24</t>
        </is>
      </c>
      <c r="P18" s="165" t="inlineStr">
        <is>
          <t>ข้อสอบเก่า</t>
        </is>
      </c>
      <c r="Q18" s="165" t="inlineStr">
        <is>
          <t>2563</t>
        </is>
      </c>
      <c r="R18" s="165" t="inlineStr"/>
    </row>
    <row r="19" ht="24" customHeight="1" s="49">
      <c r="A19" s="165" t="n">
        <v>17</v>
      </c>
      <c r="B19" s="166" t="inlineStr">
        <is>
          <t>ครีม Betamethasone valerate 0.1% w/w นำตัวอย่างครีม 1.0 g มาสกัดและวิเคราะห์หาปริมาณตัวยาสำคัญ พบว่าคิดเป็น 100.0% of Labeled Amount จงคำนวณว่าในครีม 1.0 g นี้มีปริมาณเนื้อยา Betamethasone valerate อยู่กี่มิลลิกรัม</t>
        </is>
      </c>
      <c r="C19" s="166" t="inlineStr"/>
      <c r="D19" s="166" t="inlineStr">
        <is>
          <t>1.0 mg</t>
        </is>
      </c>
      <c r="E19" s="166" t="inlineStr">
        <is>
          <t>0.1 mg</t>
        </is>
      </c>
      <c r="F19" s="166" t="inlineStr">
        <is>
          <t>10.0 mg</t>
        </is>
      </c>
      <c r="G19" s="166" t="inlineStr">
        <is>
          <t>0.01 mg</t>
        </is>
      </c>
      <c r="H19" s="166" t="inlineStr">
        <is>
          <t>100.0 mg</t>
        </is>
      </c>
      <c r="I19" s="165" t="n">
        <v>1</v>
      </c>
      <c r="J19" s="166" t="inlineStr">
        <is>
          <t>✅ คำตอบที่ถูกต้อง: ข้อ ก. 1.0 mg
💡 Background:
ความเข้มข้นร้อยละโดยน้ำหนัก (% w/w):
ครีม 0.1% w/w หมายถึง มีตัวยาสำคัญ 0.1 g ในเนื้อครีม 100 g
🎯 ทำไมข้อนี้ถึงถูก:
ขั้นตอนการคำนวณ:
1. ในเนื้อครีม 100 g มีตัวยา = 0.1 g = 100 mg
2. ในเนื้อครีม 1 g จะมีตัวยา = 100 mg / 100 = 1.0 mg
3. ผลการวิเคราะห์ได้ 100% of Labeled Amount ดังนั้นจึงมีเนื้อยาจริง = 1.0 mg พอดี
🔍 ข้ออื่นผิดเพราะอะไร:
- ข้อ ข. (0.1 mg): แปลงหน่วยมิลลิกรัมผิดพลาด (ลืมแปลงจากกรัมเป็นมิลลิกรัม)
- ข้อ ค. (10.0 mg): คิดเป็นความเข้มข้น 1.0% w/w
- ข้อ ง. (0.01 mg): แปลงทศนิยมผิดพลาด
- ข้อ จ. (100.0 mg): คิดเป็นความเข้มข้น 10% w/w
📖 Guideline อ้างอิง:
Ansel's Pharmaceutical Calculations (15th Edition) Chapter 6: Percentage Concentrations
📌 จุดจำก่อนสอบ:
ครีม 0.1% w/w ใน 1 g = 1 mg ตัวยาสำคัญ (0.1 g ใน 100 g → 1 mg ใน 1 g)</t>
        </is>
      </c>
      <c r="K19" s="166" t="inlineStr"/>
      <c r="L19" s="166" t="inlineStr">
        <is>
          <t>Pharmaceutical Calculations</t>
        </is>
      </c>
      <c r="M19" s="166" t="inlineStr">
        <is>
          <t>Compounding adjustments</t>
        </is>
      </c>
      <c r="N19" s="165" t="inlineStr">
        <is>
          <t>Product</t>
        </is>
      </c>
      <c r="O19" s="166" t="inlineStr">
        <is>
          <t>ข้อสอบจริง Product ปี 2563 ข้อ 41</t>
        </is>
      </c>
      <c r="P19" s="165" t="inlineStr">
        <is>
          <t>ข้อสอบเก่า</t>
        </is>
      </c>
      <c r="Q19" s="165" t="inlineStr">
        <is>
          <t>2563</t>
        </is>
      </c>
      <c r="R19" s="165" t="inlineStr"/>
    </row>
    <row r="20" ht="24" customHeight="1" s="49">
      <c r="A20" s="165" t="n">
        <v>18</v>
      </c>
      <c r="B20" s="166" t="inlineStr">
        <is>
          <t>ยาน้ำแขวนตะกอน Naproxen Oral Suspension มีความแรงระบุ 'Each teaspoon (5 mL) contains 125 mg of naproxen' หากแพทย์สั่งจ่ายยาในขนาด 250 mg วันละ 2 ครั้ง เป็นเวลา 7 วัน ผู้ป่วยจะต้องได้รับยาน้ำนี้ปริมาตรรวมทั้งหมดกี่มิลลิลิตรสำหรับครบระยะเวลาการรักษา</t>
        </is>
      </c>
      <c r="C20" s="166" t="inlineStr"/>
      <c r="D20" s="166" t="inlineStr">
        <is>
          <t>140 mL</t>
        </is>
      </c>
      <c r="E20" s="166" t="inlineStr">
        <is>
          <t>70 mL</t>
        </is>
      </c>
      <c r="F20" s="166" t="inlineStr">
        <is>
          <t>100 mL</t>
        </is>
      </c>
      <c r="G20" s="166" t="inlineStr">
        <is>
          <t>280 mL</t>
        </is>
      </c>
      <c r="H20" s="166" t="inlineStr">
        <is>
          <t>50 mL</t>
        </is>
      </c>
      <c r="I20" s="165" t="n">
        <v>1</v>
      </c>
      <c r="J20" s="166" t="inlineStr">
        <is>
          <t>✅ คำตอบที่ถูกต้อง: ข้อ ข. 2.5 g
🎯 ทำไมข้อนี้ถึงถูก: ยาน้ำปริมาตร 100 mL คิดเป็นจำนวนช้อนชาเท่ากับ 100 / 5 = 20 ช้อนชา ในแต่ละช้อนชามี Naproxen 125 mg ดังนั้นปริมาณตัวยาทั้งหมด = 125 mg คูณ 20 = 2500 mg แปลงเป็นหน่วยกรัมได้เท่ากับ 2.5 g
🔍 ข้ออื่นผิดเพราะอะไร:
• ข้อ ก.: ผิด 1.5 g เกิดจากการคำนวณสัดส่วนปริมาตรผิดพลาด
• ข้อ ค.: ผิด 3.5 g เป็นค่าที่สูงเกินความต้องการของสูตรตำรับ
• ข้อ ง.: ผิด 4.5 g คำนวณผิดพลาดจากการเทียบบัญญัติไตรยางศ์
• ข้อ จ.: ผิด 5.5 g ได้รับตัวยาสูงเกินขนาดรักษา</t>
        </is>
      </c>
      <c r="K20" s="166" t="inlineStr"/>
      <c r="L20" s="166" t="inlineStr">
        <is>
          <t>Pharmaceutical Calculations</t>
        </is>
      </c>
      <c r="M20" s="166" t="inlineStr">
        <is>
          <t>Compounding adjustments</t>
        </is>
      </c>
      <c r="N20" s="165" t="inlineStr">
        <is>
          <t>Product</t>
        </is>
      </c>
      <c r="O20" s="166" t="inlineStr">
        <is>
          <t>[SOURCE: ข้อสอบจริง PLE CC1 (Product) ปี 2564 ข้อ 109]</t>
        </is>
      </c>
      <c r="P20" s="165" t="inlineStr">
        <is>
          <t>ข้อสอบเก่า</t>
        </is>
      </c>
      <c r="Q20" s="165" t="inlineStr">
        <is>
          <t>2564</t>
        </is>
      </c>
      <c r="R20" s="165" t="inlineStr"/>
    </row>
    <row r="21" ht="24" customHeight="1" s="49">
      <c r="A21" s="165" t="n">
        <v>19</v>
      </c>
      <c r="B21" s="166" t="inlineStr">
        <is>
          <t>แพทย์สั่งจ่ายยาฉีดข้อเข่า Triamcinolone acetonide injectable suspension (40 mg/mL) สำหรับฉีดเข้าในข้อ (Intra-articular injection) การควบคุมคุณภาพทางกายภาพที่สำคัญที่สุดสำหรับยานี้คือข้อใด?</t>
        </is>
      </c>
      <c r="C21" s="166" t="inlineStr"/>
      <c r="D21" s="166" t="inlineStr">
        <is>
          <t>การควบคุมขนาดอนุภาคของตัวยาแขวนตะกอนให้เล็กและกระจายตัวสม่ำเสมอ (Particle size control &lt; 10 - 20 µm) และความสามารถในการกระจายตัวกลับได้ง่ายเมื่อเขย่า (Redispersibility)</t>
        </is>
      </c>
      <c r="E21" s="166" t="inlineStr">
        <is>
          <t>การทำให้ตัวยาละลายจนใสสนิทปราศจากอนุภาคแขวนตะกอน</t>
        </is>
      </c>
      <c r="F21" s="166" t="inlineStr">
        <is>
          <t>การเติมสารลดแรงตึงผิวในปริมาณสูงมากเพื่อป้องกันการตกตะกอน</t>
        </is>
      </c>
      <c r="G21" s="166" t="inlineStr">
        <is>
          <t>การใช้น้ำมันแร่ (Mineral oil) เป็นกระสายยาสำหรับฉีดเข้าข้อ</t>
        </is>
      </c>
      <c r="H21" s="166" t="inlineStr">
        <is>
          <t>การปรับค่า pH ให้เป็นกรดจัดเพื่อเร่งการแตกตัว</t>
        </is>
      </c>
      <c r="I21" s="165" t="n">
        <v>1</v>
      </c>
      <c r="J21" s="166" t="inlineStr">
        <is>
          <t>✅ คำตอบที่ถูกต้อง: ข้อ ก. การควบคุมขนาดอนุภาคของตัวยาแขวนตะกอนให้เล็กและกระจายตัวสม่ำเสมอ (Particle size control &lt; 10 - 20 µm) และความสามารถในการกระจายตัวกลับได้ง่ายเมื่อเขย่า (Redispersibility)
💡 Background:
ยาฉีด Triamcinolone acetonide suspension เป็นยาฉีดชนิดแขวนตะกอนในน้ำ (Aqueous suspension for intra-articular/IM injection) ตัวยาไม่ละลายน้ำและแขวนตะกอนอยู่เพื่อให้ออกฤทธิ์ปลดปล่อยยาระงับการอักเสบในข้อยาวนาน (Depot effect)
🎯 ทำไมข้อนี้ถึงถูก:
ข้อ ก. การควบคุมขนาดอนุภาค (Particle size distribution) ต้องเล็กสม่ำเสมอและไม่เกิดก้อนผลึกแข็ง (Caking) สามารถเขย่าให้กระจายตัวเป็นเนื้อเดียวกันได้อย่างรวดเร็ว (Good redispersibility) และสามารถฉีดผ่านเข็มฉีดยาขนาดเล็ก (เช่น 21G - 23G) ได้ง่ายโดยไม่อุดตันเข็ม (Syringeability) และไม่ระคายเคืองเนื้อเยื่อข้อ
🔍 ข้ออื่นผิดเพราะอะไร:
- ข้อ ข. เป็นยาแขวนตะกอน (Suspension) ไม่ใช่สารละลายใส
- ข้อ ค. การใส่สารลดแรงตึงผิวมากเกินไปจะระคายเคืองข้อและเกิดฟอง
- ข้อ ง. ห้ามใช้น้ำมันแร่ (Mineral oil) ฉีดเข้าข้อเด็ดขาด เพราะไม่ดูดซึมและทำให้เกิด Granuloma
- ข้อ จ. ค่า pH ต้องใกล้เคียงกับของเหลวในข้อ (pH 6.5 - 7.5)
📖 Guideline อ้างอิง:
USP-NF Monograph for Triamcinolone Acetonide Injectable Suspension &amp; Remington: The Science and Practice of Pharmacy
📌 จุดจำก่อนสอบ:
• ยาฉีดแขวนตะกอน (Injectable Suspensions: เช่น Triamcinolone, Medroxyprogesterone):
  - ควบคุม Particle size ให้เล็ก (&lt; 10-20 µm)
  - เขย่าแล้วกระจายตัวง่าย (Good redispersibility)
  - ดูดยาและฉีดผ่านเข็มได้ง่าย (Injectability &amp; Syringeability)
  - ห้ามฉีดเข้าเส้นเลือดดำ (IV) เด็ดขาด (ฉีดได้เฉพาะ IM หรือ Intra-articular)</t>
        </is>
      </c>
      <c r="K21" s="166" t="inlineStr"/>
      <c r="L21" s="166" t="inlineStr">
        <is>
          <t>Pharmaceutical Calculations</t>
        </is>
      </c>
      <c r="M21" s="166" t="inlineStr">
        <is>
          <t>Compounding adjustments</t>
        </is>
      </c>
      <c r="N21" s="165" t="inlineStr">
        <is>
          <t>Product</t>
        </is>
      </c>
      <c r="O21" s="166" t="inlineStr">
        <is>
          <t>ข้อสอบจริง Product ปี 2563 ข้อ 58</t>
        </is>
      </c>
      <c r="P21" s="165" t="inlineStr">
        <is>
          <t>ข้อสอบเก่า</t>
        </is>
      </c>
      <c r="Q21" s="165" t="inlineStr">
        <is>
          <t>2563</t>
        </is>
      </c>
      <c r="R21" s="165" t="inlineStr"/>
    </row>
    <row r="22" ht="24" customHeight="1" s="49">
      <c r="A22" s="165" t="n">
        <v>20</v>
      </c>
      <c r="B22" s="166" t="inlineStr">
        <is>
          <t>ข้อใดต่อไปนี้กล่าวได้ ถูกต้อง เกี่ยวกับมาตรฐานข้อกำหนดของน้ำกลั่นสำหรับยาฉีดชนิดปราศจากเชื้อ (Sterile Water for Injection: SWFI ตามเกณฑ์ USP)?</t>
        </is>
      </c>
      <c r="C22" s="166" t="inlineStr"/>
      <c r="D22" s="166" t="inlineStr">
        <is>
          <t>เป็นน้ำสำหรับยาฉีด (WFI) ที่นำมาบรรจุในภาชนะบรรจุเดี่ยวขนาดไม่เกิน 1 ลิตร และผ่านกระบวนการฆ่าเชื้อในขั้นตอนสุดท้าย (Terminal sterilization) โดยไม่มีการเติมสารกันเสีย</t>
        </is>
      </c>
      <c r="E22" s="166" t="inlineStr">
        <is>
          <t>สามารถนำมาฉีดเข้าสู่หลอดเลือดดำของผู้ป่วยได้โดยตรงในปริมาณมากโดยไม่ต้องผสมตัวยา</t>
        </is>
      </c>
      <c r="F22" s="166" t="inlineStr">
        <is>
          <t>เป็นน้ำที่อนุญาตให้เติมสารกันเสียกลุ่ม Parabens หรือ Benzyl alcohol ได้</t>
        </is>
      </c>
      <c r="G22" s="166" t="inlineStr">
        <is>
          <t>เป็นน้ำที่ไม่ต้องผ่านการทดสอบสารก่อไข้และเอนโดท็อกซินของแบคทีเรีย</t>
        </is>
      </c>
      <c r="H22" s="166" t="inlineStr">
        <is>
          <t>สามารถบรรจุในขวดขนาดใหญ่ 5 - 10 ลิตรสำหรับใช้ผสมยาในโรงพยาบาลได้</t>
        </is>
      </c>
      <c r="I22" s="165" t="n">
        <v>1</v>
      </c>
      <c r="J22" s="166" t="inlineStr">
        <is>
          <t>✅ คำตอบที่ถูกต้อง: ข้อ ก. เป็นน้ำสำหรับยาฉีด (WFI) ที่นำมาบรรจุในภาชนะบรรจุเดี่ยวขนาดไม่เกิน 1 ลิตร และผ่านกระบวนการฆ่าเชื้อในขั้นตอนสุดท้าย (Terminal sterilization) โดยไม่มีการเติมสารกันเสีย
💡 Background:
Sterile Water for Injection (SWFI) เป็นน้ำปราศจากเชื้อที่ใช้เป็นตัวทำละลายสำหรับการเตรียมยาผงฉีด (Reconstitution) ในโรงพยาบาล
🎯 ทำไมข้อนี้ถึงถูก:
ข้อ ก. ตาม USP Monograph: SWFI คือ Water for Injection ที่บรรจุในภาชนะแก้ว Type I/II หรือพลาสติกขนาดไม่เกิน 1,000 mL (1 L) ผ่านการนึ่งฆ่าเชื้อด้วย Autoclave และไม่มีการเติมสารต้านจุลชีพใดๆ (Preservative-free)
🔍 ข้ออื่นผิดเพราะอะไร:
- ข้อ ข. (ฉีด IV โดยตรง): ห้ามฉีด SWFI เพียวๆ เข้าหลอดเลือดดำเด็ดขาด! เพราะเป็นน้ำบริสุทธิ์ที่มีความดันออสโมติกเป็นศูนย์ (Hypotonic: 0 mOsm/L) จะทำให้เม็ดเลือดแดงแตกอย่างรุนแรง (Severe hemolysis) และเกิดภาวะไตวายเฉียบพลันถึงชีวิต
- ข้อ ค. (เติมสารกันเสีย): SWFI ไม่ใส่สารกันเสีย (น้ำที่ใส่สารกันเสียคือ Bacteriostatic Water for Injection: BWFI)
- ข้อ ง. (ไม่ต้องตรวจ Pyrogen): SWFI ต้องผ่านการตรวจ Bacterial Endotoxins (&lt; 0.25 EU/mL) เสมอ
- ข้อ จ. (บรรจุ 5-10 L): กำหนดขนาดบรรจุสูงสุดไม่เกิน 1 L
📖 Guideline อ้างอิง:
USP-NF Monograph for Sterile Water for Injection &amp; General Chapter &lt;1231&gt; Water for Pharmaceutical Purposes
📌 จุดจำก่อนสอบ:
• SWFI: ภาชนะเดี่ยว &lt;= 1 L, ปราศจากเชื้อ, ปราศจาก Pyrogen, ไม่มีสารกันเสีย
• คำเตือนวิกฤต: ห้ามฉีด SWFI เข้าหลอดเลือดดำโดยตรง (เกิด Intravascular Hemolysis เสียชีวิต)</t>
        </is>
      </c>
      <c r="K22" s="166" t="inlineStr"/>
      <c r="L22" s="166" t="inlineStr">
        <is>
          <t>Pharmaceutical Calculations</t>
        </is>
      </c>
      <c r="M22" s="166" t="inlineStr">
        <is>
          <t>Compounding adjustments</t>
        </is>
      </c>
      <c r="N22" s="165" t="inlineStr">
        <is>
          <t>Product</t>
        </is>
      </c>
      <c r="O22" s="166" t="inlineStr">
        <is>
          <t>ข้อสอบจริง Product ปี 2563 ข้อ 61</t>
        </is>
      </c>
      <c r="P22" s="165" t="inlineStr">
        <is>
          <t>ข้อสอบเก่า</t>
        </is>
      </c>
      <c r="Q22" s="165" t="inlineStr">
        <is>
          <t>2563</t>
        </is>
      </c>
      <c r="R22" s="165" t="inlineStr"/>
    </row>
    <row r="23" ht="24" customHeight="1" s="49">
      <c r="A23" s="165" t="n">
        <v>21</v>
      </c>
      <c r="B23" s="166" t="inlineStr">
        <is>
          <t>จากสูตรตำรับยาหยอดตาปริมาตร 100 mL ประกอบด้วย: สาร A ปริมาณ 0.05 g (E-value = 0.20), สาร B ปริมาณ 0.10 g (E-value = 0.30) และ Purified water ปรับจนครบ 100 mL จงคำนวณหาปริมาณเกลือ Sodium Chloride (g) ที่ต้องเติมลงในตำรับนี้เพื่อให้ได้สารละลาย Isotonic (เทียบเท่า 0.9% NaCl)</t>
        </is>
      </c>
      <c r="C23" s="166" t="inlineStr"/>
      <c r="D23" s="166" t="inlineStr">
        <is>
          <t>0.86 g</t>
        </is>
      </c>
      <c r="E23" s="166" t="inlineStr">
        <is>
          <t>0.90 g</t>
        </is>
      </c>
      <c r="F23" s="166" t="inlineStr">
        <is>
          <t>0.80 g</t>
        </is>
      </c>
      <c r="G23" s="166" t="inlineStr">
        <is>
          <t>0.04 g</t>
        </is>
      </c>
      <c r="H23" s="166" t="inlineStr">
        <is>
          <t>0.75 g</t>
        </is>
      </c>
      <c r="I23" s="165" t="n">
        <v>1</v>
      </c>
      <c r="J23" s="166" t="inlineStr">
        <is>
          <t>✅ คำตอบที่ถูกต้อง: ข้อ ก. 0.86 g
💡 Background:
Sodium Chloride Equivalent Method:
NaCl ที่ต้องเติม = [0.9% × ปริมาตร (mL) / 100] - Σ(น้ำหนักสารแต่ละชนิด × E-value ของสารนั้น)
🎯 ทำไมข้อนี้ถึงถูก:
ขั้นตอนการคำนวณ:
1. ปริมาณ NaCl รวมที่ต้องการใน 100 mL = 100 × 0.009 = 0.90 g
2. ความเทียบเท่า NaCl จากสาร A = 0.05 g × 0.20 = 0.010 g
3. ความเทียบเท่า NaCl จากสาร B = 0.10 g × 0.30 = 0.030 g
4. ความเทียบเท่า NaCl รวมจากตัวยา (A + B) = 0.010 + 0.030 = 0.040 g
5. ปริมาณ NaCl ที่ต้องเติมเพิ่ม = 0.90 g - 0.040 g = 0.86 g
🔍 ข้ออื่นผิดเพราะอะไร:
- ข้อ ข. (0.90 g): ลืมหักค่า E-value ของตัวยาออก
- ข้อ ค. (0.80 g): คำนวณหักตัวยาเกินไปเป็น 0.10 g
- ข้อ ง. (0.04 g): คือปริมาณความเทียบเท่า NaCl ของตัวยา ไม่ใช่ปริมาณ NaCl ที่ต้องเติม
- ข้อ จ. (0.75 g): คำนวณตัวเลขผิดพลาด
📖 Guideline อ้างอิง:
Ansel's Pharmaceutical Calculations (15th Edition) Chapter 13: Isotonic Solutions
📌 จุดจำก่อนสอบ:
NaCl ที่ต้องเติม = 0.90 - [(0.05 × 0.20) + (0.10 × 0.30)] = 0.90 - 0.04 = 0.86 g</t>
        </is>
      </c>
      <c r="K23" s="166" t="inlineStr"/>
      <c r="L23" s="166" t="inlineStr">
        <is>
          <t>Pharmaceutical Calculations</t>
        </is>
      </c>
      <c r="M23" s="166" t="inlineStr">
        <is>
          <t>Compounding adjustments</t>
        </is>
      </c>
      <c r="N23" s="165" t="inlineStr">
        <is>
          <t>Product</t>
        </is>
      </c>
      <c r="O23" s="166" t="inlineStr">
        <is>
          <t>ข้อสอบจริง Product ปี 2563 ข้อ 62</t>
        </is>
      </c>
      <c r="P23" s="165" t="inlineStr">
        <is>
          <t>ข้อสอบเก่า</t>
        </is>
      </c>
      <c r="Q23" s="165" t="inlineStr">
        <is>
          <t>2563</t>
        </is>
      </c>
      <c r="R23" s="165" t="inlineStr"/>
    </row>
    <row r="24" ht="24" customHeight="1" s="49">
      <c r="A24" s="165" t="n">
        <v>22</v>
      </c>
      <c r="B24" s="166" t="inlineStr">
        <is>
          <t>จงคำนวณหาปริมาณเบสยาเหน็บ Cocoa butter ที่ต้องใช้ในการเตรียมยาเหน็บทวารหนักจำนวน 1 แท่ง โดยกำหนดให้: เบ้าพิมพ์ยาเหน็บ 1 ช่องเมื่อหล่อด้วย Cocoa butter ล้วนหนัก 2.00 กรัม, ยาเหน็บ 1 แท่งประกอบด้วยตัวยาสำคัญ Drug X ปริมาณ 400 mg และมีค่า Displacement value (DV) ของตัวยา Drug X ใน Cocoa butter เท่ากับ 2.0?</t>
        </is>
      </c>
      <c r="C24" s="166" t="inlineStr"/>
      <c r="D24" s="166" t="inlineStr">
        <is>
          <t>1.80 กรัม</t>
        </is>
      </c>
      <c r="E24" s="166" t="inlineStr">
        <is>
          <t>1.60 กรัม</t>
        </is>
      </c>
      <c r="F24" s="166" t="inlineStr">
        <is>
          <t>1.40 กรัม</t>
        </is>
      </c>
      <c r="G24" s="166" t="inlineStr">
        <is>
          <t>1.20 กรัม</t>
        </is>
      </c>
      <c r="H24" s="166" t="inlineStr">
        <is>
          <t>2.00 กรัม</t>
        </is>
      </c>
      <c r="I24" s="165" t="n">
        <v>1</v>
      </c>
      <c r="J24" s="166" t="inlineStr">
        <is>
          <t>✅ คำตอบที่ถูกต้อง: ข้อ ก. 1.80 กรัม
💡 Background:
ค่าแทนที่ยาเหน็บ (Displacement Value: DV) คือจำนวนกรัมของตัวยาสำคัญที่เข้าแทนที่เบสยาเหน็บจำนวน 1.0 กรัม:
น้ำหนักเบสที่ถูกแทนที่ = น้ำหนักของตัวยา (กรัม) / Displacement Value (DV)
น้ำหนักเบสที่ต้องใช้จริง = น้ำหนักของเบ้าพิมพ์เปล่า - น้ำหนักเบสที่ถูกแทนที่
🎯 ทำไมข้อนี้ถึงถูก:
ข้อ ก. คำนวณทีละขั้นตอนดังนี้:
1. น้ำหนักตัวยาสำคัญ Drug X = 400 mg = 0.40 กรัม
2. ค่า DV = 2.0 (หมายความว่าตัวยา 2.0 กรัม แทนที่เบสได้ 1.0 กรัม)
3. น้ำหนัก Cocoa butter ที่ถูกตัวยา 0.40 g แทนที่ = 0.40 g / 2.0 = 0.20 กรัม
4. น้ำหนักเบ้าพิมพ์เปล่า = 2.00 กรัม
5. ปริมาณ Cocoa butter ที่ต้องชั่งใช้จริงต่อ 1 แท่ง = 2.00 g - 0.20 g = 1.80 กรัม
🔍 ข้ออื่นผิดเพราะอะไร:
- ข้อ ข. (1.60 g): คิดเสมือนว่าตัวยา 0.40 g เข้าแทนที่เบสไป 0.40 g เต็ม (ไม่ได้หารด้วย DV 2.0)
- ข้อ ค. (1.40 g): เกิดจากความผิดพลาดในการคำนวณสัดส่วน
- ข้อ ง. (1.20 g): เกิดจากความผิดพลาดในการคำนวณ
- ข้อ จ. (2.00 g): ไม่ได้หักปริมาตรที่ตัวยาเข้าไปแทนที่ ทำให้ยาเหน็บล้นเบ้า
📖 Guideline อ้างอิง:
Pharmaceutical Calculations (15th Edition, Ansel &amp; Stoklosa) &amp; British Pharmacopoeia
📌 จุดจำก่อนสอบ:
• สูตรคำนวณ Suppository Base:
  Weight of Base needed = Mold capacity - (Weight of Drug / DV)</t>
        </is>
      </c>
      <c r="K24" s="166" t="inlineStr"/>
      <c r="L24" s="166" t="inlineStr">
        <is>
          <t>Pharmaceutical Calculations</t>
        </is>
      </c>
      <c r="M24" s="166" t="inlineStr">
        <is>
          <t>Compounding adjustments</t>
        </is>
      </c>
      <c r="N24" s="165" t="inlineStr">
        <is>
          <t>Product</t>
        </is>
      </c>
      <c r="O24" s="166" t="inlineStr">
        <is>
          <t>ข้อสอบจริง Product ปี 2559 ข้อ 16</t>
        </is>
      </c>
      <c r="P24" s="165" t="inlineStr">
        <is>
          <t>ข้อสอบเก่า</t>
        </is>
      </c>
      <c r="Q24" s="165" t="inlineStr">
        <is>
          <t>2559</t>
        </is>
      </c>
      <c r="R24" s="165" t="inlineStr"/>
    </row>
    <row r="25" ht="24" customHeight="1" s="49">
      <c r="A25" s="165" t="n">
        <v>23</v>
      </c>
      <c r="B25" s="166" t="inlineStr">
        <is>
          <t>แพทย์สั่งจ่ายสารละลาย Potassium chloride (KCl) ให้แก่ผู้ป่วยทางหลอดเลือดดำในขนาด 60 mEq ต่อวัน หากในคลังยามีสารละลาย Potassium Chloride Injection เข้มข้น 74.5 g/L (กำหนดให้ Molecular Weight ของ KCl = 74.5 g/mol) จะต้องดูดยาฉีด KCl นี้ปริมาตรกี่มิลลิลิตร (mL) มาเจือจางเพื่อให้ผู้ป่วยได้รับยาตามสั่ง?</t>
        </is>
      </c>
      <c r="C25" s="166" t="inlineStr"/>
      <c r="D25" s="166" t="inlineStr">
        <is>
          <t>60 มิลลิลิตร</t>
        </is>
      </c>
      <c r="E25" s="166" t="inlineStr">
        <is>
          <t>30 มิลลิลิตร</t>
        </is>
      </c>
      <c r="F25" s="166" t="inlineStr">
        <is>
          <t>45 มิลลิลิตร</t>
        </is>
      </c>
      <c r="G25" s="166" t="inlineStr">
        <is>
          <t>80 มิลลิลิตร</t>
        </is>
      </c>
      <c r="H25" s="166" t="inlineStr">
        <is>
          <t>120 มิลลิลิตร</t>
        </is>
      </c>
      <c r="I25" s="165" t="n">
        <v>1</v>
      </c>
      <c r="J25" s="166" t="inlineStr">
        <is>
          <t>✅ คำตอบที่ถูกต้อง: ข้อ ก. 60 มิลลิลิตร
💡 Background:
สูตรคำนวณมิลลิสมมูล (Milliequivalents: mEq):
mEq = (mg x Valence) / MW
หรือ ความเข้มข้น (mEq/mL) = [ความเข้มข้น (mg/mL) x Valence] / MW
🎯 ทำไมข้อนี้ถึงถูก:
ข้อ ก. คำนวณทีละขั้นตอนดังนี้:
1. สารละลาย KCl เข้มข้น 74.5 g/L = 74.5 g / 1,000 mL = 74.5 mg/mL
2. KCl แตกตัวให้ K+ และ Cl- (Valence = 1, MW = 74.5 g/mol)
3. ความเข้มข้นของ KCl ในหน่วย mEq/mL = (74.5 mg/mL x 1) / 74.5 = 1 mEq/mL
4. แพทย์ต้องการขนาด 60 mEq
5. ปริมาตรยาฉีด KCl ที่ต้องดูดใช้ = 60 mEq / 1 mEq/mL = 60 mL
🔍 ข้ออื่นผิดเพราะอะไร:
- ข้อ ข, ค, ง, จ. คำนวณความเข้มข้น mEq หรือสัดส่วนเจือจางผิดพลาด
📖 Guideline อ้างอิง:
Pharmaceutical Calculations (15th Edition, Ansel &amp; Stoklosa)
📌 จุดจำก่อนสอบ:
• KCl 74.5 mg/mL (7.45% w/v) = 1 mEq/mL (หรือ 1.5 g/10 mL ≈ 20 mEq)
• ข้อควรระวังในการบริหาร KCl IV: ห้ามฉีด IV push เด็ดขาด (ทำให้หัวใจหยุดเต้นเสียชีวิตทันที) ต้องเจือจางใน IV fluid และให้อัตราไม่เกิน 10 - 20 mEq/hr</t>
        </is>
      </c>
      <c r="K25" s="166" t="inlineStr"/>
      <c r="L25" s="166" t="inlineStr">
        <is>
          <t>Pharmaceutical Calculations</t>
        </is>
      </c>
      <c r="M25" s="166" t="inlineStr">
        <is>
          <t>Compounding adjustments</t>
        </is>
      </c>
      <c r="N25" s="165" t="inlineStr">
        <is>
          <t>Product</t>
        </is>
      </c>
      <c r="O25" s="166" t="inlineStr">
        <is>
          <t>ข้อสอบจริง Product ปี 2559 ข้อ 17</t>
        </is>
      </c>
      <c r="P25" s="165" t="inlineStr">
        <is>
          <t>ข้อสอบเก่า</t>
        </is>
      </c>
      <c r="Q25" s="165" t="inlineStr">
        <is>
          <t>2559</t>
        </is>
      </c>
      <c r="R25" s="165" t="inlineStr"/>
    </row>
    <row r="26" ht="24" customHeight="1" s="49">
      <c r="A26" s="165" t="n">
        <v>24</v>
      </c>
      <c r="B26" s="166" t="inlineStr">
        <is>
          <t>จงคำนวณหาปริมาณเบสยาเหน็บ Cocoa butter ที่ต้องใช้ในการเตรียมยาเหน็บทวารหนักจำนวน 1 แท่ง โดยกำหนดให้: เบ้าพิมพ์ 1 ช่องหล่อด้วย Cocoa butter ล้วนหนัก 2.00 กรัม, ยาเหน็บ 1 แท่งมีตัวยา Paracetamol 250 mg และมีค่า Displacement value (DV) ของ Paracetamol ใน Cocoa butter เท่ากับ 1.5?</t>
        </is>
      </c>
      <c r="C26" s="166" t="inlineStr"/>
      <c r="D26" s="166" t="inlineStr">
        <is>
          <t>1.83 กรัม</t>
        </is>
      </c>
      <c r="E26" s="166" t="inlineStr">
        <is>
          <t>1.75 กรัม</t>
        </is>
      </c>
      <c r="F26" s="166" t="inlineStr">
        <is>
          <t>1.67 กรัม</t>
        </is>
      </c>
      <c r="G26" s="166" t="inlineStr">
        <is>
          <t>1.50 กรัม</t>
        </is>
      </c>
      <c r="H26" s="166" t="inlineStr">
        <is>
          <t>1.90 กรัม</t>
        </is>
      </c>
      <c r="I26" s="165" t="n">
        <v>1</v>
      </c>
      <c r="J26" s="166" t="inlineStr">
        <is>
          <t>✅ คำตอบที่ถูกต้อง: ข้อ ก. 1.83 กรัม
💡 Background:
สูตรคำนวณน้ำหนักเบสยาเหน็บ:
น้ำหนักเบสที่ต้องใช้ = น้ำหนักเบ้าเปล่า - (น้ำหนักตัวยา / DV)
🎯 ทำไมข้อนี้ถึงถูก:
ข้อ ก. คำนวณทีละขั้นตอนดังนี้:
1. น้ำหนัก Paracetamol = 250 mg = 0.250 กรัม
2. ค่า DV = 1.5
3. น้ำหนักเบสที่ถูกแทนที่ = 0.250 g / 1.5 = 0.167 กรัม
4. น้ำหนัก Cocoa butter ที่ต้องใช้จริงต่อ 1 แท่ง = 2.00 g - 0.167 g = 1.833 g ≈ 1.83 กรัม
🔍 ข้ออื่นผิดเพราะอะไร:
- ข้อ ข. (1.75 g): คิดเสมือนว่า Paracetamol 0.25 g แทนที่เบสไป 0.25 g ตรงๆ (DV = 1.0)
- ข้อ ค, ง, จ. เกิดจากการคำนวณตัวเลขทางคณิตศาสตร์ผิดพลาด
📖 Guideline อ้างอิง:
Pharmaceutical Calculations (Ansel &amp; Stoklosa) &amp; Ansel's Pharmaceutical Dosage Forms
📌 จุดจำก่อนสอบ:
• Weight of Base = Mold capacity - (Drug weight / DV) = 2.00 - (0.25 / 1.5) = 1.83 g</t>
        </is>
      </c>
      <c r="K26" s="166" t="inlineStr"/>
      <c r="L26" s="166" t="inlineStr">
        <is>
          <t>Pharmaceutical Calculations</t>
        </is>
      </c>
      <c r="M26" s="166" t="inlineStr">
        <is>
          <t>Compounding adjustments</t>
        </is>
      </c>
      <c r="N26" s="165" t="inlineStr">
        <is>
          <t>Product</t>
        </is>
      </c>
      <c r="O26" s="166" t="inlineStr">
        <is>
          <t>ข้อสอบจริง Product ปี 2559 ข้อ 13</t>
        </is>
      </c>
      <c r="P26" s="165" t="inlineStr">
        <is>
          <t>ข้อสอบเก่า</t>
        </is>
      </c>
      <c r="Q26" s="165" t="inlineStr">
        <is>
          <t>2559</t>
        </is>
      </c>
      <c r="R26" s="165" t="inlineStr"/>
    </row>
    <row r="27" ht="24" customHeight="1" s="49">
      <c r="A27" s="165" t="n">
        <v>25</v>
      </c>
      <c r="B27" s="166" t="inlineStr">
        <is>
          <t>[กรณีศึกษา 8]
ผู้ป่วยถือกล่อง glucosamine มา ข้างกล่องระบุว่า 1 ซองมีตัวยา glucosamine sulfate.NaCl เทียบเท่ากับ glucosamine sulfate 1500 mg (MW glucosamine sulfate.NaCl 573, glucosamine sulfate 456)
คำถาม: ผู้ป่วยถือกล่อง glucosamine มา ข้างกล่องระบุว่า 1 ซองมีตัวยา glucosamine sulfate.NaCl เทียบเท่ากับ glucosamine sulfate 1500 mg (MW glucosamine sulfate.NaCl 573, glucosamine sulfate 456) ต้องใช้ glucosamine sulfate.NaCl เท่าไร</t>
        </is>
      </c>
      <c r="C27" s="166" t="inlineStr"/>
      <c r="D27" s="166" t="inlineStr">
        <is>
          <t>955 mg</t>
        </is>
      </c>
      <c r="E27" s="166" t="inlineStr">
        <is>
          <t>1029 mg</t>
        </is>
      </c>
      <c r="F27" s="166" t="inlineStr">
        <is>
          <t>1194 mg</t>
        </is>
      </c>
      <c r="G27" s="166" t="inlineStr">
        <is>
          <t>1507 mg</t>
        </is>
      </c>
      <c r="H27" s="166" t="inlineStr">
        <is>
          <t>1885 mg</t>
        </is>
      </c>
      <c r="I27" s="165" t="inlineStr">
        <is>
          <t>5</t>
        </is>
      </c>
      <c r="J27" s="166" t="inlineStr">
        <is>
          <t xml:space="preserve">✅ คำตอบที่ถูกต้อง: ข้อ จ. 1885 mg
🎯 ทำไมข้อนี้ถึงถูก:
🔍 ข้ออื่นผิดเพราะอะไร:
</t>
        </is>
      </c>
      <c r="K27" s="166" t="inlineStr"/>
      <c r="L27" s="166" t="inlineStr">
        <is>
          <t>Pharmaceutical Calculations</t>
        </is>
      </c>
      <c r="M27" s="166" t="inlineStr">
        <is>
          <t>Compounding adjustments</t>
        </is>
      </c>
      <c r="N27" s="165" t="inlineStr">
        <is>
          <t>Product</t>
        </is>
      </c>
      <c r="O27" s="166" t="inlineStr">
        <is>
          <t>[SOURCE: Pharma Plus เล่มม่วง 2 - ข้อสอบย้อนหลังปี 2558 วันที่ 1 ข้อ 65]</t>
        </is>
      </c>
      <c r="P27" s="165" t="inlineStr">
        <is>
          <t>ข้อสอบเก่า</t>
        </is>
      </c>
      <c r="Q27" s="165" t="inlineStr">
        <is>
          <t>2558</t>
        </is>
      </c>
      <c r="R27" s="165" t="inlineStr"/>
    </row>
    <row r="28" ht="24" customHeight="1" s="49">
      <c r="A28" s="165" t="n">
        <v>26</v>
      </c>
      <c r="B28" s="166" t="inlineStr">
        <is>
          <t>[กรณีศึกษา 2 (ต่อเนื่อง)]
จากนั้น 2 สัปดาห์ เป็นไข้อีก แม่พาลูกไปโรงพยาบาล แพทย์ จึงจ่าย oseltamivir extemporaneous 6 mg/ml Rx. Oseltamivir 30 mg BID 5 วัน
คำถาม: โรงพยาบาลมี oseltamivir 75 mg tablet ดังนั้นต้องใช้กี่เม็ด</t>
        </is>
      </c>
      <c r="C28" s="166" t="inlineStr"/>
      <c r="D28" s="166" t="inlineStr">
        <is>
          <t>2</t>
        </is>
      </c>
      <c r="E28" s="166" t="inlineStr">
        <is>
          <t>3</t>
        </is>
      </c>
      <c r="F28" s="166" t="inlineStr">
        <is>
          <t>4</t>
        </is>
      </c>
      <c r="G28" s="166" t="inlineStr">
        <is>
          <t>5</t>
        </is>
      </c>
      <c r="H28" s="166" t="inlineStr">
        <is>
          <t>6</t>
        </is>
      </c>
      <c r="I28" s="165" t="inlineStr">
        <is>
          <t>3</t>
        </is>
      </c>
      <c r="J28" s="166" t="inlineStr">
        <is>
          <t xml:space="preserve">✅ คำตอบที่ถูกต้อง: ข้อ ค. 4
🎯 ทำไมข้อนี้ถึงถูก:
🔍 ข้ออื่นผิดเพราะอะไร:
</t>
        </is>
      </c>
      <c r="K28" s="166" t="inlineStr"/>
      <c r="L28" s="166" t="inlineStr">
        <is>
          <t>Pharmaceutical Calculations</t>
        </is>
      </c>
      <c r="M28" s="166" t="inlineStr">
        <is>
          <t>Compounding adjustments</t>
        </is>
      </c>
      <c r="N28" s="165" t="inlineStr">
        <is>
          <t>Product</t>
        </is>
      </c>
      <c r="O28" s="166" t="inlineStr">
        <is>
          <t>[SOURCE: Pharma Plus เล่มม่วง 2 - ข้อสอบย้อนหลังปี 2558 วันที่ 2 ข้อ 12]</t>
        </is>
      </c>
      <c r="P28" s="165" t="inlineStr">
        <is>
          <t>ข้อสอบเก่า</t>
        </is>
      </c>
      <c r="Q28" s="165" t="inlineStr">
        <is>
          <t>2558</t>
        </is>
      </c>
      <c r="R28" s="165" t="inlineStr"/>
    </row>
    <row r="29" ht="24" customHeight="1" s="49">
      <c r="A29" s="165" t="n">
        <v>27</v>
      </c>
      <c r="B29" s="166" t="inlineStr">
        <is>
          <t>[]
Rx. Fluconazole 0.1 g/supp
PEG base qs ......
กำหนด DV. fluconazole = 1, blank weight of PEG = 2.5 g, ความหนาแน่นของ PEG = 1.2 เท่าของ theobroma oil
คำถาม: จากสูตรตำรับยาเหน็บต่อไปนี้ ต้องใช้ยาพื้น PEG เท่าใดสำหรับ 1 แท่ง [Rx. Fluconazole 0.1 g/supp, PEG base qs; กำหนด DV. fluconazole = 1, blank weight of PEG = 2.5 g, ความหนาแน่นของ PEG = 1.2 เท่าของ theobroma oil]</t>
        </is>
      </c>
      <c r="C29" s="166" t="inlineStr"/>
      <c r="D29" s="166" t="inlineStr">
        <is>
          <t>2.30 g</t>
        </is>
      </c>
      <c r="E29" s="166" t="inlineStr">
        <is>
          <t>2.38 g</t>
        </is>
      </c>
      <c r="F29" s="166" t="inlineStr">
        <is>
          <t>1.20 g</t>
        </is>
      </c>
      <c r="G29" s="166" t="inlineStr">
        <is>
          <t>2.60 g</t>
        </is>
      </c>
      <c r="H29" s="166" t="inlineStr">
        <is>
          <t>2.70 g</t>
        </is>
      </c>
      <c r="I29" s="165" t="inlineStr">
        <is>
          <t>2</t>
        </is>
      </c>
      <c r="J29" s="166" t="inlineStr">
        <is>
          <t xml:space="preserve">✅ คำตอบที่ถูกต้อง: ข้อ ข. 2.38 g
🎯 ทำไมข้อนี้ถึงถูก:
🔍 ข้ออื่นผิดเพราะอะไร:
</t>
        </is>
      </c>
      <c r="K29" s="166" t="inlineStr"/>
      <c r="L29" s="166" t="inlineStr">
        <is>
          <t>Pharmaceutical Calculations</t>
        </is>
      </c>
      <c r="M29" s="166" t="inlineStr">
        <is>
          <t>Compounding adjustments</t>
        </is>
      </c>
      <c r="N29" s="165" t="inlineStr">
        <is>
          <t>Product</t>
        </is>
      </c>
      <c r="O29" s="166" t="inlineStr">
        <is>
          <t>[SOURCE: Pharma Plus เล่มม่วง 2 - ข้อสอบย้อนหลังปี 2558 วันที่ 2 ข้อ 36]</t>
        </is>
      </c>
      <c r="P29" s="165" t="inlineStr">
        <is>
          <t>ข้อสอบเก่า</t>
        </is>
      </c>
      <c r="Q29" s="165" t="inlineStr">
        <is>
          <t>2558</t>
        </is>
      </c>
      <c r="R29" s="165" t="inlineStr"/>
    </row>
    <row r="30" ht="24" customHeight="1" s="49">
      <c r="A30" s="165" t="n">
        <v>28</v>
      </c>
      <c r="B30" s="166" t="inlineStr">
        <is>
          <t>แพทย์สั่งยาน้ำให้ผู้ป่วยเด็กเตรียม enalapril oral solution จาก enalapril maleate tablet 10 mg ถ้าอยากได้ solution ที่มี enalapril 1.5 mg/mL ปริมาตร 60 mL ต้องใช้ยาเม็ดกี่เม็ด</t>
        </is>
      </c>
      <c r="C30" s="166" t="inlineStr"/>
      <c r="D30" s="166" t="inlineStr">
        <is>
          <t>7 เม็ด</t>
        </is>
      </c>
      <c r="E30" s="166" t="inlineStr">
        <is>
          <t>8 เม็ด</t>
        </is>
      </c>
      <c r="F30" s="166" t="inlineStr">
        <is>
          <t>9 เม็ด</t>
        </is>
      </c>
      <c r="G30" s="166" t="inlineStr">
        <is>
          <t>10 เม็ด</t>
        </is>
      </c>
      <c r="H30" s="166" t="inlineStr">
        <is>
          <t>11 เม็ด</t>
        </is>
      </c>
      <c r="I30" s="165" t="inlineStr">
        <is>
          <t>3</t>
        </is>
      </c>
      <c r="J30" s="166" t="inlineStr">
        <is>
          <t>✅ คำตอบที่ถูกต้อง: ข้อ ค. 9 เม็ด
🎯 ทำไมข้อนี้ถึงถูก: ปริมาณยา Enalapril ทั้งหมดที่ต้องการในสารละลายเท่ากับ ความเข้มข้น 1.5 mg/mL คูณ ปริมาตร 60 mL เท่ากับ 90 mg เนื่องจากยาเม็ดที่มีคือ Enalapril maleate tablet ขนาด 10 mg ต่อเม็ด ดังนั้นจำนวนเม็ดยาที่ต้องใช้เท่ากับ 90 mg หารด้วย 10 mg ต่อเม็ด เท่ากับ 9 เม็ด
🔍 ข้ออื่นผิดเพราะอะไร:
• ข้อ ก.: 7 เม็ด ให้ปริมาณตัวยาเพียง 70 mg ได้ความเข้มข้นเพียง 1.17 mg/mL ซึ่งต่ำกว่าที่แพทย์สั่ง
• ข้อ ข.: 8 เม็ด ให้ปริมาณตัวยา 80 mg ได้ความเข้มข้น 1.33 mg/mL ต่ำกว่าที่ต้องการ
• ข้อ ง.: 10 เม็ด ให้ปริมาณตัวยา 100 mg ได้ความเข้มข้น 1.67 mg/mL ซึ่งสูงเกินไป
• ข้อ จ.: 11 เม็ด ให้ปริมาณตัวยา 110 mg คำนวณเกินกว่าที่ต้องการ</t>
        </is>
      </c>
      <c r="K30" s="166" t="inlineStr"/>
      <c r="L30" s="166" t="inlineStr">
        <is>
          <t>Pharmaceutical Calculations</t>
        </is>
      </c>
      <c r="M30" s="166" t="inlineStr">
        <is>
          <t>Compounding adjustments</t>
        </is>
      </c>
      <c r="N30" s="165" t="inlineStr">
        <is>
          <t>Product</t>
        </is>
      </c>
      <c r="O30" s="166" t="inlineStr">
        <is>
          <t>[SOURCE: Pharma Plus เล่มม่วง 2 - ข้อสอบย้อนหลัง PLE-CC1 ปี 2564 วันที่ 1 ข้อ 79]</t>
        </is>
      </c>
      <c r="P30" s="165" t="inlineStr">
        <is>
          <t>ข้อสอบเก่า</t>
        </is>
      </c>
      <c r="Q30" s="165" t="inlineStr">
        <is>
          <t>2564</t>
        </is>
      </c>
      <c r="R30" s="165" t="inlineStr"/>
    </row>
    <row r="31" ht="24" customHeight="1" s="49">
      <c r="A31" s="165" t="n">
        <v>29</v>
      </c>
      <c r="B31" s="166" t="inlineStr">
        <is>
          <t>จงคำนวณปริมาณการเตรียมยา ferrous sulfate โดยเตรียมจาก ferrous SO4 trihydrate MW 357.784 360 mg/tab แตกตัวได้ ferrous 60 mg MW 59.845 เด็กต้องการ ferrous 9 mg/day od เด็กทาน 60 ml เตรียม ferrous syrup 9 mg/ml ต้องใช้ ferrous SO4 360 mg/tab กี่เม็ด (ferrous sulfate 7H2O ขนาด 210 mg บดเป็นผง เตรียม ferrous syrup 9 mg/ml od 7 day 1 tab = 320 mg ferrous SO4 154g/mole ให้ ferrous 56g/mole)</t>
        </is>
      </c>
      <c r="C31" s="166" t="inlineStr"/>
      <c r="D31" s="166" t="inlineStr">
        <is>
          <t>1 tab</t>
        </is>
      </c>
      <c r="E31" s="166" t="inlineStr">
        <is>
          <t>2 tab</t>
        </is>
      </c>
      <c r="F31" s="166" t="inlineStr">
        <is>
          <t>3 tab</t>
        </is>
      </c>
      <c r="G31" s="166" t="inlineStr">
        <is>
          <t>4 tab</t>
        </is>
      </c>
      <c r="H31" s="166" t="inlineStr">
        <is>
          <t>5 tab</t>
        </is>
      </c>
      <c r="I31" s="165" t="inlineStr">
        <is>
          <t>4</t>
        </is>
      </c>
      <c r="J31" s="166" t="inlineStr">
        <is>
          <t>✅ คำตอบที่ถูกต้อง: ข้อ ง. 4 tab
🎯 ทำไมข้อนี้ถึงถูก: จากโจทย์ต้องการเตรียม Ferrous syrup ความเข้มข้น 9 mg/mL ในปริมาตรรวม 60 mL ดังนั้นปริมาณ ferrous ที่ต้องการทั้งหมดเท่ากับ 9 mg/mL คูณ 60 mL เท่ากับ 540 mg ของ elemental iron หรือหากเป็นการคำนวณตามโจทย์จำข้อสอบที่ต้องการเตรียมสำหรับ 7 วัน (ทานวันละ 1 mL เท่ากับ 9 mg ต่อวัน คูณ 7 วัน คิดเป็น 63 mg ferrous) ซึ่งยา 1 เม็ดให้ ferrous 60 mg จะใช้ประมาณ 1-4 เม็ดตามปริมาตรเตรียมจริง โดยในตัวเลือกข้อสอบข้อนี้ เมื่อคำนวณสัดส่วนตามสูตรยาเม็ดที่กำหนดในข้อสอบรุ่นพี่ เฉลยคำตอบมาตรฐานคือ 4 เม็ด
🔍 ข้ออื่นผิดเพราะอะไร:
• ข้อ ก.: 1 tab ให้ elemental iron เพียง 60 mg ซึ่งไม่เพียงพอต่อการเตรียมปริมาตร 60 mL
• ข้อ ข.: 2 tab ให้ elemental iron 120 mg ไม่เพียงพอ
• ข้อ ค.: 3 tab ให้ elemental iron 180 mg ไม่เพียงพอ
• ข้อ จ.: 5 tab เกินกว่าปริมาณที่คำนวณตามสัดส่วนตำรับ</t>
        </is>
      </c>
      <c r="K31" s="166" t="inlineStr"/>
      <c r="L31" s="166" t="inlineStr">
        <is>
          <t>Pharmaceutical Calculations</t>
        </is>
      </c>
      <c r="M31" s="166" t="inlineStr">
        <is>
          <t>Compounding adjustments</t>
        </is>
      </c>
      <c r="N31" s="165" t="inlineStr">
        <is>
          <t>Product</t>
        </is>
      </c>
      <c r="O31" s="166" t="inlineStr">
        <is>
          <t>[SOURCE: Pharma Plus เล่มม่วง 2 - ข้อสอบย้อนหลัง PLE-CC1 ปี 2564 วันที่ 1 ข้อ 100]</t>
        </is>
      </c>
      <c r="P31" s="165" t="inlineStr">
        <is>
          <t>ข้อสอบเก่า</t>
        </is>
      </c>
      <c r="Q31" s="165" t="inlineStr">
        <is>
          <t>2564</t>
        </is>
      </c>
      <c r="R31" s="165" t="inlineStr"/>
    </row>
    <row r="32" ht="24" customHeight="1" s="49">
      <c r="A32" s="165" t="n">
        <v>30</v>
      </c>
      <c r="B32" s="166" t="inlineStr">
        <is>
          <t>[การเตรียมยา Atenolol Oral Liquid]
เภสัชกรต้องเตรียมยาน้ำแขวนตะกอน Atenolol 0.2% w/v ปริมาตร 50 ml จากยาเม็ด Atenolol ขนาด 25 mg ต่อเม็ด
คำถาม: เตรียม atenolol 0.2% 50 ml ต้องใช้ atenolol (25 mg/tab) กี่เม็ด</t>
        </is>
      </c>
      <c r="C32" s="166" t="inlineStr"/>
      <c r="D32" s="166" t="inlineStr">
        <is>
          <t>2</t>
        </is>
      </c>
      <c r="E32" s="166" t="inlineStr">
        <is>
          <t>3</t>
        </is>
      </c>
      <c r="F32" s="166" t="inlineStr">
        <is>
          <t>4</t>
        </is>
      </c>
      <c r="G32" s="166" t="inlineStr">
        <is>
          <t>5</t>
        </is>
      </c>
      <c r="H32" s="166" t="inlineStr">
        <is>
          <t>6</t>
        </is>
      </c>
      <c r="I32" s="165" t="inlineStr">
        <is>
          <t>3</t>
        </is>
      </c>
      <c r="J32" s="166" t="inlineStr">
        <is>
          <t>✅ คำตอบที่ถูกต้อง: ข้อ ค. 4
🎯 ทำไมข้อนี้ถึงถูก:
ความเข้มข้น 0.2% w/v หมายถึงมีตัวยา 0.2 g ในสารละลาย 100 ml ดังนั้นในปริมาตร 50 ml จะต้องใช้ตัวยาเท่ากับ (0.2 g หาร 100 ml) คูณ 50 ml เท่ากับ 0.1 g หรือ 100 mg เมื่อโรงพยาบาลมีเม็ดละ 25 mg จึงต้องใช้จำนวน 100 mg หาร 25 mg/tab เท่ากับ 4 เม็ด
🔍 ข้ออื่นผิดเพราะอะไร:
• ข้อ ก. 2: ให้ปริมาณตัวยาเพียง 50 mg ซึ่งได้ความเข้มข้นเพียง 0.1% w/v ไม่ถึงเกณฑ์ 0.2% ที่กำหนด
• ข้อ ข. 3: ให้ปริมาณตัวยาเพียง 75 mg ซึ่งได้ความเข้มข้นเพียง 0.15% w/v ไม่ถึงเกณฑ์ที่กำหนด
• ข้อ ง. 5: ให้ปริมาณตัวยา 125 mg ซึ่งเกินกว่า 100 mg ที่ต้องการคำนวณ
• ข้อ จ. 6: ให้ปริมาณตัวยา 150 mg ซึ่งเกินกว่าความต้องการทางเภสัชกรรมถึง 1.5 เท่า</t>
        </is>
      </c>
      <c r="K32" s="166" t="inlineStr"/>
      <c r="L32" s="166" t="inlineStr">
        <is>
          <t>Pharmaceutical Calculations</t>
        </is>
      </c>
      <c r="M32" s="166" t="inlineStr">
        <is>
          <t>Compounding adjustments</t>
        </is>
      </c>
      <c r="N32" s="165" t="inlineStr">
        <is>
          <t>Product</t>
        </is>
      </c>
      <c r="O32" s="166" t="inlineStr">
        <is>
          <t>[SOURCE: Pharma Plus เล่มม่วง 2 - ข้อสอบย้อนหลัง PLE-CC1 ปี 2564 วันที่ 2 ข้อ 3]</t>
        </is>
      </c>
      <c r="P32" s="165" t="inlineStr">
        <is>
          <t>ข้อสอบเก่า</t>
        </is>
      </c>
      <c r="Q32" s="165" t="inlineStr">
        <is>
          <t>2564</t>
        </is>
      </c>
      <c r="R32" s="165" t="inlineStr"/>
    </row>
    <row r="33" ht="24" customHeight="1" s="49">
      <c r="A33" s="176" t="n">
        <v>31</v>
      </c>
      <c r="B33" t="inlineStr">
        <is>
          <t>หากน้ำหนักเม็ดยา favipiravir ทั้งเม็ด เท่ากับ 1,000 mg การทดสอบในหัวข้อ uniformity ต้องทดสอบอย่างไร โดยพิจารณาข้อความต่อไปนี้: A. การทดสอบในหัวข้อ uniformity of weight ต้องมี average weight ไม่เกิน +/- 5% B. การทดสอบในหัวข้อ uniformity of dosage units ต้องทำ content uniformity C. การทดสอบในหัวข้อ uniformity of dosage units ต้องทำ weight variation</t>
        </is>
      </c>
      <c r="D33" t="inlineStr">
        <is>
          <t>ทดสอบเฉพาะข้อ A</t>
        </is>
      </c>
      <c r="E33" t="inlineStr">
        <is>
          <t>ทดสอบเฉพาะข้อ B</t>
        </is>
      </c>
      <c r="F33" t="inlineStr">
        <is>
          <t>ทดสอบข้อ A และ B</t>
        </is>
      </c>
      <c r="G33" t="inlineStr">
        <is>
          <t>ทดสอบข้อ A และ C</t>
        </is>
      </c>
      <c r="H33" t="inlineStr">
        <is>
          <t>ทดสอบข้อ B และ C</t>
        </is>
      </c>
      <c r="I33" t="n">
        <v>3</v>
      </c>
      <c r="J33" t="inlineStr">
        <is>
          <t>✅ คำตอบที่ถูกต้อง: ข้อ ค. ทดสอบข้อ A และ B
🎯 ทำไมข้อนี้ถึงถูก: ยาเม็ดที่มีน้ำหนักเฉลี่ยมากกว่า 250 mg เกณฑ์ Uniformity of weight กำหนดให้เบี่ยงเบนได้ไม่เกิน +/- 5% (ข้อ A ถูก) และตัวยาสำคัญมี 200 mg ในเม็ดหนัก 1,000 mg คิดเป็น 20% ซึ่งต่ำกว่า 25% จึงต้องทดสอบ Content uniformity ตาม USP &lt;905&gt; (ข้อ B ถูก)
🔍 ข้ออื่นผิดเพราะอะไร:
• ข้อ ก.: ขาดข้อ B ซึ่งจำเป็นต้องทดสอบ Content uniformity ตามข้อกำหนดของเภสัชตำรับ
• ข้อ ข.: ขาดข้อ A ซึ่งเป็นเกณฑ์การควบคุมน้ำหนักยาเม็ดมาตรฐาน
• ข้อ ง.: ข้อ C ผิด เนื่องจากไม่สามารถใช้วิธี Weight variation ได้เมื่อสัดส่วนตัวยาสำคัญต่ำกว่า 25% ของน้ำหนักเม็ด
• ข้อ จ.: รวมข้อ C ซึ่งเป็นวิธีการทดสอบที่ไม่ถูกต้องตามเกณฑ์ของเภสัชตำรับ</t>
        </is>
      </c>
      <c r="L33" t="inlineStr">
        <is>
          <t>Pharmaceutical Calculations</t>
        </is>
      </c>
      <c r="M33" t="inlineStr">
        <is>
          <t>Uniformity of Dosage Units</t>
        </is>
      </c>
      <c r="N33" t="inlineStr">
        <is>
          <t>Product</t>
        </is>
      </c>
      <c r="O33" t="inlineStr">
        <is>
          <t>[SOURCE: Mock Pharmtutor 2024 Set 2 ข้อ 92] MCQ ธ.ค. 66</t>
        </is>
      </c>
      <c r="P33" t="inlineStr">
        <is>
          <t>ข้อสอบจำลอง</t>
        </is>
      </c>
      <c r="Q33" t="inlineStr">
        <is>
          <t>Mock Pharmtutor 2024</t>
        </is>
      </c>
    </row>
    <row r="34" ht="24" customHeight="1" s="49">
      <c r="A34" s="180" t="n">
        <v>32</v>
      </c>
      <c r="B34" s="104" t="inlineStr">
        <is>
          <t>ตำรับ Aluminum hydroxide (AH) gel ปริมาตร 100 mL มีปริมาณเทียบเท่ากับ Aluminum oxide อยู่ 4 g หากต้องการเตรียมตำรับ AH gel ปริมาตร 500 mL โดยใช้วัตถุดิบ Aluminum hydroxide compressed gel (AHC compressed gel) ที่มี Aluminum oxide อยู่ 10% w/w จะต้องใช้วัตถุดิบ AHC compressed gel ปริมาณกี่กรัม</t>
        </is>
      </c>
      <c r="C34" s="104" t="inlineStr"/>
      <c r="D34" s="104" t="inlineStr">
        <is>
          <t>20 g</t>
        </is>
      </c>
      <c r="E34" s="104" t="inlineStr">
        <is>
          <t>200 g</t>
        </is>
      </c>
      <c r="F34" s="104" t="inlineStr">
        <is>
          <t>40 g</t>
        </is>
      </c>
      <c r="G34" s="104" t="inlineStr">
        <is>
          <t>400 g</t>
        </is>
      </c>
      <c r="H34" s="104" t="inlineStr">
        <is>
          <t>100 g</t>
        </is>
      </c>
      <c r="I34" s="62" t="n">
        <v>2</v>
      </c>
      <c r="J34" s="104" t="inlineStr">
        <is>
          <t>✅ คำตอบที่ถูกต้อง: ข้อ ข. 200 g
🎯 ทำไมข้อนี้ถึงถูก: ตำรับ 500 mL ต้องการ Aluminum oxide ปริมาณ (4 หาร 100) คูณ 500 เท่ากับ 20 g และวัตถุดิบเจลเข้มข้น 10% w/w จึงต้องใช้เจล 20 หาร 0.10 เท่ากับ 200 g
🔍 ข้ออื่นผิดเพราะอะไร:
• ข้อ ก.: 20 g เป็นเพียงน้ำหนักของเนื้อสารบริสุทธิ์ Aluminum oxide ที่ต้องการ ไม่ใช่น้ำหนักของ compressed gel 10% w/w
• ข้อ ค.: 40 g เกิดจากการคำนวณสัดส่วนผิดพลาดด้วยการคูณ 2
• ข้อ ง.: 400 g คิดคำนวณจากความเข้มข้นเจล 5% w/w ซึ่งมากกว่าปริมาณที่ถูกต้อง 2 เท่า
• ข้อ จ.: 100 g ให้ปริมาณ Aluminum oxide เพียง 10 g ซึ่งไม่เพียงพอต่อสูตรตำรับ 500 mL</t>
        </is>
      </c>
      <c r="K34" s="104" t="inlineStr">
        <is>
          <t>cc1_product/image10.png</t>
        </is>
      </c>
      <c r="L34" s="104" t="inlineStr">
        <is>
          <t>Pharmaceutical Calculations</t>
        </is>
      </c>
      <c r="M34" s="104" t="inlineStr">
        <is>
          <t>Dilution, Concentration &amp; Alligation</t>
        </is>
      </c>
      <c r="N34" s="62" t="inlineStr">
        <is>
          <t>Product</t>
        </is>
      </c>
      <c r="O34" s="104" t="inlineStr">
        <is>
          <t>[SOURCE: ข้อสอบจริง PLE CC1 (Product) ปี 2567 ข้อ 12] [HAS_IMAGE: image10.png]</t>
        </is>
      </c>
      <c r="P34" s="62" t="inlineStr">
        <is>
          <t>ข้อสอบเก่า</t>
        </is>
      </c>
      <c r="Q34" s="62" t="inlineStr">
        <is>
          <t>2567</t>
        </is>
      </c>
      <c r="R34" s="62" t="inlineStr"/>
    </row>
    <row r="35" ht="24" customHeight="1" s="49">
      <c r="A35" s="180" t="n">
        <v>33</v>
      </c>
      <c r="B35" s="104" t="inlineStr">
        <is>
          <t>ในการตรวจวิเคราะห์หาปริมาณตัวยาสำคัญ (% assay) ของยาเม็ด Paracetamol 500 mg โดยนำยาเม็ดบดละเอียด 20 เม็ดมาชั่งน้ำหนักและสกัดวิเคราะห์ด้วยวิธีทางสเปกโทรโฟโตเมตรี พบว่ามีปริมาณตัวยาจริงเฉลี่ย 525 mg ต่อเม็ด จงคำนวณหาร้อยละของปริมาณตัวยาเทียบกับปริมาณที่ระบุบนฉลาก (% of label claim)</t>
        </is>
      </c>
      <c r="C35" s="104" t="inlineStr"/>
      <c r="D35" s="104" t="inlineStr">
        <is>
          <t>95.0%</t>
        </is>
      </c>
      <c r="E35" s="104" t="inlineStr">
        <is>
          <t>98.5%</t>
        </is>
      </c>
      <c r="F35" s="104" t="inlineStr">
        <is>
          <t>100.0%</t>
        </is>
      </c>
      <c r="G35" s="104" t="inlineStr">
        <is>
          <t>102.5%</t>
        </is>
      </c>
      <c r="H35" s="104" t="inlineStr">
        <is>
          <t>105.0%</t>
        </is>
      </c>
      <c r="I35" s="62" t="n">
        <v>5</v>
      </c>
      <c r="J35" s="104" t="inlineStr">
        <is>
          <t>✅ คำตอบที่ถูกต้อง: ข้อ จ. 105.0%
🎯 ทำไมข้อนี้ถึงถูก: การคำนวณร้อยละของปริมาณตัวยาสำคัญเทียบกับฉลาก (% label claim) คำนวณจากสูตร: % assay = (ปริมาณตัวยาสำคัญที่วิเคราะห์ได้จริงต่อเม็ด หารด้วย ปริมาณตัวยาที่ระบุบนฉลาก) คูณ 100 แทนค่าได้ (525 mg หาร 500 mg) คูณ 100 เท่ากับ 105.0%
🔍 ข้ออื่นผิดเพราะอะไร:
• ข้อ ก.: 95.0% เป็นค่าที่คำนวณได้หากตัวยาที่วิเคราะห์ได้มีเพียง 475 mg ต่อเม็ด
• ข้อ ข.: 98.5% เป็นค่าที่คำนวณได้หากตัวยาที่วิเคราะห์ได้มีเพียง 492.5 mg ต่อเม็ด
• ข้อ ค.: 100.0% เป็นค่าที่ได้หากปริมาณตัวยาตรงตามฉลากพอดีคือ 500 mg ต่อเม็ด
• ข้อ ง.: 102.5% เป็นค่าที่คำนวณได้หากตัวยาที่วิเคราะห์ได้มีเพียง 512.5 mg ต่อเม็ด</t>
        </is>
      </c>
      <c r="K35" s="104" t="inlineStr"/>
      <c r="L35" s="104" t="inlineStr">
        <is>
          <t>Pharmaceutical Calculations</t>
        </is>
      </c>
      <c r="M35" s="104" t="inlineStr">
        <is>
          <t>Assay &amp; Concentration</t>
        </is>
      </c>
      <c r="N35" s="62" t="inlineStr">
        <is>
          <t>Product</t>
        </is>
      </c>
      <c r="O35" s="104" t="inlineStr">
        <is>
          <t>[SOURCE: ข้อสอบจริง PLE CC1 (Product) ปี 2566 Day 1 ข้อ 30] [RECONSTRUCTED: ปรับแต่งและเติมเต็มบริบทโจทย์เพื่อความสมบูรณ์]</t>
        </is>
      </c>
      <c r="P35" s="62" t="inlineStr">
        <is>
          <t>ข้อสอบเก่า</t>
        </is>
      </c>
      <c r="Q35" s="62" t="inlineStr">
        <is>
          <t>2566</t>
        </is>
      </c>
      <c r="R35" s="62" t="inlineStr"/>
    </row>
    <row r="36" ht="24" customHeight="1" s="49">
      <c r="A36" s="180" t="n">
        <v>34</v>
      </c>
      <c r="B36" s="104" t="inlineStr">
        <is>
          <t>ในการเตรียมยาเหน็บทวารหนัก Bisacodyl ขนาด 10 mg จำนวน 10 แท่ง โดยใช้แม่พิมพ์ยาเหน็บขนาด 2.0 กรัม หากตัวยา Bisacodyl มีค่า Displacement factor (Dv) เท่ากับ 0.2 เภสัชกรจะต้องชั่งน้ำหนักยาพื้น (Suppository base) ปริมาณกี่กรัม</t>
        </is>
      </c>
      <c r="C36" s="104" t="inlineStr"/>
      <c r="D36" s="104" t="inlineStr">
        <is>
          <t>2.0 g</t>
        </is>
      </c>
      <c r="E36" s="104" t="inlineStr">
        <is>
          <t>5.5 g</t>
        </is>
      </c>
      <c r="F36" s="104" t="inlineStr">
        <is>
          <t>6.5 g</t>
        </is>
      </c>
      <c r="G36" s="104" t="inlineStr">
        <is>
          <t>15.0 g</t>
        </is>
      </c>
      <c r="H36" s="104" t="inlineStr">
        <is>
          <t>19.5 g</t>
        </is>
      </c>
      <c r="I36" s="62" t="n">
        <v>5</v>
      </c>
      <c r="J36" s="104" t="inlineStr">
        <is>
          <t>✅ คำตอบที่ถูกต้อง: ข้อ จ. 19.5 g
🎯 ทำไมข้อนี้ถึงถูก: การคำนวณแทนที่น้ำหนักยาพื้นของยาเหน็บใช้สูตร: น้ำหนักยาพื้นที่ต้องใช้ต่อแท่ง = น้ำหนักยาพื้นเปล่า ลบด้วย (ขนาดยาต่อแท่ง หารด้วย Displacement value) โดยขนาดยา 10 mg = 0.01 g น้ำหนักยาพื้นแทนที่ = 0.01 g หารด้วย 0.2 = 0.05 g ดังนั้นน้ำหนักยาพื้นต่อแท่ง = 2.0 g ลบ 0.05 g = 1.95 g สำหรับการผลิต 10 แท่ง ต้องใช้น้ำหนักยาพื้นรวมทั้งสิ้น = 1.95 g คูณ 10 = 19.5 g
🔍 ข้ออื่นผิดเพราะอะไร:
• ข้อ ก.: 2.0 g เป็นเพียงน้ำหนักของยาพื้นเปล่าสำหรับยาเหน็บ 1 แท่ง
• ข้อ ข.: 5.5 g เกิดจากการนำตัวเลขไปคำนวณผิดขั้นตอนทางคณิตศาสตร์
• ข้อ ค.: 6.5 g เป็นค่าที่เกิดจากการตั้งสัดส่วนผิด
• ข้อ ง.: 15.0 g เป็นตัวเลขลวงที่ไม่สอดคล้องกับ Displacement factor ของสูตรตำรับ</t>
        </is>
      </c>
      <c r="K36" s="104" t="inlineStr"/>
      <c r="L36" s="104" t="inlineStr">
        <is>
          <t>Pharmaceutical Calculations</t>
        </is>
      </c>
      <c r="M36" s="104" t="inlineStr">
        <is>
          <t>Compounding adjustments</t>
        </is>
      </c>
      <c r="N36" s="62" t="inlineStr">
        <is>
          <t>Product</t>
        </is>
      </c>
      <c r="O36" s="104" t="inlineStr">
        <is>
          <t>[SOURCE: ข้อสอบจริง PLE CC1 (Product) ปี 2566 Day 2 ข้อ 47]</t>
        </is>
      </c>
      <c r="P36" s="62" t="inlineStr">
        <is>
          <t>ข้อสอบเก่า</t>
        </is>
      </c>
      <c r="Q36" s="62" t="inlineStr">
        <is>
          <t>2566</t>
        </is>
      </c>
      <c r="R36" s="62" t="inlineStr"/>
    </row>
    <row r="37">
      <c r="A37" s="180" t="n">
        <v>35</v>
      </c>
      <c r="B37" s="104" t="inlineStr">
        <is>
          <t>ในการสุ่มตัวอย่างยาเม็ดที่มีน้ำหนักเฉลี่ย 50 mg ต่อเม็ด เพื่อเตรียมตัวอย่างวิเคราะห์รวม 6.5 กรัมตามมาตรฐานเภสัชตำรับ จะต้องใช้ยาเม็ดจำนวนกี่เม็ด</t>
        </is>
      </c>
      <c r="C37" s="104" t="inlineStr"/>
      <c r="D37" s="104" t="inlineStr">
        <is>
          <t>50 เม็ด</t>
        </is>
      </c>
      <c r="E37" s="104" t="inlineStr">
        <is>
          <t>65 เม็ด</t>
        </is>
      </c>
      <c r="F37" s="104" t="inlineStr">
        <is>
          <t>100 เม็ด</t>
        </is>
      </c>
      <c r="G37" s="104" t="inlineStr">
        <is>
          <t>130 เม็ด</t>
        </is>
      </c>
      <c r="H37" s="104" t="inlineStr">
        <is>
          <t>200 เม็ด</t>
        </is>
      </c>
      <c r="I37" s="62" t="n">
        <v>4</v>
      </c>
      <c r="J37" s="104" t="inlineStr">
        <is>
          <t>✅ คำตอบที่ถูกต้อง: ข้อ ง. 130 เม็ด
🎯 ทำไมข้อนี้ถึงถูก: การคำนวณจำนวนเม็ดยาที่ต้องใช้ทำได้โดยนำน้ำหนักตัวอย่างรวมที่ต้องการ หารด้วยน้ำหนักของเม็ดยาแต่ละเม็ด: น้ำหนักรวม 6.5 g เท่ากับ 6,500 mg น้ำหนักยาเม็ดละ 50 mg ดังนั้นต้องใช้ยาเม็ดจำนวน = 6,500 mg หารด้วย 50 mg ต่อเม็ด เท่ากับ 130 เม็ด
🔍 ข้ออื่นผิดเพราะอะไร:
• ข้อ ก.: 50 เม็ด จะได้น้ำหนักเพียง 50 คูณ 50 mg เท่ากับ 2.5 g
• ข้อ ข.: 65 เม็ด จะได้น้ำหนักเพียง 65 คูณ 50 mg เท่ากับ 3.25 g
• ข้อ ค.: 100 เม็ด จะได้น้ำหนัก 100 คูณ 50 mg เท่ากับ 5.0 g
• ข้อ จ.: 200 เม็ด จะได้น้ำหนัก 200 คูณ 50 mg เท่ากับ 10.0 g ซึ่งเกินปริมาณตัวอย่างที่กำหนด</t>
        </is>
      </c>
      <c r="K37" s="104" t="inlineStr"/>
      <c r="L37" s="104" t="inlineStr">
        <is>
          <t>Pharmaceutical Calculations</t>
        </is>
      </c>
      <c r="M37" s="104" t="inlineStr">
        <is>
          <t>Compounding adjustments</t>
        </is>
      </c>
      <c r="N37" s="62" t="inlineStr">
        <is>
          <t>Product</t>
        </is>
      </c>
      <c r="O37" s="104" t="inlineStr">
        <is>
          <t>[SOURCE: ข้อสอบจริง PLE CC1 (Product) ปี 2566 Day 2 ข้อ 52]</t>
        </is>
      </c>
      <c r="P37" s="62" t="inlineStr">
        <is>
          <t>ข้อสอบเก่า</t>
        </is>
      </c>
      <c r="Q37" s="62" t="inlineStr">
        <is>
          <t>2566</t>
        </is>
      </c>
      <c r="R37" s="62" t="inlineStr"/>
    </row>
    <row r="38">
      <c r="A38" s="180" t="n">
        <v>36</v>
      </c>
      <c r="B38" s="104" t="inlineStr">
        <is>
          <t>ยาเม็ด Domperidone ขนาด 10 mg และยาแคปซูล Omeprazole ขนาด 25 mg (ชนิดเม็ดเคลือบทนกรดบรรจุในแคปซูล) ตามเภสัชตำรับ USP &lt;905&gt; Uniformity of Dosage Units ควรเลือกใช้วิธีใดในการทดสอบความสม่ำเสมอของหน่วยยาตามลำดับ</t>
        </is>
      </c>
      <c r="C38" s="104" t="inlineStr"/>
      <c r="D38" s="104" t="inlineStr">
        <is>
          <t>Weight variation สำหรับ Domperidone และ Weight variation สำหรับ Omeprazole</t>
        </is>
      </c>
      <c r="E38" s="104" t="inlineStr">
        <is>
          <t>Content uniformity สำหรับ Domperidone และ Content uniformity สำหรับ Omeprazole</t>
        </is>
      </c>
      <c r="F38" s="104" t="inlineStr">
        <is>
          <t>Content uniformity สำหรับ Domperidone และ Weight variation สำหรับ Omeprazole</t>
        </is>
      </c>
      <c r="G38" s="104" t="inlineStr">
        <is>
          <t>Weight variation สำหรับ Domperidone และ Content uniformity สำหรับ Omeprazole</t>
        </is>
      </c>
      <c r="H38" s="104" t="inlineStr">
        <is>
          <t>Disintegration test สำหรับ Domperidone และ Dissolution test สำหรับ Omeprazole</t>
        </is>
      </c>
      <c r="I38" s="62" t="n">
        <v>2</v>
      </c>
      <c r="J38" s="104" t="inlineStr">
        <is>
          <t>✅ คำตอบที่ถูกต้อง: ข้อ ข. Content uniformity สำหรับ Domperidone และ Content uniformity สำหรับ Omeprazole
🎯 ทำไมข้อนี้ถึงถูก: ตามเภสัชตำรับ USP &lt;905&gt; Uniformity of Dosage Units กำหนดว่าการจะเลือกใช้วิธี Weight variation ได้ ตัวยาสำคัญต้องมีขนาดตั้งแต่ 25 mg ขึ้นไป และต้องมีสัดส่วนคิดเป็นไม่น้อยกว่า 25% ต่อน้ำหนักรวมของหน่วยยา สำหรับ Domperidone 10 mg มีขนาดยาน้อยกว่า 25 mg จึงต้องใช้วิธี Content uniformity ส่วน Omeprazole 25 mg แม้ตัวยาจะเท่ากับ 25 mg แต่ตัวยาถูกเตรียมในรูป enteric-coated pellets บรรจุแคปซูล ซึ่งสัดส่วนตัวยาสำคัญเทียบกับน้ำหนักผงยารวมในแคปซูลมีค่าน้อยกว่า 25% w/w จึงต้องใช้วิธี Content uniformity เช่นเดียวกัน
🔍 ข้ออื่นผิดเพราะอะไร:
• ข้อ ก.: Weight variation ไม่สามารถใช้ได้กับ Domperidone 10 mg เนื่องจากขนาดยาน้อยกว่า 25 mg
• ข้อ ค.: Weight variation ไม่สามารถใช้กับ Omeprazole 25 mg capsules ได้ เนื่องจากสัดส่วนของตัวยาน้อยกว่า 25% ของน้ำหนักรวม
• ข้อ ง.: ผิดทั้งการใช้ Weight variation กับ Domperidone ซึ่งขนาดยาต่ำกว่าเกณฑ์ 25 mg
• ข้อ จ.: Disintegration และ Dissolution เป็นการทดสอบคุณสมบัติการแตกตัวและการละลาย ไม่ใช่การทดสอบความสม่ำเสมอของหน่วยยาตาม USP &lt;905&gt;</t>
        </is>
      </c>
      <c r="K38" s="104" t="inlineStr"/>
      <c r="L38" s="104" t="inlineStr">
        <is>
          <t>Pharmaceutical Calculations</t>
        </is>
      </c>
      <c r="M38" s="104" t="inlineStr">
        <is>
          <t>Uniformity of Dosage Units</t>
        </is>
      </c>
      <c r="N38" s="62" t="inlineStr">
        <is>
          <t>Product</t>
        </is>
      </c>
      <c r="O38" s="104" t="inlineStr">
        <is>
          <t>[SOURCE: ข้อสอบจริง PLE CC1 (Product) ปี 2566 Day 2 ข้อ 71] [RECONSTRUCTED: ปรับแต่งและเติมเต็มบริบทโจทย์เพื่อความสมบูรณ์]</t>
        </is>
      </c>
      <c r="P38" s="62" t="inlineStr">
        <is>
          <t>ข้อสอบเก่า</t>
        </is>
      </c>
      <c r="Q38" s="62" t="inlineStr">
        <is>
          <t>2566</t>
        </is>
      </c>
      <c r="R38" s="62" t="inlineStr"/>
    </row>
    <row r="39">
      <c r="A39" s="180" t="n">
        <v>37</v>
      </c>
      <c r="B39" s="104" t="inlineStr">
        <is>
          <t>แพทย์สั่งจ่าย Potassium chloride (KCl) Oral Solution ความเข้มข้น 40 mEq ต่อ 1 ช้อนโต๊ะ (15 mL) ปริมาตรรวม 60 mL เภสัชกรจะต้องชั่งผงเกลือ KCl ปริมาณกี่กรัมเพื่อนำมาเตรียมตำรับดังกล่าว (กำหนดให้ Molecular Weight ของ KCl = 74.5 g/mol)</t>
        </is>
      </c>
      <c r="C39" s="104" t="inlineStr"/>
      <c r="D39" s="104" t="inlineStr">
        <is>
          <t>1.2 g</t>
        </is>
      </c>
      <c r="E39" s="104" t="inlineStr">
        <is>
          <t>3.0 g</t>
        </is>
      </c>
      <c r="F39" s="104" t="inlineStr">
        <is>
          <t>6.0 g</t>
        </is>
      </c>
      <c r="G39" s="104" t="inlineStr">
        <is>
          <t>11.9 g (ประมาณ 12 g)</t>
        </is>
      </c>
      <c r="H39" s="104" t="inlineStr">
        <is>
          <t>23.8 g (ประมาณ 24 g)</t>
        </is>
      </c>
      <c r="I39" s="62" t="n">
        <v>4</v>
      </c>
      <c r="J39" s="104" t="inlineStr">
        <is>
          <t>✅ คำตอบที่ถูกต้อง: ข้อ ง. 11.9 g (ประมาณ 12 g)
🎯 ทำไมข้อนี้ถึงถูก: การคำนวณหาปริมาณผงเกลือ KCl มีขั้นตอนดังนี้: ปริมาตรรวม 60 mL คิดเป็น 60 หาร 15 = 4 ช้อนโต๊ะ ดังนั้นต้องการ KCl ทั้งสิ้น = 4 คูณ 40 mEq = 160 mEq เนื่องจาก KCl แตกตัวให้ K+ และ Cl- ซึ่งมี valence = 1 ทำให้ 1 mEq = 1 mmol ดังนั้น 160 mEq = 160 mmol น้ำหนัก KCl ที่ต้องใช้ = 160 mmol คูณ 74.5 mg/mmol = 11,920 mg หรือประมาณ 11.9 - 12 กรัม
🔍 ข้ออื่นผิดเพราะอะไร:
• ข้อ ก.: 1.2 g เกิดจากความผิดพลาดในการเลื่อนตำแหน่งทศนิยม (หาร 10)
• ข้อ ข.: 3.0 g เป็นปริมาณ KCl สำหรับเพียง 1 ช้อนโต๊ะ (40 mEq)
• ข้อ ค.: 6.0 g เป็นปริมาณ KCl สำหรับ 2 ช้อนโต๊ะ (80 mEq)
• ข้อ จ.: 23.8 g เป็นค่าที่คำนวณหากคิดปริมาตรเป็นสองเท่า</t>
        </is>
      </c>
      <c r="K39" s="104" t="inlineStr"/>
      <c r="L39" s="104" t="inlineStr">
        <is>
          <t>Pharmaceutical Calculations</t>
        </is>
      </c>
      <c r="M39" s="104" t="inlineStr">
        <is>
          <t>Compounding adjustments</t>
        </is>
      </c>
      <c r="N39" s="62" t="inlineStr">
        <is>
          <t>Product</t>
        </is>
      </c>
      <c r="O39" s="104" t="inlineStr">
        <is>
          <t>[SOURCE: ข้อสอบจริง PLE CC1 (Product) ปี 2566 Day 2 ข้อ 91]</t>
        </is>
      </c>
      <c r="P39" s="62" t="inlineStr">
        <is>
          <t>ข้อสอบเก่า</t>
        </is>
      </c>
      <c r="Q39" s="62" t="inlineStr">
        <is>
          <t>2566</t>
        </is>
      </c>
      <c r="R39" s="62" t="inlineStr"/>
    </row>
    <row r="40">
      <c r="A40" s="180" t="n">
        <v>38</v>
      </c>
      <c r="B40" s="104" t="inlineStr">
        <is>
          <t>พยาบาลผสม Potassium chloride (KCl) ฉีดปริมาตร 40 mL (เทียบเท่า 80 mEq) ลงในสารละลาย Normal Saline Solution (NSS) ปริมาตร 960 mL แล้วให้สารละลายแก่ผู้ป่วยทางหลอดเลือดดำในอัตราเร็ว 80 mL ต่อชั่วโมง ผู้ป่วยจะได้รับปริมาณ KCl กี่ mEq ต่อชั่วโมง</t>
        </is>
      </c>
      <c r="C40" s="104" t="inlineStr"/>
      <c r="D40" s="104" t="inlineStr">
        <is>
          <t>3.2 mEq/hr</t>
        </is>
      </c>
      <c r="E40" s="104" t="inlineStr">
        <is>
          <t>4.8 mEq/hr</t>
        </is>
      </c>
      <c r="F40" s="104" t="inlineStr">
        <is>
          <t>6.4 mEq/hr</t>
        </is>
      </c>
      <c r="G40" s="104" t="inlineStr">
        <is>
          <t>8.0 mEq/hr</t>
        </is>
      </c>
      <c r="H40" s="104" t="inlineStr">
        <is>
          <t>10.0 mEq/hr</t>
        </is>
      </c>
      <c r="I40" s="62" t="n">
        <v>3</v>
      </c>
      <c r="J40" s="104" t="inlineStr">
        <is>
          <t>✅ คำตอบที่ถูกต้อง: ข้อ ค. 6.4 mEq/hr
🎯 ทำไมข้อนี้ถึงถูก: ปริมาตรสารละลายทั้งหมดหลังผสม = 40 mL + 960 mL = 1,000 mL มีปริมาณ KCl ทั้งหมด 80 mEq ดังนั้นความเข้มข้นของ KCl = 80 mEq หาร 1,000 mL = 0.08 mEq/mL เมื่อให้อัตราการหยดสารละลาย 80 mL ต่อชั่วโมง ผู้ป่วยจะได้รับ KCl ในอัตรา = 80 mL/hr คูณ 0.08 mEq/mL = 6.4 mEq ต่อชั่วโมง
🔍 ข้ออื่นผิดเพราะอะไร:
• ข้อ ก.: 3.2 mEq/hr เกิดจากการคิดที่อัตราเร็วการให้เพียง 40 mL/hr
• ข้อ ข.: 4.8 mEq/hr เกิดจากการคิดที่อัตราเร็วการให้เพียง 60 mL/hr
• ข้อ ง.: 8.0 mEq/hr เกิดจากการคำนวณผิดโดยไม่ได้นำปริมาตรยา 40 mL มารวมกับ 960 mL
• ข้อ จ.: 10.0 mEq/hr เป็นตัวเลขลวงที่ไม่สอดคล้องกับสัดส่วนความเข้มข้น</t>
        </is>
      </c>
      <c r="K40" s="104" t="inlineStr"/>
      <c r="L40" s="104" t="inlineStr">
        <is>
          <t>Pharmaceutical Calculations</t>
        </is>
      </c>
      <c r="M40" s="104" t="inlineStr">
        <is>
          <t>Assay &amp; Concentration</t>
        </is>
      </c>
      <c r="N40" s="62" t="inlineStr">
        <is>
          <t>Product</t>
        </is>
      </c>
      <c r="O40" s="104" t="inlineStr">
        <is>
          <t>[SOURCE: ข้อสอบจริง PLE CC1 (Product) ปี 2566 Day 2 ข้อ 92]</t>
        </is>
      </c>
      <c r="P40" s="62" t="inlineStr">
        <is>
          <t>ข้อสอบเก่า</t>
        </is>
      </c>
      <c r="Q40" s="62" t="inlineStr">
        <is>
          <t>2566</t>
        </is>
      </c>
      <c r="R40" s="62" t="inlineStr"/>
    </row>
    <row r="41">
      <c r="A41" s="180" t="n">
        <v>39</v>
      </c>
      <c r="B41" s="104" t="inlineStr">
        <is>
          <t>ตาม Monograph การวิเคราะห์หาปริมาณตัวยาสำคัญ (Assay) ของยาเม็ด Metformin hydrochloride ขนาด 500 mg ระบุให้นำยาเม็ดจำนวน 20 เม็ดมาบดผสมเป็นเนื้อเดียวกัน แล้วชั่งผงยาที่มีปริมาณตัวยาสำคัญเทียบเท่า Metformin hydrochloride 100 mg ผู้ปฏิบัติการวิเคราะห์จะต้องชั่งน้ำหนักผงยาบดปริมาณเท่าใด</t>
        </is>
      </c>
      <c r="C41" s="104" t="inlineStr"/>
      <c r="D41" s="104" t="inlineStr">
        <is>
          <t>น้ำหนักรวมของผงยาบด 20 เม็ด หารด้วย 5</t>
        </is>
      </c>
      <c r="E41" s="104" t="inlineStr">
        <is>
          <t>น้ำหนักรวมของผงยาบด 20 เม็ด หารด้วย 20</t>
        </is>
      </c>
      <c r="F41" s="104" t="inlineStr">
        <is>
          <t>น้ำหนักรวมของผงยาบด 20 เม็ด หารด้วย 50</t>
        </is>
      </c>
      <c r="G41" s="104" t="inlineStr">
        <is>
          <t>น้ำหนักรวมของผงยาบด 20 เม็ด หารด้วย 100</t>
        </is>
      </c>
      <c r="H41" s="104" t="inlineStr">
        <is>
          <t>น้ำหนักรวมของผงยาบด 20 เม็ด คูณด้วย 0.05</t>
        </is>
      </c>
      <c r="I41" s="62" t="n">
        <v>4</v>
      </c>
      <c r="J41" s="104" t="inlineStr">
        <is>
          <t>✅ คำตอบที่ถูกต้อง: ข้อ ง. น้ำหนักรวมของผงยาบด 20 เม็ด หารด้วย 100
🎯 ทำไมข้อนี้ถึงถูก: ปริมาณตัวยา Metformin ทั้งหมดในยา 20 เม็ด = 20 คูณ 500 mg = 10,000 mg เมื่อต้องการชั่งผงยาให้มีตัวยา Metformin 100 mg คิดเป็นสัดส่วน = 100 mg หารด้วย 10,000 mg = 1/100 ของปริมาณตัวยาทั้งหมด ดังนั้น น้ำหนักผงยาที่ต้องชั่งมาชั่งจึงเท่ากับ น้ำหนักรวมของผงยาบด 20 เม็ด หารด้วย 100
🔍 ข้ออื่นผิดเพราะอะไร:
• ข้อ ก.: หารด้วย 5 จะได้ปริมาณตัวยาเท่ากับ 10,000 หาร 5 = 2,000 mg ซึ่งมากเกินกว่าที่กำหนด
• ข้อ ข.: หารด้วย 20 จะได้ปริมาณตัวยาเท่ากับ 1 เม็ด คือ 500 mg
• ข้อ ค.: หารด้วย 50 จะได้ปริมาณตัวยาเท่ากับ 10,000 หาร 50 = 200 mg
• ข้อ จ.: คูณด้วย 0.05 มีค่าเท่ากับหารด้วย 20 ซึ่งจะได้ตัวยา 500 mg ไม่ใช่ 100 mg</t>
        </is>
      </c>
      <c r="K41" s="104" t="inlineStr"/>
      <c r="L41" s="104" t="inlineStr">
        <is>
          <t>Pharmaceutical Calculations</t>
        </is>
      </c>
      <c r="M41" s="104" t="inlineStr">
        <is>
          <t>Assay &amp; Concentration</t>
        </is>
      </c>
      <c r="N41" s="62" t="inlineStr">
        <is>
          <t>Product</t>
        </is>
      </c>
      <c r="O41" s="104" t="inlineStr">
        <is>
          <t>[SOURCE: ข้อสอบจริง PLE CC1 (Product) ปี 2566 Day 2 ข้อ 95]</t>
        </is>
      </c>
      <c r="P41" s="62" t="inlineStr">
        <is>
          <t>ข้อสอบเก่า</t>
        </is>
      </c>
      <c r="Q41" s="62" t="inlineStr">
        <is>
          <t>2566</t>
        </is>
      </c>
      <c r="R41" s="62" t="inlineStr"/>
    </row>
    <row r="42">
      <c r="A42" s="180" t="n">
        <v>40</v>
      </c>
      <c r="B42" s="104" t="inlineStr">
        <is>
          <t>เภสัชกรต้องการเตรียมสารละลาย 10% Dextrose in water (D10W) ปริมาตร 500 mL โดยมีสารละลายตั้งต้นคือ 5% Dextrose in water (D5W) และ 50% Dextrose in water (D50W) จะต้องใช้สารละลายแต่ละชนิดในปริมาตรเท่าใด</t>
        </is>
      </c>
      <c r="C42" s="104" t="inlineStr"/>
      <c r="D42" s="104" t="inlineStr">
        <is>
          <t>D5W ปริมาตร 444.4 mL ผสมกับ D50W ปริมาตร 55.6 mL</t>
        </is>
      </c>
      <c r="E42" s="104" t="inlineStr">
        <is>
          <t>D5W ปริมาตร 495.0 mL ผสมกับ D50W ปริมาตร 5.0 mL</t>
        </is>
      </c>
      <c r="F42" s="104" t="inlineStr">
        <is>
          <t>D5W ปริมาตร 400.0 mL ผสมกับ D50W ปริมาตร 100.0 mL</t>
        </is>
      </c>
      <c r="G42" s="104" t="inlineStr">
        <is>
          <t>D5W ปริมาตร 450.0 mL ผสมกับ D50W ปริมาตร 50.0 mL</t>
        </is>
      </c>
      <c r="H42" s="104" t="inlineStr">
        <is>
          <t>D5W ปริมาตร 350.0 mL ผสมกับ D50W ปริมาตร 150.0 mL</t>
        </is>
      </c>
      <c r="I42" s="62" t="n">
        <v>1</v>
      </c>
      <c r="J42" s="104" t="inlineStr">
        <is>
          <t>✅ คำตอบที่ถูกต้อง: ข้อ ก. D5W ปริมาตร 444.4 mL ผสมกับ D50W ปริมาตร 55.6 mL
🎯 ทำไมข้อนี้ถึงถูก: คำนวณโดยใช้หลัก Alligation Alternate: สัดส่วน D50W = (10 - 5) = 5 ส่วน, สัดส่วน D5W = (50 - 10) = 40 ส่วน รวมทั้งหมด 45 ส่วน ปริมาตร D50W = (5/45) คูณ 500 = 55.56 mL (ประมาณ 55.6 mL) และปริมาตร D5W = (40/45) คูณ 500 = 444.44 mL (ประมาณ 444.4 mL)
🔍 ข้ออื่นผิดเพราะอะไร:
• ข้อ ข.: เป็นสัดส่วนที่คำนวณผิดพลาดโดยคิดว่าต้องการเพิ่มความเข้มข้นเพียงเล็กน้อย
• ข้อ ค.: หากใช้ D50W 100 mL และ D5W 400 mL จะได้ความเข้มข้นเดกซ์โทรสเท่ากับ (50 + 20) / 500 = 14% ซึ่งสูงกว่าที่ต้องการ
• ข้อ ง.: หากใช้ D50W 50 mL และ D5W 450 mL จะได้ความเข้มข้นเท่ากับ (25 + 22.5) / 500 = 9.5% ซึ่งต่ำกว่า 10%
• ข้อ จ.: สัดส่วนนี้ให้ปริมาณน้ำตาลเดกซ์โทรสสูงเกินกว่า 10% อย่างมาก</t>
        </is>
      </c>
      <c r="K42" s="104" t="inlineStr"/>
      <c r="L42" s="104" t="inlineStr">
        <is>
          <t>Pharmaceutical Calculations</t>
        </is>
      </c>
      <c r="M42" s="104" t="inlineStr">
        <is>
          <t>Compounding adjustments</t>
        </is>
      </c>
      <c r="N42" s="62" t="inlineStr">
        <is>
          <t>Product</t>
        </is>
      </c>
      <c r="O42" s="104" t="inlineStr">
        <is>
          <t>[SOURCE: ข้อสอบจริง PLE CC1 (Product) ปี 2565 ข้อ 23]</t>
        </is>
      </c>
      <c r="P42" s="62" t="inlineStr">
        <is>
          <t>ข้อสอบเก่า</t>
        </is>
      </c>
      <c r="Q42" s="62" t="inlineStr">
        <is>
          <t>2565</t>
        </is>
      </c>
      <c r="R42" s="62" t="inlineStr"/>
    </row>
    <row r="43">
      <c r="A43" s="180" t="n">
        <v>41</v>
      </c>
      <c r="B43" s="104" t="inlineStr">
        <is>
          <t>สารละลาย Adrenaline (Epinephrine) ความเข้มข้น 0.01% w/v มีความหมายตรงกับความเข้มข้นในข้อใดต่อไปนี้</t>
        </is>
      </c>
      <c r="C43" s="104" t="inlineStr"/>
      <c r="D43" s="104" t="inlineStr">
        <is>
          <t>0.1 mg/mL (หรืออัตราส่วน 1:10,000)</t>
        </is>
      </c>
      <c r="E43" s="104" t="inlineStr">
        <is>
          <t>1.0 mg/mL (หรืออัตราส่วน 1:1,000)</t>
        </is>
      </c>
      <c r="F43" s="104" t="inlineStr">
        <is>
          <t>0.01 mg/mL (หรืออัตราส่วน 1:100,000)</t>
        </is>
      </c>
      <c r="G43" s="104" t="inlineStr">
        <is>
          <t>10 mg/mL (หรืออัตราส่วน 1:100)</t>
        </is>
      </c>
      <c r="H43" s="104" t="inlineStr">
        <is>
          <t>1 g/mL (หรืออัตราส่วน 1:1)</t>
        </is>
      </c>
      <c r="I43" s="62" t="n">
        <v>1</v>
      </c>
      <c r="J43" s="104" t="inlineStr">
        <is>
          <t>✅ คำตอบที่ถูกต้อง: ข้อ ก. 0.1 mg/mL (หรืออัตราส่วน 1:10,000)
🎯 ทำไมข้อนี้ถึงถูก: Adrenaline 0.01% w/v หมายถึงมีตัวยา 0.01 g ในสารละลาย 100 mL ซึ่งเท่ากับ 10 mg ใน 100 mL หรือเท่ากับ 0.1 mg/mL คิดเป็นอัตราส่วนความแรง 1:10,000 ซึ่งเป็นความแรงมาตรฐานที่ใช้ในการกู้ชีพ CPR หรือฉีดเข้าหลอดเลือดดำ
🔍 ข้ออื่นผิดเพราะอะไร:
• ข้อ ข.: 1.0 mg/mL คิดเป็นความเข้มข้น 0.1% w/v หรืออัตราส่วน 1:1,000 ซึ่งเป็นความแรงที่ใช้ฉีดเข้ากล้ามเนื้อ (IM) รักษาภาวะ anaphylaxis
• ข้อ ค.: 0.01 mg/mL คิดเป็นความเข้มข้น 0.001% w/v หรืออัตราส่วน 1:100,000 ซึ่งมักใช้ผสมในยาชาเฉพาะที่
• ข้อ ง.: 10 mg/mL คิดเป็นความเข้มข้น 1.0% w/v หรืออัตราส่วน 1:100 ซึ่งเข้มข้นเกินกว่าขนาดยามาตรฐานอย่างมาก
• ข้อ จ.: 1 g/mL เป็นค่าความเข้มข้นที่ผิดพลาดจากการคำนวณร้อยละ</t>
        </is>
      </c>
      <c r="K43" s="104" t="inlineStr">
        <is>
          <t>cc1_product/image26.png</t>
        </is>
      </c>
      <c r="L43" s="104" t="inlineStr">
        <is>
          <t>Pharmaceutical Calculations</t>
        </is>
      </c>
      <c r="M43" s="104" t="inlineStr">
        <is>
          <t>Assay &amp; Concentration</t>
        </is>
      </c>
      <c r="N43" s="62" t="inlineStr">
        <is>
          <t>Product</t>
        </is>
      </c>
      <c r="O43" s="104" t="inlineStr">
        <is>
          <t>[SOURCE: ข้อสอบจริง PLE CC1 (Product) ปี 2565 ข้อ 33]</t>
        </is>
      </c>
      <c r="P43" s="62" t="inlineStr">
        <is>
          <t>ข้อสอบเก่า</t>
        </is>
      </c>
      <c r="Q43" s="62" t="inlineStr">
        <is>
          <t>2565</t>
        </is>
      </c>
      <c r="R43" s="62" t="inlineStr"/>
    </row>
    <row r="44">
      <c r="A44" s="180" t="n">
        <v>42</v>
      </c>
      <c r="B44" s="104" t="inlineStr">
        <is>
          <t>หากผู้ป่วยได้รับยา Aminophylline ทางหลอดเลือดดำ (IV) วัดระดับยาในเลือดเริ่มต้นได้ 68 mcg/ml ถ้า Aminophylline มี Half-life เท่ากับ 7 ชั่วโมง อยากทราบว่าจะมีระดับยาเหลือเท่าใดเมื่อเวลาผ่านไป 28 ชั่วโมง</t>
        </is>
      </c>
      <c r="C44" s="104" t="inlineStr">
        <is>
          <t>cc1_product/image68.png</t>
        </is>
      </c>
      <c r="D44" s="104" t="inlineStr">
        <is>
          <t>2.125 mcg/ml</t>
        </is>
      </c>
      <c r="E44" s="104" t="inlineStr">
        <is>
          <t>4.25 mcg/ml</t>
        </is>
      </c>
      <c r="F44" s="104" t="inlineStr">
        <is>
          <t>8.5 mcg/ml</t>
        </is>
      </c>
      <c r="G44" s="104" t="inlineStr">
        <is>
          <t>17 mcg/ml</t>
        </is>
      </c>
      <c r="H44" s="104" t="inlineStr">
        <is>
          <t>34 mcg/ml</t>
        </is>
      </c>
      <c r="I44" s="62" t="n">
        <v>2</v>
      </c>
      <c r="J44" s="104" t="inlineStr">
        <is>
          <t>✅ คำตอบที่ถูกต้อง: ข้อ ข. 4.25 mcg/ml
🎯 ทำไมข้อนี้ถึงถูก: เวลาผ่านไป 28 ชั่วโมง คิดเป็นจำนวน 4 Half-lives (28 หาร 7 เท่ากับ 4 ครั้ง) ระดับยาจึงลดลงครึ่งหนึ่งต่อเนื่องกัน 4 ครั้ง คือ 68 ไป 34 ไป 17 ไป 8.5 และเหลือ 4.25 mcg/ml ตามหลักการกำจัดยาอันดับหนึ่ง (First-order kinetics)
🔍 ข้ออื่นผิดเพราะอะไร:
• ข้อ ก.: 2.125 mcg/ml เป็นระดับยาเมื่อเวลาผ่านไป 5 Half-lives (35 ชั่วโมง)
• ข้อ ค.: 8.5 mcg/ml เป็นระดับยาเมื่อเวลาผ่านไป 3 Half-lives (21 ชั่วโมง)
• ข้อ ง.: 17 mcg/ml เป็นระดับยาเมื่อเวลาผ่านไป 2 Half-lives (14 ชั่วโมง)
• ข้อ จ.: 34 mcg/ml เป็นระดับยาเมื่อเวลาผ่านไปเพียง 1 Half-life (7 ชั่วโมง)</t>
        </is>
      </c>
      <c r="K44" s="104" t="inlineStr"/>
      <c r="L44" s="104" t="inlineStr">
        <is>
          <t>Pharmaceutical Calculations</t>
        </is>
      </c>
      <c r="M44" s="104" t="inlineStr">
        <is>
          <t>Assay &amp; Concentration</t>
        </is>
      </c>
      <c r="N44" s="62" t="inlineStr">
        <is>
          <t>Product</t>
        </is>
      </c>
      <c r="O44" s="104" t="inlineStr">
        <is>
          <t>[SOURCE: ข้อสอบจริง PLE CC1 (Product) ปี 2564 ข้อ 1]</t>
        </is>
      </c>
      <c r="P44" s="62" t="inlineStr">
        <is>
          <t>ข้อสอบเก่า</t>
        </is>
      </c>
      <c r="Q44" s="62" t="inlineStr">
        <is>
          <t>2564</t>
        </is>
      </c>
      <c r="R44" s="62" t="inlineStr"/>
    </row>
    <row r="45">
      <c r="A45" s="180" t="n">
        <v>43</v>
      </c>
      <c r="B45" s="104" t="inlineStr">
        <is>
          <t>ฉลากยา Clotrimazole cream ระบุว่าเนื้อครีม 1 กรัมประกอบด้วยตัวยา Clotrimazole 10 มิลลิกรัม หากเภสัชกรโรงงานฝ่ายผลิตต้องการเตรียมครีมนี้ปริมาณ 50 กิโลกรัม จะต้องใช้ผงตัวยา Clotrimazole ปริมาณเท่าใด</t>
        </is>
      </c>
      <c r="C45" s="104" t="inlineStr"/>
      <c r="D45" s="104" t="inlineStr">
        <is>
          <t>500 กรัม</t>
        </is>
      </c>
      <c r="E45" s="104" t="inlineStr">
        <is>
          <t>50 กรัม</t>
        </is>
      </c>
      <c r="F45" s="104" t="inlineStr">
        <is>
          <t>5 กิโลกรัม</t>
        </is>
      </c>
      <c r="G45" s="104" t="inlineStr">
        <is>
          <t>500 มิลลิกรัม</t>
        </is>
      </c>
      <c r="H45" s="104" t="inlineStr">
        <is>
          <t>50,000 มิลลิกรัม</t>
        </is>
      </c>
      <c r="I45" s="62" t="n">
        <v>1</v>
      </c>
      <c r="J45" s="104" t="inlineStr">
        <is>
          <t>✅ คำตอบที่ถูกต้อง: ข้อ ก. 500 กรัม
🎯 ทำไมข้อนี้ถึงถูก: ความเข้มข้น 10 mg ต่อ 1 g คิดเป็น 1% w/w (1 กรัมในเนื้อยา 100 กรัม) ดังนั้นในเนื้อครีม 50 กิโลกรัม (50,000 กรัม) จะต้องใช้ตัวยาสำคัญเท่ากับ 50,000 คูณ 0.01 เท่ากับ 500 กรัม
🔍 ข้ออื่นผิดเพราะอะไร:
• ข้อ ข.: 50 กรัม คิดเป็นความเข้มข้นเพียง 0.1% w/w
• ข้อ ค.: 5 กิโลกรัม คิดเป็นความเข้มข้นสูงถึง 10% w/w
• ข้อ ง.: 500 มิลลิกรัม (0.5 กรัม) เป็นปริมาณตัวยาในเนื้อครีมเพียง 50 กรัม
• ข้อ จ.: 50,000 มิลลิกรัม คิดเป็น 50 กรัม ซึ่งต่ำกว่าปริมาณที่ถูกต้อง 10 เท่า</t>
        </is>
      </c>
      <c r="K45" s="104" t="inlineStr"/>
      <c r="L45" s="104" t="inlineStr">
        <is>
          <t>Pharmaceutical Calculations</t>
        </is>
      </c>
      <c r="M45" s="104" t="inlineStr">
        <is>
          <t>Compounding adjustments</t>
        </is>
      </c>
      <c r="N45" s="62" t="inlineStr">
        <is>
          <t>Product</t>
        </is>
      </c>
      <c r="O45" s="104" t="inlineStr">
        <is>
          <t>[SOURCE: ข้อสอบจริง PLE CC1 (Product) ปี 2564 ข้อ 23]</t>
        </is>
      </c>
      <c r="P45" s="62" t="inlineStr">
        <is>
          <t>ข้อสอบเก่า</t>
        </is>
      </c>
      <c r="Q45" s="62" t="inlineStr">
        <is>
          <t>2564</t>
        </is>
      </c>
      <c r="R45" s="62" t="inlineStr"/>
    </row>
    <row r="46">
      <c r="A46" s="180" t="n">
        <v>44</v>
      </c>
      <c r="B46" s="104" t="inlineStr">
        <is>
          <t>ผู้ป่วยได้รับใบสั่งยา Nystatin oral suspension 100,000 Units/ml รับประทานครั้งละ 1/2 ช้อนชา วันละ 4 ครั้ง เป็นเวลา 4 วัน หากในห้องยามีผลิตภัณฑ์ยานี้ขนาดบรรจุขวดละ 12 มิลลิลิตร จะต้องจ่ายยาให้แก่ผู้ป่วยทั้งหมดกี่ขวดจึงจะเพียงพอต่อการรักษาตามคำสั่งแพทย์</t>
        </is>
      </c>
      <c r="C46" s="104" t="inlineStr"/>
      <c r="D46" s="104" t="inlineStr">
        <is>
          <t>2 ขวด</t>
        </is>
      </c>
      <c r="E46" s="104" t="inlineStr">
        <is>
          <t>3 ขวด</t>
        </is>
      </c>
      <c r="F46" s="104" t="inlineStr">
        <is>
          <t>4 ขวด</t>
        </is>
      </c>
      <c r="G46" s="104" t="inlineStr">
        <is>
          <t>5 ขวด</t>
        </is>
      </c>
      <c r="H46" s="104" t="inlineStr">
        <is>
          <t>6 ขวด</t>
        </is>
      </c>
      <c r="I46" s="62" t="n">
        <v>3</v>
      </c>
      <c r="J46" s="104" t="inlineStr">
        <is>
          <t>✅ คำตอบที่ถูกต้อง: ข้อ ค. 4 ขวด
🎯 ทำไมข้อนี้ถึงถูก: ขนาดยา 1/2 ช้อนชา เท่ากับ 2.5 มิลลิลิตร รับประทานวันละ 4 ครั้ง คิดเป็นปริมาตรวันละ 10 มิลลิลิตร รับประทานติดต่อกัน 4 วัน รวมปริมาตรยาที่ต้องใช้ทั้งหมดเท่ากับ 40 มิลลิลิตร เมื่อนำมาหารด้วยขนาดบรรจุขวดละ 12 มิลลิลิตร จะได้ 3.33 ขวด จึงต้องจ่ายยาจำนวน 4 ขวดเต็มเพื่อให้ครอบคลุมการรักษาครบตามคำสั่งแพทย์
🔍 ข้ออื่นผิดเพราะอะไร:
• ข้อ ก.: 2 ขวด บรรจุรวม 24 มิลลิลิตร ไม่เพียงพอต่อการรักษา
• ข้อ ข.: 3 ขวด บรรจุรวม 36 มิลลิลิตร ยังขาดอยู่อีก 4 มิลลิลิตร ทำให้คนไข้ทานยาไม่ครบตามแพทย์สั่ง
• ข้อ ง.: 5 ขวด มีปริมาตร 60 มิลลิลิตร เป็นการจ่ายยาเกินความจำเป็น
• ข้อ จ.: 6 ขวด จ่ายยาเกินความจำเป็นอย่างมาก</t>
        </is>
      </c>
      <c r="K46" s="104" t="inlineStr"/>
      <c r="L46" s="104" t="inlineStr">
        <is>
          <t>Pharmaceutical Calculations</t>
        </is>
      </c>
      <c r="M46" s="104" t="inlineStr">
        <is>
          <t>Compounding adjustments</t>
        </is>
      </c>
      <c r="N46" s="62" t="inlineStr">
        <is>
          <t>Product</t>
        </is>
      </c>
      <c r="O46" s="104" t="inlineStr">
        <is>
          <t>[SOURCE: ข้อสอบจริง PLE CC1 (Product) ปี 2564 ข้อ 27]</t>
        </is>
      </c>
      <c r="P46" s="62" t="inlineStr">
        <is>
          <t>ข้อสอบเก่า</t>
        </is>
      </c>
      <c r="Q46" s="62" t="inlineStr">
        <is>
          <t>2564</t>
        </is>
      </c>
      <c r="R46" s="62" t="inlineStr"/>
    </row>
    <row r="47">
      <c r="A47" s="180" t="n">
        <v>45</v>
      </c>
      <c r="B47" s="104" t="inlineStr">
        <is>
          <t>ข้อมูลการทดสอบความสม่ำเสมอของหน่วยยา (Uniformity of dosage units) ของยาเม็ด Meloxicam 10 mg ตามข้อกำหนด USP บท 905 ในขั้นที่ 1 (จำนวน 10 เม็ด) พบว่ามีค่าเฉลี่ยของปริมาณตัวยาสำคัญเท่ากับ 99.5% ของฉลาก อยากทราบว่าค่าตัวแปร k และค่าเป้าหมาย M ที่ต้องนำมาใช้คำนวณหาค่าการยอมรับ (Acceptance Value; AV) มีค่าเท่าใด</t>
        </is>
      </c>
      <c r="C47" s="104" t="inlineStr">
        <is>
          <t>cc1_product/image74.png</t>
        </is>
      </c>
      <c r="D47" s="104" t="inlineStr">
        <is>
          <t>k เท่ากับ 2.4 และ M เท่ากับ 98.5%</t>
        </is>
      </c>
      <c r="E47" s="104" t="inlineStr">
        <is>
          <t>k เท่ากับ 2.4 และ M เท่ากับ 101.8%</t>
        </is>
      </c>
      <c r="F47" s="104" t="inlineStr">
        <is>
          <t>k เท่ากับ 2.4 และ M เท่ากับ 99.8%</t>
        </is>
      </c>
      <c r="G47" s="104" t="inlineStr">
        <is>
          <t>k เท่ากับ 2.0 และ M เท่ากับ 98.5%</t>
        </is>
      </c>
      <c r="H47" s="104" t="inlineStr">
        <is>
          <t>k เท่ากับ 2.0 และ M เท่ากับ 101.8%</t>
        </is>
      </c>
      <c r="I47" s="62" t="n">
        <v>1</v>
      </c>
      <c r="J47" s="104" t="inlineStr">
        <is>
          <t>✅ คำตอบที่ถูกต้อง: ข้อ ก. k เท่ากับ 2.4 และ M เท่ากับ 98.5%
🎯 ทำไมข้อนี้ถึงถูก: ตามเกณฑ์ USP บท 905 ในการทดสอบขั้นแรกที่สุ่มตัวอย่าง n เท่ากับ 10 หน่วย จะใช้ค่าคงที่ k เท่ากับ 2.4 (หากทดสอบ 30 หน่วย k จะเท่ากับ 2.0) และสำหรับเกณฑ์การคำนวณค่า M กำหนดตามเงื่อนไขของค่าเฉลี่ยตัวอย่างสอดคล้องกับข้อกำหนดมาตรฐานที่ระบุไว้ในตัวเลือก ก
🔍 ข้ออื่นผิดเพราะอะไร:
• ข้อ ข.: ค่า M เท่ากับ 101.8% เกินขอบเขตมาตรฐานของเกณฑ์ที่ยอมรับ
• ข้อ ค.: ไม่สอดคล้องกับข้อกำหนดเกณฑ์ตัวแปร M
• ข้อ ง.: ค่า k เท่ากับ 2.0 ใช้สำหรับการทดสอบในขั้นที่สองเมื่อสุ่มตัวอย่างครบ 30 หน่วย (n เท่ากับ 30) ไม่ใช่ขั้นแรกที่ n เท่ากับ 10
• ข้อ จ.: ค่า k เท่ากับ 2.0 ใช้สำหรับตัวอย่าง 30 หน่วย</t>
        </is>
      </c>
      <c r="K47" s="104" t="inlineStr"/>
      <c r="L47" s="104" t="inlineStr">
        <is>
          <t>Pharmaceutical Calculations</t>
        </is>
      </c>
      <c r="M47" s="104" t="inlineStr">
        <is>
          <t>Uniformity of Dosage Units</t>
        </is>
      </c>
      <c r="N47" s="62" t="inlineStr">
        <is>
          <t>Product</t>
        </is>
      </c>
      <c r="O47" s="104" t="inlineStr">
        <is>
          <t>[SOURCE: ข้อสอบจริง PLE CC1 (Product) ปี 2564 ข้อ 35]</t>
        </is>
      </c>
      <c r="P47" s="62" t="inlineStr">
        <is>
          <t>ข้อสอบเก่า</t>
        </is>
      </c>
      <c r="Q47" s="62" t="inlineStr">
        <is>
          <t>2564</t>
        </is>
      </c>
      <c r="R47" s="62" t="inlineStr"/>
    </row>
    <row r="48">
      <c r="A48" s="180" t="n">
        <v>46</v>
      </c>
      <c r="B48" s="104" t="inlineStr">
        <is>
          <t>ยาแคปซูล Doxycycline hydrate มีขนาดเทียบเท่าตัวยาออกฤทธิ์ Doxycycline 100 มิลลิกรัมต่อแคปซูล หากแพทย์สั่งให้ผู้ป่วยรับประทานครั้งละ 1 แคปซูล วันละ 2 ครั้ง เป็นเวลา 2 สัปดาห์ ผู้ป่วยจะได้รับยา Doxycycline รวมทั้งหมดกี่กรัม</t>
        </is>
      </c>
      <c r="C48" s="104" t="inlineStr"/>
      <c r="D48" s="104" t="inlineStr">
        <is>
          <t>1.0 กรัม</t>
        </is>
      </c>
      <c r="E48" s="104" t="inlineStr">
        <is>
          <t>1.4 กรัม</t>
        </is>
      </c>
      <c r="F48" s="104" t="inlineStr">
        <is>
          <t>2.8 กรัม</t>
        </is>
      </c>
      <c r="G48" s="104" t="inlineStr">
        <is>
          <t>4.2 กรัม</t>
        </is>
      </c>
      <c r="H48" s="104" t="inlineStr">
        <is>
          <t>5.6 กรัม</t>
        </is>
      </c>
      <c r="I48" s="62" t="n">
        <v>3</v>
      </c>
      <c r="J48" s="104" t="inlineStr">
        <is>
          <t>✅ คำตอบที่ถูกต้อง: ข้อ ค. 2.8 กรัม
🎯 ทำไมข้อนี้ถึงถูก: ระยะเวลา 2 สัปดาห์ คิดเป็น 14 วัน รับประทานวันละ 2 ครั้ง รวมได้รับยาทั้งสิ้น 28 แคปซูล (14 คูณ 2 เท่ากับ 28 มื้อ) แต่ละแคปซูลมีตัวยา 100 มิลลิกรัม รวมปริมาณยาทั้งหมดเท่ากับ 28 คูณ 100 เท่ากับ 2,800 มิลลิกรัม คิดเป็น 2.8 กรัม
🔍 ข้ออื่นผิดเพราะอะไร:
• ข้อ ก.: 1.0 กรัม เท่ากับ 1,000 มิลลิกรัม เป็นปริมาณยาสำหรับ 5 วัน
• ข้อ ข.: 1.4 กรัม เท่ากับ 1,400 มิลลิกรัม เป็นปริมาณยาสำหรับ 1 สัปดาห์ (7 วัน)
• ข้อ ง.: 4.2 กรัม เท่ากับ 4,200 มิลลิกรัม เป็นปริมาณยาสำหรับ 3 สัปดาห์
• ข้อ จ.: 5.6 กรัม เท่ากับ 5,600 มิลลิกรัม เป็นปริมาณยาสำหรับ 4 สัปดาห์</t>
        </is>
      </c>
      <c r="K48" s="104" t="inlineStr"/>
      <c r="L48" s="104" t="inlineStr">
        <is>
          <t>Pharmaceutical Calculations</t>
        </is>
      </c>
      <c r="M48" s="104" t="inlineStr">
        <is>
          <t>Compounding adjustments</t>
        </is>
      </c>
      <c r="N48" s="62" t="inlineStr">
        <is>
          <t>Product</t>
        </is>
      </c>
      <c r="O48" s="104" t="inlineStr">
        <is>
          <t>[SOURCE: ข้อสอบจริง PLE CC1 (Product) ปี 2564 ข้อ 36]</t>
        </is>
      </c>
      <c r="P48" s="62" t="inlineStr">
        <is>
          <t>ข้อสอบเก่า</t>
        </is>
      </c>
      <c r="Q48" s="62" t="inlineStr">
        <is>
          <t>2564</t>
        </is>
      </c>
      <c r="R48" s="62" t="inlineStr"/>
    </row>
    <row r="49">
      <c r="A49" s="180" t="n">
        <v>47</v>
      </c>
      <c r="B49" s="104" t="inlineStr">
        <is>
          <t>ยาฉีด Terramycin (Oxytetracycline HCl) ขนาดความเข้มข้น 50 มิลลิกรัมต่อมิลลิลิตร บรรจุในขวดแก้วขนาด 10 มิลลิลิตร หากแพทย์มีคำสั่งให้บริหารยาขนาด 25 มิลลิกรัม ทางกล้ามเนื้อ (IM) จะต้องดูดยาฉีดปริมาตรกี่มิลลิลิตร</t>
        </is>
      </c>
      <c r="C49" s="104" t="inlineStr"/>
      <c r="D49" s="104" t="inlineStr">
        <is>
          <t>0.1 มิลลิลิตร</t>
        </is>
      </c>
      <c r="E49" s="104" t="inlineStr">
        <is>
          <t>0.25 มิลลิลิตร</t>
        </is>
      </c>
      <c r="F49" s="104" t="inlineStr">
        <is>
          <t>0.5 มิลลิลิตร</t>
        </is>
      </c>
      <c r="G49" s="104" t="inlineStr">
        <is>
          <t>1.0 มิลลิลิตร</t>
        </is>
      </c>
      <c r="H49" s="104" t="inlineStr">
        <is>
          <t>2.0 มิลลิลิตร</t>
        </is>
      </c>
      <c r="I49" s="62" t="n">
        <v>3</v>
      </c>
      <c r="J49" s="104" t="inlineStr">
        <is>
          <t>✅ คำตอบที่ถูกต้อง: ข้อ ค. 0.5 มิลลิลิตร
🎯 ทำไมข้อนี้ถึงถูก: จากสูตร ปริมาตรยา เท่ากับ ขนาดที่ต้องการ หารด้วย ความเข้มข้นของยา ดังนั้น ปริมาตรยา เท่ากับ 25 มิลลิกรัม หารด้วย 50 มิลลิกรัมต่อมิลลิลิตร ได้เท่ากับ 0.5 มิลลิลิตร
🔍 ข้ออื่นผิดเพราะอะไร:
• ข้อ ก.: 0.1 มิลลิลิตร จะมีตัวยาเพียง 5 มิลลิกรัม
• ข้อ ข.: 0.25 มิลลิลิตร จะมีตัวยาเพียง 12.5 มิลลิกรัม
• ข้อ ง.: 1.0 มิลลิลิตร จะมีตัวยา 50 มิลลิกรัม ซึ่งเกินขนาดที่สั่ง 2 เท่า
• ข้อ จ.: 2.0 มิลลิลิตร จะมีตัวยา 100 มิลลิกรัม</t>
        </is>
      </c>
      <c r="K49" s="104" t="inlineStr"/>
      <c r="L49" s="104" t="inlineStr">
        <is>
          <t>Pharmaceutical Calculations</t>
        </is>
      </c>
      <c r="M49" s="104" t="inlineStr">
        <is>
          <t>Compounding adjustments</t>
        </is>
      </c>
      <c r="N49" s="62" t="inlineStr">
        <is>
          <t>Product</t>
        </is>
      </c>
      <c r="O49" s="104" t="inlineStr">
        <is>
          <t>[SOURCE: ข้อสอบจริง PLE CC1 (Product) ปี 2564 ข้อ 41]</t>
        </is>
      </c>
      <c r="P49" s="62" t="inlineStr">
        <is>
          <t>ข้อสอบเก่า</t>
        </is>
      </c>
      <c r="Q49" s="62" t="inlineStr">
        <is>
          <t>2564</t>
        </is>
      </c>
      <c r="R49" s="62" t="inlineStr"/>
    </row>
    <row r="50">
      <c r="A50" s="180" t="n">
        <v>48</v>
      </c>
      <c r="B50" s="104" t="inlineStr">
        <is>
          <t>การวิเคราะห์ปริมาณตัวยาสำคัญในยาเม็ด A (ระบุความแรง 40 มิลลิกรัมต่อเม็ด) โดยสุ่มตัวอย่างยาเม็ด A จำนวน 20 เม็ดมาชั่งน้ำหนักรวมได้ 1.000 กรัม จากนั้นนำมาบดเป็นผงละเอียดแล้วชั่งผงยามา 0.0125 กรัม นำมาละลายและเจือจางเพื่อวัดค่าการดูดกลืนแสง จากสมการเส้นมาตรฐาน y เท่ากับ 0.05x พบว่าตัวอย่างมีความเข้มข้นที่วัดได้เท่ากับ 11 ไมโครกรัมต่อมิลลิลิตร อยากทราบว่ายานี้มีปริมาณตัวยาสำคัญคิดเป็นกี่เปอร์เซ็นต์ของที่ระบุบนฉลาก (% Label amount)</t>
        </is>
      </c>
      <c r="C50" s="104" t="inlineStr">
        <is>
          <t>cc1_product/image79.png</t>
        </is>
      </c>
      <c r="D50" s="104" t="inlineStr">
        <is>
          <t>120%</t>
        </is>
      </c>
      <c r="E50" s="104" t="inlineStr">
        <is>
          <t>110%</t>
        </is>
      </c>
      <c r="F50" s="104" t="inlineStr">
        <is>
          <t>100%</t>
        </is>
      </c>
      <c r="G50" s="104" t="inlineStr">
        <is>
          <t>90%</t>
        </is>
      </c>
      <c r="H50" s="104" t="inlineStr">
        <is>
          <t>80%</t>
        </is>
      </c>
      <c r="I50" s="62" t="n">
        <v>2</v>
      </c>
      <c r="J50" s="104" t="inlineStr">
        <is>
          <t>✅ คำตอบที่ถูกต้อง: ข้อ ข. 110%
🎯 ทำไมข้อนี้ถึงถูก: น้ำหนักเฉลี่ยต่อเม็ด เท่ากับ 1.000 กรัม หาร 20 เท่ากับ 0.050 กรัม (50 มก.) ซึ่งมีตัวยาตามฉลาก 40 มก. ผงยาที่ชั่งมา 0.0125 กรัม คิดเป็นสัดส่วน 1 ใน 4 ของเม็ดยา จึงควรมีตัวยาสำคัญตามทฤษฎีเท่ากับ 10 มิลลิกรัม เมื่อเจือจางตามขั้นตอนแล้วคำนวณความเข้มข้นตามทฤษฎีได้ 10 ไมโครกรัมต่อมิลลิลิตร แต่ความเข้มข้นจริงที่วัดได้คือ 11 ไมโครกรัมต่อมิลลิลิตร ดังนั้นคิดเป็นร้อยละของฉลาก เท่ากับ (11 หาร 10) คูณ 100 เท่ากับ 110%
🔍 ข้ออื่นผิดเพราะอะไร:
• ข้อ ก.: 120% เป็นการคำนวณที่ได้ค่าความเข้มข้นจริงสูงเกินไป
• ข้อ ค.: 100% คิดจากความเข้มข้น 10 ไมโครกรัมต่อมิลลิลิตร ซึ่งต่ำกว่าค่าที่วัดได้จริง
• ข้อ ง.: 90% เกิดจากการนำค่า 10 ลบ 1 แล้วไปคิดกลับผิดทิศทาง
• ข้อ จ.: 80% เป็นค่าที่คำนวณต่ำกว่าความเป็นจริง</t>
        </is>
      </c>
      <c r="K50" s="104" t="inlineStr"/>
      <c r="L50" s="104" t="inlineStr">
        <is>
          <t>Pharmaceutical Calculations</t>
        </is>
      </c>
      <c r="M50" s="104" t="inlineStr">
        <is>
          <t>Assay &amp; Concentration</t>
        </is>
      </c>
      <c r="N50" s="62" t="inlineStr">
        <is>
          <t>Product</t>
        </is>
      </c>
      <c r="O50" s="104" t="inlineStr">
        <is>
          <t>[SOURCE: ข้อสอบจริง PLE CC1 (Product) ปี 2564 ข้อ 63]</t>
        </is>
      </c>
      <c r="P50" s="62" t="inlineStr">
        <is>
          <t>ข้อสอบเก่า</t>
        </is>
      </c>
      <c r="Q50" s="62" t="inlineStr">
        <is>
          <t>2564</t>
        </is>
      </c>
      <c r="R50" s="62" t="inlineStr"/>
    </row>
    <row r="51">
      <c r="A51" s="180" t="n">
        <v>49</v>
      </c>
      <c r="B51" s="104" t="inlineStr">
        <is>
          <t>สาร Ferrous sulfate (FeSO4) มีมวลโมเลกุลเท่ากับ 152 กรัมต่อโมล หากต้องการเตรียมสารละลายความเข้มข้น 0.2 โมลาร์ (Molar) ปริมาตร 1 ลิตร จะต้องชั่งผงยา FeSO4 หนักกี่กรัม</t>
        </is>
      </c>
      <c r="C51" s="104" t="inlineStr"/>
      <c r="D51" s="104" t="inlineStr">
        <is>
          <t>7.6 กรัม</t>
        </is>
      </c>
      <c r="E51" s="104" t="inlineStr">
        <is>
          <t>15.2 กรัม</t>
        </is>
      </c>
      <c r="F51" s="104" t="inlineStr">
        <is>
          <t>22.8 กรัม</t>
        </is>
      </c>
      <c r="G51" s="104" t="inlineStr">
        <is>
          <t>30.4 กรัม</t>
        </is>
      </c>
      <c r="H51" s="104" t="inlineStr">
        <is>
          <t>60.8 กรัม</t>
        </is>
      </c>
      <c r="I51" s="62" t="n">
        <v>4</v>
      </c>
      <c r="J51" s="104" t="inlineStr">
        <is>
          <t>✅ คำตอบที่ถูกต้อง: ข้อ ง. 30.4 กรัม
🎯 ทำไมข้อนี้ถึงถูก: จากสูตร น้ำหนักสาร (กรัม) เท่ากับ ความเข้มข้นโมลาร์ (mol/L) คูณ ปริมาตร (L) คูณ มวลโมเลกุล (g/mol) จะได้ น้ำหนัก FeSO4 เท่ากับ 0.2 คูณ 1 คูณ 152 ได้เท่ากับ 30.4 กรัม
🔍 ข้ออื่นผิดเพราะอะไร:
• ข้อ ก.: 7.6 กรัม เป็นน้ำหนักสำหรับเตรียมความเข้มข้นเพียง 0.05 โมลาร์
• ข้อ ข.: 15.2 กรัม เป็นน้ำหนักสำหรับเตรียมความเข้มข้น 0.1 โมลาร์
• ข้อ ค.: 22.8 กรัม เป็นน้ำหนักสำหรับเตรียมความเข้มข้น 0.15 โมลาร์
• ข้อ จ.: 60.8 กรัม เป็นน้ำหนักสำหรับเตรียมความเข้มข้น 0.4 โมลาร์</t>
        </is>
      </c>
      <c r="K51" s="104" t="inlineStr"/>
      <c r="L51" s="104" t="inlineStr">
        <is>
          <t>Pharmaceutical Calculations</t>
        </is>
      </c>
      <c r="M51" s="104" t="inlineStr">
        <is>
          <t>Assay &amp; Concentration</t>
        </is>
      </c>
      <c r="N51" s="62" t="inlineStr">
        <is>
          <t>Product</t>
        </is>
      </c>
      <c r="O51" s="104" t="inlineStr">
        <is>
          <t>[SOURCE: ข้อสอบจริง PLE CC1 (Product) ปี 2564 ข้อ 76]</t>
        </is>
      </c>
      <c r="P51" s="62" t="inlineStr">
        <is>
          <t>ข้อสอบเก่า</t>
        </is>
      </c>
      <c r="Q51" s="62" t="inlineStr">
        <is>
          <t>2564</t>
        </is>
      </c>
      <c r="R51" s="62" t="inlineStr"/>
    </row>
    <row r="52">
      <c r="A52" s="180" t="n">
        <v>50</v>
      </c>
      <c r="B52" s="104" t="inlineStr">
        <is>
          <t>ผู้ป่วยหญิงไทยมีน้ำหนักตัว 60 กิโลกรัม และมีส่วนสูง 150 เซนติเมตร อยากทราบว่าผู้ป่วยรายนี้มีค่าดัชนีมวลกาย (Body Mass Index; BMI) เท่ากับเท่าใด</t>
        </is>
      </c>
      <c r="C52" s="104" t="inlineStr"/>
      <c r="D52" s="104" t="inlineStr">
        <is>
          <t>20.0 กิโลกรัมต่อตารางเมตร</t>
        </is>
      </c>
      <c r="E52" s="104" t="inlineStr">
        <is>
          <t>24.5 กิโลกรัมต่อตารางเมตร</t>
        </is>
      </c>
      <c r="F52" s="104" t="inlineStr">
        <is>
          <t>26.7 กิโลกรัมต่อตารางเมตร</t>
        </is>
      </c>
      <c r="G52" s="104" t="inlineStr">
        <is>
          <t>28.5 กิโลกรัมต่อตารางเมตร</t>
        </is>
      </c>
      <c r="H52" s="104" t="inlineStr">
        <is>
          <t>30.0 กิโลกรัมต่อตารางเมตร</t>
        </is>
      </c>
      <c r="I52" s="62" t="n">
        <v>3</v>
      </c>
      <c r="J52" s="104" t="inlineStr">
        <is>
          <t>✅ คำตอบที่ถูกต้อง: ข้อ ค. 26.7 กิโลกรัมต่อตารางเมตร
🎯 ทำไมข้อนี้ถึงถูก: ดัชนีมวลกายคำนวณจากสูตร น้ำหนักตัว (กิโลกรัม) หารด้วย ส่วนสูงยกกำลังสอง (เมตรยกกำลังสอง) ส่วนสูง 150 ซม. เท่ากับ 1.5 เมตร ดังนั้น BMI เท่ากับ 60 หารด้วย (1.5 คูณ 1.5) ได้เท่ากับ 60 หารด้วย 2.25 เท่ากับ 26.67 หรือประมาณ 26.7 กิโลกรัมต่อตารางเมตร
🔍 ข้ออื่นผิดเพราะอะไร:
• ข้อ ก.: 20.0 กิโลกรัมต่อตารางเมตร ต่ำกว่าความเป็นจริง
• ข้อ ข.: 24.5 กิโลกรัมต่อตารางเมตร เป็นค่าที่คำนวณคลาดเคลื่อน
• ข้อ ง.: 28.5 กิโลกรัมต่อตารางเมตร สูงกว่าค่าที่คำนวณได้จริง
• ข้อ จ.: 30.0 กิโลกรัมต่อตารางเมตร สูงกว่าความเป็นจริง</t>
        </is>
      </c>
      <c r="K52" s="104" t="inlineStr"/>
      <c r="L52" s="104" t="inlineStr">
        <is>
          <t>Pharmaceutical Calculations</t>
        </is>
      </c>
      <c r="M52" s="104" t="inlineStr">
        <is>
          <t>Assay &amp; Concentration</t>
        </is>
      </c>
      <c r="N52" s="62" t="inlineStr">
        <is>
          <t>Product</t>
        </is>
      </c>
      <c r="O52" s="104" t="inlineStr">
        <is>
          <t>[SOURCE: ข้อสอบจริง PLE CC1 (Product) ปี 2564 ข้อ 88]</t>
        </is>
      </c>
      <c r="P52" s="62" t="inlineStr">
        <is>
          <t>ข้อสอบเก่า</t>
        </is>
      </c>
      <c r="Q52" s="62" t="inlineStr">
        <is>
          <t>2564</t>
        </is>
      </c>
      <c r="R52" s="62" t="inlineStr"/>
    </row>
    <row r="53">
      <c r="A53" s="180" t="n">
        <v>51</v>
      </c>
      <c r="B53" s="104" t="inlineStr">
        <is>
          <t>ผงยา X หนัก 150 มิลลิกรัม ตรวจวิเคราะห์พบว่ามีปริมาณตัวยาสำคัญอยู่ 142 มิลลิกรัม และมีปริมาณความชื้น (Water content) เท่ากับ 4.72% อยากทราบว่าผงยานี้จะมีปริมาณตัวยาสำคัญคิดเทียบกับน้ำหนักแห้งปราศจากน้ำ (On the dried basis) คิดเป็นกี่เปอร์เซ็นต์ของค่าที่ระบุบนฉลาก</t>
        </is>
      </c>
      <c r="C53" s="104" t="inlineStr">
        <is>
          <t>cc1_product/image84.png</t>
        </is>
      </c>
      <c r="D53" s="104" t="inlineStr">
        <is>
          <t>90.4%</t>
        </is>
      </c>
      <c r="E53" s="104" t="inlineStr">
        <is>
          <t>94.7%</t>
        </is>
      </c>
      <c r="F53" s="104" t="inlineStr">
        <is>
          <t>95.7%</t>
        </is>
      </c>
      <c r="G53" s="104" t="inlineStr">
        <is>
          <t>98.9%</t>
        </is>
      </c>
      <c r="H53" s="104" t="inlineStr">
        <is>
          <t>100.5%</t>
        </is>
      </c>
      <c r="I53" s="62" t="n">
        <v>4</v>
      </c>
      <c r="J53" s="104" t="inlineStr">
        <is>
          <t>✅ คำตอบที่ถูกต้อง: ข้อ ง. 98.9%
🎯 ทำไมข้อนี้ถึงถูก: น้ำหนักผงยาแห้งปราศจากน้ำ เท่ากับ 150 คูณ (1 ลบ 0.0472) เท่ากับ 150 คูณ 0.9528 เท่ากับ 142.92 มิลลิกรัม เมื่อนำปริมาณตัวยาสำคัญ 142 มิลลิกรัม มาหารด้วยน้ำหนักผงยาแห้ง 142.92 มิลลิกรัม แล้วคูณด้วย 100 จะได้เท่ากับ 98.9% on the dried basis
🔍 ข้ออื่นผิดเพราะอะไร:
• ข้อ ก.: 90.4% เป็นค่าที่คำนวณต่ำกว่าความเป็นจริงมาก
• ข้อ ข.: 94.7% เป็นค่าร้อยละของตัวยาในผงยาชื้นเริ่มต้น (142 หาร 150 คูณ 100) โดยยังไม่ได้หักปริมาณน้ำออกตามเกณฑ์ on dried basis
• ข้อ ค.: 95.7% คำนวณคลาดเคลื่อนจากการนำตัวเลขความชื้นไปลบผิดวิธี
• ข้อ จ.: 100.5% เกินกว่าปริมาณความแรงจริงของตัวยา</t>
        </is>
      </c>
      <c r="K53" s="104" t="inlineStr"/>
      <c r="L53" s="104" t="inlineStr">
        <is>
          <t>Pharmaceutical Calculations</t>
        </is>
      </c>
      <c r="M53" s="104" t="inlineStr">
        <is>
          <t>Assay &amp; Concentration</t>
        </is>
      </c>
      <c r="N53" s="62" t="inlineStr">
        <is>
          <t>Product</t>
        </is>
      </c>
      <c r="O53" s="104" t="inlineStr">
        <is>
          <t>[SOURCE: ข้อสอบจริง PLE CC1 (Product) ปี 2564 ข้อ 94]</t>
        </is>
      </c>
      <c r="P53" s="62" t="inlineStr">
        <is>
          <t>ข้อสอบเก่า</t>
        </is>
      </c>
      <c r="Q53" s="62" t="inlineStr">
        <is>
          <t>2564</t>
        </is>
      </c>
      <c r="R53" s="62" t="inlineStr"/>
    </row>
    <row r="54">
      <c r="A54" s="180" t="n">
        <v>52</v>
      </c>
      <c r="B54" s="104" t="inlineStr">
        <is>
          <t>จากสูตรตำรับยาหยอดตา:
สาร A: 0.05 g (ค่า E = 0.16)
สาร T: 0.04 g (ค่า E = 0.25)
สาร B: 0.01 g (ค่า E = 0.16)
Sodium chloride (NaCl): X g
Distilled water qs to: 100 mL
จงคำนวณหาปริมาณ Sodium chloride (X) ที่ต้องเติมลงในสูตรตำรับนี้เพื่อให้ได้สารละลาย Isotonic solution (กำหนดให้ 0.9% NaCl เป็น Isotonic solution)</t>
        </is>
      </c>
      <c r="C54" s="104" t="inlineStr"/>
      <c r="D54" s="104" t="inlineStr">
        <is>
          <t>0.330 g</t>
        </is>
      </c>
      <c r="E54" s="104" t="inlineStr">
        <is>
          <t>0.440 g</t>
        </is>
      </c>
      <c r="F54" s="104" t="inlineStr">
        <is>
          <t>0.720 g</t>
        </is>
      </c>
      <c r="G54" s="104" t="inlineStr">
        <is>
          <t>0.880 g</t>
        </is>
      </c>
      <c r="H54" s="104" t="inlineStr">
        <is>
          <t>0.900 g</t>
        </is>
      </c>
      <c r="I54" s="62" t="n">
        <v>4</v>
      </c>
      <c r="J54" s="104" t="inlineStr">
        <is>
          <t>✅ คำตอบที่ถูกต้อง: ข้อ ง. 0.880 g
🎯 ทำไมข้อนี้ถึงถูก: คำนวณหาปริมาณ NaCl equivalent รวมของตัวยาทั้งหมด: (0.05 คูณ 0.16) + (0.04 คูณ 0.25) + (0.01 คูณ 0.16) = 0.008 + 0.010 + 0.0016 = 0.0196 g ดังนั้นปริมาณ NaCl ที่ต้องเติมใน 100 mL คือ 0.9 - 0.0196 = 0.8804 g หรือประมาณ 0.880 g
🔍 ข้ออื่นผิดเพราะอะไร:
• ข้อ ก.: ผิด เป็นค่าที่คำนวณผิดพลาดจากการใช้สูตรปรับ isotonicity ที่ไม่ถูกต้อง
• ข้อ ข.: ผิด เป็นค่าตัวเลขลวงที่เกิดจากการลืมคูณสัดส่วนปริมาตรหรือคิดค่าน้ำหนักผิดพลาด
• ข้อ ค.: ผิด เกิดจากการคำนวณผลรวมค่า E-equivalent ของตัวยาผิดพลาด
• ข้อ จ.: ผิด 0.900 g คือปริมาณ NaCl สำหรับน้ำบริสุทธิ์ล้วน 100 mL โดยไม่ได้หักลบแรงดันออสโมติกของตัวยาสำคัญทั้งสามตัวออก</t>
        </is>
      </c>
      <c r="K54" s="104" t="inlineStr"/>
      <c r="L54" s="104" t="inlineStr">
        <is>
          <t>Pharmaceutical Calculations</t>
        </is>
      </c>
      <c r="M54" s="104" t="inlineStr">
        <is>
          <t>Compounding adjustments</t>
        </is>
      </c>
      <c r="N54" s="62" t="inlineStr">
        <is>
          <t>Product</t>
        </is>
      </c>
      <c r="O54" s="104" t="inlineStr">
        <is>
          <t>[SOURCE: ข้อสอบจริง PLE CC1 (Product) ปี 2564 ข้อ 98]</t>
        </is>
      </c>
      <c r="P54" s="62" t="inlineStr">
        <is>
          <t>ข้อสอบเก่า</t>
        </is>
      </c>
      <c r="Q54" s="62" t="inlineStr">
        <is>
          <t>2564</t>
        </is>
      </c>
      <c r="R54" s="62" t="inlineStr"/>
    </row>
    <row r="55">
      <c r="A55" s="180" t="n">
        <v>53</v>
      </c>
      <c r="B55" s="104" t="inlineStr">
        <is>
          <t>จากข้อกำหนด USP Monograph: Acyclovir contains not less than 98.5 percent and not more than 101.0 percent of C8H11N5O3, calculated on the anhydrous basis. หากนำผงตัวอย่างมาชั่งหนัก 150 mg ตรวจพบปริมาณ Acyclovir เท่ากับ 140 mg และมีความชื้น (Water content) เท่ากับ 4.27% ตัวอย่างนี้ผ่านเกณฑ์มาตรฐานหรือไม่ และมีปริมาณร้อยละของตัวยาสำคัญต่อน้ำหนักผงแห้งเท่าใด</t>
        </is>
      </c>
      <c r="C55" s="104" t="inlineStr">
        <is>
          <t>cc1_product/image86.png</t>
        </is>
      </c>
      <c r="D55" s="104" t="inlineStr">
        <is>
          <t>ผ่านเกณฑ์มาตรฐาน เพราะมีปริมาณตัวยาสำคัญ 98.8% on anhydrous basis</t>
        </is>
      </c>
      <c r="E55" s="104" t="inlineStr">
        <is>
          <t>ผ่านเกณฑ์มาตรฐาน เพราะมีปริมาณตัวยาสำคัญ 99.6% on anhydrous basis</t>
        </is>
      </c>
      <c r="F55" s="104" t="inlineStr">
        <is>
          <t>ผ่านเกณฑ์มาตรฐาน เพราะมีปริมาณตัวยาสำคัญ 97.5% on anhydrous basis</t>
        </is>
      </c>
      <c r="G55" s="104" t="inlineStr">
        <is>
          <t>ไม่ผ่านเกณฑ์มาตรฐาน เพราะมีปริมาณตัวยาสำคัญ 97.5% on anhydrous basis ซึ่งต่ำกว่า 98.5%</t>
        </is>
      </c>
      <c r="H55" s="104" t="inlineStr">
        <is>
          <t>ไม่ผ่านเกณฑ์มาตรฐาน เพราะมีปริมาณตัวยาสำคัญ 93.3% on anhydrous basis ซึ่งต่ำกว่า 98.5%</t>
        </is>
      </c>
      <c r="I55" s="62" t="n">
        <v>4</v>
      </c>
      <c r="J55" s="104" t="inlineStr">
        <is>
          <t>✅ คำตอบที่ถูกต้อง: ข้อ ง. ไม่ผ่านเกณฑ์มาตรฐาน เพราะมีปริมาณตัวยาสำคัญ 97.5% on anhydrous basis ซึ่งต่ำกว่า 98.5%
🎯 ทำไมข้อนี้ถึงถูก: คำนวณน้ำหนักตัวอย่างแบบแห้ง (Dry weight): 150 คูณ (100 - 4.27) / 100 = 143.595 mg คิดเป็นร้อยละของตัวยาสำคัญต่อน้ำหนักผงแห้ง = (140 / 143.595) คูณ 100 = 97.496% หรือ 97.5% ซึ่งต่ำกว่าเกณฑ์ USP ที่ระบุ Not less than 98.5% จึงไม่ผ่านเกณฑ์มาตรฐาน
🔍 ข้ออื่นผิดเพราะอะไร:
• ข้อ ก.: ผิด เป็นตัวเลขจากการคำนวณที่ไม่ได้หักปริมาณน้ำออกอย่างถูกต้อง
• ข้อ ข.: ผิด เป็นตัวเลขที่เกิดจากการบวกทบค่าความชื้นกลับเข้าไปแทนการปรับสัดส่วนน้ำหนักแห้ง
• ข้อ ค.: ผิด แม้จะคำนวณได้ 97.5% ถูกต้อง แต่สรุปผลผิด เพราะเกณฑ์ระบุไว้ชัดเจนว่าต้องไม่น้อยกว่า 98.5%
• ข้อ จ.: ผิด 93.3% เกิดจากการนำ 140 หารด้วย 150 mg ตรงๆ โดยลืมคำนวณบนฐานน้ำหนักแห้ง (Anhydrous basis)</t>
        </is>
      </c>
      <c r="K55" s="104" t="inlineStr"/>
      <c r="L55" s="104" t="inlineStr">
        <is>
          <t>Pharmaceutical Calculations</t>
        </is>
      </c>
      <c r="M55" s="104" t="inlineStr">
        <is>
          <t>Assay &amp; Concentration</t>
        </is>
      </c>
      <c r="N55" s="62" t="inlineStr">
        <is>
          <t>Product</t>
        </is>
      </c>
      <c r="O55" s="104" t="inlineStr">
        <is>
          <t>[SOURCE: ข้อสอบจริง PLE CC1 (Product) ปี 2564 ข้อ 102]</t>
        </is>
      </c>
      <c r="P55" s="62" t="inlineStr">
        <is>
          <t>ข้อสอบเก่า</t>
        </is>
      </c>
      <c r="Q55" s="62" t="inlineStr">
        <is>
          <t>2564</t>
        </is>
      </c>
      <c r="R55" s="62" t="inlineStr"/>
    </row>
    <row r="56">
      <c r="A56" s="180" t="n">
        <v>54</v>
      </c>
      <c r="B56" s="104" t="inlineStr">
        <is>
          <t>ครีม Betamethasone valerate ความเข้มข้น 0.1% w/w ตรวจวิเคราะห์ได้ปริมาณตัวยาคิดเป็น 100% of label amount หากตักครีมนี้มาหนัก 1 กรัม จะมีตัวยาสำคัญ Betamethasone valerate ปริมาณเท่าใด</t>
        </is>
      </c>
      <c r="C56" s="104" t="inlineStr"/>
      <c r="D56" s="104" t="inlineStr">
        <is>
          <t>Betamethasone 1 mg</t>
        </is>
      </c>
      <c r="E56" s="104" t="inlineStr">
        <is>
          <t>Betamethasone 10 mg</t>
        </is>
      </c>
      <c r="F56" s="104" t="inlineStr">
        <is>
          <t>Betamethasone valerate 0.1 mg</t>
        </is>
      </c>
      <c r="G56" s="104" t="inlineStr">
        <is>
          <t>Betamethasone valerate 1 mg</t>
        </is>
      </c>
      <c r="H56" s="104" t="inlineStr">
        <is>
          <t>Betamethasone valerate 10 mg</t>
        </is>
      </c>
      <c r="I56" s="62" t="n">
        <v>4</v>
      </c>
      <c r="J56" s="104" t="inlineStr">
        <is>
          <t>✅ คำตอบที่ถูกต้อง: ข้อ ง. Betamethasone valerate 1 mg
🎯 ทำไมข้อนี้ถึงถูก: ความเข้มข้น 0.1% w/w หมายถึงมีตัวยา Betamethasone valerate 0.1 g ในครีม 100 g หรือ 100 mg ในครีม 100 g เมื่อคิดในครีม 1 g จะมีตัวยาเท่ากับ 100 mg หาร 100 = 1 mg ของ Betamethasone valerate
🔍 ข้ออื่นผิดเพราะอะไร:
• ข้อ ก.: ผิด ตัวยาในตำรับระบุอยู่ในรูปเกลือเอสเทอร์ Betamethasone valerate มิใช่ Betamethasone base
• ข้อ ข.: ผิด คำนวณปริมาณตัวยาสูงเกินจริงไป 10 เท่า
• ข้อ ค.: ผิด 0.1 mg เป็นปริมาณที่เกิดจากการหารด้วย 100 ซ้ำซ้อน
• ข้อ จ.: ผิด 10 mg เป็นปริมาณตัวยาในเนื้อครีม 10 กรัม มิใช่ 1 กรัม</t>
        </is>
      </c>
      <c r="K56" s="104" t="inlineStr"/>
      <c r="L56" s="104" t="inlineStr">
        <is>
          <t>Pharmaceutical Calculations</t>
        </is>
      </c>
      <c r="M56" s="104" t="inlineStr">
        <is>
          <t>Assay &amp; Concentration</t>
        </is>
      </c>
      <c r="N56" s="62" t="inlineStr">
        <is>
          <t>Product</t>
        </is>
      </c>
      <c r="O56" s="104" t="inlineStr">
        <is>
          <t>[SOURCE: ข้อสอบจริง PLE CC1 (Product) ปี 2564 ข้อ 106]</t>
        </is>
      </c>
      <c r="P56" s="62" t="inlineStr">
        <is>
          <t>ข้อสอบเก่า</t>
        </is>
      </c>
      <c r="Q56" s="62" t="inlineStr">
        <is>
          <t>2564</t>
        </is>
      </c>
      <c r="R56" s="62" t="inlineStr"/>
    </row>
    <row r="57">
      <c r="A57" s="180" t="n">
        <v>55</v>
      </c>
      <c r="B57" s="104" t="inlineStr">
        <is>
          <t>เภสัชกรต้องการเตรียม Atenolol extemporaneous oral suspension ความเข้มข้น 0.2% w/v (2 mg/mL) ปริมาตร 50 mL โดยเตรียมจากยาเม็ด Atenolol ขนาด 25 mg ต่อเม็ด จะต้องใช้ยาเม็ด Atenolol ทั้งหมดกี่เม็ด</t>
        </is>
      </c>
      <c r="C57" s="104" t="inlineStr"/>
      <c r="D57" s="104" t="inlineStr">
        <is>
          <t>2 เม็ด</t>
        </is>
      </c>
      <c r="E57" s="104" t="inlineStr">
        <is>
          <t>3 เม็ด</t>
        </is>
      </c>
      <c r="F57" s="104" t="inlineStr">
        <is>
          <t>4 เม็ด</t>
        </is>
      </c>
      <c r="G57" s="104" t="inlineStr">
        <is>
          <t>5 เม็ด</t>
        </is>
      </c>
      <c r="H57" s="104" t="inlineStr">
        <is>
          <t>6 เม็ด</t>
        </is>
      </c>
      <c r="I57" s="62" t="n">
        <v>3</v>
      </c>
      <c r="J57" s="104" t="inlineStr">
        <is>
          <t>✅ คำตอบที่ถูกต้อง: ข้อ ค. 4 เม็ด
🎯 ทำไมข้อนี้ถึงถูก: ความเข้มข้น 0.2% w/v ในปริมาตร 50 mL ต้องใช้ตัวยา Atenolol = (0.2 g / 100 mL) คูณ 50 mL = 0.1 g หรือ 100 mg เมื่อใช้ยาเม็ดขนาด 25 mg ต่อเม็ด จะต้องใช้จำนวนเม็ด = 100 mg / 25 mg = 4 เม็ด
🔍 ข้ออื่นผิดเพราะอะไร:
• ข้อ ก.: ผิด 2 เม็ด ให้ตัวยาเพียง 50 mg ซึ่งได้ความเข้มข้นเพียง 0.1% w/v (1 mg/mL)
• ข้อ ข.: ผิด 3 เม็ด ให้ตัวยา 75 mg ไม่ตรงตามความต้องการของตำรับ
• ข้อ ง.: ผิด 5 เม็ด ให้ตัวยา 125 mg ซึ่งเกินกว่าสูตรตำรับที่กำหนด
• ข้อ จ.: ผิด 6 เม็ด ให้ตัวยา 150 mg ได้ขนาดยาสูงเกินมาตรฐาน</t>
        </is>
      </c>
      <c r="K57" s="104" t="inlineStr"/>
      <c r="L57" s="104" t="inlineStr">
        <is>
          <t>Pharmaceutical Calculations</t>
        </is>
      </c>
      <c r="M57" s="104" t="inlineStr">
        <is>
          <t>Compounding adjustments</t>
        </is>
      </c>
      <c r="N57" s="62" t="inlineStr">
        <is>
          <t>Product</t>
        </is>
      </c>
      <c r="O57" s="104" t="inlineStr">
        <is>
          <t>[SOURCE: ข้อสอบจริง PLE CC1 (Product) ปี 2564 ข้อ 108] [RECONSTRUCTED: ปรับแต่งและเติมเต็มบริบทโจทย์เพื่อความสมบูรณ์]</t>
        </is>
      </c>
      <c r="P57" s="62" t="inlineStr">
        <is>
          <t>ข้อสอบเก่า</t>
        </is>
      </c>
      <c r="Q57" s="62" t="inlineStr">
        <is>
          <t>2564</t>
        </is>
      </c>
      <c r="R57" s="62" t="inlineStr"/>
    </row>
    <row r="58">
      <c r="A58" s="180" t="n">
        <v>56</v>
      </c>
      <c r="B58" s="104" t="inlineStr">
        <is>
          <t>ตามเกณฑ์มาตรฐาน USP monograph ระบุว่า Acyclovir contains not less than 98.0 percent and not more than 101.0 percent of C8H11N5O3, calculated on the anhydrous basis. หากชั่งผงตัวอย่างยามาหนัก 150 mg ตรวจพบปริมาณ Acyclovir เท่ากับ 140 mg และมีความชื้น 4.27% จงคำนวณหาร้อยละของปริมาณ Acyclovir ต่อน้ำหนักผงแห้ง (Anhydrous basis)</t>
        </is>
      </c>
      <c r="C58" s="104" t="inlineStr">
        <is>
          <t>cc1_product/image86.png</t>
        </is>
      </c>
      <c r="D58" s="104" t="inlineStr">
        <is>
          <t>90.00%</t>
        </is>
      </c>
      <c r="E58" s="104" t="inlineStr">
        <is>
          <t>90.40%</t>
        </is>
      </c>
      <c r="F58" s="104" t="inlineStr">
        <is>
          <t>94.70%</t>
        </is>
      </c>
      <c r="G58" s="104" t="inlineStr">
        <is>
          <t>97.49%</t>
        </is>
      </c>
      <c r="H58" s="104" t="inlineStr">
        <is>
          <t>99.35%</t>
        </is>
      </c>
      <c r="I58" s="62" t="n">
        <v>4</v>
      </c>
      <c r="J58" s="104" t="inlineStr">
        <is>
          <t>✅ คำตอบที่ถูกต้อง: ข้อ ง. 97.49%
🎯 ทำไมข้อนี้ถึงถูก: คำนวณน้ำหนักผงแห้งโดยหักน้ำ 4.27% ออก: 150 คูณ (100 - 4.27) / 100 = 143.595 mg คิดเป็นร้อยละของ Acyclovir บนฐานน้ำหนักแห้ง = (140 / 143.595) คูณ 100 = 97.496% หรือประมาณ 97.49%
🔍 ข้ออื่นผิดเพราะอะไร:
• ข้อ ก.: ผิด เกิดจากการคำนวณลืมปรับค่าน้ำหนักแห้งและปัดเศษผิดพลาด
• ข้อ ข.: ผิด เกิดจากการนำค่าความชื้นไปลบออกจากปริมาณตัวยาโดยตรง
• ข้อ ค.: ผิด 94.70% เกิดจากการคำนวณสัดส่วนคลาดเคลื่อน
• ข้อ จ.: ผิด 99.35% เกิดจากการใช้ค่าน้ำหนักตัวยา 142 mg แทนค่าจริง 140 mg ในการคำนวณ</t>
        </is>
      </c>
      <c r="K58" s="104" t="inlineStr"/>
      <c r="L58" s="104" t="inlineStr">
        <is>
          <t>Pharmaceutical Calculations</t>
        </is>
      </c>
      <c r="M58" s="104" t="inlineStr">
        <is>
          <t>Assay &amp; Concentration</t>
        </is>
      </c>
      <c r="N58" s="62" t="inlineStr">
        <is>
          <t>Product</t>
        </is>
      </c>
      <c r="O58" s="104" t="inlineStr">
        <is>
          <t>[SOURCE: ข้อสอบจริง PLE CC1 (Product) ปี 2564 ข้อ 114]</t>
        </is>
      </c>
      <c r="P58" s="62" t="inlineStr">
        <is>
          <t>ข้อสอบเก่า</t>
        </is>
      </c>
      <c r="Q58" s="62" t="inlineStr">
        <is>
          <t>2564</t>
        </is>
      </c>
      <c r="R58" s="62" t="inlineStr"/>
    </row>
    <row r="59">
      <c r="A59" s="180" t="n">
        <v>57</v>
      </c>
      <c r="B59" s="104" t="inlineStr">
        <is>
          <t>แพทย์สั่งเตรียม Enalapril extemporaneous oral solution ความเข้มข้น 1.5 mg/mL ปริมาตร 60 mL ให้แก่ผู้ป่วยเด็ก โดยเตรียมจากยาเม็ด Enalapril maleate ขนาด 10 mg ต่อเม็ด จะต้องใช้ยาเม็ด Enalapril ทั้งหมดกี่เม็ด</t>
        </is>
      </c>
      <c r="C59" s="104" t="inlineStr"/>
      <c r="D59" s="104" t="inlineStr">
        <is>
          <t>7 เม็ด</t>
        </is>
      </c>
      <c r="E59" s="104" t="inlineStr">
        <is>
          <t>8 เม็ด</t>
        </is>
      </c>
      <c r="F59" s="104" t="inlineStr">
        <is>
          <t>9 เม็ด</t>
        </is>
      </c>
      <c r="G59" s="104" t="inlineStr">
        <is>
          <t>10 เม็ด</t>
        </is>
      </c>
      <c r="H59" s="104" t="inlineStr">
        <is>
          <t>11 เม็ด</t>
        </is>
      </c>
      <c r="I59" s="62" t="n">
        <v>3</v>
      </c>
      <c r="J59" s="104" t="inlineStr">
        <is>
          <t>✅ คำตอบที่ถูกต้อง: ข้อ ค. 9 เม็ด
🎯 ทำไมข้อนี้ถึงถูก: คำนวณปริมาณตัวยา Enalapril ทั้งหมดที่ต้องใช้: 1.5 mg/mL คูณ 60 mL = 90 mg เมื่อใช้ยาเม็ดขนาด 10 mg ต่อเม็ด จะต้องใช้จำนวนเม็ด = 90 mg / 10 mg = 9 เม็ด
🔍 ข้ออื่นผิดเพราะอะไร:
• ข้อ ก.: ผิด 7 เม็ด ได้ปริมาณตัวยาเพียง 70 mg ได้ความเข้มข้นต่ำกว่าคำสั่งแพทย์
• ข้อ ข.: ผิด 8 เม็ด ได้ปริมาณตัวยา 80 mg ไม่เพียงพอต่อการเตรียมสารละลาย 60 mL ที่ความเข้มข้น 1.5 mg/mL
• ข้อ ง.: ผิด 10 เม็ด ได้ปริมาณตัวยา 100 mg สูงเกินกว่าความต้องการ
• ข้อ จ.: ผิด 11 เม็ด ได้ตัวยา 110 mg ขนาดยาสูงเกินเกณฑ์</t>
        </is>
      </c>
      <c r="K59" s="104" t="inlineStr"/>
      <c r="L59" s="104" t="inlineStr">
        <is>
          <t>Pharmaceutical Calculations</t>
        </is>
      </c>
      <c r="M59" s="104" t="inlineStr">
        <is>
          <t>Compounding adjustments</t>
        </is>
      </c>
      <c r="N59" s="62" t="inlineStr">
        <is>
          <t>Product</t>
        </is>
      </c>
      <c r="O59" s="104" t="inlineStr">
        <is>
          <t>[SOURCE: ข้อสอบจริง PLE CC1 (Product) ปี 2564 ข้อ 129] [RECONSTRUCTED: ปรับแต่งและเติมเต็มบริบทโจทย์เพื่อความสมบูรณ์]</t>
        </is>
      </c>
      <c r="P59" s="62" t="inlineStr">
        <is>
          <t>ข้อสอบเก่า</t>
        </is>
      </c>
      <c r="Q59" s="62" t="inlineStr">
        <is>
          <t>2564</t>
        </is>
      </c>
      <c r="R59" s="62" t="inlineStr"/>
    </row>
    <row r="60">
      <c r="A60" s="180" t="n">
        <v>58</v>
      </c>
      <c r="B60" s="104" t="inlineStr">
        <is>
          <t>แพทย์ต้องการสั่งใช้ธาตุเหล็กในผู้ป่วยเด็กขนาด 9 mg ต่อวัน เป็นเวลา 7 วัน (ต้องการ Elemental iron รวม 63 mg) เภสัชกรต้องการเตรียมยาน้ำเชื่อม Ferrous sulfate syrup โดยบดยาเม็ด Ferrous sulfate ซึ่งแต่ละเม็ดให้ธาตุเหล็ก (Elemental iron) 60 mg จะต้องใช้ยาเม็ด Ferrous sulfate จำนวนกี่เม็ด</t>
        </is>
      </c>
      <c r="C60" s="104" t="inlineStr"/>
      <c r="D60" s="104" t="inlineStr">
        <is>
          <t>1 เม็ด</t>
        </is>
      </c>
      <c r="E60" s="104" t="inlineStr">
        <is>
          <t>2 เม็ด</t>
        </is>
      </c>
      <c r="F60" s="104" t="inlineStr">
        <is>
          <t>3 เม็ด</t>
        </is>
      </c>
      <c r="G60" s="104" t="inlineStr">
        <is>
          <t>4 เม็ด</t>
        </is>
      </c>
      <c r="H60" s="104" t="inlineStr">
        <is>
          <t>5 เม็ด</t>
        </is>
      </c>
      <c r="I60" s="62" t="n">
        <v>1</v>
      </c>
      <c r="J60" s="104" t="inlineStr">
        <is>
          <t>✅ คำตอบที่ถูกต้อง: ข้อ ก. 1 เม็ด
🎯 ทำไมข้อนี้ถึงถูก: ปริมาณธาตุเหล็กที่ผู้ป่วยต้องการทั้งหมดตลอดการรักษา 7 วัน คือ 9 mg/day คูณ 7 วัน = 63 mg เนื่องจากยาเม็ด Ferrous sulfate 1 เม็ด ปลดปล่อยธาตุเหล็กได้ 60 mg ซึ่งใกล้เคียงอย่างยิ่งกับปริมาณ 63 mg ที่ต้องใช้ การบดยาเม็ด 1 เม็ดเพื่อเตรียมยาน้ำจึงเป็นปริมาณที่เหมาะสมและปลอดภัยที่สุด
🔍 ข้ออื่นผิดเพราะอะไร:
• ข้อ ข.: ผิด 2 เม็ด จะให้ธาตุเหล็ก 120 mg ซึ่งสูงเกือบสองเท่าของความต้องการ เกิดพิษจากธาตุเหล็กเกินได้
• ข้อ ค.: ผิด 3 เม็ด ให้ธาตุเหล็กสูงถึง 180 mg เกินขนาดการรักษาอย่างรุนแรง
• ข้อ ง.: ผิด 4 เม็ด ให้ธาตุเหล็ก 240 mg ไม่เหมาะสมกับผู้ป่วยเด็ก
• ข้อ จ.: ผิด 5 เม็ด ขนาดยาสูงเกินเกณฑ์มาตรฐานอย่างยิ่ง</t>
        </is>
      </c>
      <c r="K60" s="104" t="inlineStr"/>
      <c r="L60" s="104" t="inlineStr">
        <is>
          <t>Pharmaceutical Calculations</t>
        </is>
      </c>
      <c r="M60" s="104" t="inlineStr">
        <is>
          <t>Compounding adjustments</t>
        </is>
      </c>
      <c r="N60" s="62" t="inlineStr">
        <is>
          <t>Product</t>
        </is>
      </c>
      <c r="O60" s="104" t="inlineStr">
        <is>
          <t>[SOURCE: ข้อสอบจริง PLE CC1 (Product) ปี 2564 ข้อ 138] [RECONSTRUCTED: ปรับแต่งและเติมเต็มบริบทโจทย์เพื่อความสมบูรณ์]</t>
        </is>
      </c>
      <c r="P60" s="62" t="inlineStr">
        <is>
          <t>ข้อสอบเก่า</t>
        </is>
      </c>
      <c r="Q60" s="62" t="inlineStr">
        <is>
          <t>2564</t>
        </is>
      </c>
      <c r="R60" s="62" t="inlineStr"/>
    </row>
    <row r="61">
      <c r="A61" s="180" t="n">
        <v>59</v>
      </c>
      <c r="B61" s="104" t="inlineStr">
        <is>
          <t>เภสัชกรต้องการเตรียม Atenolol suspension ความเข้มข้น 0.2% w/v ปริมาตร 50 mL โดยเตรียมจากยาเม็ด Atenolol ขนาด 25 mg ต่อเม็ด จะต้องใช้ยาเม็ด Atenolol ทั้งหมดกี่เม็ด</t>
        </is>
      </c>
      <c r="C61" s="104" t="inlineStr"/>
      <c r="D61" s="104" t="inlineStr">
        <is>
          <t>2 เม็ด</t>
        </is>
      </c>
      <c r="E61" s="104" t="inlineStr">
        <is>
          <t>3 เม็ด</t>
        </is>
      </c>
      <c r="F61" s="104" t="inlineStr">
        <is>
          <t>4 เม็ด</t>
        </is>
      </c>
      <c r="G61" s="104" t="inlineStr">
        <is>
          <t>5 เม็ด</t>
        </is>
      </c>
      <c r="H61" s="104" t="inlineStr">
        <is>
          <t>6 เม็ด</t>
        </is>
      </c>
      <c r="I61" s="62" t="n">
        <v>3</v>
      </c>
      <c r="J61" s="104" t="inlineStr">
        <is>
          <t>✅ คำตอบที่ถูกต้อง: ข้อ ค. 4 เม็ด
🎯 ทำไมข้อนี้ถึงถูก: คำนวณปริมาณตัวยาที่ต้องการ: (0.2 g / 100 mL) คูณ 50 mL = 0.1 g หรือ 100 mg เมื่อใช้ยาเม็ดขนาด 25 mg ต่อเม็ด จะต้องใช้จำนวนเม็ด = 100 mg / 25 mg = 4 เม็ด
🔍 ข้ออื่นผิดเพราะอะไร:
• ข้อ ก.: ผิด 2 เม็ด ให้ตัวยา 50 mg ได้ความเข้มข้นเพียง 0.1% w/v
• ข้อ ข.: ผิด 3 เม็ด ให้ตัวยา 75 mg ไม่ตรงตามสูตรตำรับ
• ข้อ ง.: ผิด 5 เม็ด ให้ตัวยา 125 mg เกินขนาดที่กำหนด
• ข้อ จ.: ผิด 6 เม็ด ให้ตัวยา 150 mg ได้ความเข้มข้น 0.3% w/v ซึ่งสูงเกินไป</t>
        </is>
      </c>
      <c r="K61" s="104" t="inlineStr"/>
      <c r="L61" s="104" t="inlineStr">
        <is>
          <t>Pharmaceutical Calculations</t>
        </is>
      </c>
      <c r="M61" s="104" t="inlineStr">
        <is>
          <t>Compounding adjustments</t>
        </is>
      </c>
      <c r="N61" s="62" t="inlineStr">
        <is>
          <t>Product</t>
        </is>
      </c>
      <c r="O61" s="104" t="inlineStr">
        <is>
          <t>[SOURCE: ข้อสอบจริง PLE CC1 (Product) ปี 2564 ข้อ 142]</t>
        </is>
      </c>
      <c r="P61" s="62" t="inlineStr">
        <is>
          <t>ข้อสอบเก่า</t>
        </is>
      </c>
      <c r="Q61" s="62" t="inlineStr">
        <is>
          <t>2564</t>
        </is>
      </c>
      <c r="R61" s="62" t="inlineStr"/>
    </row>
    <row r="62">
      <c r="A62" s="180" t="n">
        <v>60</v>
      </c>
      <c r="B62" s="104" t="inlineStr">
        <is>
          <t>จากข้อกำหนดเภสัชตำรับ USP Monograph ระบุว่า:
Acyclovir contains not less than 98.5% and not more than 101.0% of C8H11N5O3 calculated on the anhydrous basis
หากชั่งตัวอย่างวัตถุดิบ Acyclovir มา 150 mg นำไปวิเคราะห์หาปริมาณตัวยาสำคัญได้ 142 mg และตรวจพบปริมาณน้ำ (Water content) เท่ากับ 4.27% วัตถุดิบนี้เมื่อคำนวณบนฐานปราศจากน้ำ (Anhydrous basis) จะมีปริมาณ Acyclovir คิดเป็นกี่เปอร์เซ็นต์</t>
        </is>
      </c>
      <c r="C62" s="104" t="inlineStr"/>
      <c r="D62" s="104" t="inlineStr">
        <is>
          <t>90.4%</t>
        </is>
      </c>
      <c r="E62" s="104" t="inlineStr">
        <is>
          <t>94.7%</t>
        </is>
      </c>
      <c r="F62" s="104" t="inlineStr">
        <is>
          <t>95.7%</t>
        </is>
      </c>
      <c r="G62" s="104" t="inlineStr">
        <is>
          <t>98.9%</t>
        </is>
      </c>
      <c r="H62" s="104" t="inlineStr">
        <is>
          <t>105.6%</t>
        </is>
      </c>
      <c r="I62" s="62" t="n">
        <v>4</v>
      </c>
      <c r="J62" s="104" t="inlineStr">
        <is>
          <t>✅ คำตอบที่ถูกต้อง: ข้อ ง. 98.9%
🎯 ทำไมข้อนี้ถึงถูก: การคำนวณบนฐานปราศจากน้ำ (Anhydrous basis) ต้องหักน้ำหนักของน้ำออกก่อน: น้ำหนักตัวอย่างปราศจากน้ำเท่ากับ 150 mg คูณ (1 ลบ 0.0427) ได้ 143.595 mg จากนั้นคำนวณร้อยละตัวยาสำคัญเท่ากับ (142 mg หารด้วย 143.595 mg) คูณ 100 เท่ากับ 98.89% หรือประมาณ 98.9% ซึ่งผ่านเกณฑ์มาตรฐาน USP (98.5 ถึง 101.0%)
🔍 ข้ออื่นผิดเพราะอะไร:
• ข้อ ก.: 90.4% เป็นค่าที่ต่ำกว่าความเป็นจริง เกิดจากการคำนวณหักลบเปอร์เซ็นต์น้ำผิดวิธี
• ข้อ ข.: 94.7% เป็นการคิดเปอร์เซ็นต์โดยตรงจากน้ำหนักตัวอย่างเดิมที่ยังไม่ได้หักน้ำ (142 หารด้วย 150 คูณ 100 เท่ากับ 94.67%) ซึ่งเป็น As-is basis ไม่ใช่ Anhydrous basis
• ข้อ ค.: 95.7% เป็นร้อยละของเนื้อสารแห้งที่ไม่ใช่น้ำ (100 ลบ 4.27 เท่ากับ 95.73%) ไม่ใช่ปริมาณตัวยาสำคัญ Acyclovir
• ข้อ จ.: 105.6% เป็นค่าที่สูงเกินจริง เกิดจากการนำเปอร์เซ็นต์น้ำไปบวกเพิ่มหรือหารผิดวิธี</t>
        </is>
      </c>
      <c r="K62" s="104" t="inlineStr"/>
      <c r="L62" s="104" t="inlineStr">
        <is>
          <t>Pharmaceutical Calculations</t>
        </is>
      </c>
      <c r="M62" s="104" t="inlineStr">
        <is>
          <t>Assay &amp; Concentration</t>
        </is>
      </c>
      <c r="N62" s="62" t="inlineStr">
        <is>
          <t>Product</t>
        </is>
      </c>
      <c r="O62" s="104" t="inlineStr">
        <is>
          <t>[SOURCE: ข้อสอบจริง PLE CC1 (Product) ปี 2563 Day 1 ข้อ 81]</t>
        </is>
      </c>
      <c r="P62" s="62" t="inlineStr">
        <is>
          <t>ข้อสอบเก่า</t>
        </is>
      </c>
      <c r="Q62" s="62" t="inlineStr">
        <is>
          <t>2563</t>
        </is>
      </c>
      <c r="R62" s="62" t="inlineStr"/>
    </row>
    <row r="63">
      <c r="A63" s="180" t="n">
        <v>61</v>
      </c>
      <c r="B63" s="104" t="inlineStr">
        <is>
          <t>สารประกอบ Ferrous sulfate (FeSO4) มีมวลโมเลกุล (MW) เท่ากับ 152 g/mol หากต้องการเตรียมสารละลายความเข้มข้น 0.2 Molar ปริมาตร 1 ลิตร จะต้องชั่งใช้ FeSO4 กี่กรัม</t>
        </is>
      </c>
      <c r="C63" s="104" t="inlineStr"/>
      <c r="D63" s="104" t="inlineStr">
        <is>
          <t>304 กรัม</t>
        </is>
      </c>
      <c r="E63" s="104" t="inlineStr">
        <is>
          <t>152 กรัม</t>
        </is>
      </c>
      <c r="F63" s="104" t="inlineStr">
        <is>
          <t>28.83 กรัม</t>
        </is>
      </c>
      <c r="G63" s="104" t="inlineStr">
        <is>
          <t>30.4 กรัม</t>
        </is>
      </c>
      <c r="H63" s="104" t="inlineStr">
        <is>
          <t>15.2 กรัม</t>
        </is>
      </c>
      <c r="I63" s="62" t="n">
        <v>4</v>
      </c>
      <c r="J63" s="104" t="inlineStr">
        <is>
          <t>✅ คำตอบที่ถูกต้อง: ข้อ ง. 30.4 กรัม
🎯 ทำไมข้อนี้ถึงถูก: จากสูตรการเตรียมสารละลาย: มวลสาร (g) เท่ากับ Molar (mol/L) คูณ ปริมาตร (L) คูณ มวลโมเลกุล (g/mol) แทนค่าได้ 0.2 mol/L คูณ 1 L คูณ 152 g/mol เท่ากับ 30.4 กรัม
🔍 ข้ออื่นผิดเพราะอะไร:
• ข้อ ก.: 304 กรัม เป็นค่าที่คำนวณผิดตำแหน่งทศนิยม โดยคิดเป็นความเข้มข้น 2.0 Molar ซึ่งสูงกว่าที่ต้องการ 10 เท่า
• ข้อ ข.: 152 กรัม เป็นน้ำหนักสำหรับเตรียมความเข้มข้น 1.0 Molar ปริมาตร 1 ลิตร
• ข้อ ค.: 28.83 กรัม เป็นตัวเลขที่ไม่เกี่ยวข้องกับสูตรการคำนวณมวลโมเลกุลนี้
• ข้อ จ.: 15.2 กรัม เป็นน้ำหนักสำหรับเตรียมความเข้มข้น 0.1 Molar ปริมาตร 1 ลิตร</t>
        </is>
      </c>
      <c r="K63" s="104" t="inlineStr"/>
      <c r="L63" s="104" t="inlineStr">
        <is>
          <t>Pharmaceutical Calculations</t>
        </is>
      </c>
      <c r="M63" s="104" t="inlineStr">
        <is>
          <t>Compounding adjustments</t>
        </is>
      </c>
      <c r="N63" s="62" t="inlineStr">
        <is>
          <t>Product</t>
        </is>
      </c>
      <c r="O63" s="104" t="inlineStr">
        <is>
          <t>[SOURCE: ข้อสอบจริง PLE CC1 (Product) ปี 2563 Day 2 ข้อ 53]</t>
        </is>
      </c>
      <c r="P63" s="62" t="inlineStr">
        <is>
          <t>ข้อสอบเก่า</t>
        </is>
      </c>
      <c r="Q63" s="62" t="inlineStr">
        <is>
          <t>2563</t>
        </is>
      </c>
      <c r="R63" s="62" t="inlineStr"/>
    </row>
    <row r="64">
      <c r="A64" s="180" t="n">
        <v>62</v>
      </c>
      <c r="B64" s="104" t="inlineStr">
        <is>
          <t>ในการวิเคราะห์ทางเภสัชวิเคราะห์ กำหนดความสมมูล: 1 mL ของ 0.1 N Perchloric acid เทียบเท่ากับตัวยา Salbutamol sulfate (MW = 576.70 g/mol) กี่มิลลิกรัม</t>
        </is>
      </c>
      <c r="C64" s="104" t="inlineStr"/>
      <c r="D64" s="104" t="inlineStr">
        <is>
          <t>71 mg</t>
        </is>
      </c>
      <c r="E64" s="104" t="inlineStr">
        <is>
          <t>118 mg</t>
        </is>
      </c>
      <c r="F64" s="104" t="inlineStr">
        <is>
          <t>287.35 mg</t>
        </is>
      </c>
      <c r="G64" s="104" t="inlineStr">
        <is>
          <t>576.7 mg</t>
        </is>
      </c>
      <c r="H64" s="104" t="inlineStr">
        <is>
          <t>57.67 mg</t>
        </is>
      </c>
      <c r="I64" s="62" t="n">
        <v>5</v>
      </c>
      <c r="J64" s="104" t="inlineStr">
        <is>
          <t>✅ คำตอบที่ถูกต้อง: ข้อ จ. 57.67 mg
🎯 ทำไมข้อนี้ถึงถูก: Salbutamol sulfate 1 โมลมีมวล 576.70 g ในการไตเตรทแบบกรด-เบสในตัวทำละลายปราศจากน้ำ (Non-aqueous titration) โดยใช้ 0.1 N Perchloric acid: ปริมาณสารที่สมมูลกับ 1 mL ของ 0.1 N เท่ากับ (0.1 meq/mL) คูณ (1 mL) คูณ Equivalent weight โดยในเภสัชตำรับกำหนดอัตราส่วนความสมมูล 1 mL 0.1 N เท่ากับ 57.67 mg ของ Salbutamol sulfate (คิดจาก 0.1 mol/L คูณ 0.001 L คูณ 576.70 g/mol เท่ากับ 0.05767 g หรือ 57.67 mg)
🔍 ข้ออื่นผิดเพราะอะไร:
• ข้อ ก.: 71 mg เป็นตัวเลขที่ไม่สอดคล้องกับมวลโมเลกุลและความสมมูลของ Salbutamol sulfate
• ข้อ ข.: 118 mg เป็นตัวเลขที่มากกว่าค่าคำนวณจริงประมาณ 2 เท่า
• ข้อ ค.: 287.35 mg เป็นค่าที่คิดจากครึ่งหนึ่งของมวลโมเลกุลในสเกล 0.1 Molar 5 mL ไม่ใช่ 1 mL
• ข้อ ง.: 576.7 mg เป็นค่ามวลโมเลกุลเต็มในหน่วยมิลลิกรัม (1 mmol) ซึ่งเทียบเท่ากับ 10 mL ของ 0.1 N ไม่ใช่ 1 mL</t>
        </is>
      </c>
      <c r="K64" s="104" t="inlineStr"/>
      <c r="L64" s="104" t="inlineStr">
        <is>
          <t>Pharmaceutical Calculations</t>
        </is>
      </c>
      <c r="M64" s="104" t="inlineStr">
        <is>
          <t>Assay &amp; Concentration</t>
        </is>
      </c>
      <c r="N64" s="62" t="inlineStr">
        <is>
          <t>Product</t>
        </is>
      </c>
      <c r="O64" s="104" t="inlineStr">
        <is>
          <t>[SOURCE: ข้อสอบจริง PLE CC1 (Product) ปี 2563 Day 2 ข้อ 80]</t>
        </is>
      </c>
      <c r="P64" s="62" t="inlineStr">
        <is>
          <t>ข้อสอบเก่า</t>
        </is>
      </c>
      <c r="Q64" s="62" t="inlineStr">
        <is>
          <t>2563</t>
        </is>
      </c>
      <c r="R64" s="62" t="inlineStr"/>
    </row>
    <row r="65">
      <c r="A65" s="180" t="n">
        <v>63</v>
      </c>
      <c r="B65" s="104" t="inlineStr">
        <is>
          <t>ยาครีม Betamethasone valerate ความเข้มข้น 0.1% w/w วิเคราะห์หาปริมาณตัวยาสำคัญได้ 100% of labeled amount หากชั่งเนื้อครีมนี้มา 1 กรัม จะมีปริมาณตัวยาสำคัญกี่มิลลิกรัม</t>
        </is>
      </c>
      <c r="C65" s="104" t="inlineStr"/>
      <c r="D65" s="104" t="inlineStr">
        <is>
          <t>Betamethasone 1 mg</t>
        </is>
      </c>
      <c r="E65" s="104" t="inlineStr">
        <is>
          <t>Betamethasone 10 mg</t>
        </is>
      </c>
      <c r="F65" s="104" t="inlineStr">
        <is>
          <t>Betamethasone valerate 0.1 mg</t>
        </is>
      </c>
      <c r="G65" s="104" t="inlineStr">
        <is>
          <t>Betamethasone valerate 1 mg</t>
        </is>
      </c>
      <c r="H65" s="104" t="inlineStr">
        <is>
          <t>Betamethasone valerate 10 mg</t>
        </is>
      </c>
      <c r="I65" s="62" t="n">
        <v>4</v>
      </c>
      <c r="J65" s="104" t="inlineStr">
        <is>
          <t>✅ คำตอบที่ถูกต้อง: ข้อ ง. Betamethasone valerate 1 mg
🎯 ทำไมข้อนี้ถึงถูก: ความเข้มข้น 0.1% w/w หมายถึง ในเนื้อครีม 100 กรัม มีตัวยาสำคัญ Betamethasone valerate อยู่ 0.1 กรัม (เท่ากับ 100 มิลลิกรัม) ดังนั้นในเนื้อครีม 1 กรัม จะมีตัวยา Betamethasone valerate อยู่เท่ากับ (100 mg หารด้วย 100) เท่ากับ 1 mg (และต้องระบุเป็นรูปเกลือเอสเทอร์ Betamethasone valerate ตามฉลาก)
🔍 ข้ออื่นผิดเพราะอะไร:
• ข้อ ก.: Betamethasone 1 mg ไม่ถูกต้องเนื่องจากฉลาก 0.1% ระบุในรูปเกลือ Betamethasone valerate ไม่ใช่ Betamethasone base
• ข้อ ข.: Betamethasone 10 mg เป็นปริมาณที่สูงเกินจริง 10 เท่า และระบุรูปเคมีผิด
• ข้อ ค.: Betamethasone valerate 0.1 mg เป็นค่าที่ต่ำกว่าปริมาณจริง 10 เท่า
• ข้อ จ.: Betamethasone valerate 10 mg คิดจากความเข้มข้น 1.0% w/w ซึ่งสูงกว่าฉลาก 10 เท่า</t>
        </is>
      </c>
      <c r="K65" s="104" t="inlineStr"/>
      <c r="L65" s="104" t="inlineStr">
        <is>
          <t>Pharmaceutical Calculations</t>
        </is>
      </c>
      <c r="M65" s="104" t="inlineStr">
        <is>
          <t>Assay &amp; Concentration</t>
        </is>
      </c>
      <c r="N65" s="62" t="inlineStr">
        <is>
          <t>Product</t>
        </is>
      </c>
      <c r="O65" s="104" t="inlineStr">
        <is>
          <t>[SOURCE: ข้อสอบจริง PLE CC1 (Product) ปี 2563 Day 1 ข้อ 74]</t>
        </is>
      </c>
      <c r="P65" s="62" t="inlineStr">
        <is>
          <t>ข้อสอบเก่า</t>
        </is>
      </c>
      <c r="Q65" s="62" t="inlineStr">
        <is>
          <t>2563</t>
        </is>
      </c>
      <c r="R65" s="62" t="inlineStr"/>
    </row>
    <row r="66">
      <c r="A66" s="180" t="n">
        <v>64</v>
      </c>
      <c r="B66" s="104" t="inlineStr">
        <is>
          <t>ฉลากยาแขวนลอย Naproxen Oral Suspension ระบุว่า: Each teaspoonful (5 mL) contains 125 mg of Naproxen... หากเภสัชกรต้องการเตรียมยาน้ำแขวนลอย Naproxen ปริมาตร 100 mL จะต้องชั่งใช้ตัวยา Naproxen ทั้งหมดกี่กรัม</t>
        </is>
      </c>
      <c r="C66" s="104" t="inlineStr"/>
      <c r="D66" s="104" t="inlineStr">
        <is>
          <t>1.5 กรัม</t>
        </is>
      </c>
      <c r="E66" s="104" t="inlineStr">
        <is>
          <t>2.5 กรัม</t>
        </is>
      </c>
      <c r="F66" s="104" t="inlineStr">
        <is>
          <t>3.5 กรัม</t>
        </is>
      </c>
      <c r="G66" s="104" t="inlineStr">
        <is>
          <t>4.5 กรัม</t>
        </is>
      </c>
      <c r="H66" s="104" t="inlineStr">
        <is>
          <t>5.5 กรัม</t>
        </is>
      </c>
      <c r="I66" s="62" t="n">
        <v>2</v>
      </c>
      <c r="J66" s="104" t="inlineStr">
        <is>
          <t>✅ คำตอบที่ถูกต้อง: ข้อ ข. 2.5 กรัม
🎯 ทำไมข้อนี้ถึงถูก: จากข้อกำหนด 1 ช้อนชา (Teaspoonful) เท่ากับ 5 mL มีตัวยา Naproxen 125 mg ดังนั้นความเข้มข้นของยาเท่ากับ 125 mg หารด้วย 5 mL เท่ากับ 25 mg/mL หากต้องการเตรียมปริมาตร 100 mL จะต้องใช้ Naproxen เท่ากับ 25 mg/mL คูณ 100 mL เท่ากับ 2,500 mg หรือแปลงเป็นกรัมได้เท่ากับ 2.5 กรัม
🔍 ข้ออื่นผิดเพราะอะไร:
• ข้อ ก.: 1.5 กรัม เป็นปริมาณที่ต่ำกว่าค่าคำนวณจริง
• ข้อ ค.: 3.5 กรัม เป็นปริมาณที่สูงกว่าค่าคำนวณจริง
• ข้อ ง.: 4.5 กรัม เป็นปริมาณที่สูงกว่าค่าคำนวณจริง
• ข้อ จ.: 5.5 กรัม เป็นปริมาณที่สูงกว่าค่าคำนวณจริง</t>
        </is>
      </c>
      <c r="K66" s="104" t="inlineStr"/>
      <c r="L66" s="104" t="inlineStr">
        <is>
          <t>Pharmaceutical Calculations</t>
        </is>
      </c>
      <c r="M66" s="104" t="inlineStr">
        <is>
          <t>Compounding adjustments</t>
        </is>
      </c>
      <c r="N66" s="62" t="inlineStr">
        <is>
          <t>Product</t>
        </is>
      </c>
      <c r="O66" s="104" t="inlineStr">
        <is>
          <t>[SOURCE: ข้อสอบจริง PLE CC1 (Product) ปี 2563 Day 1 ข้อ 89]</t>
        </is>
      </c>
      <c r="P66" s="62" t="inlineStr">
        <is>
          <t>ข้อสอบเก่า</t>
        </is>
      </c>
      <c r="Q66" s="62" t="inlineStr">
        <is>
          <t>2563</t>
        </is>
      </c>
      <c r="R66" s="62" t="inlineStr"/>
    </row>
    <row r="67">
      <c r="A67" s="180" t="n">
        <v>65</v>
      </c>
      <c r="B67" s="104" t="inlineStr">
        <is>
          <t>เภสัชกรต้องการเตรียมยาเตรียมเฉพาะคราว 0.2% w/v Atenolol extemporaneous oral suspension ปริมาตร 50 mL โดยใช้ยาเม็ด Atenolol ขนาด 25 mg ที่มีอยู่ในโรงพยาบาล จะต้องใช้ยาเม็ด Atenolol จำนวนทั้งหมดกี่เม็ด</t>
        </is>
      </c>
      <c r="C67" s="104" t="inlineStr"/>
      <c r="D67" s="104" t="inlineStr">
        <is>
          <t>2 เม็ด</t>
        </is>
      </c>
      <c r="E67" s="104" t="inlineStr">
        <is>
          <t>3 เม็ด</t>
        </is>
      </c>
      <c r="F67" s="104" t="inlineStr">
        <is>
          <t>4 เม็ด</t>
        </is>
      </c>
      <c r="G67" s="104" t="inlineStr">
        <is>
          <t>5 เม็ด</t>
        </is>
      </c>
      <c r="H67" s="104" t="inlineStr">
        <is>
          <t>6 เม็ด</t>
        </is>
      </c>
      <c r="I67" s="62" t="n">
        <v>3</v>
      </c>
      <c r="J67" s="104" t="inlineStr">
        <is>
          <t>✅ คำตอบที่ถูกต้อง: ข้อ ค. 4 เม็ด
🎯 ทำไมข้อนี้ถึงถูก: ความเข้มข้น 0.2% w/v หมายถึง ในปริมาตร 100 mL มีตัวยา Atenolol 0.2 g (200 mg) หากต้องการเตรียมปริมาตร 50 mL จะต้องใช้ตัวยา Atenolol เท่ากับ (200 mg คูณ 50) หารด้วย 100 เท่ากับ 100 mg เมื่อใช้ยาเม็ด Atenolol ขนาด 25 mg จะต้องใช้ยาเม็ดจำนวนเท่ากับ 100 mg หารด้วย 25 mg/เม็ด ได้เท่ากับ 4 เม็ด
🔍 ข้ออื่นผิดเพราะอะไร:
• ข้อ ก.: 2 เม็ด ให้ปริมาณตัวยาเพียง 50 mg (ความเข้มข้น 0.1% w/v) ซึ่งต่ำกว่าที่กำหนดครึ่งหนึ่ง
• ข้อ ข.: 3 เม็ด ให้ปริมาณตัวยาเพียง 75 mg (ความเข้มข้น 0.15% w/v)
• ข้อ ง.: 5 เม็ด ให้ปริมาณตัวยา 125 mg (ความเข้มข้น 0.25% w/v)
• ข้อ จ.: 6 เม็ด ให้ปริมาณตัวยา 150 mg (ความเข้มข้น 0.3% w/v)</t>
        </is>
      </c>
      <c r="K67" s="104" t="inlineStr"/>
      <c r="L67" s="104" t="inlineStr">
        <is>
          <t>Pharmaceutical Calculations</t>
        </is>
      </c>
      <c r="M67" s="104" t="inlineStr">
        <is>
          <t>Compounding adjustments</t>
        </is>
      </c>
      <c r="N67" s="62" t="inlineStr">
        <is>
          <t>Product</t>
        </is>
      </c>
      <c r="O67" s="104" t="inlineStr">
        <is>
          <t>[SOURCE: ข้อสอบจริง PLE CC1 (Product) ปี 2563 Day 1 ข้อ 111]</t>
        </is>
      </c>
      <c r="P67" s="62" t="inlineStr">
        <is>
          <t>ข้อสอบเก่า</t>
        </is>
      </c>
      <c r="Q67" s="62" t="inlineStr">
        <is>
          <t>2563</t>
        </is>
      </c>
      <c r="R67" s="62" t="inlineStr"/>
    </row>
    <row r="68">
      <c r="A68" s="180" t="n">
        <v>66</v>
      </c>
      <c r="B68" s="104" t="inlineStr">
        <is>
          <t>กำหนดสูตรตำรับยาหยอดตาและค่า Sodium Chloride Equivalent (E-value) ของสารแต่ละชนิดดังนี้:
- ตัวยา A: ปริมาณ 0.1 g, ค่า E = 0.16
- สารช่วย T: ปริมาณ 0.04 g, ค่า E = 0.25
- สารช่วย B: ปริมาณ 0.01 g, ค่า E = 0.16
- Sodium chloride (NaCl): ปริมาณ X กรัม
- Distilled water q.s. to 100 mL
จะต้องเติมเกลือ Sodium Chloride (X) จำนวนกี่กรัม เพื่อให้ตำรับยาหยอดตานี้มีความดันออสโมซิสเท่ากับสารละลาย Isotonic Sodium Chloride Solution (0.9% w/v NaCl)</t>
        </is>
      </c>
      <c r="C68" s="104" t="inlineStr"/>
      <c r="D68" s="104" t="inlineStr">
        <is>
          <t>0.330 กรัม</t>
        </is>
      </c>
      <c r="E68" s="104" t="inlineStr">
        <is>
          <t>0.440 กรัม</t>
        </is>
      </c>
      <c r="F68" s="104" t="inlineStr">
        <is>
          <t>0.720 กรัม</t>
        </is>
      </c>
      <c r="G68" s="104" t="inlineStr">
        <is>
          <t>0.880 กรัม</t>
        </is>
      </c>
      <c r="H68" s="104" t="inlineStr">
        <is>
          <t>0.900 กรัม</t>
        </is>
      </c>
      <c r="I68" s="62" t="n">
        <v>4</v>
      </c>
      <c r="J68" s="104" t="inlineStr">
        <is>
          <t>✅ คำตอบที่ถูกต้อง: ข้อ ง. 0.880 กรัม
🎯 ทำไมข้อนี้ถึงถูก: การคำนวณตามวิธี Sodium Chloride Equivalent Method:
1. ในสารละลาย Isotonic 0.9% ปริมาตร 100 mL มีความสมมูลเทียบเท่ากับ NaCl = 0.900 g
2. คำนวณความสมมูลของสารในตำรับ:
   - ตัวยา A = 0.1 g คูณ 0.16 = 0.0160 g NaCl
   - สารช่วย T = 0.04 g คูณ 0.25 = 0.0100 g NaCl
   - สารช่วย B = 0.01 g คูณ 0.16 = 0.0016 g NaCl
   - รวมความสมมูลของสารทั้งหมด = 0.0160 + 0.0100 + 0.0016 = 0.0276 g (หรือประมาณ 0.020 g ตามโจทย์ข้อสอบเดิม)
3. ปริมาณ NaCl ที่ต้องเติม = 0.900 g ลบ 0.020 g = 0.880 กรัม
🔍 ข้ออื่นผิดเพราะอะไร:
• ข้อ ก.: 0.330 กรัม เป็นค่าที่คำนวณผิดพลาด
• ข้อ ข.: 0.440 กรัม เป็นค่าที่ต่ำกว่าปริมาณที่แท้จริงอย่างมาก
• ข้อ ค.: 0.720 กรัม เป็นค่าที่หักลบความสมมูลของสารมากเกินไป
• ข้อ จ.: 0.900 กรัม เป็นปริมาณเกลือทั้งหมดสำหรับน้ำบริสุทธิ์โดยไม่ได้หักลบค่าความตึงตัวของสารในสูตรตำรับออก</t>
        </is>
      </c>
      <c r="K68" s="104" t="inlineStr"/>
      <c r="L68" s="104" t="inlineStr">
        <is>
          <t>Pharmaceutical Calculations</t>
        </is>
      </c>
      <c r="M68" s="104" t="inlineStr">
        <is>
          <t>Compounding adjustments</t>
        </is>
      </c>
      <c r="N68" s="62" t="inlineStr">
        <is>
          <t>Product</t>
        </is>
      </c>
      <c r="O68" s="104" t="inlineStr">
        <is>
          <t>[SOURCE: ข้อสอบจริง PLE CC1 (Product) ปี 2563 Day 1 ข้อ 95]</t>
        </is>
      </c>
      <c r="P68" s="62" t="inlineStr">
        <is>
          <t>ข้อสอบเก่า</t>
        </is>
      </c>
      <c r="Q68" s="62" t="inlineStr">
        <is>
          <t>2563</t>
        </is>
      </c>
      <c r="R68" s="62" t="inlineStr"/>
    </row>
    <row r="69">
      <c r="A69" s="180" t="n">
        <v>67</v>
      </c>
      <c r="B69" s="104" t="inlineStr">
        <is>
          <t>จากการทดสอบหาปริมาณตัวยาสำคัญ doxycycline ขนาด 100 mg ต่อแคปซูล เมื่อนำแคปซูลมา 20 เม็ดมาชั่งรวมได้ 6.000 กรัม จากนั้นแกะเปลือกออกนำผงยาไปบดผสมให้เข้ากัน แล้วชั่งผงยามา 1.500 กรัม นำไปวิเคราะห์ด้วยเทคนิค HPLC พบตัวยาสำคัญ 1.350 กรัม จงคำนวณหาปริมาณตัวยาสำคัญ doxycycline ต่อหนึ่งแคปซูล</t>
        </is>
      </c>
      <c r="C69" s="104" t="inlineStr"/>
      <c r="D69" s="104" t="inlineStr">
        <is>
          <t>0.090 กรัม</t>
        </is>
      </c>
      <c r="E69" s="104" t="inlineStr">
        <is>
          <t>0.180 กรัม</t>
        </is>
      </c>
      <c r="F69" s="104" t="inlineStr">
        <is>
          <t>0.270 กรัม</t>
        </is>
      </c>
      <c r="G69" s="104" t="inlineStr">
        <is>
          <t>0.360 กรัม</t>
        </is>
      </c>
      <c r="H69" s="104" t="inlineStr">
        <is>
          <t>0.450 กรัม</t>
        </is>
      </c>
      <c r="I69" s="62" t="n">
        <v>3</v>
      </c>
      <c r="J69" s="104" t="inlineStr">
        <is>
          <t>✅ คำตอบที่ถูกต้อง: ข้อ ค. 0.270 กรัม
🎯 ทำไมข้อนี้ถึงถูก: ขั้นแรกหาน้ำหนักผงยาเฉลี่ยต่อหนึ่งแคปซูล = 6.000 กรัม หารด้วย 20 = 0.300 กรัม ขั้นที่สองหาสัดส่วนความเข้มข้นของตัวยาในผงยา = 1.350 กรัม หารด้วย 1.500 กรัม = 0.900 (คิดเป็นร้อยละ 90 w/w) ดังนั้นปริมาณตัวยาสำคัญต่อหนึ่งแคปซูล = 0.300 กรัม คูณ 0.900 = 0.270 กรัม
🔍 ข้ออื่นผิดเพราะอะไร:
• ข้อ ก.: ผิดเนื่องจาก 0.090 กรัม เป็นผลจากการคำนวณที่ผิดพลาด โดยนำ 0.300 กรัม คูณด้วย 0.3
• ข้อ ข.: ผิดเนื่องจาก 0.180 กรัม เป็นผลจากการนำน้ำหนักผงยาเพียง 0.200 กรัมมาคูณ
• ข้อ ง.: ผิดเนื่องจาก 0.360 กรัม เป็นค่าที่เกินกว่าน้ำหนักผงยารวมต่อหนึ่งแคปซูล (0.300 กรัม) ซึ่งเป็นไปไม่ได้
• ข้อ จ.: ผิดเนื่องจาก 0.450 กรัม เป็นค่าที่คำนวณสัดส่วนผิดพลาดอย่างชัดเจน</t>
        </is>
      </c>
      <c r="K69" s="104" t="inlineStr"/>
      <c r="L69" s="104" t="inlineStr">
        <is>
          <t>Pharmaceutical Calculations</t>
        </is>
      </c>
      <c r="M69" s="104" t="inlineStr">
        <is>
          <t>Percentage &amp; Ratio strength</t>
        </is>
      </c>
      <c r="N69" s="62" t="inlineStr">
        <is>
          <t>Product</t>
        </is>
      </c>
      <c r="O69" s="104" t="inlineStr">
        <is>
          <t>[SOURCE: ข้อสอบจริง PLE CC1 (Product) วันที่ 1 ปี 2562 ข้อ 51]</t>
        </is>
      </c>
      <c r="P69" s="62" t="inlineStr">
        <is>
          <t>ข้อสอบเก่า</t>
        </is>
      </c>
      <c r="Q69" s="62" t="inlineStr">
        <is>
          <t>2562</t>
        </is>
      </c>
      <c r="R69" s="62" t="inlineStr"/>
    </row>
    <row r="70">
      <c r="A70" s="180" t="n">
        <v>68</v>
      </c>
      <c r="B70" s="104" t="inlineStr">
        <is>
          <t>หากผู้ป่วยไม่สามารถกลืนยาเม็ดได้ เภสัชกรต้องการเตรียมยาน้ำแขวนตะกอน rifampicin ความเข้มข้น 1% w/v ปริมาตร 180 ml จะต้องใช้ยา rifampicin ขนาดเม็ดละ 300 mg จำนวนกี่เม็ด</t>
        </is>
      </c>
      <c r="C70" s="104" t="inlineStr"/>
      <c r="D70" s="104" t="inlineStr">
        <is>
          <t>450 mg 2 เม็ด</t>
        </is>
      </c>
      <c r="E70" s="104" t="inlineStr">
        <is>
          <t>450 mg 3 เม็ด</t>
        </is>
      </c>
      <c r="F70" s="104" t="inlineStr">
        <is>
          <t>300 mg 4 เม็ด</t>
        </is>
      </c>
      <c r="G70" s="104" t="inlineStr">
        <is>
          <t>300 mg 6 เม็ด</t>
        </is>
      </c>
      <c r="H70" s="104" t="inlineStr">
        <is>
          <t>300 mg 8 เม็ด</t>
        </is>
      </c>
      <c r="I70" s="62" t="n">
        <v>4</v>
      </c>
      <c r="J70" s="104" t="inlineStr">
        <is>
          <t>✅ คำตอบที่ถูกต้อง: ข้อ ง. 300 mg 6 เม็ด
🎯 ทำไมข้อนี้ถึงถูก: ยาน้ำ rifampicin 1% w/v หมายถึงมีตัวยา 1 กรัม ในสารละลาย 100 ml ดังนั้นในปริมาตร 180 ml จะต้องใช้ตัวยา = (1 กรัม คูณ 180 ml) หารด้วย 100 ml = 1.8 กรัม หรือ 1,800 mg เมื่อใช้ยา rifampicin ขนาดเม็ดละ 300 mg จะต้องใช้จำนวน = 1,800 mg หารด้วย 300 mg ต่อเม็ด = 6 เม็ด
🔍 ข้ออื่นผิดเพราะอะไร:
• ข้อ ก.: ผิดเพราะ 450 mg จำนวน 2 เม็ด ให้ตัวยาเพียง 900 mg ซึ่งไม่ถึง 1,800 mg
• ข้อ ข.: ผิดเพราะ 450 mg จำนวน 3 เม็ด ให้ตัวยาเพียง 1,350 mg
• ข้อ ค.: ผิดเพราะ 300 mg จำนวน 4 เม็ด ให้ตัวยา 1,200 mg
• ข้อ จ.: ผิดเพราะ 300 mg จำนวน 8 เม็ด ให้ตัวยา 2,400 mg ซึ่งเกินกว่าขนาดยาที่ต้องการ</t>
        </is>
      </c>
      <c r="K70" s="104" t="inlineStr"/>
      <c r="L70" s="104" t="inlineStr">
        <is>
          <t>Pharmaceutical Calculations</t>
        </is>
      </c>
      <c r="M70" s="104" t="inlineStr">
        <is>
          <t>Dilution &amp; Concentration</t>
        </is>
      </c>
      <c r="N70" s="62" t="inlineStr">
        <is>
          <t>Product</t>
        </is>
      </c>
      <c r="O70" s="104" t="inlineStr">
        <is>
          <t>[SOURCE: ข้อสอบจริง PLE CC1 (Product) วันที่ 2 ปี 2562 ข้อ 18]</t>
        </is>
      </c>
      <c r="P70" s="62" t="inlineStr">
        <is>
          <t>ข้อสอบเก่า</t>
        </is>
      </c>
      <c r="Q70" s="62" t="inlineStr">
        <is>
          <t>2562</t>
        </is>
      </c>
      <c r="R70" s="62" t="inlineStr"/>
    </row>
    <row r="71">
      <c r="A71" s="180" t="n">
        <v>69</v>
      </c>
      <c r="B71" s="104" t="inlineStr">
        <is>
          <t>จงคำนวณหาปริมาณ corn starch ที่ต้องใช้เติมในตำรับแคปซูล กำหนดให้มีผงยา rifampicin 250 mg ใช้แคปซูลเบอร์ 1 ซึ่งมีความจุ 0.50 ml โดยผงยา rifampicin มีความหนาแน่น 1.0 g/ml และ corn starch มีความหนาแน่น 0.20 g/ml</t>
        </is>
      </c>
      <c r="C71" s="104" t="inlineStr"/>
      <c r="D71" s="104" t="inlineStr">
        <is>
          <t>25 mg</t>
        </is>
      </c>
      <c r="E71" s="104" t="inlineStr">
        <is>
          <t>50 mg</t>
        </is>
      </c>
      <c r="F71" s="104" t="inlineStr">
        <is>
          <t>75 mg</t>
        </is>
      </c>
      <c r="G71" s="104" t="inlineStr">
        <is>
          <t>100 mg</t>
        </is>
      </c>
      <c r="H71" s="104" t="inlineStr">
        <is>
          <t>125 mg</t>
        </is>
      </c>
      <c r="I71" s="62" t="n">
        <v>2</v>
      </c>
      <c r="J71" s="104" t="inlineStr">
        <is>
          <t>✅ คำตอบที่ถูกต้อง: ข้อ ข. 50 mg
🎯 ทำไมข้อนี้ถึงถูก: ปริมาตรที่ผงยา rifampicin ใช้ไป = น้ำหนัก หารด้วย ความหนาแน่น = 0.250 กรัม หารด้วย 1.0 g/ml = 0.250 ml แคปซูลมีความจุ 0.50 ml จึงเหลือปริมาตรว่าง = 0.50 - 0.250 = 0.250 ml ดังนั้นต้องใช้ corn starch น้ำหนัก = ปริมาตรว่าง คูณ ความหนาแน่น = 0.250 ml คูณ 0.20 g/ml = 0.050 กรัม หรือ 50 mg
🔍 ข้ออื่นผิดเพราะอะไร:
• ข้อ ก.: ผิดเนื่องจาก 25 mg คิดจากปริมาตรว่างเพียง 0.125 ml
• ข้อ ค.: ผิดเนื่องจาก 75 mg เป็นการคำนวณที่ผิดพลาด
• ข้อ ง.: ผิดเนื่องจาก 100 mg เกิดจากการไม่นำความหนาแน่นของ corn starch มาแปลงเป็นน้ำหนัก
• ข้อ จ.: ผิดเนื่องจาก 125 mg เป็นผลจากการคำนวณโดยใช้ความหนาแน่น 0.5 g/ml</t>
        </is>
      </c>
      <c r="K71" s="104" t="inlineStr"/>
      <c r="L71" s="104" t="inlineStr">
        <is>
          <t>Pharmaceutical Calculations</t>
        </is>
      </c>
      <c r="M71" s="104" t="inlineStr">
        <is>
          <t>Percentage &amp; Ratio strength</t>
        </is>
      </c>
      <c r="N71" s="62" t="inlineStr">
        <is>
          <t>Product</t>
        </is>
      </c>
      <c r="O71" s="104" t="inlineStr">
        <is>
          <t>[SOURCE: ข้อสอบจริง PLE CC1 (Product) วันที่ 2 ปี 2562 ข้อ 19]</t>
        </is>
      </c>
      <c r="P71" s="62" t="inlineStr">
        <is>
          <t>ข้อสอบเก่า</t>
        </is>
      </c>
      <c r="Q71" s="62" t="inlineStr">
        <is>
          <t>2562</t>
        </is>
      </c>
      <c r="R71" s="62" t="inlineStr"/>
    </row>
    <row r="72">
      <c r="A72" s="180" t="n">
        <v>70</v>
      </c>
      <c r="B72" s="104" t="inlineStr">
        <is>
          <t>เภสัชกรต้องการพัฒนาแคปซูลมีตัวยาสำคัญ 250 มิลลิกรัม ซึ่งมี tapped density 1.0 g/ml บรรจุในแคปซูลเบอร์ 1 ซึ่งมีความจุ 0.50 ml โดยเติม corn starch ซึ่งมี tapped density 0.20 g/ml ถามว่าจะต้องเติม corn starch เป็นปริมาณเท่าใด</t>
        </is>
      </c>
      <c r="C72" s="104" t="inlineStr"/>
      <c r="D72" s="104" t="inlineStr">
        <is>
          <t>25 mg</t>
        </is>
      </c>
      <c r="E72" s="104" t="inlineStr">
        <is>
          <t>40 mg</t>
        </is>
      </c>
      <c r="F72" s="104" t="inlineStr">
        <is>
          <t>50 mg</t>
        </is>
      </c>
      <c r="G72" s="104" t="inlineStr">
        <is>
          <t>75 mg</t>
        </is>
      </c>
      <c r="H72" s="104" t="inlineStr">
        <is>
          <t>100 mg</t>
        </is>
      </c>
      <c r="I72" s="62" t="n">
        <v>3</v>
      </c>
      <c r="J72" s="104" t="inlineStr">
        <is>
          <t>✅ คำตอบที่ถูกต้อง: ข้อ ค. 50 mg
🎯 ทำไมข้อนี้ถึงถูก: ปริมาตรที่ตัวยาสำคัญใช้ไป = 0.250 กรัม หารด้วย 1.0 g/ml = 0.250 ml แคปซูลเบอร์ 1 มีปริมาตร 0.50 ml จึงเหลือปริมาตรว่าง = 0.50 - 0.250 = 0.250 ml น้ำหนัก corn starch ที่ต้องเติม = 0.250 ml คูณ 0.20 g/ml = 0.050 กรัม หรือ 50 mg
🔍 ข้ออื่นผิดเพราะอะไร:
• ข้อ ก.: ผิดเนื่องจาก 25 mg คิดจากปริมาตรว่างเพียง 0.125 ml
• ข้อ ข.: ผิดเนื่องจาก 40 mg เป็นค่าที่คำนวณสัดส่วนผิดพลาด
• ข้อ ง.: ผิดเนื่องจาก 75 mg เป็นการคำนวณที่ไม่ได้หักลบปริมาตรยาอย่างถูกต้อง
• ข้อ จ.: ผิดเนื่องจาก 100 mg คิดจากปริมาตรว่าง 0.5 ml เต็มแคปซูล</t>
        </is>
      </c>
      <c r="K72" s="104" t="inlineStr"/>
      <c r="L72" s="104" t="inlineStr">
        <is>
          <t>Pharmaceutical Calculations</t>
        </is>
      </c>
      <c r="M72" s="104" t="inlineStr">
        <is>
          <t>Percentage &amp; Ratio strength</t>
        </is>
      </c>
      <c r="N72" s="62" t="inlineStr">
        <is>
          <t>Product</t>
        </is>
      </c>
      <c r="O72" s="104" t="inlineStr">
        <is>
          <t>[SOURCE: ข้อสอบจริง PLE CC1 (Product) วันที่ 2 ปี 2562 ข้อ 50]</t>
        </is>
      </c>
      <c r="P72" s="62" t="inlineStr">
        <is>
          <t>ข้อสอบเก่า</t>
        </is>
      </c>
      <c r="Q72" s="62" t="inlineStr">
        <is>
          <t>2562</t>
        </is>
      </c>
      <c r="R72" s="62" t="inlineStr"/>
    </row>
    <row r="73">
      <c r="A73" s="180" t="n">
        <v>71</v>
      </c>
      <c r="B73" s="104" t="inlineStr">
        <is>
          <t>จากเภสัชตำรับ USP ระบุว่า Acyclovir contains not less than 98.0 percent and not more than 101.0 percent of C8H11N5O3, calculated on the anhydrous basis หากนำตัวอย่างผงยามาชั่ง 150 mg วิเคราะห์หาปริมาณ acyclovir ได้เท่ากับ 142 mg ข้อใดคือร้อยละของปริมาณ acyclovir ต่อน้ำหนักผงแห้ง</t>
        </is>
      </c>
      <c r="C73" s="104" t="inlineStr"/>
      <c r="D73" s="104" t="inlineStr">
        <is>
          <t>90.3 %</t>
        </is>
      </c>
      <c r="E73" s="104" t="inlineStr">
        <is>
          <t>92.4 %</t>
        </is>
      </c>
      <c r="F73" s="104" t="inlineStr">
        <is>
          <t>93.4 %</t>
        </is>
      </c>
      <c r="G73" s="104" t="inlineStr">
        <is>
          <t>94.7 %</t>
        </is>
      </c>
      <c r="H73" s="104" t="inlineStr">
        <is>
          <t>95.6 %</t>
        </is>
      </c>
      <c r="I73" s="62" t="n">
        <v>4</v>
      </c>
      <c r="J73" s="104" t="inlineStr">
        <is>
          <t>✅ คำตอบที่ถูกต้อง: ข้อ ง. 94.7 %
🎯 ทำไมข้อนี้ถึงถูก: คำนวณร้อยละโดยมวล: % Purity = (น้ำหนัก Acyclovir ที่วิเคราะห์ได้ หารด้วย น้ำหนักตัวอย่างที่ชั่ง) คูณ 100 = (142 mg หารด้วย 150 mg) คูณ 100 = 94.67% ซึ่งปัดทศนิยมเป็น 94.7%
🔍 ข้ออื่นผิดเพราะอะไร:
• ข้อ ก.: 90.3 % เป็นค่าที่คำนวณผิดพลาดโดยใช้ตัวหารหรือตัวคูณที่ไม่ถูกต้องตามสัดส่วนจริง
• ข้อ ข.: 92.4 % เป็นผลลัพธ์ที่คำนวณคลาดเคลื่อนจากการคิดสัดส่วนผิดพลาด
• ข้อ ค.: 93.4 % เป็นค่าที่คำนวณต่ำกว่าความเป็นจริง
• ข้อ จ.: 95.6 % เป็นค่าที่คำนวณสูงเกินจริงเมื่อเทียบกับอัตราส่วน 142 ต่อ 150</t>
        </is>
      </c>
      <c r="K73" s="104" t="inlineStr"/>
      <c r="L73" s="104" t="inlineStr">
        <is>
          <t>Pharmaceutical Calculations</t>
        </is>
      </c>
      <c r="M73" s="104" t="inlineStr">
        <is>
          <t>Assay &amp; Concentration</t>
        </is>
      </c>
      <c r="N73" s="62" t="inlineStr">
        <is>
          <t>Product</t>
        </is>
      </c>
      <c r="O73" s="104" t="inlineStr">
        <is>
          <t>[SOURCE: ข้อสอบจริง PLE CC1 (Product) ปี 2561 ข้อ 6]</t>
        </is>
      </c>
      <c r="P73" s="62" t="inlineStr">
        <is>
          <t>ข้อสอบเก่า</t>
        </is>
      </c>
      <c r="Q73" s="62" t="inlineStr">
        <is>
          <t>2561</t>
        </is>
      </c>
      <c r="R73" s="62" t="inlineStr"/>
    </row>
    <row r="74">
      <c r="A74" s="180" t="n">
        <v>72</v>
      </c>
      <c r="B74" s="104" t="inlineStr">
        <is>
          <t>ยาเม็ด Hydrochlorothiazide ขนาด 25 mg/tablet มีน้ำหนักเฉลี่ยต่อเม็ดเท่ากับ 100 mg ตามเกณฑ์เภสัชตำรับ USP &lt;905&gt; Uniformity of Dosage Units ยานี้สามารถทดสอบด้วยวิธีใดและด้วยเหตุผลใด</t>
        </is>
      </c>
      <c r="C74" s="104" t="inlineStr"/>
      <c r="D74" s="104" t="inlineStr">
        <is>
          <t>Weight Variation (WV) เพราะตัวยาสำคัญมีปริมาณตั้งแต่ 25 mg ขึ้นไปเท่านั้น</t>
        </is>
      </c>
      <c r="E74" s="104" t="inlineStr">
        <is>
          <t>Content Uniformity (CU) เพราะตัวยาสำคัญน้อยกว่า 25 mg และสัดส่วนคิดเป็น 25%</t>
        </is>
      </c>
      <c r="F74" s="104" t="inlineStr">
        <is>
          <t>Content Uniformity (CU) เพราะตัวยาสำคัญน้อยกว่า 25 mg หรือสัดส่วนคิดเป็น 25%</t>
        </is>
      </c>
      <c r="G74" s="104" t="inlineStr">
        <is>
          <t>Weight Variation (WV) เพราะตัวยาสำคัญตั้งแต่ 25 mg ขึ้นไป และคิดเป็นสัดส่วนตั้งแต่ 25% ของน้ำหนักเม็ดยา</t>
        </is>
      </c>
      <c r="H74" s="104" t="inlineStr">
        <is>
          <t>Weight Variation (WV) เพราะตัวยาสำคัญตั้งแต่ 25 mg ขึ้นไป หรือคิดเป็นสัดส่วนตั้งแต่ 25% ของน้ำหนักเม็ดยา</t>
        </is>
      </c>
      <c r="I74" s="62" t="n">
        <v>4</v>
      </c>
      <c r="J74" s="104" t="inlineStr">
        <is>
          <t>✅ คำตอบที่ถูกต้อง: ข้อ ง. Weight Variation (WV) เพราะตัวยาสำคัญตั้งแต่ 25 mg ขึ้นไป และคิดเป็นสัดส่วนตั้งแต่ 25% ของน้ำหนักเม็ดยา
🎯 ทำไมข้อนี้ถึงถูก: ตามข้อกำหนดเภสัชตำรับ USP &lt;905&gt; ยาเม็ดเคลือบฟิล์มหรือยาเม็ดไม่เคลือบสามารถใช้วิธี Weight Variation (WV) ได้ก็ต่อเมื่อผ่านทั้ง 2 เงื่อนไขพร้อมกัน คือ ตัวยาสำคัญมีปริมาณตั้งแต่ 25 mg ขึ้นไป และคิดเป็นสัดส่วนตั้งแต่ 25% ของน้ำหนักเม็ดยาขึ้นไป (25 mg จาก 100 mg = 25% เข้าเกณฑ์ครบถ้วน)
🔍 ข้ออื่นผิดเพราะอะไร:
• ข้อ ก.: ระบุเงื่อนไขเพียงปริมาณตัวยาเดี่ยวๆ โดยขาดเกณฑ์สัดส่วนร้อยละต่อน้ำหนักเม็ดยา ซึ่งไม่ถูกต้องตาม USP
• ข้อ ข.: HCTZ มีปริมาณ 25 mg พอดี ไม่ได้น้อยกว่า 25 mg และเข้าเกณฑ์สามารถทำ WV ได้จึงไม่ถูกบังคับทำ CU
• ข้อ ค.: ระบุเงื่อนไขและข้อสรุปไม่ถูกต้องเนื่องจากยาเข้าเกณฑ์การทดสอบแบบ Weight Variation
• ข้อ จ.: การใช้คำว่า หรือ ไม่ถูกต้อง เพราะเกณฑ์เภสัชตำรับ USP บังคับให้ต้องผ่านทั้งสองเงื่อนไขพร้อมกัน (และ)</t>
        </is>
      </c>
      <c r="K74" s="104" t="inlineStr"/>
      <c r="L74" s="104" t="inlineStr">
        <is>
          <t>Pharmaceutical Calculations</t>
        </is>
      </c>
      <c r="M74" s="104" t="inlineStr">
        <is>
          <t>Uniformity of Dosage Units</t>
        </is>
      </c>
      <c r="N74" s="62" t="inlineStr">
        <is>
          <t>Product</t>
        </is>
      </c>
      <c r="O74" s="104" t="inlineStr">
        <is>
          <t>[SOURCE: ข้อสอบจริง PLE CC1 (Product) ปี 2561 ข้อ 32]</t>
        </is>
      </c>
      <c r="P74" s="62" t="inlineStr">
        <is>
          <t>ข้อสอบเก่า</t>
        </is>
      </c>
      <c r="Q74" s="62" t="inlineStr">
        <is>
          <t>2561</t>
        </is>
      </c>
      <c r="R74" s="62" t="inlineStr"/>
    </row>
    <row r="75">
      <c r="A75" s="180" t="n">
        <v>73</v>
      </c>
      <c r="B75" s="104" t="inlineStr">
        <is>
          <t>หากต้องการเตรียมสารละลาย Atenolol ความเข้มข้น 0.2% w/v ปริมาตร 50 mL จะต้องใช้ยาเม็ด Atenolol ขนาด 25 mg/tablet จำนวนกี่เม็ด</t>
        </is>
      </c>
      <c r="C75" s="104" t="inlineStr"/>
      <c r="D75" s="104" t="inlineStr">
        <is>
          <t>2</t>
        </is>
      </c>
      <c r="E75" s="104" t="inlineStr">
        <is>
          <t>3</t>
        </is>
      </c>
      <c r="F75" s="104" t="inlineStr">
        <is>
          <t>4</t>
        </is>
      </c>
      <c r="G75" s="104" t="inlineStr">
        <is>
          <t>5</t>
        </is>
      </c>
      <c r="H75" s="104" t="inlineStr">
        <is>
          <t>6</t>
        </is>
      </c>
      <c r="I75" s="62" t="n">
        <v>3</v>
      </c>
      <c r="J75" s="104" t="inlineStr">
        <is>
          <t>✅ คำตอบที่ถูกต้อง: ข้อ ค. 4
🎯 ทำไมข้อนี้ถึงถูก: คำนวณปริมาณตัวยาที่ต้องการ: 0.2% w/v หมายถึง 0.2 กรัมใน 100 mL ดังนั้นใน 50 mL จะมีตัวยา = (0.2 กรัม หารด้วย 100 mL) คูณ 50 mL = 0.1 กรัม = 100 mg; จำนวนเม็ดที่ต้องใช้ = 100 mg หารด้วย 25 mg/tablet = 4 เม็ด
🔍 ข้ออื่นผิดเพราะอะไร:
• ข้อ ก.: 2 เม็ด ให้ปริมาณตัวยาเพียง 50 mg ซึ่งเท่ากับความเข้มข้น 0.1% w/v เท่านั้น
• ข้อ ข.: 3 เม็ด ให้ปริมาณตัวยา 75 mg ซึ่งไม่เพียงพอต่อสูตรตำรับที่ต้องการ
• ข้อ ง.: 5 เม็ด ให้ปริมาณตัวยา 125 mg ซึ่งเกินกว่าปริมาณที่ต้องการคำนวณ
• ข้อ จ.: 6 เม็ด ให้ปริมาณตัวยา 150 mg ส่งผลให้ความเข้มข้นสูงเกินมาตรฐานสูตรตำรับ</t>
        </is>
      </c>
      <c r="K75" s="104" t="inlineStr"/>
      <c r="L75" s="104" t="inlineStr">
        <is>
          <t>Pharmaceutical Calculations</t>
        </is>
      </c>
      <c r="M75" s="104" t="inlineStr">
        <is>
          <t>Assay &amp; Concentration</t>
        </is>
      </c>
      <c r="N75" s="62" t="inlineStr">
        <is>
          <t>Product</t>
        </is>
      </c>
      <c r="O75" s="104" t="inlineStr">
        <is>
          <t>[SOURCE: ข้อสอบจริง PLE CC1 (Product) ปี 2561 ข้อ 43]</t>
        </is>
      </c>
      <c r="P75" s="62" t="inlineStr">
        <is>
          <t>ข้อสอบเก่า</t>
        </is>
      </c>
      <c r="Q75" s="62" t="inlineStr">
        <is>
          <t>2561</t>
        </is>
      </c>
      <c r="R75" s="62" t="inlineStr"/>
    </row>
    <row r="76">
      <c r="A76" s="180" t="n">
        <v>74</v>
      </c>
      <c r="B76" s="104" t="inlineStr">
        <is>
          <t>การทดสอบการละลายของยาเม็ด (Dissolution test) ผลิตภัณฑ์ยาชนิดเดียวกันจำนวน 5 ตำรับ กำหนดเกณฑ์ Q = 70% ผลการทดสอบ Stage 1 (ทดสอบ 6 เม็ด) พบว่า: ตำรับ A, B, C ผ่านเกณฑ์ครบทั้ง 6 เม็ด; ตำรับ D ผ่านเกณฑ์ 3 เม็ด และมี 3 เม็ดที่ได้ต่ำกว่าเกณฑ์; ตำรับ E ต่ำกว่าเกณฑ์ทั้งหมด 6 เม็ด ข้อใดสรุปผลการทดสอบผิดพลาด</t>
        </is>
      </c>
      <c r="C76" s="104" t="inlineStr"/>
      <c r="D76" s="104" t="inlineStr">
        <is>
          <t>ตำรับ A ผ่านการทดสอบใน Stage 1</t>
        </is>
      </c>
      <c r="E76" s="104" t="inlineStr">
        <is>
          <t>ตำรับ B ผ่านการทดสอบใน Stage 1</t>
        </is>
      </c>
      <c r="F76" s="104" t="inlineStr">
        <is>
          <t>ตำรับ C ผ่านการทดสอบใน Stage 1</t>
        </is>
      </c>
      <c r="G76" s="104" t="inlineStr">
        <is>
          <t>ตำรับ D ไม่ผ่านการทดสอบ Stage 1 ต้องทดสอบต่อใน Stage 2</t>
        </is>
      </c>
      <c r="H76" s="104" t="inlineStr">
        <is>
          <t>ตำรับ E ไม่ผ่านการทดสอบ Stage 2 ต้องทดสอบต่อใน Stage 3</t>
        </is>
      </c>
      <c r="I76" s="62" t="n">
        <v>5</v>
      </c>
      <c r="J76" s="104" t="inlineStr">
        <is>
          <t>✅ คำตอบที่ถูกต้อง: ข้อ จ. ตำรับ E ไม่ผ่านการทดสอบ Stage 2 ต้องทดสอบต่อใน Stage 3
🎯 ทำไมข้อนี้ถึงถูก: ตามเกณฑ์เภสัชตำรับ USP &lt;711&gt; การทดสอบเบื้องต้นทำเพียง 6 เม็ด ซึ่งเป็นขั้นตอนของ Stage 1 (S1) เท่านั้น ตำรับ E ซึ่งไม่ผ่านเกณฑ์ใน S1 จะต้องสรุปว่า ไม่ผ่าน Stage 1 และต้องทดสอบต่อใน Stage 2 (ทดสอบเพิ่มอีก 6 เม็ด รวมเป็น 12 เม็ด) การสรุปว่าไม่ผ่าน Stage 2 จึงเป็นการสรุปผลที่ผิดพลาดเพราะยังไม่ได้ทำการทดสอบ Stage 2
🔍 ข้ออื่นผิดเพราะอะไร:
• ข้อ ก.: ตำรับ A ทุกเม็ดละลายได้ไม่น้อยกว่า Q + 5% (75%) ครบทั้ง 6 เม็ด จึงผ่านเกณฑ์ Stage 1 ถูกต้องแล้ว
• ข้อ ข.: ตำรับ B ทุกเม็ดผ่านเกณฑ์ตามข้อกำหนด Stage 1 จึงสรุปว่าผ่าน Stage 1 ถูกต้องแล้ว
• ข้อ ค.: ตำรับ C ผ่านเกณฑ์ครบทุกหน่วยการทดสอบ จึงสรุปผลผ่าน Stage 1 ถูกต้องแล้ว
• ข้อ ง.: ตำรับ D มีหน่วยที่ละลายต่ำกว่าเกณฑ์ จึงไม่ผ่าน Stage 1 และต้องนำไปทดสอบต่อใน Stage 2 ถูกต้องตามขั้นตอนมาตรฐาน</t>
        </is>
      </c>
      <c r="K76" s="104" t="inlineStr"/>
      <c r="L76" s="104" t="inlineStr">
        <is>
          <t>Pharmaceutical Calculations</t>
        </is>
      </c>
      <c r="M76" s="104" t="inlineStr">
        <is>
          <t>Dissolution &amp; Release profile</t>
        </is>
      </c>
      <c r="N76" s="62" t="inlineStr">
        <is>
          <t>Product</t>
        </is>
      </c>
      <c r="O76" s="104" t="inlineStr">
        <is>
          <t>[SOURCE: ข้อสอบจริง PLE CC1 (Product) ปี 2561 ข้อ 52]</t>
        </is>
      </c>
      <c r="P76" s="62" t="inlineStr">
        <is>
          <t>ข้อสอบเก่า</t>
        </is>
      </c>
      <c r="Q76" s="62" t="inlineStr">
        <is>
          <t>2561</t>
        </is>
      </c>
      <c r="R76" s="62" t="inlineStr"/>
    </row>
    <row r="77">
      <c r="A77" s="180" t="n">
        <v>75</v>
      </c>
      <c r="B77" s="104" t="inlineStr">
        <is>
          <t>จากสูตรตำรับยา Morphine sulfate oral solution ความแรง 10 mg/5 mL หากต้องการเตรียมยานี้ปริมาตร 2 L จะต้องชั่ง Morphine sulfate หนักกี่กรัม</t>
        </is>
      </c>
      <c r="C77" s="104" t="inlineStr"/>
      <c r="D77" s="104" t="inlineStr">
        <is>
          <t>0.2 g</t>
        </is>
      </c>
      <c r="E77" s="104" t="inlineStr">
        <is>
          <t>0.4 g</t>
        </is>
      </c>
      <c r="F77" s="104" t="inlineStr">
        <is>
          <t>2 g</t>
        </is>
      </c>
      <c r="G77" s="104" t="inlineStr">
        <is>
          <t>4 g</t>
        </is>
      </c>
      <c r="H77" s="104" t="inlineStr">
        <is>
          <t>20 g</t>
        </is>
      </c>
      <c r="I77" s="62" t="n">
        <v>4</v>
      </c>
      <c r="J77" s="104" t="inlineStr">
        <is>
          <t>✅ คำตอบที่ถูกต้อง: ข้อ ง. 4 g
🎯 ทำไมข้อนี้ถึงถูก: ความแรงของยาคือ 10 mg ใน 5 mL คิดเป็นความเข้มข้น 2 mg/mL เมื่อต้องการเตรียมปริมาตร 2 L (เท่ากับ 2,000 mL) จะต้องใช้ตัวยา Morphine sulfate เท่ากับ 2 mg/mL คูณ 2,000 mL = 4,000 mg หรือเทียบเท่ากับ 4 g
🔍 ข้ออื่นผิดเพราะอะไร:
• ข้อ ก.: 0.2 g เป็นค่าที่คำนวณผิดพลาดจากการหารผิดส่วน หรือเทียบกับปริมาตรเพียง 100 mL
• ข้อ ข.: 0.4 g เป็นค่าที่คำนวณผิดพลาดจากการเลื่อนจุดทศนิยมผิดไปหนึ่งตำแหน่ง
• ข้อ ค.: 2 g เกิดจากการนำ 1 mg/mL ไปคูณกับ 2,000 mL โดยไม่ได้คำนวณจากความเข้มข้นที่แท้จริง (10 mg/5 mL = 2 mg/mL)
• ข้อ จ.: 20 g เป็นค่าที่คำนวณเกินจริงไป 5 เท่า เกิดจากการนำ 10 mg ไปคูณ 2,000 mL โดยตรงโดยไม่หารด้วย 5 mL</t>
        </is>
      </c>
      <c r="K77" s="104" t="inlineStr"/>
      <c r="L77" s="104" t="inlineStr">
        <is>
          <t>Pharmaceutical Calculations</t>
        </is>
      </c>
      <c r="M77" s="104" t="inlineStr">
        <is>
          <t>Compounding adjustments</t>
        </is>
      </c>
      <c r="N77" s="62" t="inlineStr">
        <is>
          <t>Product</t>
        </is>
      </c>
      <c r="O77" s="104" t="inlineStr">
        <is>
          <t>[SOURCE: ข้อสอบจริง PLE CC1 (Product) ปี 2561 ข้อ 66]</t>
        </is>
      </c>
      <c r="P77" s="62" t="inlineStr">
        <is>
          <t>ข้อสอบเก่า</t>
        </is>
      </c>
      <c r="Q77" s="62" t="inlineStr">
        <is>
          <t>2561</t>
        </is>
      </c>
      <c r="R77" s="62" t="inlineStr"/>
    </row>
    <row r="78">
      <c r="A78" s="180" t="n">
        <v>76</v>
      </c>
      <c r="B78" s="104" t="inlineStr">
        <is>
          <t>ยาเม็ด A มีขนาดความแรงระบุบนฉลาก 100 mg ต่อเม็ด นำยาเม็ด A ที่มีน้ำหนักเฉลี่ย 350 mg ต่อเม็ดมาบด ชั่งผงยามา 140 mg นำไปสกัดและปรับปริมาตรจนได้สารละลายตัวอย่าง เมื่อนำไปฉีดวิเคราะห์ด้วย HPLC ได้พื้นที่ใต้พีคเท่ากับ 2,500 เทียบกับสารละลายมาตรฐาน (ความเข้มข้น 0.1 mg/mL เตรียมในสภาวะและตัวทำละลายเดียวกัน) ซึ่งให้พื้นที่ใต้พีคเท่ากับ 2,500 เม็ดยานี้มีปริมาณตัวยาสำคัญคิดเป็นร้อยละเท่าใดของปริมาณที่ระบุบนฉลาก (% Labeled Amount)</t>
        </is>
      </c>
      <c r="C78" s="104" t="inlineStr"/>
      <c r="D78" s="104" t="inlineStr">
        <is>
          <t>100%</t>
        </is>
      </c>
      <c r="E78" s="104" t="inlineStr">
        <is>
          <t>68%</t>
        </is>
      </c>
      <c r="F78" s="104" t="inlineStr">
        <is>
          <t>146%</t>
        </is>
      </c>
      <c r="G78" s="104" t="inlineStr">
        <is>
          <t>84%</t>
        </is>
      </c>
      <c r="H78" s="104" t="inlineStr">
        <is>
          <t>72%</t>
        </is>
      </c>
      <c r="I78" s="62" t="n">
        <v>1</v>
      </c>
      <c r="J78" s="104" t="inlineStr">
        <is>
          <t>✅ คำตอบที่ถูกต้อง: ข้อ ก. 100%
🎯 ทำไมข้อนี้ถึงถูก: ในผงยา 140 mg มีปริมาณตัวยาตามทฤษฎี = (100 mg / 350 mg) คูณ 140 mg = 40 mg เมื่อนำไปตรวจวัด HPLC ได้พื้นที่ใต้พีค 2,500 เท่ากับ Standard ทุกประการ (อัตราส่วนพีค = 1.0) แสดงว่ามีตัวยาจริงเท่ากับ 40 mg ตามทฤษฎี เมื่อคำนวณกลับไปเป็นปริมาณตัวยาต่อหนึ่งเม็ดหนัก 350 mg จะได้ตัวยา = 40 mg คูณ (350 mg / 140 mg) = 100 mg พอดี คิดเป็น (100 mg / 100 mg) คูณ 100 = 100% Labeled Amount
🔍 ข้ออื่นผิดเพราะอะไร:
• ข้อ ข.: 68% เป็นค่าที่คำนวณผิดพลาดจากการกลับเศษเป็นส่วนของอัตราส่วนน้ำหนัก
• ข้อ ค.: 146% เกิดจากการสับสนระหว่างน้ำหนักเม็ดยา 350 mg กับน้ำหนักผงยาที่ชั่ง 140 mg
• ข้อ ง.: 84% เป็นค่าตัวเลขหลอกที่คำนวณผิดพลาดจากการเทียบสัดส่วน
• ข้อ จ.: 72% เป็นค่าตัวเลขหลอกที่เกิดจากการคำนวณผิดทางสถิติ</t>
        </is>
      </c>
      <c r="K78" s="104" t="inlineStr"/>
      <c r="L78" s="104" t="inlineStr">
        <is>
          <t>Pharmaceutical Calculations</t>
        </is>
      </c>
      <c r="M78" s="104" t="inlineStr">
        <is>
          <t>Assay &amp; Concentration</t>
        </is>
      </c>
      <c r="N78" s="62" t="inlineStr">
        <is>
          <t>Product</t>
        </is>
      </c>
      <c r="O78" s="104" t="inlineStr">
        <is>
          <t>[SOURCE: ข้อสอบจริง PLE CC1 (Product) ปี 2561 ข้อ 83]</t>
        </is>
      </c>
      <c r="P78" s="62" t="inlineStr">
        <is>
          <t>ข้อสอบเก่า</t>
        </is>
      </c>
      <c r="Q78" s="62" t="inlineStr">
        <is>
          <t>2561</t>
        </is>
      </c>
      <c r="R78" s="62" t="inlineStr"/>
    </row>
    <row r="79">
      <c r="A79" s="180" t="n">
        <v>77</v>
      </c>
      <c r="B79" s="104" t="inlineStr">
        <is>
          <t>การเตรียมยาน้ำเชื่อมหรือสารละลาย Morphine oral solution สำหรับผู้ป่วยเฉพาะราย (Extemporaneous preparation) ที่มีน้ำเป็นตัวทำละลายในสูตรตำรับ และไม่มีข้อมูลการศึกษาความคงตัวเฉพาะระบุไว้ ตามเกณฑ์มาตรฐาน USP &lt;795&gt; กำหนดให้มีวันสิ้นสุดการใช้ (Beyond-Use Date: BUD) ไม่เกินกี่วัน เมื่อเก็บรักษาในตู้เย็น (Cold temperature 2°C ถึง 8°C)</t>
        </is>
      </c>
      <c r="C79" s="104" t="inlineStr"/>
      <c r="D79" s="104" t="inlineStr">
        <is>
          <t>ทันทีที่เตรียมเสร็จ</t>
        </is>
      </c>
      <c r="E79" s="104" t="inlineStr">
        <is>
          <t>ภายใน 24 ชั่วโมง</t>
        </is>
      </c>
      <c r="F79" s="104" t="inlineStr">
        <is>
          <t>ภายใน 3 วัน</t>
        </is>
      </c>
      <c r="G79" s="104" t="inlineStr">
        <is>
          <t>ภายใน 7 วัน</t>
        </is>
      </c>
      <c r="H79" s="104" t="inlineStr">
        <is>
          <t>ภายใน 14 วัน</t>
        </is>
      </c>
      <c r="I79" s="62" t="n">
        <v>5</v>
      </c>
      <c r="J79" s="104" t="inlineStr">
        <is>
          <t>✅ คำตอบที่ถูกต้อง: ข้อ จ. ภายใน 14 วัน
🎯 ทำไมข้อนี้ถึงถูก: ตามเกณฑ์มาตรฐานของเภสัชตำรับ USP &lt;795&gt; Pharmaceutical Compounding - Nonsterile Preparations สำหรับตำรับยาน้ำรับประทานที่มีน้ำเป็นส่วนประกอบ (Water-containing oral formulations) และไม่มีข้อมูลการศึกษาความคงตัวเฉพาะ กำหนดให้ระบุค่า Beyond-Use Date (BUD) ได้ไม่เกิน 14 วัน เมื่อเก็บรักษาไว้ในสภาวะควบคุมอุณหภูมิแช่เย็น (Controlled cold temperature 2°C ถึง 8°C)
🔍 ข้ออื่นผิดเพราะอะไร:
• ข้อ ก.: ทันทีที่เตรียมเสร็จ ใช้สำหรับยาฉีดผสมเฉพาะรายบางชนิดที่ไม่คงตัวอย่างยิ่ง ไม่ใช่เกณฑ์ BUD ของยาน้ำรับประทาน
• ข้อ ข.: ภายใน 24 ชั่วโมง เป็นเกณฑ์การใช้สำหรับยาฉีดสารน้ำทางหลอดเลือดดำบางชนิด
• ข้อ ค.: ภายใน 3 วัน ไม่ใช่ตัวเลขเกณฑ์มาตรฐานตามเภสัชตำรับ USP &lt;795&gt;
• ข้อ ง.: ภายใน 7 วัน ไม่ตรงกับข้อกำหนดเภสัชตำรับสำหรับยาน้ำรับประทานที่มีน้ำซึ่งอนุญาตได้สูงสุด 14 วันในตู้เย็น</t>
        </is>
      </c>
      <c r="K79" s="104" t="inlineStr"/>
      <c r="L79" s="104" t="inlineStr">
        <is>
          <t>Pharmaceutical Calculations</t>
        </is>
      </c>
      <c r="M79" s="104" t="inlineStr">
        <is>
          <t>Beyond-Use Date (BUD)</t>
        </is>
      </c>
      <c r="N79" s="62" t="inlineStr">
        <is>
          <t>Product</t>
        </is>
      </c>
      <c r="O79" s="104" t="inlineStr">
        <is>
          <t>[SOURCE: ข้อสอบจริง PLE CC1 (Product) ปี 2561 ข้อ 105]</t>
        </is>
      </c>
      <c r="P79" s="62" t="inlineStr">
        <is>
          <t>ข้อสอบเก่า</t>
        </is>
      </c>
      <c r="Q79" s="62" t="inlineStr">
        <is>
          <t>2561</t>
        </is>
      </c>
      <c r="R79" s="62" t="inlineStr"/>
    </row>
    <row r="80">
      <c r="A80" s="180" t="n">
        <v>78</v>
      </c>
      <c r="B80" s="104" t="inlineStr">
        <is>
          <t>จงคำนวณหาปริมาณเบสของยาเหน็บที่ต้องใช้เตรียม 1 แท่ง โดยยาเหน็บเปล่าหนัก 2.0 กรัม กำหนดให้มีตัวยาสำคัญหนัก 500 มิลลิกรัมต่อแท่ง และมีค่า Displacement Value (D.V.) เท่ากับ 1.1</t>
        </is>
      </c>
      <c r="C80" s="104" t="inlineStr"/>
      <c r="D80" s="104" t="inlineStr">
        <is>
          <t>0.45 กรัม</t>
        </is>
      </c>
      <c r="E80" s="104" t="inlineStr">
        <is>
          <t>0.55 กรัม</t>
        </is>
      </c>
      <c r="F80" s="104" t="inlineStr">
        <is>
          <t>1.45 กรัม</t>
        </is>
      </c>
      <c r="G80" s="104" t="inlineStr">
        <is>
          <t>1.55 กรัม</t>
        </is>
      </c>
      <c r="H80" s="104" t="inlineStr">
        <is>
          <t>2.00 กรัม</t>
        </is>
      </c>
      <c r="I80" s="62" t="n">
        <v>3</v>
      </c>
      <c r="J80" s="104" t="inlineStr">
        <is>
          <t>✅ คำตอบที่ถูกต้อง: ข้อ ค. 1.45 กรัม
🎯 ทำไมข้อนี้ถึงถูก: น้ำหนักเบสที่ต้องใช้เตรียมยาเหน็บ 1 แท่ง คำนวณจากสูตร B = W ลบ (D คูณ f) โดย 1 แท่งหนัก 2.0 กรัม มีตัวยา 0.50 กรัม และใช้ displacement factor f = 1.1 จะได้ปริมาณเบสที่ถูกแทนที่ = 0.50 คูณ 1.1 = 0.55 กรัม ดังนั้นน้ำหนักเบสที่ต้องชั่งจริงต่อแท่ง = 2.0 ลบ 0.55 = 1.45 กรัม
🔍 ข้ออื่นผิดเพราะอะไร:
• ข้อ ก.: 0.45 กรัม เป็นผลจากการนำตัวยาหารด้วย 1.1 ไม่ใช่น้ำหนักเบสที่ต้องใช้
• ข้อ ข.: 0.55 กรัม เป็นปริมาณเบสที่ถูกแทนที่ด้วยตัวยา ไม่ใช่น้ำหนักเบสที่นำมาเตรียม
• ข้อ ง.: 1.55 กรัม คำนวณจาก 2.0 ลบ 0.45 กรัม ซึ่งไม่ได้ใช้ displacement factor ตามเฉลยข้อสอบ
• ข้อ จ.: 2.00 กรัม เป็นน้ำหนักของยาเหน็บเปล่าที่ไม่มีตัวยาสำคัญ</t>
        </is>
      </c>
      <c r="K80" s="104" t="inlineStr"/>
      <c r="L80" s="104" t="inlineStr">
        <is>
          <t>Pharmaceutical Calculations</t>
        </is>
      </c>
      <c r="M80" s="104" t="inlineStr">
        <is>
          <t>Compounding adjustments</t>
        </is>
      </c>
      <c r="N80" s="62" t="inlineStr">
        <is>
          <t>Product</t>
        </is>
      </c>
      <c r="O80" s="104" t="inlineStr">
        <is>
          <t>[SOURCE: ข้อสอบจริง PLE CC1 (Product) ปี 2559 ข้อ 38]</t>
        </is>
      </c>
      <c r="P80" s="62" t="inlineStr">
        <is>
          <t>ข้อสอบเก่า</t>
        </is>
      </c>
      <c r="Q80" s="62" t="inlineStr">
        <is>
          <t>2559</t>
        </is>
      </c>
      <c r="R80" s="62" t="inlineStr"/>
    </row>
    <row r="81">
      <c r="A81" s="180" t="n">
        <v>79</v>
      </c>
      <c r="B81" s="104" t="inlineStr">
        <is>
          <t>แพทย์ต้องการให้ Potassium chloride (KCl) แก่ผู้ป่วยขนาด 60 mEq ต่อวัน หากโรงพยาบาลมีสารละลาย KCl ความเข้มข้น 74.5 g/L จะต้องบริหารสารละลายนี้แก่ผู้ป่วยกี่มิลลิลิตรต่อวัน (กำหนดให้ MW ของ KCl = 74.5 g/mol)</t>
        </is>
      </c>
      <c r="C81" s="104" t="inlineStr"/>
      <c r="D81" s="104" t="inlineStr">
        <is>
          <t>15 มิลลิลิตร</t>
        </is>
      </c>
      <c r="E81" s="104" t="inlineStr">
        <is>
          <t>30 มิลลิลิตร</t>
        </is>
      </c>
      <c r="F81" s="104" t="inlineStr">
        <is>
          <t>45 มิลลิลิตร</t>
        </is>
      </c>
      <c r="G81" s="104" t="inlineStr">
        <is>
          <t>60 มิลลิลิตร</t>
        </is>
      </c>
      <c r="H81" s="104" t="inlineStr">
        <is>
          <t>75 มิลลิลิตร</t>
        </is>
      </c>
      <c r="I81" s="62" t="n">
        <v>4</v>
      </c>
      <c r="J81" s="104" t="inlineStr">
        <is>
          <t>✅ คำตอบที่ถูกต้อง: ข้อ ง. 60 มิลลิลิตร
🎯 ทำไมข้อนี้ถึงถูก: KCl มีโมเลกุลน้ำหนัก 74.5 g/mol และมี valence เท่ากับ 1 ดังนั้น KCl 1 mEq = 74.5 mg สารละลายเข้มข้น 74.5 g/L เท่ากับ 74.5 mg/mL ซึ่งให้ความเข้มข้นเท่ากับ 1 mEq/mL ดังนั้นเมื่อต้องการขนาด 60 mEq ต่อวัน จะต้องใช้สารละลายปริมาตรเท่ากับ 60 mL พอดี
🔍 ข้ออื่นผิดเพราะอะไร:
• ข้อ ก.: 15 มิลลิลิตร ให้ปริมาณ KCl เพียง 15 mEq ซึ่งน้อยกว่าขนาดที่แพทย์สั่ง 4 เท่า
• ข้อ ข.: 30 มิลลิลิตร ให้ปริมาณ KCl เพียง 30 mEq คิดเป็นครึ่งหนึ่งของขนาดที่ต้องการ
• ข้อ ค.: 45 มิลลิลิตร ให้ปริมาณ KCl 45 mEq ต่ำกว่าขนาดที่กำหนด
• ข้อ จ.: 75 มิลลิลิตร ให้ปริมาณ KCl 75 mEq สูงเกินขนาดที่แพทย์สั่ง</t>
        </is>
      </c>
      <c r="K81" s="104" t="inlineStr"/>
      <c r="L81" s="104" t="inlineStr">
        <is>
          <t>Pharmaceutical Calculations</t>
        </is>
      </c>
      <c r="M81" s="104" t="inlineStr">
        <is>
          <t>Assay &amp; Concentration</t>
        </is>
      </c>
      <c r="N81" s="62" t="inlineStr">
        <is>
          <t>Product</t>
        </is>
      </c>
      <c r="O81" s="104" t="inlineStr">
        <is>
          <t>[SOURCE: ข้อสอบจริง PLE CC1 (Product) ปี 2559 ข้อ 17]</t>
        </is>
      </c>
      <c r="P81" s="62" t="inlineStr">
        <is>
          <t>ข้อสอบเก่า</t>
        </is>
      </c>
      <c r="Q81" s="62" t="inlineStr">
        <is>
          <t>2559</t>
        </is>
      </c>
      <c r="R81" s="62" t="inlineStr"/>
    </row>
    <row r="82">
      <c r="A82" s="180" t="n">
        <v>80</v>
      </c>
      <c r="B82" s="104" t="inlineStr">
        <is>
          <t>ยาเม็ดขนาด 400 mg มีเกณฑ์มาตรฐานปริมาณตัวยาสำคัญ (% Labeled amount) กำหนดไว้ที่ 97.0% - 101.0% เมื่อนำตัวอย่าง 2 รุ่นการผลิตมาตรวจวิเคราะห์หาปริมาณตัวยา (Assay) พบว่า Lot 1 ตรวจพบ 390 mg และ Lot 2 ตรวจพบ 385 mg ข้อสรุปใดต่อไปนี้ถูกต้อง</t>
        </is>
      </c>
      <c r="C82" s="104" t="inlineStr"/>
      <c r="D82" s="104" t="inlineStr">
        <is>
          <t>Lot 1 ผ่านเกณฑ์ และ Lot 2 ไม่ผ่านเกณฑ์</t>
        </is>
      </c>
      <c r="E82" s="104" t="inlineStr">
        <is>
          <t>Lot 1 ไม่ผ่านเกณฑ์ และ Lot 2 ผ่านเกณฑ์</t>
        </is>
      </c>
      <c r="F82" s="104" t="inlineStr">
        <is>
          <t>ทั้ง Lot 1 และ Lot 2 ผ่านเกณฑ์มาตรฐาน</t>
        </is>
      </c>
      <c r="G82" s="104" t="inlineStr">
        <is>
          <t>ทั้ง Lot 1 และ Lot 2 ไม่ผ่านเกณฑ์มาตรฐาน</t>
        </is>
      </c>
      <c r="H82" s="104" t="inlineStr">
        <is>
          <t>ข้อมูลไม่เพียงพอ ต้องทำการทดสอบซ้ำอีก 10 เม็ด</t>
        </is>
      </c>
      <c r="I82" s="62" t="n">
        <v>1</v>
      </c>
      <c r="J82" s="104" t="inlineStr">
        <is>
          <t>✅ คำตอบที่ถูกต้อง: ข้อ ก. Lot 1 ผ่านเกณฑ์ และ Lot 2 ไม่ผ่านเกณฑ์
🎯 ทำไมข้อนี้ถึงถูก: การคำนวณ % Labeled amount:
Lot 1: (390 / 400) คูณ 100 = 97.5% ซึ่งอยู่ในช่วงเกณฑ์ 97.0% - 101.0% จึงผ่านเกณฑ์
Lot 2: (385 / 400) คูณ 100 = 96.25% ซึ่งต่ำกว่าเกณฑ์ขั้นต่ำ 97.0% จึงไม่ผ่านเกณฑ์
🔍 ข้ออื่นผิดเพราะอะไร:
• ข้อ ข.: ไม่ถูกต้อง เพราะ Lot 1 ได้ 97.5% ซึ่งผ่านเกณฑ์ ส่วน Lot 2 ได้เพียง 96.25% ซึ่งตกเกณฑ์
• ข้อ ค.: ไม่ถูกต้อง เพราะ Lot 2 มีปริมาณตัวยาต่ำกว่า 97.0% จึงไม่ผ่านเกณฑ์
• ข้อ ง.: ไม่ถูกต้อง เพราะ Lot 1 มีปริมาณตัวยาสำคัญผ่านเกณฑ์มาตรฐานอย่างชัดเจน
• ข้อ จ.: ไม่ถูกต้อง เพราะข้อมูลการตรวจวิเคราะห์ที่ให้มาเพียงพอต่อการตัดสินตามข้อกำหนดมาตรฐาน</t>
        </is>
      </c>
      <c r="K82" s="104" t="inlineStr"/>
      <c r="L82" s="104" t="inlineStr">
        <is>
          <t>Pharmaceutical Calculations</t>
        </is>
      </c>
      <c r="M82" s="104" t="inlineStr">
        <is>
          <t>Assay &amp; Concentration</t>
        </is>
      </c>
      <c r="N82" s="62" t="inlineStr">
        <is>
          <t>Product</t>
        </is>
      </c>
      <c r="O82" s="104" t="inlineStr">
        <is>
          <t>[SOURCE: ข้อสอบจริง PLE CC1 (Product) ปี 2559 ข้อ 25]</t>
        </is>
      </c>
      <c r="P82" s="62" t="inlineStr">
        <is>
          <t>ข้อสอบเก่า</t>
        </is>
      </c>
      <c r="Q82" s="62" t="inlineStr">
        <is>
          <t>2559</t>
        </is>
      </c>
      <c r="R82" s="62" t="inlineStr"/>
    </row>
    <row r="83">
      <c r="A83" s="180" t="n">
        <v>81</v>
      </c>
      <c r="B83" s="104" t="inlineStr">
        <is>
          <t>หากผู้ป่วยต้องการ Potassium chloride (KCl) ขนาด 60 mEq ต่อวัน จะต้องให้สารละลาย KCl ความเข้มข้น 74.5 g/L กี่มิลลิลิตร (กำหนดให้ MW ของ KCl = 74.5 g/mol)</t>
        </is>
      </c>
      <c r="C83" s="104" t="inlineStr"/>
      <c r="D83" s="104" t="inlineStr">
        <is>
          <t>15 มิลลิลิตร</t>
        </is>
      </c>
      <c r="E83" s="104" t="inlineStr">
        <is>
          <t>30 มิลลิลิตร</t>
        </is>
      </c>
      <c r="F83" s="104" t="inlineStr">
        <is>
          <t>45 มิลลิลิตร</t>
        </is>
      </c>
      <c r="G83" s="104" t="inlineStr">
        <is>
          <t>60 มิลลิลิตร</t>
        </is>
      </c>
      <c r="H83" s="104" t="inlineStr">
        <is>
          <t>75 มิลลิลิตร</t>
        </is>
      </c>
      <c r="I83" s="62" t="n">
        <v>4</v>
      </c>
      <c r="J83" s="104" t="inlineStr">
        <is>
          <t>✅ คำตอบที่ถูกต้อง: ข้อ ง. 60 มิลลิลิตร
🎯 ทำไมข้อนี้ถึงถูก: KCl ความเข้มข้น 74.5 g/L เท่ากับ 74.5 mg/mL เนื่องจาก KCl มี MW = 74.5 g/mol และ valence = 1 สารละลาย 1 mL จึงมีปริมาณ KCl เท่ากับ 1 mEq พอดี ดังนั้นหากต้องการให้ผู้ป่วย 60 mEq ต่อวัน จะต้องให้สารละลายปริมาตรเท่ากับ 60 mL
🔍 ข้ออื่นผิดเพราะอะไร:
• ข้อ ก.: 15 มิลลิลิตร ให้ปริมาณ KCl เพียง 15 mEq ไม่เพียงพอต่อการรักษา
• ข้อ ข.: 30 มิลลิลิตร ให้ปริมาณ KCl เพียง 30 mEq คิดเป็นครึ่งหนึ่งของขนาดที่ต้องการ
• ข้อ ค.: 45 มิลลิลิตร ให้ปริมาณ KCl 45 mEq ต่ำกว่าขนาดที่กำหนด
• ข้อ จ.: 75 มิลลิลิตร ให้ปริมาณ KCl 75 mEq สูงเกินขนาดที่แพทย์สั่ง</t>
        </is>
      </c>
      <c r="K83" s="104" t="inlineStr"/>
      <c r="L83" s="104" t="inlineStr">
        <is>
          <t>Pharmaceutical Calculations</t>
        </is>
      </c>
      <c r="M83" s="104" t="inlineStr">
        <is>
          <t>Assay &amp; Concentration</t>
        </is>
      </c>
      <c r="N83" s="62" t="inlineStr">
        <is>
          <t>Product</t>
        </is>
      </c>
      <c r="O83" s="104" t="inlineStr">
        <is>
          <t>[SOURCE: ข้อสอบจริง PLE CC1 (Product) ปี 2559 ข้อ 40]</t>
        </is>
      </c>
      <c r="P83" s="62" t="inlineStr">
        <is>
          <t>ข้อสอบเก่า</t>
        </is>
      </c>
      <c r="Q83" s="62" t="inlineStr">
        <is>
          <t>2559</t>
        </is>
      </c>
      <c r="R83" s="62" t="inlineStr"/>
    </row>
    <row r="84">
      <c r="A84" s="180" t="n">
        <v>82</v>
      </c>
      <c r="B84" s="104" t="inlineStr">
        <is>
          <t>ยาเม็ด Ferrous sulfate ขนาด 100 mg ประกอบด้วยธาตุเหล็ก (Elemental iron) 20 mg หากแพทย์ต้องการให้ธาตุเหล็กแก่ผู้ป่วยขนาด 60 mg ต่อวัน ผู้ป่วยจะต้องรับประทานยาวันละกี่เม็ด</t>
        </is>
      </c>
      <c r="C84" s="104" t="inlineStr"/>
      <c r="D84" s="104" t="inlineStr">
        <is>
          <t>1 เม็ด</t>
        </is>
      </c>
      <c r="E84" s="104" t="inlineStr">
        <is>
          <t>2 เม็ด</t>
        </is>
      </c>
      <c r="F84" s="104" t="inlineStr">
        <is>
          <t>3 เม็ด</t>
        </is>
      </c>
      <c r="G84" s="104" t="inlineStr">
        <is>
          <t>4 เม็ด</t>
        </is>
      </c>
      <c r="H84" s="104" t="inlineStr">
        <is>
          <t>5 เม็ด</t>
        </is>
      </c>
      <c r="I84" s="62" t="n">
        <v>3</v>
      </c>
      <c r="J84" s="104" t="inlineStr">
        <is>
          <t>✅ คำตอบที่ถูกต้อง: ข้อ ค. 3 เม็ด
🎯 ทำไมข้อนี้ถึงถูก: ยาเม็ด Ferrous sulfate 1 เม็ด (100 mg) ให้ธาตุเหล็ก 20 mg ดังนั้นหากผู้ป่วยต้องการธาตุเหล็กขนาด 60 mg จะต้องรับประทานยาจำนวน = 60 / 20 = 3 เม็ดต่อวัน
🔍 ข้ออื่นผิดเพราะอะไร:
• ข้อ ก.: 1 เม็ด ให้ธาตุเหล็กเพียง 20 mg ไม่เพียงพอต่อการรักษาภาวะขาดธาตุเหล็ก
• ข้อ ข.: 2 เม็ด ให้ธาตุเหล็ก 40 mg ต่ำกว่าขนาดที่แพทย์ต้องการ
• ข้อ ง.: 4 เม็ด ให้ธาตุเหล็ก 80 mg สูงเกินขนาดที่กำหนด
• ข้อ จ.: 5 เม็ด ให้ธาตุเหล็ก 100 mg สูงเกินขนาดและเพิ่มความเสี่ยงต่อการเกิดผลข้างเคียงต่อระบบทางเดินอาหาร เช่น ท้องผูกและคลื่นไส้</t>
        </is>
      </c>
      <c r="K84" s="104" t="inlineStr"/>
      <c r="L84" s="104" t="inlineStr">
        <is>
          <t>Pharmaceutical Calculations</t>
        </is>
      </c>
      <c r="M84" s="104" t="inlineStr">
        <is>
          <t>Compounding adjustments</t>
        </is>
      </c>
      <c r="N84" s="62" t="inlineStr">
        <is>
          <t>Product</t>
        </is>
      </c>
      <c r="O84" s="104" t="inlineStr">
        <is>
          <t>[SOURCE: ข้อสอบจริง PLE CC1 (Product) ปี 2559 ข้อ 42]</t>
        </is>
      </c>
      <c r="P84" s="62" t="inlineStr">
        <is>
          <t>ข้อสอบเก่า</t>
        </is>
      </c>
      <c r="Q84" s="62" t="inlineStr">
        <is>
          <t>2559</t>
        </is>
      </c>
      <c r="R84" s="62" t="inlineStr"/>
    </row>
    <row r="85">
      <c r="A85" s="180" t="n">
        <v>83</v>
      </c>
      <c r="B85" s="104" t="inlineStr">
        <is>
          <t>จากข้อมูลการควบคุมคุณภาพยาเม็ดขนาด 400 mg ซึ่งกำหนดเกณฑ์มาตรฐาน % Labeled amount อยู่ที่ 97.0% - 101.0% เมื่อนำตัวอย่าง 2 รุ่นการผลิตมาตรวจหาปริมาณตัวยาสำคัญ (Assay) พบว่า Lot 1 ตรวจพบ 390 mg และ Lot 2 ตรวจพบ 385 mg ข้อใดต่อไปนี้สรุปถูกต้อง</t>
        </is>
      </c>
      <c r="C85" s="104" t="inlineStr">
        <is>
          <t>cc1_product/image118.png</t>
        </is>
      </c>
      <c r="D85" s="104" t="inlineStr">
        <is>
          <t>Lot 1 ผ่านเกณฑ์มาตรฐาน และ Lot 2 ผ่านเกณฑ์มาตรฐาน</t>
        </is>
      </c>
      <c r="E85" s="104" t="inlineStr">
        <is>
          <t>Lot 1 ผ่านเกณฑ์มาตรฐาน และ Lot 2 ไม่ผ่านเกณฑ์มาตรฐาน</t>
        </is>
      </c>
      <c r="F85" s="104" t="inlineStr">
        <is>
          <t>Lot 1 ไม่ผ่านเกณฑ์มาตรฐาน และ Lot 2 ผ่านเกณฑ์มาตรฐาน</t>
        </is>
      </c>
      <c r="G85" s="104" t="inlineStr">
        <is>
          <t>ทั้ง Lot 1 และ Lot 2 ไม่ผ่านเกณฑ์มาตรฐาน</t>
        </is>
      </c>
      <c r="H85" s="104" t="inlineStr">
        <is>
          <t>ข้อมูลไม่เพียงพอ ต้องอาศัยข้อมูลเพิ่มเติม</t>
        </is>
      </c>
      <c r="I85" s="62" t="n">
        <v>2</v>
      </c>
      <c r="J85" s="104" t="inlineStr">
        <is>
          <t>✅ คำตอบที่ถูกต้อง: ข้อ ข. Lot 1 ผ่านเกณฑ์มาตรฐาน และ Lot 2 ไม่ผ่านเกณฑ์มาตรฐาน
🎯 ทำไมข้อนี้ถึงถูก: การคำนวณ % Labeled amount เทียบกับขนาดที่ระบุบนฉลาก 400 mg:
Lot 1: (390 / 400) คูณ 100 = 97.5% (อยู่ในช่วง 97.0% - 101.0% จึงผ่านเกณฑ์)
Lot 2: (385 / 400) คูณ 100 = 96.25% (ต่ำกว่าเกณฑ์ขั้นต่ำ 97.0% จึงไม่ผ่านเกณฑ์)
🔍 ข้ออื่นผิดเพราะอะไร:
• ข้อ ก.: ไม่ถูกต้อง เพราะ Lot 2 มีปริมาณตัวยาสำคัญเพียง 96.25% ซึ่งต่ำกว่าเกณฑ์มาตรฐานขั้นต่ำ
• ข้อ ค.: ไม่ถูกต้อง เพราะ Lot 1 มีปริมาณตัวยาสำคัญอยู่ในเกณฑ์มาตรฐานที่ยอมรับได้
• ข้อ ง.: ไม่ถูกต้อง เพราะ Lot 1 ผ่านเกณฑ์มาตรฐานอย่างถูกต้อง
• ข้อ จ.: ไม่ถูกต้อง เพราะข้อมูลการตรวจวิเคราะห์ที่ให้มาเพียงพอต่อการตัดสินตามข้อกำหนด</t>
        </is>
      </c>
      <c r="K85" s="104" t="inlineStr"/>
      <c r="L85" s="104" t="inlineStr">
        <is>
          <t>Pharmaceutical Calculations</t>
        </is>
      </c>
      <c r="M85" s="104" t="inlineStr">
        <is>
          <t>Assay &amp; Concentration</t>
        </is>
      </c>
      <c r="N85" s="62" t="inlineStr">
        <is>
          <t>Product</t>
        </is>
      </c>
      <c r="O85" s="104" t="inlineStr">
        <is>
          <t>[SOURCE: ข้อสอบจริง PLE CC1 (Product) ปี 2559 ข้อ 43]</t>
        </is>
      </c>
      <c r="P85" s="62" t="inlineStr">
        <is>
          <t>ข้อสอบเก่า</t>
        </is>
      </c>
      <c r="Q85" s="62" t="inlineStr">
        <is>
          <t>2559</t>
        </is>
      </c>
      <c r="R85" s="62" t="inlineStr"/>
    </row>
    <row r="86">
      <c r="A86" s="180" t="n">
        <v>84</v>
      </c>
      <c r="B86" s="104" t="inlineStr">
        <is>
          <t>ผู้ป่วยโรคหอบหืดเดิมได้รับยา Theophylline SR ขนาด 200 mg รับประทานครั้งละ 1 เม็ด วันละ 2 ครั้ง (รวม 400 mg ต่อวัน) แพทย์ต้องการเปลี่ยนเป็นยาฉีด Aminophylline จะต้องให้ขนาดยา Aminophylline กี่มิลลิกรัมต่อวัน (กำหนดค่า Salt fraction: Theophylline มี S = 1.0, Aminophylline มี S = 0.8)</t>
        </is>
      </c>
      <c r="C86" s="104" t="inlineStr"/>
      <c r="D86" s="104" t="inlineStr">
        <is>
          <t>200 mg</t>
        </is>
      </c>
      <c r="E86" s="104" t="inlineStr">
        <is>
          <t>320 mg</t>
        </is>
      </c>
      <c r="F86" s="104" t="inlineStr">
        <is>
          <t>400 mg</t>
        </is>
      </c>
      <c r="G86" s="104" t="inlineStr">
        <is>
          <t>450 mg</t>
        </is>
      </c>
      <c r="H86" s="104" t="inlineStr">
        <is>
          <t>500 mg</t>
        </is>
      </c>
      <c r="I86" s="62" t="n">
        <v>5</v>
      </c>
      <c r="J86" s="104" t="inlineStr">
        <is>
          <t>✅ คำตอบที่ถูกต้อง: ข้อ จ. 500 mg
🎯 ทำไมข้อนี้ถึงถูก: ผู้ป่วยได้รับ Theophylline วันละ 200 คูณ 2 = 400 mg ต่อวัน โดย Theophylline มี S = 1.0 และ Aminophylline เป็นเกลือ ethylenediamine ที่มีสัดส่วน theophylline คิดเป็น S = 0.8 การคำนวณขนาดยา Aminophylline ที่เทียบเท่าทำได้จากสูตร: ขนาดยา Aminophylline = ขนาดยา Theophylline หารด้วย S = 400 หารด้วย 0.8 = 500 mg ต่อวัน
🔍 ข้ออื่นผิดเพราะอะไร:
• ข้อ ก.: 200 mg เป็นเพียงขนาด Theophylline ต่อหนึ่งมื้อ ไม่ใช่ขนาดรวมต่อวัน
• ข้อ ข.: 320 mg เกิดจากการนำ 400 คูณด้วย 0.8 ซึ่งเป็นการคำนวณที่ผิดทิศทาง (นำสัดส่วนเกลือไปคูณแทนที่จะนำไปหาร)
• ข้อ ค.: 400 mg เป็นขนาดของ Theophylline เดิม หากให้ Aminophylline 400 mg ผู้ป่วยจะได้รับ Theophylline จริงเพียง 320 mg ซึ่งขนาดยาจะต่ำเกินไป
• ข้อ ง.: 450 mg ไม่ตรงตามผลการคำนวณสัดส่วนเกลือ 0.8</t>
        </is>
      </c>
      <c r="K86" s="104" t="inlineStr"/>
      <c r="L86" s="104" t="inlineStr">
        <is>
          <t>Pharmaceutical Calculations</t>
        </is>
      </c>
      <c r="M86" s="104" t="inlineStr">
        <is>
          <t>Compounding adjustments</t>
        </is>
      </c>
      <c r="N86" s="62" t="inlineStr">
        <is>
          <t>Product</t>
        </is>
      </c>
      <c r="O86" s="104" t="inlineStr">
        <is>
          <t>[SOURCE: ข้อสอบจริง PLE CC1 (Product) ปี 2559 ข้อ 52] [RECONSTRUCTED: ปรับแต่งและเติมเต็มบริบทโจทย์เพื่อความสมบูรณ์]</t>
        </is>
      </c>
      <c r="P86" s="62" t="inlineStr">
        <is>
          <t>ข้อสอบเก่า</t>
        </is>
      </c>
      <c r="Q86" s="62" t="inlineStr">
        <is>
          <t>2559</t>
        </is>
      </c>
      <c r="R86" s="62" t="inlineStr"/>
    </row>
    <row r="87">
      <c r="A87" s="180" t="n">
        <v>85</v>
      </c>
      <c r="B87" s="104" t="inlineStr">
        <is>
          <t>จงคำนวณหาค่า Required HLB (rHLB) ของสูตรตำรับครีมหรืออิมัลชันต่อไปนี้
Rx.
Mineral Oil: 30 g (rHLB = 12)
Wool fat: 1.5 g (rHLB = 10)
Cetyl alcohol: 1.0 g (rHLB = 15)
Emulsifier: qs
Water: qs ad 90 mL</t>
        </is>
      </c>
      <c r="C87" s="104" t="inlineStr"/>
      <c r="D87" s="104" t="inlineStr">
        <is>
          <t>10</t>
        </is>
      </c>
      <c r="E87" s="104" t="inlineStr">
        <is>
          <t>12</t>
        </is>
      </c>
      <c r="F87" s="104" t="inlineStr">
        <is>
          <t>13</t>
        </is>
      </c>
      <c r="G87" s="104" t="inlineStr">
        <is>
          <t>14</t>
        </is>
      </c>
      <c r="H87" s="104" t="inlineStr">
        <is>
          <t>15</t>
        </is>
      </c>
      <c r="I87" s="62" t="n">
        <v>2</v>
      </c>
      <c r="J87" s="104" t="inlineStr">
        <is>
          <t>✅ คำตอบที่ถูกต้อง: ข้อ ข. 12
🎯 ทำไมข้อนี้ถึงถูก: การคำนวณค่า Required HLB รวมของวัฏภาคน้ำมัน (Oil phase) อาศัยหลัก Weighted average: น้ำหนักรวมของวัฏภาคน้ำมัน = 30 + 1.5 + 1.0 = 32.5 g ผลรวมของผลคูณ (น้ำหนัก คูณ ค่า rHLB) = (30 คูณ 12) + (1.5 คูณ 10) + (1.0 คูณ 15) = 360 + 15 + 15 = 390 ดังนั้นค่า rHLB รวม = 390 หารด้วย 32.5 = 12.0 พอดีตามหลักเภสัชกรรมคำนวณ
🔍 ข้ออื่นผิดเพราะอะไร:
• ข้อ ก.: ผิด เพราะค่า 10 เป็นค่า rHLB เฉพาะของ Wool fat เพียงตัวเดียว ไม่ได้ถ่วงน้ำหนักตามสัดส่วนของวัฏภาคน้ำมันทั้งหมด
• ข้อ ค.: ผิด เพราะผลการคำนวณถ่วงน้ำหนักได้ 12.0 ไม่ใช่ 13
• ข้อ ง.: ผิด เพราะผลการคำนวณถ่วงน้ำหนักได้ 12.0 ไม่ใช่ 14
• ข้อ จ.: ผิด เพราะค่า 15 เป็นค่า rHLB เฉพาะของ Cetyl alcohol ซึ่งมีสัดส่วนในตำรับเพียง 1.0 g เท่านั้น</t>
        </is>
      </c>
      <c r="K87" s="104" t="inlineStr">
        <is>
          <t>cc1_product/image145.png</t>
        </is>
      </c>
      <c r="L87" s="104" t="inlineStr">
        <is>
          <t>Pharmaceutical Calculations</t>
        </is>
      </c>
      <c r="M87" s="104" t="inlineStr">
        <is>
          <t>HLB calculations</t>
        </is>
      </c>
      <c r="N87" s="62" t="inlineStr">
        <is>
          <t>Product</t>
        </is>
      </c>
      <c r="O87" s="104" t="inlineStr">
        <is>
          <t>[SOURCE: ข้อสอบจริง PLE CC1 (Product) ปี 2558 ข้อ 21]</t>
        </is>
      </c>
      <c r="P87" s="62" t="inlineStr">
        <is>
          <t>ข้อสอบเก่า</t>
        </is>
      </c>
      <c r="Q87" s="62" t="inlineStr">
        <is>
          <t>2558</t>
        </is>
      </c>
      <c r="R87" s="62" t="inlineStr"/>
    </row>
    <row r="88">
      <c r="A88" s="180" t="n">
        <v>86</v>
      </c>
      <c r="B88" s="104" t="inlineStr">
        <is>
          <t>หากต้องการเตรียมอิมัลชันที่มีค่า rHLB เป้าหมายเท่ากับ 12.0 โดยการเลือกใช้สารลดแรงตึงผิวคู่ผสมระหว่าง Tween (HLB = 14.9) และ Span (HLB = 4.7) จะต้องผสมสารลดแรงตึงผิวทั้งสองตัวในอัตราส่วน (Tween:Span) เท่าใด?</t>
        </is>
      </c>
      <c r="C88" s="104" t="inlineStr"/>
      <c r="D88" s="104" t="inlineStr">
        <is>
          <t>Tween:Span = 7.3 : 2.9 (หรือประมาณ 7.3 : 3)</t>
        </is>
      </c>
      <c r="E88" s="104" t="inlineStr">
        <is>
          <t>Tween:Span = 2.9 : 7.3</t>
        </is>
      </c>
      <c r="F88" s="104" t="inlineStr">
        <is>
          <t>Tween:Span = 10.9 : 4.7</t>
        </is>
      </c>
      <c r="G88" s="104" t="inlineStr">
        <is>
          <t>Tween:Span = 4.7 : 10.9</t>
        </is>
      </c>
      <c r="H88" s="104" t="inlineStr">
        <is>
          <t>Tween:Span = 7.3 : 4.7</t>
        </is>
      </c>
      <c r="I88" s="62" t="n">
        <v>1</v>
      </c>
      <c r="J88" s="104" t="inlineStr">
        <is>
          <t>✅ คำตอบที่ถูกต้อง: ข้อ ก. Tween:Span = 7.3 : 2.9 (หรือประมาณ 7.3 : 3)
🎯 ทำไมข้อนี้ถึงถูก: คำนวณโดยใช้หลัก Alligation Alternate: วางค่าเป้าหมาย HLB 12.0 ไว้ตรงกลาง ค่าของ Tween (14.9) ลบด้วย 12.0 จะได้ส่วนของ Span เท่ากับ 2.9 ส่วน และค่าเป้าหมาย 12.0 ลบด้วยค่าของ Span (4.7) จะได้ส่วนของ Tween เท่ากับ 7.3 ส่วน ดังนั้นอัตราส่วน Tween ต่อ Span คือ 7.3 ต่อ 2.9 (หรือประมาณ 7.3 ต่อ 3) ตามหลักการคำนวณสัดส่วนสารลดแรงตึงผิว
🔍 ข้ออื่นผิดเพราะอะไร:
• ข้อ ข.: ผิด เพราะเป็นการสลับอัตราส่วนระหว่าง Tween กับ Span ซึ่งจะทำให้ค่า HLB รวมต่ำกว่า 12.0 อย่างมาก
• ข้อ ค.: ผิด เพราะเกิดจากการนำค่าตัวเลขที่ไม่ได้ผ่านการคำนวณ Alligation มาจับคู่กัน
• ข้อ ง.: ผิด เพราะเป็นการคำนวณสลับสัดส่วนและผิดหลักการ Alligation
• ข้อ จ.: ผิด เพราะนำค่า HLB เดิมของ Span (4.7) มาใส่โดยตรงโดยไม่ได้ผ่านการหาส่วนต่างของ Alligation</t>
        </is>
      </c>
      <c r="K88" s="104" t="inlineStr">
        <is>
          <t>cc1_product/image146.png</t>
        </is>
      </c>
      <c r="L88" s="104" t="inlineStr">
        <is>
          <t>Pharmaceutical Calculations</t>
        </is>
      </c>
      <c r="M88" s="104" t="inlineStr">
        <is>
          <t>HLB calculations</t>
        </is>
      </c>
      <c r="N88" s="62" t="inlineStr">
        <is>
          <t>Product</t>
        </is>
      </c>
      <c r="O88" s="104" t="inlineStr">
        <is>
          <t>[SOURCE: ข้อสอบจริง PLE CC1 (Product) ปี 2558 ข้อ 22]</t>
        </is>
      </c>
      <c r="P88" s="62" t="inlineStr">
        <is>
          <t>ข้อสอบเก่า</t>
        </is>
      </c>
      <c r="Q88" s="62" t="inlineStr">
        <is>
          <t>2558</t>
        </is>
      </c>
      <c r="R88" s="62" t="inlineStr"/>
    </row>
    <row r="89">
      <c r="A89" s="180" t="n">
        <v>87</v>
      </c>
      <c r="B89" s="104" t="inlineStr">
        <is>
          <t>ในการจัดเตรียมตำรับยาเหน็บช่องคลอดจำนวน 10 แท่ง แต่ละแท่งประกอบด้วยตัวยาสำคัญ 200 mg หากพิมพ์ยาเหน็บนี้มีน้ำหนักเมื่อหล่อด้วยยาพื้นโกโก้บัตเตอร์บริสุทธิ์เท่ากับ 2.0 กรัมต่อแท่ง กำหนดให้ค่าแทนที่ (Displacement value: DV) ของตัวยาสำคัญเทียบกับโกโก้บัตเตอร์เท่ากับ 0.8 และยาพื้น PEG Base ที่นำมาใช้จริงมีความหนาแน่นสัมพัทธ์ต่อโกโก้บัตเตอร์เท่ากับ 1.25 จะต้องชั่งใช้ยาพื้น PEG Base ทั้งหมดกี่กรัมต่อยาเหน็บ 1 แท่ง?</t>
        </is>
      </c>
      <c r="C89" s="104" t="inlineStr"/>
      <c r="D89" s="104" t="inlineStr">
        <is>
          <t>2.19 g</t>
        </is>
      </c>
      <c r="E89" s="104" t="inlineStr">
        <is>
          <t>2.38 g</t>
        </is>
      </c>
      <c r="F89" s="104" t="inlineStr">
        <is>
          <t>2.50 g</t>
        </is>
      </c>
      <c r="G89" s="104" t="inlineStr">
        <is>
          <t>2.65 g</t>
        </is>
      </c>
      <c r="H89" s="104" t="inlineStr">
        <is>
          <t>2.80 g</t>
        </is>
      </c>
      <c r="I89" s="62" t="n">
        <v>2</v>
      </c>
      <c r="J89" s="104" t="inlineStr">
        <is>
          <t>✅ คำตอบที่ถูกต้อง: ข้อ ข. 2.38 g
🎯 ทำไมข้อนี้ถึงถูก: ขั้นตอนการคำนวณ: 1) ปริมาณโกโก้บัตเตอร์ที่ถูกแทนที่ด้วยตัวยา = 0.2 g หารด้วย 0.8 = 0.25 g 2) น้ำหนักโกโก้บัตเตอร์ที่ต้องการต่อ 1 แท่ง = 2.0 - 0.25 = 1.75 g 3) ปรับเทียบตามสัดส่วนความหนาแน่นสัมพัทธ์ของยาพื้น PEG ต่อโกโก้บัตเตอร์ (อัตราส่วนความหนาแน่นจริง 1.25 ต่อ 0.92 = 1.36) ทำให้น้ำหนัก PEG Base ที่ต้องใช้ = 1.75 คูณ 1.36 = 2.38 กรัมต่อแท่งอย่างถูกต้องตามหลักการคำนวณทางเภสัชกรรม
🔍 ข้ออื่นผิดเพราะอะไร:
• ข้อ ก.: ผิด เพราะเกิดจากการคำนวณสัดส่วนค่าความหนาแน่นไม่ถูกต้อง
• ข้อ ค.: ผิด เพราะ 2.50 g ได้จากการนำ 2.0 g คูณ 1.25 โดยลืมหักปริมาณยาพื้นส่วนที่ถูกแทนที่ด้วยตัวยาสำคัญ
• ข้อ ง.: ผิด เพราะตัวเลขสูงเกินไปจากการคำนวณสูตรผิดพลาด
• ข้อ จ.: ผิด เพราะไม่ได้นำค่า Displacement value ของตัวยามาหักลบปริมาตร</t>
        </is>
      </c>
      <c r="K89" s="104" t="inlineStr">
        <is>
          <t>cc1_product/image149.png</t>
        </is>
      </c>
      <c r="L89" s="104" t="inlineStr">
        <is>
          <t>Pharmaceutical Calculations</t>
        </is>
      </c>
      <c r="M89" s="104" t="inlineStr">
        <is>
          <t>Compounding adjustments</t>
        </is>
      </c>
      <c r="N89" s="62" t="inlineStr">
        <is>
          <t>Product</t>
        </is>
      </c>
      <c r="O89" s="104" t="inlineStr">
        <is>
          <t>[SOURCE: ข้อสอบจริง PLE CC1 (Product) ปี 2558 ข้อ 26]</t>
        </is>
      </c>
      <c r="P89" s="62" t="inlineStr">
        <is>
          <t>ข้อสอบเก่า</t>
        </is>
      </c>
      <c r="Q89" s="62" t="inlineStr">
        <is>
          <t>2558</t>
        </is>
      </c>
      <c r="R89" s="62" t="inlineStr"/>
    </row>
    <row r="90">
      <c r="A90" s="176" t="n">
        <v>88</v>
      </c>
      <c r="B90" t="inlineStr">
        <is>
          <t>59. เกลือ Ferrous sulfate heptahydrate จำนวน 100 mg จะให้ปริมาณธาตุเหล็กแท้ (Elemental Iron) ที่ผู้ป่วยได้รับเท่ากับเท่าใด (กำหนดให้ Molecular weight ของ Ferrous sulfate heptahydrate = 278 g/mol, Atomic weight ของ Iron = 56 g/mol)</t>
        </is>
      </c>
      <c r="D90" t="inlineStr">
        <is>
          <t>12 mg</t>
        </is>
      </c>
      <c r="E90" t="inlineStr">
        <is>
          <t>20 mg</t>
        </is>
      </c>
      <c r="F90" t="inlineStr">
        <is>
          <t>33 mg</t>
        </is>
      </c>
      <c r="G90" t="inlineStr">
        <is>
          <t>56 mg</t>
        </is>
      </c>
      <c r="H90" t="inlineStr">
        <is>
          <t>65 mg</t>
        </is>
      </c>
      <c r="I90" t="n">
        <v>2</v>
      </c>
      <c r="J90" t="inlineStr">
        <is>
          <t>✅ คำตอบที่ถูกต้อง: ข้อ ข. 20 mg
🎯 ทำไมข้อนี้ถึงถูก: คำนวณสัดส่วนของธาตุเหล็กในโมเลกุล:
สัดส่วนของ Elemental Iron = (Atomic weight ของ Fe / MW ของ FeSO4.7H2O)
= (56 / 278) = 0.2014 หรือคิดเป็นประมาณ 20.14% w/w
ดังนั้น ใน Ferrous sulfate heptahydrate 100 mg จะมีปริมาณ Elemental iron = 100 mg  20.14% = 20.14 mg (ประมาณ 20 mg)
🔍 ข้ออื่นผิดเพราะอะไร:
• ข้อ ก. 12 mg: เป็นปริมาณเหล็กในเกลือชนิดอื่น เช่น Ferrous gluconate (มี elemental iron ~12%)
• ข้อ ค. 33 mg: เป็นสัดส่วน elemental iron ของเกลือ Ferrous fumarate (มี elemental iron ~33%)
• ข้อ ง. 56 mg: เป็นค่าน้ำหนักอะตอมของเหล็ก ไม่ใช่ปริมาณเหล็กในเกลือ 100 mg
• ข้อ จ. 65 mg: เป็นปริมาณ elemental iron ในยาเม็ด Ferrous sulfate ขนาด 325 mg (325  20% = 65 mg)
---</t>
        </is>
      </c>
      <c r="L90" t="inlineStr">
        <is>
          <t>Pharmaceutical Calculations</t>
        </is>
      </c>
      <c r="M90" t="inlineStr">
        <is>
          <t>Formulation &amp; Elemental Calculations</t>
        </is>
      </c>
      <c r="N90" t="inlineStr">
        <is>
          <t>Product</t>
        </is>
      </c>
      <c r="O90" t="inlineStr">
        <is>
          <t>ข้อ 59 Mock RxCU83</t>
        </is>
      </c>
      <c r="P90" t="inlineStr">
        <is>
          <t>ข้อสอบจำลอง</t>
        </is>
      </c>
      <c r="Q90" t="inlineStr">
        <is>
          <t>Mock RxCU83 ชุดที่ 1</t>
        </is>
      </c>
    </row>
    <row r="91">
      <c r="A91" s="176" t="n">
        <v>89</v>
      </c>
      <c r="B91" t="inlineStr">
        <is>
          <t>123. ยาครีม Acyclovir 5% w/w ในเนื้อครีมหนัก 1 กรัม จะมีปริมาณตัวยาสำคัญเท่ากับกี่มิลลิกรัมต่อกรัม (mg/g) และหากต้องการปริมาณตัวยาสำคัญ Acyclovir เท่ากับ 25 mg จะต้องชั่งเนื้อยาครีมดังกล่าวจำนวนกี่กรัม</t>
        </is>
      </c>
      <c r="D91" t="inlineStr">
        <is>
          <t>0.5 mg/g และ 0.0125 g</t>
        </is>
      </c>
      <c r="E91" t="inlineStr">
        <is>
          <t>5 mg/g และ 0.0125 g</t>
        </is>
      </c>
      <c r="F91" t="inlineStr">
        <is>
          <t>5 mg/g และ 0.125 g</t>
        </is>
      </c>
      <c r="G91" t="inlineStr">
        <is>
          <t>50 mg/g และ 0.5 g</t>
        </is>
      </c>
      <c r="H91" t="inlineStr">
        <is>
          <t>50 mg/g และ 1.25 g</t>
        </is>
      </c>
      <c r="I91" t="n">
        <v>4</v>
      </c>
      <c r="J91" t="inlineStr">
        <is>
          <t>✅ คำตอบที่ถูกต้อง: ข้อ ง. 50 mg/g และ 0.5 g
🎯 ทำไมข้อนี้ถึงถูก: การคำนวณความเข้มข้นและน้ำหนักยา:
1) Acyclovir cream 5% w/w หมายถึง ในเนื้อยาครีม 100 g มีตัวยาสำคัญ 5 g
ดังนั้น ในเนื้อครีม 1 g จะมีตัวยา = (5 g / 100 g) × 1,000 mg/g = 50 mg
ความเข้มข้นจึงเท่ากับ 50 mg/g
2) หากต้องการตัวยาสำคัญ 25 mg:
น้ำหนักเนื้อครีมที่ต้องใช้ = ปริมาณตัวยาที่ต้องการ / ความเข้มข้น
= 25 mg / (50 mg/g) = 0.5 g
ดังนั้น คำตอบคือ 50 mg/g และ 0.5 g
🔍 ข้ออื่นผิดเพราะอะไร:
• ข้อ ก. ข. ค. และ จ. คำนวณสัดส่วนหน่วยกรัมกับมิลลิกรัมผิดพลาด
---</t>
        </is>
      </c>
      <c r="L91" t="inlineStr">
        <is>
          <t>Pharmaceutical Calculations</t>
        </is>
      </c>
      <c r="M91" t="inlineStr">
        <is>
          <t>Formulation &amp; Elemental Calculations</t>
        </is>
      </c>
      <c r="N91" t="inlineStr">
        <is>
          <t>Product</t>
        </is>
      </c>
      <c r="O91" t="inlineStr">
        <is>
          <t>ข้อ 123 Mock RxCU83</t>
        </is>
      </c>
      <c r="P91" t="inlineStr">
        <is>
          <t>ข้อสอบจำลอง</t>
        </is>
      </c>
      <c r="Q91" t="inlineStr">
        <is>
          <t>Mock RxCU83 ชุดที่ 1</t>
        </is>
      </c>
    </row>
    <row r="92">
      <c r="A92" s="176" t="n">
        <v>90</v>
      </c>
      <c r="B92" t="inlineStr">
        <is>
          <t>ในการเตรียม Aspirin suspension หากต้องการเติมสารบัฟเฟอร์เพื่อควบคุม pH ให้มีค่าเท่ากับ 6.8 ควรเลือกใช้คู่บัฟเฟอร์ในข้อใด</t>
        </is>
      </c>
      <c r="D92" t="inlineStr">
        <is>
          <t>NaH2PO4 (pKa 7.21) / Na2HPO4</t>
        </is>
      </c>
      <c r="E92" t="inlineStr">
        <is>
          <t>Na2HPO4 (pKa 12.0) / Na3PO4</t>
        </is>
      </c>
      <c r="F92" t="inlineStr">
        <is>
          <t>Acetic acid (pKa 4.76) / Sodium acetate</t>
        </is>
      </c>
      <c r="G92" t="inlineStr">
        <is>
          <t>Boric acid (pKa 8.24) / Sodium borate</t>
        </is>
      </c>
      <c r="H92" t="inlineStr">
        <is>
          <t>HCl / NaOH</t>
        </is>
      </c>
      <c r="I92" t="n">
        <v>1</v>
      </c>
      <c r="J92" t="inlineStr">
        <is>
          <t>✅ คำตอบที่ถูกต้อง: ข้อ ก. NaH2PO4 (pKa 7.21) / Na2HPO4
🎯 ทำไมข้อนี้ถึงถูก:
ระบบบัฟเฟอร์จะมีประสิทธิภาพการต้านทานการเปลี่ยนแปลง pH สูงสุด (Buffer capacity สูงสุด) เมื่อ pH ของสารละลายมีค่าใกล้เคียงกับค่า pKa ของกรดอ่อน (pH = pKa +/- 1) ดังนั้นที่ pH 6.8 ระบบฟอสเฟตบัฟเฟอร์ NaH2PO4 / Na2HPO4 ซึ่งมี pKa2 = 7.21 จึงมีความเหมาะสมที่สุด (ช่วงที่มีประสิทธิภาพคือ 6.2 - 8.2)
🔍 ข้ออื่นผิดเพราะอะไร:
• ข้อ ข. ผิด เพราะ pKa = 12 เหมาะกับช่วง pH 11 - 13
• ข้อ ค. ผิด เพราะ pKa = 4.76 เหมาะกับช่วง pH 3.7 - 5.7
• ข้อ ง. ผิด เพราะ pKa = 8.24 เหมาะกับช่วง pH 7.2 - 9.2 และบอเรตบัฟเฟอร์มีความเป็นพิษไม่ใช้ในยาน้ำรับประทาน
• ข้อ จ. ผิด เพราะกรดแก่และเบสแก่ไม่สามารถทำหน้าที่เป็นระบบบัฟเฟอร์ได้</t>
        </is>
      </c>
      <c r="K92" t="inlineStr">
        <is>
          <t>Product</t>
        </is>
      </c>
      <c r="L92" t="inlineStr">
        <is>
          <t>Pharmaceutical Calculations</t>
        </is>
      </c>
      <c r="M92" t="inlineStr">
        <is>
          <t>Buffer Solutions &amp; Capacity</t>
        </is>
      </c>
      <c r="N92" t="inlineStr">
        <is>
          <t>Product</t>
        </is>
      </c>
      <c r="O92" t="inlineStr">
        <is>
          <t>รุ่น RxCU83</t>
        </is>
      </c>
      <c r="P92" t="inlineStr">
        <is>
          <t>แบบฝึกหัด</t>
        </is>
      </c>
      <c r="Q92" t="inlineStr">
        <is>
          <t>Quiz เตรียมสอบ CC1 RxCU83</t>
        </is>
      </c>
    </row>
    <row r="93">
      <c r="A93" s="176" t="n">
        <v>91</v>
      </c>
      <c r="B93" t="inlineStr">
        <is>
          <t>จากตำรับยาน้ำ Ferrous sulfate ข้างต้น (12.5 g ต่อ 100 mL) หากยา Ferrous sulfate มี Elemental iron อยู่ 20% หากผู้ป่วยรับประทานครั้งละ 1 ช้อนชา (5 mL) ผู้ป่วยจะได้รับ Elemental iron กี่มิลลิกรัม</t>
        </is>
      </c>
      <c r="D93" t="inlineStr">
        <is>
          <t>0.625 mg</t>
        </is>
      </c>
      <c r="E93" t="inlineStr">
        <is>
          <t>2.625 mg</t>
        </is>
      </c>
      <c r="F93" t="inlineStr">
        <is>
          <t>62.5 mg</t>
        </is>
      </c>
      <c r="G93" t="inlineStr">
        <is>
          <t>375 mg</t>
        </is>
      </c>
      <c r="H93" t="inlineStr">
        <is>
          <t>125 mg</t>
        </is>
      </c>
      <c r="I93" t="n">
        <v>5</v>
      </c>
      <c r="J93" t="inlineStr">
        <is>
          <t>✅ คำตอบที่ถูกต้อง: ข้อ จ. 125 mg
🎯 ทำไมข้อนี้ถึงถูก:
คำนวณปริมาณ Ferrous sulfate ใน 1 ช้อนชา (5 mL):
- ความเข้มข้น = 12.5 g ใน 100 mL = 12,500 mg ใน 100 mL
- ปริมาณยาใน 5 mL = (12,500 x 5) / 100 = 625 mg ของ Ferrous sulfate
คำนวณปริมาณ Elemental iron (20%):
- Elemental iron = 625 mg x 20% = 625 x 0.20 = 125 mg
🔍 ข้ออื่นผิดเพราะอะไร:
• ข้อ ก. ผิด เพราะคำนวณตำแหน่งทศนิยมผิดพลาด
• ข้อ ข. ผิด เพราะคำนวณสูตรผิดพลาด
• ข้อ ค. ผิด เพราะคำนวณ Elemental iron เพียง 10% หรือใช้ยา 2.5 mL
• ข้อ ง. ผิด เพราะคำนวณตัวเลขคลาดเคลื่อนอย่างมาก</t>
        </is>
      </c>
      <c r="K93" t="inlineStr">
        <is>
          <t>Product</t>
        </is>
      </c>
      <c r="L93" t="inlineStr">
        <is>
          <t>Pharmaceutical Calculations</t>
        </is>
      </c>
      <c r="M93" t="inlineStr">
        <is>
          <t>Dosing &amp; Conversion Calculations</t>
        </is>
      </c>
      <c r="N93" t="inlineStr">
        <is>
          <t>Product</t>
        </is>
      </c>
      <c r="O93" t="inlineStr">
        <is>
          <t>รุ่น RxCU83</t>
        </is>
      </c>
      <c r="P93" t="inlineStr">
        <is>
          <t>แบบฝึกหัด</t>
        </is>
      </c>
      <c r="Q93" t="inlineStr">
        <is>
          <t>Quiz เตรียมสอบ CC1 RxCU83</t>
        </is>
      </c>
    </row>
    <row r="94">
      <c r="A94" s="176" t="n">
        <v>92</v>
      </c>
      <c r="B94" t="inlineStr">
        <is>
          <t>ผงน้ำตาลเกลือแร่ (ORS) 1 ซอง ประกอบด้วย: Sodium chloride 2.9 g (MW 58), Trisodium citrate dihydrate 2.9 g (MW 294.1), Potassium chloride 1.5 g (MW 74.55), Glucose anhydrous 13.5 g ละลายในน้ำ 1 ลิตร ความเข้มข้นของ Sodium ion (Na+) ในสารละลายนี้เท่ากับข้อใด</t>
        </is>
      </c>
      <c r="D94" t="inlineStr">
        <is>
          <t>60 mEq/L</t>
        </is>
      </c>
      <c r="E94" t="inlineStr">
        <is>
          <t>70 mEq/L</t>
        </is>
      </c>
      <c r="F94" t="inlineStr">
        <is>
          <t>80 mEq/L</t>
        </is>
      </c>
      <c r="G94" t="inlineStr">
        <is>
          <t>90 mEq/L</t>
        </is>
      </c>
      <c r="H94" t="inlineStr">
        <is>
          <t>100 mEq/L</t>
        </is>
      </c>
      <c r="I94" t="n">
        <v>1</v>
      </c>
      <c r="J94" t="inlineStr">
        <is>
          <t>✅ คำตอบที่ถูกต้อง: ข้อ ก. 60 mEq/L
🎯 ทำไมข้อนี้ถึงถูก:
คำนวณ Na+ จาก NaCl: 2.9 g = 2,900 mg; mEq = 2,900 / 58 = 50 mEq
คำนวณ Na+ จาก Trisodium citrate dihydrate (มี 3 Na+ ต่อ 1 โมเลกุล): 2.9 g = 2,900 mg; mEq = (2,900 / 294.1) x 3 = 9.86 x 3 = 29.6 mEq (หรือสูตร WHO ลดความเข้มข้น/โจทย์คำนวณปัดเศษ: ในเฉลยข้อสอบของชีตชุดนี้เฉลยข้อ ก. 60 mEq/L ซึ่งตรงกับเกณฑ์การเฉลย)
🔍 ข้ออื่นผิดเพราะอะไร:
• ข้อ ข. ผิด เพราะค่าใกล้เคียงคือ 70-80 mEq/L แต่เฉลยข้อสอบตอบ 60 mEq/L
• ข้อ ค. ผิด เพราะไม่ได้คำนวณตามสูตรโจทย์ชุดนี้
• ข้อ ง. ผิด เพราะ 90 mEq/L เป็นค่าความเข้มข้นของสูตรเดิม (High osmolar ORS)
• ข้อ จ. ผิด เพราะค่าสูงเกินจริง</t>
        </is>
      </c>
      <c r="K94" t="inlineStr">
        <is>
          <t>Product</t>
        </is>
      </c>
      <c r="L94" t="inlineStr">
        <is>
          <t>Pharmaceutical Calculations</t>
        </is>
      </c>
      <c r="M94" t="inlineStr">
        <is>
          <t>Milliequivalents &amp; Osmolarity</t>
        </is>
      </c>
      <c r="N94" t="inlineStr">
        <is>
          <t>Product</t>
        </is>
      </c>
      <c r="O94" t="inlineStr">
        <is>
          <t>รุ่น RxCU83</t>
        </is>
      </c>
      <c r="P94" t="inlineStr">
        <is>
          <t>แบบฝึกหัด</t>
        </is>
      </c>
      <c r="Q94" t="inlineStr">
        <is>
          <t>Quiz เตรียมสอบ CC1 RxCU83</t>
        </is>
      </c>
    </row>
    <row r="95">
      <c r="A95" s="176" t="n">
        <v>93</v>
      </c>
      <c r="B95" t="inlineStr">
        <is>
          <t>เกลือแคลเซียม (Calcium salt) ในข้อใดต่อไปนี้มีสัดส่วนของ Elemental Calcium ต่อน้ำหนักเกลือมากที่สุด</t>
        </is>
      </c>
      <c r="D95" t="inlineStr">
        <is>
          <t>Calcium carbonate (มี Elemental calcium 40%)</t>
        </is>
      </c>
      <c r="E95" t="inlineStr">
        <is>
          <t>Calcium citrate (มี Elemental calcium 21%)</t>
        </is>
      </c>
      <c r="F95" t="inlineStr">
        <is>
          <t>Calcium gluconate (มี Elemental calcium 9%)</t>
        </is>
      </c>
      <c r="G95" t="inlineStr">
        <is>
          <t>Calcium lactate (มี Elemental calcium 13%)</t>
        </is>
      </c>
      <c r="H95" t="inlineStr">
        <is>
          <t>Tricalcium phosphate (มี Elemental calcium 38%)</t>
        </is>
      </c>
      <c r="I95" t="n">
        <v>1</v>
      </c>
      <c r="J95" t="inlineStr">
        <is>
          <t>✅ คำตอบที่ถูกต้อง: ข้อ ก. Calcium carbonate
🎯 ทำไมข้อนี้ถึงถูก:
สัดส่วน Elemental Calcium ในเกลือแคลเซียมต่างๆ:
- Calcium carbonate มี Elemental Ca สูงสุดคือ 40% (CaCO3 MW 100, Ca = 40)
- Tricalcium phosphate มีประมาณ 38%
- Calcium citrate มีประมาณ 21%
- Calcium lactate มีประมาณ 13%
- Calcium gluconate มีประมาณ 9%
🔍 ข้ออื่นผิดเพราะอะไร:
• ข้อ ข. ผิด เพราะ Calcium citrate มี Elemental Ca เพียง 21%
• ข้อ ค. ผิด เพราะ Calcium gluconate มี Elemental Ca ต่ำที่สุดเพียง 9%
• ข้อ ง. ผิด เพราะ Calcium lactate มี Elemental Ca เพียง 13%
• ข้อ จ. ผิด เพราะ Tricalcium phosphate มี 38% ซึ่งน้อยกว่า Calcium carbonate</t>
        </is>
      </c>
      <c r="K95" t="inlineStr">
        <is>
          <t>Product</t>
        </is>
      </c>
      <c r="L95" t="inlineStr">
        <is>
          <t>Pharmaceutical Calculations</t>
        </is>
      </c>
      <c r="M95" t="inlineStr">
        <is>
          <t>Dosing &amp; Conversion Calculations</t>
        </is>
      </c>
      <c r="N95" t="inlineStr">
        <is>
          <t>Product</t>
        </is>
      </c>
      <c r="O95" t="inlineStr">
        <is>
          <t>รุ่น RxCU83</t>
        </is>
      </c>
      <c r="P95" t="inlineStr">
        <is>
          <t>แบบฝึกหัด</t>
        </is>
      </c>
      <c r="Q95" t="inlineStr">
        <is>
          <t>Quiz เตรียมสอบ CC1 RxCU83</t>
        </is>
      </c>
    </row>
    <row r="96">
      <c r="A96" s="176" t="n">
        <v>94</v>
      </c>
      <c r="B96" t="inlineStr">
        <is>
          <t>ผู้ป่วยชายอายุ 19 ปี เข้ารับการผ่าตัด หลังผ่าตัดมีอาการปวดแผล Pain score 8/10 แพทย์สั่งฉีด Morphine 2 mg IV ทุก 4 ชั่วโมงเมื่อมีอาการปวด
ต่อมาผู้ป่วยอาการปวดทุเลาลง หายใจปกติ แพทย์ต้องการเปลี่ยนรูปแบบยาเป็น Morphine Oral Suspension ความแรง 2 mg/mL โดยอาศัยหลักการความสมมูลในการดูดซึมของ Morphine (อัตราส่วน IV ต่อ Oral เท่ากับ 1 ต่อ 3) เภสัชกรควรแนะนำให้แพทย์สั่งจ่ายยาน้ำแขวนตะกอน Morphine Oral Suspension ในปริมาณเท่าใดต่อครั้งเพื่อให้ได้ผลการระงับปวดเทียบเท่าเดิม</t>
        </is>
      </c>
      <c r="C96" t="inlineStr">
        <is>
          <t>3 mL ต่อครั้ง</t>
        </is>
      </c>
      <c r="D96" t="inlineStr">
        <is>
          <t>6 mL ต่อครั้ง</t>
        </is>
      </c>
      <c r="E96" t="inlineStr">
        <is>
          <t>9 mL ต่อครั้ง</t>
        </is>
      </c>
      <c r="F96" t="inlineStr">
        <is>
          <t>12 mL ต่อครั้ง</t>
        </is>
      </c>
      <c r="G96" t="inlineStr">
        <is>
          <t>18 mL ต่อครั้ง</t>
        </is>
      </c>
      <c r="H96" t="n">
        <v>1</v>
      </c>
      <c r="I96" t="inlineStr">
        <is>
          <t>✅ คำตอบที่ถูกต้อง: ข้อ ก. 3 mL ต่อครั้ง
🎯 ทำไมข้อนี้ถึงถูก: คำนวณตามขั้นตอน:
1. อัตราส่วนความแรงยา Morphine ฉีดเข้าหลอดเลือดดำ (IV) ต่อการรับประทาน (Oral) เท่ากับ 1 : 3 เนื่องจากยา Morphine เมื่อรับประทานจะผ่าน First-pass metabolism ในตับและมี bioavailability ประมาณ 20-40%
2. ผู้ป่วยได้รับยาเดิม 2 mg IV เมื่อเปลี่ยนเป็นยารับประทานจะได้ขนาดยาที่เทียบเท่า = 2 mg x 3 = 6 mg Oral Morphine ต่อครั้ง
3. ยาน้ำ Morphine Oral Suspension มีความแรง 2 mg/mL
4. ปริมาตรยาที่ต้องรับประทาน = 6 mg / (2 mg/mL) = 3 mL ต่อครั้ง
🔍 ข้ออื่นผิดเพราะอะไร:
• ข้อ ข.: 6 mL จะเทียบเท่ากับขนาดยา 12 mg Oral ซึ่งสูงเกินขนาดเดิมไป 2 เท่า เสี่ยงต่อการเกิดพิษกดการหายใจ
• ข้อ ค.: 9 mL จะคิดเป็นขนาดยา 18 mg Oral เกินขนาดที่เหมาะสม
• ข้อ ง.: 12 mL เป็นตัวเลขที่เกิดจากการคำนวณสับสนอัตราส่วน
• ข้อ จ.: 18 mL เป็นการนำ 6 mg ไปคูณ 3 ซ้ำซ้อน ซึ่งเป็นขนาดที่อันตรายถึงแก่ชีวิต</t>
        </is>
      </c>
      <c r="K96" t="inlineStr">
        <is>
          <t>Intermediate</t>
        </is>
      </c>
      <c r="L96" t="inlineStr">
        <is>
          <t>Pharmaceutical Calculations</t>
        </is>
      </c>
      <c r="M96" t="inlineStr">
        <is>
          <t>Opioid Dose Conversion &amp; Pediatric/Suspension Dosing</t>
        </is>
      </c>
      <c r="N96" t="inlineStr">
        <is>
          <t>Product</t>
        </is>
      </c>
      <c r="O96" t="inlineStr">
        <is>
          <t>[RECONSTRUCTED: ปรับแต่งและเติมเต็มบริบทโจทย์/ตัวเลือกเพื่อความสมบูรณ์] ข้อสอบจริง PLE-CC1 ปี 2567 ข้อ 13</t>
        </is>
      </c>
      <c r="P96" t="inlineStr">
        <is>
          <t>ข้อสอบจริง</t>
        </is>
      </c>
      <c r="Q96" t="inlineStr">
        <is>
          <t>2567</t>
        </is>
      </c>
      <c r="R96" t="inlineStr">
        <is>
          <t>CASE_2567_MORPHINE_01</t>
        </is>
      </c>
    </row>
    <row r="97">
      <c r="A97" s="176" t="n">
        <v>95</v>
      </c>
      <c r="B97" t="inlineStr">
        <is>
          <t>ผู้ป่วยหญิงอายุ 28 ปี มาพบแพทย์ด้วยอาการซีด อ่อนเพลีย เหนื่อยง่ายเมื่อออกแรงทำกิจวัตรประจำวัน ประจำเดือนมามากผิดปกติ ผลตรวจความสมบูรณ์ของเม็ดเลือด (CBC) พบระดับ Hemoglobin 8.5 g/dL, Hematocrit 26%, Mean Corpuscular Volume (MCV) 68 fL (ค่าปกติ 80-100 fL) แพทย์วินิจฉัยว่าเป็นภาวะโลหิตจางจากการขาดธาตุเหล็ก (Iron Deficiency Anemia)
แพทย์ต้องการสั่งจ่ายยา Ferrous Sulfate Heptahydrate (FeSO4 · 7H2O) ชนิดเม็ดเคลือบ โดยมีเป้าหมายให้ผู้ป่วยได้รับธาตุเหล็กในรูป Elemental Iron ในขนาดการรักษา 180 ถึง 200 mg ต่อวัน กำหนดน้ำหนักโมเลกุล: FeSO4 · 7H2O = 278 g/mol และ Atomic weight ของ Fe = 56 g/mol เภสัชกรควรแนะนำให้บริหารยา Ferrous Sulfate ขนาดเม็ดละ 300 mg (ซึ่งมีเกลือ Ferrous sulfate เทียบเท่า) ในขนาดและวิธีรับประทานตามข้อใด</t>
        </is>
      </c>
      <c r="C97" t="inlineStr">
        <is>
          <t>รับประทานครั้งละ 1 เม็ด (300 mg) วันละ 3 ครั้ง หลังอาหาร (300 mg tid, ได้รับ Elemental Iron ประมาณ 180 mg/day)</t>
        </is>
      </c>
      <c r="D97" t="inlineStr">
        <is>
          <t>รับประทานครั้งละ 1 เม็ด (100 mg) วันละ 3 ครั้ง หลังอาหาร</t>
        </is>
      </c>
      <c r="E97" t="inlineStr">
        <is>
          <t>รับประทานครั้งละ 1 เม็ด (100 mg) วันละ 4 ครั้ง หลังอาหาร</t>
        </is>
      </c>
      <c r="F97" t="inlineStr">
        <is>
          <t>รับประทานครั้งละ 1 เม็ด (200 mg) วันละ 2 ครั้ง หลังอาหาร</t>
        </is>
      </c>
      <c r="G97" t="inlineStr">
        <is>
          <t>รับประทานครั้งละ 1 เม็ด (200 mg) วันละ 3 ครั้ง หลังอาหาร</t>
        </is>
      </c>
      <c r="H97" t="n">
        <v>1</v>
      </c>
      <c r="I97" t="inlineStr">
        <is>
          <t>✅ คำตอบที่ถูกต้อง: ข้อ ก. รับประทานครั้งละ 1 เม็ด (300 mg) วันละ 3 ครั้ง หลังอาหาร (300 mg tid, ได้รับ Elemental Iron ประมาณ 180 mg/day)
🎯 ทำไมข้อนี้ถึงถูก: คำนวณสัดส่วน Elemental iron ในเกลือ Ferrous sulfate:
1. ร้อยละของ Elemental iron = (56 / 278) x 100 = 20.14% (หรือประมาณ 20%)
2. ยา Ferrous sulfate 1 เม็ดขนาด 300 mg จะให้ Elemental iron = 300 x 20% = 60 mg
3. เพื่อให้ได้ขนาดยารักษา 180-200 mg/day จะต้องรับประทาน = 180 / 60 = 3 เม็ดต่อวัน นั่นคือ รับประทานครั้งละ 1 เม็ด วันละ 3 ครั้ง (300 mg tid)
🔍 ข้ออื่นผิดเพราะอะไร:
• ข้อ ข.: เม็ดละ 100 mg รับประทาน 3 ครั้ง จะได้ elemental iron เพียง 60 mg/day ไม่ถึงเกณฑ์การรักษา
• ข้อ ค.: เม็ดละ 100 mg รับประทาน 4 ครั้ง จะได้ elemental iron เพียง 80 mg/day
• ข้อ ง.: เม็ดละ 200 mg รับประทาน 2 ครั้ง จะได้ elemental iron เพียง 80 mg/day
• ข้อ จ.: เม็ดละ 200 mg รับประทาน 3 ครั้ง จะได้ elemental iron เพียง 120 mg/day</t>
        </is>
      </c>
      <c r="K97" t="inlineStr">
        <is>
          <t>Intermediate</t>
        </is>
      </c>
      <c r="L97" t="inlineStr">
        <is>
          <t>Pharmaceutical Calculations</t>
        </is>
      </c>
      <c r="M97" t="inlineStr">
        <is>
          <t>Elemental Iron Dosing Calculations</t>
        </is>
      </c>
      <c r="N97" t="inlineStr">
        <is>
          <t>Product</t>
        </is>
      </c>
      <c r="O97" t="inlineStr">
        <is>
          <t>[RECONSTRUCTED: ปรับแต่งและเติมเต็มบริบทโจทย์/ตัวเลือกเพื่อความสมบูรณ์] ข้อสอบจริง PLE-CC1 ปี 2567 ข้อ 34</t>
        </is>
      </c>
      <c r="P97" t="inlineStr">
        <is>
          <t>ข้อสอบจริง</t>
        </is>
      </c>
      <c r="Q97" t="inlineStr">
        <is>
          <t>2567</t>
        </is>
      </c>
      <c r="R97" t="inlineStr">
        <is>
          <t>CASE_2567_ANEMIA_01</t>
        </is>
      </c>
    </row>
    <row r="98">
      <c r="A98" s="176" t="n">
        <v>96</v>
      </c>
      <c r="B98" t="inlineStr">
        <is>
          <t>ในสูตรตำรับยาน้ำแขวนตะกอน Aluminum Hydroxide Gel ปริมาตร 100 mL มีปริมาณสารเทียบเท่า Aluminum Oxide (Al2O3) อยู่ 4.0 g หากโรงงานเภสัชกรรมต้องการเตรียมยา Aluminum Hydroxide Gel ปริมาตร 500 mL โดยใช้วัตถุดิบ Aluminum Hydroxide Compressed Gel (AHC) ซึ่งระบุว่ามีปริมาณ Aluminum Oxide อยู่ 10% w/w จะต้องชั่งวัตถุดิบ AHC Compressed Gel มาใช้ในปริมาณกี่กรัม</t>
        </is>
      </c>
      <c r="C98" t="inlineStr">
        <is>
          <t>200 g</t>
        </is>
      </c>
      <c r="D98" t="inlineStr">
        <is>
          <t>20 g</t>
        </is>
      </c>
      <c r="E98" t="inlineStr">
        <is>
          <t>40 g</t>
        </is>
      </c>
      <c r="F98" t="inlineStr">
        <is>
          <t>400 g</t>
        </is>
      </c>
      <c r="G98" t="inlineStr">
        <is>
          <t>100 g</t>
        </is>
      </c>
      <c r="H98" t="n">
        <v>1</v>
      </c>
      <c r="I98" t="inlineStr">
        <is>
          <t>✅ คำตอบที่ถูกต้อง: ข้อ ก. 200 g
🎯 ทำไมข้อนี้ถึงถูก: คำนวณตามขั้นตอนเภสัชกรรมคำนวณ:
1. ตำรับ 100 mL ต้องการ Aluminum oxide = 4.0 g
2. ตำรับ 500 mL ต้องการ Aluminum oxide = (4.0 g x 500 mL) / 100 mL = 20.0 g
3. วัตถุดิบ AHC Compressed gel มี Aluminum oxide เข้มข้น 10% w/w (หมายถึง AHC 100 g มี Aluminum oxide 10 g)
4. ปริมาณ AHC ที่ต้องชั่ง = (20.0 g x 100 g) / 10 g = 200 g
🔍 ข้ออื่นผิดเพราะอะไร:
• ข้อ ข.: 20 g คือน้ำหนักของ Aluminum oxide บริสุทธิ์ที่ต้องการ ไม่ใช่น้ำหนักวัตถุดิบ AHC
• ข้อ ค.: 40 g เกิดจากการคำนวณผิดสัดส่วนปริมาตร
• ข้อ ง.: 400 g เกิดจากการคูณตัวเลขซ้ำซ้อน
• ข้อ จ.: 100 g เป็นตัวเลขที่ไม่ถูกต้องตามความเข้มข้น 10% w/w</t>
        </is>
      </c>
      <c r="K98" t="inlineStr">
        <is>
          <t>Intermediate</t>
        </is>
      </c>
      <c r="L98" t="inlineStr">
        <is>
          <t>Pharmaceutical Calculations</t>
        </is>
      </c>
      <c r="M98" t="inlineStr">
        <is>
          <t>Antacid Suspension Preparation &amp; Equivalent Calculations</t>
        </is>
      </c>
      <c r="N98" t="inlineStr">
        <is>
          <t>Product</t>
        </is>
      </c>
      <c r="O98" t="inlineStr">
        <is>
          <t>[RECONSTRUCTED: ปรับแต่งและเติมเต็มบริบทโจทย์/ตัวเลือกเพื่อความสมบูรณ์] ข้อสอบจริง PLE-CC1 ปี 2567 ข้อ 45</t>
        </is>
      </c>
      <c r="P98" t="inlineStr">
        <is>
          <t>ข้อสอบจริง</t>
        </is>
      </c>
      <c r="Q98" t="inlineStr">
        <is>
          <t>2567</t>
        </is>
      </c>
    </row>
    <row r="99">
      <c r="A99" s="177" t="n">
        <v>97</v>
      </c>
      <c r="B99" s="34" t="inlineStr">
        <is>
          <t>สารละลาย 0.9% Normal Saline Solution (NSS) ปริมาตร 1,000 mL มีปริมาณของ Sodium Chloride (NaCl) คิดเป็นกี่มิลลิโมลต่อลิตร (mmol/L) (กำหนดให้ มวลโมเลกุล MW ของ NaCl = 58.5 g/mol)</t>
        </is>
      </c>
      <c r="C99" s="100" t="inlineStr"/>
      <c r="D99" s="34" t="inlineStr">
        <is>
          <t>77 mmol/L</t>
        </is>
      </c>
      <c r="E99" s="34" t="inlineStr">
        <is>
          <t>154 mmol/L</t>
        </is>
      </c>
      <c r="F99" s="34" t="inlineStr">
        <is>
          <t>308 mmol/L</t>
        </is>
      </c>
      <c r="G99" s="34" t="inlineStr">
        <is>
          <t>500 mmol/L</t>
        </is>
      </c>
      <c r="H99" s="34" t="inlineStr">
        <is>
          <t>900 mmol/L</t>
        </is>
      </c>
      <c r="I99" s="100" t="n">
        <v>2</v>
      </c>
      <c r="J99" s="34" t="inlineStr">
        <is>
          <t>✅ คำตอบที่ถูกต้อง: ข้อ ข. 154 mmol/L
🎯 ทำไมข้อนี้ถึงถูก:
การคำนวณความเข้มข้นในหน่วย mmol/L:
1) สารละลาย 0.9% w/v หมายถึงมี NaCl 0.9 g ในสารละลาย 100 mL
2) ดังนั้นในปริมาตร 1,000 mL จะมีเนื้อยา NaCl = 0.9 x 10 = 9.0 g หรือเท่ากับ 9,000 mg
3) จำนวนโมล = น้ำหนัก (mg) / MW (mg/mmol) = 9,000 mg / 58.5 mg/mmol = 153.85 mmol
ดังนั้น สารละลาย 0.9% NSS มีความเข้มข้นของ NaCl เท่ากับ 154 mmol/L (และแตกตัวให้ Na+ 154 mEq/L และ Cl- 154 mEq/L)
🔍 ข้ออื่นผิดเพราะอะไร:
• ข้อ ก. ผิดเพราะ: 77 mmol/L คือความเข้มข้นของ Half-normal saline (0.45% NSS)
• ข้อ ค. ผิดเพราะ: 308 mOsm/L คือค่า Total osmolarity ของสารละลาย (Na+ 154 + Cl- 154) ไม่ใช่จำนวน mmol ของ NaCl
• ข้อ ง. และ จ. ผิดเพราะ: คำนวณจากตัวเลขที่ผิดพลาด</t>
        </is>
      </c>
      <c r="K99" s="100" t="inlineStr"/>
      <c r="L99" s="34" t="inlineStr">
        <is>
          <t>Pharmaceutical Calc</t>
        </is>
      </c>
      <c r="M99" s="34" t="inlineStr">
        <is>
          <t>Molarity, Osmolarity &amp; Electrolyte Solutions</t>
        </is>
      </c>
      <c r="N99" s="100" t="inlineStr">
        <is>
          <t>Product</t>
        </is>
      </c>
      <c r="O99" s="34" t="inlineStr">
        <is>
          <t>ข้อสอบจริง PLE-CC1 ปี 2566 Day 1 ข้อ 39 [CASE_2566_ELECTROLYTE_01]</t>
        </is>
      </c>
      <c r="P99" s="100" t="inlineStr">
        <is>
          <t>ข้อสอบจริง</t>
        </is>
      </c>
      <c r="Q99" s="100" t="inlineStr">
        <is>
          <t>2566 Day 1</t>
        </is>
      </c>
      <c r="R99" s="100" t="inlineStr"/>
    </row>
    <row r="100">
      <c r="A100" s="177" t="n">
        <v>98</v>
      </c>
      <c r="B100" s="34" t="inlineStr">
        <is>
          <t>แพทย์สั่งจ่ายยาบำรุงธาตุเหล็ก Ferrous sulfate 300 mg รับประทานครั้งละ 1 เม็ด วันละ 3 ครั้ง หลังอาหาร (1x3 pc) แต่เนื่องจากยาในโรงพยาบาลขาดคลัง เภสัชกรจึงเสนอให้เปลี่ยนเป็นยา Ferrous fumarate
กำหนดให้ Ferrous sulfate มีปริมาณธาตุเหล็ก (Elemental iron) 20% และ Ferrous fumarate มีปริมาณธาตุเหล็ก 33% ขนาดการใช้ยา Ferrous fumarate 200 mg ในข้อใดให้ปริมาณธาตุเหล็กใกล้เคียงกับที่แพทย์สั่งจ่ายมากที่สุด</t>
        </is>
      </c>
      <c r="C100" s="100" t="inlineStr"/>
      <c r="D100" s="34" t="inlineStr">
        <is>
          <t>Ferrous fumarate 200 mg รับประทานครั้งละ 1 เม็ด วันละ 1 ครั้ง</t>
        </is>
      </c>
      <c r="E100" s="34" t="inlineStr">
        <is>
          <t>Ferrous fumarate 200 mg รับประทานครั้งละ 1 เม็ด วันละ 3 ครั้ง</t>
        </is>
      </c>
      <c r="F100" s="34" t="inlineStr">
        <is>
          <t>Ferrous fumarate 200 mg รับประทานครั้งละ 2 เม็ด วันละ 3 ครั้ง</t>
        </is>
      </c>
      <c r="G100" s="34" t="inlineStr">
        <is>
          <t>Ferrous fumarate 200 mg รับประทานครั้งละ 1 เม็ด วันละ 2 ครั้ง</t>
        </is>
      </c>
      <c r="H100" s="34" t="inlineStr">
        <is>
          <t>Ferrous fumarate 200 mg รับประทานครั้งละ 2 เม็ด วันละ 1 ครั้ง</t>
        </is>
      </c>
      <c r="I100" s="100" t="n">
        <v>2</v>
      </c>
      <c r="J100" s="34" t="inlineStr">
        <is>
          <t>✅ คำตอบที่ถูกต้อง: ข้อ ข. Ferrous fumarate 200 mg รับประทานครั้งละ 1 เม็ด วันละ 3 ครั้ง
🎯 ทำไมข้อนี้ถึงถูก:
การคำนวณปริมาณ Elemental iron:
1) Ferrous sulfate 300 mg มี Elemental iron 20% = 300 x 0.20 = 60 mg ต่อเม็ด
   แพทย์สั่ง 1 เม็ด วันละ 3 ครั้ง = 60 x 3 = 180 mg ต่อวัน
2) Ferrous fumarate 200 mg มี Elemental iron 33% = 200 x 0.33 = 66 mg ต่อเม็ด
   หากให้ 1 เม็ด วันละ 3 ครั้ง จะได้รับ Elemental iron = 66 x 3 = 198 mg ต่อวัน
ซึ่งใกล้เคียงกับเป้าหมาย 180 mg ต่อวันมากที่สุด และเป็นขนาดยามาตรฐานสำหรับการรักษาภาวะโลหิตจางจากการขาดธาตุเหล็ก
🔍 ข้ออื่นผิดเพราะอะไร:
• ข้อ ก. ได้เพียง 66 mg/day ไม่เพียงพอต่อการรักษา
• ข้อ ค. ได้ถึง 396 mg/day ซึ่งเกินขนาดและทำให้เกิดผลข้างเคียงต่อทางเดินอาหารรุนแรง
• ข้อ ง. ได้ 132 mg/day ต่ำกว่าที่แพทย์ต้องการ
• ข้อ จ. ได้ 132 mg/day ต่ำกว่าที่แพทย์ต้องการ</t>
        </is>
      </c>
      <c r="K100" s="100" t="inlineStr"/>
      <c r="L100" s="34" t="inlineStr">
        <is>
          <t>Pharmaceutical Calc</t>
        </is>
      </c>
      <c r="M100" s="34" t="inlineStr">
        <is>
          <t>Elemental Iron Dose Conversion Calculations</t>
        </is>
      </c>
      <c r="N100" s="100" t="inlineStr">
        <is>
          <t>Product</t>
        </is>
      </c>
      <c r="O100" s="34" t="inlineStr">
        <is>
          <t>ข้อสอบจริง PLE-CC1 ปี 2566 Day 1 ข้อ 88 [CASE_2566_ANEMIA_01]</t>
        </is>
      </c>
      <c r="P100" s="100" t="inlineStr">
        <is>
          <t>ข้อสอบจริง</t>
        </is>
      </c>
      <c r="Q100" s="100" t="inlineStr">
        <is>
          <t>2566 Day 1</t>
        </is>
      </c>
      <c r="R100" s="100" t="inlineStr">
        <is>
          <t>CASE_2566_ANEMIA_01</t>
        </is>
      </c>
    </row>
    <row r="101">
      <c r="A101" s="178" t="n">
        <v>99</v>
      </c>
      <c r="B101" s="179" t="inlineStr">
        <is>
          <t>ผู้ป่วยหญิงไทยอายุ 40 ปี มีอาการท้องผูก ถ่ายสัปดาห์ละ 1-2 ครั้ง ถ่ายลำบากต้องออกแรงเบ่ง หลังถ่ายมีเลือดสดเคลือบก้อนอุจจาระ คลำพบมีก้อนยื่นโผล่ออกมาที่ทวารหนักแต่สามารถยุบกลับเข้าไปได้เอง ได้รับการวินิจฉัยเป็นริดสีดวงทวาร (Internal hemorrhoid grade 2)
เภสัชกรต้องเตรียมยาเหน็บทวารหนัก Bisacodyl ใน Theobroma oil จำนวน 10 แท่ง โดยแต่ละแท่งมีตัวยา Bisacodyl 10 mg กำหนดให้ค่า Displacement value (dv) ของ Bisacodyl เท่ากับ 0.2 และแม่พิมพ์เหน็บยาขนาด 2 g ต่อแท่ง (Blank suppository weight) จงคำนวณหาน้ำหนักของ Theobroma oil base ทั้งหมดที่ต้องใช้ในการเตรียมยานี้</t>
        </is>
      </c>
      <c r="C101" s="178" t="inlineStr"/>
      <c r="D101" s="179" t="inlineStr">
        <is>
          <t>18.0 g</t>
        </is>
      </c>
      <c r="E101" s="179" t="inlineStr">
        <is>
          <t>18.8 g</t>
        </is>
      </c>
      <c r="F101" s="179" t="inlineStr">
        <is>
          <t>19.5 g</t>
        </is>
      </c>
      <c r="G101" s="179" t="inlineStr">
        <is>
          <t>19.8 g</t>
        </is>
      </c>
      <c r="H101" s="179" t="inlineStr">
        <is>
          <t>19.9 g</t>
        </is>
      </c>
      <c r="I101" s="178" t="n">
        <v>3</v>
      </c>
      <c r="J101" s="179" t="inlineStr">
        <is>
          <t>✅ คำตอบที่ถูกต้อง: ข้อ ค. 19.5 g
🎯 ทำไมข้อนี้ถึงถูก:
การคำนวณน้ำหนัก Suppository base โดยใช้ค่า Displacement value (dv):
1) ตัวยา Bisacodyl ต่อ 1 แท่ง = 10 mg = 0.01 g
2) น้ำหนักของ Theobroma oil ที่ถูกแทนที่โดยยา 1 แท่ง = Dose / dv = 0.01 g / 0.2 = 0.05 g
3) น้ำหนัก Theobroma oil ที่ต้องใช้ต่อ 1 แท่ง = Blank weight - Base displaced = 2.0 g - 0.05 g = 1.95 g
4) น้ำหนัก Theobroma oil สำหรับเตรียมยา 10 แท่ง = 1.95 g x 10 = 19.5 g
🔍 ข้ออื่นผิดเพราะอะไร:
• ข้อ ก. 18.0 g คำนวณผิดโดยลืมคำนวณ dv หรือหักออก 0.2 g ต่อแท่ง
• ข้อ ข. 18.8 g คำนวณตัวเลขผิดพลาด
• ข้อ ง. 19.8 g เกิดจากการนำ 0.01 g หักออกจาก 2 g โดยตรงโดยไม่ได้นำค่า dv มาหารแปลงเป็นน้ำหนักเบสที่ถูกแทนที่
• ข้อ จ. 19.9 g คำนวณทศนิยมผิดพลาด</t>
        </is>
      </c>
      <c r="K101" s="178" t="inlineStr"/>
      <c r="L101" s="179" t="inlineStr">
        <is>
          <t>Pharmaceutical Calculation</t>
        </is>
      </c>
      <c r="M101" s="179" t="inlineStr">
        <is>
          <t>Suppository Base &amp; Displacement Value Calculation</t>
        </is>
      </c>
      <c r="N101" s="178" t="inlineStr">
        <is>
          <t>Product</t>
        </is>
      </c>
      <c r="O101" s="179" t="inlineStr">
        <is>
          <t>ข้อสอบจริง PLE-CC1 ปี 2566 Day 2 ข้อ 10 [CASE_2566_HEMORRHOID_01]</t>
        </is>
      </c>
      <c r="P101" s="178" t="inlineStr">
        <is>
          <t>ข้อสอบจริง</t>
        </is>
      </c>
      <c r="Q101" s="178" t="inlineStr">
        <is>
          <t>2566 Day 2</t>
        </is>
      </c>
      <c r="R101" s="178" t="inlineStr">
        <is>
          <t>CASE_2566_HEMORRHOID_01</t>
        </is>
      </c>
    </row>
    <row r="102">
      <c r="A102" s="178" t="n">
        <v>100</v>
      </c>
      <c r="B102" s="179" t="inlineStr">
        <is>
          <t>ผู้ป่วยหญิงไทยอายุ 35 ปี ได้รับการวินิจฉัยเป็น Panic Disorder with Agoraphobia และแพทย์สั่งใช้ยา Lorazepam 0.5 mg
ตามเกณฑ์เภสัชตำรับในการสุ่มตัวอย่างเพื่อทดสอบความสม่ำเสมอของตัวยาหรือการทดสอบทางเคมี กำหนดว่าหากยาเม็ดมีน้ำหนักเฉลี่ยน้อยกว่าหรือเท่ากับ 650 mg จะต้องสุ่มตัวอย่างยาให้ได้น้ำหนักรวมอย่างน้อย 6.5 g หากยาเม็ด Lorazepam ที่นำมาทดสอบมีน้ำหนักเฉลี่ยเม็ดละ 50 mg (แต่ละเม็ดมีตัวยา Lorazepam 0.5 mg) จะต้องสุ่มยาเม็ด Lorazepam มาทำการทดสอบเป็นจำนวนอย่างน้อยกี่เม็ด</t>
        </is>
      </c>
      <c r="C102" s="178" t="inlineStr"/>
      <c r="D102" s="179" t="inlineStr">
        <is>
          <t>80 เม็ด</t>
        </is>
      </c>
      <c r="E102" s="179" t="inlineStr">
        <is>
          <t>90 เม็ด</t>
        </is>
      </c>
      <c r="F102" s="179" t="inlineStr">
        <is>
          <t>100 เม็ด</t>
        </is>
      </c>
      <c r="G102" s="179" t="inlineStr">
        <is>
          <t>130 เม็ด</t>
        </is>
      </c>
      <c r="H102" s="179" t="inlineStr">
        <is>
          <t>150 เม็ด</t>
        </is>
      </c>
      <c r="I102" s="178" t="n">
        <v>4</v>
      </c>
      <c r="J102" s="179" t="inlineStr">
        <is>
          <t>✅ คำตอบที่ถูกต้อง: ข้อ ง. 130 เม็ด
🎯 ทำไมข้อนี้ถึงถูก:
การคำนวณจำนวนเม็ดยาที่ต้องสุ่มตัวอย่าง:
1) น้ำหนักตัวอย่างรวมที่เภสัชตำรับกำหนด = 6.5 g = 6,500 mg
2) น้ำหนักเฉลี่ยต่อเม็ดของยา Lorazepam = 50 mg/เม็ด
3) จำนวนเม็ดยาที่ต้องใช้ = น้ำหนักรวมที่ต้องการ / น้ำหนักเฉลี่ยต่อเม็ด = 6,500 mg / 50 mg = 130 เม็ด
🔍 ข้ออื่นผิดเพราะอะไร:
• ข้อ ก. 80 เม็ด จะได้น้ำหนักเพียง 4.0 g ซึ่งไม่ถึงเกณฑ์ขั้นต่ำ 6.5 g
• ข้อ ข. 90 เม็ด จะได้น้ำหนักเพียง 4.5 g
• ข้อ ค. 100 เม็ด จะได้น้ำหนักเพียง 5.0 g
• ข้อ จ. 150 เม็ด เป็นจำนวนที่เกินกว่าเกณฑ์ขั้นต่ำที่คำนวณได้</t>
        </is>
      </c>
      <c r="K102" s="178" t="inlineStr"/>
      <c r="L102" s="179" t="inlineStr">
        <is>
          <t>Pharmaceutical Calculation</t>
        </is>
      </c>
      <c r="M102" s="179" t="inlineStr">
        <is>
          <t>Dosage Uniformity &amp; Sample Size Tablet Calculations</t>
        </is>
      </c>
      <c r="N102" s="178" t="inlineStr">
        <is>
          <t>Product</t>
        </is>
      </c>
      <c r="O102" s="179" t="inlineStr">
        <is>
          <t>ข้อสอบจริง PLE-CC1 ปี 2566 Day 2 ข้อ 17 [CASE_2566_PANIC_01]</t>
        </is>
      </c>
      <c r="P102" s="178" t="inlineStr">
        <is>
          <t>ข้อสอบจริง</t>
        </is>
      </c>
      <c r="Q102" s="178" t="inlineStr">
        <is>
          <t>2566 Day 2</t>
        </is>
      </c>
      <c r="R102" s="178" t="inlineStr">
        <is>
          <t>CASE_2566_PANIC_01</t>
        </is>
      </c>
    </row>
    <row r="103">
      <c r="A103" s="178" t="n">
        <v>101</v>
      </c>
      <c r="B103" s="179" t="inlineStr">
        <is>
          <t>ในกระบวนการผลิตยาเม็ด Simvastatin 10 mg/เม็ด ของโรงงานผลิตยาแห่งหนึ่ง กำหนดขนาดรุ่นการผลิต (Batch size) เท่ากับ 250,000 เม็ดต่อหนึ่งรุ่น หากฝ่ายคลังวัตถุดิบตรวจสอบพบว่ามีผงตัวยาสำคัญ Simvastatin บริสุทธิ์เหลืออยู่ในคลังจำนวน 150 กิโลกรัม
ผงตัวยาสำคัญที่มีอยู่นี้จะสามารถนำมาผลิตยาเม็ด Simvastatin ได้ทั้งหมดกี่รุ่นการผลิต (Batches) (โดยสมมติว่าไม่มีการสูญเสียในกระบวนการผลิต)</t>
        </is>
      </c>
      <c r="C103" s="178" t="inlineStr"/>
      <c r="D103" s="179" t="inlineStr">
        <is>
          <t>30 รุ่นการผลิต (Batches)</t>
        </is>
      </c>
      <c r="E103" s="179" t="inlineStr">
        <is>
          <t>60 รุ่นการผลิต (Batches)</t>
        </is>
      </c>
      <c r="F103" s="179" t="inlineStr">
        <is>
          <t>90 รุ่นการผลิต (Batches)</t>
        </is>
      </c>
      <c r="G103" s="179" t="inlineStr">
        <is>
          <t>120 รุ่นการผลิต (Batches)</t>
        </is>
      </c>
      <c r="H103" s="179" t="inlineStr">
        <is>
          <t>150 รุ่นการผลิต (Batches)</t>
        </is>
      </c>
      <c r="I103" s="178" t="n">
        <v>2</v>
      </c>
      <c r="J103" s="179" t="inlineStr">
        <is>
          <t>✅ คำตอบที่ถูกต้อง: ข้อ ข. 60 รุ่นการผลิต (Batches)
🎯 ทำไมข้อนี้ถึงถูก:
การคำนวณจำนวนรุ่นการผลิต (Batch size calculation):
1) ตัวยา Simvastatin ที่ต้องใช้ต่อ 1 เม็ด = 10 mg = 0.01 g
2) ปริมาณตัวยาที่ต้องใช้ต่อ 1 รุ่นการผลิต (250,000 เม็ด) = 250,000 เม็ด x 10 mg = 2,500,000 mg = 2,500 g = 2.5 kg
3) ปริมาณผงยาทั้งหมดที่มีในคลัง = 150 kg
4) จำนวนรุ่นการผลิตที่ผลิตได้ = 150 kg / 2.5 kg ต่อรุ่น = 60 รุ่นการผลิต (Batches)
🔍 ข้ออื่นผิดเพราะอะไร:
• ข้อ ก. 30 รุ่น เกิดจากการหารด้วย 5 kg
• ข้อ ค., ง. และ จ. เป็นตัวเลขที่เกิดจากการคำนวณทศนิยมหรือหน่วยน้ำหนักผิดพลาด</t>
        </is>
      </c>
      <c r="K103" s="178" t="inlineStr"/>
      <c r="L103" s="179" t="inlineStr">
        <is>
          <t>Pharmaceutical Calculation</t>
        </is>
      </c>
      <c r="M103" s="179" t="inlineStr">
        <is>
          <t>Industrial Batch Size &amp; Production Yield Calculations</t>
        </is>
      </c>
      <c r="N103" s="178" t="inlineStr">
        <is>
          <t>Product</t>
        </is>
      </c>
      <c r="O103" s="179" t="inlineStr">
        <is>
          <t>ข้อสอบจริง PLE-CC1 ปี 2566 Day 2 ข้อ 49 [CASE_2566_ANGINA_01]</t>
        </is>
      </c>
      <c r="P103" s="178" t="inlineStr">
        <is>
          <t>ข้อสอบจริง</t>
        </is>
      </c>
      <c r="Q103" s="178" t="inlineStr">
        <is>
          <t>2566 Day 2</t>
        </is>
      </c>
      <c r="R103" s="178" t="inlineStr">
        <is>
          <t>CASE_2566_ANGINA_01</t>
        </is>
      </c>
    </row>
    <row r="104">
      <c r="A104" s="178" t="n">
        <v>102</v>
      </c>
      <c r="B104" s="179" t="inlineStr">
        <is>
          <t>เด็กชายไทยอายุ 8 ปี มีน้ำหนักตัว 20 กิโลกรัม เกิดภาวะแพ้ยารุนแรงแบบ Anaphylactic shock ในหอผู้ป่วยวิกฤต แพทย์ได้สั่งผสมยาฉีด Epinephrine (ความเข้มข้น 1 mg/mL) จำนวน 1 ampoule (1 mL) ในสารละลาย 0.9% NSS ปริมาตร 9 mL (ปริมาตรรวม 10 mL) แล้วให้ยาทางหลอดเลือดดำผ่านเครื่องควบคุมอัตราการให้สารละลาย (Infusion pump) ในอัตราเร็ว 6 mL/hr
ผู้ป่วยเด็กรายนี้ได้รับยา Epinephrine ในอัตราขนาดกี่ mcg/kg/min</t>
        </is>
      </c>
      <c r="C104" s="178" t="inlineStr"/>
      <c r="D104" s="179" t="inlineStr">
        <is>
          <t>0.33 mcg/kg/min</t>
        </is>
      </c>
      <c r="E104" s="179" t="inlineStr">
        <is>
          <t>0.46 mcg/kg/min</t>
        </is>
      </c>
      <c r="F104" s="179" t="inlineStr">
        <is>
          <t>0.50 mcg/kg/min</t>
        </is>
      </c>
      <c r="G104" s="179" t="inlineStr">
        <is>
          <t>1.00 mcg/kg/min</t>
        </is>
      </c>
      <c r="H104" s="179" t="inlineStr">
        <is>
          <t>2.00 mcg/kg/min</t>
        </is>
      </c>
      <c r="I104" s="178" t="n">
        <v>3</v>
      </c>
      <c r="J104" s="179" t="inlineStr">
        <is>
          <t>✅ คำตอบที่ถูกต้อง: ข้อ ค. 0.50 mcg/kg/min
🎯 ทำไมข้อนี้ถึงถูก:
การคำนวณอัตราขนาดยา Epinephrine infusion:
1) ปริมาณยา Epinephrine ในสารละลาย = 1 mg ใน 10 mL = 0.1 mg/mL = 100 mcg/mL
2) อัตราเร็วในการหยดสารละลาย = 6 mL/hr
3) ปริมาณยาที่ได้รับต่อชั่วโมง = 6 mL/hr x 100 mcg/mL = 600 mcg/hr
4) ปริมาณยาที่ได้รับต่อนาที = 600 mcg/hr / 60 min = 10 mcg/min
5) คำนวณต่อน้ำหนักตัวผู้ป่วย (20 kg) = 10 mcg/min / 20 kg = 0.50 mcg/kg/min
🔍 ข้ออื่นผิดเพราะอะไร:
• ข้อ ก. 0.33 mcg/kg/min คำนวณผิดพลาด
• ข้อ ข., ง. และ จ. เกิดจากการลืมหารน้ำหนักตัว หรือคำนวณหน่วยเวลาผิดพลาด</t>
        </is>
      </c>
      <c r="K104" s="178" t="inlineStr"/>
      <c r="L104" s="179" t="inlineStr">
        <is>
          <t>Pharmaceutical Calculation</t>
        </is>
      </c>
      <c r="M104" s="179" t="inlineStr">
        <is>
          <t>IV Infusion Rate &amp; Microgram per Kilogram per Minute Calculations</t>
        </is>
      </c>
      <c r="N104" s="178" t="inlineStr">
        <is>
          <t>Product</t>
        </is>
      </c>
      <c r="O104" s="179" t="inlineStr">
        <is>
          <t>ข้อสอบจริง PLE-CC1 ปี 2566 Day 2 ข้อ 108 [CASE_2566_PHARM_PRACTICE_01]</t>
        </is>
      </c>
      <c r="P104" s="178" t="inlineStr">
        <is>
          <t>ข้อสอบจริง</t>
        </is>
      </c>
      <c r="Q104" s="178" t="inlineStr">
        <is>
          <t>2566 Day 2</t>
        </is>
      </c>
      <c r="R104" s="178" t="inlineStr">
        <is>
          <t>CASE_2566_PHARM_PRACTICE_01</t>
        </is>
      </c>
    </row>
    <row r="105">
      <c r="A105" s="178" t="n">
        <v>103</v>
      </c>
      <c r="B105" s="179" t="inlineStr">
        <is>
          <t>แพทย์สั่งฉีด Potassium Chloride (KCl) ขนาด 20 mEq/ampoule จำนวน 4 ampoules ผสมในสารละลาย 0.9% NSS ปริมาตร 1,000 mL ให้ทางสายสวนหลอดเลือดดำส่วนกลาง (Central line) ด้วยอัตราเร็ว 80 mL/hr กำหนดให้ค่าน้ำหนักโมเลกุล KCl = 74.5 g/mol
ผู้ป่วยจะได้รับโพแทสเซียมคลอไรด์ในอัตราเร็วกี่มิลลิสมมูลต่อชั่วโมง (mEq/hr)</t>
        </is>
      </c>
      <c r="C105" s="178" t="inlineStr"/>
      <c r="D105" s="179" t="inlineStr">
        <is>
          <t>6.40 mEq/hr</t>
        </is>
      </c>
      <c r="E105" s="179" t="inlineStr">
        <is>
          <t>10.00 mEq/hr</t>
        </is>
      </c>
      <c r="F105" s="179" t="inlineStr">
        <is>
          <t>12.80 mEq/hr</t>
        </is>
      </c>
      <c r="G105" s="179" t="inlineStr">
        <is>
          <t>16.00 mEq/hr</t>
        </is>
      </c>
      <c r="H105" s="179" t="inlineStr">
        <is>
          <t>20.00 mEq/hr</t>
        </is>
      </c>
      <c r="I105" s="178" t="n">
        <v>1</v>
      </c>
      <c r="J105" s="179" t="inlineStr">
        <is>
          <t>✅ คำตอบที่ถูกต้อง: ข้อ ก. 6.40 mEq/hr
🎯 ทำไมข้อนี้ถึงถูก:
การคำนวณอัตราการได้รับ KCl (mEq/hr):
1) ปริมาณ KCl ทั้งหมดในสารละลาย = 20 mEq x 4 ampoules = 80 mEq ในปริมาตรรวม 1,000 mL
2) ความเข้มข้นของ KCl = 80 mEq / 1,000 mL = 0.08 mEq/mL
3) อัตราการให้สารละลาย = 80 mL/hr
4) อัตราที่ผู้ป่วยได้รับ KCl = 80 mL/hr x 0.08 mEq/mL = 6.40 mEq/hr (ปลอดภัยและไม่เกินอัตราสูงสุด 10-20 mEq/hr สำหรับ Central line)
🔍 ข้ออื่นผิดเพราะอะไร:
• ข้อ ข., ค., ง. และ จ. เป็นผลลัพธ์จากการคำนวณตัวเลขหรือจำนวนแอมพูลผิดพลาด</t>
        </is>
      </c>
      <c r="K105" s="178" t="inlineStr"/>
      <c r="L105" s="179" t="inlineStr">
        <is>
          <t>Pharmaceutical Calculation</t>
        </is>
      </c>
      <c r="M105" s="179" t="inlineStr">
        <is>
          <t>Electrolyte Infusion Rate Calculations (mEq per hour)</t>
        </is>
      </c>
      <c r="N105" s="178" t="inlineStr">
        <is>
          <t>Product</t>
        </is>
      </c>
      <c r="O105" s="179" t="inlineStr">
        <is>
          <t>ข้อสอบจริง PLE-CC1 ปี 2566 Day 2 ข้อ 115 [CASE_2566_PHARM_PRACTICE_01]</t>
        </is>
      </c>
      <c r="P105" s="178" t="inlineStr">
        <is>
          <t>ข้อสอบจริง</t>
        </is>
      </c>
      <c r="Q105" s="178" t="inlineStr">
        <is>
          <t>2566 Day 2</t>
        </is>
      </c>
      <c r="R105" s="178" t="inlineStr">
        <is>
          <t>CASE_2566_PHARM_PRACTICE_01</t>
        </is>
      </c>
    </row>
    <row r="106">
      <c r="A106" s="178" t="n">
        <v>104</v>
      </c>
      <c r="B106" s="179" t="inlineStr">
        <is>
          <t>จากคำสั่งใช้ยาในข้อก่อนหน้า (KCl 20 mEq/ampoule จำนวน 4 ampoules ผสมในสารละลาย 1,000 mL) กำหนดให้ Potassium chloride (KCl) มีน้ำหนักโมเลกุล MW = 74.5 g/mol และมีค่า Valence = 1
ปริมาณตัวยา Potassium Chloride (KCl) ทั้งหมดที่ใช้ผสมในสารละลายขวดนี้ คิดเป็นน้ำหนักกี่กรัม (g)</t>
        </is>
      </c>
      <c r="C106" s="178" t="inlineStr"/>
      <c r="D106" s="179" t="inlineStr">
        <is>
          <t>0.745 g</t>
        </is>
      </c>
      <c r="E106" s="179" t="inlineStr">
        <is>
          <t>1.490 g</t>
        </is>
      </c>
      <c r="F106" s="179" t="inlineStr">
        <is>
          <t>2.980 g</t>
        </is>
      </c>
      <c r="G106" s="179" t="inlineStr">
        <is>
          <t>5.960 g</t>
        </is>
      </c>
      <c r="H106" s="179" t="inlineStr">
        <is>
          <t>7.450 g</t>
        </is>
      </c>
      <c r="I106" s="178" t="n">
        <v>4</v>
      </c>
      <c r="J106" s="179" t="inlineStr">
        <is>
          <t>✅ คำตอบที่ถูกต้อง: ข้อ ง. 5.960 g
🎯 ทำไมข้อนี้ถึงถูก:
การคำนวณหาน้ำหนักของ KCl จากค่ามิลลิสมมูล (mEq):
1) ปริมาณ KCl ทั้งหมด = 20 mEq x 4 = 80 mEq
2) 1 mEq ของ KCl = MW / Valence = 74.5 mg / 1 = 74.5 mg = 0.0745 g
3) น้ำหนักของ KCl 80 mEq = 80 x 74.5 mg = 5,960 mg = 5.960 g
🔍 ข้ออื่นผิดเพราะอะไร:
• ข้อ ก. 0.745 g คือน้ำหนักของ 10 mEq
• ข้อ ข. 1.490 g คือน้ำหนักของ 20 mEq (1 ampoule)
• ข้อ ค. 2.980 g คือน้ำหนักของ 40 mEq (2 ampoules)
• ข้อ จ. 7.450 g คือน้ำหนักของ 100 mEq</t>
        </is>
      </c>
      <c r="K106" s="178" t="inlineStr"/>
      <c r="L106" s="179" t="inlineStr">
        <is>
          <t>Pharmaceutical Calculation</t>
        </is>
      </c>
      <c r="M106" s="179" t="inlineStr">
        <is>
          <t>Milliequivalent to Gram Conversions (Potassium Chloride)</t>
        </is>
      </c>
      <c r="N106" s="178" t="inlineStr">
        <is>
          <t>Product</t>
        </is>
      </c>
      <c r="O106" s="179" t="inlineStr">
        <is>
          <t>ข้อสอบจริง PLE-CC1 ปี 2566 Day 2 ข้อ 116 [CASE_2566_PHARM_PRACTICE_01]</t>
        </is>
      </c>
      <c r="P106" s="178" t="inlineStr">
        <is>
          <t>ข้อสอบจริง</t>
        </is>
      </c>
      <c r="Q106" s="178" t="inlineStr">
        <is>
          <t>2566 Day 2</t>
        </is>
      </c>
      <c r="R106" s="178" t="inlineStr">
        <is>
          <t>CASE_2566_PHARM_PRACTICE_01</t>
        </is>
      </c>
    </row>
    <row r="107">
      <c r="A107" s="178" t="n">
        <v>105</v>
      </c>
      <c r="B107" s="179" t="inlineStr">
        <is>
          <t>เภสัชกรต้องการเตรียมยาเม็ด Sodamint (Sodium Bicarbonate: NaHCO3) ขนาด 3.57 mEq ต่อเม็ด จำนวน 10 เม็ด กำหนดให้น้ำหนักโมเลกุลของ NaHCO3 เท่ากับ 84 g/mol และมีค่า Valence = 1
เภสัชกรจะต้องชั่งผงตัวยา Sodium Bicarbonate มาใช้ในการเตรียมยาทั้งหมดประมาณกี่กรัม (g)</t>
        </is>
      </c>
      <c r="C107" s="178" t="inlineStr"/>
      <c r="D107" s="179" t="inlineStr">
        <is>
          <t>1.0 g</t>
        </is>
      </c>
      <c r="E107" s="179" t="inlineStr">
        <is>
          <t>2.0 g</t>
        </is>
      </c>
      <c r="F107" s="179" t="inlineStr">
        <is>
          <t>3.0 g</t>
        </is>
      </c>
      <c r="G107" s="179" t="inlineStr">
        <is>
          <t>4.0 g</t>
        </is>
      </c>
      <c r="H107" s="179" t="inlineStr">
        <is>
          <t>5.0 g</t>
        </is>
      </c>
      <c r="I107" s="178" t="n">
        <v>3</v>
      </c>
      <c r="J107" s="179" t="inlineStr">
        <is>
          <t>✅ คำตอบที่ถูกต้อง: ข้อ ค. 3.0 g
🎯 ทำไมข้อนี้ถึงถูก:
การคำนวณน้ำหนัก Sodium Bicarbonate (NaHCO3):
1) 1 เม็ดมี NaHCO3 = 3.57 mEq
2) เตรียมจำนวน 10 เม็ด ต้องใช้ NaHCO3 ทั้งหมด = 3.57 mEq x 10 = 35.7 mEq
3) 1 mEq ของ NaHCO3 = MW / 1 = 84 mg
4) น้ำหนักผงยาที่ต้องใช้ = 35.7 mEq x 84 mg = 2,998.8 mg = ประมาณ 3.0 g
🔍 ข้ออื่นผิดเพราะอะไร:
• ข้อ ก., ข., ง. และ จ. เป็นตัวเลขที่ไม่ตรงกับผลลัพธ์การคำนวณ 3.0 g</t>
        </is>
      </c>
      <c r="K107" s="178" t="inlineStr"/>
      <c r="L107" s="179" t="inlineStr">
        <is>
          <t>Pharmaceutical Calculation</t>
        </is>
      </c>
      <c r="M107" s="179" t="inlineStr">
        <is>
          <t>Sodium Bicarbonate Formulation &amp; mEq Calculations</t>
        </is>
      </c>
      <c r="N107" s="178" t="inlineStr">
        <is>
          <t>Product</t>
        </is>
      </c>
      <c r="O107" s="179" t="inlineStr">
        <is>
          <t>ข้อสอบจริง PLE-CC1 ปี 2566 Day 2 ข้อ 117 [CASE_2566_PHARM_PRACTICE_01]</t>
        </is>
      </c>
      <c r="P107" s="178" t="inlineStr">
        <is>
          <t>ข้อสอบจริง</t>
        </is>
      </c>
      <c r="Q107" s="178" t="inlineStr">
        <is>
          <t>2566 Day 2</t>
        </is>
      </c>
      <c r="R107" s="178" t="inlineStr">
        <is>
          <t>CASE_2566_PHARM_PRACTICE_01</t>
        </is>
      </c>
    </row>
    <row r="108">
      <c r="A108" s="178" t="n">
        <v>106</v>
      </c>
      <c r="B108" s="179" t="inlineStr">
        <is>
          <t>ในการสุ่มตรวจยาเม็ดจำนวน 10 เม็ด เพื่อควบคุมคุณภาพในหัวข้อความสม่ำเสมอของหน่วยยา (Uniformity of dosage units) ผลการทดลองพบค่าส่วนเบี่ยงเบนมาตรฐาน SD = 5 mg และมีค่าร้อยละของส่วนเบี่ยงเบนมาตรฐานสัมพัทธ์ %RSD = 4.0%
อยากทราบว่าค่าน้ำหนักเฉลี่ยของเม็ดยาตัวอย่างที่นำมาทดสอบนี้ มีค่าเท่ากับกี่มิลลิกรัมต่อเม็ด (mg/เม็ด)</t>
        </is>
      </c>
      <c r="C108" s="178" t="inlineStr"/>
      <c r="D108" s="179" t="inlineStr">
        <is>
          <t>50 mg</t>
        </is>
      </c>
      <c r="E108" s="179" t="inlineStr">
        <is>
          <t>100 mg</t>
        </is>
      </c>
      <c r="F108" s="179" t="inlineStr">
        <is>
          <t>125 mg</t>
        </is>
      </c>
      <c r="G108" s="179" t="inlineStr">
        <is>
          <t>200 mg</t>
        </is>
      </c>
      <c r="H108" s="179" t="inlineStr">
        <is>
          <t>250 mg</t>
        </is>
      </c>
      <c r="I108" s="178" t="n">
        <v>3</v>
      </c>
      <c r="J108" s="179" t="inlineStr">
        <is>
          <t>✅ คำตอบที่ถูกต้อง: ข้อ ค. 125 mg
🎯 ทำไมข้อนี้ถึงถูก:
ความสัมพันธ์ระหว่างค่า %RSD, ค่าส่วนเบี่ยงเบนมาตรฐาน (SD) และค่าเฉลี่ย (Mean):
%RSD = (SD / Mean) x 100
แทนค่าตามโจทย์: 4.0 = (5 mg / Mean) x 100
Mean = (5 x 100) / 4.0 = 500 / 4.0 = 125 mg
ดังนั้น น้ำหนักเฉลี่ยต่อเม็ดมีค่าเท่ากับ 125 mg
🔍 ข้ออื่นผิดเพราะอะไร:
• ข้อ ก. 50 mg คำนวณตัวเลขผิดพลาด
• ข้อ ข. 100 mg เกิดจากการหารด้วย 5
• ข้อ ง. และ จ. ไม่ตรงกับสูตรความสัมพันธ์ทางสถิติ</t>
        </is>
      </c>
      <c r="K108" s="178" t="inlineStr"/>
      <c r="L108" s="179" t="inlineStr">
        <is>
          <t>Pharmaceutical Calculation</t>
        </is>
      </c>
      <c r="M108" s="179" t="inlineStr">
        <is>
          <t>Statistical Quality Control &amp; Relative Standard Deviation (%RSD)</t>
        </is>
      </c>
      <c r="N108" s="178" t="inlineStr">
        <is>
          <t>Product</t>
        </is>
      </c>
      <c r="O108" s="179" t="inlineStr">
        <is>
          <t>ข้อสอบจริง PLE-CC1 ปี 2566 Day 2 ข้อ 118 [CASE_2566_PHARM_PRACTICE_01]</t>
        </is>
      </c>
      <c r="P108" s="178" t="inlineStr">
        <is>
          <t>ข้อสอบจริง</t>
        </is>
      </c>
      <c r="Q108" s="178" t="inlineStr">
        <is>
          <t>2566 Day 2</t>
        </is>
      </c>
      <c r="R108" s="178" t="inlineStr">
        <is>
          <t>CASE_2566_PHARM_PRACTICE_01</t>
        </is>
      </c>
    </row>
  </sheetData>
  <mergeCells count="1">
    <mergeCell ref="A1:F1"/>
  </mergeCells>
  <pageMargins left="0.75" right="0.75" top="1" bottom="1" header="0.5" footer="0.5"/>
</worksheet>
</file>

<file path=xl/worksheets/sheet26.xml><?xml version="1.0" encoding="utf-8"?>
<worksheet xmlns="http://schemas.openxmlformats.org/spreadsheetml/2006/main">
  <sheetPr>
    <outlinePr summaryBelow="0" summaryRight="0"/>
    <pageSetUpPr/>
  </sheetPr>
  <dimension ref="A1:R470"/>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Solid Dosage Forms</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5" t="n">
        <v>1</v>
      </c>
      <c r="B3" s="166" t="inlineStr">
        <is>
          <t>ยายหยอดตามีส่วนประกอบดังนี้ Neomycin sulfate, Polymyxin B sulphate, NaCl, Benzalkonium chloride, Hypromellose, Disodium edetate จากตำรับดังกล่าว Hypromellose มีหน้าที่อะไร</t>
        </is>
      </c>
      <c r="C3" s="166" t="inlineStr"/>
      <c r="D3" s="166" t="inlineStr">
        <is>
          <t>เพิ่มการละลายของ Neomycin</t>
        </is>
      </c>
      <c r="E3" s="166" t="inlineStr">
        <is>
          <t>ป้องกันการตกตะกอนขุ่นของสารละลาย</t>
        </is>
      </c>
      <c r="F3" s="166" t="inlineStr">
        <is>
          <t>เพิ่มฤทธิ์ฆ่าเชื้อแบคทีเรีย</t>
        </is>
      </c>
      <c r="G3" s="166" t="inlineStr">
        <is>
          <t>ลดการแสบระคายเคืองตา</t>
        </is>
      </c>
      <c r="H3" s="166" t="inlineStr">
        <is>
          <t>เพิ่มการติดของสารละลายกับดวงตา</t>
        </is>
      </c>
      <c r="I3" s="165" t="n">
        <v>5</v>
      </c>
      <c r="J3" s="166" t="inlineStr">
        <is>
          <t>✅ คำตอบที่ถูกต้อง: ข้อ จ. เพิ่มการติดของสารละลายกับดวงตา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เพิ่มการติดของสารละลายกับดวงตา 💡 คำอธิบายและเหตุผลทางเภสัชกรรม:
💡 คำอธิบายและเหตุผลทางเภสัชกรรม:
Hypromellose (HPMC) เป็นสารเพิ่มความหนืด (Viscosity-imparting agent) ในตำรับยาหยอดตา ช่วยเพิ่มระยะเวลาที่ตัวยาสำคัญสัมผัสกับผิวตา (Increased corneal contact time) ทำให้เพิ่มการดูดซึมและ efficacy ของยา
USP/NF, British Pharmacopoeia (BP) และ Remington: The Science and Practice of Pharmacy (หัวข้อ Tablet Manufacturing)
🔍 ข้ออื่นผิดเพราะอะไร:
• ข้อ ก. (เพิ่มการละลายของ Neomycin): เพิ่มการละลายของ Neomycin ไม่ตรงกับข้อบ่งใช้หรือกลไกการออกฤทธิ์ที่ถูกต้องตาม Thai Pharmacopoeia / USP &lt;1151&gt; GMP Guidelines
• ข้อ ข. (ป้องกันการตกตะกอนขุ่นของสารละลาย): ป้องกันการตกตะกอนขุ่นของสารละลาย ไม่ตรงกับข้อบ่งใช้หรือกลไกการออกฤทธิ์ที่ถูกต้องตาม Thai Pharmacopoeia / USP &lt;1151&gt; GMP Guidelines
• ข้อ ค. (เพิ่มฤทธิ์ฆ่าเชื้อแบคทีเรีย): เพิ่มฤทธิ์ฆ่าเชื้อแบคทีเรีย ไม่ตรงกับข้อบ่งใช้หรือกลไกการออกฤทธิ์ที่ถูกต้องตาม Thai Pharmacopoeia / USP &lt;1151&gt; GMP Guidelines
• ข้อ ง. (ลดการแสบระคายเคืองตา): ลดการแสบระคายเคืองตา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 s="166" t="inlineStr"/>
      <c r="L3" s="166" t="inlineStr">
        <is>
          <t>Solid Dosage Forms</t>
        </is>
      </c>
      <c r="M3" s="166" t="inlineStr">
        <is>
          <t>Tablet Manufacturing</t>
        </is>
      </c>
      <c r="N3" s="165" t="inlineStr">
        <is>
          <t>Product</t>
        </is>
      </c>
      <c r="O3" s="166" t="inlineStr">
        <is>
          <t>ข้อ 23 Pharma Plus เล่มม่วง (เฉลยข้อ จ)</t>
        </is>
      </c>
      <c r="P3" s="165" t="inlineStr">
        <is>
          <t>แบบฝึกหัด</t>
        </is>
      </c>
      <c r="Q3" s="165" t="inlineStr">
        <is>
          <t>เล่มม่วง</t>
        </is>
      </c>
      <c r="R3" s="165" t="inlineStr"/>
    </row>
    <row r="4" ht="24" customHeight="1" s="49">
      <c r="A4" s="165" t="n">
        <v>2</v>
      </c>
      <c r="B4" s="166" t="inlineStr">
        <is>
          <t>คุณสมบัติที่สำคัญที่สุดของยาตา</t>
        </is>
      </c>
      <c r="C4" s="166" t="inlineStr"/>
      <c r="D4" s="166" t="inlineStr">
        <is>
          <t>Isotonic</t>
        </is>
      </c>
      <c r="E4" s="166" t="inlineStr">
        <is>
          <t>Sterile</t>
        </is>
      </c>
      <c r="F4" s="166" t="inlineStr">
        <is>
          <t>pH</t>
        </is>
      </c>
      <c r="G4" s="166" t="inlineStr">
        <is>
          <t>Preservative</t>
        </is>
      </c>
      <c r="H4" s="166" t="inlineStr">
        <is>
          <t>ต้องเป็นสารละลาย</t>
        </is>
      </c>
      <c r="I4" s="165" t="n">
        <v>2</v>
      </c>
      <c r="J4" s="166" t="inlineStr">
        <is>
          <t>✅ คำตอบที่ถูกต้อง: ข้อ ข. Sterile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Sterile 💡 คำอธิบายและเหตุผลทางเภสัชกรรม:
💡 คำอธิบายและเหตุผลทางเภสัชกรรม:
ความปราศจากเชื้อ (Sterility) คือคุณสมบัติที่สำคัญที่สุดของยาหยอดตา เนื่องจากดวงตามีความไวสูงต่อการติดเชื้อ โดยเฉพาะเชื้อ Pseudomonas aeruginosa ซึ่งอาจทำให้ตาบอดได้ แม้ว่าสมบัติอื่นๆ เช่น isotonic หรือ pH จะสำคัญแต่ Sterility มาเป็น first-line
USP/NF, British Pharmacopoeia (BP) และ Remington: The Science and Practice of Pharmacy (หัวข้อ Tablet Manufacturing)
🔍 ข้ออื่นผิดเพราะอะไร:
• ข้อ ก. (Isotonic): Isotonic ไม่ตรงกับข้อบ่งใช้หรือกลไกการออกฤทธิ์ที่ถูกต้องตาม Thai Pharmacopoeia / USP &lt;1151&gt; GMP Guidelines
• ข้อ ค. (pH): pH ไม่ตรงกับข้อบ่งใช้หรือกลไกการออกฤทธิ์ที่ถูกต้องตาม Thai Pharmacopoeia / USP &lt;1151&gt; GMP Guidelines
• ข้อ ง. (Preservative): Preservative ไม่ตรงกับข้อบ่งใช้หรือกลไกการออกฤทธิ์ที่ถูกต้องตาม Thai Pharmacopoeia / USP &lt;1151&gt; GMP Guidelines
• ข้อ จ. (ต้องเป็นสารละลาย): ต้องเป็นสารละลาย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 s="166" t="inlineStr"/>
      <c r="L4" s="166" t="inlineStr">
        <is>
          <t>Solid Dosage Forms</t>
        </is>
      </c>
      <c r="M4" s="166" t="inlineStr">
        <is>
          <t>Tablet Manufacturing</t>
        </is>
      </c>
      <c r="N4" s="165" t="inlineStr">
        <is>
          <t>Product</t>
        </is>
      </c>
      <c r="O4" s="166" t="inlineStr">
        <is>
          <t>ข้อ 24 Pharma Plus เล่มม่วง (เฉลยข้อ ข)</t>
        </is>
      </c>
      <c r="P4" s="165" t="inlineStr">
        <is>
          <t>แบบฝึกหัด</t>
        </is>
      </c>
      <c r="Q4" s="165" t="inlineStr">
        <is>
          <t>เล่มม่วง</t>
        </is>
      </c>
      <c r="R4" s="165" t="inlineStr"/>
    </row>
    <row r="5" ht="24" customHeight="1" s="49">
      <c r="A5" s="165" t="n">
        <v>3</v>
      </c>
      <c r="B5" s="166" t="inlineStr">
        <is>
          <t>Norfloxacin มีค่าการละลายต่ำจึงนำมาใช้ร่วมกับ B-cyclodextrin ข้อใดคือกลไกของ B-cyclodextrin</t>
        </is>
      </c>
      <c r="C5" s="166" t="inlineStr"/>
      <c r="D5" s="166" t="inlineStr">
        <is>
          <t>pH</t>
        </is>
      </c>
      <c r="E5" s="166" t="inlineStr">
        <is>
          <t>ลดค่า dielectric constant</t>
        </is>
      </c>
      <c r="F5" s="166" t="inlineStr">
        <is>
          <t>Micelle</t>
        </is>
      </c>
      <c r="G5" s="166" t="inlineStr">
        <is>
          <t>Co-solvent</t>
        </is>
      </c>
      <c r="H5" s="166" t="inlineStr">
        <is>
          <t>Complexation</t>
        </is>
      </c>
      <c r="I5" s="165" t="n">
        <v>5</v>
      </c>
      <c r="J5" s="166" t="inlineStr">
        <is>
          <t>✅ คำตอบที่ถูกต้อง: ข้อ จ. Complexation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Complexation 💡 คำอธิบายและเหตุผลทางเภสัชกรรม:
💡 คำอธิบายและเหตุผลทางเภสัชกรรม:
Beta-cyclodextrin มีโครงสร้างเป็นวงแหวนที่มีโพรงภายในแบบ Hydrophobic cavity และด้านนอกเป็น Hydrophilic สามารถเกิดสารเชิงซ้อน (Inclusion complexation) กับยาที่ละลายน้ำได้น้อย ช่วยเพิ่มการละลายและการดูดซึมของยา
USP/NF, British Pharmacopoeia (BP) และ Remington: The Science and Practice of Pharmacy (หัวข้อ Tablet Manufacturing)
🔍 ข้ออื่นผิดเพราะอะไร:
• ข้อ ก. (pH): pH ไม่ตรงกับข้อบ่งใช้หรือกลไกการออกฤทธิ์ที่ถูกต้องตาม Thai Pharmacopoeia / USP &lt;1151&gt; GMP Guidelines
• ข้อ ข. (ลดค่า dielectric constant): ลดค่า dielectric constant ไม่ตรงกับข้อบ่งใช้หรือกลไกการออกฤทธิ์ที่ถูกต้องตาม Thai Pharmacopoeia / USP &lt;1151&gt; GMP Guidelines
• ข้อ ค. (Micelle): Micelle ไม่ตรงกับข้อบ่งใช้หรือกลไกการออกฤทธิ์ที่ถูกต้องตาม Thai Pharmacopoeia / USP &lt;1151&gt; GMP Guidelines
• ข้อ ง. (Co-solvent): Co-solvent ไม่ตรงกับข้อบ่งใช้หรือกลไกการออกฤทธิ์ที่ถูกต้องตาม Thai Pharmacopoeia / USP &lt;1151&gt; GMP Guidelines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 s="166" t="inlineStr"/>
      <c r="L5" s="166" t="inlineStr">
        <is>
          <t>Solid Dosage Forms</t>
        </is>
      </c>
      <c r="M5" s="166" t="inlineStr">
        <is>
          <t>Tablet Manufacturing</t>
        </is>
      </c>
      <c r="N5" s="165" t="inlineStr">
        <is>
          <t>Product</t>
        </is>
      </c>
      <c r="O5" s="166" t="inlineStr">
        <is>
          <t>ข้อ 25 Pharma Plus เล่มม่วง (เฉลยข้อ จ)</t>
        </is>
      </c>
      <c r="P5" s="165" t="inlineStr">
        <is>
          <t>แบบฝึกหัด</t>
        </is>
      </c>
      <c r="Q5" s="165" t="inlineStr">
        <is>
          <t>เล่มม่วง</t>
        </is>
      </c>
      <c r="R5" s="165" t="inlineStr"/>
    </row>
    <row r="6" ht="24" customHeight="1" s="49">
      <c r="A6" s="165" t="n">
        <v>4</v>
      </c>
      <c r="B6" s="166" t="inlineStr">
        <is>
          <t>หากต้องการพัฒนาสูตรตำรับยาคุมกำเนิดปัญหาใดที่มีความสำคัญที่สุดและต้องแก้ไข</t>
        </is>
      </c>
      <c r="C6" s="166" t="inlineStr"/>
      <c r="D6" s="166" t="inlineStr">
        <is>
          <t>ความหนาของเม็ดยาต้องเท่ากัน</t>
        </is>
      </c>
      <c r="E6" s="166" t="inlineStr">
        <is>
          <t>ความแข็งของเม็ดยา เนื่องจากต้องพกติดตัว</t>
        </is>
      </c>
      <c r="F6" s="166" t="inlineStr">
        <is>
          <t>ความสม่ำเสมอของตัวยาสำคัญ</t>
        </is>
      </c>
      <c r="G6" s="166" t="inlineStr">
        <is>
          <t>ความกร่อน</t>
        </is>
      </c>
      <c r="H6" s="166" t="inlineStr">
        <is>
          <t>การละลายของยา</t>
        </is>
      </c>
      <c r="I6" s="165" t="n">
        <v>3</v>
      </c>
      <c r="J6" s="166" t="inlineStr">
        <is>
          <t>✅ คำตอบที่ถูกต้อง: ข้อ ค. ความสม่ำเสมอของตัวยาสำคัญ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ความสม่ำเสมอของตัวยาสำคัญ 💡 คำอธิบายและเหตุผลทางเภสัชกรรม:
💡 คำอธิบายและเหตุผลทางเภสัชกรรม:
ยาคุมกำเนิดเป็นยาที่มีปริมาณตัวยาสำคัญต่อเม็ดต่ำมาก (Potent, low-dose drugs) ปัญหาที่สำคัญที่สุดคือ Content Uniformity (ความสม่ำเสมอของปริมาณตัวยาสำคัญ) เพื่อป้องกันความล้มเหลวในการคุมกำเนิดหรือผลข้างเคียงจากฮอร์โมน
USP/NF, British Pharmacopoeia (BP) และ Remington: The Science and Practice of Pharmacy (หัวข้อ Tablet Manufacturing)
🔍 ข้ออื่นผิดเพราะอะไร:
• ข้อ ก. (ความหนาของเม็ดยาต้องเท่ากัน): ความหนาของเม็ดยาต้องเท่ากัน ไม่ตรงกับข้อบ่งใช้หรือกลไกการออกฤทธิ์ที่ถูกต้องตาม Thai Pharmacopoeia / USP &lt;1151&gt; GMP Guidelines
• ข้อ ข. (ความแข็งของเม็ดยา เนื่องจากต้องพกติดตัว): ความแข็งของเม็ดยา เนื่องจากต้องพกติดตัว ไม่ตรงกับข้อบ่งใช้หรือกลไกการออกฤทธิ์ที่ถูกต้องตาม Thai Pharmacopoeia / USP &lt;1151&gt; GMP Guidelines
• ข้อ ง. (ความกร่อน): ความกร่อน ไม่ตรงกับข้อบ่งใช้หรือกลไกการออกฤทธิ์ที่ถูกต้องตาม Thai Pharmacopoeia / USP &lt;1151&gt; GMP Guidelines
• ข้อ จ. (การละลายของยา): การละลายของยา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 s="166" t="inlineStr"/>
      <c r="L6" s="166" t="inlineStr">
        <is>
          <t>Solid Dosage Forms</t>
        </is>
      </c>
      <c r="M6" s="166" t="inlineStr">
        <is>
          <t>Tablet Manufacturing</t>
        </is>
      </c>
      <c r="N6" s="165" t="inlineStr">
        <is>
          <t>Product</t>
        </is>
      </c>
      <c r="O6" s="166" t="inlineStr">
        <is>
          <t>ข้อ 26 Pharma Plus เล่มม่วง (เฉลยข้อ ค)</t>
        </is>
      </c>
      <c r="P6" s="165" t="inlineStr">
        <is>
          <t>แบบฝึกหัด</t>
        </is>
      </c>
      <c r="Q6" s="165" t="inlineStr">
        <is>
          <t>เล่มม่วง</t>
        </is>
      </c>
      <c r="R6" s="165" t="inlineStr"/>
    </row>
    <row r="7" ht="24" customHeight="1" s="49">
      <c r="A7" s="165" t="n">
        <v>5</v>
      </c>
      <c r="B7" s="166" t="inlineStr">
        <is>
          <t>สาเหตุความไม่คงตัวดังข้อ 71 คือ</t>
        </is>
      </c>
      <c r="C7" s="166" t="inlineStr"/>
      <c r="D7" s="166" t="inlineStr">
        <is>
          <t>อนุภาคมีขนาดใหญ่เกินไป</t>
        </is>
      </c>
      <c r="E7" s="166" t="inlineStr">
        <is>
          <t>วัตภาคน้ำมันมีปริมาณมากเกินไป</t>
        </is>
      </c>
      <c r="F7" s="166" t="inlineStr">
        <is>
          <t>ความหนืดของวัตภาคภายนอกสูงเกินไป</t>
        </is>
      </c>
      <c r="G7" s="166" t="inlineStr">
        <is>
          <t>ไม่มีสารก่ออิมัลชัน (emulsifier) ในตำรับ</t>
        </is>
      </c>
      <c r="H7" s="166" t="inlineStr">
        <is>
          <t>ความหนาแน่นของวัตภาคในและนอกมีค่าใกล้เคียงกัน</t>
        </is>
      </c>
      <c r="I7" s="165" t="n">
        <v>4</v>
      </c>
      <c r="J7" s="166" t="inlineStr">
        <is>
          <t>✅ คำตอบที่ถูกต้อง: ข้อ ง. ไม่มีสารก่ออิมัลชัน (emulsifier) ในตำรับ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ไม่มีสารก่ออิมัลชัน (emulsifier) ในตำรับ 💡 คำอธิบายและเหตุผลทางเภสัชกรรม:
💡 คำอธิบายและเหตุผลทางเภสัชกรรม:
ความไม่คงตัวในอิมัลชันมักเกิดจากปัจจัยต่างๆ เช่น การรวมตัวของหยดน้ำมัน (coalescence) หรือการแยกชั้น ซึ่งสอดคล้องกับคุณสมบัติทางกายภาพและสูตรตำรับอิมัลชัน o/w ตามหลักเภสัชเวทและเภสัชอุตสาหกรรม
USP/NF, British Pharmacopoeia (BP) และ Remington: The Science and Practice of Pharmacy (หัวข้อ Tablet Manufacturing)
🔍 ข้ออื่นผิดเพราะอะไร:
• ข้อ ก. (อนุภาคมีขนาดใหญ่เกินไป): อนุภาคมีขนาดใหญ่เกินไป ไม่ตรงกับข้อบ่งใช้หรือกลไกการออกฤทธิ์ที่ถูกต้องตาม Thai Pharmacopoeia / USP &lt;1151&gt; GMP Guidelines
• ข้อ ข. (วัตภาคน้ำมันมีปริมาณมากเกินไป): วัตภาคน้ำมันมีปริมาณมากเกินไป ไม่ตรงกับข้อบ่งใช้หรือกลไกการออกฤทธิ์ที่ถูกต้องตาม Thai Pharmacopoeia / USP &lt;1151&gt; GMP Guidelines
• ข้อ ค. (ความหนืดของวัตภาคภายนอกสูงเกินไป): ความหนืดของวัตภาคภายนอกสูงเกินไป ไม่ตรงกับข้อบ่งใช้หรือกลไกการออกฤทธิ์ที่ถูกต้องตาม Thai Pharmacopoeia / USP &lt;1151&gt; GMP Guidelines
• ข้อ จ. (ความหนาแน่นของวัตภาคในและนอกมีค่าใกล้เคียงกัน): ความหนาแน่นของวัตภาคในและนอกมีค่าใกล้เคียงกัน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 s="166" t="inlineStr"/>
      <c r="L7" s="166" t="inlineStr">
        <is>
          <t>Solid Dosage Forms</t>
        </is>
      </c>
      <c r="M7" s="166" t="inlineStr">
        <is>
          <t>Tablet Manufacturing</t>
        </is>
      </c>
      <c r="N7" s="165" t="inlineStr">
        <is>
          <t>Product</t>
        </is>
      </c>
      <c r="O7" s="166" t="inlineStr">
        <is>
          <t>ข้อ 72 Pharma Plus เล่มม่วง (เฉลยข้อ ง)</t>
        </is>
      </c>
      <c r="P7" s="165" t="inlineStr">
        <is>
          <t>แบบฝึกหัด</t>
        </is>
      </c>
      <c r="Q7" s="165" t="inlineStr">
        <is>
          <t>เล่มม่วง</t>
        </is>
      </c>
      <c r="R7" s="165" t="inlineStr"/>
    </row>
    <row r="8" ht="24" customHeight="1" s="49">
      <c r="A8" s="165" t="n">
        <v>6</v>
      </c>
      <c r="B8" s="166" t="inlineStr">
        <is>
          <t>สัดส่วนที่เหมาะสมของสารก่ออิมัลชันที่ใช้สำหรับตำรับข้อ 71 เพื่อให้เกิดเป็น o/w</t>
        </is>
      </c>
      <c r="C8" s="166" t="inlineStr"/>
      <c r="D8" s="166" t="inlineStr">
        <is>
          <t>Tween 80 : Span 80 = 8.43 : 2.87</t>
        </is>
      </c>
      <c r="E8" s="166" t="inlineStr">
        <is>
          <t>Tween 80 : Span 80 = 2.87 : 8.43</t>
        </is>
      </c>
      <c r="F8" s="166" t="inlineStr">
        <is>
          <t>Tween 80 : Span 80 = 15.0 : 3.7</t>
        </is>
      </c>
      <c r="G8" s="166" t="inlineStr">
        <is>
          <t>Tween 80 : Span 80 = 3.7 : 15.0</t>
        </is>
      </c>
      <c r="H8" s="166" t="inlineStr">
        <is>
          <t>Tween 80 : Span 80 = 1.5 : 2.5</t>
        </is>
      </c>
      <c r="I8" s="165" t="n">
        <v>1</v>
      </c>
      <c r="J8" s="166" t="inlineStr">
        <is>
          <t>✅ คำตอบที่ถูกต้อง: ข้อ ก. Tween 80 : Span 80 = 8.43 : 2.87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Tween 80 : Span 80 = 8.43 : 2.87 💡 คำอธิบายและเหตุผลทางเภสัชกรรม:
💡 คำอธิบายและเหตุผลทางเภสัชกรรม:
การใช้ยาลดแรงตึงผิวผสม (Tween 80 มีค่า HLB = 15 และ Span 80 มีค่า HLB = 4.3) คำนวณหาอัตราส่วนเพื่อให้ได้ค่า HLB เท่ากับ required HLB ของตำรับโดยใช้วิธี Alligation method
USP/NF, British Pharmacopoeia (BP) และ Remington: The Science and Practice of Pharmacy (หัวข้อ Tablet Manufacturing)
🔍 ข้ออื่นผิดเพราะอะไร:
• ข้อ ข. (Tween 80 : Span 80 = 2.87 : 8.43): เป็น Non-ionic surfactant (Sorbitan monooleate) มีค่า HLB ต่ำ (~4.3) เป็น lipophilic เหมาะสำหรับ W/O emulsion
• ข้อ ค. (Tween 80 : Span 80 = 15.0 : 3.7): เป็น Non-ionic surfactant (Sorbitan monooleate) มีค่า HLB ต่ำ (~4.3) เป็น lipophilic เหมาะสำหรับ W/O emulsion
• ข้อ ง. (Tween 80 : Span 80 = 3.7 : 15.0): เป็น Non-ionic surfactant (Sorbitan monooleate) มีค่า HLB ต่ำ (~4.3) เป็น lipophilic เหมาะสำหรับ W/O emulsion
• ข้อ จ. (Tween 80 : Span 80 = 1.5 : 2.5): เป็น Non-ionic surfactant (Sorbitan monooleate) มีค่า HLB ต่ำ (~4.3) เป็น lipophilic เหมาะสำหรับ W/O emulsion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 s="166" t="inlineStr"/>
      <c r="L8" s="166" t="inlineStr">
        <is>
          <t>Solid Dosage Forms</t>
        </is>
      </c>
      <c r="M8" s="166" t="inlineStr">
        <is>
          <t>Tablet Manufacturing</t>
        </is>
      </c>
      <c r="N8" s="165" t="inlineStr">
        <is>
          <t>Product</t>
        </is>
      </c>
      <c r="O8" s="166" t="inlineStr">
        <is>
          <t>ข้อ 74 Pharma Plus เล่มม่วง (เฉลยข้อ )</t>
        </is>
      </c>
      <c r="P8" s="165" t="inlineStr">
        <is>
          <t>แบบฝึกหัด</t>
        </is>
      </c>
      <c r="Q8" s="165" t="inlineStr">
        <is>
          <t>เล่มม่วง</t>
        </is>
      </c>
      <c r="R8" s="165" t="inlineStr"/>
    </row>
    <row r="9" ht="24" customHeight="1" s="49">
      <c r="A9" s="165" t="n">
        <v>7</v>
      </c>
      <c r="B9" s="166" t="inlineStr">
        <is>
          <t>เพราะเหตุใดอิมัลชันที่เตรียมได้ตามสูตรข้างต้นเป็นอิมัลชันชนิด o/w</t>
        </is>
      </c>
      <c r="C9" s="166" t="inlineStr"/>
      <c r="D9" s="166" t="inlineStr">
        <is>
          <t>มีปริมาตรวัตภาคบ้า(น้ำ)สูงกว่าวัตภาคน้ำมัน และระบบสารก่ออิมัลชัน (emulsifier system) มีค่า HLB ที่สูง</t>
        </is>
      </c>
      <c r="E9" s="166" t="inlineStr">
        <is>
          <t>มีปริมาตรวัตภาคบ้า(น้ำ)สูงกว่าวัตภาคน้ำมัน และระบบสารก่ออิมัลชัน (emulsifier system) มีค่า HLB ที่ต่ำ</t>
        </is>
      </c>
      <c r="F9" s="166" t="inlineStr">
        <is>
          <t>มีปริมาตรวัตภาคน้ำมันสูงกว่าวัตภาคบ้า(น้ำ) และระบบสารก่ออิมัลชัน (emulsifier system) มีค่า HLB ที่สูง</t>
        </is>
      </c>
      <c r="G9" s="166" t="inlineStr">
        <is>
          <t>มีปริมาตรวัตภาคน้ำมันสูงกว่าวัตภาคบ้า(น้ำ) และระบบสารก่ออิมัลชัน (emulsifier system) มีค่า HLB ที่ต่ำ</t>
        </is>
      </c>
      <c r="H9" s="166" t="inlineStr">
        <is>
          <t>มีปริมาตรวัตภาคน้ำมันและวัตภาคน้ำเท่าๆกัน และระบบสารก่ออิมัลชัน (emulsifier system) มีค่า HLB ที่สูง</t>
        </is>
      </c>
      <c r="I9" s="165" t="n">
        <v>1</v>
      </c>
      <c r="J9" s="166" t="inlineStr">
        <is>
          <t>✅ คำตอบที่ถูกต้อง: ข้อ ก. มีปริมาตรวัตภาคบ้า(น้ำ)สูงกว่าวัตภาคน้ำมัน และระบบสารก่ออิมัลชัน (emulsifier system) มีค่า HLB ที่สูง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มีปริมาตรวัตภาคบ้า(น้ำ)สูงกว่าวัตภาคน้ำมัน และระบบสารก่ออิมัลชัน (emulsifier system) มีค่า HLB ที่สูง 💡 คำอธิบายและเหตุผลทางเภสัชกรรม:
💡 คำอธิบายและเหตุผลทางเภสัชกรรม:
ตามกฎของ Bancroft ชนิดของอิมัลชันขึ้นกับชนิดของสารก่ออิมัลชัน โดยสารลดแรงตึงผิวที่มีค่า HLB สูง ( hydrophilic surfactant เช่น Tween 80) จะช่วยส่งเสริมการเกิดอิมัลชันชนิดน้ำมันในน้ำ (o/w)
USP/NF, British Pharmacopoeia (BP) และ Remington: The Science and Practice of Pharmacy (หัวข้อ Tablet Manufacturing)
🔍 ข้ออื่นผิดเพราะอะไร:
• ข้อ ข. (มีปริมาตรวัตภาคบ้า(น้ำ)สูงกว่าวัตภาคน้ำมัน และระบบสารก่ออิมัลชัน (emulsifier system) มีค่า HLB ที่ต่ำ): มีปริมาตรวัตภาคบ้า(น้ำ)สูงกว่าวัตภาคน้ำมัน และระบบสารก่ออิมัลชัน (emulsifier system) มีค่า HLB ที่ต่ำ ไม่ตรงกับข้อบ่งใช้หรือกลไกการออกฤทธิ์ที่ถูกต้องตาม Thai Pharmacopoeia / USP &lt;1151&gt; GMP Guidelines
• ข้อ ค. (มีปริมาตรวัตภาคน้ำมันสูงกว่าวัตภาคบ้า(น้ำ) และระบบสารก่ออิมัลชัน (emulsifier system) มีค่า HLB ที่สูง): มีปริมาตรวัตภาคน้ำมันสูงกว่าวัตภาคบ้า(น้ำ) และระบบสารก่ออิมัลชัน (emulsifier system) มีค่า HLB ที่สูง ไม่ตรงกับข้อบ่งใช้หรือกลไกการออกฤทธิ์ที่ถูกต้องตาม Thai Pharmacopoeia / USP &lt;1151&gt; GMP Guidelines
• ข้อ ง. (มีปริมาตรวัตภาคน้ำมันสูงกว่าวัตภาคบ้า(น้ำ) และระบบสารก่ออิมัลชัน (emulsifier system) มีค่า HLB ที่ต่ำ): มีปริมาตรวัตภาคน้ำมันสูงกว่าวัตภาคบ้า(น้ำ) และระบบสารก่ออิมัลชัน (emulsifier system) มีค่า HLB ที่ต่ำ ไม่ตรงกับข้อบ่งใช้หรือกลไกการออกฤทธิ์ที่ถูกต้องตาม Thai Pharmacopoeia / USP &lt;1151&gt; GMP Guidelines
• ข้อ จ. (มีปริมาตรวัตภาคน้ำมันและวัตภาคน้ำเท่าๆกัน และระบบสารก่ออิมัลชัน (emulsifier system) มีค่า HLB ที่สูง): มีปริมาตรวัตภาคน้ำมันและวัตภาคน้ำเท่าๆกัน และระบบสารก่ออิมัลชัน (emulsifier system) มีค่า HLB ที่สูง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 s="166" t="inlineStr"/>
      <c r="L9" s="166" t="inlineStr">
        <is>
          <t>Solid Dosage Forms</t>
        </is>
      </c>
      <c r="M9" s="166" t="inlineStr">
        <is>
          <t>Tablet Manufacturing</t>
        </is>
      </c>
      <c r="N9" s="165" t="inlineStr">
        <is>
          <t>Product</t>
        </is>
      </c>
      <c r="O9" s="166" t="inlineStr">
        <is>
          <t>ข้อ 75 Pharma Plus เล่มม่วง (เฉลยข้อ ก)</t>
        </is>
      </c>
      <c r="P9" s="165" t="inlineStr">
        <is>
          <t>แบบฝึกหัด</t>
        </is>
      </c>
      <c r="Q9" s="165" t="inlineStr">
        <is>
          <t>เล่มม่วง</t>
        </is>
      </c>
      <c r="R9" s="165" t="inlineStr"/>
    </row>
    <row r="10" ht="24" customHeight="1" s="49">
      <c r="A10" s="165" t="n">
        <v>8</v>
      </c>
      <c r="B10" s="166" t="inlineStr">
        <is>
          <t>ในการผลิตยาเม็ด gemfibrozil พบว่าเมื่อตอกแล้วยาเม็ดติดจาก แก้ไขโดยการเติมสารใด</t>
        </is>
      </c>
      <c r="C10" s="166" t="inlineStr"/>
      <c r="D10" s="166" t="inlineStr">
        <is>
          <t>Lactose</t>
        </is>
      </c>
      <c r="E10" s="166" t="inlineStr">
        <is>
          <t>Calcium carbonate</t>
        </is>
      </c>
      <c r="F10" s="166" t="inlineStr">
        <is>
          <t>HPMC</t>
        </is>
      </c>
      <c r="G10" s="166" t="inlineStr">
        <is>
          <t>Magnesium stearate</t>
        </is>
      </c>
      <c r="H10" s="166" t="inlineStr">
        <is>
          <t>Alcohol</t>
        </is>
      </c>
      <c r="I10" s="165" t="n">
        <v>4</v>
      </c>
      <c r="J10" s="166" t="inlineStr">
        <is>
          <t>✅ คำตอบที่ถูกต้อง: ข้อ ง. Magnesium stearate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Magnesium stearate 💡 คำอธิบายและเหตุผลทางเภสัชกรรม:
💡 คำอธิบายและเหตุผลทางเภสัชกรรม:
อาการติดจาก (Sticking หรือ Picking) เกิดจากผงยาเกาะติดกับผิวหน้าของจากตอกยา แก้ไขโดยการเติมสารหล่อลื่น (lubricant) เช่น Magnesium stearate เพื่อลดแรงเสียดทานระหว่างผงยากับผิวโลหะ
USP/NF, British Pharmacopoeia (BP) และ Remington: The Science and Practice of Pharmacy (หัวข้อ Tablet Defects)
🔍 ข้ออื่นผิดเพราะอะไร:
• ข้อ ก. (Lactose): เป็น Diluent / Filler ยอดนิยม ละลายน้ำได้ดี ให้ mouthfeel ที่ดี แต่เกิด Maillard reaction (เม็ดยาเปลี่ยนเป็นสีน้ำตาล) เมื่อผสมกับ primary amine drugs
• ข้อ ข. (Calcium carbonate): เป็น Phosphate binder สำหรับ CKD ต้องเคี้ยวพร้อมอาหารเพื่อจับฟอสเฟตในทางเดินอาหาร และทำหน้าที่เสริมแคลเซียม
• ข้อ ค. (HPMC): เป็น Hydroxypropyl methylcellulose ใช้เป็น Film coating polymer ที่ละลายในกระเพาะอาหาร และใช้เป็น Hydrophilic matrix สำหรับ sustained release tablets
• ข้อ จ. (Alcohol): Alcohol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 s="166" t="inlineStr"/>
      <c r="L10" s="166" t="inlineStr">
        <is>
          <t>Solid Dosage Forms</t>
        </is>
      </c>
      <c r="M10" s="166" t="inlineStr">
        <is>
          <t>Tablet Defects</t>
        </is>
      </c>
      <c r="N10" s="165" t="inlineStr">
        <is>
          <t>Product</t>
        </is>
      </c>
      <c r="O10" s="166" t="inlineStr">
        <is>
          <t>ข้อ 76 Pharma Plus เล่มม่วง (เฉลยข้อ ง)</t>
        </is>
      </c>
      <c r="P10" s="165" t="inlineStr">
        <is>
          <t>แบบฝึกหัด</t>
        </is>
      </c>
      <c r="Q10" s="165" t="inlineStr">
        <is>
          <t>เล่มม่วง</t>
        </is>
      </c>
      <c r="R10" s="165" t="inlineStr"/>
    </row>
    <row r="11" ht="24" customHeight="1" s="49">
      <c r="A11" s="165" t="n">
        <v>9</v>
      </c>
      <c r="B11" s="166" t="inlineStr">
        <is>
          <t>หากต้องการเพิ่มความสามารถในการแตกตัวของยาเม็ด colchicine ควรใช้สารใด</t>
        </is>
      </c>
      <c r="C11" s="166" t="inlineStr"/>
      <c r="D11" s="166" t="inlineStr">
        <is>
          <t>Lactose</t>
        </is>
      </c>
      <c r="E11" s="166" t="inlineStr">
        <is>
          <t>Starch paste</t>
        </is>
      </c>
      <c r="F11" s="166" t="inlineStr">
        <is>
          <t>Microcrystalline cellulose</t>
        </is>
      </c>
      <c r="G11" s="166" t="inlineStr">
        <is>
          <t>Magnesium stearate</t>
        </is>
      </c>
      <c r="H11" s="166" t="inlineStr">
        <is>
          <t>Dicalcium phosphate</t>
        </is>
      </c>
      <c r="I11" s="165" t="n">
        <v>3</v>
      </c>
      <c r="J11" s="166" t="inlineStr">
        <is>
          <t>✅ คำตอบที่ถูกต้อง: ข้อ ค. Microcrystalline cellulose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Microcrystalline cellulose 💡 คำอธิบายและเหตุผลทางเภสัชกรรม:
💡 คำอธิบายและเหตุผลทางเภสัชกรรม:
การเพิ่มการแตกตัวของยาเม็ด (disintegration) ต้องอาศัยสารช่วยแตกตัว (disintegrant) เช่น Starch paste (แป้งเปียก), croscarmellose sodium หรือ microcrystalline cellulose ที่มีคุณสมบัติดูดน้ำและบวมตัวได้ดี
USP/NF, British Pharmacopoeia (BP) และ Remington: The Science and Practice of Pharmacy (หัวข้อ Tablet Manufacturing)
🔍 ข้ออื่นผิดเพราะอะไร:
• ข้อ ก. (Lactose): เป็น Diluent / Filler ยอดนิยม ละลายน้ำได้ดี ให้ mouthfeel ที่ดี แต่เกิด Maillard reaction (เม็ดยาเปลี่ยนเป็นสีน้ำตาล) เมื่อผสมกับ primary amine drugs
• ข้อ ข. (Starch paste): Starch paste ไม่ตรงกับข้อบ่งใช้หรือกลไกการออกฤทธิ์ที่ถูกต้องตาม Thai Pharmacopoeia / USP &lt;1151&gt; GMP Guidelines
• ข้อ ง. (Magnesium stearate):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(Dicalcium phosphate): Dicalcium phosphate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 s="166" t="inlineStr"/>
      <c r="L11" s="166" t="inlineStr">
        <is>
          <t>Solid Dosage Forms</t>
        </is>
      </c>
      <c r="M11" s="166" t="inlineStr">
        <is>
          <t>Tablet Manufacturing</t>
        </is>
      </c>
      <c r="N11" s="165" t="inlineStr">
        <is>
          <t>Product</t>
        </is>
      </c>
      <c r="O11" s="166" t="inlineStr">
        <is>
          <t>ข้อ 77 Pharma Plus เล่มม่วง (เฉลยข้อ ค)</t>
        </is>
      </c>
      <c r="P11" s="165" t="inlineStr">
        <is>
          <t>แบบฝึกหัด</t>
        </is>
      </c>
      <c r="Q11" s="165" t="inlineStr">
        <is>
          <t>เล่มม่วง</t>
        </is>
      </c>
      <c r="R11" s="165" t="inlineStr"/>
    </row>
    <row r="12" ht="24" customHeight="1" s="49">
      <c r="A12" s="165" t="n">
        <v>10</v>
      </c>
      <c r="B12" s="166" t="inlineStr">
        <is>
          <t>ในการควบคุมคุณภาพของยาเม็ด colchicine tablet 0.6 mg ตามข้อกำหนดใน USP สิ่งที่ไม่ต้องทำคือ</t>
        </is>
      </c>
      <c r="C12" s="166" t="inlineStr"/>
      <c r="D12" s="166" t="inlineStr">
        <is>
          <t>Friability test</t>
        </is>
      </c>
      <c r="E12" s="166" t="inlineStr">
        <is>
          <t>Content uniformity</t>
        </is>
      </c>
      <c r="F12" s="166" t="inlineStr">
        <is>
          <t>Weight variation</t>
        </is>
      </c>
      <c r="G12" s="166" t="inlineStr">
        <is>
          <t>Dissolution test</t>
        </is>
      </c>
      <c r="H12" s="166" t="inlineStr">
        <is>
          <t>Disintegration test</t>
        </is>
      </c>
      <c r="I12" s="165" t="n">
        <v>1</v>
      </c>
      <c r="J12" s="166" t="inlineStr">
        <is>
          <t>✅ คำตอบที่ถูกต้อง: ข้อ ก. Friability test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Friability test 💡 คำอธิบายและเหตุผลทางเภสัชกรรม:
💡 คำอธิบายและเหตุผลทางเภสัชกรรม:
ยาเม็ด colchicine ขนาด 0.6 mg จัดเป็นยาที่มีปริมาณตัวยาน้อย (low-dose drug) และมีความเสี่ยงสูงเรื่องความสม่ำเสมอของปริมาณยาในแต่ละเม็ด (Content Uniformity, CU) ตามข้อกำหนด USP สำหรับยาเม็ดขนาดน้อยกว่า 25 mg หรือน้อยกว่า 25% ของน้ำหนักเม็ด จะต้องทดสอบ Content uniformity แทน Weight variation ยกเว้นบางกรณีที่ระบุไว้ แต่สำหรับข้อนี้ตามตำรับมาตรฐาน USP ของ Colchicine tablets จะไม่ต้องทำการทดสอบ Weight variation เนื่องจากใช้ Content uniformity เป็นเกณฑ์หลักในการควบคุมความสม่ำเสมอของตัวยาสำคัญ
USP/NF, British Pharmacopoeia (BP) และ Remington: The Science and Practice of Pharmacy (หัวข้อ Tablet Manufacturing)
🔍 ข้ออื่นผิดเพราะอะไร:
• ข้อ ข. (Content uniformity): Content uniformity ไม่ตรงกับข้อบ่งใช้หรือกลไกการออกฤทธิ์ที่ถูกต้องตาม Thai Pharmacopoeia / USP &lt;1151&gt; GMP Guidelines
• ข้อ ค. (Weight variation): Weight variation ไม่ตรงกับข้อบ่งใช้หรือกลไกการออกฤทธิ์ที่ถูกต้องตาม Thai Pharmacopoeia / USP &lt;1151&gt; GMP Guidelines
• ข้อ ง. (Dissolution test): Dissolution test ไม่ตรงกับข้อบ่งใช้หรือกลไกการออกฤทธิ์ที่ถูกต้องตาม Thai Pharmacopoeia / USP &lt;1151&gt; GMP Guidelines
• ข้อ จ. (Disintegration test): Disintegration test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 s="166" t="inlineStr"/>
      <c r="L12" s="166" t="inlineStr">
        <is>
          <t>Solid Dosage Forms</t>
        </is>
      </c>
      <c r="M12" s="166" t="inlineStr">
        <is>
          <t>Tablet Manufacturing</t>
        </is>
      </c>
      <c r="N12" s="165" t="inlineStr">
        <is>
          <t>Product</t>
        </is>
      </c>
      <c r="O12" s="166" t="inlineStr">
        <is>
          <t>ข้อ 78 Pharma Plus เล่มม่วง (เฉลยข้อ ก)</t>
        </is>
      </c>
      <c r="P12" s="165" t="inlineStr">
        <is>
          <t>แบบฝึกหัด</t>
        </is>
      </c>
      <c r="Q12" s="165" t="inlineStr">
        <is>
          <t>เล่มม่วง</t>
        </is>
      </c>
      <c r="R12" s="165" t="inlineStr"/>
    </row>
    <row r="13" ht="24" customHeight="1" s="49">
      <c r="A13" s="165" t="n">
        <v>11</v>
      </c>
      <c r="B13" s="166" t="inlineStr">
        <is>
          <t>ถ้าต้องการเตรียมยา Intra-arthricular corticosteroids (ampule) ต้องผ่านการควบคุมคุณภาพต่อไปนี้ ยกเว้นข้อใด</t>
        </is>
      </c>
      <c r="C13" s="166" t="inlineStr"/>
      <c r="D13" s="166" t="inlineStr">
        <is>
          <t>Sterility test</t>
        </is>
      </c>
      <c r="E13" s="166" t="inlineStr">
        <is>
          <t>Clarity test</t>
        </is>
      </c>
      <c r="F13" s="166" t="inlineStr">
        <is>
          <t>Pyrogen test</t>
        </is>
      </c>
      <c r="G13" s="166" t="inlineStr">
        <is>
          <t>Compatibility test</t>
        </is>
      </c>
      <c r="H13" s="166" t="inlineStr">
        <is>
          <t>Leaker test</t>
        </is>
      </c>
      <c r="I13" s="165" t="n">
        <v>4</v>
      </c>
      <c r="J13" s="166" t="inlineStr">
        <is>
          <t>✅ คำตอบที่ถูกต้อง: ข้อ ง. Compatibility test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Compatibility test 💡 คำอธิบายและเหตุผลทางเภสัชกรรม:
💡 คำอธิบายและเหตุผลทางเภสัชกรรม:
ยาฉีดที่ให้เข้าสู่ข้อ (Intra-articular injection) เป็นผลิตภัณฑ์ปราศจากเชื้อ (Parenteral product) ซึ่งต้องผ่านการทดสอบมาตรฐาน ได้แก่ Sterility test (การทดสอบความปราศจากเชื้อ), Clarity test (การตรวจความใส ปราศจากสิ่งแปลกปลอม), Pyrogen/Bacterial endotoxins test (การทดสอบสารก่อไข้) และ Leaker test (การทดสอบรอยรั่วของ ampule/vial) ส่วน Compatibility test เป็นการศึกษาความเข้ากันได้ของยา มักทำในขั้นตอน Pre-formulation หรือการผสมยาสู่อินฟิวชัน ไม่ใช่การทดสอบคุณภาพประจำ (Routine quality control test) ของผลิตภัณฑ์สำเร็จรูปแต่ละ Batch
USP/NF, British Pharmacopoeia (BP) และ Remington: The Science and Practice of Pharmacy (หัวข้อ Tablet Manufacturing)
🔍 ข้ออื่นผิดเพราะอะไร:
• ข้อ ก. (Sterility test): Sterility test ไม่ตรงกับข้อบ่งใช้หรือกลไกการออกฤทธิ์ที่ถูกต้องตาม Thai Pharmacopoeia / USP &lt;1151&gt; GMP Guidelines
• ข้อ ข. (Clarity test): Clarity test ไม่ตรงกับข้อบ่งใช้หรือกลไกการออกฤทธิ์ที่ถูกต้องตาม Thai Pharmacopoeia / USP &lt;1151&gt; GMP Guidelines
• ข้อ ค. (Pyrogen test): Pyrogen test ไม่ตรงกับข้อบ่งใช้หรือกลไกการออกฤทธิ์ที่ถูกต้องตาม Thai Pharmacopoeia / USP &lt;1151&gt; GMP Guidelines
• ข้อ จ. (Leaker test): Leaker test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 s="166" t="inlineStr"/>
      <c r="L13" s="166" t="inlineStr">
        <is>
          <t>Solid Dosage Forms</t>
        </is>
      </c>
      <c r="M13" s="166" t="inlineStr">
        <is>
          <t>Tablet Manufacturing</t>
        </is>
      </c>
      <c r="N13" s="165" t="inlineStr">
        <is>
          <t>Product</t>
        </is>
      </c>
      <c r="O13" s="166" t="inlineStr">
        <is>
          <t>ข้อ 79 Pharma Plus เล่มม่วง (เฉลยข้อ ง)</t>
        </is>
      </c>
      <c r="P13" s="165" t="inlineStr">
        <is>
          <t>แบบฝึกหัด</t>
        </is>
      </c>
      <c r="Q13" s="165" t="inlineStr">
        <is>
          <t>เล่มม่วง</t>
        </is>
      </c>
      <c r="R13" s="165" t="inlineStr"/>
    </row>
    <row r="14" ht="24" customHeight="1" s="49">
      <c r="A14" s="165" t="n">
        <v>12</v>
      </c>
      <c r="B14" s="166" t="inlineStr">
        <is>
          <t>จะต้องใช้ปริมาณยา methylprednisolone acetate เท่าไหร่ในการผลิตยาฉีด methylprednisolone ความเข้มข้น 10 mg/ml ปริมาณ 200 ml (กำหนดให้ MW ของ methylprednisolone = 374.5 และ MW ของ methylprednisolone acetate = 416.5)</t>
        </is>
      </c>
      <c r="C14" s="166" t="inlineStr"/>
      <c r="D14" s="166" t="inlineStr">
        <is>
          <t>0.8 g</t>
        </is>
      </c>
      <c r="E14" s="166" t="inlineStr">
        <is>
          <t>1.2 g</t>
        </is>
      </c>
      <c r="F14" s="166" t="inlineStr">
        <is>
          <t>1.5 g</t>
        </is>
      </c>
      <c r="G14" s="166" t="inlineStr">
        <is>
          <t>2.2 g</t>
        </is>
      </c>
      <c r="H14" s="166" t="inlineStr">
        <is>
          <t>3.0 g</t>
        </is>
      </c>
      <c r="I14" s="165" t="n">
        <v>4</v>
      </c>
      <c r="J14" s="166" t="inlineStr">
        <is>
          <t>✅ คำตอบที่ถูกต้อง: ข้อ ง. 2.2 g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2.2 g 💡 คำอธิบายและเหตุผลทางเภสัชกรรม:
💡 คำอธิบายและเหตุผลทางเภสัชกรรม:
คำนวณปริมาณ Methylprednisolone ที่ต้องการ: 10 mg/ml  200 ml = 2,000 mg = 2.0 g. คำนวณหาปริมาณเกลือ ester (Methylprednisolone acetate) ที่ต้องใช้โดยเทียบน้ำหนักโมเลกุล: น้ำหนัก Acetate = (2.0 g  416.5) / 374.5 = 2.224 g ซึ่งใกล้เคียงกับ 2.2 g
USP/NF, British Pharmacopoeia (BP) และ Remington: The Science and Practice of Pharmacy (หัวข้อ Tablet Manufacturing)
🔍 ข้ออื่นผิดเพราะอะไร:
• ข้อ ก. (0.8 g): 0.8 g ไม่ตรงกับข้อบ่งใช้หรือกลไกการออกฤทธิ์ที่ถูกต้องตาม Thai Pharmacopoeia / USP &lt;1151&gt; GMP Guidelines
• ข้อ ข. (1.2 g): 1.2 g ไม่ตรงกับข้อบ่งใช้หรือกลไกการออกฤทธิ์ที่ถูกต้องตาม Thai Pharmacopoeia / USP &lt;1151&gt; GMP Guidelines
• ข้อ ค. (1.5 g): 1.5 g ไม่ตรงกับข้อบ่งใช้หรือกลไกการออกฤทธิ์ที่ถูกต้องตาม Thai Pharmacopoeia / USP &lt;1151&gt; GMP Guidelines
• ข้อ จ. (3.0 g): 3.0 g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 s="166" t="inlineStr"/>
      <c r="L14" s="166" t="inlineStr">
        <is>
          <t>Solid Dosage Forms</t>
        </is>
      </c>
      <c r="M14" s="166" t="inlineStr">
        <is>
          <t>Tablet Manufacturing</t>
        </is>
      </c>
      <c r="N14" s="165" t="inlineStr">
        <is>
          <t>Product</t>
        </is>
      </c>
      <c r="O14" s="166" t="inlineStr">
        <is>
          <t>ข้อ 80 Pharma Plus เล่มม่วง (เฉลยข้อ ง)</t>
        </is>
      </c>
      <c r="P14" s="165" t="inlineStr">
        <is>
          <t>แบบฝึกหัด</t>
        </is>
      </c>
      <c r="Q14" s="165" t="inlineStr">
        <is>
          <t>เล่มม่วง</t>
        </is>
      </c>
      <c r="R14" s="165" t="inlineStr"/>
    </row>
    <row r="15" ht="24" customHeight="1" s="49">
      <c r="A15" s="165" t="n">
        <v>13</v>
      </c>
      <c r="B15" s="166" t="inlineStr">
        <is>
          <t>ผู้ป่วยควรเก็บ insulin ที่ภาวะใด</t>
        </is>
      </c>
      <c r="C15" s="166" t="inlineStr"/>
      <c r="D15" s="166" t="inlineStr">
        <is>
          <t>Cold</t>
        </is>
      </c>
      <c r="E15" s="166" t="inlineStr">
        <is>
          <t>Refrigerator</t>
        </is>
      </c>
      <c r="F15" s="166" t="inlineStr">
        <is>
          <t>Cool</t>
        </is>
      </c>
      <c r="G15" s="166" t="inlineStr">
        <is>
          <t>Room temperature</t>
        </is>
      </c>
      <c r="H15" s="166" t="inlineStr">
        <is>
          <t>Warm</t>
        </is>
      </c>
      <c r="I15" s="165" t="n">
        <v>2</v>
      </c>
      <c r="J15" s="166" t="inlineStr">
        <is>
          <t>✅ คำตอบที่ถูกต้อง: ข้อ ข. Refrigerator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Refrigerator 💡 คำอธิบายและเหตุผลทางเภสัชกรรม:
💡 คำอธิบายและเหตุผลทางเภสัชกรรม:
ตามคำแนะนำมาตรฐานในการเก็บรักษาอินซูลิน (Insulin storage) ขวดที่ยังไม่ได้เปิดใช้ต้องเก็บรักษาในตู้เย็น (Refrigerator) ที่อุณหภูมิ 2°C ถึง 8°C ห้ามแช่แข็ง เพื่อป้องกันการเสื่อมสลายของโครงสร้างโปรตีน ส่วนขวดที่กำลังใช้งานอยู่สามารถเก็บที่อุณหภูมิห้อง (Room temperature) ได้ระยะเวลาหนึ่งตามชนิดของอินซูลิน
USP/NF, British Pharmacopoeia (BP) และ Remington: The Science and Practice of Pharmacy (หัวข้อ Tablet Manufacturing)
🔍 ข้ออื่นผิดเพราะอะไร:
• ข้อ ก. (Cold): Cold ไม่ตรงกับข้อบ่งใช้หรือกลไกการออกฤทธิ์ที่ถูกต้องตาม Thai Pharmacopoeia / USP &lt;1151&gt; GMP Guidelines
• ข้อ ค. (Cool): Cool ไม่ตรงกับข้อบ่งใช้หรือกลไกการออกฤทธิ์ที่ถูกต้องตาม Thai Pharmacopoeia / USP &lt;1151&gt; GMP Guidelines
• ข้อ ง. (Room temperature): Room temperature ไม่ตรงกับข้อบ่งใช้หรือกลไกการออกฤทธิ์ที่ถูกต้องตาม Thai Pharmacopoeia / USP &lt;1151&gt; GMP Guidelines
• ข้อ จ. (Warm): Warm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 s="166" t="inlineStr"/>
      <c r="L15" s="166" t="inlineStr">
        <is>
          <t>Solid Dosage Forms</t>
        </is>
      </c>
      <c r="M15" s="166" t="inlineStr">
        <is>
          <t>Tablet Manufacturing</t>
        </is>
      </c>
      <c r="N15" s="165" t="inlineStr">
        <is>
          <t>Product</t>
        </is>
      </c>
      <c r="O15" s="166" t="inlineStr">
        <is>
          <t>ข้อ 81 Pharma Plus เล่มม่วง (เฉลยข้อ ข)</t>
        </is>
      </c>
      <c r="P15" s="165" t="inlineStr">
        <is>
          <t>แบบฝึกหัด</t>
        </is>
      </c>
      <c r="Q15" s="165" t="inlineStr">
        <is>
          <t>เล่มม่วง</t>
        </is>
      </c>
      <c r="R15" s="165" t="inlineStr"/>
    </row>
    <row r="16" ht="24" customHeight="1" s="49">
      <c r="A16" s="165" t="n">
        <v>14</v>
      </c>
      <c r="B16" s="166" t="inlineStr">
        <is>
          <t>ท่านคิดว่า metformin tablet ไม่จำเป็นต้องทำ finished product quality control ข้อใด</t>
        </is>
      </c>
      <c r="C16" s="166" t="inlineStr"/>
      <c r="D16" s="166" t="inlineStr">
        <is>
          <t>Friability test</t>
        </is>
      </c>
      <c r="E16" s="166" t="inlineStr">
        <is>
          <t>Disintegration test</t>
        </is>
      </c>
      <c r="F16" s="166" t="inlineStr">
        <is>
          <t>Dissolution test</t>
        </is>
      </c>
      <c r="G16" s="166" t="inlineStr">
        <is>
          <t>Freeze-thaw cycle</t>
        </is>
      </c>
      <c r="H16" s="166" t="inlineStr">
        <is>
          <t>Weight variation</t>
        </is>
      </c>
      <c r="I16" s="165" t="n">
        <v>1</v>
      </c>
      <c r="J16" s="166" t="inlineStr">
        <is>
          <t>✅ คำตอบที่ถูกต้อง: ข้อ ก. Friability test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Friability test 💡 คำอธิบายและเหตุผลทางเภสัชกรรม:
💡 คำอธิบายและเหตุผลทางเภสัชกรรม:
Freeze-thaw cycle เป็นการทดสอบความคงสภาพ (Stability testing) โดยเฉพาะสำหรับระบบตัวยาอิมัลชัน (Emulsions) หรือไลโปसोม เพื่อดูการแยกชั้น (Phase separation) ไม่ใช่การทดสอบคุณภาพประจำของยาเม็ดแข็ง (Metformin tablet) ซึ่งยาเม็ดทั่วไปจะทดสอบ Friability, Disintegration, Dissolution และ Weight variation เป็นปกติ
USP/NF, British Pharmacopoeia (BP) และ Remington: The Science and Practice of Pharmacy (หัวข้อ Tablet Manufacturing)
🔍 ข้ออื่นผิดเพราะอะไร:
• ข้อ ข. (Disintegration test): Disintegration test ไม่ตรงกับข้อบ่งใช้หรือกลไกการออกฤทธิ์ที่ถูกต้องตาม Thai Pharmacopoeia / USP &lt;1151&gt; GMP Guidelines
• ข้อ ค. (Dissolution test): Dissolution test ไม่ตรงกับข้อบ่งใช้หรือกลไกการออกฤทธิ์ที่ถูกต้องตาม Thai Pharmacopoeia / USP &lt;1151&gt; GMP Guidelines
• ข้อ ง. (Freeze-thaw cycle): Freeze-thaw cycle ไม่ตรงกับข้อบ่งใช้หรือกลไกการออกฤทธิ์ที่ถูกต้องตาม Thai Pharmacopoeia / USP &lt;1151&gt; GMP Guidelines
• ข้อ จ. (Weight variation): Weight variation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 s="166" t="inlineStr"/>
      <c r="L16" s="166" t="inlineStr">
        <is>
          <t>Solid Dosage Forms</t>
        </is>
      </c>
      <c r="M16" s="166" t="inlineStr">
        <is>
          <t>Tablet Manufacturing</t>
        </is>
      </c>
      <c r="N16" s="165" t="inlineStr">
        <is>
          <t>Product</t>
        </is>
      </c>
      <c r="O16" s="166" t="inlineStr">
        <is>
          <t>ข้อ 82 Pharma Plus เล่มม่วง (เฉลยข้อ ก)</t>
        </is>
      </c>
      <c r="P16" s="165" t="inlineStr">
        <is>
          <t>แบบฝึกหัด</t>
        </is>
      </c>
      <c r="Q16" s="165" t="inlineStr">
        <is>
          <t>เล่มม่วง</t>
        </is>
      </c>
      <c r="R16" s="165" t="inlineStr"/>
    </row>
    <row r="17" ht="24" customHeight="1" s="49">
      <c r="A17" s="165" t="n">
        <v>15</v>
      </c>
      <c r="B17" s="166" t="inlineStr">
        <is>
          <t>ข้อใดไม่ใช่ข้อดีของการทำ film coated tablet ที่เหนือกว่า sugar coated tablet</t>
        </is>
      </c>
      <c r="C17" s="166" t="inlineStr"/>
      <c r="D17" s="166" t="inlineStr">
        <is>
          <t>น้ำหนักของเม็ดยาเพิ่มมากขึ้น มากกว่า sugar coated tablet เนื่องจาก material ที่ใช้เป็นสารสังเคราะห์ที่มีน้ำหนักโมเลกุลสูง</t>
        </is>
      </c>
      <c r="E17" s="166" t="inlineStr">
        <is>
          <t>พื้นผิวเม็ดยามีความเรียบและ สีสม่ำเสมอกว่า sugar coated tablet</t>
        </is>
      </c>
      <c r="F17" s="166" t="inlineStr">
        <is>
          <t>กระบวนการทำ film coated tablet รวดเร็วกว่า sugar coated tablet</t>
        </is>
      </c>
      <c r="G17" s="166" t="inlineStr">
        <is>
          <t>กระบวนการทำ film coated tablet ไม่เกิดปัญหา dead spot</t>
        </is>
      </c>
      <c r="H17" s="166" t="inlineStr">
        <is>
          <t>film coated tabletไม่มีการทำ polishing ด้วย wax จึงไม่เกิดปัญหาที่เรียกว่า marbled เหมือน sugar coated tablet</t>
        </is>
      </c>
      <c r="I17" s="165" t="n">
        <v>1</v>
      </c>
      <c r="J17" s="166" t="inlineStr">
        <is>
          <t>✅ คำตอบที่ถูกต้อง: ข้อ ก. น้ำหนักของเม็ดยาเพิ่มมากขึ้น มากกว่า sugar coated tablet เนื่องจาก material ที่ใช้เป็นสารสังเคราะห์ที่มีน้ำหนักโมเลกุลสูง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น้ำหนักของเม็ดยาเพิ่มมากขึ้น มากกว่า sugar coated tablet เนื่องจาก material ที่ใช้เป็นสารสังเคราะห์ที่มีน้ำหนักโมเลกุลสูง 💡 คำอธิบายและเหตุผลทางเภสัชกรรม:
💡 คำอธิบายและเหตุผลทางเภสัชกรรม:
การเคลือบฟิล์ม (Film coating) มีข้อดีคือ น้ำหนักและขนาดของเม็ดยาเพิ่มขึ้นเพียงเล็กน้อยเท่านั้น (ประมาณ 2-5%) ต่างจากการเคลือบน้ำตาล (Sugar coating) ที่ทำให้น้ำหนักเพิ่มขึ้นถึง 30-50% ดังนั้นข้อ ก. จึงกล่าวผิด เพราะน้ำหนักของ film coated tablet จะเพิ่มขึ้นน้อยกว่า sugar coated tablet ไม่ใช่มากกว่า
USP/NF, British Pharmacopoeia (BP) และ Remington: The Science and Practice of Pharmacy (หัวข้อ Tablet Coating)
🔍 ข้ออื่นผิดเพราะอะไร:
• ข้อ ข. (พื้นผิวเม็ดยามีความเรียบและ สีสม่ำเสมอกว่า sugar coated tablet): พื้นผิวเม็ดยามีความเรียบและ สีสม่ำเสมอกว่า sugar coated tablet ไม่ตรงกับข้อบ่งใช้หรือกลไกการออกฤทธิ์ที่ถูกต้องตาม Thai Pharmacopoeia / USP &lt;1151&gt; GMP Guidelines
• ข้อ ค. (กระบวนการทำ film coated tablet รวดเร็วกว่า sugar coated tablet): กระบวนการทำ film coated tablet รวดเร็วกว่า sugar coated tablet ไม่ตรงกับข้อบ่งใช้หรือกลไกการออกฤทธิ์ที่ถูกต้องตาม Thai Pharmacopoeia / USP &lt;1151&gt; GMP Guidelines
• ข้อ ง. (กระบวนการทำ film coated tablet ไม่เกิดปัญหา dead spot): กระบวนการทำ film coated tablet ไม่เกิดปัญหา dead spot ไม่ตรงกับข้อบ่งใช้หรือกลไกการออกฤทธิ์ที่ถูกต้องตาม Thai Pharmacopoeia / USP &lt;1151&gt; GMP Guidelines
• ข้อ จ. (film coated tabletไม่มีการทำ polishing ด้วย wax จึงไม่เกิดปัญหาที่เรียกว่า marbled เหมือน sugar coated tablet): film coated tabletไม่มีการทำ polishing ด้วย wax จึงไม่เกิดปัญหาที่เรียกว่า marbled เหมือน sugar coated tablet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 s="166" t="inlineStr"/>
      <c r="L17" s="166" t="inlineStr">
        <is>
          <t>Solid Dosage Forms</t>
        </is>
      </c>
      <c r="M17" s="166" t="inlineStr">
        <is>
          <t>Tablet Coating</t>
        </is>
      </c>
      <c r="N17" s="165" t="inlineStr">
        <is>
          <t>Product</t>
        </is>
      </c>
      <c r="O17" s="166" t="inlineStr">
        <is>
          <t>ข้อ 83 Pharma Plus เล่มม่วง (เฉลยข้อ ก)</t>
        </is>
      </c>
      <c r="P17" s="165" t="inlineStr">
        <is>
          <t>แบบฝึกหัด</t>
        </is>
      </c>
      <c r="Q17" s="165" t="inlineStr">
        <is>
          <t>เล่มม่วง</t>
        </is>
      </c>
      <c r="R17" s="165" t="inlineStr"/>
    </row>
    <row r="18" ht="24" customHeight="1" s="49">
      <c r="A18" s="165" t="n">
        <v>16</v>
      </c>
      <c r="B18" s="166" t="inlineStr">
        <is>
          <t>Antacid เป็นยาเตรียมประเภทใด</t>
        </is>
      </c>
      <c r="C18" s="166" t="inlineStr"/>
      <c r="D18" s="166" t="inlineStr">
        <is>
          <t>Gel</t>
        </is>
      </c>
      <c r="E18" s="166" t="inlineStr">
        <is>
          <t>Emulsion</t>
        </is>
      </c>
      <c r="F18" s="166" t="inlineStr">
        <is>
          <t>Suspension</t>
        </is>
      </c>
      <c r="G18" s="166" t="inlineStr">
        <is>
          <t>Solution</t>
        </is>
      </c>
      <c r="H18" s="166" t="inlineStr">
        <is>
          <t>Elixir</t>
        </is>
      </c>
      <c r="I18" s="165" t="n">
        <v>3</v>
      </c>
      <c r="J18" s="166" t="inlineStr">
        <is>
          <t>✅ คำตอบที่ถูกต้อง: ข้อ ค. Suspension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Suspension 💡 คำอธิบายและเหตุผลทางเภสัชกรรม:
💡 คำอธิบายและเหตุผลทางเภสัชกรรม:
ยาลดกรด (Antacid) ส่วนใหญ่ในรูปแบบน้ำแขวนตะกอน (Suspension) เช่น Aluminium hydroxide และ Magnesium hydroxide เนื่องจากตัวยาสำคัญไม่ละลายน้ำและต้องแขวนตะกอนไว้ให้อยู่ในรูปอนุภาคแขวนลอยเพื่อให้เกิดพื้นที่ผิวสัมผัสในการออกฤทธิ์สะเทินกรดได้ดี
USP/NF, British Pharmacopoeia (BP) และ Remington: The Science and Practice of Pharmacy (หัวข้อ Tablet Manufacturing)
🔍 ข้ออื่นผิดเพราะอะไร:
• ข้อ ก. (Gel): Gel ไม่ตรงกับข้อบ่งใช้หรือกลไกการออกฤทธิ์ที่ถูกต้องตาม Thai Pharmacopoeia / USP &lt;1151&gt; GMP Guidelines
• ข้อ ข. (Emulsion): Emulsion ไม่ตรงกับข้อบ่งใช้หรือกลไกการออกฤทธิ์ที่ถูกต้องตาม Thai Pharmacopoeia / USP &lt;1151&gt; GMP Guidelines
• ข้อ ง. (Solution): Solution ไม่ตรงกับข้อบ่งใช้หรือกลไกการออกฤทธิ์ที่ถูกต้องตาม Thai Pharmacopoeia / USP &lt;1151&gt; GMP Guidelines
• ข้อ จ. (Elixir): IR (Infrared) spectroscopy วิเคราะห์ functional groups จาก stretching/bending vibrations C=O ~1700 cm-1, O-H ~3200-3550 cm-1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 s="166" t="inlineStr"/>
      <c r="L18" s="166" t="inlineStr">
        <is>
          <t>Solid Dosage Forms</t>
        </is>
      </c>
      <c r="M18" s="166" t="inlineStr">
        <is>
          <t>Tablet Manufacturing</t>
        </is>
      </c>
      <c r="N18" s="165" t="inlineStr">
        <is>
          <t>Product</t>
        </is>
      </c>
      <c r="O18" s="166" t="inlineStr">
        <is>
          <t>ข้อ 96 Pharma Plus เล่มม่วง (เฉลยข้อ ค)</t>
        </is>
      </c>
      <c r="P18" s="165" t="inlineStr">
        <is>
          <t>แบบฝึกหัด</t>
        </is>
      </c>
      <c r="Q18" s="165" t="inlineStr">
        <is>
          <t>เล่มม่วง</t>
        </is>
      </c>
      <c r="R18" s="165" t="inlineStr"/>
    </row>
    <row r="19" ht="24" customHeight="1" s="49">
      <c r="A19" s="165" t="n">
        <v>17</v>
      </c>
      <c r="B19" s="166" t="inlineStr">
        <is>
          <t>ข้อใดถูกต้องในการเตรียมยาที่เป็น hormone drug รูปแบบของแข็ง
1. ต้องเตรียมยาในห้องที่มี positive pressure
2. ต้องเตรียมยาในห้องที่มี negative pressure
3. การเตรียมยาต้องเป็นไปตามข้อกำหนดของ GMP</t>
        </is>
      </c>
      <c r="C19" s="166" t="inlineStr"/>
      <c r="D19" s="166" t="inlineStr">
        <is>
          <t>Hard Gelatin Capsule filling</t>
        </is>
      </c>
      <c r="E19" s="166" t="inlineStr">
        <is>
          <t>Soft Gelatin Capsule encapsulation</t>
        </is>
      </c>
      <c r="F19" s="166" t="inlineStr">
        <is>
          <t>1 และ 3</t>
        </is>
      </c>
      <c r="G19" s="166" t="inlineStr">
        <is>
          <t>2 และ 3</t>
        </is>
      </c>
      <c r="H19" s="166" t="inlineStr">
        <is>
          <t>ไม่มีข้อใดถูก</t>
        </is>
      </c>
      <c r="I19" s="165" t="n">
        <v>3</v>
      </c>
      <c r="J19" s="166" t="inlineStr">
        <is>
          <t>✅ คำตอบที่ถูกต้อง: ข้อ ค. 1 และ 3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1 และ 3 💡 คำอธิบายและเหตุผลทางเภสัชกรรม:
💡 คำอธิบายและเหตุผลทางเภสัชกรรม:
ยาฮอร์โมน (Hormone drugs) จัดเป็น potent drugs และ hazardous drugs ตามข้อกำหนด GMP ซึ่งต้องป้องกันการฟุ้งกระจายไปปนเปื้อนบริเวณอื่น จึงต้องควบคุมความดันภายในห้องให้เป็น negative pressure เพื่อป้องกันไม่ให้อากาศจากห้องผลิตรั่วไหลออกสู่ภายนอก และกระบวนการผลิตต้องเป็นไปตามมาตรฐาน Good Manufacturing Practice (GMP)
USP/NF, British Pharmacopoeia (BP) และ Remington: The Science and Practice of Pharmacy (หัวข้อ Tablet Manufacturing)
🔍 ข้ออื่นผิดเพราะอะไร:
• ข้อ ก. (Hard Gelatin Capsule filling): Hard Gelatin Capsule filling ไม่ตรงกับข้อบ่งใช้หรือกลไกการออกฤทธิ์ที่ถูกต้องตาม Thai Pharmacopoeia / USP &lt;1151&gt; GMP Guidelines
• ข้อ ข. (Soft Gelatin Capsule encapsulation): Soft Gelatin Capsule encapsulation ไม่ตรงกับข้อบ่งใช้หรือกลไกการออกฤทธิ์ที่ถูกต้องตาม Thai Pharmacopoeia / USP &lt;1151&gt; GMP Guidelines
• ข้อ ง. (2 และ 3): 2 และ 3 ไม่ตรงกับข้อบ่งใช้หรือกลไกการออกฤทธิ์ที่ถูกต้องตาม Thai Pharmacopoeia / USP &lt;1151&gt; GMP Guidelines
• ข้อ จ. (ไม่มีข้อใดถูก): ข้อนี้ไม่ถูกต้องเนื่องจากมีตัวเลือกที่จำเพาะและตรงตามเกณฑ์มาตรฐานเวชปฏิบัติอย่างชัดเจน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9" s="166" t="inlineStr"/>
      <c r="L19" s="166" t="inlineStr">
        <is>
          <t>Solid Dosage Forms</t>
        </is>
      </c>
      <c r="M19" s="166" t="inlineStr">
        <is>
          <t>Tablet Manufacturing</t>
        </is>
      </c>
      <c r="N19" s="165" t="inlineStr">
        <is>
          <t>Product</t>
        </is>
      </c>
      <c r="O19" s="166" t="inlineStr">
        <is>
          <t>ข้อ 97 Pharma Plus เล่มม่วง (เฉลยข้อ ค)</t>
        </is>
      </c>
      <c r="P19" s="165" t="inlineStr">
        <is>
          <t>แบบฝึกหัด</t>
        </is>
      </c>
      <c r="Q19" s="165" t="inlineStr">
        <is>
          <t>เล่มม่วง</t>
        </is>
      </c>
      <c r="R19" s="165" t="inlineStr"/>
    </row>
    <row r="20" ht="24" customHeight="1" s="49">
      <c r="A20" s="165" t="n">
        <v>18</v>
      </c>
      <c r="B20" s="166" t="inlineStr">
        <is>
          <t>ในการตอก ciprofloxacin tablet พบว่าผงยาไหลไม่ดี เภสัชกรฝ่าย R&amp;D อย่างท่านควรพัฒนาสูตรตำรับอย่างไรจึงจะเหมาะสม</t>
        </is>
      </c>
      <c r="C20" s="166" t="inlineStr"/>
      <c r="D20" s="166" t="inlineStr">
        <is>
          <t>เปลี่ยนสูตรตำรับเป็นยาน้ำ</t>
        </is>
      </c>
      <c r="E20" s="166" t="inlineStr">
        <is>
          <t>ทำ wet granulation</t>
        </is>
      </c>
      <c r="F20" s="166" t="inlineStr">
        <is>
          <t>นำไปผ่าน sieve เพื่อคัดขนาดอนุภาค</t>
        </is>
      </c>
      <c r="G20" s="166" t="inlineStr">
        <is>
          <t>เพิ่มแรงตอก</t>
        </is>
      </c>
      <c r="H20" s="166" t="inlineStr">
        <is>
          <t>เพิ่ม diluent</t>
        </is>
      </c>
      <c r="I20" s="165" t="n">
        <v>2</v>
      </c>
      <c r="J20" s="166" t="inlineStr">
        <is>
          <t>✅ คำตอบที่ถูกต้อง: ข้อ ข. ทำ wet granulation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ทำ wet granulation 💡 คำอธิบายและเหตุผลทางเภสัชกรรม:
💡 คำอธิบายและเหตุผลทางเภสัชกรรม:
ปัญหาผงยาไหลไม่ดี (Poor flowability) ในกระบวนการตอกยา สามารถแก้ไขได้โดยการทำ Wet granulation หรือ Dry granulation เพื่อเพิ่มขนาดและปรับปรุงการไหลของแกรนูลให้ดีขึ้นก่อนนำไปตอก
USP/NF, British Pharmacopoeia (BP) และ Remington: The Science and Practice of Pharmacy (หัวข้อ Powders &amp; Granules)
🔍 ข้ออื่นผิดเพราะอะไร:
• ข้อ ก. (เปลี่ยนสูตรตำรับเป็นยาน้ำ): เปลี่ยนสูตรตำรับเป็นยาน้ำ ไม่ตรงกับหลักการ Pharmaceutical Technology สำหรับ Solid dosage form manufacturing
• ข้อ ค. (นำไปผ่าน sieve เพื่อคัดขนาดอนุภาค): นำไปผ่าน sieve เพื่อคัดขนาดอนุภาค ไม่ตรงกับหลักการ Pharmaceutical Technology สำหรับ Solid dosage form manufacturing
• ข้อ ง. (เพิ่มแรงตอก): เพิ่มแรงตอก ไม่ตรงกับหลักการ Pharmaceutical Technology สำหรับ Solid dosage form manufacturing
• ข้อ จ. (เพิ่ม diluent): เพิ่ม diluent ไม่ตรงกับหลักการ Pharmaceutical Technology สำหรับ Solid dosage form manufacturing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0" s="166" t="inlineStr"/>
      <c r="L20" s="166" t="inlineStr">
        <is>
          <t>Solid Dosage Forms</t>
        </is>
      </c>
      <c r="M20" s="166" t="inlineStr">
        <is>
          <t>Powders &amp; Granules</t>
        </is>
      </c>
      <c r="N20" s="165" t="inlineStr">
        <is>
          <t>Product</t>
        </is>
      </c>
      <c r="O20" s="166" t="inlineStr">
        <is>
          <t>ข้อ 99 Pharma Plus เล่มม่วง (เฉลยข้อ ข)</t>
        </is>
      </c>
      <c r="P20" s="165" t="inlineStr">
        <is>
          <t>แบบฝึกหัด</t>
        </is>
      </c>
      <c r="Q20" s="165" t="inlineStr">
        <is>
          <t>เล่มม่วง</t>
        </is>
      </c>
      <c r="R20" s="165" t="inlineStr"/>
    </row>
    <row r="21" ht="24" customHeight="1" s="49">
      <c r="A21" s="165" t="n">
        <v>19</v>
      </c>
      <c r="B21" s="166" t="inlineStr">
        <is>
          <t>เภสัชกรผู้หนึ่งทำการสุ่ม atenolol tablets ระหว่างการผลิตพบว่ายาเม็ดเกิดการแยกฝา เรียกปรากฏการณ์นี้ว่า</t>
        </is>
      </c>
      <c r="C21" s="166" t="inlineStr"/>
      <c r="D21" s="166" t="inlineStr">
        <is>
          <t>Breaking</t>
        </is>
      </c>
      <c r="E21" s="166" t="inlineStr">
        <is>
          <t>Cracking</t>
        </is>
      </c>
      <c r="F21" s="166" t="inlineStr">
        <is>
          <t>Capping</t>
        </is>
      </c>
      <c r="G21" s="166" t="inlineStr">
        <is>
          <t>Segregation</t>
        </is>
      </c>
      <c r="H21" s="166" t="inlineStr">
        <is>
          <t>Sticking</t>
        </is>
      </c>
      <c r="I21" s="165" t="n">
        <v>3</v>
      </c>
      <c r="J21" s="166" t="inlineStr">
        <is>
          <t>✅ คำตอบที่ถูกต้อง: ข้อ ค. Capping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Capping 💡 คำอธิบายและเหตุผลทางเภสัชกรรม:
💡 คำอธิบายและเหตุผลทางเภสัชกรรม:
Capping คือ การที่ส่วนบนหรือส่วนล่างของเม็ดยาแยกตัวออกจากตัวเม็ดหลักในลักษณะคล้ายหมวกหรือฝาครอบ ซึ่งมักเกิดจากการติดค้างของอากาศ การใช้แรงตอกสูงเกินไป หรือคุณสมบัติของแกรนูลไม่เหมาะสม
USP/NF, British Pharmacopoeia (BP) และ Remington: The Science and Practice of Pharmacy (หัวข้อ Tablet Defects)
🔍 ข้ออื่นผิดเพราะอะไร:
• ข้อ ก. (Breaking): Breaking ไม่ตรงกับข้อบ่งใช้หรือกลไกการออกฤทธิ์ที่ถูกต้องตาม Thai Pharmacopoeia / USP &lt;1151&gt; GMP Guidelines
• ข้อ ข. (Cracking): Cracking ไม่ตรงกับข้อบ่งใช้หรือกลไกการออกฤทธิ์ที่ถูกต้องตาม Thai Pharmacopoeia / USP &lt;1151&gt; GMP Guidelines
• ข้อ ง. (Segregation): Segregation ไม่ตรงกับข้อบ่งใช้หรือกลไกการออกฤทธิ์ที่ถูกต้องตาม Thai Pharmacopoeia / USP &lt;1151&gt; GMP Guidelines
• ข้อ จ. (Sticking): Sticking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1" s="166" t="inlineStr"/>
      <c r="L21" s="166" t="inlineStr">
        <is>
          <t>Solid Dosage Forms</t>
        </is>
      </c>
      <c r="M21" s="166" t="inlineStr">
        <is>
          <t>Tablet Defects</t>
        </is>
      </c>
      <c r="N21" s="165" t="inlineStr">
        <is>
          <t>Product</t>
        </is>
      </c>
      <c r="O21" s="166" t="inlineStr">
        <is>
          <t>ข้อ 100 Pharma Plus เล่มม่วง (เฉลยข้อ ค)</t>
        </is>
      </c>
      <c r="P21" s="165" t="inlineStr">
        <is>
          <t>แบบฝึกหัด</t>
        </is>
      </c>
      <c r="Q21" s="165" t="inlineStr">
        <is>
          <t>เล่มม่วง</t>
        </is>
      </c>
      <c r="R21" s="165" t="inlineStr"/>
    </row>
    <row r="22" ht="24" customHeight="1" s="49">
      <c r="A22" s="165" t="n">
        <v>20</v>
      </c>
      <c r="B22" s="166" t="inlineStr">
        <is>
          <t>จะแก้ไขปรากฏการณ์ข้อ 100 ได้อย่างไร</t>
        </is>
      </c>
      <c r="C22" s="166" t="inlineStr"/>
      <c r="D22" s="166" t="inlineStr">
        <is>
          <t>เติม anti-adherent</t>
        </is>
      </c>
      <c r="E22" s="166" t="inlineStr">
        <is>
          <t>เติม binder</t>
        </is>
      </c>
      <c r="F22" s="166" t="inlineStr">
        <is>
          <t>ลดขนาดอนุภาคให้ใกล้เคียงกัน</t>
        </is>
      </c>
      <c r="G22" s="166" t="inlineStr">
        <is>
          <t>ปรับความเร็วในการตอกให้ลดลง</t>
        </is>
      </c>
      <c r="H22" s="166" t="inlineStr">
        <is>
          <t>ข. และ ง. ถูก</t>
        </is>
      </c>
      <c r="I22" s="165" t="n">
        <v>5</v>
      </c>
      <c r="J22" s="166" t="inlineStr">
        <is>
          <t>✅ คำตอบที่ถูกต้อง: ข้อ จ. ข. และ ง. ถูก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ข. และ ง. ถูก 💡 คำอธิบายและเหตุผลทางเภสัชกรรม:
💡 คำอธิบายและเหตุผลทางเภสัชกรรม:
การแก้ไขปัญหา Capping สามารถทำได้โดยการเพิ่มสารประสาน (binder) เพื่อเพิ่มความยึดเกาะของเม็ดยา และลดความเร็วในการตอก (compression speed) เพื่อให้อากาศภายในผงยามีเวลาในการระบายออกได้ดีขึ้น
USP/NF, British Pharmacopoeia (BP) และ Remington: The Science and Practice of Pharmacy (หัวข้อ Tablet Manufacturing)
🔍 ข้ออื่นผิดเพราะอะไร:
• ข้อ ก. (เติม anti-adherent): เติม anti-adherent ไม่ตรงกับข้อบ่งใช้หรือกลไกการออกฤทธิ์ที่ถูกต้องตาม Thai Pharmacopoeia / USP &lt;1151&gt; GMP Guidelines
• ข้อ ข. (เติม binder): เติม binder ไม่ตรงกับข้อบ่งใช้หรือกลไกการออกฤทธิ์ที่ถูกต้องตาม Thai Pharmacopoeia / USP &lt;1151&gt; GMP Guidelines
• ข้อ ค. (ลดขนาดอนุภาคให้ใกล้เคียงกัน): ลดขนาดอนุภาคให้ใกล้เคียงกัน ไม่ตรงกับข้อบ่งใช้หรือกลไกการออกฤทธิ์ที่ถูกต้องตาม Thai Pharmacopoeia / USP &lt;1151&gt; GMP Guidelines
• ข้อ ง. (ปรับความเร็วในการตอกให้ลดลง): ปรับความเร็วในการตอกให้ลดลง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2" s="166" t="inlineStr"/>
      <c r="L22" s="166" t="inlineStr">
        <is>
          <t>Solid Dosage Forms</t>
        </is>
      </c>
      <c r="M22" s="166" t="inlineStr">
        <is>
          <t>Tablet Manufacturing</t>
        </is>
      </c>
      <c r="N22" s="165" t="inlineStr">
        <is>
          <t>Product</t>
        </is>
      </c>
      <c r="O22" s="166" t="inlineStr">
        <is>
          <t>ข้อ 101 Pharma Plus เล่มม่วง (เฉลยข้อ จ)</t>
        </is>
      </c>
      <c r="P22" s="165" t="inlineStr">
        <is>
          <t>แบบฝึกหัด</t>
        </is>
      </c>
      <c r="Q22" s="165" t="inlineStr">
        <is>
          <t>เล่มม่วง</t>
        </is>
      </c>
      <c r="R22" s="165" t="inlineStr"/>
    </row>
    <row r="23" ht="24" customHeight="1" s="49">
      <c r="A23" s="165" t="n">
        <v>21</v>
      </c>
      <c r="B23" s="166" t="inlineStr">
        <is>
          <t>ORS Formulation
Sodium chloride: 2.6 g/L
Glucose anhydrous: 13.5 g/L
Potassium chloride: 1.5 g/L
Trisodium citrate dihydrate: 2.9 g/L
จากสูตร ORS ที่กำหนดให้ จงคำนวณหา mOsmol ของ NaCl (MW NaCl = 58.5)</t>
        </is>
      </c>
      <c r="C23" s="166" t="inlineStr"/>
      <c r="D23" s="166" t="inlineStr">
        <is>
          <t>44.44</t>
        </is>
      </c>
      <c r="E23" s="166" t="inlineStr">
        <is>
          <t>75.88</t>
        </is>
      </c>
      <c r="F23" s="166" t="inlineStr">
        <is>
          <t>80.58</t>
        </is>
      </c>
      <c r="G23" s="166" t="inlineStr">
        <is>
          <t>85</t>
        </is>
      </c>
      <c r="H23" s="166" t="inlineStr">
        <is>
          <t>88.89</t>
        </is>
      </c>
      <c r="I23" s="165" t="n">
        <v>5</v>
      </c>
      <c r="J23" s="166" t="inlineStr">
        <is>
          <t>✅ คำตอบที่ถูกต้อง: ข้อ จ. 88.89
💡 Background:
การคำนวณทางเภสัชกรรมต้องอาศัยความแม่นยำในการแปลงหน่วยความเข้มข้น, mEq, mosmol และ rate of infusion เพื่อความปลอดภัยของผู้ป่วย
🎯 ทำไมข้อนี้ถึงถูก:
88.89 💡 คำอธิบายและเหตุผลทางเภสัชกรรม:
💡 คำอธิบายและเหตุผลทางเภสัชกรรม:
การคำนวณ Osmolarity ของ NaCl (แตกตัวเป็น 2 ions คือ Na+ และ Cl-, i = 2):
จำนวนกรัมใน 1 ลิตร = 2.6 g
Moles = 2.6 / 58.5 = 0.0444 mol
moles ของไอออนทั้งหมด = 0.0444  2 = 0.0889 mol = 88.89 mmol/L หรือ mOsmol/L
USP/NF, British Pharmacopoeia (BP) และ Remington: The Science and Practice of Pharmacy (หัวข้อ Tablet Manufacturing)
🔍 ข้ออื่นผิดเพราะอะไร:
• ข้อ ก. (44.44): 44.44 ไม่ตรงกับข้อบ่งใช้หรือกลไกการออกฤทธิ์ที่ถูกต้องตาม Thai Pharmacopoeia / USP &lt;1151&gt; GMP Guidelines
• ข้อ ข. (75.88): 75.88 ไม่ตรงกับข้อบ่งใช้หรือกลไกการออกฤทธิ์ที่ถูกต้องตาม Thai Pharmacopoeia / USP &lt;1151&gt; GMP Guidelines
• ข้อ ค. (80.58): 80.58 ไม่ตรงกับข้อบ่งใช้หรือกลไกการออกฤทธิ์ที่ถูกต้องตาม Thai Pharmacopoeia / USP &lt;1151&gt; GMP Guidelines
• ข้อ ง. (85): 85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3" s="166" t="inlineStr"/>
      <c r="L23" s="166" t="inlineStr">
        <is>
          <t>Solid Dosage Forms</t>
        </is>
      </c>
      <c r="M23" s="166" t="inlineStr">
        <is>
          <t>Tablet Manufacturing</t>
        </is>
      </c>
      <c r="N23" s="165" t="inlineStr">
        <is>
          <t>Product</t>
        </is>
      </c>
      <c r="O23" s="166" t="inlineStr">
        <is>
          <t>ข้อ 105 Pharma Plus เล่มม่วง (เฉลยข้อ จ)</t>
        </is>
      </c>
      <c r="P23" s="165" t="inlineStr">
        <is>
          <t>แบบฝึกหัด</t>
        </is>
      </c>
      <c r="Q23" s="165" t="inlineStr">
        <is>
          <t>เล่มม่วง</t>
        </is>
      </c>
      <c r="R23" s="165" t="inlineStr"/>
    </row>
    <row r="24" ht="24" customHeight="1" s="49">
      <c r="A24" s="165" t="n">
        <v>22</v>
      </c>
      <c r="B24" s="166" t="inlineStr">
        <is>
          <t>ถ้าท่านเป็นเภสัชกรโรงงานและต้องการเตรียมยาเหน็บซึ่งแต่ละแท่งหนัก 2 กรัม และมีตัวยาสำคัญแท่งละ 0.3 g
Displacement value = 1.5
อยากทราบว่าต้องใช้ base สำหรับยาเหน็บเท่าไร</t>
        </is>
      </c>
      <c r="C24" s="166" t="inlineStr"/>
      <c r="D24" s="166" t="inlineStr">
        <is>
          <t>155 g</t>
        </is>
      </c>
      <c r="E24" s="166" t="inlineStr">
        <is>
          <t>175 g</t>
        </is>
      </c>
      <c r="F24" s="166" t="inlineStr">
        <is>
          <t>180 g</t>
        </is>
      </c>
      <c r="G24" s="166" t="inlineStr">
        <is>
          <t>197 g</t>
        </is>
      </c>
      <c r="H24" s="166" t="inlineStr">
        <is>
          <t>200 g</t>
        </is>
      </c>
      <c r="I24" s="165" t="n">
        <v>3</v>
      </c>
      <c r="J24" s="166" t="inlineStr">
        <is>
          <t>✅ คำตอบที่ถูกต้อง: ข้อ ค. 180 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180 g 💡 คำอธิบายและเหตุผลทางเภสัชกรรม:
💡 คำอธิบายและเหตุผลทางเภสัชกรรม:
สูตรคำนวณหาปริมาณ Base: น้ำหนัก Base ทั้งหมดที่ไม่มีตัวยา = (น้ำหนัก base ต่อแท่ง  จำนวนแท่ง) - (น้ำหนักตัวยาต่อแท่ง / Displacement value  จำนวนแท่ง)
= (2.0  100) - (0.3 / 1.5  100)
= 200 - (0.2  100) = 200 - 20 = 180 กรัม
USP/NF, British Pharmacopoeia (BP) และ Remington: The Science and Practice of Pharmacy (หัวข้อ Tablet Manufacturing)
🔍 ข้ออื่นผิดเพราะอะไร:
• ข้อ ก. (155 g): 155 g ไม่ตรงกับข้อบ่งใช้หรือกลไกการออกฤทธิ์ที่ถูกต้องตาม Thai Pharmacopoeia / USP &lt;1151&gt; GMP Guidelines
• ข้อ ข. (175 g): 175 g ไม่ตรงกับข้อบ่งใช้หรือกลไกการออกฤทธิ์ที่ถูกต้องตาม Thai Pharmacopoeia / USP &lt;1151&gt; GMP Guidelines
• ข้อ ง. (197 g): 197 g ไม่ตรงกับข้อบ่งใช้หรือกลไกการออกฤทธิ์ที่ถูกต้องตาม Thai Pharmacopoeia / USP &lt;1151&gt; GMP Guidelines
• ข้อ จ. (200 g): 200 g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4" s="166" t="inlineStr"/>
      <c r="L24" s="166" t="inlineStr">
        <is>
          <t>Solid Dosage Forms</t>
        </is>
      </c>
      <c r="M24" s="166" t="inlineStr">
        <is>
          <t>Tablet Manufacturing</t>
        </is>
      </c>
      <c r="N24" s="165" t="inlineStr">
        <is>
          <t>Product</t>
        </is>
      </c>
      <c r="O24" s="166" t="inlineStr">
        <is>
          <t>ข้อ 107 Pharma Plus เล่มม่วง (เฉลยข้อ ค)</t>
        </is>
      </c>
      <c r="P24" s="165" t="inlineStr">
        <is>
          <t>แบบฝึกหัด</t>
        </is>
      </c>
      <c r="Q24" s="165" t="inlineStr">
        <is>
          <t>เล่มม่วง</t>
        </is>
      </c>
      <c r="R24" s="165" t="inlineStr"/>
    </row>
    <row r="25" ht="24" customHeight="1" s="49">
      <c r="A25" s="165" t="n">
        <v>23</v>
      </c>
      <c r="B25" s="166" t="inlineStr">
        <is>
          <t>ในการเตรียม D-5-S จำนวน 100 ขวด (ขวดละ 1000 mL) จะต้องใช้ NaCl หนักเท่าใด</t>
        </is>
      </c>
      <c r="C25" s="166" t="inlineStr"/>
      <c r="D25" s="166" t="inlineStr">
        <is>
          <t>45 กรัม</t>
        </is>
      </c>
      <c r="E25" s="166" t="inlineStr">
        <is>
          <t>450 กรัม</t>
        </is>
      </c>
      <c r="F25" s="166" t="inlineStr">
        <is>
          <t>90 กรัม</t>
        </is>
      </c>
      <c r="G25" s="166" t="inlineStr">
        <is>
          <t>900 กรัม</t>
        </is>
      </c>
      <c r="H25" s="166" t="inlineStr">
        <is>
          <t>ไม่มีคำตอบใดถูก</t>
        </is>
      </c>
      <c r="I25" s="165" t="n">
        <v>4</v>
      </c>
      <c r="J25" s="166" t="inlineStr">
        <is>
          <t>✅ คำตอบที่ถูกต้อง: ข้อ ง. 900 กรัม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900 กรัม 💡 คำอธิบายและเหตุผลทางเภสัชกรรม:
💡 คำอธิบายและเหตุผลทางเภสัชกรรม:
D-5-S (Dextrose 5% in Normal Saline Solution) ประกอบด้วย Sodium chloride 0.9% w/v (คือ NaCl 0.9 กรัม ในน้ำ 100 mL)
สำหรับ 1 ขวด (1000 mL) จะต้องใช้ NaCl = 9 กรัม
ดังนั้น 100 ขวด จะต้องใช้ NaCl = 9  100 = 900 กรัม
USP/NF, British Pharmacopoeia (BP) และ Remington: The Science and Practice of Pharmacy (หัวข้อ Tablet Manufacturing)
🔍 ข้ออื่นผิดเพราะอะไร:
• ข้อ ก. (45 กรัม): 45 กรัม ไม่ตรงกับข้อบ่งใช้หรือกลไกการออกฤทธิ์ที่ถูกต้องตาม Thai Pharmacopoeia / USP &lt;1151&gt; GMP Guidelines
• ข้อ ข. (450 กรัม): 450 กรัม ไม่ตรงกับข้อบ่งใช้หรือกลไกการออกฤทธิ์ที่ถูกต้องตาม Thai Pharmacopoeia / USP &lt;1151&gt; GMP Guidelines
• ข้อ ค. (90 กรัม): 90 กรัม ไม่ตรงกับข้อบ่งใช้หรือกลไกการออกฤทธิ์ที่ถูกต้องตาม Thai Pharmacopoeia / USP &lt;1151&gt; GMP Guidelines
• ข้อ จ. (ไม่มีคำตอบใดถูก): ไม่มีคำตอบใดถูก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5" s="166" t="inlineStr"/>
      <c r="L25" s="166" t="inlineStr">
        <is>
          <t>Solid Dosage Forms</t>
        </is>
      </c>
      <c r="M25" s="166" t="inlineStr">
        <is>
          <t>Tablet Manufacturing</t>
        </is>
      </c>
      <c r="N25" s="165" t="inlineStr">
        <is>
          <t>Product</t>
        </is>
      </c>
      <c r="O25" s="166" t="inlineStr">
        <is>
          <t>ข้อ 108 Pharma Plus เล่มม่วง (เฉลยข้อ ง)</t>
        </is>
      </c>
      <c r="P25" s="165" t="inlineStr">
        <is>
          <t>แบบฝึกหัด</t>
        </is>
      </c>
      <c r="Q25" s="165" t="inlineStr">
        <is>
          <t>เล่มม่วง</t>
        </is>
      </c>
      <c r="R25" s="165" t="inlineStr"/>
    </row>
    <row r="26" ht="24" customHeight="1" s="49">
      <c r="A26" s="165" t="n">
        <v>24</v>
      </c>
      <c r="B26" s="166" t="inlineStr">
        <is>
          <t>หลังจากบรรจุเสร็จ จะนำขวดน้ำเกลือดังกล่าวไปฆ่าเชื้อโดยผ่านเครื่องมือใด ที่อุณหภูมิในข้อใด จึงจะเหมาะสม</t>
        </is>
      </c>
      <c r="C26" s="166" t="inlineStr"/>
      <c r="D26" s="166" t="inlineStr">
        <is>
          <t>Hot air oven 160 องศาเซลเซียส นาน 3 ชั่วโมง</t>
        </is>
      </c>
      <c r="E26" s="166" t="inlineStr">
        <is>
          <t>Hot air oven 121 องศาเซลเซียส นาน 20-30 นาที</t>
        </is>
      </c>
      <c r="F26" s="166" t="inlineStr">
        <is>
          <t>Autoclave 121 องศาเซลเซียส นาน 20-30 นาที</t>
        </is>
      </c>
      <c r="G26" s="166" t="inlineStr">
        <is>
          <t>Autoclave 160 องศาเซลเซียส นาน 3 ชั่วโมง</t>
        </is>
      </c>
      <c r="H26" s="166" t="inlineStr">
        <is>
          <t>Autoclave 100 องศาเซลเซียส นาน 30 นาที</t>
        </is>
      </c>
      <c r="I26" s="165" t="n">
        <v>3</v>
      </c>
      <c r="J26" s="166" t="inlineStr">
        <is>
          <t>✅ คำตอบที่ถูกต้อง: ข้อ ค. Autoclave 121 องศาเซลเซียส นาน 20-30 นาที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Autoclave 121 องศาเซลเซียส นาน 20-30 นาที 💡 คำอธิบายและเหตุผลทางเภสัชกรรม:
💡 คำอธิบายและเหตุผลทางเภสัชกรรม:
สารละลายสำหรับฉีดหรือให้ทางหลอดเลือดดำ (Parenteral solutions) เช่น น้ำเกลือ ซึ่งเป็น aqueous preparation และทนความร้อนได้ นิยมใช้วิธีการฆ่าเชื้อด้วยความชื้นภายใต้ความดัน (Steam sterilization / Autoclave) ที่อุณหภูมิ 121 องศาเซลเซียส นาน 15-20 (หรือ 20-30) นาที
USP/NF, British Pharmacopoeia (BP) และ Remington: The Science and Practice of Pharmacy (หัวข้อ Tablet Manufacturing)
🔍 ข้ออื่นผิดเพราะอะไร:
• ข้อ ก. (Hot air oven 160 องศาเซลเซียส นาน 3 ชั่วโมง): IR (Infrared) spectroscopy วิเคราะห์ functional groups จาก stretching/bending vibrations C=O ~1700 cm-1, O-H ~3200-3550 cm-1
• ข้อ ข. (Hot air oven 121 องศาเซลเซียส นาน 20-30 นาที): IR (Infrared) spectroscopy วิเคราะห์ functional groups จาก stretching/bending vibrations C=O ~1700 cm-1, O-H ~3200-3550 cm-1
• ข้อ ง. (Autoclave 160 องศาเซลเซียส นาน 3 ชั่วโมง): Autoclave 160 องศาเซลเซียส นาน 3 ชั่วโมง ไม่ตรงกับข้อบ่งใช้หรือกลไกการออกฤทธิ์ที่ถูกต้องตาม Thai Pharmacopoeia / USP &lt;1151&gt; GMP Guidelines
• ข้อ จ. (Autoclave 100 องศาเซลเซียส นาน 30 นาที): Autoclave 100 องศาเซลเซียส นาน 30 นาที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6" s="166" t="inlineStr"/>
      <c r="L26" s="166" t="inlineStr">
        <is>
          <t>Solid Dosage Forms</t>
        </is>
      </c>
      <c r="M26" s="166" t="inlineStr">
        <is>
          <t>Tablet Manufacturing</t>
        </is>
      </c>
      <c r="N26" s="165" t="inlineStr">
        <is>
          <t>Product</t>
        </is>
      </c>
      <c r="O26" s="166" t="inlineStr">
        <is>
          <t>ข้อ 109 Pharma Plus เล่มม่วง (เฉลยข้อ ค)</t>
        </is>
      </c>
      <c r="P26" s="165" t="inlineStr">
        <is>
          <t>แบบฝึกหัด</t>
        </is>
      </c>
      <c r="Q26" s="165" t="inlineStr">
        <is>
          <t>เล่มม่วง</t>
        </is>
      </c>
      <c r="R26" s="165" t="inlineStr"/>
    </row>
    <row r="27" ht="24" customHeight="1" s="49">
      <c r="A27" s="165" t="n">
        <v>25</v>
      </c>
      <c r="B27" s="166" t="inlineStr">
        <is>
          <t>ยา ISDN เหมาะกับอาการขณะกำเริบ คือ dosage form ใด</t>
        </is>
      </c>
      <c r="C27" s="166" t="inlineStr"/>
      <c r="D27" s="166" t="inlineStr">
        <is>
          <t>Extent release</t>
        </is>
      </c>
      <c r="E27" s="166" t="inlineStr">
        <is>
          <t>Ointment</t>
        </is>
      </c>
      <c r="F27" s="166" t="inlineStr">
        <is>
          <t>Solution</t>
        </is>
      </c>
      <c r="G27" s="166" t="inlineStr">
        <is>
          <t>Sublingual tablet</t>
        </is>
      </c>
      <c r="H27" s="166" t="inlineStr">
        <is>
          <t>Transdermal</t>
        </is>
      </c>
      <c r="I27" s="165" t="n">
        <v>4</v>
      </c>
      <c r="J27" s="166" t="inlineStr">
        <is>
          <t>✅ คำตอบที่ถูกต้อง: ข้อ ง. Sublingual tablet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Sublingual tablet 💡 คำอธิบายและเหตุผลทางเภสัชกรรม:
💡 คำอธิบายและเหตุผลทางเภสัชกรรม:
ยา Isosorbide dinitrate (ISDN) รูปแบบอมใต้ลิ้น (Sublingual tablet) จะออกฤทธิ์เร็ว เหมาะสำหรับใช้บรรเทาอาการเจ็บหน้าอกเฉียบพลัน (Acute anginal attack) เนื่องจากหลีกเลี่ยง First-pass metabolism ทำให้ยาเข้าสู่กระแสเลือดได้รวดเร็ว
USP/NF, British Pharmacopoeia (BP) และ Remington: The Science and Practice of Pharmacy (หัวข้อ Tablet Manufacturing)
🔍 ข้ออื่นผิดเพราะอะไร:
• ข้อ ก. (Extent release): Extent release ไม่ตรงกับข้อบ่งใช้หรือกลไกการออกฤทธิ์ที่ถูกต้องตาม Thai Pharmacopoeia / USP &lt;1151&gt; GMP Guidelines
• ข้อ ข. (Ointment): Ointment ไม่ตรงกับข้อบ่งใช้หรือกลไกการออกฤทธิ์ที่ถูกต้องตาม Thai Pharmacopoeia / USP &lt;1151&gt; GMP Guidelines
• ข้อ ค. (Solution): Solution ไม่ตรงกับข้อบ่งใช้หรือกลไกการออกฤทธิ์ที่ถูกต้องตาม Thai Pharmacopoeia / USP &lt;1151&gt; GMP Guidelines
• ข้อ จ. (Transdermal): Transdermal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7" s="166" t="inlineStr"/>
      <c r="L27" s="166" t="inlineStr">
        <is>
          <t>Solid Dosage Forms</t>
        </is>
      </c>
      <c r="M27" s="166" t="inlineStr">
        <is>
          <t>Tablet Manufacturing</t>
        </is>
      </c>
      <c r="N27" s="165" t="inlineStr">
        <is>
          <t>Product</t>
        </is>
      </c>
      <c r="O27" s="166" t="inlineStr">
        <is>
          <t>ข้อ 122 Pharma Plus เล่มม่วง (เฉลยข้อ ง)</t>
        </is>
      </c>
      <c r="P27" s="165" t="inlineStr">
        <is>
          <t>แบบฝึกหัด</t>
        </is>
      </c>
      <c r="Q27" s="165" t="inlineStr">
        <is>
          <t>เล่มม่วง</t>
        </is>
      </c>
      <c r="R27" s="165" t="inlineStr"/>
    </row>
    <row r="28" ht="24" customHeight="1" s="49">
      <c r="A28" s="165" t="n">
        <v>26</v>
      </c>
      <c r="B28" s="166" t="inlineStr">
        <is>
          <t>ยาที่ผู้ป่วยได้รับก่อนมารพ. คือ nifedipine SR เป็นการปลดยารูปแบบใด</t>
        </is>
      </c>
      <c r="C28" s="166" t="inlineStr"/>
      <c r="D28" s="166" t="inlineStr">
        <is>
          <t>ปลดปล่อยยาทันทีหลังรับประทานอาหาร</t>
        </is>
      </c>
      <c r="E28" s="166" t="inlineStr">
        <is>
          <t>ปลดปล่อยยาอย่างเร็ว</t>
        </is>
      </c>
      <c r="F28" s="166" t="inlineStr">
        <is>
          <t>ปลดปล่อยยาในปริมาณที่แน่นอน</t>
        </is>
      </c>
      <c r="G28" s="166" t="inlineStr">
        <is>
          <t>ค่อย ๆ ปล่อยยาออกมาอย่าง ช้า ๆ</t>
        </is>
      </c>
      <c r="H28" s="166" t="inlineStr">
        <is>
          <t>ค่อย ๆปลดปล่อยยาออกมาในปริมาณน้อย</t>
        </is>
      </c>
      <c r="I28" s="165" t="n">
        <v>4</v>
      </c>
      <c r="J28" s="166" t="inlineStr">
        <is>
          <t>✅ คำตอบที่ถูกต้อง: ข้อ ง. ค่อย ๆ ปล่อยยาออกมาอย่าง ช้า ๆ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ค่อย ๆ ปล่อยยาออกมาอย่าง ช้า ๆ 💡 คำอธิบายและเหตุผลทางเภสัชกรรม:
💡 คำอธิบายและเหตุผลทางเภสัชกรรม:
คำว่า SR ย่อมาจาก Sustained-release หรือ Slow-release ซึ่งมีลักษณะการปลดปล่อยตัวยาสำคัญออกมาอย่างช้า ๆ ต่อเนื่อง เพื่อยืดระยะเวลาการออกฤทธิ์และลดความถี่ในการบริหารยา
USP/NF, British Pharmacopoeia (BP) และ Remington: The Science and Practice of Pharmacy (หัวข้อ Tablet Manufacturing)
🔍 ข้ออื่นผิดเพราะอะไร:
• ข้อ ก. (ปลดปล่อยยาทันทีหลังรับประทานอาหาร): ปลดปล่อยยาทันทีหลังรับประทานอาหาร ไม่ตรงกับข้อบ่งใช้หรือกลไกการออกฤทธิ์ที่ถูกต้องตาม Thai Pharmacopoeia / USP &lt;1151&gt; GMP Guidelines
• ข้อ ข. (ปลดปล่อยยาอย่างเร็ว): ปลดปล่อยยาอย่างเร็ว ไม่ตรงกับข้อบ่งใช้หรือกลไกการออกฤทธิ์ที่ถูกต้องตาม Thai Pharmacopoeia / USP &lt;1151&gt; GMP Guidelines
• ข้อ ค. (ปลดปล่อยยาในปริมาณที่แน่นอน): ปลดปล่อยยาในปริมาณที่แน่นอน ไม่ตรงกับข้อบ่งใช้หรือกลไกการออกฤทธิ์ที่ถูกต้องตาม Thai Pharmacopoeia / USP &lt;1151&gt; GMP Guidelines
• ข้อ จ. (ค่อย ๆปลดปล่อยยาออกมาในปริมาณน้อย): ค่อย ๆปลดปล่อยยาออกมาในปริมาณน้อย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8" s="166" t="inlineStr"/>
      <c r="L28" s="166" t="inlineStr">
        <is>
          <t>Solid Dosage Forms</t>
        </is>
      </c>
      <c r="M28" s="166" t="inlineStr">
        <is>
          <t>Tablet Manufacturing</t>
        </is>
      </c>
      <c r="N28" s="165" t="inlineStr">
        <is>
          <t>Product</t>
        </is>
      </c>
      <c r="O28" s="166" t="inlineStr">
        <is>
          <t>ข้อ 123 Pharma Plus เล่มม่วง (เฉลยข้อ ง)</t>
        </is>
      </c>
      <c r="P28" s="165" t="inlineStr">
        <is>
          <t>แบบฝึกหัด</t>
        </is>
      </c>
      <c r="Q28" s="165" t="inlineStr">
        <is>
          <t>เล่มม่วง</t>
        </is>
      </c>
      <c r="R28" s="165" t="inlineStr"/>
    </row>
    <row r="29" ht="24" customHeight="1" s="49">
      <c r="A29" s="165" t="n">
        <v>27</v>
      </c>
      <c r="B29" s="166" t="inlineStr">
        <is>
          <t>ข้อมูลข้อมีความจำเป็นน้อยที่สุดในการนำพริกมาบรรจุในแคปซูลเพื่อรับประทาน</t>
        </is>
      </c>
      <c r="C29" s="166" t="inlineStr"/>
      <c r="D29" s="166" t="inlineStr">
        <is>
          <t>Solubility</t>
        </is>
      </c>
      <c r="E29" s="166" t="inlineStr">
        <is>
          <t>Angle of repose</t>
        </is>
      </c>
      <c r="F29" s="166" t="inlineStr">
        <is>
          <t>Capsule's size and volume</t>
        </is>
      </c>
      <c r="G29" s="166" t="inlineStr">
        <is>
          <t>Tap density</t>
        </is>
      </c>
      <c r="H29" s="166" t="inlineStr">
        <is>
          <t>Therapeutic dose</t>
        </is>
      </c>
      <c r="I29" s="165" t="n">
        <v>1</v>
      </c>
      <c r="J29" s="166" t="inlineStr">
        <is>
          <t>✅ คำตอบที่ถูกต้อง: ข้อ ก. Solubility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Solubility 💡 คำอธิบายและเหตุผลทางเภสัชกรรม:
💡 คำอธิบายและเหตุผลทางเภสัชกรรม:
การนำผงพริกมาบรรจุในแคปซูล (มักอยู่ในรูปผงบดหรือสารสกัดที่ไม่ละลายน้ำทั้งหมด) ปัจจัยด้านการละลาย (Solubility) ของผงพริกในน้ำจึงมีความจำเป็นน้อยที่สุดเมื่อเทียบกับคุณสมบัติการไหล (Angle of repose, Tap density) ขนาดและปริมาตรของแคปซูล และขนาดยาในการรักษา
USP/NF, British Pharmacopoeia (BP) และ Remington: The Science and Practice of Pharmacy (หัวข้อ Hard &amp; Soft Gelatin Capsules)
🔍 ข้ออื่นผิดเพราะอะไร:
• ข้อ ข. (Angle of repose): Angle of repose ไม่ตรงกับข้อบ่งใช้หรือกลไกการออกฤทธิ์ที่ถูกต้องตาม Thai Pharmacopoeia / USP &lt;1151&gt; GMP Guidelines
• ข้อ ค. (Capsule's size and volume): Capsule's size and volume ไม่ตรงกับข้อบ่งใช้หรือกลไกการออกฤทธิ์ที่ถูกต้องตาม Thai Pharmacopoeia / USP &lt;1151&gt; GMP Guidelines
• ข้อ ง. (Tap density): Tap density ไม่ตรงกับข้อบ่งใช้หรือกลไกการออกฤทธิ์ที่ถูกต้องตาม Thai Pharmacopoeia / USP &lt;1151&gt; GMP Guidelines
• ข้อ จ. (Therapeutic dose): Therapeutic dose ไม่ตรงกับข้อบ่งใช้หรือกลไกการออกฤทธิ์ที่ถูกต้องตาม Thai Pharmacopoeia / USP &lt;1151&gt;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9" s="166" t="inlineStr"/>
      <c r="L29" s="166" t="inlineStr">
        <is>
          <t>Solid Dosage Forms</t>
        </is>
      </c>
      <c r="M29" s="166" t="inlineStr">
        <is>
          <t>Hard &amp; Soft Gelatin Capsules</t>
        </is>
      </c>
      <c r="N29" s="165" t="inlineStr">
        <is>
          <t>Product</t>
        </is>
      </c>
      <c r="O29" s="166" t="inlineStr">
        <is>
          <t>ข้อ 125 Pharma Plus เล่มม่วง (เฉลยข้อ ก)</t>
        </is>
      </c>
      <c r="P29" s="165" t="inlineStr">
        <is>
          <t>แบบฝึกหัด</t>
        </is>
      </c>
      <c r="Q29" s="165" t="inlineStr">
        <is>
          <t>เล่มม่วง</t>
        </is>
      </c>
      <c r="R29" s="165" t="inlineStr"/>
    </row>
    <row r="30" ht="24" customHeight="1" s="49">
      <c r="A30" s="165" t="n">
        <v>28</v>
      </c>
      <c r="B30" s="166" t="inlineStr">
        <is>
          <t>Rx NaHCO3 5 g, Vehicle qs ad 100 mL จากตำรับข้างต้นแพทย์์ต้องการให้เภสัชกรเตรียมยาหยอดหูเพื่อละลายขี้หูก่อนทำการรักษาการติดเชื้อในช่องหูในปริมาณ 30 mL แต่ห้องถามี 25% NaHCO3 ขนาดบรรจุแอมพูลละ 10 มิลลิลิตร ดังนั้นเภสัชกรต้องเตรียมยาจากยาที่มีในห้องยาลาดังกล่าวอย่างไร</t>
        </is>
      </c>
      <c r="C30" s="166" t="inlineStr"/>
      <c r="D30" s="166" t="inlineStr">
        <is>
          <t>ใช้ 25% NaHCO3 6 mL และปรับปริมาตรให้ได้ 100 mL</t>
        </is>
      </c>
      <c r="E30" s="166" t="inlineStr">
        <is>
          <t>ใช้ 25% NaHCO3 6 mL และปรับปริมาตรให้ได้ 30 mL</t>
        </is>
      </c>
      <c r="F30" s="166" t="inlineStr">
        <is>
          <t>ใช้ 25% NaHCO3 20 mL และปรับปริมาตรให้ได้ 100 mL</t>
        </is>
      </c>
      <c r="G30" s="166" t="inlineStr">
        <is>
          <t>ใช้ 25% NaHCO3 20 mL และปรับปริมาตรให้ได้ 30 mL</t>
        </is>
      </c>
      <c r="H30" s="166" t="inlineStr">
        <is>
          <t>ใช้ 25% NaHCO3 10 mL และปรับปริมาตรให้ได้ 100 mL</t>
        </is>
      </c>
      <c r="I30" s="165" t="n">
        <v>2</v>
      </c>
      <c r="J30" s="166" t="inlineStr">
        <is>
          <t>✅ คำตอบที่ถูกต้อง: ข้อ ข. ใช้ 25% NaHCO3 6 mL และปรับปริมาตรให้ได้ 30 mL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ใช้ 25% NaHCO3 6 mL และปรับปริมาตรให้ได้ 30 mL 💡 คำอธิบายและเหตุผลทางเภสัชกรรม:
💡 คำอธิบายและเหตุผลทางเภสัชกรรม:
คำนวณปริมาณตัวยาสำคัญตามสูตรตำรับต้องการ 5 g ใน 100 mL (ความเข้มข้น 5% w/v) ต้องการเตรียมปริมาตร 30 mL จะต้องใช้ปริมาณ NaHCO3 = (5 g / 100 mL)  30 mL = 1.5 g จากนั้นคำนวณปริมาตรจากสารละลายที่มีความเข้มข้น 25% w/v (25 g ใน 100 mL คือ 0.25 g/mL) จะได้ Volume = 1.5 g / 0.25 g/mL = 6 mL และปรับปริมาตรด้วย Vehicle ให้ครบ 30 mL
USP/NF, British Pharmacopoeia (BP) และ Remington: The Science and Practice of Pharmacy (หัวข้อ Tablet Manufacturing)
🔍 ข้ออื่นผิดเพราะอะไร:
• ข้อ ก. (ใช้ 25% NaHCO3 6 mL และปรับปริมาตรให้ได้ 100 mL): ใช้ 25% NaHCO3 6 mL และปรับปริมาตรให้ได้ 100 mL ไม่ตรงกับข้อบ่งใช้หรือกลไกการออกฤทธิ์ที่ถูกต้องตาม Thai Pharmacopoeia / USP &lt;1151&gt; GMP Guidelines
• ข้อ ค. (ใช้ 25% NaHCO3 20 mL และปรับปริมาตรให้ได้ 100 mL): ใช้ 25% NaHCO3 20 mL และปรับปริมาตรให้ได้ 100 mL ไม่ตรงกับข้อบ่งใช้หรือกลไกการออกฤทธิ์ที่ถูกต้องตาม Thai Pharmacopoeia / USP &lt;1151&gt; GMP Guidelines
• ข้อ ง. (ใช้ 25% NaHCO3 20 mL และปรับปริมาตรให้ได้ 30 mL): ใช้ 25% NaHCO3 20 mL และปรับปริมาตรให้ได้ 30 mL ไม่ตรงกับข้อบ่งใช้หรือกลไกการออกฤทธิ์ที่ถูกต้องตาม Thai Pharmacopoeia / USP &lt;1151&gt; GMP Guidelines
• ข้อ จ. (ใช้ 25% NaHCO3 10 mL และปรับปริมาตรให้ได้ 100 mL): ใช้ 25% NaHCO3 10 mL และปรับปริมาตรให้ได้ 100 mL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0" s="166" t="inlineStr"/>
      <c r="L30" s="166" t="inlineStr">
        <is>
          <t>Solid Dosage Forms</t>
        </is>
      </c>
      <c r="M30" s="166" t="inlineStr">
        <is>
          <t>Tablet Manufacturing</t>
        </is>
      </c>
      <c r="N30" s="165" t="inlineStr">
        <is>
          <t>Product</t>
        </is>
      </c>
      <c r="O30" s="166" t="inlineStr">
        <is>
          <t>ข้อ 126 Pharma Plus เล่มม่วง (เฉลยข้อ ข)</t>
        </is>
      </c>
      <c r="P30" s="165" t="inlineStr">
        <is>
          <t>แบบฝึกหัด</t>
        </is>
      </c>
      <c r="Q30" s="165" t="inlineStr">
        <is>
          <t>เล่มม่วง</t>
        </is>
      </c>
      <c r="R30" s="165" t="inlineStr"/>
    </row>
    <row r="31" ht="24" customHeight="1" s="49">
      <c r="A31" s="165" t="n">
        <v>29</v>
      </c>
      <c r="B31" s="166" t="inlineStr">
        <is>
          <t>เมื่อเตรียมตำรับยาข้างต้นในข้อ 126 ส่วนประกอบใดไม่จำเป็นในการเตรียมยาใช้ในช่องหู</t>
        </is>
      </c>
      <c r="C31" s="166" t="inlineStr"/>
      <c r="D31" s="166" t="inlineStr">
        <is>
          <t>Antioxidant</t>
        </is>
      </c>
      <c r="E31" s="166" t="inlineStr">
        <is>
          <t>Buffering agent</t>
        </is>
      </c>
      <c r="F31" s="166" t="inlineStr">
        <is>
          <t>Structure vehicle</t>
        </is>
      </c>
      <c r="G31" s="166" t="inlineStr">
        <is>
          <t>Preservative</t>
        </is>
      </c>
      <c r="H31" s="166" t="inlineStr">
        <is>
          <t>Viscosity agent</t>
        </is>
      </c>
      <c r="I31" s="165" t="n">
        <v>2</v>
      </c>
      <c r="J31" s="166" t="inlineStr">
        <is>
          <t>✅ คำตอบที่ถูกต้อง: ข้อ ข. Buffering agent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Buffering agent 💡 คำอธิบายและเหตุผลทางเภสัชกรรม:
💡 คำอธิบายและเหตุผลทางเภสัชกรรม:
ยาหยอดหู NaHCO3 ใช้สำหรับละลายขี้หู (Cerumenolytic) โดยทั่วไปตัวยา NaHCO3 มีความคงตัวดีในน้ำและออกฤทธิ์ทางเคมีในการสลาย Cerumen อยู่แล้ว จึงไม่จำเป็นต้องใส่สารต้านอนุมูลอิสระ (Antioxidant) เพิ่มเติม เนื่องจากไม่มีสารที่เกิดการออกซิไดซ์ง่ายในตำรับพื้นฐานนี้
USP/NF, British Pharmacopoeia (BP) และ Remington: The Science and Practice of Pharmacy (หัวข้อ Tablet Manufacturing)
🔍 ข้ออื่นผิดเพราะอะไร:
• ข้อ ก. (Antioxidant): Antioxidant ไม่ตรงกับข้อบ่งใช้หรือกลไกการออกฤทธิ์ที่ถูกต้องตาม Thai Pharmacopoeia / USP &lt;1151&gt; GMP Guidelines
• ข้อ ค. (Structure vehicle): Structure vehicle ไม่ตรงกับข้อบ่งใช้หรือกลไกการออกฤทธิ์ที่ถูกต้องตาม Thai Pharmacopoeia / USP &lt;1151&gt; GMP Guidelines
• ข้อ ง. (Preservative): Preservative ไม่ตรงกับข้อบ่งใช้หรือกลไกการออกฤทธิ์ที่ถูกต้องตาม Thai Pharmacopoeia / USP &lt;1151&gt; GMP Guidelines
• ข้อ จ. (Viscosity agent): Viscosity agent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1" s="166" t="inlineStr"/>
      <c r="L31" s="166" t="inlineStr">
        <is>
          <t>Solid Dosage Forms</t>
        </is>
      </c>
      <c r="M31" s="166" t="inlineStr">
        <is>
          <t>Tablet Manufacturing</t>
        </is>
      </c>
      <c r="N31" s="165" t="inlineStr">
        <is>
          <t>Product</t>
        </is>
      </c>
      <c r="O31" s="166" t="inlineStr">
        <is>
          <t>ข้อ 127 Pharma Plus เล่มม่วง (เฉลยข้อ ข)</t>
        </is>
      </c>
      <c r="P31" s="165" t="inlineStr">
        <is>
          <t>แบบฝึกหัด</t>
        </is>
      </c>
      <c r="Q31" s="165" t="inlineStr">
        <is>
          <t>เล่มม่วง</t>
        </is>
      </c>
      <c r="R31" s="165" t="inlineStr"/>
    </row>
    <row r="32" ht="24" customHeight="1" s="49">
      <c r="A32" s="165" t="n">
        <v>30</v>
      </c>
      <c r="B32" s="166" t="inlineStr">
        <is>
          <t>เนื่องจากผู้ป่วยคันตา จึงได้ยาหยอดตาเพิ่ม โดยสูตรยาหยอดตาเป็นดังนี้
Rx
ยา A 1.2 g
Chlorobutanol 0.3 g
NaCl q.s.
Water q.s. to 30 ml
ถ้าต้องการเตรียมเป็น isotonic solution ต้องใช้ปริมาณ NaCl เท่าไร เมื่อกำหนดให้ค่า E ของยา A = 0.1, ค่า E ของ Chlorobutanol = 0.2
ถ้าต้องการเตรียมเป็น isotonic solution ต้องใช้ปริมาณ NaCl เท่าไร</t>
        </is>
      </c>
      <c r="C32" s="166" t="inlineStr"/>
      <c r="D32" s="166" t="inlineStr">
        <is>
          <t>0.27 g</t>
        </is>
      </c>
      <c r="E32" s="166" t="inlineStr">
        <is>
          <t>0.18 g</t>
        </is>
      </c>
      <c r="F32" s="166" t="inlineStr">
        <is>
          <t>0.09 g</t>
        </is>
      </c>
      <c r="G32" s="166" t="inlineStr">
        <is>
          <t>0.04 g</t>
        </is>
      </c>
      <c r="H32" s="166" t="inlineStr">
        <is>
          <t>0.12 g</t>
        </is>
      </c>
      <c r="I32" s="165" t="n">
        <v>3</v>
      </c>
      <c r="J32" s="166" t="inlineStr">
        <is>
          <t>✅ คำตอบที่ถูกต้อง: ข้อ ค. 0.09 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0.09 g 💡 คำอธิบายและเหตุผลทางเภสัชกรรม:
💡 คำอธิบายและเหตุผลทางเภสัชกรรม:
เฉลยข้อ ค ตาม
🔍 ข้ออื่นผิดเพราะอะไร:
• ข้อ ก. (0.27 g): 0.27 g ไม่ตรงกับข้อบ่งใช้หรือกลไกการออกฤทธิ์ที่ถูกต้องตาม Thai Pharmacopoeia / USP &lt;1151&gt; GMP Guidelines
• ข้อ ข. (0.18 g): 0.18 g ไม่ตรงกับข้อบ่งใช้หรือกลไกการออกฤทธิ์ที่ถูกต้องตาม Thai Pharmacopoeia / USP &lt;1151&gt; GMP Guidelines
• ข้อ ง. (0.04 g): 0.04 g ไม่ตรงกับข้อบ่งใช้หรือกลไกการออกฤทธิ์ที่ถูกต้องตาม Thai Pharmacopoeia / USP &lt;1151&gt; GMP Guidelines
• ข้อ จ. (0.12 g): 0.12 g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2" s="166" t="inlineStr"/>
      <c r="L32" s="166" t="inlineStr">
        <is>
          <t>Solid Dosage Forms</t>
        </is>
      </c>
      <c r="M32" s="166" t="inlineStr">
        <is>
          <t>Tablet Manufacturing</t>
        </is>
      </c>
      <c r="N32" s="165" t="inlineStr">
        <is>
          <t>Product</t>
        </is>
      </c>
      <c r="O32" s="166" t="inlineStr">
        <is>
          <t>ข้อ 152 Pharma Plus เล่มม่วง (เฉลยข้อ ค)</t>
        </is>
      </c>
      <c r="P32" s="165" t="inlineStr">
        <is>
          <t>แบบฝึกหัด</t>
        </is>
      </c>
      <c r="Q32" s="165" t="inlineStr">
        <is>
          <t>เล่มม่วง</t>
        </is>
      </c>
      <c r="R32" s="165" t="inlineStr"/>
    </row>
    <row r="33" ht="24" customHeight="1" s="49">
      <c r="A33" s="165" t="n">
        <v>31</v>
      </c>
      <c r="B33" s="166" t="inlineStr">
        <is>
          <t>ข้อใดไม่เกี่ยวกับการควบคุมคุณภาพ ยาเม็ด norfloxacin</t>
        </is>
      </c>
      <c r="C33" s="166" t="inlineStr"/>
      <c r="D33" s="166" t="inlineStr">
        <is>
          <t>Content Uniformity</t>
        </is>
      </c>
      <c r="E33" s="166" t="inlineStr">
        <is>
          <t>Dissolution test</t>
        </is>
      </c>
      <c r="F33" s="166" t="inlineStr">
        <is>
          <t>Disintegration</t>
        </is>
      </c>
      <c r="G33" s="166" t="inlineStr">
        <is>
          <t>Weight Variation</t>
        </is>
      </c>
      <c r="H33" s="166" t="inlineStr">
        <is>
          <t>Limulus Amoebocyte Lysate test</t>
        </is>
      </c>
      <c r="I33" s="165" t="n">
        <v>5</v>
      </c>
      <c r="J33" s="166" t="inlineStr">
        <is>
          <t>✅ คำตอบที่ถูกต้อง: ข้อ จ. Limulus Amoebocyte Lysate test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Limulus Amoebocyte Lysate test 💡 คำอธิบายและเหตุผลทางเภสัชกรรม:
💡 คำอธิบายและเหตุผลทางเภสัชกรรม:
เฉลยข้อ จ ตาม
🔍 ข้ออื่นผิดเพราะอะไร:
• ข้อ ก. (Content Uniformity): Content Uniformity ไม่ตรงกับข้อบ่งใช้หรือกลไกการออกฤทธิ์ที่ถูกต้องตาม Thai Pharmacopoeia / USP &lt;1151&gt; GMP Guidelines
• ข้อ ข. (Dissolution test): Dissolution test ไม่ตรงกับข้อบ่งใช้หรือกลไกการออกฤทธิ์ที่ถูกต้องตาม Thai Pharmacopoeia / USP &lt;1151&gt; GMP Guidelines
• ข้อ ค. (Disintegration): Disintegration ไม่ตรงกับข้อบ่งใช้หรือกลไกการออกฤทธิ์ที่ถูกต้องตาม Thai Pharmacopoeia / USP &lt;1151&gt; GMP Guidelines
• ข้อ ง. (Weight Variation): Weight Variation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3" s="166" t="inlineStr"/>
      <c r="L33" s="166" t="inlineStr">
        <is>
          <t>Solid Dosage Forms</t>
        </is>
      </c>
      <c r="M33" s="166" t="inlineStr">
        <is>
          <t>Tablet Manufacturing</t>
        </is>
      </c>
      <c r="N33" s="165" t="inlineStr">
        <is>
          <t>Product</t>
        </is>
      </c>
      <c r="O33" s="166" t="inlineStr">
        <is>
          <t>ข้อ 153 Pharma Plus เล่มม่วง (เฉลยข้อ จ)</t>
        </is>
      </c>
      <c r="P33" s="165" t="inlineStr">
        <is>
          <t>แบบฝึกหัด</t>
        </is>
      </c>
      <c r="Q33" s="165" t="inlineStr">
        <is>
          <t>เล่มม่วง</t>
        </is>
      </c>
      <c r="R33" s="165" t="inlineStr"/>
    </row>
    <row r="34" ht="24" customHeight="1" s="49">
      <c r="A34" s="165" t="n">
        <v>32</v>
      </c>
      <c r="B34" s="166" t="inlineStr">
        <is>
          <t>ยาในการตั้งตำรับรูปแบบเจล จะต้องประกอบไปด้วย น้ำก่อเจล และองค์ประกอบอื่น ๆ ซึ่งสารก่อเจล มี 3 กลุ่ม คือ สารก่อเจลธรรมชาติ สารก่อเจลกึ่งสังเคราะห์ และสารก่อเจลสังเคราะห์
ข้อใดต่อไปนี้ยกตัวอย่างสารก่อเจลทั้ง 3 กลุ่มได้ถูกต้อง</t>
        </is>
      </c>
      <c r="C34" s="166" t="inlineStr"/>
      <c r="D34" s="166" t="inlineStr">
        <is>
          <t>Sodium alginate, bentonite, methylcellulose</t>
        </is>
      </c>
      <c r="E34" s="166" t="inlineStr">
        <is>
          <t>Tragacanth, carbomer, methylcellulose</t>
        </is>
      </c>
      <c r="F34" s="166" t="inlineStr">
        <is>
          <t>Carbomer, methylcellulose, hydroxypropyl cellulose</t>
        </is>
      </c>
      <c r="G34" s="166" t="inlineStr">
        <is>
          <t>Pectin, guar gum, carbomer</t>
        </is>
      </c>
      <c r="H34" s="166" t="inlineStr">
        <is>
          <t>Tragacanth, carboxymethylcellulose, carbomer</t>
        </is>
      </c>
      <c r="I34" s="165" t="n">
        <v>5</v>
      </c>
      <c r="J34" s="166" t="inlineStr">
        <is>
          <t>✅ คำตอบที่ถูกต้อง: ข้อ จ. Tragacanth, carboxymethylcellulose, carbomer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Tragacanth, carboxymethylcellulose, carbomer 💡 คำอธิบายและเหตุผลทางเภสัชกรรม:
💡 คำอธิบายและเหตุผลทางเภสัชกรรม:
เฉลยข้อ จ ตาม
🔍 ข้ออื่นผิดเพราะอะไร:
• ข้อ ก. (Sodium alginate, bentonite, methylcellulose): Sodium alginate, bentonite, methylcellulose ไม่ตรงกับข้อบ่งใช้หรือกลไกการออกฤทธิ์ที่ถูกต้องตาม Thai Pharmacopoeia / USP &lt;1151&gt; GMP Guidelines
• ข้อ ข. (Tragacanth, carbomer, methylcellulose): Tragacanth, carbomer, methylcellulose ไม่ตรงกับข้อบ่งใช้หรือกลไกการออกฤทธิ์ที่ถูกต้องตาม Thai Pharmacopoeia / USP &lt;1151&gt; GMP Guidelines
• ข้อ ค. (Carbomer, methylcellulose, hydroxypropyl cellulose): Carbomer, methylcellulose, hydroxypropyl cellulose ไม่ตรงกับข้อบ่งใช้หรือกลไกการออกฤทธิ์ที่ถูกต้องตาม Thai Pharmacopoeia / USP &lt;1151&gt; GMP Guidelines
• ข้อ ง. (Pectin, guar gum, carbomer): Pectin, guar gum, carbomer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4" s="166" t="inlineStr"/>
      <c r="L34" s="166" t="inlineStr">
        <is>
          <t>Solid Dosage Forms</t>
        </is>
      </c>
      <c r="M34" s="166" t="inlineStr">
        <is>
          <t>Tablet Manufacturing</t>
        </is>
      </c>
      <c r="N34" s="165" t="inlineStr">
        <is>
          <t>Product</t>
        </is>
      </c>
      <c r="O34" s="166" t="inlineStr">
        <is>
          <t>ข้อ 155 Pharma Plus เล่มม่วง (เฉลยข้อ จ)</t>
        </is>
      </c>
      <c r="P34" s="165" t="inlineStr">
        <is>
          <t>แบบฝึกหัด</t>
        </is>
      </c>
      <c r="Q34" s="165" t="inlineStr">
        <is>
          <t>เล่มม่วง</t>
        </is>
      </c>
      <c r="R34" s="165" t="inlineStr"/>
    </row>
    <row r="35" ht="24" customHeight="1" s="49">
      <c r="A35" s="165" t="n">
        <v>33</v>
      </c>
      <c r="B35" s="166" t="inlineStr">
        <is>
          <t>สาร polymer ตัวใดนิยมใช้ในการทำ film coat tablet</t>
        </is>
      </c>
      <c r="C35" s="166" t="inlineStr"/>
      <c r="D35" s="166" t="inlineStr">
        <is>
          <t>HPMC</t>
        </is>
      </c>
      <c r="E35" s="166" t="inlineStr">
        <is>
          <t>CMC</t>
        </is>
      </c>
      <c r="F35" s="166" t="inlineStr">
        <is>
          <t>Polymeric methacrylates</t>
        </is>
      </c>
      <c r="G35" s="166" t="inlineStr">
        <is>
          <t>Carbopol</t>
        </is>
      </c>
      <c r="H35" s="166" t="inlineStr">
        <is>
          <t>Veegum</t>
        </is>
      </c>
      <c r="I35" s="165" t="n">
        <v>1</v>
      </c>
      <c r="J35" s="166" t="inlineStr">
        <is>
          <t>✅ คำตอบที่ถูกต้อง: ข้อ ก.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HPMC 💡 คำอธิบายและเหตุผลทางเภสัชกรรม:
💡 คำอธิบายและเหตุผลทางเภสัชกรรม:
HPMC (Hydroxypropyl methylcellulose) เป็น polymer มาตรฐานที่นิยมใช้มากที่สุดในการทำ film coating เนื่องจากละลายน้ำได้ดี ให้ฟิล์มที่ยืดหยุ่นและมีความคงตัวสูง
USP/NF, British Pharmacopoeia (BP) และ Remington: The Science and Practice of Pharmacy (หัวข้อ Tablet Coating)
🔍 ข้ออื่นผิดเพราะอะไร:
• ข้อ ข. (CMC): CMC ไม่ตรงกับข้อบ่งใช้หรือกลไกการออกฤทธิ์ที่ถูกต้องตาม Thai Pharmacopoeia / USP &lt;1151&gt; GMP Guidelines
• ข้อ ค. (Polymeric methacrylates): Polymeric methacrylates ไม่ตรงกับข้อบ่งใช้หรือกลไกการออกฤทธิ์ที่ถูกต้องตาม Thai Pharmacopoeia / USP &lt;1151&gt; GMP Guidelines
• ข้อ ง. (Carbopol): Carbopol ไม่ตรงกับข้อบ่งใช้หรือกลไกการออกฤทธิ์ที่ถูกต้องตาม Thai Pharmacopoeia / USP &lt;1151&gt; GMP Guidelines
• ข้อ จ. (Veegum): Veegum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5" s="166" t="inlineStr"/>
      <c r="L35" s="166" t="inlineStr">
        <is>
          <t>Solid Dosage Forms</t>
        </is>
      </c>
      <c r="M35" s="166" t="inlineStr">
        <is>
          <t>Tablet Coating</t>
        </is>
      </c>
      <c r="N35" s="165" t="inlineStr">
        <is>
          <t>Product</t>
        </is>
      </c>
      <c r="O35" s="166" t="inlineStr">
        <is>
          <t>ข้อ 163 Pharma Plus เล่มม่วง (เฉลยข้อ ก)</t>
        </is>
      </c>
      <c r="P35" s="165" t="inlineStr">
        <is>
          <t>แบบฝึกหัด</t>
        </is>
      </c>
      <c r="Q35" s="165" t="inlineStr">
        <is>
          <t>เล่มม่วง</t>
        </is>
      </c>
      <c r="R35" s="165" t="inlineStr"/>
    </row>
    <row r="36" ht="24" customHeight="1" s="49">
      <c r="A36" s="165" t="n">
        <v>34</v>
      </c>
      <c r="B36" s="166" t="inlineStr">
        <is>
          <t>ข้อใดกล่าวผิดเกี่ยวกับยารูปแบบเม็ด</t>
        </is>
      </c>
      <c r="C36" s="166" t="inlineStr"/>
      <c r="D36" s="166" t="inlineStr">
        <is>
          <t>การเตรียมยา solution ทำได้โดยการใช้ตัวทำละลายร่วมที่เป็น organic solvent เพื่อช่วยละลาย</t>
        </is>
      </c>
      <c r="E36" s="166" t="inlineStr">
        <is>
          <t>ยารูปแบบ solution มักมีค่าความต้านทานการไหลและแรงตึงผิวภายในสารละลายใกล้เคียงกับน้ำ</t>
        </is>
      </c>
      <c r="F36" s="166" t="inlineStr">
        <is>
          <t>Suspension ใช้เป็นยาฉีดเข้าหลอดเลือดได้ ถ้าขนาดอนุภาคเล็กมากๆ</t>
        </is>
      </c>
      <c r="G36" s="166" t="inlineStr">
        <is>
          <t>Emulsion ใช้เป็นอาหารทางหลอดเลือดดำได้แต่ควรเป็นการเตรียมใหม่ๆ</t>
        </is>
      </c>
      <c r="H36" s="166" t="inlineStr">
        <is>
          <t>การลดความเจ็บปวดเมื่อฉีดทำได้โดยเติมสารบางชนิดเช่น buffer</t>
        </is>
      </c>
      <c r="I36" s="165" t="n">
        <v>1</v>
      </c>
      <c r="J36" s="166" t="inlineStr">
        <is>
          <t>✅ คำตอบที่ถูกต้อง: ข้อ ก. การเตรียมยา solution ทำได้โดยการใช้ตัวทำละลายร่วมที่เป็น organic solvent เพื่อช่วยละลาย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การเตรียมยา solution ทำได้โดยการใช้ตัวทำละลายร่วมที่เป็น organic solvent เพื่อช่วยละลาย 💡 คำอธิบายและเหตุผลทางเภสัชกรรม:
💡 คำอธิบายและเหตุผลทางเภสัชกรรม:
Suspension ห้ามฉีดเข้าหลอดเลือดดำ (IV) เด็ดขาด เนื่องจากจะทำให้อนุภาคไปอุดตันเส้นเลือดฝอย (embolism) แม้จะมีขนาดเล็กมากก็ตาม
USP/NF, British Pharmacopoeia (BP) และ Remington: The Science and Practice of Pharmacy (หัวข้อ Tablet Manufacturing)
🔍 ข้ออื่นผิดเพราะอะไร:
• ข้อ ข. (ยารูปแบบ solution มักมีค่าความต้านทานการไหลและแรงตึงผิวภายในสารละลายใกล้เคียงกับน้ำ): ยารูปแบบ solution มักมีค่าความต้านทานการไหลและแรงตึงผิวภายในสารละลายใกล้เคียงกับน้ำ ไม่ตรงกับข้อบ่งใช้หรือกลไกการออกฤทธิ์ที่ถูกต้องตาม Thai Pharmacopoeia / USP &lt;1151&gt; GMP Guidelines
• ข้อ ค. (Suspension ใช้เป็นยาฉีดเข้าหลอดเลือดได้ ถ้าขนาดอนุภาคเล็กมากๆ): Suspension ใช้เป็นยาฉีดเข้าหลอดเลือดได้ ถ้าขนาดอนุภาคเล็กมากๆ ไม่ตรงกับข้อบ่งใช้หรือกลไกการออกฤทธิ์ที่ถูกต้องตาม Thai Pharmacopoeia / USP &lt;1151&gt; GMP Guidelines
• ข้อ ง. (Emulsion ใช้เป็นอาหารทางหลอดเลือดดำได้แต่ควรเป็นการเตรียมใหม่ๆ): Emulsion ใช้เป็นอาหารทางหลอดเลือดดำได้แต่ควรเป็นการเตรียมใหม่ๆ ไม่ตรงกับข้อบ่งใช้หรือกลไกการออกฤทธิ์ที่ถูกต้องตาม Thai Pharmacopoeia / USP &lt;1151&gt; GMP Guidelines
• ข้อ จ. (การลดความเจ็บปวดเมื่อฉีดทำได้โดยเติมสารบางชนิดเช่น buffer): การลดความเจ็บปวดเมื่อฉีดทำได้โดยเติมสารบางชนิดเช่น buffer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6" s="166" t="inlineStr"/>
      <c r="L36" s="166" t="inlineStr">
        <is>
          <t>Solid Dosage Forms</t>
        </is>
      </c>
      <c r="M36" s="166" t="inlineStr">
        <is>
          <t>Tablet Manufacturing</t>
        </is>
      </c>
      <c r="N36" s="165" t="inlineStr">
        <is>
          <t>Product</t>
        </is>
      </c>
      <c r="O36" s="166" t="inlineStr">
        <is>
          <t>ข้อ 164 Pharma Plus เล่มม่วง (เฉลยข้อ ไมมีคำตอบ)</t>
        </is>
      </c>
      <c r="P36" s="165" t="inlineStr">
        <is>
          <t>แบบฝึกหัด</t>
        </is>
      </c>
      <c r="Q36" s="165" t="inlineStr">
        <is>
          <t>เล่มม่วง</t>
        </is>
      </c>
      <c r="R36" s="165" t="inlineStr"/>
    </row>
    <row r="37" ht="24" customHeight="1" s="49">
      <c r="A37" s="165" t="n">
        <v>35</v>
      </c>
      <c r="B37" s="166" t="inlineStr">
        <is>
          <t>ข้อใดถูกต้องที่สุดเกี่ยวกับ tonicity ของยาฉีด</t>
        </is>
      </c>
      <c r="C37" s="166" t="inlineStr"/>
      <c r="D37" s="166" t="inlineStr">
        <is>
          <t>จัดเป็น colligative property</t>
        </is>
      </c>
      <c r="E37" s="166" t="inlineStr">
        <is>
          <t>สามารถปรับได้โดยเติมสารบางชนิด เช่น phosphate acetate ซึ่งนิยมมาก</t>
        </is>
      </c>
      <c r="F37" s="166" t="inlineStr">
        <is>
          <t>การฉีด hypertonic solution ก่อให้เกิด cell lysis ได้</t>
        </is>
      </c>
      <c r="G37" s="166" t="inlineStr">
        <is>
          <t>การฉีดยา isotonic ต่อระบบเลือด มักเป็น isotonic ต่อเนื้อเยื่ออื่นด้วย</t>
        </is>
      </c>
      <c r="H37" s="166" t="inlineStr">
        <is>
          <t>Normal saline เป็นทั้ง isotonic และ iso-osmotic</t>
        </is>
      </c>
      <c r="I37" s="165" t="n">
        <v>5</v>
      </c>
      <c r="J37" s="166" t="inlineStr">
        <is>
          <t>✅ คำตอบที่ถูกต้อง: ข้อ จ. Normal saline เป็นทั้ง isotonic และ iso-osmotic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Normal saline เป็นทั้ง isotonic และ iso-osmotic 💡 คำอธิบายและเหตุผลทางเภสัชกรรม:
💡 คำอธิบายและเหตุผลทางเภสัชกรรม:
Normal saline (0.9% NaCl) มีความเข้มข้นที่ทำให้จุดเยือกแข็งลดลงเท่ากับเลือด (-0.52 °C) จึงเป็นทั้ง isotonic และ iso-osmotic
USP/NF, British Pharmacopoeia (BP) และ Remington: The Science and Practice of Pharmacy (หัวข้อ Tablet Manufacturing)
🔍 ข้ออื่นผิดเพราะอะไร:
• ข้อ ก. (จัดเป็น colligative property): จัดเป็น colligative property ไม่ตรงกับข้อบ่งใช้หรือกลไกการออกฤทธิ์ที่ถูกต้องตาม Thai Pharmacopoeia / USP &lt;1151&gt; GMP Guidelines
• ข้อ ข. (สามารถปรับได้โดยเติมสารบางชนิด เช่น phosphate acetate ซึ่งนิยมมาก): สามารถปรับได้โดยเติมสารบางชนิด เช่น phosphate acetate ซึ่งนิยมมาก ไม่ตรงกับข้อบ่งใช้หรือกลไกการออกฤทธิ์ที่ถูกต้องตาม Thai Pharmacopoeia / USP &lt;1151&gt; GMP Guidelines
• ข้อ ค. (การฉีด hypertonic solution ก่อให้เกิด cell lysis ได้): การฉีด hypertonic solution ก่อให้เกิด cell lysis ได้ ไม่ตรงกับข้อบ่งใช้หรือกลไกการออกฤทธิ์ที่ถูกต้องตาม Thai Pharmacopoeia / USP &lt;1151&gt; GMP Guidelines
• ข้อ ง. (การฉีดยา isotonic ต่อระบบเลือด มักเป็น isotonic ต่อเนื้อเยื่ออื่นด้วย): การฉีดยา isotonic ต่อระบบเลือด มักเป็น isotonic ต่อเนื้อเยื่ออื่นด้วย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7" s="166" t="inlineStr"/>
      <c r="L37" s="166" t="inlineStr">
        <is>
          <t>Solid Dosage Forms</t>
        </is>
      </c>
      <c r="M37" s="166" t="inlineStr">
        <is>
          <t>Tablet Manufacturing</t>
        </is>
      </c>
      <c r="N37" s="165" t="inlineStr">
        <is>
          <t>Product</t>
        </is>
      </c>
      <c r="O37" s="166" t="inlineStr">
        <is>
          <t>ข้อ 165 Pharma Plus เล่มม่วง (เฉลยข้อ จ)</t>
        </is>
      </c>
      <c r="P37" s="165" t="inlineStr">
        <is>
          <t>แบบฝึกหัด</t>
        </is>
      </c>
      <c r="Q37" s="165" t="inlineStr">
        <is>
          <t>เล่มม่วง</t>
        </is>
      </c>
      <c r="R37" s="165" t="inlineStr"/>
    </row>
    <row r="38" ht="24" customHeight="1" s="49">
      <c r="A38" s="165" t="n">
        <v>36</v>
      </c>
      <c r="B38" s="166" t="inlineStr">
        <is>
          <t>การรักษาโรคมาลาเรีย แพทย์์ลงท่านใช้ยา tetracycline ร่วมกับ quinine สำหรับผู้ป่วยที่ติดเชื้อมาลาเรียที่ดื้อยาหลายชนิด สารเจือจาง (diluent) ในการตั้งสูตรตำรับยาแคปซูลชนิดแข็งของ tetracycline 250 mg
สารเจือจาง (diluent) ในการตั้งสูตรตำรับยาแคปซูลชนิดแข็งของ tetracycline 250 mg</t>
        </is>
      </c>
      <c r="C38" s="166" t="inlineStr"/>
      <c r="D38" s="166" t="inlineStr">
        <is>
          <t>Spray dried lactose</t>
        </is>
      </c>
      <c r="E38" s="166" t="inlineStr">
        <is>
          <t>Microcrystalline cellulose</t>
        </is>
      </c>
      <c r="F38" s="166" t="inlineStr">
        <is>
          <t>Tapioca starch</t>
        </is>
      </c>
      <c r="G38" s="166" t="inlineStr">
        <is>
          <t>Dibasic calcium phosphate</t>
        </is>
      </c>
      <c r="H38" s="166" t="inlineStr">
        <is>
          <t>Mannitol</t>
        </is>
      </c>
      <c r="I38" s="165" t="n">
        <v>1</v>
      </c>
      <c r="J38" s="166" t="inlineStr">
        <is>
          <t>✅ คำตอบที่ถูกต้อง: ข้อ ก. Spray dried lactose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Spray dried lactose 💡 คำอธิบายและเหตุผลทางเภสัชกรรม:
💡 คำอธิบายและเหตุผลทางเภสัชกรรม:
Tetracycline เกิดปฏิกิริยากับ calcium salt เกิดเป็น chelate ที่ดูดซึมไม่ได้ ดังนั้นจึงห้ามใช้ Dibasic calcium phosphate เป็นสารเจือจางร่วมกับ tetracycline
 เป็น Diluent / Filler ยอดนิยม ละลายน้ำได้ดี ให้ mouthfeel ที่ดี แต่เกิด Maillard reaction (เม็ดยาเปลี่ยนเป็นสีน้ำตาล) เมื่อผสมกับ primary amine drugs
USP/NF, British Pharmacopoeia (BP) และ Remington: The Science and Practice of Pharmacy (หัวข้อ Hard &amp; Soft Gelatin Capsules)
🔍 ข้ออื่นผิดเพราะอะไร:
• ข้อ ข. (Microcrystalline cellulose): MCC (Avicel) เป็น direct compression excipient ที่มี excellent compressibility และ disintegrant properties ใช้ใน tablet/capsule formulation
• ข้อ ค. (Tapioca starch): Tapioca starch ไม่ตรงกับข้อบ่งใช้หรือกลไกการออกฤทธิ์ที่ถูกต้องตาม Thai Pharmacopoeia / USP &lt;1151&gt; GMP Guidelines
• ข้อ ง. (Dibasic calcium phosphate): Dibasic calcium phosphate ไม่ตรงกับข้อบ่งใช้หรือกลไกการออกฤทธิ์ที่ถูกต้องตาม Thai Pharmacopoeia / USP &lt;1151&gt; GMP Guidelines
• ข้อ จ. (Mannitol): เป็น Diluent ชนิด non-hygroscopic ให้ negative heat of solution (รู้สึกเย็นในปาก) นิยมใช้ใน chewable tablets และ orally disintegrating tablets (ODTs)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8" s="166" t="inlineStr"/>
      <c r="L38" s="166" t="inlineStr">
        <is>
          <t>Solid Dosage Forms</t>
        </is>
      </c>
      <c r="M38" s="166" t="inlineStr">
        <is>
          <t>Hard &amp; Soft Gelatin Capsules</t>
        </is>
      </c>
      <c r="N38" s="165" t="inlineStr">
        <is>
          <t>Product</t>
        </is>
      </c>
      <c r="O38" s="166" t="inlineStr">
        <is>
          <t>ข้อ 166 Pharma Plus เล่มม่วง (เฉลยข้อ ก)</t>
        </is>
      </c>
      <c r="P38" s="165" t="inlineStr">
        <is>
          <t>แบบฝึกหัด</t>
        </is>
      </c>
      <c r="Q38" s="165" t="inlineStr">
        <is>
          <t>เล่มม่วง</t>
        </is>
      </c>
      <c r="R38" s="165" t="inlineStr"/>
    </row>
    <row r="39" ht="24" customHeight="1" s="49">
      <c r="A39" s="165" t="n">
        <v>37</v>
      </c>
      <c r="B39" s="166" t="inlineStr">
        <is>
          <t>โรงงานผลิตยาแห่งหนึ่งใช้เครื่องบรรจุแคปซูลกึ่งอัตโนมัติ มีกำลังการผลิตต่ำ (ประมาณ 20000 แคปซูลต่อวัน) และบรรจุได้เฉพาะผงยาเท่านั้น สูตรตำรับยาแคปซูลชนิดแข็งดังกล่าว ควรมีคุณสมบัติที่สำคัญดังต่อไปนี้ ยกเว้น
สูตรตำรับยาแคปซูลชนิดแข็งดังกล่าว ควรมีคุณสมบัติที่สำคัญดังต่อไปนี้ ยกเว้น</t>
        </is>
      </c>
      <c r="C39" s="166" t="inlineStr"/>
      <c r="D39" s="166" t="inlineStr">
        <is>
          <t>ผงยามีการกระจายขนาดอนุภาคในช่วงแคบ</t>
        </is>
      </c>
      <c r="E39" s="166" t="inlineStr">
        <is>
          <t>ผงยามีค่า angle of repose ต่ำ</t>
        </is>
      </c>
      <c r="F39" s="166" t="inlineStr">
        <is>
          <t>สารเจือจางมีความหนาแน่นใกล้เคียงตัวยาสำคัญ</t>
        </is>
      </c>
      <c r="G39" s="166" t="inlineStr">
        <is>
          <t>ปริมาณของตัวยาและสารช่วยรวมกัน ควรบรรจุขอบ body ของเปลือก capsule ได้เต็มหรือเกือบเต็ม</t>
        </is>
      </c>
      <c r="H39" s="166" t="inlineStr">
        <is>
          <t>สารช่วยการไหลที่ใช้มีคุณสมบัติเป็น true lubricant มากกว่า glidant</t>
        </is>
      </c>
      <c r="I39" s="165" t="n">
        <v>5</v>
      </c>
      <c r="J39" s="166" t="inlineStr">
        <is>
          <t>✅ คำตอบที่ถูกต้อง: ข้อ จ. สารช่วยการไหลที่ใช้มีคุณสมบัติเป็น true lubricant มากกว่า glidant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สารช่วยการไหลที่ใช้มีคุณสมบัติเป็น true lubricant มากกว่า glidant 💡 คำอธิบายและเหตุผลทางเภสัชกรรม:
💡 คำอธิบายและเหตุผลทางเภสัชกรรม:
เครื่องบรรจุแคปซูลกึ่งอัตโนมัติอาศัยการไหลที่ดีของผงยา จึงต้องการสารช่วยการไหลที่มีคุณสมบัติเป็น glidant (ลดแรงเสียดทานระหว่างอนุภาค) มากกว่า lubricant
USP/NF, British Pharmacopoeia (BP) และ Remington: The Science and Practice of Pharmacy (หัวข้อ Hard &amp; Soft Gelatin Capsules)
🔍 ข้ออื่นผิดเพราะอะไร:
• ข้อ ก. (ผงยามีการกระจายขนาดอนุภาคในช่วงแคบ): ผงยามีการกระจายขนาดอนุภาคในช่วงแคบ ไม่ตรงกับข้อบ่งใช้หรือกลไกการออกฤทธิ์ที่ถูกต้องตาม Thai Pharmacopoeia / USP &lt;1151&gt; GMP Guidelines
• ข้อ ข. (ผงยามีค่า angle of repose ต่ำ): ผงยามีค่า angle of repose ต่ำ ไม่ตรงกับข้อบ่งใช้หรือกลไกการออกฤทธิ์ที่ถูกต้องตาม Thai Pharmacopoeia / USP &lt;1151&gt; GMP Guidelines
• ข้อ ค. (สารเจือจางมีความหนาแน่นใกล้เคียงตัวยาสำคัญ): สารเจือจางมีความหนาแน่นใกล้เคียงตัวยาสำคัญ ไม่ตรงกับข้อบ่งใช้หรือกลไกการออกฤทธิ์ที่ถูกต้องตาม Thai Pharmacopoeia / USP &lt;1151&gt; GMP Guidelines
• ข้อ ง. (ปริมาณของตัวยาและสารช่วยรวมกัน ควรบรรจุขอบ body ของเปลือก capsule ได้เต็มหรือเกือบเต็ม): ปริมาณของตัวยาและสารช่วยรวมกัน ควรบรรจุขอบ body ของเปลือก capsule ได้เต็มหรือเกือบเต็ม ไม่ตรงกับข้อบ่งใช้หรือกลไกการออกฤทธิ์ที่ถูกต้องตาม Thai Pharmacopoeia / USP &lt;1151&gt;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9" s="166" t="inlineStr"/>
      <c r="L39" s="166" t="inlineStr">
        <is>
          <t>Solid Dosage Forms</t>
        </is>
      </c>
      <c r="M39" s="166" t="inlineStr">
        <is>
          <t>Hard &amp; Soft Gelatin Capsules</t>
        </is>
      </c>
      <c r="N39" s="165" t="inlineStr">
        <is>
          <t>Product</t>
        </is>
      </c>
      <c r="O39" s="166" t="inlineStr">
        <is>
          <t>ข้อ 167 Pharma Plus เล่มม่วง (เฉลยข้อ จ)</t>
        </is>
      </c>
      <c r="P39" s="165" t="inlineStr">
        <is>
          <t>แบบฝึกหัด</t>
        </is>
      </c>
      <c r="Q39" s="165" t="inlineStr">
        <is>
          <t>เล่มม่วง</t>
        </is>
      </c>
      <c r="R39" s="165" t="inlineStr"/>
    </row>
    <row r="40" ht="24" customHeight="1" s="49">
      <c r="A40" s="165" t="n">
        <v>38</v>
      </c>
      <c r="B40" s="166" t="inlineStr">
        <is>
          <t>ทำ dissolution test ของยาวาร์ฟารินขนาด 5 mg ได้ผลการทดสอบของยา ทั้งหมดเม็ดใน S1 มา โดยยา มีน้ำหนัก 4.25 mg, 4.00 mg, 4.5 mg, 4.5 mg, 5.25 mg และ 4.7 mg
ข้อใดถูกต้อง</t>
        </is>
      </c>
      <c r="C40" s="166" t="inlineStr"/>
      <c r="D40" s="166" t="inlineStr">
        <is>
          <t>ผ่านการทดสอบใน S1 ทั้งหกเม็ด</t>
        </is>
      </c>
      <c r="E40" s="166" t="inlineStr">
        <is>
          <t>มี 3 เม็ดไม่ผ่านการทดสอบใน S1</t>
        </is>
      </c>
      <c r="F40" s="166" t="inlineStr">
        <is>
          <t>มี 1 เม็ดไม่ผ่านการทดสอบใน S1</t>
        </is>
      </c>
      <c r="G40" s="166" t="inlineStr">
        <is>
          <t>ต้องทำการทดสอบเพิ่มอีก 12 เม็ด</t>
        </is>
      </c>
      <c r="H40" s="166" t="inlineStr">
        <is>
          <t>มี 4 เม็ดไม่ผ่านการทดสอบ</t>
        </is>
      </c>
      <c r="I40" s="165" t="n">
        <v>1</v>
      </c>
      <c r="J40" s="166" t="inlineStr">
        <is>
          <t>✅ คำตอบที่ถูกต้อง: ข้อ ก. ผ่านการทดสอบใน S1 ทั้งหกเม็ด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ผ่านการทดสอบใน S1 ทั้งหกเม็ด 💡 คำอธิบายและเหตุผลทางเภสัชกรรม:
💡 คำอธิบายและเหตุผลทางเภสัชกรรม:
ตามเกณฑ์มาตรฐาน USP สำหรับ Dissolution Stage S1 (n = 6): แต่ละหน่วย (Each unit) ต้องไม่น้อยกว่า Q + 5% โดยทั่วไป Q ของ warfarin คือ 80% (Q+5% = 85%) เมื่อคำนวณน้ำหนักยาเทียบกับขนาด 5 mg จะพบว่าน้ำหนักที่วัดได้แสดงถึงปริมาณยาที่ละลายได้ ซึ่งมีบางเม็ดที่ไม่ถึงเกณฑ์ใน S1 จึงต้องทำต่อใน S2
USP/NF, British Pharmacopoeia (BP) และ Remington: The Science and Practice of Pharmacy (หัวข้อ Tablet Manufacturing)
🔍 ข้ออื่นผิดเพราะอะไร:
• ข้อ ข. (มี 3 เม็ดไม่ผ่านการทดสอบใน S1): มี 3 เม็ดไม่ผ่านการทดสอบใน S1 ไม่ตรงกับข้อบ่งใช้หรือกลไกการออกฤทธิ์ที่ถูกต้องตาม Thai Pharmacopoeia / USP &lt;1151&gt; GMP Guidelines
• ข้อ ค. (มี 1 เม็ดไม่ผ่านการทดสอบใน S1): มี 1 เม็ดไม่ผ่านการทดสอบใน S1 ไม่ตรงกับข้อบ่งใช้หรือกลไกการออกฤทธิ์ที่ถูกต้องตาม Thai Pharmacopoeia / USP &lt;1151&gt; GMP Guidelines
• ข้อ ง. (ต้องทำการทดสอบเพิ่มอีก 12 เม็ด): ต้องทำการทดสอบเพิ่มอีก 12 เม็ด ไม่ตรงกับข้อบ่งใช้หรือกลไกการออกฤทธิ์ที่ถูกต้องตาม Thai Pharmacopoeia / USP &lt;1151&gt; GMP Guidelines
• ข้อ จ. (มี 4 เม็ดไม่ผ่านการทดสอบ): มี 4 เม็ดไม่ผ่านการทดสอบ ไม่ตรงกับข้อบ่งใช้หรือกลไกการออกฤทธิ์ที่ถูกต้องตาม Thai Pharmacopoeia / USP &lt;1151&gt; GMP Guidelines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0" s="166" t="inlineStr"/>
      <c r="L40" s="166" t="inlineStr">
        <is>
          <t>Solid Dosage Forms</t>
        </is>
      </c>
      <c r="M40" s="166" t="inlineStr">
        <is>
          <t>Tablet Manufacturing</t>
        </is>
      </c>
      <c r="N40" s="165" t="inlineStr">
        <is>
          <t>Product</t>
        </is>
      </c>
      <c r="O40" s="166" t="inlineStr">
        <is>
          <t>ข้อ 180 Pharma Plus เล่มม่วง (เฉลยข้อ )</t>
        </is>
      </c>
      <c r="P40" s="165" t="inlineStr">
        <is>
          <t>แบบฝึกหัด</t>
        </is>
      </c>
      <c r="Q40" s="165" t="inlineStr">
        <is>
          <t>เล่มม่วง</t>
        </is>
      </c>
      <c r="R40" s="165" t="inlineStr"/>
    </row>
    <row r="41" ht="24" customHeight="1" s="49">
      <c r="A41" s="165" t="n">
        <v>39</v>
      </c>
      <c r="B41" s="166" t="inlineStr">
        <is>
          <t>ยาของบริษัทใดมีความสามารถในการละลายน้ำที่ดีกว่ากัน</t>
        </is>
      </c>
      <c r="C41" s="166" t="inlineStr"/>
      <c r="D41" s="166" t="inlineStr">
        <is>
          <t>ยาของบริษัท A ละลายน้ำได้ดีกว่า บริษัท B เนื่องจากมี lactose ทำให้ละลายน้ำได้ดีกว่า</t>
        </is>
      </c>
      <c r="E41" s="166" t="inlineStr">
        <is>
          <t>ยาของบริษัท A ละลายน้ำได้ดีกว่า บริษัท B เนื่องจากมีปริมาณ magnesium stearate มากกว่า</t>
        </is>
      </c>
      <c r="F41" s="166" t="inlineStr">
        <is>
          <t>ยาของบริษัท B ละลายน้ำได้ดีกว่า บริษัท A เนื่องจากมี microcrystalline cellulose ช่วยในการละลาย</t>
        </is>
      </c>
      <c r="G41" s="166" t="inlineStr">
        <is>
          <t>ยาของบริษัท B ละลายน้ำได้ดีกว่า บริษัท A เนื่องจากมี sodium lauryl sulfate เป็น wetting agent</t>
        </is>
      </c>
      <c r="H41" s="166" t="inlineStr">
        <is>
          <t>ยาของบริษัท A และ B ละลายน้ำได้เท่ากันเนื่องจากยา allopurinol มีคุณสมบัติละลายน้ำได้น้อยอยู่แล้ว</t>
        </is>
      </c>
      <c r="I41" s="165" t="n">
        <v>1</v>
      </c>
      <c r="J41" s="166" t="inlineStr">
        <is>
          <t>✅ คำตอบที่ถูกต้อง: ข้อ ก. ยาของบริษัท A ละลายน้ำได้ดีกว่า บริษัท B เนื่องจากมี lactose ทำให้ละลายน้ำได้ดีกว่า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ยาของบริษัท A ละลายน้ำได้ดีกว่า บริษัท B เนื่องจากมี lactose ทำให้ละลายน้ำได้ดีกว่า 💡 คำอธิบายและเหตุผลทางเภสัชกรรม:
💡 คำอธิบายและเหตุผลทางเภสัชกรรม:
Sodium lauryl sulfate (SLS) ทำหน้าที่เป็น wetting agent (สารลดแรงตึงผิว) ช่วยลดมุมสัมผัสระหว่างของแข็งกับน้ำ ทำให้ตัวยาละลายน้ำได้ดีขึ้น
 เป็น Diluent / Filler ยอดนิยม ละลายน้ำได้ดี ให้ mouthfeel ที่ดี แต่เกิด Maillard reaction (เม็ดยาเปลี่ยนเป็นสีน้ำตาล) เมื่อผสมกับ primary amine drugs
USP/NF, British Pharmacopoeia (BP) และ Remington: The Science and Practice of Pharmacy (หัวข้อ Tablet Manufacturing)
🔍 ข้ออื่นผิดเพราะอะไร:
• ข้อ ข. (ยาของบริษัท A ละลายน้ำได้ดีกว่า บริษัท B เนื่องจากมีปริมาณ magnesium stearate มากกว่า):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(ยาของบริษัท B ละลายน้ำได้ดีกว่า บริษัท A เนื่องจากมี microcrystalline cellulose ช่วยในการละลาย): MCC (Avicel) เป็น direct compression excipient ที่มี excellent compressibility และ disintegrant properties ใช้ใน tablet/capsule formulation
• ข้อ ง. (ยาของบริษัท B ละลายน้ำได้ดีกว่า บริษัท A เนื่องจากมี sodium lauryl sulfate เป็น wetting agent): ยาของบริษัท B ละลายน้ำได้ดีกว่า บริษัท A เนื่องจากมี sodium lauryl sulfate เป็น wetting agent ไม่ตรงกับข้อบ่งใช้หรือกลไกการออกฤทธิ์ที่ถูกต้องตาม Thai Pharmacopoeia / USP &lt;1151&gt; GMP Guidelines
• ข้อ จ. (ยาของบริษัท A และ B ละลายน้ำได้เท่ากันเนื่องจากยา allopurinol มีคุณสมบัติละลายน้ำได้น้อยอยู่แล้ว): เป็น Xanthine Oxidase Inhibitor สำหรับ Urate-Lowering Therapy (ULT) ระยะยาว ห้ามเริ่มใช้ขณะ acute gout flare กำเริบเฉียบพลัน และต้องระวัง severe cutaneous ADR (SCARs) โดยเฉพาะผู้ที่มี HLA-B58:01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1" s="166" t="inlineStr"/>
      <c r="L41" s="166" t="inlineStr">
        <is>
          <t>Solid Dosage Forms</t>
        </is>
      </c>
      <c r="M41" s="166" t="inlineStr">
        <is>
          <t>Tablet Manufacturing</t>
        </is>
      </c>
      <c r="N41" s="165" t="inlineStr">
        <is>
          <t>Product</t>
        </is>
      </c>
      <c r="O41" s="166" t="inlineStr">
        <is>
          <t>ข้อ 181 Pharma Plus เล่มม่วง (เฉลยข้อ )</t>
        </is>
      </c>
      <c r="P41" s="165" t="inlineStr">
        <is>
          <t>แบบฝึกหัด</t>
        </is>
      </c>
      <c r="Q41" s="165" t="inlineStr">
        <is>
          <t>เล่มม่วง</t>
        </is>
      </c>
      <c r="R41" s="165" t="inlineStr"/>
    </row>
    <row r="42" ht="24" customHeight="1" s="49">
      <c r="A42" s="165" t="n">
        <v>40</v>
      </c>
      <c r="B42" s="166" t="inlineStr">
        <is>
          <t>ยาเม็ดคุมกำเนิด ไม่ต้องทำการทดสอบตัวข้อใด (ตามมาตรฐานของ USP)</t>
        </is>
      </c>
      <c r="C42" s="166" t="inlineStr"/>
      <c r="D42" s="166" t="inlineStr">
        <is>
          <t>Dissolution</t>
        </is>
      </c>
      <c r="E42" s="166" t="inlineStr">
        <is>
          <t>Hardness</t>
        </is>
      </c>
      <c r="F42" s="166" t="inlineStr">
        <is>
          <t>Disintegration</t>
        </is>
      </c>
      <c r="G42" s="166" t="inlineStr">
        <is>
          <t>Content of Uniformity</t>
        </is>
      </c>
      <c r="H42" s="166" t="inlineStr">
        <is>
          <t>Percent labeled amount</t>
        </is>
      </c>
      <c r="I42" s="165" t="n">
        <v>2</v>
      </c>
      <c r="J42" s="166" t="inlineStr">
        <is>
          <t>✅ คำตอบที่ถูกต้อง: ข้อ ข. Hardness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Hardness 💡 คำอธิบายและเหตุผลทางเภสัชกรรม:
💡 คำอธิบายและเหตุผลทางเภสัชกรรม:
ยาเม็ดคุมกำเนิด (Oral contraceptives) ซึ่งมีตัวยาสำคัญปริมาณน้อย มักจะต้องทดสอบ Content Uniformity และ Dissolution ตาม USP แต่ Hardness (ความแข็ง) ไม่มีกำหนดเป็นมาตรฐานบังคับอย่างเป็นทางการใน USP monograph ทุกตัวยา
USP/NF, British Pharmacopoeia (BP) และ Remington: The Science and Practice of Pharmacy (หัวข้อ Tablet Manufacturing)
🔍 ข้ออื่นผิดเพราะอะไร:
• ข้อ ก. (Dissolution): Dissolution ไม่ตรงกับข้อบ่งใช้หรือกลไกการออกฤทธิ์ที่ถูกต้องตาม Thai Pharmacopoeia / USP &lt;1151&gt; GMP Guidelines
• ข้อ ค. (Disintegration): Disintegration ไม่ตรงกับข้อบ่งใช้หรือกลไกการออกฤทธิ์ที่ถูกต้องตาม Thai Pharmacopoeia / USP &lt;1151&gt; GMP Guidelines
• ข้อ ง. (Content of Uniformity): Content of Uniformity ไม่ตรงกับข้อบ่งใช้หรือกลไกการออกฤทธิ์ที่ถูกต้องตาม Thai Pharmacopoeia / USP &lt;1151&gt; GMP Guidelines
• ข้อ จ. (Percent labeled amount): Percent labeled amount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2" s="166" t="inlineStr"/>
      <c r="L42" s="166" t="inlineStr">
        <is>
          <t>Solid Dosage Forms</t>
        </is>
      </c>
      <c r="M42" s="166" t="inlineStr">
        <is>
          <t>Tablet Manufacturing</t>
        </is>
      </c>
      <c r="N42" s="165" t="inlineStr">
        <is>
          <t>Product</t>
        </is>
      </c>
      <c r="O42" s="166" t="inlineStr">
        <is>
          <t>ข้อ 182 Pharma Plus เล่มม่วง (เฉลยข้อ ข)</t>
        </is>
      </c>
      <c r="P42" s="165" t="inlineStr">
        <is>
          <t>แบบฝึกหัด</t>
        </is>
      </c>
      <c r="Q42" s="165" t="inlineStr">
        <is>
          <t>เล่มม่วง</t>
        </is>
      </c>
      <c r="R42" s="165" t="inlineStr"/>
    </row>
    <row r="43" ht="24" customHeight="1" s="49">
      <c r="A43" s="165" t="n">
        <v>41</v>
      </c>
      <c r="B43" s="166" t="inlineStr">
        <is>
          <t>ข้อใดผิดเกี่ยวกับการเตรียมยาเม็ดด้วยวิธีตอกอัดโดยตรง</t>
        </is>
      </c>
      <c r="C43" s="166" t="inlineStr"/>
      <c r="D43" s="166" t="inlineStr">
        <is>
          <t>เป็นวิธีที่สะดวกรวดเร็ว</t>
        </is>
      </c>
      <c r="E43" s="166" t="inlineStr">
        <is>
          <t>ไม่ใช้น้ำและความร้อนในการตอก</t>
        </is>
      </c>
      <c r="F43" s="166" t="inlineStr">
        <is>
          <t>ยาเม็ดที่ได้มีการกระจายของสีที่สม่ำเสมอกว่าการทำแกรนูลเปียก</t>
        </is>
      </c>
      <c r="G43" s="166" t="inlineStr">
        <is>
          <t>ยาที่ตอกควรมีคุณสมบัติในการไหลและยึดเกาะกันได้ดี</t>
        </is>
      </c>
      <c r="H43" s="166" t="inlineStr">
        <is>
          <t>สารช่วยควรไหลได้ดีและตอกอัดได้</t>
        </is>
      </c>
      <c r="I43" s="165" t="n">
        <v>3</v>
      </c>
      <c r="J43" s="166" t="inlineStr">
        <is>
          <t>✅ คำตอบที่ถูกต้อง: ข้อ ค. ยาเม็ดที่ได้มีการกระจายของสีที่สม่ำเสมอกว่าการทำแกรนูลเปียก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ยาเม็ดที่ได้มีการกระจายของสีที่สม่ำเสมอกว่าการทำแกรนูลเปียก 💡 คำอธิบายและเหตุผลทางเภสัชกรรม:
💡 คำอธิบายและเหตุผลทางเภสัชกรรม:
วิธีตอกอัดโดยตรง (Direct compression) มักมีปัญหาเรื่องการกระจายตัวของสี (Color segregation) ได้ง่ายกว่าวิธีแกรนูลเปียกเนื่องจากไม่มีขั้นตอนการละลายสีและเคลือบผงยาเหมือนการทำแกรนูล
USP/NF, British Pharmacopoeia (BP) และ Remington: The Science and Practice of Pharmacy (หัวข้อ Tablet Manufacturing)
🔍 ข้ออื่นผิดเพราะอะไร:
• ข้อ ก. (เป็นวิธีที่สะดวกรวดเร็ว): เป็นวิธีที่สะดวกรวดเร็ว ไม่ตรงกับข้อบ่งใช้หรือกลไกการออกฤทธิ์ที่ถูกต้องตาม Thai Pharmacopoeia / USP &lt;1151&gt; GMP Guidelines
• ข้อ ข. (ไม่ใช้น้ำและความร้อนในการตอก): ไม่ใช้น้ำและความร้อนในการตอก ไม่ตรงกับข้อบ่งใช้หรือกลไกการออกฤทธิ์ที่ถูกต้องตาม Thai Pharmacopoeia / USP &lt;1151&gt; GMP Guidelines
• ข้อ ง. (ยาที่ตอกควรมีคุณสมบัติในการไหลและยึดเกาะกันได้ดี): ยาที่ตอกควรมีคุณสมบัติในการไหลและยึดเกาะกันได้ดี ไม่ตรงกับข้อบ่งใช้หรือกลไกการออกฤทธิ์ที่ถูกต้องตาม Thai Pharmacopoeia / USP &lt;1151&gt; GMP Guidelines
• ข้อ จ. (สารช่วยควรไหลได้ดีและตอกอัดได้): สารช่วยควรไหลได้ดีและตอกอัดได้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3" s="166" t="inlineStr"/>
      <c r="L43" s="166" t="inlineStr">
        <is>
          <t>Solid Dosage Forms</t>
        </is>
      </c>
      <c r="M43" s="166" t="inlineStr">
        <is>
          <t>Tablet Manufacturing</t>
        </is>
      </c>
      <c r="N43" s="165" t="inlineStr">
        <is>
          <t>Product</t>
        </is>
      </c>
      <c r="O43" s="166" t="inlineStr">
        <is>
          <t>ข้อ 183 Pharma Plus เล่มม่วง (เฉลยข้อ ค)</t>
        </is>
      </c>
      <c r="P43" s="165" t="inlineStr">
        <is>
          <t>แบบฝึกหัด</t>
        </is>
      </c>
      <c r="Q43" s="165" t="inlineStr">
        <is>
          <t>เล่มม่วง</t>
        </is>
      </c>
      <c r="R43" s="165" t="inlineStr"/>
    </row>
    <row r="44" ht="24" customHeight="1" s="49">
      <c r="A44" s="165" t="n">
        <v>42</v>
      </c>
      <c r="B44" s="166" t="inlineStr">
        <is>
          <t>การเตรียม clotrimazole ละลายน้ำได้น้อย จึงมีการเตรียมเป็น topical solution มีส่วนประกอบ Glyceryl alcohol, PEG400, Propylene glycol การทำให้สารละลายเป็นสารละลายใสทำอย่างไร</t>
        </is>
      </c>
      <c r="C44" s="166" t="inlineStr"/>
      <c r="D44" s="166" t="inlineStr">
        <is>
          <t>Cosolvency</t>
        </is>
      </c>
      <c r="E44" s="166" t="inlineStr">
        <is>
          <t>Complexation</t>
        </is>
      </c>
      <c r="F44" s="166" t="inlineStr">
        <is>
          <t>Micelle</t>
        </is>
      </c>
      <c r="G44" s="166" t="inlineStr">
        <is>
          <t>Liposome</t>
        </is>
      </c>
      <c r="H44" s="166" t="inlineStr">
        <is>
          <t>Crystallization</t>
        </is>
      </c>
      <c r="I44" s="165" t="n">
        <v>1</v>
      </c>
      <c r="J44" s="166" t="inlineStr">
        <is>
          <t>✅ คำตอบที่ถูกต้อง: ข้อ ก. Cosolvency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Cosolvency 💡 คำอธิบายและเหตุผลทางเภสัชกรรม:
💡 คำอธิบายและเหตุผลทางเภสัชกรรม:
การใช้ตัวทำละลายร่วม (Cosolvents) เช่น Propylene glycol, PEG400 และ Glycerol ร่วมกับน้ำ จะช่วยเพิ่มการละลายของยาที่มีขั้วต่ำได้โดยกระบวนการ Cosolvency ทำให้ได้สารละลายใส
USP/NF, British Pharmacopoeia (BP) และ Remington: The Science and Practice of Pharmacy (หัวข้อ Tablet Manufacturing)
🔍 ข้ออื่นผิดเพราะอะไร:
• ข้อ ข. (Complexation): Complexation ไม่ตรงกับข้อบ่งใช้หรือกลไกการออกฤทธิ์ที่ถูกต้องตาม Thai Pharmacopoeia / USP &lt;1151&gt; GMP Guidelines
• ข้อ ค. (Micelle): Micelle ไม่ตรงกับข้อบ่งใช้หรือกลไกการออกฤทธิ์ที่ถูกต้องตาม Thai Pharmacopoeia / USP &lt;1151&gt; GMP Guidelines
• ข้อ ง. (Liposome): Liposome ไม่ตรงกับข้อบ่งใช้หรือกลไกการออกฤทธิ์ที่ถูกต้องตาม Thai Pharmacopoeia / USP &lt;1151&gt; GMP Guidelines
• ข้อ จ. (Crystallization): Crystallization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4" s="166" t="inlineStr"/>
      <c r="L44" s="166" t="inlineStr">
        <is>
          <t>Solid Dosage Forms</t>
        </is>
      </c>
      <c r="M44" s="166" t="inlineStr">
        <is>
          <t>Tablet Manufacturing</t>
        </is>
      </c>
      <c r="N44" s="165" t="inlineStr">
        <is>
          <t>Product</t>
        </is>
      </c>
      <c r="O44" s="166" t="inlineStr">
        <is>
          <t>ข้อ 184 Pharma Plus เล่มม่วง (เฉลยข้อ ก)</t>
        </is>
      </c>
      <c r="P44" s="165" t="inlineStr">
        <is>
          <t>แบบฝึกหัด</t>
        </is>
      </c>
      <c r="Q44" s="165" t="inlineStr">
        <is>
          <t>เล่มม่วง</t>
        </is>
      </c>
      <c r="R44" s="165" t="inlineStr"/>
    </row>
    <row r="45" ht="24" customHeight="1" s="49">
      <c r="A45" s="165" t="n">
        <v>43</v>
      </c>
      <c r="B45" s="166" t="inlineStr">
        <is>
          <t>ต้องการเตรียมยา Topical Clotrimazole มีส่วนประกอบในตำรับ ได้แก่ Ethyl alcohol, propylene glycol, PEG400, purified water, Lavender oil ใช้วิธีใดในการทำให้เป็นสารละลายใส</t>
        </is>
      </c>
      <c r="C45" s="166" t="inlineStr"/>
      <c r="D45" s="166" t="inlineStr">
        <is>
          <t>Cosolvency</t>
        </is>
      </c>
      <c r="E45" s="166" t="inlineStr">
        <is>
          <t>pH adjustment</t>
        </is>
      </c>
      <c r="F45" s="166" t="inlineStr">
        <is>
          <t>Complexation</t>
        </is>
      </c>
      <c r="G45" s="166" t="inlineStr">
        <is>
          <t>Prodrug formation</t>
        </is>
      </c>
      <c r="H45" s="166" t="inlineStr">
        <is>
          <t>Micelle solubilization</t>
        </is>
      </c>
      <c r="I45" s="165" t="n">
        <v>1</v>
      </c>
      <c r="J45" s="166" t="inlineStr">
        <is>
          <t>✅ คำตอบที่ถูกต้อง: ข้อ ก. Cosolvency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Cosolvency 💡 คำอธิบายและเหตุผลทางเภสัชกรรม:
💡 คำอธิบายและเหตุผลทางเภสัชกรรม:
การใช้ตัวทำละลายร่วม (Cosolvency) เช่น Ethyl alcohol, Propylene glycol และ PEG400 ช่วยเพิ่มการละลายของยาสูตร Topical Clotrimazole ซึ่งมีสภาพละลายได้น้อยในน้ำ โดยการปรับความมีขั้ว (polarity) ของตัวทำละลาย
USP/NF, British Pharmacopoeia (BP) และ Remington: The Science and Practice of Pharmacy (หัวข้อ Tablet Manufacturing)
🔍 ข้ออื่นผิดเพราะอะไร:
• ข้อ ข. (pH adjustment): pH adjustment ไม่ตรงกับข้อบ่งใช้หรือกลไกการออกฤทธิ์ที่ถูกต้องตาม Thai Pharmacopoeia / USP &lt;1151&gt; GMP Guidelines
• ข้อ ค. (Complexation): Complexation ไม่ตรงกับข้อบ่งใช้หรือกลไกการออกฤทธิ์ที่ถูกต้องตาม Thai Pharmacopoeia / USP &lt;1151&gt; GMP Guidelines
• ข้อ ง. (Prodrug formation): Prodrug formation ไม่ตรงกับข้อบ่งใช้หรือกลไกการออกฤทธิ์ที่ถูกต้องตาม Thai Pharmacopoeia / USP &lt;1151&gt; GMP Guidelines
• ข้อ จ. (Micelle solubilization): Micelle solubilization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5" s="166" t="inlineStr"/>
      <c r="L45" s="166" t="inlineStr">
        <is>
          <t>Solid Dosage Forms</t>
        </is>
      </c>
      <c r="M45" s="166" t="inlineStr">
        <is>
          <t>Tablet Manufacturing</t>
        </is>
      </c>
      <c r="N45" s="165" t="inlineStr">
        <is>
          <t>Product</t>
        </is>
      </c>
      <c r="O45" s="166" t="inlineStr">
        <is>
          <t>ข้อ 185 Pharma Plus เล่มม่วง (เฉลยข้อ ก)</t>
        </is>
      </c>
      <c r="P45" s="165" t="inlineStr">
        <is>
          <t>แบบฝึกหัด</t>
        </is>
      </c>
      <c r="Q45" s="165" t="inlineStr">
        <is>
          <t>เล่มม่วง</t>
        </is>
      </c>
      <c r="R45" s="165" t="inlineStr"/>
    </row>
    <row r="46" ht="24" customHeight="1" s="49">
      <c r="A46" s="165" t="n">
        <v>44</v>
      </c>
      <c r="B46" s="166" t="inlineStr">
        <is>
          <t>เภสัชกรเตรียมเป็นอิมัลชัน หลังจากนั้น เขย่าแล้วตั้งทิ้งไว้ เกิดตะกอน ซึ่งไม่สามารถกลับมาเป็นอิมัลชันได้และแยกชั้น การเสื่อมของอิมัลชันนี้เรียกว่าอะไร</t>
        </is>
      </c>
      <c r="C46" s="166" t="inlineStr"/>
      <c r="D46" s="166" t="inlineStr">
        <is>
          <t>Caking</t>
        </is>
      </c>
      <c r="E46" s="166" t="inlineStr">
        <is>
          <t>Cracking</t>
        </is>
      </c>
      <c r="F46" s="166" t="inlineStr">
        <is>
          <t>Bleeding</t>
        </is>
      </c>
      <c r="G46" s="166" t="inlineStr">
        <is>
          <t>Creaming</t>
        </is>
      </c>
      <c r="H46" s="166" t="inlineStr">
        <is>
          <t>Phase inversion</t>
        </is>
      </c>
      <c r="I46" s="165" t="n">
        <v>2</v>
      </c>
      <c r="J46" s="166" t="inlineStr">
        <is>
          <t>✅ คำตอบที่ถูกต้อง: ข้อ ข. Cracking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Cracking 💡 คำอธิบายและเหตุผลทางเภสัชกรรม:
💡 คำอธิบายและเหตุผลทางเภสัชกรรม:
Cracking (Coalescence) คือการที่หยดของ dispersed phase รวมตัวกันจนแยกชั้นอย่างถาวรและไม่สามารถเขย่าให้กลับมาเป็นอิมัลชันเดิมได้ ต่างจาก Creaming ซึ่งยังสามารถเขย่ากระจายตัวใหม่ได้
USP/NF, British Pharmacopoeia (BP) และ Remington: The Science and Practice of Pharmacy (หัวข้อ Tablet Manufacturing)
🔍 ข้ออื่นผิดเพราะอะไร:
• ข้อ ก. (Caking): Caking ไม่ตรงกับข้อบ่งใช้หรือกลไกการออกฤทธิ์ที่ถูกต้องตาม Thai Pharmacopoeia / USP &lt;1151&gt; GMP Guidelines
• ข้อ ค. (Bleeding): Bleeding ไม่ตรงกับข้อบ่งใช้หรือกลไกการออกฤทธิ์ที่ถูกต้องตาม Thai Pharmacopoeia / USP &lt;1151&gt; GMP Guidelines
• ข้อ ง. (Creaming): Creaming ไม่ตรงกับข้อบ่งใช้หรือกลไกการออกฤทธิ์ที่ถูกต้องตาม Thai Pharmacopoeia / USP &lt;1151&gt; GMP Guidelines
• ข้อ จ. (Phase inversion): Phase inversion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6" s="166" t="inlineStr"/>
      <c r="L46" s="166" t="inlineStr">
        <is>
          <t>Solid Dosage Forms</t>
        </is>
      </c>
      <c r="M46" s="166" t="inlineStr">
        <is>
          <t>Tablet Manufacturing</t>
        </is>
      </c>
      <c r="N46" s="165" t="inlineStr">
        <is>
          <t>Product</t>
        </is>
      </c>
      <c r="O46" s="166" t="inlineStr">
        <is>
          <t>ข้อ 186 Pharma Plus เล่มม่วง (เฉลยข้อ ข)</t>
        </is>
      </c>
      <c r="P46" s="165" t="inlineStr">
        <is>
          <t>แบบฝึกหัด</t>
        </is>
      </c>
      <c r="Q46" s="165" t="inlineStr">
        <is>
          <t>เล่มม่วง</t>
        </is>
      </c>
      <c r="R46" s="165" t="inlineStr"/>
    </row>
    <row r="47" ht="24" customHeight="1" s="49">
      <c r="A47" s="165" t="n">
        <v>45</v>
      </c>
      <c r="B47" s="166" t="inlineStr">
        <is>
          <t>มีสูตรตำรับโลชั่นพริก เกิดแยกตัว เขย่าไม่กลับคืนเกิดจากสาเหตุใดได้</t>
        </is>
      </c>
      <c r="C47" s="166" t="inlineStr"/>
      <c r="D47" s="166" t="inlineStr">
        <is>
          <t>เฟสน้ำมันมีมากไป</t>
        </is>
      </c>
      <c r="E47" s="166" t="inlineStr">
        <is>
          <t>สัดส่วนระหว่างวัดภาคน้ำและน้ำมันต่างกันมาก</t>
        </is>
      </c>
      <c r="F47" s="166" t="inlineStr">
        <is>
          <t>ไม่มี emulsifier</t>
        </is>
      </c>
      <c r="G47" s="166" t="inlineStr">
        <is>
          <t>Emulsifier ไม่เพียงพอ</t>
        </is>
      </c>
      <c r="H47" s="166" t="inlineStr">
        <is>
          <t>ความหนาแน่นเฟสน้ำกับน้ำมันมีความแตกต่างกันมาก</t>
        </is>
      </c>
      <c r="I47" s="165" t="n">
        <v>4</v>
      </c>
      <c r="J47" s="166" t="inlineStr">
        <is>
          <t>✅ คำตอบที่ถูกต้อง: ข้อ ง. Emulsifier ไม่เพียงพอ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Emulsifier ไม่เพียงพอ 💡 คำอธิบายและเหตุผลทางเภสัชกรรม:
💡 คำอธิบายและเหตุผลทางเภสัชกรรม:
การที่อิมัลชันแยกตัวถาวร (Cracking) เกิดจากการไม่มีสารประสานอิมัลชัน (Emulsifier) หรือสารประสานไม่เพียงพอที่จะลด interfacial tension และสร้างฟิล์มป้องกันการรวมตัวของหยดน้ำมัน
USP/NF, British Pharmacopoeia (BP) และ Remington: The Science and Practice of Pharmacy (หัวข้อ Tablet Manufacturing)
🔍 ข้ออื่นผิดเพราะอะไร:
• ข้อ ก. (เฟสน้ำมันมีมากไป): เฟสน้ำมันมีมากไป ไม่ตรงกับข้อบ่งใช้หรือกลไกการออกฤทธิ์ที่ถูกต้องตาม Thai Pharmacopoeia / USP &lt;1151&gt; GMP Guidelines
• ข้อ ข. (สัดส่วนระหว่างวัดภาคน้ำและน้ำมันต่างกันมาก): สัดส่วนระหว่างวัดภาคน้ำและน้ำมันต่างกันมาก ไม่ตรงกับข้อบ่งใช้หรือกลไกการออกฤทธิ์ที่ถูกต้องตาม Thai Pharmacopoeia / USP &lt;1151&gt; GMP Guidelines
• ข้อ ค. (ไม่มี emulsifier): ไม่มี emulsifier ไม่ตรงกับข้อบ่งใช้หรือกลไกการออกฤทธิ์ที่ถูกต้องตาม Thai Pharmacopoeia / USP &lt;1151&gt; GMP Guidelines
• ข้อ จ. (ความหนาแน่นเฟสน้ำกับน้ำมันมีความแตกต่างกันมาก): ความหนาแน่นเฟสน้ำกับน้ำมันมีความแตกต่างกันมาก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7" s="166" t="inlineStr"/>
      <c r="L47" s="166" t="inlineStr">
        <is>
          <t>Solid Dosage Forms</t>
        </is>
      </c>
      <c r="M47" s="166" t="inlineStr">
        <is>
          <t>Tablet Manufacturing</t>
        </is>
      </c>
      <c r="N47" s="165" t="inlineStr">
        <is>
          <t>Product</t>
        </is>
      </c>
      <c r="O47" s="166" t="inlineStr">
        <is>
          <t>ข้อ 187 Pharma Plus เล่มม่วง (เฉลยข้อ ง)</t>
        </is>
      </c>
      <c r="P47" s="165" t="inlineStr">
        <is>
          <t>แบบฝึกหัด</t>
        </is>
      </c>
      <c r="Q47" s="165" t="inlineStr">
        <is>
          <t>เล่มม่วง</t>
        </is>
      </c>
      <c r="R47" s="165" t="inlineStr"/>
    </row>
    <row r="48" ht="24" customHeight="1" s="49">
      <c r="A48" s="165" t="n">
        <v>46</v>
      </c>
      <c r="B48" s="166" t="inlineStr">
        <is>
          <t>ถ้าจะเตรียมยาเพื่อให้ไม่ผ่านกระบวนการ metabolite ที่ตับ เราควรจะเตรียมในรูปแบบใด</t>
        </is>
      </c>
      <c r="C48" s="166" t="inlineStr"/>
      <c r="D48" s="166" t="inlineStr">
        <is>
          <t>Film coated tablets</t>
        </is>
      </c>
      <c r="E48" s="166" t="inlineStr">
        <is>
          <t>Enteric coated tablets</t>
        </is>
      </c>
      <c r="F48" s="166" t="inlineStr">
        <is>
          <t>Osmotic pump tablets</t>
        </is>
      </c>
      <c r="G48" s="166" t="inlineStr">
        <is>
          <t>Matrix tablets</t>
        </is>
      </c>
      <c r="H48" s="166" t="inlineStr">
        <is>
          <t>Rectal suppositories</t>
        </is>
      </c>
      <c r="I48" s="165" t="n">
        <v>4</v>
      </c>
      <c r="J48" s="166" t="inlineStr">
        <is>
          <t>✅ คำตอบที่ถูกต้อง: ข้อ ง. Matrix tablets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Matrix tablets 💡 คำอธิบายและเหตุผลทางเภสัชกรรม:
💡 คำอธิบายและเหตุผลทางเภสัชกรรม:
ยาเหน็บทวารหนัก (Rectal suppositories) หลีกเลี่ยงกระบวนการ First-pass metabolism ที่ตับได้บางส่วน (ผ่านหลอดเลือด inferior และ middle rectal veins เข้าสู่ systemic circulation โดยตรง)
USP/NF, British Pharmacopoeia (BP) และ Remington: The Science and Practice of Pharmacy (หัวข้อ Tablet Manufacturing)
🔍 ข้ออื่นผิดเพราะอะไร:
• ข้อ ก. (Film coated tablets): Film coated tablets ไม่ตรงกับข้อบ่งใช้หรือกลไกการออกฤทธิ์ที่ถูกต้องตาม Thai Pharmacopoeia / USP &lt;1151&gt; GMP Guidelines
• ข้อ ข. (Enteric coated tablets): Enteric coated tablets ไม่ตรงกับข้อบ่งใช้หรือกลไกการออกฤทธิ์ที่ถูกต้องตาม Thai Pharmacopoeia / USP &lt;1151&gt; GMP Guidelines
• ข้อ ค. (Osmotic pump tablets): Osmotic pump tablets ไม่ตรงกับข้อบ่งใช้หรือกลไกการออกฤทธิ์ที่ถูกต้องตาม Thai Pharmacopoeia / USP &lt;1151&gt; GMP Guidelines
• ข้อ จ. (Rectal suppositories): Rectal suppositories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8" s="166" t="inlineStr"/>
      <c r="L48" s="166" t="inlineStr">
        <is>
          <t>Solid Dosage Forms</t>
        </is>
      </c>
      <c r="M48" s="166" t="inlineStr">
        <is>
          <t>Tablet Manufacturing</t>
        </is>
      </c>
      <c r="N48" s="165" t="inlineStr">
        <is>
          <t>Product</t>
        </is>
      </c>
      <c r="O48" s="166" t="inlineStr">
        <is>
          <t>ข้อ 188 Pharma Plus เล่มม่วง (เฉลยข้อ ง)</t>
        </is>
      </c>
      <c r="P48" s="165" t="inlineStr">
        <is>
          <t>แบบฝึกหัด</t>
        </is>
      </c>
      <c r="Q48" s="165" t="inlineStr">
        <is>
          <t>เล่มม่วง</t>
        </is>
      </c>
      <c r="R48" s="165" t="inlineStr"/>
    </row>
    <row r="49" ht="24" customHeight="1" s="49">
      <c r="A49" s="165" t="n">
        <v>47</v>
      </c>
      <c r="B49" s="166" t="inlineStr">
        <is>
          <t>ระบบควบคุมการปลดปล่อยยาแบบใดสามารถหักแบ่งครึ่งเม็ดได้</t>
        </is>
      </c>
      <c r="C49" s="166" t="inlineStr"/>
      <c r="D49" s="166" t="inlineStr">
        <is>
          <t>Enteric coated</t>
        </is>
      </c>
      <c r="E49" s="166" t="inlineStr">
        <is>
          <t>Reservoir</t>
        </is>
      </c>
      <c r="F49" s="166" t="inlineStr">
        <is>
          <t>Osmotic control</t>
        </is>
      </c>
      <c r="G49" s="166" t="inlineStr">
        <is>
          <t>Matrix control</t>
        </is>
      </c>
      <c r="H49" s="166" t="inlineStr">
        <is>
          <t>Film diffuse control</t>
        </is>
      </c>
      <c r="I49" s="165" t="n">
        <v>5</v>
      </c>
      <c r="J49" s="166" t="inlineStr">
        <is>
          <t>✅ คำตอบที่ถูกต้อง: ข้อ จ. Film diffuse control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Film diffuse control 💡 คำอธิบายและเหตุผลทางเภสัชกรรม:
💡 คำอธิบายและเหตุผลทางเภสัชกรรม:
Matrix tablets (Matrix control) สามารถหักแบ่งครึ่งเม็ดได้เนื่องจากการกระจายตัวของยาอยู่ในโครงสร้างเนื้อเดียวกัน (matrix) ทำให้กลไการปลดปล่อยยาไม่ถูกทำลายโดยสิ้นเชิงเหมือนระบบ Reservoir หรือ Osmotic pump ที่มีเยื่อหุ้มจำเพาะ
USP/NF, British Pharmacopoeia (BP) และ Remington: The Science and Practice of Pharmacy (หัวข้อ Tablet Manufacturing)
🔍 ข้ออื่นผิดเพราะอะไร:
• ข้อ ก. (Enteric coated): Enteric coated ไม่ตรงกับข้อบ่งใช้หรือกลไกการออกฤทธิ์ที่ถูกต้องตาม Thai Pharmacopoeia / USP &lt;1151&gt; GMP Guidelines
• ข้อ ข. (Reservoir): IR (Infrared) spectroscopy วิเคราะห์ functional groups จาก stretching/bending vibrations C=O ~1700 cm-1, O-H ~3200-3550 cm-1
• ข้อ ค. (Osmotic control): Osmotic control ไม่ตรงกับข้อบ่งใช้หรือกลไกการออกฤทธิ์ที่ถูกต้องตาม Thai Pharmacopoeia / USP &lt;1151&gt; GMP Guidelines
• ข้อ ง. (Matrix control): Matrix control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9" s="166" t="inlineStr"/>
      <c r="L49" s="166" t="inlineStr">
        <is>
          <t>Solid Dosage Forms</t>
        </is>
      </c>
      <c r="M49" s="166" t="inlineStr">
        <is>
          <t>Tablet Manufacturing</t>
        </is>
      </c>
      <c r="N49" s="165" t="inlineStr">
        <is>
          <t>Product</t>
        </is>
      </c>
      <c r="O49" s="166" t="inlineStr">
        <is>
          <t>ข้อ 189 Pharma Plus เล่มม่วง (เฉลยข้อ จ)</t>
        </is>
      </c>
      <c r="P49" s="165" t="inlineStr">
        <is>
          <t>แบบฝึกหัด</t>
        </is>
      </c>
      <c r="Q49" s="165" t="inlineStr">
        <is>
          <t>เล่มม่วง</t>
        </is>
      </c>
      <c r="R49" s="165" t="inlineStr"/>
    </row>
    <row r="50" ht="24" customHeight="1" s="49">
      <c r="A50" s="165" t="n">
        <v>48</v>
      </c>
      <c r="B50" s="166" t="inlineStr">
        <is>
          <t>TYLENOL 8 Hour has one layer that dissolves quickly for fast relief and a second time-released layer that offers continuous relief for up to 8 hours. ประกอบด้วย carnauba wax, corn starch, hydroxyethyl cellulose, hypromellose, magnesium stearate, microcrystalline cellulose, povidone, powdered cellulose, pregelatinized starch, sodium starch glycolate, titanium dioxide, triacetin.
ข้อใดต่อไปนี้ไม่ถูกต้อง</t>
        </is>
      </c>
      <c r="C50" s="166" t="inlineStr"/>
      <c r="D50" s="166" t="inlineStr">
        <is>
          <t>Titanium dioxide เป็น binder</t>
        </is>
      </c>
      <c r="E50" s="166" t="inlineStr">
        <is>
          <t>Microcrystalline cellulose เป็น filler</t>
        </is>
      </c>
      <c r="F50" s="166" t="inlineStr">
        <is>
          <t>Sodium starch glycolate เป็น superdisintegrant</t>
        </is>
      </c>
      <c r="G50" s="166" t="inlineStr">
        <is>
          <t>Magnesium stearate เป็น glidant</t>
        </is>
      </c>
      <c r="H50" s="166" t="inlineStr">
        <is>
          <t>Corn starch เป็น disintegrant</t>
        </is>
      </c>
      <c r="I50" s="165" t="n">
        <v>5</v>
      </c>
      <c r="J50" s="166" t="inlineStr">
        <is>
          <t>✅ คำตอบที่ถูกต้อง: ข้อ จ. Corn starch เป็น disintegrant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Corn starch เป็น disintegrant 💡 คำอธิบายและเหตุผลทางเภสัชกรรม:
💡 คำอธิบายและเหตุผลทางเภสัชกรรม:
Titanium dioxide ทำหน้าที่เป็น opacifying agent หรือ colorant ในตำรับยา ไม่ใช่ binder โดย binder ทั่วไปในตำรับมักได้แก่ povidone, hypromellose หรือ microcrystalline cellulose ส่วน magnesium stearate ทำหน้าที่เป็น lubricant (หล่อลื่น) ไม่ใช่ glidant (เพิ่มการไหล)
USP/NF, British Pharmacopoeia (BP) และ Remington: The Science and Practice of Pharmacy (หัวข้อ Powders &amp; Granules)
🔍 ข้ออื่นผิดเพราะอะไร:
• ข้อ ก. (Titanium dioxide เป็น binder): Titanium dioxide เป็น binder ไม่ตรงกับหลักการ Pharmaceutical Technology สำหรับ Solid dosage form manufacturing
• ข้อ ข. (Microcrystalline cellulose เป็น filler): MCC (Avicel) เป็น direct compression excipient ที่มี excellent compressibility และ disintegrant properties ใช้ใน tablet/capsule formulation
• ข้อ ค. (Sodium starch glycolate เป็น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ง. (Magnesium stearate เป็น glidant):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0" s="166" t="inlineStr"/>
      <c r="L50" s="166" t="inlineStr">
        <is>
          <t>Solid Dosage Forms</t>
        </is>
      </c>
      <c r="M50" s="166" t="inlineStr">
        <is>
          <t>Powders &amp; Granules</t>
        </is>
      </c>
      <c r="N50" s="165" t="inlineStr">
        <is>
          <t>Product</t>
        </is>
      </c>
      <c r="O50" s="166" t="inlineStr">
        <is>
          <t>ข้อ 190 Pharma Plus เล่มม่วง (เฉลยข้อ จ)</t>
        </is>
      </c>
      <c r="P50" s="165" t="inlineStr">
        <is>
          <t>แบบฝึกหัด</t>
        </is>
      </c>
      <c r="Q50" s="165" t="inlineStr">
        <is>
          <t>เล่มม่วง</t>
        </is>
      </c>
      <c r="R50" s="165" t="inlineStr"/>
    </row>
    <row r="51" ht="24" customHeight="1" s="49">
      <c r="A51" s="165" t="n">
        <v>49</v>
      </c>
      <c r="B51" s="166" t="inlineStr">
        <is>
          <t>ยาทาสิว Benzoyl peroxide gel 5% มีส่วนประกอบดังนี้ Carbomer 940, Hydroxypropylmethylcellulose, Tween 20, Ethanol, Glycerin, Triethanolamine, Triclosan, Purified water
ข้อใดต่อไปนี้ถูกต้อง</t>
        </is>
      </c>
      <c r="C51" s="166" t="inlineStr"/>
      <c r="D51" s="166" t="inlineStr">
        <is>
          <t>มีสารก่อเจล 2 ชนิด</t>
        </is>
      </c>
      <c r="E51" s="166" t="inlineStr">
        <is>
          <t>Carbopol ละลายในน้ำเดือด แล้วเติมน้ำเย็นละลายทันที</t>
        </is>
      </c>
      <c r="F51" s="166" t="inlineStr">
        <is>
          <t>Triclosan ช่วยให้เจลแข็งตัวจากการปรับ pH</t>
        </is>
      </c>
      <c r="G51" s="166" t="inlineStr">
        <is>
          <t>Triethanolamine เป็น preservative ของตำรับ</t>
        </is>
      </c>
      <c r="H51" s="166" t="inlineStr">
        <is>
          <t>Carbopol ละลายได้ดีใน alcohol</t>
        </is>
      </c>
      <c r="I51" s="165" t="n">
        <v>4</v>
      </c>
      <c r="J51" s="166" t="inlineStr">
        <is>
          <t>✅ คำตอบที่ถูกต้อง: ข้อ ง. Triethanolamine เป็น preservative ของตำรับ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Triethanolamine เป็น preservative ของตำรับ 💡 คำอธิบายและเหตุผลทางเภสัชกรรม:
💡 คำอธิบายและเหตุผลทางเภสัชกรรม:
ในตำรับเจลนี้มีสารก่อเจล (gelling agents) คือ Carbomer 940 (Carbopol) และ Hydroxypropylmethylcellulose (HPMC) ซึ่งถือว่าเป็นสารก่อเจล 2 ชนิดในตำรับ ส่วน Triethanolamine ใช้เป็น neutralizing agent เพื่อปรับ pH ให้ Carbomer เกิดเจล ไม่ใช่ preservative
USP/NF, British Pharmacopoeia (BP) และ Remington: The Science and Practice of Pharmacy (หัวข้อ Tablet Manufacturing)
🔍 ข้ออื่นผิดเพราะอะไร:
• ข้อ ก. (มีสารก่อเจล 2 ชนิด): มีสารก่อเจล 2 ชนิด ไม่ตรงกับข้อบ่งใช้หรือกลไกการออกฤทธิ์ที่ถูกต้องตาม Thai Pharmacopoeia / USP &lt;1151&gt; GMP Guidelines
• ข้อ ข. (Carbopol ละลายในน้ำเดือด แล้วเติมน้ำเย็นละลายทันที): Carbopol ละลายในน้ำเดือด แล้วเติมน้ำเย็นละลายทันที ไม่ตรงกับข้อบ่งใช้หรือกลไกการออกฤทธิ์ที่ถูกต้องตาม Thai Pharmacopoeia / USP &lt;1151&gt; GMP Guidelines
• ข้อ ค. (Triclosan ช่วยให้เจลแข็งตัวจากการปรับ pH): Triclosan ช่วยให้เจลแข็งตัวจากการปรับ pH ไม่ตรงกับข้อบ่งใช้หรือกลไกการออกฤทธิ์ที่ถูกต้องตาม Thai Pharmacopoeia / USP &lt;1151&gt; GMP Guidelines
• ข้อ จ. (Carbopol ละลายได้ดีใน alcohol): Carbopol ละลายได้ดีใน alcohol ไม่ตรงกับข้อบ่งใช้หรือกลไกการออกฤทธิ์ที่ถูกต้องตาม Thai Pharmacopoeia / USP &lt;1151&gt;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1" s="166" t="inlineStr"/>
      <c r="L51" s="166" t="inlineStr">
        <is>
          <t>Solid Dosage Forms</t>
        </is>
      </c>
      <c r="M51" s="166" t="inlineStr">
        <is>
          <t>Tablet Manufacturing</t>
        </is>
      </c>
      <c r="N51" s="165" t="inlineStr">
        <is>
          <t>Product</t>
        </is>
      </c>
      <c r="O51" s="166" t="inlineStr">
        <is>
          <t>ข้อ 191 Pharma Plus เล่มม่วง (เฉลยข้อ ง)</t>
        </is>
      </c>
      <c r="P51" s="165" t="inlineStr">
        <is>
          <t>แบบฝึกหัด</t>
        </is>
      </c>
      <c r="Q51" s="165" t="inlineStr">
        <is>
          <t>เล่มม่วง</t>
        </is>
      </c>
      <c r="R51" s="165" t="inlineStr"/>
    </row>
    <row r="52" ht="24" customHeight="1" s="49">
      <c r="A52" s="165" t="n">
        <v>50</v>
      </c>
      <c r="B52" s="166" t="inlineStr">
        <is>
          <t>โจทย์ให้สูตรตำรับของ tetracycline capsule มา ได้แก่ lactose, magnesium stearate ... (โจทย์ไม่ครบ) ตำรับ tetracycline capsule
ข้อใดถูกต้อง</t>
        </is>
      </c>
      <c r="C52" s="166" t="inlineStr"/>
      <c r="D52" s="166" t="inlineStr">
        <is>
          <t>เหมาะจะเตรียมเป็น soft gelatin capsule</t>
        </is>
      </c>
      <c r="E52" s="166" t="inlineStr">
        <is>
          <t>Capsule เบอร์ 000 เล็กสุด เบอร์ 5 ใหญ่สุด</t>
        </is>
      </c>
      <c r="F52" s="166" t="inlineStr">
        <is>
          <t>Lactose เพิ่มความหวาน</t>
        </is>
      </c>
      <c r="G52" s="166" t="inlineStr">
        <is>
          <t>Magnesium stearate เพิ่มการแตกตัว</t>
        </is>
      </c>
      <c r="H52" s="166" t="inlineStr">
        <is>
          <t>Silicon dioxide เพิ่มการไหล</t>
        </is>
      </c>
      <c r="I52" s="165" t="n">
        <v>1</v>
      </c>
      <c r="J52" s="166" t="inlineStr">
        <is>
          <t>✅ คำตอบที่ถูกต้อง: ข้อ ก. เหมาะจะเตรียมเป็น soft gelatin capsule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เหมาะจะเตรียมเป็น soft gelatin capsule 💡 คำอธิบายและเหตุผลทางเภสัชกรรม:
💡 คำอธิบายและเหตุผลทางเภสัชกรรม:
Silicon dioxide (หรือ colloidal silicon dioxide) ทำหน้าที่เป็น glidant เพื่อช่วยเพิ่มการไหล (flowability) ของผงยาลงในเครื่องบรรจุแคปซูล สำหรับขนาดแคปซูล เบอร์ 000 คือขนาดใหญ่ที่สุด และเบอร์ 5 คือขนาดเล็กที่สุด (ตรงกันข้ามกับตัวเลือก 2) และ Lactose ใช้เป็น filler ไม่ใช่สารให้ความหวาน
USP/NF, British Pharmacopoeia (BP) และ Remington: The Science and Practice of Pharmacy (หัวข้อ Hard &amp; Soft Gelatin Capsules)
🔍 ข้ออื่นผิดเพราะอะไร:
• ข้อ ข. (Capsule เบอร์ 000 เล็กสุด เบอร์ 5 ใหญ่สุด): Capsule เบอร์ 000 เล็กสุด เบอร์ 5 ใหญ่สุด ไม่ตรงกับข้อบ่งใช้หรือกลไกการออกฤทธิ์ที่ถูกต้องตาม Thai Pharmacopoeia / USP &lt;1151&gt; GMP Guidelines
• ข้อ ค. (Lactose เพิ่มความหวาน): เป็น Diluent / Filler ยอดนิยม ละลายน้ำได้ดี ให้ mouthfeel ที่ดี แต่เกิด Maillard reaction (เม็ดยาเปลี่ยนเป็นสีน้ำตาล) เมื่อผสมกับ primary amine drugs
• ข้อ ง. (Magnesium stearate เพิ่มการแตกตัว):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(Silicon dioxide เพิ่มการไหล): Silicon dioxide เพิ่มการไหล ไม่ตรงกับข้อบ่งใช้หรือกลไกการออกฤทธิ์ที่ถูกต้องตาม Thai Pharmacopoeia / USP &lt;1151&gt;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2" s="166" t="inlineStr"/>
      <c r="L52" s="166" t="inlineStr">
        <is>
          <t>Solid Dosage Forms</t>
        </is>
      </c>
      <c r="M52" s="166" t="inlineStr">
        <is>
          <t>Hard &amp; Soft Gelatin Capsules</t>
        </is>
      </c>
      <c r="N52" s="165" t="inlineStr">
        <is>
          <t>Product</t>
        </is>
      </c>
      <c r="O52" s="166" t="inlineStr">
        <is>
          <t>ข้อ 192 Pharma Plus เล่มม่วง (เฉลยข้อ ก)</t>
        </is>
      </c>
      <c r="P52" s="165" t="inlineStr">
        <is>
          <t>แบบฝึกหัด</t>
        </is>
      </c>
      <c r="Q52" s="165" t="inlineStr">
        <is>
          <t>เล่มม่วง</t>
        </is>
      </c>
      <c r="R52" s="165" t="inlineStr"/>
    </row>
    <row r="53" ht="24" customHeight="1" s="49">
      <c r="A53" s="165" t="n">
        <v>51</v>
      </c>
      <c r="B53" s="166" t="inlineStr">
        <is>
          <t>Paracetamol ในรูปแบบ sustained release ชั้นที่เป็น matrix tablets จะต้องมีสารช่วยตัวใดที่จะสามารถทำให้เม็ดยาปลดปล่อยตามที่ต้องการ
ข้อใดต่อไปนี้ถูกต้อง</t>
        </is>
      </c>
      <c r="C53" s="166" t="inlineStr"/>
      <c r="D53" s="166" t="inlineStr">
        <is>
          <t>Hydroxypropyl methyl cellulose</t>
        </is>
      </c>
      <c r="E53" s="166" t="inlineStr">
        <is>
          <t>Magnesium stearate</t>
        </is>
      </c>
      <c r="F53" s="166" t="inlineStr">
        <is>
          <t>Microcrystalline cellulose</t>
        </is>
      </c>
      <c r="G53" s="166" t="inlineStr">
        <is>
          <t>Colloidal silica</t>
        </is>
      </c>
      <c r="H53" s="166" t="inlineStr">
        <is>
          <t>Pre-gelatinized starch</t>
        </is>
      </c>
      <c r="I53" s="165" t="n">
        <v>5</v>
      </c>
      <c r="J53" s="166" t="inlineStr">
        <is>
          <t>✅ คำตอบที่ถูกต้อง: ข้อ จ. Pre-gelatinized starch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Pre-gelatinized starch 💡 คำอธิบายและเหตุผลทางเภสัชกรรม:
💡 คำอธิบายและเหตุผลทางเภสัชกรรม:
Hydroxypropyl methylcellulose (HPMC) เป็น hydrophilic matrix polymer ยอดนิยมที่ใช้ควบคุมการปลดปล่อยตัวยาสำคัญในยารูปแบบ sustained release โดยเมื่อสัมผัสกับน้ำจะพองตัวเกิดเป็น gel layer ควบคุมการแพร่ผ่านของตัวยา
USP/NF, British Pharmacopoeia (BP) และ Remington: The Science and Practice of Pharmacy (หัวข้อ Tablet Manufacturing)
🔍 ข้ออื่นผิดเพราะอะไร:
• ข้อ ก. (Hydroxypropyl methyl cellulose): Hydroxypropyl methyl cellulose ไม่ตรงกับข้อบ่งใช้หรือกลไกการออกฤทธิ์ที่ถูกต้องตาม Thai Pharmacopoeia / USP &lt;1151&gt; GMP Guidelines
• ข้อ ข. (Magnesium stearate):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(Microcrystalline cellulose): MCC (Avicel) เป็น direct compression excipient ที่มี excellent compressibility และ disintegrant properties ใช้ใน tablet/capsule formulation
• ข้อ ง. (Colloidal silica): Colloidal silica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3" s="166" t="inlineStr"/>
      <c r="L53" s="166" t="inlineStr">
        <is>
          <t>Solid Dosage Forms</t>
        </is>
      </c>
      <c r="M53" s="166" t="inlineStr">
        <is>
          <t>Tablet Manufacturing</t>
        </is>
      </c>
      <c r="N53" s="165" t="inlineStr">
        <is>
          <t>Product</t>
        </is>
      </c>
      <c r="O53" s="166" t="inlineStr">
        <is>
          <t>ข้อ 193 Pharma Plus เล่มม่วง (เฉลยข้อ จ)</t>
        </is>
      </c>
      <c r="P53" s="165" t="inlineStr">
        <is>
          <t>แบบฝึกหัด</t>
        </is>
      </c>
      <c r="Q53" s="165" t="inlineStr">
        <is>
          <t>เล่มม่วง</t>
        </is>
      </c>
      <c r="R53" s="165" t="inlineStr"/>
    </row>
    <row r="54" ht="24" customHeight="1" s="49">
      <c r="A54" s="165" t="n">
        <v>52</v>
      </c>
      <c r="B54" s="166" t="inlineStr">
        <is>
          <t>ในการพิสูจน์ Bioequivalence ระหว่างยา 2 ตัว จะต้องคำนึงถึง parameter ใดบ้าง
ข้อใดต่อไปนี้ถูกต้อง</t>
        </is>
      </c>
      <c r="C54" s="166" t="inlineStr"/>
      <c r="D54" s="166" t="inlineStr">
        <is>
          <t>AUC0-inf และ Tmax</t>
        </is>
      </c>
      <c r="E54" s="166" t="inlineStr">
        <is>
          <t>AUC0-inf และ Cmax</t>
        </is>
      </c>
      <c r="F54" s="166" t="inlineStr">
        <is>
          <t>AUC0-inf และ Elimination half life</t>
        </is>
      </c>
      <c r="G54" s="166" t="inlineStr">
        <is>
          <t>Cmax และ Elimination half life</t>
        </is>
      </c>
      <c r="H54" s="166" t="inlineStr">
        <is>
          <t>Tmax และ Elimination half life</t>
        </is>
      </c>
      <c r="I54" s="165" t="n">
        <v>5</v>
      </c>
      <c r="J54" s="166" t="inlineStr">
        <is>
          <t>✅ คำตอบที่ถูกต้อง: ข้อ จ. Tmax และ Elimination half life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Tmax และ Elimination half life 💡 คำอธิบายและเหตุผลทางเภสัชกรรม:
💡 คำอธิบายและเหตุผลทางเภสัชกรรม:
ตามเกณฑ์มาตรฐานการศึกษา Bioequivalence (BE) ของหน่วยงานกำกับดูแลยา พารามิเตอร์หลักทางเภสัชจลนศาสตร์ที่ใช้ประเมินความเท่าเทียมกันทางชีวภาพคือ Extent of absorption (ประเมินโดย AUC0-t หรือ AUC0-inf) และ Rate of absorption (ประเมินโดย Cmax และ Tmax)
USP/NF, British Pharmacopoeia (BP) และ Remington: The Science and Practice of Pharmacy (หัวข้อ Tablet Manufacturing)
🔍 ข้ออื่นผิดเพราะอะไร:
• ข้อ ก. (AUC0-inf และ Tmax): Tmax คือเวลาที่ระดับยาในเลือดสูงสุด สัมพันธ์กับ absorption rate ยิ่งดูดซึมเร็ว Tmax ยิ่งสั้น
• ข้อ ข. (AUC0-inf และ Cmax): Cmax คือความเข้มข้นสูงสุดของยาในเลือด สัมพันธ์กับ absorption rate และ dose
• ข้อ ค. (AUC0-inf และ Elimination half life): Half-life (t½) = 0.693 × Vd/CL ยาที่มี t½ ยาวต้องการ loading dose เพื่อให้ถึง therapeutic level เร็ว
• ข้อ ง. (Cmax และ Elimination half life): Half-life (t½) = 0.693 × Vd/CL ยาที่มี t½ ยาวต้องการ loading dose เพื่อให้ถึง therapeutic level เร็ว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4" s="166" t="inlineStr"/>
      <c r="L54" s="166" t="inlineStr">
        <is>
          <t>Solid Dosage Forms</t>
        </is>
      </c>
      <c r="M54" s="166" t="inlineStr">
        <is>
          <t>Tablet Manufacturing</t>
        </is>
      </c>
      <c r="N54" s="165" t="inlineStr">
        <is>
          <t>Product</t>
        </is>
      </c>
      <c r="O54" s="166" t="inlineStr">
        <is>
          <t>ข้อ 194 Pharma Plus เล่มม่วง (เฉลยข้อ จ)</t>
        </is>
      </c>
      <c r="P54" s="165" t="inlineStr">
        <is>
          <t>แบบฝึกหัด</t>
        </is>
      </c>
      <c r="Q54" s="165" t="inlineStr">
        <is>
          <t>เล่มม่วง</t>
        </is>
      </c>
      <c r="R54" s="165" t="inlineStr"/>
    </row>
    <row r="55" ht="24" customHeight="1" s="49">
      <c r="A55" s="165" t="n">
        <v>53</v>
      </c>
      <c r="B55" s="166" t="inlineStr">
        <is>
          <t>ผู้ป่วยชายอายุ 58 ปี มีประวัติโรคเกาต์ เบาหวาน ความดันโลหิตสูง ได้รับยาเม็ดเคลือบฟิล์มที่มีตัวยาสำคัญน้อยกว่า 25 mg ต่อเม็ด ในการควบคุมความสม่ำเสมอของตัวยาสำคัญ (Content Uniformity) กระบวนการผลิตยาเม็ดในข้อใดเหมาะสมที่สุด</t>
        </is>
      </c>
      <c r="C55" s="166" t="inlineStr"/>
      <c r="D55" s="166" t="inlineStr">
        <is>
          <t>Direct compression</t>
        </is>
      </c>
      <c r="E55" s="166" t="inlineStr">
        <is>
          <t>Extrusion and spheronization</t>
        </is>
      </c>
      <c r="F55" s="166" t="inlineStr">
        <is>
          <t>Rolling compaction</t>
        </is>
      </c>
      <c r="G55" s="166" t="inlineStr">
        <is>
          <t>Slugging</t>
        </is>
      </c>
      <c r="H55" s="166" t="inlineStr">
        <is>
          <t>Wet granulation</t>
        </is>
      </c>
      <c r="I55" s="165" t="inlineStr">
        <is>
          <t>5</t>
        </is>
      </c>
      <c r="J55" s="166" t="inlineStr">
        <is>
          <t>✅ คำตอบที่ถูกต้อง: ข้อ จ. Wet granulation
💡 Background:
ยาเม็ดที่มีปริมาณตัวยาสำคัญต่ำมาก (Low-dose drug &lt; 25 mg ต่อเม็ด) มักประสบปัญหาความสม่ำเสมอของตัวยาสำคัญ (Content Uniformity problem) เนื่องจากการกระจายตัวของผงยาไม่ทั่วถึง
🎯 ทำไมข้อนี้ถึงถูก:
การผลิตยาเม็ดที่มีตัวยาสำคัญน้อยกว่า 25 mg วิธีที่เหมาะสมที่สุดคือ Wet granulation (การทำแกรนูลแบบเปียก) เนื่องจากของเหลวตัวประสาน (Binder solution) จะช่วยกระจายอนุภาคยาขนาดเล็กให้เคลือบและยึดเกาะเข้ากับอนุภาคของสารเพิ่มปริมาณ (Diluents) ได้อย่างทั่วถึงและสม่ำเสมอ ป้องกันการแยกชั้น (Segregation) ในระหว่างการตอกเม็ด
🔍 ข้ออื่นผิดเพราะอะไร:
• ข้อ ก. Direct compression: เสี่ยงต่อการแยกชั้นของผงยา (Segregation) ส่งผลให้ความสม่ำเสมอของตัวยา (CU) ไม่ผ่านเกณฑ์
• ข้อ ข. Extrusion and spheronization: เป็นกระบวนการผลิต Pellets/Beads ในแคปซูล ไม่ใช่วิธีทั่วไปสำหรับตอกยาเม็ด
• ข้อ ค. Rolling compaction: เป็น Dry granulation เหมาะกับยาที่ไม่ทนความชื้น/ความร้อน แต่การกระจายยาขนาดยาต่ำสู้ wet granulation ไม่ได้
• ข้อ ง. Slugging: เป็น Dry granulation แบบดั้งเดิมที่ควบคุมความสม่ำเสมอของขนาดยาต่ำได้ยาก
📖 Guideline อ้างอิง:
Aulton's Pharmaceutics: The Design and Manufacture of Medicines &amp; USP &lt;905&gt; Uniformity of Dosage Units
📌 จุดจำก่อนสอบ:
ยาขนาดยาต่ำ (&lt; 25 mg หรือ &lt; 25% w/w) ต้องเน้น Content Uniformity -&gt; วิธีที่ดีที่สุดคือ Wet granulation เพื่อป้องกัน Segregation</t>
        </is>
      </c>
      <c r="K55" s="166" t="inlineStr"/>
      <c r="L55" s="166" t="inlineStr">
        <is>
          <t>Solid Dosage Forms</t>
        </is>
      </c>
      <c r="M55" s="166" t="inlineStr">
        <is>
          <t>Tablet Manufacturing</t>
        </is>
      </c>
      <c r="N55" s="165" t="inlineStr">
        <is>
          <t>Product</t>
        </is>
      </c>
      <c r="O55" s="166" t="inlineStr">
        <is>
          <t>แบบฝึกหัด PLE-CC 1 ข้อ 6</t>
        </is>
      </c>
      <c r="P55" s="165" t="inlineStr">
        <is>
          <t>แบบฝึกหัด</t>
        </is>
      </c>
      <c r="Q55" s="165" t="inlineStr">
        <is>
          <t>เล่มม่วง</t>
        </is>
      </c>
      <c r="R55" s="165" t="inlineStr"/>
    </row>
    <row r="56" ht="24" customHeight="1" s="49">
      <c r="A56" s="165" t="n">
        <v>54</v>
      </c>
      <c r="B56" s="166" t="inlineStr">
        <is>
          <t>ข้อใดคือเหตุผลสำคัญที่สุดในการเลือกผลิตยา Ramipril ในรูปแบบแคปซูลเจลาตินแข็งแทนรูปแบบยาเม็ดทั่วไป</t>
        </is>
      </c>
      <c r="C56" s="166" t="inlineStr"/>
      <c r="D56" s="166" t="inlineStr">
        <is>
          <t>ป้องกันแสง</t>
        </is>
      </c>
      <c r="E56" s="166" t="inlineStr">
        <is>
          <t>ป้องกันความชื้น</t>
        </is>
      </c>
      <c r="F56" s="166" t="inlineStr">
        <is>
          <t>ลดความแปรปรวนของอัตราการละลาย</t>
        </is>
      </c>
      <c r="G56" s="166" t="inlineStr">
        <is>
          <t>แก้ปัญหาผงยาตอกอัดไม่ดี</t>
        </is>
      </c>
      <c r="H56" s="166" t="inlineStr">
        <is>
          <t>เพิ่มการออกฤทธิ์เนิ่นโดยไม่ต้องเคลือบ</t>
        </is>
      </c>
      <c r="I56" s="165" t="inlineStr">
        <is>
          <t>2</t>
        </is>
      </c>
      <c r="J56" s="166" t="inlineStr">
        <is>
          <t>✅ คำตอบที่ถูกต้อง: ข้อ ข. ป้องกันความชื้น
💡 Background:
ยา Ramipril เป็นยากลุ่ม ACE inhibitors ที่มีหมู่ Ester ซึ่งไวต่อการสลายตัวด้วยปฏิกิริยา Hydrolysis เมื่อสัมผัสกับน้ำหรือความชื้นในบรรยากาศ กลายเป็น Ramiprilat และเกิดปฏิกิริยา Condensation ภายในโมเลกุลเป็นสารอนุพันธ์ Diketopiperazine (DKP)
🎯 ทำไมข้อนี้ถึงถูก:
การพัฒนาสูตรยา Ramipril ให้อยู่ในรูปแคปซูลหรือบรรจุในแผงกันชื้นสูง (เช่น Alu-Alu) มีวัตถุประสงค์หลักเพื่อป้องกันความชื้นและหลีกเลี่ยงกระบวนการตอกอัดยาเม็ดที่ต้องใช้แรงดันและความร้อน ซึ่งเป็นตัวเร่งการเสื่อมสลายของยา
🔍 ข้ออื่นผิดเพราะอะไร:
• ข้อ ก. ป้องกันแสง: แม้แสงอาจมีผล แต่ความชื้นคือปัจจัยวิกฤตอันดับ 1 ในการเกิด Hydrolysis/Diketopiperazine degradation
• ข้อ ค. ลดความแปรปรวนของอัตราการละลาย: แคปซูลไม่ได้มีจุดประสงค์หลักในการลดความแปรปรวนของการละลาย
• ข้อ ง. แก้ปัญหาผงยาตอกอัดไม่ดี: สามารถแก้ไขได้ด้วยการเติม Binder/Dry granulation ไม่ใช่เหตุผลเชิงเสถียรภาพยา
• ข้อ จ. เพิ่มการออกฤทธิ์เนิ่น: ยาแคปซูลธรรมดาเป็น Immediate release ไม่ใช่ Prolonged release
📖 Guideline อ้างอิง:
Handbook of Pharmaceutical Excipients &amp; Drug Stability: Principles and Practices (Cartensen &amp; Rhodes)
📌 จุดจำก่อนสอบ:
Ramipril ไวต่อ Hydrolysis/Moisture มาก (เกิด Diketopiperazine: DKP degradation) จึงต้องป้องกันความชื้นอย่างเข้มงวด</t>
        </is>
      </c>
      <c r="K56" s="166" t="inlineStr"/>
      <c r="L56" s="166" t="inlineStr">
        <is>
          <t>Solid Dosage Forms</t>
        </is>
      </c>
      <c r="M56" s="166" t="inlineStr">
        <is>
          <t>Hard &amp; Soft Gelatin Capsules</t>
        </is>
      </c>
      <c r="N56" s="165" t="inlineStr">
        <is>
          <t>Product</t>
        </is>
      </c>
      <c r="O56" s="166" t="inlineStr">
        <is>
          <t>แบบฝึกหัด PLE-CC 1 ข้อ 19</t>
        </is>
      </c>
      <c r="P56" s="165" t="inlineStr">
        <is>
          <t>แบบฝึกหัด</t>
        </is>
      </c>
      <c r="Q56" s="165" t="inlineStr">
        <is>
          <t>เล่มม่วง</t>
        </is>
      </c>
      <c r="R56" s="165" t="inlineStr"/>
    </row>
    <row r="57" ht="24" customHeight="1" s="49">
      <c r="A57" s="165" t="n">
        <v>55</v>
      </c>
      <c r="B57" s="166" t="inlineStr">
        <is>
          <t>ห้องปฏิบัติการทดสอบยาเม็ด Amlodipine จำนวน 3 lot ในหัวข้อ Dissolution ตาม USP (เกณฑ์ Tolerance Q = 75%) พบว่าไม่มี lot ใดผ่านในรอบที่ 1 จึงทดสอบรอบที่ 2 (Stage S2) รวม 12 เม็ด ได้ผลดังนี้:
- Lot 1: 59, 79, 80, 80, 81, 81, 82, 82, 83, 84, 85, 87% (เฉลี่ย 81.0%)
- Lot 2: 58, 70, 72, 73, 76, 77, 78, 79, 81, 82, 83, 90% (เฉลี่ย 76.3%)
- Lot 3: 65, 80, 80, 81, 82, 82, 83, 84, 84, 85, 86, 92% (เฉลี่ย 82.0%)
ข้อใดสรุปผลการทดสอบ Stage S2 ได้ถูกต้องตามเกณฑ์ USP</t>
        </is>
      </c>
      <c r="C57" s="166" t="inlineStr"/>
      <c r="D57" s="166" t="inlineStr">
        <is>
          <t>ทุก lot ผ่านเกณฑ์ทั้งหมด</t>
        </is>
      </c>
      <c r="E57" s="166" t="inlineStr">
        <is>
          <t>ผ่านเฉพาะ lot 1</t>
        </is>
      </c>
      <c r="F57" s="166" t="inlineStr">
        <is>
          <t>ผ่านเฉพาะ lot 3</t>
        </is>
      </c>
      <c r="G57" s="166" t="inlineStr">
        <is>
          <t>ผ่านเฉพาะ lot 1 และ lot 3</t>
        </is>
      </c>
      <c r="H57" s="166" t="inlineStr">
        <is>
          <t>ไม่มี lot ใดผ่านเกณฑ์</t>
        </is>
      </c>
      <c r="I57" s="165" t="inlineStr">
        <is>
          <t>3</t>
        </is>
      </c>
      <c r="J57" s="166" t="inlineStr">
        <is>
          <t>✅ คำตอบที่ถูกต้อง: ข้อ ค. ผ่านเฉพาะ lot 3
💡 Background:
ตามเกณฑ์เภสัชตำรับ USP &lt;711&gt; Dissolution เกณฑ์การยอมรับในขั้นที่ 2 (Stage S2: ตรวจเพิ่มอีก 6 เม็ด รวมเป็น 12 เม็ด) กำหนดว่า:
1. ค่าเฉลี่ยของยาทั้ง 12 เม็ด ต้องไม่น้อยกว่า Q (75%)
2. ต้องไม่มีเม็ดใดเลยที่มีค่าน้อยกว่า Q - 15% (75% - 15% = 60%)
🎯 ทำไมข้อนี้ถึงถูก:
การแปลผลแต่ละ Lot:
• Lot 1: ค่าเฉลี่ย = 81.0% (&gt;= 75%) แต่มี 1 เม็ดได้ค่า 59% ซึ่งน้อยกว่า Q - 15% (60%) -&gt; ไม่ผ่าน S2
• Lot 2: ค่าเฉลี่ย = 76.3% แต่มีเม็ดที่ได้ 58% ซึ่งน้อยกว่า 60% -&gt; ไม่ผ่าน S2
• Lot 3: ค่าเฉลี่ย = 82.0% (&gt;= 75%) และเม็ดที่ต่ำที่สุดคือ 65% (ไม่มีเม็ดใดต่ำกว่า 60%) -&gt; ผ่านเกณฑ์ Stage S2
🔍 ข้ออื่นผิดเพราะอะไร:
• ข้อ ก., ข., ง., จ.: แปลผลผิดพลาดเนื่องจากลืมตรวจสอบเงื่อนไขห้ามมีเม็ดใดต่ำกว่า Q - 15% (60%)
📖 Guideline อ้างอิง:
United States Pharmacopeia USP &lt;711&gt; Dissolution (Acceptance Table 1)
📌 จุดจำก่อนสอบ:
เกณฑ์ USP Dissolution S2 (12 เม็ด): เฉลี่ย &gt;= Q และ ห้ามมีแม้แต่เม็ดเดียว &lt; Q - 15%!</t>
        </is>
      </c>
      <c r="K57" s="166" t="inlineStr"/>
      <c r="L57" s="166" t="inlineStr">
        <is>
          <t>Solid Dosage Forms</t>
        </is>
      </c>
      <c r="M57" s="166" t="inlineStr">
        <is>
          <t>Tablet Manufacturing</t>
        </is>
      </c>
      <c r="N57" s="165" t="inlineStr">
        <is>
          <t>Product</t>
        </is>
      </c>
      <c r="O57" s="166" t="inlineStr">
        <is>
          <t>แบบฝึกหัด PLE-CC 1 ข้อ 22</t>
        </is>
      </c>
      <c r="P57" s="165" t="inlineStr">
        <is>
          <t>แบบฝึกหัด</t>
        </is>
      </c>
      <c r="Q57" s="165" t="inlineStr">
        <is>
          <t>เล่มม่วง</t>
        </is>
      </c>
      <c r="R57" s="165" t="inlineStr"/>
    </row>
    <row r="58" ht="24" customHeight="1" s="49">
      <c r="A58" s="165" t="n">
        <v>56</v>
      </c>
      <c r="B58" s="166" t="inlineStr">
        <is>
          <t>สารในข้อใดไม่ใช่สารช่วยที่ใช้ในกระบวนการเคลือบน้ำตาลของยาเม็ด (Sugar-coated tablet)</t>
        </is>
      </c>
      <c r="C58" s="166" t="inlineStr"/>
      <c r="D58" s="166" t="inlineStr">
        <is>
          <t>Calcium carbonate</t>
        </is>
      </c>
      <c r="E58" s="166" t="inlineStr">
        <is>
          <t>Beeswax / Carnauba wax</t>
        </is>
      </c>
      <c r="F58" s="166" t="inlineStr">
        <is>
          <t>Gelatin</t>
        </is>
      </c>
      <c r="G58" s="166" t="inlineStr">
        <is>
          <t>Colloidal silicon dioxide (CSD)</t>
        </is>
      </c>
      <c r="H58" s="166" t="inlineStr">
        <is>
          <t>Acrylate polymer (Eudragit)</t>
        </is>
      </c>
      <c r="I58" s="165" t="inlineStr">
        <is>
          <t>5</t>
        </is>
      </c>
      <c r="J58" s="166" t="inlineStr">
        <is>
          <t>✅ คำตอบที่ถูกต้อง: ข้อ จ. Acrylate polymer
💡 Background:
กระบวนการเคลือบน้ำตาล (Sugar coating) ประกอบด้วย 5 ขั้นตอนหลัก: Sealing, Subcoating, Smoothing, Coloring, และ Polishing สารช่วยที่ใช้ล้วนเป็นสารดั้งเดิมที่ใช้กับน้ำเชื่อมเข้มข้น
🎯 ทำไมข้อนี้ถึงถูก:
Acrylate polymer (เช่น Eudragit) เป็นพอลิเมอร์สังเคราะห์ที่ใช้ในกระบวนการ เคลือบฟิล์ม (Film coating) หรือ Enteric coating ยุคใหม่ ไม่ได้ใช้ในกระบวนการเคลือบน้ำตาลแบบดั้งเดิม
🔍 ข้ออื่นผิดเพราะอะไร:
• ข้อ ก. Calcium carbonate: ใช้เป็น Subcoating powder เพื่อสร้างความหนาและขอบมนของเม็ดเคลือบน้ำตาล
• ข้อ ข. Wax (Carnauba wax, Beeswax): ใช้ในขั้นตอน Polishing (ขัดเงา) ขั้นสุดท้าย
• ข้อ ค. Gelatin: ใช้ผสมใน Subcoating syrup เพื่อเพิ่มแรงยึดเกาะของชั้นน้ำตาล
• ข้อ ง. Colloidal silicon dioxide: ใช้เป็นสารช่วยดูดซับความชื้นและเป็น Subcoating filler
📖 Guideline อ้างอิง:
Aulton's Pharmaceutics &amp; Ansel's Pharmaceutical Dosage Forms (Sugar Coating Chapter)
📌 จุดจำก่อนสอบ:
เคลือบน้ำตาลใช้: Sucrose, Gelatin, Acacia, CaCO3, Talc, Carnauba wax (ถ้าเป็น Acrylate/HPMC คือ เคลือบฟิล์ม)</t>
        </is>
      </c>
      <c r="K58" s="166" t="inlineStr"/>
      <c r="L58" s="166" t="inlineStr">
        <is>
          <t>Solid Dosage Forms</t>
        </is>
      </c>
      <c r="M58" s="166" t="inlineStr">
        <is>
          <t>Tablet Coating</t>
        </is>
      </c>
      <c r="N58" s="165" t="inlineStr">
        <is>
          <t>Product</t>
        </is>
      </c>
      <c r="O58" s="166" t="inlineStr">
        <is>
          <t>แบบฝึกหัด PLE-CC 1 ข้อ 89</t>
        </is>
      </c>
      <c r="P58" s="165" t="inlineStr">
        <is>
          <t>แบบฝึกหัด</t>
        </is>
      </c>
      <c r="Q58" s="165" t="inlineStr">
        <is>
          <t>เล่มม่วง</t>
        </is>
      </c>
      <c r="R58" s="165" t="inlineStr"/>
    </row>
    <row r="59" ht="24" customHeight="1" s="49">
      <c r="A59" s="165" t="n">
        <v>57</v>
      </c>
      <c r="B59" s="166" t="inlineStr">
        <is>
          <t>ข้อใดคือการควบคุมระหว่างกระบวนการผลิต (In-Process Control: IPC) ที่สำคัญที่สุดในการประเมินความหนาของชั้นเคลือบยาเม็ดเคลือบน้ำตาล</t>
        </is>
      </c>
      <c r="C59" s="166" t="inlineStr"/>
      <c r="D59" s="166" t="inlineStr">
        <is>
          <t>Uniformity of dosage units</t>
        </is>
      </c>
      <c r="E59" s="166" t="inlineStr">
        <is>
          <t>Weight gain</t>
        </is>
      </c>
      <c r="F59" s="166" t="inlineStr">
        <is>
          <t>Hardness</t>
        </is>
      </c>
      <c r="G59" s="166" t="inlineStr">
        <is>
          <t>Dissolution test</t>
        </is>
      </c>
      <c r="H59" s="166" t="inlineStr">
        <is>
          <t>Disintegration test</t>
        </is>
      </c>
      <c r="I59" s="165" t="inlineStr">
        <is>
          <t>2</t>
        </is>
      </c>
      <c r="J59" s="166" t="inlineStr">
        <is>
          <t>✅ คำตอบที่ถูกต้อง: ข้อ ข. Weight gain (การเพิ่มขึ้นของน้ำหนักเม็ดยา)
💡 Background:
การควบคุมระหว่างกระบวนการผลิต (In-Process Control: IPC) ของการเคลือบน้ำตาล มีเป้าหมายเพื่อติดตามการสะสมตัวของชั้นเคลือบในแต่ละขั้นตอนย่อย (Subcoating, Smoothing)
🎯 ทำไมข้อนี้ถึงถูก:
ในการเคลือบน้ำตาล เม็ดยาจะมีน้ำหนักเพิ่มขึ้นอย่างมากถึง 30-50% (หรืออาจสูงถึง 100%) ของน้ำหนักแกนเม็ดเดิม การตรวจสอบ Weight gain เป็นระยะจึงเป็นการควบคุมระหว่างกระบวนการผลิต (IPC) ที่สำคัญที่สุด เพื่อตัดสินใจว่าความหนาของชั้นเคลือบได้ตามมาตรฐานก่อนเข้าสู่ขั้นตอนต่อไป
🔍 ข้ออื่นผิดเพราะอะไร:
• ข้อ ก., ง., จ. (Uniformity of dosage unit, Dissolution, Disintegration): เป็นการทดสอบ Finished product testing ของผลิตภัณฑ์สำเร็จรูปตาม Pharmacopeia ไม่ใช่ IPC หลักระหว่างเคลือบ
• ข้อ ค. (Hardness): นิยมตรวจระหว่างการตอกเม็ด (Compression IPC) มากกว่า
📖 Guideline อ้างอิง:
Aulton's Pharmaceutics: The Design and Manufacture of Medicines &amp; WHO Guidelines on Good Manufacturing Practices
📌 จุดจำก่อนสอบ:
IPC การเคลือบน้ำตาล: Weight gain (น้ำหนักเพิ่มขึ้น 30-50%) และความเรียบเนียนของผิวเม็ด</t>
        </is>
      </c>
      <c r="K59" s="166" t="inlineStr"/>
      <c r="L59" s="166" t="inlineStr">
        <is>
          <t>Solid Dosage Forms</t>
        </is>
      </c>
      <c r="M59" s="166" t="inlineStr">
        <is>
          <t>Tablet Coating</t>
        </is>
      </c>
      <c r="N59" s="165" t="inlineStr">
        <is>
          <t>Product</t>
        </is>
      </c>
      <c r="O59" s="166" t="inlineStr">
        <is>
          <t>แบบฝึกหัด PLE-CC 1 ข้อ 90</t>
        </is>
      </c>
      <c r="P59" s="165" t="inlineStr">
        <is>
          <t>แบบฝึกหัด</t>
        </is>
      </c>
      <c r="Q59" s="165" t="inlineStr">
        <is>
          <t>เล่มม่วง</t>
        </is>
      </c>
      <c r="R59" s="165" t="inlineStr"/>
    </row>
    <row r="60" ht="24" customHeight="1" s="49">
      <c r="A60" s="165" t="n">
        <v>58</v>
      </c>
      <c r="B60" s="166" t="inlineStr">
        <is>
          <t>ข้อใดกล่าวไม่ถูกต้องเกี่ยวกับยาเม็ดเคลือบน้ำตาล (Sugar-coated tablets)</t>
        </is>
      </c>
      <c r="C60" s="166" t="inlineStr"/>
      <c r="D60" s="166" t="inlineStr">
        <is>
          <t>จัดเป็นยาเม็ดในรูปแบบปลดปล่อยทันที (Immediate release)</t>
        </is>
      </c>
      <c r="E60" s="166" t="inlineStr">
        <is>
          <t>หากผู้ป่วยมือเปียกสัมผัสเม็ดยา จะทำให้ชั้นนอกของเม็ดเคลือบละลายเหนียวทันที</t>
        </is>
      </c>
      <c r="F60" s="166" t="inlineStr">
        <is>
          <t>ผู้ป่วยที่เป็นโรคเบาหวานสามารถรับประทานยาเม็ดเคลือบน้ำตาลได้ตามปกติ</t>
        </is>
      </c>
      <c r="G60" s="166" t="inlineStr">
        <is>
          <t>มีส่วนประกอบของ sucrose และ polyols ในน้ำเชื่อมเคลือบ</t>
        </is>
      </c>
      <c r="H60" s="166" t="inlineStr">
        <is>
          <t>เหมาะสำหรับสูตรตำรับตัวยาสำคัญที่ไวต่อความชื้นและน้ำอย่างยิ่ง</t>
        </is>
      </c>
      <c r="I60" s="165" t="inlineStr">
        <is>
          <t>5</t>
        </is>
      </c>
      <c r="J60" s="166" t="inlineStr">
        <is>
          <t>✅ คำตอบที่ถูกต้อง: ข้อ จ. ยาเม็ดเคลือบน้ำตาล เหมาะกับสูตรยาที่ไวต่อความชื้นและแสง (ข้อความนี้ไม่ถูกต้อง)
💡 Background:
กระบวนการเคลือบน้ำตาล (Sugar coating) ต้องพ่นน้ำเชื่อม (Aqueous sucrose solution) ซ้ำๆ หลายสิบรอบและใช้เวลาเคลือบยาวนาน (หลายชั่วโมงถึงหลายวัน)
🎯 ทำไมข้อนี้ถึงถูก:
การกล่าวว่ายาเคลือบน้ำตาลเหมาะกับยาที่ไวต่อความชื้นเป็นข้อความที่ไม่ถูกต้องอย่างยิ่ง เพราะกระบวนการผลิตใช้น้ำปริมาณมากและความร้อนในการเป่าแห้งยาวนาน ทำให้ยาที่ไวต่อความชื้นเกิด Hydrolysis เสื่อมสลายได้ง่าย (หากยาไวต่อความชื้นควรใช้ Film coating แบบใช้สารทำละลายอินทรีย์ หรือ Dry compaction coating)
🔍 ข้ออื่นผิดเพราะอะไร:
• ข้อ ก. เป็นยา immediate release: ถูกต้อง ชั้นน้ำตาลจะละลายน้ำได้อย่างรวดเร็วในกระเพาะอาหาร
• ข้อ ข. มือเปียกสัมผัสจะเกิดการเปลี่ยนแปลงทันที: ถูกต้อง น้ำตาลที่ผิวละลายน้ำได้ง่ายมากทำให้เหนียวติดมือ
• ข้อ ค. ผู้ป่วยเบาหวานทานได้: ถูกต้อง ปริมาณน้ำตาลในเม็ดยาน้อยมาก (เพียงไม่กี่ร้อยมิลลิกรัม) ไม่มีผลอย่างมีนัยสำคัญต่อระดับน้ำตาลในเลือด
• ข้อ ง. ใช้ sucrose, mannitol ในสูตร: ถูกต้อง เป็นน้ำตาลและ polyols ที่ใช้ในตำรับ
📖 Guideline อ้างอิง:
Ansel's Pharmaceutical Dosage Forms &amp; Aulton's Pharmaceutics (Coated Tablets)
📌 จุดจำก่อนสอบ:
ยาเคลือบน้ำตาล ข้อเสียหลักคือ ใช้เวลาผลิตนาน น้ำหนักเม็ดเพิ่มมาก และไม่เหมาะกับยาที่ไวต่อความชื้น!</t>
        </is>
      </c>
      <c r="K60" s="166" t="inlineStr"/>
      <c r="L60" s="166" t="inlineStr">
        <is>
          <t>Solid Dosage Forms</t>
        </is>
      </c>
      <c r="M60" s="166" t="inlineStr">
        <is>
          <t>Tablet Coating</t>
        </is>
      </c>
      <c r="N60" s="165" t="inlineStr">
        <is>
          <t>Product</t>
        </is>
      </c>
      <c r="O60" s="166" t="inlineStr">
        <is>
          <t>แบบฝึกหัด PLE-CC 1 ข้อ 91</t>
        </is>
      </c>
      <c r="P60" s="165" t="inlineStr">
        <is>
          <t>แบบฝึกหัด</t>
        </is>
      </c>
      <c r="Q60" s="165" t="inlineStr">
        <is>
          <t>เล่มม่วง</t>
        </is>
      </c>
      <c r="R60" s="165" t="inlineStr"/>
    </row>
    <row r="61" ht="24" customHeight="1" s="49">
      <c r="A61" s="165" t="n">
        <v>59</v>
      </c>
      <c r="B61" s="166" t="inlineStr">
        <is>
          <t>หากต้องการเปลี่ยนแปลงยาเม็ดของผู้ป่วยเป็นรูปแบบสารละลายสำหรับพ่นละอองยา (Nebulized solution) สารในข้อใดต่อไปนี้ไม่จำเป็นต้องมีในสูตรตำรับดังกล่าว</t>
        </is>
      </c>
      <c r="C61" s="166" t="inlineStr"/>
      <c r="D61" s="166" t="inlineStr">
        <is>
          <t>Sterile vehicle / Solvent</t>
        </is>
      </c>
      <c r="E61" s="166" t="inlineStr">
        <is>
          <t>Propellant (สารขับดัน)</t>
        </is>
      </c>
      <c r="F61" s="166" t="inlineStr">
        <is>
          <t>Tonicity adjusting agent</t>
        </is>
      </c>
      <c r="G61" s="166" t="inlineStr">
        <is>
          <t>Antimicrobial preservative</t>
        </is>
      </c>
      <c r="H61" s="166" t="inlineStr">
        <is>
          <t>Solubilizer</t>
        </is>
      </c>
      <c r="I61" s="165" t="inlineStr">
        <is>
          <t>2</t>
        </is>
      </c>
      <c r="J61" s="166" t="inlineStr">
        <is>
          <t>✅ คำตอบที่ถูกต้อง: ข้อ ข. Propellant (สารขับดัน)
💡 Background:
รูปแบบยาพ่นสูดชนิดสารละลายสำหรับเครื่องพ่นละอองยา (Nebulized solution) เป็นยาน้ำใสปราศจากเชื้อที่อาศัยแรงลม (Compressed air) หรือคลื่นอัลตราโซนิก (Ultrasonic vibrations) จากเครื่องพ่น Nebulizer ในการทำให้อนุภาคของเหลวกลายเป็นละอองฝอย
🎯 ทำไมข้อนี้ถึงถูก:
เครื่องพ่นยาแบบ Nebulizer ทำงานโดยใช้กลไกของตัวเครื่องในการสร้างละอองฝอย จึงไม่จำเป็นต้องใช้ Propellant (สารขับดัน เช่น HFA / CFC) ซึ่งสารขับดันจะใช้เฉพาะในกระบวนการผลิตของยาพ่นสูดชนิดละอองลอยกำหนดขนาด (Metered Dose Inhaler: MDI) เท่านั้น
🔍 ข้ออื่นผิดเพราะอะไร:
• ข้อ ก. Solvent (Sterile water/Saline): เป็นตัวทำละลายหลัก
• ข้อ ค. Tonicity agent (NaCl): จำเป็นต้องปรับให้อยู่ในช่วง Isotonic (0.9% NaCl) เพื่อไม่ให้ระคายเคืองหลอดลม
• ข้อ ง. Preservative: อาจพบในตำรับ Multiple-dose (แต่หลีกเลี่ยงใน Unit-dose)
• ข้อ จ. Solubilizer / Cosolvent: ใช้เพิ่มการละลายของตัวยา
📖 Guideline อ้างอิง:
USP &lt;1601&gt; Products for Nebulization &amp; British Pharmacopoeia (Preparations for Inhalation)
📌 จุดจำก่อนสอบ:
Nebulizer solution = ไม่ใช้ Propellant (เครื่องสร้างละอองเอง)! Propellant ใช้เฉพาะใน MDI เท่านั้น</t>
        </is>
      </c>
      <c r="K61" s="166" t="inlineStr"/>
      <c r="L61" s="166" t="inlineStr">
        <is>
          <t>Solid Dosage Forms</t>
        </is>
      </c>
      <c r="M61" s="166" t="inlineStr">
        <is>
          <t>Tablet Manufacturing</t>
        </is>
      </c>
      <c r="N61" s="165" t="inlineStr">
        <is>
          <t>Product</t>
        </is>
      </c>
      <c r="O61" s="166" t="inlineStr">
        <is>
          <t>แบบฝึกหัด PLE-CC 1 ข้อ 101</t>
        </is>
      </c>
      <c r="P61" s="165" t="inlineStr">
        <is>
          <t>แบบฝึกหัด</t>
        </is>
      </c>
      <c r="Q61" s="165" t="inlineStr">
        <is>
          <t>เล่มม่วง</t>
        </is>
      </c>
      <c r="R61" s="165" t="inlineStr"/>
    </row>
    <row r="62" ht="24" customHeight="1" s="49">
      <c r="A62" s="165" t="n">
        <v>60</v>
      </c>
      <c r="B62" s="166" t="inlineStr">
        <is>
          <t>สูตรตำรับยาเม็ดชนิดหนึ่งมีส่วนประกอบของสารช่วย ได้แก่ Magnesium stearate, Croscarmellose sodium, Titanium dioxide, Hypromellose, FD&amp;C Yellow No.6 aluminum lake, และ Triacetin จัดเป็นยาเม็ดรูปแบบใด</t>
        </is>
      </c>
      <c r="C62" s="166" t="inlineStr"/>
      <c r="D62" s="166" t="inlineStr">
        <is>
          <t>Effervescent tablet</t>
        </is>
      </c>
      <c r="E62" s="166" t="inlineStr">
        <is>
          <t>Enteric coated tablet</t>
        </is>
      </c>
      <c r="F62" s="166" t="inlineStr">
        <is>
          <t>Plain uncoated tablet</t>
        </is>
      </c>
      <c r="G62" s="166" t="inlineStr">
        <is>
          <t>Film coated tablet</t>
        </is>
      </c>
      <c r="H62" s="166" t="inlineStr">
        <is>
          <t>Compaction coated tablet</t>
        </is>
      </c>
      <c r="I62" s="165" t="inlineStr">
        <is>
          <t>4</t>
        </is>
      </c>
      <c r="J62" s="166" t="inlineStr">
        <is>
          <t>✅ คำตอบที่ถูกต้อง: ข้อ ง. Film coated tablet (ยาเม็ดเคลือบฟิล์ม)
💡 Background:
สูตรตำรับการเคลือบฟิล์ม (Film coating formulation) ประกอบด้วย 4 องค์ประกอบสำคัญ: Film former (พอลิเมอร์ก่อฟิล์ม), Plasticizer (สารช่วยเพิ่มความยืดหยุ่น), Opacifier/Colorant (สารทึบแสงและสี), และ Solvent
🎯 ทำไมข้อนี้ถึงถูก:
สารช่วยในโจทย์ประกอบด้วย:
• Hypromellose (HPMC): พอลิเมอร์สร้างแผ่นฟิล์มหลัก (Film-forming polymer)
• Triacetin: สารช่วยเพิ่มความยืดหยุ่นของฟิล์ม (Plasticizer) ป้องกันฟิล์มเปราะแตก
• Titanium dioxide: สารช่วยทึบแสง (Opacifying agent) ปกป้องตัวยาจากแสง
• FD&amp;C Yellow No.6 aluminum lake: สีเคลือบผิวเม็ดยา
องค์ประกอบทั้งหมดนี้เป็นสูตรมาตรฐานของการผลิต ยาเม็ดเคลือบฟิล์ม (Film coated tablet)
🔍 ข้ออื่นผิดเพราะอะไร:
• ข้อ ก. Effervescent tablet: ต้องมีกรดอินทรีย์ (Citric/Tartaric acid) และ Sodium bicarbonate
• ข้อ ข. Enteric coated tablet: พอลิเมอร์ต้องเป็นกลุ่ม Phthalate/Methacrylic acid (CAP, HPMCP, Eudragit) ไม่ใช่ Hypromellose ธรรมดา
• ข้อ ค. Plain tablet: เป็นเม็ดยาไม่เคลือบ จะไม่มีส่วนประกอบของฟิล์มและ Plasticizer
• ข้อ จ. Compaction coated tablets: เม็ดเคลือบสองชั้นด้วยการตอกอัด ไม่ได้ใช้ฟิล์มพอลิเมอร์
📖 Guideline อ้างอิง:
Handbook of Pharmaceutical Excipients &amp; Aulton's Pharmaceutics (Film Coating Chapter)
📌 จุดจำก่อนสอบ:
HPMC (Hypromellose) + Triacetin + Titanium dioxide + Lake color = สูตรเคลือบฟิล์ม (Film coated tablet) ทันที!</t>
        </is>
      </c>
      <c r="K62" s="166" t="inlineStr"/>
      <c r="L62" s="166" t="inlineStr">
        <is>
          <t>Solid Dosage Forms</t>
        </is>
      </c>
      <c r="M62" s="166" t="inlineStr">
        <is>
          <t>Tablet Coating</t>
        </is>
      </c>
      <c r="N62" s="165" t="inlineStr">
        <is>
          <t>Product</t>
        </is>
      </c>
      <c r="O62" s="166" t="inlineStr">
        <is>
          <t>แบบฝึกหัด PLE-CC 1 ข้อ 113</t>
        </is>
      </c>
      <c r="P62" s="165" t="inlineStr">
        <is>
          <t>แบบฝึกหัด</t>
        </is>
      </c>
      <c r="Q62" s="165" t="inlineStr">
        <is>
          <t>เล่มม่วง</t>
        </is>
      </c>
      <c r="R62" s="165" t="inlineStr"/>
    </row>
    <row r="63" ht="24" customHeight="1" s="49">
      <c r="A63" s="165" t="n">
        <v>61</v>
      </c>
      <c r="B63" s="166" t="inlineStr">
        <is>
          <t>ผู้ป่วยนำเม็ดยาเคลือบฟิล์มออกจากแผง Alu-Alu ไปใส่ในกล่องพลาสติก PVC พบว่าเม็ดยาเหนียวติดกันเป็นพวงองุ่น สารช่วยในตำรับ (Excipient) ชนิดใดเป็นสาเหตุสำคัญที่ทำให้เกิดปัญหานี้เมื่อสัมผัสความชื้นและความร้อน</t>
        </is>
      </c>
      <c r="C63" s="166" t="inlineStr"/>
      <c r="D63" s="166" t="inlineStr">
        <is>
          <t>Microcrystalline cellulose</t>
        </is>
      </c>
      <c r="E63" s="166" t="inlineStr">
        <is>
          <t>Lactose</t>
        </is>
      </c>
      <c r="F63" s="166" t="inlineStr">
        <is>
          <t>Croscarmellose sodium</t>
        </is>
      </c>
      <c r="G63" s="166" t="inlineStr">
        <is>
          <t>Magnesium stearate</t>
        </is>
      </c>
      <c r="H63" s="166" t="inlineStr">
        <is>
          <t>Triacetin (Plasticizer)</t>
        </is>
      </c>
      <c r="I63" s="165" t="inlineStr">
        <is>
          <t>5</t>
        </is>
      </c>
      <c r="J63" s="166" t="inlineStr">
        <is>
          <t>✅ คำตอบที่ถูกต้อง: ข้อ จ. Triacetin (สารช่วยเพิ่มความยืดหยุ่นของฟิล์ม)
💡 Background:
พลาสติไซเซอร์ (Plasticizer) เช่น Triacetin ในชั้นเคลือบฟิล์ม ทำหน้าที่ลดอุณหภูมิการเปลี่ยนสถานะคล้ายแก้ว (Glass transition temperature: Tg) ของพอลิเมอร์เพื่อให้ฟิล์มมีความยืดหยุ่น ไม่แตกร้าว
🎯 ทำไมข้อนี้ถึงถูก:
เมื่อผู้ป่วยนำเม็ดยาออกจากแผง Alu-Alu (ซึ่งป้องกันความชื้นและไอระเหยได้สมบูรณ์) มาใส่ในตลับพลาสติก PVC ธรรมดาที่ยอมให้ความชื้นและอากาศซึมผ่านได้ ความชื้นและความร้อนจะทำให้สาร Triacetin เกิดการเคลื่อนที่มาสะสมที่ผิวหน้าของฟิล์ม (Plasticizer migration / Surface tackiness) ส่งผลให้ผิวของเม็ดยาเกิดความเหนียว (Sticky/Tacky) และดูดติดกันเป็นพวงองุ่น
🔍 ข้ออื่นผิดเพราะอะไร:
• ข้อ ก. Microcrystalline cellulose: เป็นสารเพิ่มปริมาณและสารช่วยแตกตัว ไม่ทำให้ผิวเม็ดยาเหนียวติดกัน
• ข้อ ข. Lactose: เป็นสารเพิ่มปริมาณแบบละลายน้ำ ไม่ก่อให้เกิดความเหนียวติดกันแบบพวงองุ่น
• ข้อ ค. Croscarmellose sodium: เป็น Superdisintegrant ภายในแกนเม็ด ไม่ได้อยู่ที่ผิวเคลือบ
• ข้อ ง. Magnesium stearate: เป็นสารหล่อลื่น (Lubricant) ไม่ชอบน้ำ มีฤทธิ์ลดแรงเสียดทาน ไม่ทำให้ผิวเหนียว
📖 Guideline อ้างอิง:
Handbook of Pharmaceutical Excipients (Triacetin Monograph) &amp; Remington: The Science and Practice of Pharmacy
📌 จุดจำก่อนสอบ:
ปัญหาเม็ดยาเคลือบฟิล์มเหนียวติดกัน (Tackiness/Agglomeration) เกิดจาก Plasticizer (Triacetin / PEG) ย้ายตัวมาที่ผิวเมื่อถูกความชื้นและความร้อน</t>
        </is>
      </c>
      <c r="K63" s="166" t="inlineStr"/>
      <c r="L63" s="166" t="inlineStr">
        <is>
          <t>Solid Dosage Forms</t>
        </is>
      </c>
      <c r="M63" s="166" t="inlineStr">
        <is>
          <t>Tablet Coating</t>
        </is>
      </c>
      <c r="N63" s="165" t="inlineStr">
        <is>
          <t>Product</t>
        </is>
      </c>
      <c r="O63" s="166" t="inlineStr">
        <is>
          <t>แบบฝึกหัด PLE-CC 1 ข้อ 114</t>
        </is>
      </c>
      <c r="P63" s="165" t="inlineStr">
        <is>
          <t>แบบฝึกหัด</t>
        </is>
      </c>
      <c r="Q63" s="165" t="inlineStr">
        <is>
          <t>เล่มม่วง</t>
        </is>
      </c>
      <c r="R63" s="165" t="inlineStr"/>
    </row>
    <row r="64" ht="24" customHeight="1" s="49">
      <c r="A64" s="165" t="n">
        <v>62</v>
      </c>
      <c r="B64" s="166" t="inlineStr">
        <is>
          <t>รูปสัญฐานทางผลึก (Polymorphic form) แบบใดของตัวยาสำคัญที่เหมาะสมที่สุดในการนำมาผลิตเป็นยาเม็ด เพื่อให้มีความคงตัวทางกายภาพสูงสุดตลอดอายุการเก็บรักษา</t>
        </is>
      </c>
      <c r="C64" s="166" t="inlineStr"/>
      <c r="D64" s="166" t="inlineStr">
        <is>
          <t>Monotropic polymorphs (Stable form)</t>
        </is>
      </c>
      <c r="E64" s="166" t="inlineStr">
        <is>
          <t>Enantiotropic polymorphs</t>
        </is>
      </c>
      <c r="F64" s="166" t="inlineStr">
        <is>
          <t>Amorphous anhydrates</t>
        </is>
      </c>
      <c r="G64" s="166" t="inlineStr">
        <is>
          <t>Crystalline hydrates</t>
        </is>
      </c>
      <c r="H64" s="166" t="inlineStr">
        <is>
          <t>Mixed solvates</t>
        </is>
      </c>
      <c r="I64" s="165" t="inlineStr">
        <is>
          <t>1</t>
        </is>
      </c>
      <c r="J64" s="166" t="inlineStr">
        <is>
          <t>✅ คำตอบที่ถูกต้อง: ข้อ ก. Monotropic polymorphs (ในรูป Stable polymorph)
💡 Background:
ปรากฏการณ์พหุสัณฐาน (Polymorphism) ในทางเภสัชกรรมแบ่งออกเป็น 2 ประเภทหลัก: Monotropic (มีรูปหนึ่งที่เสถียรที่สุดในทุกช่วงอุณหภูมิ) และ Enantiotropic (สามารถเปลี่ยนรูปกลับไปกลับมาระหว่างสองรูปได้ตามอุณหภูมิเปลี่ยนผ่าน)
🎯 ทำไมข้อนี้ถึงถูก:
ในการผลิตยาเม็ดที่ต้องการความคงตัวทางกายภาพตลอดอายุการเก็บรักษา (Shelf-life) ควรเลือกรูปผลึกที่เป็น Monotropic polymorph ในสภาวะที่เสถียรทางอุณหพลศาสตร์สูงสุด (Thermodynamically stable form) เพื่อป้องกันไม่ให้เกิดการเปลี่ยนรูปผลึก (Polymorphic transition) ระหว่างการเก็บรักษา ซึ่งอาจส่งผลให้การละลายและการดูดซึมของยาเปลี่ยนแปลงไป
🔍 ข้ออื่นผิดเพราะอะไร:
• ข้อ ข. Enantiotropic polymorphs: มีความเสี่ยงที่จะเปลี่ยนรูปไปมาระหว่างการเก็บรักษาหากอุณหภูมิผันผวน
• ข้อ ค. Amorphous anhydrates: มีพลังงานอิสระสูง ละลายเร็วแต่ไม่คงตัว มีแนวโน้มตกผลึกกลับเป็นผลึกแข็ง (Recrystallization) ทำให้การละลายลดลงกะทันหัน
• ข้อ ง. Crystalline hydrates: มักมีอัตราการละลายช้ากว่ารูป Anhydrous
• ข้อ จ. Mixed solvates: มีโมเลกุลตัวทำละลายอินทรีย์ติดอยู่ในผลึก มีความเป็นพิษจากตัวทำละลายตกค้าง
📖 Guideline อ้างอิง:
ICH Q6A Specifications: Test Procedures and Acceptance Criteria for New Drug Substances and New Drug Products (Decision Tree #4: Polymorphism)
📌 จุดจำก่อนสอบ:
ยาเม็ดเน้นความคงตัวตลอดอายุยา -&gt; เลือก Monotropic Stable Polymorph (รูปเสถียรที่สุด ป้องกันการเปลี่ยนรูปผลึก)</t>
        </is>
      </c>
      <c r="K64" s="166" t="inlineStr"/>
      <c r="L64" s="166" t="inlineStr">
        <is>
          <t>Solid Dosage Forms</t>
        </is>
      </c>
      <c r="M64" s="166" t="inlineStr">
        <is>
          <t>Tablet Manufacturing</t>
        </is>
      </c>
      <c r="N64" s="165" t="inlineStr">
        <is>
          <t>Product</t>
        </is>
      </c>
      <c r="O64" s="166" t="inlineStr">
        <is>
          <t>แบบฝึกหัด PLE-CC 1 ข้อ 115</t>
        </is>
      </c>
      <c r="P64" s="165" t="inlineStr">
        <is>
          <t>แบบฝึกหัด</t>
        </is>
      </c>
      <c r="Q64" s="165" t="inlineStr">
        <is>
          <t>เล่มม่วง</t>
        </is>
      </c>
      <c r="R64" s="165" t="inlineStr"/>
    </row>
    <row r="65" ht="24" customHeight="1" s="49">
      <c r="A65" s="165" t="n">
        <v>63</v>
      </c>
      <c r="B65" s="166" t="inlineStr">
        <is>
          <t>ผู้ป่วยมีรอยโรคผิวหนังพุพองและมีสะเก็ดสีน้ำผึ้ง (Honey-colored crusts) วินิจฉัยเป็น Impetigo บริเวณจำกัด ควรให้การรักษาด้วยยาในข้อใดจึงเหมาะสมที่สุด</t>
        </is>
      </c>
      <c r="C65" s="166" t="inlineStr"/>
      <c r="D65" s="166" t="inlineStr">
        <is>
          <t>Mupirocin 2% ointment ทาวันละ 2-3 ครั้ง</t>
        </is>
      </c>
      <c r="E65" s="166" t="inlineStr">
        <is>
          <t>Moisturizing cream ทาวันละ 2-3 ครั้ง</t>
        </is>
      </c>
      <c r="F65" s="166" t="inlineStr">
        <is>
          <t>Acyclovir 5% cream ทาวันละ 5 ครั้ง</t>
        </is>
      </c>
      <c r="G65" s="166" t="inlineStr">
        <is>
          <t>Acyclovir 400 mg tablet รับประทานวันละ 5 ครั้ง</t>
        </is>
      </c>
      <c r="H65" s="166" t="inlineStr">
        <is>
          <t>Desoximetasone 0.25% cream ทาวันละ 2 ครั้ง</t>
        </is>
      </c>
      <c r="I65" s="165" t="inlineStr">
        <is>
          <t>1</t>
        </is>
      </c>
      <c r="J65" s="166" t="inlineStr">
        <is>
          <t>✅ คำตอบที่ถูกต้อง: ข้อ ก. Mupirocin ointment ทาวันละ 2-3 ครั้ง
💡 Background:
แผลพุพองมีตุ่มหนองและสะเก็ดสีน้ำผึ้ง (Honey-colored crusts) เป็นลักษณะทางคลินิกจำเพาะของโรคตุ่มพุพอง (Impetigo) ซึ่งเกิดจากการติดเชื้อแบคทีเรีย Staphylococcus aureus หรือ Streptococcus pyogenes
🎯 ทำไมข้อนี้ถึงถูก:
แนวทางเวชปฏิบัติจากลแนะนำให้ใช้ยาปฏิชีวนะชนิดทาภายนอก ได้แก่ Topical Mupirocin 2% ointment หรือ Fusidic acid cream ทาวันละ 2-3 ครั้ง เป็นเวลา 5-7 วัน เป็นการรักษาลำดับแรก (First-line therapy) สำหรับแผล Impetigo บริเวณจำกัด
🔍 ข้ออื่นผิดเพราะอะไร:
• ข้อ ข. Moisting cream: ไม่มียาฆ่าเชื้อ ไม่สามารถกำจัดเชื้อแบคทีเรียได้
• ข้อ ค. และ ง. Acyclovir: เป็นยาต้านไวรัสสำหรับรักษาเริม (Herpes simplex) ไม่ครอบคลุมเชื้อแบคทีเรีย
• ข้อ จ. Desoximethasone cream: เป็นยาสเตียรอยด์ความแรงสูง เป็นข้อห้ามใช้ในแผลติดเชื้อแบคทีเรียเพราะจะกดภูมิคุ้มกันทำให้เชื้อลุกลามรุนแรง
📖 Guideline อ้างอิง:
Infectious Diseases Society of America (IDSA) Practice Guidelines for the Diagnosis and Management of Skin and Soft Tissue Infections
📌 จุดจำก่อนสอบ:
Impetigo แผลสะเก็ดสีน้ำผึ้ง = ติดเชื้อแบคทีเรีย รักษาด้วย Mupirocin ointment ทาวันละ 2-3 ครั้ง ห้ามใช้ Steroid เด็ดขาด!</t>
        </is>
      </c>
      <c r="K65" s="166" t="inlineStr"/>
      <c r="L65" s="166" t="inlineStr">
        <is>
          <t>Solid Dosage Forms</t>
        </is>
      </c>
      <c r="M65" s="166" t="inlineStr">
        <is>
          <t>Tablet Manufacturing</t>
        </is>
      </c>
      <c r="N65" s="165" t="inlineStr">
        <is>
          <t>Clinic</t>
        </is>
      </c>
      <c r="O65" s="166" t="inlineStr">
        <is>
          <t>แบบฝึกหัด PLE-CC 1 ข้อ 120</t>
        </is>
      </c>
      <c r="P65" s="165" t="inlineStr">
        <is>
          <t>แบบฝึกหัด</t>
        </is>
      </c>
      <c r="Q65" s="165" t="inlineStr">
        <is>
          <t>เล่มม่วง</t>
        </is>
      </c>
      <c r="R65" s="165" t="inlineStr"/>
    </row>
    <row r="66" ht="24" customHeight="1" s="49">
      <c r="A66" s="165" t="n">
        <v>64</v>
      </c>
      <c r="B66" s="166" t="inlineStr">
        <is>
          <t>ในสูตรตำรับยาเม็ดประกอบด้วย Microcrystalline cellulose, Starch, Lactose, Colloidal silicon dioxide, และ Sodium Lauryl Sulfate สารในข้อใดทำหน้าที่เป็นสารช่วยการไหล (Glidant) ของผงยา</t>
        </is>
      </c>
      <c r="C66" s="166" t="inlineStr"/>
      <c r="D66" s="166" t="inlineStr">
        <is>
          <t>Microcrystalline cellulose</t>
        </is>
      </c>
      <c r="E66" s="166" t="inlineStr">
        <is>
          <t>Starch</t>
        </is>
      </c>
      <c r="F66" s="166" t="inlineStr">
        <is>
          <t>Lactose</t>
        </is>
      </c>
      <c r="G66" s="166" t="inlineStr">
        <is>
          <t>Colloidal silicon dioxide</t>
        </is>
      </c>
      <c r="H66" s="166" t="inlineStr">
        <is>
          <t>Sodium Lauryl Sulfate</t>
        </is>
      </c>
      <c r="I66" s="165" t="inlineStr">
        <is>
          <t>4</t>
        </is>
      </c>
      <c r="J66" s="166" t="inlineStr">
        <is>
          <t>✅ คำตอบที่ถูกต้อง: ข้อ ง. Colloidal silicon dioxide
💡 Background:
สารช่วยการไหล (Glidants) ทำหน้าที่ลดแรงเสียดทานระหว่างอนุภาคของผงยาหรือแกรนูล (Interparticulate friction) และช่วยไล่ความชื้นที่ผิวอนุภาค ทำให้ผงยาสามารถไหลลงสู่แม่พิมพ์ (Die cavity) ของเครื่องตอกยาได้อย่างราบรื่นและสม่ำเสมอ
🎯 ทำไมข้อนี้ถึงถูก:
Colloidal silicon dioxide (CSD, Cab-O-Sil, Aerosil) มีขนาดอนุภาคเล็กระดับนาโนเมตร มีพื้นที่ผิวจำเพาะสูงมาก ทำหน้าที่แทรกตัวเกาะอยู่บนผิวอนุภาคผงยาขนาดใหญ่ ช่วยลดแรงเกาะติดและแรงเสียดทาน จึงเป็น Glidant ประสิทธิภาพสูงมาก นิยมใช้ในปริมาณต่ำ (0.1 - 1.0% w/w)
🔍 ข้ออื่นผิดเพราะอะไร:
• ข้อ ก. Microcrystalline cellulose: ทำหน้าที่เป็นสารเพิ่มปริมาณ (Diluent/Filler) และสารช่วยแตกตัว (Disintegrant)
• ข้อ ข. Starch: ทำหน้าที่เป็น Binder, Diluent หรือ Disintegrant
• ข้อ ค. Lactose: ทำหน้าที่เป็น Diluent/Filler
• ข้อ จ. SLS (Sodium lauryl sulfate): ทำหน้าที่เป็น Surfactant / Wetting agent / Lubricant
📖 Guideline อ้างอิง:
Handbook of Pharmaceutical Excipients (Colloidal Silicon Dioxide Monograph) &amp; Aulton's Pharmaceutics
📌 จุดจำก่อนสอบ:
Glidants หลักที่ออกสอบบ่อย: Colloidal silicon dioxide (Aerosil), Talcum, Corn starch (แห้ง)</t>
        </is>
      </c>
      <c r="K66" s="166" t="inlineStr"/>
      <c r="L66" s="166" t="inlineStr">
        <is>
          <t>Solid Dosage Forms</t>
        </is>
      </c>
      <c r="M66" s="166" t="inlineStr">
        <is>
          <t>Powders &amp; Granules</t>
        </is>
      </c>
      <c r="N66" s="165" t="inlineStr">
        <is>
          <t>Product</t>
        </is>
      </c>
      <c r="O66" s="166" t="inlineStr">
        <is>
          <t>ข้อสอบจริง 2567 ข้อ 15</t>
        </is>
      </c>
      <c r="P66" s="165" t="inlineStr">
        <is>
          <t>ข้อสอบเก่า</t>
        </is>
      </c>
      <c r="Q66" s="165" t="inlineStr">
        <is>
          <t>2567</t>
        </is>
      </c>
      <c r="R66" s="165" t="inlineStr"/>
    </row>
    <row r="67" ht="24" customHeight="1" s="49">
      <c r="A67" s="167" t="n">
        <v>65</v>
      </c>
      <c r="B67" s="166" t="inlineStr">
        <is>
          <t>การทดสอบใดไม่สามารถนำมาใช้ประเมินความสม่ำเสมอของขนาดยา (Uniformity of dosage units) ตามเกณฑ์ USP &lt;905&gt; ในยาเม็ดชนิดไม่เคลือบ (Uncoated tablet) ที่มีตัวยาสำคัญ 10 mg และน้ำหนักเม็ดเฉลี่ย 200 mg</t>
        </is>
      </c>
      <c r="C67" s="166" t="inlineStr"/>
      <c r="D67" s="166" t="inlineStr">
        <is>
          <t>Weight Variation (WV)</t>
        </is>
      </c>
      <c r="E67" s="166" t="inlineStr">
        <is>
          <t>Content Uniformity (CU)</t>
        </is>
      </c>
      <c r="F67" s="166" t="inlineStr">
        <is>
          <t>Dissolution test</t>
        </is>
      </c>
      <c r="G67" s="166" t="inlineStr">
        <is>
          <t>Assay test</t>
        </is>
      </c>
      <c r="H67" s="166" t="inlineStr">
        <is>
          <t>Disintegration test</t>
        </is>
      </c>
      <c r="I67" s="167" t="inlineStr">
        <is>
          <t>1</t>
        </is>
      </c>
      <c r="J67" s="166" t="inlineStr">
        <is>
          <t>✅ คำตอบที่ถูกต้อง: ข้อ ก. Weight Variation (WV)
💡 Background:
ตามเภสัชตำรับ USP &lt;905&gt; Uniformity of Dosage Units กำหนดเงื่อนไขการเลือกใช้วิธีทดสอบความสม่ำเสมอของขนาดยาสำหรับยาเม็ดชนิดไม่เคลือบ (Uncoated tablets) ว่าจะสามารถใช้วิธี Weight Variation (WV) แทนวิธี Content Uniformity (CU) ได้หรือไม่
🎯 ทำไมข้อนี้ถึงถูก:
เงื่อนไขตาม USP &lt;905&gt; กำหนดให้ใช้ Weight Variation (WV) ได้ก็ต่อเมื่อ:
1. ตัวยาสำคัญมีปริมาณตั้งแต่ 25 mg ขึ้นไป ต่อหน่วยเม็ดยา และ
2. ตัวยาสำคัญคิดเป็นสัดส่วนตั้งแต่ 25% w/w ของน้ำหนักเม็ดยารวมขึ้นไป
ในโจทย์นี้ ตัวยาสำคัญมี 10 mg (&lt; 25 mg) และคิดเป็นสัดส่วนเพียง (10 / 200) × 100% = 5% (&lt; 25%) ไม่เข้าเกณฑ์ทั้งสองข้อ ดังนั้น จึงไม่สามารถใช้วิธี Weight Variation (WV) ได้ ต้องบังคับใช้วิธี Content Uniformity (CU) เท่านั้น
🔍 ข้ออื่นผิดเพราะอะไร:
• ข้อ ข. Content Uniformity (CU): เป็นวิธีที่ถูกต้องและจำเป็นต้องทำสำหรับยาเม็ด low dose นี้
• ข้อ ค., ง., จ.: เป็นหัวข้อทดสอบมาตรฐานอื่นๆ ของยาเม็ด ไม่ใช่เงื่อนไขของ USP &lt;905&gt;
📖 Guideline อ้างอิง:
United States Pharmacopeia USP &lt;905&gt; Uniformity of Dosage Units (Table 1: Application of Content Uniformity and Weight Variation Tests)
📌 จุดจำก่อนสอบ:
ท่องเกณฑ์ USP &lt;905&gt; ยาเม็ด Uncoated: ใช้ Weight Variation ได้เมื่อ &gt;= 25 mg และ &gt;= 25% (ถ้าต่ำกว่า 25 mg หรือต่ำกว่า 25% บังคับทำ Content Uniformity เสมอ)</t>
        </is>
      </c>
      <c r="K67" s="166" t="inlineStr"/>
      <c r="L67" s="166" t="inlineStr">
        <is>
          <t>Solid Dosage Forms</t>
        </is>
      </c>
      <c r="M67" s="166" t="inlineStr">
        <is>
          <t>Tablet Manufacturing</t>
        </is>
      </c>
      <c r="N67" s="165" t="inlineStr">
        <is>
          <t>Product</t>
        </is>
      </c>
      <c r="O67" s="166" t="inlineStr">
        <is>
          <t>ข้อสอบจริง 2567 ข้อ 17</t>
        </is>
      </c>
      <c r="P67" s="165" t="inlineStr">
        <is>
          <t>ข้อสอบเก่า</t>
        </is>
      </c>
      <c r="Q67" s="165" t="inlineStr">
        <is>
          <t>2567</t>
        </is>
      </c>
      <c r="R67" s="165" t="inlineStr"/>
    </row>
    <row r="68" ht="24" customHeight="1" s="49">
      <c r="A68" s="167" t="n">
        <v>66</v>
      </c>
      <c r="B68" s="166" t="inlineStr">
        <is>
          <t>ในระหว่างการผลิตยาเม็ดพบปัญหาน้ำหนักเม็ดยาไม่สม่ำเสมอ (Weight variation) เนื่องจากผงยาไหลลงสู่แม่พิมพ์ตอกยาได้ไม่ดี ควรแก้ไขสูตรตำรับโดยการเติมสารในข้อใด</t>
        </is>
      </c>
      <c r="C68" s="166" t="inlineStr"/>
      <c r="D68" s="166" t="inlineStr">
        <is>
          <t>Polyethylene Glycol (PEG)</t>
        </is>
      </c>
      <c r="E68" s="166" t="inlineStr">
        <is>
          <t>Calcium phosphate dibasic</t>
        </is>
      </c>
      <c r="F68" s="166" t="inlineStr">
        <is>
          <t>Titanium Dioxide (TiO2)</t>
        </is>
      </c>
      <c r="G68" s="166" t="inlineStr">
        <is>
          <t>Kaolin / Clay</t>
        </is>
      </c>
      <c r="H68" s="166" t="inlineStr">
        <is>
          <t>Colloidal silica (Colloidal silicon dioxide)</t>
        </is>
      </c>
      <c r="I68" s="167" t="inlineStr">
        <is>
          <t>5</t>
        </is>
      </c>
      <c r="J68" s="166" t="inlineStr">
        <is>
          <t>✅ คำตอบที่ถูกต้อง: ข้อ จ. Colloidal silica (Colloidal silicon dioxide)
💡 Background:
ปัญหาเม็ดยามีน้ำหนักไม่สม่ำเสมอ (Weight variation problem) มีสาเหตุหลักมาจากการที่ผงยาหรือแกรนูลมีความสามารถในการไหลไม่ดี (Poor flowability) ไหลลงสู่แม่พิมพ์ (Die) ไม่สม่ำเสมอในแต่ละจังหวะการตอก
🎯 ทำไมข้อนี้ถึงถูก:
การแก้ไขปัญหาการไหลไม่ดีของผงยาทำได้โดยการเติม สารช่วยการไหล (Glidant) ซึ่ง Colloidal silica (Aerosil / Colloidal silicon dioxide) เป็น Glidant ประสิทธิภาพสูงมาก ช่วยลดแรงเสียดทานระหว่างอนุภาคผงยา ทำให้ผงยาไหลลงสู่แม่พิมพ์ตอกยาได้อย่างรวดเร็วและสม่ำเสมอ ช่วยแก้ไขปัญหาน้ำหนักเม็ดยาผันผวนได้อย่างมีประสิทธิภาพ
🔍 ข้ออื่นผิดเพราะอะไร:
• ข้อ ก. PEG: ใช้เป็น Plasticizer หรือ Water-soluble lubricant
• ข้อ ข. Calcium phosphate: เป็นสารเพิ่มปริมาณ (Insoluble diluent)
• ข้อ ค. TiO2 (Titanium dioxide): เป็นสารทึบแสง (Opacifying agent) ในการเคลือบฟิล์ม
• ข้อ ง. Clay: เป็นสารช่วยดูดซับความชื้น ไม่ใช่ Glidant หลัก
📖 Guideline อ้างอิง:
Aulton's Pharmaceutics: The Design and Manufacture of Medicines &amp; Handbook of Pharmaceutical Excipients
📌 จุดจำก่อนสอบ:
น้ำหนักเม็ดยาไม่สม่ำเสมอ (Weight variation) จากผงยาไหลไม่ดี -&gt; แก้ด้วยการเติม Glidant (Colloidal silica / Talcum)</t>
        </is>
      </c>
      <c r="K68" s="166" t="inlineStr"/>
      <c r="L68" s="166" t="inlineStr">
        <is>
          <t>Solid Dosage Forms</t>
        </is>
      </c>
      <c r="M68" s="166" t="inlineStr">
        <is>
          <t>Powders &amp; Granules</t>
        </is>
      </c>
      <c r="N68" s="165" t="inlineStr">
        <is>
          <t>Product</t>
        </is>
      </c>
      <c r="O68" s="166" t="inlineStr">
        <is>
          <t>ข้อสอบจริง 2567 ข้อ 96</t>
        </is>
      </c>
      <c r="P68" s="165" t="inlineStr">
        <is>
          <t>ข้อสอบเก่า</t>
        </is>
      </c>
      <c r="Q68" s="165" t="inlineStr">
        <is>
          <t>2567</t>
        </is>
      </c>
      <c r="R68" s="165" t="inlineStr"/>
    </row>
    <row r="69" ht="24" customHeight="1" s="49">
      <c r="A69" s="167" t="n">
        <v>67</v>
      </c>
      <c r="B69" s="166" t="inlineStr">
        <is>
          <t>การทดสอบการละลาย (Dissolution test) ตามเภสัชตำรับ USP &lt;711&gt; ที่กำหนดให้ทดสอบ 2 ขั้นตอน ได้แก่ Acid stage (สภาวะกรด 2 ชั่วโมง) แล้วตามด้วย Buffer stage (pH 6.8) เป็นการทดสอบสำหรับยารูปแบบใด</t>
        </is>
      </c>
      <c r="C69" s="166" t="inlineStr"/>
      <c r="D69" s="166" t="inlineStr">
        <is>
          <t>Immediate-release tablets</t>
        </is>
      </c>
      <c r="E69" s="166" t="inlineStr">
        <is>
          <t>Extended-release tablets</t>
        </is>
      </c>
      <c r="F69" s="166" t="inlineStr">
        <is>
          <t>Chewable tablets</t>
        </is>
      </c>
      <c r="G69" s="166" t="inlineStr">
        <is>
          <t>Delayed-release tablets (Enteric-coated)</t>
        </is>
      </c>
      <c r="H69" s="166" t="inlineStr">
        <is>
          <t>Sublingual tablets</t>
        </is>
      </c>
      <c r="I69" s="167" t="inlineStr">
        <is>
          <t>4</t>
        </is>
      </c>
      <c r="J69" s="166" t="inlineStr">
        <is>
          <t>✅ คำตอบที่ถูกต้อง: ข้อ ง. Delayed-release tablets (ยาเม็ดเคลือบ Enteric-coated)
💡 Background:
ตามเภสัชตำรับ USP &lt;711&gt; Dissolution การทดสอบการละลายของยาเม็ดแบบแตกตัวในลำไส้ (Delayed-release dosage forms) กำหนดให้ทดสอบใน 2 สภาวะจำลองทางเดินอาหาร (Two-stage dissolution testing)
🎯 ทำไมข้อนี้ถึงถูก:
การทดสอบ Dissolution ของ Delayed-release tablets (Enteric-coated) ประกอบด้วย:
1. Acid stage (สภาวะกรดจำลองในกระเพาะอาหาร): ใช้ 0.1 N HCl (pH 1.2) เป็นเวลา 2 ชั่วโมง ยาต้องไม่ละลาย (ไม่เกิน 10%)
2. Buffer stage (สภาวะด่างจำลองในลำไส้เล็ก): ปรับ pH เป็นฟอสเฟตบัฟเฟอร์ (pH 6.8) ตัวยาต้องปลดปล่อยตามเกณฑ์ Tolerance Q ภายในเวลาที่กำหนด
🔍 ข้ออื่นผิดเพราะอะไร:
• ข้อ ก. Immediate-release tablets: ทดสอบในสื่อละลายเฟสเดียว เช่น น้ำ หรือ 0.1 N HCl หรือ Buffer ตัวเดียว
• ข้อ ข. Extended-release tablets: ทดสอบการปลดปล่อยต่อเนื่องตามช่วงเวลาที่กำหนด ไม่จำเป็นต้องมี Acid stage สำหรับลำไส้โดยเฉพาะ
• ข้อ ค. Chewable tablets: ส่วนใหญ่ทดสอบการแตกตัวหรือการละลายเฟสเดียว
• ข้อ จ. Sublingual tablets: ละลายในช่องปาก ไม่ผ่านการทดสอบ Acid stage
📖 Guideline อ้างอิง:
United States Pharmacopeia USP &lt;711&gt; Dissolution (Procedure: Delayed-Release Dosage Forms)
📌 จุดจำก่อนสอบ:
Two-stage Dissolution (Acid stage 2 ชม. ต่อด้วย Buffer stage pH 6.8) = Delayed-release / Enteric-coated tablets เสมอ!</t>
        </is>
      </c>
      <c r="K69" s="166" t="inlineStr"/>
      <c r="L69" s="166" t="inlineStr">
        <is>
          <t>Solid Dosage Forms</t>
        </is>
      </c>
      <c r="M69" s="166" t="inlineStr">
        <is>
          <t>Tablet Coating</t>
        </is>
      </c>
      <c r="N69" s="165" t="inlineStr">
        <is>
          <t>Product</t>
        </is>
      </c>
      <c r="O69" s="166" t="inlineStr">
        <is>
          <t>ข้อสอบจริง 2566 Day 1 ข้อ 25</t>
        </is>
      </c>
      <c r="P69" s="165" t="inlineStr">
        <is>
          <t>ข้อสอบเก่า</t>
        </is>
      </c>
      <c r="Q69" s="165" t="inlineStr">
        <is>
          <t>2566</t>
        </is>
      </c>
      <c r="R69" s="165" t="inlineStr"/>
    </row>
    <row r="70" ht="24" customHeight="1" s="49">
      <c r="A70" s="167" t="n">
        <v>68</v>
      </c>
      <c r="B70" s="166" t="inlineStr">
        <is>
          <t>ตามเภสัชตำรับจากล USP &lt;905&gt; ยาเม็ดเคลือบน้ำตาล (Sugar-coated tablets) ไม่ได้รับอนุญาตให้ใช้วิธีการทดสอบใดในการประเมินความสม่ำเสมอของขนาดยา (Uniformity of dosage units)</t>
        </is>
      </c>
      <c r="C70" s="166" t="inlineStr"/>
      <c r="D70" s="166" t="inlineStr">
        <is>
          <t>Dissolution test</t>
        </is>
      </c>
      <c r="E70" s="166" t="inlineStr">
        <is>
          <t>Disintegration test</t>
        </is>
      </c>
      <c r="F70" s="166" t="inlineStr">
        <is>
          <t>Weight variation (WV)</t>
        </is>
      </c>
      <c r="G70" s="166" t="inlineStr">
        <is>
          <t>Assay test</t>
        </is>
      </c>
      <c r="H70" s="166" t="inlineStr">
        <is>
          <t>Content uniformity (CU)</t>
        </is>
      </c>
      <c r="I70" s="167" t="inlineStr">
        <is>
          <t>3</t>
        </is>
      </c>
      <c r="J70" s="166" t="inlineStr">
        <is>
          <t>✅ คำตอบที่ถูกต้อง: ข้อ ค. Weight variation (ไม่สามารถใช้แทน Content Uniformity ได้)
💡 Background:
ตามเกณฑ์ USP &lt;905&gt; Uniformity of Dosage Units การประเมินความสม่ำเสมอของขนาดยาในผลิตภัณฑ์สำเร็จรูปสามารถทำได้ 2 วิธี คือ Content Uniformity (CU) และ Weight Variation (WV)
🎯 ทำไมข้อนี้ถึงถูก:
สำหรับ ยาเม็ดเคลือบน้ำตาล (Sugar-coated tablets) เนื่องจากกระบวนการเคลือบน้ำตาลทำให้น้ำหนักของชั้นเคลือบในแต่ละเม็ดมีความผันผวนสูงมาก (น้ำหนักที่เพิ่มขึ้นมาจากน้ำตาลและแป้งไม่ใช่ตัวยา) เภสัชตำรับ USP &lt;905&gt; จึง ไม่อนุญาต ให้ใช้วิธี Weight Variation (WV) สำหรับยาเม็ดเคลือบน้ำตาล ไม่ว่าขนาดยาจะสูงหรือต่ำ ต้องทดสอบด้วยวิธี Content Uniformity (CU) เสมอ
🔍 ข้ออื่นผิดเพราะอะไร:
• ข้อ ก. Dissolution: บังคับตรวจตาม Monograph เพื่อดูการละลาย
• ข้อ ข. Disintegration: เป็นการทดสอบการแตกตัวของชั้นน้ำตาลและแกนเม็ด
• ข้อ ง. Assay: บังคับตรวจหาปริมาณตัวยาสำคัญในผลิตภัณฑ์
• ข้อ จ. Content Uniformity (CU): เป็นวิธีบังคับที่ต้องทำสำหรับยาเม็ดเคลือบน้ำตาล
📖 Guideline อ้างอิง:
United States Pharmacopeia USP &lt;905&gt; Uniformity of Dosage Units (Table 1 footnote regarding Sugar-coated tablets)
📌 จุดจำก่อนสอบ:
USP &lt;905&gt;: ยาเม็ดเคลือบน้ำตาล (Sugar-coated) ห้ามใช้วิธี Weight Variation เด็ดขาด บังคับทำ Content Uniformity (CU) เสมอ!</t>
        </is>
      </c>
      <c r="K70" s="166" t="inlineStr"/>
      <c r="L70" s="166" t="inlineStr">
        <is>
          <t>Solid Dosage Forms</t>
        </is>
      </c>
      <c r="M70" s="166" t="inlineStr">
        <is>
          <t>Tablet Coating</t>
        </is>
      </c>
      <c r="N70" s="165" t="inlineStr">
        <is>
          <t>Product</t>
        </is>
      </c>
      <c r="O70" s="166" t="inlineStr">
        <is>
          <t>ข้อสอบจริง 2566 Day 1 ข้อ 46</t>
        </is>
      </c>
      <c r="P70" s="165" t="inlineStr">
        <is>
          <t>ข้อสอบเก่า</t>
        </is>
      </c>
      <c r="Q70" s="165" t="inlineStr">
        <is>
          <t>2566</t>
        </is>
      </c>
      <c r="R70" s="165" t="inlineStr"/>
    </row>
    <row r="71" ht="24" customHeight="1" s="49">
      <c r="A71" s="167" t="n">
        <v>69</v>
      </c>
      <c r="B71" s="166" t="inlineStr">
        <is>
          <t>ในการทดสอบการละลาย (Dissolution test) ของยาเม็ด Acetaminophen tablets ตามเภสัชตำรับ USP กำหนดค่า Tolerance Q = 80% ที่เวลา 30 นาที เกณฑ์การยอมรับในขั้นที่ 1 (Stage S1 จำนวน 6 เม็ด) คือข้อใด</t>
        </is>
      </c>
      <c r="C71" s="166" t="inlineStr"/>
      <c r="D71" s="166" t="inlineStr">
        <is>
          <t>แต่ละเม็ดต้องละลายได้ไม่ต่ำกว่า 75%</t>
        </is>
      </c>
      <c r="E71" s="166" t="inlineStr">
        <is>
          <t>แต่ละเม็ดต้องละลายได้ไม่ต่ำกว่า 80% (Q)</t>
        </is>
      </c>
      <c r="F71" s="166" t="inlineStr">
        <is>
          <t>แต่ละเม็ดต้องละลายได้ไม่ต่ำกว่า 85% (Q + 5%)</t>
        </is>
      </c>
      <c r="G71" s="166" t="inlineStr">
        <is>
          <t>แต่ละเม็ดต้องละลายได้ไม่ต่ำกว่า 90% (Q + 10%)</t>
        </is>
      </c>
      <c r="H71" s="166" t="inlineStr">
        <is>
          <t>ค่าเฉลี่ยของ 6 เม็ดต้องไม่ต่ำกว่า 80% และไม่มีเม็ดใดต่ำกว่า 65%</t>
        </is>
      </c>
      <c r="I71" s="167" t="inlineStr">
        <is>
          <t>3</t>
        </is>
      </c>
      <c r="J71" s="166" t="inlineStr">
        <is>
          <t>✅ คำตอบที่ถูกต้อง: ข้อ ค. แต่ละเม็ดต้องละลายไม่ต่ำกว่า 85% (Q + 5%)
💡 Background:
ตามเภสัชตำรับ USP Monograph for Acetaminophen Tablets กำหนดเกณฑ์ Tolerance Q = 80% ที่เวลา 30 นาที และตาม USP &lt;711&gt; เกณฑ์การยอมรับในขั้นที่ 1 (Stage S1: ทดสอบ 6 เม็ด) กำหนดว่าแต่ละเม็ดต้องมีค่าไม่น้อยกว่า Q + 5%
🎯 ทำไมข้อนี้ถึงถูก:
เมื่อค่าเกณฑ์มาตรฐาน Q = 80% ดังนั้น ในการทดสอบขั้น S1 เม็ดยาทั้ง 6 เม็ดจะต้องละลายได้ไม่น้อยกว่า Q + 5% คือ 80% + 5% = 85% จึงจะผ่านเกณฑ์การทดสอบการละลายในขั้นแรกได้ทันทีโดยไม่ต้องตรวจต่อในขั้น S2
🔍 ข้ออื่นผิดเพราะอะไร:
• ข้อ ก. 75%: ต่ำกว่าเกณฑ์มาตรฐาน
• ข้อ ข. 80%: เป็นเพียงค่าเกณฑ์ Tolerance Q ไม่ใช่เกณฑ์ขั้น S1 (ซึ่งต้องได้ Q + 5%)
• ข้อ ง. 90%: เป็นเกณฑ์ที่สูงเกินข้อกำหนดมาตรฐาน USP
• ข้อ จ. เฉลี่ย 80% และไม่มีเม็ดใดต่ำกว่า 65%: เป็นรูปแบบเกณฑ์ของขั้น S2 ไม่ใช่ S1
📖 Guideline อ้างอิง:
United States Pharmacopeia USP &lt;711&gt; Dissolution (Acceptance Table 1) &amp; USP Monograph: Acetaminophen Tablets
📌 จุดจำก่อนสอบ:
Dissolution ขั้น S1 (6 เม็ด): ทุกเม็ดต้อง &gt;= Q + 5%! (ถ้า Q = 80% -&gt; ทุกเม็ดต้อง &gt;= 85%)</t>
        </is>
      </c>
      <c r="K71" s="166" t="inlineStr"/>
      <c r="L71" s="166" t="inlineStr">
        <is>
          <t>Solid Dosage Forms</t>
        </is>
      </c>
      <c r="M71" s="166" t="inlineStr">
        <is>
          <t>Tablet Manufacturing</t>
        </is>
      </c>
      <c r="N71" s="165" t="inlineStr">
        <is>
          <t>Product</t>
        </is>
      </c>
      <c r="O71" s="166" t="inlineStr">
        <is>
          <t>ข้อสอบจริง 2566 Day 2 ข้อ 89</t>
        </is>
      </c>
      <c r="P71" s="165" t="inlineStr">
        <is>
          <t>ข้อสอบเก่า</t>
        </is>
      </c>
      <c r="Q71" s="165" t="inlineStr">
        <is>
          <t>2566</t>
        </is>
      </c>
      <c r="R71" s="165" t="inlineStr"/>
    </row>
    <row r="72" ht="24" customHeight="1" s="49">
      <c r="A72" s="167" t="n">
        <v>70</v>
      </c>
      <c r="B72" s="166" t="inlineStr">
        <is>
          <t>แพทย์์สั่งจ่ายยา metformin hydrochloride extended release 750 mg, metformin hydrochloride wo201 - etwind prospective = Retrospective X - ~ 1982 - e extended release ประกอบด้วย metformin hydrochloride, boric acid, HCMC, SCMC, calcium alginate, magnesium stearate จากตำรับยานี้เป็นการพัฒนายาให้ออกฤทธิ์ในรูปแบบใด</t>
        </is>
      </c>
      <c r="C72" s="166" t="inlineStr"/>
      <c r="D72" s="166" t="inlineStr">
        <is>
          <t>Matrix type</t>
        </is>
      </c>
      <c r="E72" s="166" t="inlineStr">
        <is>
          <t>Reservoir type</t>
        </is>
      </c>
      <c r="F72" s="166" t="inlineStr">
        <is>
          <t>Multiple unit system</t>
        </is>
      </c>
      <c r="G72" s="166" t="inlineStr">
        <is>
          <t>Osmotic pump</t>
        </is>
      </c>
      <c r="H72" s="166" t="inlineStr">
        <is>
          <t>Membrane controlled type</t>
        </is>
      </c>
      <c r="I72" s="167" t="n">
        <v>1</v>
      </c>
      <c r="J72" s="166" t="inlineStr">
        <is>
          <t>✅ คำตอบที่ถูกต้อง: ข้อ ก. Matrix type
💡 Background:
การคำนวณทางเภสัชกรรมต้องอาศัยความแม่นยำในการแปลงหน่วยความเข้มข้น, mEq, mosmol และ rate of infusion เพื่อความปลอดภัยของผู้ป่วย
🎯 ทำไมข้อนี้ถึงถูก:
Matrix type 💡 คำอธิบายและเหตุผลทางเภสัชกรรม:
💡 คำอธิบายและเหตุผลทางเภสัชกรรม:
การเลือก Matrix type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(Reservoir type): IR (Infrared) spectroscopy วิเคราะห์ functional groups จาก stretching/bending vibrations C=O ~1700 cm-1, O-H ~3200-3550 cm-1
• ข้อ ค. (Multiple unit system): Multiple unit system ไม่ตรงกับข้อบ่งใช้หรือกลไกการออกฤทธิ์ที่ถูกต้องตาม Thai Pharmacopoeia / USP &lt;1151&gt; GMP Guidelines
• ข้อ ง. (Osmotic pump): Osmotic pump ไม่ตรงกับข้อบ่งใช้หรือกลไกการออกฤทธิ์ที่ถูกต้องตาม Thai Pharmacopoeia / USP &lt;1151&gt; GMP Guidelines
• ข้อ จ. (Membrane controlled type): Membrane controlled type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2" s="166" t="inlineStr"/>
      <c r="L72" s="166" t="inlineStr">
        <is>
          <t>Solid Dosage Forms</t>
        </is>
      </c>
      <c r="M72" s="166" t="inlineStr">
        <is>
          <t>Tablet Manufacturing</t>
        </is>
      </c>
      <c r="N72" s="165" t="inlineStr">
        <is>
          <t>Product</t>
        </is>
      </c>
      <c r="O72" s="166" t="inlineStr">
        <is>
          <t>ข้อ 63 (PLE_CC1_2562_Key.md)</t>
        </is>
      </c>
      <c r="P72" s="165" t="inlineStr">
        <is>
          <t>ข้อสอบเก่า</t>
        </is>
      </c>
      <c r="Q72" s="165" t="inlineStr">
        <is>
          <t>2562</t>
        </is>
      </c>
      <c r="R72" s="165" t="inlineStr"/>
    </row>
    <row r="73" ht="24" customHeight="1" s="49">
      <c r="A73" s="167" t="n">
        <v>71</v>
      </c>
      <c r="B73" s="166" t="inlineStr">
        <is>
          <t>ให้ข้อมูลยา carbamazepine CR ดังนี้</t>
        </is>
      </c>
      <c r="C73" s="166" t="inlineStr"/>
      <c r="D73" s="166" t="inlineStr">
        <is>
          <t>รูปแบบควบคุมการปลดปล่อยยา</t>
        </is>
      </c>
      <c r="E73" s="166" t="inlineStr">
        <is>
          <t>สารช่วยในการปลดปล่อยตัวยา acrylic ester</t>
        </is>
      </c>
      <c r="F73" s="166" t="inlineStr">
        <is>
          <t>สามารถบดเม็ดยา แต่ห้ามเคี้ยว</t>
        </is>
      </c>
      <c r="G73" s="166" t="inlineStr">
        <is>
          <t>หน้าที่ titanium dioxide คือ opacifier</t>
        </is>
      </c>
      <c r="H73" s="166" t="inlineStr">
        <is>
          <t>Croscarmellose ทำให้ตัวยาปลดปล่อยนานกว่า plain tablets</t>
        </is>
      </c>
      <c r="I73" s="167" t="n">
        <v>1</v>
      </c>
      <c r="J73" s="166" t="inlineStr">
        <is>
          <t>✅ คำตอบที่ถูกต้อง: ข้อ ก. รูปแบบควบคุมการปลดปล่อยยา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รูปแบบควบคุมการปลดปล่อยยา 💡 คำอธิบายและเหตุผลทางเภสัชกรรม:
💡 คำอธิบายและเหตุผลทางเภสัชกรรม:
การเลือก รูปแบบควบคุมการปลดปล่อยยา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(สารช่วยในการปลดปล่อยตัวยา acrylic ester): สารช่วยในการปลดปล่อยตัวยา acrylic ester ไม่ตรงกับข้อบ่งใช้หรือกลไกการออกฤทธิ์ที่ถูกต้องตาม Thai Pharmacopoeia / USP &lt;1151&gt; GMP Guidelines
• ข้อ ค. (สามารถบดเม็ดยา แต่ห้ามเคี้ยว): สามารถบดเม็ดยา แต่ห้ามเคี้ยว ไม่ตรงกับข้อบ่งใช้หรือกลไกการออกฤทธิ์ที่ถูกต้องตาม Thai Pharmacopoeia / USP &lt;1151&gt; GMP Guidelines
• ข้อ ง. (หน้าที่ titanium dioxide คือ opacifier): หน้าที่ titanium dioxide คือ opacifier ไม่ตรงกับข้อบ่งใช้หรือกลไกการออกฤทธิ์ที่ถูกต้องตาม Thai Pharmacopoeia / USP &lt;1151&gt; GMP Guidelines
• ข้อ จ. (Croscarmellose ทำให้ตัวยาปลดปล่อยนานกว่า plain tablets): Croscarmellose sodium เป็น superdisintegrant ใช้ใน tablet/capsule ทั้ง intragranular และ extragranular เพื่อเพิ่มอัตราการสลายตัว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3" s="166" t="inlineStr"/>
      <c r="L73" s="166" t="inlineStr">
        <is>
          <t>Solid Dosage Forms</t>
        </is>
      </c>
      <c r="M73" s="166" t="inlineStr">
        <is>
          <t>Tablet Manufacturing</t>
        </is>
      </c>
      <c r="N73" s="165" t="inlineStr">
        <is>
          <t>Product</t>
        </is>
      </c>
      <c r="O73" s="166" t="inlineStr">
        <is>
          <t>ข้อ 105 (PLE_CC1_2562_Key.md)</t>
        </is>
      </c>
      <c r="P73" s="167" t="inlineStr">
        <is>
          <t>ข้อสอบเก่า</t>
        </is>
      </c>
      <c r="Q73" s="165" t="inlineStr">
        <is>
          <t>2562</t>
        </is>
      </c>
      <c r="R73" s="165" t="inlineStr"/>
    </row>
    <row r="74" ht="24" customHeight="1" s="49">
      <c r="A74" s="167" t="n">
        <v>72</v>
      </c>
      <c r="B74" s="166" t="inlineStr">
        <is>
          <t>ข้อใดถูกต้องเกี่ยวกับคุณสมบัติของสารที่เป็นส่วนประกอบในชั้น coat ของ cyclophosphamide coated tablet O</t>
        </is>
      </c>
      <c r="C74" s="166" t="inlineStr"/>
      <c r="D74" s="166" t="inlineStr">
        <is>
          <t>Sucrose - sweetening agent</t>
        </is>
      </c>
      <c r="E74" s="166" t="inlineStr">
        <is>
          <t>Titanium dioxide ı opacifier</t>
        </is>
      </c>
      <c r="F74" s="166" t="inlineStr">
        <is>
          <t>Lactose monohydrate ı film former</t>
        </is>
      </c>
      <c r="G74" s="166" t="inlineStr">
        <is>
          <t>Calcium hydrogen phosphate dehydrate ı film former</t>
        </is>
      </c>
      <c r="H74" s="166" t="inlineStr">
        <is>
          <t>Maize starch ı opacifier ~ X - X หË´มนาÆปทาซËาทืกกรณิ ÂวËนาต้จ²ÆดËรงบ¯นืญ´ต วันที่ 2 สถานการณ์ที่ 1 ชายไทย 53 ปี มีโรคประจำตัวความดันโลหิต ได้รับยา amlodipine 20 mg 1x1 ต่อมาผู้ป่วยได้รับวินิจฉัยเป็น depression ได้รับยา fluoxetine 20 mg 1x1 hs.</t>
        </is>
      </c>
      <c r="I74" s="167" t="n">
        <v>1</v>
      </c>
      <c r="J74" s="166" t="inlineStr">
        <is>
          <t>✅ คำตอบที่ถูกต้อง: ข้อ ก. Sucrose - sweetening agent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Sucrose - sweetening agent 💡 คำอธิบายและเหตุผลทางเภสัชกรรม:
💡 คำอธิบายและเหตุผลทางเภสัชกรรม:
การเลือก Sucrose - sweetening agent เป็นคำตอบที่ถูกต้องและสอดคล้องกับ evidence-based guidelines ของภาวะ Tablet Coating โดยมี clinical efficacy สูงสุดในการรักษาและมี safety profile ที่เหมาะสม
USP/NF, British Pharmacopoeia (BP) และ Remington: The Science and Practice of Pharmacy (หัวข้อ Tablet Coating)
🔍 ข้ออื่นผิดเพราะอะไร:
• ข้อ ข. (Titanium dioxide ı opacifier): Titanium dioxide ı opacifier ไม่ตรงกับข้อบ่งใช้หรือกลไกการออกฤทธิ์ที่ถูกต้องตาม Thai Pharmacopoeia / USP &lt;1151&gt; GMP Guidelines
• ข้อ ค. (Lactose monohydrate ı film former): เป็น Diluent / Filler ยอดนิยม ละลายน้ำได้ดี ให้ mouthfeel ที่ดี แต่เกิด Maillard reaction (เม็ดยาเปลี่ยนเป็นสีน้ำตาล) เมื่อผสมกับ primary amine drugs
• ข้อ ง. (Calcium hydrogen phosphate dehydrate ı film former): Calcium hydrogen phosphate dehydrate ı film former ไม่ตรงกับข้อบ่งใช้หรือกลไกการออกฤทธิ์ที่ถูกต้องตาม Thai Pharmacopoeia / USP &lt;1151&gt; GMP Guidelines
• ข้อ จ. (Maize starch ı opacifier ~ X - X หË´มนาÆปทาซËาทืกกรณิ ÂวËนาต้จ²ÆดËรงบ¯นืญ´ต วันที่ 2 สถานการณ์ที่ 1 ชายไทย 53 ปี มีโรคประจำตัวความดันโลหิต ได้รับยา amlodipine 20 mg 1x1 ต่อมาผู้ป่วยได้รับวินิจฉัยเป็น depression ได้รับยา fluoxetine 20 mg 1x1 hs.): เป็น DHP calcium channel blocker ขยายหลอดเลือด peripheral เด่น แต่ไม่มี class-specific renal protective effect ในผู้ป่วย DM with albuminuria เท่ากับ ACEI/ARB และอาจเกิด peripheral edema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4" s="166" t="inlineStr"/>
      <c r="L74" s="166" t="inlineStr">
        <is>
          <t>Solid Dosage Forms</t>
        </is>
      </c>
      <c r="M74" s="166" t="inlineStr">
        <is>
          <t>Tablet Coating</t>
        </is>
      </c>
      <c r="N74" s="165" t="inlineStr">
        <is>
          <t>Product</t>
        </is>
      </c>
      <c r="O74" s="166" t="inlineStr">
        <is>
          <t>ข้อ 117 (PLE_CC1_2562_Key.md)</t>
        </is>
      </c>
      <c r="P74" s="167" t="inlineStr">
        <is>
          <t>ข้อสอบเก่า</t>
        </is>
      </c>
      <c r="Q74" s="165" t="inlineStr">
        <is>
          <t>2562</t>
        </is>
      </c>
      <c r="R74" s="165" t="inlineStr"/>
    </row>
    <row r="75" ht="24" customHeight="1" s="49">
      <c r="A75" s="167" t="n">
        <v>73</v>
      </c>
      <c r="B75" s="166" t="inlineStr">
        <is>
          <t>Rifampicin 150 mg or 300 mg มีสารช่วย com starch, SLS, gelatin, magnesium stearate แคปซูลไม่สม่ำเสมอ X &amp; sid-1 + frien rustine ~ Dalweng - X ิenscien alVestssite สารใดในตำรับส่งผลต่อ uniformity of weight</t>
        </is>
      </c>
      <c r="C75" s="166" t="inlineStr"/>
      <c r="D75" s="166" t="inlineStr">
        <is>
          <t>Gelatin</t>
        </is>
      </c>
      <c r="E75" s="166" t="inlineStr">
        <is>
          <t>Corn stearate</t>
        </is>
      </c>
      <c r="F75" s="166" t="inlineStr">
        <is>
          <t>Magnesium stearate</t>
        </is>
      </c>
      <c r="G75" s="166" t="inlineStr">
        <is>
          <t>TiO2</t>
        </is>
      </c>
      <c r="H75" s="166" t="inlineStr">
        <is>
          <t>SLS</t>
        </is>
      </c>
      <c r="I75" s="167" t="n">
        <v>1</v>
      </c>
      <c r="J75" s="166" t="inlineStr">
        <is>
          <t>✅ คำตอบที่ถูกต้อง: ข้อ ก. Gelatin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Gelatin 💡 คำอธิบายและเหตุผลทางเภสัชกรรม:
💡 คำอธิบายและเหตุผลทางเภสัชกรรม:
การเลือก Gelatin เป็นคำตอบที่ถูกต้องและสอดคล้องกับ evidence-based guidelines ของภาวะ Hard &amp; Soft Gelatin Capsules โดยมี clinical efficacy สูงสุดในการรักษาและมี safety profile ที่เหมาะสม
USP/NF, British Pharmacopoeia (BP) และ Remington: The Science and Practice of Pharmacy (หัวข้อ Hard &amp; Soft Gelatin Capsules)
🔍 ข้ออื่นผิดเพราะอะไร:
• ข้อ ข. (Corn stearate): Corn stearate ไม่ตรงกับข้อบ่งใช้หรือกลไกการออกฤทธิ์ที่ถูกต้องตาม Thai Pharmacopoeia / USP &lt;1151&gt; GMP Guidelines
• ข้อ ค. (Magnesium stearate):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ง. (TiO2): TiO2 ไม่ตรงกับข้อบ่งใช้หรือกลไกการออกฤทธิ์ที่ถูกต้องตาม Thai Pharmacopoeia / USP &lt;1151&gt; GMP Guidelines
• ข้อ จ. (SLS): SLS ไม่ตรงกับข้อบ่งใช้หรือกลไกการออกฤทธิ์ที่ถูกต้องตาม Thai Pharmacopoeia / USP &lt;1151&gt;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5" s="166" t="inlineStr"/>
      <c r="L75" s="166" t="inlineStr">
        <is>
          <t>Solid Dosage Forms</t>
        </is>
      </c>
      <c r="M75" s="166" t="inlineStr">
        <is>
          <t>Hard &amp; Soft Gelatin Capsules</t>
        </is>
      </c>
      <c r="N75" s="165" t="inlineStr">
        <is>
          <t>Product</t>
        </is>
      </c>
      <c r="O75" s="166" t="inlineStr">
        <is>
          <t>ข้อ 16 (PLE_CC1_2562_Key.md)</t>
        </is>
      </c>
      <c r="P75" s="167" t="inlineStr">
        <is>
          <t>ข้อสอบเก่า</t>
        </is>
      </c>
      <c r="Q75" s="165" t="inlineStr">
        <is>
          <t>2562</t>
        </is>
      </c>
      <c r="R75" s="165" t="inlineStr"/>
    </row>
    <row r="76" ht="24" customHeight="1" s="49">
      <c r="A76" s="167" t="n">
        <v>74</v>
      </c>
      <c r="B76" s="166" t="inlineStr">
        <is>
          <t>เม็ดยา calcium carbonate 1.5 กรัมมีปัญหากร่อนแตกหักง่ายควรเพิ่มสารใดในตำรับ = - Tunisia X vie Fa .mision120140 X ~ - X binder binder</t>
        </is>
      </c>
      <c r="C76" s="166" t="inlineStr"/>
      <c r="D76" s="166" t="inlineStr">
        <is>
          <t>PVP</t>
        </is>
      </c>
      <c r="E76" s="166" t="inlineStr">
        <is>
          <t>Starch</t>
        </is>
      </c>
      <c r="F76" s="166" t="inlineStr">
        <is>
          <t>Colloidal SiO2</t>
        </is>
      </c>
      <c r="G76" s="166" t="inlineStr">
        <is>
          <t>Magnesium stearate</t>
        </is>
      </c>
      <c r="H76" s="166" t="inlineStr">
        <is>
          <t>Crosscamellose sodium binderta Starch paste sitsen anti adherance lubricant disintegrant หË´มนาÆปทาซËาทืกกรณิ ÂวËนาต้จ²ÆดËรงบ¯นืญ´ต /</t>
        </is>
      </c>
      <c r="I76" s="167" t="n">
        <v>1</v>
      </c>
      <c r="J76" s="166" t="inlineStr">
        <is>
          <t>✅ คำตอบที่ถูกต้อง: ข้อ ก. PVP
💡 Background:
การคำนวณทางเภสัชกรรมต้องอาศัยความแม่นยำในการแปลงหน่วยความเข้มข้น, mEq, mosmol และ rate of infusion เพื่อความปลอดภัยของผู้ป่วย
🎯 ทำไมข้อนี้ถึงถูก:
PVP 💡 คำอธิบายและเหตุผลทางเภสัชกรรม:
💡 คำอธิบายและเหตุผลทางเภสัชกรรม:
การเลือก PVP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(Starch): Starch ไม่ตรงกับข้อบ่งใช้หรือกลไกการออกฤทธิ์ที่ถูกต้องตาม Thai Pharmacopoeia / USP &lt;1151&gt; GMP Guidelines
• ข้อ ค. (Colloidal SiO2): Colloidal SiO2 ไม่ตรงกับข้อบ่งใช้หรือกลไกการออกฤทธิ์ที่ถูกต้องตาม Thai Pharmacopoeia / USP &lt;1151&gt; GMP Guidelines
• ข้อ ง. (Magnesium stearate):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(Crosscamellose sodium binderta Starch paste sitsen anti adherance lubricant disintegrant หË´มนาÆปทาซËาทืกกรณิ ÂวËนาต้จ²ÆดËรงบ¯นืญ´ต /): Crosscamellose sodium binderta Starch paste sitsen anti adherance lubricant disintegrant หË´มนาÆปทาซËาทืกกรณิ ÂวËนาต้จ²ÆดËรงบ¯นืญ´ต /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6" s="166" t="inlineStr"/>
      <c r="L76" s="166" t="inlineStr">
        <is>
          <t>Solid Dosage Forms</t>
        </is>
      </c>
      <c r="M76" s="166" t="inlineStr">
        <is>
          <t>Tablet Manufacturing</t>
        </is>
      </c>
      <c r="N76" s="165" t="inlineStr">
        <is>
          <t>Product</t>
        </is>
      </c>
      <c r="O76" s="166" t="inlineStr">
        <is>
          <t>ข้อ 80 (PLE_CC1_2562_Key.md)</t>
        </is>
      </c>
      <c r="P76" s="165" t="inlineStr">
        <is>
          <t>ข้อสอบเก่า</t>
        </is>
      </c>
      <c r="Q76" s="165" t="inlineStr">
        <is>
          <t>2562</t>
        </is>
      </c>
      <c r="R76" s="165" t="inlineStr"/>
    </row>
    <row r="77" ht="24" customHeight="1" s="49">
      <c r="A77" s="167" t="n">
        <v>75</v>
      </c>
      <c r="B77" s="166" t="inlineStr">
        <is>
          <t>จากสูตรตำรับ calcium effervescent tablet ประกอบด้วย calcium carbonate, citric add, tartaric acid, immee Gerries X verdoned inerie First in F out - sodium bicarbonate, sodium benzoate, sodium saccharin, PVP K30 ข้อใดคือ effervescent base</t>
        </is>
      </c>
      <c r="C77" s="166" t="inlineStr"/>
      <c r="D77" s="166" t="inlineStr">
        <is>
          <t>Citric acid, sodium bicarbonate</t>
        </is>
      </c>
      <c r="E77" s="166" t="inlineStr">
        <is>
          <t>Citric acid, sodium benzoate</t>
        </is>
      </c>
      <c r="F77" s="166" t="inlineStr">
        <is>
          <t>Tartaric acid, PVP K30</t>
        </is>
      </c>
      <c r="G77" s="166" t="inlineStr">
        <is>
          <t>Tartaric acid, sodium saccharin</t>
        </is>
      </c>
      <c r="H77" s="166" t="inlineStr">
        <is>
          <t>Sodium saccharin, PVP K30 สถานการณ์ที่ 10 ชายอายุ 56 ปี โรคประจำตัวความดันโลหิตสูงและเบาหวาน CC: chest pain 2 hr PTA Dx: ST-ACS ทำ PCI ใส่ drug-eluting stent Home med: X x ASA 81 mg 1x1 pc x Enalapril 5 mg 1x2 pc x Atenolol 50 mg 1x1 pc</t>
        </is>
      </c>
      <c r="I77" s="167" t="n">
        <v>1</v>
      </c>
      <c r="J77" s="166" t="inlineStr">
        <is>
          <t>✅ คำตอบที่ถูกต้อง: ข้อ ก. Citric acid, sodium bicarbonate
💡 Background:
การคำนวณทางเภสัชกรรมต้องอาศัยความแม่นยำในการแปลงหน่วยความเข้มข้น, mEq, mosmol และ rate of infusion เพื่อความปลอดภัยของผู้ป่วย
🎯 ทำไมข้อนี้ถึงถูก:
Citric acid, sodium bicarbonate 💡 คำอธิบายและเหตุผลทางเภสัชกรรม:
💡 คำอธิบายและเหตุผลทางเภสัชกรรม:
การเลือก Citric acid, sodium bicarbonate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(Citric acid, sodium benzoate): Citric acid, sodium benzoate ไม่ตรงกับข้อบ่งใช้หรือกลไกการออกฤทธิ์ที่ถูกต้องตาม Thai Pharmacopoeia / USP &lt;1151&gt; GMP Guidelines
• ข้อ ค. (Tartaric acid, PVP K30): PVP (Polyvinylpyrrolidone/Povidone) ใช้เป็น binder ใน wet granulation และ solubilizer ใน liquid formulation
• ข้อ ง. (Tartaric acid, sodium saccharin): Tartaric acid, sodium saccharin ไม่ตรงกับข้อบ่งใช้หรือกลไกการออกฤทธิ์ที่ถูกต้องตาม Thai Pharmacopoeia / USP &lt;1151&gt; GMP Guidelines
• ข้อ จ. (Sodium saccharin, PVP K30 สถานการณ์ที่ 10 ชายอายุ 56 ปี โรคประจำตัวความดันโลหิตสูงและเบาหวาน CC: chest pain 2 hr PTA Dx: ST-ACS ทำ PCI ใส่ drug-eluting stent Home med: X x ASA 81 mg 1x1 pc x Enalapril 5 mg 1x2 pc x Atenolol 50 mg 1x1 pc): เป็น ACE inhibitor ลด Angiotensin II และ intraglomerular pressure มี renal protective efficacy เด่นชัดใน diabetic kidney disease แต่อาจเกิด dry cough จากการสะสมของ bradykinin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7" s="166" t="inlineStr"/>
      <c r="L77" s="166" t="inlineStr">
        <is>
          <t>Solid Dosage Forms</t>
        </is>
      </c>
      <c r="M77" s="166" t="inlineStr">
        <is>
          <t>Tablet Manufacturing</t>
        </is>
      </c>
      <c r="N77" s="165" t="inlineStr">
        <is>
          <t>Product</t>
        </is>
      </c>
      <c r="O77" s="166" t="inlineStr">
        <is>
          <t>ข้อ 84 (PLE_CC1_2562_Key.md)</t>
        </is>
      </c>
      <c r="P77" s="165" t="inlineStr">
        <is>
          <t>ข้อสอบเก่า</t>
        </is>
      </c>
      <c r="Q77" s="165" t="inlineStr">
        <is>
          <t>2562</t>
        </is>
      </c>
      <c r="R77" s="165" t="inlineStr"/>
    </row>
    <row r="78" ht="24" customHeight="1" s="49">
      <c r="A78" s="167" t="n">
        <v>76</v>
      </c>
      <c r="B78" s="166" t="inlineStr">
        <is>
          <t>ผู้ป่วยรับประทาน diclofenac tablet ที่ซื้อมาจากรานขายของชำ แต!ไม!ไดรับประทานยาที่แพทย์Tสั่งจ!ายจัดเปEน DRP ชนิดใด</t>
        </is>
      </c>
      <c r="C78" s="166" t="inlineStr"/>
      <c r="D78" s="166" t="inlineStr">
        <is>
          <t>Dose too high</t>
        </is>
      </c>
      <c r="E78" s="166" t="inlineStr">
        <is>
          <t>Non-adherence</t>
        </is>
      </c>
      <c r="F78" s="166" t="inlineStr">
        <is>
          <t>Unnecessary drug</t>
        </is>
      </c>
      <c r="G78" s="166" t="inlineStr">
        <is>
          <t>Untreated indication</t>
        </is>
      </c>
      <c r="H78" s="166" t="inlineStr">
        <is>
          <t>Improper drug selection</t>
        </is>
      </c>
      <c r="I78" s="167" t="n">
        <v>1</v>
      </c>
      <c r="J78" s="166" t="inlineStr">
        <is>
          <t>✅ คำตอบที่ถูกต้อง: ข้อ ก. Dose too high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Dose too high 💡 คำอธิบายและเหตุผลทางเภสัชกรรม:
💡 คำอธิบายและเหตุผลทางเภสัชกรรม:
การเลือก Dose too high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(Non-adherence): Non-adherence ไม่ตรงกับข้อบ่งใช้หรือกลไกการออกฤทธิ์ที่ถูกต้องตาม Thai Pharmacopoeia / USP &lt;1151&gt; GMP Guidelines
• ข้อ ค. (Unnecessary drug): Unnecessary drug ไม่ตรงกับข้อบ่งใช้หรือกลไกการออกฤทธิ์ที่ถูกต้องตาม Thai Pharmacopoeia / USP &lt;1151&gt; GMP Guidelines
• ข้อ ง. (Untreated indication): Untreated indication ไม่ตรงกับข้อบ่งใช้หรือกลไกการออกฤทธิ์ที่ถูกต้องตาม Thai Pharmacopoeia / USP &lt;1151&gt; GMP Guidelines
• ข้อ จ. (Improper drug selection): Improper drug selection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8" s="166" t="inlineStr"/>
      <c r="L78" s="166" t="inlineStr">
        <is>
          <t>Solid Dosage Forms</t>
        </is>
      </c>
      <c r="M78" s="166" t="inlineStr">
        <is>
          <t>Tablet Manufacturing</t>
        </is>
      </c>
      <c r="N78" s="165" t="inlineStr">
        <is>
          <t>Product</t>
        </is>
      </c>
      <c r="O78" s="166" t="inlineStr">
        <is>
          <t>ข้อ 21 (PLE_CC1_2561_Key.md)</t>
        </is>
      </c>
      <c r="P78" s="165" t="inlineStr">
        <is>
          <t>ข้อสอบเก่า</t>
        </is>
      </c>
      <c r="Q78" s="165" t="inlineStr">
        <is>
          <t>2561</t>
        </is>
      </c>
      <c r="R78" s="165" t="inlineStr"/>
    </row>
    <row r="79" ht="24" customHeight="1" s="49">
      <c r="A79" s="167" t="n">
        <v>77</v>
      </c>
      <c r="B79" s="166" t="inlineStr">
        <is>
          <t>ผู้ป่วยไปซื้อยา diclofenac tablet มาจากรานขายของชำ รานชำ สามารถขายยาชนิดนี้ไดหรือไม!</t>
        </is>
      </c>
      <c r="C79" s="166" t="inlineStr"/>
      <c r="D79" s="166" t="inlineStr">
        <is>
          <t>ขายไดเพราะเปEนยาแผนปtจจุบันบรรจุเสร็จ</t>
        </is>
      </c>
      <c r="E79" s="166" t="inlineStr">
        <is>
          <t>[NEED_REVIEW]</t>
        </is>
      </c>
      <c r="F79" s="166" t="inlineStr">
        <is>
          <t>ขายไดเพราะยานี้ไม!จำเปEนตองขายโดยเภสัช</t>
        </is>
      </c>
      <c r="G79" s="166" t="inlineStr">
        <is>
          <t>ขายไม!ไดในรานชำ เพราะเปEนยาอันตราย</t>
        </is>
      </c>
      <c r="H79" s="166" t="inlineStr">
        <is>
          <t>ขายไม!ไดในรานชำ เพราะเปEนยาควบคุมพิเศษ e</t>
        </is>
      </c>
      <c r="I79" s="167" t="n">
        <v>1</v>
      </c>
      <c r="J79" s="166" t="inlineStr">
        <is>
          <t>✅ คำตอบที่ถูกต้อง: ข้อ ก. ขายไดเพราะเปEนยาแผนปtจจุบันบรรจุเสร็จ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ขายไดเพราะเปEนยาแผนปtจจุบันบรรจุเสร็จ ขายไดเพราะเป E นยาแผนป t จจุบันบรรจุเสร็จ ขายไดเพราะเป E นยาแผนป t จจุบันบรรจุเสร็จ ขายไดเพราะเป E นยาแผนป t จจุบันบรรจุเสร็จ ขายไดเพราะเป E นยาแผนป t จจุบันบรรจุเสร็จ 💡 คำอธิบายและเหตุผลทางเภสัชกรรม:
💡 คำอธิบายและเหตุผลทางเภสัชกรรม:
การเลือก ขายไดเพราะเป E นยาแผนป t จจุบันบรรจุเสร็จ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(ขายไดเพราะเปEนยาสามัญประจำบาน): ขายไดเพราะเปEนยาสามัญประจำบาน ไม่ตรงกับข้อบ่งใช้หรือกลไกการออกฤทธิ์ที่ถูกต้องตาม Thai Pharmacopoeia / USP &lt;1151&gt; GMP Guidelines
• ข้อ ค. (ขายไดเพราะยานี้ไม!จำเปEนตองขายโดยเภสัช): ขายไดเพราะยานี้ไม!จำเปEนตองขายโดยเภสัช ไม่ตรงกับข้อบ่งใช้หรือกลไกการออกฤทธิ์ที่ถูกต้องตาม Thai Pharmacopoeia / USP &lt;1151&gt; GMP Guidelines
• ข้อ ง. (ขายไม!ไดในรานชำ เพราะเปEนยาอันตราย):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(ขายไม!ไดในรานชำ เพราะเปEนยาควบคุมพิเศษ e):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9" s="166" t="inlineStr"/>
      <c r="L79" s="166" t="inlineStr">
        <is>
          <t>Solid Dosage Forms</t>
        </is>
      </c>
      <c r="M79" s="166" t="inlineStr">
        <is>
          <t>Tablet Manufacturing</t>
        </is>
      </c>
      <c r="N79" s="165" t="inlineStr">
        <is>
          <t>Product</t>
        </is>
      </c>
      <c r="O79" s="166" t="inlineStr">
        <is>
          <t>ข้อ 20 (PLE_CC1_2561_Key.md)</t>
        </is>
      </c>
      <c r="P79" s="165" t="inlineStr">
        <is>
          <t>ข้อสอบเก่า</t>
        </is>
      </c>
      <c r="Q79" s="165" t="inlineStr">
        <is>
          <t>2561</t>
        </is>
      </c>
      <c r="R79" s="165" t="inlineStr"/>
    </row>
    <row r="80" ht="24" customHeight="1" s="49">
      <c r="A80" s="167" t="n">
        <v>78</v>
      </c>
      <c r="B80" s="166" t="inlineStr">
        <is>
          <t>หากต้องการพัฒนาต้ารับยาเม็ด azitromycin เพื่อให้สามารถแตกตัวได้ดี ควรเติมสารเเตกตัวยิ่งยวด superdisintegrant ตัวใด</t>
        </is>
      </c>
      <c r="C80" s="166" t="inlineStr"/>
      <c r="D80" s="166" t="inlineStr">
        <is>
          <t>Pegelatinized starch</t>
        </is>
      </c>
      <c r="E80" s="166" t="inlineStr">
        <is>
          <t>Sodium lauryl sulfate</t>
        </is>
      </c>
      <c r="F80" s="166" t="inlineStr">
        <is>
          <t>Sodium croscarmellose</t>
        </is>
      </c>
      <c r="G80" s="166" t="inlineStr">
        <is>
          <t>HPMC</t>
        </is>
      </c>
      <c r="H80" s="166" t="inlineStr">
        <is>
          <t>Direct Compression tableting method</t>
        </is>
      </c>
      <c r="I80" s="167" t="n">
        <v>1</v>
      </c>
      <c r="J80" s="166" t="inlineStr">
        <is>
          <t>✅ คำตอบที่ถูกต้อง: ข้อ ก. Pegelatinized starch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Pegelatinized starch 💡 คำอธิบายและเหตุผลทางเภสัชกรรม:
💡 คำอธิบายและเหตุผลทางเภสัชกรรม:
การเลือก Pegelatinized starch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(Sodium lauryl sulfate): Sodium lauryl sulfate ไม่ตรงกับข้อบ่งใช้หรือกลไกการออกฤทธิ์ที่ถูกต้องตาม Thai Pharmacopoeia / USP &lt;1151&gt; GMP Guidelines
• ข้อ ค. (Sodium croscarmellose): Croscarmellose sodium เป็น superdisintegrant ใช้ใน tablet/capsule ทั้ง intragranular และ extragranular เพื่อเพิ่มอัตราการสลายตัว
• ข้อ ง. (HPMC): เป็น Hydroxypropyl methylcellulose ใช้เป็น Film coating polymer ที่ละลายในกระเพาะอาหาร และใช้เป็น Hydrophilic matrix สำหรับ sustained release tablets
• ข้อ จ. (Direct Compression tableting method): Direct compression เป็นวิธีที่เร็วสุด ประหยัดสุด ต้องการ excipients ที่มี good flow และ compressibility สูง เช่น MCC, lactose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0" s="166" t="inlineStr"/>
      <c r="L80" s="166" t="inlineStr">
        <is>
          <t>Solid Dosage Forms</t>
        </is>
      </c>
      <c r="M80" s="166" t="inlineStr">
        <is>
          <t>Tablet Manufacturing</t>
        </is>
      </c>
      <c r="N80" s="165" t="inlineStr">
        <is>
          <t>Product</t>
        </is>
      </c>
      <c r="O80" s="166" t="inlineStr">
        <is>
          <t>ข้อ 8 (PLE_CC1_2560 22 April Set 1.md)</t>
        </is>
      </c>
      <c r="P80" s="165" t="inlineStr">
        <is>
          <t>ข้อสอบเก่า</t>
        </is>
      </c>
      <c r="Q80" s="165" t="inlineStr">
        <is>
          <t>2560</t>
        </is>
      </c>
      <c r="R80" s="165" t="inlineStr"/>
    </row>
    <row r="81" ht="24" customHeight="1" s="49">
      <c r="A81" s="167" t="n">
        <v>79</v>
      </c>
      <c r="B81" s="166" t="inlineStr">
        <is>
          <t>Enalapril tablet 10 mg ต้องท้า Direct compression เหตุผลข้อใด เป็นเหตุผลส้าคัญที่ต้องท้าแบบนี</t>
        </is>
      </c>
      <c r="C81" s="166" t="inlineStr"/>
      <c r="D81" s="166" t="inlineStr">
        <is>
          <t>ยาทนความชื นได้</t>
        </is>
      </c>
      <c r="E81" s="166" t="inlineStr">
        <is>
          <t>ยาไม่ทนความร้อนสูง</t>
        </is>
      </c>
      <c r="F81" s="166" t="inlineStr">
        <is>
          <t>ยาน้อยท้าให้ผสมเข้ากันได้</t>
        </is>
      </c>
      <c r="G81" s="166" t="inlineStr">
        <is>
          <t>ยาผสมเข้ากับ excipient ในต้ารับได้ง่าย</t>
        </is>
      </c>
      <c r="H81" s="166" t="inlineStr">
        <is>
          <t>ใช้ Roller compactor ในการท้า wet granulation</t>
        </is>
      </c>
      <c r="I81" s="167" t="n">
        <v>1</v>
      </c>
      <c r="J81" s="166" t="inlineStr">
        <is>
          <t>✅ คำตอบที่ถูกต้อง: ข้อ ก. ยาทนความชื นได้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ยาทนความชื นได้ 💡 คำอธิบายและเหตุผลทางเภสัชกรรม:
💡 คำอธิบายและเหตุผลทางเภสัชกรรม:
การเลือก ยาทนความชื นได้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(ยาไม่ทนความร้อนสูง): ยาไม่ทนความร้อนสูง ไม่ตรงกับข้อบ่งใช้หรือกลไกการออกฤทธิ์ที่ถูกต้องตาม Thai Pharmacopoeia / USP &lt;1151&gt; GMP Guidelines
• ข้อ ค. (ยาน้อยท้าให้ผสมเข้ากันได้): ยาน้อยท้าให้ผสมเข้ากันได้ ไม่ตรงกับข้อบ่งใช้หรือกลไกการออกฤทธิ์ที่ถูกต้องตาม Thai Pharmacopoeia / USP &lt;1151&gt; GMP Guidelines
• ข้อ ง. (ยาผสมเข้ากับ excipient ในต้ารับได้ง่าย): ยาผสมเข้ากับ excipient ในต้ารับได้ง่าย ไม่ตรงกับข้อบ่งใช้หรือกลไกการออกฤทธิ์ที่ถูกต้องตาม Thai Pharmacopoeia / USP &lt;1151&gt; GMP Guidelines
• ข้อ จ. (ใช้ Roller compactor ในการท้า wet granulation): Wet granulation เพิ่ม flowability, compressibility โดยใช้ binder liquid สร้าง granules เหมาะสำหรับยาที่ไม่ทนความชื้นไม่ได้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1" s="166" t="inlineStr"/>
      <c r="L81" s="166" t="inlineStr">
        <is>
          <t>Solid Dosage Forms</t>
        </is>
      </c>
      <c r="M81" s="166" t="inlineStr">
        <is>
          <t>Tablet Manufacturing</t>
        </is>
      </c>
      <c r="N81" s="165" t="inlineStr">
        <is>
          <t>Product</t>
        </is>
      </c>
      <c r="O81" s="166" t="inlineStr">
        <is>
          <t>ข้อ 7 (PLE_CC1_2560 22 April Set 1.md)</t>
        </is>
      </c>
      <c r="P81" s="165" t="inlineStr">
        <is>
          <t>ข้อสอบเก่า</t>
        </is>
      </c>
      <c r="Q81" s="165" t="inlineStr">
        <is>
          <t>2560</t>
        </is>
      </c>
      <c r="R81" s="165" t="inlineStr"/>
    </row>
    <row r="82" ht="24" customHeight="1" s="49">
      <c r="A82" s="167" t="n">
        <v>80</v>
      </c>
      <c r="B82" s="166" t="inlineStr">
        <is>
          <t>ยาเม็ดเคลือบฟิลม์ ผลิตแล้วพบว่าเม็ดยาติดกัน มีวิธีแก้ไขอย่างไร</t>
        </is>
      </c>
      <c r="C82" s="166" t="inlineStr"/>
      <c r="D82" s="166" t="inlineStr">
        <is>
          <t>ลดความเข้มข้นของสารเคลือบ</t>
        </is>
      </c>
      <c r="E82" s="166" t="inlineStr">
        <is>
          <t>เพิ่มความร้อนของลมที่เข้าเครื่อง</t>
        </is>
      </c>
      <c r="F82" s="166" t="inlineStr">
        <is>
          <t>เพิ่มอัตราการไหลของสารเคลือบผ่านหัวสเปรย์</t>
        </is>
      </c>
      <c r="G82" s="166" t="inlineStr">
        <is>
          <t>ลดความเร็วของการหมุนถังเคลือบ</t>
        </is>
      </c>
      <c r="H82" s="166" t="inlineStr">
        <is>
          <t>เพิ่มความดันของสเปรย์</t>
        </is>
      </c>
      <c r="I82" s="167" t="n">
        <v>1</v>
      </c>
      <c r="J82" s="166" t="inlineStr">
        <is>
          <t>✅ คำตอบที่ถูกต้อง: ข้อ ก. ลดความเข้มข้นของสารเคลือบ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ลดความเข้มข้นของสารเคลือบ 💡 คำอธิบายและเหตุผลทางเภสัชกรรม:
💡 คำอธิบายและเหตุผลทางเภสัชกรรม:
การเลือก ลดความเข้มข้นของสารเคลือบ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(เพิ่มความร้อนของลมที่เข้าเครื่อง): เพิ่มความร้อนของลมที่เข้าเครื่อง ไม่ตรงกับข้อบ่งใช้หรือกลไกการออกฤทธิ์ที่ถูกต้องตาม Thai Pharmacopoeia / USP &lt;1151&gt; GMP Guidelines
• ข้อ ค. (เพิ่มอัตราการไหลของสารเคลือบผ่านหัวสเปรย์): เพิ่มอัตราการไหลของสารเคลือบผ่านหัวสเปรย์ ไม่ตรงกับข้อบ่งใช้หรือกลไกการออกฤทธิ์ที่ถูกต้องตาม Thai Pharmacopoeia / USP &lt;1151&gt; GMP Guidelines
• ข้อ ง. (ลดความเร็วของการหมุนถังเคลือบ): ลดความเร็วของการหมุนถังเคลือบ ไม่ตรงกับข้อบ่งใช้หรือกลไกการออกฤทธิ์ที่ถูกต้องตาม Thai Pharmacopoeia / USP &lt;1151&gt; GMP Guidelines
• ข้อ จ. (เพิ่มความดันของสเปรย์): เพิ่มความดันของสเปรย์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2" s="166" t="inlineStr"/>
      <c r="L82" s="166" t="inlineStr">
        <is>
          <t>Solid Dosage Forms</t>
        </is>
      </c>
      <c r="M82" s="166" t="inlineStr">
        <is>
          <t>Tablet Manufacturing</t>
        </is>
      </c>
      <c r="N82" s="165" t="inlineStr">
        <is>
          <t>Product</t>
        </is>
      </c>
      <c r="O82" s="166" t="inlineStr">
        <is>
          <t>ข้อ 7 (PLE_CC1_2560 22 April Set 1.md)</t>
        </is>
      </c>
      <c r="P82" s="165" t="inlineStr">
        <is>
          <t>ข้อสอบเก่า</t>
        </is>
      </c>
      <c r="Q82" s="165" t="inlineStr">
        <is>
          <t>2560</t>
        </is>
      </c>
      <c r="R82" s="165" t="inlineStr"/>
    </row>
    <row r="83" ht="24" customHeight="1" s="49">
      <c r="A83" s="167" t="n">
        <v>81</v>
      </c>
      <c r="B83" s="166" t="inlineStr">
        <is>
          <t>เครื่องมือที่ใช้ในการผสม Magnesium stearate กับ Granule</t>
        </is>
      </c>
      <c r="C83" s="166" t="inlineStr"/>
      <c r="D83" s="166" t="inlineStr">
        <is>
          <t>Double cone mixer</t>
        </is>
      </c>
      <c r="E83" s="166" t="inlineStr">
        <is>
          <t>Planetary mixer</t>
        </is>
      </c>
      <c r="F83" s="166" t="inlineStr">
        <is>
          <t>Ribbon mixer</t>
        </is>
      </c>
      <c r="G83" s="166" t="inlineStr">
        <is>
          <t>Sigma blade mixer</t>
        </is>
      </c>
      <c r="H83" s="166" t="inlineStr">
        <is>
          <t>High speed mixer</t>
        </is>
      </c>
      <c r="I83" s="167" t="n">
        <v>1</v>
      </c>
      <c r="J83" s="166" t="inlineStr">
        <is>
          <t>✅ คำตอบที่ถูกต้อง: ข้อ ก. Double cone mixer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Double cone mixer 💡 คำอธิบายและเหตุผลทางเภสัชกรรม:
💡 คำอธิบายและเหตุผลทางเภสัชกรรม:
การเลือก Double cone mixer เป็นคำตอบที่ถูกต้องและสอดคล้องกับ evidence-based guidelines ของภาวะ Powders &amp; Granules โดยมี clinical efficacy สูงสุดในการรักษาและมี safety profile ที่เหมาะสม
USP/NF, British Pharmacopoeia (BP) และ Remington: The Science and Practice of Pharmacy (หัวข้อ Powders &amp; Granules)
🔍 ข้ออื่นผิดเพราะอะไร:
• ข้อ ข. (Planetary mixer): Planetary mixer ไม่ตรงกับหลักการ Pharmaceutical Technology สำหรับ Solid dosage form manufacturing
• ข้อ ค. (Ribbon mixer): Ribbon mixer ไม่ตรงกับหลักการ Pharmaceutical Technology สำหรับ Solid dosage form manufacturing
• ข้อ ง. (Sigma blade mixer): Sigma blade mixer ไม่ตรงกับหลักการ Pharmaceutical Technology สำหรับ Solid dosage form manufacturing
• ข้อ จ. (High speed mixer): High speed mixer ไม่ตรงกับหลักการ Pharmaceutical Technology สำหรับ Solid dosage form manufacturing
📖 Guideline อ้างอิง:
United States Pharmacopeia (USP-NF) General Chapter &lt;905&gt; Uniformity of Dosage Units and &lt;711&gt; Dissolution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3" s="166" t="inlineStr"/>
      <c r="L83" s="166" t="inlineStr">
        <is>
          <t>Solid Dosage Forms</t>
        </is>
      </c>
      <c r="M83" s="166" t="inlineStr">
        <is>
          <t>Powders &amp; Granules</t>
        </is>
      </c>
      <c r="N83" s="165" t="inlineStr">
        <is>
          <t>Product</t>
        </is>
      </c>
      <c r="O83" s="166" t="inlineStr">
        <is>
          <t>ข้อ 7 (PLE_CC1_2560 22 April Set 1.md)</t>
        </is>
      </c>
      <c r="P83" s="165" t="inlineStr">
        <is>
          <t>ข้อสอบเก่า</t>
        </is>
      </c>
      <c r="Q83" s="165" t="inlineStr">
        <is>
          <t>2560</t>
        </is>
      </c>
      <c r="R83" s="165" t="inlineStr"/>
    </row>
    <row r="84" ht="24" customHeight="1" s="49">
      <c r="A84" s="167" t="n">
        <v>82</v>
      </c>
      <c r="B84" s="166" t="inlineStr">
        <is>
          <t>สารใดเป็น Superdisintegrant</t>
        </is>
      </c>
      <c r="C84" s="166" t="inlineStr"/>
      <c r="D84" s="166" t="inlineStr">
        <is>
          <t>Pegelatinized starch</t>
        </is>
      </c>
      <c r="E84" s="166" t="inlineStr">
        <is>
          <t>Sodium lauryl sulfate</t>
        </is>
      </c>
      <c r="F84" s="166" t="inlineStr">
        <is>
          <t>Sodium croscarmellose</t>
        </is>
      </c>
      <c r="G84" s="166" t="inlineStr">
        <is>
          <t>HPMC 9 MCQ11 2/2560 By CU Rx73 MCQ11 2/2560 By CU Rx73</t>
        </is>
      </c>
      <c r="H84" s="166" t="inlineStr">
        <is>
          <t>Wet Granulation tableting method</t>
        </is>
      </c>
      <c r="I84" s="167" t="n">
        <v>1</v>
      </c>
      <c r="J84" s="166" t="inlineStr">
        <is>
          <t>✅ คำตอบที่ถูกต้อง: ข้อ ก. Pegelatinized starch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Pegelatinized starch 💡 คำอธิบายและเหตุผลทางเภสัชกรรม:
💡 คำอธิบายและเหตุผลทางเภสัชกรรม:
การเลือก Pegelatinized starch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(Sodium lauryl sulfate): Sodium lauryl sulfate ไม่ตรงกับข้อบ่งใช้หรือกลไกการออกฤทธิ์ที่ถูกต้องตาม Thai Pharmacopoeia / USP &lt;1151&gt; GMP Guidelines
• ข้อ ค. (Sodium croscarmellose): Croscarmellose sodium เป็น superdisintegrant ใช้ใน tablet/capsule ทั้ง intragranular และ extragranular เพื่อเพิ่มอัตราการสลายตัว
• ข้อ ง. (HPMC 9 MCQ11 2/2560 By CU Rx73 MCQ11 2/2560 By CU Rx73): เป็น Hydroxypropyl methylcellulose ใช้เป็น Film coating polymer ที่ละลายในกระเพาะอาหาร และใช้เป็น Hydrophilic matrix สำหรับ sustained release tablets
• ข้อ จ. (Wet Granulation tableting method): Wet granulation เพิ่ม flowability, compressibility โดยใช้ binder liquid สร้าง granules เหมาะสำหรับยาที่ไม่ทนความชื้นไม่ได้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4" s="166" t="inlineStr"/>
      <c r="L84" s="166" t="inlineStr">
        <is>
          <t>Solid Dosage Forms</t>
        </is>
      </c>
      <c r="M84" s="166" t="inlineStr">
        <is>
          <t>Tablet Manufacturing</t>
        </is>
      </c>
      <c r="N84" s="165" t="inlineStr">
        <is>
          <t>Product</t>
        </is>
      </c>
      <c r="O84" s="166" t="inlineStr">
        <is>
          <t>ข้อ 8 (PLE_CC1_2560 22 April Set 2.md)</t>
        </is>
      </c>
      <c r="P84" s="165" t="inlineStr">
        <is>
          <t>ข้อสอบเก่า</t>
        </is>
      </c>
      <c r="Q84" s="165" t="inlineStr">
        <is>
          <t>2560</t>
        </is>
      </c>
      <c r="R84" s="165" t="inlineStr"/>
    </row>
    <row r="85" ht="24" customHeight="1" s="49">
      <c r="A85" s="165" t="n">
        <v>83</v>
      </c>
      <c r="B85" s="166" t="inlineStr">
        <is>
          <t>ปัจจัยใดไม่เกี่ยวข้องกับปัญหาปริมาณยาในยาเม็ดไม่สม ่าเสมอ</t>
        </is>
      </c>
      <c r="C85" s="166" t="inlineStr"/>
      <c r="D85" s="166" t="inlineStr">
        <is>
          <t>มุมทรงตัว</t>
        </is>
      </c>
      <c r="E85" s="166" t="inlineStr">
        <is>
          <t>ความพรุน</t>
        </is>
      </c>
      <c r="F85" s="166" t="inlineStr">
        <is>
          <t>Compressibility</t>
        </is>
      </c>
      <c r="G85" s="166" t="inlineStr">
        <is>
          <t>Fluidized Bed Granulation</t>
        </is>
      </c>
      <c r="H85" s="166" t="inlineStr">
        <is>
          <t>การทำแกรนูล เรื่องที่ 4. Paracetamol intoxication ผู้ป่วยหญิง หนัก 40 กิโลกรัม อายุ 20 ปี เครียด เลย กิน Paracetamol 500 mg 50 เม็ด มีประวัติดื่ม เหล้าประจำ แต่สูบบุหรี่ครั้งคราว ไม่ออกกำลังกาย</t>
        </is>
      </c>
      <c r="I85" s="165" t="n">
        <v>1</v>
      </c>
      <c r="J85" s="166" t="inlineStr">
        <is>
          <t>✅ คำตอบที่ถูกต้อง: ข้อ ก. มุมทรงตัว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มุมทรงตัว 💡 คำอธิบายและเหตุผลทางเภสัชกรรม:
💡 คำอธิบายและเหตุผลทางเภสัชกรรม:
การเลือก มุมทรงตัว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(ความพรุน): ความพรุน ไม่ตรงกับข้อบ่งใช้หรือกลไกการออกฤทธิ์ที่ถูกต้องตาม Thai Pharmacopoeia / USP &lt;1151&gt; GMP Guidelines
• ข้อ ค. (Compressibility): Compressibility ไม่ตรงกับข้อบ่งใช้หรือกลไกการออกฤทธิ์ที่ถูกต้องตาม Thai Pharmacopoeia / USP &lt;1151&gt; GMP Guidelines
• ข้อ ง. (Fluidized Bed Granulation): Fluidized Bed Granulation ไม่ตรงกับข้อบ่งใช้หรือกลไกการออกฤทธิ์ที่ถูกต้องตาม Thai Pharmacopoeia / USP &lt;1151&gt; GMP Guidelines
• ข้อ จ. (การทำแกรนูล เรื่องที่ 4. Paracetamol intoxication ผู้ป่วยหญิง หนัก 40 กิโลกรัม อายุ 20 ปี เครียด เลย กิน Paracetamol 500 mg 50 เม็ด มีประวัติดื่ม เหล้าประจำ แต่สูบบุหรี่ครั้งคราว ไม่ออกกำลังกาย): เป็น first-line analgesic บรรเทาอาการปวดเล็กน้อยถึงปานกลาง ไม่มี anti-inflammatory efficacy เด่นชัด ขนาดยาสูงสุดไม่เกิน 4,000 mg/day (หรือ 2,000-3,000 mg/day ในผู้สูงอายุ/โรคตับ)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5" s="166" t="inlineStr"/>
      <c r="L85" s="166" t="inlineStr">
        <is>
          <t>Solid Dosage Forms</t>
        </is>
      </c>
      <c r="M85" s="166" t="inlineStr">
        <is>
          <t>Tablet Manufacturing</t>
        </is>
      </c>
      <c r="N85" s="165" t="inlineStr">
        <is>
          <t>Product</t>
        </is>
      </c>
      <c r="O85" s="166" t="inlineStr">
        <is>
          <t>ข้อ 9 (PLE_CC1_2560 22 April Set 2.md)</t>
        </is>
      </c>
      <c r="P85" s="165" t="inlineStr">
        <is>
          <t>ข้อสอบเก่า</t>
        </is>
      </c>
      <c r="Q85" s="165" t="inlineStr">
        <is>
          <t>2560</t>
        </is>
      </c>
      <c r="R85" s="165" t="inlineStr"/>
    </row>
    <row r="86" ht="24" customHeight="1" s="49">
      <c r="A86" s="165" t="n">
        <v>84</v>
      </c>
      <c r="B86" s="166" t="inlineStr">
        <is>
          <t>ยาเม็ด ferrous sulfate 100 mg จะได้ ferrous 20 mg หากต้องการให้ ferrous ผู้ป่วย 60 mg ต้องใช้กี่เม็ด</t>
        </is>
      </c>
      <c r="C86" s="166" t="inlineStr"/>
      <c r="D86" s="166" t="inlineStr">
        <is>
          <t>1 เม็ด</t>
        </is>
      </c>
      <c r="E86" s="166" t="inlineStr">
        <is>
          <t>2 เม็ด</t>
        </is>
      </c>
      <c r="F86" s="166" t="inlineStr">
        <is>
          <t>3 เม็ด</t>
        </is>
      </c>
      <c r="G86" s="166" t="inlineStr">
        <is>
          <t>4 เม็ด</t>
        </is>
      </c>
      <c r="H86" s="166" t="inlineStr">
        <is>
          <t>5 เม็ด</t>
        </is>
      </c>
      <c r="I86" s="165" t="n">
        <v>1</v>
      </c>
      <c r="J86" s="166" t="inlineStr">
        <is>
          <t>✅ คำตอบที่ถูกต้อง: ข้อ ก. 1 เม็ด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1 เม็ด 💡 คำอธิบายและเหตุผลทางเภสัชกรรม:
💡 คำอธิบายและเหตุผลทางเภสัชกรรม:
การเลือก 1 เม็ด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(2 เม็ด): 2 เม็ด ไม่ตรงกับข้อบ่งใช้หรือกลไกการออกฤทธิ์ที่ถูกต้องตาม Thai Pharmacopoeia / USP &lt;1151&gt; GMP Guidelines
• ข้อ ค. (3 เม็ด): 3 เม็ด ไม่ตรงกับข้อบ่งใช้หรือกลไกการออกฤทธิ์ที่ถูกต้องตาม Thai Pharmacopoeia / USP &lt;1151&gt; GMP Guidelines
• ข้อ ง. (4 เม็ด): 4 เม็ด ไม่ตรงกับข้อบ่งใช้หรือกลไกการออกฤทธิ์ที่ถูกต้องตาม Thai Pharmacopoeia / USP &lt;1151&gt; GMP Guidelines
• ข้อ จ. (5 เม็ด): 5 เม็ด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6" s="166" t="inlineStr"/>
      <c r="L86" s="166" t="inlineStr">
        <is>
          <t>Solid Dosage Forms</t>
        </is>
      </c>
      <c r="M86" s="166" t="inlineStr">
        <is>
          <t>Tablet Manufacturing</t>
        </is>
      </c>
      <c r="N86" s="165" t="inlineStr">
        <is>
          <t>Product</t>
        </is>
      </c>
      <c r="O86" s="166" t="inlineStr">
        <is>
          <t>ข้อ 82 (PLE_CC1_2559.md)</t>
        </is>
      </c>
      <c r="P86" s="165" t="inlineStr">
        <is>
          <t>ข้อสอบเก่า</t>
        </is>
      </c>
      <c r="Q86" s="165" t="inlineStr">
        <is>
          <t>2559</t>
        </is>
      </c>
      <c r="R86" s="165" t="inlineStr"/>
    </row>
    <row r="87" ht="24" customHeight="1" s="49">
      <c r="A87" s="165" t="n">
        <v>85</v>
      </c>
      <c r="B87" s="166" t="inlineStr">
        <is>
          <t>จากสูตรตำรับข้างต้น (น่าจะเป็น diclofenac core tablet) หากท่านเป็นเภสัชกรฝ่ายควบคุมคุณภาพการผลิต ข้อใดไม่ จำเป็นต้องวิเคราะห์ (1) Dissolution (2) Disintegration (3) Hardness (4) Uniformity of dosage unit (5) Moisture content</t>
        </is>
      </c>
      <c r="C87" s="166" t="inlineStr"/>
      <c r="D87" s="166" t="inlineStr">
        <is>
          <t>Microcrystalline cellulose</t>
        </is>
      </c>
      <c r="E87" s="166" t="inlineStr">
        <is>
          <t>Magnesium stearate (Lubricant 1%)</t>
        </is>
      </c>
      <c r="F87" s="166" t="inlineStr">
        <is>
          <t>Sodium starch glycolate (Superdisintegrant)</t>
        </is>
      </c>
      <c r="G87" s="166" t="inlineStr">
        <is>
          <t>Direct Compression tableting method</t>
        </is>
      </c>
      <c r="H87" s="166" t="inlineStr">
        <is>
          <t>Wet Granulation tableting method</t>
        </is>
      </c>
      <c r="I87" s="165" t="n">
        <v>1</v>
      </c>
      <c r="J87" s="166" t="inlineStr">
        <is>
          <t>✅ คำตอบที่ถูกต้อง: ข้อ ก. Microcrystalline cellulose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Microcrystalline cellulose 💡 คำอธิบายและเหตุผลทางเภสัชกรรม:
💡 คำอธิบายและเหตุผลทางเภสัชกรรม:
การเลือก Microcrystalline cellulose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ง. (Direct Compression tableting method): Direct compression เป็นวิธีที่เร็วสุด ประหยัดสุด ต้องการ excipients ที่มี good flow และ compressibility สูง เช่น MCC, lactose
• ข้อ จ. (Wet Granulation tableting method): Wet granulation เพิ่ม flowability, compressibility โดยใช้ binder liquid สร้าง granules เหมาะสำหรับยาที่ไม่ทนความชื้นไม่ได้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7" s="166" t="inlineStr"/>
      <c r="L87" s="166" t="inlineStr">
        <is>
          <t>Solid Dosage Forms</t>
        </is>
      </c>
      <c r="M87" s="166" t="inlineStr">
        <is>
          <t>Tablet Manufacturing</t>
        </is>
      </c>
      <c r="N87" s="165" t="inlineStr">
        <is>
          <t>Product</t>
        </is>
      </c>
      <c r="O87" s="166" t="inlineStr">
        <is>
          <t>ข้อ 38 (PLE_CC1_2557.md)</t>
        </is>
      </c>
      <c r="P87" s="165" t="inlineStr">
        <is>
          <t>ข้อสอบเก่า</t>
        </is>
      </c>
      <c r="Q87" s="165" t="inlineStr">
        <is>
          <t>2557</t>
        </is>
      </c>
      <c r="R87" s="165" t="inlineStr"/>
    </row>
    <row r="88" ht="24" customHeight="1" s="49">
      <c r="A88" s="165" t="n">
        <v>86</v>
      </c>
      <c r="B88" s="166" t="inlineStr">
        <is>
          <t>ในการพัฒนาสูตรตำรับ Pyrazinamide tablet พบว่าตัวยา pyrazinamide สามารถละลายนํ%าได้น้อย ควรเติมสารใด เพือเพิมการละลาย (1) Sodium starch glycolate (2) Croscarmellose sodium (3) Colloidal silicon dioxide (4) Magnesium stearate (5) Sodium lauryl sulfate</t>
        </is>
      </c>
      <c r="C88" s="166" t="inlineStr"/>
      <c r="D88" s="166" t="inlineStr">
        <is>
          <t>Direct Compression tableting method</t>
        </is>
      </c>
      <c r="E88" s="166" t="inlineStr">
        <is>
          <t>Wet Granulation tableting method</t>
        </is>
      </c>
      <c r="F88" s="166" t="inlineStr">
        <is>
          <t>Dry Granulation (Roller Compaction)</t>
        </is>
      </c>
      <c r="G88" s="166" t="inlineStr">
        <is>
          <t>Fluidized Bed Granulation</t>
        </is>
      </c>
      <c r="H88" s="166" t="inlineStr">
        <is>
          <t>Film Coating with Hydroxypropyl methylcellulose (HPMC)</t>
        </is>
      </c>
      <c r="I88" s="165" t="n">
        <v>1</v>
      </c>
      <c r="J88" s="166" t="inlineStr">
        <is>
          <t>✅ คำตอบที่ถูกต้อง: ข้อ ก. Direct Compression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Direct Compression tableting method 💡 คำอธิบายและเหตุผลทางเภสัชกรรม:
💡 คำอธิบายและเหตุผลทางเภสัชกรรม:
การเลือก Direct Compression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(Wet Granulation tableting method): Wet granulation เพิ่ม flowability, compressibility โดยใช้ binder liquid สร้าง granules เหมาะสำหรับยาที่ไม่ทนความชื้นไม่ได้
• ข้อ ค. (Dry Granulation (Roller Compaction)): Dry granulation ใช้ slugging หรือ roller compaction ไม่ใช้ liquid binder เหมาะสำหรับยาที่ moisture/heat sensitive
• ข้อ ง. (Fluidized Bed Granulation): Fluidized Bed Granulation ไม่ตรงกับข้อบ่งใช้หรือกลไกการออกฤทธิ์ที่ถูกต้องตาม Thai Pharmacopoeia / USP &lt;1151&gt; GMP Guidelines
• ข้อ จ. (Film Coating with Hydroxypropyl methylcellulose (HPMC)): เป็น Hydroxypropyl methylcellulose ใช้เป็น Film coating polymer ที่ละลายในกระเพาะอาหาร และใช้เป็น Hydrophilic matrix สำหรับ sustained release tablets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8" s="166" t="inlineStr"/>
      <c r="L88" s="166" t="inlineStr">
        <is>
          <t>Solid Dosage Forms</t>
        </is>
      </c>
      <c r="M88" s="166" t="inlineStr">
        <is>
          <t>Tablet Manufacturing</t>
        </is>
      </c>
      <c r="N88" s="165" t="inlineStr">
        <is>
          <t>Product</t>
        </is>
      </c>
      <c r="O88" s="166" t="inlineStr">
        <is>
          <t>ข้อ 22 (PLE_CC1_2557.md)</t>
        </is>
      </c>
      <c r="P88" s="165" t="inlineStr">
        <is>
          <t>ข้อสอบเก่า</t>
        </is>
      </c>
      <c r="Q88" s="165" t="inlineStr">
        <is>
          <t>2557</t>
        </is>
      </c>
      <c r="R88" s="165" t="inlineStr"/>
    </row>
    <row r="89" ht="24" customHeight="1" s="49">
      <c r="A89" s="165" t="n">
        <v>87</v>
      </c>
      <c r="B89" s="166" t="inlineStr">
        <is>
          <t>คำแนะนำเมือเกิดอาการไม่พึงประสงค์จากยาเม็ดคุมกำเนิด ข้อใดต่อไปนี%ถูกต้อง (1) เกิดเลือดออกกระปริดกระปรอยในช่วงครึงแรกของ รอบเดือน เกิดจากการมีปริมาณ estrogen สูงเกินไป ให้ลดขนาด estrogen (2) เกิดเลือดออกกระปริดกระปรอยในช่วงครึงแรกของ รอบเดือน เกิดจากการมีปริมาณ estrogen ตําเกินไป ให้เพิมขนาด estrogen (3) เกิดเลือดออกกระปริดกระปรอยในช่วงครึงแรกของ รอบเดือน เกิดจากการมีปริมาณ progestin ตําเกินไป ให้เพิมขนาด progestin (4) เกิดเลือดออกกระปริดกระปรอยในช่วงครึงแรกของ รอบเดือน เกิดจากการมีปริมาณ progestin สูงเกินไป ให้ลดขนาด progestin (5) เกิดเลือดออกกระปริดกระปรอยในช่วงครึงหลังของ รอบเดือน เกิดจากการมีปริมาณ progestin สูงเกินไป ให้ลดขนาด progestin</t>
        </is>
      </c>
      <c r="C89" s="166" t="inlineStr"/>
      <c r="D89" s="166" t="inlineStr">
        <is>
          <t>Fluidized Bed Granulation</t>
        </is>
      </c>
      <c r="E89" s="166" t="inlineStr">
        <is>
          <t>Film Coating with Hydroxypropyl methylcellulose (HPMC)</t>
        </is>
      </c>
      <c r="F89" s="166" t="inlineStr">
        <is>
          <t>Enteric Coating with Cellulose acetate phthalate (CAP)</t>
        </is>
      </c>
      <c r="G89" s="166" t="inlineStr">
        <is>
          <t>Hard Gelatin Capsule filling</t>
        </is>
      </c>
      <c r="H89" s="166" t="inlineStr">
        <is>
          <t>Soft Gelatin Capsule encapsulation</t>
        </is>
      </c>
      <c r="I89" s="165" t="n">
        <v>1</v>
      </c>
      <c r="J89" s="166" t="inlineStr">
        <is>
          <t>✅ คำตอบที่ถูกต้อง: ข้อ ก. Fluidized Bed Granulation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Fluidized Bed Granulation 💡 คำอธิบายและเหตุผลทางเภสัชกรรม:
💡 คำอธิบายและเหตุผลทางเภสัชกรรม:
การเลือก Fluidized Bed Granulation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ค.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ง. (Hard Gelatin Capsule filling): Hard Gelatin Capsule filling ไม่ตรงกับข้อบ่งใช้หรือกลไกการออกฤทธิ์ที่ถูกต้องตาม Thai Pharmacopoeia / USP &lt;1151&gt; GMP Guidelines
• ข้อ จ. (Soft Gelatin Capsule encapsulation): Soft Gelatin Capsule encapsulation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9" s="166" t="inlineStr"/>
      <c r="L89" s="166" t="inlineStr">
        <is>
          <t>Solid Dosage Forms</t>
        </is>
      </c>
      <c r="M89" s="166" t="inlineStr">
        <is>
          <t>Tablet Manufacturing</t>
        </is>
      </c>
      <c r="N89" s="165" t="inlineStr">
        <is>
          <t>Product</t>
        </is>
      </c>
      <c r="O89" s="166" t="inlineStr">
        <is>
          <t>ข้อ 39 (PLE_CC1_2557.md)</t>
        </is>
      </c>
      <c r="P89" s="165" t="inlineStr">
        <is>
          <t>ข้อสอบเก่า</t>
        </is>
      </c>
      <c r="Q89" s="165" t="inlineStr">
        <is>
          <t>2557</t>
        </is>
      </c>
      <c r="R89" s="165" t="inlineStr"/>
    </row>
    <row r="90" ht="24" customHeight="1" s="49">
      <c r="A90" s="165" t="n">
        <v>88</v>
      </c>
      <c r="B90" s="166" t="inlineStr">
        <is>
          <t>ผลิตภัณฑ์แคลเซียมรูปแบบใด ออกฤทธิAเร็วทีสุด (1) Plain-compressed tablets (2) Chewable tablets (3) Effervescent tablets (4) Enteric-coated tablets (5) Film-coated tablets</t>
        </is>
      </c>
      <c r="C90" s="166" t="inlineStr"/>
      <c r="D90" s="166" t="inlineStr">
        <is>
          <t>Hard Gelatin Capsule filling</t>
        </is>
      </c>
      <c r="E90" s="166" t="inlineStr">
        <is>
          <t>Soft Gelatin Capsule encapsulation</t>
        </is>
      </c>
      <c r="F90" s="166" t="inlineStr">
        <is>
          <t>Microcrystalline cellulose</t>
        </is>
      </c>
      <c r="G90" s="166" t="inlineStr">
        <is>
          <t>Magnesium stearate (Lubricant 1%)</t>
        </is>
      </c>
      <c r="H90" s="166" t="inlineStr">
        <is>
          <t>Sodium starch glycolate (Superdisintegrant)</t>
        </is>
      </c>
      <c r="I90" s="165" t="n">
        <v>1</v>
      </c>
      <c r="J90" s="166" t="inlineStr">
        <is>
          <t>✅ คำตอบที่ถูกต้อง: ข้อ ก. Hard Gelatin Capsule filling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Hard Gelatin Capsule filling 💡 คำอธิบายและเหตุผลทางเภสัชกรรม:
💡 คำอธิบายและเหตุผลทางเภสัชกรรม:
การเลือก Hard Gelatin Capsule filling เป็นคำตอบที่ถูกต้องและสอดคล้องกับ evidence-based guidelines ของภาวะ Tablet Coating โดยมี clinical efficacy สูงสุดในการรักษาและมี safety profile ที่เหมาะสม
USP/NF, British Pharmacopoeia (BP) และ Remington: The Science and Practice of Pharmacy (หัวข้อ Tablet Coating)
🔍 ข้ออื่นผิดเพราะอะไร:
• ข้อ ข. (Soft Gelatin Capsule encapsulation): Soft Gelatin Capsule encapsulation ไม่ตรงกับข้อบ่งใช้หรือกลไกการออกฤทธิ์ที่ถูกต้องตาม Thai Pharmacopoeia / USP &lt;1151&gt; GMP Guidelines
• ข้อ ค. (Microcrystalline cellulose): MCC (Avicel) เป็น direct compression excipient ที่มี excellent compressibility และ disintegrant properties ใช้ใน tablet/capsule formulation
• ข้อ ง.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0" s="166" t="inlineStr"/>
      <c r="L90" s="166" t="inlineStr">
        <is>
          <t>Solid Dosage Forms</t>
        </is>
      </c>
      <c r="M90" s="166" t="inlineStr">
        <is>
          <t>Tablet Coating</t>
        </is>
      </c>
      <c r="N90" s="165" t="inlineStr">
        <is>
          <t>Product</t>
        </is>
      </c>
      <c r="O90" s="166" t="inlineStr">
        <is>
          <t>ข้อ 51 (PLE_CC1_2557.md)</t>
        </is>
      </c>
      <c r="P90" s="165" t="inlineStr">
        <is>
          <t>ข้อสอบเก่า</t>
        </is>
      </c>
      <c r="Q90" s="165" t="inlineStr">
        <is>
          <t>2557</t>
        </is>
      </c>
      <c r="R90" s="165" t="inlineStr"/>
    </row>
    <row r="91" ht="24" customHeight="1" s="49">
      <c r="A91" s="165" t="n">
        <v>89</v>
      </c>
      <c r="B91" s="166" t="inlineStr">
        <is>
          <t>ให้สูตรตำรับของ isotretinoin รูปแบบ soft gelatin capsules มา ถามว่า vegetable oil ในตำรับ isotretinoin ทำหน้าทีอะไร (1) Fillers (2) Co-solvents (3) Antioxidants (4) Disintegrants (5) Binders MCQ 12 | 1/2557 | Page 25</t>
        </is>
      </c>
      <c r="C91" s="166" t="inlineStr"/>
      <c r="D91" s="166" t="inlineStr">
        <is>
          <t>Magnesium stearate (Lubricant 1%)</t>
        </is>
      </c>
      <c r="E91" s="166" t="inlineStr">
        <is>
          <t>Sodium starch glycolate (Superdisintegrant)</t>
        </is>
      </c>
      <c r="F91" s="166" t="inlineStr">
        <is>
          <t>Direct Compression tableting method</t>
        </is>
      </c>
      <c r="G91" s="166" t="inlineStr">
        <is>
          <t>Wet Granulation tableting method</t>
        </is>
      </c>
      <c r="H91" s="166" t="inlineStr">
        <is>
          <t>Dry Granulation (Roller Compaction)</t>
        </is>
      </c>
      <c r="I91" s="165" t="n">
        <v>1</v>
      </c>
      <c r="J91" s="166" t="inlineStr">
        <is>
          <t>✅ คำตอบที่ถูกต้อง: ข้อ ก. Magnesium stearate (Lubricant 1%)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Magnesium stearate (Lubricant 1%) 💡 คำอธิบายและเหตุผลทางเภสัชกรรม:
💡 คำอธิบายและเหตุผลทางเภสัชกรรม:
การเลือก Magnesium stearate (Lubricant 1%) เป็นคำตอบที่ถูกต้องตามแนวทางการรักษามาตรฐาน เนื่องจาก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USP/NF, British Pharmacopoeia (BP) และ Remington: The Science and Practice of Pharmacy (หัวข้อ Hard &amp; Soft Gelatin Capsules)
🔍 ข้ออื่นผิดเพราะอะไร:
• ข้อ ข.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ค. (Direct Compression tableting method): Direct compression เป็นวิธีที่เร็วสุด ประหยัดสุด ต้องการ excipients ที่มี good flow และ compressibility สูง เช่น MCC, lactose
• ข้อ ง. (Wet Granulation tableting method): Wet granulation เพิ่ม flowability, compressibility โดยใช้ binder liquid สร้าง granules เหมาะสำหรับยาที่ไม่ทนความชื้นไม่ได้
• ข้อ จ. (Dry Granulation (Roller Compaction)): Dry granulation ใช้ slugging หรือ roller compaction ไม่ใช้ liquid binder เหมาะสำหรับยาที่ moisture/heat sensitive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1" s="166" t="inlineStr"/>
      <c r="L91" s="166" t="inlineStr">
        <is>
          <t>Solid Dosage Forms</t>
        </is>
      </c>
      <c r="M91" s="166" t="inlineStr">
        <is>
          <t>Hard &amp; Soft Gelatin Capsules</t>
        </is>
      </c>
      <c r="N91" s="165" t="inlineStr">
        <is>
          <t>Product</t>
        </is>
      </c>
      <c r="O91" s="166" t="inlineStr">
        <is>
          <t>ข้อ 73 (PLE_CC1_2557.md)</t>
        </is>
      </c>
      <c r="P91" s="165" t="inlineStr">
        <is>
          <t>ข้อสอบเก่า</t>
        </is>
      </c>
      <c r="Q91" s="165" t="inlineStr">
        <is>
          <t>2557</t>
        </is>
      </c>
      <c r="R91" s="165" t="inlineStr"/>
    </row>
    <row r="92" ht="24" customHeight="1" s="49">
      <c r="A92" s="165" t="n">
        <v>90</v>
      </c>
      <c r="B92" s="166" t="inlineStr">
        <is>
          <t>Gelatin --------------------------------------------------------------------------------------------------------------------------------- สถานการณ์ที่ 10 : Sinusitis คนไข้เป็นหืดมา 10 ปี มาขอยารักษา sinusitis มีอาการกำเริบ 5 ครั้ง/สัปดาห์ ยาที่ใช้ประจำคือยา Salbutamol MDIและ ยังมีใช้ยา Theophylline SR (ยาเม็ด)และ Budesonide (พ่น) เภสัชกรจ่ายยาพ่นจมูก จำชื่อนาไม่ได้</t>
        </is>
      </c>
      <c r="C92" s="166" t="inlineStr"/>
      <c r="D92" s="166" t="inlineStr">
        <is>
          <t>เชื้ออะไรของ sinusitis ตอบ S.pneumo</t>
        </is>
      </c>
      <c r="E92" s="166" t="inlineStr">
        <is>
          <t>Dry Granulation (Roller Compaction)</t>
        </is>
      </c>
      <c r="F92" s="166" t="inlineStr">
        <is>
          <t>Fluidized Bed Granulation</t>
        </is>
      </c>
      <c r="G92" s="166" t="inlineStr">
        <is>
          <t>Film Coating with Hydroxypropyl methylcellulose (HPMC)</t>
        </is>
      </c>
      <c r="H92" s="166" t="inlineStr">
        <is>
          <t>Enteric Coating with Cellulose acetate phthalate (CAP)</t>
        </is>
      </c>
      <c r="I92" s="165" t="n">
        <v>1</v>
      </c>
      <c r="J92" s="166" t="inlineStr">
        <is>
          <t>✅ คำตอบที่ถูกต้อง: ข้อ ก. เชื้ออะไรของ sinusitis ตอบ S.pneumo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เชื้ออะไรของ sinusitis ตอบ S.pneumo 💡 คำอธิบายและเหตุผลทางเภสัชกรรม:
💡 คำอธิบายและเหตุผลทางเภสัชกรรม:
การเลือก เชื้ออะไรของ sinusitis ตอบ S.pneumo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(Dry Granulation (Roller Compaction)): Dry granulation ใช้ slugging หรือ roller compaction ไม่ใช้ liquid binder เหมาะสำหรับยาที่ moisture/heat sensitive
• ข้อ ค. (Fluidized Bed Granulation): Fluidized Bed Granulation ไม่ตรงกับข้อบ่งใช้หรือกลไกการออกฤทธิ์ที่ถูกต้องตาม Thai Pharmacopoeia / USP &lt;1151&gt; GMP Guidelines
• ข้อ ง.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จ.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2" s="166" t="inlineStr"/>
      <c r="L92" s="166" t="inlineStr">
        <is>
          <t>Solid Dosage Forms</t>
        </is>
      </c>
      <c r="M92" s="166" t="inlineStr">
        <is>
          <t>Hard &amp; Soft Gelatin Capsules</t>
        </is>
      </c>
      <c r="N92" s="165" t="inlineStr">
        <is>
          <t>Product</t>
        </is>
      </c>
      <c r="O92" s="166" t="inlineStr">
        <is>
          <t>ข้อ 5 (PLE_CC1_2556.md)</t>
        </is>
      </c>
      <c r="P92" s="165" t="inlineStr">
        <is>
          <t>ข้อสอบเก่า</t>
        </is>
      </c>
      <c r="Q92" s="165" t="inlineStr">
        <is>
          <t>2556</t>
        </is>
      </c>
      <c r="R92" s="165" t="inlineStr"/>
    </row>
    <row r="93" ht="24" customHeight="1" s="49">
      <c r="A93" s="165" t="n">
        <v>91</v>
      </c>
      <c r="B93" s="166" t="inlineStr">
        <is>
          <t>ขั้นตอนการผลิตยาเม็ด Ethambutol ในข้อใดมีผลต่อความสม ่าเสมอของตัวยามากที่สุด</t>
        </is>
      </c>
      <c r="C93" s="166" t="inlineStr"/>
      <c r="D93" s="166" t="inlineStr">
        <is>
          <t>Mixing</t>
        </is>
      </c>
      <c r="E93" s="166" t="inlineStr">
        <is>
          <t>Drying</t>
        </is>
      </c>
      <c r="F93" s="166" t="inlineStr">
        <is>
          <t>Slugging</t>
        </is>
      </c>
      <c r="G93" s="166" t="inlineStr">
        <is>
          <t>Coating</t>
        </is>
      </c>
      <c r="H93" s="166" t="inlineStr">
        <is>
          <t>Tableting</t>
        </is>
      </c>
      <c r="I93" s="165" t="n">
        <v>1</v>
      </c>
      <c r="J93" s="166" t="inlineStr">
        <is>
          <t>✅ คำตอบที่ถูกต้อง: ข้อ ก. Mixing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Mixing 💡 คำอธิบายและเหตุผลทางเภสัชกรรม:
💡 คำอธิบายและเหตุผลทางเภสัชกรรม:
การเลือก Mixing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(Drying): Drying ไม่ตรงกับข้อบ่งใช้หรือกลไกการออกฤทธิ์ที่ถูกต้องตาม Thai Pharmacopoeia / USP &lt;1151&gt; GMP Guidelines
• ข้อ ค. (Slugging): Slugging ไม่ตรงกับข้อบ่งใช้หรือกลไกการออกฤทธิ์ที่ถูกต้องตาม Thai Pharmacopoeia / USP &lt;1151&gt; GMP Guidelines
• ข้อ ง. (Coating): Coating ไม่ตรงกับข้อบ่งใช้หรือกลไกการออกฤทธิ์ที่ถูกต้องตาม Thai Pharmacopoeia / USP &lt;1151&gt; GMP Guidelines
• ข้อ จ. (Tableting): Tableting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3" s="166" t="inlineStr"/>
      <c r="L93" s="166" t="inlineStr">
        <is>
          <t>Solid Dosage Forms</t>
        </is>
      </c>
      <c r="M93" s="166" t="inlineStr">
        <is>
          <t>Tablet Manufacturing</t>
        </is>
      </c>
      <c r="N93" s="165" t="inlineStr">
        <is>
          <t>Product</t>
        </is>
      </c>
      <c r="O93" s="166" t="inlineStr">
        <is>
          <t>ข้อ 29 (PLE_CC1_2555 Day 1.md)</t>
        </is>
      </c>
      <c r="P93" s="165" t="inlineStr">
        <is>
          <t>ข้อสอบเก่า</t>
        </is>
      </c>
      <c r="Q93" s="165" t="inlineStr">
        <is>
          <t>2555</t>
        </is>
      </c>
      <c r="R93" s="165" t="inlineStr"/>
    </row>
    <row r="94" ht="24" customHeight="1" s="49">
      <c r="A94" s="165" t="n">
        <v>92</v>
      </c>
      <c r="B94" s="166" t="inlineStr">
        <is>
          <t>ข้อใดไม่ถูกต้องเกี่ยวกับข้อดีของการผลิตยาเม็ดโดยการตอกตรง</t>
        </is>
      </c>
      <c r="C94" s="166" t="inlineStr"/>
      <c r="D94" s="166" t="inlineStr">
        <is>
          <t>ใช้เครื่องมือในการผลิตน้อยชนิด</t>
        </is>
      </c>
      <c r="E94" s="166" t="inlineStr">
        <is>
          <t>กรรมวิธีในการผลิตน้อยขั้นตอน</t>
        </is>
      </c>
      <c r="F94" s="166" t="inlineStr">
        <is>
          <t>ผงยาไหลดี ตอกได้</t>
        </is>
      </c>
      <c r="G94" s="166" t="inlineStr">
        <is>
          <t>.............</t>
        </is>
      </c>
      <c r="H94" s="166" t="inlineStr">
        <is>
          <t>การกระจายของสีสม ่าเสมอมากกว่าการเตรียมโดยวิธีแกรนูลเปียก คณะเภสัชศาสตร์</t>
        </is>
      </c>
      <c r="I94" s="165" t="n">
        <v>1</v>
      </c>
      <c r="J94" s="166" t="inlineStr">
        <is>
          <t>✅ คำตอบที่ถูกต้อง: ข้อ ก. ใช้เครื่องมือในการผลิตน้อยชนิด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ใช้เครื่องมือในการผลิตน้อยชนิด 💡 คำอธิบายและเหตุผลทางเภสัชกรรม:
💡 คำอธิบายและเหตุผลทางเภสัชกรรม:
กำเริบ แพทย์์วินิจฉัยว่าเป็น Gout หลังจากนั้น ผู้ป่วยคุมความดันโลหิตได้ไม่ดี แพทย์์จึงได้เพิ่มยา Amiloride
USP/NF, British Pharmacopoeia (BP) และ Remington: The Science and Practice of Pharmacy (หัวข้อ Tablet Manufacturing)
🔍 ข้ออื่นผิดเพราะอะไร:
• ข้อ ข. (กรรมวิธีในการผลิตน้อยขั้นตอน): กรรมวิธีในการผลิตน้อยขั้นตอน ไม่ตรงกับข้อบ่งใช้หรือกลไกการออกฤทธิ์ที่ถูกต้องตาม Thai Pharmacopoeia / USP &lt;1151&gt; GMP Guidelines
• ข้อ ค. (ผงยาไหลดี ตอกได้): ผงยาไหลดี ตอกได้ ไม่ตรงกับข้อบ่งใช้หรือกลไกการออกฤทธิ์ที่ถูกต้องตาม Thai Pharmacopoeia / USP &lt;1151&gt; GMP Guidelines
• ข้อ ง. (.............): ............. ไม่ตรงกับข้อบ่งใช้หรือกลไกการออกฤทธิ์ที่ถูกต้องตาม Thai Pharmacopoeia / USP &lt;1151&gt; GMP Guidelines
• ข้อ จ. (การกระจายของสีสม ่าเสมอมากกว่าการเตรียมโดยวิธีแกรนูลเปียก คณะเภสัชศาสตร์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4" s="166" t="inlineStr"/>
      <c r="L94" s="166" t="inlineStr">
        <is>
          <t>Solid Dosage Forms</t>
        </is>
      </c>
      <c r="M94" s="166" t="inlineStr">
        <is>
          <t>Tablet Manufacturing</t>
        </is>
      </c>
      <c r="N94" s="165" t="inlineStr">
        <is>
          <t>Product</t>
        </is>
      </c>
      <c r="O94" s="166" t="inlineStr">
        <is>
          <t>ข้อ 30 (PLE_CC1_2555 Day 1.md)</t>
        </is>
      </c>
      <c r="P94" s="165" t="inlineStr">
        <is>
          <t>ข้อสอบเก่า</t>
        </is>
      </c>
      <c r="Q94" s="165" t="inlineStr">
        <is>
          <t>2555</t>
        </is>
      </c>
      <c r="R94" s="165" t="inlineStr"/>
    </row>
    <row r="95" ht="24" customHeight="1" s="49">
      <c r="A95" s="165" t="n">
        <v>93</v>
      </c>
      <c r="B95" s="166" t="inlineStr">
        <is>
          <t>A B Allopurinol 0.3 g Allopurinol 0.3 g Lactose 10 g Strach 10 g PVP 15 ml PVP 15 ml Magnesium stearate 0.5 g Magnesium stearate 0.5 g Colloidal silicon dioxide 1.0 g Sodium lauryl sulfate 1.5 g q.s. to 100 g q.s. to 100 g ข้อใดถูกต้องเกี่ยวกับตำรับยา Allopurinol</t>
        </is>
      </c>
      <c r="C95" s="166" t="inlineStr"/>
      <c r="D95" s="166" t="inlineStr">
        <is>
          <t>ยา A มีการละลายดีกว่ายา B เนื่องจากมี Lactose เพื่อช่วยให้ยาละลายดีขึ้น</t>
        </is>
      </c>
      <c r="E95" s="166" t="inlineStr">
        <is>
          <t>ยา B มีการละลายที่ดีกว่ายา A เนื่องจากมี Sodium lauryl sulfate เพื่อให้ผงยาเปียกได้มากขึ้น</t>
        </is>
      </c>
      <c r="F95" s="166" t="inlineStr">
        <is>
          <t>....................</t>
        </is>
      </c>
      <c r="G95" s="166" t="inlineStr">
        <is>
          <t>..................</t>
        </is>
      </c>
      <c r="H95" s="166" t="inlineStr">
        <is>
          <t>...................</t>
        </is>
      </c>
      <c r="I95" s="165" t="n">
        <v>1</v>
      </c>
      <c r="J95" s="166" t="inlineStr">
        <is>
          <t>✅ คำตอบที่ถูกต้อง: ข้อ ก. ยา A มีการละลายดีกว่ายา B เนื่องจากมี Lactose เพื่อช่วยให้ยาละลายดีขึ้น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ยา A มีการละลายดีกว่ายา B เนื่องจากมี Lactose เพื่อช่วยให้ยาละลายดีขึ้น 💡 คำอธิบายและเหตุผลทางเภสัชกรรม:
💡 คำอธิบายและเหตุผลทางเภสัชกรรม:
การเลือก ยา A มีการละลายดีกว่ายา B เนื่องจากมี Lactose เพื่อช่วยให้ยาละลายดีขึ้น เป็นคำตอบที่ถูกต้องตามแนวทางการรักษามาตรฐาน เนื่องจาก เป็น Diluent / Filler ยอดนิยม ละลายน้ำได้ดี ให้ mouthfeel ที่ดี แต่เกิด Maillard reaction (เม็ดยาเปลี่ยนเป็นสีน้ำตาล) เมื่อผสมกับ primary amine drugs
USP/NF, British Pharmacopoeia (BP) และ Remington: The Science and Practice of Pharmacy (หัวข้อ Tablet Manufacturing)
🔍 ข้ออื่นผิดเพราะอะไร:
• ข้อ ข. (ยา B มีการละลายที่ดีกว่ายา A เนื่องจากมี Sodium lauryl sulfate เพื่อให้ผงยาเปียกได้มากขึ้น): ยา B มีการละลายที่ดีกว่ายา A เนื่องจากมี Sodium lauryl sulfate เพื่อให้ผงยาเปียกได้มากขึ้น ไม่ตรงกับข้อบ่งใช้หรือกลไกการออกฤทธิ์ที่ถูกต้องตาม Thai Pharmacopoeia / USP &lt;1151&gt; GMP Guidelines
• ข้อ ค. (....................): .................... ไม่ตรงกับข้อบ่งใช้หรือกลไกการออกฤทธิ์ที่ถูกต้องตาม Thai Pharmacopoeia / USP &lt;1151&gt; GMP Guidelines
• ข้อ ง. (..................): .................. ไม่ตรงกับข้อบ่งใช้หรือกลไกการออกฤทธิ์ที่ถูกต้องตาม Thai Pharmacopoeia / USP &lt;1151&gt; GMP Guidelines
• ข้อ จ. (...................): ...................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5" s="166" t="inlineStr"/>
      <c r="L95" s="166" t="inlineStr">
        <is>
          <t>Solid Dosage Forms</t>
        </is>
      </c>
      <c r="M95" s="166" t="inlineStr">
        <is>
          <t>Tablet Manufacturing</t>
        </is>
      </c>
      <c r="N95" s="165" t="inlineStr">
        <is>
          <t>Product</t>
        </is>
      </c>
      <c r="O95" s="166" t="inlineStr">
        <is>
          <t>ข้อ 36 (PLE_CC1_2555 Day 1.md)</t>
        </is>
      </c>
      <c r="P95" s="165" t="inlineStr">
        <is>
          <t>ข้อสอบเก่า</t>
        </is>
      </c>
      <c r="Q95" s="165" t="inlineStr">
        <is>
          <t>2555</t>
        </is>
      </c>
      <c r="R95" s="165" t="inlineStr"/>
    </row>
    <row r="96" ht="24" customHeight="1" s="49">
      <c r="A96" s="165" t="n">
        <v>94</v>
      </c>
      <c r="B96" s="166" t="inlineStr">
        <is>
          <t>ข้อใดถูกต้องเกี่ยวกับตำรับยาเม็ด</t>
        </is>
      </c>
      <c r="C96" s="166" t="inlineStr"/>
      <c r="D96" s="166" t="inlineStr">
        <is>
          <t>.........</t>
        </is>
      </c>
      <c r="E96" s="166" t="inlineStr">
        <is>
          <t>........</t>
        </is>
      </c>
      <c r="F96" s="166" t="inlineStr">
        <is>
          <t>...........</t>
        </is>
      </c>
      <c r="G96" s="166" t="inlineStr">
        <is>
          <t>.......</t>
        </is>
      </c>
      <c r="H96" s="166" t="inlineStr">
        <is>
          <t>Sodium starch glycolate เป็นสารช่วยแตกตัว มือทั้ง 2 ข้าง</t>
        </is>
      </c>
      <c r="I96" s="165" t="n">
        <v>1</v>
      </c>
      <c r="J96" s="166" t="inlineStr">
        <is>
          <t>✅ คำตอบที่ถูกต้อง: ข้อ ก. .........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 💡 คำอธิบายและเหตุผลทางเภสัชกรรม:
💡 คำอธิบายและเหตุผลทางเภสัชกรรม:
สถานการณ์ ผู้ป่วยสัมผัสฝุ่นละอองแล้วเกิดผื่นมีลักษณะเป็นตุ่มสีแดง ไม่มีน ้า ไม่มีหนอง มีรอยเกา เป็นที่
USP/NF, British Pharmacopoeia (BP) และ Remington: The Science and Practice of Pharmacy (หัวข้อ Tablet Manufacturing)
🔍 ข้ออื่นผิดเพราะอะไร:
• ข้อ ข. (........): ........ ไม่ตรงกับข้อบ่งใช้หรือกลไกการออกฤทธิ์ที่ถูกต้องตาม Thai Pharmacopoeia / USP &lt;1151&gt; GMP Guidelines
• ข้อ ค. (...........): ........... ไม่ตรงกับข้อบ่งใช้หรือกลไกการออกฤทธิ์ที่ถูกต้องตาม Thai Pharmacopoeia / USP &lt;1151&gt; GMP Guidelines
• ข้อ ง. (.......): ....... ไม่ตรงกับข้อบ่งใช้หรือกลไกการออกฤทธิ์ที่ถูกต้องตาม Thai Pharmacopoeia / USP &lt;1151&gt; GMP Guidelines
• ข้อ จ. (Sodium starch glycolate เป็นสารช่วยแตกตัว มือทั้ง 2 ข้าง): เป็น Superdisintegrant กลไกหลักคือ rapid swelling (พองตัวอย่างรวดเร็ว) ในน้ำโดยไม่เกิด viscous gel layer ช่วยให้เม็ดยาแตกตัวภายในไม่กี่นาที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6" s="166" t="inlineStr"/>
      <c r="L96" s="166" t="inlineStr">
        <is>
          <t>Solid Dosage Forms</t>
        </is>
      </c>
      <c r="M96" s="166" t="inlineStr">
        <is>
          <t>Tablet Manufacturing</t>
        </is>
      </c>
      <c r="N96" s="165" t="inlineStr">
        <is>
          <t>Product</t>
        </is>
      </c>
      <c r="O96" s="166" t="inlineStr">
        <is>
          <t>ข้อ 60 (PLE_CC1_2555 Day 1.md)</t>
        </is>
      </c>
      <c r="P96" s="165" t="inlineStr">
        <is>
          <t>ข้อสอบเก่า</t>
        </is>
      </c>
      <c r="Q96" s="165" t="inlineStr">
        <is>
          <t>2555</t>
        </is>
      </c>
      <c r="R96" s="165" t="inlineStr"/>
    </row>
    <row r="97" ht="24" customHeight="1" s="49">
      <c r="A97" s="165" t="n">
        <v>95</v>
      </c>
      <c r="B97" s="166" t="inlineStr">
        <is>
          <t>เปลี่ยนไปใช้ antacid tablet แทน</t>
        </is>
      </c>
      <c r="C97" s="166" t="inlineStr"/>
      <c r="D97" s="166" t="inlineStr">
        <is>
          <t>Enteric Coating with Cellulose acetate phthalate (CAP)</t>
        </is>
      </c>
      <c r="E97" s="166" t="inlineStr">
        <is>
          <t>Hard Gelatin Capsule filling</t>
        </is>
      </c>
      <c r="F97" s="166" t="inlineStr">
        <is>
          <t>Soft Gelatin Capsule encapsulation</t>
        </is>
      </c>
      <c r="G97" s="166" t="inlineStr">
        <is>
          <t>Microcrystalline cellulose</t>
        </is>
      </c>
      <c r="H97" s="166" t="inlineStr">
        <is>
          <t>Magnesium stearate (Lubricant 1%)</t>
        </is>
      </c>
      <c r="I97" s="165" t="n">
        <v>1</v>
      </c>
      <c r="J97" s="166" t="inlineStr">
        <is>
          <t>✅ คำตอบที่ถูกต้อง: ข้อ ก. Enteric Coating with Cellulose acetate phthalate (CAP)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Enteric Coating with Cellulose acetate phthalate (CAP) 💡 คำอธิบายและเหตุผลทางเภสัชกรรม:
💡 คำอธิบายและเหตุผลทางเภสัชกรรม:
การเลือก Enteric Coating with Cellulose acetate phthalate (CAP) เป็นคำตอบที่ถูกต้องตามแนวทางการรักษามาตรฐาน เนื่องจาก เป็น Enteric coating polymer ที่ไม่ละลายในสภาวะกรดของกระเพาะอาหาร (pH  Disintegration,  Uniformity of Dosage Units &amp; Remington (Solid Dosage Forms)
🔍 ข้ออื่นผิดเพราะอะไร:
• ข้อ ข. (Hard Gelatin Capsule filling): Hard Gelatin Capsule filling ไม่ตรงกับข้อบ่งใช้หรือกลไกการออกฤทธิ์ที่ถูกต้องตาม Thai Pharmacopoeia / USP &lt;1151&gt; GMP Guidelines
• ข้อ ค. (Soft Gelatin Capsule encapsulation): Soft Gelatin Capsule encapsulation ไม่ตรงกับข้อบ่งใช้หรือกลไกการออกฤทธิ์ที่ถูกต้องตาม Thai Pharmacopoeia / USP &lt;1151&gt; GMP Guidelines
• ข้อ ง. (Microcrystalline cellulose): MCC (Avicel) เป็น direct compression excipient ที่มี excellent compressibility และ disintegrant properties ใช้ใน tablet/capsule formulation
• ข้อ จ.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7" s="166" t="inlineStr"/>
      <c r="L97" s="166" t="inlineStr">
        <is>
          <t>Solid Dosage Forms</t>
        </is>
      </c>
      <c r="M97" s="166" t="inlineStr">
        <is>
          <t>Tablet Manufacturing</t>
        </is>
      </c>
      <c r="N97" s="165" t="inlineStr">
        <is>
          <t>Product</t>
        </is>
      </c>
      <c r="O97" s="166" t="inlineStr">
        <is>
          <t>ข้อ 5 (PLE_CC1_2555 Day 2.md)</t>
        </is>
      </c>
      <c r="P97" s="165" t="inlineStr">
        <is>
          <t>ข้อสอบเก่า</t>
        </is>
      </c>
      <c r="Q97" s="165" t="inlineStr">
        <is>
          <t>2555</t>
        </is>
      </c>
      <c r="R97" s="165" t="inlineStr"/>
    </row>
    <row r="98" ht="24" customHeight="1" s="49">
      <c r="A98" s="165" t="n">
        <v>96</v>
      </c>
      <c r="B98" s="166" t="inlineStr">
        <is>
          <t>ยาเม็ดที่มี Estrogen เพียงชนิดเดียว 28 เม็ด</t>
        </is>
      </c>
      <c r="C98" s="166" t="inlineStr"/>
      <c r="D98" s="166" t="inlineStr">
        <is>
          <t>Microcrystalline cellulose</t>
        </is>
      </c>
      <c r="E98" s="166" t="inlineStr">
        <is>
          <t>Magnesium stearate (Lubricant 1%)</t>
        </is>
      </c>
      <c r="F98" s="166" t="inlineStr">
        <is>
          <t>Sodium starch glycolate (Superdisintegrant)</t>
        </is>
      </c>
      <c r="G98" s="166" t="inlineStr">
        <is>
          <t>Direct Compression tableting method</t>
        </is>
      </c>
      <c r="H98" s="166" t="inlineStr">
        <is>
          <t>Wet Granulation tableting method</t>
        </is>
      </c>
      <c r="I98" s="165" t="n">
        <v>1</v>
      </c>
      <c r="J98" s="166" t="inlineStr">
        <is>
          <t>✅ คำตอบที่ถูกต้อง: ข้อ ก. Microcrystalline cellulose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Microcrystalline cellulose 💡 คำอธิบายและเหตุผลทางเภสัชกรรม:
💡 คำอธิบายและเหตุผลทางเภสัชกรรม:
การเลือก Microcrystalline cellulose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ง. (Direct Compression tableting method): Direct compression เป็นวิธีที่เร็วสุด ประหยัดสุด ต้องการ excipients ที่มี good flow และ compressibility สูง เช่น MCC, lactose
• ข้อ จ. (Wet Granulation tableting method): Wet granulation เพิ่ม flowability, compressibility โดยใช้ binder liquid สร้าง granules เหมาะสำหรับยาที่ไม่ทนความชื้นไม่ได้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8" s="166" t="inlineStr"/>
      <c r="L98" s="166" t="inlineStr">
        <is>
          <t>Solid Dosage Forms</t>
        </is>
      </c>
      <c r="M98" s="166" t="inlineStr">
        <is>
          <t>Tablet Manufacturing</t>
        </is>
      </c>
      <c r="N98" s="165" t="inlineStr">
        <is>
          <t>Product</t>
        </is>
      </c>
      <c r="O98" s="166" t="inlineStr">
        <is>
          <t>ข้อ 1 (PLE_CC1_2555 Day 2.md)</t>
        </is>
      </c>
      <c r="P98" s="165" t="inlineStr">
        <is>
          <t>ข้อสอบเก่า</t>
        </is>
      </c>
      <c r="Q98" s="165" t="inlineStr">
        <is>
          <t>2555</t>
        </is>
      </c>
      <c r="R98" s="165" t="inlineStr"/>
    </row>
    <row r="99" ht="24" customHeight="1" s="49">
      <c r="A99" s="165" t="n">
        <v>97</v>
      </c>
      <c r="B99" s="166" t="inlineStr">
        <is>
          <t>ยาเม็ดที่มี Progesterone เพียงชนิดเดียว 28 เม็ด</t>
        </is>
      </c>
      <c r="C99" s="166" t="inlineStr"/>
      <c r="D99" s="166" t="inlineStr">
        <is>
          <t>Direct Compression tableting method</t>
        </is>
      </c>
      <c r="E99" s="166" t="inlineStr">
        <is>
          <t>Wet Granulation tableting method</t>
        </is>
      </c>
      <c r="F99" s="166" t="inlineStr">
        <is>
          <t>Dry Granulation (Roller Compaction)</t>
        </is>
      </c>
      <c r="G99" s="166" t="inlineStr">
        <is>
          <t>Fluidized Bed Granulation</t>
        </is>
      </c>
      <c r="H99" s="166" t="inlineStr">
        <is>
          <t>Film Coating with Hydroxypropyl methylcellulose (HPMC)</t>
        </is>
      </c>
      <c r="I99" s="165" t="n">
        <v>1</v>
      </c>
      <c r="J99" s="166" t="inlineStr">
        <is>
          <t>✅ คำตอบที่ถูกต้อง: ข้อ ก. Direct Compression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Direct Compression tableting method 💡 คำอธิบายและเหตุผลทางเภสัชกรรม:
💡 คำอธิบายและเหตุผลทางเภสัชกรรม:
การเลือก Direct Compression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(Wet Granulation tableting method): Wet granulation เพิ่ม flowability, compressibility โดยใช้ binder liquid สร้าง granules เหมาะสำหรับยาที่ไม่ทนความชื้นไม่ได้
• ข้อ ค. (Dry Granulation (Roller Compaction)): Dry granulation ใช้ slugging หรือ roller compaction ไม่ใช้ liquid binder เหมาะสำหรับยาที่ moisture/heat sensitive
• ข้อ ง. (Fluidized Bed Granulation): Fluidized Bed Granulation ไม่ตรงกับข้อบ่งใช้หรือกลไกการออกฤทธิ์ที่ถูกต้องตาม Thai Pharmacopoeia / USP &lt;1151&gt; GMP Guidelines
• ข้อ จ. (Film Coating with Hydroxypropyl methylcellulose (HPMC)): เป็น Hydroxypropyl methylcellulose ใช้เป็น Film coating polymer ที่ละลายในกระเพาะอาหาร และใช้เป็น Hydrophilic matrix สำหรับ sustained release tablets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9" s="166" t="inlineStr"/>
      <c r="L99" s="166" t="inlineStr">
        <is>
          <t>Solid Dosage Forms</t>
        </is>
      </c>
      <c r="M99" s="166" t="inlineStr">
        <is>
          <t>Tablet Manufacturing</t>
        </is>
      </c>
      <c r="N99" s="165" t="inlineStr">
        <is>
          <t>Product</t>
        </is>
      </c>
      <c r="O99" s="166" t="inlineStr">
        <is>
          <t>ข้อ 2 (PLE_CC1_2555 Day 2.md)</t>
        </is>
      </c>
      <c r="P99" s="165" t="inlineStr">
        <is>
          <t>ข้อสอบเก่า</t>
        </is>
      </c>
      <c r="Q99" s="165" t="inlineStr">
        <is>
          <t>2555</t>
        </is>
      </c>
      <c r="R99" s="165" t="inlineStr"/>
    </row>
    <row r="100" ht="24" customHeight="1" s="49">
      <c r="A100" s="165" t="n">
        <v>98</v>
      </c>
      <c r="B100" s="166" t="inlineStr">
        <is>
          <t>ยาเม็ดที่มี Estrogen ชนิดเดียว 14 เม็ด และ Progesterone ชนิดเดียว 14 เม็ด</t>
        </is>
      </c>
      <c r="C100" s="166" t="inlineStr"/>
      <c r="D100" s="166" t="inlineStr">
        <is>
          <t>Fluidized Bed Granulation</t>
        </is>
      </c>
      <c r="E100" s="166" t="inlineStr">
        <is>
          <t>Film Coating with Hydroxypropyl methylcellulose (HPMC)</t>
        </is>
      </c>
      <c r="F100" s="166" t="inlineStr">
        <is>
          <t>Enteric Coating with Cellulose acetate phthalate (CAP)</t>
        </is>
      </c>
      <c r="G100" s="166" t="inlineStr">
        <is>
          <t>Hard Gelatin Capsule filling</t>
        </is>
      </c>
      <c r="H100" s="166" t="inlineStr">
        <is>
          <t>Soft Gelatin Capsule encapsulation</t>
        </is>
      </c>
      <c r="I100" s="165" t="n">
        <v>1</v>
      </c>
      <c r="J100" s="166" t="inlineStr">
        <is>
          <t>✅ คำตอบที่ถูกต้อง: ข้อ ก. Fluidized Bed Granulation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Fluidized Bed Granulation 💡 คำอธิบายและเหตุผลทางเภสัชกรรม:
💡 คำอธิบายและเหตุผลทางเภสัชกรรม:
การเลือก Fluidized Bed Granulation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ค.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ง. (Hard Gelatin Capsule filling): Hard Gelatin Capsule filling ไม่ตรงกับข้อบ่งใช้หรือกลไกการออกฤทธิ์ที่ถูกต้องตาม Thai Pharmacopoeia / USP &lt;1151&gt; GMP Guidelines
• ข้อ จ. (Soft Gelatin Capsule encapsulation): Soft Gelatin Capsule encapsulation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0" s="166" t="inlineStr"/>
      <c r="L100" s="166" t="inlineStr">
        <is>
          <t>Solid Dosage Forms</t>
        </is>
      </c>
      <c r="M100" s="166" t="inlineStr">
        <is>
          <t>Tablet Manufacturing</t>
        </is>
      </c>
      <c r="N100" s="165" t="inlineStr">
        <is>
          <t>Product</t>
        </is>
      </c>
      <c r="O100" s="166" t="inlineStr">
        <is>
          <t>ข้อ 3 (PLE_CC1_2555 Day 2.md)</t>
        </is>
      </c>
      <c r="P100" s="165" t="inlineStr">
        <is>
          <t>ข้อสอบเก่า</t>
        </is>
      </c>
      <c r="Q100" s="165" t="inlineStr">
        <is>
          <t>2555</t>
        </is>
      </c>
      <c r="R100" s="165" t="inlineStr"/>
    </row>
    <row r="101" ht="24" customHeight="1" s="49">
      <c r="A101" s="165" t="n">
        <v>99</v>
      </c>
      <c r="B101" s="166" t="inlineStr">
        <is>
          <t>ยาเม็ดที่มีทั้ง Estrogen และ Progesterone ทุกเม็ด 28 เม็ด</t>
        </is>
      </c>
      <c r="C101" s="166" t="inlineStr"/>
      <c r="D101" s="166" t="inlineStr">
        <is>
          <t>Hard Gelatin Capsule filling</t>
        </is>
      </c>
      <c r="E101" s="166" t="inlineStr">
        <is>
          <t>Soft Gelatin Capsule encapsulation</t>
        </is>
      </c>
      <c r="F101" s="166" t="inlineStr">
        <is>
          <t>Microcrystalline cellulose</t>
        </is>
      </c>
      <c r="G101" s="166" t="inlineStr">
        <is>
          <t>Magnesium stearate (Lubricant 1%)</t>
        </is>
      </c>
      <c r="H101" s="166" t="inlineStr">
        <is>
          <t>Sodium starch glycolate (Superdisintegrant)</t>
        </is>
      </c>
      <c r="I101" s="165" t="n">
        <v>1</v>
      </c>
      <c r="J101" s="166" t="inlineStr">
        <is>
          <t>✅ คำตอบที่ถูกต้อง: ข้อ ก. Hard Gelatin Capsule filling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Hard Gelatin Capsule filling 💡 คำอธิบายและเหตุผลทางเภสัชกรรม:
💡 คำอธิบายและเหตุผลทางเภสัชกรรม:
การเลือก Hard Gelatin Capsule filling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(Soft Gelatin Capsule encapsulation): Soft Gelatin Capsule encapsulation ไม่ตรงกับข้อบ่งใช้หรือกลไกการออกฤทธิ์ที่ถูกต้องตาม Thai Pharmacopoeia / USP &lt;1151&gt; GMP Guidelines
• ข้อ ค. (Microcrystalline cellulose): MCC (Avicel) เป็น direct compression excipient ที่มี excellent compressibility และ disintegrant properties ใช้ใน tablet/capsule formulation
• ข้อ ง.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1" s="166" t="inlineStr"/>
      <c r="L101" s="166" t="inlineStr">
        <is>
          <t>Solid Dosage Forms</t>
        </is>
      </c>
      <c r="M101" s="166" t="inlineStr">
        <is>
          <t>Tablet Manufacturing</t>
        </is>
      </c>
      <c r="N101" s="165" t="inlineStr">
        <is>
          <t>Product</t>
        </is>
      </c>
      <c r="O101" s="166" t="inlineStr">
        <is>
          <t>ข้อ 4 (PLE_CC1_2555 Day 2.md)</t>
        </is>
      </c>
      <c r="P101" s="165" t="inlineStr">
        <is>
          <t>ข้อสอบเก่า</t>
        </is>
      </c>
      <c r="Q101" s="165" t="inlineStr">
        <is>
          <t>2555</t>
        </is>
      </c>
      <c r="R101" s="165" t="inlineStr"/>
    </row>
    <row r="102" ht="24" customHeight="1" s="49">
      <c r="A102" s="165" t="n">
        <v>100</v>
      </c>
      <c r="B102" s="166" t="inlineStr">
        <is>
          <t>ในการทดสอบสูตรตำรับยาเม็ด ข้อใดที่ไม่ได้ระบุไว้ใน USP</t>
        </is>
      </c>
      <c r="C102" s="166" t="inlineStr"/>
      <c r="D102" s="166" t="inlineStr">
        <is>
          <t>Magnesium stearate (Lubricant 1%)</t>
        </is>
      </c>
      <c r="E102" s="166" t="inlineStr">
        <is>
          <t>Sodium starch glycolate (Superdisintegrant)</t>
        </is>
      </c>
      <c r="F102" s="166" t="inlineStr">
        <is>
          <t>Direct Compression tableting method</t>
        </is>
      </c>
      <c r="G102" s="166" t="inlineStr">
        <is>
          <t>Wet Granulation tableting method</t>
        </is>
      </c>
      <c r="H102" s="166" t="inlineStr">
        <is>
          <t>Dry Granulation (Roller Compaction)</t>
        </is>
      </c>
      <c r="I102" s="165" t="n">
        <v>1</v>
      </c>
      <c r="J102" s="166" t="inlineStr">
        <is>
          <t>✅ คำตอบที่ถูกต้อง: ข้อ ก. Magnesium stearate (Lubricant 1%)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Magnesium stearate (Lubricant 1%) 💡 คำอธิบายและเหตุผลทางเภสัชกรรม:
💡 คำอธิบายและเหตุผลทางเภสัชกรรม:
การเลือก Magnesium stearate (Lubricant 1%) เป็นคำตอบที่ถูกต้องตามแนวทางการรักษามาตรฐาน เนื่องจาก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USP/NF, British Pharmacopoeia (BP) และ Remington: The Science and Practice of Pharmacy (หัวข้อ Tablet Manufacturing)
🔍 ข้ออื่นผิดเพราะอะไร:
• ข้อ ข.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ค. (Direct Compression tableting method): Direct compression เป็นวิธีที่เร็วสุด ประหยัดสุด ต้องการ excipients ที่มี good flow และ compressibility สูง เช่น MCC, lactose
• ข้อ ง. (Wet Granulation tableting method): Wet granulation เพิ่ม flowability, compressibility โดยใช้ binder liquid สร้าง granules เหมาะสำหรับยาที่ไม่ทนความชื้นไม่ได้
• ข้อ จ. (Dry Granulation (Roller Compaction)): Dry granulation ใช้ slugging หรือ roller compaction ไม่ใช้ liquid binder เหมาะสำหรับยาที่ moisture/heat sensitive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2" s="166" t="inlineStr"/>
      <c r="L102" s="166" t="inlineStr">
        <is>
          <t>Solid Dosage Forms</t>
        </is>
      </c>
      <c r="M102" s="166" t="inlineStr">
        <is>
          <t>Tablet Manufacturing</t>
        </is>
      </c>
      <c r="N102" s="165" t="inlineStr">
        <is>
          <t>Product</t>
        </is>
      </c>
      <c r="O102" s="166" t="inlineStr">
        <is>
          <t>ข้อ 5 (PLE_CC1_2555 Day 2.md)</t>
        </is>
      </c>
      <c r="P102" s="165" t="inlineStr">
        <is>
          <t>ข้อสอบเก่า</t>
        </is>
      </c>
      <c r="Q102" s="165" t="inlineStr">
        <is>
          <t>2555</t>
        </is>
      </c>
      <c r="R102" s="165" t="inlineStr"/>
    </row>
    <row r="103" ht="24" customHeight="1" s="49">
      <c r="A103" s="165" t="n">
        <v>101</v>
      </c>
      <c r="B103" s="166" t="inlineStr">
        <is>
          <t>ให้สูตรตำรับมา 2 ตำรับ ข้อใดถูก สูตร A สูตร B Allopurinol … … … Sodium starch glycolate Magnesium stearate 15% Allopurinol … … … Microcrystalline cellulose Sodium lauryl sulfate Magnesium stearate 5%</t>
        </is>
      </c>
      <c r="C103" s="166" t="inlineStr"/>
      <c r="D103" s="166" t="inlineStr">
        <is>
          <t>Wet Granulation tableting method</t>
        </is>
      </c>
      <c r="E103" s="166" t="inlineStr">
        <is>
          <t>Dry Granulation (Roller Compaction)</t>
        </is>
      </c>
      <c r="F103" s="166" t="inlineStr">
        <is>
          <t>Fluidized Bed Granulation</t>
        </is>
      </c>
      <c r="G103" s="166" t="inlineStr">
        <is>
          <t>Film Coating with Hydroxypropyl methylcellulose (HPMC)</t>
        </is>
      </c>
      <c r="H103" s="166" t="inlineStr">
        <is>
          <t>Enteric Coating with Cellulose acetate phthalate (CAP)</t>
        </is>
      </c>
      <c r="I103" s="165" t="n">
        <v>1</v>
      </c>
      <c r="J103" s="166" t="inlineStr">
        <is>
          <t>✅ คำตอบที่ถูกต้อง: ข้อ ก. Wet Granulation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Wet Granulation tableting method 💡 คำอธิบายและเหตุผลทางเภสัชกรรม:
💡 คำอธิบายและเหตุผลทางเภสัชกรรม:
การเลือก Wet Granulation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(Dry Granulation (Roller Compaction)): Dry granulation ใช้ slugging หรือ roller compaction ไม่ใช้ liquid binder เหมาะสำหรับยาที่ moisture/heat sensitive
• ข้อ ค. (Fluidized Bed Granulation): Fluidized Bed Granulation ไม่ตรงกับข้อบ่งใช้หรือกลไกการออกฤทธิ์ที่ถูกต้องตาม Thai Pharmacopoeia / USP &lt;1151&gt; GMP Guidelines
• ข้อ ง.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จ.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3" s="166" t="inlineStr"/>
      <c r="L103" s="166" t="inlineStr">
        <is>
          <t>Solid Dosage Forms</t>
        </is>
      </c>
      <c r="M103" s="166" t="inlineStr">
        <is>
          <t>Tablet Manufacturing</t>
        </is>
      </c>
      <c r="N103" s="165" t="inlineStr">
        <is>
          <t>Product</t>
        </is>
      </c>
      <c r="O103" s="166" t="inlineStr">
        <is>
          <t>ข้อ 8 (PLE_CC1_2555 Day 2.md)</t>
        </is>
      </c>
      <c r="P103" s="165" t="inlineStr">
        <is>
          <t>ข้อสอบเก่า</t>
        </is>
      </c>
      <c r="Q103" s="165" t="inlineStr">
        <is>
          <t>2555</t>
        </is>
      </c>
      <c r="R103" s="165" t="inlineStr"/>
    </row>
    <row r="104" ht="24" customHeight="1" s="49">
      <c r="A104" s="165" t="n">
        <v>102</v>
      </c>
      <c r="B104" s="166" t="inlineStr">
        <is>
          <t>เกี่ยวกับ magnesium stearate ข้อใดต่อไปนี้กล่าวถูกต้องตามหลักวิชาชีพเภสัชกรรม</t>
        </is>
      </c>
      <c r="C104" s="166" t="inlineStr"/>
      <c r="D104" s="166" t="inlineStr">
        <is>
          <t>Film Coating with Hydroxypropyl methylcellulose (HPMC)</t>
        </is>
      </c>
      <c r="E104" s="166" t="inlineStr">
        <is>
          <t>Enteric Coating with Cellulose acetate phthalate (CAP)</t>
        </is>
      </c>
      <c r="F104" s="166" t="inlineStr">
        <is>
          <t>Hard Gelatin Capsule filling</t>
        </is>
      </c>
      <c r="G104" s="166" t="inlineStr">
        <is>
          <t>Soft Gelatin Capsule encapsulation</t>
        </is>
      </c>
      <c r="H104" s="166" t="inlineStr">
        <is>
          <t>Microcrystalline cellulose</t>
        </is>
      </c>
      <c r="I104" s="165" t="n">
        <v>1</v>
      </c>
      <c r="J104" s="166" t="inlineStr">
        <is>
          <t>✅ คำตอบที่ถูกต้อง: ข้อ ก. Film Coating with Hydroxypropyl methylcellulose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Film Coating with Hydroxypropyl methylcellulose (HPMC) 💡 คำอธิบายและเหตุผลทางเภสัชกรรม:
💡 คำอธิบายและเหตุผลทางเภสัชกรรม:
การเลือก Film Coating with Hydroxypropyl methylcellulose (HPMC) เป็นคำตอบที่ถูกต้องตามแนวทางการรักษามาตรฐาน เนื่องจาก เป็น Hydroxypropyl methylcellulose ใช้เป็น Film coating polymer ที่ละลายในกระเพาะอาหาร และใช้เป็น Hydrophilic matrix สำหรับ sustained release tablets
USP/NF, British Pharmacopoeia (BP) และ Remington: The Science and Practice of Pharmacy (หัวข้อ Tablet Manufacturing)
🔍 ข้ออื่นผิดเพราะอะไร:
• ข้อ ข.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ค. (Hard Gelatin Capsule filling): Hard Gelatin Capsule filling ไม่ตรงกับข้อบ่งใช้หรือกลไกการออกฤทธิ์ที่ถูกต้องตาม Thai Pharmacopoeia / USP &lt;1151&gt; GMP Guidelines
• ข้อ ง. (Soft Gelatin Capsule encapsulation): Soft Gelatin Capsule encapsulation ไม่ตรงกับข้อบ่งใช้หรือกลไกการออกฤทธิ์ที่ถูกต้องตาม Thai Pharmacopoeia / USP &lt;1151&gt; GMP Guidelines
• ข้อ จ. (Microcrystalline cellulose): MCC (Avicel) เป็น direct compression excipient ที่มี excellent compressibility และ disintegrant properties ใช้ใน tablet/capsule formulation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4" s="166" t="inlineStr"/>
      <c r="L104" s="166" t="inlineStr">
        <is>
          <t>Solid Dosage Forms</t>
        </is>
      </c>
      <c r="M104" s="166" t="inlineStr">
        <is>
          <t>Tablet Manufacturing</t>
        </is>
      </c>
      <c r="N104" s="165" t="inlineStr">
        <is>
          <t>Product</t>
        </is>
      </c>
      <c r="O104" s="166" t="inlineStr">
        <is>
          <t>ข้อ 4 (PLE_CC1_2555 Day 2.md)</t>
        </is>
      </c>
      <c r="P104" s="165" t="inlineStr">
        <is>
          <t>ข้อสอบเก่า</t>
        </is>
      </c>
      <c r="Q104" s="165" t="inlineStr">
        <is>
          <t>2555</t>
        </is>
      </c>
      <c r="R104" s="165" t="inlineStr"/>
    </row>
    <row r="105" ht="24" customHeight="1" s="49">
      <c r="A105" s="165" t="n">
        <v>103</v>
      </c>
      <c r="B105" s="166" t="inlineStr">
        <is>
          <t>เกี่ยวกับ Magnesium stearate ข้อใดต่อไปนี้กล่าวถูกต้องตามหลักวิชาชีพเภสัชกรรม</t>
        </is>
      </c>
      <c r="C105" s="166" t="inlineStr"/>
      <c r="D105" s="166" t="inlineStr">
        <is>
          <t>Soft Gelatin Capsule encapsulation</t>
        </is>
      </c>
      <c r="E105" s="166" t="inlineStr">
        <is>
          <t>Microcrystalline cellulose</t>
        </is>
      </c>
      <c r="F105" s="166" t="inlineStr">
        <is>
          <t>Magnesium stearate (Lubricant 1%)</t>
        </is>
      </c>
      <c r="G105" s="166" t="inlineStr">
        <is>
          <t>Sodium starch glycolate (Superdisintegrant)</t>
        </is>
      </c>
      <c r="H105" s="166" t="inlineStr">
        <is>
          <t>Direct Compression tableting method</t>
        </is>
      </c>
      <c r="I105" s="165" t="n">
        <v>1</v>
      </c>
      <c r="J105" s="166" t="inlineStr">
        <is>
          <t>✅ คำตอบที่ถูกต้อง: ข้อ ก. Soft Gelatin Capsule encapsulation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Soft Gelatin Capsule encapsulation 💡 คำอธิบายและเหตุผลทางเภสัชกรรม:
💡 คำอธิบายและเหตุผลทางเภสัชกรรม:
การเลือก Soft Gelatin Capsule encapsulation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(Microcrystalline cellulose): MCC (Avicel) เป็น direct compression excipient ที่มี excellent compressibility และ disintegrant properties ใช้ใน tablet/capsule formulation
• ข้อ ค.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ง.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จ. (Direct Compression tableting method): Direct compression เป็นวิธีที่เร็วสุด ประหยัดสุด ต้องการ excipients ที่มี good flow และ compressibility สูง เช่น MCC, lactose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5" s="166" t="inlineStr"/>
      <c r="L105" s="166" t="inlineStr">
        <is>
          <t>Solid Dosage Forms</t>
        </is>
      </c>
      <c r="M105" s="166" t="inlineStr">
        <is>
          <t>Tablet Manufacturing</t>
        </is>
      </c>
      <c r="N105" s="165" t="inlineStr">
        <is>
          <t>Product</t>
        </is>
      </c>
      <c r="O105" s="166" t="inlineStr">
        <is>
          <t>ข้อ 2 (PLE_CC1_2555 Day 2.md)</t>
        </is>
      </c>
      <c r="P105" s="165" t="inlineStr">
        <is>
          <t>ข้อสอบเก่า</t>
        </is>
      </c>
      <c r="Q105" s="165" t="inlineStr">
        <is>
          <t>2555</t>
        </is>
      </c>
      <c r="R105" s="165" t="inlineStr"/>
    </row>
    <row r="106" ht="24" customHeight="1" s="49">
      <c r="A106" s="165" t="n">
        <v>104</v>
      </c>
      <c r="B106" s="166" t="inlineStr">
        <is>
          <t>เท่ากับครึ่งหนึ่งของอายุยาเม็ดที่เหลือ</t>
        </is>
      </c>
      <c r="C106" s="166" t="inlineStr"/>
      <c r="D106" s="166" t="inlineStr">
        <is>
          <t>การหาประสิทธิผลของยา เทียบกับราคา เรียกว่าเป็นการศึกษาอะไร</t>
        </is>
      </c>
      <c r="E106" s="166" t="inlineStr">
        <is>
          <t>Direct Compression tableting method</t>
        </is>
      </c>
      <c r="F106" s="166" t="inlineStr">
        <is>
          <t>Wet Granulation tableting method</t>
        </is>
      </c>
      <c r="G106" s="166" t="inlineStr">
        <is>
          <t>Dry Granulation (Roller Compaction)</t>
        </is>
      </c>
      <c r="H106" s="166" t="inlineStr">
        <is>
          <t>Fluidized Bed Granulation</t>
        </is>
      </c>
      <c r="I106" s="165" t="n">
        <v>1</v>
      </c>
      <c r="J106" s="166" t="inlineStr">
        <is>
          <t>✅ คำตอบที่ถูกต้อง: ข้อ ก. การหาประสิทธิผลของยา เทียบกับราคา เรียกว่าเป็นการศึกษาอะไร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การหาประสิทธิผลของยา เทียบกับราคา เรียกว่าเป็นการศึกษาอะไร การหา efficacy ของยา เทียบกับราคา เรียกว่าเป็นการศึกษาอะไร การหา efficacy ของยา เทียบกับราคา เรียกว่าเป็นการศึกษาอะไร การหา efficacy ของยา เทียบกับราคา เรียกว่าเป็นการศึกษาอะไร 💡 คำอธิบายและเหตุผลทางเภสัชกรรม:
💡 คำอธิบายและเหตุผลทางเภสัชกรรม:
การเลือก การหา efficacy ของยา เทียบกับราคา เรียกว่าเป็นการศึกษาอะไร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(Direct Compression tableting method): Direct compression เป็นวิธีที่เร็วสุด ประหยัดสุด ต้องการ excipients ที่มี good flow และ compressibility สูง เช่น MCC, lactose
• ข้อ ค. (Wet Granulation tableting method): Wet granulation เพิ่ม flowability, compressibility โดยใช้ binder liquid สร้าง granules เหมาะสำหรับยาที่ไม่ทนความชื้นไม่ได้
• ข้อ ง. (Dry Granulation (Roller Compaction)): Dry granulation ใช้ slugging หรือ roller compaction ไม่ใช้ liquid binder เหมาะสำหรับยาที่ moisture/heat sensitive
• ข้อ จ. (Fluidized Bed Granulation): Fluidized Bed Granulation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6" s="166" t="inlineStr"/>
      <c r="L106" s="166" t="inlineStr">
        <is>
          <t>Solid Dosage Forms</t>
        </is>
      </c>
      <c r="M106" s="166" t="inlineStr">
        <is>
          <t>Tablet Manufacturing</t>
        </is>
      </c>
      <c r="N106" s="165" t="inlineStr">
        <is>
          <t>Product</t>
        </is>
      </c>
      <c r="O106" s="166" t="inlineStr">
        <is>
          <t>ข้อ 4 (PLE_CC1_2555 Day 2.md)</t>
        </is>
      </c>
      <c r="P106" s="165" t="inlineStr">
        <is>
          <t>ข้อสอบเก่า</t>
        </is>
      </c>
      <c r="Q106" s="165" t="inlineStr">
        <is>
          <t>2555</t>
        </is>
      </c>
      <c r="R106" s="165" t="inlineStr"/>
    </row>
    <row r="107" ht="24" customHeight="1" s="49">
      <c r="A107" s="165" t="n">
        <v>105</v>
      </c>
      <c r="B107" s="166" t="inlineStr">
        <is>
          <t>ยาดูดซึมได้ดีที่เยื่อบุที่ปาก แนะนำให้อมใต้ลิ้น ห้ามกลืนน้ำลาย  ยานี้อยู่ในรูปแบบยาเม็ด ใช้สำหรับรับประทาน โดยวางเม็ดยาบนลิ้น อมให้ละลายในปาก ซึ่งยาจะละลายทันที โดยทั่วไปไม่ ถึง 1 นาที เมื่อยาละลายหมดจึงกลืนยา โดยทั่วไปรับประทานวันละ 1 ครั้ง หรืออาจรับประทานยานี้วันละ 2-3 ครั้ง เป็นเวลา 10- 14 วันร่วมกับยาอื่นๆที่แพทย์์สั่งเพื่อกำจัดเชื้อแบคทีเรีย H. pylori หรือให้ใช้ยานี้ตามวิธีใช้ที่ระบุบนฉลากยา โดยห้ามใช้ยาใน ขนาดที่มากหรือน้อยกว่าที่ระบุ และหากมีข้อสงสัยให้สอบถามแพทย์์หรือเภสัชกร  ควรรับประทานยานี้เวลาท้องว่าง โดยให้รับประทานยาก่อนอาหารครึ่งถึงหนึ่งชั่วโมง  ห้ามเคี้ยวเม็ดยาโดยเด็ดขาด  ห้ามหยุดใช้ยาด้วยตัวเองโดยไม่ปรึกษาแพทย์์ผู้รักษาก่อน  หากมีความจำเป็นต้องรับประทานยา sucralfate ให้รับประทานหลังจากรับประทานยานี้แล้วอย่างน้อย 30 นาที</t>
        </is>
      </c>
      <c r="C107" s="166" t="inlineStr"/>
      <c r="D107" s="166" t="inlineStr">
        <is>
          <t>Dry Granulation (Roller Compaction)</t>
        </is>
      </c>
      <c r="E107" s="166" t="inlineStr">
        <is>
          <t>Fluidized Bed Granulation</t>
        </is>
      </c>
      <c r="F107" s="166" t="inlineStr">
        <is>
          <t>Film Coating with Hydroxypropyl methylcellulose (HPMC)</t>
        </is>
      </c>
      <c r="G107" s="166" t="inlineStr">
        <is>
          <t>Enteric Coating with Cellulose acetate phthalate (CAP)</t>
        </is>
      </c>
      <c r="H107" s="166" t="inlineStr">
        <is>
          <t>Hard Gelatin Capsule filling</t>
        </is>
      </c>
      <c r="I107" s="165" t="n">
        <v>1</v>
      </c>
      <c r="J107" s="166" t="inlineStr">
        <is>
          <t>✅ คำตอบที่ถูกต้อง: ข้อ ก. Dry Granulation (Roller Compaction)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Dry Granulation (Roller Compaction) 💡 คำอธิบายและเหตุผลทางเภสัชกรรม:
💡 คำอธิบายและเหตุผลทางเภสัชกรรม:
การเลือก Dry Granulation (Roller Compaction)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(Fluidized Bed Granulation): Fluidized Bed Granulation ไม่ตรงกับข้อบ่งใช้หรือกลไกการออกฤทธิ์ที่ถูกต้องตาม Thai Pharmacopoeia / USP &lt;1151&gt; GMP Guidelines
• ข้อ ค.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ง.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จ. (Hard Gelatin Capsule filling): Hard Gelatin Capsule filling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7" s="166" t="inlineStr"/>
      <c r="L107" s="166" t="inlineStr">
        <is>
          <t>Solid Dosage Forms</t>
        </is>
      </c>
      <c r="M107" s="166" t="inlineStr">
        <is>
          <t>Tablet Manufacturing</t>
        </is>
      </c>
      <c r="N107" s="165" t="inlineStr">
        <is>
          <t>Product</t>
        </is>
      </c>
      <c r="O107" s="166" t="inlineStr">
        <is>
          <t>ข้อ 5 (PLE_CC1_2533.md)</t>
        </is>
      </c>
      <c r="P107" s="165" t="inlineStr">
        <is>
          <t>ข้อสอบเก่า</t>
        </is>
      </c>
      <c r="Q107" s="165" t="inlineStr">
        <is>
          <t>2533</t>
        </is>
      </c>
      <c r="R107" s="165" t="inlineStr"/>
    </row>
    <row r="108" ht="24" customHeight="1" s="49">
      <c r="A108" s="165" t="n">
        <v>106</v>
      </c>
      <c r="B108" s="166" t="inlineStr">
        <is>
          <t>ข้อใดคือวัตถุประสงค์หลักในการในการทำ Ferrus sulphate ให้เป็น Enteric coated tablets</t>
        </is>
      </c>
      <c r="C108" s="166" t="inlineStr"/>
      <c r="D108" s="166" t="inlineStr">
        <is>
          <t>Enteric Coating with Cellulose acetate phthalate (CAP)</t>
        </is>
      </c>
      <c r="E108" s="166" t="inlineStr">
        <is>
          <t>Hard Gelatin Capsule filling</t>
        </is>
      </c>
      <c r="F108" s="166" t="inlineStr">
        <is>
          <t>Soft Gelatin Capsule encapsulation</t>
        </is>
      </c>
      <c r="G108" s="166" t="inlineStr">
        <is>
          <t>Microcrystalline cellulose</t>
        </is>
      </c>
      <c r="H108" s="166" t="inlineStr">
        <is>
          <t>Magnesium stearate (Lubricant 1%)</t>
        </is>
      </c>
      <c r="I108" s="165" t="n">
        <v>1</v>
      </c>
      <c r="J108" s="166" t="inlineStr">
        <is>
          <t>✅ คำตอบที่ถูกต้อง: ข้อ ก. Enteric Coating with Cellulose acetate phthalate (CAP)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Enteric Coating with Cellulose acetate phthalate (CAP) 💡 คำอธิบายและเหตุผลทางเภสัชกรรม:
💡 คำอธิบายและเหตุผลทางเภสัชกรรม:
การเลือก Enteric Coating with Cellulose acetate phthalate (CAP) เป็นคำตอบที่ถูกต้องตามแนวทางการรักษามาตรฐาน เนื่องจาก เป็น Enteric coating polymer ที่ไม่ละลายในสภาวะกรดของกระเพาะอาหาร (pH  Disintegration,  Uniformity of Dosage Units &amp; Remington (Solid Dosage Forms)
🔍 ข้ออื่นผิดเพราะอะไร:
• ข้อ ข. (Hard Gelatin Capsule filling): Hard Gelatin Capsule filling ไม่ตรงกับข้อบ่งใช้หรือกลไกการออกฤทธิ์ที่ถูกต้องตาม Thai Pharmacopoeia / USP &lt;1151&gt; GMP Guidelines
• ข้อ ค. (Soft Gelatin Capsule encapsulation): Soft Gelatin Capsule encapsulation ไม่ตรงกับข้อบ่งใช้หรือกลไกการออกฤทธิ์ที่ถูกต้องตาม Thai Pharmacopoeia / USP &lt;1151&gt; GMP Guidelines
• ข้อ ง. (Microcrystalline cellulose): MCC (Avicel) เป็น direct compression excipient ที่มี excellent compressibility และ disintegrant properties ใช้ใน tablet/capsule formulation
• ข้อ จ.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8" s="166" t="inlineStr"/>
      <c r="L108" s="166" t="inlineStr">
        <is>
          <t>Solid Dosage Forms</t>
        </is>
      </c>
      <c r="M108" s="166" t="inlineStr">
        <is>
          <t>Tablet Coating</t>
        </is>
      </c>
      <c r="N108" s="165" t="inlineStr">
        <is>
          <t>Product</t>
        </is>
      </c>
      <c r="O108" s="166" t="inlineStr">
        <is>
          <t>ข้อ 5 (PLE_CC1_2533.md)</t>
        </is>
      </c>
      <c r="P108" s="165" t="inlineStr">
        <is>
          <t>ข้อสอบเก่า</t>
        </is>
      </c>
      <c r="Q108" s="165" t="inlineStr">
        <is>
          <t>2533</t>
        </is>
      </c>
      <c r="R108" s="165" t="inlineStr"/>
    </row>
    <row r="109" ht="24" customHeight="1" s="49">
      <c r="A109" s="165" t="n">
        <v>107</v>
      </c>
      <c r="B109" s="166" t="inlineStr">
        <is>
          <t>สารเคลือบในตำรับที่ทำให้ Ferrus sulphate ให้เป็น Enteric coated tablets</t>
        </is>
      </c>
      <c r="C109" s="166" t="inlineStr"/>
      <c r="D109" s="166" t="inlineStr">
        <is>
          <t>Microcrystalline cellulose</t>
        </is>
      </c>
      <c r="E109" s="166" t="inlineStr">
        <is>
          <t>Magnesium stearate (Lubricant 1%)</t>
        </is>
      </c>
      <c r="F109" s="166" t="inlineStr">
        <is>
          <t>Sodium starch glycolate (Superdisintegrant)</t>
        </is>
      </c>
      <c r="G109" s="166" t="inlineStr">
        <is>
          <t>Direct Compression tableting method</t>
        </is>
      </c>
      <c r="H109" s="166" t="inlineStr">
        <is>
          <t>Wet Granulation tableting method</t>
        </is>
      </c>
      <c r="I109" s="165" t="n">
        <v>1</v>
      </c>
      <c r="J109" s="166" t="inlineStr">
        <is>
          <t>✅ คำตอบที่ถูกต้อง: ข้อ ก. Microcrystalline cellulose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Microcrystalline cellulose 💡 คำอธิบายและเหตุผลทางเภสัชกรรม:
💡 คำอธิบายและเหตุผลทางเภสัชกรรม:
การเลือก Microcrystalline cellulose เป็นคำตอบที่ถูกต้องและสอดคล้องกับ evidence-based guidelines ของภาวะ Tablet Coating โดยมี clinical efficacy สูงสุดในการรักษาและมี safety profile ที่เหมาะสม
USP/NF, British Pharmacopoeia (BP) และ Remington: The Science and Practice of Pharmacy (หัวข้อ Tablet Coating)
🔍 ข้ออื่นผิดเพราะอะไร:
• ข้อ ข.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ง. (Direct Compression tableting method): Direct compression เป็นวิธีที่เร็วสุด ประหยัดสุด ต้องการ excipients ที่มี good flow และ compressibility สูง เช่น MCC, lactose
• ข้อ จ. (Wet Granulation tableting method): Wet granulation เพิ่ม flowability, compressibility โดยใช้ binder liquid สร้าง granules เหมาะสำหรับยาที่ไม่ทนความชื้นไม่ได้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9" s="166" t="inlineStr"/>
      <c r="L109" s="166" t="inlineStr">
        <is>
          <t>Solid Dosage Forms</t>
        </is>
      </c>
      <c r="M109" s="166" t="inlineStr">
        <is>
          <t>Tablet Coating</t>
        </is>
      </c>
      <c r="N109" s="165" t="inlineStr">
        <is>
          <t>Product</t>
        </is>
      </c>
      <c r="O109" s="166" t="inlineStr">
        <is>
          <t>ข้อ 6 (PLE_CC1_2533.md)</t>
        </is>
      </c>
      <c r="P109" s="165" t="inlineStr">
        <is>
          <t>ข้อสอบเก่า</t>
        </is>
      </c>
      <c r="Q109" s="165" t="inlineStr">
        <is>
          <t>2533</t>
        </is>
      </c>
      <c r="R109" s="165" t="inlineStr"/>
    </row>
    <row r="110" ht="24" customHeight="1" s="49">
      <c r="A110" s="165" t="n">
        <v>108</v>
      </c>
      <c r="B110" s="166" t="inlineStr">
        <is>
          <t>น้ำหนักไม่สม่ำเสมอ »» ผสมผงยาและสารช่วยให้เข้ากันดี Ans 3. แกรนูลไม่เกาะกัน »» ลดแรงในการตอกอัด แกรนูลไม่เกาะกัน อาจมีสาเหตุมาจาก binder ที่เลือกใช้ อาจไม่เหมาะสม หรือไม่เพียงพอจึงไม่สามารถทำให้แกรนูลยึด เกาะกันได้ดีเท่าที่ควรจึงทำให้แกรนูลที่ได้เปราะ/กร่อน ดังนั้นการแก้ไขจึงควรแก้ไขที่สาเหตุตรงการเลือก binder/ปริมาณ binder ที่ใช้ ให้มีความเหมาะสม และขั้นตอนการผสมเป็นแกรนูล ไม่มีขั้นตอนในการตอกมาเกี่ยวข้อง ดังนั้นการลดแรงตอกลงจะไม่ช่วย แก้ปัญหาดังกล่าวได้</t>
        </is>
      </c>
      <c r="C110" s="166" t="inlineStr"/>
      <c r="D110" s="166" t="inlineStr">
        <is>
          <t>Direct Compression tableting method</t>
        </is>
      </c>
      <c r="E110" s="166" t="inlineStr">
        <is>
          <t>Wet Granulation tableting method</t>
        </is>
      </c>
      <c r="F110" s="166" t="inlineStr">
        <is>
          <t>Dry Granulation (Roller Compaction)</t>
        </is>
      </c>
      <c r="G110" s="166" t="inlineStr">
        <is>
          <t>Fluidized Bed Granulation</t>
        </is>
      </c>
      <c r="H110" s="166" t="inlineStr">
        <is>
          <t>Film Coating with Hydroxypropyl methylcellulose (HPMC)</t>
        </is>
      </c>
      <c r="I110" s="165" t="n">
        <v>1</v>
      </c>
      <c r="J110" s="166" t="inlineStr">
        <is>
          <t>✅ คำตอบที่ถูกต้อง: ข้อ ก. Direct Compression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Direct Compression tableting method 💡 คำอธิบายและเหตุผลทางเภสัชกรรม:
💡 คำอธิบายและเหตุผลทางเภสัชกรรม:
การเลือก Direct Compression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(Wet Granulation tableting method): Wet granulation เพิ่ม flowability, compressibility โดยใช้ binder liquid สร้าง granules เหมาะสำหรับยาที่ไม่ทนความชื้นไม่ได้
• ข้อ ค. (Dry Granulation (Roller Compaction)): Dry granulation ใช้ slugging หรือ roller compaction ไม่ใช้ liquid binder เหมาะสำหรับยาที่ moisture/heat sensitive
• ข้อ ง. (Fluidized Bed Granulation): Fluidized Bed Granulation ไม่ตรงกับข้อบ่งใช้หรือกลไกการออกฤทธิ์ที่ถูกต้องตาม Thai Pharmacopoeia / USP &lt;1151&gt; GMP Guidelines
• ข้อ จ. (Film Coating with Hydroxypropyl methylcellulose (HPMC)): เป็น Hydroxypropyl methylcellulose ใช้เป็น Film coating polymer ที่ละลายในกระเพาะอาหาร และใช้เป็น Hydrophilic matrix สำหรับ sustained release tablets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0" s="166" t="inlineStr"/>
      <c r="L110" s="166" t="inlineStr">
        <is>
          <t>Solid Dosage Forms</t>
        </is>
      </c>
      <c r="M110" s="166" t="inlineStr">
        <is>
          <t>Powders &amp; Granules</t>
        </is>
      </c>
      <c r="N110" s="165" t="inlineStr">
        <is>
          <t>Product</t>
        </is>
      </c>
      <c r="O110" s="166" t="inlineStr">
        <is>
          <t>ข้อ 5 (PLE_CC1_2533.md)</t>
        </is>
      </c>
      <c r="P110" s="165" t="inlineStr">
        <is>
          <t>ข้อสอบเก่า</t>
        </is>
      </c>
      <c r="Q110" s="165" t="inlineStr">
        <is>
          <t>2533</t>
        </is>
      </c>
      <c r="R110" s="165" t="inlineStr"/>
    </row>
    <row r="111" ht="24" customHeight="1" s="49">
      <c r="A111" s="165" t="n">
        <v>109</v>
      </c>
      <c r="B111" s="166" t="inlineStr">
        <is>
          <t>ข้อใดถูกเกี่ยวกับยาเม็ด Furosemide</t>
        </is>
      </c>
      <c r="C111" s="166" t="inlineStr"/>
      <c r="D111" s="166" t="inlineStr">
        <is>
          <t>รับประทานเวลาใดก็ได้ แต่ควรเป็นเวลาเดียวกันทุกวัน</t>
        </is>
      </c>
      <c r="E111" s="166" t="inlineStr">
        <is>
          <t>รับประทานไม่เกินเที่ยงวัน</t>
        </is>
      </c>
      <c r="F111" s="166" t="inlineStr">
        <is>
          <t>หากลืมรับประทาน สามารถรับประทานทันทีที่นึกขึ้นได้</t>
        </is>
      </c>
      <c r="G111" s="166" t="inlineStr">
        <is>
          <t>หลีกเลี่ยงการรับประทานร่วมกับนมและยาลดกรด</t>
        </is>
      </c>
      <c r="H111" s="166" t="inlineStr">
        <is>
          <t>หลังรับประทานยาแล้ว ให้ดื่มน้ำตามมากๆ</t>
        </is>
      </c>
      <c r="I111" s="165" t="n">
        <v>1</v>
      </c>
      <c r="J111" s="166" t="inlineStr">
        <is>
          <t>✅ คำตอบที่ถูกต้อง: ข้อ ก. รับประทานเวลาใดก็ได้ แต่ควรเป็นเวลาเดียวกันทุกวัน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รับประทานเวลาใดก็ได้ แต่ควรเป็นเวลาเดียวกันทุกวัน 💡 คำอธิบายและเหตุผลทางเภสัชกรรม:
💡 คำอธิบายและเหตุผลทางเภสัชกรรม:
การเลือก รับประทานเวลาใดก็ได้ แต่ควรเป็นเวลาเดียวกันทุกวัน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(รับประทานไม่เกินเที่ยงวัน): รับประทานไม่เกินเที่ยงวัน ไม่ตรงกับข้อบ่งใช้หรือกลไกการออกฤทธิ์ที่ถูกต้องตาม Thai Pharmacopoeia / USP &lt;1151&gt; GMP Guidelines
• ข้อ ค. (หากลืมรับประทาน สามารถรับประทานทันทีที่นึกขึ้นได้): หากลืมรับประทาน สามารถรับประทานทันทีที่นึกขึ้นได้ ไม่ตรงกับข้อบ่งใช้หรือกลไกการออกฤทธิ์ที่ถูกต้องตาม Thai Pharmacopoeia / USP &lt;1151&gt; GMP Guidelines
• ข้อ ง. (หลีกเลี่ยงการรับประทานร่วมกับนมและยาลดกรด): หลีกเลี่ยงการรับประทานร่วมกับนมและยาลดกรด ไม่ตรงกับข้อบ่งใช้หรือกลไกการออกฤทธิ์ที่ถูกต้องตาม Thai Pharmacopoeia / USP &lt;1151&gt; GMP Guidelines
• ข้อ จ. (หลังรับประทานยาแล้ว ให้ดื่มน้ำตามมากๆ): หลังรับประทานยาแล้ว ให้ดื่มน้ำตามมากๆ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1" s="166" t="inlineStr"/>
      <c r="L111" s="166" t="inlineStr">
        <is>
          <t>Solid Dosage Forms</t>
        </is>
      </c>
      <c r="M111" s="166" t="inlineStr">
        <is>
          <t>Tablet Manufacturing</t>
        </is>
      </c>
      <c r="N111" s="165" t="inlineStr">
        <is>
          <t>Product</t>
        </is>
      </c>
      <c r="O111" s="166" t="inlineStr">
        <is>
          <t>ข้อ 7 (PLE_CC1_Practice_Exam.md)</t>
        </is>
      </c>
      <c r="P111" s="165" t="inlineStr">
        <is>
          <t>ข้อสอบจำลอง</t>
        </is>
      </c>
      <c r="Q111" s="165" t="inlineStr">
        <is>
          <t>Mock สภาเภสัชฯ Practice</t>
        </is>
      </c>
      <c r="R111" s="165" t="inlineStr"/>
    </row>
    <row r="112" ht="24" customHeight="1" s="49">
      <c r="A112" s="165" t="n">
        <v>110</v>
      </c>
      <c r="B112" s="166" t="inlineStr">
        <is>
          <t>หากต้องการให้ยา Rifampicin มีรูปแบบเภสัชภัณฑ์เป็น enteric coated ควรเคลือบฟิล์มด้วยสารใด</t>
        </is>
      </c>
      <c r="C112" s="166" t="inlineStr"/>
      <c r="D112" s="166" t="inlineStr">
        <is>
          <t>Hydroxypropyl methylcellulose</t>
        </is>
      </c>
      <c r="E112" s="166" t="inlineStr">
        <is>
          <t>Polyethylene glycol</t>
        </is>
      </c>
      <c r="F112" s="166" t="inlineStr">
        <is>
          <t>Cellulose acetate phthalate</t>
        </is>
      </c>
      <c r="G112" s="166" t="inlineStr">
        <is>
          <t>Ethylcellulose</t>
        </is>
      </c>
      <c r="H112" s="166" t="inlineStr">
        <is>
          <t>Hydroxyethyl cellulose</t>
        </is>
      </c>
      <c r="I112" s="165" t="n">
        <v>1</v>
      </c>
      <c r="J112" s="166" t="inlineStr">
        <is>
          <t>✅ คำตอบที่ถูกต้อง: ข้อ ก. Hydroxypropyl methylcellulose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Hydroxypropyl methylcellulose 💡 คำอธิบายและเหตุผลทางเภสัชกรรม:
💡 คำอธิบายและเหตุผลทางเภสัชกรรม:
การเลือก Hydroxypropyl methylcellulose เป็นคำตอบที่ถูกต้องและสอดคล้องกับ evidence-based guidelines ของภาวะ Tablet Coating โดยมี clinical efficacy สูงสุดในการรักษาและมี safety profile ที่เหมาะสม
USP/NF, British Pharmacopoeia (BP) และ Remington: The Science and Practice of Pharmacy (หัวข้อ Tablet Coating)
🔍 ข้ออื่นผิดเพราะอะไร:
• ข้อ ข. (Polyethylene glycol): Polyethylene glycol ไม่ตรงกับข้อบ่งใช้หรือกลไกการออกฤทธิ์ที่ถูกต้องตาม Thai Pharmacopoeia / USP &lt;1151&gt; GMP Guidelines
• ข้อ ค. (Cellulose acetate phthalate):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ง. (Ethylcellulose): Ethylcellulose ไม่ตรงกับข้อบ่งใช้หรือกลไกการออกฤทธิ์ที่ถูกต้องตาม Thai Pharmacopoeia / USP &lt;1151&gt; GMP Guidelines
• ข้อ จ. (Hydroxyethyl cellulose): Hydroxyethyl cellulose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2" s="166" t="inlineStr"/>
      <c r="L112" s="166" t="inlineStr">
        <is>
          <t>Solid Dosage Forms</t>
        </is>
      </c>
      <c r="M112" s="166" t="inlineStr">
        <is>
          <t>Tablet Coating</t>
        </is>
      </c>
      <c r="N112" s="165" t="inlineStr">
        <is>
          <t>Product</t>
        </is>
      </c>
      <c r="O112" s="166" t="inlineStr">
        <is>
          <t>ข้อ 5 (PLE_CC1_Practice_Exam.md)</t>
        </is>
      </c>
      <c r="P112" s="165" t="inlineStr">
        <is>
          <t>ข้อสอบจำลอง</t>
        </is>
      </c>
      <c r="Q112" s="165" t="inlineStr">
        <is>
          <t>Mock สภาเภสัชฯ Practice</t>
        </is>
      </c>
      <c r="R112" s="165" t="inlineStr"/>
    </row>
    <row r="113" ht="24" customHeight="1" s="49">
      <c r="A113" s="165" t="n">
        <v>111</v>
      </c>
      <c r="B113" s="166" t="inlineStr">
        <is>
          <t>Glibenglamide tablet (5) 1x2 ac</t>
        </is>
      </c>
      <c r="C113" s="166" t="inlineStr"/>
      <c r="D113" s="166" t="inlineStr">
        <is>
          <t>Magnesium stearate (Lubricant 1%)</t>
        </is>
      </c>
      <c r="E113" s="166" t="inlineStr">
        <is>
          <t>Sodium starch glycolate (Superdisintegrant)</t>
        </is>
      </c>
      <c r="F113" s="166" t="inlineStr">
        <is>
          <t>Direct Compression tableting method</t>
        </is>
      </c>
      <c r="G113" s="166" t="inlineStr">
        <is>
          <t>Wet Granulation tableting method</t>
        </is>
      </c>
      <c r="H113" s="166" t="inlineStr">
        <is>
          <t>Dry Granulation (Roller Compaction)</t>
        </is>
      </c>
      <c r="I113" s="165" t="n">
        <v>1</v>
      </c>
      <c r="J113" s="166" t="inlineStr">
        <is>
          <t>✅ คำตอบที่ถูกต้อง: ข้อ ก. Magnesium stearate (Lubricant 1%)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Magnesium stearate (Lubricant 1%) 💡 คำอธิบายและเหตุผลทางเภสัชกรรม:
💡 คำอธิบายและเหตุผลทางเภสัชกรรม:
การเลือก Magnesium stearate (Lubricant 1%) เป็นคำตอบที่ถูกต้องตามแนวทางการรักษามาตรฐาน เนื่องจาก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USP/NF, British Pharmacopoeia (BP) และ Remington: The Science and Practice of Pharmacy (หัวข้อ Tablet Manufacturing)
🔍 ข้ออื่นผิดเพราะอะไร:
• ข้อ ข.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ค. (Direct Compression tableting method): Direct compression เป็นวิธีที่เร็วสุด ประหยัดสุด ต้องการ excipients ที่มี good flow และ compressibility สูง เช่น MCC, lactose
• ข้อ ง. (Wet Granulation tableting method): Wet granulation เพิ่ม flowability, compressibility โดยใช้ binder liquid สร้าง granules เหมาะสำหรับยาที่ไม่ทนความชื้นไม่ได้
• ข้อ จ. (Dry Granulation (Roller Compaction)): Dry granulation ใช้ slugging หรือ roller compaction ไม่ใช้ liquid binder เหมาะสำหรับยาที่ moisture/heat sensitive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3" s="166" t="inlineStr"/>
      <c r="L113" s="166" t="inlineStr">
        <is>
          <t>Solid Dosage Forms</t>
        </is>
      </c>
      <c r="M113" s="166" t="inlineStr">
        <is>
          <t>Tablet Manufacturing</t>
        </is>
      </c>
      <c r="N113" s="165" t="inlineStr">
        <is>
          <t>Product</t>
        </is>
      </c>
      <c r="O113" s="166" t="inlineStr">
        <is>
          <t>ข้อ 1 (PLE_CC1_Practice_Exam.md)</t>
        </is>
      </c>
      <c r="P113" s="165" t="inlineStr">
        <is>
          <t>ข้อสอบจำลอง</t>
        </is>
      </c>
      <c r="Q113" s="165" t="inlineStr">
        <is>
          <t>Mock สภาเภสัชฯ Practice</t>
        </is>
      </c>
      <c r="R113" s="165" t="inlineStr"/>
    </row>
    <row r="114" ht="24" customHeight="1" s="49">
      <c r="A114" s="165" t="n">
        <v>112</v>
      </c>
      <c r="B114" s="166" t="inlineStr">
        <is>
          <t>เกี่ยวกับ Metfoemin tablet 1x3 ac ข้อใดต่อไปนี้กล่าวถูกต้องตามหลักวิชาชีพเภสัชกรรม</t>
        </is>
      </c>
      <c r="C114" s="166" t="inlineStr"/>
      <c r="D114" s="166" t="inlineStr">
        <is>
          <t>Wet Granulation tableting method</t>
        </is>
      </c>
      <c r="E114" s="166" t="inlineStr">
        <is>
          <t>Dry Granulation (Roller Compaction)</t>
        </is>
      </c>
      <c r="F114" s="166" t="inlineStr">
        <is>
          <t>Fluidized Bed Granulation</t>
        </is>
      </c>
      <c r="G114" s="166" t="inlineStr">
        <is>
          <t>Film Coating with Hydroxypropyl methylcellulose (HPMC)</t>
        </is>
      </c>
      <c r="H114" s="166" t="inlineStr">
        <is>
          <t>Enteric Coating with Cellulose acetate phthalate (CAP)</t>
        </is>
      </c>
      <c r="I114" s="165" t="n">
        <v>1</v>
      </c>
      <c r="J114" s="166" t="inlineStr">
        <is>
          <t>✅ คำตอบที่ถูกต้อง: ข้อ ก. Wet Granulation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Wet Granulation tableting method 💡 คำอธิบายและเหตุผลทางเภสัชกรรม:
💡 คำอธิบายและเหตุผลทางเภสัชกรรม:
การเลือก Wet Granulation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(Dry Granulation (Roller Compaction)): Dry granulation ใช้ slugging หรือ roller compaction ไม่ใช้ liquid binder เหมาะสำหรับยาที่ moisture/heat sensitive
• ข้อ ค. (Fluidized Bed Granulation): Fluidized Bed Granulation ไม่ตรงกับข้อบ่งใช้หรือกลไกการออกฤทธิ์ที่ถูกต้องตาม Thai Pharmacopoeia / USP &lt;1151&gt; GMP Guidelines
• ข้อ ง.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จ.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4" s="166" t="inlineStr"/>
      <c r="L114" s="166" t="inlineStr">
        <is>
          <t>Solid Dosage Forms</t>
        </is>
      </c>
      <c r="M114" s="166" t="inlineStr">
        <is>
          <t>Tablet Manufacturing</t>
        </is>
      </c>
      <c r="N114" s="165" t="inlineStr">
        <is>
          <t>Product</t>
        </is>
      </c>
      <c r="O114" s="166" t="inlineStr">
        <is>
          <t>ข้อ 2 (PLE_CC1_Practice_Exam.md)</t>
        </is>
      </c>
      <c r="P114" s="165" t="inlineStr">
        <is>
          <t>ข้อสอบจำลอง</t>
        </is>
      </c>
      <c r="Q114" s="165" t="inlineStr">
        <is>
          <t>Mock สภาเภสัชฯ Practice</t>
        </is>
      </c>
      <c r="R114" s="165" t="inlineStr"/>
    </row>
    <row r="115" ht="24" customHeight="1" s="49">
      <c r="A115" s="165" t="n">
        <v>113</v>
      </c>
      <c r="B115" s="166" t="inlineStr">
        <is>
          <t>Isosorbide mononitrate tablet 1x2 ac</t>
        </is>
      </c>
      <c r="C115" s="166" t="inlineStr"/>
      <c r="D115" s="166" t="inlineStr">
        <is>
          <t>Film Coating with Hydroxypropyl methylcellulose (HPMC)</t>
        </is>
      </c>
      <c r="E115" s="166" t="inlineStr">
        <is>
          <t>Enteric Coating with Cellulose acetate phthalate (CAP)</t>
        </is>
      </c>
      <c r="F115" s="166" t="inlineStr">
        <is>
          <t>Hard Gelatin Capsule filling</t>
        </is>
      </c>
      <c r="G115" s="166" t="inlineStr">
        <is>
          <t>Soft Gelatin Capsule encapsulation</t>
        </is>
      </c>
      <c r="H115" s="166" t="inlineStr">
        <is>
          <t>Microcrystalline cellulose</t>
        </is>
      </c>
      <c r="I115" s="165" t="n">
        <v>1</v>
      </c>
      <c r="J115" s="166" t="inlineStr">
        <is>
          <t>✅ คำตอบที่ถูกต้อง: ข้อ ก. Film Coating with Hydroxypropyl methylcellulose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Film Coating with Hydroxypropyl methylcellulose (HPMC) 💡 คำอธิบายและเหตุผลทางเภสัชกรรม:
💡 คำอธิบายและเหตุผลทางเภสัชกรรม:
การเลือก Film Coating with Hydroxypropyl methylcellulose (HPMC) เป็นคำตอบที่ถูกต้องตามแนวทางการรักษามาตรฐาน เนื่องจาก เป็น Hydroxypropyl methylcellulose ใช้เป็น Film coating polymer ที่ละลายในกระเพาะอาหาร และใช้เป็น Hydrophilic matrix สำหรับ sustained release tablets
USP/NF, British Pharmacopoeia (BP) และ Remington: The Science and Practice of Pharmacy (หัวข้อ Tablet Manufacturing)
🔍 ข้ออื่นผิดเพราะอะไร:
• ข้อ ข.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ค. (Hard Gelatin Capsule filling): Hard Gelatin Capsule filling ไม่ตรงกับข้อบ่งใช้หรือกลไกการออกฤทธิ์ที่ถูกต้องตาม Thai Pharmacopoeia / USP &lt;1151&gt; GMP Guidelines
• ข้อ ง. (Soft Gelatin Capsule encapsulation): Soft Gelatin Capsule encapsulation ไม่ตรงกับข้อบ่งใช้หรือกลไกการออกฤทธิ์ที่ถูกต้องตาม Thai Pharmacopoeia / USP &lt;1151&gt; GMP Guidelines
• ข้อ จ. (Microcrystalline cellulose): MCC (Avicel) เป็น direct compression excipient ที่มี excellent compressibility และ disintegrant properties ใช้ใน tablet/capsule formulation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5" s="166" t="inlineStr"/>
      <c r="L115" s="166" t="inlineStr">
        <is>
          <t>Solid Dosage Forms</t>
        </is>
      </c>
      <c r="M115" s="166" t="inlineStr">
        <is>
          <t>Tablet Manufacturing</t>
        </is>
      </c>
      <c r="N115" s="165" t="inlineStr">
        <is>
          <t>Product</t>
        </is>
      </c>
      <c r="O115" s="166" t="inlineStr">
        <is>
          <t>ข้อ 3 (PLE_CC1_Practice_Exam.md)</t>
        </is>
      </c>
      <c r="P115" s="165" t="inlineStr">
        <is>
          <t>ข้อสอบจำลอง</t>
        </is>
      </c>
      <c r="Q115" s="165" t="inlineStr">
        <is>
          <t>Mock สภาเภสัชฯ Practice</t>
        </is>
      </c>
      <c r="R115" s="165" t="inlineStr"/>
    </row>
    <row r="116" ht="24" customHeight="1" s="49">
      <c r="A116" s="165" t="n">
        <v>114</v>
      </c>
      <c r="B116" s="166" t="inlineStr">
        <is>
          <t>Aspirin tablet 1x1 pc จากข้อมูลดังกล่าว อาการใดต่อไปนี้ของคนไข้ไม่ใช่อาการ DM</t>
        </is>
      </c>
      <c r="C116" s="166" t="inlineStr"/>
      <c r="D116" s="166" t="inlineStr">
        <is>
          <t>หิวน้ำบ่อย</t>
        </is>
      </c>
      <c r="E116" s="166" t="inlineStr">
        <is>
          <t>ปัสสาวะบ่อย</t>
        </is>
      </c>
      <c r="F116" s="166" t="inlineStr">
        <is>
          <t>เจ็บหน้าอก</t>
        </is>
      </c>
      <c r="G116" s="166" t="inlineStr">
        <is>
          <t>น้ำหนักลด</t>
        </is>
      </c>
      <c r="H116" s="166" t="inlineStr">
        <is>
          <t>อ่อนเพลีย</t>
        </is>
      </c>
      <c r="I116" s="165" t="n">
        <v>1</v>
      </c>
      <c r="J116" s="166" t="inlineStr">
        <is>
          <t>✅ คำตอบที่ถูกต้อง: ข้อ ก. หิวน้ำบ่อย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หิวน้ำบ่อย 💡 คำอธิบายและเหตุผลทางเภสัชกรรม:
💡 คำอธิบายและเหตุผลทางเภสัชกรรม:
การเลือก หิวน้ำบ่อย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(ปัสสาวะบ่อย): ปัสสาวะบ่อย ไม่ตรงกับข้อบ่งใช้หรือกลไกการออกฤทธิ์ที่ถูกต้องตาม Thai Pharmacopoeia / USP &lt;1151&gt; GMP Guidelines
• ข้อ ค. (เจ็บหน้าอก): เจ็บหน้าอก ไม่ตรงกับข้อบ่งใช้หรือกลไกการออกฤทธิ์ที่ถูกต้องตาม Thai Pharmacopoeia / USP &lt;1151&gt; GMP Guidelines
• ข้อ ง. (น้ำหนักลด): น้ำหนักลด ไม่ตรงกับข้อบ่งใช้หรือกลไกการออกฤทธิ์ที่ถูกต้องตาม Thai Pharmacopoeia / USP &lt;1151&gt; GMP Guidelines
• ข้อ จ. (อ่อนเพลีย): อ่อนเพลีย ไม่ตรงกับข้อบ่งใช้หรือกลไกการออกฤทธิ์ที่ถูกต้องตาม Thai Pharmacopoeia / USP &lt;1151&gt;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6" s="166" t="inlineStr"/>
      <c r="L116" s="166" t="inlineStr">
        <is>
          <t>Solid Dosage Forms</t>
        </is>
      </c>
      <c r="M116" s="166" t="inlineStr">
        <is>
          <t>Tablet Manufacturing</t>
        </is>
      </c>
      <c r="N116" s="165" t="inlineStr">
        <is>
          <t>Product</t>
        </is>
      </c>
      <c r="O116" s="166" t="inlineStr">
        <is>
          <t>ข้อ 4 (PLE_CC1_Practice_Exam.md)</t>
        </is>
      </c>
      <c r="P116" s="165" t="inlineStr">
        <is>
          <t>ข้อสอบจำลอง</t>
        </is>
      </c>
      <c r="Q116" s="165" t="inlineStr">
        <is>
          <t>Mock สภาเภสัชฯ Practice</t>
        </is>
      </c>
      <c r="R116" s="165" t="inlineStr"/>
    </row>
    <row r="117" ht="24" customHeight="1" s="49">
      <c r="A117" s="165" t="n">
        <v>115</v>
      </c>
      <c r="B117" s="166" t="inlineStr">
        <is>
          <t>เกี่ยวกับ Metformin tablet 1ข3 ac ข้อใดต่อไปนี้กล่าวถูกต้องตามหลักวิชาชีพเภสัชกรรม</t>
        </is>
      </c>
      <c r="C117" s="166" t="inlineStr"/>
      <c r="D117" s="166" t="inlineStr">
        <is>
          <t>Sodium starch glycolate (Superdisintegrant)</t>
        </is>
      </c>
      <c r="E117" s="166" t="inlineStr">
        <is>
          <t>Direct Compression tableting method</t>
        </is>
      </c>
      <c r="F117" s="166" t="inlineStr">
        <is>
          <t>Wet Granulation tableting method</t>
        </is>
      </c>
      <c r="G117" s="166" t="inlineStr">
        <is>
          <t>Dry Granulation (Roller Compaction)</t>
        </is>
      </c>
      <c r="H117" s="166" t="inlineStr">
        <is>
          <t>Fluidized Bed Granulation</t>
        </is>
      </c>
      <c r="I117" s="165" t="n">
        <v>1</v>
      </c>
      <c r="J117" s="166" t="inlineStr">
        <is>
          <t>✅ คำตอบที่ถูกต้อง: ข้อ ก. Sodium starch glycolate (Superdisintegrant)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Sodium starch glycolate (Superdisintegrant) 💡 คำอธิบายและเหตุผลทางเภสัชกรรม:
💡 คำอธิบายและเหตุผลทางเภสัชกรรม:
การเลือก Sodium starch glycolate (Superdisintegrant) เป็นคำตอบที่ถูกต้องตามแนวทางการรักษามาตรฐาน เนื่องจาก เป็น Superdisintegrant กลไกหลักคือ rapid swelling (พองตัวอย่างรวดเร็ว) ในน้ำโดยไม่เกิด viscous gel layer ช่วยให้เม็ดยาแตกตัวภายในไม่กี่นาที
USP/NF, British Pharmacopoeia (BP) และ Remington: The Science and Practice of Pharmacy (หัวข้อ Tablet Manufacturing)
🔍 ข้ออื่นผิดเพราะอะไร:
• ข้อ ข. (Direct Compression tableting method): Direct compression เป็นวิธีที่เร็วสุด ประหยัดสุด ต้องการ excipients ที่มี good flow และ compressibility สูง เช่น MCC, lactose
• ข้อ ค. (Wet Granulation tableting method): Wet granulation เพิ่ม flowability, compressibility โดยใช้ binder liquid สร้าง granules เหมาะสำหรับยาที่ไม่ทนความชื้นไม่ได้
• ข้อ ง. (Dry Granulation (Roller Compaction)): Dry granulation ใช้ slugging หรือ roller compaction ไม่ใช้ liquid binder เหมาะสำหรับยาที่ moisture/heat sensitive
• ข้อ จ. (Fluidized Bed Granulation): Fluidized Bed Granulation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7" s="166" t="inlineStr"/>
      <c r="L117" s="166" t="inlineStr">
        <is>
          <t>Solid Dosage Forms</t>
        </is>
      </c>
      <c r="M117" s="166" t="inlineStr">
        <is>
          <t>Tablet Manufacturing</t>
        </is>
      </c>
      <c r="N117" s="165" t="inlineStr">
        <is>
          <t>Product</t>
        </is>
      </c>
      <c r="O117" s="166" t="inlineStr">
        <is>
          <t>ข้อ 1 (PLE_CC1_Practice_Exam.md)</t>
        </is>
      </c>
      <c r="P117" s="165" t="inlineStr">
        <is>
          <t>ข้อสอบจำลอง</t>
        </is>
      </c>
      <c r="Q117" s="165" t="inlineStr">
        <is>
          <t>Mock สภาเภสัชฯ Practice</t>
        </is>
      </c>
      <c r="R117" s="165" t="inlineStr"/>
    </row>
    <row r="118" ht="24" customHeight="1" s="49">
      <c r="A118" s="165" t="n">
        <v>116</v>
      </c>
      <c r="B118" s="166" t="inlineStr">
        <is>
          <t>ตอบ ก. ถ้าผู้ป่วยมีประวัติเคยเกิด hypoglycemia ควรใช้ยา Glipizide เนื่องจาก ข้อ ก. ผิด เพราะ Glipizide เป็นยาในกลุ่ม sulfonylureas ซึ่งมี ADR ที่สำคัญคือ hypoglycemia และ weight gain ส่วนยากลุ่มอื่นๆ ที่สามารถเกิด hypoglycemia ได้ เช่น Insulin, Meglitnides ข้อ ข. ถูก เพราะ Glipizide ไม่จำเป็นต้องปรับขนาดยาในผู้ป่วย CKD แต่ควรหลีกเลี่ยงใน CKD ระดับ5 ข้อ ค. ถูก เพราะ Metformin มีขนาดยาสูงสุดเท่ากับ 2550 mg/day ข้อ ง. ถูก เพราะ ผู้ป่วยเบาหวานที่ตั้งครรภ์ ควรได้รับการเปลี่ยนยาเม็ดลดระดับน้ำตาลเป็นยาฉีด อินซูลินก่อนตั้งครรภ์ เพื่อที่จะควบคุมระดับน้ำตาลในเลือดให้ดี โดยทั่วไปไม่ควรใช้ยาเม็ดลดระดับน้ำตาลใน ผู้ป่วยเบาหวานที่ตั้งครรภ์ (คุณภาพหลักฐานระดับ 2, น้ำหนักคำแนะนำ ++) เนื่องจากยาสามารถผ่านไปสู่ ทารกได้ อาจทำให้เกิดความพิการแต่กำเนิดและทำให้ทารกเกิดภาวะน้ำตาต่ำในเลือดแรกคลอดได้บ่อย นอกจากนี้การใช้ยาเม็ดลดระดับน้ำตาลเพียงอย่างเดียว ไม่สามารถควบคุมระดับน้ำตาลในเลือดได้ดีเท่า อินซูลิน มีการใช้ยา metformin ร่วมกับยาฉีดอินซูลินในกรณีที่ผู้ป่วยต้องใช้อินซูลินปริมาณมาก ทำให้การ ควบคุมระดับน้ำตาลในเลือดดีขึ้น แม้ว่ายา metformin สามารถผ่านรกได้ แต่การศึกษาในสัตว์ทดลองและ มนุษย์ยังไม่พบว่าทำให้เกิดผลเสียในทารก ข้อ จ ถูก.เพราะ Metformin ห้ามใช้เมื่อ eGFR &lt; 30 ml/min/1.73m2 ถ้า eGFR 30-45 ให้ลดขนาดลง เหลือ 1000 mg/day เนื่องจากเพิ่มความเสี่ยงในการเกิดภาวะ lactic acidosis ได้</t>
        </is>
      </c>
      <c r="C118" s="166" t="inlineStr"/>
      <c r="D118" s="166" t="inlineStr">
        <is>
          <t>Dry Granulation (Roller Compaction)</t>
        </is>
      </c>
      <c r="E118" s="166" t="inlineStr">
        <is>
          <t>Fluidized Bed Granulation</t>
        </is>
      </c>
      <c r="F118" s="166" t="inlineStr">
        <is>
          <t>Film Coating with Hydroxypropyl methylcellulose (HPMC)</t>
        </is>
      </c>
      <c r="G118" s="166" t="inlineStr">
        <is>
          <t>Enteric Coating with Cellulose acetate phthalate (CAP)</t>
        </is>
      </c>
      <c r="H118" s="166" t="inlineStr">
        <is>
          <t>Hard Gelatin Capsule filling</t>
        </is>
      </c>
      <c r="I118" s="165" t="n">
        <v>1</v>
      </c>
      <c r="J118" s="166" t="inlineStr">
        <is>
          <t>✅ คำตอบที่ถูกต้อง: ข้อ ก. Dry Granulation (Roller Compaction)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Dry Granulation (Roller Compaction) 💡 คำอธิบายและเหตุผลทางเภสัชกรรม:
💡 คำอธิบายและเหตุผลทางเภสัชกรรม:
การเลือก Dry Granulation (Roller Compaction)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(Fluidized Bed Granulation): Fluidized Bed Granulation ไม่ตรงกับข้อบ่งใช้หรือกลไกการออกฤทธิ์ที่ถูกต้องตาม Thai Pharmacopoeia / USP &lt;1151&gt; GMP Guidelines
• ข้อ ค.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ง.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จ. (Hard Gelatin Capsule filling): Hard Gelatin Capsule filling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8" s="166" t="inlineStr"/>
      <c r="L118" s="166" t="inlineStr">
        <is>
          <t>Solid Dosage Forms</t>
        </is>
      </c>
      <c r="M118" s="166" t="inlineStr">
        <is>
          <t>Tablet Manufacturing</t>
        </is>
      </c>
      <c r="N118" s="165" t="inlineStr">
        <is>
          <t>Product</t>
        </is>
      </c>
      <c r="O118" s="166" t="inlineStr">
        <is>
          <t>ข้อ 13 (PLE_CC1_Practice_Exam.md)</t>
        </is>
      </c>
      <c r="P118" s="165" t="inlineStr">
        <is>
          <t>ข้อสอบจำลอง</t>
        </is>
      </c>
      <c r="Q118" s="165" t="inlineStr">
        <is>
          <t>Mock สภาเภสัชฯ Practice</t>
        </is>
      </c>
      <c r="R118" s="165" t="inlineStr"/>
    </row>
    <row r="119" ht="24" customHeight="1" s="49">
      <c r="A119" s="165" t="n">
        <v>117</v>
      </c>
      <c r="B119" s="166" t="inlineStr">
        <is>
          <t>ตอบ ง. เพิ่มยา NPH insulin เนื่องจาก ข้อ ก. ผิด เพราะขนาดยา Metformin ที่ผู้ป่วยรายนี้ได้รับ อยู่ในระดับ max dose แล้ว ข้อ ข. ผิด เพราะยา Glipizide มี Duration 12-24 ชั่วโมง จึงไม่สามารถเพิ่มขนาดยา Glipizide เป็น Glipizide (5) 1ข3 ac ได้ ข้อ ค. ผิด เพราะตามแนวทางเวชปฏิบัติ สำหรับโรคเบาหวาน 2560 หากผู้ป่วยใช้ยาร่วมกัน 2 ชนิด (Metformin และ ยากลุ่ม Sulfonylurea เช่น Glipizide) แล้วยังควบคุมระดับน้ำตาลไม่ได้ ให้ใช้ยาเม็ดลด น้ำตาลร่วมกับการฉีด basal insulin ก่อนนอน ไม่ใช่เปลี่ยนยา Glipizide เป็น NPH insulin 103 โรคระบบต่อมไร้ท่อ และต่อมมีท่อ นักศึกษาเภสัชศาสตร์รุ่น 8</t>
        </is>
      </c>
      <c r="C119" s="166" t="inlineStr"/>
      <c r="D119" s="166" t="inlineStr">
        <is>
          <t>Enteric Coating with Cellulose acetate phthalate (CAP)</t>
        </is>
      </c>
      <c r="E119" s="166" t="inlineStr">
        <is>
          <t>Hard Gelatin Capsule filling</t>
        </is>
      </c>
      <c r="F119" s="166" t="inlineStr">
        <is>
          <t>Soft Gelatin Capsule encapsulation</t>
        </is>
      </c>
      <c r="G119" s="166" t="inlineStr">
        <is>
          <t>Microcrystalline cellulose</t>
        </is>
      </c>
      <c r="H119" s="166" t="inlineStr">
        <is>
          <t>Magnesium stearate (Lubricant 1%)</t>
        </is>
      </c>
      <c r="I119" s="165" t="n">
        <v>1</v>
      </c>
      <c r="J119" s="166" t="inlineStr">
        <is>
          <t>✅ คำตอบที่ถูกต้อง: ข้อ ก. Enteric Coating with Cellulose acetate phthalate (CAP)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Enteric Coating with Cellulose acetate phthalate (CAP) 💡 คำอธิบายและเหตุผลทางเภสัชกรรม:
💡 คำอธิบายและเหตุผลทางเภสัชกรรม:
การเลือก Enteric Coating with Cellulose acetate phthalate (CAP) เป็นคำตอบที่ถูกต้องตามแนวทางการรักษามาตรฐาน เนื่องจาก เป็น Enteric coating polymer ที่ไม่ละลายในสภาวะกรดของกระเพาะอาหาร (pH  Disintegration,  Uniformity of Dosage Units &amp; Remington (Solid Dosage Forms)
🔍 ข้ออื่นผิดเพราะอะไร:
• ข้อ ข. (Hard Gelatin Capsule filling): Hard Gelatin Capsule filling ไม่ตรงกับข้อบ่งใช้หรือกลไกการออกฤทธิ์ที่ถูกต้องตาม Thai Pharmacopoeia / USP &lt;1151&gt; GMP Guidelines
• ข้อ ค. (Soft Gelatin Capsule encapsulation): Soft Gelatin Capsule encapsulation ไม่ตรงกับข้อบ่งใช้หรือกลไกการออกฤทธิ์ที่ถูกต้องตาม Thai Pharmacopoeia / USP &lt;1151&gt; GMP Guidelines
• ข้อ ง. (Microcrystalline cellulose): MCC (Avicel) เป็น direct compression excipient ที่มี excellent compressibility และ disintegrant properties ใช้ใน tablet/capsule formulation
• ข้อ จ.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9" s="166" t="inlineStr"/>
      <c r="L119" s="166" t="inlineStr">
        <is>
          <t>Solid Dosage Forms</t>
        </is>
      </c>
      <c r="M119" s="166" t="inlineStr">
        <is>
          <t>Tablet Manufacturing</t>
        </is>
      </c>
      <c r="N119" s="165" t="inlineStr">
        <is>
          <t>Product</t>
        </is>
      </c>
      <c r="O119" s="166" t="inlineStr">
        <is>
          <t>ข้อ 14 (PLE_CC1_Practice_Exam.md)</t>
        </is>
      </c>
      <c r="P119" s="165" t="inlineStr">
        <is>
          <t>ข้อสอบจำลอง</t>
        </is>
      </c>
      <c r="Q119" s="165" t="inlineStr">
        <is>
          <t>Mock สภาเภสัชฯ Practice</t>
        </is>
      </c>
      <c r="R119" s="165" t="inlineStr"/>
    </row>
    <row r="120" ht="24" customHeight="1" s="49">
      <c r="A120" s="165" t="n">
        <v>118</v>
      </c>
      <c r="B120" s="166" t="inlineStr">
        <is>
          <t>ถ้าหากพบว่ายาเม็ด Paracetamol มีการแยกตัว ออกเป็นชั้น แก้ปัญหาดังกล่าวอย่างไร</t>
        </is>
      </c>
      <c r="C120" s="166" t="inlineStr"/>
      <c r="D120" s="166" t="inlineStr">
        <is>
          <t>ให้ใช้ punch ที่มีความโค้งมาก (deep concave punch )</t>
        </is>
      </c>
      <c r="E120" s="166" t="inlineStr">
        <is>
          <t>ให้ใช้ die ที่มีช่องด้านบนใหญ่กว่าด้านล่าง</t>
        </is>
      </c>
      <c r="F120" s="166" t="inlineStr">
        <is>
          <t>ลดความเร็วในการตอกลง</t>
        </is>
      </c>
      <c r="G120" s="166" t="inlineStr">
        <is>
          <t>เติมสารพวก hygroscopic ลงไปเพื่อไม่ใช้แกรนูลชื้นเกิน</t>
        </is>
      </c>
      <c r="H120" s="166" t="inlineStr">
        <is>
          <t>อาจเพิ่มปริมาณสารยึดเกาะเพื่อให้แกรนูลจับกันได้ดี</t>
        </is>
      </c>
      <c r="I120" s="165" t="n">
        <v>1</v>
      </c>
      <c r="J120" s="166" t="inlineStr">
        <is>
          <t>✅ คำตอบที่ถูกต้อง: ข้อ ก. ให้ใช้ punch ที่มีความโค้งมาก (deep concave punch )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ให้ใช้ punch ที่มีความโค้งมาก (deep concave punch ) 💡 คำอธิบายและเหตุผลทางเภสัชกรรม:
💡 คำอธิบายและเหตุผลทางเภสัชกรรม:
การเลือก ให้ใช้ punch ที่มีความโค้งมาก (deep concave punch )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(ให้ใช้ die ที่มีช่องด้านบนใหญ่กว่าด้านล่าง): ให้ใช้ die ที่มีช่องด้านบนใหญ่กว่าด้านล่าง ไม่ตรงกับข้อบ่งใช้หรือกลไกการออกฤทธิ์ที่ถูกต้องตาม Thai Pharmacopoeia / USP &lt;1151&gt; GMP Guidelines
• ข้อ ค. (ลดความเร็วในการตอกลง): ลดความเร็วในการตอกลง ไม่ตรงกับข้อบ่งใช้หรือกลไกการออกฤทธิ์ที่ถูกต้องตาม Thai Pharmacopoeia / USP &lt;1151&gt; GMP Guidelines
• ข้อ ง. (เติมสารพวก hygroscopic ลงไปเพื่อไม่ใช้แกรนูลชื้นเกิน): เติมสารพวก hygroscopic ลงไปเพื่อไม่ใช้แกรนูลชื้นเกิน ไม่ตรงกับข้อบ่งใช้หรือกลไกการออกฤทธิ์ที่ถูกต้องตาม Thai Pharmacopoeia / USP &lt;1151&gt; GMP Guidelines
• ข้อ จ. (อาจเพิ่มปริมาณสารยึดเกาะเพื่อให้แกรนูลจับกันได้ดี กรณีศึกษา Oral contraceptive สำหรับข้อ 27-30 ในคืนวันที่ 14 ก.พ. เด็กหญิงแดง อายุ 16 ป๊ หลอกล่อแฟนหนุ่มมาที่ห้องและมีเพศสัมพันธ์กันโดยไม่ ป้องกัน เช้าวันรุ่งขึ้นสำนึกได้จึงมาปรึกษาเภสัชกรเรื่องการตั้งครรภ์ ข้อมูลจากการซักประวัติ : ประจำเดือนมาในไม่เกินวันที่ 5 ของทุกเดือน อย่างสม่ำเสมอ ประจำเดือนมาครั้ง ละไม่เกิน 5 วัน ไม่มีโรคประจำตัว ไม่มีประวัติแพ้ยา ไม่มียา/อาหารเสริมที่กำลังใช้อยู่): อาจเพิ่มปริมาณสารยึดเกาะเพื่อให้แกรนูลจับกันได้ดี กรณีศึกษา Oral contraceptive สำหรับข้อ 27-30 ในคืนวันที่ 14 ก.พ. เด็กหญิงแดง อายุ 16 ป๊ หลอกล่อแฟนหนุ่มมาที่ห้องและมีเพศสัมพันธ์กันโดยไม่ ป้องกัน เช้าวันรุ่งขึ้นสำนึกได้จึงมาปรึกษาเภสัชกรเรื่องการตั้งครรภ์ ข้อมูลจากการซักประวัติ : ประจำเดือนมาในไม่เกินวันที่ 5 ของทุกเดือน อย่างสม่ำเสมอ ประจำเดือนมาครั้ง ละไม่เกิน 5 วัน ไม่มีโรคประจำตัว ไม่มีประวัติแพ้ยา ไม่มียา/อาหารเสริมที่กำลังใช้อยู่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0" s="166" t="inlineStr"/>
      <c r="L120" s="166" t="inlineStr">
        <is>
          <t>Solid Dosage Forms</t>
        </is>
      </c>
      <c r="M120" s="166" t="inlineStr">
        <is>
          <t>Tablet Manufacturing</t>
        </is>
      </c>
      <c r="N120" s="165" t="inlineStr">
        <is>
          <t>Product</t>
        </is>
      </c>
      <c r="O120" s="166" t="inlineStr">
        <is>
          <t>ข้อ 26 (PLE_CC1_Practice_Exam.md)</t>
        </is>
      </c>
      <c r="P120" s="165" t="inlineStr">
        <is>
          <t>ข้อสอบจำลอง</t>
        </is>
      </c>
      <c r="Q120" s="165" t="inlineStr">
        <is>
          <t>Mock สภาเภสัชฯ Practice</t>
        </is>
      </c>
      <c r="R120" s="165" t="inlineStr"/>
    </row>
    <row r="121" ht="24" customHeight="1" s="49">
      <c r="A121" s="165" t="n">
        <v>119</v>
      </c>
      <c r="B121" s="166" t="inlineStr">
        <is>
          <t>เนื่องจากการแพ้ยาแบบ Anaphylaxis มีกลไกจากการที่ Allergen จะกระตุ้นให้ร่างกายสร้าง IgE ขึ้นมาจากนั้น IgE นั้นจะไปจับอยู่บน Mast cells หรือ Basophils เมื่อร่างกายได้รับ Allergen เดิมซ้ำอีก Allergen นั้นจะไปจับกับ IgE ที่อยู่บน Mast cells หรือ Basophils และกระตุ้นให้เกิด degranulation และ ปลดปล่อย mediators หลายชนิดออกมา ทำให้เกิดอาการแพ้ลักษณะ Anaphylaxis ขึ้น</t>
        </is>
      </c>
      <c r="C121" s="166" t="inlineStr"/>
      <c r="D121" s="166" t="inlineStr">
        <is>
          <t>Direct Compression tableting method</t>
        </is>
      </c>
      <c r="E121" s="166" t="inlineStr">
        <is>
          <t>Wet Granulation tableting method</t>
        </is>
      </c>
      <c r="F121" s="166" t="inlineStr">
        <is>
          <t>Dry Granulation (Roller Compaction)</t>
        </is>
      </c>
      <c r="G121" s="166" t="inlineStr">
        <is>
          <t>Fluidized Bed Granulation</t>
        </is>
      </c>
      <c r="H121" s="166" t="inlineStr">
        <is>
          <t>Film Coating with Hydroxypropyl methylcellulose (HPMC)</t>
        </is>
      </c>
      <c r="I121" s="165" t="n">
        <v>3</v>
      </c>
      <c r="J121" s="166" t="inlineStr">
        <is>
          <t>✅ คำตอบที่ถูกต้อง: ข้อ ค. Dry Granulation (Roller Compaction)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Dry Granulation (Roller Compaction) 💡 คำอธิบายและเหตุผลทางเภสัชกรรม:
💡 คำอธิบายและเหตุผลทางเภสัชกรรม:
การเลือก Dry Granulation (Roller Compaction) เป็นคำตอบที่ถูกต้องและสอดคล้องกับ evidence-based guidelines ของภาวะ Powders &amp; Granules โดยมี clinical efficacy สูงสุดในการรักษาและมี safety profile ที่เหมาะสม
USP/NF, British Pharmacopoeia (BP) และ Remington: The Science and Practice of Pharmacy (หัวข้อ Powders &amp; Granules)
🔍 ข้ออื่นผิดเพราะอะไร:
• ข้อ ก. (Direct Compression tableting method): Direct compression เป็นวิธีที่เร็วสุด ประหยัดสุด ต้องการ excipients ที่มี good flow และ compressibility สูง เช่น MCC, lactose
• ข้อ ข. (Wet Granulation tableting method): Wet granulation เพิ่ม flowability, compressibility โดยใช้ binder liquid สร้าง granules เหมาะสำหรับยาที่ไม่ทนความชื้นไม่ได้
• ข้อ ง. (Fluidized Bed Granulation): Fluidized Bed Granulation ไม่ตรงกับหลักการ Pharmaceutical Technology สำหรับ Solid dosage form manufacturing
• ข้อ จ. (Film Coating with Hydroxypropyl methylcellulose (HPMC)): เป็น Hydroxypropyl methylcellulose ใช้เป็น Film coating polymer ที่ละลายในกระเพาะอาหาร และใช้เป็น Hydrophilic matrix สำหรับ sustained release tablets
📖 Guideline อ้างอิง:
United States Pharmacopeia (USP-NF) General Chapter &lt;905&gt; Uniformity of Dosage Units and &lt;711&gt; Dissolution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1" s="166" t="inlineStr"/>
      <c r="L121" s="166" t="inlineStr">
        <is>
          <t>Solid Dosage Forms</t>
        </is>
      </c>
      <c r="M121" s="166" t="inlineStr">
        <is>
          <t>Powders &amp; Granules</t>
        </is>
      </c>
      <c r="N121" s="165" t="inlineStr">
        <is>
          <t>Product</t>
        </is>
      </c>
      <c r="O121" s="166" t="inlineStr">
        <is>
          <t>ข้อ 31 (PLE_CC1_Practice_Exam.md)</t>
        </is>
      </c>
      <c r="P121" s="165" t="inlineStr">
        <is>
          <t>ข้อสอบจำลอง</t>
        </is>
      </c>
      <c r="Q121" s="165" t="inlineStr">
        <is>
          <t>Mock สภาเภสัชฯ Practice</t>
        </is>
      </c>
      <c r="R121" s="165" t="inlineStr"/>
    </row>
    <row r="122" ht="24" customHeight="1" s="49">
      <c r="A122" s="165" t="n">
        <v>120</v>
      </c>
      <c r="B122" s="166" t="inlineStr">
        <is>
          <t>หากตำรับ orally disintegrating tablet มี disintegration time มากกว่า 2 นาที ควรเติมหรือเพิ่ม ปริมาณสารใดในตำรับ</t>
        </is>
      </c>
      <c r="C122" s="166" t="inlineStr"/>
      <c r="D122" s="166" t="inlineStr">
        <is>
          <t>Croscarmellose sodium</t>
        </is>
      </c>
      <c r="E122" s="166" t="inlineStr">
        <is>
          <t>Magnesium stearate</t>
        </is>
      </c>
      <c r="F122" s="166" t="inlineStr">
        <is>
          <t>Mannitol</t>
        </is>
      </c>
      <c r="G122" s="166" t="inlineStr">
        <is>
          <t>Dextose</t>
        </is>
      </c>
      <c r="H122" s="166" t="inlineStr">
        <is>
          <t>Talcum</t>
        </is>
      </c>
      <c r="I122" s="165" t="n">
        <v>1</v>
      </c>
      <c r="J122" s="166" t="inlineStr">
        <is>
          <t>✅ คำตอบที่ถูกต้อง: ข้อ ก. Croscarmellose sodium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Croscarmellose sodium 💡 คำอธิบายและเหตุผลทางเภสัชกรรม:
💡 คำอธิบายและเหตุผลทางเภสัชกรรม:
การเลือก Croscarmellose sodium เป็นคำตอบที่ถูกต้องตามแนวทางการรักษามาตรฐาน เนื่องจาก เป็น Superdisintegrant ชนิด cross-linked carboxymethylcellulose พองตัวและดึงน้ำเข้าเม็ดยาผ่าน wicking and swelling
USP/NF, British Pharmacopoeia (BP) และ Remington: The Science and Practice of Pharmacy (หัวข้อ Tablet Manufacturing)
🔍 ข้ออื่นผิดเพราะอะไร:
• ข้อ ข. (Magnesium stearate):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(Mannitol): เป็น Diluent ชนิด non-hygroscopic ให้ negative heat of solution (รู้สึกเย็นในปาก) นิยมใช้ใน chewable tablets และ orally disintegrating tablets (ODTs)
• ข้อ ง. (Dextose): Dextose ไม่ตรงกับข้อบ่งใช้หรือกลไกการออกฤทธิ์ที่ถูกต้องตาม Thai Pharmacopoeia / USP &lt;1151&gt; GMP Guidelines
• ข้อ จ. (Talcum): เป็น Glidant และ Lubricant เสริม แต่มีคุณสมบัติ hydrophobic ต้องควบคุมปริมาณให้เหมาะสม (มักใช้ 1-5%)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2" s="166" t="inlineStr"/>
      <c r="L122" s="166" t="inlineStr">
        <is>
          <t>Solid Dosage Forms</t>
        </is>
      </c>
      <c r="M122" s="166" t="inlineStr">
        <is>
          <t>Tablet Manufacturing</t>
        </is>
      </c>
      <c r="N122" s="165" t="inlineStr">
        <is>
          <t>Product</t>
        </is>
      </c>
      <c r="O122" s="166" t="inlineStr">
        <is>
          <t>ข้อ 8 (PLE_CC1_Practice_Exam.md)</t>
        </is>
      </c>
      <c r="P122" s="165" t="inlineStr">
        <is>
          <t>ข้อสอบจำลอง</t>
        </is>
      </c>
      <c r="Q122" s="165" t="inlineStr">
        <is>
          <t>Mock สภาเภสัชฯ Practice</t>
        </is>
      </c>
      <c r="R122" s="165" t="inlineStr"/>
    </row>
    <row r="123" ht="24" customHeight="1" s="49">
      <c r="A123" s="165" t="n">
        <v>121</v>
      </c>
      <c r="B123" s="166" t="inlineStr">
        <is>
          <t>ในการผลิต effervescent tablets ส่วนประกอบใดเป็นส่วนประกอบสำคัญในตำรับ</t>
        </is>
      </c>
      <c r="C123" s="166" t="inlineStr"/>
      <c r="D123" s="166" t="inlineStr">
        <is>
          <t>Croscarmellose + sodium starch glycolate</t>
        </is>
      </c>
      <c r="E123" s="166" t="inlineStr">
        <is>
          <t>Citric acid + sodium bicarbonate</t>
        </is>
      </c>
      <c r="F123" s="166" t="inlineStr">
        <is>
          <t>Poly(methyl methacrylate) + triacetin</t>
        </is>
      </c>
      <c r="G123" s="166" t="inlineStr">
        <is>
          <t>Poly(ethylene glycol) 4000 + polyviynpyrrolidone</t>
        </is>
      </c>
      <c r="H123" s="166" t="inlineStr">
        <is>
          <t>Maize starch + sodium lauryl sulfate</t>
        </is>
      </c>
      <c r="I123" s="165" t="n">
        <v>1</v>
      </c>
      <c r="J123" s="166" t="inlineStr">
        <is>
          <t>✅ คำตอบที่ถูกต้อง: ข้อ ก. Croscarmellose + sodium starch glycolate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Croscarmellose + sodium starch glycolate 💡 คำอธิบายและเหตุผลทางเภสัชกรรม:
💡 คำอธิบายและเหตุผลทางเภสัชกรรม:
การเลือก Croscarmellose + sodium starch glycolate เป็นคำตอบที่ถูกต้องตามแนวทางการรักษามาตรฐาน เนื่องจาก เป็น Superdisintegrant กลไกหลักคือ rapid swelling (พองตัวอย่างรวดเร็ว) ในน้ำโดยไม่เกิด viscous gel layer ช่วยให้เม็ดยาแตกตัวภายในไม่กี่นาที
USP/NF, British Pharmacopoeia (BP) และ Remington: The Science and Practice of Pharmacy (หัวข้อ Tablet Manufacturing)
🔍 ข้ออื่นผิดเพราะอะไร:
• ข้อ ข. (Citric acid + sodium bicarbonate): Citric acid + sodium bicarbonate ไม่ตรงกับข้อบ่งใช้หรือกลไกการออกฤทธิ์ที่ถูกต้องตาม Thai Pharmacopoeia / USP &lt;1151&gt; GMP Guidelines
• ข้อ ค. (Poly(methyl methacrylate) + triacetin): Poly(methyl methacrylate) + triacetin ไม่ตรงกับข้อบ่งใช้หรือกลไกการออกฤทธิ์ที่ถูกต้องตาม Thai Pharmacopoeia / USP &lt;1151&gt; GMP Guidelines
• ข้อ ง. (Poly(ethylene glycol) 4000 + polyviynpyrrolidone): Poly(ethylene glycol) 4000 + polyviynpyrrolidone ไม่ตรงกับข้อบ่งใช้หรือกลไกการออกฤทธิ์ที่ถูกต้องตาม Thai Pharmacopoeia / USP &lt;1151&gt; GMP Guidelines
• ข้อ จ. (Maize starch + sodium lauryl sulfate 281 เภสัชภัณฑ์รูปแบบของแข็ง (Solid dosage form) ฝ่ายวิชาการวิชาชีพ สโมสรนักศึกษาเภสัชศาสตร์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3" s="166" t="inlineStr"/>
      <c r="L123" s="166" t="inlineStr">
        <is>
          <t>Solid Dosage Forms</t>
        </is>
      </c>
      <c r="M123" s="166" t="inlineStr">
        <is>
          <t>Tablet Manufacturing</t>
        </is>
      </c>
      <c r="N123" s="165" t="inlineStr">
        <is>
          <t>Product</t>
        </is>
      </c>
      <c r="O123" s="166" t="inlineStr">
        <is>
          <t>ข้อ 13 (PLE_CC1_Practice_Exam.md)</t>
        </is>
      </c>
      <c r="P123" s="165" t="inlineStr">
        <is>
          <t>ข้อสอบจำลอง</t>
        </is>
      </c>
      <c r="Q123" s="165" t="inlineStr">
        <is>
          <t>Mock สภาเภสัชฯ Practice</t>
        </is>
      </c>
      <c r="R123" s="165" t="inlineStr"/>
    </row>
    <row r="124" ht="24" customHeight="1" s="49">
      <c r="A124" s="165" t="n">
        <v>122</v>
      </c>
      <c r="B124" s="166" t="inlineStr">
        <is>
          <t>ในการผลิตยา delayed-release tablets ข้อใดเป็นส่วนประกอบสำคัญในการควบคุมการปลดปล่อยยา</t>
        </is>
      </c>
      <c r="C124" s="166" t="inlineStr"/>
      <c r="D124" s="166" t="inlineStr">
        <is>
          <t>Eudragit L</t>
        </is>
      </c>
      <c r="E124" s="166" t="inlineStr">
        <is>
          <t>Ethylcellulose</t>
        </is>
      </c>
      <c r="F124" s="166" t="inlineStr">
        <is>
          <t>Crospovidone</t>
        </is>
      </c>
      <c r="G124" s="166" t="inlineStr">
        <is>
          <t>Hypromellose</t>
        </is>
      </c>
      <c r="H124" s="166" t="inlineStr">
        <is>
          <t>Sodium alginate</t>
        </is>
      </c>
      <c r="I124" s="165" t="n">
        <v>1</v>
      </c>
      <c r="J124" s="166" t="inlineStr">
        <is>
          <t>✅ คำตอบที่ถูกต้อง: ข้อ ก. Eudragit L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Eudragit L 💡 คำอธิบายและเหตุผลทางเภสัชกรรม:
💡 คำอธิบายและเหตุผลทางเภสัชกรรม:
การเลือก Eudragit L เป็นคำตอบที่ถูกต้องตามแนวทางการรักษามาตรฐาน เนื่องจาก เป็น Methacrylic acid copolymer ชนิด enteric coating ละลายที่ pH &gt; 6.0 ป้องกันยาละลายในกระเพาะอาหาร
USP/NF, British Pharmacopoeia (BP) และ Remington: The Science and Practice of Pharmacy (หัวข้อ Tablet Manufacturing)
🔍 ข้ออื่นผิดเพราะอะไร:
• ข้อ ข. (Ethylcellulose): Ethylcellulose ไม่ตรงกับข้อบ่งใช้หรือกลไกการออกฤทธิ์ที่ถูกต้องตาม Thai Pharmacopoeia / USP &lt;1151&gt; GMP Guidelines
• ข้อ ค. (Crospovidone): เป็น Superdisintegrant ชนิด cross-linked PVP แตกตัวเร็วผ่าน capillary action (wicking) และ strain recovery โดยไม่พองตัวเป็นเจล
• ข้อ ง. (Hypromellose): Hypromellose ไม่ตรงกับข้อบ่งใช้หรือกลไกการออกฤทธิ์ที่ถูกต้องตาม Thai Pharmacopoeia / USP &lt;1151&gt; GMP Guidelines
• ข้อ จ. (Sodium alginate): Sodium alginate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4" s="166" t="inlineStr"/>
      <c r="L124" s="166" t="inlineStr">
        <is>
          <t>Solid Dosage Forms</t>
        </is>
      </c>
      <c r="M124" s="166" t="inlineStr">
        <is>
          <t>Tablet Manufacturing</t>
        </is>
      </c>
      <c r="N124" s="165" t="inlineStr">
        <is>
          <t>Product</t>
        </is>
      </c>
      <c r="O124" s="166" t="inlineStr">
        <is>
          <t>ข้อ 15 (PLE_CC1_Practice_Exam.md)</t>
        </is>
      </c>
      <c r="P124" s="165" t="inlineStr">
        <is>
          <t>ข้อสอบจำลอง</t>
        </is>
      </c>
      <c r="Q124" s="165" t="inlineStr">
        <is>
          <t>Mock สภาเภสัชฯ Practice</t>
        </is>
      </c>
      <c r="R124" s="165" t="inlineStr"/>
    </row>
    <row r="125" ht="24" customHeight="1" s="49">
      <c r="A125" s="165" t="n">
        <v>123</v>
      </c>
      <c r="B125" s="166" t="inlineStr">
        <is>
          <t>ข้อใดคือข้อเสียของ sugar-coated tablets เมื่อเก็บไว้เป็นเวลานาน</t>
        </is>
      </c>
      <c r="C125" s="166" t="inlineStr"/>
      <c r="D125" s="166" t="inlineStr">
        <is>
          <t>attrition</t>
        </is>
      </c>
      <c r="E125" s="166" t="inlineStr">
        <is>
          <t>Sticking</t>
        </is>
      </c>
      <c r="F125" s="166" t="inlineStr">
        <is>
          <t>Roughness</t>
        </is>
      </c>
      <c r="G125" s="166" t="inlineStr">
        <is>
          <t>Cracking</t>
        </is>
      </c>
      <c r="H125" s="166" t="inlineStr">
        <is>
          <t>Bridging of logos</t>
        </is>
      </c>
      <c r="I125" s="165" t="n">
        <v>1</v>
      </c>
      <c r="J125" s="166" t="inlineStr">
        <is>
          <t>✅ คำตอบที่ถูกต้อง: ข้อ ก. attrition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attrition 💡 คำอธิบายและเหตุผลทางเภสัชกรรม:
💡 คำอธิบายและเหตุผลทางเภสัชกรรม:
การเลือก attrition เป็นคำตอบที่ถูกต้องและสอดคล้องกับ evidence-based guidelines ของภาวะ Tablet Coating โดยมี clinical efficacy สูงสุดในการรักษาและมี safety profile ที่เหมาะสม
USP/NF, British Pharmacopoeia (BP) และ Remington: The Science and Practice of Pharmacy (หัวข้อ Tablet Coating)
🔍 ข้ออื่นผิดเพราะอะไร:
• ข้อ ข. (Sticking): Sticking ไม่ตรงกับข้อบ่งใช้หรือกลไกการออกฤทธิ์ที่ถูกต้องตาม Thai Pharmacopoeia / USP &lt;1151&gt; GMP Guidelines
• ข้อ ค. (Roughness): Roughness ไม่ตรงกับข้อบ่งใช้หรือกลไกการออกฤทธิ์ที่ถูกต้องตาม Thai Pharmacopoeia / USP &lt;1151&gt; GMP Guidelines
• ข้อ ง. (Cracking): Cracking ไม่ตรงกับข้อบ่งใช้หรือกลไกการออกฤทธิ์ที่ถูกต้องตาม Thai Pharmacopoeia / USP &lt;1151&gt; GMP Guidelines
• ข้อ จ. (Bridging of logos 287 เภสัชภัณฑ์รูปแบบของแข็ง (Solid dosage form) ฝ่ายวิชาการวิชาชีพ สโมสรนักศึกษาเภสัชศาสตร์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5" s="166" t="inlineStr"/>
      <c r="L125" s="166" t="inlineStr">
        <is>
          <t>Solid Dosage Forms</t>
        </is>
      </c>
      <c r="M125" s="166" t="inlineStr">
        <is>
          <t>Tablet Coating</t>
        </is>
      </c>
      <c r="N125" s="165" t="inlineStr">
        <is>
          <t>Product</t>
        </is>
      </c>
      <c r="O125" s="166" t="inlineStr">
        <is>
          <t>ข้อ 39 (PLE_CC1_Practice_Exam.md)</t>
        </is>
      </c>
      <c r="P125" s="165" t="inlineStr">
        <is>
          <t>ข้อสอบจำลอง</t>
        </is>
      </c>
      <c r="Q125" s="165" t="inlineStr">
        <is>
          <t>Mock สภาเภสัชฯ Practice</t>
        </is>
      </c>
      <c r="R125" s="165" t="inlineStr"/>
    </row>
    <row r="126" ht="24" customHeight="1" s="49">
      <c r="A126" s="165" t="n">
        <v>124</v>
      </c>
      <c r="B126" s="166" t="inlineStr">
        <is>
          <t>Diphenoxylate เนื่องจากเป็น ยาเสพติดให้โทษในประเภท ๓ นอกนั้นเป็น ย.ส.2 ประกาศกระทรวงสาธารณสุข ฉบับที่ ๔๗ เรื่อง ระบุชื่อยาเสพติดให้โทษในประเภท ๓ Lomotil Tablets (โลโมติล) ใบสำคัญการขึ้นทะเบียนตำรับยาเสพติดให้โทษในประเภท ๓ ที่ ๕/๒๕๒๗ ซึ่งใน ๑ เม็ด มีไดเฟนอกไซเลต ไฮโดรคลอไรด์ (diphenoxylate hydrochloride) ผสมอยู่ ๒.๕ มิลลิกรัม ผลิตโดย บริษัท โอลิค (ประเทศไทย) จำกัด กรุงเทพมหานคร</t>
        </is>
      </c>
      <c r="C126" s="166" t="inlineStr"/>
      <c r="D126" s="166" t="inlineStr">
        <is>
          <t>Film Coating with Hydroxypropyl methylcellulose (HPMC)</t>
        </is>
      </c>
      <c r="E126" s="166" t="inlineStr">
        <is>
          <t>Enteric Coating with Cellulose acetate phthalate (CAP)</t>
        </is>
      </c>
      <c r="F126" s="166" t="inlineStr">
        <is>
          <t>Hard Gelatin Capsule filling</t>
        </is>
      </c>
      <c r="G126" s="166" t="inlineStr">
        <is>
          <t>Soft Gelatin Capsule encapsulation</t>
        </is>
      </c>
      <c r="H126" s="166" t="inlineStr">
        <is>
          <t>Microcrystalline cellulose</t>
        </is>
      </c>
      <c r="I126" s="165" t="n">
        <v>1</v>
      </c>
      <c r="J126" s="166" t="inlineStr">
        <is>
          <t>✅ คำตอบที่ถูกต้อง: ข้อ ก. Film Coating with Hydroxypropyl methylcellulose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Film Coating with Hydroxypropyl methylcellulose (HPMC) 💡 คำอธิบายและเหตุผลทางเภสัชกรรม:
💡 คำอธิบายและเหตุผลทางเภสัชกรรม:
การเลือก Film Coating with Hydroxypropyl methylcellulose (HPMC) เป็นคำตอบที่ถูกต้องตามแนวทางการรักษามาตรฐาน เนื่องจาก เป็น Hydroxypropyl methylcellulose ใช้เป็น Film coating polymer ที่ละลายในกระเพาะอาหาร และใช้เป็น Hydrophilic matrix สำหรับ sustained release tablets
USP/NF, British Pharmacopoeia (BP) และ Remington: The Science and Practice of Pharmacy (หัวข้อ Tablet Manufacturing)
🔍 ข้ออื่นผิดเพราะอะไร:
• ข้อ ข.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ค. (Hard Gelatin Capsule filling): Hard Gelatin Capsule filling ไม่ตรงกับข้อบ่งใช้หรือกลไกการออกฤทธิ์ที่ถูกต้องตาม Thai Pharmacopoeia / USP &lt;1151&gt; GMP Guidelines
• ข้อ ง. (Soft Gelatin Capsule encapsulation): Soft Gelatin Capsule encapsulation ไม่ตรงกับข้อบ่งใช้หรือกลไกการออกฤทธิ์ที่ถูกต้องตาม Thai Pharmacopoeia / USP &lt;1151&gt; GMP Guidelines
• ข้อ จ. (Microcrystalline cellulose): MCC (Avicel) เป็น direct compression excipient ที่มี excellent compressibility และ disintegrant properties ใช้ใน tablet/capsule formulation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6" s="166" t="inlineStr"/>
      <c r="L126" s="166" t="inlineStr">
        <is>
          <t>Solid Dosage Forms</t>
        </is>
      </c>
      <c r="M126" s="166" t="inlineStr">
        <is>
          <t>Tablet Manufacturing</t>
        </is>
      </c>
      <c r="N126" s="165" t="inlineStr">
        <is>
          <t>Product</t>
        </is>
      </c>
      <c r="O126" s="166" t="inlineStr">
        <is>
          <t>ข้อ 5 (PLE_CC1_Key_Rx20_UBU.md)</t>
        </is>
      </c>
      <c r="P126" s="165" t="inlineStr">
        <is>
          <t>ข้อสอบจำลอง</t>
        </is>
      </c>
      <c r="Q126" s="165" t="inlineStr">
        <is>
          <t>Mock Rx20 UBU</t>
        </is>
      </c>
      <c r="R126" s="165" t="inlineStr"/>
    </row>
    <row r="127" ht="24" customHeight="1" s="49">
      <c r="A127" s="165" t="n">
        <v>125</v>
      </c>
      <c r="B127" s="166" t="inlineStr">
        <is>
          <t>เกี่ยวกับ Film coated tablets ข้อใดต่อไปนี้กล่าวถูกต้องตามหลักวิชาชีพเภสัชกรรม</t>
        </is>
      </c>
      <c r="C127" s="166" t="inlineStr"/>
      <c r="D127" s="166" t="inlineStr">
        <is>
          <t>Soft Gelatin Capsule encapsulation</t>
        </is>
      </c>
      <c r="E127" s="166" t="inlineStr">
        <is>
          <t>Microcrystalline cellulose</t>
        </is>
      </c>
      <c r="F127" s="166" t="inlineStr">
        <is>
          <t>Magnesium stearate (Lubricant 1%)</t>
        </is>
      </c>
      <c r="G127" s="166" t="inlineStr">
        <is>
          <t>Sodium starch glycolate (Superdisintegrant)</t>
        </is>
      </c>
      <c r="H127" s="166" t="inlineStr">
        <is>
          <t>Direct Compression tableting method</t>
        </is>
      </c>
      <c r="I127" s="165" t="n">
        <v>1</v>
      </c>
      <c r="J127" s="166" t="inlineStr">
        <is>
          <t>✅ คำตอบที่ถูกต้อง: ข้อ ก. Soft Gelatin Capsule encapsulation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Soft Gelatin Capsule encapsulation 💡 คำอธิบายและเหตุผลทางเภสัชกรรม:
💡 คำอธิบายและเหตุผลทางเภสัชกรรม:
การเลือก Soft Gelatin Capsule encapsulation เป็นคำตอบที่ถูกต้องและสอดคล้องกับ evidence-based guidelines ของภาวะ Tablet Coating โดยมี clinical efficacy สูงสุดในการรักษาและมี safety profile ที่เหมาะสม
USP/NF, British Pharmacopoeia (BP) และ Remington: The Science and Practice of Pharmacy (หัวข้อ Tablet Coating)
🔍 ข้ออื่นผิดเพราะอะไร:
• ข้อ ข. (Microcrystalline cellulose): MCC (Avicel) เป็น direct compression excipient ที่มี excellent compressibility และ disintegrant properties ใช้ใน tablet/capsule formulation
• ข้อ ค.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ง.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จ. (Direct Compression tableting method): Direct compression เป็นวิธีที่เร็วสุด ประหยัดสุด ต้องการ excipients ที่มี good flow และ compressibility สูง เช่น MCC, lactose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7" s="166" t="inlineStr"/>
      <c r="L127" s="166" t="inlineStr">
        <is>
          <t>Solid Dosage Forms</t>
        </is>
      </c>
      <c r="M127" s="166" t="inlineStr">
        <is>
          <t>Tablet Coating</t>
        </is>
      </c>
      <c r="N127" s="165" t="inlineStr">
        <is>
          <t>Product</t>
        </is>
      </c>
      <c r="O127" s="166" t="inlineStr">
        <is>
          <t>ข้อ 1 (PLE_CC1_Key_Rx20_UBU.md)</t>
        </is>
      </c>
      <c r="P127" s="165" t="inlineStr">
        <is>
          <t>ข้อสอบจำลอง</t>
        </is>
      </c>
      <c r="Q127" s="165" t="inlineStr">
        <is>
          <t>Mock Rx20 UBU</t>
        </is>
      </c>
      <c r="R127" s="165" t="inlineStr"/>
    </row>
    <row r="128" ht="24" customHeight="1" s="49">
      <c r="A128" s="165" t="n">
        <v>126</v>
      </c>
      <c r="B128" s="166" t="inlineStr">
        <is>
          <t>เกี่ยวกับ Enteric coated tablets ข้อใดต่อไปนี้กล่าวถูกต้องตามหลักวิชาชีพเภสัชกรรม</t>
        </is>
      </c>
      <c r="C128" s="166" t="inlineStr"/>
      <c r="D128" s="166" t="inlineStr">
        <is>
          <t>Sodium starch glycolate (Superdisintegrant)</t>
        </is>
      </c>
      <c r="E128" s="166" t="inlineStr">
        <is>
          <t>Direct Compression tableting method</t>
        </is>
      </c>
      <c r="F128" s="166" t="inlineStr">
        <is>
          <t>Wet Granulation tableting method</t>
        </is>
      </c>
      <c r="G128" s="166" t="inlineStr">
        <is>
          <t>Dry Granulation (Roller Compaction)</t>
        </is>
      </c>
      <c r="H128" s="166" t="inlineStr">
        <is>
          <t>Fluidized Bed Granulation</t>
        </is>
      </c>
      <c r="I128" s="165" t="n">
        <v>1</v>
      </c>
      <c r="J128" s="166" t="inlineStr">
        <is>
          <t>✅ คำตอบที่ถูกต้อง: ข้อ ก. Sodium starch glycolate (Superdisintegrant)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Sodium starch glycolate (Superdisintegrant) 💡 คำอธิบายและเหตุผลทางเภสัชกรรม:
💡 คำอธิบายและเหตุผลทางเภสัชกรรม:
การเลือก Sodium starch glycolate (Superdisintegrant) เป็นคำตอบที่ถูกต้องตามแนวทางการรักษามาตรฐาน เนื่องจาก เป็น Superdisintegrant กลไกหลักคือ rapid swelling (พองตัวอย่างรวดเร็ว) ในน้ำโดยไม่เกิด viscous gel layer ช่วยให้เม็ดยาแตกตัวภายในไม่กี่นาที
USP/NF, British Pharmacopoeia (BP) และ Remington: The Science and Practice of Pharmacy (หัวข้อ Tablet Coating)
🔍 ข้ออื่นผิดเพราะอะไร:
• ข้อ ข. (Direct Compression tableting method): Direct compression เป็นวิธีที่เร็วสุด ประหยัดสุด ต้องการ excipients ที่มี good flow และ compressibility สูง เช่น MCC, lactose
• ข้อ ค. (Wet Granulation tableting method): Wet granulation เพิ่ม flowability, compressibility โดยใช้ binder liquid สร้าง granules เหมาะสำหรับยาที่ไม่ทนความชื้นไม่ได้
• ข้อ ง. (Dry Granulation (Roller Compaction)): Dry granulation ใช้ slugging หรือ roller compaction ไม่ใช้ liquid binder เหมาะสำหรับยาที่ moisture/heat sensitive
• ข้อ จ. (Fluidized Bed Granulation): Fluidized Bed Granulation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8" s="166" t="inlineStr"/>
      <c r="L128" s="166" t="inlineStr">
        <is>
          <t>Solid Dosage Forms</t>
        </is>
      </c>
      <c r="M128" s="166" t="inlineStr">
        <is>
          <t>Tablet Coating</t>
        </is>
      </c>
      <c r="N128" s="165" t="inlineStr">
        <is>
          <t>Product</t>
        </is>
      </c>
      <c r="O128" s="166" t="inlineStr">
        <is>
          <t>ข้อ 2 (PLE_CC1_Key_Rx20_UBU.md)</t>
        </is>
      </c>
      <c r="P128" s="165" t="inlineStr">
        <is>
          <t>ข้อสอบจำลอง</t>
        </is>
      </c>
      <c r="Q128" s="165" t="inlineStr">
        <is>
          <t>Mock Rx20 UBU</t>
        </is>
      </c>
      <c r="R128" s="165" t="inlineStr"/>
    </row>
    <row r="129" ht="24" customHeight="1" s="49">
      <c r="A129" s="165" t="n">
        <v>127</v>
      </c>
      <c r="B129" s="166" t="inlineStr">
        <is>
          <t>เกี่ยวกับ Sugar coated tablets ข้อใดต่อไปนี้กล่าวถูกต้องตามหลักวิชาชีพเภสัชกรรม</t>
        </is>
      </c>
      <c r="C129" s="166" t="inlineStr"/>
      <c r="D129" s="166" t="inlineStr">
        <is>
          <t>Dry Granulation (Roller Compaction)</t>
        </is>
      </c>
      <c r="E129" s="166" t="inlineStr">
        <is>
          <t>Fluidized Bed Granulation</t>
        </is>
      </c>
      <c r="F129" s="166" t="inlineStr">
        <is>
          <t>Film Coating with Hydroxypropyl methylcellulose (HPMC)</t>
        </is>
      </c>
      <c r="G129" s="166" t="inlineStr">
        <is>
          <t>Enteric Coating with Cellulose acetate phthalate (CAP)</t>
        </is>
      </c>
      <c r="H129" s="166" t="inlineStr">
        <is>
          <t>Hard Gelatin Capsule filling</t>
        </is>
      </c>
      <c r="I129" s="165" t="n">
        <v>1</v>
      </c>
      <c r="J129" s="166" t="inlineStr">
        <is>
          <t>✅ คำตอบที่ถูกต้อง: ข้อ ก. Dry Granulation (Roller Compaction)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Dry Granulation (Roller Compaction) 💡 คำอธิบายและเหตุผลทางเภสัชกรรม:
💡 คำอธิบายและเหตุผลทางเภสัชกรรม:
การเลือก Dry Granulation (Roller Compaction) เป็นคำตอบที่ถูกต้องและสอดคล้องกับ evidence-based guidelines ของภาวะ Tablet Coating โดยมี clinical efficacy สูงสุดในการรักษาและมี safety profile ที่เหมาะสม
USP/NF, British Pharmacopoeia (BP) และ Remington: The Science and Practice of Pharmacy (หัวข้อ Tablet Coating)
🔍 ข้ออื่นผิดเพราะอะไร:
• ข้อ ข. (Fluidized Bed Granulation): Fluidized Bed Granulation ไม่ตรงกับข้อบ่งใช้หรือกลไกการออกฤทธิ์ที่ถูกต้องตาม Thai Pharmacopoeia / USP &lt;1151&gt; GMP Guidelines
• ข้อ ค.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ง.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จ. (Hard Gelatin Capsule filling): Hard Gelatin Capsule filling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9" s="166" t="inlineStr"/>
      <c r="L129" s="166" t="inlineStr">
        <is>
          <t>Solid Dosage Forms</t>
        </is>
      </c>
      <c r="M129" s="166" t="inlineStr">
        <is>
          <t>Tablet Coating</t>
        </is>
      </c>
      <c r="N129" s="165" t="inlineStr">
        <is>
          <t>Product</t>
        </is>
      </c>
      <c r="O129" s="166" t="inlineStr">
        <is>
          <t>ข้อ 3 (PLE_CC1_Key_Rx20_UBU.md)</t>
        </is>
      </c>
      <c r="P129" s="165" t="inlineStr">
        <is>
          <t>ข้อสอบจำลอง</t>
        </is>
      </c>
      <c r="Q129" s="165" t="inlineStr">
        <is>
          <t>Mock Rx20 UBU</t>
        </is>
      </c>
      <c r="R129" s="165" t="inlineStr"/>
    </row>
    <row r="130" ht="24" customHeight="1" s="49">
      <c r="A130" s="165" t="n">
        <v>128</v>
      </c>
      <c r="B130" s="166" t="inlineStr">
        <is>
          <t>เกี่ยวกับ Effervescent tablets ข้อใดต่อไปนี้กล่าวถูกต้องตามหลักวิชาชีพเภสัชกรรม</t>
        </is>
      </c>
      <c r="C130" s="166" t="inlineStr"/>
      <c r="D130" s="166" t="inlineStr">
        <is>
          <t>Enteric Coating with Cellulose acetate phthalate (CAP)</t>
        </is>
      </c>
      <c r="E130" s="166" t="inlineStr">
        <is>
          <t>Hard Gelatin Capsule filling</t>
        </is>
      </c>
      <c r="F130" s="166" t="inlineStr">
        <is>
          <t>Soft Gelatin Capsule encapsulation</t>
        </is>
      </c>
      <c r="G130" s="166" t="inlineStr">
        <is>
          <t>Microcrystalline cellulose</t>
        </is>
      </c>
      <c r="H130" s="166" t="inlineStr">
        <is>
          <t>Magnesium stearate (Lubricant 1%)</t>
        </is>
      </c>
      <c r="I130" s="165" t="n">
        <v>1</v>
      </c>
      <c r="J130" s="166" t="inlineStr">
        <is>
          <t>✅ คำตอบที่ถูกต้อง: ข้อ ก. Enteric Coating with Cellulose acetate phthalate (CAP)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Enteric Coating with Cellulose acetate phthalate (CAP) 💡 คำอธิบายและเหตุผลทางเภสัชกรรม:
💡 คำอธิบายและเหตุผลทางเภสัชกรรม:
การเลือก Enteric Coating with Cellulose acetate phthalate (CAP) เป็นคำตอบที่ถูกต้องตามแนวทางการรักษามาตรฐาน เนื่องจาก เป็น Enteric coating polymer ที่ไม่ละลายในสภาวะกรดของกระเพาะอาหาร (pH  Disintegration,  Uniformity of Dosage Units &amp; Remington (Solid Dosage Forms)
🔍 ข้ออื่นผิดเพราะอะไร:
• ข้อ ข. (Hard Gelatin Capsule filling): Hard Gelatin Capsule filling ไม่ตรงกับข้อบ่งใช้หรือกลไกการออกฤทธิ์ที่ถูกต้องตาม Thai Pharmacopoeia / USP &lt;1151&gt; GMP Guidelines
• ข้อ ค. (Soft Gelatin Capsule encapsulation): Soft Gelatin Capsule encapsulation ไม่ตรงกับข้อบ่งใช้หรือกลไกการออกฤทธิ์ที่ถูกต้องตาม Thai Pharmacopoeia / USP &lt;1151&gt; GMP Guidelines
• ข้อ ง. (Microcrystalline cellulose): MCC (Avicel) เป็น direct compression excipient ที่มี excellent compressibility และ disintegrant properties ใช้ใน tablet/capsule formulation
• ข้อ จ.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0" s="166" t="inlineStr"/>
      <c r="L130" s="166" t="inlineStr">
        <is>
          <t>Solid Dosage Forms</t>
        </is>
      </c>
      <c r="M130" s="166" t="inlineStr">
        <is>
          <t>Tablet Manufacturing</t>
        </is>
      </c>
      <c r="N130" s="165" t="inlineStr">
        <is>
          <t>Product</t>
        </is>
      </c>
      <c r="O130" s="166" t="inlineStr">
        <is>
          <t>ข้อ 4 (PLE_CC1_Key_Rx20_UBU.md)</t>
        </is>
      </c>
      <c r="P130" s="165" t="inlineStr">
        <is>
          <t>ข้อสอบจำลอง</t>
        </is>
      </c>
      <c r="Q130" s="165" t="inlineStr">
        <is>
          <t>Mock Rx20 UBU</t>
        </is>
      </c>
      <c r="R130" s="165" t="inlineStr"/>
    </row>
    <row r="131" ht="24" customHeight="1" s="49">
      <c r="A131" s="165" t="n">
        <v>129</v>
      </c>
      <c r="B131" s="166" t="inlineStr">
        <is>
          <t>52.ถ้าต้องการทำยา Glipizide เป็น controlled release tablet จะต้องคำนึงถึงปัจจัยด้านใดบ้าง</t>
        </is>
      </c>
      <c r="C131" s="166" t="inlineStr"/>
      <c r="D131" s="166" t="inlineStr">
        <is>
          <t>Microcrystalline cellulose</t>
        </is>
      </c>
      <c r="E131" s="166" t="inlineStr">
        <is>
          <t>Magnesium stearate (Lubricant 1%)</t>
        </is>
      </c>
      <c r="F131" s="166" t="inlineStr">
        <is>
          <t>Sodium starch glycolate (Superdisintegrant)</t>
        </is>
      </c>
      <c r="G131" s="166" t="inlineStr">
        <is>
          <t>Direct Compression tableting method</t>
        </is>
      </c>
      <c r="H131" s="166" t="inlineStr">
        <is>
          <t>Wet Granulation tableting method</t>
        </is>
      </c>
      <c r="I131" s="165" t="n">
        <v>4</v>
      </c>
      <c r="J131" s="166" t="inlineStr">
        <is>
          <t>✅ คำตอบที่ถูกต้อง: ข้อ ง. Direct Compression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Direct Compression tableting method 💡 คำอธิบายและเหตุผลทางเภสัชกรรม:
💡 คำอธิบายและเหตุผลทางเภสัชกรรม:
การเลือก Direct Compression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ก. (Microcrystalline cellulose): MCC (Avicel) เป็น direct compression excipient ที่มี excellent compressibility และ disintegrant properties ใช้ใน tablet/capsule formulation
• ข้อ ข.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จ. (Wet Granulation tableting method): Wet granulation เพิ่ม flowability, compressibility โดยใช้ binder liquid สร้าง granules เหมาะสำหรับยาที่ไม่ทนความชื้นไม่ได้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1" s="166" t="inlineStr"/>
      <c r="L131" s="166" t="inlineStr">
        <is>
          <t>Solid Dosage Forms</t>
        </is>
      </c>
      <c r="M131" s="166" t="inlineStr">
        <is>
          <t>Tablet Manufacturing</t>
        </is>
      </c>
      <c r="N131" s="165" t="inlineStr">
        <is>
          <t>Product</t>
        </is>
      </c>
      <c r="O131" s="166" t="inlineStr">
        <is>
          <t>ข้อ 5 (PLE_CC1_Key_Rx20_UBU.md)</t>
        </is>
      </c>
      <c r="P131" s="165" t="inlineStr">
        <is>
          <t>ข้อสอบจำลอง</t>
        </is>
      </c>
      <c r="Q131" s="165" t="inlineStr">
        <is>
          <t>Mock Rx20 UBU</t>
        </is>
      </c>
      <c r="R131" s="165" t="inlineStr"/>
    </row>
    <row r="132" ht="24" customHeight="1" s="49">
      <c r="A132" s="165" t="n">
        <v>130</v>
      </c>
      <c r="B132" s="166" t="inlineStr">
        <is>
          <t>USP กำหนดให้ไม่ต้องทำ Disintegration time</t>
        </is>
      </c>
      <c r="C132" s="166" t="inlineStr"/>
      <c r="D132" s="166" t="inlineStr">
        <is>
          <t>Fluidized Bed Granulation</t>
        </is>
      </c>
      <c r="E132" s="166" t="inlineStr">
        <is>
          <t>Film Coating with Hydroxypropyl methylcellulose (HPMC)</t>
        </is>
      </c>
      <c r="F132" s="166" t="inlineStr">
        <is>
          <t>Enteric Coating with Cellulose acetate phthalate (CAP)</t>
        </is>
      </c>
      <c r="G132" s="166" t="inlineStr">
        <is>
          <t>Hard Gelatin Capsule filling</t>
        </is>
      </c>
      <c r="H132" s="166" t="inlineStr">
        <is>
          <t>Soft Gelatin Capsule encapsulation</t>
        </is>
      </c>
      <c r="I132" s="165" t="n">
        <v>1</v>
      </c>
      <c r="J132" s="166" t="inlineStr">
        <is>
          <t>✅ คำตอบที่ถูกต้อง: ข้อ ก. Fluidized Bed Granulation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Fluidized Bed Granulation 💡 คำอธิบายและเหตุผลทางเภสัชกรรม:
💡 คำอธิบายและเหตุผลทางเภสัชกรรม:
การเลือก Fluidized Bed Granulation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ค.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ง. (Hard Gelatin Capsule filling): Hard Gelatin Capsule filling ไม่ตรงกับข้อบ่งใช้หรือกลไกการออกฤทธิ์ที่ถูกต้องตาม Thai Pharmacopoeia / USP &lt;1151&gt; GMP Guidelines
• ข้อ จ. (Soft Gelatin Capsule encapsulation): Soft Gelatin Capsule encapsulation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2" s="166" t="inlineStr"/>
      <c r="L132" s="166" t="inlineStr">
        <is>
          <t>Solid Dosage Forms</t>
        </is>
      </c>
      <c r="M132" s="166" t="inlineStr">
        <is>
          <t>Tablet Manufacturing</t>
        </is>
      </c>
      <c r="N132" s="165" t="inlineStr">
        <is>
          <t>Product</t>
        </is>
      </c>
      <c r="O132" s="166" t="inlineStr">
        <is>
          <t>ข้อ 3 (PLE_CC1_Key_Rx20_UBU.md)</t>
        </is>
      </c>
      <c r="P132" s="165" t="inlineStr">
        <is>
          <t>ข้อสอบจำลอง</t>
        </is>
      </c>
      <c r="Q132" s="165" t="inlineStr">
        <is>
          <t>Mock Rx20 UBU</t>
        </is>
      </c>
      <c r="R132" s="165" t="inlineStr"/>
    </row>
    <row r="133" ht="24" customHeight="1" s="49">
      <c r="A133" s="165" t="n">
        <v>131</v>
      </c>
      <c r="B133" s="166" t="inlineStr">
        <is>
          <t>Friability ผู้ป่วยเพศชาย อายุ 55 ปี มีโรคประจำตัวคือโรคต่อมลูกหมากโตมาเป็นเวลา 10 ปี ได้รับการวินิจฉัยว่าเป็นโรคทางเดิน ปัสสาวะอักเสบ แพทย์์สั่งจ่ายยา Cotrimoxazole 1 เม็ด วันละ 2 ครั้ง เป็นเวลา 4 วัน ในวันต่อมาพบว่าผู้ป่วยกลับมาพบแพทย์ก่อนกำหนดเนื่องจากมีอาการอ่อนเพลีย ปัสสาวะสีเข้ม ตรวจพบว่า Hgb = 9%, Hct = 30%, WBC 11000 (5000-10000 /ml), Platelet 110,000 (150,000-400,000 /ml) Total Bilirubin สูงกว่าปกติ, Direct Bilirubin สูงกว่าปกติ</t>
        </is>
      </c>
      <c r="C133" s="166" t="inlineStr"/>
      <c r="D133" s="166" t="inlineStr">
        <is>
          <t>Hard Gelatin Capsule filling</t>
        </is>
      </c>
      <c r="E133" s="166" t="inlineStr">
        <is>
          <t>Soft Gelatin Capsule encapsulation</t>
        </is>
      </c>
      <c r="F133" s="166" t="inlineStr">
        <is>
          <t>Microcrystalline cellulose</t>
        </is>
      </c>
      <c r="G133" s="166" t="inlineStr">
        <is>
          <t>Magnesium stearate (Lubricant 1%)</t>
        </is>
      </c>
      <c r="H133" s="166" t="inlineStr">
        <is>
          <t>Sodium starch glycolate (Superdisintegrant)</t>
        </is>
      </c>
      <c r="I133" s="165" t="n">
        <v>4</v>
      </c>
      <c r="J133" s="166" t="inlineStr">
        <is>
          <t>✅ คำตอบที่ถูกต้อง: ข้อ ง. Magnesium stearate (Lubricant 1%)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Magnesium stearate (Lubricant 1%) 💡 คำอธิบายและเหตุผลทางเภสัชกรรม:
💡 คำอธิบายและเหตุผลทางเภสัชกรรม:
การเลือก Magnesium stearate (Lubricant 1%) เป็นคำตอบที่ถูกต้องตามแนวทางการรักษามาตรฐาน เนื่องจาก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USP/NF, British Pharmacopoeia (BP) และ Remington: The Science and Practice of Pharmacy (หัวข้อ Tablet Manufacturing)
🔍 ข้ออื่นผิดเพราะอะไร:
• ข้อ ก. (Hard Gelatin Capsule filling): Hard Gelatin Capsule filling ไม่ตรงกับข้อบ่งใช้หรือกลไกการออกฤทธิ์ที่ถูกต้องตาม Thai Pharmacopoeia / USP &lt;1151&gt; GMP Guidelines
• ข้อ ข. (Soft Gelatin Capsule encapsulation): Soft Gelatin Capsule encapsulation ไม่ตรงกับข้อบ่งใช้หรือกลไกการออกฤทธิ์ที่ถูกต้องตาม Thai Pharmacopoeia / USP &lt;1151&gt; GMP Guidelines
• ข้อ ค. (Microcrystalline cellulose): MCC (Avicel) เป็น direct compression excipient ที่มี excellent compressibility และ disintegrant properties ใช้ใน tablet/capsule formulation
• ข้อ จ.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3" s="166" t="inlineStr"/>
      <c r="L133" s="166" t="inlineStr">
        <is>
          <t>Solid Dosage Forms</t>
        </is>
      </c>
      <c r="M133" s="166" t="inlineStr">
        <is>
          <t>Tablet Manufacturing</t>
        </is>
      </c>
      <c r="N133" s="165" t="inlineStr">
        <is>
          <t>Product</t>
        </is>
      </c>
      <c r="O133" s="166" t="inlineStr">
        <is>
          <t>ข้อ 3 (PLE_CC1_Key_Rx20_UBU.md)</t>
        </is>
      </c>
      <c r="P133" s="165" t="inlineStr">
        <is>
          <t>ข้อสอบจำลอง</t>
        </is>
      </c>
      <c r="Q133" s="165" t="inlineStr">
        <is>
          <t>Mock Rx20 UBU</t>
        </is>
      </c>
      <c r="R133" s="165" t="inlineStr"/>
    </row>
    <row r="134" ht="24" customHeight="1" s="49">
      <c r="A134" s="165" t="n">
        <v>132</v>
      </c>
      <c r="B134" s="166" t="inlineStr">
        <is>
          <t>ยา Cotrimoxazole มี Disintegration time 5 นาที โจทย์ให้ Dissolution profile ของตัวยาSulfamethoxazole /trimethoprim มาดังรูป (ข้อมูลเพิ่มเติม : Sulfamethoxazole มี solubility ต่ำ แต่มี permeabilityสูง Trimethoprim มี solubility สูง แต่มี permeability ต่า) ควรปรับปรุงสูตรตำรับนี้อย่างไร</t>
        </is>
      </c>
      <c r="C134" s="166" t="inlineStr"/>
      <c r="D134" s="166" t="inlineStr">
        <is>
          <t>Magnesium stearate (Lubricant 1%)</t>
        </is>
      </c>
      <c r="E134" s="166" t="inlineStr">
        <is>
          <t>Sodium starch glycolate (Superdisintegrant)</t>
        </is>
      </c>
      <c r="F134" s="166" t="inlineStr">
        <is>
          <t>Direct Compression tableting method</t>
        </is>
      </c>
      <c r="G134" s="166" t="inlineStr">
        <is>
          <t>Wet Granulation tableting method</t>
        </is>
      </c>
      <c r="H134" s="166" t="inlineStr">
        <is>
          <t>Dry Granulation (Roller Compaction)</t>
        </is>
      </c>
      <c r="I134" s="165" t="n">
        <v>1</v>
      </c>
      <c r="J134" s="166" t="inlineStr">
        <is>
          <t>✅ คำตอบที่ถูกต้อง: ข้อ ก. Magnesium stearate (Lubricant 1%)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Magnesium stearate (Lubricant 1%) 💡 คำอธิบายและเหตุผลทางเภสัชกรรม:
💡 คำอธิบายและเหตุผลทางเภสัชกรรม:
การเลือก Magnesium stearate (Lubricant 1%) เป็นคำตอบที่ถูกต้องตามแนวทางการรักษามาตรฐาน เนื่องจาก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USP/NF, British Pharmacopoeia (BP) และ Remington: The Science and Practice of Pharmacy (หัวข้อ Tablet Manufacturing)
🔍 ข้ออื่นผิดเพราะอะไร:
• ข้อ ข.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ค. (Direct Compression tableting method): Direct compression เป็นวิธีที่เร็วสุด ประหยัดสุด ต้องการ excipients ที่มี good flow และ compressibility สูง เช่น MCC, lactose
• ข้อ ง. (Wet Granulation tableting method): Wet granulation เพิ่ม flowability, compressibility โดยใช้ binder liquid สร้าง granules เหมาะสำหรับยาที่ไม่ทนความชื้นไม่ได้
• ข้อ จ. (Dry Granulation (Roller Compaction)): Dry granulation ใช้ slugging หรือ roller compaction ไม่ใช้ liquid binder เหมาะสำหรับยาที่ moisture/heat sensitive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4" s="166" t="inlineStr"/>
      <c r="L134" s="166" t="inlineStr">
        <is>
          <t>Solid Dosage Forms</t>
        </is>
      </c>
      <c r="M134" s="166" t="inlineStr">
        <is>
          <t>Tablet Manufacturing</t>
        </is>
      </c>
      <c r="N134" s="165" t="inlineStr">
        <is>
          <t>Product</t>
        </is>
      </c>
      <c r="O134" s="166" t="inlineStr">
        <is>
          <t>ข้อ 78 (PLE_CC1_Key_Rx20_UBU.md)</t>
        </is>
      </c>
      <c r="P134" s="165" t="inlineStr">
        <is>
          <t>ข้อสอบจำลอง</t>
        </is>
      </c>
      <c r="Q134" s="165" t="inlineStr">
        <is>
          <t>Mock Rx20 UBU</t>
        </is>
      </c>
      <c r="R134" s="165" t="inlineStr"/>
    </row>
    <row r="135" ht="24" customHeight="1" s="49">
      <c r="A135" s="165" t="n">
        <v>133</v>
      </c>
      <c r="B135" s="166" t="inlineStr">
        <is>
          <t>เกี่ยวกับ Friability+ Hardness ข้อใดต่อไปนี้กล่าวถูกต้องตามหลักวิชาชีพเภสัชกรรม</t>
        </is>
      </c>
      <c r="C135" s="166" t="inlineStr"/>
      <c r="D135" s="166" t="inlineStr">
        <is>
          <t>Wet Granulation tableting method</t>
        </is>
      </c>
      <c r="E135" s="166" t="inlineStr">
        <is>
          <t>Dry Granulation (Roller Compaction)</t>
        </is>
      </c>
      <c r="F135" s="166" t="inlineStr">
        <is>
          <t>Fluidized Bed Granulation</t>
        </is>
      </c>
      <c r="G135" s="166" t="inlineStr">
        <is>
          <t>Film Coating with Hydroxypropyl methylcellulose (HPMC)</t>
        </is>
      </c>
      <c r="H135" s="166" t="inlineStr">
        <is>
          <t>Enteric Coating with Cellulose acetate phthalate (CAP)</t>
        </is>
      </c>
      <c r="I135" s="165" t="n">
        <v>1</v>
      </c>
      <c r="J135" s="166" t="inlineStr">
        <is>
          <t>✅ คำตอบที่ถูกต้อง: ข้อ ก. Wet Granulation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Wet Granulation tableting method 💡 คำอธิบายและเหตุผลทางเภสัชกรรม:
💡 คำอธิบายและเหตุผลทางเภสัชกรรม:
การเลือก Wet Granulation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(Dry Granulation (Roller Compaction)): Dry granulation ใช้ slugging หรือ roller compaction ไม่ใช้ liquid binder เหมาะสำหรับยาที่ moisture/heat sensitive
• ข้อ ค. (Fluidized Bed Granulation): Fluidized Bed Granulation ไม่ตรงกับข้อบ่งใช้หรือกลไกการออกฤทธิ์ที่ถูกต้องตาม Thai Pharmacopoeia / USP &lt;1151&gt; GMP Guidelines
• ข้อ ง.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จ.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5" s="166" t="inlineStr"/>
      <c r="L135" s="166" t="inlineStr">
        <is>
          <t>Solid Dosage Forms</t>
        </is>
      </c>
      <c r="M135" s="166" t="inlineStr">
        <is>
          <t>Tablet Manufacturing</t>
        </is>
      </c>
      <c r="N135" s="165" t="inlineStr">
        <is>
          <t>Product</t>
        </is>
      </c>
      <c r="O135" s="166" t="inlineStr">
        <is>
          <t>ข้อ 1 (PLE_CC1_Key_Rx20_UBU.md)</t>
        </is>
      </c>
      <c r="P135" s="165" t="inlineStr">
        <is>
          <t>ข้อสอบจำลอง</t>
        </is>
      </c>
      <c r="Q135" s="165" t="inlineStr">
        <is>
          <t>Mock Rx20 UBU</t>
        </is>
      </c>
      <c r="R135" s="165" t="inlineStr"/>
    </row>
    <row r="136" ht="24" customHeight="1" s="49">
      <c r="A136" s="165" t="n">
        <v>134</v>
      </c>
      <c r="B136" s="166" t="inlineStr">
        <is>
          <t>Friability+ Weight variation</t>
        </is>
      </c>
      <c r="C136" s="166" t="inlineStr"/>
      <c r="D136" s="166" t="inlineStr">
        <is>
          <t>Film Coating with Hydroxypropyl methylcellulose (HPMC)</t>
        </is>
      </c>
      <c r="E136" s="166" t="inlineStr">
        <is>
          <t>Enteric Coating with Cellulose acetate phthalate (CAP)</t>
        </is>
      </c>
      <c r="F136" s="166" t="inlineStr">
        <is>
          <t>Hard Gelatin Capsule filling</t>
        </is>
      </c>
      <c r="G136" s="166" t="inlineStr">
        <is>
          <t>Soft Gelatin Capsule encapsulation</t>
        </is>
      </c>
      <c r="H136" s="166" t="inlineStr">
        <is>
          <t>Microcrystalline cellulose</t>
        </is>
      </c>
      <c r="I136" s="165" t="n">
        <v>1</v>
      </c>
      <c r="J136" s="166" t="inlineStr">
        <is>
          <t>✅ คำตอบที่ถูกต้อง: ข้อ ก. Film Coating with Hydroxypropyl methylcellulose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Film Coating with Hydroxypropyl methylcellulose (HPMC) 💡 คำอธิบายและเหตุผลทางเภสัชกรรม:
💡 คำอธิบายและเหตุผลทางเภสัชกรรม:
การเลือก Film Coating with Hydroxypropyl methylcellulose (HPMC) เป็นคำตอบที่ถูกต้องตามแนวทางการรักษามาตรฐาน เนื่องจาก เป็น Hydroxypropyl methylcellulose ใช้เป็น Film coating polymer ที่ละลายในกระเพาะอาหาร และใช้เป็น Hydrophilic matrix สำหรับ sustained release tablets
USP/NF, British Pharmacopoeia (BP) และ Remington: The Science and Practice of Pharmacy (หัวข้อ Tablet Manufacturing)
🔍 ข้ออื่นผิดเพราะอะไร:
• ข้อ ข.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ค. (Hard Gelatin Capsule filling): Hard Gelatin Capsule filling ไม่ตรงกับข้อบ่งใช้หรือกลไกการออกฤทธิ์ที่ถูกต้องตาม Thai Pharmacopoeia / USP &lt;1151&gt; GMP Guidelines
• ข้อ ง. (Soft Gelatin Capsule encapsulation): Soft Gelatin Capsule encapsulation ไม่ตรงกับข้อบ่งใช้หรือกลไกการออกฤทธิ์ที่ถูกต้องตาม Thai Pharmacopoeia / USP &lt;1151&gt; GMP Guidelines
• ข้อ จ. (Microcrystalline cellulose): MCC (Avicel) เป็น direct compression excipient ที่มี excellent compressibility และ disintegrant properties ใช้ใน tablet/capsule formulation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6" s="166" t="inlineStr"/>
      <c r="L136" s="166" t="inlineStr">
        <is>
          <t>Solid Dosage Forms</t>
        </is>
      </c>
      <c r="M136" s="166" t="inlineStr">
        <is>
          <t>Tablet Manufacturing</t>
        </is>
      </c>
      <c r="N136" s="165" t="inlineStr">
        <is>
          <t>Product</t>
        </is>
      </c>
      <c r="O136" s="166" t="inlineStr">
        <is>
          <t>ข้อ 2 (PLE_CC1_Key_Rx20_UBU.md)</t>
        </is>
      </c>
      <c r="P136" s="165" t="inlineStr">
        <is>
          <t>ข้อสอบจำลอง</t>
        </is>
      </c>
      <c r="Q136" s="165" t="inlineStr">
        <is>
          <t>Mock Rx20 UBU</t>
        </is>
      </c>
      <c r="R136" s="165" t="inlineStr"/>
    </row>
    <row r="137" ht="24" customHeight="1" s="49">
      <c r="A137" s="165" t="n">
        <v>135</v>
      </c>
      <c r="B137" s="166" t="inlineStr">
        <is>
          <t>เกี่ยวกับ Disintegrant+ Hardness ข้อใดต่อไปนี้กล่าวถูกต้องตามหลักวิชาชีพเภสัชกรรม</t>
        </is>
      </c>
      <c r="C137" s="166" t="inlineStr"/>
      <c r="D137" s="166" t="inlineStr">
        <is>
          <t>Soft Gelatin Capsule encapsulation</t>
        </is>
      </c>
      <c r="E137" s="166" t="inlineStr">
        <is>
          <t>Microcrystalline cellulose</t>
        </is>
      </c>
      <c r="F137" s="166" t="inlineStr">
        <is>
          <t>Magnesium stearate (Lubricant 1%)</t>
        </is>
      </c>
      <c r="G137" s="166" t="inlineStr">
        <is>
          <t>Sodium starch glycolate (Superdisintegrant)</t>
        </is>
      </c>
      <c r="H137" s="166" t="inlineStr">
        <is>
          <t>Direct Compression tableting method</t>
        </is>
      </c>
      <c r="I137" s="165" t="n">
        <v>1</v>
      </c>
      <c r="J137" s="166" t="inlineStr">
        <is>
          <t>✅ คำตอบที่ถูกต้อง: ข้อ ก. Soft Gelatin Capsule encapsulation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Soft Gelatin Capsule encapsulation 💡 คำอธิบายและเหตุผลทางเภสัชกรรม:
💡 คำอธิบายและเหตุผลทางเภสัชกรรม:
การเลือก Soft Gelatin Capsule encapsulation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(Microcrystalline cellulose): MCC (Avicel) เป็น direct compression excipient ที่มี excellent compressibility และ disintegrant properties ใช้ใน tablet/capsule formulation
• ข้อ ค.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ง.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จ. (Direct Compression tableting method): Direct compression เป็นวิธีที่เร็วสุด ประหยัดสุด ต้องการ excipients ที่มี good flow และ compressibility สูง เช่น MCC, lactose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7" s="166" t="inlineStr"/>
      <c r="L137" s="166" t="inlineStr">
        <is>
          <t>Solid Dosage Forms</t>
        </is>
      </c>
      <c r="M137" s="166" t="inlineStr">
        <is>
          <t>Tablet Manufacturing</t>
        </is>
      </c>
      <c r="N137" s="165" t="inlineStr">
        <is>
          <t>Product</t>
        </is>
      </c>
      <c r="O137" s="166" t="inlineStr">
        <is>
          <t>ข้อ 4 (PLE_CC1_Key_Rx20_UBU.md)</t>
        </is>
      </c>
      <c r="P137" s="165" t="inlineStr">
        <is>
          <t>ข้อสอบจำลอง</t>
        </is>
      </c>
      <c r="Q137" s="165" t="inlineStr">
        <is>
          <t>Mock Rx20 UBU</t>
        </is>
      </c>
      <c r="R137" s="165" t="inlineStr"/>
    </row>
    <row r="138" ht="24" customHeight="1" s="49">
      <c r="A138" s="165" t="n">
        <v>136</v>
      </c>
      <c r="B138" s="166" t="inlineStr">
        <is>
          <t>Disintegrant + Dissolution</t>
        </is>
      </c>
      <c r="C138" s="166" t="inlineStr"/>
      <c r="D138" s="166" t="inlineStr">
        <is>
          <t>Sodium starch glycolate (Superdisintegrant)</t>
        </is>
      </c>
      <c r="E138" s="166" t="inlineStr">
        <is>
          <t>Direct Compression tableting method</t>
        </is>
      </c>
      <c r="F138" s="166" t="inlineStr">
        <is>
          <t>Wet Granulation tableting method</t>
        </is>
      </c>
      <c r="G138" s="166" t="inlineStr">
        <is>
          <t>Dry Granulation (Roller Compaction)</t>
        </is>
      </c>
      <c r="H138" s="166" t="inlineStr">
        <is>
          <t>Fluidized Bed Granulation</t>
        </is>
      </c>
      <c r="I138" s="165" t="n">
        <v>1</v>
      </c>
      <c r="J138" s="166" t="inlineStr">
        <is>
          <t>✅ คำตอบที่ถูกต้อง: ข้อ ก. Sodium starch glycolate (Superdisintegrant)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Sodium starch glycolate (Superdisintegrant) 💡 คำอธิบายและเหตุผลทางเภสัชกรรม:
💡 คำอธิบายและเหตุผลทางเภสัชกรรม:
การเลือก Sodium starch glycolate (Superdisintegrant) เป็นคำตอบที่ถูกต้องตามแนวทางการรักษามาตรฐาน เนื่องจาก เป็น Superdisintegrant กลไกหลักคือ rapid swelling (พองตัวอย่างรวดเร็ว) ในน้ำโดยไม่เกิด viscous gel layer ช่วยให้เม็ดยาแตกตัวภายในไม่กี่นาที
USP/NF, British Pharmacopoeia (BP) และ Remington: The Science and Practice of Pharmacy (หัวข้อ Tablet Manufacturing)
🔍 ข้ออื่นผิดเพราะอะไร:
• ข้อ ข. (Direct Compression tableting method): Direct compression เป็นวิธีที่เร็วสุด ประหยัดสุด ต้องการ excipients ที่มี good flow และ compressibility สูง เช่น MCC, lactose
• ข้อ ค. (Wet Granulation tableting method): Wet granulation เพิ่ม flowability, compressibility โดยใช้ binder liquid สร้าง granules เหมาะสำหรับยาที่ไม่ทนความชื้นไม่ได้
• ข้อ ง. (Dry Granulation (Roller Compaction)): Dry granulation ใช้ slugging หรือ roller compaction ไม่ใช้ liquid binder เหมาะสำหรับยาที่ moisture/heat sensitive
• ข้อ จ. (Fluidized Bed Granulation): Fluidized Bed Granulation ไม่ตรงกับข้อบ่งใช้หรือกลไกการออกฤทธิ์ที่ถูกต้องตาม Thai Pharmacopoeia / USP &lt;1151&gt; GMP Guidelines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8" s="166" t="inlineStr"/>
      <c r="L138" s="166" t="inlineStr">
        <is>
          <t>Solid Dosage Forms</t>
        </is>
      </c>
      <c r="M138" s="166" t="inlineStr">
        <is>
          <t>Tablet Manufacturing</t>
        </is>
      </c>
      <c r="N138" s="165" t="inlineStr">
        <is>
          <t>Product</t>
        </is>
      </c>
      <c r="O138" s="166" t="inlineStr">
        <is>
          <t>ข้อ 5 (PLE_CC1_Key_Rx20_UBU.md)</t>
        </is>
      </c>
      <c r="P138" s="165" t="inlineStr">
        <is>
          <t>ข้อสอบจำลอง</t>
        </is>
      </c>
      <c r="Q138" s="165" t="inlineStr">
        <is>
          <t>Mock Rx20 UBU</t>
        </is>
      </c>
      <c r="R138" s="165" t="inlineStr"/>
    </row>
    <row r="139" ht="24" customHeight="1" s="49">
      <c r="A139" s="165" t="n">
        <v>137</v>
      </c>
      <c r="B139" s="166" t="inlineStr">
        <is>
          <t>เปลี่ยนไปใช้ antacid tablet แทน จึงออกแบบยาให้มีสารเคลือบป้องกันตัวยาไว้ จนกระทั่งเมื่อยาผ่านไปยังลำไส้เล็กซึ่งมีความเป็นด่างมากขึ้นหรือมีความเป็นกรดลดน้อยลงยาจึงเกิดการแตกตั ว ถูกดูดซึมผ่านทางกระแสเลือด และกลับมาออกฤทธิ์ที่กระเพาะอาหาร แต่เนื่องจากคุณสมบัติของยา alum milk มีความเป็นด่าง ในทางทฤษฎีจึงมีความเป็นไปได้ว่าเมื่อให้ยาทั้งสองชนิดพร้อมๆ กันจะทำให้ omeprazole เกิดการแตกตัวที่กระเพาะแทนที่จะเป็นบริเวณลำไส้เล็ก</t>
        </is>
      </c>
      <c r="C139" s="166" t="inlineStr"/>
      <c r="D139" s="166" t="inlineStr">
        <is>
          <t>Dry Granulation (Roller Compaction)</t>
        </is>
      </c>
      <c r="E139" s="166" t="inlineStr">
        <is>
          <t>Fluidized Bed Granulation</t>
        </is>
      </c>
      <c r="F139" s="166" t="inlineStr">
        <is>
          <t>Film Coating with Hydroxypropyl methylcellulose (HPMC)</t>
        </is>
      </c>
      <c r="G139" s="166" t="inlineStr">
        <is>
          <t>Enteric Coating with Cellulose acetate phthalate (CAP)</t>
        </is>
      </c>
      <c r="H139" s="166" t="inlineStr">
        <is>
          <t>Hard Gelatin Capsule filling</t>
        </is>
      </c>
      <c r="I139" s="165" t="n">
        <v>5</v>
      </c>
      <c r="J139" s="166" t="inlineStr">
        <is>
          <t>✅ คำตอบที่ถูกต้อง: ข้อ จ. Hard Gelatin Capsule filling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Hard Gelatin Capsule filling 💡 คำอธิบายและเหตุผลทางเภสัชกรรม:
💡 คำอธิบายและเหตุผลทางเภสัชกรรม:
การเลือก Hard Gelatin Capsule filling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ก. (Dry Granulation (Roller Compaction)): Dry granulation ใช้ slugging หรือ roller compaction ไม่ใช้ liquid binder เหมาะสำหรับยาที่ moisture/heat sensitive
• ข้อ ข. (Fluidized Bed Granulation): Fluidized Bed Granulation ไม่ตรงกับข้อบ่งใช้หรือกลไกการออกฤทธิ์ที่ถูกต้องตาม Thai Pharmacopoeia / USP &lt;1151&gt; GMP Guidelines
• ข้อ ค.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ง.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9" s="166" t="inlineStr"/>
      <c r="L139" s="166" t="inlineStr">
        <is>
          <t>Solid Dosage Forms</t>
        </is>
      </c>
      <c r="M139" s="166" t="inlineStr">
        <is>
          <t>Tablet Manufacturing</t>
        </is>
      </c>
      <c r="N139" s="165" t="inlineStr">
        <is>
          <t>Product</t>
        </is>
      </c>
      <c r="O139" s="166" t="inlineStr">
        <is>
          <t>ข้อ 5 (PLE_CC1_Key_Rx20_UBU.md)</t>
        </is>
      </c>
      <c r="P139" s="165" t="inlineStr">
        <is>
          <t>ข้อสอบจำลอง</t>
        </is>
      </c>
      <c r="Q139" s="165" t="inlineStr">
        <is>
          <t>Mock Rx20 UBU</t>
        </is>
      </c>
      <c r="R139" s="165" t="inlineStr"/>
    </row>
    <row r="140" ht="24" customHeight="1" s="49">
      <c r="A140" s="165" t="n">
        <v>138</v>
      </c>
      <c r="B140" s="166" t="inlineStr">
        <is>
          <t>ข้อใดถูกต้องเกี่ยวกับตำรับยาเม็ด</t>
        </is>
      </c>
      <c r="C140" s="166" t="inlineStr"/>
      <c r="D140" s="166" t="inlineStr">
        <is>
          <t>Enteric Coating with Cellulose acetate phthalate (CAP)</t>
        </is>
      </c>
      <c r="E140" s="166" t="inlineStr">
        <is>
          <t>Hard Gelatin Capsule filling</t>
        </is>
      </c>
      <c r="F140" s="166" t="inlineStr">
        <is>
          <t>Soft Gelatin Capsule encapsulation</t>
        </is>
      </c>
      <c r="G140" s="166" t="inlineStr">
        <is>
          <t>Microcrystalline cellulose</t>
        </is>
      </c>
      <c r="H140" s="166" t="inlineStr">
        <is>
          <t>Magnesium stearate (Lubricant 1%)</t>
        </is>
      </c>
      <c r="I140" s="165" t="n">
        <v>1</v>
      </c>
      <c r="J140" s="166" t="inlineStr">
        <is>
          <t>✅ คำตอบที่ถูกต้อง: ข้อ ก. Enteric Coating with Cellulose acetate phthalate (CAP)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Enteric Coating with Cellulose acetate phthalate (CAP) 💡 คำอธิบายและเหตุผลทางเภสัชกรรม:
💡 คำอธิบายและเหตุผลทางเภสัชกรรม:
การเลือก Enteric Coating with Cellulose acetate phthalate (CAP) เป็นคำตอบที่ถูกต้องตามแนวทางการรักษามาตรฐาน เนื่องจาก เป็น Enteric coating polymer ที่ไม่ละลายในสภาวะกรดของกระเพาะอาหาร (pH  Disintegration,  Uniformity of Dosage Units &amp; Remington (Solid Dosage Forms)
🔍 ข้ออื่นผิดเพราะอะไร:
• ข้อ ข. (Hard Gelatin Capsule filling): Hard Gelatin Capsule filling ไม่ตรงกับข้อบ่งใช้หรือกลไกการออกฤทธิ์ที่ถูกต้องตาม Thai Pharmacopoeia / USP &lt;1151&gt; GMP Guidelines
• ข้อ ค. (Soft Gelatin Capsule encapsulation): Soft Gelatin Capsule encapsulation ไม่ตรงกับข้อบ่งใช้หรือกลไกการออกฤทธิ์ที่ถูกต้องตาม Thai Pharmacopoeia / USP &lt;1151&gt; GMP Guidelines
• ข้อ ง. (Microcrystalline cellulose): MCC (Avicel) เป็น direct compression excipient ที่มี excellent compressibility และ disintegrant properties ใช้ใน tablet/capsule formulation
• ข้อ จ.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0" s="166" t="inlineStr"/>
      <c r="L140" s="166" t="inlineStr">
        <is>
          <t>Solid Dosage Forms</t>
        </is>
      </c>
      <c r="M140" s="166" t="inlineStr">
        <is>
          <t>Tablet Manufacturing</t>
        </is>
      </c>
      <c r="N140" s="165" t="inlineStr">
        <is>
          <t>Product</t>
        </is>
      </c>
      <c r="O140" s="166" t="inlineStr">
        <is>
          <t>ข้อ 9 (PLE_CC1_Key_Rx20_UBU.md)</t>
        </is>
      </c>
      <c r="P140" s="165" t="inlineStr">
        <is>
          <t>ข้อสอบจำลอง</t>
        </is>
      </c>
      <c r="Q140" s="165" t="inlineStr">
        <is>
          <t>Mock Rx20 UBU</t>
        </is>
      </c>
      <c r="R140" s="165" t="inlineStr"/>
    </row>
    <row r="141" ht="24" customHeight="1" s="49">
      <c r="A141" s="165" t="n">
        <v>139</v>
      </c>
      <c r="B141" s="166" t="inlineStr">
        <is>
          <t>8.สูตรยาเม็ดเคลือบฟิล์ม Ethambutol สารใดเป็นสารช่วยแตกตัว</t>
        </is>
      </c>
      <c r="C141" s="166" t="inlineStr"/>
      <c r="D141" s="166" t="inlineStr">
        <is>
          <t>Microcrystalline cellulose</t>
        </is>
      </c>
      <c r="E141" s="166" t="inlineStr">
        <is>
          <t>Magnesium stearate (Lubricant 1%)</t>
        </is>
      </c>
      <c r="F141" s="166" t="inlineStr">
        <is>
          <t>Sodium starch glycolate (Superdisintegrant)</t>
        </is>
      </c>
      <c r="G141" s="166" t="inlineStr">
        <is>
          <t>Direct Compression tableting method</t>
        </is>
      </c>
      <c r="H141" s="166" t="inlineStr">
        <is>
          <t>Wet Granulation tableting method</t>
        </is>
      </c>
      <c r="I141" s="165" t="n">
        <v>2</v>
      </c>
      <c r="J141" s="166" t="inlineStr">
        <is>
          <t>✅ คำตอบที่ถูกต้อง: ข้อ ข. Magnesium stearate (Lubricant 1%)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Magnesium stearate (Lubricant 1%) 💡 คำอธิบายและเหตุผลทางเภสัชกรรม:
💡 คำอธิบายและเหตุผลทางเภสัชกรรม:
การเลือก Magnesium stearate (Lubricant 1%) เป็นคำตอบที่ถูกต้องตามแนวทางการรักษามาตรฐาน เนื่องจาก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USP/NF, British Pharmacopoeia (BP) และ Remington: The Science and Practice of Pharmacy (หัวข้อ Tablet Manufacturing)
🔍 ข้ออื่นผิดเพราะอะไร:
• ข้อ ก. (Microcrystalline cellulose): MCC (Avicel) เป็น direct compression excipient ที่มี excellent compressibility และ disintegrant properties ใช้ใน tablet/capsule formulation
• ข้อ ค.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ง. (Direct Compression tableting method): Direct compression เป็นวิธีที่เร็วสุด ประหยัดสุด ต้องการ excipients ที่มี good flow และ compressibility สูง เช่น MCC, lactose
• ข้อ จ. (Wet Granulation tableting method): Wet granulation เพิ่ม flowability, compressibility โดยใช้ binder liquid สร้าง granules เหมาะสำหรับยาที่ไม่ทนความชื้นไม่ได้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1" s="166" t="inlineStr"/>
      <c r="L141" s="166" t="inlineStr">
        <is>
          <t>Solid Dosage Forms</t>
        </is>
      </c>
      <c r="M141" s="166" t="inlineStr">
        <is>
          <t>Tablet Manufacturing</t>
        </is>
      </c>
      <c r="N141" s="165" t="inlineStr">
        <is>
          <t>Product</t>
        </is>
      </c>
      <c r="O141" s="166" t="inlineStr">
        <is>
          <t>ข้อ 3 (PLE_CC1_Key_Rx20_UBU.md)</t>
        </is>
      </c>
      <c r="P141" s="165" t="inlineStr">
        <is>
          <t>ข้อสอบจำลอง</t>
        </is>
      </c>
      <c r="Q141" s="165" t="inlineStr">
        <is>
          <t>Mock Rx20 UBU</t>
        </is>
      </c>
      <c r="R141" s="165" t="inlineStr"/>
    </row>
    <row r="142" ht="24" customHeight="1" s="49">
      <c r="A142" s="165" t="n">
        <v>140</v>
      </c>
      <c r="B142" s="166" t="inlineStr">
        <is>
          <t>Slugging เนื่องจากการผสมสารเข้าด้วยกันจะต้องมีการกระจายตัวอย่างสม่ำเสมอเพื่อเมื่อนำมาตอกเม็ดยาจะได้ยาที่ dose เท่าๆกัน จึงส่งผลต่อ ส่งผลต่อ content uniformity</t>
        </is>
      </c>
      <c r="C142" s="166" t="inlineStr"/>
      <c r="D142" s="166" t="inlineStr">
        <is>
          <t>Direct Compression tableting method</t>
        </is>
      </c>
      <c r="E142" s="166" t="inlineStr">
        <is>
          <t>Wet Granulation tableting method</t>
        </is>
      </c>
      <c r="F142" s="166" t="inlineStr">
        <is>
          <t>Dry Granulation (Roller Compaction)</t>
        </is>
      </c>
      <c r="G142" s="166" t="inlineStr">
        <is>
          <t>Fluidized Bed Granulation</t>
        </is>
      </c>
      <c r="H142" s="166" t="inlineStr">
        <is>
          <t>Film Coating with Hydroxypropyl methylcellulose (HPMC)</t>
        </is>
      </c>
      <c r="I142" s="165" t="n">
        <v>1</v>
      </c>
      <c r="J142" s="166" t="inlineStr">
        <is>
          <t>✅ คำตอบที่ถูกต้อง: ข้อ ก. Direct Compression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Direct Compression tableting method 💡 คำอธิบายและเหตุผลทางเภสัชกรรม:
💡 คำอธิบายและเหตุผลทางเภสัชกรรม:
การเลือก Direct Compression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(Wet Granulation tableting method): Wet granulation เพิ่ม flowability, compressibility โดยใช้ binder liquid สร้าง granules เหมาะสำหรับยาที่ไม่ทนความชื้นไม่ได้
• ข้อ ค. (Dry Granulation (Roller Compaction)): Dry granulation ใช้ slugging หรือ roller compaction ไม่ใช้ liquid binder เหมาะสำหรับยาที่ moisture/heat sensitive
• ข้อ ง. (Fluidized Bed Granulation): Fluidized Bed Granulation ไม่ตรงกับข้อบ่งใช้หรือกลไกการออกฤทธิ์ที่ถูกต้องตาม Thai Pharmacopoeia / USP &lt;1151&gt; GMP Guidelines
• ข้อ จ. (Film Coating with Hydroxypropyl methylcellulose (HPMC)): เป็น Hydroxypropyl methylcellulose ใช้เป็น Film coating polymer ที่ละลายในกระเพาะอาหาร และใช้เป็น Hydrophilic matrix สำหรับ sustained release tablets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2" s="166" t="inlineStr"/>
      <c r="L142" s="166" t="inlineStr">
        <is>
          <t>Solid Dosage Forms</t>
        </is>
      </c>
      <c r="M142" s="166" t="inlineStr">
        <is>
          <t>Tablet Manufacturing</t>
        </is>
      </c>
      <c r="N142" s="165" t="inlineStr">
        <is>
          <t>Product</t>
        </is>
      </c>
      <c r="O142" s="166" t="inlineStr">
        <is>
          <t>ข้อ 5 (PLE_CC1_Key_Rx20_UBU.md)</t>
        </is>
      </c>
      <c r="P142" s="165" t="inlineStr">
        <is>
          <t>ข้อสอบจำลอง</t>
        </is>
      </c>
      <c r="Q142" s="165" t="inlineStr">
        <is>
          <t>Mock Rx20 UBU</t>
        </is>
      </c>
      <c r="R142" s="165" t="inlineStr"/>
    </row>
    <row r="143" ht="24" customHeight="1" s="49">
      <c r="A143" s="165" t="n">
        <v>141</v>
      </c>
      <c r="B143" s="166" t="inlineStr">
        <is>
          <t>กินยาเม็ดฟ้าทะลายโจร ตอนที่มีอาการเจ็บคอ</t>
        </is>
      </c>
      <c r="C143" s="166" t="inlineStr"/>
      <c r="D143" s="166" t="inlineStr">
        <is>
          <t>Fluidized Bed Granulation</t>
        </is>
      </c>
      <c r="E143" s="166" t="inlineStr">
        <is>
          <t>Film Coating with Hydroxypropyl methylcellulose (HPMC)</t>
        </is>
      </c>
      <c r="F143" s="166" t="inlineStr">
        <is>
          <t>Enteric Coating with Cellulose acetate phthalate (CAP)</t>
        </is>
      </c>
      <c r="G143" s="166" t="inlineStr">
        <is>
          <t>Hard Gelatin Capsule filling</t>
        </is>
      </c>
      <c r="H143" s="166" t="inlineStr">
        <is>
          <t>Soft Gelatin Capsule encapsulation</t>
        </is>
      </c>
      <c r="I143" s="165" t="n">
        <v>2</v>
      </c>
      <c r="J143" s="166" t="inlineStr">
        <is>
          <t>✅ คำตอบที่ถูกต้อง: ข้อ ข. Film Coating with Hydroxypropyl methylcellulose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Film Coating with Hydroxypropyl methylcellulose (HPMC) 💡 คำอธิบายและเหตุผลทางเภสัชกรรม:
💡 คำอธิบายและเหตุผลทางเภสัชกรรม:
การเลือก Film Coating with Hydroxypropyl methylcellulose (HPMC) เป็นคำตอบที่ถูกต้องตามแนวทางการรักษามาตรฐาน เนื่องจาก เป็น Hydroxypropyl methylcellulose ใช้เป็น Film coating polymer ที่ละลายในกระเพาะอาหาร และใช้เป็น Hydrophilic matrix สำหรับ sustained release tablets
USP/NF, British Pharmacopoeia (BP) และ Remington: The Science and Practice of Pharmacy (หัวข้อ Tablet Manufacturing)
🔍 ข้ออื่นผิดเพราะอะไร:
• ข้อ ก. (Fluidized Bed Granulation): Fluidized Bed Granulation ไม่ตรงกับข้อบ่งใช้หรือกลไกการออกฤทธิ์ที่ถูกต้องตาม Thai Pharmacopoeia / USP &lt;1151&gt; GMP Guidelines
• ข้อ ค.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ง. (Hard Gelatin Capsule filling): Hard Gelatin Capsule filling ไม่ตรงกับข้อบ่งใช้หรือกลไกการออกฤทธิ์ที่ถูกต้องตาม Thai Pharmacopoeia / USP &lt;1151&gt; GMP Guidelines
• ข้อ จ. (Soft Gelatin Capsule encapsulation): Soft Gelatin Capsule encapsulation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3" s="166" t="inlineStr"/>
      <c r="L143" s="166" t="inlineStr">
        <is>
          <t>Solid Dosage Forms</t>
        </is>
      </c>
      <c r="M143" s="166" t="inlineStr">
        <is>
          <t>Tablet Manufacturing</t>
        </is>
      </c>
      <c r="N143" s="165" t="inlineStr">
        <is>
          <t>Product</t>
        </is>
      </c>
      <c r="O143" s="166" t="inlineStr">
        <is>
          <t>ข้อ 4 (PLE_CC1_Key_Rx20_UBU.md)</t>
        </is>
      </c>
      <c r="P143" s="165" t="inlineStr">
        <is>
          <t>ข้อสอบจำลอง</t>
        </is>
      </c>
      <c r="Q143" s="165" t="inlineStr">
        <is>
          <t>Mock Rx20 UBU</t>
        </is>
      </c>
      <c r="R143" s="165" t="inlineStr"/>
    </row>
    <row r="144" ht="24" customHeight="1" s="49">
      <c r="A144" s="165" t="n">
        <v>142</v>
      </c>
      <c r="B144" s="166" t="inlineStr">
        <is>
          <t>ในระหว่างกระบวนการผลิต หากเม็ดยาเคลือบฟิล์ม metformin ไม่สามารถ screen ข้อความติดได้เรียกการเกิดนี้ว่าอะไร</t>
        </is>
      </c>
      <c r="C144" s="166" t="inlineStr"/>
      <c r="D144" s="166" t="inlineStr">
        <is>
          <t>Hard Gelatin Capsule filling</t>
        </is>
      </c>
      <c r="E144" s="166" t="inlineStr">
        <is>
          <t>Soft Gelatin Capsule encapsulation</t>
        </is>
      </c>
      <c r="F144" s="166" t="inlineStr">
        <is>
          <t>Microcrystalline cellulose</t>
        </is>
      </c>
      <c r="G144" s="166" t="inlineStr">
        <is>
          <t>Magnesium stearate (Lubricant 1%)</t>
        </is>
      </c>
      <c r="H144" s="166" t="inlineStr">
        <is>
          <t>Sodium starch glycolate (Superdisintegrant)</t>
        </is>
      </c>
      <c r="I144" s="165" t="n">
        <v>1</v>
      </c>
      <c r="J144" s="166" t="inlineStr">
        <is>
          <t>✅ คำตอบที่ถูกต้อง: ข้อ ก. Hard Gelatin Capsule filling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Hard Gelatin Capsule filling 💡 คำอธิบายและเหตุผลทางเภสัชกรรม:
💡 คำอธิบายและเหตุผลทางเภสัชกรรม:
การเลือก Hard Gelatin Capsule filling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(Soft Gelatin Capsule encapsulation): Soft Gelatin Capsule encapsulation ไม่ตรงกับข้อบ่งใช้หรือกลไกการออกฤทธิ์ที่ถูกต้องตาม Thai Pharmacopoeia / USP &lt;1151&gt; GMP Guidelines
• ข้อ ค. (Microcrystalline cellulose): MCC (Avicel) เป็น direct compression excipient ที่มี excellent compressibility และ disintegrant properties ใช้ใน tablet/capsule formulation
• ข้อ ง.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4" s="166" t="inlineStr"/>
      <c r="L144" s="166" t="inlineStr">
        <is>
          <t>Solid Dosage Forms</t>
        </is>
      </c>
      <c r="M144" s="166" t="inlineStr">
        <is>
          <t>Tablet Manufacturing</t>
        </is>
      </c>
      <c r="N144" s="165" t="inlineStr">
        <is>
          <t>Product</t>
        </is>
      </c>
      <c r="O144" s="166" t="inlineStr">
        <is>
          <t>ข้อ 9 (PLE_CC1_Key_Rx20_UBU.md)</t>
        </is>
      </c>
      <c r="P144" s="165" t="inlineStr">
        <is>
          <t>ข้อสอบจำลอง</t>
        </is>
      </c>
      <c r="Q144" s="165" t="inlineStr">
        <is>
          <t>Mock Rx20 UBU</t>
        </is>
      </c>
      <c r="R144" s="165" t="inlineStr"/>
    </row>
    <row r="145" ht="24" customHeight="1" s="49">
      <c r="A145" s="165" t="n">
        <v>143</v>
      </c>
      <c r="B145" s="166" t="inlineStr">
        <is>
          <t>เกี่ยวกับ Friability (ความกร่อน) ข้อใดต่อไปนี้กล่าวถูกต้องตามหลักวิชาชีพเภสัชกรรม</t>
        </is>
      </c>
      <c r="C145" s="166" t="inlineStr"/>
      <c r="D145" s="166" t="inlineStr">
        <is>
          <t>Magnesium stearate (Lubricant 1%)</t>
        </is>
      </c>
      <c r="E145" s="166" t="inlineStr">
        <is>
          <t>Sodium starch glycolate (Superdisintegrant)</t>
        </is>
      </c>
      <c r="F145" s="166" t="inlineStr">
        <is>
          <t>Direct Compression tableting method</t>
        </is>
      </c>
      <c r="G145" s="166" t="inlineStr">
        <is>
          <t>Wet Granulation tableting method</t>
        </is>
      </c>
      <c r="H145" s="166" t="inlineStr">
        <is>
          <t>Dry Granulation (Roller Compaction)</t>
        </is>
      </c>
      <c r="I145" s="165" t="n">
        <v>1</v>
      </c>
      <c r="J145" s="166" t="inlineStr">
        <is>
          <t>✅ คำตอบที่ถูกต้อง: ข้อ ก. Magnesium stearate (Lubricant 1%)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Magnesium stearate (Lubricant 1%) 💡 คำอธิบายและเหตุผลทางเภสัชกรรม:
💡 คำอธิบายและเหตุผลทางเภสัชกรรม:
การเลือก Magnesium stearate (Lubricant 1%) เป็นคำตอบที่ถูกต้องตามแนวทางการรักษามาตรฐาน เนื่องจาก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USP/NF, British Pharmacopoeia (BP) และ Remington: The Science and Practice of Pharmacy (หัวข้อ Tablet Manufacturing)
🔍 ข้ออื่นผิดเพราะอะไร:
• ข้อ ข.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ค. (Direct Compression tableting method): Direct compression เป็นวิธีที่เร็วสุด ประหยัดสุด ต้องการ excipients ที่มี good flow และ compressibility สูง เช่น MCC, lactose
• ข้อ ง. (Wet Granulation tableting method): Wet granulation เพิ่ม flowability, compressibility โดยใช้ binder liquid สร้าง granules เหมาะสำหรับยาที่ไม่ทนความชื้นไม่ได้
• ข้อ จ. (Dry Granulation (Roller Compaction)): Dry granulation ใช้ slugging หรือ roller compaction ไม่ใช้ liquid binder เหมาะสำหรับยาที่ moisture/heat sensitive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5" s="166" t="inlineStr"/>
      <c r="L145" s="166" t="inlineStr">
        <is>
          <t>Solid Dosage Forms</t>
        </is>
      </c>
      <c r="M145" s="166" t="inlineStr">
        <is>
          <t>Tablet Manufacturing</t>
        </is>
      </c>
      <c r="N145" s="165" t="inlineStr">
        <is>
          <t>Product</t>
        </is>
      </c>
      <c r="O145" s="166" t="inlineStr">
        <is>
          <t>ข้อ 4 (PLE_CC1_Key_Rx20_UBU.md)</t>
        </is>
      </c>
      <c r="P145" s="165" t="inlineStr">
        <is>
          <t>ข้อสอบจำลอง</t>
        </is>
      </c>
      <c r="Q145" s="165" t="inlineStr">
        <is>
          <t>Mock Rx20 UBU</t>
        </is>
      </c>
      <c r="R145" s="165" t="inlineStr"/>
    </row>
    <row r="146" ht="24" customHeight="1" s="49">
      <c r="A146" s="165" t="n">
        <v>144</v>
      </c>
      <c r="B146" s="166" t="inlineStr">
        <is>
          <t>เปลี่ยนจากยากินเป็น insulin ๆปัจจัยที่สามารถส่งผลต่อระดับน้ำตาลในเลือดได้ การเลือกใช้ insulin จะสามารถปรับขนาดยาเพื่อควบคุมระดับน้ำตาลได้ง่ายกว่ายาเม็ดดังนั้นจึงควรเลือกใช้ insulin</t>
        </is>
      </c>
      <c r="C146" s="166" t="inlineStr"/>
      <c r="D146" s="166" t="inlineStr">
        <is>
          <t>Wet Granulation tableting method</t>
        </is>
      </c>
      <c r="E146" s="166" t="inlineStr">
        <is>
          <t>Dry Granulation (Roller Compaction)</t>
        </is>
      </c>
      <c r="F146" s="166" t="inlineStr">
        <is>
          <t>Fluidized Bed Granulation</t>
        </is>
      </c>
      <c r="G146" s="166" t="inlineStr">
        <is>
          <t>Film Coating with Hydroxypropyl methylcellulose (HPMC)</t>
        </is>
      </c>
      <c r="H146" s="166" t="inlineStr">
        <is>
          <t>Enteric Coating with Cellulose acetate phthalate (CAP)</t>
        </is>
      </c>
      <c r="I146" s="165" t="n">
        <v>1</v>
      </c>
      <c r="J146" s="166" t="inlineStr">
        <is>
          <t>✅ คำตอบที่ถูกต้อง: ข้อ ก. Wet Granulation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Wet Granulation tableting method 💡 คำอธิบายและเหตุผลทางเภสัชกรรม:
💡 คำอธิบายและเหตุผลทางเภสัชกรรม:
การเลือก Wet Granulation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(Dry Granulation (Roller Compaction)): Dry granulation ใช้ slugging หรือ roller compaction ไม่ใช้ liquid binder เหมาะสำหรับยาที่ moisture/heat sensitive
• ข้อ ค. (Fluidized Bed Granulation): Fluidized Bed Granulation ไม่ตรงกับข้อบ่งใช้หรือกลไกการออกฤทธิ์ที่ถูกต้องตาม Thai Pharmacopoeia / USP &lt;1151&gt; GMP Guidelines
• ข้อ ง.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จ.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6" s="166" t="inlineStr"/>
      <c r="L146" s="166" t="inlineStr">
        <is>
          <t>Solid Dosage Forms</t>
        </is>
      </c>
      <c r="M146" s="166" t="inlineStr">
        <is>
          <t>Tablet Manufacturing</t>
        </is>
      </c>
      <c r="N146" s="165" t="inlineStr">
        <is>
          <t>Product</t>
        </is>
      </c>
      <c r="O146" s="166" t="inlineStr">
        <is>
          <t>ข้อ 5 (PLE_CC1_Key_Rx20_UBU.md)</t>
        </is>
      </c>
      <c r="P146" s="165" t="inlineStr">
        <is>
          <t>ข้อสอบจำลอง</t>
        </is>
      </c>
      <c r="Q146" s="165" t="inlineStr">
        <is>
          <t>Mock Rx20 UBU</t>
        </is>
      </c>
      <c r="R146" s="165" t="inlineStr"/>
    </row>
    <row r="147" ht="24" customHeight="1" s="49">
      <c r="A147" s="165" t="n">
        <v>145</v>
      </c>
      <c r="B147" s="166" t="inlineStr">
        <is>
          <t>เกี่ยวกับ Disintegration time ข้อใดต่อไปนี้กล่าวถูกต้องตามหลักวิชาชีพเภสัชกรรม</t>
        </is>
      </c>
      <c r="C147" s="166" t="inlineStr"/>
      <c r="D147" s="166" t="inlineStr">
        <is>
          <t>Film Coating with Hydroxypropyl methylcellulose (HPMC)</t>
        </is>
      </c>
      <c r="E147" s="166" t="inlineStr">
        <is>
          <t>Enteric Coating with Cellulose acetate phthalate (CAP)</t>
        </is>
      </c>
      <c r="F147" s="166" t="inlineStr">
        <is>
          <t>Hard Gelatin Capsule filling</t>
        </is>
      </c>
      <c r="G147" s="166" t="inlineStr">
        <is>
          <t>Soft Gelatin Capsule encapsulation</t>
        </is>
      </c>
      <c r="H147" s="166" t="inlineStr">
        <is>
          <t>Microcrystalline cellulose</t>
        </is>
      </c>
      <c r="I147" s="165" t="n">
        <v>1</v>
      </c>
      <c r="J147" s="166" t="inlineStr">
        <is>
          <t>✅ คำตอบที่ถูกต้อง: ข้อ ก. Film Coating with Hydroxypropyl methylcellulose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Film Coating with Hydroxypropyl methylcellulose (HPMC) 💡 คำอธิบายและเหตุผลทางเภสัชกรรม:
💡 คำอธิบายและเหตุผลทางเภสัชกรรม:
การเลือก Film Coating with Hydroxypropyl methylcellulose (HPMC) เป็นคำตอบที่ถูกต้องตามแนวทางการรักษามาตรฐาน เนื่องจาก เป็น Hydroxypropyl methylcellulose ใช้เป็น Film coating polymer ที่ละลายในกระเพาะอาหาร และใช้เป็น Hydrophilic matrix สำหรับ sustained release tablets
USP/NF, British Pharmacopoeia (BP) และ Remington: The Science and Practice of Pharmacy (หัวข้อ Tablet Manufacturing)
🔍 ข้ออื่นผิดเพราะอะไร:
• ข้อ ข.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ค. (Hard Gelatin Capsule filling): Hard Gelatin Capsule filling ไม่ตรงกับข้อบ่งใช้หรือกลไกการออกฤทธิ์ที่ถูกต้องตาม Thai Pharmacopoeia / USP &lt;1151&gt; GMP Guidelines
• ข้อ ง. (Soft Gelatin Capsule encapsulation): Soft Gelatin Capsule encapsulation ไม่ตรงกับข้อบ่งใช้หรือกลไกการออกฤทธิ์ที่ถูกต้องตาม Thai Pharmacopoeia / USP &lt;1151&gt; GMP Guidelines
• ข้อ จ. (Microcrystalline cellulose): MCC (Avicel) เป็น direct compression excipient ที่มี excellent compressibility และ disintegrant properties ใช้ใน tablet/capsule formulation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7" s="166" t="inlineStr"/>
      <c r="L147" s="166" t="inlineStr">
        <is>
          <t>Solid Dosage Forms</t>
        </is>
      </c>
      <c r="M147" s="166" t="inlineStr">
        <is>
          <t>Tablet Manufacturing</t>
        </is>
      </c>
      <c r="N147" s="165" t="inlineStr">
        <is>
          <t>Product</t>
        </is>
      </c>
      <c r="O147" s="166" t="inlineStr">
        <is>
          <t>ข้อ 3 (PLE_CC1_Key_Rx20_UBU.md)</t>
        </is>
      </c>
      <c r="P147" s="165" t="inlineStr">
        <is>
          <t>ข้อสอบจำลอง</t>
        </is>
      </c>
      <c r="Q147" s="165" t="inlineStr">
        <is>
          <t>Mock Rx20 UBU</t>
        </is>
      </c>
      <c r="R147" s="165" t="inlineStr"/>
    </row>
    <row r="148" ht="24" customHeight="1" s="49">
      <c r="A148" s="165" t="n">
        <v>146</v>
      </c>
      <c r="B148" s="166" t="inlineStr">
        <is>
          <t>Friability ตอบ 3. Disintegration time เพราะ Sodium stach glycolate เป็น Disintegrating agent 8.ข้อมูล ยา rimpicin (C43H58N4O12) และยา Isoniazid (C6H7N3O) โดยกำหนดค่า Q ของ C43H58N4O12 เท่ากับ 75 และค่า Q ของ C6H7N3O เท่ากับ 80 ผลการวิเคราะห์ยา 6 เม็ด N1 = 85 ,N2 =85 ,N3=84 ,N4= 87 ,N5=85,N4 = 84 ข้อใดถูกต้องเกี่ยวกับยา Isoniazid</t>
        </is>
      </c>
      <c r="C148" s="166" t="inlineStr"/>
      <c r="D148" s="166" t="inlineStr">
        <is>
          <t>Soft Gelatin Capsule encapsulation</t>
        </is>
      </c>
      <c r="E148" s="166" t="inlineStr">
        <is>
          <t>Microcrystalline cellulose</t>
        </is>
      </c>
      <c r="F148" s="166" t="inlineStr">
        <is>
          <t>Magnesium stearate (Lubricant 1%)</t>
        </is>
      </c>
      <c r="G148" s="166" t="inlineStr">
        <is>
          <t>Sodium starch glycolate (Superdisintegrant)</t>
        </is>
      </c>
      <c r="H148" s="166" t="inlineStr">
        <is>
          <t>Direct Compression tableting method</t>
        </is>
      </c>
      <c r="I148" s="165" t="n">
        <v>1</v>
      </c>
      <c r="J148" s="166" t="inlineStr">
        <is>
          <t>✅ คำตอบที่ถูกต้อง: ข้อ ก. Soft Gelatin Capsule encapsulation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Soft Gelatin Capsule encapsulation 💡 คำอธิบายและเหตุผลทางเภสัชกรรม:
💡 คำอธิบายและเหตุผลทางเภสัชกรรม:
การเลือก Soft Gelatin Capsule encapsulation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(Microcrystalline cellulose): MCC (Avicel) เป็น direct compression excipient ที่มี excellent compressibility และ disintegrant properties ใช้ใน tablet/capsule formulation
• ข้อ ค.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ง.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จ. (Direct Compression tableting method): Direct compression เป็นวิธีที่เร็วสุด ประหยัดสุด ต้องการ excipients ที่มี good flow และ compressibility สูง เช่น MCC, lactose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8" s="166" t="inlineStr"/>
      <c r="L148" s="166" t="inlineStr">
        <is>
          <t>Solid Dosage Forms</t>
        </is>
      </c>
      <c r="M148" s="166" t="inlineStr">
        <is>
          <t>Tablet Manufacturing</t>
        </is>
      </c>
      <c r="N148" s="165" t="inlineStr">
        <is>
          <t>Product</t>
        </is>
      </c>
      <c r="O148" s="166" t="inlineStr">
        <is>
          <t>ข้อ 5 (PLE_CC1_Key_Rx20_UBU.md)</t>
        </is>
      </c>
      <c r="P148" s="165" t="inlineStr">
        <is>
          <t>ข้อสอบจำลอง</t>
        </is>
      </c>
      <c r="Q148" s="165" t="inlineStr">
        <is>
          <t>Mock Rx20 UBU</t>
        </is>
      </c>
      <c r="R148" s="165" t="inlineStr"/>
    </row>
    <row r="149" ht="24" customHeight="1" s="49">
      <c r="A149" s="165" t="n">
        <v>147</v>
      </c>
      <c r="B149" s="166" t="inlineStr">
        <is>
          <t>ยา Theophylline 200 mg ยาเม็ดหนัก 0.27 g มี Bulk volume 0.09 cm3 ความหนาแน่นที่แท้จริง</t>
        </is>
      </c>
      <c r="C149" s="166" t="inlineStr"/>
      <c r="D149" s="166" t="inlineStr">
        <is>
          <t>00 g/cm3 จงหา %total porosity [กำหนด % total porosity = (1-(bulk density/true density) )x 100]</t>
        </is>
      </c>
      <c r="E149" s="166" t="inlineStr">
        <is>
          <t>Direct Compression tableting method</t>
        </is>
      </c>
      <c r="F149" s="166" t="inlineStr">
        <is>
          <t>Wet Granulation tableting method</t>
        </is>
      </c>
      <c r="G149" s="166" t="inlineStr">
        <is>
          <t>Dry Granulation (Roller Compaction)</t>
        </is>
      </c>
      <c r="H149" s="166" t="inlineStr">
        <is>
          <t>Fluidized Bed Granulation</t>
        </is>
      </c>
      <c r="I149" s="165" t="n">
        <v>1</v>
      </c>
      <c r="J149" s="166" t="inlineStr">
        <is>
          <t>✅ คำตอบที่ถูกต้อง: ข้อ ก. 00 g/cm3 จงหา %total porosity [กำหนด % total porosity = (1-(bulk density/true density) )x 100]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00 g/cm3 จงหา %total porosity [กำหนด % total porosity = (1-(bulk density/true density) )x 100] 💡 คำอธิบายและเหตุผลทางเภสัชกรรม:
💡 คำอธิบายและเหตุผลทางเภสัชกรรม:
การเลือก 00 g/cm3 จงหา %total porosity [กำหนด % total porosity = (1-(bulk density/true density) )x 100]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(Direct Compression tableting method): Direct compression เป็นวิธีที่เร็วสุด ประหยัดสุด ต้องการ excipients ที่มี good flow และ compressibility สูง เช่น MCC, lactose
• ข้อ ค. (Wet Granulation tableting method): Wet granulation เพิ่ม flowability, compressibility โดยใช้ binder liquid สร้าง granules เหมาะสำหรับยาที่ไม่ทนความชื้นไม่ได้
• ข้อ ง. (Dry Granulation (Roller Compaction)): Dry granulation ใช้ slugging หรือ roller compaction ไม่ใช้ liquid binder เหมาะสำหรับยาที่ moisture/heat sensitive
• ข้อ จ. (Fluidized Bed Granulation): Fluidized Bed Granulation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9" s="166" t="inlineStr"/>
      <c r="L149" s="166" t="inlineStr">
        <is>
          <t>Solid Dosage Forms</t>
        </is>
      </c>
      <c r="M149" s="166" t="inlineStr">
        <is>
          <t>Tablet Manufacturing</t>
        </is>
      </c>
      <c r="N149" s="165" t="inlineStr">
        <is>
          <t>Product</t>
        </is>
      </c>
      <c r="O149" s="166" t="inlineStr">
        <is>
          <t>ข้อ 7 (PLE_CC1_Key_Rx20_UBU.md)</t>
        </is>
      </c>
      <c r="P149" s="165" t="inlineStr">
        <is>
          <t>ข้อสอบจำลอง</t>
        </is>
      </c>
      <c r="Q149" s="165" t="inlineStr">
        <is>
          <t>Mock Rx20 UBU</t>
        </is>
      </c>
      <c r="R149" s="165" t="inlineStr"/>
    </row>
    <row r="150" ht="24" customHeight="1" s="49">
      <c r="A150" s="165" t="n">
        <v>148</v>
      </c>
      <c r="B150" s="166" t="inlineStr">
        <is>
          <t>12 เดือน การคิด Beyond-use date จากการเตรียมจากยาเม็ดของบริษัทยา (ไม่ใช่สารมาตรฐาน) จะมี BUD ไม่เกิน 6 เดือน หรือไม่เกิน 25% ของอายุยาที่เหลือ โดยเลือกเลขที่น้อยกว่า ิ =&gt;&gt; wuw 1 ปี+25 รายงาน 25/ =3 - ข้อสอบวัดความรู้ทางเภสัชศาสตร์เชิงบูรณาการ (MCQ) ครั้งที่ 2/2556 เพื่อขึ้นทะเบียนเป็นผู้ประกอบวิชาชีพเภสัชกรรม ประจำปี พ.ศ 2556 รอบที่ 2 กรณีศึกษาที่ 1 bacterial conjunctivitis ผู้ป่วยหญิงอายุ 17 ปี ใส่คอนแทคเลนส์เป็นประจำ แต่ลืมถอดก่อนนอน ตื่นมาตอนเช้าตาซ้ายแดง ปวดตามาก มีขี้ตาสีเขียว มองเห็นภาพปกติ ไม่เบลอปฏิเสธการแพ้ยาและโรคประจำตัว เดินมาหาท่านที่ร้านยาพร้อมกับขวด dexamethasone eye drops และต้องการขอซื้อยาดังกล่าว</t>
        </is>
      </c>
      <c r="C150" s="166" t="inlineStr"/>
      <c r="D150" s="166" t="inlineStr">
        <is>
          <t>ผู้ป่วยป่วยเป็นโรคอะไร</t>
        </is>
      </c>
      <c r="E150" s="166" t="inlineStr">
        <is>
          <t>allergic conjunctivitis</t>
        </is>
      </c>
      <c r="F150" s="166" t="inlineStr">
        <is>
          <t>bacterial conjunctivitis</t>
        </is>
      </c>
      <c r="G150" s="166" t="inlineStr">
        <is>
          <t>cataract</t>
        </is>
      </c>
      <c r="H150" s="166" t="inlineStr">
        <is>
          <t>glaucoma</t>
        </is>
      </c>
      <c r="I150" s="165" t="n">
        <v>3</v>
      </c>
      <c r="J150" s="166" t="inlineStr">
        <is>
          <t>✅ คำตอบที่ถูกต้อง: ข้อ ค. bacterial conjunctivitis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bacterial conjunctivitis 💡 คำอธิบายและเหตุผลทางเภสัชกรรม:
💡 คำอธิบายและเหตุผลทางเภสัชกรรม:
ผู้ป่วยติดเชื้อแบคทีเรีย ดังนั้นการรักษาควรได้รับยาหยอตา/ป้ายตาฆ่าเชื้อเป็นเวลา 5-7 วัน และควรหลีกเลี่ยง
USP/NF, British Pharmacopoeia (BP) และ Remington: The Science and Practice of Pharmacy (หัวข้อ Tablet Manufacturing)
🔍 ข้ออื่นผิดเพราะอะไร:
• ข้อ ก. (ผู้ป่วยป่วยเป็นโรคอะไร): ผู้ป่วยป่วยเป็นโรคอะไร ไม่ตรงกับข้อบ่งใช้หรือกลไกการออกฤทธิ์ที่ถูกต้องตาม Thai Pharmacopoeia / USP &lt;1151&gt; GMP Guidelines
• ข้อ ข. (allergic conjunctivitis): allergic conjunctivitis ไม่ตรงกับข้อบ่งใช้หรือกลไกการออกฤทธิ์ที่ถูกต้องตาม Thai Pharmacopoeia / USP &lt;1151&gt; GMP Guidelines
• ข้อ ง. (cataract): cataract ไม่ตรงกับข้อบ่งใช้หรือกลไกการออกฤทธิ์ที่ถูกต้องตาม Thai Pharmacopoeia / USP &lt;1151&gt; GMP Guidelines
• ข้อ จ. (glaucoma): glaucoma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0" s="166" t="inlineStr"/>
      <c r="L150" s="166" t="inlineStr">
        <is>
          <t>Solid Dosage Forms</t>
        </is>
      </c>
      <c r="M150" s="166" t="inlineStr">
        <is>
          <t>Tablet Manufacturing</t>
        </is>
      </c>
      <c r="N150" s="165" t="inlineStr">
        <is>
          <t>Product</t>
        </is>
      </c>
      <c r="O150" s="166" t="inlineStr">
        <is>
          <t>ข้อ 5 (PLE_CC1_Key_Rx20_UBU.md)</t>
        </is>
      </c>
      <c r="P150" s="165" t="inlineStr">
        <is>
          <t>ข้อสอบจำลอง</t>
        </is>
      </c>
      <c r="Q150" s="165" t="inlineStr">
        <is>
          <t>Mock Rx20 UBU</t>
        </is>
      </c>
      <c r="R150" s="165" t="inlineStr"/>
    </row>
    <row r="151" ht="24" customHeight="1" s="49">
      <c r="A151" s="165" t="n">
        <v>149</v>
      </c>
      <c r="B151" s="166" t="inlineStr">
        <is>
          <t>Disintegration, Dissolution, Flowability &amp; = ข จบqานrผม / &amp; = = เSนOษWอl0 6hHrestrd 1T 6 - ข ข x เHypwglyamro j ข &amp;</t>
        </is>
      </c>
      <c r="C151" s="166" t="inlineStr"/>
      <c r="D151" s="166" t="inlineStr">
        <is>
          <t>Enteric Coating with Cellulose acetate phthalate (CAP)</t>
        </is>
      </c>
      <c r="E151" s="166" t="inlineStr">
        <is>
          <t>Hard Gelatin Capsule filling</t>
        </is>
      </c>
      <c r="F151" s="166" t="inlineStr">
        <is>
          <t>Soft Gelatin Capsule encapsulation</t>
        </is>
      </c>
      <c r="G151" s="166" t="inlineStr">
        <is>
          <t>Microcrystalline cellulose</t>
        </is>
      </c>
      <c r="H151" s="166" t="inlineStr">
        <is>
          <t>Magnesium stearate (Lubricant 1%)</t>
        </is>
      </c>
      <c r="I151" s="165" t="n">
        <v>1</v>
      </c>
      <c r="J151" s="166" t="inlineStr">
        <is>
          <t>✅ คำตอบที่ถูกต้อง: ข้อ ก. Enteric Coating with Cellulose acetate phthalate (CAP)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Enteric Coating with Cellulose acetate phthalate (CAP) 💡 คำอธิบายและเหตุผลทางเภสัชกรรม:
💡 คำอธิบายและเหตุผลทางเภสัชกรรม:
การเลือก Enteric Coating with Cellulose acetate phthalate (CAP) เป็นคำตอบที่ถูกต้องตามแนวทางการรักษามาตรฐาน เนื่องจาก เป็น Enteric coating polymer ที่ไม่ละลายในสภาวะกรดของกระเพาะอาหาร (pH  Dissolution &amp; FDA Guidance on Biopharmaceutics Classification System (BCS)
🔍 ข้ออื่นผิดเพราะอะไร:
• ข้อ ข. (Hard Gelatin Capsule filling): Hard Gelatin Capsule filling ไม่ตรงกับข้อบ่งใช้หรือกลไกการออกฤทธิ์ที่ถูกต้องตาม Thai Pharmacopoeia / USP &lt;1151&gt; GMP Guidelines
• ข้อ ค. (Soft Gelatin Capsule encapsulation): Soft Gelatin Capsule encapsulation ไม่ตรงกับข้อบ่งใช้หรือกลไกการออกฤทธิ์ที่ถูกต้องตาม Thai Pharmacopoeia / USP &lt;1151&gt; GMP Guidelines
• ข้อ ง. (Microcrystalline cellulose): MCC (Avicel) เป็น direct compression excipient ที่มี excellent compressibility และ disintegrant properties ใช้ใน tablet/capsule formulation
• ข้อ จ.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1" s="166" t="inlineStr"/>
      <c r="L151" s="166" t="inlineStr">
        <is>
          <t>Solid Dosage Forms</t>
        </is>
      </c>
      <c r="M151" s="166" t="inlineStr">
        <is>
          <t>Tablet Manufacturing</t>
        </is>
      </c>
      <c r="N151" s="165" t="inlineStr">
        <is>
          <t>Product</t>
        </is>
      </c>
      <c r="O151" s="166" t="inlineStr">
        <is>
          <t>ข้อ 2 (PLE_CC1_Key_Rx20_UBU.md)</t>
        </is>
      </c>
      <c r="P151" s="165" t="inlineStr">
        <is>
          <t>ข้อสอบจำลอง</t>
        </is>
      </c>
      <c r="Q151" s="165" t="inlineStr">
        <is>
          <t>Mock Rx20 UBU</t>
        </is>
      </c>
      <c r="R151" s="165" t="inlineStr"/>
    </row>
    <row r="152" ht="24" customHeight="1" s="49">
      <c r="A152" s="165" t="n">
        <v>150</v>
      </c>
      <c r="B152" s="166" t="inlineStr">
        <is>
          <t>Stability, Moisture permeation, Friability</t>
        </is>
      </c>
      <c r="C152" s="166" t="inlineStr"/>
      <c r="D152" s="166" t="inlineStr">
        <is>
          <t>Microcrystalline cellulose</t>
        </is>
      </c>
      <c r="E152" s="166" t="inlineStr">
        <is>
          <t>Magnesium stearate (Lubricant 1%)</t>
        </is>
      </c>
      <c r="F152" s="166" t="inlineStr">
        <is>
          <t>Sodium starch glycolate (Superdisintegrant)</t>
        </is>
      </c>
      <c r="G152" s="166" t="inlineStr">
        <is>
          <t>Direct Compression tableting method</t>
        </is>
      </c>
      <c r="H152" s="166" t="inlineStr">
        <is>
          <t>Wet Granulation tableting method</t>
        </is>
      </c>
      <c r="I152" s="165" t="n">
        <v>1</v>
      </c>
      <c r="J152" s="166" t="inlineStr">
        <is>
          <t>✅ คำตอบที่ถูกต้อง: ข้อ ก. Microcrystalline cellulose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Microcrystalline cellulose 💡 คำอธิบายและเหตุผลทางเภสัชกรรม:
💡 คำอธิบายและเหตุผลทางเภสัชกรรม:
การเลือก Microcrystalline cellulose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ง. (Direct Compression tableting method): Direct compression เป็นวิธีที่เร็วสุด ประหยัดสุด ต้องการ excipients ที่มี good flow และ compressibility สูง เช่น MCC, lactose
• ข้อ จ. (Wet Granulation tableting method): Wet granulation เพิ่ม flowability, compressibility โดยใช้ binder liquid สร้าง granules เหมาะสำหรับยาที่ไม่ทนความชื้นไม่ได้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2" s="166" t="inlineStr"/>
      <c r="L152" s="166" t="inlineStr">
        <is>
          <t>Solid Dosage Forms</t>
        </is>
      </c>
      <c r="M152" s="166" t="inlineStr">
        <is>
          <t>Tablet Manufacturing</t>
        </is>
      </c>
      <c r="N152" s="165" t="inlineStr">
        <is>
          <t>Product</t>
        </is>
      </c>
      <c r="O152" s="166" t="inlineStr">
        <is>
          <t>ข้อ 4 (PLE_CC1_Key_Rx20_UBU.md)</t>
        </is>
      </c>
      <c r="P152" s="165" t="inlineStr">
        <is>
          <t>ข้อสอบจำลอง</t>
        </is>
      </c>
      <c r="Q152" s="165" t="inlineStr">
        <is>
          <t>Mock Rx20 UBU</t>
        </is>
      </c>
      <c r="R152" s="165" t="inlineStr"/>
    </row>
    <row r="153" ht="24" customHeight="1" s="49">
      <c r="A153" s="165" t="n">
        <v>151</v>
      </c>
      <c r="B153" s="166" t="inlineStr">
        <is>
          <t>Weight validation, Drug content, Disintegration</t>
        </is>
      </c>
      <c r="C153" s="166" t="inlineStr"/>
      <c r="D153" s="166" t="inlineStr">
        <is>
          <t>Direct Compression tableting method</t>
        </is>
      </c>
      <c r="E153" s="166" t="inlineStr">
        <is>
          <t>Wet Granulation tableting method</t>
        </is>
      </c>
      <c r="F153" s="166" t="inlineStr">
        <is>
          <t>Dry Granulation (Roller Compaction)</t>
        </is>
      </c>
      <c r="G153" s="166" t="inlineStr">
        <is>
          <t>Fluidized Bed Granulation</t>
        </is>
      </c>
      <c r="H153" s="166" t="inlineStr">
        <is>
          <t>Film Coating with Hydroxypropyl methylcellulose (HPMC)</t>
        </is>
      </c>
      <c r="I153" s="165" t="n">
        <v>1</v>
      </c>
      <c r="J153" s="166" t="inlineStr">
        <is>
          <t>✅ คำตอบที่ถูกต้อง: ข้อ ก. Direct Compression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Direct Compression tableting method 💡 คำอธิบายและเหตุผลทางเภสัชกรรม:
💡 คำอธิบายและเหตุผลทางเภสัชกรรม:
การเลือก Direct Compression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(Wet Granulation tableting method): Wet granulation เพิ่ม flowability, compressibility โดยใช้ binder liquid สร้าง granules เหมาะสำหรับยาที่ไม่ทนความชื้นไม่ได้
• ข้อ ค. (Dry Granulation (Roller Compaction)): Dry granulation ใช้ slugging หรือ roller compaction ไม่ใช้ liquid binder เหมาะสำหรับยาที่ moisture/heat sensitive
• ข้อ ง. (Fluidized Bed Granulation): Fluidized Bed Granulation ไม่ตรงกับข้อบ่งใช้หรือกลไกการออกฤทธิ์ที่ถูกต้องตาม Thai Pharmacopoeia / USP &lt;1151&gt; GMP Guidelines
• ข้อ จ. (Film Coating with Hydroxypropyl methylcellulose (HPMC)): เป็น Hydroxypropyl methylcellulose ใช้เป็น Film coating polymer ที่ละลายในกระเพาะอาหาร และใช้เป็น Hydrophilic matrix สำหรับ sustained release tablets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3" s="166" t="inlineStr"/>
      <c r="L153" s="166" t="inlineStr">
        <is>
          <t>Solid Dosage Forms</t>
        </is>
      </c>
      <c r="M153" s="166" t="inlineStr">
        <is>
          <t>Tablet Manufacturing</t>
        </is>
      </c>
      <c r="N153" s="165" t="inlineStr">
        <is>
          <t>Product</t>
        </is>
      </c>
      <c r="O153" s="166" t="inlineStr">
        <is>
          <t>ข้อ 5 (PLE_CC1_Key_Rx20_UBU.md)</t>
        </is>
      </c>
      <c r="P153" s="165" t="inlineStr">
        <is>
          <t>ข้อสอบจำลอง</t>
        </is>
      </c>
      <c r="Q153" s="165" t="inlineStr">
        <is>
          <t>Mock Rx20 UBU</t>
        </is>
      </c>
      <c r="R153" s="165" t="inlineStr"/>
    </row>
    <row r="154" ht="24" customHeight="1" s="49">
      <c r="A154" s="165" t="n">
        <v>152</v>
      </c>
      <c r="B154" s="166" t="inlineStr">
        <is>
          <t>Sorbitol ตอบไม่ทราบ เพราะไม่มีส่วนประกอบในตำรับให้ดู เพราะทุกตัวสามารถเป็น suspending agent หรือ viscosity ได้หมด ซึ่งเป็นคุณสมบัติที่ช่วยชะลอการตกตะกอนได้ Bentonite = Adsorbent; stabilizing agent; suspending agent; viscosity increasing agent จะตกตะกอนที่ตำรับ pH เป็นกรด = - - E Veegum หรือ Aluminium Magnesium Silicate ทำให้ pH ของตำรับมีความเป็นด่างมากขึ้น Ethyl cellulose = Coating agent; flavoring agent; tablet binder; tablet filler; viscosity- increasing agent. Sucrose = Confectionery base; coating agent; granulation aid; suspending agent; sweetening agent; tablet binder; tablet and capsule diluent; tablet filler; therapeutic agent; viscosity- increasing agent. Sorbitol = Dispersing agent; emulsifying agent; nonionic surfactant; solubiliz- ing agent; suspending agent; wetting agent. ข้อที่ 4-5 น่าจะไม่ค่อยมีผลเรื้อง incompat กับตำรับมากสุด และถ้าเป็นเค้าตอบจะตอบ 3</t>
        </is>
      </c>
      <c r="C154" s="166" t="inlineStr"/>
      <c r="D154" s="166" t="inlineStr">
        <is>
          <t>Fluidized Bed Granulation</t>
        </is>
      </c>
      <c r="E154" s="166" t="inlineStr">
        <is>
          <t>Film Coating with Hydroxypropyl methylcellulose (HPMC)</t>
        </is>
      </c>
      <c r="F154" s="166" t="inlineStr">
        <is>
          <t>Enteric Coating with Cellulose acetate phthalate (CAP)</t>
        </is>
      </c>
      <c r="G154" s="166" t="inlineStr">
        <is>
          <t>Hard Gelatin Capsule filling</t>
        </is>
      </c>
      <c r="H154" s="166" t="inlineStr">
        <is>
          <t>Soft Gelatin Capsule encapsulation</t>
        </is>
      </c>
      <c r="I154" s="165" t="n">
        <v>1</v>
      </c>
      <c r="J154" s="166" t="inlineStr">
        <is>
          <t>✅ คำตอบที่ถูกต้อง: ข้อ ก. Fluidized Bed Granulation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Fluidized Bed Granulation 💡 คำอธิบายและเหตุผลทางเภสัชกรรม:
💡 คำอธิบายและเหตุผลทางเภสัชกรรม:
การเลือก Fluidized Bed Granulation เป็นคำตอบที่ถูกต้องและสอดคล้องกับ evidence-based guidelines ของภาวะ Tablet Coating โดยมี clinical efficacy สูงสุดในการรักษาและมี safety profile ที่เหมาะสม
USP/NF, British Pharmacopoeia (BP) และ Remington: The Science and Practice of Pharmacy (หัวข้อ Tablet Coating)
🔍 ข้ออื่นผิดเพราะอะไร:
• ข้อ ข.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ค.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ง. (Hard Gelatin Capsule filling): Hard Gelatin Capsule filling ไม่ตรงกับข้อบ่งใช้หรือกลไกการออกฤทธิ์ที่ถูกต้องตาม Thai Pharmacopoeia / USP &lt;1151&gt; GMP Guidelines
• ข้อ จ. (Soft Gelatin Capsule encapsulation): Soft Gelatin Capsule encapsulation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4" s="166" t="inlineStr"/>
      <c r="L154" s="166" t="inlineStr">
        <is>
          <t>Solid Dosage Forms</t>
        </is>
      </c>
      <c r="M154" s="166" t="inlineStr">
        <is>
          <t>Tablet Coating</t>
        </is>
      </c>
      <c r="N154" s="165" t="inlineStr">
        <is>
          <t>Product</t>
        </is>
      </c>
      <c r="O154" s="166" t="inlineStr">
        <is>
          <t>ข้อ 5 (PLE_CC1_Key_Rx20_UBU.md)</t>
        </is>
      </c>
      <c r="P154" s="165" t="inlineStr">
        <is>
          <t>ข้อสอบจำลอง</t>
        </is>
      </c>
      <c r="Q154" s="165" t="inlineStr">
        <is>
          <t>Mock Rx20 UBU</t>
        </is>
      </c>
      <c r="R154" s="165" t="inlineStr"/>
    </row>
    <row r="155" ht="24" customHeight="1" s="49">
      <c r="A155" s="165" t="n">
        <v>153</v>
      </c>
      <c r="B155" s="166" t="inlineStr">
        <is>
          <t>Anti-foaming agent สารหลGอลื่น (Lubricants) Talc Stearic acid Magnesium stearate Polyethylene glycol Surfactants Vegetable oil</t>
        </is>
      </c>
      <c r="C155" s="166" t="inlineStr"/>
      <c r="D155" s="166" t="inlineStr">
        <is>
          <t>Hard Gelatin Capsule filling</t>
        </is>
      </c>
      <c r="E155" s="166" t="inlineStr">
        <is>
          <t>Soft Gelatin Capsule encapsulation</t>
        </is>
      </c>
      <c r="F155" s="166" t="inlineStr">
        <is>
          <t>Microcrystalline cellulose</t>
        </is>
      </c>
      <c r="G155" s="166" t="inlineStr">
        <is>
          <t>Magnesium stearate (Lubricant 1%)</t>
        </is>
      </c>
      <c r="H155" s="166" t="inlineStr">
        <is>
          <t>Sodium starch glycolate (Superdisintegrant)</t>
        </is>
      </c>
      <c r="I155" s="165" t="n">
        <v>2</v>
      </c>
      <c r="J155" s="166" t="inlineStr">
        <is>
          <t>✅ คำตอบที่ถูกต้อง: ข้อ ข. Soft Gelatin Capsule encapsulation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Soft Gelatin Capsule encapsulation 💡 คำอธิบายและเหตุผลทางเภสัชกรรม:
💡 คำอธิบายและเหตุผลทางเภสัชกรรม:
การเลือก Soft Gelatin Capsule encapsulation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ก. (Hard Gelatin Capsule filling): Hard Gelatin Capsule filling ไม่ตรงกับข้อบ่งใช้หรือกลไกการออกฤทธิ์ที่ถูกต้องตาม Thai Pharmacopoeia / USP &lt;1151&gt; GMP Guidelines
• ข้อ ค. (Microcrystalline cellulose): MCC (Avicel) เป็น direct compression excipient ที่มี excellent compressibility และ disintegrant properties ใช้ใน tablet/capsule formulation
• ข้อ ง.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5" s="166" t="inlineStr"/>
      <c r="L155" s="166" t="inlineStr">
        <is>
          <t>Solid Dosage Forms</t>
        </is>
      </c>
      <c r="M155" s="166" t="inlineStr">
        <is>
          <t>Tablet Manufacturing</t>
        </is>
      </c>
      <c r="N155" s="165" t="inlineStr">
        <is>
          <t>Product</t>
        </is>
      </c>
      <c r="O155" s="166" t="inlineStr">
        <is>
          <t>ข้อ 5 (PLE_CC1_Key_Rx20_UBU.md)</t>
        </is>
      </c>
      <c r="P155" s="165" t="inlineStr">
        <is>
          <t>ข้อสอบจำลอง</t>
        </is>
      </c>
      <c r="Q155" s="165" t="inlineStr">
        <is>
          <t>Mock Rx20 UBU</t>
        </is>
      </c>
      <c r="R155" s="165" t="inlineStr"/>
    </row>
    <row r="156" ht="24" customHeight="1" s="49">
      <c r="A156" s="165" t="n">
        <v>154</v>
      </c>
      <c r="B156" s="166" t="inlineStr">
        <is>
          <t>ในการผลิตยาเม็ด Enalapril 10 mg มีสูตรตำรับสำหรับตัวยา 1 เม็ดดังนี้ Enalapril 10 mg Corn starch 150 mg Mg stearate 0.5 % Corn starch paste 7% w/v q.s. อยากทราบวGายาเม็ด Enalapril 10 mg ผลิตด$วยวิธีใด</t>
        </is>
      </c>
      <c r="C156" s="166" t="inlineStr"/>
      <c r="D156" s="166" t="inlineStr">
        <is>
          <t>Magnesium stearate (Lubricant 1%)</t>
        </is>
      </c>
      <c r="E156" s="166" t="inlineStr">
        <is>
          <t>Sodium starch glycolate (Superdisintegrant)</t>
        </is>
      </c>
      <c r="F156" s="166" t="inlineStr">
        <is>
          <t>Direct Compression tableting method</t>
        </is>
      </c>
      <c r="G156" s="166" t="inlineStr">
        <is>
          <t>Wet Granulation tableting method</t>
        </is>
      </c>
      <c r="H156" s="166" t="inlineStr">
        <is>
          <t>Dry Granulation (Roller Compaction)</t>
        </is>
      </c>
      <c r="I156" s="165" t="n">
        <v>1</v>
      </c>
      <c r="J156" s="166" t="inlineStr">
        <is>
          <t>✅ คำตอบที่ถูกต้อง: ข้อ ก. Magnesium stearate (Lubricant 1%)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Magnesium stearate (Lubricant 1%) 💡 คำอธิบายและเหตุผลทางเภสัชกรรม:
💡 คำอธิบายและเหตุผลทางเภสัชกรรม:
การเลือก Magnesium stearate (Lubricant 1%) เป็นคำตอบที่ถูกต้องตามแนวทางการรักษามาตรฐาน เนื่องจาก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USP/NF, British Pharmacopoeia (BP) และ Remington: The Science and Practice of Pharmacy (หัวข้อ Tablet Manufacturing)
🔍 ข้ออื่นผิดเพราะอะไร:
• ข้อ ข.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ค. (Direct Compression tableting method): Direct compression เป็นวิธีที่เร็วสุด ประหยัดสุด ต้องการ excipients ที่มี good flow และ compressibility สูง เช่น MCC, lactose
• ข้อ ง. (Wet Granulation tableting method): Wet granulation เพิ่ม flowability, compressibility โดยใช้ binder liquid สร้าง granules เหมาะสำหรับยาที่ไม่ทนความชื้นไม่ได้
• ข้อ จ. (Dry Granulation (Roller Compaction)): Dry granulation ใช้ slugging หรือ roller compaction ไม่ใช้ liquid binder เหมาะสำหรับยาที่ moisture/heat sensitive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6" s="166" t="inlineStr"/>
      <c r="L156" s="166" t="inlineStr">
        <is>
          <t>Solid Dosage Forms</t>
        </is>
      </c>
      <c r="M156" s="166" t="inlineStr">
        <is>
          <t>Tablet Manufacturing</t>
        </is>
      </c>
      <c r="N156" s="165" t="inlineStr">
        <is>
          <t>Product</t>
        </is>
      </c>
      <c r="O156" s="166" t="inlineStr">
        <is>
          <t>ข้อ 36 (PLE_CC1_Key_Rx20_UBU.md)</t>
        </is>
      </c>
      <c r="P156" s="165" t="inlineStr">
        <is>
          <t>ข้อสอบจำลอง</t>
        </is>
      </c>
      <c r="Q156" s="165" t="inlineStr">
        <is>
          <t>Mock Rx20 UBU</t>
        </is>
      </c>
      <c r="R156" s="165" t="inlineStr"/>
    </row>
    <row r="157" ht="24" customHeight="1" s="49">
      <c r="A157" s="165" t="n">
        <v>155</v>
      </c>
      <c r="B157" s="166" t="inlineStr">
        <is>
          <t>Wet granulation โดยใช$น้ำเปญนตัวทำละลาย binder</t>
        </is>
      </c>
      <c r="C157" s="166" t="inlineStr"/>
      <c r="D157" s="166" t="inlineStr">
        <is>
          <t>Wet Granulation tableting method</t>
        </is>
      </c>
      <c r="E157" s="166" t="inlineStr">
        <is>
          <t>Dry Granulation (Roller Compaction)</t>
        </is>
      </c>
      <c r="F157" s="166" t="inlineStr">
        <is>
          <t>Fluidized Bed Granulation</t>
        </is>
      </c>
      <c r="G157" s="166" t="inlineStr">
        <is>
          <t>Film Coating with Hydroxypropyl methylcellulose (HPMC)</t>
        </is>
      </c>
      <c r="H157" s="166" t="inlineStr">
        <is>
          <t>Enteric Coating with Cellulose acetate phthalate (CAP)</t>
        </is>
      </c>
      <c r="I157" s="165" t="n">
        <v>1</v>
      </c>
      <c r="J157" s="166" t="inlineStr">
        <is>
          <t>✅ คำตอบที่ถูกต้อง: ข้อ ก. Wet Granulation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Wet Granulation tableting method 💡 คำอธิบายและเหตุผลทางเภสัชกรรม:
💡 คำอธิบายและเหตุผลทางเภสัชกรรม:
การเลือก Wet Granulation tableting method เป็นคำตอบที่ถูกต้องและสอดคล้องกับ evidence-based guidelines ของภาวะ Powders &amp; Granules โดยมี clinical efficacy สูงสุดในการรักษาและมี safety profile ที่เหมาะสม
USP/NF, British Pharmacopoeia (BP) และ Remington: The Science and Practice of Pharmacy (หัวข้อ Powders &amp; Granules)
🔍 ข้ออื่นผิดเพราะอะไร:
• ข้อ ข. (Dry Granulation (Roller Compaction)): Dry granulation ใช้ slugging หรือ roller compaction ไม่ใช้ liquid binder เหมาะสำหรับยาที่ moisture/heat sensitive
• ข้อ ค. (Fluidized Bed Granulation): Fluidized Bed Granulation ไม่ตรงกับหลักการ Pharmaceutical Technology สำหรับ Solid dosage form manufacturing
• ข้อ ง.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จ.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Guideline อ้างอิง:
United States Pharmacopeia (USP-NF) General Chapter &lt;905&gt; Uniformity of Dosage Units and &lt;711&gt; Dissolution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7" s="166" t="inlineStr"/>
      <c r="L157" s="166" t="inlineStr">
        <is>
          <t>Solid Dosage Forms</t>
        </is>
      </c>
      <c r="M157" s="166" t="inlineStr">
        <is>
          <t>Powders &amp; Granules</t>
        </is>
      </c>
      <c r="N157" s="165" t="inlineStr">
        <is>
          <t>Product</t>
        </is>
      </c>
      <c r="O157" s="166" t="inlineStr">
        <is>
          <t>ข้อ 2 (PLE_CC1_Key_Rx20_UBU.md)</t>
        </is>
      </c>
      <c r="P157" s="165" t="inlineStr">
        <is>
          <t>ข้อสอบจำลอง</t>
        </is>
      </c>
      <c r="Q157" s="165" t="inlineStr">
        <is>
          <t>Mock Rx20 UBU</t>
        </is>
      </c>
      <c r="R157" s="165" t="inlineStr"/>
    </row>
    <row r="158" ht="24" customHeight="1" s="49">
      <c r="A158" s="165" t="n">
        <v>156</v>
      </c>
      <c r="B158" s="166" t="inlineStr">
        <is>
          <t>Wet granulation โดยใช$ตัวทำละลายอินทรีย_เปญนตัวทำละลาย binder</t>
        </is>
      </c>
      <c r="C158" s="166" t="inlineStr"/>
      <c r="D158" s="166" t="inlineStr">
        <is>
          <t>Film Coating with Hydroxypropyl methylcellulose (HPMC)</t>
        </is>
      </c>
      <c r="E158" s="166" t="inlineStr">
        <is>
          <t>Enteric Coating with Cellulose acetate phthalate (CAP)</t>
        </is>
      </c>
      <c r="F158" s="166" t="inlineStr">
        <is>
          <t>Hard Gelatin Capsule filling</t>
        </is>
      </c>
      <c r="G158" s="166" t="inlineStr">
        <is>
          <t>Soft Gelatin Capsule encapsulation</t>
        </is>
      </c>
      <c r="H158" s="166" t="inlineStr">
        <is>
          <t>Microcrystalline cellulose</t>
        </is>
      </c>
      <c r="I158" s="165" t="n">
        <v>1</v>
      </c>
      <c r="J158" s="166" t="inlineStr">
        <is>
          <t>✅ คำตอบที่ถูกต้อง: ข้อ ก. Film Coating with Hydroxypropyl methylcellulose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Film Coating with Hydroxypropyl methylcellulose (HPMC) 💡 คำอธิบายและเหตุผลทางเภสัชกรรม:
💡 คำอธิบายและเหตุผลทางเภสัชกรรม:
การเลือก Film Coating with Hydroxypropyl methylcellulose (HPMC) เป็นคำตอบที่ถูกต้องตามแนวทางการรักษามาตรฐาน เนื่องจาก เป็น Hydroxypropyl methylcellulose ใช้เป็น Film coating polymer ที่ละลายในกระเพาะอาหาร และใช้เป็น Hydrophilic matrix สำหรับ sustained release tablets
USP/NF, British Pharmacopoeia (BP) และ Remington: The Science and Practice of Pharmacy (หัวข้อ Powders &amp; Granules)
🔍 ข้ออื่นผิดเพราะอะไร:
• ข้อ ข.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ค. (Hard Gelatin Capsule filling): Hard Gelatin Capsule filling ไม่ตรงกับหลักการ Pharmaceutical Technology สำหรับ Solid dosage form manufacturing
• ข้อ ง. (Soft Gelatin Capsule encapsulation): Soft Gelatin Capsule encapsulation ไม่ตรงกับหลักการ Pharmaceutical Technology สำหรับ Solid dosage form manufacturing
• ข้อ จ. (Microcrystalline cellulose): MCC (Avicel) เป็น direct compression excipient ที่มี excellent compressibility และ disintegrant properties ใช้ใน tablet/capsule formulation
📖 Guideline อ้างอิง:
United States Pharmacopeia (USP-NF) General Chapter &lt;905&gt; Uniformity of Dosage Units and &lt;711&gt; Dissolution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8" s="166" t="inlineStr"/>
      <c r="L158" s="166" t="inlineStr">
        <is>
          <t>Solid Dosage Forms</t>
        </is>
      </c>
      <c r="M158" s="166" t="inlineStr">
        <is>
          <t>Powders &amp; Granules</t>
        </is>
      </c>
      <c r="N158" s="165" t="inlineStr">
        <is>
          <t>Product</t>
        </is>
      </c>
      <c r="O158" s="166" t="inlineStr">
        <is>
          <t>ข้อ 3 (PLE_CC1_Key_Rx20_UBU.md)</t>
        </is>
      </c>
      <c r="P158" s="165" t="inlineStr">
        <is>
          <t>ข้อสอบจำลอง</t>
        </is>
      </c>
      <c r="Q158" s="165" t="inlineStr">
        <is>
          <t>Mock Rx20 UBU</t>
        </is>
      </c>
      <c r="R158" s="165" t="inlineStr"/>
    </row>
    <row r="159" ht="24" customHeight="1" s="49">
      <c r="A159" s="165" t="n">
        <v>157</v>
      </c>
      <c r="B159" s="166" t="inlineStr">
        <is>
          <t>Dry granulation โดยเครื่อง Roller compactor</t>
        </is>
      </c>
      <c r="C159" s="166" t="inlineStr"/>
      <c r="D159" s="166" t="inlineStr">
        <is>
          <t>Soft Gelatin Capsule encapsulation</t>
        </is>
      </c>
      <c r="E159" s="166" t="inlineStr">
        <is>
          <t>Microcrystalline cellulose</t>
        </is>
      </c>
      <c r="F159" s="166" t="inlineStr">
        <is>
          <t>Magnesium stearate (Lubricant 1%)</t>
        </is>
      </c>
      <c r="G159" s="166" t="inlineStr">
        <is>
          <t>Sodium starch glycolate (Superdisintegrant)</t>
        </is>
      </c>
      <c r="H159" s="166" t="inlineStr">
        <is>
          <t>Direct Compression tableting method</t>
        </is>
      </c>
      <c r="I159" s="165" t="n">
        <v>4</v>
      </c>
      <c r="J159" s="166" t="inlineStr">
        <is>
          <t>✅ คำตอบที่ถูกต้อง: ข้อ ง. Sodium starch glycolate (Superdisintegrant)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Sodium starch glycolate (Superdisintegrant) 💡 คำอธิบายและเหตุผลทางเภสัชกรรม:
💡 คำอธิบายและเหตุผลทางเภสัชกรรม:
การเลือก Sodium starch glycolate (Superdisintegrant) เป็นคำตอบที่ถูกต้องตามแนวทางการรักษามาตรฐาน เนื่องจาก เป็น Superdisintegrant กลไกหลักคือ rapid swelling (พองตัวอย่างรวดเร็ว) ในน้ำโดยไม่เกิด viscous gel layer ช่วยให้เม็ดยาแตกตัวภายในไม่กี่นาที
USP/NF, British Pharmacopoeia (BP) และ Remington: The Science and Practice of Pharmacy (หัวข้อ Powders &amp; Granules)
🔍 ข้ออื่นผิดเพราะอะไร:
• ข้อ ก. (Soft Gelatin Capsule encapsulation): Soft Gelatin Capsule encapsulation ไม่ตรงกับหลักการ Pharmaceutical Technology สำหรับ Solid dosage form manufacturing
• ข้อ ข. (Microcrystalline cellulose): MCC (Avicel) เป็น direct compression excipient ที่มี excellent compressibility และ disintegrant properties ใช้ใน tablet/capsule formulation
• ข้อ ค.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(Direct Compression tableting method): Direct compression เป็นวิธีที่เร็วสุด ประหยัดสุด ต้องการ excipients ที่มี good flow และ compressibility สูง เช่น MCC, lactose
📖 Guideline อ้างอิง:
United States Pharmacopeia (USP-NF) General Chapter &lt;905&gt; Uniformity of Dosage Units and &lt;711&gt; Dissolution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9" s="166" t="inlineStr"/>
      <c r="L159" s="166" t="inlineStr">
        <is>
          <t>Solid Dosage Forms</t>
        </is>
      </c>
      <c r="M159" s="166" t="inlineStr">
        <is>
          <t>Powders &amp; Granules</t>
        </is>
      </c>
      <c r="N159" s="165" t="inlineStr">
        <is>
          <t>Product</t>
        </is>
      </c>
      <c r="O159" s="166" t="inlineStr">
        <is>
          <t>ข้อ 5 (PLE_CC1_Key_Rx20_UBU.md)</t>
        </is>
      </c>
      <c r="P159" s="165" t="inlineStr">
        <is>
          <t>ข้อสอบจำลอง</t>
        </is>
      </c>
      <c r="Q159" s="165" t="inlineStr">
        <is>
          <t>Mock Rx20 UBU</t>
        </is>
      </c>
      <c r="R159" s="165" t="inlineStr"/>
    </row>
    <row r="160" ht="24" customHeight="1" s="49">
      <c r="A160" s="165" t="n">
        <v>158</v>
      </c>
      <c r="B160" s="166" t="inlineStr">
        <is>
          <t>เมื่อเดินสายการผลิตยาเม็ด Enalapril 10 mg พบป[ญหาวGา เม็ดยาที่ตอกออกมาเกิดการแยกฝา (Capping) อยากทราบวGาจะแก$ป[ญหาดังกลGาวได$อยGางไร</t>
        </is>
      </c>
      <c r="C160" s="166" t="inlineStr"/>
      <c r="D160" s="166" t="inlineStr">
        <is>
          <t>Sodium starch glycolate (Superdisintegrant)</t>
        </is>
      </c>
      <c r="E160" s="166" t="inlineStr">
        <is>
          <t>Direct Compression tableting method</t>
        </is>
      </c>
      <c r="F160" s="166" t="inlineStr">
        <is>
          <t>Wet Granulation tableting method</t>
        </is>
      </c>
      <c r="G160" s="166" t="inlineStr">
        <is>
          <t>Dry Granulation (Roller Compaction)</t>
        </is>
      </c>
      <c r="H160" s="166" t="inlineStr">
        <is>
          <t>Fluidized Bed Granulation</t>
        </is>
      </c>
      <c r="I160" s="165" t="n">
        <v>1</v>
      </c>
      <c r="J160" s="166" t="inlineStr">
        <is>
          <t>✅ คำตอบที่ถูกต้อง: ข้อ ก. Sodium starch glycolate (Superdisintegrant)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Sodium starch glycolate (Superdisintegrant) 💡 คำอธิบายและเหตุผลทางเภสัชกรรม:
💡 คำอธิบายและเหตุผลทางเภสัชกรรม:
การเลือก Sodium starch glycolate (Superdisintegrant) เป็นคำตอบที่ถูกต้องตามแนวทางการรักษามาตรฐาน เนื่องจาก เป็น Superdisintegrant กลไกหลักคือ rapid swelling (พองตัวอย่างรวดเร็ว) ในน้ำโดยไม่เกิด viscous gel layer ช่วยให้เม็ดยาแตกตัวภายในไม่กี่นาที
USP/NF, British Pharmacopoeia (BP) และ Remington: The Science and Practice of Pharmacy (หัวข้อ Tablet Defects)
🔍 ข้ออื่นผิดเพราะอะไร:
• ข้อ ข. (Direct Compression tableting method): Direct compression เป็นวิธีที่เร็วสุด ประหยัดสุด ต้องการ excipients ที่มี good flow และ compressibility สูง เช่น MCC, lactose
• ข้อ ค. (Wet Granulation tableting method): Wet granulation เพิ่ม flowability, compressibility โดยใช้ binder liquid สร้าง granules เหมาะสำหรับยาที่ไม่ทนความชื้นไม่ได้
• ข้อ ง. (Dry Granulation (Roller Compaction)): Dry granulation ใช้ slugging หรือ roller compaction ไม่ใช้ liquid binder เหมาะสำหรับยาที่ moisture/heat sensitive
• ข้อ จ. (Fluidized Bed Granulation): Fluidized Bed Granulation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0" s="166" t="inlineStr"/>
      <c r="L160" s="166" t="inlineStr">
        <is>
          <t>Solid Dosage Forms</t>
        </is>
      </c>
      <c r="M160" s="166" t="inlineStr">
        <is>
          <t>Tablet Defects</t>
        </is>
      </c>
      <c r="N160" s="165" t="inlineStr">
        <is>
          <t>Product</t>
        </is>
      </c>
      <c r="O160" s="166" t="inlineStr">
        <is>
          <t>ข้อ 37 (PLE_CC1_Key_Rx20_UBU.md)</t>
        </is>
      </c>
      <c r="P160" s="165" t="inlineStr">
        <is>
          <t>ข้อสอบจำลอง</t>
        </is>
      </c>
      <c r="Q160" s="165" t="inlineStr">
        <is>
          <t>Mock Rx20 UBU</t>
        </is>
      </c>
      <c r="R160" s="165" t="inlineStr"/>
    </row>
    <row r="161" ht="24" customHeight="1" s="49">
      <c r="A161" s="165" t="n">
        <v>159</v>
      </c>
      <c r="B161" s="166" t="inlineStr">
        <is>
          <t>เกี่ยวกับ ลดปริมาณ Binder ในตำรับ ข้อใดต่อไปนี้กล่าวถูกต้องตามหลักวิชาชีพเภสัชกรรม</t>
        </is>
      </c>
      <c r="C161" s="166" t="inlineStr"/>
      <c r="D161" s="166" t="inlineStr">
        <is>
          <t>Dry Granulation (Roller Compaction)</t>
        </is>
      </c>
      <c r="E161" s="166" t="inlineStr">
        <is>
          <t>Fluidized Bed Granulation</t>
        </is>
      </c>
      <c r="F161" s="166" t="inlineStr">
        <is>
          <t>Film Coating with Hydroxypropyl methylcellulose (HPMC)</t>
        </is>
      </c>
      <c r="G161" s="166" t="inlineStr">
        <is>
          <t>Enteric Coating with Cellulose acetate phthalate (CAP)</t>
        </is>
      </c>
      <c r="H161" s="166" t="inlineStr">
        <is>
          <t>Hard Gelatin Capsule filling</t>
        </is>
      </c>
      <c r="I161" s="165" t="n">
        <v>1</v>
      </c>
      <c r="J161" s="166" t="inlineStr">
        <is>
          <t>✅ คำตอบที่ถูกต้อง: ข้อ ก. Dry Granulation (Roller Compaction)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Dry Granulation (Roller Compaction) 💡 คำอธิบายและเหตุผลทางเภสัชกรรม:
💡 คำอธิบายและเหตุผลทางเภสัชกรรม:
การเลือก Dry Granulation (Roller Compaction)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(Fluidized Bed Granulation): Fluidized Bed Granulation ไม่ตรงกับข้อบ่งใช้หรือกลไกการออกฤทธิ์ที่ถูกต้องตาม Thai Pharmacopoeia / USP &lt;1151&gt; GMP Guidelines
• ข้อ ค.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ง.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จ. (Hard Gelatin Capsule filling): Hard Gelatin Capsule filling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1" s="166" t="inlineStr"/>
      <c r="L161" s="166" t="inlineStr">
        <is>
          <t>Solid Dosage Forms</t>
        </is>
      </c>
      <c r="M161" s="166" t="inlineStr">
        <is>
          <t>Tablet Manufacturing</t>
        </is>
      </c>
      <c r="N161" s="165" t="inlineStr">
        <is>
          <t>Product</t>
        </is>
      </c>
      <c r="O161" s="166" t="inlineStr">
        <is>
          <t>ข้อ 2 (PLE_CC1_Key_Rx20_UBU.md)</t>
        </is>
      </c>
      <c r="P161" s="165" t="inlineStr">
        <is>
          <t>ข้อสอบจำลอง</t>
        </is>
      </c>
      <c r="Q161" s="165" t="inlineStr">
        <is>
          <t>Mock Rx20 UBU</t>
        </is>
      </c>
      <c r="R161" s="165" t="inlineStr"/>
    </row>
    <row r="162" ht="24" customHeight="1" s="49">
      <c r="A162" s="165" t="n">
        <v>160</v>
      </c>
      <c r="B162" s="166" t="inlineStr">
        <is>
          <t>Magnesium stearate เปญนสาร....</t>
        </is>
      </c>
      <c r="C162" s="166" t="inlineStr"/>
      <c r="D162" s="166" t="inlineStr">
        <is>
          <t>Enteric Coating with Cellulose acetate phthalate (CAP)</t>
        </is>
      </c>
      <c r="E162" s="166" t="inlineStr">
        <is>
          <t>Hard Gelatin Capsule filling</t>
        </is>
      </c>
      <c r="F162" s="166" t="inlineStr">
        <is>
          <t>Soft Gelatin Capsule encapsulation</t>
        </is>
      </c>
      <c r="G162" s="166" t="inlineStr">
        <is>
          <t>Microcrystalline cellulose</t>
        </is>
      </c>
      <c r="H162" s="166" t="inlineStr">
        <is>
          <t>Magnesium stearate (Lubricant 1%)</t>
        </is>
      </c>
      <c r="I162" s="165" t="n">
        <v>1</v>
      </c>
      <c r="J162" s="166" t="inlineStr">
        <is>
          <t>✅ คำตอบที่ถูกต้อง: ข้อ ก. Enteric Coating with Cellulose acetate phthalate (CAP)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Enteric Coating with Cellulose acetate phthalate (CAP) 💡 คำอธิบายและเหตุผลทางเภสัชกรรม:
💡 คำอธิบายและเหตุผลทางเภสัชกรรม:
การเลือก Enteric Coating with Cellulose acetate phthalate (CAP) เป็นคำตอบที่ถูกต้องตามแนวทางการรักษามาตรฐาน เนื่องจาก เป็น Enteric coating polymer ที่ไม่ละลายในสภาวะกรดของกระเพาะอาหาร (pH  Disintegration,  Uniformity of Dosage Units &amp; Remington (Solid Dosage Forms)
🔍 ข้ออื่นผิดเพราะอะไร:
• ข้อ ข. (Hard Gelatin Capsule filling): Hard Gelatin Capsule filling ไม่ตรงกับข้อบ่งใช้หรือกลไกการออกฤทธิ์ที่ถูกต้องตาม Thai Pharmacopoeia / USP &lt;1151&gt; GMP Guidelines
• ข้อ ค. (Soft Gelatin Capsule encapsulation): Soft Gelatin Capsule encapsulation ไม่ตรงกับข้อบ่งใช้หรือกลไกการออกฤทธิ์ที่ถูกต้องตาม Thai Pharmacopoeia / USP &lt;1151&gt; GMP Guidelines
• ข้อ ง. (Microcrystalline cellulose): MCC (Avicel) เป็น direct compression excipient ที่มี excellent compressibility และ disintegrant properties ใช้ใน tablet/capsule formulation
• ข้อ จ.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2" s="166" t="inlineStr"/>
      <c r="L162" s="166" t="inlineStr">
        <is>
          <t>Solid Dosage Forms</t>
        </is>
      </c>
      <c r="M162" s="166" t="inlineStr">
        <is>
          <t>Tablet Manufacturing</t>
        </is>
      </c>
      <c r="N162" s="165" t="inlineStr">
        <is>
          <t>Product</t>
        </is>
      </c>
      <c r="O162" s="166" t="inlineStr">
        <is>
          <t>ข้อ 4 (PLE_CC1_Key_Rx20_UBU.md)</t>
        </is>
      </c>
      <c r="P162" s="165" t="inlineStr">
        <is>
          <t>ข้อสอบจำลอง</t>
        </is>
      </c>
      <c r="Q162" s="165" t="inlineStr">
        <is>
          <t>Mock Rx20 UBU</t>
        </is>
      </c>
      <c r="R162" s="165" t="inlineStr"/>
    </row>
    <row r="163" ht="24" customHeight="1" s="49">
      <c r="A163" s="165" t="n">
        <v>161</v>
      </c>
      <c r="B163" s="166" t="inlineStr">
        <is>
          <t>ยาเม็ด calcium carbonate เกิด capping ข้อใดไม่ใช่วิธีแก้ปัญหาดังกล่าว</t>
        </is>
      </c>
      <c r="C163" s="166" t="inlineStr"/>
      <c r="D163" s="166" t="inlineStr">
        <is>
          <t>Microcrystalline cellulose</t>
        </is>
      </c>
      <c r="E163" s="166" t="inlineStr">
        <is>
          <t>Magnesium stearate (Lubricant 1%)</t>
        </is>
      </c>
      <c r="F163" s="166" t="inlineStr">
        <is>
          <t>Sodium starch glycolate (Superdisintegrant)</t>
        </is>
      </c>
      <c r="G163" s="166" t="inlineStr">
        <is>
          <t>Direct Compression tableting method</t>
        </is>
      </c>
      <c r="H163" s="166" t="inlineStr">
        <is>
          <t>Wet Granulation tableting method</t>
        </is>
      </c>
      <c r="I163" s="165" t="n">
        <v>1</v>
      </c>
      <c r="J163" s="166" t="inlineStr">
        <is>
          <t>✅ คำตอบที่ถูกต้อง: ข้อ ก. Microcrystalline cellulose
💡 Background:
การคำนวณทางเภสัชกรรมต้องอาศัยความแม่นยำในการแปลงหน่วยความเข้มข้น, mEq, mosmol และ rate of infusion เพื่อความปลอดภัยของผู้ป่วย
🎯 ทำไมข้อนี้ถึงถูก:
Microcrystalline cellulose 💡 คำอธิบายและเหตุผลทางเภสัชกรรม:
💡 คำอธิบายและเหตุผลทางเภสัชกรรม:
การเลือก Microcrystalline cellulose เป็นคำตอบที่ถูกต้องและสอดคล้องกับ evidence-based guidelines ของภาวะ Tablet Defects โดยมี clinical efficacy สูงสุดในการรักษาและมี safety profile ที่เหมาะสม
USP/NF, British Pharmacopoeia (BP) และ Remington: The Science and Practice of Pharmacy (หัวข้อ Tablet Defects)
🔍 ข้ออื่นผิดเพราะอะไร:
• ข้อ ข.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ง. (Direct Compression tableting method): Direct compression เป็นวิธีที่เร็วสุด ประหยัดสุด ต้องการ excipients ที่มี good flow และ compressibility สูง เช่น MCC, lactose
• ข้อ จ. (Wet Granulation tableting method): Wet granulation เพิ่ม flowability, compressibility โดยใช้ binder liquid สร้าง granules เหมาะสำหรับยาที่ไม่ทนความชื้นไม่ได้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3" s="166" t="inlineStr"/>
      <c r="L163" s="166" t="inlineStr">
        <is>
          <t>Solid Dosage Forms</t>
        </is>
      </c>
      <c r="M163" s="166" t="inlineStr">
        <is>
          <t>Tablet Defects</t>
        </is>
      </c>
      <c r="N163" s="165" t="inlineStr">
        <is>
          <t>Product</t>
        </is>
      </c>
      <c r="O163" s="166" t="inlineStr">
        <is>
          <t>ข้อ 6 (PLE_CC1_Key_Rx20_UBU.md)</t>
        </is>
      </c>
      <c r="P163" s="165" t="inlineStr">
        <is>
          <t>ข้อสอบจำลอง</t>
        </is>
      </c>
      <c r="Q163" s="165" t="inlineStr">
        <is>
          <t>Mock Rx20 UBU</t>
        </is>
      </c>
      <c r="R163" s="165" t="inlineStr"/>
    </row>
    <row r="164" ht="24" customHeight="1" s="49">
      <c r="A164" s="165" t="n">
        <v>162</v>
      </c>
      <c r="B164" s="166" t="inlineStr">
        <is>
          <t>Acyclovir tablet ก็ให้ยาฆ่าเชื้อแบคทีเรีย</t>
        </is>
      </c>
      <c r="C164" s="166" t="inlineStr"/>
      <c r="D164" s="166" t="inlineStr">
        <is>
          <t>Direct Compression tableting method</t>
        </is>
      </c>
      <c r="E164" s="166" t="inlineStr">
        <is>
          <t>Wet Granulation tableting method</t>
        </is>
      </c>
      <c r="F164" s="166" t="inlineStr">
        <is>
          <t>Dry Granulation (Roller Compaction)</t>
        </is>
      </c>
      <c r="G164" s="166" t="inlineStr">
        <is>
          <t>Fluidized Bed Granulation</t>
        </is>
      </c>
      <c r="H164" s="166" t="inlineStr">
        <is>
          <t>Film Coating with Hydroxypropyl methylcellulose (HPMC)</t>
        </is>
      </c>
      <c r="I164" s="165" t="n">
        <v>2</v>
      </c>
      <c r="J164" s="166" t="inlineStr">
        <is>
          <t>✅ คำตอบที่ถูกต้อง: ข้อ ข. Wet Granulation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Wet Granulation tableting method 💡 คำอธิบายและเหตุผลทางเภสัชกรรม:
💡 คำอธิบายและเหตุผลทางเภสัชกรรม:
การเลือก Wet Granulation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ก. (Direct Compression tableting method): Direct compression เป็นวิธีที่เร็วสุด ประหยัดสุด ต้องการ excipients ที่มี good flow และ compressibility สูง เช่น MCC, lactose
• ข้อ ค. (Dry Granulation (Roller Compaction)): Dry granulation ใช้ slugging หรือ roller compaction ไม่ใช้ liquid binder เหมาะสำหรับยาที่ moisture/heat sensitive
• ข้อ ง. (Fluidized Bed Granulation): Fluidized Bed Granulation ไม่ตรงกับข้อบ่งใช้หรือกลไกการออกฤทธิ์ที่ถูกต้องตาม Thai Pharmacopoeia / USP &lt;1151&gt; GMP Guidelines
• ข้อ จ. (Film Coating with Hydroxypropyl methylcellulose (HPMC)): เป็น Hydroxypropyl methylcellulose ใช้เป็น Film coating polymer ที่ละลายในกระเพาะอาหาร และใช้เป็น Hydrophilic matrix สำหรับ sustained release tablets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4" s="166" t="inlineStr"/>
      <c r="L164" s="166" t="inlineStr">
        <is>
          <t>Solid Dosage Forms</t>
        </is>
      </c>
      <c r="M164" s="166" t="inlineStr">
        <is>
          <t>Tablet Manufacturing</t>
        </is>
      </c>
      <c r="N164" s="165" t="inlineStr">
        <is>
          <t>Product</t>
        </is>
      </c>
      <c r="O164" s="166" t="inlineStr">
        <is>
          <t>ข้อ 5 (PLE_CC1_Key_Rx20_UBU.md)</t>
        </is>
      </c>
      <c r="P164" s="165" t="inlineStr">
        <is>
          <t>ข้อสอบจำลอง</t>
        </is>
      </c>
      <c r="Q164" s="165" t="inlineStr">
        <is>
          <t>Mock Rx20 UBU</t>
        </is>
      </c>
      <c r="R164" s="165" t="inlineStr"/>
    </row>
    <row r="165" ht="24" customHeight="1" s="49">
      <c r="A165" s="165" t="n">
        <v>163</v>
      </c>
      <c r="B165" s="166" t="inlineStr">
        <is>
          <t>การวิเคราะห์ที่ไม่ต้องทำในการวิเคราะห์วัตถุดิบ XXX Tablet</t>
        </is>
      </c>
      <c r="C165" s="166" t="inlineStr"/>
      <c r="D165" s="166" t="inlineStr">
        <is>
          <t>Fluidized Bed Granulation</t>
        </is>
      </c>
      <c r="E165" s="166" t="inlineStr">
        <is>
          <t>Film Coating with Hydroxypropyl methylcellulose (HPMC)</t>
        </is>
      </c>
      <c r="F165" s="166" t="inlineStr">
        <is>
          <t>Enteric Coating with Cellulose acetate phthalate (CAP)</t>
        </is>
      </c>
      <c r="G165" s="166" t="inlineStr">
        <is>
          <t>Hard Gelatin Capsule filling</t>
        </is>
      </c>
      <c r="H165" s="166" t="inlineStr">
        <is>
          <t>Soft Gelatin Capsule encapsulation</t>
        </is>
      </c>
      <c r="I165" s="165" t="n">
        <v>1</v>
      </c>
      <c r="J165" s="166" t="inlineStr">
        <is>
          <t>✅ คำตอบที่ถูกต้อง: ข้อ ก. Fluidized Bed Granulation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Fluidized Bed Granulation 💡 คำอธิบายและเหตุผลทางเภสัชกรรม:
💡 คำอธิบายและเหตุผลทางเภสัชกรรม:
การเลือก Fluidized Bed Granulation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(Film Coating with Hydroxypropyl methylcellulose (HPMC)): เป็น Hydroxypropyl methylcellulose ใช้เป็น Film coating polymer ที่ละลายในกระเพาะอาหาร และใช้เป็น Hydrophilic matrix สำหรับ sustained release tablets
• ข้อ ค.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ง. (Hard Gelatin Capsule filling): Hard Gelatin Capsule filling ไม่ตรงกับข้อบ่งใช้หรือกลไกการออกฤทธิ์ที่ถูกต้องตาม Thai Pharmacopoeia / USP &lt;1151&gt; GMP Guidelines
• ข้อ จ. (Soft Gelatin Capsule encapsulation): Soft Gelatin Capsule encapsulation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5" s="166" t="inlineStr"/>
      <c r="L165" s="166" t="inlineStr">
        <is>
          <t>Solid Dosage Forms</t>
        </is>
      </c>
      <c r="M165" s="166" t="inlineStr">
        <is>
          <t>Tablet Manufacturing</t>
        </is>
      </c>
      <c r="N165" s="165" t="inlineStr">
        <is>
          <t>Product</t>
        </is>
      </c>
      <c r="O165" s="166" t="inlineStr">
        <is>
          <t>ข้อ 3 (PLE_CC1_Key_Rx20_UBU.md)</t>
        </is>
      </c>
      <c r="P165" s="165" t="inlineStr">
        <is>
          <t>ข้อสอบจำลอง</t>
        </is>
      </c>
      <c r="Q165" s="165" t="inlineStr">
        <is>
          <t>Mock Rx20 UBU</t>
        </is>
      </c>
      <c r="R165" s="165" t="inlineStr"/>
    </row>
    <row r="166" ht="24" customHeight="1" s="49">
      <c r="A166" s="165" t="n">
        <v>164</v>
      </c>
      <c r="B166" s="166" t="inlineStr">
        <is>
          <t>ในการผลิต Azithromycin สามารถใช้สารใดเป็น Superdisintegrant</t>
        </is>
      </c>
      <c r="C166" s="166" t="inlineStr"/>
      <c r="D166" s="166" t="inlineStr">
        <is>
          <t>Pregelatinized starch</t>
        </is>
      </c>
      <c r="E166" s="166" t="inlineStr">
        <is>
          <t>Sodium lauryl sulfate</t>
        </is>
      </c>
      <c r="F166" s="166" t="inlineStr">
        <is>
          <t>Croscarmellose sodium</t>
        </is>
      </c>
      <c r="G166" s="166" t="inlineStr">
        <is>
          <t>HPMC</t>
        </is>
      </c>
      <c r="H166" s="166" t="inlineStr">
        <is>
          <t>Lactose</t>
        </is>
      </c>
      <c r="I166" s="165" t="n">
        <v>3</v>
      </c>
      <c r="J166" s="166" t="inlineStr">
        <is>
          <t>✅ คำตอบที่ถูกต้อง: ข้อ ค. Croscarmellose sodium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Croscarmellose sodium 💡 คำอธิบายและเหตุผลทางเภสัชกรรม:
💡 คำอธิบายและเหตุผลทางเภสัชกรรม:
การเลือก Croscarmellose sodium เป็นคำตอบที่ถูกต้องตามแนวทางการรักษามาตรฐาน เนื่องจาก เป็น Superdisintegrant ชนิด cross-linked carboxymethylcellulose พองตัวและดึงน้ำเข้าเม็ดยาผ่าน wicking and swelling
USP/NF, British Pharmacopoeia (BP) และ Remington: The Science and Practice of Pharmacy (หัวข้อ Tablet Manufacturing)
🔍 ข้ออื่นผิดเพราะอะไร:
• ข้อ ก. (Pregelatinized starch): Pregelatinized starch ไม่ตรงกับข้อบ่งใช้หรือกลไกการออกฤทธิ์ที่ถูกต้องตาม Thai Pharmacopoeia / USP &lt;1151&gt; GMP Guidelines
• ข้อ ข. (Sodium lauryl sulfate): Sodium lauryl sulfate ไม่ตรงกับข้อบ่งใช้หรือกลไกการออกฤทธิ์ที่ถูกต้องตาม Thai Pharmacopoeia / USP &lt;1151&gt; GMP Guidelines
• ข้อ ง. (HPMC): เป็น Hydroxypropyl methylcellulose ใช้เป็น Film coating polymer ที่ละลายในกระเพาะอาหาร และใช้เป็น Hydrophilic matrix สำหรับ sustained release tablets
• ข้อ จ. (Lactose): เป็น Diluent / Filler ยอดนิยม ละลายน้ำได้ดี ให้ mouthfeel ที่ดี แต่เกิด Maillard reaction (เม็ดยาเปลี่ยนเป็นสีน้ำตาล) เมื่อผสมกับ primary amine drugs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6" s="166" t="inlineStr"/>
      <c r="L166" s="166" t="inlineStr">
        <is>
          <t>Solid Dosage Forms</t>
        </is>
      </c>
      <c r="M166" s="166" t="inlineStr">
        <is>
          <t>Tablet Manufacturing</t>
        </is>
      </c>
      <c r="N166" s="165" t="inlineStr">
        <is>
          <t>Product</t>
        </is>
      </c>
      <c r="O166" s="166" t="inlineStr">
        <is>
          <t>ข้อ 26 (PLE_CC1_Key_Rx20_UBU.md)</t>
        </is>
      </c>
      <c r="P166" s="165" t="inlineStr">
        <is>
          <t>ข้อสอบจำลอง</t>
        </is>
      </c>
      <c r="Q166" s="165" t="inlineStr">
        <is>
          <t>Mock Rx20 UBU</t>
        </is>
      </c>
      <c r="R166" s="165" t="inlineStr"/>
    </row>
    <row r="167" ht="24" customHeight="1" s="49">
      <c r="A167" s="165" t="n">
        <v>165</v>
      </c>
      <c r="B167" s="166" t="inlineStr">
        <is>
          <t>การผสม Magnesium stearate กับ granule ในขั้นตอนสุดท้าย ใช้เครื่องมือใด</t>
        </is>
      </c>
      <c r="C167" s="166" t="inlineStr"/>
      <c r="D167" s="166" t="inlineStr">
        <is>
          <t>High speed mixer</t>
        </is>
      </c>
      <c r="E167" s="166" t="inlineStr">
        <is>
          <t>Planetary mixer</t>
        </is>
      </c>
      <c r="F167" s="166" t="inlineStr">
        <is>
          <t>Sigma blade mixer</t>
        </is>
      </c>
      <c r="G167" s="166" t="inlineStr">
        <is>
          <t>Double-cone mixer</t>
        </is>
      </c>
      <c r="H167" s="166" t="inlineStr">
        <is>
          <t>Roller compactor</t>
        </is>
      </c>
      <c r="I167" s="165" t="n">
        <v>2</v>
      </c>
      <c r="J167" s="166" t="inlineStr">
        <is>
          <t>✅ คำตอบที่ถูกต้อง: ข้อ ข. Planetary mixer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Planetary mixer 💡 คำอธิบายและเหตุผลทางเภสัชกรรม:
💡 คำอธิบายและเหตุผลทางเภสัชกรรม:
การเลือก Planetary mixer เป็นคำตอบที่ถูกต้องและสอดคล้องกับ evidence-based guidelines ของภาวะ Powders &amp; Granules โดยมี clinical efficacy สูงสุดในการรักษาและมี safety profile ที่เหมาะสม
USP/NF, British Pharmacopoeia (BP) และ Remington: The Science and Practice of Pharmacy (หัวข้อ Powders &amp; Granules)
🔍 ข้ออื่นผิดเพราะอะไร:
• ข้อ ก. (High speed mixer): High speed mixer ไม่ตรงกับหลักการ Pharmaceutical Technology สำหรับ Solid dosage form manufacturing
• ข้อ ค. (Sigma blade mixer): Sigma blade mixer ไม่ตรงกับหลักการ Pharmaceutical Technology สำหรับ Solid dosage form manufacturing
• ข้อ ง. (Double-cone mixer): Double-cone mixer ไม่ตรงกับหลักการ Pharmaceutical Technology สำหรับ Solid dosage form manufacturing
• ข้อ จ. (Roller compactor เรื่องที่ 5. Heart failure ผู้ป่วยชายอายุ 65 ปี มีอาการหอบเหนื่อย นอนราบไม่ได้ เดิมเป็นโรคความดันโลหิตสูงมา 4 ปี ใช้ยา Hydrochlorothiazide 25 mg ½ tab od pc - HR 80 bpm, BP 160/95 mmHg, RR 18 per min, BT 37 oC - Lung : fine crepitation - %LEFV 35% Scr 1.0 mg/dL BUN 10 mg/dLได้ยา Furosemide 40 mg IV และได้รับยากลับบ้าน ดังนี้): เป็น Thiazide diuretic ลด plasma volume แต่อาจทำให้เกิด hypokalemia, hyponatremia, hyperuricemia และ hyperglycemia และ efficacy ลดลงมากเมื่อ eGFR &lt; 30 mL/min
📖 Guideline อ้างอิง:
United States Pharmacopeia (USP-NF) General Chapter &lt;905&gt; Uniformity of Dosage Units and &lt;711&gt; Dissolution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7" s="166" t="inlineStr"/>
      <c r="L167" s="166" t="inlineStr">
        <is>
          <t>Solid Dosage Forms</t>
        </is>
      </c>
      <c r="M167" s="166" t="inlineStr">
        <is>
          <t>Powders &amp; Granules</t>
        </is>
      </c>
      <c r="N167" s="165" t="inlineStr">
        <is>
          <t>Product</t>
        </is>
      </c>
      <c r="O167" s="166" t="inlineStr">
        <is>
          <t>ข้อ 37 (PLE_CC1_Key_Rx20_UBU.md)</t>
        </is>
      </c>
      <c r="P167" s="165" t="inlineStr">
        <is>
          <t>ข้อสอบจำลอง</t>
        </is>
      </c>
      <c r="Q167" s="165" t="inlineStr">
        <is>
          <t>Mock Rx20 UBU</t>
        </is>
      </c>
      <c r="R167" s="165" t="inlineStr"/>
    </row>
    <row r="168" ht="24" customHeight="1" s="49">
      <c r="A168" s="165" t="n">
        <v>166</v>
      </c>
      <c r="B168" s="166" t="inlineStr">
        <is>
          <t>เพราะเหตุใด Omeprazole จึงต้องทำเป็น Enteric-coated tablet</t>
        </is>
      </c>
      <c r="C168" s="166" t="inlineStr"/>
      <c r="D168" s="166" t="inlineStr">
        <is>
          <t>Acid labile</t>
        </is>
      </c>
      <c r="E168" s="166" t="inlineStr">
        <is>
          <t>Heat labile</t>
        </is>
      </c>
      <c r="F168" s="166" t="inlineStr">
        <is>
          <t>high molecular weight</t>
        </is>
      </c>
      <c r="G168" s="166" t="inlineStr">
        <is>
          <t>short half-life</t>
        </is>
      </c>
      <c r="H168" s="166" t="inlineStr">
        <is>
          <t>lipophilicity</t>
        </is>
      </c>
      <c r="I168" s="165" t="n">
        <v>1</v>
      </c>
      <c r="J168" s="166" t="inlineStr">
        <is>
          <t>✅ คำตอบที่ถูกต้อง: ข้อ ก. Acid labile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Acid labile 💡 คำอธิบายและเหตุผลทางเภสัชกรรม:
💡 คำอธิบายและเหตุผลทางเภสัชกรรม:
การเลือก Acid labile เป็นคำตอบที่ถูกต้องและสอดคล้องกับ evidence-based guidelines ของภาวะ Tablet Coating โดยมี clinical efficacy สูงสุดในการรักษาและมี safety profile ที่เหมาะสม
USP/NF, British Pharmacopoeia (BP) และ Remington: The Science and Practice of Pharmacy (หัวข้อ Tablet Coating)
🔍 ข้ออื่นผิดเพราะอะไร:
• ข้อ ข. (Heat labile): Heat labile ไม่ตรงกับข้อบ่งใช้หรือกลไกการออกฤทธิ์ที่ถูกต้องตาม Thai Pharmacopoeia / USP &lt;1151&gt; GMP Guidelines
• ข้อ ค. (high molecular weight): high molecular weight ไม่ตรงกับข้อบ่งใช้หรือกลไกการออกฤทธิ์ที่ถูกต้องตาม Thai Pharmacopoeia / USP &lt;1151&gt; GMP Guidelines
• ข้อ ง. (short half-life): short half-life ไม่ตรงกับข้อบ่งใช้หรือกลไกการออกฤทธิ์ที่ถูกต้องตาม Thai Pharmacopoeia / USP &lt;1151&gt; GMP Guidelines
• ข้อ จ. (lipophilicity): lipophilicity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8" s="166" t="inlineStr"/>
      <c r="L168" s="166" t="inlineStr">
        <is>
          <t>Solid Dosage Forms</t>
        </is>
      </c>
      <c r="M168" s="166" t="inlineStr">
        <is>
          <t>Tablet Coating</t>
        </is>
      </c>
      <c r="N168" s="165" t="inlineStr">
        <is>
          <t>Product</t>
        </is>
      </c>
      <c r="O168" s="166" t="inlineStr">
        <is>
          <t>ข้อ 51 (PLE_CC1_Key_Rx20_UBU.md)</t>
        </is>
      </c>
      <c r="P168" s="165" t="inlineStr">
        <is>
          <t>ข้อสอบจำลอง</t>
        </is>
      </c>
      <c r="Q168" s="165" t="inlineStr">
        <is>
          <t>Mock Rx20 UBU</t>
        </is>
      </c>
      <c r="R168" s="165" t="inlineStr"/>
    </row>
    <row r="169" ht="24" customHeight="1" s="49">
      <c r="A169" s="165" t="n">
        <v>167</v>
      </c>
      <c r="B169" s="166" t="inlineStr">
        <is>
          <t>Metformin 500 mg tablet มีปัญหาน้ำหนักเม็ดยาไม่สม่ำเสมอแก้ปัญหาได้โดยวิธีเติมสารใด</t>
        </is>
      </c>
      <c r="C169" s="166" t="inlineStr"/>
      <c r="D169" s="166" t="inlineStr">
        <is>
          <t>Colloidal silicon dioxide + Talcum</t>
        </is>
      </c>
      <c r="E169" s="166" t="inlineStr">
        <is>
          <t>Lactose + Corn starch</t>
        </is>
      </c>
      <c r="F169" s="166" t="inlineStr">
        <is>
          <t>Sodium starch glycolate + …</t>
        </is>
      </c>
      <c r="G169" s="166" t="inlineStr">
        <is>
          <t>Magnesium stearte + Lactose</t>
        </is>
      </c>
      <c r="H169" s="166" t="inlineStr">
        <is>
          <t>Crosslinked PVP + ใส่ glidant เพื่อให้ยามีการไหลดีขึ้น เนื่องจากลักษณะการไหลของยามีผลต่อความสม่ำเสมอของการไหลของยาที่ผสมกับสารช่วยไหล ส่วน lubricant ช่วยไม่ให้ยามันติด hopper แต่ไม่สำคัญเท่า glidant 26 ข้อใดไม่ถูกต้องเกี่ยวกับ amlodipine</t>
        </is>
      </c>
      <c r="I169" s="165" t="n">
        <v>3</v>
      </c>
      <c r="J169" s="166" t="inlineStr">
        <is>
          <t>✅ คำตอบที่ถูกต้อง: ข้อ ค. Sodium starch glycolate + …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Sodium starch glycolate + … 💡 คำอธิบายและเหตุผลทางเภสัชกรรม:
💡 คำอธิบายและเหตุผลทางเภสัชกรรม:
เป็น amphoteric ถ้าเกิด hydrolysis ไปแล้วจะ COOH แล้วก็ตอนแตกตัวจะได้ประจุ - 2 ที่ แล้วก็มี NH 2 ที่ ผู้ป่วยหญิงคู่ มีอาการตกขาว ไม่มีกลิ่น ไม่มีฟอง มีอาการคันมาก เป็นมา 4 ครั้งในหนึ่งปี ใช้ clotrimazole
 เป็น Superdisintegrant กลไกหลักคือ rapid swelling (พองตัวอย่างรวดเร็ว) ในน้ำโดยไม่เกิด viscous gel layer ช่วยให้เม็ดยาแตกตัวภายในไม่กี่นาที
USP/NF, British Pharmacopoeia (BP) และ Remington: The Science and Practice of Pharmacy (หัวข้อ Tablet Manufacturing)
🔍 ข้ออื่นผิดเพราะอะไร:
• ข้อ ก. (Colloidal silicon dioxide + Talcum): เป็น Glidant และ Lubricant เสริม แต่มีคุณสมบัติ hydrophobic ต้องควบคุมปริมาณให้เหมาะสม (มักใช้ 1-5%)
• ข้อ ข. (Lactose + Corn starch): เป็น Diluent / Filler ยอดนิยม ละลายน้ำได้ดี ให้ mouthfeel ที่ดี แต่เกิด Maillard reaction (เม็ดยาเปลี่ยนเป็นสีน้ำตาล) เมื่อผสมกับ primary amine drugs
• ข้อ ง. (Magnesium stearte + Lactose): เป็น Diluent / Filler ยอดนิยม ละลายน้ำได้ดี ให้ mouthfeel ที่ดี แต่เกิด Maillard reaction (เม็ดยาเปลี่ยนเป็นสีน้ำตาล) เมื่อผสมกับ primary amine drugs
• ข้อ จ. (Crosslinked PVP + ใส่ glidant เพื่อให้ยามีการไหลดีขึ้น เนื่องจากลักษณะการไหลของยามีผลต่อความสม่ำเสมอของการไหลของยาที่ผสมกับสารช่วยไหล ส่วน lubricant ช่วยไม่ให้ยามันติด hopper แต่ไม่สำคัญเท่า glidant 26 ข้อใดไม่ถูกต้องเกี่ยวกับ amlodipine): เป็น DHP calcium channel blocker ขยายหลอดเลือด peripheral เด่น แต่ไม่มี class-specific renal protective effect ในผู้ป่วย DM with albuminuria เท่ากับ ACEI/ARB และอาจเกิด peripheral edema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9" s="166" t="inlineStr"/>
      <c r="L169" s="166" t="inlineStr">
        <is>
          <t>Solid Dosage Forms</t>
        </is>
      </c>
      <c r="M169" s="166" t="inlineStr">
        <is>
          <t>Tablet Manufacturing</t>
        </is>
      </c>
      <c r="N169" s="165" t="inlineStr">
        <is>
          <t>Product</t>
        </is>
      </c>
      <c r="O169" s="166" t="inlineStr">
        <is>
          <t>ข้อ 25 (PLE_CC1_Key_Rx20_UBU.md)</t>
        </is>
      </c>
      <c r="P169" s="165" t="inlineStr">
        <is>
          <t>ข้อสอบจำลอง</t>
        </is>
      </c>
      <c r="Q169" s="165" t="inlineStr">
        <is>
          <t>Mock Rx20 UBU</t>
        </is>
      </c>
      <c r="R169" s="165" t="inlineStr"/>
    </row>
    <row r="170" ht="24" customHeight="1" s="49">
      <c r="A170" s="165" t="n">
        <v>168</v>
      </c>
      <c r="B170" s="166" t="inlineStr">
        <is>
          <t>dosage form ของ clotrimazole vaginal tablet สามารถเรียกอีกชื่อหนึ่งได้ว่าอะไร</t>
        </is>
      </c>
      <c r="C170" s="166" t="inlineStr"/>
      <c r="D170" s="166" t="inlineStr">
        <is>
          <t>lozenges</t>
        </is>
      </c>
      <c r="E170" s="166" t="inlineStr">
        <is>
          <t>troches</t>
        </is>
      </c>
      <c r="F170" s="166" t="inlineStr">
        <is>
          <t>pessaries</t>
        </is>
      </c>
      <c r="G170" s="166" t="inlineStr">
        <is>
          <t>enemas</t>
        </is>
      </c>
      <c r="H170" s="166" t="inlineStr">
        <is>
          <t>pills</t>
        </is>
      </c>
      <c r="I170" s="165" t="n">
        <v>3</v>
      </c>
      <c r="J170" s="166" t="inlineStr">
        <is>
          <t>✅ คำตอบที่ถูกต้อง: ข้อ ค. pessaries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pessaries 💡 คำอธิบายและเหตุผลทางเภสัชกรรม:
💡 คำอธิบายและเหตุผลทางเภสัชกรรม:
การเลือก pessaries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ก. (lozenges): lozenges ไม่ตรงกับข้อบ่งใช้หรือกลไกการออกฤทธิ์ที่ถูกต้องตาม Thai Pharmacopoeia / USP &lt;1151&gt; GMP Guidelines
• ข้อ ข. (troches): troches ไม่ตรงกับข้อบ่งใช้หรือกลไกการออกฤทธิ์ที่ถูกต้องตาม Thai Pharmacopoeia / USP &lt;1151&gt; GMP Guidelines
• ข้อ ง. (enemas): enemas ไม่ตรงกับข้อบ่งใช้หรือกลไกการออกฤทธิ์ที่ถูกต้องตาม Thai Pharmacopoeia / USP &lt;1151&gt; GMP Guidelines
• ข้อ จ. (pills): pills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0" s="166" t="inlineStr"/>
      <c r="L170" s="166" t="inlineStr">
        <is>
          <t>Solid Dosage Forms</t>
        </is>
      </c>
      <c r="M170" s="166" t="inlineStr">
        <is>
          <t>Tablet Manufacturing</t>
        </is>
      </c>
      <c r="N170" s="165" t="inlineStr">
        <is>
          <t>Product</t>
        </is>
      </c>
      <c r="O170" s="166" t="inlineStr">
        <is>
          <t>ข้อ 34 (PLE_CC1_Key_Rx20_UBU.md)</t>
        </is>
      </c>
      <c r="P170" s="165" t="inlineStr">
        <is>
          <t>ข้อสอบจำลอง</t>
        </is>
      </c>
      <c r="Q170" s="165" t="inlineStr">
        <is>
          <t>Mock Rx20 UBU</t>
        </is>
      </c>
      <c r="R170" s="165" t="inlineStr"/>
    </row>
    <row r="171" ht="24" customHeight="1" s="49">
      <c r="A171" s="165" t="n">
        <v>169</v>
      </c>
      <c r="B171" s="166" t="inlineStr">
        <is>
          <t>ให้สูตรตำรับ Finasteride 5 mg tablet Finasteride 5 mg tablet Finasteride Spray dried Lactose Talcum Magnesium stearate Film coating solution HPMC, PVP, Talc, Water หากพบว่า film ร่อนหลุดออกจากเม็ดได้ง่าย น่าจะเกิดจากสาเหตุใด</t>
        </is>
      </c>
      <c r="C171" s="166" t="inlineStr"/>
      <c r="D171" s="166" t="inlineStr">
        <is>
          <t>เม็ดยามีความ Hydrophobic มากเกินไป</t>
        </is>
      </c>
      <c r="E171" s="166" t="inlineStr">
        <is>
          <t>ตำรับฟิล์มขาด Plasticizer</t>
        </is>
      </c>
      <c r="F171" s="166" t="inlineStr">
        <is>
          <t>ตำรับฟิล์มขาด Anti-tacking agent</t>
        </is>
      </c>
      <c r="G171" s="166" t="inlineStr">
        <is>
          <t>ความเข้มข้นของตำรับฟิล์มน้อยเกินไป</t>
        </is>
      </c>
      <c r="H171" s="166" t="inlineStr">
        <is>
          <t>เม็ดยาชื้นเกินไป การเตรียมฟิล์มเคลือบยา ส่วนประกอบสำคัญให้น้ำยาเคลือบดี ไม่ขาดร่อนคือการใส่ plasticizer</t>
        </is>
      </c>
      <c r="I171" s="165" t="n">
        <v>2</v>
      </c>
      <c r="J171" s="166" t="inlineStr">
        <is>
          <t>✅ คำตอบที่ถูกต้อง: ข้อ ข. ตำรับฟิล์มขาด Plasticizer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ตำรับฟิล์มขาด Plasticizer 💡 คำอธิบายและเหตุผลทางเภสัชกรรม:
💡 คำอธิบายและเหตุผลทางเภสัชกรรม:
เพื่อให้น้ำยายืดหยุ่นพอจะคลุมยาได้ทั้งเม็ด ตัวอย่างเช่น PEG, PG, Castor oil, Dibutyl sebacate เป็นต้น
USP/NF, British Pharmacopoeia (BP) และ Remington: The Science and Practice of Pharmacy (หัวข้อ Tablet Coating)
🔍 ข้ออื่นผิดเพราะอะไร:
• ข้อ ก. (เม็ดยามีความ Hydrophobic มากเกินไป): เม็ดยามีความ Hydrophobic มากเกินไป ไม่ตรงกับข้อบ่งใช้หรือกลไกการออกฤทธิ์ที่ถูกต้องตาม Thai Pharmacopoeia / USP &lt;1151&gt; GMP Guidelines
• ข้อ ค. (ตำรับฟิล์มขาด Anti-tacking agent): ตำรับฟิล์มขาด Anti-tacking agent ไม่ตรงกับข้อบ่งใช้หรือกลไกการออกฤทธิ์ที่ถูกต้องตาม Thai Pharmacopoeia / USP &lt;1151&gt; GMP Guidelines
• ข้อ ง. (ความเข้มข้นของตำรับฟิล์มน้อยเกินไป): ความเข้มข้นของตำรับฟิล์มน้อยเกินไป ไม่ตรงกับข้อบ่งใช้หรือกลไกการออกฤทธิ์ที่ถูกต้องตาม Thai Pharmacopoeia / USP &lt;1151&gt; GMP Guidelines
• ข้อ จ. (เม็ดยาชื้นเกินไป การเตรียมฟิล์มเคลือบยา ส่วนประกอบสำคัญให้น้ำยาเคลือบดี ไม่ขาดร่อนคือการใส่ plasticizer): เม็ดยาชื้นเกินไป การเตรียมฟิล์มเคลือบยา ส่วนประกอบสำคัญให้น้ำยาเคลือบดี ไม่ขาดร่อนคือการใส่ plasticizer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1" s="166" t="inlineStr"/>
      <c r="L171" s="166" t="inlineStr">
        <is>
          <t>Solid Dosage Forms</t>
        </is>
      </c>
      <c r="M171" s="166" t="inlineStr">
        <is>
          <t>Tablet Coating</t>
        </is>
      </c>
      <c r="N171" s="165" t="inlineStr">
        <is>
          <t>Product</t>
        </is>
      </c>
      <c r="O171" s="166" t="inlineStr">
        <is>
          <t>ข้อ 70 (PLE_CC1_Key_Rx20_UBU.md)</t>
        </is>
      </c>
      <c r="P171" s="165" t="inlineStr">
        <is>
          <t>ข้อสอบจำลอง</t>
        </is>
      </c>
      <c r="Q171" s="165" t="inlineStr">
        <is>
          <t>Mock Rx20 UBU</t>
        </is>
      </c>
      <c r="R171" s="165" t="inlineStr"/>
    </row>
    <row r="172" ht="24" customHeight="1" s="49">
      <c r="A172" s="165" t="n">
        <v>170</v>
      </c>
      <c r="B172" s="166" t="inlineStr">
        <is>
          <t>Magnesium stearate ทำหน้าที่อะไร</t>
        </is>
      </c>
      <c r="C172" s="166" t="inlineStr"/>
      <c r="D172" s="166" t="inlineStr">
        <is>
          <t>เพิ่มมวลของเม็ดยา</t>
        </is>
      </c>
      <c r="E172" s="166" t="inlineStr">
        <is>
          <t>ทำให้เม็ดยาแข็งขึ้น</t>
        </is>
      </c>
      <c r="F172" s="166" t="inlineStr">
        <is>
          <t>ทำให้เม็ดยาเกาะกันได้ดีขึ้น</t>
        </is>
      </c>
      <c r="G172" s="166" t="inlineStr">
        <is>
          <t>ช่วยทำให้เม็ดยามีความแข็งมากขึ้น</t>
        </is>
      </c>
      <c r="H172" s="166" t="inlineStr">
        <is>
          <t>ทำให้ไม่ติด punch-die</t>
        </is>
      </c>
      <c r="I172" s="165" t="n">
        <v>5</v>
      </c>
      <c r="J172" s="166" t="inlineStr">
        <is>
          <t>✅ คำตอบที่ถูกต้อง: ข้อ จ. ทำให้ไม่ติด punch-die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ทำให้ไม่ติด punch-die 💡 คำอธิบายและเหตุผลทางเภสัชกรรม:
💡 คำอธิบายและเหตุผลทางเภสัชกรรม:
การเลือก ทำให้ไม่ติด punch-die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ก. (เพิ่มมวลของเม็ดยา): เพิ่มมวลของเม็ดยา ไม่ตรงกับข้อบ่งใช้หรือกลไกการออกฤทธิ์ที่ถูกต้องตาม Thai Pharmacopoeia / USP &lt;1151&gt; GMP Guidelines
• ข้อ ข. (ทำให้เม็ดยาแข็งขึ้น): ทำให้เม็ดยาแข็งขึ้น ไม่ตรงกับข้อบ่งใช้หรือกลไกการออกฤทธิ์ที่ถูกต้องตาม Thai Pharmacopoeia / USP &lt;1151&gt; GMP Guidelines
• ข้อ ค. (ทำให้เม็ดยาเกาะกันได้ดีขึ้น): ทำให้เม็ดยาเกาะกันได้ดีขึ้น ไม่ตรงกับข้อบ่งใช้หรือกลไกการออกฤทธิ์ที่ถูกต้องตาม Thai Pharmacopoeia / USP &lt;1151&gt; GMP Guidelines
• ข้อ ง. (ช่วยทำให้เม็ดยามีความแข็งมากขึ้น): ช่วยทำให้เม็ดยามีความแข็งมากขึ้น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2" s="166" t="inlineStr"/>
      <c r="L172" s="166" t="inlineStr">
        <is>
          <t>Solid Dosage Forms</t>
        </is>
      </c>
      <c r="M172" s="166" t="inlineStr">
        <is>
          <t>Tablet Manufacturing</t>
        </is>
      </c>
      <c r="N172" s="165" t="inlineStr">
        <is>
          <t>Product</t>
        </is>
      </c>
      <c r="O172" s="166" t="inlineStr">
        <is>
          <t>ข้อ 88 (PLE_CC1_Key_Rx20_UBU.md)</t>
        </is>
      </c>
      <c r="P172" s="165" t="inlineStr">
        <is>
          <t>ข้อสอบจำลอง</t>
        </is>
      </c>
      <c r="Q172" s="165" t="inlineStr">
        <is>
          <t>Mock Rx20 UBU</t>
        </is>
      </c>
      <c r="R172" s="165" t="inlineStr"/>
    </row>
    <row r="173" ht="24" customHeight="1" s="49">
      <c r="A173" s="165" t="n">
        <v>171</v>
      </c>
      <c r="B173" s="166" t="inlineStr">
        <is>
          <t>ยาเม็ดสีฟ้าขาว แบ่งจากบริษัท A บรรจุใส่กระปุก 3 กระปุก โดยติดฉลากใหม่ว่า “พอนสะแตน”</t>
        </is>
      </c>
      <c r="C173" s="166" t="inlineStr"/>
      <c r="D173" s="166" t="inlineStr">
        <is>
          <t>Enteric Coating with Cellulose acetate phthalate (CAP)</t>
        </is>
      </c>
      <c r="E173" s="166" t="inlineStr">
        <is>
          <t>Hard Gelatin Capsule filling</t>
        </is>
      </c>
      <c r="F173" s="166" t="inlineStr">
        <is>
          <t>Soft Gelatin Capsule encapsulation</t>
        </is>
      </c>
      <c r="G173" s="166" t="inlineStr">
        <is>
          <t>Microcrystalline cellulose</t>
        </is>
      </c>
      <c r="H173" s="166" t="inlineStr">
        <is>
          <t>Magnesium stearate (Lubricant 1%)</t>
        </is>
      </c>
      <c r="I173" s="165" t="n">
        <v>1</v>
      </c>
      <c r="J173" s="166" t="inlineStr">
        <is>
          <t>✅ คำตอบที่ถูกต้อง: ข้อ ก. Enteric Coating with Cellulose acetate phthalate (CAP)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Enteric Coating with Cellulose acetate phthalate (CAP) 💡 คำอธิบายและเหตุผลทางเภสัชกรรม:
💡 คำอธิบายและเหตุผลทางเภสัชกรรม:
การเลือก Enteric Coating with Cellulose acetate phthalate (CAP) เป็นคำตอบที่ถูกต้องตามแนวทางการรักษามาตรฐาน เนื่องจาก เป็น Enteric coating polymer ที่ไม่ละลายในสภาวะกรดของกระเพาะอาหาร (pH  Disintegration,  Uniformity of Dosage Units &amp; Remington (Solid Dosage Forms)
🔍 ข้ออื่นผิดเพราะอะไร:
• ข้อ ข. (Hard Gelatin Capsule filling): Hard Gelatin Capsule filling ไม่ตรงกับข้อบ่งใช้หรือกลไกการออกฤทธิ์ที่ถูกต้องตาม Thai Pharmacopoeia / USP &lt;1151&gt; GMP Guidelines
• ข้อ ค. (Soft Gelatin Capsule encapsulation): Soft Gelatin Capsule encapsulation ไม่ตรงกับข้อบ่งใช้หรือกลไกการออกฤทธิ์ที่ถูกต้องตาม Thai Pharmacopoeia / USP &lt;1151&gt; GMP Guidelines
• ข้อ ง. (Microcrystalline cellulose): MCC (Avicel) เป็น direct compression excipient ที่มี excellent compressibility และ disintegrant properties ใช้ใน tablet/capsule formulation
• ข้อ จ.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3" s="166" t="inlineStr"/>
      <c r="L173" s="166" t="inlineStr">
        <is>
          <t>Solid Dosage Forms</t>
        </is>
      </c>
      <c r="M173" s="166" t="inlineStr">
        <is>
          <t>Tablet Manufacturing</t>
        </is>
      </c>
      <c r="N173" s="165" t="inlineStr">
        <is>
          <t>Product</t>
        </is>
      </c>
      <c r="O173" s="166" t="inlineStr">
        <is>
          <t>ข้อ 2 (PLE_CC1_Key_Rx20_UBU.md)</t>
        </is>
      </c>
      <c r="P173" s="165" t="inlineStr">
        <is>
          <t>ข้อสอบจำลอง</t>
        </is>
      </c>
      <c r="Q173" s="165" t="inlineStr">
        <is>
          <t>Mock Rx20 UBU</t>
        </is>
      </c>
      <c r="R173" s="165" t="inlineStr"/>
    </row>
    <row r="174" ht="24" customHeight="1" s="49">
      <c r="A174" s="165" t="n">
        <v>172</v>
      </c>
      <c r="B174" s="166" t="inlineStr">
        <is>
          <t>ยาเม็ดกลมสีเหลือง และเม็ดกลมสีขาว จัดเป็นชุดใส่ซอง เตรียมไว้ล่วงหน้า เขียนฉลากว่า แก้ปวด จำนวน 36 ซอง</t>
        </is>
      </c>
      <c r="C174" s="166" t="inlineStr"/>
      <c r="D174" s="166" t="inlineStr">
        <is>
          <t>Microcrystalline cellulose</t>
        </is>
      </c>
      <c r="E174" s="166" t="inlineStr">
        <is>
          <t>Magnesium stearate (Lubricant 1%)</t>
        </is>
      </c>
      <c r="F174" s="166" t="inlineStr">
        <is>
          <t>Sodium starch glycolate (Superdisintegrant)</t>
        </is>
      </c>
      <c r="G174" s="166" t="inlineStr">
        <is>
          <t>Direct Compression tableting method</t>
        </is>
      </c>
      <c r="H174" s="166" t="inlineStr">
        <is>
          <t>Wet Granulation tableting method</t>
        </is>
      </c>
      <c r="I174" s="165" t="n">
        <v>1</v>
      </c>
      <c r="J174" s="166" t="inlineStr">
        <is>
          <t>✅ คำตอบที่ถูกต้อง: ข้อ ก. Microcrystalline cellulose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Microcrystalline cellulose 💡 คำอธิบายและเหตุผลทางเภสัชกรรม:
💡 คำอธิบายและเหตุผลทางเภสัชกรรม:
การเลือก Microcrystalline cellulose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(Magnesium stearate (Lubricant 1%)):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ค.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ง. (Direct Compression tableting method): Direct compression เป็นวิธีที่เร็วสุด ประหยัดสุด ต้องการ excipients ที่มี good flow และ compressibility สูง เช่น MCC, lactose
• ข้อ จ. (Wet Granulation tableting method): Wet granulation เพิ่ม flowability, compressibility โดยใช้ binder liquid สร้าง granules เหมาะสำหรับยาที่ไม่ทนความชื้นไม่ได้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4" s="166" t="inlineStr"/>
      <c r="L174" s="166" t="inlineStr">
        <is>
          <t>Solid Dosage Forms</t>
        </is>
      </c>
      <c r="M174" s="166" t="inlineStr">
        <is>
          <t>Tablet Manufacturing</t>
        </is>
      </c>
      <c r="N174" s="165" t="inlineStr">
        <is>
          <t>Product</t>
        </is>
      </c>
      <c r="O174" s="166" t="inlineStr">
        <is>
          <t>ข้อ 3 (PLE_CC1_Key_Rx20_UBU.md)</t>
        </is>
      </c>
      <c r="P174" s="165" t="inlineStr">
        <is>
          <t>ข้อสอบจำลอง</t>
        </is>
      </c>
      <c r="Q174" s="165" t="inlineStr">
        <is>
          <t>Mock Rx20 UBU</t>
        </is>
      </c>
      <c r="R174" s="165" t="inlineStr"/>
    </row>
    <row r="175" ht="24" customHeight="1" s="49">
      <c r="A175" s="165" t="n">
        <v>173</v>
      </c>
      <c r="B175" s="166" t="inlineStr">
        <is>
          <t>ยาเม็ด Dextrometophan 15 mg ข้างขวดระบุ Reg 89/38, Lot No. 2220361, MFG 21/8/2009, EXP 21/08/2014 ช่วงเวลาตรวจ ไม่พบภญ. ก พบเฉพาะนาง ข เป็นผู้ช่วย และมีนาย ค (บิดา) เฝ้าร้าน เจ้าหน้าที่ได้ล่อซื้อยา indomethacin โดยมี นาง ข เป็นผู้ขายให้ ตรวจสอบพบว่า ภญ. ก ยินยอมให้มีการขายอยู่แล้วเป็นประจำ และจากการตรวจสอบไม่พบการจัดทำบัญชีซื้อขายยาอันตราย</t>
        </is>
      </c>
      <c r="C175" s="166" t="inlineStr"/>
      <c r="D175" s="166" t="inlineStr">
        <is>
          <t>Direct Compression tableting method</t>
        </is>
      </c>
      <c r="E175" s="166" t="inlineStr">
        <is>
          <t>Wet Granulation tableting method</t>
        </is>
      </c>
      <c r="F175" s="166" t="inlineStr">
        <is>
          <t>Dry Granulation (Roller Compaction)</t>
        </is>
      </c>
      <c r="G175" s="166" t="inlineStr">
        <is>
          <t>Fluidized Bed Granulation</t>
        </is>
      </c>
      <c r="H175" s="166" t="inlineStr">
        <is>
          <t>Film Coating with Hydroxypropyl methylcellulose (HPMC)</t>
        </is>
      </c>
      <c r="I175" s="165" t="n">
        <v>1</v>
      </c>
      <c r="J175" s="166" t="inlineStr">
        <is>
          <t>✅ คำตอบที่ถูกต้อง: ข้อ ก. Direct Compression tableting method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Direct Compression tableting method 💡 คำอธิบายและเหตุผลทางเภสัชกรรม:
💡 คำอธิบายและเหตุผลทางเภสัชกรรม:
การเลือก Direct Compression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ข. (Wet Granulation tableting method): Wet granulation เพิ่ม flowability, compressibility โดยใช้ binder liquid สร้าง granules เหมาะสำหรับยาที่ไม่ทนความชื้นไม่ได้
• ข้อ ค. (Dry Granulation (Roller Compaction)): Dry granulation ใช้ slugging หรือ roller compaction ไม่ใช้ liquid binder เหมาะสำหรับยาที่ moisture/heat sensitive
• ข้อ ง. (Fluidized Bed Granulation): Fluidized Bed Granulation ไม่ตรงกับข้อบ่งใช้หรือกลไกการออกฤทธิ์ที่ถูกต้องตาม Thai Pharmacopoeia / USP &lt;1151&gt; GMP Guidelines
• ข้อ จ. (Film Coating with Hydroxypropyl methylcellulose (HPMC)): เป็น Hydroxypropyl methylcellulose ใช้เป็น Film coating polymer ที่ละลายในกระเพาะอาหาร และใช้เป็น Hydrophilic matrix สำหรับ sustained release tablets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5" s="166" t="inlineStr"/>
      <c r="L175" s="166" t="inlineStr">
        <is>
          <t>Solid Dosage Forms</t>
        </is>
      </c>
      <c r="M175" s="166" t="inlineStr">
        <is>
          <t>Tablet Manufacturing</t>
        </is>
      </c>
      <c r="N175" s="165" t="inlineStr">
        <is>
          <t>Product</t>
        </is>
      </c>
      <c r="O175" s="166" t="inlineStr">
        <is>
          <t>ข้อ 4 (PLE_CC1_Key_Rx20_UBU.md)</t>
        </is>
      </c>
      <c r="P175" s="165" t="inlineStr">
        <is>
          <t>ข้อสอบจำลอง</t>
        </is>
      </c>
      <c r="Q175" s="165" t="inlineStr">
        <is>
          <t>Mock Rx20 UBU</t>
        </is>
      </c>
      <c r="R175" s="165" t="inlineStr"/>
    </row>
    <row r="176" ht="24" customHeight="1" s="49">
      <c r="A176" s="165" t="n">
        <v>174</v>
      </c>
      <c r="B176" s="166" t="inlineStr">
        <is>
          <t>กรณีพบยาเม็ดฟ้าขาว บรรจุกระปุก ฉลากระบุ “พอนสะแตน” ใครผิด ผิดอย่างไร</t>
        </is>
      </c>
      <c r="C176" s="166" t="inlineStr"/>
      <c r="D176" s="166" t="inlineStr">
        <is>
          <t>นาย ค ผิด ฐานขายยาปลอม</t>
        </is>
      </c>
      <c r="E176" s="166" t="inlineStr">
        <is>
          <t>นาง ข ผิด ฐานขายยาปลอม</t>
        </is>
      </c>
      <c r="F176" s="166" t="inlineStr">
        <is>
          <t>ภญ. ก ผิด ฐานผลิตยาปลอม</t>
        </is>
      </c>
      <c r="G176" s="166" t="inlineStr">
        <is>
          <t>ภญ. ก ผิด ฐานผลิตยาที่ไม่ได้ขึ้นทะเบียน</t>
        </is>
      </c>
      <c r="H176" s="166" t="inlineStr">
        <is>
          <t>ภญ. ก ผิด ฐานฉลากไม่ครบถ้วน</t>
        </is>
      </c>
      <c r="I176" s="165" t="n">
        <v>3</v>
      </c>
      <c r="J176" s="166" t="inlineStr">
        <is>
          <t>✅ คำตอบที่ถูกต้อง: ข้อ ค. ภญ. ก ผิด ฐานผลิตยาปลอม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ภญ. ก ผิด ฐานผลิตยาปลอม 💡 คำอธิบายและเหตุผลทางเภสัชกรรม:
💡 คำอธิบายและเหตุผลทางเภสัชกรรม:
การเลือก ภญ. ก ผิด ฐานผลิตยาปลอม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ก. (นาย ค ผิด ฐานขายยาปลอม): นาย ค ผิด ฐานขายยาปลอม ไม่ตรงกับข้อบ่งใช้หรือกลไกการออกฤทธิ์ที่ถูกต้องตาม Thai Pharmacopoeia / USP &lt;1151&gt; GMP Guidelines
• ข้อ ข. (นาง ข ผิด ฐานขายยาปลอม): นาง ข ผิด ฐานขายยาปลอม ไม่ตรงกับข้อบ่งใช้หรือกลไกการออกฤทธิ์ที่ถูกต้องตาม Thai Pharmacopoeia / USP &lt;1151&gt; GMP Guidelines
• ข้อ ง. (ภญ. ก ผิด ฐานผลิตยาที่ไม่ได้ขึ้นทะเบียน): ภญ. ก ผิด ฐานผลิตยาที่ไม่ได้ขึ้นทะเบียน ไม่ตรงกับข้อบ่งใช้หรือกลไกการออกฤทธิ์ที่ถูกต้องตาม Thai Pharmacopoeia / USP &lt;1151&gt; GMP Guidelines
• ข้อ จ. (ภญ. ก ผิด ฐานฉลากไม่ครบถ้วน): ภญ. ก ผิด ฐานฉลากไม่ครบถ้วน ไม่ตรงกับข้อบ่งใช้หรือกลไกการออกฤทธิ์ที่ถูกต้องตาม Thai Pharmacopoeia / USP &lt;1151&gt;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6" s="166" t="inlineStr"/>
      <c r="L176" s="166" t="inlineStr">
        <is>
          <t>Solid Dosage Forms</t>
        </is>
      </c>
      <c r="M176" s="166" t="inlineStr">
        <is>
          <t>Tablet Manufacturing</t>
        </is>
      </c>
      <c r="N176" s="165" t="inlineStr">
        <is>
          <t>Product</t>
        </is>
      </c>
      <c r="O176" s="166" t="inlineStr">
        <is>
          <t>ข้อ 111 (PLE_CC1_Key_Rx20_UBU.md)</t>
        </is>
      </c>
      <c r="P176" s="165" t="inlineStr">
        <is>
          <t>ข้อสอบจำลอง</t>
        </is>
      </c>
      <c r="Q176" s="165" t="inlineStr">
        <is>
          <t>Mock Rx20 UBU</t>
        </is>
      </c>
      <c r="R176" s="165" t="inlineStr"/>
    </row>
    <row r="177" ht="24" customHeight="1" s="49">
      <c r="A177" s="165" t="n">
        <v>175</v>
      </c>
      <c r="B177" s="166" t="inlineStr">
        <is>
          <t>ตำรับ calcium carbonate effervescent tablet เอาออกจากขวดพบว่าเกิดการเยิ้มเหลว เหนียว เกิดจากปริมาณสารใดมากเกินไปในตำรับ</t>
        </is>
      </c>
      <c r="C177" s="166" t="inlineStr"/>
      <c r="D177" s="166" t="inlineStr">
        <is>
          <t>Citric acid</t>
        </is>
      </c>
      <c r="E177" s="166" t="inlineStr">
        <is>
          <t>Tartaric acid</t>
        </is>
      </c>
      <c r="F177" s="166" t="inlineStr">
        <is>
          <t>Sodium bicarbinate</t>
        </is>
      </c>
      <c r="G177" s="166" t="inlineStr">
        <is>
          <t>Sodium carbonate</t>
        </is>
      </c>
      <c r="H177" s="166" t="inlineStr">
        <is>
          <t>Calcium carbonate</t>
        </is>
      </c>
      <c r="I177" s="165" t="n">
        <v>4</v>
      </c>
      <c r="J177" s="166" t="inlineStr">
        <is>
          <t>✅ คำตอบที่ถูกต้อง: ข้อ ง. Sodium carbonate
💡 Background:
การคำนวณทางเภสัชกรรมต้องอาศัยความแม่นยำในการแปลงหน่วยความเข้มข้น, mEq, mosmol และ rate of infusion เพื่อความปลอดภัยของผู้ป่วย
🎯 ทำไมข้อนี้ถึงถูก:
Sodium carbonate 💡 คำอธิบายและเหตุผลทางเภสัชกรรม:
💡 คำอธิบายและเหตุผลทางเภสัชกรรม:
วิตามิน E Tocopherols และ tocotrienol น้ำมันถั่วเหลือง น้ำมันจมูกข้าว น้ามันดอกทานตะวัน ไข่ เนื้อสัตว์ ซึ่งผู้ป่วยมีประวัติเป็นๆหายๆ ร่วมกับมารดามีประวัติเป็นโรคภูมิแพ้และโรคหืด และเมื่อตกสะเก็ดเป็นสีเหลือง การวินิจฉัยผู้ป่วยที่เป็นเบาหวาน ตาม ADA 2018 คือ จะถือว่าผู้ป่วยเป็นเบาหวานเมื่อม่ีข้อใดข้อหนึ่งต่อไปนี้ ที่ไม่ต้องปรับขนาดยาในผู้ป่วยไตวายเรื้อรังมีเพียง 1 ชนิดคือ Linagliptin ส่วนข้ออื่นๆคือ class effect
USP/NF, British Pharmacopoeia (BP) และ Remington: The Science and Practice of Pharmacy (หัวข้อ Tablet Manufacturing)
🔍 ข้ออื่นผิดเพราะอะไร:
• ข้อ ก. (Citric acid): Citric acid ไม่ตรงกับข้อบ่งใช้หรือกลไกการออกฤทธิ์ที่ถูกต้องตาม Thai Pharmacopoeia / USP &lt;1151&gt; GMP Guidelines
• ข้อ ข. (Tartaric acid): Tartaric acid ไม่ตรงกับข้อบ่งใช้หรือกลไกการออกฤทธิ์ที่ถูกต้องตาม Thai Pharmacopoeia / USP &lt;1151&gt; GMP Guidelines
• ข้อ ค. (Sodium bicarbinate): Sodium bicarbinate ไม่ตรงกับข้อบ่งใช้หรือกลไกการออกฤทธิ์ที่ถูกต้องตาม Thai Pharmacopoeia / USP &lt;1151&gt; GMP Guidelines
• ข้อ จ. (Calcium carbonate สถานการณ์ที่ 2 เรื่อง Asthma with Allergic rhinitis ผู้ป่วยหญิง อายุ 40 ปี มีโรคประจำตัว Asthma และภูมิแพ้จมูกอักเสบ มาด้วยอาการหอบ ไอ เหนื่อย ช่วงนี้เป็นมากขึ้น เป็นเกือบทุกวันในตอนกลางวัน มีหอบกลางคืน 2 ครั้ง/เดือน ยาที่ใช้อยู่มี Salbutamol และ Formoterol ข้อ 1 ควรปรับเปลี่ยนการรักษาในผู้ป่วยรายนี้อย่างไร): เป็น Short-acting beta-2 agonist (SABA) ออกฤทธิ์เร็วเป็น bronchodilator สำหรับ acute relief แต่ CPG (GINA) ปัจจุบันไม่แนะนำให้ใช้เดี่ยวๆ โดยไม่มี ICS เพราะเพิ่มความเสี่ยง severe exacerbation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7" s="166" t="inlineStr"/>
      <c r="L177" s="166" t="inlineStr">
        <is>
          <t>Solid Dosage Forms</t>
        </is>
      </c>
      <c r="M177" s="166" t="inlineStr">
        <is>
          <t>Tablet Manufacturing</t>
        </is>
      </c>
      <c r="N177" s="165" t="inlineStr">
        <is>
          <t>Product</t>
        </is>
      </c>
      <c r="O177" s="166" t="inlineStr">
        <is>
          <t>ข้อ 8 (PLE_CC1_Key_Rx20_UBU.md)</t>
        </is>
      </c>
      <c r="P177" s="165" t="inlineStr">
        <is>
          <t>ข้อสอบจำลอง</t>
        </is>
      </c>
      <c r="Q177" s="165" t="inlineStr">
        <is>
          <t>Mock Rx20 UBU</t>
        </is>
      </c>
      <c r="R177" s="165" t="inlineStr"/>
    </row>
    <row r="178" ht="24" customHeight="1" s="49">
      <c r="A178" s="165" t="n">
        <v>176</v>
      </c>
      <c r="B178" s="166" t="inlineStr">
        <is>
          <t>ตำรับอื่นๆ: ภายใน 30 วัน หรือตามระยะเวลาการรักษา ให้เลือกเวลาที่สั้นกว่า แต่หากมีการศึกษาว่าใช้ได้นานกว่า 30 วัน ก็ให้ยืดอายุออกไปได้ เช่น diazepam suppositories จาก tablet หรือ USP powder (EXP 12/2/63) ระยะเวลาการรักษา 2 สัปดาห์ ข้อ 27 ศึกษาความคุ้มค่าทางเศรษฐศาสตร์ของยาใหม่และ placebo ในการศึกษาท้องผูกและมะเร็งข้อใดถูกต้อง</t>
        </is>
      </c>
      <c r="C178" s="166" t="inlineStr"/>
      <c r="D178" s="166" t="inlineStr">
        <is>
          <t>ไม่สามารถทำการศึกษาไปข้างหน้าได้</t>
        </is>
      </c>
      <c r="E178" s="166" t="inlineStr">
        <is>
          <t>ใช้การศึกษา cost - analysis</t>
        </is>
      </c>
      <c r="F178" s="166" t="inlineStr">
        <is>
          <t>ดูผล QALY เป็นการศึกษาแบบ Cost - benefit</t>
        </is>
      </c>
      <c r="G178" s="166" t="inlineStr">
        <is>
          <t>ค่าเดินทางไปรักษาเป็นต้นทุนทางอ้อม</t>
        </is>
      </c>
      <c r="H178" s="166" t="inlineStr">
        <is>
          <t>ต้นทุนทางตรงเมื่อผ่านไป 1 ปี ต้องคำนวณค่าลด (discount)</t>
        </is>
      </c>
      <c r="I178" s="165" t="n">
        <v>1</v>
      </c>
      <c r="J178" s="166" t="inlineStr">
        <is>
          <t>✅ คำตอบที่ถูกต้อง: ข้อ ก. ไม่สามารถทำการศึกษาไปข้างหน้าได้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ไม่สามารถทำการศึกษาไปข้างหน้าได้ 💡 คำอธิบายและเหตุผลทางเภสัชกรรม:
💡 คำอธิบายและเหตุผลทางเภสัชกรรม:
การเลือก ไม่สามารถทำการศึกษาไปข้างหน้าได้ เป็นคำตอบที่ถูกต้องและสอดคล้องกับ evidence-based guidelines ของภาวะ Powders &amp; Granules โดยมี clinical efficacy สูงสุดในการรักษาและมี safety profile ที่เหมาะสม
USP/NF, British Pharmacopoeia (BP) และ Remington: The Science and Practice of Pharmacy (หัวข้อ Powders &amp; Granules)
🔍 ข้ออื่นผิดเพราะอะไร:
• ข้อ ข. (ใช้การศึกษา cost - analysis): ใช้การศึกษา cost - analysis ไม่ตรงกับหลักการ Pharmaceutical Technology สำหรับ Solid dosage form manufacturing
• ข้อ ค. (ดูผล QALY เป็นการศึกษาแบบ Cost - benefit): ดูผล QALY เป็นการศึกษาแบบ Cost - benefit ไม่ตรงกับหลักการ Pharmaceutical Technology สำหรับ Solid dosage form manufacturing
• ข้อ ง. (ค่าเดินทางไปรักษาเป็นต้นทุนทางอ้อม): ค่าเดินทางไปรักษาเป็นต้นทุนทางอ้อม ไม่ตรงกับหลักการ Pharmaceutical Technology สำหรับ Solid dosage form manufacturing
• ข้อ จ. (ต้นทุนทางตรงเมื่อผ่านไป 1 ปี ต้องคำนวณค่าลด (discount) - ข้อ ก หากโจทย์หมายถึงการรักษา (โจทย์เขียนการศึกษา) ท้องผูกและมะเร็ง อาจจะเป็นข้อที่ถูก เนื่องจากการศึกษาไปข้างหน้า หากให้ placebo ในการรักษามะเร็งกับกลุ่ม control ที่อาจขัดกับ ethic เนื่องจากการไม่ได้ exposure หรือยาจะทำให้คนไข้สูญเสียประโยชน์ - ข้อ ข ผิด cost analysis คือ การวิเคราะห์ต้นทุน โดยโจทย์บอกว่าเป็นการประเมินความคุ้มค่าในการศึกษาท้องผูกและมะเร็ง - ข้อ ค ผิด ดู QALY เป็น Cost utility analysis - ข้อ ง ผิด ค่าเดินทาง เป็น “ต้นทุนทางตรงที่ไม่ใช่การแพทย์์” (Direct non-medical cost) เพิ่มเติม - ต้นทุนทางตรงทางการแพทย์์ (Direct medical cost) คือ ค่ารักษาทางการแพทย์์ ทั้งรักษาที่คลินิก ร้านยา หรือรักษาตัวเอง - ต้นทุนทางตรงที่ไม่ใช่การแพทย์์ (Direct non-medical cost) คือ ค่าใช้จ่ายที่ผู้ป่วยจ่าย ที่ไม่ใช่ค่าทางการแพทย์์ เช่น ค่าโดยสาร ค่าอาหารกลางวัน - ต้นทุนทางอ้อม (Indirect cost) คือ มูลค่าที่สูญเสียไปจากการป่วย ทั้งพิการ ลางานหรือเสียชีวิต - ข้อ จ ผิด การคำนวณ discount หรือ ส่วนลด จะคำนวณที่ปีที่ 2 เป็นต้นไป ตัวอย่าง สถานการณ์ที่ 4 เรื่อง Iron def anemia ผู้ป่วยอายุ 35 มาด้วยอาการเหนื่อย เพลีย ใจสั่น เป็นลม ปวดศีรษะเรื้อรัง เป็นแผลในกระเพาะอาหารมา 3 ปี มีอาการชาปลายเท้าบางครั้ง เริ่มรับประทานมังสวีรัสมา 3 เดือน มักมีประจำเดือนมาในปริมาณมาก MH: Omeprazole 1x1, Ibuprofen 1x3, Vit C 1x1, Tetracyclin 1x2, Bisacodyl prn Lab: Hb=9, Hct=27, MCV=66, Ferritin=5, TIBC=465, Iron=40 ข้อ 28 ผุ้ป่วยเป็นโลหิตจากแบบใด): เป็น non-selective NSAID ใช้บรรเทาอาการปวดและอักเสบระดับเล็กน้อยถึงปานกลาง มี GI toxicity ต่ำกว่า piroxicam/indomethacin แต่ต้องระวังใน CKD และ active PUD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8" s="166" t="inlineStr"/>
      <c r="L178" s="166" t="inlineStr">
        <is>
          <t>Solid Dosage Forms</t>
        </is>
      </c>
      <c r="M178" s="166" t="inlineStr">
        <is>
          <t>Powders &amp; Granules</t>
        </is>
      </c>
      <c r="N178" s="165" t="inlineStr">
        <is>
          <t>Product</t>
        </is>
      </c>
      <c r="O178" s="166" t="inlineStr">
        <is>
          <t>ข้อ 3 (PLE_CC1_Key_Rx20_UBU.md)</t>
        </is>
      </c>
      <c r="P178" s="165" t="inlineStr">
        <is>
          <t>ข้อสอบจำลอง</t>
        </is>
      </c>
      <c r="Q178" s="165" t="inlineStr">
        <is>
          <t>Mock Rx20 UBU</t>
        </is>
      </c>
      <c r="R178" s="165" t="inlineStr"/>
    </row>
    <row r="179" ht="24" customHeight="1" s="49">
      <c r="A179" s="165" t="n">
        <v>177</v>
      </c>
      <c r="B179" s="166" t="inlineStr">
        <is>
          <t>Subcoating เพื่อให้ได้ขอบยาเม็ดกลมมน</t>
        </is>
      </c>
      <c r="C179" s="166" t="inlineStr"/>
      <c r="D179" s="166" t="inlineStr">
        <is>
          <t>Film Coating with Hydroxypropyl methylcellulose (HPMC)</t>
        </is>
      </c>
      <c r="E179" s="166" t="inlineStr">
        <is>
          <t>Enteric Coating with Cellulose acetate phthalate (CAP)</t>
        </is>
      </c>
      <c r="F179" s="166" t="inlineStr">
        <is>
          <t>Hard Gelatin Capsule filling</t>
        </is>
      </c>
      <c r="G179" s="166" t="inlineStr">
        <is>
          <t>Soft Gelatin Capsule encapsulation</t>
        </is>
      </c>
      <c r="H179" s="166" t="inlineStr">
        <is>
          <t>Microcrystalline cellulose</t>
        </is>
      </c>
      <c r="I179" s="165" t="n">
        <v>1</v>
      </c>
      <c r="J179" s="166" t="inlineStr">
        <is>
          <t>✅ คำตอบที่ถูกต้อง: ข้อ ก. Film Coating with Hydroxypropyl methylcellulose (HPMC)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Film Coating with Hydroxypropyl methylcellulose (HPMC) 💡 คำอธิบายและเหตุผลทางเภสัชกรรม:
💡 คำอธิบายและเหตุผลทางเภสัชกรรม:
การเลือก Film Coating with Hydroxypropyl methylcellulose (HPMC) เป็นคำตอบที่ถูกต้องตามแนวทางการรักษามาตรฐาน เนื่องจาก เป็น Hydroxypropyl methylcellulose ใช้เป็น Film coating polymer ที่ละลายในกระเพาะอาหาร และใช้เป็น Hydrophilic matrix สำหรับ sustained release tablets
USP/NF, British Pharmacopoeia (BP) และ Remington: The Science and Practice of Pharmacy (หัวข้อ Tablet Coating)
🔍 ข้ออื่นผิดเพราะอะไร:
• ข้อ ข.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ค. (Hard Gelatin Capsule filling): Hard Gelatin Capsule filling ไม่ตรงกับข้อบ่งใช้หรือกลไกการออกฤทธิ์ที่ถูกต้องตาม Thai Pharmacopoeia / USP &lt;1151&gt; GMP Guidelines
• ข้อ ง. (Soft Gelatin Capsule encapsulation): Soft Gelatin Capsule encapsulation ไม่ตรงกับข้อบ่งใช้หรือกลไกการออกฤทธิ์ที่ถูกต้องตาม Thai Pharmacopoeia / USP &lt;1151&gt; GMP Guidelines
• ข้อ จ. (Microcrystalline cellulose): MCC (Avicel) เป็น direct compression excipient ที่มี excellent compressibility และ disintegrant properties ใช้ใน tablet/capsule formulation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9" s="166" t="inlineStr"/>
      <c r="L179" s="166" t="inlineStr">
        <is>
          <t>Solid Dosage Forms</t>
        </is>
      </c>
      <c r="M179" s="166" t="inlineStr">
        <is>
          <t>Tablet Coating</t>
        </is>
      </c>
      <c r="N179" s="165" t="inlineStr">
        <is>
          <t>Product</t>
        </is>
      </c>
      <c r="O179" s="166" t="inlineStr">
        <is>
          <t>ข้อ 2 (PLE_CC1_Key_Rx20_UBU.md)</t>
        </is>
      </c>
      <c r="P179" s="165" t="inlineStr">
        <is>
          <t>ข้อสอบจำลอง</t>
        </is>
      </c>
      <c r="Q179" s="165" t="inlineStr">
        <is>
          <t>Mock Rx20 UBU</t>
        </is>
      </c>
      <c r="R179" s="165" t="inlineStr"/>
    </row>
    <row r="180" ht="24" customHeight="1" s="49">
      <c r="A180" s="165" t="n">
        <v>178</v>
      </c>
      <c r="B180" s="166" t="inlineStr">
        <is>
          <t>สูตรตำรับยาเม็ดประกอบด้วย Microcrystalline cellulose, Starch, Lactose, Colloidal silicon dioxide และ Sodium lauryl sulfate (SLS) สารใดในตำรับทำหน้าที่เป็นสารช่วยการไหล (Glidant)?</t>
        </is>
      </c>
      <c r="C180" s="166" t="inlineStr"/>
      <c r="D180" s="166" t="inlineStr">
        <is>
          <t>Microcrystalline cellulose</t>
        </is>
      </c>
      <c r="E180" s="166" t="inlineStr">
        <is>
          <t>Starch</t>
        </is>
      </c>
      <c r="F180" s="166" t="inlineStr">
        <is>
          <t>Lactose</t>
        </is>
      </c>
      <c r="G180" s="166" t="inlineStr">
        <is>
          <t>Colloidal silicon dioxide</t>
        </is>
      </c>
      <c r="H180" s="166" t="inlineStr">
        <is>
          <t>Sodium lauryl sulfate</t>
        </is>
      </c>
      <c r="I180" s="165" t="n">
        <v>4</v>
      </c>
      <c r="J180" s="166" t="inlineStr">
        <is>
          <t>✅ คำตอบที่ถูกต้อง: ข้อ ง. Colloidal silicon dioxide
💡 Background:
สารช่วยการไหล (Glidant) ทำหน้าที่ลดแรงเสียดทานระหว่างอนุภาคผงยา (Interparticle friction) เพื่อเพิ่มความสามารถในการไหลตัว (Flowability) ของแกรนูลหรือผงยาลงสู่เบ้าพิมพ์ (Die cavity) ได้อย่างสม่ำเสมอ ป้องกันปัญหาน้ำหนักยาเม็ดไม่คงที่ (Weight variation)
🎯 ทำไมข้อนี้ถึงถูก:
ข้อ ง. Colloidal silicon dioxide (Aerosil หรือ Cab-O-Sil) เป็นสารช่วยการไหล (Glidant) ที่มีประสิทธิภาพสูงมาก มีขนาดอนุภาคเล็กระดับซับไมครอนและพื้นที่ผิวจำเพาะสูง ช่วยเคลือบผิวอนุภาคผงยาและลดแรงดึงดูดระหว่างอนุภาค โดยใช้ในความเข้มข้นต่ำเพียง 0.1 - 0.5% w/w
🔍 ข้ออื่นผิดเพราะอะไร:
- ข้อ ก. (Microcrystalline cellulose): ทำหน้าที่หลักเป็นสารเพิ่มปริมาณ (Diluent/Filler) และสารยึดเกาะแบบแห้ง (Dry binder) สำหรับการตอกตรง (Direct compression)
- ข้อ ข. (Starch): ทำหน้าที่หลักเป็นสารช่วยแตกตัว (Disintegrant) หรือสารยึดเกาะ (Binder เมื่อเตรียมเป็น Starch paste)
- ข้อ ค. (Lactose): ทำหน้าที่เป็นสารเพิ่มปริมาณ (Diluent/Filler) เพื่อเพิ่มมวลของเม็ดยาให้ได้ขนาดที่เหมาะสม
- ข้อ จ. (Sodium lauryl sulfate): ทำหน้าที่เป็นสารลดแรงตึงผิวและช่วยให้ผงยาเปียกน้ำ (Surfactant / Wetting agent) หรือสารหล่อลื่นที่ละลายน้ำได้ (Water-soluble lubricant)
📖 Guideline อ้างอิง:
United States Pharmacopeia - National Formulary (USP-NF) &amp; Ansel's Pharmaceutical Dosage Forms and Drug Delivery Systems (11th Edition)
📌 จุดจำก่อนสอบ:
• Glidant ยอดนิยม: Colloidal silicon dioxide (0.1-0.5%), Talcum (1-5%), Corn starch (แห้ง)
• Diluent: Lactose, Mannitol, Dicalcium phosphate, MCC
• Disintegrant: SSG, Croscarmellose sodium, Crospovidone, Corn starch</t>
        </is>
      </c>
      <c r="K180" s="166" t="inlineStr"/>
      <c r="L180" s="166" t="inlineStr">
        <is>
          <t>Solid Dosage Forms</t>
        </is>
      </c>
      <c r="M180" s="166" t="inlineStr">
        <is>
          <t>Tablet Manufacturing</t>
        </is>
      </c>
      <c r="N180" s="165" t="inlineStr">
        <is>
          <t>Product</t>
        </is>
      </c>
      <c r="O180" s="166" t="inlineStr">
        <is>
          <t>ข้อสอบจริง Product ปี 2567 ข้อ 15</t>
        </is>
      </c>
      <c r="P180" s="165" t="inlineStr">
        <is>
          <t>ข้อสอบเก่า</t>
        </is>
      </c>
      <c r="Q180" s="165" t="inlineStr">
        <is>
          <t>2567</t>
        </is>
      </c>
      <c r="R180" s="165" t="inlineStr"/>
    </row>
    <row r="181" ht="24" customHeight="1" s="49">
      <c r="A181" s="165" t="n">
        <v>179</v>
      </c>
      <c r="B181" s="166" t="inlineStr">
        <is>
          <t>ในกระบวนการผลิตยาเม็ด พบปัญหาน้ำหนักยาเม็ดในแต่ละหน่วยไม่สม่ำเสมอ (Weight variation) เนื่องจากผงยาไหลลงสู่เบ้าตอก (Die cavity) ได้ไม่ดี ควรเติมสารช่วยในกลุ่มใดเพื่อแก้ไขปัญหานี้?</t>
        </is>
      </c>
      <c r="C181" s="166" t="inlineStr"/>
      <c r="D181" s="166" t="inlineStr">
        <is>
          <t>Polyethylene glycol (PEG)</t>
        </is>
      </c>
      <c r="E181" s="166" t="inlineStr">
        <is>
          <t>Calcium phosphate</t>
        </is>
      </c>
      <c r="F181" s="166" t="inlineStr">
        <is>
          <t>Titanium dioxide (TiO2)</t>
        </is>
      </c>
      <c r="G181" s="166" t="inlineStr">
        <is>
          <t>Kaolin clay</t>
        </is>
      </c>
      <c r="H181" s="166" t="inlineStr">
        <is>
          <t>Colloidal silicon dioxide</t>
        </is>
      </c>
      <c r="I181" s="165" t="n">
        <v>5</v>
      </c>
      <c r="J181" s="166" t="inlineStr">
        <is>
          <t>✅ คำตอบที่ถูกต้อง: ข้อ จ. Colloidal silicon dioxide (Colloidal silica)
🎯 ทำไมข้อนี้ถึงถูก: Colloidal silicon dioxide (Colloidal silica) ทำหน้าที่เป็น Glidant ปริมาณการใช้ 0.1 ถึง 0.5% ช่วยลดแรงเสียดทานระหว่างอนุภาคผงยา ทำให้ผงยาไหลตัวลงดายน์ได้อย่างสม่ำเสมอ แก้น้ำหนักยาเม็ดแปรปรวนได้ตรงจุด
🔍 ข้ออื่นผิดเพราะอะไร:
• ข้อ ก.: Polyethylene Glycol (PEG) ทำหน้าที่เป็น Water-soluble lubricant หรือ Plasticizer ไม่ใช่ Glidant หลัก
• ข้อ ข.: Dicalcium phosphate ทำหน้าที่เป็น Insoluble diluent / Filler ในตำรับยาเม็ด
• ข้อ ค.: Titanium dioxide ทำหน้าที่เป็น Opacifying agent ในการเคลือบเม็ดยาเพื่อป้องกันแสง
• ข้อ ง.: Kaolin clay ทำหน้าที่เป็น Adsorbent หรือ Binder ไม่ได้ช่วยเพิ่มการไหลตัวของผงยา</t>
        </is>
      </c>
      <c r="K181" s="166" t="inlineStr"/>
      <c r="L181" s="166" t="inlineStr">
        <is>
          <t>Solid Dosage Forms</t>
        </is>
      </c>
      <c r="M181" s="166" t="inlineStr">
        <is>
          <t>Tablet Defects</t>
        </is>
      </c>
      <c r="N181" s="165" t="inlineStr">
        <is>
          <t>Product</t>
        </is>
      </c>
      <c r="O181" s="166" t="inlineStr">
        <is>
          <t>[SOURCE: ข้อสอบจริง PLE CC1 (Product) ปี 2567 ข้อ 33]</t>
        </is>
      </c>
      <c r="P181" s="165" t="inlineStr">
        <is>
          <t>ข้อสอบเก่า</t>
        </is>
      </c>
      <c r="Q181" s="165" t="inlineStr">
        <is>
          <t>2567</t>
        </is>
      </c>
      <c r="R181" s="165" t="inlineStr"/>
    </row>
    <row r="182" ht="24" customHeight="1" s="49">
      <c r="A182" s="165" t="n">
        <v>180</v>
      </c>
      <c r="B182" s="166" t="inlineStr">
        <is>
          <t>การควบคุมคุณภาพยาเม็ดที่ไม่เคลือบ (Uncoated tablets) ตามเกณฑ์มาตรฐานเภสัชตำรับสากล ข้อใดต่อไปนี้ ไม่เกี่ยวข้อง กับการทดสอบทางด้านจุลชีววิทยาของยาเม็ด?</t>
        </is>
      </c>
      <c r="C182" s="166" t="inlineStr"/>
      <c r="D182" s="166" t="inlineStr">
        <is>
          <t>Container-closure integrity test</t>
        </is>
      </c>
      <c r="E182" s="166" t="inlineStr">
        <is>
          <t>Sterility test</t>
        </is>
      </c>
      <c r="F182" s="166" t="inlineStr">
        <is>
          <t>Total viable aerobic count</t>
        </is>
      </c>
      <c r="G182" s="166" t="inlineStr">
        <is>
          <t>Microbial enumeration test</t>
        </is>
      </c>
      <c r="H182" s="166" t="inlineStr">
        <is>
          <t>Tests for specified microorganisms (เช่น E. coli)</t>
        </is>
      </c>
      <c r="I182" s="165" t="n">
        <v>2</v>
      </c>
      <c r="J182" s="166" t="inlineStr">
        <is>
          <t>✅ คำตอบที่ถูกต้อง: ข้อ ข. Sterility test
💡 Background:
ยาเม็ดรับประทาน (Oral solid dosage forms) เป็นผลิตภัณฑ์ยาที่ไม่ต้องปราศจากเชื้อ (Non-sterile products) จึงไม่มีข้อกำหนดในการทดสอบความปราศจากเชื้อ (Sterility test) แต่ต้องควบคุมการปนเปื้อนของเชื้อไม่ให้เกินเกณฑ์ที่ปลอดภัยผ่านการทดสอบขีดจำกัดของจุลชีพ (Microbial Limit Tests)
🎯 ทำไมข้อนี้ถึงถูก:
ข้อ ข. Sterility test เป็นการทดสอบความปราศจากเชื้อที่บังคับใช้เฉพาะกับผลิตภัณฑ์ยาปราศจากเชื้อ (Sterile preparations) เช่น ยาฉีด (Parenterals) ยาหยอดตา (Ophthalmic preparations) และยาปลูกถ่าย (Implants) เท่านั้น ไม่ใช้กับยาเม็ดรับประทาน
🔍 ข้ออื่นผิดเพราะอะไร:
- ข้อ ก. (Container-closure integrity test): เกี่ยวข้องกับการทดสอบการป้องกันความชื้นและจุลชีพจากสิ่งแวดล้อมภายนอกของบรรจุภัณฑ์ยาเม็ด
- ข้อ ค. (Total viable aerobic count): เป็นหัวข้อย่อยของการทดสอบ Microbial limit test ตาม USP &lt;61&gt; เพื่อประเมินจำนวนเชื้อแบคทีเรียและราทั้งหมดในยาเม็ด
- ข้อ ง. (Microbial enumeration test): เป็นการทดสอบนับจำนวนจุลชีพมาตรฐานสำหรับยาเม็ดตามเภสัชตำรับ USP &lt;61&gt;
- ข้อ จ. (Tests for specified microorganisms): เป็นการทดสอบตรวจหาเชื้อก่อโรคที่ห้ามพบในยารับประทาน เช่น Escherichia coli ตาม USP &lt;62&gt;
📖 Guideline อ้างอิง:
USP-NF General Chapter &lt;61&gt; Microbiological Examination of Nonsterile Products: Microbial Enumeration Tests &amp; &lt;62&gt; Tests for Specified Microorganisms
📌 จุดจำก่อนสอบ:
• ยาเม็ด Oral Solids: ทดสอบ Microbial Limit Tests (MLT: Total aerobic microbial count, Total yeasts and molds count, Absence of E. coli)
• Sterility Test (USP &lt;71&gt;): บังคับใช้เฉพาะยาฉีดและยาตาเท่านั้น</t>
        </is>
      </c>
      <c r="K182" s="166" t="inlineStr"/>
      <c r="L182" s="166" t="inlineStr">
        <is>
          <t>Solid Dosage Forms</t>
        </is>
      </c>
      <c r="M182" s="166" t="inlineStr">
        <is>
          <t>Tablet Manufacturing</t>
        </is>
      </c>
      <c r="N182" s="165" t="inlineStr">
        <is>
          <t>Product</t>
        </is>
      </c>
      <c r="O182" s="166" t="inlineStr">
        <is>
          <t>ข้อสอบจริง Product ปี 2567 ข้อ 35</t>
        </is>
      </c>
      <c r="P182" s="165" t="inlineStr">
        <is>
          <t>ข้อสอบเก่า</t>
        </is>
      </c>
      <c r="Q182" s="165" t="inlineStr">
        <is>
          <t>2567</t>
        </is>
      </c>
      <c r="R182" s="165" t="inlineStr"/>
    </row>
    <row r="183" ht="24" customHeight="1" s="49">
      <c r="A183" s="165" t="n">
        <v>181</v>
      </c>
      <c r="B183" s="166" t="inlineStr">
        <is>
          <t>หากต้องการทดสอบความสม่ำเสมอของหน่วยยา (Uniformity of dosage units) สำหรับยา Domperidone 10 mg tablets (น้ำหนักเม็ด 150 mg) และ Omeprazole 25 mg capsules (น้ำหนักผงยาบรรจุ 300 mg) ตามเกณฑ์ USP ควรเลือกใช้วิธีการใดตามลำดับ?</t>
        </is>
      </c>
      <c r="C183" s="166" t="inlineStr"/>
      <c r="D183" s="166" t="inlineStr">
        <is>
          <t>Weight variation / Weight variation</t>
        </is>
      </c>
      <c r="E183" s="166" t="inlineStr">
        <is>
          <t>Content uniformity / Content uniformity</t>
        </is>
      </c>
      <c r="F183" s="166" t="inlineStr">
        <is>
          <t>Content uniformity / Weight variation</t>
        </is>
      </c>
      <c r="G183" s="166" t="inlineStr">
        <is>
          <t>Weight variation / Content uniformity</t>
        </is>
      </c>
      <c r="H183" s="166" t="inlineStr">
        <is>
          <t>Disintegration test / Dissolution test</t>
        </is>
      </c>
      <c r="I183" s="165" t="n">
        <v>3</v>
      </c>
      <c r="J183" s="166" t="inlineStr">
        <is>
          <t>✅ คำตอบที่ถูกต้อง: ข้อ ค. Content uniformity / Weight variation
💡 Background:
เกณฑ์การเลือกวิธีทดสอบ Uniformity of Dosage Units ตาม USP &lt;905&gt; พิจารณาจากปริมาณตัวยาสำคัญ (Active Pharmaceutical Ingredient: API) และสัดส่วน % w/w ของ API ต่อน้ำหนักหน่วยยารวม:
1. หากตัวยาสำคัญ &lt; 25 mg หรือสัดส่วนตัวยาน้อยกว่า 25% ของน้ำหนักหน่วยยา: ต้องใช้ Content Uniformity (CU)
2. หากตัวยาสำคัญ &gt;= 25 mg และสัดส่วนตัวยา &gt;= 25% ของน้ำหนักหน่วยยา: สามารถใช้ Weight Variation (WV) ได้
🎯 ทำไมข้อนี้ถึงถูก:
ข้อ ค. ถูกต้องเนื่องจาก:
• Domperidone 10 mg tablet: ปริมาณตัวยา 10 mg (&lt; 25 mg) และคิดเป็น 10/150 = 6.67% (&lt; 25%) จึงต้องทดสอบด้วย Content Uniformity (CU)
• Omeprazole 25 mg capsule: ปริมาณตัวยา 25 mg (&gt;= 25 mg) แต่ผงยาบรรจุ 300 mg คิดเป็น 25/300 = 8.33% (&lt; 25% ของผงยา แต่แคปซูลแข็งตาม USP อนุญาตให้ใช้ Weight variation ได้หากตรงตามเกณฑ์ Formulation หรือหากพิจารณาตามเกณฑ์ตัวยาสำคัญ &gt;= 25 mg) จึงจับคู่เป็น Content uniformity / Weight variation
🔍 ข้ออื่นผิดเพราะอะไร:
- ข้อ ก. (Weight variation / Weight variation): ผิด เพราะ Domperidone 10 mg มีตัวยาน้อย (&lt; 25 mg) ไม่สามารถใช้ Weight variation ได้
- ข้อ ข. (Content uniformity / Content uniformity): ไม่จำเป็นต้องใช้ CU ทั้งคู่เนื่องจาก Omeprazole 25 mg มีปริมาณตัวยาถึงเกณฑ์ 25 mg
- ข้อ ง. (Weight variation / Content uniformity): สลับลำดับผิดจากหลักเกณฑ์ทางเภสัชตำรับ
- ข้อ จ. (Disintegration / Dissolution): เป็นการทดสอบการแตกตัวและการละลาย ไม่ใช่การทดสอบความสม่ำเสมอของหน่วยยา (Uniformity of dosage units)
📖 Guideline อ้างอิง:
United States Pharmacopeia - National Formulary (USP-NF) General Chapter &lt;905&gt; Uniformity of Dosage Units
📌 จุดจำก่อนสอบ:
• เกณฑ์ CU vs WV (USP &lt;905&gt;): ตัดสินที่ API &gt;= 25 mg และสัดส่วน API &gt;= 25% ของน้ำหนักรวม ถ้าผ่านทั้งคู่ใช้ Weight Variation ได้ หากไม่ผ่านข้อใดข้อหนึ่งต้องตรวจ Content Uniformity</t>
        </is>
      </c>
      <c r="K183" s="166" t="inlineStr"/>
      <c r="L183" s="166" t="inlineStr">
        <is>
          <t>Solid Dosage Forms</t>
        </is>
      </c>
      <c r="M183" s="166" t="inlineStr">
        <is>
          <t>Hard &amp; Soft Gelatin Capsules</t>
        </is>
      </c>
      <c r="N183" s="165" t="inlineStr">
        <is>
          <t>Product</t>
        </is>
      </c>
      <c r="O183" s="166" t="inlineStr">
        <is>
          <t>ข้อสอบจริง Product ปี 2566 ข้อ 25</t>
        </is>
      </c>
      <c r="P183" s="165" t="inlineStr">
        <is>
          <t>ข้อสอบเก่า</t>
        </is>
      </c>
      <c r="Q183" s="165" t="inlineStr">
        <is>
          <t>2566</t>
        </is>
      </c>
      <c r="R183" s="165" t="inlineStr"/>
    </row>
    <row r="184" ht="24" customHeight="1" s="49">
      <c r="A184" s="165" t="n">
        <v>182</v>
      </c>
      <c r="B184" s="166" t="inlineStr">
        <is>
          <t>ในกระบวนการเคลือบฟิล์มยาเม็ด หากพบปัญหาฟิล์มแตกร้าว (Film cracking) ปรากฏบนผิวเม็ดยา แนวทางในการปรับปรุงสูตรตำรับเคลือบฟิล์มที่เหมาะสมที่สุดคือข้อใด?</t>
        </is>
      </c>
      <c r="C184" s="166" t="inlineStr"/>
      <c r="D184" s="166" t="inlineStr">
        <is>
          <t>การเพิ่มปริมาณสารช่วยเพิ่มความยืดหยุ่น (Plasticizer)</t>
        </is>
      </c>
      <c r="E184" s="166" t="inlineStr">
        <is>
          <t>การเพิ่มปริมาณสารช่วยแตกตัว (Disintegrant)</t>
        </is>
      </c>
      <c r="F184" s="166" t="inlineStr">
        <is>
          <t>การเพิ่มสารเพิ่มความหนืด (Viscosity-increasing agent)</t>
        </is>
      </c>
      <c r="G184" s="166" t="inlineStr">
        <is>
          <t>การลดอุณหภูมิของลมร้อนที่เป่าเข้าสู่หม้อเคลือบยา</t>
        </is>
      </c>
      <c r="H184" s="166" t="inlineStr">
        <is>
          <t>การเพิ่มความเร็วในการหมุนของหม้อเคลือบยา (Pan speed)</t>
        </is>
      </c>
      <c r="I184" s="165" t="n">
        <v>1</v>
      </c>
      <c r="J184" s="166" t="inlineStr">
        <is>
          <t>✅ คำตอบที่ถูกต้อง: ข้อ ก. การเพิ่มปริมาณสารช่วยเพิ่มความยืดหยุ่น (Plasticizer)
💡 Background:
Film cracking เกิดจากแผ่นฟิล์มเคลือบมีความเปราะและมีความเค้นภายใน (Internal stress) สูงกว่าแรงยึดเหนี่ยวของสายโซ่พอลิเมอร์ ส่งผลให้เกิดรอยแตกร้าวเมื่อฟิล์มแห้งตัว
🎯 ทำไมข้อนี้ถึงถูก:
ข้อ ก. Plasticizer (เช่น Triethyl citrate, PEG, Glycerin) ทำหน้าที่แทรกตัวระหว่างสายโมเลกุลพอลิเมอร์ ลดค่า Tg และเพิ่มความยืดหยุ่นของแผ่นฟิล์ม ทำให้ฟิล์มทนต่อแรงเค้นได้ดีและไม่แตกร้าว
🔍 ข้ออื่นผิดเพราะอะไร:
- ข้อ ข. (Disintegrant): ใช้ในแกนเม็ดยาเพื่อช่วยให้ยาแตกตัวเมื่อรับประทาน ไม่เกี่ยวข้องกับคุณสมบัติของฟิล์ม
- ข้อ ค. (เพิ่มความหนืด): จะทำให้น้ำยาเคลือบพ่นเป็นละอองยากและเกิดความไม่สม่ำเสมอ
- ข้อ ง. (ลดอุณหภูมิลม): ทำให้แห้งช้าและอาจเกิดปัญหา Overwetting / Sticking
- ข้อ จ. (เพิ่มความเร็วหม้อเคลือบ): จะเพิ่มแรงกระแทกระหว่างเม็ดยา ทำให้ขอบเม็ดบิ่นชำรุดมากขึ้น
📖 Guideline อ้างอิง:
Remington: The Science and Practice of Pharmacy &amp; Pharmaceutical Coating Technology
📌 จุดจำก่อนสอบ:
• Cracking -&gt; ขาด Plasticizer -&gt; แก้โดยเติม Plasticizer (PEG, TEC, DBS)</t>
        </is>
      </c>
      <c r="K184" s="166" t="inlineStr"/>
      <c r="L184" s="166" t="inlineStr">
        <is>
          <t>Solid Dosage Forms</t>
        </is>
      </c>
      <c r="M184" s="166" t="inlineStr">
        <is>
          <t>Tablet Manufacturing</t>
        </is>
      </c>
      <c r="N184" s="165" t="inlineStr">
        <is>
          <t>Product</t>
        </is>
      </c>
      <c r="O184" s="166" t="inlineStr">
        <is>
          <t>ข้อสอบจริง Product ปี 2563 ข้อ 18</t>
        </is>
      </c>
      <c r="P184" s="165" t="inlineStr">
        <is>
          <t>ข้อสอบเก่า</t>
        </is>
      </c>
      <c r="Q184" s="165" t="inlineStr">
        <is>
          <t>2563</t>
        </is>
      </c>
      <c r="R184" s="165" t="inlineStr"/>
    </row>
    <row r="185" ht="24" customHeight="1" s="49">
      <c r="A185" s="165" t="n">
        <v>183</v>
      </c>
      <c r="B185" s="166" t="inlineStr">
        <is>
          <t>หัวข้อการทดสอบคุณภาพยาเม็ดในข้อใดต่อไปนี้ เป็นข้อกำหนดมาตรฐานบังคับที่ระบุใน Monograph ของยาเม็ดสำเร็จรูปในเภสัชตำรับสากล (เช่น USP-NF)?</t>
        </is>
      </c>
      <c r="C185" s="166" t="inlineStr"/>
      <c r="D185" s="166" t="inlineStr">
        <is>
          <t>ความแข็งของยาเม็ด (Tablet hardness / Breaking force)</t>
        </is>
      </c>
      <c r="E185" s="166" t="inlineStr">
        <is>
          <t>การสูญเสียน้ำหนักเมื่ออบแห้งของแกรนูล (Loss on drying)</t>
        </is>
      </c>
      <c r="F185" s="166" t="inlineStr">
        <is>
          <t>ความกร่อนของยาเม็ด (Tablet friability)</t>
        </is>
      </c>
      <c r="G185" s="166" t="inlineStr">
        <is>
          <t>ปริมาณเถ้าคงเหลือจากการเผาไหม้ (Residue on ignition)</t>
        </is>
      </c>
      <c r="H185" s="166" t="inlineStr">
        <is>
          <t>ความสม่ำเสมอของหน่วยยา (Uniformity of dosage units)</t>
        </is>
      </c>
      <c r="I185" s="165" t="n">
        <v>5</v>
      </c>
      <c r="J185" s="166" t="inlineStr">
        <is>
          <t>✅ คำตอบที่ถูกต้อง: ข้อ จ. ความสม่ำเสมอของหน่วยยา (Uniformity of dosage units)
💡 Background:
ในเภสัชตำรับ USP ข้อกำหนดใน Monograph ของผลิตภัณฑ์ยาเม็ดสำเร็จรูป (Finished tablet monographs) จะระบุเฉพาะหัวข้อที่เป็นเกณฑ์ยอมรับเพื่อการปล่อยผ่านรุ่นการผลิต (Release specifications) ได้แก่ Identification, Assay, Uniformity of dosage units และ Dissolution / Disintegration
🎯 ทำไมข้อนี้ถึงถูก:
ข้อ จ. Uniformity of dosage units (USP &lt;905&gt;) เป็นข้อกำหนดบังคับในทุก Finished Product Monograph ของยาเม็ด เพื่อรับประกันว่าผู้ป่วยจะได้รับปริมาณตัวยาสำคัญที่ถูกต้องและสม่ำเสมอในทุกหน่วยยา
🔍 ข้ออื่นผิดเพราะอะไร:
- ข้อ ก. (Tablet hardness): แม้จะมีบททั่วไป USP &lt;1217&gt; แต่ Hardness เป็น In-process control (IPC) ภายในโรงงานผลิต ไม่ได้ถูกระบุเป็นเกณฑ์บังคับในแต่ละ Finished Product Monograph
- ข้อ ข. (Loss on drying): เป็นการทดสอบ IPC สำหรับแกรนูลก่อนตอก หรือระบุใน Monograph ของวัตถุดิบ (Raw material) ไม่ใช่ใน Finished tablet monograph ส่วนใหญ่
- ข้อ ค. (Tablet friability): USP &lt;1216&gt; เป็นเกณฑ์มาตรฐานด้าน In-process / Formulation development แต่ไม่ได้ถูกกำหนดเป็นเกณฑ์ยอมรับใน Individual finished product monographs
- ข้อ ง. (Residue on ignition): เป็นการทดสอบสารปนเปื้อนอนินทรีย์ในวัตถุดิบตัวยาสำคัญ (API monograph)
📖 Guideline อ้างอิง:
United States Pharmacopeia - National Formulary (USP-NF) General Notices &amp; Specific Tablet Monographs
📌 จุดจำก่อนสอบ:
• หัวข้อหลักใน Finished Tablet Monograph:
  1. Identification (การพิสูจน์เอกลักษณ์)
  2. Assay (การหาปริมาณตัวยาสำคัญ)
  3. Uniformity of Dosage Units (ความสม่ำเสมอของหน่วยยา: CU หรือ WV)
  4. Dissolution หรือ Disintegration (การละลายหรือการแตกตัว)
• Hardness &amp; Friability: เป็น In-process control (IPC) ของโรงงาน ไม่บังคับในทุก Monograph</t>
        </is>
      </c>
      <c r="K185" s="166" t="inlineStr"/>
      <c r="L185" s="166" t="inlineStr">
        <is>
          <t>Solid Dosage Forms</t>
        </is>
      </c>
      <c r="M185" s="166" t="inlineStr">
        <is>
          <t>Tablet Manufacturing</t>
        </is>
      </c>
      <c r="N185" s="165" t="inlineStr">
        <is>
          <t>Product</t>
        </is>
      </c>
      <c r="O185" s="166" t="inlineStr">
        <is>
          <t>ข้อสอบจริง Product ปี 2563 ข้อ 19</t>
        </is>
      </c>
      <c r="P185" s="165" t="inlineStr">
        <is>
          <t>ข้อสอบเก่า</t>
        </is>
      </c>
      <c r="Q185" s="165" t="inlineStr">
        <is>
          <t>2563</t>
        </is>
      </c>
      <c r="R185" s="165" t="inlineStr"/>
    </row>
    <row r="186" ht="24" customHeight="1" s="49">
      <c r="A186" s="165" t="n">
        <v>184</v>
      </c>
      <c r="B186" s="166" t="inlineStr">
        <is>
          <t>ในสูตรตำรับยาเม็ด Atorvastatin calcium 20 mg (น้ำหนักรวมต่อเม็ด 200 mg) สาร Microcrystalline cellulose (MCC) ที่ใส่ในปริมาณ 120 mg ทำหน้าที่หลักเป็นอะไรในสูตรตำรับ?</t>
        </is>
      </c>
      <c r="C186" s="166" t="inlineStr"/>
      <c r="D186" s="166" t="inlineStr">
        <is>
          <t>สารช่วยยึดเกาะ (Binder)</t>
        </is>
      </c>
      <c r="E186" s="166" t="inlineStr">
        <is>
          <t>สารช่วยแตกตัว (Disintegrant)</t>
        </is>
      </c>
      <c r="F186" s="166" t="inlineStr">
        <is>
          <t>สารเพิ่มปริมาณ (Diluent / Filler)</t>
        </is>
      </c>
      <c r="G186" s="166" t="inlineStr">
        <is>
          <t>สารหล่อลื่น (Lubricant)</t>
        </is>
      </c>
      <c r="H186" s="166" t="inlineStr">
        <is>
          <t>สารแต่งกลิ่นรส (Flavoring agent)</t>
        </is>
      </c>
      <c r="I186" s="165" t="n">
        <v>3</v>
      </c>
      <c r="J186" s="166" t="inlineStr">
        <is>
          <t>✅ คำตอบที่ถูกต้อง: ข้อ ค. สารเพิ่มปริมาณ (Diluent / Filler)
💡 Background:
เมื่อตัวยาสำคัญมีปริมาณน้อย (Low-dose drug เช่น 20 mg ในเม็ดขนาด 200 mg) จำเป็นต้องใส่สารเพิ่มปริมาณ (Diluent / Filler) ในสัดส่วนที่สูงที่สุดเพื่อเพิ่มขนาดมวลของยาเม็ดให้มีขนาดและน้ำหนักที่เหมาะสมต่อการผลิตและการจับถือของผู้ป่วย
🎯 ทำไมข้อนี้ถึงถูก:
ข้อ ค. Microcrystalline cellulose (MCC เช่น Avicel PH-101, PH-102) ที่ใส่ในปริมาณ 120 mg (คิดเป็น 60% w/w ของน้ำหนักเม็ดยา) ทำหน้าที่หลักเป็นสารเพิ่มปริมาณ (Diluent/Filler) และทำหน้าที่เสริมเป็น Dry binder ที่ช่วยให้ตอกอัดเป็นเม็ดยาได้ง่าย
🔍 ข้ออื่นผิดเพราะอะไร:
- ข้อ ก. (Binder): แม้ MCC มีคุณสมบัติเป็น Dry binder แต่สารที่มีสัดส่วนถึง 60% ของตำรับทำหน้าที่หลักเป็น Diluent/Filler
- ข้อ ข. (Disintegrant): สารช่วยแตกตัวหลักในตำรับยาเม็ดมักใช้ Croscarmellose sodium หรือ SSG (2-5%)
- ข้อ ง. (Lubricant): สารหล่อลื่นใช้ Magnesium stearate (0.5-1%)
- ข้อ จ. (Flavoring agent): สารแต่งกลิ่นรสใช้ในปริมาณน้อยมากและมักใช้ในยาเคี้ยว
📖 Guideline อ้างอิง:
Handbook of Pharmaceutical Excipients (9th Edition) &amp; Ansel's Pharmaceutical Dosage Forms
📌 จุดจำก่อนสอบ:
• สารที่มีสัดส่วนมากที่สุดในสูตรตำรับยาเม็ด (&gt; 40 - 80%) คือ สารเพิ่มปริมาณ (Diluent / Filler)
• MCC (Avicel): Multi-functional excipient -&gt; Diluent หลัก + Dry binder + มีคุณสมบัติช่วยแตกตัวแบบ wicking</t>
        </is>
      </c>
      <c r="K186" s="166" t="inlineStr"/>
      <c r="L186" s="166" t="inlineStr">
        <is>
          <t>Solid Dosage Forms</t>
        </is>
      </c>
      <c r="M186" s="166" t="inlineStr">
        <is>
          <t>Tablet Manufacturing</t>
        </is>
      </c>
      <c r="N186" s="165" t="inlineStr">
        <is>
          <t>Product</t>
        </is>
      </c>
      <c r="O186" s="166" t="inlineStr">
        <is>
          <t>ข้อสอบจริง Product ปี 2563 ข้อ 20</t>
        </is>
      </c>
      <c r="P186" s="165" t="inlineStr">
        <is>
          <t>ข้อสอบเก่า</t>
        </is>
      </c>
      <c r="Q186" s="165" t="inlineStr">
        <is>
          <t>2563</t>
        </is>
      </c>
      <c r="R186" s="165" t="inlineStr"/>
    </row>
    <row r="187" ht="24" customHeight="1" s="49">
      <c r="A187" s="165" t="n">
        <v>185</v>
      </c>
      <c r="B187" s="166" t="inlineStr">
        <is>
          <t>ข้อใดต่อไปนี้กล่าวได้ ถูกต้อง เกี่ยวกับคุณสมบัติและพฤติกรรมการปลดปล่อยตัวยาของยา Venlafaxine hydrochloride extended-release (XR 75 mg capsules)?</t>
        </is>
      </c>
      <c r="C187" s="166" t="inlineStr"/>
      <c r="D187" s="166" t="inlineStr">
        <is>
          <t>ตัวยาสำคัญจะถูกปลดปล่อยออกมาทันทีทั้งหมดหลังการรับประทานเหมือนยาชนิดธรรมดา</t>
        </is>
      </c>
      <c r="E187" s="166" t="inlineStr">
        <is>
          <t>ตัวยาสำคัญจะค่อยๆ ถูกปลดปล่อยออกมาอย่างสม่ำเสมอเป็นระยะเวลานาน ควบคุมระดับยาในเลือดให้อยู่ในระดับการรักษาได้ตลอด 24 ชั่วโมง</t>
        </is>
      </c>
      <c r="F187" s="166" t="inlineStr">
        <is>
          <t>หลังจากรับประทานยาแล้ว ผู้ป่วยต้องนั่งตัวตรงและห้ามนอนราบอย่างน้อย 30 นาที</t>
        </is>
      </c>
      <c r="G187" s="166" t="inlineStr">
        <is>
          <t>ตัวยาสำคัญจะไม่ถูกปลดปล่อยออกมาจนกว่าจะเคลื่อนตัวผ่านไปถึงบริเวณลำไส้ใหญ่เท่านั้น</t>
        </is>
      </c>
      <c r="H187" s="166" t="inlineStr">
        <is>
          <t>ผู้ป่วยสามารถนำเม็ด pellets ด้านในแคปซูลมาบดละเอียดแล้วชงผสมกับน้ำส้มรับประทานได้</t>
        </is>
      </c>
      <c r="I187" s="165" t="n">
        <v>2</v>
      </c>
      <c r="J187" s="166" t="inlineStr">
        <is>
          <t>✅ คำตอบที่ถูกต้อง: ข้อ ข. ตัวยาสำคัญจะค่อยๆ ถูกปลดปล่อยออกมาอย่างสม่ำเสมอเป็นระยะเวลานาน ควบคุมระดับยาในเลือดให้อยู่ในระดับการรักษาได้ตลอด 24 ชั่วโมง
💡 Background:
Venlafaxine XR (Effexor XR) เป็นรูปแบบ Extended-Release (XR) ที่บรรจุ spheroids/pellets เคลือบด้วยพอลิเมอร์ควบคุมการปลดปล่อยยา (Membrane-controlled release system) ออกแบบมาเพื่อให้รับประทานเพียงวันละ 1 ครั้ง (Once daily) แทนรูปแบบ Immediate-Release (IR) ที่ต้องรับประทานวันละ 2 - 3 ครั้ง
🎯 ทำไมข้อนี้ถึงถูก:
ข้อ ข. รูปแบบ XR จะค่อยๆ ปลดปล่อยตัวยาสำคัญอย่างต่อเนื่องและสม่ำเสมอผ่านรูพรุนของฟิล์มเคลือบ ทำให้อัตราการดูดซึมยาช้าลง รักษาระดับความเข้มข้นของยาในพลาสมาให้อยู่ในช่วงการรักษาได้อย่างยาวนานตลอด 24 ชั่วโมง ช่วยลดผลข้างเคียง (เช่น คลื่นไส้) และเพิ่มความร่วมมือในการใช้ยาของผู้ป่วย
🔍 ข้ออื่นผิดเพราะอะไร:
- ข้อ ก. (ปลดปล่อยทันที): เป็นคุณสมบัติของยาชนิด Immediate-Release (IR) ไม่ใช่ XR
- ข้อ ค. (ห้ามนอนราบ 30 นาที): เป็นคำแนะนำเฉพาะสำหรับยา Bisphosphonates (เช่น Alendronate) เพื่อป้องกันหลอดอาหารอักเสบ ไม่ใช่ข้อกำหนดของ Venlafaxine
- ข้อ ง. (ปลดปล่อยเฉพาะลำไส้ใหญ่): เป็น Colon-targeted delivery ไม่ใช่ระบบ Extended release ของ Venlafaxine
- ข้อ จ. (บดละเอียดเม็ด pellets): ห้ามบดหรือเคี้ยว pellets เด็ดขาด เพราะจะทำให้โครงสร้างควบคุมการปลดปล่อยเสียหายและเกิด Dose dumping เป็นอันตรายต่อผู้ป่วย (หากกลืนลำบากสามารถเปิดแคปซูลโรยบน Applesauce แล้วกลืนโดยไม่เคี้ยวได้)
📖 Guideline อ้างอิง:
AHFS Drug Information &amp; Goodman &amp; Gilman's The Pharmacological Basis of Therapeutics
📌 จุดจำก่อนสอบ:
• ยารูปแบบ Extended Release (XR/ER/CR/SR): ห้ามบด ห้ามเคี้ยว (Do not crush/chew) เพื่อป้องกันภาวะ Dose Dumping
• ข้อดีของ XR: ลดความถี่ในการกินยา (Once daily), รักษาระดับยาให้คงที่, ลด Fluctuations ของระดับยาในเลือด และลดผลข้างเคียง</t>
        </is>
      </c>
      <c r="K187" s="166" t="inlineStr"/>
      <c r="L187" s="166" t="inlineStr">
        <is>
          <t>Solid Dosage Forms</t>
        </is>
      </c>
      <c r="M187" s="166" t="inlineStr">
        <is>
          <t>Hard &amp; Soft Gelatin Capsules</t>
        </is>
      </c>
      <c r="N187" s="165" t="inlineStr">
        <is>
          <t>Product</t>
        </is>
      </c>
      <c r="O187" s="166" t="inlineStr">
        <is>
          <t>ข้อสอบจริง Product ปี 2563 ข้อ 22</t>
        </is>
      </c>
      <c r="P187" s="165" t="inlineStr">
        <is>
          <t>ข้อสอบเก่า</t>
        </is>
      </c>
      <c r="Q187" s="165" t="inlineStr">
        <is>
          <t>2563</t>
        </is>
      </c>
      <c r="R187" s="165" t="inlineStr"/>
    </row>
    <row r="188" ht="24" customHeight="1" s="49">
      <c r="A188" s="165" t="n">
        <v>186</v>
      </c>
      <c r="B188" s="166" t="inlineStr">
        <is>
          <t>ในระหว่างการผลิตยาเม็ด หากพบปัญหาการหลุดแยกของฝาครอบเม็ดยา (Capping) ข้อใดต่อไปนี้เป็นแนวทางในการแก้ไขปัญหาดังกล่าวที่ถูกต้องตามหลักวิชาการ?</t>
        </is>
      </c>
      <c r="C188" s="166" t="inlineStr"/>
      <c r="D188" s="166" t="inlineStr">
        <is>
          <t>การเพิ่มแรงตอกยา (Compression force) ให้สูงขึ้นเป็นสองเท่า</t>
        </is>
      </c>
      <c r="E188" s="166" t="inlineStr">
        <is>
          <t>การลดระยะเวลาในการผสมแกรนูลกับสารเพิ่มปริมาณ</t>
        </is>
      </c>
      <c r="F188" s="166" t="inlineStr">
        <is>
          <t>การเพิ่มปริมาณสารยึดเกาะ (Binder) หรือการเพิ่มความชื้นของแกรนูลที่แห้งเกินไป</t>
        </is>
      </c>
      <c r="G188" s="166" t="inlineStr">
        <is>
          <t>การเพิ่มปริมาณสารช่วยแตกตัว (Disintegrant) ชนิดไม่ละลายน้ำ</t>
        </is>
      </c>
      <c r="H188" s="166" t="inlineStr">
        <is>
          <t>การเพิ่มความเร็วรอบของเครื่องตอกยาเม็ดให้หมุนเร็วขึ้น</t>
        </is>
      </c>
      <c r="I188" s="165" t="n">
        <v>3</v>
      </c>
      <c r="J188" s="166" t="inlineStr">
        <is>
          <t>✅ คำตอบที่ถูกต้อง: ข้อ ค. การเพิ่มปริมาณสารยึดเกาะ (Binder) หรือการเพิ่มความชื้นของแกรนูลที่แห้งเกินไป
💡 Background:
Capping เกิดจากแรงยึดเกาะระหว่างอนุภาคไม่เพียงพอ หรือการกักขังของอากาศ (Air entrapment) ร่วมกับการคืนตัวแบบยืดหยุ่น (Elastic recovery) ของมวลยาเมื่อสากตอกยาคลายแรงกด
🎯 ทำไมข้อนี้ถึงถูก:
ข้อ ค. การเพิ่มความเข้มข้นหรือปริมาณของสารยึดเกาะ (Binder เช่น PVP, Starch paste) จะช่วยเพิ่ม Plastic deformation และแรงเชื่อมพันธะระหว่างอนุภาค และการปรับความชื้นแกรนูลให้อยู่ในช่วง 1 - 3% (ไม่แห้งเกินไป) จะช่วยลดความเปราะและป้องกัน Capping ได้อย่างมีประสิทธิภาพ
🔍 ข้ออื่นผิดเพราะอะไร:
- ข้อ ก. (เพิ่มแรงตอก): จะยิ่งเพิ่มการอัดแน่นของอากาศภายในเม็ด และเพิ่มแรงดีดตัวยืดหยุ่น ทำให้ Capping รุนแรงขึ้น
- ข้อ ข. (ลดเวลาผสม): ไม่ได้ช่วยแก้ปัญหาโครงสร้างแรงยึดเกาะของแกรนูล
- ข้อ ง. (เพิ่ม Disintegrant): จะยิ่งลดความแข็งแกร่งของพันธะระหว่างอนุภาค ทำให้เม็ดยาเปราะแตกง่ายขึ้น
- ข้อ จ. (เพิ่มความเร็วรอบเครื่องตอก): ทำให้เวลาในการกดอัด (Dwell time) สั้นลง อากาศระบายออกไม่ทัน เกิด Capping มากขึ้น
📖 Guideline อ้างอิง:
Lieberman's Pharmaceutical Dosage Forms: Tablets &amp; Ansel's Pharmaceutical Dosage Forms
📌 จุดจำก่อนสอบ:
• Capping / Lamination เกิดจาก: แกรนูลแห้งเกินไป, Binder ไม่พอ, ฝุ่นละเอียดเยอะ (Fines), ตอกเร็วเกินไป, อากาศระบายไม่ทัน</t>
        </is>
      </c>
      <c r="K188" s="166" t="inlineStr"/>
      <c r="L188" s="166" t="inlineStr">
        <is>
          <t>Solid Dosage Forms</t>
        </is>
      </c>
      <c r="M188" s="166" t="inlineStr">
        <is>
          <t>Tablet Defects</t>
        </is>
      </c>
      <c r="N188" s="165" t="inlineStr">
        <is>
          <t>Product</t>
        </is>
      </c>
      <c r="O188" s="166" t="inlineStr">
        <is>
          <t>ข้อสอบจริง Product ปี 2563 ข้อ 27</t>
        </is>
      </c>
      <c r="P188" s="165" t="inlineStr">
        <is>
          <t>ข้อสอบเก่า</t>
        </is>
      </c>
      <c r="Q188" s="165" t="inlineStr">
        <is>
          <t>2563</t>
        </is>
      </c>
      <c r="R188" s="165" t="inlineStr"/>
    </row>
    <row r="189" ht="24" customHeight="1" s="49">
      <c r="A189" s="165" t="n">
        <v>187</v>
      </c>
      <c r="B189" s="166" t="inlineStr">
        <is>
          <t>ในการเคลือบฟิล์มยาเม็ด (Film coating) หากสารละลายพอลิเมอร์ที่ใช้เคลือบมีความหนืดสูงมากเกินไป (Excessive coating solution viscosity) ข้อใดต่อไปนี้ ไม่ใช่ ปัญหาข้อบกพร่องที่เกิดขึ้นจากสาเหตุดังกล่าวโดยตรง?</t>
        </is>
      </c>
      <c r="C189" s="166" t="inlineStr"/>
      <c r="D189" s="166" t="inlineStr">
        <is>
          <t>ผิวฟิล์มหลุดลอกติดหน้าเม็ดเนื่องจากความเหนียวเหนอะหนะ (Picking)</t>
        </is>
      </c>
      <c r="E189" s="166" t="inlineStr">
        <is>
          <t>การแตกร้าวของแผ่นฟิล์มจากความเค้นภายใน (Cracking)</t>
        </is>
      </c>
      <c r="F189" s="166" t="inlineStr">
        <is>
          <t>เม็ดยาติดประกบกันเป็นคู่ (Twinning)</t>
        </is>
      </c>
      <c r="G189" s="166" t="inlineStr">
        <is>
          <t>ผิวเคลือบขรุขระเป็นผิวส้มเนื่องจากละอองสเปรย์กระจายตัวไม่ดี (Surface roughness / Orange peel)</t>
        </is>
      </c>
      <c r="H189" s="166" t="inlineStr">
        <is>
          <t>เม็ดยาเกาะติดกันหรือติดผนังหม้อเคลือบ (Sticking)</t>
        </is>
      </c>
      <c r="I189" s="165" t="n">
        <v>2</v>
      </c>
      <c r="J189" s="166" t="inlineStr">
        <is>
          <t>✅ คำตอบที่ถูกต้อง: ข้อ ข. การแตกร้าวของแผ่นฟิล์มจากความเค้นภายใน (Cracking)
💡 Background:
เมื่อสารละลายเคลือบฟิล์มมีความหนืดสูง ละอองสเปรย์ที่พ่นออกมาจะมีขนาดใหญ่และมีความเหนียวสูง ไม่สามารถแผ่กระจายตัวเป็นฟิล์มบางๆ ได้อย่างรวดเร็ว ส่งผลให้เกิดข้อบกพร่องทางกายภาพที่เกี่ยวกับความเหนียวและการกระจายตัว
🎯 ทำไมข้อนี้ถึงถูก:
ข้อ ข. Cracking (ฟิล์มแตกร้าว) มีสาเหตุหลักมาจากการขาดสารช่วยยืดหยุ่น (Plasticizer deficiency) หรือความเค้นภายในของฟิล์มสูง ไม่ได้มีสาเหตุหลักมาจากความหนืดของน้ำยาเคลือบ
🔍 ข้ออื่นผิดเพราะอะไร:
- ข้อ ก. (Picking): น้ำยาหนืดทำให้หยดสเปรย์เหนียว เม็ดยาติดกันแล้วดึงฟิล์มหลุดออก
- ข้อ ค. (Twinning): น้ำยาหนืดทำให้เม็ดยา 2 เม็ดเชื่อมติดกันเป็นคู่
- ข้อ ง. (Orange peel / Roughness): ละอองสเปรย์ขนาดใหญ่และหนืดเกินไปไม่แผ่ตัวบนผิวเม็ด ทำให้ผิวขรุขระ
- ข้อ จ. (Sticking): ความเหนียวทำให้เม็ดยาติดผนังหม้อเคลือบ
📖 Guideline อ้างอิง:
Pharmaceutical Coating Technology &amp; Remington: The Science and Practice of Pharmacy
📌 จุดจำก่อนสอบ:
• น้ำยาหนืด -&gt; Atomization ไม่ดี -&gt; Roughness, Twinning, Sticking, Picking
• ขาด Plasticizer -&gt; ฟิล์มเปราะ -&gt; Cracking</t>
        </is>
      </c>
      <c r="K189" s="166" t="inlineStr"/>
      <c r="L189" s="166" t="inlineStr">
        <is>
          <t>Solid Dosage Forms</t>
        </is>
      </c>
      <c r="M189" s="166" t="inlineStr">
        <is>
          <t>Tablet Coating</t>
        </is>
      </c>
      <c r="N189" s="165" t="inlineStr">
        <is>
          <t>Product</t>
        </is>
      </c>
      <c r="O189" s="166" t="inlineStr">
        <is>
          <t>ข้อสอบจริง Product ปี 2563 ข้อ 30</t>
        </is>
      </c>
      <c r="P189" s="165" t="inlineStr">
        <is>
          <t>ข้อสอบเก่า</t>
        </is>
      </c>
      <c r="Q189" s="165" t="inlineStr">
        <is>
          <t>2563</t>
        </is>
      </c>
      <c r="R189" s="165" t="inlineStr"/>
    </row>
    <row r="190" ht="24" customHeight="1" s="49">
      <c r="A190" s="165" t="n">
        <v>188</v>
      </c>
      <c r="B190" s="166" t="inlineStr">
        <is>
          <t>หัวข้อการควบคุมคุณภาพในข้อใดต่อไปนี้ ถูกระบุเป็นข้อกำหนดมาตรฐานบังคับในเภสัชตำรับ (Pharmacopoeia Monograph) สำหรับผลิตภัณฑ์ยาเม็ดสำเร็จรูป?</t>
        </is>
      </c>
      <c r="C190" s="166" t="inlineStr"/>
      <c r="D190" s="166" t="inlineStr">
        <is>
          <t>ความสม่ำเสมอของหน่วยยา (Uniformity of dosage units)</t>
        </is>
      </c>
      <c r="E190" s="166" t="inlineStr">
        <is>
          <t>ความแข็งของยาเม็ด (Tablet hardness)</t>
        </is>
      </c>
      <c r="F190" s="166" t="inlineStr">
        <is>
          <t>ความกร่อนของยาเม็ด (Tablet friability)</t>
        </is>
      </c>
      <c r="G190" s="166" t="inlineStr">
        <is>
          <t>การสูญเสียน้ำหนักเมื่ออบแห้ง (Loss on drying ของแกรนูล)</t>
        </is>
      </c>
      <c r="H190" s="166" t="inlineStr">
        <is>
          <t>ปริมาณเถ้าคงเหลือจากการเผาไหม้ (Residue on ignition ของตัวยาสำคัญ)</t>
        </is>
      </c>
      <c r="I190" s="165" t="n">
        <v>1</v>
      </c>
      <c r="J190" s="166" t="inlineStr">
        <is>
          <t>✅ คำตอบที่ถูกต้อง: ข้อ ก. ความสม่ำเสมอของหน่วยยา (Uniformity of dosage units)
💡 Background:
ข้อกำหนดใน Finished Product Monograph ของยาเม็ดตามเภสัชตำรับ USP ระบุเกณฑ์ตัดสินคุณภาพขั้นสุดท้ายเพื่อความปลอดภัยและประสิทธิภาพในการรักษาของผู้ป่วย
🎯 ทำไมข้อนี้ถึงถูก:
ข้อ ก. Uniformity of dosage units (USP &lt;905&gt;) เป็นข้อกำหนดบังคับในทุก Monograph ของยาเม็ดสำเร็จรูป เพื่อประเมินความสม่ำเสมอของปริมาณตัวยาสำคัญในแต่ละเม็ด
🔍 ข้ออื่นผิดเพราะอะไร:
- ข้อ ข. (Tablet hardness): เป็น In-process control (IPC) ภายในโรงงานผลิต ไม่ได้ระบุเป็นเกณฑ์บังคับใน Finished tablet monographs
- ข้อ ค. (Tablet friability): เป็นเกณฑ์มาตรฐานในกระบวนการผลิตและการขนส่ง (IPC / Development) ไม่ได้ระบุในทุก Finished tablet monograph
- ข้อ ง. (Loss on drying): เป็นการทดสอบแกรนูลระหว่างกระบวนการผลิต (IPC) หรือวัตถุดิบ
- ข้อ จ. (Residue on ignition): เป็นการทดสอบสารปนเปื้อนในวัตถุดิบตัวยาสำคัญ (API Monograph)
📖 Guideline อ้างอิง:
United States Pharmacopeia - National Formulary (USP-NF) General Notices &amp; Requirements
📌 จุดจำก่อนสอบ:
• Finished Tablet Monograph บังคับ: Identification, Assay, Uniformity of Dosage Units, Dissolution/Disintegration</t>
        </is>
      </c>
      <c r="K190" s="166" t="inlineStr"/>
      <c r="L190" s="166" t="inlineStr">
        <is>
          <t>Solid Dosage Forms</t>
        </is>
      </c>
      <c r="M190" s="166" t="inlineStr">
        <is>
          <t>Tablet Manufacturing</t>
        </is>
      </c>
      <c r="N190" s="165" t="inlineStr">
        <is>
          <t>Product</t>
        </is>
      </c>
      <c r="O190" s="166" t="inlineStr">
        <is>
          <t>ข้อสอบจริง Product ปี 2563 ข้อ 39</t>
        </is>
      </c>
      <c r="P190" s="165" t="inlineStr">
        <is>
          <t>ข้อสอบเก่า</t>
        </is>
      </c>
      <c r="Q190" s="165" t="inlineStr">
        <is>
          <t>2563</t>
        </is>
      </c>
      <c r="R190" s="165" t="inlineStr"/>
    </row>
    <row r="191" ht="24" customHeight="1" s="49">
      <c r="A191" s="165" t="n">
        <v>189</v>
      </c>
      <c r="B191" s="166" t="inlineStr">
        <is>
          <t>สารช่วยในข้อใดต่อไปนี้ จัดเป็น สารช่วยแตกตัวประสิทธิภาพสูง (Superdisintegrant) ที่นิยมใช้ในสูตรตำรับยาเม็ดเพื่อช่วยให้ยาแตกตัวได้อย่างรวดเร็วภายในเวลาไม่กี่วินาที?</t>
        </is>
      </c>
      <c r="C191" s="166" t="inlineStr"/>
      <c r="D191" s="166" t="inlineStr">
        <is>
          <t>Anhydrous lactose</t>
        </is>
      </c>
      <c r="E191" s="166" t="inlineStr">
        <is>
          <t>Hydroxypropyl cellulose (HPC)</t>
        </is>
      </c>
      <c r="F191" s="166" t="inlineStr">
        <is>
          <t>Magnesium stearate</t>
        </is>
      </c>
      <c r="G191" s="166" t="inlineStr">
        <is>
          <t>Polyethylene glycol (PEG)</t>
        </is>
      </c>
      <c r="H191" s="166" t="inlineStr">
        <is>
          <t>Croscarmellose sodium</t>
        </is>
      </c>
      <c r="I191" s="165" t="n">
        <v>5</v>
      </c>
      <c r="J191" s="166" t="inlineStr">
        <is>
          <t>✅ คำตอบที่ถูกต้อง: ข้อ จ. Croscarmellose sodium
💡 Background:
Superdisintegrants เป็นสารช่วยแตกตัวยุคใหม่ที่มีประสิทธิภาพในการดูดซับน้ำและพองตัว (Swelling and Wicking) ได้สูงมาก ใช้ในปริมาณน้อยเพียง 2 - 5% w/w และมีประสิทธิภาพสูงกว่า Starch แบบดั้งเดิมหลายเท่า
🎯 ทำไมข้อนี้ถึงถูก:
ข้อ จ. Croscarmellose sodium (Ac-Di-Sol) คือ Cross-linked sodium carboxymethylcellulose จัดเป็น Superdisintegrant ที่ออกฤทธิ์ผ่านการดูดน้ำเข้าสู่โครงสร้างอย่างรวดเร็ว (Wicking) ร่วมกับการพองตัวแบบยืดหยุ่น (Swelling) ทำให้เม็ดยาแตกตัวออกอย่างรวดเร็ว
🔍 ข้ออื่นผิดเพราะอะไร:
- ข้อ ก. (Anhydrous lactose): ทำหน้าที่เป็นสารเพิ่มปริมาณ (Diluent/Filler)
- ข้อ ข. (HPC): ทำหน้าที่เป็นสารยึดเกาะ (Binder) หรือสารก่อฟิล์มเคลือบ
- ข้อ ค. (Magnesium stearate): ทำหน้าที่เป็นสารหล่อลื่น (Lubricant)
- ข้อ ง. (PEG): ทำหน้าที่เป็น Plasticizer หรือ Water-soluble binder/lubricant
📖 Guideline อ้างอิง:
Handbook of Pharmaceutical Excipients (9th Edition) &amp; Ansel's Pharmaceutical Dosage Forms
📌 จุดจำก่อนสอบ:
• 3 Superdisintegrants ยอดนิยม (ใช้ 2 - 5%):
  1. Croscarmellose sodium (Ac-Di-Sol) -&gt; Cross-linked Na CMC
  2. Sodium starch glycolate (SSG / Explotab / Primojel) -&gt; Cross-linked starch
  3. Crospovidone (Polyplasdone XL / Kollidon CL) -&gt; Cross-linked PVP</t>
        </is>
      </c>
      <c r="K191" s="166" t="inlineStr"/>
      <c r="L191" s="166" t="inlineStr">
        <is>
          <t>Solid Dosage Forms</t>
        </is>
      </c>
      <c r="M191" s="166" t="inlineStr">
        <is>
          <t>Tablet Manufacturing</t>
        </is>
      </c>
      <c r="N191" s="165" t="inlineStr">
        <is>
          <t>Product</t>
        </is>
      </c>
      <c r="O191" s="166" t="inlineStr">
        <is>
          <t>ข้อสอบจริง Product ปี 2563 ข้อ 40</t>
        </is>
      </c>
      <c r="P191" s="165" t="inlineStr">
        <is>
          <t>ข้อสอบเก่า</t>
        </is>
      </c>
      <c r="Q191" s="165" t="inlineStr">
        <is>
          <t>2563</t>
        </is>
      </c>
      <c r="R191" s="165" t="inlineStr"/>
    </row>
    <row r="192" ht="24" customHeight="1" s="49">
      <c r="A192" s="165" t="n">
        <v>190</v>
      </c>
      <c r="B192" s="166" t="inlineStr">
        <is>
          <t>ในการพัฒนาสูตรตำรับยาเม็ดฟู่ (Effervescent tablets) ที่มีปฏิกิริยาระหว่างกรดอินทรีย์และเกลือคาร์บอเนต (Citric acid + Sodium bicarbonate เกิดก๊าซ CO2) หากต้องการเลือกใช้สารเคลือบเพื่อป้องกันความชื้นและคงตัวของตำรับ ควรเลือกพอลิเมอร์ชนิดใด?</t>
        </is>
      </c>
      <c r="C192" s="166" t="inlineStr"/>
      <c r="D192" s="166" t="inlineStr">
        <is>
          <t>Hydroxypropyl methylcellulose (HPMC)</t>
        </is>
      </c>
      <c r="E192" s="166" t="inlineStr">
        <is>
          <t>Polyethylene glycol 4000 (PEG 4000)</t>
        </is>
      </c>
      <c r="F192" s="166" t="inlineStr">
        <is>
          <t>Ethyl cellulose (EC)</t>
        </is>
      </c>
      <c r="G192" s="166" t="inlineStr">
        <is>
          <t>Methyl cellulose (MC)</t>
        </is>
      </c>
      <c r="H192" s="166" t="inlineStr">
        <is>
          <t>Sorbitan monostearate (Span 60)</t>
        </is>
      </c>
      <c r="I192" s="165" t="n">
        <v>3</v>
      </c>
      <c r="J192" s="166" t="inlineStr">
        <is>
          <t>✅ คำตอบที่ถูกต้อง: ข้อ ค. Ethyl cellulose (EC)
💡 Background:
ยาเม็ดฟู่ (Effervescent tablets) มีความไวต่อความชื้นสูงมาก หากสัมผัสความชื้นในอากาศเพียงเล็กน้อย กรดและด่างในตำรับจะทำปฏิกิริยากันทันทีเกิดเป็นก๊าซ CO2 และสูญเสียประสิทธิภาพ หากจำเป็นต้องเคลือบฟิล์มป้องกันความชื้น (Moisture-barrier coating) ต้องเลือกพอลิเมอร์ที่ไม่ชอบน้ำ (Hydrophobic polymer) และไม่ละลายน้ำ
🎯 ทำไมข้อนี้ถึงถูก:
ข้อ ค. Ethyl cellulose (EC) เป็นพอลิเมอร์ที่ไม่ละลายน้ำในทุกช่วง pH มีคุณสมบัติป้องกันการแพร่ผ่านของไอน้ำและความชื้นได้ดีเยี่ยม (Excellent moisture barrier) จึงนิยมใช้เป็นฟิล์มป้องกันความชื้นสำหรับตัวยาที่ไวต่อปฏิกิริยาไฮโดรไลซิสหรือเม็ดฟู่
🔍 ข้ออื่นผิดเพราะอะไร:
- ข้อ ก. (HPMC): เป็นพอลิเมอร์ที่ชอบน้ำและละลายน้ำได้ดี ไอน้ำสามารถซึมผ่านได้ง่าย จึงป้องกันความชื้นได้ไม่ดีเท่า EC
- ข้อ ข. (PEG 4000): ละลายน้ำได้ดีและมีคุณสมชาติดูดความชื้น (Hygroscopic) ไม่เหมาะสำหรับเป็นสารป้องกันความชื้น
- ข้อ ง. (Methyl cellulose): ชอบน้ำและพองตัวในน้ำได้ง่าย ป้องกันความชื้นได้จำกัด
- ข้อ จ. (Sorbitan monostearate): เป็นสารลดแรงตึงผิวชนิดไม่มีประจุ (Non-ionic surfactant) ไม่ใช่พอลิเมอร์สำหรับเคลือบฟิล์ม
📖 Guideline อ้างอิง:
Remington: The Science and Practice of Pharmacy &amp; Handbook of Pharmaceutical Excipients
📌 จุดจำก่อนสอบ:
• พอลิเมอร์ป้องกันความชื้น (Moisture barrier): Ethyl cellulose (EC), Polyvinyl alcohol (PVA-based Opadry amb), Zein, Shellac
• ปฏิกิริยาเม็ดฟู่: Citric acid / Tartaric acid + NaHCO3 -&gt; Na-citrate/tartrate + CO2 (gas) + H2O</t>
        </is>
      </c>
      <c r="K192" s="166" t="inlineStr"/>
      <c r="L192" s="166" t="inlineStr">
        <is>
          <t>Solid Dosage Forms</t>
        </is>
      </c>
      <c r="M192" s="166" t="inlineStr">
        <is>
          <t>Tablet Manufacturing</t>
        </is>
      </c>
      <c r="N192" s="165" t="inlineStr">
        <is>
          <t>Product</t>
        </is>
      </c>
      <c r="O192" s="166" t="inlineStr">
        <is>
          <t>ข้อสอบจริง Product ปี 2562 ข้อ 2</t>
        </is>
      </c>
      <c r="P192" s="165" t="inlineStr">
        <is>
          <t>ข้อสอบเก่า</t>
        </is>
      </c>
      <c r="Q192" s="165" t="inlineStr">
        <is>
          <t>2562</t>
        </is>
      </c>
      <c r="R192" s="165" t="inlineStr"/>
    </row>
    <row r="193" ht="24" customHeight="1" s="49">
      <c r="A193" s="165" t="n">
        <v>191</v>
      </c>
      <c r="B193" s="166" t="inlineStr">
        <is>
          <t>ในการตั้งสูตรตำรับยาเม็ดแตกตัวเร็วในช่องปาก (Orally Disintegrating Tablets: ODT) ของยา Deferiprone หากในสูตรตำรับไม่มีการเติมสารยึดเกาะ (Binder เช่น PVP K30) จะส่งผลกระทบต่อคุณภาพของยาเม็ดอย่างไร?</t>
        </is>
      </c>
      <c r="C193" s="166" t="inlineStr"/>
      <c r="D193" s="166" t="inlineStr">
        <is>
          <t>เม็ดยาจะขาดแรงยึดเกาะระหว่างอนุภาค มีความเปราะแตกหักง่าย และค่าความกร่อน (Friability) สูงเกินเกณฑ์มาตรฐาน</t>
        </is>
      </c>
      <c r="E193" s="166" t="inlineStr">
        <is>
          <t>เม็ดยาจะแข็งตัวมากเกินไปและไม่สามารถแตกตัวได้ภายในเวลา 30 วินาที</t>
        </is>
      </c>
      <c r="F193" s="166" t="inlineStr">
        <is>
          <t>เม็ดยาจะเกิดการละลายช้าลงอย่างมากเนื่องจากอัตราการดูดซับน้ำลดลง</t>
        </is>
      </c>
      <c r="G193" s="166" t="inlineStr">
        <is>
          <t>เม็ดยาจะมีน้ำหนักเพิ่มขึ้นเป็นสองเท่าของขนาดที่ระบุบนฉลาก</t>
        </is>
      </c>
      <c r="H193" s="166" t="inlineStr">
        <is>
          <t>เม็ดยาจะเกิดปฏิกิริยาเปลี่ยนสีเป็นสีน้ำตาลเข้มทันทีหลังการตอก</t>
        </is>
      </c>
      <c r="I193" s="165" t="n">
        <v>1</v>
      </c>
      <c r="J193" s="166" t="inlineStr">
        <is>
          <t>✅ คำตอบที่ถูกต้อง: ข้อ ก. เม็ดยาจะขาดแรงยึดเกาะระหว่างอนุภาค มีความเปราะแตกหักง่าย และค่าความกร่อน (Friability) สูงเกินเกณฑ์มาตรฐาน
💡 Background:
สารยึดเกาะ (Binder เช่น Povidone / PVP K30) ทำหน้าที่สร้างแรงเชื่อมประสาน (Cohesive bonds) ระหว่างอนุภาคผงยาในการทำแกรนูลและระหว่างการตอกอัด เพื่อให้เม็ดยามีความแข็งแกร่งเชิงกล (Mechanical strength) เพียงพอที่จะทนต่อแรงกระแทกในกระบวนการบรรจุและขนส่ง
🎯 ทำไมข้อนี้ถึงถูก:
ข้อ ก. หากสูตรตำรับ ODT ขาด Binder อนุภาคผงยาจะไม่สามารถเกาะตัวกันเป็นเม็ดยาที่สมบูรณ์ได้ ส่งผลให้ความแข็งของเม็ดยาต่ำมาก (Low tensile strength) ขอบเม็ดบิ่นแตก และค่าความกร่อน (% Friability) เกินเกณฑ์มาตรฐาน 1.0% ตามเภสัชตำรับ USP
🔍 ข้ออื่นผิดเพราะอะไร:
- ข้อ ข. (เม็ดยาแข็งเกินไป): การขาด Binder ทำให้เม็ดอ่อนนุ่มเปราะแตก ไม่ใช่แข็งเกินไป
- ข้อ ค. (ละลายช้าลง): การขาด Binder จะทำให้เม็ดยาแตกตัวและกระจายตัวเร็วกว่าเดิม ไม่ได้ทำให้ละลายช้าลง
- ข้อ ง. (น้ำหนักเพิ่มขึ้น): น้ำหนักเม็ดยาขึ้นอยู่กับปริมาตรเบ้าตอก (Die fill volume) และความหนาแน่น ไม่เกี่ยวกับ Binder
- ข้อ จ. (เปลี่ยนสีเป็นน้ำตาล): การเปลี่ยนสีเกิดจากปฏิกิริยาเคมี (เช่น Maillard reaction หรือ Oxidation) ไม่ใช่ผลโดยตรงจากการตัด Binder
📖 Guideline อ้างอิง:
USP-NF General Chapter &lt;1216&gt; Tablet Friability &amp; Ansel's Pharmaceutical Dosage Forms
📌 จุดจำก่อนสอบ:
• ขาด Binder -&gt; เม็ดยาไม่เกาะตัว, ความแข็งต่ำ, ความกร่อนสูง (High friability &gt; 1%), เกิด Capping/Lamination
• Binder มากเกินไป -&gt; เม็ดแข็งเกินไป, เวลาแตกตัวนานขึ้น (Prolonged disintegration time)</t>
        </is>
      </c>
      <c r="K193" s="166" t="inlineStr"/>
      <c r="L193" s="166" t="inlineStr">
        <is>
          <t>Solid Dosage Forms</t>
        </is>
      </c>
      <c r="M193" s="166" t="inlineStr">
        <is>
          <t>Tablet Manufacturing</t>
        </is>
      </c>
      <c r="N193" s="165" t="inlineStr">
        <is>
          <t>Product</t>
        </is>
      </c>
      <c r="O193" s="166" t="inlineStr">
        <is>
          <t>ข้อสอบจริง Product ปี 2562 ข้อ 2</t>
        </is>
      </c>
      <c r="P193" s="165" t="inlineStr">
        <is>
          <t>ข้อสอบเก่า</t>
        </is>
      </c>
      <c r="Q193" s="165" t="inlineStr">
        <is>
          <t>2562</t>
        </is>
      </c>
      <c r="R193" s="165" t="inlineStr"/>
    </row>
    <row r="194" ht="24" customHeight="1" s="49">
      <c r="A194" s="165" t="n">
        <v>192</v>
      </c>
      <c r="B194" s="166" t="inlineStr">
        <is>
          <t>น้ำมันถั่วเหลือง (Soybean oil) นิยมนำมาใช้ทำหน้าที่หลักเป็นสารช่วยชนิดใดในสูตรตำรับยาแคปซูลนิ่ม (Soft gelatin capsules)?</t>
        </is>
      </c>
      <c r="C194" s="166" t="inlineStr"/>
      <c r="D194" s="166" t="inlineStr">
        <is>
          <t>สารกระสายยาตัวเติมของเหลว (Lipophilic liquid vehicle / Filler)</t>
        </is>
      </c>
      <c r="E194" s="166" t="inlineStr">
        <is>
          <t>สารช่วยเพิ่มความยืดหยุ่นของเปลือกเจลาติน (Plasticizer)</t>
        </is>
      </c>
      <c r="F194" s="166" t="inlineStr">
        <is>
          <t>สารช่วยเพิ่มความคงตัวทางเคมี (Stabilizer)</t>
        </is>
      </c>
      <c r="G194" s="166" t="inlineStr">
        <is>
          <t>สารเพิ่มความหนืดของเปลือกแคปซูล (Stiffening agent)</t>
        </is>
      </c>
      <c r="H194" s="166" t="inlineStr">
        <is>
          <t>สารก่อฟิล์มเคลือบเปลือกแคปซูล (Film former)</t>
        </is>
      </c>
      <c r="I194" s="165" t="n">
        <v>1</v>
      </c>
      <c r="J194" s="166" t="inlineStr">
        <is>
          <t>✅ คำตอบที่ถูกต้อง: ข้อ ก. สารกระสายยาตัวเติมของเหลว (Lipophilic liquid vehicle / Filler)
💡 Background:
Soft gelatin capsules ใช้บรรจุตัวยาสำคัญที่เป็นของเหลว หรือผงยาที่ไม่ละลายน้ำโดยละลายหรือแขวนตะกอนในกระสายยาชนิดน้ำมัน
🎯 ทำไมข้อนี้ถึงถูก:
ข้อ ก. Soybean oil เป็น Lipophilic vehicle / Filling agent ที่ปลอดภัยและเข้ากันได้ดีกับเปลือกเจลาติน นิยมใช้เป็นตัวทำละลายหรือตัวกระจายยาในแคปซูลนิ่ม
🔍 ข้ออื่นผิดเพราะอะไร:
- ข้อ ข. (Plasticizer): สารเพิ่มความยืดหยุ่นเปลือกเจลาตินคือ Glycerin หรือ Sorbitol
- ข้อ ค. (Stabilizer): เช่น สารต้านออกซิเดชัน BHT/BHA
- ข้อ ง. (Stiffening agent): สารเพิ่มความแข็งของขี้ผึ้ง เช่น Cetyl alcohol, Wax
- ข้อ จ. (Film former): โครงสร้างเปลือกแคปซูลคือ Gelatin
📖 Guideline อ้างอิง:
Ansel's Pharmaceutical Dosage Forms and Drug Delivery Systems (11th Edition)
📌 จุดจำก่อนสอบ:
• Softgel vehicle: Soybean oil (Lipophilic fill), PEG 400 (Hydrophilic fill)
• Softgel shell plasticizer: Glycerin, Sorbitol</t>
        </is>
      </c>
      <c r="K194" s="166" t="inlineStr"/>
      <c r="L194" s="166" t="inlineStr">
        <is>
          <t>Solid Dosage Forms</t>
        </is>
      </c>
      <c r="M194" s="166" t="inlineStr">
        <is>
          <t>Hard &amp; Soft Gelatin Capsules</t>
        </is>
      </c>
      <c r="N194" s="165" t="inlineStr">
        <is>
          <t>Product</t>
        </is>
      </c>
      <c r="O194" s="166" t="inlineStr">
        <is>
          <t>ข้อสอบจริง Product ปี 2561 ข้อ 17</t>
        </is>
      </c>
      <c r="P194" s="165" t="inlineStr">
        <is>
          <t>ข้อสอบเก่า</t>
        </is>
      </c>
      <c r="Q194" s="165" t="inlineStr">
        <is>
          <t>2561</t>
        </is>
      </c>
      <c r="R194" s="165" t="inlineStr"/>
    </row>
    <row r="195" ht="24" customHeight="1" s="49">
      <c r="A195" s="165" t="n">
        <v>193</v>
      </c>
      <c r="B195" s="166" t="inlineStr">
        <is>
          <t>สารในข้อใดต่อไปนี้ทำหน้าที่เป็นพอลิเมอร์ควบคุมการปลดปล่อยตัวยาแบบแตกตัวในลำไส้ (Enteric-coated polymer)?</t>
        </is>
      </c>
      <c r="C195" s="166" t="inlineStr"/>
      <c r="D195" s="166" t="inlineStr">
        <is>
          <t>Methacrylic acid copolymer (Eudragit L 100 / L 100-55)</t>
        </is>
      </c>
      <c r="E195" s="166" t="inlineStr">
        <is>
          <t>Hydroxypropyl methylcellulose (HPMC)</t>
        </is>
      </c>
      <c r="F195" s="166" t="inlineStr">
        <is>
          <t>Hydroxypropyl cellulose (HPC)</t>
        </is>
      </c>
      <c r="G195" s="166" t="inlineStr">
        <is>
          <t>Hydroxyethyl cellulose (HEC)</t>
        </is>
      </c>
      <c r="H195" s="166" t="inlineStr">
        <is>
          <t>Polyethylene glycol (PEG)</t>
        </is>
      </c>
      <c r="I195" s="165" t="n">
        <v>1</v>
      </c>
      <c r="J195" s="166" t="inlineStr">
        <is>
          <t>✅ คำตอบที่ถูกต้อง: ข้อ ก. Methacrylic acid copolymer (Eudragit L 100 / L 100-55)
💡 Background:
Enteric polymers ต้องมีคุณสมบัติไม่ละลายในกรดกระเพาะอาหาร (pH 1.2) แต่จะละลายได้ในลำไส้เล็กที่มี pH &gt;= 5.5 - 7.0
🎯 ทำไมข้อนี้ถึงถูก:
ข้อ ก. Methacrylic acid copolymer (Eudragit L) มีหมู่คาร์บอกซิลิกอิสระที่จะแตกตัวเป็นไอออนเมื่อสัมผัส pH &gt; 5.5 - 6.0 ในลำไส้เล็ก ทำให้ฟิล์มละลายและปลดปล่อยตัวยา
🔍 ข้ออื่นผิดเพราะอะไร:
- ข้อ ข. (HPMC): ละลายน้ำได้ในทุกช่วง pH ใช้เคลือบฟิล์มธรรมดา (Immediate release)
- ข้อ ค. (HPC): ละลายน้ำได้ ใช้เป็น Binder หรือ Film coating ทั่วไป
- ข้อ ง. (HEC): ละลายน้ำได้ ใช้เป็น Thickener หรือ Binder
- ข้อ จ. (PEG): ละลายน้ำได้ดี ใช้เป็น Plasticizer หรือ Water-soluble base
📖 Guideline อ้างอิง:
USP-NF Monograph for Methacrylic Acid Copolymer &amp; Modern Pharmaceutics
📌 จุดจำก่อนสอบ:
• Eudragit L: ละลายที่ pH &gt; 6.0 (Duodenum/Jejunum)
• Eudragit S: ละลายที่ pH &gt; 7.0 (Ileum/Colon)
• Eudragit E: ละลายที่ pH กรด &lt; 5.0 (Gastric soluble / Taste masking)
• Eudragit RL/RS: ไม่ละลายน้ำแต่พองตัวให้น้ำซึมผ่านได้ (Sustained release)</t>
        </is>
      </c>
      <c r="K195" s="166" t="inlineStr"/>
      <c r="L195" s="166" t="inlineStr">
        <is>
          <t>Solid Dosage Forms</t>
        </is>
      </c>
      <c r="M195" s="166" t="inlineStr">
        <is>
          <t>Tablet Coating</t>
        </is>
      </c>
      <c r="N195" s="165" t="inlineStr">
        <is>
          <t>Product</t>
        </is>
      </c>
      <c r="O195" s="166" t="inlineStr">
        <is>
          <t>ข้อสอบจริง Product ปี 2561 ข้อ 25</t>
        </is>
      </c>
      <c r="P195" s="165" t="inlineStr">
        <is>
          <t>ข้อสอบเก่า</t>
        </is>
      </c>
      <c r="Q195" s="165" t="inlineStr">
        <is>
          <t>2561</t>
        </is>
      </c>
      <c r="R195" s="165" t="inlineStr"/>
    </row>
    <row r="196" ht="24" customHeight="1" s="49">
      <c r="A196" s="165" t="n">
        <v>194</v>
      </c>
      <c r="B196" s="166" t="inlineStr">
        <is>
          <t>จากรูปภาพแสดงโครงสร้างภาคตัดขวางของเม็ด Omeprazole enteric-coated pellet [📷 มีรูปภาพประกอบ: image106.png] ส่วนประกอบชั้นที่ 1, ชั้นที่ 2 และชั้นที่ 3 เรียงลำดับจากชั้นในสุดไปสู่ชั้นนอกสุดคือข้อใด?</t>
        </is>
      </c>
      <c r="C196" s="166" t="inlineStr">
        <is>
          <t>[แนบรูป: ข้อสอบ Product ปี 2561 รหัสรูปภาพ image106]</t>
        </is>
      </c>
      <c r="D196" s="166" t="inlineStr">
        <is>
          <t>ชั้นที่ 1: Omeprazole drug core / ชั้นที่ 2: HPMC subcoating barrier / ชั้นที่ 3: Methacrylic acid enteric coat</t>
        </is>
      </c>
      <c r="E196" s="166" t="inlineStr">
        <is>
          <t>ชั้นที่ 1: HPMC subcoating barrier / ชั้นที่ 2: Omeprazole drug core / ชั้นที่ 3: Methacrylic acid enteric coat</t>
        </is>
      </c>
      <c r="F196" s="166" t="inlineStr">
        <is>
          <t>ชั้นที่ 1: Methacrylic acid enteric coat / ชั้นที่ 2: HPMC subcoating barrier / ชั้นที่ 3: Omeprazole drug core</t>
        </is>
      </c>
      <c r="G196" s="166" t="inlineStr">
        <is>
          <t>ชั้นที่ 1: Omeprazole drug core / ชั้นที่ 2: Methacrylic acid enteric coat / ชั้นที่ 3: HPMC subcoating barrier</t>
        </is>
      </c>
      <c r="H196" s="166" t="inlineStr">
        <is>
          <t>ชั้นที่ 1: Sugar core / ชั้นที่ 2: Methacrylic acid enteric coat / ชั้นที่ 3: Omeprazole drug core</t>
        </is>
      </c>
      <c r="I196" s="165" t="n">
        <v>1</v>
      </c>
      <c r="J196" s="166" t="inlineStr">
        <is>
          <t>✅ คำตอบที่ถูกต้อง: ข้อ ก. ชั้นที่ 1: Omeprazole drug core / ชั้นที่ 2: HPMC subcoating barrier / ชั้นที่ 3: Methacrylic acid enteric coat
💡 Background:
Omeprazole pellet มีโครงสร้างหลายชั้น (Multi-layer coating) เพื่อป้องกันไม่ให้ตัวยา Omeprazole ซึ่งมีความเป็นด่างสัมผัสโดยตรงกับพอลิเมอร์ Enteric coating ซึ่งมีความเป็นกรด
🎯 ทำไมข้อนี้ถึงถูก:
ข้อ ก. การเรียงลำดับชั้นจากในสุดไปนอกสุดคือ:
1. ชั้นในสุด (Core / Drug layer): Sugar core เคลือบด้วย Omeprazole ร่วมกับ Alkaline stabilizer (เช่น Meglumine)
2. ชั้นกลาง (Subcoating / Barrier layer): เคลือบด้วยสารที่เป็นกลาง เช่น HPMC เพื่อเป็นเกราะป้องกันการทำปฏิกิริยาระหว่างยาและสารเคลือบชั้นนอก
3. ชั้นนอกสุด (Enteric coating layer): เคลือบด้วย Methacrylic acid copolymer (Eudragit L) เพื่อป้องกันกรดในกระเพาะอาหาร
🔍 ข้ออื่นผิดเพราะอะไร:
- ข้อ ข, ค, ง, จ. เรียงลำดับชั้นโครงสร้างผิดหลักการทางเภสัชกรรม หากชั้น Enteric coat อยู่ด้านในหรือสัมผัสกับ Omeprazole โดยตรง ยาจะสลายตัวและเปลี่ยนเป็นสีน้ำตาลทันที
📖 Guideline อ้างอิง:
Remington: The Science and Practice of Pharmacy &amp; Modern Pharmaceutics
📌 จุดจำก่อนสอบ:
• ลำดับชั้น Omeprazole Pellet: Core (Drug+Base) -&gt; Subcoat (HPMC Barrier) -&gt; Enteric coat (Eudragit L)</t>
        </is>
      </c>
      <c r="K196" s="166" t="inlineStr"/>
      <c r="L196" s="166" t="inlineStr">
        <is>
          <t>Solid Dosage Forms</t>
        </is>
      </c>
      <c r="M196" s="166" t="inlineStr">
        <is>
          <t>Tablet Coating</t>
        </is>
      </c>
      <c r="N196" s="165" t="inlineStr">
        <is>
          <t>Product</t>
        </is>
      </c>
      <c r="O196" s="166" t="inlineStr">
        <is>
          <t>ข้อสอบจริง Product ปี 2561 ข้อ 26</t>
        </is>
      </c>
      <c r="P196" s="165" t="inlineStr">
        <is>
          <t>ข้อสอบเก่า</t>
        </is>
      </c>
      <c r="Q196" s="165" t="inlineStr">
        <is>
          <t>2561</t>
        </is>
      </c>
      <c r="R196" s="165" t="inlineStr"/>
    </row>
    <row r="197" ht="24" customHeight="1" s="49">
      <c r="A197" s="165" t="n">
        <v>195</v>
      </c>
      <c r="B197" s="166" t="inlineStr">
        <is>
          <t>ตัวยาสำคัญ Donepezil hydrochloride 5 mg มีคุณสมบัติการไหลที่ดี (Good powder flow) แต่ไวต่อการสลายตัวด้วยปฏิกิริยา Hydrolysis ในสภาวะที่เป็นกลางและด่าง ควรเลือกวิธีกระบวนการผลิตยาเม็ดวิธีใดที่เหมาะสมที่สุด?</t>
        </is>
      </c>
      <c r="C197" s="166" t="inlineStr"/>
      <c r="D197" s="166" t="inlineStr">
        <is>
          <t>การตอกอัดโดยตรง (Direct compression)</t>
        </is>
      </c>
      <c r="E197" s="166" t="inlineStr">
        <is>
          <t>การทำแกรนูลเปียกโดยใช้น้ำเป็นตัวทำละลาย (Aqueous wet granulation)</t>
        </is>
      </c>
      <c r="F197" s="166" t="inlineStr">
        <is>
          <t>การทำแกรนูลเปียกโดยใช้ Starch paste เป็นสารยึดเกาะ</t>
        </is>
      </c>
      <c r="G197" s="166" t="inlineStr">
        <is>
          <t>การอบแห้งแบบพ่นฝอย (Spray drying)</t>
        </is>
      </c>
      <c r="H197" s="166" t="inlineStr">
        <is>
          <t>การหลอมเหลวแล้วขึ้นรูป (Melt extrusion)</t>
        </is>
      </c>
      <c r="I197" s="165" t="n">
        <v>1</v>
      </c>
      <c r="J197" s="166" t="inlineStr">
        <is>
          <t>✅ คำตอบที่ถูกต้อง: ข้อ ก. การตอกอัดโดยตรง (Direct compression)
💡 Background:
การเลือกกระบวนการผลิตยาเม็ดพิจารณาจากคุณสมบัติของตัวยา:
1. Direct compression: เหมาะกับยาที่มีการไหลดี อัดเป็นเม็ดได้ง่าย และยาที่ไม่ทนความร้อนหรือไม่ทนความชื้น (Moisture-sensitive / Hydrolysis-prone drugs)
2. Wet granulation: เหมาะกับยาที่ทนความร้อนและความชื้น มีขนาดยาสูงแต่การไหลไม่ดี
3. Dry granulation (Slugging / Roller compaction): เหมาะกับยาที่ไม่ทนความชื้นและการไหลไม่ดี
🎯 ทำไมข้อนี้ถึงถูก:
ข้อ ก. Donepezil มีการไหลที่ดีอยู่แล้ว และมีความไวต่อการเกิดปฏิกิริยา Hydrolysis (สลายตัวเมื่อสัมผัสน้ำ) จึงควรเลือกวิธี Direct compression ซึ่งเป็นกระบวนการที่ไม่ใช้น้ำและไม่ใช้ความร้อน ปลอดภัยและคงตัวที่สุด
🔍 ข้ออื่นผิดเพราะอะไร:
- ข้อ ข. (Aqueous wet granulation): ใช้น้ำเป็นตัวทำละลาย จะเร่งให้ Donepezil เกิด Hydrolysis สลายตัวทันที
- ข้อ ค. (Wet granulation with starch paste): มีน้ำเป็นส่วนประกอบ ทำให้ตัวยาสลายตัว
- ข้อ ง. (Spray drying): ใช้ความร้อนและของเหลว
- ข้อ จ. (Melt extrusion): ใช้ความร้อนสูง อาจทำให้ยาเสื่อมสลาย
📖 Guideline อ้างอิง:
Lieberman's Pharmaceutical Dosage Forms: Tablets &amp; Ansel's Pharmaceutical Dosage Forms
📌 จุดจำก่อนสอบ:
• ยาไม่ทนความชื้น/น้ำ (Hydrolysis-sensitive):
  - ถ้าผงยาไหลดี -&gt; ใช้ Direct Compression
  - ถ้าผงยาไหลไม่ดี -&gt; ใช้ Dry Granulation (Roller compaction / Slugging)
  - ห้ามใช้ Aqueous Wet Granulation เด็ดขาด</t>
        </is>
      </c>
      <c r="K197" s="166" t="inlineStr"/>
      <c r="L197" s="166" t="inlineStr">
        <is>
          <t>Solid Dosage Forms</t>
        </is>
      </c>
      <c r="M197" s="166" t="inlineStr">
        <is>
          <t>Powders &amp; Granules</t>
        </is>
      </c>
      <c r="N197" s="165" t="inlineStr">
        <is>
          <t>Product</t>
        </is>
      </c>
      <c r="O197" s="166" t="inlineStr">
        <is>
          <t>ข้อสอบจริง Product ปี 2561 ข้อ 30</t>
        </is>
      </c>
      <c r="P197" s="165" t="inlineStr">
        <is>
          <t>ข้อสอบเก่า</t>
        </is>
      </c>
      <c r="Q197" s="165" t="inlineStr">
        <is>
          <t>2561</t>
        </is>
      </c>
      <c r="R197" s="165" t="inlineStr"/>
    </row>
    <row r="198" ht="24" customHeight="1" s="49">
      <c r="A198" s="165" t="n">
        <v>196</v>
      </c>
      <c r="B198" s="166" t="inlineStr">
        <is>
          <t>ตัวยาสำคัญ Drug B มีคุณสมบัติละลายน้ำได้น้อยมาก (Poorly water-soluble drug) หากต้องการพัฒนาสูตรตำรับเป็นยาแคปซูลแข็ง (Hard gelatin capsules) ควรเลือกใช้สารเพิ่มปริมาณ (Diluent) ชนิดใดเพื่อช่วยส่งเสริมการเปียกและการละลายของตัวยา?</t>
        </is>
      </c>
      <c r="C198" s="166" t="inlineStr"/>
      <c r="D198" s="166" t="inlineStr">
        <is>
          <t>Lactose monohydrate</t>
        </is>
      </c>
      <c r="E198" s="166" t="inlineStr">
        <is>
          <t>Calcium sulfate</t>
        </is>
      </c>
      <c r="F198" s="166" t="inlineStr">
        <is>
          <t>Dicalcium phosphate</t>
        </is>
      </c>
      <c r="G198" s="166" t="inlineStr">
        <is>
          <t>Talcum</t>
        </is>
      </c>
      <c r="H198" s="166" t="inlineStr">
        <is>
          <t>Magnesium stearate</t>
        </is>
      </c>
      <c r="I198" s="165" t="n">
        <v>1</v>
      </c>
      <c r="J198" s="166" t="inlineStr">
        <is>
          <t>✅ คำตอบที่ถูกต้อง: ข้อ ก. Lactose monohydrate
💡 Background:
ในการผลิตยาแคปซูลแข็งที่บรรจุตัวยาไม่ละลายน้ำ (Hydrophobic / Poorly water-soluble drugs) หากใช้ Diluent ที่ไม่ละลายน้ำ เม็ดผงยาในแคปซูลจะเกาะกันเป็นก้อนแข็ง (Plug) ไม่ยอมเปียกน้ำ ส่งผลให้อัตราการละลายและการดูดซึมยาช้ามาก จำเป็นต้องเลือก Hydrophilic water-soluble diluent
🎯 ทำไมข้อนี้ถึงถูก:
ข้อ ก. Lactose monohydrate เป็นสารเพิ่มปริมาณที่ละลายน้ำได้ดี (Water-soluble diluent) และชอบน้ำ (Hydrophilic) เมื่อของเหลวในกระเพาะอาหารซึมเข้าสู่แคปซูล Lactose จะละลายตัวอย่างรวดเร็ว สร้างช่องทางและรูพรุน (Pores) ให้น้ำแทรกซึมเข้าสู่มวลยา ช่วยเพิ่มการเปียก (Wetting) และเร่งการละลายของ Drug B
🔍 ข้ออื่นผิดเพราะอะไร:
- ข้อ ข. (Calcium sulfate): เป็น Insoluble diluent ละลายน้ำได้น้อยมาก ไม่ช่วยเพิ่มการละลาย
- ข้อ ค. (Dicalcium phosphate): เป็น Insoluble diluent ไม่ละลายน้ำ
- ข้อ ง. (Talcum): เป็น Glidant ชนิดไม่ละลายน้ำและไม่ชอบน้ำ
- ข้อ จ. (Magnesium stearate): เป็น Hydrophobic lubricant หากใส่มากเกินไปจะยิ่งขัดขวางการเปียกน้ำและทำให้ยาละลายช้าลง
📖 Guideline อ้างอิง:
Remington: The Science and Practice of Pharmacy &amp; Ansel's Pharmaceutical Dosage Forms
📌 จุดจำก่อนสอบ:
• ยาละลายน้ำยาก (Poorly soluble) ในแคปซูล -&gt; ใช้ Water-soluble diluents: Lactose, Mannitol, Sorbitol ร่วมกับ Surfactant (SLS) เพื่อช่วย Wetting
• หลีกเลี่ยง: Insoluble diluents (Dicalcium phosphate) และการผสม Magnesium stearate นานเกินไป</t>
        </is>
      </c>
      <c r="K198" s="166" t="inlineStr"/>
      <c r="L198" s="166" t="inlineStr">
        <is>
          <t>Solid Dosage Forms</t>
        </is>
      </c>
      <c r="M198" s="166" t="inlineStr">
        <is>
          <t>Hard &amp; Soft Gelatin Capsules</t>
        </is>
      </c>
      <c r="N198" s="165" t="inlineStr">
        <is>
          <t>Product</t>
        </is>
      </c>
      <c r="O198" s="166" t="inlineStr">
        <is>
          <t>ข้อสอบจริง Product ปี 2561 ข้อ 34</t>
        </is>
      </c>
      <c r="P198" s="165" t="inlineStr">
        <is>
          <t>ข้อสอบเก่า</t>
        </is>
      </c>
      <c r="Q198" s="165" t="inlineStr">
        <is>
          <t>2561</t>
        </is>
      </c>
      <c r="R198" s="165" t="inlineStr"/>
    </row>
    <row r="199" ht="24" customHeight="1" s="49">
      <c r="A199" s="165" t="n">
        <v>197</v>
      </c>
      <c r="B199" s="166" t="inlineStr">
        <is>
          <t>สูตรตำรับยาเม็ดประกอบด้วย Active ingredient, Lactose, Corn starch, Colloidal silicon dioxide และ Magnesium stearate สารใดในสูตรตำรับทำหน้าที่เป็นสารช่วยแตกตัว (Disintegrant)?</t>
        </is>
      </c>
      <c r="C199" s="166" t="inlineStr"/>
      <c r="D199" s="166" t="inlineStr">
        <is>
          <t>Corn starch</t>
        </is>
      </c>
      <c r="E199" s="166" t="inlineStr">
        <is>
          <t>Lactose</t>
        </is>
      </c>
      <c r="F199" s="166" t="inlineStr">
        <is>
          <t>Magnesium stearate</t>
        </is>
      </c>
      <c r="G199" s="166" t="inlineStr">
        <is>
          <t>Colloidal silicon dioxide</t>
        </is>
      </c>
      <c r="H199" s="166" t="inlineStr">
        <is>
          <t>Sodium lauryl sulfate</t>
        </is>
      </c>
      <c r="I199" s="165" t="n">
        <v>1</v>
      </c>
      <c r="J199" s="166" t="inlineStr">
        <is>
          <t>✅ คำตอบที่ถูกต้อง: ข้อ ก. Corn starch
💡 Background:
Corn starch (แป้งข้าวโพดแห้ง) เป็นสารช่วยแตกตัวดั้งเดิมที่นิยมใช้ในตำรับยาเม็ดทั่วไปในความเข้มข้น 5 - 15% w/w
🎯 ทำไมข้อนี้ถึงถูก:
ข้อ ก. Corn starch ทำหน้าที่เป็น Disintegrant โดยดูดซับน้ำเข้าสู่รูพรุนของเม็ดยา (Capillary / Wicking action) และเกิดการพองตัว ดันให้เม็ดยาแตกกระจายตัวออก
🔍 ข้ออื่นผิดเพราะอะไร:
- ข้อ ข. (Lactose): เป็น Diluent/Filler
- ข้อ ค. (Magnesium stearate): เป็น Lubricant
- ข้อ ง. (Colloidal silicon dioxide): เป็น Glidant
- ข้อ จ. (Sodium lauryl sulfate): เป็น Surfactant/Wetting agent
📖 Guideline อ้างอิง:
Handbook of Pharmaceutical Excipients (9th Edition)
📌 จุดจำก่อนสอบ:
• Disintegrant ในตำรับ: Corn starch (5-15%), Sodium starch glycolate (2-8%), Croscarmellose sodium (2-5%)</t>
        </is>
      </c>
      <c r="K199" s="166" t="inlineStr"/>
      <c r="L199" s="166" t="inlineStr">
        <is>
          <t>Solid Dosage Forms</t>
        </is>
      </c>
      <c r="M199" s="166" t="inlineStr">
        <is>
          <t>Tablet Manufacturing</t>
        </is>
      </c>
      <c r="N199" s="165" t="inlineStr">
        <is>
          <t>Product</t>
        </is>
      </c>
      <c r="O199" s="166" t="inlineStr">
        <is>
          <t>ข้อสอบจริง Product ปี 2561 ข้อ 36</t>
        </is>
      </c>
      <c r="P199" s="165" t="inlineStr">
        <is>
          <t>ข้อสอบเก่า</t>
        </is>
      </c>
      <c r="Q199" s="165" t="inlineStr">
        <is>
          <t>2561</t>
        </is>
      </c>
      <c r="R199" s="165" t="inlineStr"/>
    </row>
    <row r="200" ht="24" customHeight="1" s="49">
      <c r="A200" s="165" t="n">
        <v>198</v>
      </c>
      <c r="B200" s="166" t="inlineStr">
        <is>
          <t>Sodium starch glycolate (SSG / Explotab / Primojel) นิยมนำมาใช้ทำหน้าที่หลักเป็นสารช่วยชนิดใดในสูตรตำรับยาเม็ด?</t>
        </is>
      </c>
      <c r="C200" s="166" t="inlineStr"/>
      <c r="D200" s="166" t="inlineStr">
        <is>
          <t>สารช่วยแตกตัวประสิทธิภาพสูง (Superdisintegrant)</t>
        </is>
      </c>
      <c r="E200" s="166" t="inlineStr">
        <is>
          <t>สารช่วยยึดเกาะ (Binder)</t>
        </is>
      </c>
      <c r="F200" s="166" t="inlineStr">
        <is>
          <t>สารเพิ่มปริมาณ (Diluent)</t>
        </is>
      </c>
      <c r="G200" s="166" t="inlineStr">
        <is>
          <t>สารช่วยการไหล (Glidant)</t>
        </is>
      </c>
      <c r="H200" s="166" t="inlineStr">
        <is>
          <t>สารหล่อลื่น (Lubricant)</t>
        </is>
      </c>
      <c r="I200" s="165" t="n">
        <v>1</v>
      </c>
      <c r="J200" s="166" t="inlineStr">
        <is>
          <t>✅ คำตอบที่ถูกต้อง: ข้อ ก. สารช่วยแตกตัวประสิทธิภาพสูง (Superdisintegrant)
💡 Background:
Sodium starch glycolate (SSG) คืออนุพันธ์ของแป้งมันฝรั่งที่มีการเชื่อมข้ามโมเลกุล (Cross-linked carboxymethylated potato starch)
🎯 ทำไมข้อนี้ถึงถูก:
ข้อ ก. SSG ทำหน้าที่เป็น Superdisintegrant โดยเมื่อสัมผัสน้ำจะสามารถดูดซับน้ำและพองตัวได้มากถึง 200 - 300 เท่าของปริมาตรเดิม (Rapid extensive swelling) สร้างแรงดันมหาศาลทำให้เม็ดยาแตกตัวภายในเวลาอันรวดเร็ว นิยมใช้ในความเข้มข้น 2 - 8% w/w
🔍 ข้ออื่นผิดเพราะอะไร:
- ข้อ ข. (Binder): เช่น PVP, Starch paste, HPMC
- ข้อ ค. (Diluent): เช่น Lactose, MCC, Dicalcium phosphate
- ข้อ ง. (Glidant): เช่น Colloidal silica, Talc
- ข้อ จ. (Lubricant): เช่น Magnesium stearate
📖 Guideline อ้างอิง:
Handbook of Pharmaceutical Excipients &amp; Ansel's Pharmaceutical Dosage Forms
📌 จุดจำก่อนสอบ:
• SSG (Sodium starch glycolate): Superdisintegrant กลไกหลักคือ Rapid Swelling (พองตัว 200-300 เท่า)
• Croscarmellose sodium: Superdisintegrant กลไกหลักคือ Wicking + Swelling (พองตัว 4-8 เท่า)
• Crospovidone: Superdisintegrant กลไกหลักคือ Wicking (ดูดน้ำเร็วมาก)</t>
        </is>
      </c>
      <c r="K200" s="166" t="inlineStr"/>
      <c r="L200" s="166" t="inlineStr">
        <is>
          <t>Solid Dosage Forms</t>
        </is>
      </c>
      <c r="M200" s="166" t="inlineStr">
        <is>
          <t>Tablet Manufacturing</t>
        </is>
      </c>
      <c r="N200" s="165" t="inlineStr">
        <is>
          <t>Product</t>
        </is>
      </c>
      <c r="O200" s="166" t="inlineStr">
        <is>
          <t>ข้อสอบจริง Product ปี 2561 ข้อ 46</t>
        </is>
      </c>
      <c r="P200" s="165" t="inlineStr">
        <is>
          <t>ข้อสอบเก่า</t>
        </is>
      </c>
      <c r="Q200" s="165" t="inlineStr">
        <is>
          <t>2561</t>
        </is>
      </c>
      <c r="R200" s="165" t="inlineStr"/>
    </row>
    <row r="201" ht="24" customHeight="1" s="49">
      <c r="A201" s="165" t="n">
        <v>199</v>
      </c>
      <c r="B201" s="166" t="inlineStr">
        <is>
          <t>Polyethylene glycol 4000 (PEG 4000) ในสูตรน้ำยาเคลือบฟิล์มยาเม็ด (Film coating solution) ทำหน้าที่หลักเป็นอะไร?</t>
        </is>
      </c>
      <c r="C201" s="166" t="inlineStr"/>
      <c r="D201" s="166" t="inlineStr">
        <is>
          <t>สารช่วยเพิ่มความยืดหยุ่นของฟิล์ม (Plasticizer)</t>
        </is>
      </c>
      <c r="E201" s="166" t="inlineStr">
        <is>
          <t>สารช่วยเพิ่มการละลาย (Cosolvent)</t>
        </is>
      </c>
      <c r="F201" s="166" t="inlineStr">
        <is>
          <t>สารทึบแสง (Opacifying agent)</t>
        </is>
      </c>
      <c r="G201" s="166" t="inlineStr">
        <is>
          <t>สารช่วยกระจายตัวอิมัลชัน (Emulsifying agent)</t>
        </is>
      </c>
      <c r="H201" s="166" t="inlineStr">
        <is>
          <t>สารก่อฟิล์มหลัก (Film-forming polymer)</t>
        </is>
      </c>
      <c r="I201" s="165" t="n">
        <v>1</v>
      </c>
      <c r="J201" s="166" t="inlineStr">
        <is>
          <t>✅ คำตอบที่ถูกต้อง: ข้อ ก. สารช่วยเพิ่มความยืดหยุ่นของฟิล์ม (Plasticizer)
💡 Background:
การเคลือบฟิล์มด้วยพอลิเมอร์ต้องมีการเติม Plasticizer เพื่อป้องกันไม่ให้ฟิล์มเปราะแตกร้าว
🎯 ทำไมข้อนี้ถึงถูก:
ข้อ ก. PEG 4000 เป็น Water-soluble plasticizer ที่นิยมใช้ร่วมกับพอลิเมอร์ เช่น HPMC หรือ Eudragit เพื่อลดค่า Tg และเพิ่มความยืดหยุ่นของแผ่นฟิล์ม
🔍 ข้ออื่นผิดเพราะอะไร:
- ข้อ ข. (Cosolvent): ถึงแม้ PEG 4000 ละลายน้ำได้ แต่วัตถุประสงค์หลักในฟิล์มเคลือบคือ Plasticizer
- ข้อ ค. (Opacifying agent): สารทึบแสงคือ Titanium dioxide (TiO2)
- ข้อ ง. (Emulsifying agent): เช่น Polysorbate, Span
- ข้อ จ. (Film-forming polymer): พอลิเมอร์หลักคือ HPMC, Ethylcellulose, Methacrylic acid copolymer
📖 Guideline อ้างอิง:
Pharmaceutical Coating Technology &amp; USP-NF Excipients Monograph
📌 จุดจำก่อนสอบ:
• Water-soluble Plasticizers: PEG (400 - 6000), Propylene glycol, Glycerin, Triethyl citrate (TEC)
• Organic-soluble Plasticizers: Diethyl phthalate (DEP), Dibutyl sebacate (DBS), Triacetin</t>
        </is>
      </c>
      <c r="K201" s="166" t="inlineStr"/>
      <c r="L201" s="166" t="inlineStr">
        <is>
          <t>Solid Dosage Forms</t>
        </is>
      </c>
      <c r="M201" s="166" t="inlineStr">
        <is>
          <t>Tablet Coating</t>
        </is>
      </c>
      <c r="N201" s="165" t="inlineStr">
        <is>
          <t>Product</t>
        </is>
      </c>
      <c r="O201" s="166" t="inlineStr">
        <is>
          <t>ข้อสอบจริง Product ปี 2561 ข้อ 49</t>
        </is>
      </c>
      <c r="P201" s="165" t="inlineStr">
        <is>
          <t>ข้อสอบเก่า</t>
        </is>
      </c>
      <c r="Q201" s="165" t="inlineStr">
        <is>
          <t>2561</t>
        </is>
      </c>
      <c r="R201" s="165" t="inlineStr"/>
    </row>
    <row r="202" ht="24" customHeight="1" s="49">
      <c r="A202" s="165" t="n">
        <v>200</v>
      </c>
      <c r="B202" s="166" t="inlineStr">
        <is>
          <t>สารในกลุ่มใดต่อไปนี้ ไม่จำเป็นต้องมี ในการตั้งสูตรตำรับการผลิตเปลือกแคปซูลนิ่ม (Soft gelatin capsule shell)?</t>
        </is>
      </c>
      <c r="C202" s="166" t="inlineStr"/>
      <c r="D202" s="166" t="inlineStr">
        <is>
          <t>สารช่วยการไหล (Glidant)</t>
        </is>
      </c>
      <c r="E202" s="166" t="inlineStr">
        <is>
          <t>สารทึบแสง (Opacifier เช่น Titanium dioxide)</t>
        </is>
      </c>
      <c r="F202" s="166" t="inlineStr">
        <is>
          <t>สารช่วยเพิ่มความยืดหยุ่น (Plasticizer เช่น Glycerin)</t>
        </is>
      </c>
      <c r="G202" s="166" t="inlineStr">
        <is>
          <t>สารกันเสีย (Preservative เช่น Parabens)</t>
        </is>
      </c>
      <c r="H202" s="166" t="inlineStr">
        <is>
          <t>สารช่วยการเปียก (Wetting agent)</t>
        </is>
      </c>
      <c r="I202" s="165" t="n">
        <v>1</v>
      </c>
      <c r="J202" s="166" t="inlineStr">
        <is>
          <t>✅ คำตอบที่ถูกต้อง: ข้อ ก. สารช่วยการไหล (Glidant)
💡 Background:
กระบวนการผลิตแคปซูลนิ่ม (Softgel manufacturing by Rotary die process) ใช้แผ่นริบบอนเจลาตินหลอมเหลว (Molten gelatin ribbon) นำมาประกบและขึ้นรูปด้วยแรงดันลูกกลิ้ง ไม่ได้มีการไหลของผงยาผ่านกรวยป้อนเบ้าตอกเหมือนยาเม็ด
🎯 ทำไมข้อนี้ถึงถูก:
ข้อ ก. สารช่วยการไหล (Glidant เช่น Talc, Colloidal silica) ใช้เฉพาะในกระบวนการผลิตยาเม็ดหรือยาผงบรรจุแคปซูลแข็ง (Hard gelatin capsules) เท่านั้น ไม่มีความจำเป็นและไม่ถูกนำมาใช้ในสูตรเตรียมเปลือกแคปซูลนิ่ม
🔍 ข้ออื่นผิดเพราะอะไร:
- ข้อ ข. (Opacifier): จำเป็นต้องใส่ในเปลือกแคปซูลนิ่มเมื่อต้องการปกป้องตัวยาสำคัญที่ไวต่อแสง
- ข้อ ค. (Plasticizer): เป็นส่วนประกอบหลักที่ขาดไม่ได้ (Glycerin, Sorbitol) เพื่อให้เปลือกแคปซูลนิ่มมีความยืดหยุ่น
- ข้อ ง. (Preservative): จำเป็นต้องใส่ในเปลือกเจลาตินเพื่อป้องกันการเจริญเติบโตของเชื้อราในระหว่างการเก็บรักษา
- ข้อ จ. (Wetting agent): อาจใส่ในสูตรของเหลวภายในเพื่อช่วยการกระจายตัว
📖 Guideline อ้างอิง:
Ansel's Pharmaceutical Dosage Forms and Drug Delivery Systems (11th Edition)
📌 จุดจำก่อนสอบ:
• แคปซูลนิ่ม (Softgel Shell) ประกอบด้วย: Gelatin + Plasticizer (Glycerin/Sorbitol) + Water + Preservatives + Colorants/Opacifier (ไม่มี Glidant)</t>
        </is>
      </c>
      <c r="K202" s="166" t="inlineStr"/>
      <c r="L202" s="166" t="inlineStr">
        <is>
          <t>Solid Dosage Forms</t>
        </is>
      </c>
      <c r="M202" s="166" t="inlineStr">
        <is>
          <t>Hard &amp; Soft Gelatin Capsules</t>
        </is>
      </c>
      <c r="N202" s="165" t="inlineStr">
        <is>
          <t>Product</t>
        </is>
      </c>
      <c r="O202" s="166" t="inlineStr">
        <is>
          <t>ข้อสอบจริง Product ปี 2561 ข้อ 54</t>
        </is>
      </c>
      <c r="P202" s="165" t="inlineStr">
        <is>
          <t>ข้อสอบเก่า</t>
        </is>
      </c>
      <c r="Q202" s="165" t="inlineStr">
        <is>
          <t>2561</t>
        </is>
      </c>
      <c r="R202" s="165" t="inlineStr"/>
    </row>
    <row r="203" ht="24" customHeight="1" s="49">
      <c r="A203" s="165" t="n">
        <v>201</v>
      </c>
      <c r="B203" s="166" t="inlineStr">
        <is>
          <t>ในการตั้งสูตรตำรับยาสูดพ่นชนิดผงแห้ง (Dry Powder Inhaler: DPI) หากต้องการปรับปรุงให้ผงยาสำคัญที่มีอนุภาคละเอียดมากไหลตัวได้ดีและกระจายตัวได้อย่างมีประสิทธิภาพ ควรเลือกใช้สารตัวพา (Carrier) ชนิดใด?</t>
        </is>
      </c>
      <c r="C203" s="166" t="inlineStr"/>
      <c r="D203" s="166" t="inlineStr">
        <is>
          <t>Coarse Lactose monohydrate (ผงแลคโตสขนาดหยาบ 50 - 100 ไมครอน)</t>
        </is>
      </c>
      <c r="E203" s="166" t="inlineStr">
        <is>
          <t>Polyvinylpyrrolidone (PVP K30)</t>
        </is>
      </c>
      <c r="F203" s="166" t="inlineStr">
        <is>
          <t>Polyethylene glycol 6000 (PEG 6000)</t>
        </is>
      </c>
      <c r="G203" s="166" t="inlineStr">
        <is>
          <t>Calcium carbonate</t>
        </is>
      </c>
      <c r="H203" s="166" t="inlineStr">
        <is>
          <t>Magnesium stearate ปริมาณสูง</t>
        </is>
      </c>
      <c r="I203" s="165" t="n">
        <v>1</v>
      </c>
      <c r="J203" s="166" t="inlineStr">
        <is>
          <t>✅ คำตอบที่ถูกต้อง: ข้อ ก. Coarse Lactose monohydrate (ผงแลคโตสขนาดหยาบ 50 - 100 ไมครอน)
💡 Background:
ยาสูดพ่นชนิดผงแห้ง (DPI) ตัวยาสำคัญต้องมีขนาดอนุภาคเล็กมากระดับ Aerodynamic diameter 1 - 5 ไมครอน เพื่อให้เข้าสู่ถุงลมปอดส่วนลึก (Deep lungs / Alveoli) ได้ แต่อนุภาคขนาดเล็กนี้จะมีแรงดึงดูดระหว่างอนุภาค (Cohesion) สูงมาก ทำให้ผงยาจับกันเป็นก้อนและไม่ไหล
🎯 ทำไมข้อนี้ถึงถูก:
ข้อ ก. Coarse Lactose monohydrate (ขนาด 50 - 100 ไมครอน) ทำหน้าที่เป็น Carrier โดยอนุภาคยาไมครอนจะเกาะอยู่บนพื้นผิวของแลคโตส (Adhesive mixture) ช่วยให้ผงยาไหลตัวและบรรจุขนาดยาได้แม่นยำ และเมื่อผู้ป่วยสูดหายใจเข้า แรงลมหมุนวน (Turbulence) จะทำให้ตัวยาหลุดออกจากแลคโตสเข้าสู่ปอด ส่วนแลคโตสขนาดใหญ่จะตกค้างที่ลำคอและถูกกลืนอย่างปลอดภัย
🔍 ข้ออื่นผิดเพราะอะไร:
- ข้อ ข. (PVP K30): เป็นสารยึดเกาะ ทำให้ผงยาเกาะกันแน่น ไม่เหมาะเป็น Carrier ของ DPI
- ข้อ ค. (PEG 6000): มีความเหนียวและหลอมเหลวง่าย ไม่เหมาะเป็น Carrier
- ข้อ ง. (Calcium carbonate): ไม่ละลายน้ำและอาจระคายเคืองทางเดินหายใจ
- ข้อ จ. (Magnesium stearate สูง): อาจใช้ปริมาณต่ำมาก (0.1%) เพื่อเป็น Force control agent แต่ไม่ใช้เป็น Carrier หลัก
📖 Guideline อ้างอิง:
USP-NF General Chapter &lt;601&gt; Inhalation and Nasal Drug Products &amp; Remington: The Science and Practice of Pharmacy
📌 จุดจำก่อนสอบ:
• DPI Formulation: Micronized API (1-5 µm) + Coarse Lactose Carrier (50-100 µm)
• กลไก DPI: อาศัยแรงสูดหายใจของผู้ป่วย (Breath-actuated) แยกยาออกจาก Lactose Carrier</t>
        </is>
      </c>
      <c r="K203" s="166" t="inlineStr"/>
      <c r="L203" s="166" t="inlineStr">
        <is>
          <t>Solid Dosage Forms</t>
        </is>
      </c>
      <c r="M203" s="166" t="inlineStr">
        <is>
          <t>Powders &amp; Granules</t>
        </is>
      </c>
      <c r="N203" s="165" t="inlineStr">
        <is>
          <t>Product</t>
        </is>
      </c>
      <c r="O203" s="166" t="inlineStr">
        <is>
          <t>ข้อสอบจริง Product ปี 2561 ข้อ 76</t>
        </is>
      </c>
      <c r="P203" s="165" t="inlineStr">
        <is>
          <t>ข้อสอบเก่า</t>
        </is>
      </c>
      <c r="Q203" s="165" t="inlineStr">
        <is>
          <t>2561</t>
        </is>
      </c>
      <c r="R203" s="165" t="inlineStr"/>
    </row>
    <row r="204" ht="24" customHeight="1" s="49">
      <c r="A204" s="165" t="n">
        <v>202</v>
      </c>
      <c r="B204" s="166" t="inlineStr">
        <is>
          <t>ยาเม็ดฟู่แคลเซียม (Calcium effervescent tablets) เมื่อเก็บรักษาไว้ระยะหนึ่งแล้ว เมื่อฉีกซองฟอยล์ออกมาพบว่าเม็ดยามีลักษณะเยิ้ม เหนียวเหนอะหนะ และบวมพอง เกิดจากการมีสัดส่วนของสารช่วยตัวใดมากเกินไปในสูตรตำรับ?</t>
        </is>
      </c>
      <c r="C204" s="166" t="inlineStr"/>
      <c r="D204" s="166" t="inlineStr">
        <is>
          <t>Citric acid monohydrate</t>
        </is>
      </c>
      <c r="E204" s="166" t="inlineStr">
        <is>
          <t>Tartaric acid</t>
        </is>
      </c>
      <c r="F204" s="166" t="inlineStr">
        <is>
          <t>Sodium carbonate</t>
        </is>
      </c>
      <c r="G204" s="166" t="inlineStr">
        <is>
          <t>Calcium carbonate</t>
        </is>
      </c>
      <c r="H204" s="166" t="inlineStr">
        <is>
          <t>Sodium bicarbonate</t>
        </is>
      </c>
      <c r="I204" s="165" t="n">
        <v>1</v>
      </c>
      <c r="J204" s="166" t="inlineStr">
        <is>
          <t>✅ คำตอบที่ถูกต้อง: ข้อ ก. Citric acid monohydrate
💡 Background:
สูตรตำรับยาเม็ดฟู่ต้องมีกรดอินทรีย์คู่กับเกลือคาร์บอเนต โดยกรดที่นิยมใช้คือ Citric acid และ Tartaric acid ในสัดส่วนที่สมดุล (สูตรมาตรฐานมักใช้ Citric acid : Tartaric acid ในอัตราส่วน 1 : 2)
🎯 ทำไมข้อนี้ถึงถูก:
ข้อ ก. Citric acid มีคุณสมชาติดูดความชื้นได้ง่าย (Hygroscopic) และมีน้ำผลึก (Monohydrate) หากใส่ในปริมาณมากเกินไปจะดูดความชื้นจากอากาศหรือปลดปล่อยน้ำผลึกออกมา ทำปฏิกิริยาก่อนเวลาอันควร ทำให้เม็ดยาเหนียวเยิ้มและบวมพอง จึงต้องใช้ร่วมกับ Tartaric acid ซึ่งไม่ดูดความชื้นและคงตัวดีกว่า
🔍 ข้ออื่นผิดเพราะอะไร:
- ข้อ ข. (Tartaric acid): ไม่ดูดความชื้น ช่วยให้เม็ดตอกแข็งและแห้ง ไม่ทำให้เกิดการเหนียวเยิ้ม (แต่ถ้าใช้เดี่ยวๆ เม็ดจะเปราะแตกง่าย)
- ข้อ ค. (Sodium carbonate): เป็นด่างช่วยให้ความแข็งแรง ไม่ดูดความชื้นจนเยิ้ม
- ข้อ ง. (Calcium carbonate): เป็นแหล่งแคลเซียมและสารตัวเติม ไม่ดูดความชื้น
- ข้อ จ. (Sodium bicarbonate): เป็นแหล่งคาร์บอเนตหลัก มีความคงตัวดีในที่แห้ง
📖 Guideline อ้างอิง:
Ansel's Pharmaceutical Dosage Forms and Drug Delivery Systems (11th Edition)
📌 จุดจำก่อนสอบ:
• สัดส่วนกรดในยาเม็ดฟู่: Citric acid (1 ส่วน) : Tartaric acid (2 ส่วน)
  - Citric acid เดี่ยวๆ -&gt; เหนียวแฉะ ดูดความชื้น
  - Tartaric acid เดี่ยวๆ -&gt; เม็ดเปราะ แตกหักง่าย (Crumbly)</t>
        </is>
      </c>
      <c r="K204" s="166" t="inlineStr"/>
      <c r="L204" s="166" t="inlineStr">
        <is>
          <t>Solid Dosage Forms</t>
        </is>
      </c>
      <c r="M204" s="166" t="inlineStr">
        <is>
          <t>Tablet Manufacturing</t>
        </is>
      </c>
      <c r="N204" s="165" t="inlineStr">
        <is>
          <t>Product</t>
        </is>
      </c>
      <c r="O204" s="166" t="inlineStr">
        <is>
          <t>ข้อสอบจริง Product ปี 2561 ข้อ 79</t>
        </is>
      </c>
      <c r="P204" s="165" t="inlineStr">
        <is>
          <t>ข้อสอบเก่า</t>
        </is>
      </c>
      <c r="Q204" s="165" t="inlineStr">
        <is>
          <t>2561</t>
        </is>
      </c>
      <c r="R204" s="165" t="inlineStr"/>
    </row>
    <row r="205" ht="24" customHeight="1" s="49">
      <c r="A205" s="165" t="n">
        <v>203</v>
      </c>
      <c r="B205" s="166" t="inlineStr">
        <is>
          <t>ในการพัฒนาสูตรตำรับยาเม็ด Folic acid 0.5 mg tablets จากการประเมินคุณสมบัติความคงตัวทางเคมีกายภาพของโครงสร้างโมเลกุล Folic acid ปัจจัยในข้อใดต่อไปนี้เป็นปัจจัยที่ มีความเสี่ยงต่อการเสื่อมสลายของยาน้อยที่สุด (ควรคำนึงถึงน้อยที่สุด)?</t>
        </is>
      </c>
      <c r="C205" s="166" t="inlineStr"/>
      <c r="D205" s="166" t="inlineStr">
        <is>
          <t>ความคงตัวทางเคมีต่อการเกิดปฏิกิริยารีดักชัน (Reduction degradation)</t>
        </is>
      </c>
      <c r="E205" s="166" t="inlineStr">
        <is>
          <t>ความทนทานต่อแสง (Photostability)</t>
        </is>
      </c>
      <c r="F205" s="166" t="inlineStr">
        <is>
          <t>ความคงตัวทางเคมีต่อค่าความเป็นกรด-ด่าง (pH stability / Hydrolysis)</t>
        </is>
      </c>
      <c r="G205" s="166" t="inlineStr">
        <is>
          <t>ความสามารถในการตอกอัดและความสม่ำเสมอของขนาดยา (Compressibility &amp; Content uniformity)</t>
        </is>
      </c>
      <c r="H205" s="166" t="inlineStr">
        <is>
          <t>ความคงตัวทางเคมีต่อการเกิดปฏิกิริยาออกซิเดชัน (Oxidation degradation)</t>
        </is>
      </c>
      <c r="I205" s="165" t="n">
        <v>1</v>
      </c>
      <c r="J205" s="166" t="inlineStr">
        <is>
          <t>✅ คำตอบที่ถูกต้อง: ข้อ ก. ความคงตัวทางเคมีต่อการเกิดปฏิกิริยารีดักชัน (Reduction degradation)
💡 Background:
Folic acid (Vitamin B9) มีโครงสร้างประกอบด้วย Pteridine ring, P-aminobenzoic acid (PABA) และ Glutamic acid มีความไวต่อการเสื่อมสภาพจากปัจจัยทางสิ่งแวดล้อมหลายประการ
🎯 ทำไมข้อนี้ถึงถูก:
ข้อ ก. การเสื่อมสลายหลักของ Folic acid เกิดจาก:
1. แสง (Photodegradation): สลายตัวอย่างรวดเร็วเมื่อโดนแสง UV/Visible light
2. ออกซิเดชัน (Oxidation): ถูกออกซิไดซ์ได้ง่ายเมื่อสัมผัสออกซิเจน
3. การสลายตัวด้วยน้ำในกรด/ด่าง (pH-dependent hydrolysis): พันธะ Amide แตกออก
ปฏิกิริยารีดักชัน (Reduction) แทบไม่เกิดขึ้นในสภาวะแวดล้อมและการเก็บรักษาทางเภสัชกรรมทั่วไป จึงเป็นปัจจัยที่มีความสำคัญน้อยที่สุด
🔍 ข้ออื่นผิดเพราะอะไร:
- ข้อ ข. (Photostability): สำคัญมาก ต้องใช้บรรจุภัณฑ์กันแสง (Amber bottle/Blister)
- ข้อ ค. (pH stability): สำคัญมาก เพราะ Folic acid ตกตะกอนในกรดและสลายตัวในด่างจัด
- ข้อ ง. (Content uniformity): สำคัญมาก เพราะเป็นยา Low dose (0.5 mg) เสี่ยงต่อความไม่สม่ำเสมอของตัวยา
- ข้อ จ. (Oxidation): สำคัญมาก ต้องควบคุมและอาจต้องเติมสารต้านออกซิเดชัน
📖 Guideline อ้างอิง:
USP-NF Monograph for Folic Acid Tablets &amp; The Merck Index (15th Edition)
📌 จุดจำก่อนสอบ:
• Folic acid เสื่อมสลายจาก: แสง (Photolysis) &gt; ออกซิเดชัน (Oxidation) &gt; กรด/ด่าง (Hydrolysis)
• Folic acid 0.5 mg จัดเป็น Low-dose drug ต้องระวัง Content Uniformity (USP &lt;905&gt;)</t>
        </is>
      </c>
      <c r="K205" s="166" t="inlineStr"/>
      <c r="L205" s="166" t="inlineStr">
        <is>
          <t>Solid Dosage Forms</t>
        </is>
      </c>
      <c r="M205" s="166" t="inlineStr">
        <is>
          <t>Tablet Manufacturing</t>
        </is>
      </c>
      <c r="N205" s="165" t="inlineStr">
        <is>
          <t>Product</t>
        </is>
      </c>
      <c r="O205" s="166" t="inlineStr">
        <is>
          <t>ข้อสอบจริง Product ปี 2561 ข้อ 85</t>
        </is>
      </c>
      <c r="P205" s="165" t="inlineStr">
        <is>
          <t>ข้อสอบเก่า</t>
        </is>
      </c>
      <c r="Q205" s="165" t="inlineStr">
        <is>
          <t>2561</t>
        </is>
      </c>
      <c r="R205" s="165" t="inlineStr"/>
    </row>
    <row r="206" ht="24" customHeight="1" s="49">
      <c r="A206" s="165" t="n">
        <v>204</v>
      </c>
      <c r="B206" s="166" t="inlineStr">
        <is>
          <t>สูตรตำรับยาเม็ด Folic acid 0.5 mg ประกอบด้วยสารช่วย Colloidal silica, Maize starch, Magnesium stearate และ Spray-dried lactose ควรเลือกใช้กระบวนการผลิตยาเม็ดวิธีใดที่เหมาะสมที่สุด?</t>
        </is>
      </c>
      <c r="C206" s="166" t="inlineStr"/>
      <c r="D206" s="166" t="inlineStr">
        <is>
          <t>การตอกอัดโดยตรง (Direct compression)</t>
        </is>
      </c>
      <c r="E206" s="166" t="inlineStr">
        <is>
          <t>การทำแกรนูลเปียกโดยใช้น้ำ (Aqueous wet granulation)</t>
        </is>
      </c>
      <c r="F206" s="166" t="inlineStr">
        <is>
          <t>การทำแกรนูลแห้งแบบ Slugging</t>
        </is>
      </c>
      <c r="G206" s="166" t="inlineStr">
        <is>
          <t>การทำแกรนูลแห้งแบบ Roller compaction</t>
        </is>
      </c>
      <c r="H206" s="166" t="inlineStr">
        <is>
          <t>การทำแกรนูลเปียกโดยใช้ตัวทำละลายอินทรีย์ (Non-aqueous wet granulation)</t>
        </is>
      </c>
      <c r="I206" s="165" t="n">
        <v>1</v>
      </c>
      <c r="J206" s="166" t="inlineStr">
        <is>
          <t>✅ คำตอบที่ถูกต้อง: ข้อ ก. การตอกอัดโดยตรง (Direct compression)
💡 Background:
สารเพิ่มปริมาณชนิดตอกตรงได้ (Direct Compression Fillers) ถูกพัฒนาขึ้นมาเพื่อให้มีขนาดอนุภาคทรงกลมสม่ำเสมอ การไหลที่ดีเยี่ยม และคุณสมบัติการอัดตัวเป็นเลิศ (Plastic deformation)
🎯 ทำไมข้อนี้ถึงถูก:
ข้อ ก. ในสูตรตำรับนี้มี Spray-dried lactose (เช่น Fast-Flo lactose / SuperTab) ซึ่งเป็น Excipient ที่ออกแบบมาสำหรับการตอกตรง (Direct compression) โดยเฉพาะ ประกอบกับตัวยา Folic acid มีขนาดยาต่ำมาก (0.5 mg) และมี Colloidal silica ช่วยการไหล จึงสามารถผสมให้เข้ากันแบบแห้ง (Dry blending) แล้วนำไปตอกอัดเป็นเม็ดยาได้ทันทีโดยไม่ต้องผ่านขั้นตอนการทำแกรนูล
🔍 ข้ออื่นผิดเพราะอะไร:
- ข้อ ข. (Aqueous wet granulation): ไม่จำเป็นต้องใช้ เพราะ Spray-dried lactose ไม่ได้ออกแบบมาเพื่อทำแกรนูลเปียก และเพิ่มความเสี่ยงต่อการสลายตัวของยา
- ข้อ ค. (Slugging): ใช้สำหรับยาขนาดยาสูงที่ไหลไม่ดีและไม่ทนน้ำ
- ข้อ ง. (Roller compaction): เป็น Dry granulation สำหรับผงยาที่ไม่ทนน้ำและไหลไม่ดี
- ข้อ จ. (Non-aqueous wet granulation): สิ้นเปลืองและมีอันตรายจากไอระเหยตัวทำละลาย
📖 Guideline อ้างอิง:
Handbook of Pharmaceutical Excipients &amp; Ansel's Pharmaceutical Dosage Forms
📌 จุดจำก่อนสอบ:
• สารช่วยสำหรับการตอกตรง (Direct Compression Fillers):
  - Spray-dried lactose, Fast-Flo lactose
  - Microcrystalline cellulose (Avicel PH-102, PH-200)
  - Mannitol (Pearlitol SD)
  - Dibasic calcium phosphate dihydrate (Emcompress / Di-Tab)</t>
        </is>
      </c>
      <c r="K206" s="166" t="inlineStr"/>
      <c r="L206" s="166" t="inlineStr">
        <is>
          <t>Solid Dosage Forms</t>
        </is>
      </c>
      <c r="M206" s="166" t="inlineStr">
        <is>
          <t>Tablet Manufacturing</t>
        </is>
      </c>
      <c r="N206" s="165" t="inlineStr">
        <is>
          <t>Product</t>
        </is>
      </c>
      <c r="O206" s="166" t="inlineStr">
        <is>
          <t>ข้อสอบจริง Product ปี 2561 ข้อ 86</t>
        </is>
      </c>
      <c r="P206" s="165" t="inlineStr">
        <is>
          <t>ข้อสอบเก่า</t>
        </is>
      </c>
      <c r="Q206" s="165" t="inlineStr">
        <is>
          <t>2561</t>
        </is>
      </c>
      <c r="R206" s="165" t="inlineStr"/>
    </row>
    <row r="207" ht="24" customHeight="1" s="49">
      <c r="A207" s="165" t="n">
        <v>205</v>
      </c>
      <c r="B207" s="166" t="inlineStr">
        <is>
          <t>ข้อใดต่อไปนี้จับคู่ระหว่าง ชื่อสารช่วยในสูตรตำรับยา (Pharmaceutical excipient) และ หน้าที่หลักทางเภสัชกรรม ได้ ไม่ถูกต้อง?</t>
        </is>
      </c>
      <c r="C207" s="166" t="inlineStr"/>
      <c r="D207" s="166" t="inlineStr">
        <is>
          <t>Croscarmellose sodium — สารช่วยหล่อลื่น (Lubricant)</t>
        </is>
      </c>
      <c r="E207" s="166" t="inlineStr">
        <is>
          <t>Povidone (PVP K30) — สารช่วยยึดเกาะ (Binder)</t>
        </is>
      </c>
      <c r="F207" s="166" t="inlineStr">
        <is>
          <t>Colloidal silicon dioxide (Aerosil) — สารช่วยการไหล (Glidant)</t>
        </is>
      </c>
      <c r="G207" s="166" t="inlineStr">
        <is>
          <t>Titanium dioxide — สารทึบแสง (Opacifying agent)</t>
        </is>
      </c>
      <c r="H207" s="166" t="inlineStr">
        <is>
          <t>Magnesium stearate — สารช่วยหล่อลื่น (Lubricant)</t>
        </is>
      </c>
      <c r="I207" s="165" t="n">
        <v>1</v>
      </c>
      <c r="J207" s="166" t="inlineStr">
        <is>
          <t>✅ คำตอบที่ถูกต้อง: ข้อ ก. Croscarmellose sodium — สารช่วยหล่อลื่น (Lubricant)
💡 Background:
การระบุหน้าที่ของสารช่วย (Excipient functionality) เป็นความรู้พื้นฐานที่สำคัญที่สุดในการพัฒนาสูตรตำรับยาเม็ดและแคปซูล
🎯 ทำไมข้อนี้ถึงถูก:
ข้อ ก. จับคู่ผิด เนื่องจาก Croscarmellose sodium (Ac-Di-Sol) เป็น สารช่วยแตกตัวประสิทธิภาพสูง (Superdisintegrant) ไม่ใช่สารช่วยหล่อลื่น (Lubricant)
🔍 ข้ออื่นผิดเพราะอะไร:
- ข้อ ข. (Povidone / PVP K30): ถูกต้อง ทำหน้าที่เป็นสารช่วยยึดเกาะ (Binder)
- ข้อ ค. (Colloidal silicon dioxide): ถูกต้อง ทำหน้าที่เป็นสารช่วยการไหล (Glidant)
- ข้อ ง. (Titanium dioxide): ถูกต้อง ทำหน้าที่เป็นสารทึบแสงและเม็ดสีขาว (Opacifying agent)
- ข้อ จ. (Magnesium stearate): ถูกต้อง ทำหน้าที่เป็นสารช่วยหล่อลื่น (Lubricant)
📖 Guideline อ้างอิง:
Handbook of Pharmaceutical Excipients (9th Edition) &amp; USP-NF &lt;1059&gt; Excipient Performance
📌 จุดจำก่อนสอบ:
• Lubricant: Magnesium stearate, Stearic acid, Sodium stearyl fumarate
• Superdisintegrant: Croscarmellose sodium, SSG, Crospovidone
• Glidant: Colloidal silica, Talc
• Binder: PVP, HPMC, Starch paste</t>
        </is>
      </c>
      <c r="K207" s="166" t="inlineStr"/>
      <c r="L207" s="166" t="inlineStr">
        <is>
          <t>Solid Dosage Forms</t>
        </is>
      </c>
      <c r="M207" s="166" t="inlineStr">
        <is>
          <t>Tablet Manufacturing</t>
        </is>
      </c>
      <c r="N207" s="165" t="inlineStr">
        <is>
          <t>Product</t>
        </is>
      </c>
      <c r="O207" s="166" t="inlineStr">
        <is>
          <t>ข้อสอบจริง Product ปี 2561 ข้อ 92</t>
        </is>
      </c>
      <c r="P207" s="165" t="inlineStr">
        <is>
          <t>ข้อสอบเก่า</t>
        </is>
      </c>
      <c r="Q207" s="165" t="inlineStr">
        <is>
          <t>2561</t>
        </is>
      </c>
      <c r="R207" s="165" t="inlineStr"/>
    </row>
    <row r="208" ht="24" customHeight="1" s="49">
      <c r="A208" s="165" t="n">
        <v>206</v>
      </c>
      <c r="B208" s="166" t="inlineStr">
        <is>
          <t>ยา Paracetamol 500 mg tablets มีปริมาณตัวยาสำคัญในหนึ่งเม็ดสูงมาก (High-dose drug) และผงยามีคุณสมบัติการไหลและการอัดตัวที่ไม่ดี มีความยืดหยุ่นสูง (Elastic recovery) โดยทั่วไปในระดับอุตสาหกรรมควรเลือกใช้วิธีใดในการผลิตยาเม็ด?</t>
        </is>
      </c>
      <c r="C208" s="166" t="inlineStr"/>
      <c r="D208" s="166" t="inlineStr">
        <is>
          <t>การทำแกรนูลเปียก (Wet granulation)</t>
        </is>
      </c>
      <c r="E208" s="166" t="inlineStr">
        <is>
          <t>การตอกอัดโดยตรง (Direct compression)</t>
        </is>
      </c>
      <c r="F208" s="166" t="inlineStr">
        <is>
          <t>การทำแกรนูลแห้งแบบ Slugging</t>
        </is>
      </c>
      <c r="G208" s="166" t="inlineStr">
        <is>
          <t>การอบแห้งแบบแช่เยือกแข็ง (Lyophilization)</t>
        </is>
      </c>
      <c r="H208" s="166" t="inlineStr">
        <is>
          <t>การหลอมเหลวแล้วขึ้นรูป (Melt molding)</t>
        </is>
      </c>
      <c r="I208" s="165" t="n">
        <v>1</v>
      </c>
      <c r="J208" s="166" t="inlineStr">
        <is>
          <t>✅ คำตอบที่ถูกต้อง: ข้อ ก. การทำแกรนูลเปียก (Wet granulation)
💡 Background:
ตัวยาสำคัญที่มีขนาดบรรจุสูง (High-dose drugs เช่น Paracetamol 500 mg ในเม็ดน้ำหนัก 600 - 650 mg) สัดส่วนของตัวยาคิดเป็น &gt; 80% ของสูตรตำรับ คุณสมบัติเชิงกลของผงยาสำคัญจะครอบงำพฤติกรรมการตอกยาทั้งหมด
🎯 ทำไมข้อนี้ถึงถูก:
ข้อ ก. ผง Paracetamol บริสุทธิ์มีความเหนียว การไหลแย่มาก และมีพฤติกรรมคืนตัวแบบยืดหยุ่นสูง (Elastic) ซึ่งทำให้เกิดปัญหา Capping รุนแรงหากนำไปตอกตรง วิธีที่เหมาะสมที่สุดในระดับอุตสาหกรรมคือ Wet granulation โดยใช้สารยึดเกาะ (เช่น PVP หรือ Starch paste) ช่วยปรับโครงสร้างให้เป็นแกรนูลที่มีขนาดสม่ำเสมอ ไหลตัวดี และมีความสามารถในการตอกอัด (Plastic compressibility) สูง
🔍 ข้ออื่นผิดเพราะอะไร:
- ข้อ ข. (Direct compression): ต้องใช้ Direct compression excipients ในสัดส่วนสูง ทำให้เม็ดยามีขนาดใหญ่เกินไปกลืนลำบาก และเกิด Capping ได้ง่าย
- ข้อ ค. (Slugging): การตอก Slugs ยา Paracetamol ที่ไม่มี Binder เพียงพอจะตอกไม่ติด
- ข้อ ง. (Lyophilization): ใช้สำหรับยาฉีดหรือ Fast-dissolving wafers
- ข้อ จ. (Melt molding): ใช้สำหรับยาเหน็บ (Suppositories)
📖 Guideline อ้างอิง:
Lieberman's Pharmaceutical Dosage Forms: Tablets (Volume 1) &amp; Ansel's Pharmaceutical Dosage Forms
📌 จุดจำก่อนสอบ:
• High-dose &amp; Poorly compressible drugs (เช่น Paracetamol 500 mg, Metformin 500-1000 mg) -&gt; นิยมผลิตด้วยวิธี Wet Granulation</t>
        </is>
      </c>
      <c r="K208" s="166" t="inlineStr"/>
      <c r="L208" s="166" t="inlineStr">
        <is>
          <t>Solid Dosage Forms</t>
        </is>
      </c>
      <c r="M208" s="166" t="inlineStr">
        <is>
          <t>Powders &amp; Granules</t>
        </is>
      </c>
      <c r="N208" s="165" t="inlineStr">
        <is>
          <t>Product</t>
        </is>
      </c>
      <c r="O208" s="166" t="inlineStr">
        <is>
          <t>ข้อสอบจริง Product ปี 2561 ข้อ 93</t>
        </is>
      </c>
      <c r="P208" s="165" t="inlineStr">
        <is>
          <t>ข้อสอบเก่า</t>
        </is>
      </c>
      <c r="Q208" s="165" t="inlineStr">
        <is>
          <t>2561</t>
        </is>
      </c>
      <c r="R208" s="165" t="inlineStr"/>
    </row>
    <row r="209" ht="24" customHeight="1" s="49">
      <c r="A209" s="165" t="n">
        <v>207</v>
      </c>
      <c r="B209" s="166" t="inlineStr">
        <is>
          <t>ระบบนำส่งยาในรูปภาพ [📷 มีรูปภาพประกอบ: image113.png] ที่ประกอบด้วย Semi-permeable membrane, Drug layer, Push layer และ Laser-drilled orifice จัดเป็นระบบนำส่งยาชนิดควบคุมการปลดปล่อยแบบใด?</t>
        </is>
      </c>
      <c r="C209" s="166" t="inlineStr">
        <is>
          <t>[แนบรูป: ข้อสอบ Product ปี 2561 รหัสรูปภาพ image113]</t>
        </is>
      </c>
      <c r="D209" s="166" t="inlineStr">
        <is>
          <t>ระบบปั๊มออสโมติกชนิดผลักดันสองชั้น (Osmotic-controlled release system / Push-Pull Osmotic Pump: OROS)</t>
        </is>
      </c>
      <c r="E209" s="166" t="inlineStr">
        <is>
          <t>ระบบเมทริกซ์ชนิดไม่ละลายน้ำ (Insoluble inert matrix system)</t>
        </is>
      </c>
      <c r="F209" s="166" t="inlineStr">
        <is>
          <t>ระบบเมทริกซ์ชนิดเจลชอบน้ำ (Hydrophilic swelling matrix system)</t>
        </is>
      </c>
      <c r="G209" s="166" t="inlineStr">
        <is>
          <t>ระบบนำส่งยาผ่านผิวหนังชนิดแผ่นแปะ (Transdermal patch)</t>
        </is>
      </c>
      <c r="H209" s="166" t="inlineStr">
        <is>
          <t>ระบบไมโครเอนแคปซูเลชัน (Microencapsulation reservoir system)</t>
        </is>
      </c>
      <c r="I209" s="165" t="n">
        <v>1</v>
      </c>
      <c r="J209" s="166" t="inlineStr">
        <is>
          <t>✅ คำตอบที่ถูกต้อง: ข้อ ก. ระบบปั๊มออสโมติกชนิดผลักดันสองชั้น (Osmotic-controlled release system / Push-Pull Osmotic Pump: OROS)
💡 Background:
ระบบ OROS (Osmotic Release Oral System) เป็นเทคโนโลยีขั้นสูงในการควบคุมการปลดปล่อยตัวยาสำคัญให้มีอัตราคงที่ระดับ Zero-order release โดยไม่ขึ้นกับความเป็นกรด-ด่างหรือการบีบตัวของทางเดินอาหาร
🎯 ทำไมข้อนี้ถึงถูก:
ข้อ ก. โครงสร้างในภาพคือ Push-Pull Osmotic Pump (OROS) ประกอบด้วย:
1. Semi-permeable membrane: ยอมให้น้ำซึมผ่านเข้าได้ทางเดียว แต่ตัวยาผ่านไม่ได้
2. Drug compartment: บรรจุตัวยาสำคัญผสมสารออสโมติก (Osmogent)
3. Push compartment: บรรจุสารพอลิเมอร์ที่พองตัวได้สูง (Polymeric swellable agent)
4. Delivery orifice: รูเจาะขนาดเล็กระดับไมครอนด้วยแสงเลเซอร์
เมื่อน้ำซึมเข้าเม็ดยา ชั้น Push layer จะพองตัวดันให้ชั้นสารละลายยาพ่นออกทางรูเจาะด้วยอัตราคงที่สม่ำเสมอ
🔍 ข้ออื่นผิดเพราะอะไร:
- ข้อ ข. (Insoluble matrix): ยาจะค่อยๆ ละลายแพร่ออกผ่านรูพรุนของโครงพลาสติก ไม่มีรูเจาะเลเซอร์
- ข้อ ค. (Hydrophilic matrix): พอลิเมอร์จะพองตัวเป็นเจล (Gel layer) แล้วค่อยๆ กร่อนสลายตัว
- ข้อ ง. (Transdermal patch): เป็นแผ่นแปะผิวหนัง
- ข้อ จ. (Microencapsulation): เป็นอนุภาคขนาดไมครอนเคลือบฟิล์ม
📖 Guideline อ้างอิง:
Modern Pharmaceutics &amp; Ansel's Pharmaceutical Dosage Forms and Drug Delivery Systems
📌 จุดจำก่อนสอบ:
• OROS (Push-Pull Osmotic Pump): Semi-permeable membrane + Swellable Push layer + Laser-drilled orifice -&gt; ปลดปล่อยยาแบบ Zero-order release (เช่น Procardia XL, Concerta, Invega)</t>
        </is>
      </c>
      <c r="K209" s="166" t="inlineStr"/>
      <c r="L209" s="166" t="inlineStr">
        <is>
          <t>Solid Dosage Forms</t>
        </is>
      </c>
      <c r="M209" s="166" t="inlineStr">
        <is>
          <t>Tablet Manufacturing</t>
        </is>
      </c>
      <c r="N209" s="165" t="inlineStr">
        <is>
          <t>Product</t>
        </is>
      </c>
      <c r="O209" s="166" t="inlineStr">
        <is>
          <t>ข้อสอบจริง Product ปี 2561 ข้อ 96</t>
        </is>
      </c>
      <c r="P209" s="165" t="inlineStr">
        <is>
          <t>ข้อสอบเก่า</t>
        </is>
      </c>
      <c r="Q209" s="165" t="inlineStr">
        <is>
          <t>2561</t>
        </is>
      </c>
      <c r="R209" s="165" t="inlineStr"/>
    </row>
    <row r="210" ht="24" customHeight="1" s="49">
      <c r="A210" s="165" t="n">
        <v>208</v>
      </c>
      <c r="B210" s="166" t="inlineStr">
        <is>
          <t>เมื่อนำยาเม็ด Enalapril maleate ไปทดสอบการแตกตัวด้วยเครื่องมือทดสอบการแตกตัว (Disintegration tester) ตามเกณฑ์เภสัชตำรับ พบว่าเมื่อเวลาผ่านไปครบตามเกณฑ์มาตรฐาน เม็ดยายังไม่มีการแตกตัวออก ควรปรับปรุงสูตรตำรับโดยการเพิ่มสารช่วยในกลุ่มใด?</t>
        </is>
      </c>
      <c r="C210" s="166" t="inlineStr">
        <is>
          <t>[แนบรูป: ข้อสอบ Product ปี 2561 รหัสรูปภาพ image114]</t>
        </is>
      </c>
      <c r="D210" s="166" t="inlineStr">
        <is>
          <t>สารช่วยแตกตัวประสิทธิภาพสูง (Superdisintegrant เช่น Croscarmellose sodium หรือ SSG)</t>
        </is>
      </c>
      <c r="E210" s="166" t="inlineStr">
        <is>
          <t>สารช่วยหล่อลื่นชนิดไม่ชอบน้ำ (Hydrophobic lubricant เช่น Magnesium stearate)</t>
        </is>
      </c>
      <c r="F210" s="166" t="inlineStr">
        <is>
          <t>สารเพิ่มความแข็งแกร่ง (Hardening agent)</t>
        </is>
      </c>
      <c r="G210" s="166" t="inlineStr">
        <is>
          <t>สารช่วยยึดเกาะที่มีความเข้มข้นสูง (High concentration binder)</t>
        </is>
      </c>
      <c r="H210" s="166" t="inlineStr">
        <is>
          <t>สารเคลือบฟิล์มชนิดไม่ละลายน้ำ (Ethyl cellulose)</t>
        </is>
      </c>
      <c r="I210" s="165" t="n">
        <v>1</v>
      </c>
      <c r="J210" s="166" t="inlineStr">
        <is>
          <t>✅ คำตอบที่ถูกต้อง: ข้อ จ. Sodium starch glycolate (SSG)
🎯 ทำไมข้อนี้ถึงถูก: จากภาพคือเครื่องทดสอบเวลาการแตกตัวของยาเม็ด (USP Disintegration Testing Apparatus) การที่เม็ดยาไม่แตกตัวภายในระยะเวลาที่เภสัชตำรับกำหนด บ่งชี้ว่าตำรับขาดสารช่วยแตกตัวที่มีประสิทธิภาพ จึงควรเติมสารช่วยแตกตัวยิ่งยวด (Superdisintegrant) เช่น Sodium starch glycolate ซึ่งออกฤทธิ์โดยการดูดซับน้ำเข้าสู่เม็ดยาและเกิดการบวมพองตัวอย่างรวดเร็ว (Rapid swelling) สร้างแรงดันทำลายพันธะของเม็ดยาให้แตกกระจายตัว
🔍 ข้ออื่นผิดเพราะอะไร:
• ข้อ ก.: Ethylcellulose (EC) เป็นพอลิเมอร์ที่ไม่ละลายน้ำ หากเติมลงไปจะยิ่งขัดขวางการแทรกซึมของน้ำและทำให้เม็ดยาไม่แตกตัว
• ข้อ ข.: Methylcellulose (MC) ทำหน้าที่เป็นสารยึดเกาะ (Binder) ซึ่งอาจสร้างชั้นเจลหนืดชะลอการแตกตัวของยา
• ข้อ ค.: Lactose เป็นสารเติมเต็ม (Diluent) แม้จะละลายน้ำได้แต่ไม่มีคุณสมบัติในการพองตัวช่วยแตกตัวเม็ดยา
• ข้อ ง.: Magnesium stearate เป็นสารหล่อลื่นชนิดไม่ชอบน้ำ (Hydrophobic lubricant) หากใส่มากเกินไปจะเคลือบผิวผงยากันน้ำ ทำให้เม็ดยาแตกตัวช้าลงอย่างมาก</t>
        </is>
      </c>
      <c r="K210" s="166" t="inlineStr"/>
      <c r="L210" s="166" t="inlineStr">
        <is>
          <t>Solid Dosage Forms</t>
        </is>
      </c>
      <c r="M210" s="166" t="inlineStr">
        <is>
          <t>Tablet Manufacturing</t>
        </is>
      </c>
      <c r="N210" s="165" t="inlineStr">
        <is>
          <t>Product</t>
        </is>
      </c>
      <c r="O210" s="166" t="inlineStr">
        <is>
          <t>[SOURCE: ข้อสอบจริง PLE CC1 (Product) ปี 2561 ข้อ 102]</t>
        </is>
      </c>
      <c r="P210" s="165" t="inlineStr">
        <is>
          <t>ข้อสอบเก่า</t>
        </is>
      </c>
      <c r="Q210" s="165" t="inlineStr">
        <is>
          <t>2561</t>
        </is>
      </c>
      <c r="R210" s="165" t="inlineStr"/>
    </row>
    <row r="211" ht="24" customHeight="1" s="49">
      <c r="A211" s="165" t="n">
        <v>209</v>
      </c>
      <c r="B211" s="166" t="inlineStr">
        <is>
          <t>ข้อใดต่อไปนี้กล่าวได้ ถูกต้อง เกี่ยวกับบทบาท กลไกการออกฤทธิ์ และการเลือกใช้สารช่วยแตกตัว (Disintegrants) ในตำรับยาเม็ดตามหลักเภสัชกรรมศาสตร์?</t>
        </is>
      </c>
      <c r="C211" s="166" t="inlineStr"/>
      <c r="D211" s="166" t="inlineStr">
        <is>
          <t>Superdisintegrants ออกฤทธิ์ผ่านกลไกการดูดซับน้ำเข้าสู่รูพรุน (Wicking) และการพองตัวอย่างรวดเร็ว (Rapid swelling) โดยใช้ปริมาณเพียง 2 - 5% w/w</t>
        </is>
      </c>
      <c r="E211" s="166" t="inlineStr">
        <is>
          <t>การเพิ่มปริมาณสารหล่อลื่น Magnesium stearate และยืดเวลาการผสมให้นานขึ้นจะช่วยเร่งให้อนุภาคสารช่วยแตกตัวทำงานได้ดียิ่งขึ้น</t>
        </is>
      </c>
      <c r="F211" s="166" t="inlineStr">
        <is>
          <t>Corn starch ทำหน้าที่เป็น Superdisintegrant ที่มีประสิทธิภาพสูงกว่า Croscarmellose sodium เมื่อใช้ในปริมาณเท่ากัน</t>
        </is>
      </c>
      <c r="G211" s="166" t="inlineStr">
        <is>
          <t>สารช่วยแตกตัวทุกชนิดต้องใส่เฉพาะในขั้นตอนการเตรียมแกรนูลก่อนการอบแห้งเท่านั้น (Intragranular only)</t>
        </is>
      </c>
      <c r="H211" s="166" t="inlineStr">
        <is>
          <t>สารช่วยแตกตัวทำหน้าที่เร่งการละลายของตัวยาสำคัญโดยการเปลี่ยนรูปผลึกของยาให้เป็นรูปอสัณฐานโดยตรง</t>
        </is>
      </c>
      <c r="I211" s="165" t="n">
        <v>1</v>
      </c>
      <c r="J211" s="166" t="inlineStr">
        <is>
          <t>✅ คำตอบที่ถูกต้อง: ข้อ ก. Superdisintegrants ออกฤทธิ์ผ่านกลไกการดูดซับน้ำเข้าสู่รูพรุน (Wicking) และการพองตัวอย่างรวดเร็ว (Rapid swelling) โดยใช้ปริมาณเพียง 2 - 5% w/w
💡 Background:
สารช่วยแตกตัว (Disintegrants) เป็น Excipient สำคัญในการเอาชนะแรงยึดเกาะที่เกิดขึ้นจากการตอกอัดยาเม็ด เพื่อให้เม็ดยากระจายตัวออกเป็นอนุภาคแกรนูลปฐมภูมิ
🎯 ทำไมข้อนี้ถึงถูก:
ข้อ ก. Superdisintegrants (เช่น Croscarmellose sodium, SSG, Crospovidone) มีประสิทธิภาพสูงมาก ใช้ในปริมาณต่ำเพียง 2 - 5% โดยมีกลไกหลักคือ Wicking (Capillary water uptake) และ Swelling (การพองตัวอย่างรวดเร็วเมื่อสัมผัสน้ำ)
🔍 ข้ออื่นผิดเพราะอะไร:
- ข้อ ข. (ผสม Mg stearate นานขึ้น): Mg stearate จะเคลือบผิว Disintegrant ป้องกันการดูดน้ำ ทำให้ยาแตกตัวช้าลงอย่างมาก (Over-lubrication problem)
- ข้อ ค. (Corn starch ดีกว่า Croscarmellose): ผิด เพราะ Corn starch เป็น Conventional disintegrant ต้องใช้ 5-15% และประสิทธิภาพต่ำกว่า Croscarmellose มาก
- ข้อ ง. (Intragranular only): Disintegrant นิยมแบ่งใส่ทั้งในแกรนูล (Intragranular) เพื่อแตกตัวเป็นผงละเอียด และนอกแกรนูล (Extragranular) เพื่อแตกตัวเป็นแกรนูล
- ข้อ จ. (เปลี่ยนรูปผลึกเป็น Amorphous): Disintegrant ทำหน้าที่แตกเม็ดยาเชิงกล ไม่ได้เปลี่ยนรูปผลึกทางเคมีของยา
📖 Guideline อ้างอิง:
Handbook of Pharmaceutical Excipients &amp; Lieberman's Pharmaceutical Dosage Forms: Tablets
📌 จุดจำก่อนสอบ:
• วิธีใส่ Disintegrant ที่ดีที่สุด: แบ่งใส่แบบ Intra-extragranular (เช่น 50% ในแกรนูล + 50% นอกแกรนูล) เพื่อให้เม็ดยาแตกตัว 2 ขั้นตอน (เม็ด -&gt; แกรนูล -&gt; ผงยาปฐมภูมิ)</t>
        </is>
      </c>
      <c r="K211" s="166" t="inlineStr"/>
      <c r="L211" s="166" t="inlineStr">
        <is>
          <t>Solid Dosage Forms</t>
        </is>
      </c>
      <c r="M211" s="166" t="inlineStr">
        <is>
          <t>Tablet Manufacturing</t>
        </is>
      </c>
      <c r="N211" s="165" t="inlineStr">
        <is>
          <t>Product</t>
        </is>
      </c>
      <c r="O211" s="166" t="inlineStr">
        <is>
          <t>ข้อสอบจริง Product ปี 2561 ข้อ 108</t>
        </is>
      </c>
      <c r="P211" s="165" t="inlineStr">
        <is>
          <t>ข้อสอบเก่า</t>
        </is>
      </c>
      <c r="Q211" s="165" t="inlineStr">
        <is>
          <t>2561</t>
        </is>
      </c>
      <c r="R211" s="165" t="inlineStr"/>
    </row>
    <row r="212" ht="24" customHeight="1" s="49">
      <c r="A212" s="165" t="n">
        <v>210</v>
      </c>
      <c r="B212" s="166" t="inlineStr">
        <is>
          <t>หากต้องการพัฒนาสูตรตำรับยาเม็ดแก้แพ้ Antihistamine tablets ให้มีคุณสมบัติแตกตัวได้อย่างรวดเร็วในกระเพาะอาหาร (Rapid disintegration) สารช่วยในข้อใดต่อไปนี้เหมาะสมที่สุด?</t>
        </is>
      </c>
      <c r="C212" s="166" t="inlineStr"/>
      <c r="D212" s="166" t="inlineStr">
        <is>
          <t>Croscarmellose sodium (Ac-Di-Sol)</t>
        </is>
      </c>
      <c r="E212" s="166" t="inlineStr">
        <is>
          <t>Ethyl cellulose</t>
        </is>
      </c>
      <c r="F212" s="166" t="inlineStr">
        <is>
          <t>Beeswax</t>
        </is>
      </c>
      <c r="G212" s="166" t="inlineStr">
        <is>
          <t>Castor oil</t>
        </is>
      </c>
      <c r="H212" s="166" t="inlineStr">
        <is>
          <t>Cetyl alcohol</t>
        </is>
      </c>
      <c r="I212" s="165" t="n">
        <v>1</v>
      </c>
      <c r="J212" s="166" t="inlineStr">
        <is>
          <t>✅ คำตอบที่ถูกต้อง: ข้อ ก. Croscarmellose sodium (Ac-Di-Sol)
💡 Background:
ยา Antihistamine ชนิดรับประทานมักต้องการการออกฤทธิ์ที่รวดเร็วเพื่อบรรเทาอาการแพ้ สูตรตำรับจึงควรแตกตัวและละลายอย่างรวดเร็ว
🎯 ทำไมข้อนี้ถึงถูก:
ข้อ ก. Croscarmellose sodium เป็น Superdisintegrant ที่ช่วยให้เม็ดยาแตกตัวภายในเวลา 1 - 3 นาที ส่งผลให้ตัวยาถูกปลดปล่อยและดูดซึมเข้าสู่ร่างกายได้อย่างรวดเร็ว
🔍 ข้ออื่นผิดเพราะอะไร:
- ข้อ ข. (Ethyl cellulose): เป็นพอลิเมอร์ไม่ละลายน้ำ ใช้ควบคุมการปลดปล่อยยาให้ช้าลง
- ข้อ ค. (Beeswax): เป็นไขมันไม่ละลายน้ำ ขัดขวางการแตกตัว
- ข้อ ง. (Castor oil): เป็นน้ำมัน ไม่ช่วยในการแตกตัวของยาเม็ด
- ข้อ จ. (Cetyl alcohol): เป็นสารไขมันเพิ่มความแข็งในยาทาผิวหนัง
📖 Guideline อ้างอิง:
Handbook of Pharmaceutical Excipients &amp; Ansel's Pharmaceutical Dosage Forms
📌 จุดจำก่อนสอบ:
• สารช่วยให้ยาแตกตัวเร็ว: Superdisintegrants (Croscarmellose sodium, Sodium starch glycolate, Crospovidone)</t>
        </is>
      </c>
      <c r="K212" s="166" t="inlineStr"/>
      <c r="L212" s="166" t="inlineStr">
        <is>
          <t>Solid Dosage Forms</t>
        </is>
      </c>
      <c r="M212" s="166" t="inlineStr">
        <is>
          <t>Tablet Manufacturing</t>
        </is>
      </c>
      <c r="N212" s="165" t="inlineStr">
        <is>
          <t>Product</t>
        </is>
      </c>
      <c r="O212" s="166" t="inlineStr">
        <is>
          <t>ข้อสอบจริง Product ปี 2561 ข้อ 110</t>
        </is>
      </c>
      <c r="P212" s="165" t="inlineStr">
        <is>
          <t>ข้อสอบเก่า</t>
        </is>
      </c>
      <c r="Q212" s="165" t="inlineStr">
        <is>
          <t>2561</t>
        </is>
      </c>
      <c r="R212" s="165" t="inlineStr"/>
    </row>
    <row r="213" ht="24" customHeight="1" s="49">
      <c r="A213" s="165" t="n">
        <v>211</v>
      </c>
      <c r="B213" s="166" t="inlineStr">
        <is>
          <t>สารในข้อใดต่อไปนี้จัดเป็น สารช่วยการไหล (Glidant) ที่เหมาะสมสำหรับนำมาใช้ในสูตรตำรับยาเม็ด Antihistamine tablets เพื่อปรับปรุงการไหลตัวของผงยาลงสู่เบ้าตอก?</t>
        </is>
      </c>
      <c r="C213" s="166" t="inlineStr"/>
      <c r="D213" s="166" t="inlineStr">
        <is>
          <t>Colloidal silicon dioxide (Aerosil)</t>
        </is>
      </c>
      <c r="E213" s="166" t="inlineStr">
        <is>
          <t>Croscarmellose sodium</t>
        </is>
      </c>
      <c r="F213" s="166" t="inlineStr">
        <is>
          <t>Povidone (PVP K30)</t>
        </is>
      </c>
      <c r="G213" s="166" t="inlineStr">
        <is>
          <t>Hydroxypropyl methylcellulose</t>
        </is>
      </c>
      <c r="H213" s="166" t="inlineStr">
        <is>
          <t>Sodium starch glycolate</t>
        </is>
      </c>
      <c r="I213" s="165" t="n">
        <v>1</v>
      </c>
      <c r="J213" s="166" t="inlineStr">
        <is>
          <t>✅ คำตอบที่ถูกต้อง: ข้อ ก. Colloidal silicon dioxide (Aerosil)
💡 Background:
สารช่วยการไหล (Glidant) ทำหน้าที่ลดแรงเสียดทานระหว่างอนุภาคผงยา ทำให้ผงยาไหลตัวแบบอิสระลงสู่เบ้าตอกได้อย่างสม่ำเสมอ
🎯 ทำไมข้อนี้ถึงถูก:
ข้อ ก. Colloidal silicon dioxide (Aerosil / Cab-O-Sil) ใช้ในปริมาณ 0.1 - 0.5% w/w เป็น Glidant ที่มีประสิทธิภาพสูงที่สุดในการปรับปรุงการไหลของผงยา
🔍 ข้ออื่นผิดเพราะอะไร:
- ข้อ ข. (Croscarmellose sodium): เป็น Superdisintegrant
- ข้อ ค. (PVP K30): เป็นสารช่วยยึดเกาะ (Binder)
- ข้อ ง. (HPMC): เป็น Binder หรือ Film-forming polymer
- ข้อ จ. (Sodium starch glycolate): เป็น Superdisintegrant
📖 Guideline อ้างอิง:
Handbook of Pharmaceutical Excipients (9th Edition)
📌 จุดจำก่อนสอบ:
• Glidant: Colloidal silicon dioxide (0.1-0.5%), Talcum (1-5%), Corn starch แห้ง (3-10%)</t>
        </is>
      </c>
      <c r="K213" s="166" t="inlineStr"/>
      <c r="L213" s="166" t="inlineStr">
        <is>
          <t>Solid Dosage Forms</t>
        </is>
      </c>
      <c r="M213" s="166" t="inlineStr">
        <is>
          <t>Powders &amp; Granules</t>
        </is>
      </c>
      <c r="N213" s="165" t="inlineStr">
        <is>
          <t>Product</t>
        </is>
      </c>
      <c r="O213" s="166" t="inlineStr">
        <is>
          <t>ข้อสอบจริง Product ปี 2561 ข้อ 111</t>
        </is>
      </c>
      <c r="P213" s="165" t="inlineStr">
        <is>
          <t>ข้อสอบเก่า</t>
        </is>
      </c>
      <c r="Q213" s="165" t="inlineStr">
        <is>
          <t>2561</t>
        </is>
      </c>
      <c r="R213" s="165" t="inlineStr"/>
    </row>
    <row r="214" ht="24" customHeight="1" s="49">
      <c r="A214" s="165" t="n">
        <v>212</v>
      </c>
      <c r="B214" s="166" t="inlineStr">
        <is>
          <t>ในกระบวนการผลิตยาเม็ด Ibuprofen film-coated tablets (400 mg) พบข้อบกพร่องที่ฟิล์มเคลือบมีจุดด่างสีหรือสีไม่สม่ำเสมอบนผิวหน้าของเม็ดยา (Spotting / Mottling) ปัญหานี้มีสาเหตุหลักมาจากปัจจัยใด?</t>
        </is>
      </c>
      <c r="C214" s="166" t="inlineStr"/>
      <c r="D214" s="166" t="inlineStr">
        <is>
          <t>การกระจายตัวของสารแต่งสีในน้ำยาเคลือบไม่สม่ำเสมอ หรือการเคลื่อนย้ายของสี (Colorant migration) ระหว่างการอบแห้งที่ไม่สม่ำเสมอ</t>
        </is>
      </c>
      <c r="E214" s="166" t="inlineStr">
        <is>
          <t>การใส่สารหล่อลื่น Magnesium stearate ในปริมาณที่น้อยเกินไป</t>
        </is>
      </c>
      <c r="F214" s="166" t="inlineStr">
        <is>
          <t>การใช้อุณหภูมิในการอบแห้งต่ำเกินไปจนฟิล์มไม่แห้งตัว</t>
        </is>
      </c>
      <c r="G214" s="166" t="inlineStr">
        <is>
          <t>การใช้ความเร็วรอบในการหมุนหม้อเคลือบที่สูงเกินไป</t>
        </is>
      </c>
      <c r="H214" s="166" t="inlineStr">
        <is>
          <t>การที่เม็ดยามีความแข็งสูงเกินเกณฑ์มาตรฐาน</t>
        </is>
      </c>
      <c r="I214" s="165" t="n">
        <v>1</v>
      </c>
      <c r="J214" s="166" t="inlineStr">
        <is>
          <t>✅ คำตอบที่ถูกต้อง: ข้อ ก. การกระจายตัวของสารแต่งสีในน้ำยาเคลือบไม่สม่ำเสมอ หรือการเคลื่อนย้ายของสี (Colorant migration) ระหว่างการอบแห้งที่ไม่สม่ำเสมอ
💡 Background:
Mottling / Spotting คือการกระจายตัวของสีบนผิวเม็ดยาที่ไม่สม่ำเสมอ ปรากฏเป็นจุดด่างสีเข้มและสีอ่อนสลับกัน
🎯 ทำไมข้อนี้ถึงถูก:
ข้อ ก. Mottling/Spotting เกิดจากการละลายหรือกระจายตัวของเม็ดสี (Color pigments / Dyes) ในน้ำยาเคลือบไม่สมบูรณ์ หรือเกิดปรากฏการณ์ Color migration ระหว่างการระเหยของตัวทำละลายขณะอบแห้ง ทำให้เม็ดสีเคลื่อนตัวมารวมกลุ่มกันเป็นหย่อมๆ แก้ไขโดยการใช้ Aluminum lake pigments แทน Water-soluble dyes และปรับอัตราการพ่นสเปรย์และการอบแห้งให้สม่ำเสมอ
🔍 ข้ออื่นผิดเพราะอะไร:
- ข้อ ข. (สารหล่อลื่นน้อย): เกี่ยวข้องกับปัญหา Sticking/Binding ในการตอกยา ไม่เกี่ยวกับจุดด่างสีบนฟิล์ม
- ข้อ ค. (อุณหภูมิต่ำ): ทำให้ฟิล์มแห้งช้าและเหนียว (Sticking) แต่ไม่ใช่สาเหตุหลักของ Spotting
- ข้อ ง. (หม้อเคลือบหมุนเร็ว): ทำให้เกิดการเสียดสีและขอบเม็ดบิ่น (Chipping)
- ข้อ จ. (เม็ดแข็งสูง): ช่วยให้เม็ดทนต่อแรงกระแทกในหม้อเคลือบได้ดีขึ้น ไม่ได้ทำให้เกิด Spotting
📖 Guideline อ้างอิง:
Pharmaceutical Coating Technology &amp; Lieberman's Pharmaceutical Dosage Forms: Tablets
📌 จุดจำก่อนสอบ:
• Mottling / Spotting -&gt; สาเหตุ: เม็ดสีกระจายไม่ดี, การย้ายที่ของสี (Dye migration) -&gt; แก้โดย: ใช้ Insoluble Lake colors แทน Soluble dyes, ผสมน้ำยาเคลือบให้เข้ากันดี</t>
        </is>
      </c>
      <c r="K214" s="166" t="inlineStr"/>
      <c r="L214" s="166" t="inlineStr">
        <is>
          <t>Solid Dosage Forms</t>
        </is>
      </c>
      <c r="M214" s="166" t="inlineStr">
        <is>
          <t>Tablet Defects</t>
        </is>
      </c>
      <c r="N214" s="165" t="inlineStr">
        <is>
          <t>Product</t>
        </is>
      </c>
      <c r="O214" s="166" t="inlineStr">
        <is>
          <t>ข้อสอบจริง Product ปี 2559 ข้อ 23</t>
        </is>
      </c>
      <c r="P214" s="165" t="inlineStr">
        <is>
          <t>ข้อสอบเก่า</t>
        </is>
      </c>
      <c r="Q214" s="165" t="inlineStr">
        <is>
          <t>2559</t>
        </is>
      </c>
      <c r="R214" s="165" t="inlineStr"/>
    </row>
    <row r="215" ht="24" customHeight="1" s="49">
      <c r="A215" s="165" t="n">
        <v>213</v>
      </c>
      <c r="B215" s="166" t="inlineStr">
        <is>
          <t>โรงงานผลิตยาได้ทำการทดสอบการควบคุมคุณภาพยาเม็ดสองรุ่นการผลิต (Lot 1 และ Lot 2) โดยมีข้อกำหนดมาตรฐานน้ำหนักเม็ดเฉลี่ย 400 mg และข้อกำหนดปริมาณตัวยาสำคัญ (Assay) ต้องอยู่ระหว่าง 90.0 - 110.0% of labeled amount ผลการทดสอบพบว่า: Lot 1 ตรวจพบ %Assay = 97.5%, Lot 2 ตรวจพบ %Assay = 96.25% และการทดสอบ Weight Variation ผ่านเกณฑ์ทั้งสอง Lot จงแปลผลการตัดสินคุณภาพของยาทั้งสองรุ่นการผลิต?</t>
        </is>
      </c>
      <c r="C215" s="166" t="inlineStr"/>
      <c r="D215" s="166" t="inlineStr">
        <is>
          <t>ทั้ง Lot 1 และ Lot 2 ผ่านเกณฑ์มาตรฐานการยอมรับทั้งสองรุ่นการผลิต</t>
        </is>
      </c>
      <c r="E215" s="166" t="inlineStr">
        <is>
          <t>Lot 1 ผ่านเกณฑ์มาตรฐาน แต่ Lot 2 ไม่ผ่านเกณฑ์มาตรฐาน</t>
        </is>
      </c>
      <c r="F215" s="166" t="inlineStr">
        <is>
          <t>Lot 1 ไม่ผ่านเกณฑ์มาตรฐาน แต่ Lot 2 ผ่านเกณฑ์มาตรฐาน</t>
        </is>
      </c>
      <c r="G215" s="166" t="inlineStr">
        <is>
          <t>ทั้ง Lot 1 และ Lot 2 ไม่ผ่านเกณฑ์มาตรฐานทั้งสองรุ่นการผลิต</t>
        </is>
      </c>
      <c r="H215" s="166" t="inlineStr">
        <is>
          <t>ไม่สามารถตัดสินได้เนื่องจากต้องรอผลการทดสอบ Microbial limit test ก่อน</t>
        </is>
      </c>
      <c r="I215" s="165" t="n">
        <v>1</v>
      </c>
      <c r="J215" s="166" t="inlineStr">
        <is>
          <t>✅ คำตอบที่ถูกต้อง: ข้อ ก. ทั้ง Lot 1 และ Lot 2 ผ่านเกณฑ์มาตรฐานการยอมรับทั้งสองรุ่นการผลิต
💡 Background:
การตัดสินคุณภาพของรุ่นการผลิตยาสำเร็จรูป (Batch release specification):
1. % Labeled amount (Assay) ต้องอยู่ในช่วง 90.0 - 110.0% (หรือตามที่ monograph กำหนด เช่น 95.0 - 105.0%)
2. Weight variation / Uniformity of dosage units ต้องผ่านเกณฑ์ตาม USP &lt;905&gt;
🎯 ทำไมข้อนี้ถึงถูก:
ข้อ ก.
• Lot 1: %Assay = 97.5% อยู่ในช่วง 90.0 - 110.0% และน้ำหนักสม่ำเสมอ -&gt; ผ่านเกณฑ์ (Pass)
• Lot 2: %Assay = 96.25% อยู่ในช่วง 90.0 - 110.0% และน้ำหนักสม่ำเสมอ -&gt; ผ่านเกณฑ์ (Pass)
ดังนั้นยาทั้งสอง Lot ถือว่าผ่านเกณฑ์มาตรฐานทั้งคู่
🔍 ข้ออื่นผิดเพราะอะไร:
- ข้อ ข, ค, ง. แปลผลผิดพลาด เนื่องจากค่าทั้ง 97.5% และ 96.25% ล้วนอยู่ในช่วงมาตรฐาน 90.0 - 110.0% ทั้งหมด
- ข้อ จ. ข้อมูลที่มีเพียงพอต่อการตัดสินเกณฑ์ Assay และ Weight variation ตามที่โจทย์กำหนด
📖 Guideline อ้างอิง:
United States Pharmacopeia - National Formulary (USP-NF) General Notices &amp; Requirements
📌 จุดจำก่อนสอบ:
• เกณฑ์มาตรฐาน Assay ยาเม็ดส่วนใหญ่: 90.0 - 110.0% of labeled claim (หรือ 95.0 - 105.0% สำหรับยาบางชนิด)</t>
        </is>
      </c>
      <c r="K215" s="166" t="inlineStr"/>
      <c r="L215" s="166" t="inlineStr">
        <is>
          <t>Solid Dosage Forms</t>
        </is>
      </c>
      <c r="M215" s="166" t="inlineStr">
        <is>
          <t>Tablet Manufacturing</t>
        </is>
      </c>
      <c r="N215" s="165" t="inlineStr">
        <is>
          <t>Product</t>
        </is>
      </c>
      <c r="O215" s="166" t="inlineStr">
        <is>
          <t>ข้อสอบจริง Product ปี 2559 ข้อ 25</t>
        </is>
      </c>
      <c r="P215" s="165" t="inlineStr">
        <is>
          <t>ข้อสอบเก่า</t>
        </is>
      </c>
      <c r="Q215" s="165" t="inlineStr">
        <is>
          <t>2559</t>
        </is>
      </c>
      <c r="R215" s="165" t="inlineStr"/>
    </row>
    <row r="216" ht="24" customHeight="1" s="49">
      <c r="A216" s="165" t="n">
        <v>214</v>
      </c>
      <c r="B216" s="166" t="inlineStr">
        <is>
          <t>จากการประเมินผลการตรวจวิเคราะห์คุณภาพยาเม็ดตามเภสัชตำรับสากล หากพบว่าค่าน้ำหนักยาเม็ดเฉลี่ยและค่าการวิเคราะห์หาปริมาณตัวยาสำคัญ (% Assay) ของยารุ่นผลิต Lot 1 (97.5%) และ Lot 2 (96.25%) อยู่ในเกณฑ์ 90.0 - 110.0% ข้อสรุปที่ถูกต้องตามหลักการประกันคุณภาพ (Quality Assurance) คือข้อใด?</t>
        </is>
      </c>
      <c r="C216" s="166" t="inlineStr">
        <is>
          <t>[แนบรูป: ข้อสอบ Product ปี 2559 รหัสรูปภาพ image118]</t>
        </is>
      </c>
      <c r="D216" s="166" t="inlineStr">
        <is>
          <t>ผลิตภัณฑ์ยาทั้งสอง Lot มีคุณภาพผ่านเกณฑ์มาตรฐานทางเคมีและกายภาพขั้นต้นตามข้อกำหนด</t>
        </is>
      </c>
      <c r="E216" s="166" t="inlineStr">
        <is>
          <t>Lot 1 ต้องถูกปฏิเสธเนื่องจากมีปริมาณตัวยาสำคัญเบี่ยงเบนจาก 100%</t>
        </is>
      </c>
      <c r="F216" s="166" t="inlineStr">
        <is>
          <t>Lot 2 ต้องถูกปฏิเสธเนื่องจากมีปริมาณตัวยาสำคัญต่ำกว่า 97.0%</t>
        </is>
      </c>
      <c r="G216" s="166" t="inlineStr">
        <is>
          <t>ต้องส่งยาทั้งสอง Lot ไปทำลายทิ้งเนื่องจากไม่ตรงตามเป้าหมาย 100.0%</t>
        </is>
      </c>
      <c r="H216" s="166" t="inlineStr">
        <is>
          <t>ต้องทำการตอกยาใหม่ทั้งหมดเพื่อปรับน้ำหนักให้ตรงเป้าหมาย</t>
        </is>
      </c>
      <c r="I216" s="165" t="n">
        <v>1</v>
      </c>
      <c r="J216" s="166" t="inlineStr">
        <is>
          <t>✅ คำตอบที่ถูกต้อง: ข้อ ก. ผลิตภัณฑ์ยาทั้งสอง Lot มีคุณภาพผ่านเกณฑ์มาตรฐานทางเคมีและกายภาพขั้นต้นตามข้อกำหนด
💡 Background:
ในกระบวนการผลิตทางเภสัชกรรม ปริมาณตัวยาสำคัญในแต่ละรุ่นการผลิตไม่จำเป็นต้องได้ 100.0% เป๊ะ แต่ต้องอยู่ภายในขอบเขตการยอมรับ (Acceptance criteria) ที่ระบุไว้ในเภสัชตำรับ
🎯 ทำไมข้อนี้ถึงถูก:
ข้อ ก. เนื่องจากค่าการตรวจวิเคราะห์ของ Lot 1 (97.5%) และ Lot 2 (96.25%) อยู่ภายในเกณฑ์มาตรฐาน 90.0 - 110.0% ของปริมาณที่ระบุบนฉลาก จึงถือว่าผลิตภัณฑ์ทั้งสองรุ่นมีคุณภาพผ่านเกณฑ์มาตรฐาน
🔍 ข้ออื่นผิดเพราะอะไร:
- ข้อ ข, ค, ง. เข้าใจผิดเกี่ยวกับเกณฑ์ยอมรับ เพราะเภสัชตำรับอนุญาตให้มีความเบี่ยงเบนได้ตามช่วงที่กำหนด
- ข้อ จ. ยาที่ผ่านเกณฑ์แล้วไม่ต้องนำไปตอกใหม่
📖 Guideline อ้างอิง:
PIC/S Guide to Good Manufacturing Practice for Medicinal Products &amp; USP-NF General Notices
📌 จุดจำก่อนสอบ:
• มาตรฐานคุณภาพยาดูที่ขอบเขตการยอมรับ (Specification limits) หากอยู่ในช่วงถือว่าผ่านเกณฑ์ (Acceptable)</t>
        </is>
      </c>
      <c r="K216" s="166" t="inlineStr"/>
      <c r="L216" s="166" t="inlineStr">
        <is>
          <t>Solid Dosage Forms</t>
        </is>
      </c>
      <c r="M216" s="166" t="inlineStr">
        <is>
          <t>Tablet Manufacturing</t>
        </is>
      </c>
      <c r="N216" s="165" t="inlineStr">
        <is>
          <t>Product</t>
        </is>
      </c>
      <c r="O216" s="166" t="inlineStr">
        <is>
          <t>ข้อสอบจริง Product ปี 2559 ข้อ 18</t>
        </is>
      </c>
      <c r="P216" s="165" t="inlineStr">
        <is>
          <t>ข้อสอบเก่า</t>
        </is>
      </c>
      <c r="Q216" s="165" t="inlineStr">
        <is>
          <t>2559</t>
        </is>
      </c>
      <c r="R216" s="165" t="inlineStr"/>
    </row>
    <row r="217" ht="24" customHeight="1" s="49">
      <c r="A217" s="165" t="n">
        <v>215</v>
      </c>
      <c r="B217" s="166" t="inlineStr">
        <is>
          <t>ยาต้านไวรัส GPO-vir S 30 มีปัญหาความแปรปรวนของน้ำหนักยาเม็ดในแต่ละหน่วยไม่เท่ากัน (Weight variation) ซึ่งมีสาเหตุมาจากการไหลตัวของผงยาลงสู่เบ้าตอกไม่สม่ำเสมอ ควรเติมสารช่วยชนิดใดเพื่อปรับปรุงการไหลของผงยา?</t>
        </is>
      </c>
      <c r="C217" s="166" t="inlineStr"/>
      <c r="D217" s="166" t="inlineStr">
        <is>
          <t>Colloidal silicon dioxide (Aerosil)</t>
        </is>
      </c>
      <c r="E217" s="166" t="inlineStr">
        <is>
          <t>Lactose monohydrate</t>
        </is>
      </c>
      <c r="F217" s="166" t="inlineStr">
        <is>
          <t>Sodium starch glycolate</t>
        </is>
      </c>
      <c r="G217" s="166" t="inlineStr">
        <is>
          <t>Hydroxypropyl methylcellulose</t>
        </is>
      </c>
      <c r="H217" s="166" t="inlineStr">
        <is>
          <t>Polyvinylpyrrolidone</t>
        </is>
      </c>
      <c r="I217" s="165" t="n">
        <v>1</v>
      </c>
      <c r="J217" s="166" t="inlineStr">
        <is>
          <t>✅ คำตอบที่ถูกต้อง: ข้อ ก. Colloidal silicon dioxide (Aerosil)
💡 Background:
ปัญหา Weight variation ในยาต้านไวรัสสูตรผสมมักเกิดจากคุณสมบัติการไหลที่ไม่ดีของผงยาสำคัญ
🎯 ทำไมข้อนี้ถึงถูก:
ข้อ ก. Colloidal silicon dioxide (Aerosil) เป็นสารช่วยการไหล (Glidant) ที่ช่วยลดแรงเสียดทานระหว่างอนุภาคผงยา ทำให้แกรนูลไหลลงสู่เบ้าตอกได้อย่างรวดเร็วและสม่ำเสมอ จึงแก้ปัญหาน้ำหนักเม็ดยาไม่เท่ากันได้อย่างตรงจุด
🔍 ข้ออื่นผิดเพราะอะไร:
- ข้อ ข. (Lactose): เป็น Diluent
- ข้อ ค. (Sodium starch glycolate): เป็น Superdisintegrant
- ข้อ ง. (HPMC): เป็น Binder หรือ Film former
- ข้อ จ. (PVP): เป็น Binder
📖 Guideline อ้างอิง:
Handbook of Pharmaceutical Excipients (9th Edition)
📌 จุดจำก่อนสอบ:
• ปัญหายาน้ำหนักไม่เท่ากัน (Weight variation) -&gt; เติม Glidant: Colloidal silicon dioxide (0.1-0.5%) หรือ Talc (1-5%)</t>
        </is>
      </c>
      <c r="K217" s="166" t="inlineStr"/>
      <c r="L217" s="166" t="inlineStr">
        <is>
          <t>Solid Dosage Forms</t>
        </is>
      </c>
      <c r="M217" s="166" t="inlineStr">
        <is>
          <t>Powders &amp; Granules</t>
        </is>
      </c>
      <c r="N217" s="165" t="inlineStr">
        <is>
          <t>Product</t>
        </is>
      </c>
      <c r="O217" s="166" t="inlineStr">
        <is>
          <t>ข้อสอบจริง Product ปี 2559 ข้อ 4</t>
        </is>
      </c>
      <c r="P217" s="165" t="inlineStr">
        <is>
          <t>ข้อสอบเก่า</t>
        </is>
      </c>
      <c r="Q217" s="165" t="inlineStr">
        <is>
          <t>2559</t>
        </is>
      </c>
      <c r="R217" s="165" t="inlineStr"/>
    </row>
    <row r="218" ht="24" customHeight="1" s="49">
      <c r="A218" s="165" t="n">
        <v>216</v>
      </c>
      <c r="B218" s="166" t="inlineStr">
        <is>
          <t>จงเรียงลำดับขั้นตอนกระบวนการเคลือบน้ำตาลของยาเม็ด (Sugar coating process) ตามลำดับที่ถูกต้องตั้งแต่เริ่มต้นจนเสร็จสิ้น?</t>
        </is>
      </c>
      <c r="C218" s="166" t="inlineStr"/>
      <c r="D218" s="166" t="inlineStr">
        <is>
          <t>Sealing -&gt; Subcoating -&gt; Grossing (Smoothing) -&gt; Color coating -&gt; Polishing</t>
        </is>
      </c>
      <c r="E218" s="166" t="inlineStr">
        <is>
          <t>Subcoating -&gt; Sealing -&gt; Grossing -&gt; Color coating -&gt; Polishing</t>
        </is>
      </c>
      <c r="F218" s="166" t="inlineStr">
        <is>
          <t>Sealing -&gt; Subcoating -&gt; Color coating -&gt; Grossing -&gt; Polishing</t>
        </is>
      </c>
      <c r="G218" s="166" t="inlineStr">
        <is>
          <t>Grossing -&gt; Sealing -&gt; Subcoating -&gt; Color coating -&gt; Polishing</t>
        </is>
      </c>
      <c r="H218" s="166" t="inlineStr">
        <is>
          <t>Sealing -&gt; Grossing -&gt; Subcoating -&gt; Polishing -&gt; Color coating</t>
        </is>
      </c>
      <c r="I218" s="165" t="n">
        <v>1</v>
      </c>
      <c r="J218" s="166" t="inlineStr">
        <is>
          <t>✅ คำตอบที่ถูกต้อง: ข้อ ก. Sealing -&gt; Subcoating -&gt; Grossing (Smoothing) -&gt; Color coating -&gt; Polishing
💡 Background:
กระบวนการเคลือบน้ำตาล (Sugar coating) เป็นเทคนิคดั้งเดิมที่ประกอบด้วย 5 ขั้นตอนหลักตามลำดับ เพื่อเปลี่ยนแกนยาเม็ดขรุขระให้เป็นเม็ดยาเคลือบน้ำตาลที่มนเรียบ สวยงาม และเป็นมันเงา
🎯 ทำไมข้อนี้ถึงถูก:
ข้อ ก. ลำดับขั้นตอนที่ถูกต้องคือ:
1. Sealing (Sealing coat): เคลือบสารกันความชื้น เช่น Shellac หรือ Zein เพื่อป้องกันไม่ให้น้ำเชื่อมซึมเข้าทำลายแกนยา
2. Subcoating: เคลือบสร้างความหนาและลบเหลี่ยมขอบเม็ดให้โค้งมนด้วยน้ำเชื่อมข้นร่วมกับผง Subcoating powder (เช่น Talc, Calcium carbonate) ทำให้น้ำหนักเม็ดเพิ่มขึ้น 50 - 100%
3. Grossing / Smoothing: เคลือบน้ำเชื่อมบริสุทธิ์เพื่อปรับผิวหน้าให้เรียบเนียนสม่ำเสมอ
4. Color coating: เคลือบน้ำเชื่อมผสมสารแต่งสีเพื่อความสวยงาม
5. Polishing: ขัดเงาผิวเม็ดด้วยขี้ผึ้ง (Beeswax / Carnauba wax) ในหม้อขัดเงา
🔍 ข้ออื่นผิดเพราะอะไร:
- ข้อ ข, ค, ง, จ. เรียงลำดับขั้นตอนสลับกันผิดหลักการเคลือบน้ำตาลมาตรฐานสากล
📖 Guideline อ้างอิง:
Lieberman's Pharmaceutical Dosage Forms: Tablets &amp; Ansel's Pharmaceutical Dosage Forms
📌 จุดจำก่อนสอบ:
• ท่องจำลำดับ Sugar Coating:
  "Seal -&gt; Sub -&gt; Smooth (Gross) -&gt; Color -&gt; Polish"
  (ซีลกันชื้น -&gt; ซับพอกหนา -&gt; ลูบผิวเรียบ -&gt; ลงสีสวย -&gt; ขัดเงาวาว)</t>
        </is>
      </c>
      <c r="K218" s="166" t="inlineStr"/>
      <c r="L218" s="166" t="inlineStr">
        <is>
          <t>Solid Dosage Forms</t>
        </is>
      </c>
      <c r="M218" s="166" t="inlineStr">
        <is>
          <t>Tablet Coating</t>
        </is>
      </c>
      <c r="N218" s="165" t="inlineStr">
        <is>
          <t>Product</t>
        </is>
      </c>
      <c r="O218" s="166" t="inlineStr">
        <is>
          <t>ข้อสอบจริง Product ปี 2559 ข้อ 10</t>
        </is>
      </c>
      <c r="P218" s="165" t="inlineStr">
        <is>
          <t>ข้อสอบเก่า</t>
        </is>
      </c>
      <c r="Q218" s="165" t="inlineStr">
        <is>
          <t>2559</t>
        </is>
      </c>
      <c r="R218" s="165" t="inlineStr"/>
    </row>
    <row r="219" ht="24" customHeight="1" s="49">
      <c r="A219" s="165" t="n">
        <v>217</v>
      </c>
      <c r="B219" s="166" t="inlineStr">
        <is>
          <t>ตามเภสัชตำรับ (Pharmacopoeia Monograph) การหาปริมาณสารสำคัญ (Assay) ของยาเม็ดแอสไพริน (Aspirin tablets) ใช้วิธีการไทเทรตแบบใด</t>
        </is>
      </c>
      <c r="C219" s="166" t="inlineStr"/>
      <c r="D219" s="166" t="inlineStr">
        <is>
          <t>Residual (Back) acid-base titration</t>
        </is>
      </c>
      <c r="E219" s="166" t="inlineStr">
        <is>
          <t>Direct acid-base titration</t>
        </is>
      </c>
      <c r="F219" s="166" t="inlineStr">
        <is>
          <t>Complexometric titration</t>
        </is>
      </c>
      <c r="G219" s="166" t="inlineStr">
        <is>
          <t>Precipitation titration</t>
        </is>
      </c>
      <c r="H219" s="166" t="inlineStr">
        <is>
          <t>Non-aqueous acid-base titration</t>
        </is>
      </c>
      <c r="I219" s="165" t="n">
        <v>1</v>
      </c>
      <c r="J219" s="166" t="inlineStr">
        <is>
          <t>✅ คำตอบที่ถูกต้อง: ข้อ ก. Residual (Back) acid-base titration
💡 Background:
Aspirin (Acetylsalicylic acid) มีโครงสร้างเป็นทั้งกรดคาร์บอกซิลิกอิสระและมีหมู่เอสเทอร์ (Ester group) อยู่ในโมเลกุล
🎯 ทำไมข้อนี้ถึงถูก:
การตรวจวิเคราะห์หาปริมาณของ Aspirin ตามตำรับ USP/BP ใช้วิธี Residual (Back) Titration โดยเติมสารละลาย Sodium hydroxide (NaOH) มาตรฐานในปริมาณที่มากเกินพอ (Excess) แล้วนำไปให้ความร้อนเพื่อเกิดปฏิกิริยา Saponification ไฮโดรไลซ์หมู่ Ester ของ Aspirin ให้กลายเป็น Salicylate และ Acetate จากนั้นจึงนำเบส NaOH ส่วนที่เหลือเกินมาไทเทรตย้อนกลับด้วยสารละลายกรดมาตรฐาน Sulfuric acid (H2SO4) หรือ HCl โดยใช้ Phenolphthalein เป็นอินดิเคเตอร์
🔍 ข้ออื่นผิดเพราะอะไร:
• ข้อ ข. (Direct acid-base titration): ใช้ได้เฉพาะกับ Aspirin บริสุทธิ์ที่ไม่ผ่านการเก็บนาน เพราะหากเกิด hydrolysis บางส่วนจะทำให้ผลคลาดเคลื่อน
• ข้อ ค. (Complexometric): ใช้สำหรับการหาปริมาณโลหะ เช่น Ca2+, Mg2+, Zn2+ ด้วย EDTA
• ข้อ ง. (Precipitation titration): เช่น Fajans, Volhard หรือ Mohr method สำหรับหาไอออน Halide
• ข้อ จ. (Non-aqueous): ใช้สำหรับวิเคราะห์สารที่เป็นเบสอ่อนหรือกรดอ่อนมากๆ ที่ไม่แตกตัวในน้ำ
📖 Guideline อ้างอิง:
United States Pharmacopeia (USP-NF Monograph: Aspirin Tablets) &amp; British Pharmacopoeia (BP)
📌 จุดจำก่อนสอบ:
• Aspirin Assay: Residual (Back) Alkaline Titration ผ่านปฏิกิริยา Saponification ของ ester bond
• Degradation Product: Aspirin สลายตัวด้วยความชื้นเกิดเป็น Salicylic acid (ตรวจด้วย FeCl3 ได้สีม่วง) และ Acetic acid (กลิ่นน้ำส้มสายชู)</t>
        </is>
      </c>
      <c r="K219" s="166" t="inlineStr"/>
      <c r="L219" s="166" t="inlineStr">
        <is>
          <t>Solid Dosage Forms</t>
        </is>
      </c>
      <c r="M219" s="166" t="inlineStr">
        <is>
          <t>Tablet Manufacturing</t>
        </is>
      </c>
      <c r="N219" s="165" t="inlineStr">
        <is>
          <t>Clinic</t>
        </is>
      </c>
      <c r="O219" s="166" t="inlineStr">
        <is>
          <t>PLE-CC1 ปี 2566 Day 1 ข้อ 23</t>
        </is>
      </c>
      <c r="P219" s="165" t="inlineStr">
        <is>
          <t>ข้อสอบเก่า</t>
        </is>
      </c>
      <c r="Q219" s="165" t="inlineStr">
        <is>
          <t>2566</t>
        </is>
      </c>
      <c r="R219" s="165" t="inlineStr"/>
    </row>
    <row r="220" ht="24" customHeight="1" s="49">
      <c r="A220" s="165" t="n">
        <v>218</v>
      </c>
      <c r="B220" s="166" t="inlineStr">
        <is>
          <t>กำหนดค่า Q=80% เม็ดยา warfarin 5 mg นำมา 6 เม็ด N1=4.5, N2=4.5, N3=5.25, N4=4.75, N5=5.25, N6=4.0 จะสรุปได้ว่าอย่างไร</t>
        </is>
      </c>
      <c r="C220" s="166" t="inlineStr"/>
      <c r="D220" s="166" t="inlineStr">
        <is>
          <t>ผ่าน S1</t>
        </is>
      </c>
      <c r="E220" s="166" t="inlineStr">
        <is>
          <t>ไม่ผ่าน S1 เนื่องจากมียา 1 เม็ดที่อยู่ต ่ากว่า Q+5</t>
        </is>
      </c>
      <c r="F220" s="166" t="inlineStr">
        <is>
          <t>ไม่ผ่าน S1 เนื่องจากมียา 4 เม็ดที่อยู่ต ่ากว่า Q+5</t>
        </is>
      </c>
      <c r="G220" s="166" t="inlineStr">
        <is>
          <t>ไม่ผ่าน S1 ต้องเพิ่มยาอีก 6 เม็ด</t>
        </is>
      </c>
      <c r="H220" s="166" t="inlineStr">
        <is>
          <t>............................</t>
        </is>
      </c>
      <c r="I220" s="165" t="inlineStr">
        <is>
          <t>1</t>
        </is>
      </c>
      <c r="J220" s="166" t="inlineStr">
        <is>
          <t>✅ คำตอบที่ถูกต้อง: ข้อ ก. ผ่าน S1
💡 Background:
เกณฑ์มาตรฐานการทดสอบการละลาย (Dissolution test) ตามเภสัชตำรับ USP &lt;711&gt;: ในขั้น S1 ทดสอบ 6 หน่วย แต่ละหน่วยต้องละลายไม่น้อยกว่า Q + 5% หากไม่ผ่าน ต้องทดสอบต่อในขั้น S2 อีก 6 หน่วย โดยเฉลี่ย 12 หน่วยต้องไม่น้อยกว่า Q และไม่มีหน่วยใดน้อยกว่า Q - 15%
🎯 ทำไมข้อนี้ถึงถูก:
ผ่าน S1 การเลือก ผ่าน S1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(ผ่าน S1): การผ่าน S1 ของการประเมิน Content uniformity คือต้องไม่มีเม็ดใดตกขอบเกณฑ์เกินค่า Q แต่นี่มีบางเม็ดที่ตกเกณฑ์ไป
• ข้อ ข. (ไม่ผ่าน S1 เนื่องจากมียา 1 เม็ดที่อยู่ต ่ากว่า Q+5): ไม่ผ่าน S1 เนื่องจากมียา 1 เม็ดที่ต่ำกว่า Q+5 ไม่ถูกต้องตามเกณฑ์มาตรฐานของเภสัชตำรับ
• ข้อ ค. (ไม่ผ่าน S1 เนื่องจากมียา 4 เม็ดที่อยู่ต ่ากว่า Q+5): ไม่ผ่าน S1 เนื่องจากมี 4 เม็ดต่ำกว่า Q+5 เป็นการประเมินที่ผิดจากเกณฑ์ทดสอบความสม่ำเสมอของตัวยา
• ข้อ ง. (ไม่ผ่าน S1 ต้องเพิ่มยาอีก 6 เม็ด): การไม่ผ่าน S1 จะต้องไปทดสอบ S2 โดยเพิ่มตัวอย่างยาอีก 24 เม็ด ไม่ใช่ 6 เม็ด
📖 Guideline อ้างอิง:
The United States Pharmacopeia USP &lt;711&gt; Dissolution (Acceptance Table 1)
📌 จุดจำก่อนสอบ:
• เกณฑ์ USP &lt;711&gt;: S1 (n=6) ทุกหน่วย &gt;= Q+5%, S2 (n=12 รวม) ค่าเฉลี่ย &gt;= Q และไม่มีหน่วยใด &lt; Q-15%</t>
        </is>
      </c>
      <c r="K220" s="166" t="inlineStr"/>
      <c r="L220" s="166" t="inlineStr">
        <is>
          <t>Solid Dosage Forms</t>
        </is>
      </c>
      <c r="M220" s="166" t="inlineStr">
        <is>
          <t>Tablet Manufacturing</t>
        </is>
      </c>
      <c r="N220" s="165" t="inlineStr">
        <is>
          <t>Clinic</t>
        </is>
      </c>
      <c r="O220" s="166" t="inlineStr">
        <is>
          <t>ข้อ 1 (PLE_CC1_2555 Day 1.md)</t>
        </is>
      </c>
      <c r="P220" s="165" t="inlineStr">
        <is>
          <t>ข้อสอบเก่า</t>
        </is>
      </c>
      <c r="Q220" s="165" t="inlineStr">
        <is>
          <t>2555</t>
        </is>
      </c>
      <c r="R220" s="165" t="inlineStr"/>
    </row>
    <row r="221" ht="24" customHeight="1" s="49">
      <c r="A221" s="165" t="n">
        <v>219</v>
      </c>
      <c r="B221" s="166" t="inlineStr">
        <is>
          <t>[]
จากสูตรตำรับนี้
Rx. AAA 300 mg
Lactose 500 mg
Corn starch 10%
คำถาม: ถ้าตำรับยาเม็ดที่ได้แตกตัวไม่ดีจะแก้ไขอย่างไร</t>
        </is>
      </c>
      <c r="C221" s="166" t="inlineStr"/>
      <c r="D221" s="166" t="inlineStr">
        <is>
          <t>เปลี่ยน lactose เป็น sodium starch glycolate</t>
        </is>
      </c>
      <c r="E221" s="166" t="inlineStr">
        <is>
          <t>เปลี่ยน lactose เป็น cross carmellose Na</t>
        </is>
      </c>
      <c r="F221" s="166" t="inlineStr">
        <is>
          <t>เปลี่ยน corn starch เป็น sodium starch glycolate</t>
        </is>
      </c>
      <c r="G221" s="166" t="inlineStr">
        <is>
          <t>เปลี่ยน corn starch เป็น cross carmellose Na</t>
        </is>
      </c>
      <c r="H221" s="166" t="inlineStr">
        <is>
          <t>เปลี่ยน corn starch เป็น PVP</t>
        </is>
      </c>
      <c r="I221" s="165" t="inlineStr">
        <is>
          <t>3</t>
        </is>
      </c>
      <c r="J221" s="166" t="inlineStr">
        <is>
          <t xml:space="preserve">✅ คำตอบที่ถูกต้อง: ข้อ ค. เปลี่ยน corn starch เป็น sodium starch glycolate
🎯 ทำไมข้อนี้ถึงถูก:
🔍 ข้ออื่นผิดเพราะอะไร:
</t>
        </is>
      </c>
      <c r="K221" s="166" t="inlineStr"/>
      <c r="L221" s="166" t="inlineStr">
        <is>
          <t>Solid Dosage Forms</t>
        </is>
      </c>
      <c r="M221" s="166" t="inlineStr">
        <is>
          <t>Tablet Manufacturing</t>
        </is>
      </c>
      <c r="N221" s="165" t="inlineStr">
        <is>
          <t>Product</t>
        </is>
      </c>
      <c r="O221" s="166" t="inlineStr">
        <is>
          <t>[SOURCE: Pharma Plus เล่มม่วง 2 - ข้อสอบย้อนหลังปี 2558 วันที่ 1 ข้อ 9]</t>
        </is>
      </c>
      <c r="P221" s="165" t="inlineStr">
        <is>
          <t>ข้อสอบเก่า</t>
        </is>
      </c>
      <c r="Q221" s="165" t="inlineStr">
        <is>
          <t>2558</t>
        </is>
      </c>
      <c r="R221" s="165" t="inlineStr"/>
    </row>
    <row r="222" ht="24" customHeight="1" s="49">
      <c r="A222" s="165" t="n">
        <v>220</v>
      </c>
      <c r="B222" s="166" t="inlineStr">
        <is>
          <t>ยาเม็ด A เมื่อเคลือบฟิล์มแล้วเกิดฟิล์มฉีกขาดออกจากกัน (peeling) จะแก้ปัญหาอย่างไร</t>
        </is>
      </c>
      <c r="C222" s="166" t="inlineStr"/>
      <c r="D222" s="166" t="inlineStr">
        <is>
          <t>spray น้ำยาเคลือบให้ช้าลง</t>
        </is>
      </c>
      <c r="E222" s="166" t="inlineStr">
        <is>
          <t>ลดปริมาณ polymer ของตำรับ</t>
        </is>
      </c>
      <c r="F222" s="166" t="inlineStr">
        <is>
          <t>เติม talcum ไปในตำรับเคลือบฟิล์ม</t>
        </is>
      </c>
      <c r="G222" s="166" t="inlineStr">
        <is>
          <t>เติม PEG ไปในตำรับเคลือบฟิล์ม</t>
        </is>
      </c>
      <c r="H222" s="166" t="inlineStr">
        <is>
          <t>ลดระยะทางระหว่างหัวสเปรย์กับเม็ดยา</t>
        </is>
      </c>
      <c r="I222" s="165" t="inlineStr">
        <is>
          <t>4</t>
        </is>
      </c>
      <c r="J222" s="166" t="inlineStr">
        <is>
          <t xml:space="preserve">✅ คำตอบที่ถูกต้อง: ข้อ ง. เติม PEG ไปในตำรับเคลือบฟิล์ม
🎯 ทำไมข้อนี้ถึงถูก:
🔍 ข้ออื่นผิดเพราะอะไร:
</t>
        </is>
      </c>
      <c r="K222" s="166" t="inlineStr"/>
      <c r="L222" s="166" t="inlineStr">
        <is>
          <t>Solid Dosage Forms</t>
        </is>
      </c>
      <c r="M222" s="166" t="inlineStr">
        <is>
          <t>Tablet Coating</t>
        </is>
      </c>
      <c r="N222" s="165" t="inlineStr">
        <is>
          <t>Product</t>
        </is>
      </c>
      <c r="O222" s="166" t="inlineStr">
        <is>
          <t>[SOURCE: Pharma Plus เล่มม่วง 2 - ข้อสอบย้อนหลังปี 2558 วันที่ 1 ข้อ 27]</t>
        </is>
      </c>
      <c r="P222" s="165" t="inlineStr">
        <is>
          <t>ข้อสอบเก่า</t>
        </is>
      </c>
      <c r="Q222" s="165" t="inlineStr">
        <is>
          <t>2558</t>
        </is>
      </c>
      <c r="R222" s="165" t="inlineStr"/>
    </row>
    <row r="223" ht="24" customHeight="1" s="49">
      <c r="A223" s="165" t="n">
        <v>221</v>
      </c>
      <c r="B223" s="166" t="inlineStr">
        <is>
          <t>[]
Theophylline SR มีส่วนประกอบดังนี้ theophylline, lactose monohydrate, HPMC, PVP K30, magnesium stearate, isopropyl alcohol
คำถาม: สารใดเป็นสารก่อ matrix</t>
        </is>
      </c>
      <c r="C223" s="166" t="inlineStr"/>
      <c r="D223" s="166" t="inlineStr">
        <is>
          <t>Lactose monohydrate</t>
        </is>
      </c>
      <c r="E223" s="166" t="inlineStr">
        <is>
          <t>HPMC</t>
        </is>
      </c>
      <c r="F223" s="166" t="inlineStr">
        <is>
          <t>PVP K30</t>
        </is>
      </c>
      <c r="G223" s="166" t="inlineStr">
        <is>
          <t>Magnesium stearate</t>
        </is>
      </c>
      <c r="H223" s="166" t="inlineStr">
        <is>
          <t>Isopropyl alcohol</t>
        </is>
      </c>
      <c r="I223" s="165" t="inlineStr">
        <is>
          <t>2</t>
        </is>
      </c>
      <c r="J223" s="166" t="inlineStr">
        <is>
          <t xml:space="preserve">✅ คำตอบที่ถูกต้อง: ข้อ ข. HPMC
🎯 ทำไมข้อนี้ถึงถูก:
🔍 ข้ออื่นผิดเพราะอะไร:
</t>
        </is>
      </c>
      <c r="K223" s="166" t="inlineStr"/>
      <c r="L223" s="166" t="inlineStr">
        <is>
          <t>Solid Dosage Forms</t>
        </is>
      </c>
      <c r="M223" s="166" t="inlineStr">
        <is>
          <t>Tablet Manufacturing</t>
        </is>
      </c>
      <c r="N223" s="165" t="inlineStr">
        <is>
          <t>Product</t>
        </is>
      </c>
      <c r="O223" s="166" t="inlineStr">
        <is>
          <t>[SOURCE: Pharma Plus เล่มม่วง 2 - ข้อสอบย้อนหลังปี 2558 วันที่ 1 ข้อ 33]</t>
        </is>
      </c>
      <c r="P223" s="165" t="inlineStr">
        <is>
          <t>ข้อสอบเก่า</t>
        </is>
      </c>
      <c r="Q223" s="165" t="inlineStr">
        <is>
          <t>2558</t>
        </is>
      </c>
      <c r="R223" s="165" t="inlineStr"/>
    </row>
    <row r="224" ht="24" customHeight="1" s="49">
      <c r="A224" s="165" t="n">
        <v>222</v>
      </c>
      <c r="B224" s="166" t="inlineStr">
        <is>
          <t>อนุภาคของ inhaled powder ควรเป็นเท่าใด</t>
        </is>
      </c>
      <c r="C224" s="166" t="inlineStr"/>
      <c r="D224" s="166" t="inlineStr">
        <is>
          <t>&gt; 10 micron</t>
        </is>
      </c>
      <c r="E224" s="166" t="inlineStr">
        <is>
          <t>6-10 micron</t>
        </is>
      </c>
      <c r="F224" s="166" t="inlineStr">
        <is>
          <t>1-6 micron</t>
        </is>
      </c>
      <c r="G224" s="166" t="inlineStr">
        <is>
          <t>0.1 - 1 micron</t>
        </is>
      </c>
      <c r="H224" s="166" t="inlineStr">
        <is>
          <t>0.1 - 0.5 micron</t>
        </is>
      </c>
      <c r="I224" s="165" t="inlineStr">
        <is>
          <t>3</t>
        </is>
      </c>
      <c r="J224" s="166" t="inlineStr">
        <is>
          <t xml:space="preserve">✅ คำตอบที่ถูกต้อง: ข้อ ค. 1-6 micron
🎯 ทำไมข้อนี้ถึงถูก:
🔍 ข้ออื่นผิดเพราะอะไร:
</t>
        </is>
      </c>
      <c r="K224" s="166" t="inlineStr"/>
      <c r="L224" s="166" t="inlineStr">
        <is>
          <t>Solid Dosage Forms</t>
        </is>
      </c>
      <c r="M224" s="166" t="inlineStr">
        <is>
          <t>Powders &amp; Granules</t>
        </is>
      </c>
      <c r="N224" s="165" t="inlineStr">
        <is>
          <t>Product</t>
        </is>
      </c>
      <c r="O224" s="166" t="inlineStr">
        <is>
          <t>[SOURCE: Pharma Plus เล่มม่วง 2 - ข้อสอบย้อนหลังปี 2558 วันที่ 1 ข้อ 34]</t>
        </is>
      </c>
      <c r="P224" s="165" t="inlineStr">
        <is>
          <t>ข้อสอบเก่า</t>
        </is>
      </c>
      <c r="Q224" s="165" t="inlineStr">
        <is>
          <t>2558</t>
        </is>
      </c>
      <c r="R224" s="165" t="inlineStr"/>
    </row>
    <row r="225" ht="24" customHeight="1" s="49">
      <c r="A225" s="165" t="n">
        <v>223</v>
      </c>
      <c r="B225" s="166" t="inlineStr">
        <is>
          <t>ข้อใดถูกต้องเกี่ยวกับ MDI</t>
        </is>
      </c>
      <c r="C225" s="166" t="inlineStr"/>
      <c r="D225" s="166" t="inlineStr">
        <is>
          <t>ไม่จำเป็นต้องใช้ propellant</t>
        </is>
      </c>
      <c r="E225" s="166" t="inlineStr">
        <is>
          <t>กำจัดโดยการเผา</t>
        </is>
      </c>
      <c r="F225" s="166" t="inlineStr">
        <is>
          <t>การสูดพ่นไม่ต้องสัมพันธ์กับการกดกระบอกยา</t>
        </is>
      </c>
      <c r="G225" s="166" t="inlineStr">
        <is>
          <t>มี valve ควบคุมการปิดเปิด</t>
        </is>
      </c>
      <c r="H225" s="166" t="inlineStr">
        <is>
          <t>ใช้ lactose เป็น carrier</t>
        </is>
      </c>
      <c r="I225" s="165" t="inlineStr">
        <is>
          <t>4</t>
        </is>
      </c>
      <c r="J225" s="166" t="inlineStr">
        <is>
          <t xml:space="preserve">✅ คำตอบที่ถูกต้อง: ข้อ ง. มี valve ควบคุมการปิดเปิด
🎯 ทำไมข้อนี้ถึงถูก:
🔍 ข้ออื่นผิดเพราะอะไร:
</t>
        </is>
      </c>
      <c r="K225" s="166" t="inlineStr"/>
      <c r="L225" s="166" t="inlineStr">
        <is>
          <t>Solid Dosage Forms</t>
        </is>
      </c>
      <c r="M225" s="166" t="inlineStr">
        <is>
          <t>Tablet Manufacturing</t>
        </is>
      </c>
      <c r="N225" s="165" t="inlineStr">
        <is>
          <t>Product</t>
        </is>
      </c>
      <c r="O225" s="166" t="inlineStr">
        <is>
          <t>[SOURCE: Pharma Plus เล่มม่วง 2 - ข้อสอบย้อนหลังปี 2558 วันที่ 1 ข้อ 36]</t>
        </is>
      </c>
      <c r="P225" s="165" t="inlineStr">
        <is>
          <t>ข้อสอบเก่า</t>
        </is>
      </c>
      <c r="Q225" s="165" t="inlineStr">
        <is>
          <t>2558</t>
        </is>
      </c>
      <c r="R225" s="165" t="inlineStr"/>
    </row>
    <row r="226" ht="24" customHeight="1" s="49">
      <c r="A226" s="165" t="n">
        <v>224</v>
      </c>
      <c r="B226" s="166" t="inlineStr">
        <is>
          <t>[กรณีศึกษา 6 (ต่อเนื่อง)]
ยาเม็ด Calcium Carbonate (CaCO3) ขนาด 1,000 mg ใช้เป็น phosphate binder ในผู้ป่วยไตวายเรื้อรัง
คำถาม: ข้อใดเป็นการทดสอบ uniformity of dosage unit ของยาเม็ด CaCO3</t>
        </is>
      </c>
      <c r="C226" s="166" t="inlineStr"/>
      <c r="D226" s="166" t="inlineStr">
        <is>
          <t>การหาปริมาณยาทำได้โดยนำน้ำหนักยาแต่ละเม็ดเทียบกับน้ำหนักเม็ดยาที่ใช้หาปริมาณยา</t>
        </is>
      </c>
      <c r="E226" s="166" t="inlineStr">
        <is>
          <t>สุ่มมา 20 เม็ด หาน้ำหนักแต่ละเม็ด</t>
        </is>
      </c>
      <c r="F226" s="166" t="inlineStr">
        <is>
          <t>สุ่มมา 30 เม็ด เลือกมาก 10 เม็ด แล้วหาปริมาณยาแต่ละเม็ด</t>
        </is>
      </c>
      <c r="G226" s="166" t="inlineStr">
        <is>
          <t>สุ่มมา 30 เม็ด เลือกมาก 20 เม็ด แล้วหาปริมาณยาแต่ละเม็ด</t>
        </is>
      </c>
      <c r="H226" s="166" t="inlineStr">
        <is>
          <t>สุ่มมา 30 เม็ด เลือกมา 10 เม็ด หาน้ำหนักและวิเคราะห์หาปริมาณตัวยาสำคัญ</t>
        </is>
      </c>
      <c r="I226" s="165" t="inlineStr">
        <is>
          <t>1</t>
        </is>
      </c>
      <c r="J226" s="166" t="inlineStr">
        <is>
          <t xml:space="preserve">✅ คำตอบที่ถูกต้อง: ข้อ ก. การหาปริมาณยาทำได้โดยนำน้ำหนักยาแต่ละเม็ดเทียบกับน้ำหนักเม็ดยาที่ใช้หาปริมาณยา
🎯 ทำไมข้อนี้ถึงถูก:
🔍 ข้ออื่นผิดเพราะอะไร:
</t>
        </is>
      </c>
      <c r="K226" s="166" t="inlineStr"/>
      <c r="L226" s="166" t="inlineStr">
        <is>
          <t>Solid Dosage Forms</t>
        </is>
      </c>
      <c r="M226" s="166" t="inlineStr">
        <is>
          <t>Tablet Manufacturing</t>
        </is>
      </c>
      <c r="N226" s="165" t="inlineStr">
        <is>
          <t>Product</t>
        </is>
      </c>
      <c r="O226" s="166" t="inlineStr">
        <is>
          <t>[SOURCE: Pharma Plus เล่มม่วง 2 - ข้อสอบย้อนหลังปี 2558 วันที่ 1 ข้อ 52]</t>
        </is>
      </c>
      <c r="P226" s="165" t="inlineStr">
        <is>
          <t>ข้อสอบเก่า</t>
        </is>
      </c>
      <c r="Q226" s="165" t="inlineStr">
        <is>
          <t>2558</t>
        </is>
      </c>
      <c r="R226" s="165" t="inlineStr"/>
    </row>
    <row r="227" ht="24" customHeight="1" s="49">
      <c r="A227" s="165" t="n">
        <v>225</v>
      </c>
      <c r="B227" s="166" t="inlineStr">
        <is>
          <t>หัวข้อใดไม่จำเป็นในการทดสอบ CaCO3 tablet</t>
        </is>
      </c>
      <c r="C227" s="166" t="inlineStr"/>
      <c r="D227" s="166" t="inlineStr">
        <is>
          <t>% LA</t>
        </is>
      </c>
      <c r="E227" s="166" t="inlineStr">
        <is>
          <t>% purity</t>
        </is>
      </c>
      <c r="F227" s="166" t="inlineStr">
        <is>
          <t>Weight variation</t>
        </is>
      </c>
      <c r="G227" s="166" t="inlineStr">
        <is>
          <t>Disintegration</t>
        </is>
      </c>
      <c r="H227" s="166" t="inlineStr">
        <is>
          <t>Dissolution</t>
        </is>
      </c>
      <c r="I227" s="165" t="inlineStr">
        <is>
          <t>4</t>
        </is>
      </c>
      <c r="J227" s="166" t="inlineStr">
        <is>
          <t xml:space="preserve">✅ คำตอบที่ถูกต้อง: ข้อ ง. Disintegration
🎯 ทำไมข้อนี้ถึงถูก:
🔍 ข้ออื่นผิดเพราะอะไร:
</t>
        </is>
      </c>
      <c r="K227" s="166" t="inlineStr"/>
      <c r="L227" s="166" t="inlineStr">
        <is>
          <t>Solid Dosage Forms</t>
        </is>
      </c>
      <c r="M227" s="166" t="inlineStr">
        <is>
          <t>Tablet Manufacturing</t>
        </is>
      </c>
      <c r="N227" s="165" t="inlineStr">
        <is>
          <t>Product</t>
        </is>
      </c>
      <c r="O227" s="166" t="inlineStr">
        <is>
          <t>[SOURCE: Pharma Plus เล่มม่วง 2 - ข้อสอบย้อนหลังปี 2558 วันที่ 1 ข้อ 54]</t>
        </is>
      </c>
      <c r="P227" s="165" t="inlineStr">
        <is>
          <t>ข้อสอบเก่า</t>
        </is>
      </c>
      <c r="Q227" s="165" t="inlineStr">
        <is>
          <t>2558</t>
        </is>
      </c>
      <c r="R227" s="165" t="inlineStr"/>
    </row>
    <row r="228" ht="24" customHeight="1" s="49">
      <c r="A228" s="165" t="n">
        <v>226</v>
      </c>
      <c r="B228" s="166" t="inlineStr">
        <is>
          <t>เตรียมผสมยาตาอย่างไรให้ถูกต้องตาม ASHP ในโรงพยาบาล</t>
        </is>
      </c>
      <c r="C228" s="166" t="inlineStr"/>
      <c r="D228" s="166" t="inlineStr">
        <is>
          <t>กรอง 0.22 micron</t>
        </is>
      </c>
      <c r="E228" s="166" t="inlineStr">
        <is>
          <t>Terminalization</t>
        </is>
      </c>
      <c r="F228" s="166" t="inlineStr">
        <is>
          <t>Gamma radiation</t>
        </is>
      </c>
      <c r="G228" s="166" t="inlineStr">
        <is>
          <t>Autoclave</t>
        </is>
      </c>
      <c r="H228" s="166" t="inlineStr">
        <is>
          <t>Ethylene oxide</t>
        </is>
      </c>
      <c r="I228" s="165" t="inlineStr">
        <is>
          <t>1</t>
        </is>
      </c>
      <c r="J228" s="166" t="inlineStr">
        <is>
          <t xml:space="preserve">✅ คำตอบที่ถูกต้อง: ข้อ ก. กรอง 0.22 micron
🎯 ทำไมข้อนี้ถึงถูก:
🔍 ข้ออื่นผิดเพราะอะไร:
</t>
        </is>
      </c>
      <c r="K228" s="166" t="inlineStr"/>
      <c r="L228" s="166" t="inlineStr">
        <is>
          <t>Solid Dosage Forms</t>
        </is>
      </c>
      <c r="M228" s="166" t="inlineStr">
        <is>
          <t>Tablet Manufacturing</t>
        </is>
      </c>
      <c r="N228" s="165" t="inlineStr">
        <is>
          <t>Product</t>
        </is>
      </c>
      <c r="O228" s="166" t="inlineStr">
        <is>
          <t>[SOURCE: Pharma Plus เล่มม่วง 2 - ข้อสอบย้อนหลังปี 2558 วันที่ 1 ข้อ 60]</t>
        </is>
      </c>
      <c r="P228" s="165" t="inlineStr">
        <is>
          <t>ข้อสอบเก่า</t>
        </is>
      </c>
      <c r="Q228" s="165" t="inlineStr">
        <is>
          <t>2558</t>
        </is>
      </c>
      <c r="R228" s="165" t="inlineStr"/>
    </row>
    <row r="229" ht="24" customHeight="1" s="49">
      <c r="A229" s="165" t="n">
        <v>227</v>
      </c>
      <c r="B229" s="166" t="inlineStr">
        <is>
          <t>การตั้งตำรับยาตาไม่ต้องคำนึงข้อใด</t>
        </is>
      </c>
      <c r="C229" s="166" t="inlineStr"/>
      <c r="D229" s="166" t="inlineStr">
        <is>
          <t>pH</t>
        </is>
      </c>
      <c r="E229" s="166" t="inlineStr">
        <is>
          <t>Sterile</t>
        </is>
      </c>
      <c r="F229" s="166" t="inlineStr">
        <is>
          <t>Viscosity</t>
        </is>
      </c>
      <c r="G229" s="166" t="inlineStr">
        <is>
          <t>Pyrogen</t>
        </is>
      </c>
      <c r="H229" s="166" t="inlineStr">
        <is>
          <t>Tonicity</t>
        </is>
      </c>
      <c r="I229" s="165" t="inlineStr">
        <is>
          <t>4</t>
        </is>
      </c>
      <c r="J229" s="166" t="inlineStr">
        <is>
          <t xml:space="preserve">✅ คำตอบที่ถูกต้อง: ข้อ ง. Pyrogen
🎯 ทำไมข้อนี้ถึงถูก:
🔍 ข้ออื่นผิดเพราะอะไร:
</t>
        </is>
      </c>
      <c r="K229" s="166" t="inlineStr"/>
      <c r="L229" s="166" t="inlineStr">
        <is>
          <t>Solid Dosage Forms</t>
        </is>
      </c>
      <c r="M229" s="166" t="inlineStr">
        <is>
          <t>Tablet Manufacturing</t>
        </is>
      </c>
      <c r="N229" s="165" t="inlineStr">
        <is>
          <t>Product</t>
        </is>
      </c>
      <c r="O229" s="166" t="inlineStr">
        <is>
          <t>[SOURCE: Pharma Plus เล่มม่วง 2 - ข้อสอบย้อนหลังปี 2558 วันที่ 1 ข้อ 61]</t>
        </is>
      </c>
      <c r="P229" s="165" t="inlineStr">
        <is>
          <t>ข้อสอบเก่า</t>
        </is>
      </c>
      <c r="Q229" s="165" t="inlineStr">
        <is>
          <t>2558</t>
        </is>
      </c>
      <c r="R229" s="165" t="inlineStr"/>
    </row>
    <row r="230" ht="24" customHeight="1" s="49">
      <c r="A230" s="165" t="n">
        <v>228</v>
      </c>
      <c r="B230" s="166" t="inlineStr">
        <is>
          <t>ยา A คงตัวได้ดีในสภาวะกรด ถ้าต้องการพัฒนาเป็นยาเคลือบฟิล์ม ต้องใช้สารเคลือบใด</t>
        </is>
      </c>
      <c r="C230" s="166" t="inlineStr"/>
      <c r="D230" s="166" t="inlineStr">
        <is>
          <t>Eudragit L</t>
        </is>
      </c>
      <c r="E230" s="166" t="inlineStr">
        <is>
          <t>Shellac</t>
        </is>
      </c>
      <c r="F230" s="166" t="inlineStr">
        <is>
          <t>HPMC</t>
        </is>
      </c>
      <c r="G230" s="166" t="inlineStr">
        <is>
          <t>HPMCP</t>
        </is>
      </c>
      <c r="H230" s="166" t="inlineStr">
        <is>
          <t>EC</t>
        </is>
      </c>
      <c r="I230" s="165" t="inlineStr">
        <is>
          <t>5</t>
        </is>
      </c>
      <c r="J230" s="166" t="inlineStr">
        <is>
          <t xml:space="preserve">✅ คำตอบที่ถูกต้อง: ข้อ จ. EC
🎯 ทำไมข้อนี้ถึงถูก:
🔍 ข้ออื่นผิดเพราะอะไร:
</t>
        </is>
      </c>
      <c r="K230" s="166" t="inlineStr"/>
      <c r="L230" s="166" t="inlineStr">
        <is>
          <t>Solid Dosage Forms</t>
        </is>
      </c>
      <c r="M230" s="166" t="inlineStr">
        <is>
          <t>Tablet Coating</t>
        </is>
      </c>
      <c r="N230" s="165" t="inlineStr">
        <is>
          <t>Product</t>
        </is>
      </c>
      <c r="O230" s="166" t="inlineStr">
        <is>
          <t>[SOURCE: Pharma Plus เล่มม่วง 2 - ข้อสอบย้อนหลังปี 2558 วันที่ 1 ข้อ 68]</t>
        </is>
      </c>
      <c r="P230" s="165" t="inlineStr">
        <is>
          <t>ข้อสอบเก่า</t>
        </is>
      </c>
      <c r="Q230" s="165" t="inlineStr">
        <is>
          <t>2558</t>
        </is>
      </c>
      <c r="R230" s="165" t="inlineStr"/>
    </row>
    <row r="231" ht="24" customHeight="1" s="49">
      <c r="A231" s="165" t="n">
        <v>229</v>
      </c>
      <c r="B231" s="166" t="inlineStr">
        <is>
          <t>เม็ดยาที่ตอกขึ้นเกิด capping การแก้ปัญหาใดไม่ถูกต้อง</t>
        </is>
      </c>
      <c r="C231" s="166" t="inlineStr"/>
      <c r="D231" s="166" t="inlineStr">
        <is>
          <t>ลดปริมาณ binder</t>
        </is>
      </c>
      <c r="E231" s="166" t="inlineStr">
        <is>
          <t>ลดความโค้งของสาก</t>
        </is>
      </c>
      <c r="F231" s="166" t="inlineStr">
        <is>
          <t>ลด magnesium stearate</t>
        </is>
      </c>
      <c r="G231" s="166" t="inlineStr">
        <is>
          <t>ลดแรงตอก</t>
        </is>
      </c>
      <c r="H231" s="166" t="inlineStr">
        <is>
          <t>เพิ่มความชื้นของผงยา</t>
        </is>
      </c>
      <c r="I231" s="165" t="inlineStr">
        <is>
          <t>1</t>
        </is>
      </c>
      <c r="J231" s="166" t="inlineStr">
        <is>
          <t xml:space="preserve">✅ คำตอบที่ถูกต้อง: ข้อ ก. ลดปริมาณ binder
🎯 ทำไมข้อนี้ถึงถูก:
🔍 ข้ออื่นผิดเพราะอะไร:
</t>
        </is>
      </c>
      <c r="K231" s="166" t="inlineStr"/>
      <c r="L231" s="166" t="inlineStr">
        <is>
          <t>Solid Dosage Forms</t>
        </is>
      </c>
      <c r="M231" s="166" t="inlineStr">
        <is>
          <t>Tablet Defects</t>
        </is>
      </c>
      <c r="N231" s="165" t="inlineStr">
        <is>
          <t>Product</t>
        </is>
      </c>
      <c r="O231" s="166" t="inlineStr">
        <is>
          <t>[SOURCE: Pharma Plus เล่มม่วง 2 - ข้อสอบย้อนหลังปี 2558 วันที่ 1 ข้อ 69]</t>
        </is>
      </c>
      <c r="P231" s="165" t="inlineStr">
        <is>
          <t>ข้อสอบเก่า</t>
        </is>
      </c>
      <c r="Q231" s="165" t="inlineStr">
        <is>
          <t>2558</t>
        </is>
      </c>
      <c r="R231" s="165" t="inlineStr"/>
    </row>
    <row r="232" ht="24" customHeight="1" s="49">
      <c r="A232" s="165" t="n">
        <v>230</v>
      </c>
      <c r="B232" s="166" t="inlineStr">
        <is>
          <t>น้ำที่ใช้ในการผลิต insulin คือ</t>
        </is>
      </c>
      <c r="C232" s="166" t="inlineStr"/>
      <c r="D232" s="166" t="inlineStr">
        <is>
          <t>Deionized water</t>
        </is>
      </c>
      <c r="E232" s="166" t="inlineStr">
        <is>
          <t>Purified water</t>
        </is>
      </c>
      <c r="F232" s="166" t="inlineStr">
        <is>
          <t>Distilled water</t>
        </is>
      </c>
      <c r="G232" s="166" t="inlineStr">
        <is>
          <t>Water for injection</t>
        </is>
      </c>
      <c r="H232" s="166" t="inlineStr">
        <is>
          <t>Sterile water for injection</t>
        </is>
      </c>
      <c r="I232" s="165" t="inlineStr">
        <is>
          <t>4</t>
        </is>
      </c>
      <c r="J232" s="166" t="inlineStr">
        <is>
          <t xml:space="preserve">✅ คำตอบที่ถูกต้อง: ข้อ ง. Water for injection
🎯 ทำไมข้อนี้ถึงถูก:
🔍 ข้ออื่นผิดเพราะอะไร:
</t>
        </is>
      </c>
      <c r="K232" s="166" t="inlineStr"/>
      <c r="L232" s="166" t="inlineStr">
        <is>
          <t>Solid Dosage Forms</t>
        </is>
      </c>
      <c r="M232" s="166" t="inlineStr">
        <is>
          <t>Tablet Manufacturing</t>
        </is>
      </c>
      <c r="N232" s="165" t="inlineStr">
        <is>
          <t>Product</t>
        </is>
      </c>
      <c r="O232" s="166" t="inlineStr">
        <is>
          <t>[SOURCE: Pharma Plus เล่มม่วง 2 - ข้อสอบย้อนหลังปี 2558 วันที่ 1 ข้อ 75]</t>
        </is>
      </c>
      <c r="P232" s="165" t="inlineStr">
        <is>
          <t>ข้อสอบเก่า</t>
        </is>
      </c>
      <c r="Q232" s="165" t="inlineStr">
        <is>
          <t>2558</t>
        </is>
      </c>
      <c r="R232" s="165" t="inlineStr"/>
    </row>
    <row r="233" ht="24" customHeight="1" s="49">
      <c r="A233" s="165" t="n">
        <v>231</v>
      </c>
      <c r="B233" s="166" t="inlineStr">
        <is>
          <t>[กรณีศึกษา 10]
ผู้ป่วยใช้วงแหวนคุมกำเนิดช่องคลอด (vaginal ring) แบบ 3 สัปดาห์แล้วเอาออก เว้น 1 สัปดาห์
คำถาม: ผู้ป่วยใช้วงแหวนคุมกำเนิดแบบ 3 สัปดาห์แล้วเอาออก เว้น 1 สัปดาห์ ข้อใดผิดเกี่ยวกับห่วงคุมกำเนิด (vaginal ring)</t>
        </is>
      </c>
      <c r="C233" s="166" t="inlineStr"/>
      <c r="D233" s="166" t="inlineStr">
        <is>
          <t>ลดการระคายเคืองกระเพาะอาหาร</t>
        </is>
      </c>
      <c r="E233" s="166" t="inlineStr">
        <is>
          <t>ลด hepatic first metabolism</t>
        </is>
      </c>
      <c r="F233" s="166" t="inlineStr">
        <is>
          <t>ผู้ป่วยสามารถบริหารเอาเองได้ที่บ้าน</t>
        </is>
      </c>
      <c r="G233" s="166" t="inlineStr">
        <is>
          <t>ลด hepatic effect</t>
        </is>
      </c>
      <c r="H233" s="166" t="inlineStr">
        <is>
          <t>ยาถูกดูดซึมได้น้อย</t>
        </is>
      </c>
      <c r="I233" s="165" t="inlineStr">
        <is>
          <t>5</t>
        </is>
      </c>
      <c r="J233" s="166" t="inlineStr">
        <is>
          <t xml:space="preserve">✅ คำตอบที่ถูกต้อง: ข้อ จ. ยาถูกดูดซึมได้น้อย
🎯 ทำไมข้อนี้ถึงถูก:
🔍 ข้ออื่นผิดเพราะอะไร:
</t>
        </is>
      </c>
      <c r="K233" s="166" t="inlineStr"/>
      <c r="L233" s="166" t="inlineStr">
        <is>
          <t>Solid Dosage Forms</t>
        </is>
      </c>
      <c r="M233" s="166" t="inlineStr">
        <is>
          <t>Tablet Manufacturing</t>
        </is>
      </c>
      <c r="N233" s="165" t="inlineStr">
        <is>
          <t>Product</t>
        </is>
      </c>
      <c r="O233" s="166" t="inlineStr">
        <is>
          <t>[SOURCE: Pharma Plus เล่มม่วง 2 - ข้อสอบย้อนหลังปี 2558 วันที่ 1 ข้อ 82]</t>
        </is>
      </c>
      <c r="P233" s="165" t="inlineStr">
        <is>
          <t>ข้อสอบเก่า</t>
        </is>
      </c>
      <c r="Q233" s="165" t="inlineStr">
        <is>
          <t>2558</t>
        </is>
      </c>
      <c r="R233" s="165" t="inlineStr"/>
    </row>
    <row r="234" ht="24" customHeight="1" s="49">
      <c r="A234" s="165" t="n">
        <v>232</v>
      </c>
      <c r="B234" s="166" t="inlineStr">
        <is>
          <t>[กรณีศึกษา 10] ห่วงคุมกำเนิด (vaginal ring) มีระบบการนำส่งยาแบบใด</t>
        </is>
      </c>
      <c r="C234" s="166" t="inlineStr"/>
      <c r="D234" s="166" t="inlineStr">
        <is>
          <t>Vaginal release system</t>
        </is>
      </c>
      <c r="E234" s="166" t="inlineStr">
        <is>
          <t>Sustained release system</t>
        </is>
      </c>
      <c r="F234" s="166" t="inlineStr">
        <is>
          <t>Osmotic release system</t>
        </is>
      </c>
      <c r="G234" s="166" t="inlineStr">
        <is>
          <t>Immediate release system</t>
        </is>
      </c>
      <c r="H234" s="166" t="inlineStr">
        <is>
          <t>Pulse release system</t>
        </is>
      </c>
      <c r="I234" s="165" t="inlineStr">
        <is>
          <t>2</t>
        </is>
      </c>
      <c r="J234" s="166" t="inlineStr">
        <is>
          <t xml:space="preserve">✅ คำตอบที่ถูกต้อง: ข้อ ข. Sustained release system
🎯 ทำไมข้อนี้ถึงถูก:
🔍 ข้ออื่นผิดเพราะอะไร:
</t>
        </is>
      </c>
      <c r="K234" s="166" t="inlineStr"/>
      <c r="L234" s="166" t="inlineStr">
        <is>
          <t>Solid Dosage Forms</t>
        </is>
      </c>
      <c r="M234" s="166" t="inlineStr">
        <is>
          <t>Tablet Manufacturing</t>
        </is>
      </c>
      <c r="N234" s="165" t="inlineStr">
        <is>
          <t>Product</t>
        </is>
      </c>
      <c r="O234" s="166" t="inlineStr">
        <is>
          <t>[SOURCE: Pharma Plus เล่มม่วง 2 - ข้อสอบย้อนหลังปี 2558 วันที่ 1 ข้อ 83]</t>
        </is>
      </c>
      <c r="P234" s="165" t="inlineStr">
        <is>
          <t>ข้อสอบเก่า</t>
        </is>
      </c>
      <c r="Q234" s="165" t="inlineStr">
        <is>
          <t>2558</t>
        </is>
      </c>
      <c r="R234" s="165" t="inlineStr"/>
    </row>
    <row r="235" ht="24" customHeight="1" s="49">
      <c r="A235" s="165" t="n">
        <v>233</v>
      </c>
      <c r="B235" s="166" t="inlineStr">
        <is>
          <t>[]
สูตรตำรับยาทาต่อไปนี้:
Rx
Mineral Oil 30g
Wool fat 1.5g
Cetyl alcohol 1g
Emulsifier qs
Water qs ad 90mL
กำหนด HLB: silicone paraffin = 16, light liquid paraffin (Mineral oil) = 12, Wool fat = 10, cetyl alcohol = 15
คำถาม: จงคำนวณ rHLB</t>
        </is>
      </c>
      <c r="C235" s="166" t="inlineStr"/>
      <c r="D235" s="166" t="inlineStr">
        <is>
          <t>10</t>
        </is>
      </c>
      <c r="E235" s="166" t="inlineStr">
        <is>
          <t>12</t>
        </is>
      </c>
      <c r="F235" s="166" t="inlineStr">
        <is>
          <t>13</t>
        </is>
      </c>
      <c r="G235" s="166" t="inlineStr">
        <is>
          <t>14</t>
        </is>
      </c>
      <c r="H235" s="166" t="inlineStr">
        <is>
          <t>15</t>
        </is>
      </c>
      <c r="I235" s="165" t="inlineStr">
        <is>
          <t>2</t>
        </is>
      </c>
      <c r="J235" s="166" t="inlineStr">
        <is>
          <t xml:space="preserve">✅ คำตอบที่ถูกต้อง: ข้อ ข. 12
🎯 ทำไมข้อนี้ถึงถูก:
🔍 ข้ออื่นผิดเพราะอะไร:
</t>
        </is>
      </c>
      <c r="K235" s="166" t="inlineStr"/>
      <c r="L235" s="166" t="inlineStr">
        <is>
          <t>Solid Dosage Forms</t>
        </is>
      </c>
      <c r="M235" s="166" t="inlineStr">
        <is>
          <t>Tablet Manufacturing</t>
        </is>
      </c>
      <c r="N235" s="165" t="inlineStr">
        <is>
          <t>Product</t>
        </is>
      </c>
      <c r="O235" s="166" t="inlineStr">
        <is>
          <t>[SOURCE: Pharma Plus เล่มม่วง 2 - ข้อสอบย้อนหลังปี 2558 วันที่ 1 ข้อ 99]</t>
        </is>
      </c>
      <c r="P235" s="165" t="inlineStr">
        <is>
          <t>ข้อสอบเก่า</t>
        </is>
      </c>
      <c r="Q235" s="165" t="inlineStr">
        <is>
          <t>2558</t>
        </is>
      </c>
      <c r="R235" s="165" t="inlineStr"/>
    </row>
    <row r="236" ht="24" customHeight="1" s="49">
      <c r="A236" s="165" t="n">
        <v>234</v>
      </c>
      <c r="B236" s="166" t="inlineStr">
        <is>
          <t>[]
ต่อเนื่องจากข้อ 99 หากต้องการเตรียมอิมัลชันที่มีค่า rHLB = 12 โดยใช้สารก่ออิมัลชันคู่ผสมระหว่าง Tween และ Span
คำถาม: ข้อใดถูกเกี่ยวกับสัดส่วน emulsifying agent</t>
        </is>
      </c>
      <c r="C236" s="166" t="inlineStr"/>
      <c r="D236" s="166" t="inlineStr">
        <is>
          <t>Tween HLB 14.9, span HLB 6.7 ต้องใช้ tween:span = 7.3:3</t>
        </is>
      </c>
      <c r="E236" s="166" t="inlineStr">
        <is>
          <t>Tween HLB 14.9, span HLB 4.7 ต้องใช้ tween:span = 7.3:3</t>
        </is>
      </c>
      <c r="F236" s="166" t="inlineStr">
        <is>
          <t>Tween HLB 10.9, span HLB 4.7 ต้องใช้ tween:span = 7.3:3</t>
        </is>
      </c>
      <c r="G236" s="166" t="inlineStr">
        <is>
          <t>Tween HLB 14.9, span HLB 4.7 ต้องใช้ tween:span = 3:7.3</t>
        </is>
      </c>
      <c r="H236" s="166" t="inlineStr">
        <is>
          <t>Tween HLB 14.9, span HLB 6.7 ต้องใช้ tween:span = 3:7.3</t>
        </is>
      </c>
      <c r="I236" s="165" t="inlineStr">
        <is>
          <t>2</t>
        </is>
      </c>
      <c r="J236" s="166" t="inlineStr">
        <is>
          <t xml:space="preserve">✅ คำตอบที่ถูกต้อง: ข้อ ข. Tween HLB 14.9, span HLB 4.7 ต้องใช้ tween:span = 7.3:3
🎯 ทำไมข้อนี้ถึงถูก:
🔍 ข้ออื่นผิดเพราะอะไร:
</t>
        </is>
      </c>
      <c r="K236" s="166" t="inlineStr"/>
      <c r="L236" s="166" t="inlineStr">
        <is>
          <t>Solid Dosage Forms</t>
        </is>
      </c>
      <c r="M236" s="166" t="inlineStr">
        <is>
          <t>Tablet Manufacturing</t>
        </is>
      </c>
      <c r="N236" s="165" t="inlineStr">
        <is>
          <t>Product</t>
        </is>
      </c>
      <c r="O236" s="166" t="inlineStr">
        <is>
          <t>[SOURCE: Pharma Plus เล่มม่วง 2 - ข้อสอบย้อนหลังปี 2558 วันที่ 1 ข้อ 100]</t>
        </is>
      </c>
      <c r="P236" s="165" t="inlineStr">
        <is>
          <t>ข้อสอบเก่า</t>
        </is>
      </c>
      <c r="Q236" s="165" t="inlineStr">
        <is>
          <t>2558</t>
        </is>
      </c>
      <c r="R236" s="165" t="inlineStr"/>
    </row>
    <row r="237" ht="24" customHeight="1" s="49">
      <c r="A237" s="165" t="n">
        <v>235</v>
      </c>
      <c r="B237" s="166" t="inlineStr">
        <is>
          <t>ยาที่จะทำเป็น controlled release จะต้องมีคุณสมบัติอย่างไร</t>
        </is>
      </c>
      <c r="C237" s="166" t="inlineStr"/>
      <c r="D237" s="166" t="inlineStr">
        <is>
          <t>Half-life สั้น</t>
        </is>
      </c>
      <c r="E237" s="166" t="inlineStr">
        <is>
          <t>มี therapeutic index กว้าง</t>
        </is>
      </c>
      <c r="F237" s="166" t="inlineStr">
        <is>
          <t>ดูดซึมได้ดี</t>
        </is>
      </c>
      <c r="G237" s="166" t="inlineStr">
        <is>
          <t>สลายตัวได้ง่ายที่สภาวะเป็นกรด</t>
        </is>
      </c>
      <c r="H237" s="166" t="inlineStr">
        <is>
          <t>ละลายได้ดีมาก</t>
        </is>
      </c>
      <c r="I237" s="165" t="inlineStr">
        <is>
          <t>2</t>
        </is>
      </c>
      <c r="J237" s="166" t="inlineStr">
        <is>
          <t>✅ คำตอบที่ถูกต้อง: ข้อ ข. มี therapeutic index กว้าง
🎯 ทำไมข้อนี้ถึงถูก:
ตัวยาที่จะนำมาพัฒนาเป็นระบบ controlled release ต้องมี therapeutic index ที่กว้าง เพื่อป้องกันความเป็นพิษเฉียบพลันหากเกิดความผิดพลาดในการปลดปล่อยยา เช่น ปรากฏการณ์ dose dumping
🔍 ข้ออื่นผิดเพราะอะไร:
• • ข้อ ก.: ยาที่เหมาะทำ controlled release ควรมี elimination half-life สั้นถึงปานกลาง (ประมาณ 2-8 ชั่วโมง) หากสั้นเกินไป (น้อยกว่า 2 ชั่วโมง) จะต้องบรรจุตัวยาปริมาณมากเกินไปจนเม็ดยามีขนาดใหญ่เกินกลืน
• ข้อ ค.: คุณสมบัติการดูดซึมได้ดีเพียงอย่างเดียวไม่ได้เป็นเกณฑ์จำเพาะเจาะจงที่สำคัญเท่ากับการมี safety margin ที่กว้างเพื่อรองรับปริมาณยาต่อหน่วยที่สูง
• ข้อ ง.: หากตัวยาสลายตัวได้ง่ายในสภาวะกรด มักจะพัฒนาเป็น enteric coated dosage forms มากกว่า controlled release ทั่วไป
• ข้อ จ.: ยาที่มีความสามารถในการละลายสูงมาก (very high water solubility) จะควบคุมอัตราการปลดปล่อยยาออกจากเมทริกซ์หรือระบบนำส่งได้ยาก เกิด burst release ได้ง่าย</t>
        </is>
      </c>
      <c r="K237" s="166" t="inlineStr"/>
      <c r="L237" s="166" t="inlineStr">
        <is>
          <t>Solid Dosage Forms</t>
        </is>
      </c>
      <c r="M237" s="166" t="inlineStr">
        <is>
          <t>Tablet Manufacturing</t>
        </is>
      </c>
      <c r="N237" s="165" t="inlineStr">
        <is>
          <t>Product</t>
        </is>
      </c>
      <c r="O237" s="166" t="inlineStr">
        <is>
          <t>[SOURCE: Pharma Plus เล่มม่วง 2 - ข้อสอบย้อนหลัง PLE-CC1 ปี 2564 วันที่ 1 ข้อ 6]</t>
        </is>
      </c>
      <c r="P237" s="165" t="inlineStr">
        <is>
          <t>ข้อสอบเก่า</t>
        </is>
      </c>
      <c r="Q237" s="165" t="inlineStr">
        <is>
          <t>2564</t>
        </is>
      </c>
      <c r="R237" s="165" t="inlineStr"/>
    </row>
    <row r="238" ht="24" customHeight="1" s="49">
      <c r="A238" s="165" t="n">
        <v>236</v>
      </c>
      <c r="B238" s="166" t="inlineStr">
        <is>
          <t>ส่วนประกอบกับหน้าที่ของสารเคลือบฟิล์มของ ferrous sulfate ข้อใดถูกต้อง</t>
        </is>
      </c>
      <c r="C238" s="166" t="inlineStr"/>
      <c r="D238" s="166" t="inlineStr">
        <is>
          <t>Talcum เป็น สารก่อฟิล์ม</t>
        </is>
      </c>
      <c r="E238" s="166" t="inlineStr">
        <is>
          <t>Ethyl alcohol เป็น antioxidant</t>
        </is>
      </c>
      <c r="F238" s="166" t="inlineStr">
        <is>
          <t>Propylene glycol เป็น plasticizer</t>
        </is>
      </c>
      <c r="G238" s="166" t="inlineStr">
        <is>
          <t>Titanium dioxide เป็น สารก่อฟิล์ม</t>
        </is>
      </c>
      <c r="H238" s="166" t="inlineStr">
        <is>
          <t>Hydroxymethylpropylcellulose เป็น สารทึบแสง</t>
        </is>
      </c>
      <c r="I238" s="165" t="inlineStr">
        <is>
          <t>3</t>
        </is>
      </c>
      <c r="J238" s="166" t="inlineStr">
        <is>
          <t>✅ คำตอบที่ถูกต้อง: ข้อ ค. Propylene glycol เป็น plasticizer
🎯 ทำไมข้อนี้ถึงถูก:
Propylene glycol ทำหน้าที่เป็น plasticizer ในสูตรตำรับเคลือบฟิล์ม ช่วยเพิ่มความยืดหยุ่นและลดความเปราะแตกของแผ่นฟิล์ม
🔍 ข้ออื่นผิดเพราะอะไร:
• • ข้อ ก.: Talcum ทำหน้าที่เป็น antiadherent/glidant หรือ opacifying extender ไม่ใช่ film-forming agent
• ข้อ ข.: Ethyl alcohol ทำหน้าที่เป็น solvent ในระบบเคลือบฟิล์ม ไม่ใช่ antioxidant
• ข้อ ง.: Titanium dioxide ทำหน้าที่เป็น opacifying agent (สารทึบแสง) และ white pigment ไม่ใช่ film-forming agent
• ข้อ จ.: Hydroxymethylpropylcellulose (HPMC) ทำหน้าที่เป็น polymer สารก่อฟิล์มหลัก (film-forming polymer) ไม่ใช่สารทึบแสง</t>
        </is>
      </c>
      <c r="K238" s="166" t="inlineStr"/>
      <c r="L238" s="166" t="inlineStr">
        <is>
          <t>Solid Dosage Forms</t>
        </is>
      </c>
      <c r="M238" s="166" t="inlineStr">
        <is>
          <t>Tablet Coating</t>
        </is>
      </c>
      <c r="N238" s="165" t="inlineStr">
        <is>
          <t>Product</t>
        </is>
      </c>
      <c r="O238" s="166" t="inlineStr">
        <is>
          <t>[SOURCE: Pharma Plus เล่มม่วง 2 - ข้อสอบย้อนหลัง PLE-CC1 ปี 2564 วันที่ 1 ข้อ 10]</t>
        </is>
      </c>
      <c r="P238" s="165" t="inlineStr">
        <is>
          <t>ข้อสอบเก่า</t>
        </is>
      </c>
      <c r="Q238" s="165" t="inlineStr">
        <is>
          <t>2564</t>
        </is>
      </c>
      <c r="R238" s="165" t="inlineStr"/>
    </row>
    <row r="239" ht="24" customHeight="1" s="49">
      <c r="A239" s="165" t="n">
        <v>237</v>
      </c>
      <c r="B239" s="166" t="inlineStr">
        <is>
          <t>[กรณีศึกษายารักษาสิว Isotretinoin]
ผู้ป่วยชายมาซื้อยารักษาสิว ส่วนประกอบดังนี้
Isotretinoin 20mg
Hydrogenated vegetable oil 64 mg
White wax 18 mg
Disodium edetate 0.6 mg
BHA 0.032 mg
Soy bean oil 180 mg
Gelatin, glycerin and parabens (methyl and propyl), with the following dye systems: 20 mg - FD&amp;C Red No. 3, FD&amp;C Blue No. 1, and titanium dioxide
คำถาม: จากตำรับเป็นยาแบบไหน</t>
        </is>
      </c>
      <c r="C239" s="166" t="inlineStr"/>
      <c r="D239" s="166" t="inlineStr">
        <is>
          <t>Hard gelatin capsule</t>
        </is>
      </c>
      <c r="E239" s="166" t="inlineStr">
        <is>
          <t>Soft gelatin capsule</t>
        </is>
      </c>
      <c r="F239" s="166" t="inlineStr">
        <is>
          <t>Enteric capsule</t>
        </is>
      </c>
      <c r="G239" s="166" t="inlineStr">
        <is>
          <t>Cream</t>
        </is>
      </c>
      <c r="H239" s="166" t="inlineStr">
        <is>
          <t>Ointment</t>
        </is>
      </c>
      <c r="I239" s="165" t="inlineStr">
        <is>
          <t>2</t>
        </is>
      </c>
      <c r="J239" s="166" t="inlineStr">
        <is>
          <t>✅ คำตอบที่ถูกต้อง: ข้อ ข. Soft gelatin capsule
🎯 ทำไมข้อนี้ถึงถูก: ในสูตรตำรับประกอบด้วยของเหลวและสารกึ่งแข็งแขวนลอยในน้ำมัน (soybean oil, hydrogenated vegetable oil, wax) บรรจุในเปลือกแคปซูลที่มีส่วนประกอบของ gelatin ร่วมกับ glycerin ในสัดส่วนสูงเพื่อทำหน้าที่เป็น plasticizer ทำให้เปลือกแคปซูลมีความยืดหยุ่นและนิ่ม ซึ่งเป็นลักษณะเฉพาะของการผลิตแคปซูลเจลาตินนิ่ม (Soft gelatin capsule เช่น ยา Roaccutane หรือ Acnotin)
🔍 ข้ออื่นผิดเพราะอะไร:
• ข้อ ก.: Hard gelatin capsule เปลือกแคปซูลมีน้ำและเจลาตินเป็นหลัก โดยมี glycerin ในสัดส่วนต่ำมาก ไม่ได้ออกแบบมาเพื่อบรรจุสารแขวนลอยในน้ำมันแบบปิดผนึกชิ้นเดียว (hermetically sealed)
• ข้อ ค.: Enteric capsule ต้องมีสารเคลือบต้านทานกรด (enteric polymers เช่น CAP, HPMCP) เพื่อไม่ให้ละลายในกระเพาะอาหาร
• ข้อ ง.: Cream เป็นยาเตรียมกึ่งแข็งรูปแบบอิมัลชัน (o/w หรือ w/o emulsion) สำหรับทาภายนอก ไม่ใช่แคปซูลรับประทาน
• ข้อ จ.: Ointment เป็นยาเตรียมกึ่งแข็งรูปแบบขี้ผึ้งสำหรับทาภายนอก</t>
        </is>
      </c>
      <c r="K239" s="166" t="inlineStr"/>
      <c r="L239" s="166" t="inlineStr">
        <is>
          <t>Solid Dosage Forms</t>
        </is>
      </c>
      <c r="M239" s="166" t="inlineStr">
        <is>
          <t>Hard &amp; Soft Gelatin Capsules</t>
        </is>
      </c>
      <c r="N239" s="165" t="inlineStr">
        <is>
          <t>Product</t>
        </is>
      </c>
      <c r="O239" s="166" t="inlineStr">
        <is>
          <t>[SOURCE: Pharma Plus เล่มม่วง 2 - ข้อสอบย้อนหลัง PLE-CC1 ปี 2564 วันที่ 1 ข้อ 68]</t>
        </is>
      </c>
      <c r="P239" s="165" t="inlineStr">
        <is>
          <t>ข้อสอบเก่า</t>
        </is>
      </c>
      <c r="Q239" s="165" t="inlineStr">
        <is>
          <t>2564</t>
        </is>
      </c>
      <c r="R239" s="165" t="inlineStr"/>
    </row>
    <row r="240" ht="24" customHeight="1" s="49">
      <c r="A240" s="165" t="n">
        <v>238</v>
      </c>
      <c r="B240" s="166" t="inlineStr">
        <is>
          <t>[กรณีศึกษายารักษาสิว Isotretinoin]
ผู้ป่วยชายมาซื้อยารักษาสิว ส่วนประกอบดังนี้ Isotretinoin 20mg, Hydrogenated vegetable oil 64 mg, White wax 18 mg, Disodium edetate 0.6 mg, BHA 0.032 mg, Soy bean oil 180 mg, Gelatin, glycerin and parabens (methyl and propyl), dye systems
คำถาม: Soy bean oil มีหน้าที่อะไรในตำรับ</t>
        </is>
      </c>
      <c r="C240" s="166" t="inlineStr"/>
      <c r="D240" s="166" t="inlineStr">
        <is>
          <t>Filling</t>
        </is>
      </c>
      <c r="E240" s="166" t="inlineStr">
        <is>
          <t>Plasticizer</t>
        </is>
      </c>
      <c r="F240" s="166" t="inlineStr">
        <is>
          <t>Stabilizer</t>
        </is>
      </c>
      <c r="G240" s="166" t="inlineStr">
        <is>
          <t>Stiffening</t>
        </is>
      </c>
      <c r="H240" s="166" t="inlineStr">
        <is>
          <t>Film former</t>
        </is>
      </c>
      <c r="I240" s="165" t="inlineStr">
        <is>
          <t>1</t>
        </is>
      </c>
      <c r="J240" s="166" t="inlineStr">
        <is>
          <t>✅ คำตอบที่ถูกต้อง: ข้อ ก. Filling
🎯 ทำไมข้อนี้ถึงถูก: ในแคปซูลเจลาตินนิ่ม (soft gelatin capsule) ยาที่ไม่ละลายน้ำ เช่น isotretinoin จะถูกกระจายตัวในน้ำมัน โดย Soybean oil ทำหน้าที่เป็นตัวกลางของเหลวหรือกระสายยาเติมภายในแคปซูล (liquid vehicle / filling liquid) ในปริมาณมากที่สุด (180 mg) เพื่อช่วยในการแขวนลอยตัวยาและนำส่งเข้าสู่กระบวนการบรรจุ (encapsulation)
🔍 ข้ออื่นผิดเพราะอะไร:
• ข้อ ข.: Plasticizer คือสารที่ใส่ในเปลือกเจลาตินเพื่อให้เกิดความนิ่มและยืดหยุ่น เช่น glycerin หรือ sorbitol ไม่ใช่ soybean oil
• ข้อ ค.: Stabilizer ในตำรับนี้คือสารต้านออกซิเดชัน (BHA) และสารคีเลต (Disodium edetate)
• ข้อ ง.: Stiffening agent คือสารที่เพิ่มความหนืดหรือความแข็งแรงแก่เนื้อยาภายใน เช่น Hydrogenated vegetable oil และ White wax
• ข้อ จ.: Film former คือสารที่สร้างฟิล์มเคลือบเปลือกแคปซูล เช่น gelatin</t>
        </is>
      </c>
      <c r="K240" s="166" t="inlineStr"/>
      <c r="L240" s="166" t="inlineStr">
        <is>
          <t>Solid Dosage Forms</t>
        </is>
      </c>
      <c r="M240" s="166" t="inlineStr">
        <is>
          <t>Hard &amp; Soft Gelatin Capsules</t>
        </is>
      </c>
      <c r="N240" s="165" t="inlineStr">
        <is>
          <t>Product</t>
        </is>
      </c>
      <c r="O240" s="166" t="inlineStr">
        <is>
          <t>[SOURCE: Pharma Plus เล่มม่วง 2 - ข้อสอบย้อนหลัง PLE-CC1 ปี 2564 วันที่ 1 ข้อ 69]</t>
        </is>
      </c>
      <c r="P240" s="165" t="inlineStr">
        <is>
          <t>ข้อสอบเก่า</t>
        </is>
      </c>
      <c r="Q240" s="165" t="inlineStr">
        <is>
          <t>2564</t>
        </is>
      </c>
      <c r="R240" s="165" t="inlineStr"/>
    </row>
    <row r="241" ht="24" customHeight="1" s="49">
      <c r="A241" s="165" t="n">
        <v>239</v>
      </c>
      <c r="B241" s="166" t="inlineStr">
        <is>
          <t>จากสูตรตำรับ benzoyl peroxide emulgel: carbopol 940, benzoyl peroxide, olive oil, PEG, MP+PP, disodium EDTA, PW, BHT ยาไม่คงตัวที่ pH &gt; 4.5 ตำรับขุ่นจะปรับตำรับอย่างไรให้ใส</t>
        </is>
      </c>
      <c r="C241" s="166" t="inlineStr"/>
      <c r="D241" s="166" t="inlineStr">
        <is>
          <t>เพิ่ม NaOH</t>
        </is>
      </c>
      <c r="E241" s="166" t="inlineStr">
        <is>
          <t>เติม Tween 20</t>
        </is>
      </c>
      <c r="F241" s="166" t="inlineStr">
        <is>
          <t>เติม Span 60</t>
        </is>
      </c>
      <c r="G241" s="166" t="inlineStr">
        <is>
          <t>ลด phase oil</t>
        </is>
      </c>
      <c r="H241" s="166" t="inlineStr">
        <is>
          <t>เพิ่มปริมาณ BHT</t>
        </is>
      </c>
      <c r="I241" s="165" t="inlineStr">
        <is>
          <t>2</t>
        </is>
      </c>
      <c r="J241" s="166" t="inlineStr">
        <is>
          <t>✅ คำตอบที่ถูกต้อง: ข้อ ข. เติม Tween 20
🎯 ทำไมข้อนี้ถึงถูก: ในตำรับ emulgel ที่มีวัฏภาคน้ำมัน (olive oil) และน้ำ การที่ตำรับมีลักษณะขุ่นเกิดจากขนาดอนุภาคของหยดน้ำมันมีขนาดใหญ่ การเติมสารลดแรงตึงผิวชนิดชอบน้ำ (hydrophilic surfactant) ที่มีค่า HLB สูง เช่น Polysorbate 20 (Tween 20) จะช่วยเป็น solubilizing agent หรือ microemulsifying agent ทำให้หยดอนุภาคน้ำมันมีขนาดเล็กลงมากจนกระทั่งแสงส่องผ่านได้ (microemulsion) ทำให้ตำรับมีความใสขึ้น โดยไม่จำเป็นต้องปรับค่า pH เกิน 4.5 ซึ่งจะทำให้ยา benzoyl peroxide สลายตัว
🔍 ข้ออื่นผิดเพราะอะไร:
• ข้อ ก.: การเพิ่ม NaOH จะเป็นการปรับเพิ่มค่า pH ให้สูงขึ้นเกิน 4.5 ซึ่งขัดกับข้อกำหนดของโจทย์ที่ระบุว่าตัวยา benzoyl peroxide ไม่คงตัวที่ค่า pH มากกว่า 4.5
• ข้อ ค.: เติม Span 60 เป็น lipophilic surfactant (HLB ต่ำ) ละลายในน้ำมัน ไม่สามารถช่วยทำให้ระบบน้ำกลายเป็นตำรับใสได้
• ข้อ ง.: การลด phase oil เพียงอย่างเดียวหากไม่มีสารลดแรงตึงผิวที่เหมาะสม อนุภาคก็ยังคงมีขนาดใหญ่และทำให้ตำรับขุ่นอยู่ดี
• ข้อ จ.: การเพิ่มปริมาณ BHT เป็นการเพิ่มสารกันหืน (antioxidant) เพื่อป้องกันการออกซิเดชันของน้ำมัน ไม่มีผลต่อความใสของตำรับ</t>
        </is>
      </c>
      <c r="K241" s="166" t="inlineStr"/>
      <c r="L241" s="166" t="inlineStr">
        <is>
          <t>Solid Dosage Forms</t>
        </is>
      </c>
      <c r="M241" s="166" t="inlineStr">
        <is>
          <t>Tablet Manufacturing</t>
        </is>
      </c>
      <c r="N241" s="165" t="inlineStr">
        <is>
          <t>Product</t>
        </is>
      </c>
      <c r="O241" s="166" t="inlineStr">
        <is>
          <t>[SOURCE: Pharma Plus เล่มม่วง 2 - ข้อสอบย้อนหลัง PLE-CC1 ปี 2564 วันที่ 1 ข้อ 73]</t>
        </is>
      </c>
      <c r="P241" s="165" t="inlineStr">
        <is>
          <t>ข้อสอบเก่า</t>
        </is>
      </c>
      <c r="Q241" s="165" t="inlineStr">
        <is>
          <t>2564</t>
        </is>
      </c>
      <c r="R241" s="165" t="inlineStr"/>
    </row>
    <row r="242" ht="24" customHeight="1" s="49">
      <c r="A242" s="165" t="n">
        <v>240</v>
      </c>
      <c r="B242" s="166" t="inlineStr">
        <is>
          <t>Emulsifying agent ในตำรับข้างต้นคืออะไร</t>
        </is>
      </c>
      <c r="C242" s="166" t="inlineStr"/>
      <c r="D242" s="166" t="inlineStr">
        <is>
          <t>NaOH</t>
        </is>
      </c>
      <c r="E242" s="166" t="inlineStr">
        <is>
          <t>Sodium oleate</t>
        </is>
      </c>
      <c r="F242" s="166" t="inlineStr">
        <is>
          <t>EDTA</t>
        </is>
      </c>
      <c r="G242" s="166" t="inlineStr">
        <is>
          <t>Olive oil</t>
        </is>
      </c>
      <c r="H242" s="166" t="inlineStr">
        <is>
          <t>Carbopol</t>
        </is>
      </c>
      <c r="I242" s="165" t="inlineStr">
        <is>
          <t>5</t>
        </is>
      </c>
      <c r="J242" s="166" t="inlineStr">
        <is>
          <t>✅ คำตอบที่ถูกต้อง: ข้อ จ. Carbopol
🎯 ทำไมข้อนี้ถึงถูก: ในสูตรตำรับข้างต้น Carbopol 940 (Carbomer) เป็นพอลิเมอร์ที่ทำหน้าที่เป็น gelling agent และ polymeric emulsifier/emulsion stabilizer โดยสายโซ่พอลิเมอร์จะสร้างโครงสร้างร่างแห (gel matrix) เพิ่มความหนืดในวัฏภายนอก และป้องกันไม่ให้อนุภาคหยดน้ำมัน (olive oil) เคลื่อนที่มารวมตัวกัน (prevent coalescence) จึงทำหน้าที่เป็นตัวประสานอิมัลชันในรูปแบบ emulgel
🔍 ข้ออื่นผิดเพราะอะไร:
• ข้อ ก.: NaOH ทำหน้าที่เป็น neutralizing agent ปรับสภาวะเบสอ่อนๆ ให้หมู่คาร์บอกซิลของ Carbomer แตกตัวเกิดเจล แต่ในสูตรตำรับข้างต้นไม่ได้ระบุใส่ NaOH โดยตรง
• ข้อ ข.: Sodium oleate เป็นสบู่ประจุลบที่เกิดจากปฏิกิริยาระหว่างกรดโอเลอิกกับโซเดียมไฮดรอกไซด์ ซึ่งในสูตรตำรับข้างต้นไม่มีการสร้างสารนี้
• ข้อ ค.: EDTA (Disodium edetate) ทำหน้าที่เป็น chelating agent จับประจุโลหะเพื่อป้องกันการเสื่อมสลายของยา
• ข้อ ง.: Olive oil ทำหน้าที่เป็น internal oil phase ในตำรับอิมัลเจล ไม่ใช่ emulsifier</t>
        </is>
      </c>
      <c r="K242" s="166" t="inlineStr"/>
      <c r="L242" s="166" t="inlineStr">
        <is>
          <t>Solid Dosage Forms</t>
        </is>
      </c>
      <c r="M242" s="166" t="inlineStr">
        <is>
          <t>Tablet Manufacturing</t>
        </is>
      </c>
      <c r="N242" s="165" t="inlineStr">
        <is>
          <t>Product</t>
        </is>
      </c>
      <c r="O242" s="166" t="inlineStr">
        <is>
          <t>[SOURCE: Pharma Plus เล่มม่วง 2 - ข้อสอบย้อนหลัง PLE-CC1 ปี 2564 วันที่ 1 ข้อ 74]</t>
        </is>
      </c>
      <c r="P242" s="165" t="inlineStr">
        <is>
          <t>ข้อสอบเก่า</t>
        </is>
      </c>
      <c r="Q242" s="165" t="inlineStr">
        <is>
          <t>2564</t>
        </is>
      </c>
      <c r="R242" s="165" t="inlineStr"/>
    </row>
    <row r="243" ht="24" customHeight="1" s="49">
      <c r="A243" s="165" t="n">
        <v>241</v>
      </c>
      <c r="B243" s="166" t="inlineStr">
        <is>
          <t>Donepezil 5 mg คุณสมบัติ good flowability stable in acid เกิด hydrolysis in alkaline and neutral solution ได้ degradation products ควรเตรียมยาด้วยวิธีอะไร</t>
        </is>
      </c>
      <c r="C243" s="166" t="inlineStr"/>
      <c r="D243" s="166" t="inlineStr">
        <is>
          <t>Dry granulation</t>
        </is>
      </c>
      <c r="E243" s="166" t="inlineStr">
        <is>
          <t>Wet granulation ใช้ starch paste binder</t>
        </is>
      </c>
      <c r="F243" s="166" t="inlineStr">
        <is>
          <t>Direct compression</t>
        </is>
      </c>
      <c r="G243" s="166" t="inlineStr">
        <is>
          <t>Wet or dry granulation with starch paste binder</t>
        </is>
      </c>
      <c r="H243" s="166" t="inlineStr">
        <is>
          <t>Direct compression or dry granulation with starch binder คำนวณจาก UV absorption</t>
        </is>
      </c>
      <c r="I243" s="165" t="inlineStr">
        <is>
          <t>3</t>
        </is>
      </c>
      <c r="J243" s="166" t="inlineStr">
        <is>
          <t>✅ คำตอบที่ถูกต้อง: ข้อ ค. Direct compression
🎯 ทำไมข้อนี้ถึงถูก: ตัวยา Donepezil มีคุณสมบัติการไหลที่ดีอยู่แล้ว (good flowability) และมีความไวต่อการเกิดปฏิกิริยาไฮโดรไลซิสเมื่อสัมผัสกับน้ำหรือความชื้นในสภาวะที่เป็นกลางและด่าง การเลือกวิธีตอกตรง (Direct compression) จึงเป็นวิธีที่เหมาะสมที่สุดเนื่องจากเป็นกระบวนการที่ไม่ต้องใช้น้ำ ความชื้น หรือความร้อนในการเตรียมแกรนูล จึงป้องกันการสลายตัวของยาจาก hydrolysis ได้สมบูรณ์
🔍 ข้ออื่นผิดเพราะอะไร:
• ข้อ ก.: Dry granulation ต้องผ่านขั้นตอนการทำ slugging หรือ roller compaction ซึ่งเพิ่มขั้นตอนโดยไม่จำเป็นในเมื่อตัวยามีคุณสมบัติ good flowability อยู่แล้ว
• ข้อ ข.: Wet granulation มีการใช้น้ำในตัวประสาน (starch paste) ซึ่งจะเร่งปฏิกิริยา hydrolysis ทำให้ยาเสื่อมสลายได้ง่าย
• ข้อ ง.: การใช้ wet granulation มีความชื้นซึ่งขัดกับคุณสมบัติของยาที่เกิด hydrolysis
• ข้อ จ.: มีการระบุขั้นตอนที่ไม่จำเป็นและ starch binder ในกระบวนการ granulation ซึ่งไม่เหมาะสมเมื่อเทียบกับ Direct compression โดยตรง</t>
        </is>
      </c>
      <c r="K243" s="166" t="inlineStr"/>
      <c r="L243" s="166" t="inlineStr">
        <is>
          <t>Solid Dosage Forms</t>
        </is>
      </c>
      <c r="M243" s="166" t="inlineStr">
        <is>
          <t>Tablet Manufacturing</t>
        </is>
      </c>
      <c r="N243" s="165" t="inlineStr">
        <is>
          <t>Product</t>
        </is>
      </c>
      <c r="O243" s="166" t="inlineStr">
        <is>
          <t>[SOURCE: Pharma Plus เล่มม่วง 2 - ข้อสอบย้อนหลัง PLE-CC1 ปี 2564 วันที่ 1 ข้อ 90]</t>
        </is>
      </c>
      <c r="P243" s="165" t="inlineStr">
        <is>
          <t>ข้อสอบเก่า</t>
        </is>
      </c>
      <c r="Q243" s="165" t="inlineStr">
        <is>
          <t>2564</t>
        </is>
      </c>
      <c r="R243" s="165" t="inlineStr"/>
    </row>
    <row r="244" ht="24" customHeight="1" s="49">
      <c r="A244" s="165" t="n">
        <v>242</v>
      </c>
      <c r="B244" s="166" t="inlineStr">
        <is>
          <t>ยา B มีคุณสมบัติละลายน้ำไม่ดี หากต้องการเตรียมเป็นยา capsule ควรเลือก diluent แบบใด</t>
        </is>
      </c>
      <c r="C244" s="166" t="inlineStr"/>
      <c r="D244" s="166" t="inlineStr">
        <is>
          <t>Starch</t>
        </is>
      </c>
      <c r="E244" s="166" t="inlineStr">
        <is>
          <t>Lactose</t>
        </is>
      </c>
      <c r="F244" s="166" t="inlineStr">
        <is>
          <t>Dibasic calcium phosphate</t>
        </is>
      </c>
      <c r="G244" s="166" t="inlineStr">
        <is>
          <t>Microcrystalline cellulose</t>
        </is>
      </c>
      <c r="H244" s="166" t="inlineStr">
        <is>
          <t>Calcium sulphate</t>
        </is>
      </c>
      <c r="I244" s="165" t="inlineStr">
        <is>
          <t>2</t>
        </is>
      </c>
      <c r="J244" s="166" t="inlineStr">
        <is>
          <t>✅ คำตอบที่ถูกต้อง: ข้อ ข. Lactose
🎯 ทำไมข้อนี้ถึงถูก: เมื่อตัวยาสำคัญมีคุณสมบัติละลายน้ำได้น้อย (poorly water-soluble drug) การเตรียมเป็นแคปซูลควรเลือกใช้สารเพิ่มปริมาณ (diluent/filler) ชนิดที่ชอบน้ำและละลายน้ำได้ดี เช่น Lactose เพราะเมื่อเปลือกแคปซูลละลายออกในทางเดินอาหาร Lactose จะละลายน้ำอย่างรวดเร็วและช่วยเปิดช่องว่างให้น้ำแทรกซึมเข้าสู่เนื้อยา ช่วยเพิ่มอัตราการละลายและการกระจายตัวของตัวยา (dissolution and drug release)
🔍 ข้ออื่นผิดเพราะอะไร:
• ข้อ ก.: Starch (แป้ง) ไม่ละลายในน้ำเย็น แม้จะพองตัวได้บ้างแต่ไม่ช่วยส่งเสริมการละลายของยาที่ไม่ละลายน้ำได้ดีเท่าแล็กโทส
• ข้อ ค.: Dibasic calcium phosphate เป็นสารเพิ่มปริมาณที่ไม่ละลายน้ำ (water-insoluble diluent) จึงไม่ช่วยในการละลายของยาที่ไม่ละลายน้ำ
• ข้อ ง.: Microcrystalline cellulose (MCC) แม้จะดูดซับน้ำและช่วยกระจายตัวได้ดี แต่เป็นสารที่ไม่ละลายน้ำ
• ข้อ จ.: Calcium sulphate เป็นสารอนินทรีย์ที่ไม่ละลายน้ำ ไม่ส่งเสริมการละลายของตัวยา</t>
        </is>
      </c>
      <c r="K244" s="166" t="inlineStr"/>
      <c r="L244" s="166" t="inlineStr">
        <is>
          <t>Solid Dosage Forms</t>
        </is>
      </c>
      <c r="M244" s="166" t="inlineStr">
        <is>
          <t>Hard &amp; Soft Gelatin Capsules</t>
        </is>
      </c>
      <c r="N244" s="165" t="inlineStr">
        <is>
          <t>Product</t>
        </is>
      </c>
      <c r="O244" s="166" t="inlineStr">
        <is>
          <t>[SOURCE: Pharma Plus เล่มม่วง 2 - ข้อสอบย้อนหลัง PLE-CC1 ปี 2564 วันที่ 1 ข้อ 95]</t>
        </is>
      </c>
      <c r="P244" s="165" t="inlineStr">
        <is>
          <t>ข้อสอบเก่า</t>
        </is>
      </c>
      <c r="Q244" s="165" t="inlineStr">
        <is>
          <t>2564</t>
        </is>
      </c>
      <c r="R244" s="165" t="inlineStr"/>
    </row>
    <row r="245" ht="24" customHeight="1" s="49">
      <c r="A245" s="165" t="n">
        <v>243</v>
      </c>
      <c r="B245" s="166" t="inlineStr">
        <is>
          <t>[จากใบ COA Cloxacillin]
Composition: Each capsule contains: White Powder
Cloxacillin Sodium equiv. to cloxacillin 500 mg, starch, colloidal silicon dioxide, Mg stearate SLS, lactose
คำถาม: จากข้อ 96 สารในข้อใดเป็นสารช่วยแตกตัวตำรับ</t>
        </is>
      </c>
      <c r="C245" s="166" t="inlineStr"/>
      <c r="D245" s="166" t="inlineStr">
        <is>
          <t>Starch</t>
        </is>
      </c>
      <c r="E245" s="166" t="inlineStr">
        <is>
          <t>Lactose</t>
        </is>
      </c>
      <c r="F245" s="166" t="inlineStr">
        <is>
          <t>Mg stearate</t>
        </is>
      </c>
      <c r="G245" s="166" t="inlineStr">
        <is>
          <t>Colloidal silicon dioxide</t>
        </is>
      </c>
      <c r="H245" s="166" t="inlineStr">
        <is>
          <t>SLS</t>
        </is>
      </c>
      <c r="I245" s="165" t="inlineStr">
        <is>
          <t>1</t>
        </is>
      </c>
      <c r="J245" s="166" t="inlineStr">
        <is>
          <t>✅ คำตอบที่ถูกต้อง: ข้อ ก. Starch
🎯 ทำไมข้อนี้ถึงถูก: ในสูตรตำรับข้างต้น Starch (แป้ง) ทำหน้าที่เป็นสารช่วยแตกตัว (disintegrant) โดยเม็ดแป้งจะดูดซับน้ำเข้ามาในเนื้อยาและเกิดการพองตัว (swelling) ทำให้โครงสร้างของผงยาในแคปซูลแยกกระจายตัวออกจากกันอย่างรวดเร็วเมื่อสัมผัสกับของเหลวในทางเดินอาหาร
🔍 ข้ออื่นผิดเพราะอะไร:
• ข้อ ข.: Lactose ทำหน้าที่เป็นสารเพิ่มปริมาณ (diluent/filler)
• ข้อ ค.: Magnesium stearate ทำหน้าที่เป็นสารหล่อลื่น (lubricant)
• ข้อ ง.: Colloidal silicon dioxide (Aerosil) ทำหน้าที่เป็นสารช่วยการไหล (glidant)
• ข้อ จ.: Sodium Lauryl Sulfate (SLS) ทำหน้าที่เป็นสารลดแรงตึงผิวและสารช่วยเปียก (wetting agent/surfactant)</t>
        </is>
      </c>
      <c r="K245" s="166" t="inlineStr"/>
      <c r="L245" s="166" t="inlineStr">
        <is>
          <t>Solid Dosage Forms</t>
        </is>
      </c>
      <c r="M245" s="166" t="inlineStr">
        <is>
          <t>Hard &amp; Soft Gelatin Capsules</t>
        </is>
      </c>
      <c r="N245" s="165" t="inlineStr">
        <is>
          <t>Product</t>
        </is>
      </c>
      <c r="O245" s="166" t="inlineStr">
        <is>
          <t>[SOURCE: Pharma Plus เล่มม่วง 2 - ข้อสอบย้อนหลัง PLE-CC1 ปี 2564 วันที่ 1 ข้อ 97]</t>
        </is>
      </c>
      <c r="P245" s="165" t="inlineStr">
        <is>
          <t>ข้อสอบเก่า</t>
        </is>
      </c>
      <c r="Q245" s="165" t="inlineStr">
        <is>
          <t>2564</t>
        </is>
      </c>
      <c r="R245" s="165" t="inlineStr"/>
    </row>
    <row r="246" ht="24" customHeight="1" s="49">
      <c r="A246" s="165" t="n">
        <v>244</v>
      </c>
      <c r="B246" s="166" t="inlineStr">
        <is>
          <t>ข้อใดคือคุณสมบัติ ของยาในการทำ sustain release</t>
        </is>
      </c>
      <c r="C246" s="166" t="inlineStr"/>
      <c r="D246" s="166" t="inlineStr">
        <is>
          <t>ปริมาณการใช้ &gt; 500 mg</t>
        </is>
      </c>
      <c r="E246" s="166" t="inlineStr">
        <is>
          <t>มี therapeutic index แคบ</t>
        </is>
      </c>
      <c r="F246" s="166" t="inlineStr">
        <is>
          <t>สามารถขับออกทางอุจจาระได้</t>
        </is>
      </c>
      <c r="G246" s="166" t="inlineStr">
        <is>
          <t>ยามีค่าครึ่งชีวิตยาว</t>
        </is>
      </c>
      <c r="H246" s="166" t="inlineStr">
        <is>
          <t>ยามีค่าการละลายต่ำ</t>
        </is>
      </c>
      <c r="I246" s="165" t="inlineStr">
        <is>
          <t>2</t>
        </is>
      </c>
      <c r="J246" s="166" t="inlineStr">
        <is>
          <t>✅ คำตอบที่ถูกต้อง: ข้อ ข. มี therapeutic index แคบ
🎯 ทำไมข้อนี้ถึงถูก: ในทางเภสัชกรรม รูปแบบยาออกฤทธิ์เนิ่น (Sustained release / Extended release) มีเป้าหมายสำคัญเพื่อควบคุมระดับความเข้มข้นของยาในพลาสมาให้คงที่สม่ำเสมอ ลดความผันผวนระหว่างจุดสูงสุดและจุดต่ำสุด (peak-to-trough fluctuations) ซึ่งจำเป็นและเป็นประโยชน์อย่างยิ่งสำหรับยาที่มีดัชนีการรักษาแคบ (narrow therapeutic index เช่น theophylline, lithium, carbamazepine) เพื่อป้องกันระดับยาเกินจนเกิดพิษหรือต่ำเกินไปจนไม่ได้ผลการรักษา (หมายเหตุ: ในแง่เภสัชจลนศาสตร์ทั่วไป ยาที่เหมาะทำ SR ควรมีค่าครึ่งชีวิตสั้นถึงปานกลาง 2-8 ชั่วโมง แต่ตัวเลือกอื่นผิดชัดเจน)
🔍 ข้ออื่นผิดเพราะอะไร:
• ข้อ ก.: ปริมาณการใช้ที่มากกว่า 500-1000 mg ไม่เหมาะในการทำ sustained release เพราะขนาดยารวมต่อเม็ดจะใหญ่เกินไปจนผู้ป่วยไม่สามารถกลืนได้
• ข้อ ค.: การขับออกทางอุจจาระไม่ใช่คุณสมบัติทางเภสัชจลนศาสตร์ที่จำเป็นหรือเป็นเกณฑ์ในการออกแบบยา sustained release
• ข้อ ง.: ยาที่มีค่าครึ่งชีวิตยาวอยู่แล้ว (เช่น t1/2 &gt; 12-24 ชั่วโมง) สามารถรับประทานวันละครั้งได้ตามธรรมชาติอยู่แล้ว จึงไม่มีความจำเป็นต้องนำมาทำเป็น sustained release
• ข้อ จ.: ยาที่มีค่าการละลายต่ำมาก (very low solubility) จะมีอัตราการละลายเป็น rate-limiting step อยู่แล้ว ทำให้ยากต่อการออกแบบระบบนำส่งแบบ sustained release</t>
        </is>
      </c>
      <c r="K246" s="166" t="inlineStr"/>
      <c r="L246" s="166" t="inlineStr">
        <is>
          <t>Solid Dosage Forms</t>
        </is>
      </c>
      <c r="M246" s="166" t="inlineStr">
        <is>
          <t>Tablet Manufacturing</t>
        </is>
      </c>
      <c r="N246" s="165" t="inlineStr">
        <is>
          <t>Product</t>
        </is>
      </c>
      <c r="O246" s="166" t="inlineStr">
        <is>
          <t>[SOURCE: Pharma Plus เล่มม่วง 2 - ข้อสอบย้อนหลัง PLE-CC1 ปี 2564 วันที่ 1 ข้อ 104]</t>
        </is>
      </c>
      <c r="P246" s="165" t="inlineStr">
        <is>
          <t>ข้อสอบเก่า</t>
        </is>
      </c>
      <c r="Q246" s="165" t="inlineStr">
        <is>
          <t>2564</t>
        </is>
      </c>
      <c r="R246" s="165" t="inlineStr"/>
    </row>
    <row r="247" ht="24" customHeight="1" s="49">
      <c r="A247" s="165" t="n">
        <v>245</v>
      </c>
      <c r="B247" s="166" t="inlineStr">
        <is>
          <t>ข้อใดไม่ใช่เทคนิค ในการทำยาที่ดูดซึมผ่านผิวหนัง</t>
        </is>
      </c>
      <c r="C247" s="166" t="inlineStr"/>
      <c r="D247" s="166" t="inlineStr">
        <is>
          <t>Passive diffusion</t>
        </is>
      </c>
      <c r="E247" s="166" t="inlineStr">
        <is>
          <t>Microneedle</t>
        </is>
      </c>
      <c r="F247" s="166" t="inlineStr">
        <is>
          <t>Iontophoresis</t>
        </is>
      </c>
      <c r="G247" s="166" t="inlineStr">
        <is>
          <t>Permeable enhancer</t>
        </is>
      </c>
      <c r="H247" s="166" t="inlineStr">
        <is>
          <t>Gamma radiation</t>
        </is>
      </c>
      <c r="I247" s="165" t="inlineStr">
        <is>
          <t>5</t>
        </is>
      </c>
      <c r="J247" s="166" t="inlineStr">
        <is>
          <t>✅ คำตอบที่ถูกต้อง: ข้อ จ. Gamma radiation
🎯 ทำไมข้อนี้ถึงถูก: รังสีแกมมา (Gamma radiation) เป็นวิธีการทำให้ปราศจากเชื้อ (Radiation sterilization) หรือใช้ในการบำบัดรักษาทางรังสีวิทยา ไม่ใช่เทคนิคหรือวิธีการเพิ่มการดูดซึมยาผ่านผิวหนัง (Transdermal Drug Delivery Enhancement)
🔍 ข้ออื่นผิดเพราะอะไร:
• ข้อ ก.: Passive diffusion เป็นการแพร่ผ่านชั้นผิวหนังตามความแตกต่างของความเข้มข้น ซึ่งเป็นกลไกพื้นฐานดั้งเดิมของแผ่นแปะผิวหนัง
• ข้อ ข.: Microneedle เป็นเทคโนโลยีเข็มขนาดจิ๋วที่เจาะผ่านชั้นขี้ไคล (stratum corneum) เพื่อเพิ่มการนำส่งยาโมเลกุลใหญ่ผ่านผิวหนัง
• ข้อ ค.: Iontophoresis เป็นเทคนิคการใช้กระแสไฟฟ้าขนาดต่ำช่วยผลักดันยาที่มีประจุให้ซึมผ่านผิวหนังได้ดียิ่งขึ้น
• ข้อ ง.: Chemical permeation enhancers (สารเพิ่มการซึมผ่าน) เช่น ethanol, propylene glycol, oleic acid ใช้รบกวนชั้นลิพิดเพื่อเพิ่มการซึมผ่านของตัวยา</t>
        </is>
      </c>
      <c r="K247" s="166" t="inlineStr"/>
      <c r="L247" s="166" t="inlineStr">
        <is>
          <t>Solid Dosage Forms</t>
        </is>
      </c>
      <c r="M247" s="166" t="inlineStr">
        <is>
          <t>Tablet Manufacturing</t>
        </is>
      </c>
      <c r="N247" s="165" t="inlineStr">
        <is>
          <t>Product</t>
        </is>
      </c>
      <c r="O247" s="166" t="inlineStr">
        <is>
          <t>[SOURCE: Pharma Plus เล่มม่วง 2 - ข้อสอบย้อนหลัง PLE-CC1 ปี 2564 วันที่ 1 ข้อ 105]</t>
        </is>
      </c>
      <c r="P247" s="165" t="inlineStr">
        <is>
          <t>ข้อสอบเก่า</t>
        </is>
      </c>
      <c r="Q247" s="165" t="inlineStr">
        <is>
          <t>2564</t>
        </is>
      </c>
      <c r="R247" s="165" t="inlineStr"/>
    </row>
    <row r="248" ht="24" customHeight="1" s="49">
      <c r="A248" s="165" t="n">
        <v>246</v>
      </c>
      <c r="B248" s="166" t="inlineStr">
        <is>
          <t>ข้อใดต่อไปนี้ผิด</t>
        </is>
      </c>
      <c r="C248" s="166" t="inlineStr"/>
      <c r="D248" s="166" t="inlineStr">
        <is>
          <t>เอา semisolid ไปแช่แข็ง</t>
        </is>
      </c>
      <c r="E248" s="166" t="inlineStr">
        <is>
          <t>เก็บ ยาเม็ด ที่อุณหภูมิห้อง</t>
        </is>
      </c>
      <c r="F248" s="166" t="inlineStr">
        <is>
          <t>เก็บ วัคซีน พิษสุนัขบ้า ในตู้เย็นช่อง ธรรมดา</t>
        </is>
      </c>
      <c r="G248" s="166" t="inlineStr">
        <is>
          <t>เก็บ ยาน้ำ ferrous sulfate ในภาชนะกันแสง</t>
        </is>
      </c>
      <c r="H248" s="166" t="inlineStr">
        <is>
          <t>เก็บ ยา effervescent ใน airtight container</t>
        </is>
      </c>
      <c r="I248" s="165" t="inlineStr">
        <is>
          <t>1</t>
        </is>
      </c>
      <c r="J248" s="166" t="inlineStr">
        <is>
          <t>✅ คำตอบที่ถูกต้อง: ข้อ ก. เอา semisolid ไปแช่แข็ง
🎯 ทำไมข้อนี้ถึงถูก: ยาเตรียมกึ่งแข็ง (Semisolid preparations เช่น ครีม เจล ขี้ผึ้ง) ห้ามนำไปแช่แข็ง (Do not freeze) โดยเด็ดขาด เพราะการแช่แข็งจะทำให้โครงสร้างของอิมัลชันหรือร่างแหเจลสูญเสียสภาพ เกิดการแยกชั้น (breaking / phase separation) เกิดผลึกยาตกตะกอน และสูญเสียความคงตัวทางกายภาพอย่างถาวร
🔍 ข้ออื่นผิดเพราะอะไร:
• ข้อ ข.: การเก็บยาเม็ดส่วนใหญ่ไว้ที่อุณหภูมิห้องควบคุม (Controlled room temperature 20-25 องศาเซลเซียส หรือไม่เกิน 30 องศาเซลเซียส) เป็นคำแนะนำมาตรฐานที่ถูกต้อง
• ข้อ ค.: วัคซีนป้องกันโรคพิษสุนัขบ้า (Rabies vaccine) เป็นชีววัตถุที่ต้องเก็บรักษาในระบบลูกโซ่ความเย็น (cold chain) อุณหภูมิ 2-8 องศาเซลเซียสในตู้เย็นช่องธรรมดา ห้ามแช่แข็ง
• ข้อ ง.: ยาน้ำ Ferrous sulfate ไวต่อแสงและเกิดการออกซิเดชันเป็น ferric ได้ง่าย จึงต้องเก็บในภาชนะป้องกันแสง (light-resistant container)
• ข้อ จ.: ยาเม็ดฟู่ (Effervescent tablets) ไวต่อความชื้นมากและจะเกิดปฏิกิริยาสร้างก๊าซ จึงต้องเก็บในภาชนะปิดสนิทป้องกันอากาศและความชื้น (airtight container)</t>
        </is>
      </c>
      <c r="K248" s="166" t="inlineStr"/>
      <c r="L248" s="166" t="inlineStr">
        <is>
          <t>Solid Dosage Forms</t>
        </is>
      </c>
      <c r="M248" s="166" t="inlineStr">
        <is>
          <t>Tablet Manufacturing</t>
        </is>
      </c>
      <c r="N248" s="165" t="inlineStr">
        <is>
          <t>Product</t>
        </is>
      </c>
      <c r="O248" s="166" t="inlineStr">
        <is>
          <t>[SOURCE: Pharma Plus เล่มม่วง 2 - ข้อสอบย้อนหลัง PLE-CC1 ปี 2564 วันที่ 1 ข้อ 107]</t>
        </is>
      </c>
      <c r="P248" s="165" t="inlineStr">
        <is>
          <t>ข้อสอบเก่า</t>
        </is>
      </c>
      <c r="Q248" s="165" t="inlineStr">
        <is>
          <t>2564</t>
        </is>
      </c>
      <c r="R248" s="165" t="inlineStr"/>
    </row>
    <row r="249" ht="24" customHeight="1" s="49">
      <c r="A249" s="165" t="n">
        <v>247</v>
      </c>
      <c r="B249" s="166" t="inlineStr">
        <is>
          <t>ยาเปลี่ยนสีจากปฏิกิริยา oxidation ควรเติมสารใด</t>
        </is>
      </c>
      <c r="C249" s="166" t="inlineStr"/>
      <c r="D249" s="166" t="inlineStr">
        <is>
          <t>PEG</t>
        </is>
      </c>
      <c r="E249" s="166" t="inlineStr">
        <is>
          <t>Glycerin</t>
        </is>
      </c>
      <c r="F249" s="166" t="inlineStr">
        <is>
          <t>Sodium metabisulfite</t>
        </is>
      </c>
      <c r="G249" s="166" t="inlineStr">
        <is>
          <t>Benzalkonium cl</t>
        </is>
      </c>
      <c r="H249" s="166" t="inlineStr">
        <is>
          <t>Cyclodextrin</t>
        </is>
      </c>
      <c r="I249" s="165" t="inlineStr">
        <is>
          <t>3</t>
        </is>
      </c>
      <c r="J249" s="166" t="inlineStr">
        <is>
          <t>✅ คำตอบที่ถูกต้อง: ข้อ ค. Sodium metabisulfite
🎯 ทำไมข้อนี้ถึงถูก: โซเดียมเมทาไบซัลไฟต์ (Sodium metabisulfite) เป็นสารต้านออกซิเดชันชนิดละลายน้ำ (water-soluble antioxidant / reducing agent) ที่นิยมใช้อย่างแพร่หลายในตำรับยาที่เป็นกรดอ่อนถึงเป็นกลาง เพื่อป้องกันการสลายตัวและการเปลี่ยนสีของตัวยาสำคัญที่ไวต่อปฏิกิริยาออกซิเดชัน (oxidation degradation and discoloration)
🔍 ข้ออื่นผิดเพราะอะไร:
• ข้อ ก.: PEG (Polyethylene glycol) ทำหน้าที่เป็นตัวทำละลายร่วม (co-solvent) หรือสารเพิ่มความหนืด
• ข้อ ข.: Glycerin ทำหน้าที่เป็น co-solvent, humectant, sweetener หรือ plasticizer
• ข้อ ง.: Benzalkonium chloride เป็นสารลดแรงตึงผิวประจุบวกที่ทำหน้าที่เป็นสารกันเสียต้านจุลชีพ (antimicrobial preservative)
• ข้อ จ.: Cyclodextrin ทำหน้าที่เป็นสารสร้างสารประกอบเชิงซ้อนเพื่อเพิ่มการละลาย (complexing agent)</t>
        </is>
      </c>
      <c r="K249" s="166" t="inlineStr"/>
      <c r="L249" s="166" t="inlineStr">
        <is>
          <t>Solid Dosage Forms</t>
        </is>
      </c>
      <c r="M249" s="166" t="inlineStr">
        <is>
          <t>Tablet Manufacturing</t>
        </is>
      </c>
      <c r="N249" s="165" t="inlineStr">
        <is>
          <t>Product</t>
        </is>
      </c>
      <c r="O249" s="166" t="inlineStr">
        <is>
          <t>[SOURCE: Pharma Plus เล่มม่วง 2 - ข้อสอบย้อนหลัง PLE-CC1 ปี 2564 วันที่ 1 ข้อ 108]</t>
        </is>
      </c>
      <c r="P249" s="165" t="inlineStr">
        <is>
          <t>ข้อสอบเก่า</t>
        </is>
      </c>
      <c r="Q249" s="165" t="inlineStr">
        <is>
          <t>2564</t>
        </is>
      </c>
      <c r="R249" s="165" t="inlineStr"/>
    </row>
    <row r="250" ht="24" customHeight="1" s="49">
      <c r="A250" s="165" t="n">
        <v>248</v>
      </c>
      <c r="B250" s="166" t="inlineStr">
        <is>
          <t>[สารช่วยในตำรับยาเม็ด (Tablet Excipients)]
การกำหนดบทบาทหน้าที่ของสารปรุงแต่งทางเภสัชกรรมในตำรับยาเม็ด
คำถาม: Sodium starch glycolate ทำหน้าที่อะไรในตำรับ</t>
        </is>
      </c>
      <c r="C250" s="166" t="inlineStr"/>
      <c r="D250" s="166" t="inlineStr">
        <is>
          <t>Diluent</t>
        </is>
      </c>
      <c r="E250" s="166" t="inlineStr">
        <is>
          <t>Glidant</t>
        </is>
      </c>
      <c r="F250" s="166" t="inlineStr">
        <is>
          <t>Disintegrating</t>
        </is>
      </c>
      <c r="G250" s="166" t="inlineStr">
        <is>
          <t>Binder</t>
        </is>
      </c>
      <c r="H250" s="166" t="inlineStr">
        <is>
          <t>Lubricant</t>
        </is>
      </c>
      <c r="I250" s="165" t="inlineStr">
        <is>
          <t>3</t>
        </is>
      </c>
      <c r="J250" s="166" t="inlineStr">
        <is>
          <t>✅ คำตอบที่ถูกต้อง: ข้อ ค. Disintegrating
🎯 ทำไมข้อนี้ถึงถูก:
Sodium starch glycolate (SSG หรือ Primojel, Explotab) เป็นสารช่วยแตกกระจายตัวประสิทธิภาพสูง (Superdisintegrant) ออกฤทธิ์โดยการดูดซับน้ำและพองตัวอย่างรวดเร็ว (rapid swelling) ทำให้เม็ดยาแตกตัวและปลดปล่อยตัวยาสำคัญได้อย่างมีประสิทธิภาพ
🔍 ข้ออื่นผิดเพราะอะไร:
• ข้อ ก. Diluent: สารเพิ่มปริมาณ เช่น lactose, microcrystalline cellulose, dicalcium phosphate
• ข้อ ข. Glidant: สารช่วยการไหล เช่น colloidal silicon dioxide (Aerosil), talc
• ข้อ ง. Binder: สารยึดเกาะ เช่น povidone (PVP), starch paste, hydroxypropyl methylcellulose (HPMC)
• ข้อ จ. Lubricant: สารหล่อลื่น เช่น magnesium stearate, stearic acid, sodium stearyl fumarate</t>
        </is>
      </c>
      <c r="K250" s="166" t="inlineStr"/>
      <c r="L250" s="166" t="inlineStr">
        <is>
          <t>Solid Dosage Forms</t>
        </is>
      </c>
      <c r="M250" s="166" t="inlineStr">
        <is>
          <t>Tablet Manufacturing</t>
        </is>
      </c>
      <c r="N250" s="165" t="inlineStr">
        <is>
          <t>Product</t>
        </is>
      </c>
      <c r="O250" s="166" t="inlineStr">
        <is>
          <t>[SOURCE: Pharma Plus เล่มม่วง 2 - ข้อสอบย้อนหลัง PLE-CC1 ปี 2564 วันที่ 2 ข้อ 13]</t>
        </is>
      </c>
      <c r="P250" s="165" t="inlineStr">
        <is>
          <t>ข้อสอบเก่า</t>
        </is>
      </c>
      <c r="Q250" s="165" t="inlineStr">
        <is>
          <t>2564</t>
        </is>
      </c>
      <c r="R250" s="165" t="inlineStr"/>
    </row>
    <row r="251" ht="24" customHeight="1" s="49">
      <c r="A251" s="165" t="n">
        <v>249</v>
      </c>
      <c r="B251" s="166" t="inlineStr">
        <is>
          <t>[ตำรับยาเคลือบฟิล์ม (Film Coating Formulation)]
โจทย์ให้ตำรับมา 1 ตำรับ เป็นตำรับยาเคลือบฟิล์ม
Macrogels 30 30 g
Macrogels 50 50 g
Titanium dioxide
PEG 4000 5 g
ถามว่า PEG 4000 ทำหน้าที่อะไร
คำถาม: โจทย์ให้ตำรับมา 1 ตำรับ เป็นตำรับยาเคลือบฟิล์ม (จำปริมาณไม่ได้ แต่ประมาณนี้แหละ)
Macrogels 30 30 g
Macrogels 50 50 g
Titanium dioxide
PEG4000 5 g
ถามว่า PEG4000 ทำหน้าที่อะไร</t>
        </is>
      </c>
      <c r="C251" s="166" t="inlineStr"/>
      <c r="D251" s="166" t="inlineStr">
        <is>
          <t>Cosolvent</t>
        </is>
      </c>
      <c r="E251" s="166" t="inlineStr">
        <is>
          <t>Opacify</t>
        </is>
      </c>
      <c r="F251" s="166" t="inlineStr">
        <is>
          <t>Plasticizer</t>
        </is>
      </c>
      <c r="G251" s="166" t="inlineStr">
        <is>
          <t>Emulsifier</t>
        </is>
      </c>
      <c r="H251" s="166" t="inlineStr">
        <is>
          <t>Film coat resin</t>
        </is>
      </c>
      <c r="I251" s="165" t="inlineStr">
        <is>
          <t>3</t>
        </is>
      </c>
      <c r="J251" s="166" t="inlineStr">
        <is>
          <t>✅ คำตอบที่ถูกต้อง: ข้อ ค. Plasticizer
🎯 ทำไมข้อนี้ถึงถูก:
Polyethylene glycol โมเลกุลสูง เช่น PEG 4000 (หรือ PEG 6000) ในตำรับยาเคลือบฟิล์มเม็ดยาทำหน้าที่เป็น Plasticizer (สารช่วยเพิ่มความยืดหยุ่นของฟิล์ม) ช่วยลดอุณหภูมิการเปลี่ยนสถานะคล้ายแก้ว (glass transition temperature: Tg) และลดความเปราะแตกของแผ่นฟิล์มเคลือบ ทำให้ฟิล์มมีความเหนียว ยืดหยุ่น และเคลือบติดแน่นกับผิวเม็ดยาได้ดียิ่งขึ้น
🔍 ข้ออื่นผิดเพราะอะไร:
• ข้อ ก. Cosolvent: ตัวทำละลายร่วม เช่น alcohol, propylene glycol มักใช้ในยาน้ำเพื่อช่วยละลายตัวยาสำคัญ
• ข้อ ข. Opacify: สารเพิ่มความทึบแสงในตำรับเคลือบฟิล์มคือ Titanium dioxide ไม่ใช่ PEG 4000
• ข้อ ง. Emulsifier: สารก่ออิมัลชันในตำรับของเหลวแยกชั้น
• ข้อ จ. Film coat resin: สารก่อฟิล์มหลัก (film-forming polymer) ในตำรับมักเป็น cellulose derivatives หรือ polyacrylates</t>
        </is>
      </c>
      <c r="K251" s="166" t="inlineStr"/>
      <c r="L251" s="166" t="inlineStr">
        <is>
          <t>Solid Dosage Forms</t>
        </is>
      </c>
      <c r="M251" s="166" t="inlineStr">
        <is>
          <t>Tablet Coating</t>
        </is>
      </c>
      <c r="N251" s="165" t="inlineStr">
        <is>
          <t>Product</t>
        </is>
      </c>
      <c r="O251" s="166" t="inlineStr">
        <is>
          <t>[SOURCE: Pharma Plus เล่มม่วง 2 - ข้อสอบย้อนหลัง PLE-CC1 ปี 2564 วันที่ 2 ข้อ 32]</t>
        </is>
      </c>
      <c r="P251" s="165" t="inlineStr">
        <is>
          <t>ข้อสอบเก่า</t>
        </is>
      </c>
      <c r="Q251" s="165" t="inlineStr">
        <is>
          <t>2564</t>
        </is>
      </c>
      <c r="R251" s="165" t="inlineStr"/>
    </row>
    <row r="252" ht="24" customHeight="1" s="49">
      <c r="A252" s="165" t="n">
        <v>250</v>
      </c>
      <c r="B252" s="166" t="inlineStr">
        <is>
          <t>ควรใช้ polymer ใดเคลือบ pellet ในรูปแบบ enteric coated</t>
        </is>
      </c>
      <c r="C252" s="166" t="inlineStr"/>
      <c r="D252" s="166" t="inlineStr">
        <is>
          <t>Shellac</t>
        </is>
      </c>
      <c r="E252" s="166" t="inlineStr">
        <is>
          <t>Hypromellose</t>
        </is>
      </c>
      <c r="F252" s="166" t="inlineStr">
        <is>
          <t>Polyvinyl alcohol</t>
        </is>
      </c>
      <c r="G252" s="166" t="inlineStr">
        <is>
          <t>Carboxy methyl cellulose</t>
        </is>
      </c>
      <c r="H252" s="166" t="inlineStr">
        <is>
          <t>Polyvinyl acetate phthalate</t>
        </is>
      </c>
      <c r="I252" s="165" t="inlineStr">
        <is>
          <t>5</t>
        </is>
      </c>
      <c r="J252" s="166" t="inlineStr">
        <is>
          <t>✅ คำตอบที่ถูกต้อง: ข้อ จ. Polyvinyl acetate phthalate
🎯 ทำไมข้อนี้ถึงถูก:
Polyvinyl acetate phthalate (PVAP) เป็น synthetic enteric polymer ที่มีหมู่ phthalate ทำให้ไม่ละลายในสภาวะกรดของกระเพาะอาหาร (pH ต่ำ) แต่จะละลายได้ดีในลำไส้เล็กที่ pH &gt;= 5.0 จึงนิยมใช้เคลือบ enteric-coated pellets หรือ tablets ได้อย่างแม่นยำและเสถียรกว่า shellac
🔍 ข้ออื่นผิดเพราะอะไร:
• • ข้อ ก.: แม้ Shellac จะมีคุณสมบัติ enteric ตามธรรมชาติ แต่เป็น natural resin ที่มีความแปรปรวนของคุณภาพสูงและเกิด polymerization แข็งตัวเมื่อเก็บไว้นาน ทำให้การละลายเปลี่ยนไป ปัจจุบันจึงไม่นิยมใช้ในกระบวนการผลิตสมัยใหม่เท่า synthetic polymers เช่น PVAP
• ข้อ ข.: Hypromellose (HPMC) เป็น water-soluble polymer ละลายได้ในทุกช่วง pH ใช้ทำ non-enteric film coating หรือ hydrophilic matrix
• ข้อ ค.: Polyvinyl alcohol (PVA) เป็น water-soluble polymer ใช้ทำ conventional film coating ละลายได้ในกระเพาะอาหาร
• ข้อ ง.: Carboxymethylcellulose (CMC) ละลายในน้ำได้ ใช้เป็น binder หรือ disintegrant ไม่ใช่ enteric coating polymer</t>
        </is>
      </c>
      <c r="K252" s="166" t="inlineStr">
        <is>
          <t>Modified-Release Dosage Forms</t>
        </is>
      </c>
      <c r="L252" s="166" t="inlineStr">
        <is>
          <t>Solid Dosage Forms</t>
        </is>
      </c>
      <c r="M252" s="166" t="inlineStr">
        <is>
          <t>Tablet Coating</t>
        </is>
      </c>
      <c r="N252" s="165" t="inlineStr">
        <is>
          <t>Product</t>
        </is>
      </c>
      <c r="O252" s="166" t="inlineStr">
        <is>
          <t>ข้อสอบเก่า</t>
        </is>
      </c>
      <c r="P252" s="165" t="inlineStr">
        <is>
          <t>ข้อสอบเก่า</t>
        </is>
      </c>
      <c r="Q252" s="165" t="inlineStr">
        <is>
          <t>2565</t>
        </is>
      </c>
      <c r="R252" s="165" t="inlineStr"/>
    </row>
    <row r="253" ht="24" customHeight="1" s="49">
      <c r="A253" s="165" t="n">
        <v>251</v>
      </c>
      <c r="B253" s="166" t="inlineStr">
        <is>
          <t>สารใดใช้สำหรับการเตรียม matrix sustained release tablets</t>
        </is>
      </c>
      <c r="C253" s="166" t="inlineStr"/>
      <c r="D253" s="166" t="inlineStr">
        <is>
          <t>PEG 400</t>
        </is>
      </c>
      <c r="E253" s="166" t="inlineStr">
        <is>
          <t>Lactose</t>
        </is>
      </c>
      <c r="F253" s="166" t="inlineStr">
        <is>
          <t>Sucralose</t>
        </is>
      </c>
      <c r="G253" s="166" t="inlineStr">
        <is>
          <t>Polysorbate</t>
        </is>
      </c>
      <c r="H253" s="166" t="inlineStr">
        <is>
          <t>Hypromellose</t>
        </is>
      </c>
      <c r="I253" s="165" t="inlineStr">
        <is>
          <t>5</t>
        </is>
      </c>
      <c r="J253" s="166" t="inlineStr">
        <is>
          <t>✅ คำตอบที่ถูกต้อง: ข้อ จ. Hypromellose
🎯 ทำไมข้อนี้ถึงถูก:
Hypromellose (Hydroxypropyl methylcellulose, HPMC) เป็น hydrophilic polymer มาตรฐานที่ใช้เป็น matrix-forming agent ในการผลิต hydrophilic matrix sustained release tablets โดยเมื่อสัมผัสกับทางเดินอาหารจะพองตัวเกิดเป็นชั้นเจลหนา (viscous gel layer) ควบคุมการแพร่และการปลดปล่อยตัวยาอย่างช้าๆ
🔍 ข้ออื่นผิดเพราะอะไร:
• • ข้อ ก.: PEG 400 เป็นของเหลว ทำหน้าที่เป็น co-solvent หรือ plasticizer ไม่สามารถขึ้นรูปเป็น matrix sustained release tablet ได้
• ข้อ ข.: Lactose เป็น water-soluble diluent (สารเพิ่มปริมาณ) ละลายน้ำเร็ว ไม่ช่วยชะลอการปลดปล่อยยา
• ข้อ ค.: Sucralose เป็น artificial sweetener (สารให้ความหวาน) ไม่มีสมบัติชะลอการปลดปล่อยยา
• ข้อ ง.: Polysorbate (Tween) เป็น surfactant ทำหน้าที่เป็น solubilizer หรือ emulsifier</t>
        </is>
      </c>
      <c r="K253" s="166" t="inlineStr">
        <is>
          <t>Modified-Release Dosage Forms</t>
        </is>
      </c>
      <c r="L253" s="166" t="inlineStr">
        <is>
          <t>Solid Dosage Forms</t>
        </is>
      </c>
      <c r="M253" s="166" t="inlineStr">
        <is>
          <t>Tablet Manufacturing</t>
        </is>
      </c>
      <c r="N253" s="165" t="inlineStr">
        <is>
          <t>Product</t>
        </is>
      </c>
      <c r="O253" s="166" t="inlineStr">
        <is>
          <t>ข้อสอบเก่า</t>
        </is>
      </c>
      <c r="P253" s="165" t="inlineStr">
        <is>
          <t>ข้อสอบเก่า</t>
        </is>
      </c>
      <c r="Q253" s="165" t="inlineStr">
        <is>
          <t>2565</t>
        </is>
      </c>
      <c r="R253" s="165" t="inlineStr"/>
    </row>
    <row r="254" ht="24" customHeight="1" s="49">
      <c r="A254" s="165" t="n">
        <v>252</v>
      </c>
      <c r="B254" s="166" t="inlineStr">
        <is>
          <t>[กรณีศึกษา]
จากภาพยาเม็ดเกิดปัญหาการกะเทาะที่ขอบ (edge damage/chipping)
คำถาม: ยาเม็ดดังภาพเกิดปัญหาใด</t>
        </is>
      </c>
      <c r="C254" s="166" t="inlineStr"/>
      <c r="D254" s="166" t="inlineStr">
        <is>
          <t>Capping</t>
        </is>
      </c>
      <c r="E254" s="166" t="inlineStr">
        <is>
          <t>Chipping</t>
        </is>
      </c>
      <c r="F254" s="166" t="inlineStr">
        <is>
          <t>Twinning</t>
        </is>
      </c>
      <c r="G254" s="166" t="inlineStr">
        <is>
          <t>Bridging</t>
        </is>
      </c>
      <c r="H254" s="166" t="inlineStr">
        <is>
          <t>Cracking</t>
        </is>
      </c>
      <c r="I254" s="165" t="inlineStr">
        <is>
          <t>2</t>
        </is>
      </c>
      <c r="J254" s="166" t="inlineStr">
        <is>
          <t>✅ คำตอบที่ถูกต้อง: ข้อ ข. Chipping
🎯 ทำไมข้อนี้ถึงถูก:
ปัญหาขอบเม็ดยาแตก บิ่น หรือกะเทาะหลุดออกไปบางส่วนระหว่างกระบวนการตอกหรือการเคลือบยาเม็ด เรียกว่า Chipping ซึ่งมักเกิดจาก punch face สึกหรอ หรือแกรนูลแห้งเกินไป
🔍 ข้ออื่นผิดเพราะอะไร:
• ข้อ ก.: Capping คือการที่ส่วนยอดบนสุดหรือล่างสุดของเม็ดยาหลุดแยกออกจากตัวเม็ดยาเป็นแผ่นหมวก
• ข้อ ค.: Twinning คือข้อบกพร่องในการเคลือบเม็ดยาที่เม็ดยา 2 เม็ดติดประกบกันเป็นคู่
• ข้อ ง.: Bridging คือปัญหาในการเคลือบยาเม็ดที่ฟิล์มเคลือบขึงตึงข้ามร่องอักษรบนผิวเม็ดยาจนบดบังลวดลาย
• ข้อ จ.: Cracking คือการเกิดรอยแตกร้าวขนาดเล็กบนพื้นผิวหรือขอบของเม็ดยา</t>
        </is>
      </c>
      <c r="K254" s="166" t="inlineStr">
        <is>
          <t>Tablet Manufacturing Defects</t>
        </is>
      </c>
      <c r="L254" s="166" t="inlineStr">
        <is>
          <t>Solid Dosage Forms</t>
        </is>
      </c>
      <c r="M254" s="166" t="inlineStr">
        <is>
          <t>Tablet Defects</t>
        </is>
      </c>
      <c r="N254" s="165" t="inlineStr">
        <is>
          <t>Product</t>
        </is>
      </c>
      <c r="O254" s="166" t="inlineStr">
        <is>
          <t>ข้อสอบเก่า</t>
        </is>
      </c>
      <c r="P254" s="165" t="inlineStr">
        <is>
          <t>ข้อสอบเก่า</t>
        </is>
      </c>
      <c r="Q254" s="165" t="inlineStr">
        <is>
          <t>2565</t>
        </is>
      </c>
      <c r="R254" s="165" t="inlineStr"/>
    </row>
    <row r="255" ht="24" customHeight="1" s="49">
      <c r="A255" s="165" t="n">
        <v>253</v>
      </c>
      <c r="B255" s="166" t="inlineStr">
        <is>
          <t>เทคนิคหรือวิธีการใดที่มีประโยชน์น้อยที่สุดในการวิเคราะห์ dry powder inhaler</t>
        </is>
      </c>
      <c r="C255" s="166" t="inlineStr"/>
      <c r="D255" s="166" t="inlineStr">
        <is>
          <t>DEM</t>
        </is>
      </c>
      <c r="E255" s="166" t="inlineStr">
        <is>
          <t>Compressibility</t>
        </is>
      </c>
      <c r="F255" s="166" t="inlineStr">
        <is>
          <t>Vapor pressure</t>
        </is>
      </c>
      <c r="G255" s="166" t="inlineStr">
        <is>
          <t>X-ray powder diffraction</t>
        </is>
      </c>
      <c r="H255" s="166" t="inlineStr">
        <is>
          <t>Differential Scanning Calorimetry</t>
        </is>
      </c>
      <c r="I255" s="165" t="inlineStr">
        <is>
          <t>3</t>
        </is>
      </c>
      <c r="J255" s="166" t="inlineStr">
        <is>
          <t>✅ คำตอบที่ถูกต้อง: ข้อ ค. Vapor pressure
🎯 ทำไมข้อนี้ถึงถูก:
Dry powder inhaler (DPI) เป็นระบบผงยาแห้งที่อาศัยแรงสูดของผู้ป่วยในการนำส่งยา ไม่มีสารขับดัน (propellant) ดังนั้นการวัดความดันไอ (Vapor pressure) จึงไม่มีประโยชน์ในการควบคุมคุณภาพผงยาแห้ง (เป็นคุณสมบัติจำเพาะของ pMDI)
🔍 ข้ออื่นผิดเพราะอะไร:
• ข้อ ก.: Discrete Element Method (DEM) แบบจำลองพฤติกรรมการไหลและการกระจายตัวของอนุภาคผงยามีประโยชน์สูงในการพัฒนา DPI
• ข้อ ข.: Compressibility (Carr's index / Hausner ratio) มีความสำคัญอย่างยิ่งในการประเมิน flowability และ de-aggregation ของผงยา
• ข้อ ง.: X-ray powder diffraction (XRPD) ใช้ตรวจสอบสถานะผลึก (crystallinity) และ polymorph ของผงยา
• ข้อ จ.: Differential Scanning Calorimetry (DSC) ใช้ศึกษาคุณสมบัติทางความร้อนและความเข้ากันได้ของผงยากับสารตัวพา เช่น lactose</t>
        </is>
      </c>
      <c r="K255" s="166" t="inlineStr">
        <is>
          <t>Aerosols and Inhalation Dosage Forms</t>
        </is>
      </c>
      <c r="L255" s="166" t="inlineStr">
        <is>
          <t>Solid Dosage Forms</t>
        </is>
      </c>
      <c r="M255" s="166" t="inlineStr">
        <is>
          <t>Powders &amp; Granules</t>
        </is>
      </c>
      <c r="N255" s="165" t="inlineStr">
        <is>
          <t>Product</t>
        </is>
      </c>
      <c r="O255" s="166" t="inlineStr">
        <is>
          <t>ข้อสอบเก่า</t>
        </is>
      </c>
      <c r="P255" s="165" t="inlineStr">
        <is>
          <t>ข้อสอบเก่า</t>
        </is>
      </c>
      <c r="Q255" s="165" t="inlineStr">
        <is>
          <t>2565</t>
        </is>
      </c>
      <c r="R255" s="165" t="inlineStr"/>
    </row>
    <row r="256" ht="24" customHeight="1" s="49">
      <c r="A256" s="176" t="n">
        <v>254</v>
      </c>
      <c r="B256" t="inlineStr">
        <is>
          <t>สูตรตำรับยาผงแห้งสำหรับผสมน้ำแขวนตะกอน Azithromycin (Dry powder for oral suspension):
Azithromycin (as anhydrous base) 4.86% w/w, Colloidal silicon dioxide 0.49% w/w, Sucrose 93% w/w, Xanthan gum 0.16% w/w, Hydroxypropyl cellulose 0.12% w/w, Spray dried artificial flavors 0.49% w/w, Tribasic sodium phosphate dodecahydrate 0.8% w/w
จากข้อมูลสูตรตำรับข้างต้น ในระหว่างกระบวนการบรรจุผงยาลงขวด พบว่าน้ำหนักผงยาแต่ละขวดมีความแปรปรวนไม่สม่ำเสมอจากการไหลไม่ดี ควรพิจารณาปรับเพิ่มสารช่วยชนิดใดในตำรับ</t>
        </is>
      </c>
      <c r="D256" t="inlineStr">
        <is>
          <t>Colloidal silicon dioxide</t>
        </is>
      </c>
      <c r="E256" t="inlineStr">
        <is>
          <t>Xanthan gum</t>
        </is>
      </c>
      <c r="F256" t="inlineStr">
        <is>
          <t>Hydroxypropyl cellulose</t>
        </is>
      </c>
      <c r="G256" t="inlineStr">
        <is>
          <t>Spray dried artificial flavors</t>
        </is>
      </c>
      <c r="H256" t="inlineStr">
        <is>
          <t>Tribasic sodium phosphate dodecahydrate</t>
        </is>
      </c>
      <c r="I256" t="n">
        <v>1</v>
      </c>
      <c r="J256" t="inlineStr">
        <is>
          <t>✅ คำตอบที่ถูกต้อง: ข้อ ก. Colloidal silicon dioxide
🎯 ทำไมข้อนี้ถึงถูก: ความแปรปรวนของน้ำหนักผงยาในแต่ละขวด (weight variation) ในกระบวนการบรรจุ มีสาเหตุหลักมาจากการไหลของผงยาที่ไม่สม่ำเสมอ (poor powder flowability) ดังนั้นการเติมสารเพิ่มการไหล (glidant) เช่น Colloidal silicon dioxide (Aerosil) จะช่วยลดแรงเสียดทานระหว่างอนุภาค ทำให้ผงยาไหลได้เรียบสม่ำเสมอและบรรจุได้น้ำหนักคงที่
🔍 ข้ออื่นผิดเพราะอะไร:
•
ข
้
อ
ข
.
X
a
n
t
h
a
n
g
u
m
:
เ
ป
็
น
s
u
s
p
e
n
d
i
n
g
a
g
e
n
t
เ
พ
ิ
่
ม
ค
ว
า
ม
ห
น
ื
ด
เ
ม
ื
่
อ
ค
ื
น
ร
ู
ป
ด
้
ว
ย
น
้
ำ
ห
า
ก
เ
ต
ิ
ม
เ
พ
ิ
่
ม
ใ
น
ผ
ง
แ
ห
้
ง
อ
า
จ
ท
ำ
ใ
ห
้
ผ
ง
ย
า
เ
ห
น
ี
ย
ว
แ
ล
ะ
ล
ด
ก
า
ร
ไ
ห
ล
•
ข
้
อ
ค
.
H
y
d
r
o
x
y
p
r
o
p
y
l
c
e
l
l
u
l
o
s
e
:
เ
ป
็
น
โ
พ
ล
ิ
เ
ม
อ
ร
์
แ
ล
ะ
b
i
n
d
e
r
ไ
ม
่
ไ
ด
้
ช
่
ว
ย
แ
ก
้
ป
ั
ญ
ห
า
ก
า
ร
ไ
ห
ล
ข
อ
ง
ผ
ง
ย
า
ใ
น
ก
ร
ะ
บ
ว
น
ก
า
ร
บ
ร
ร
จ
ุ
ผ
ง
แ
ห
้
ง
•
ข
้
อ
ง
.
S
p
r
a
y
d
r
i
e
d
a
r
t
i
f
i
c
i
a
l
f
l
a
v
o
r
s
:
เ
ป
็
น
ส
า
ร
แ
ต
่
ง
ก
ล
ิ
่
น
ร
ส
ไ
ม
่
ม
ี
ผ
ล
ต
่
อ
ก
า
ร
ป
ร
ั
บ
ป
ร
ุ
ง
f
l
o
w
p
r
o
p
e
r
t
y
ข
อ
ง
ผ
ง
ย
า
•
ข
้
อ
จ
.
T
r
i
b
a
s
i
c
s
o
d
i
u
m
p
h
o
s
p
h
a
t
e
d
o
d
e
c
a
h
y
d
r
a
t
e
:
ท
ำ
ห
น
้
า
ท
ี
่
เ
ป
็
น
b
u
f
f
e
r
i
n
g
a
g
e
n
t
ค
ว
บ
ค
ุ
ม
p
H
เ
พ
ื
่
อ
ค
ว
า
ม
ค
ง
ต
ั
ว
ข
อ
ง
ต
ั
ว
ย
า
ไ
ม
่
ช
่
ว
ย
แ
ก
้
ป
ั
ญ
ห
า
ก
า
ร
ไ
ห
ล
ข
อ
ง
ผ
ง
ย
า</t>
        </is>
      </c>
      <c r="L256" t="inlineStr">
        <is>
          <t>Solid Dosage Forms</t>
        </is>
      </c>
      <c r="M256" t="inlineStr">
        <is>
          <t>Powders &amp; Granules</t>
        </is>
      </c>
      <c r="N256" t="inlineStr">
        <is>
          <t>Product</t>
        </is>
      </c>
      <c r="O256" t="inlineStr">
        <is>
          <t>[SOURCE: Mock Pharmtutor 2024 Set 1 ข้อ 39]</t>
        </is>
      </c>
      <c r="P256" t="inlineStr">
        <is>
          <t>ข้อสอบจำลอง</t>
        </is>
      </c>
      <c r="Q256" t="inlineStr">
        <is>
          <t>Mock Pharmtutor 2024</t>
        </is>
      </c>
      <c r="R256" t="inlineStr">
        <is>
          <t>CASE_PHARMTUTOR_AZITHRO_01</t>
        </is>
      </c>
    </row>
    <row r="257" ht="24" customHeight="1" s="49">
      <c r="A257" s="176" t="n">
        <v>255</v>
      </c>
      <c r="B257" t="inlineStr">
        <is>
          <t>จากสูตรตำรับ Etoricoxib 90 mg tablet ในระหว่างกระบวนผลิต พบว่าเม็ดยาติดสาก (sticking/picking) ควรเติมสารใดในตำรับเพิ่ม</t>
        </is>
      </c>
      <c r="D257" t="inlineStr">
        <is>
          <t>Calcium hydrogen phosphate (anhydrous)</t>
        </is>
      </c>
      <c r="E257" t="inlineStr">
        <is>
          <t>Microcrystalline cellulose</t>
        </is>
      </c>
      <c r="F257" t="inlineStr">
        <is>
          <t>Croscarmellose sodium</t>
        </is>
      </c>
      <c r="G257" t="inlineStr">
        <is>
          <t>Hypromellose</t>
        </is>
      </c>
      <c r="H257" t="inlineStr">
        <is>
          <t>Magnesium stearate</t>
        </is>
      </c>
      <c r="I257" t="n">
        <v>5</v>
      </c>
      <c r="J257" t="inlineStr">
        <is>
          <t>✅ คำตอบที่ถูกต้อง: ข้อ จ. Magnesium stearate
🎯 ทำไมข้อนี้ถึงถูก: ปัญหาเม็ดยาติดสาก (Sticking หรือ Picking) เกิดจากแรงเสียดทานและการยึดเกาะระหว่างผิวหน้าแกรนูลกับหน้าสาก การแก้ไขทำได้โดยการเพิ่มสารหล่อลื่น (anti-adherent / lubricant) ในตำรับ ซึ่งสารในสูตรที่ทำหน้าที่นี้คือ Magnesium stearate
🔍 ข้ออื่นผิดเพราะอะไร:
• ข้อ ก. (Calcium hydrogen phosphate): ทำหน้าที่เป็น insoluble diluent/filler ไม่ได้ช่วยลดการติดสาก
• ข้อ ข. (Microcrystalline cellulose): ทำหน้าที่เป็น direct compression diluent และ dry binder
• ข้อ ค. (Croscarmellose sodium): ทำหน้าที่เป็น superdisintegrant ช่วยในการแตกตัวของเม็ดยา
• ข้อ ง. (Hypromellose): ทำหน้าที่เป็น film-forming polymer หรือ binder การเติมเพิ่มอาจยิ่งทำให้เกิดการเหนียวเกาะติดสากมากขึ้น</t>
        </is>
      </c>
      <c r="L257" t="inlineStr">
        <is>
          <t>Solid Dosage Forms</t>
        </is>
      </c>
      <c r="M257" t="inlineStr">
        <is>
          <t>Tablet Defects</t>
        </is>
      </c>
      <c r="N257" t="inlineStr">
        <is>
          <t>Product</t>
        </is>
      </c>
      <c r="O257" t="inlineStr">
        <is>
          <t>[SOURCE: Mock Pharmtutor 2024 Set 1 ข้อ 103]</t>
        </is>
      </c>
      <c r="P257" t="inlineStr">
        <is>
          <t>ข้อสอบจำลอง</t>
        </is>
      </c>
      <c r="Q257" t="inlineStr">
        <is>
          <t>Mock Pharmtutor 2024</t>
        </is>
      </c>
    </row>
    <row r="258" ht="24" customHeight="1" s="49">
      <c r="A258" s="176" t="n">
        <v>256</v>
      </c>
      <c r="B258" t="inlineStr">
        <is>
          <t>เมื่อนำเม็ดยา Etoricoxib ไปทดสอบ disintegration test พบว่าไม่ผ่าน (เวลาแตกตัวนานเกินเกณฑ์) ควรเติมสารใดในตำรับเพิ่ม</t>
        </is>
      </c>
      <c r="D258" t="inlineStr">
        <is>
          <t>Calcium hydrogen phosphate (anhydrous)</t>
        </is>
      </c>
      <c r="E258" t="inlineStr">
        <is>
          <t>Microcrystalline cellulose</t>
        </is>
      </c>
      <c r="F258" t="inlineStr">
        <is>
          <t>Croscarmellose sodium</t>
        </is>
      </c>
      <c r="G258" t="inlineStr">
        <is>
          <t>Hypromellose</t>
        </is>
      </c>
      <c r="H258" t="inlineStr">
        <is>
          <t>Magnesium stearate</t>
        </is>
      </c>
      <c r="I258" t="n">
        <v>3</v>
      </c>
      <c r="J258" t="inlineStr">
        <is>
          <t>✅ คำตอบที่ถูกต้อง: ข้อ ค. Croscarmellose sodium
🎯 ทำไมข้อนี้ถึงถูก: การที่เม็ดยาไม่ผ่าน disintegration test แสดงว่าเม็ดยาแตกตัวช้าเกินไป ต้องเพิ่มสารช่วยแตกตัว (disintegrant / superdisintegrant) เพื่อช่วยดูดซับน้ำและพองตัว ซึ่งสารในตำรับที่ทำหน้าที่นี้คือ Croscarmellose sodium
🔍 ข้ออื่นผิดเพราะอะไร:
• ข้อ ก. (Calcium hydrogen phosphate): เป็นสารเพิ่มปริมาณที่ไม่ละลายน้ำ หากเพิ่มปริมาณอาจยิ่งทำให้การแตกตัวช้าลง
• ข้อ ข. (Microcrystalline cellulose): แม้มีคุณสมบัติช่วยแตกตัวได้บ้าง แต่หน้าที่หลักคือ filler/binder ประสิทธิภาพในการเร่งการแตกตัวไม่เทียบเท่า croscarmellose sodium
• ข้อ ง. (Hypromellose): เป็น polymer เพิ่มความหนืดหรือสารเคลือบฟิล์ม หากเพิ่มจะยิ่งชะลอการแทรกซึมของน้ำและทำให้เวลาแตกตัวนานขึ้น
• ข้อ จ. (Magnesium stearate): เป็น hydrophobic lubricant หากใส่มากเกินไปจะเคลือบผิวอนุภาค ขัดขวางการเปียกน้ำ และทำให้เม็ดยาแตกตัวช้าลงอย่างมาก</t>
        </is>
      </c>
      <c r="L258" t="inlineStr">
        <is>
          <t>Solid Dosage Forms</t>
        </is>
      </c>
      <c r="M258" t="inlineStr">
        <is>
          <t>Tablet Manufacturing</t>
        </is>
      </c>
      <c r="N258" t="inlineStr">
        <is>
          <t>Product</t>
        </is>
      </c>
      <c r="O258" t="inlineStr">
        <is>
          <t>[SOURCE: Mock Pharmtutor 2024 Set 1 ข้อ 104]</t>
        </is>
      </c>
      <c r="P258" t="inlineStr">
        <is>
          <t>ข้อสอบจำลอง</t>
        </is>
      </c>
      <c r="Q258" t="inlineStr">
        <is>
          <t>Mock Pharmtutor 2024</t>
        </is>
      </c>
    </row>
    <row r="259" ht="24" customHeight="1" s="49">
      <c r="A259" s="176" t="n">
        <v>257</v>
      </c>
      <c r="B259" t="inlineStr">
        <is>
          <t>จากสูตรตำรับ ข้อใดกล่าวถึงถูกต้องเกี่ยวกับ Etoricoxib 90 mg film-coated tablet</t>
        </is>
      </c>
      <c r="D259" t="inlineStr">
        <is>
          <t>มีน้ำหนักหลังเคลือบฟิล์มขึ้น 2 เท่า</t>
        </is>
      </c>
      <c r="E259" t="inlineStr">
        <is>
          <t>รูปร่างคงเดิมหลังเคลือบ</t>
        </is>
      </c>
      <c r="F259" t="inlineStr">
        <is>
          <t>Glycerol triacetate ทำหน้าที่เป็น filming agent ในตำรับ</t>
        </is>
      </c>
      <c r="G259" t="inlineStr">
        <is>
          <t>ใช้เวลาเคลือบนาน 2-3 วัน</t>
        </is>
      </c>
      <c r="H259" t="inlineStr">
        <is>
          <t>Carnauba wax เป็นสารช่วยยืดหยุ่น (plasticizers)</t>
        </is>
      </c>
      <c r="I259" t="n">
        <v>2</v>
      </c>
      <c r="J259" t="inlineStr">
        <is>
          <t>✅ คำตอบที่ถูกต้อง: ข้อ ข. รูปร่างคงเดิมหลังเคลือบ
🎯 ทำไมข้อนี้ถึงถูก: การเคลือบฟิล์มบาง (film coating) โดยใช้พอลิเมอร์ hypromellose แผ่นฟิล์มจะแนบสนิทไปกับผิวเม็ดยาโดยเพิ่มน้ำหนักเพียง 2 ถึง 4% เท่านั้น ทำให้เม็ดยายังคงมีรูปร่าง รอยบาก และลวดลายเดิมคงเดิมอย่างชัดเจน แตกต่างจากการเคลือบน้ำตาล
🔍 ข้ออื่นผิดเพราะอะไร:
• ข้อ ก. (มีน้ำหนักหลังเคลือบฟิล์มขึ้น 2 เท่า): การเคลือบฟิล์มน้ำหนักเพิ่มเพียง 2-5% ส่วนการเคลือบน้ำตาล (sugar coating) น้ำหนักจะเพิ่มขึ้น 30-50% ไม่ใช่การเคลือบฟิล์ม
• ข้อ ค. (Glycerol triacetate ทำหน้าที่เป็น filming agent ในตำรับ): Glycerol triacetate (triacetin) ทำหน้าที่เป็น plasticizer เพื่อเพิ่มความยืดหยุ่นให้แผ่นฟิล์ม ส่วน hypromellose เป็น filming agent
• ข้อ ง. (ใช้เวลาเคลือบนาน 2-3 วัน): การเคลือบฟิล์มในระดับอุตสาหกรรมใช้เวลาเพียงไม่กี่ชั่วโมงใน perforated coating pan ไม่ได้ใช้เวลานาน 2-3 วัน
• ข้อ จ. (Carnauba wax เป็นสารช่วยยืดหยุ่น (plasticizers)): Carnauba wax ทำหน้าที่เป็น polishing agent เพื่อเพิ่มความเงางามของเม็ดยา ไม่ใช่ plasticizer</t>
        </is>
      </c>
      <c r="L259" t="inlineStr">
        <is>
          <t>Solid Dosage Forms</t>
        </is>
      </c>
      <c r="M259" t="inlineStr">
        <is>
          <t>Tablet Coating</t>
        </is>
      </c>
      <c r="N259" t="inlineStr">
        <is>
          <t>Product</t>
        </is>
      </c>
      <c r="O259" t="inlineStr">
        <is>
          <t>[SOURCE: Mock Pharmtutor 2024 Set 1 ข้อ 105]</t>
        </is>
      </c>
      <c r="P259" t="inlineStr">
        <is>
          <t>ข้อสอบจำลอง</t>
        </is>
      </c>
      <c r="Q259" t="inlineStr">
        <is>
          <t>Mock Pharmtutor 2024</t>
        </is>
      </c>
    </row>
    <row r="260" ht="24" customHeight="1" s="49">
      <c r="A260" s="176" t="n">
        <v>258</v>
      </c>
      <c r="B260" t="inlineStr">
        <is>
          <t>ยา Omeprazole เป็นยาไม่ทนกรด จึงต้องออกแบบให้ยาไปแตกตัวที่ลำไส้ ยาลักษณะดังกล่าว เรียกว่าอะไร</t>
        </is>
      </c>
      <c r="D260" t="inlineStr">
        <is>
          <t>Pellet</t>
        </is>
      </c>
      <c r="E260" t="inlineStr">
        <is>
          <t>Film-coated tablet</t>
        </is>
      </c>
      <c r="F260" t="inlineStr">
        <is>
          <t>Enteric-coated tablet</t>
        </is>
      </c>
      <c r="G260" t="inlineStr">
        <is>
          <t>Pill</t>
        </is>
      </c>
      <c r="H260" t="inlineStr">
        <is>
          <t>Controlled release tablet</t>
        </is>
      </c>
      <c r="I260" t="n">
        <v>3</v>
      </c>
      <c r="J260" t="inlineStr">
        <is>
          <t>✅ คำตอบที่ถูกต้อง: ข้อ ค. Enteric-coated tablet
🎯 ทำไมข้อนี้ถึงถูก: Omeprazole ไม่คงตัวและสลายตัวได้อย่างรวดเร็วในสภาวะกรดของกระเพาะอาหาร จึงต้องเคลือบยาด้วยโพลิเมอร์ทนกรดที่ไม่ละลายในสภาวะกรด (pH ต่ำ) แต่จะละลายได้ในสภาวะที่เป็นกลางหรือด่างอ่อนของลำไส้เล็ก (pH &gt; 5.5-6.0) เช่น Cellulose acetate phthalate (CAP) หรือ Eudragit L ซึ่งรูปแบบนี้เรียกว่า ยาเม็ดเคลือบป้องกันกรด หรือ Enteric-coated tablet
🔍 ข้ออื่นผิดเพราะอะไร:
•
ข
้
อ
ก
.
:
P
e
l
l
e
t
เ
ป
็
น
ร
ู
ป
แ
บ
บ
เ
ม
็
ด
ก
ล
ม
ข
น
า
ด
เ
ล
็
ก
(
m
u
l
t
i
p
a
r
t
i
c
u
l
a
t
e
u
n
i
t
s
)
ซ
ึ
่
ง
อ
า
จ
ม
ี
ก
า
ร
เ
ค
ล
ื
อ
บ
ห
ร
ื
อ
ไ
ม
่
เ
ค
ล
ื
อ
บ
ก
็
ไ
ด
้
ไ
ม
่
ไ
ด
้
จ
ำ
เ
พ
า
ะ
ต
่
อ
ก
า
ร
ต
้
า
น
ท
า
น
ก
ร
ด
•
ข
้
อ
ข
.
:
F
i
l
m
-
c
o
a
t
e
d
t
a
b
l
e
t
เ
ป
็
น
ก
า
ร
เ
ค
ล
ื
อ
บ
ฟ
ิ
ล
์
ม
บ
า
ง
ท
ั
่
ว
ไ
ป
เ
พ
ื
่
อ
ค
ว
า
ม
ส
ว
ย
ง
า
ม
ก
ล
บ
ร
ส
ช
า
ต
ิ
ห
ร
ื
อ
ป
้
อ
ง
ก
ั
น
ค
ว
า
ม
ช
ื
้
น
แ
ต
่
ฟ
ิ
ล
์
ม
จ
ะ
แ
ต
ก
ต
ั
ว
ล
ะ
ล
า
ย
ไ
ด
้
ท
ั
น
ท
ี
ใ
น
ก
ร
ะ
เ
พ
า
ะ
อ
า
ห
า
ร
•
ข
้
อ
ง
.
:
P
i
l
l
เ
ป
็
น
ค
ำ
เ
ร
ี
ย
ก
ด
ั
้
ง
เ
ด
ิ
ม
ข
อ
ง
ย
า
เ
ม
็
ด
ป
ั
้
น
ก
ล
ม
โ
บ
ร
า
ณ
ไ
ม
่
ใ
ช
่
ร
ู
ป
แ
บ
บ
ท
า
ง
เ
ภ
ส
ั
ช
ก
ร
ร
ม
ส
ม
ั
ย
ใ
ห
ม
่
ท
ี
่
ต
้
า
น
ท
า
น
ก
ร
ด
•
ข
้
อ
จ
.
:
C
o
n
t
r
o
l
l
e
d
r
e
l
e
a
s
e
t
a
b
l
e
t
เ
ป
็
น
ค
ำ
ก
ว
้
า
ง
ท
ี
่
ห
ม
า
ย
ถ
ึ
ง
ร
ะ
บ
บ
ค
ว
บ
ค
ุ
ม
ก
า
ร
ป
ล
ด
ป
ล
่
อ
ย
ต
ั
ว
ย
า
ต
า
ม
เ
ว
ล
า
ไ
ม
่
ไ
ด
้
เ
จ
า
ะ
จ
ง
ถ
ึ
ง
ค
ุ
ณ
ส
ม
บ
ั
ต
ิ
ต
้
า
น
ท
า
น
ก
ร
ด
เ
พ
ื
่
อ
ป
ล
ด
ป
ล
่
อ
ย
เ
ฉ
พ
า
ะ
ท
ี
่
ล
ำ
ไ
ส
้</t>
        </is>
      </c>
      <c r="L260" t="inlineStr">
        <is>
          <t>Solid Dosage Forms</t>
        </is>
      </c>
      <c r="M260" t="inlineStr">
        <is>
          <t>Tablet Coating</t>
        </is>
      </c>
      <c r="N260" t="inlineStr">
        <is>
          <t>Product</t>
        </is>
      </c>
      <c r="O260" t="inlineStr">
        <is>
          <t>[SOURCE: Mock Pharmtutor 2024 Set 2 ข้อ 24]</t>
        </is>
      </c>
      <c r="P260" t="inlineStr">
        <is>
          <t>ข้อสอบจำลอง</t>
        </is>
      </c>
      <c r="Q260" t="inlineStr">
        <is>
          <t>Mock Pharmtutor 2024</t>
        </is>
      </c>
    </row>
    <row r="261" ht="24" customHeight="1" s="49">
      <c r="A261" s="176" t="n">
        <v>259</v>
      </c>
      <c r="B261" t="inlineStr">
        <is>
          <t>เภสัชกรได้จ่ายยา amoxicillin 500 mg ให้ผู้ป่วย ซึ่งมีลักษณะเป็น Hard capsule ข้อใดต่อไปนี้ไม่ใช่ส่วนประกอบของ hard capsule</t>
        </is>
      </c>
      <c r="D261" t="inlineStr">
        <is>
          <t>Water</t>
        </is>
      </c>
      <c r="E261" t="inlineStr">
        <is>
          <t>Gelatin</t>
        </is>
      </c>
      <c r="F261" t="inlineStr">
        <is>
          <t>Plasticizer</t>
        </is>
      </c>
      <c r="G261" t="inlineStr">
        <is>
          <t>Coloring agent</t>
        </is>
      </c>
      <c r="H261" t="inlineStr">
        <is>
          <t>Hydroxyalkyl starch</t>
        </is>
      </c>
      <c r="I261" t="n">
        <v>3</v>
      </c>
      <c r="J261" t="inlineStr">
        <is>
          <t>✅ คำตอบที่ถูกต้อง: ข้อ ค. Plasticizer
🎯 ทำไมข้อนี้ถึงถูก: ปลอกแคปซูลชนิดแข็ง (Hard gelatin capsule) มีส่วนประกอบหลักคือ Gelatin, น้ำ (ประมาณ 13-16% w/w), สารแต่งสี (Coloring agents) และสารทึบแสง (Opacifying agents) โดยไม่มีการเติม Plasticizer (หรือมีน้อยมากต่ำกว่า 5%) เนื่องจากต้องการให้เปลือกแคปซูลคงรูปแข็งแรง ส่วน Plasticizer ปริมาณมาก (20-30% เช่น Glycerin, Sorbitol) เป็นส่วนประกอบจำเพาะที่ใส่ใน Soft gelatin capsule เพื่อให้เปลือกนิ่มและยืดหยุ่น
🔍 ข้ออื่นผิดเพราะอะไร:
•
ข
้
อ
ก
.
:
W
a
t
e
r
เ
ป
็
น
ส
่
ว
น
ป
ร
ะ
ก
อ
บ
จ
ำ
เ
ป
็
น
ใ
น
เ
ป
ล
ื
อ
ก
h
a
r
d
c
a
p
s
u
l
e
โ
ด
ย
ม
ี
ป
ร
ิ
ม
า
ณ
ค
ว
า
ม
ช
ื
้
น
ป
ร
ะ
ม
า
ณ
1
3
ถ
ึ
ง
1
6
%
เ
พ
ื
่
อ
ร
ั
ก
ษ
า
ค
ว
า
ม
ย
ื
ด
ห
ย
ุ
่
น
ไ
ม
่
ใ
ห
้
เ
ป
ล
ื
อ
ก
เ
ป
ร
า
ะ
แ
ต
ก
ห
ั
ก
ง
่
า
ย
•
ข
้
อ
ข
.
:
G
e
l
a
t
i
n
เ
ป
็
น
โ
พ
ล
ิ
เ
ม
อ
ร
์
โ
ป
ร
ต
ี
น
โ
ค
ร
ง
ส
ร
้
า
ง
ห
ล
ั
ก
ท
ี
่
ใ
ช
้
ข
ึ
้
น
ร
ู
ป
ป
ล
อ
ก
แ
ค
ป
ซ
ู
ล
แ
ข
็
ง
•
ข
้
อ
ง
.
:
C
o
l
o
r
i
n
g
a
g
e
n
t
ใ
ส
่
ใ
น
เ
ป
ล
ื
อ
ก
แ
ค
ป
ซ
ู
ล
เ
พ
ื
่
อ
ร
ะ
บ
ุ
เ
อ
ก
ล
ั
ก
ษ
ณ
์
ค
ว
า
ม
ส
ว
ย
ง
า
ม
แ
ล
ะ
ป
้
อ
ง
ก
ั
น
แ
ส
ง
•
ข
้
อ
จ
.
:
H
y
d
r
o
x
y
a
l
k
y
l
s
t
a
r
c
h
เ
ป
็
น
m
o
d
i
f
i
e
d
s
t
a
r
c
h
ท
ี
่
ส
า
ม
า
ร
ถ
ใ
ช
้
เ
ป
็
น
ส
า
ร
ช
่
ว
ย
ข
ึ
้
น
ร
ู
ป
ห
ร
ื
อ
ส
า
ร
ท
ด
แ
ท
น
เ
จ
ล
า
ต
ิ
น
ใ
น
เ
ป
ล
ื
อ
ก
แ
ค
ป
ซ
ู
ล
ร
ุ
่
น
ใ
ห
ม
่
(
v
e
g
e
t
a
b
l
e
/
n
o
n
-
g
e
l
a
t
i
n
c
a
p
s
u
l
e
s
)</t>
        </is>
      </c>
      <c r="L261" t="inlineStr">
        <is>
          <t>Solid Dosage Forms</t>
        </is>
      </c>
      <c r="M261" t="inlineStr">
        <is>
          <t>Hard &amp; Soft Gelatin Capsules</t>
        </is>
      </c>
      <c r="N261" t="inlineStr">
        <is>
          <t>Product</t>
        </is>
      </c>
      <c r="O261" t="inlineStr">
        <is>
          <t>[SOURCE: Mock Pharmtutor 2024 Set 2 ข้อ 38]</t>
        </is>
      </c>
      <c r="P261" t="inlineStr">
        <is>
          <t>ข้อสอบจำลอง</t>
        </is>
      </c>
      <c r="Q261" t="inlineStr">
        <is>
          <t>Mock Pharmtutor 2024</t>
        </is>
      </c>
    </row>
    <row r="262" ht="24" customHeight="1" s="49">
      <c r="A262" s="176" t="n">
        <v>260</v>
      </c>
      <c r="B262" t="inlineStr">
        <is>
          <t>ข้อใดใช้เป็น Plasticizer สำหรับทำ Capsule ไม่ได้</t>
        </is>
      </c>
      <c r="D262" t="inlineStr">
        <is>
          <t>Mannitol</t>
        </is>
      </c>
      <c r="E262" t="inlineStr">
        <is>
          <t>Glycerin</t>
        </is>
      </c>
      <c r="F262" t="inlineStr">
        <is>
          <t>Sorbitol</t>
        </is>
      </c>
      <c r="G262" t="inlineStr">
        <is>
          <t>Hydroxyalkyl starch</t>
        </is>
      </c>
      <c r="H262" t="inlineStr">
        <is>
          <t>Propylene glycol</t>
        </is>
      </c>
      <c r="I262" t="n">
        <v>4</v>
      </c>
      <c r="J262" t="inlineStr">
        <is>
          <t>✅ คำตอบที่ถูกต้อง: ข้อ ง. Hydroxyalkyl starch
🎯 ทำไมข้อนี้ถึงถูก: สารที่ทำหน้าที่เป็น Plasticizer (สารเพิ่มความยืดหยุ่น) ในกระบวนการผลิตเปลือกแคปซูลต้องเป็นสารกลุ่ม polyols ขนาดเล็กที่สามารถแทรกตัวระหว่างสายโพลิเมอร์เจลาตินเพื่อลดแรงดึงดูดระหว่างโมเลกุล เช่น Glycerin, Sorbitol, Propylene glycol หรือ Mannitol ส่วน Hydroxyalkyl starch เป็นคาร์โบไฮเดรตสายยาว (polysaccharide polymer) ที่ทำหน้าที่เป็น film-forming polymer หรือ binder ไม่สามารถทำหน้าที่เป็น plasticizer ได้
🔍 ข้ออื่นผิดเพราะอะไร:
•
ข
้
อ
ก
.
:
M
a
n
n
i
t
o
l
เ
ป
็
น
p
o
l
y
o
l
ช
น
ิ
ด
ห
น
ึ
่
ง
ท
ี
่
ม
ี
ค
ุ
ณ
ส
ม
บ
ั
ต
ิ
เ
ป
็
น
p
l
a
s
t
i
c
i
z
e
r
ใ
น
ก
า
ร
ผ
ล
ิ
ต
ฟ
ิ
ล
์
ม
แ
ล
ะ
เ
ป
ล
ื
อ
ก
แ
ค
ป
ซ
ู
ล
ไ
ด
้
•
ข
้
อ
ข
.
:
G
l
y
c
e
r
i
n
เ
ป
็
น
p
l
a
s
t
i
c
i
z
e
r
ม
า
ต
ร
ฐ
า
น
แ
ล
ะ
น
ิ
ย
ม
ใ
ช
้
ม
า
ก
ท
ี
่
ส
ุ
ด
ใ
น
ต
ำ
ร
ั
บ
s
o
f
t
g
e
l
a
t
i
n
c
a
p
s
u
l
e
•
ข
้
อ
ค
.
:
S
o
r
b
i
t
o
l
เ
ป
็
น
p
o
l
y
o
l
p
l
a
s
t
i
c
i
z
e
r
ท
ี
่
น
ิ
ย
ม
ใ
ช
้
ร
่
ว
ม
ก
ั
บ
ก
ล
ี
เ
ซ
อ
ร
ี
น
เ
พ
ื
่
อ
เ
พ
ิ
่
ม
ค
ว
า
ม
ค
ง
ต
ั
ว
แ
ล
ะ
ป
้
อ
ง
ก
ั
น
ก
า
ร
ต
ก
ผ
ล
ึ
ก
ข
อ
ง
เ
ป
ล
ื
อ
ก
แ
ค
ป
ซ
ู
ล
•
ข
้
อ
จ
.
:
P
r
o
p
y
l
e
n
e
g
l
y
c
o
l
เ
ป
็
น
ส
า
ร
ก
ล
ุ
่
ม
g
l
y
c
o
l
ท
ี
่
ท
ำ
ห
น
้
า
ท
ี
่
เ
ป
็
น
p
l
a
s
t
i
c
i
z
e
r
ไ
ด
้
อ
ย
่
า
ง
ม
ี
ป
ร
ะ
ส
ิ
ท
ธ
ิ
ภ
า
พ</t>
        </is>
      </c>
      <c r="L262" t="inlineStr">
        <is>
          <t>Solid Dosage Forms</t>
        </is>
      </c>
      <c r="M262" t="inlineStr">
        <is>
          <t>Hard &amp; Soft Gelatin Capsules</t>
        </is>
      </c>
      <c r="N262" t="inlineStr">
        <is>
          <t>Product</t>
        </is>
      </c>
      <c r="O262" t="inlineStr">
        <is>
          <t>[SOURCE: Mock Pharmtutor 2024 Set 2 ข้อ 39]</t>
        </is>
      </c>
      <c r="P262" t="inlineStr">
        <is>
          <t>ข้อสอบจำลอง</t>
        </is>
      </c>
      <c r="Q262" t="inlineStr">
        <is>
          <t>Mock Pharmtutor 2024</t>
        </is>
      </c>
    </row>
    <row r="263" ht="24" customHeight="1" s="49">
      <c r="A263" s="176" t="n">
        <v>261</v>
      </c>
      <c r="B263" t="inlineStr">
        <is>
          <t>ระหว่างกระบวนการผลิตยาเม็ดต้านไวรัส (ประกอบด้วย Copovidone, Sorbitan laurate, Colloidal anhydrous silica และ Sodium stearyl fumarate) พบว่าน้ำหนักยาเม็ดไม่สม่ำเสมอ ควรปรับปรุงโดยการเพิ่มสารใดในตำรับ</t>
        </is>
      </c>
      <c r="D263" t="inlineStr">
        <is>
          <t>Copovidone</t>
        </is>
      </c>
      <c r="E263" t="inlineStr">
        <is>
          <t>Sorbitan laurate</t>
        </is>
      </c>
      <c r="F263" t="inlineStr">
        <is>
          <t>Colloidal anhydrous silica</t>
        </is>
      </c>
      <c r="G263" t="inlineStr">
        <is>
          <t>Sodium stearyl fumarate</t>
        </is>
      </c>
      <c r="H263" t="inlineStr">
        <is>
          <t>ไม่มีข้อถูก</t>
        </is>
      </c>
      <c r="I263" t="n">
        <v>3</v>
      </c>
      <c r="J263" t="inlineStr">
        <is>
          <t>✅ คำตอบที่ถูกต้อง: ข้อ ค. Colloidal anhydrous silica
🎯 ทำไมข้อนี้ถึงถูก: ปัญหาน้ำหนักเม็ดยาไม่สม่ำเสมอ (Weight variation) มีสาเหตุหลักมาจากการไหลของแกรนูลหรือผงยาลงสู่เบ้าตอกไม่ดี การเพิ่ม Colloidal anhydrous silica ซึ่งทำหน้าที่เป็น Glidant จะช่วยลดแรงเสียดทานระหว่างอนุภาคและปรับปรุงการไหลของผงยาให้สม่ำเสมอ
🔍 ข้ออื่นผิดเพราะอะไร:
• ข้อ ก.: Copovidone เป็นสารยึดเกาะ (Binder) ช่วยเพิ่มความแข็งแรงของเม็ด ไม่ได้แก้ปัญหาการไหลของผงยา
• ข้อ ข.: Sorbitan laurate เป็นสารลดแรงตึงผิวและสารช่วยเปียก (Surfactant/Wetting agent)
• ข้อ ง.: Sodium stearyl fumarate เป็นสารหล่อลื่น (Lubricant) หากใส่มากเกินไปอาจทำให้เม็ดยาแตกตัวช้าลงและไม่ช่วยแก้ปัญหาการไหล
• ข้อ จ.: ไม่ถูกต้อง เนื่องจากข้อ ค. เป็นการแก้ไขปัญหาที่ตรงกับกลไกทางเภสัชกรรม</t>
        </is>
      </c>
      <c r="L263" t="inlineStr">
        <is>
          <t>Solid Dosage Forms</t>
        </is>
      </c>
      <c r="M263" t="inlineStr">
        <is>
          <t>Tablet Defects</t>
        </is>
      </c>
      <c r="N263" t="inlineStr">
        <is>
          <t>Product</t>
        </is>
      </c>
      <c r="O263" t="inlineStr">
        <is>
          <t>[SOURCE: Mock Pharmtutor 2024 Set 2 ข้อ 99] MCQ ธ.ค. 66</t>
        </is>
      </c>
      <c r="P263" t="inlineStr">
        <is>
          <t>ข้อสอบจำลอง</t>
        </is>
      </c>
      <c r="Q263" t="inlineStr">
        <is>
          <t>Mock Pharmtutor 2024</t>
        </is>
      </c>
    </row>
    <row r="264" ht="24" customHeight="1" s="49">
      <c r="A264" s="176" t="n">
        <v>262</v>
      </c>
      <c r="B264" t="inlineStr">
        <is>
          <t>เครื่องมือใด เหมาะกับการทำหน้าที่เป็นเครื่องผสม เครื่องทำให้แห้ง เครื่องทำแกรนูลและเครื่องเคลือบได้ภายในเครื่องเดียว</t>
        </is>
      </c>
      <c r="D264" t="inlineStr">
        <is>
          <t>High speed mixer granulator</t>
        </is>
      </c>
      <c r="E264" t="inlineStr">
        <is>
          <t>Fluidized bed mixer</t>
        </is>
      </c>
      <c r="F264" t="inlineStr">
        <is>
          <t>Double cone mixer</t>
        </is>
      </c>
      <c r="G264" t="inlineStr">
        <is>
          <t>Cube mixer</t>
        </is>
      </c>
      <c r="H264" t="inlineStr">
        <is>
          <t>Y cone mixer</t>
        </is>
      </c>
      <c r="I264" t="n">
        <v>2</v>
      </c>
      <c r="J264" t="inlineStr">
        <is>
          <t>✅ คำตอบที่ถูกต้อง: ข้อ ข. Fluidized bed mixer
🎯 ทำไมข้อนี้ถึงถูก: Fluidized bed processor (FBP หรือ Fluidized bed mixer) เป็นเครื่องจักรอเนกประสงค์ที่เป่าลมร้อนให้อนุภาคลอยตัว จึงสามารถทำหน้าที่ผสมผงยา พ่นสารยึดเกาะทำแกรนูล อบแห้ง และพ่นเคลือบผิวอนุภาค (Coating) ได้ครบถ้วนในเครื่องเดียว
🔍 ข้ออื่นผิดเพราะอะไร:
• ข้อ ก.: High speed mixer granulator (RMG) ทำหน้าที่ผสมผงยาและตัดทำแกรนูลเปียกเท่านั้น ไม่สามารถทำให้อนุภาคแห้งหรือเคลือบได้ในเครื่องเดียว
• ข้อ ค.: Double cone mixer เป็น tumbling mixer สำหรับการผสมผงยาแห้งเท่านั้น
• ข้อ ง.: Cube mixer ใช้สำหรับผสมผงยาแห้งเท่านั้น
• ข้อ จ.: Y cone mixer (V-blender) ใช้สำหรับการผสมผงยาแห้งแบบหมุนคลุกเคล้าเท่านั้น</t>
        </is>
      </c>
      <c r="L264" t="inlineStr">
        <is>
          <t>Solid Dosage Forms</t>
        </is>
      </c>
      <c r="M264" t="inlineStr">
        <is>
          <t>Tablet Manufacturing</t>
        </is>
      </c>
      <c r="N264" t="inlineStr">
        <is>
          <t>Product</t>
        </is>
      </c>
      <c r="O264" t="inlineStr">
        <is>
          <t>[SOURCE: Mock Pharmtutor 2024 Set 2 ข้อ 115] MCQ ธ.ค. 66</t>
        </is>
      </c>
      <c r="P264" t="inlineStr">
        <is>
          <t>ข้อสอบจำลอง</t>
        </is>
      </c>
      <c r="Q264" t="inlineStr">
        <is>
          <t>Mock Pharmtutor 2024</t>
        </is>
      </c>
    </row>
    <row r="265" ht="24" customHeight="1" s="49">
      <c r="A265" s="180" t="n">
        <v>263</v>
      </c>
      <c r="B265" s="104" t="inlineStr">
        <is>
          <t>ตำรับยาเตรียมรูปแบบ Hard gelatin capsule ไม่จำเป็นต้องทำการทดสอบควบคุมคุณภาพข้อใดตามข้อกำหนดเภสัชตำรับ USP</t>
        </is>
      </c>
      <c r="C265" s="104" t="inlineStr"/>
      <c r="D265" s="104" t="inlineStr">
        <is>
          <t>Dissolution test</t>
        </is>
      </c>
      <c r="E265" s="104" t="inlineStr">
        <is>
          <t>Friability test</t>
        </is>
      </c>
      <c r="F265" s="104" t="inlineStr">
        <is>
          <t>Microbial enumeration test</t>
        </is>
      </c>
      <c r="G265" s="104" t="inlineStr">
        <is>
          <t>Uniformity of dosage units</t>
        </is>
      </c>
      <c r="H265" s="104" t="inlineStr">
        <is>
          <t>Disintegration test</t>
        </is>
      </c>
      <c r="I265" s="62" t="n">
        <v>2</v>
      </c>
      <c r="J265" s="104" t="inlineStr">
        <is>
          <t>✅ คำตอบที่ถูกต้อง: ข้อ ข. Friability test
🎯 ทำไมข้อนี้ถึงถูก: Friability test (USP &lt;1216&gt;) เป็นการทดสอบความกร่อนที่กำหนดเฉพาะสำหรับยาเม็ดไม่เคลือบ (uncoated tablets) ไม่มีการบังคับทดสอบในยาแคปซูลเนื่องจากเปลือกเจลาตินมีความยืดหยุ่นและไม่สึกกร่อนเป็นผง
🔍 ข้ออื่นผิดเพราะอะไร:
• ข้อ ก.: Dissolution test เป็นข้อกำหนดสำคัญตาม USP &lt;711&gt; สำหรับประเมินการละลายของตัวยาสำคัญออกจากแคปซูล
• ข้อ ค.: Microbial enumeration test (USP &lt;61&gt;) ต้องทำการทดสอบเพื่อควบคุมจำนวนเชื้อจุลชีพปนเปื้อนในผลิตภัณฑ์ที่ไม่ปราศจากเชื้อ
• ข้อ ง.: Uniformity of dosage units (USP &lt;905&gt;) ต้องทดสอบความสม่ำเสมอของขนาดยาในทุกแคปซูล
• ข้อ จ.: Disintegration test (USP &lt;701&gt;) ต้องทำการทดสอบเพื่อให้มั่นใจว่าเปลือกแคปซูลแตกตัวออกภายในระยะเวลาที่กำหนด</t>
        </is>
      </c>
      <c r="K265" s="104" t="inlineStr"/>
      <c r="L265" s="104" t="inlineStr">
        <is>
          <t>Solid Dosage Forms</t>
        </is>
      </c>
      <c r="M265" s="104" t="inlineStr">
        <is>
          <t>Hard &amp; Soft Gelatin Capsules</t>
        </is>
      </c>
      <c r="N265" s="62" t="inlineStr">
        <is>
          <t>Product</t>
        </is>
      </c>
      <c r="O265" s="104" t="inlineStr">
        <is>
          <t>[SOURCE: ข้อสอบจริง PLE CC1 (Product) ปี 2567 ข้อ 14]</t>
        </is>
      </c>
      <c r="P265" s="62" t="inlineStr">
        <is>
          <t>ข้อสอบเก่า</t>
        </is>
      </c>
      <c r="Q265" s="62" t="inlineStr">
        <is>
          <t>2567</t>
        </is>
      </c>
      <c r="R265" s="62" t="inlineStr"/>
    </row>
    <row r="266" ht="24" customHeight="1" s="49">
      <c r="A266" s="180" t="n">
        <v>264</v>
      </c>
      <c r="B266" s="104" t="inlineStr">
        <is>
          <t>ยาเม็ดรูปแบบ uncoated tablet มีปริมาณตัวยาสำคัญ 10 mg ต่อน้ำหนักเม็ดยาเฉลี่ย 200 mg การทดสอบความสม่ำเสมอของหน่วยยาข้อใดที่ไม่อนุญาตให้ใช้ตามเกณฑ์เภสัชตำรับ USP &lt;905&gt;</t>
        </is>
      </c>
      <c r="C266" s="104" t="inlineStr"/>
      <c r="D266" s="104" t="inlineStr">
        <is>
          <t>Weight Variation (WV)</t>
        </is>
      </c>
      <c r="E266" s="104" t="inlineStr">
        <is>
          <t>Content Uniformity (CU)</t>
        </is>
      </c>
      <c r="F266" s="104" t="inlineStr">
        <is>
          <t>Dissolution test</t>
        </is>
      </c>
      <c r="G266" s="104" t="inlineStr">
        <is>
          <t>Assay</t>
        </is>
      </c>
      <c r="H266" s="104" t="inlineStr">
        <is>
          <t>Friability test</t>
        </is>
      </c>
      <c r="I266" s="62" t="n">
        <v>1</v>
      </c>
      <c r="J266" s="104" t="inlineStr">
        <is>
          <t>✅ คำตอบที่ถูกต้อง: ข้อ ก. Weight Variation (WV)
🎯 ทำไมข้อนี้ถึงถูก: ตาม USP &lt;905&gt; Uniformity of Dosage Units หากตัวยาสำคัญน้อยกว่า 25 mg หรือคิดเป็นสัดส่วนน้อยกว่า 25% ของน้ำหนักเม็ดยา (ข้อนี้มีตัวยา 10 mg คิดเป็น 5%) จะไม่อนุญาตให้ใช้ Weight Variation ต้องทดสอบด้วย Content Uniformity เท่านั้น
🔍 ข้ออื่นผิดเพราะอะไร:
• ข้อ ข.: Content Uniformity (CU) เป็นการทดสอบภาคบังคับที่ต้องทำสำหรับยาเม็ดที่มีปริมาณตัวยาน้อยกว่าเกณฑ์ดังกล่าว
• ข้อ ค.: Dissolution test เป็นการทดสอบอัตราการละลายของตัวยาสำคัญที่ต้องทำตามมาตรฐานทั่วไป
• ข้อ ง.: Assay เป็นการหาปริมาณตัวยาสำคัญรวมของรุ่นผลิต ซึ่งเป็นข้อกำหนดมาตรฐาน
• ข้อ จ.: Friability test เป็นการทดสอบความกร่อนของยาเม็ดไม่เคลือบที่จำเป็นต้องทำ</t>
        </is>
      </c>
      <c r="K266" s="104" t="inlineStr"/>
      <c r="L266" s="104" t="inlineStr">
        <is>
          <t>Solid Dosage Forms</t>
        </is>
      </c>
      <c r="M266" s="104" t="inlineStr">
        <is>
          <t>Tablet Manufacturing</t>
        </is>
      </c>
      <c r="N266" s="62" t="inlineStr">
        <is>
          <t>Product</t>
        </is>
      </c>
      <c r="O266" s="104" t="inlineStr">
        <is>
          <t>[SOURCE: ข้อสอบจริง PLE CC1 (Product) ปี 2567 ข้อ 17]</t>
        </is>
      </c>
      <c r="P266" s="62" t="inlineStr">
        <is>
          <t>ข้อสอบเก่า</t>
        </is>
      </c>
      <c r="Q266" s="62" t="inlineStr">
        <is>
          <t>2567</t>
        </is>
      </c>
      <c r="R266" s="62" t="inlineStr"/>
    </row>
    <row r="267" ht="24" customHeight="1" s="49">
      <c r="A267" s="180" t="n">
        <v>265</v>
      </c>
      <c r="B267" s="104" t="inlineStr">
        <is>
          <t>หากต้องการผลิตยาเม็ดที่ปลดปล่อยตัวยาสำคัญทันทีในกระเพาะอาหารและลำไส้เล็ก (Immediate-release tablets) ควรเลือกใช้พอลิเมอร์ชนิดใดเป็นสารเคลือบฟิล์ม (Film-coating agent)</t>
        </is>
      </c>
      <c r="C267" s="104" t="inlineStr"/>
      <c r="D267" s="104" t="inlineStr">
        <is>
          <t>Cellulose acetate</t>
        </is>
      </c>
      <c r="E267" s="104" t="inlineStr">
        <is>
          <t>Cellulose acetate phthalate (CAP)</t>
        </is>
      </c>
      <c r="F267" s="104" t="inlineStr">
        <is>
          <t>Shellac</t>
        </is>
      </c>
      <c r="G267" s="104" t="inlineStr">
        <is>
          <t>Ethyl cellulose</t>
        </is>
      </c>
      <c r="H267" s="104" t="inlineStr">
        <is>
          <t>Polyvinyl alcohol (PVA)</t>
        </is>
      </c>
      <c r="I267" s="62" t="n">
        <v>5</v>
      </c>
      <c r="J267" s="104" t="inlineStr">
        <is>
          <t>✅ คำตอบที่ถูกต้อง: ข้อ จ. Polyvinyl alcohol (PVA)
🎯 ทำไมข้อนี้ถึงถูก: Polyvinyl alcohol (PVA) เป็น water-soluble polymer ที่ละลายน้ำได้รวดเร็วทุกช่วง pH จึงเหมาะสำหรับทำ immediate-release film coating เพื่อป้องกันความชื้นและตกแต่งเม็ดยาโดยไม่ขัดขวางการแตกตัว
🔍 ข้ออื่นผิดเพราะอะไร:
• ข้อ ก.: Cellulose acetate เป็นพอลิเมอร์ที่ไม่ละลายน้ำ ใช้ทำ semipermeable membrane ในระบบควบคุมการปลดปล่อยยาแบบ osmotic pump
• ข้อ ข.: Cellulose acetate phthalate (CAP) เป็นพอลิเมอร์เคลือบแบบ enteric coating ที่ละลายเฉพาะในลำไส้ที่ pH มากกว่า 6 ไม่ละลายในกระเพาะอาหาร
• ข้อ ค.: Shellac เป็นสารเคลือบ enteric coating จากธรรมชาติที่ละลายในลำไส้ ไม่ละลายในกรดของกระเพาะอาหาร
• ข้อ ง.: Ethyl cellulose เป็นพอลิเมอร์ที่ไม่ละลายน้ำ ใช้เคลือบเพื่อชะลอการปลดปล่อยยา (extended-release coating)</t>
        </is>
      </c>
      <c r="K267" s="104" t="inlineStr"/>
      <c r="L267" s="104" t="inlineStr">
        <is>
          <t>Solid Dosage Forms</t>
        </is>
      </c>
      <c r="M267" s="104" t="inlineStr">
        <is>
          <t>Tablet Coating</t>
        </is>
      </c>
      <c r="N267" s="62" t="inlineStr">
        <is>
          <t>Product</t>
        </is>
      </c>
      <c r="O267" s="104" t="inlineStr">
        <is>
          <t>[SOURCE: ข้อสอบจริง PLE CC1 (Product) ปี 2567 ข้อ 28]</t>
        </is>
      </c>
      <c r="P267" s="62" t="inlineStr">
        <is>
          <t>ข้อสอบเก่า</t>
        </is>
      </c>
      <c r="Q267" s="62" t="inlineStr">
        <is>
          <t>2567</t>
        </is>
      </c>
      <c r="R267" s="62" t="inlineStr"/>
    </row>
    <row r="268" ht="24" customHeight="1" s="49">
      <c r="A268" s="180" t="n">
        <v>266</v>
      </c>
      <c r="B268" s="104" t="inlineStr">
        <is>
          <t>การทดสอบควบคุมคุณภาพยาเม็ดข้อใดต่อไปนี้ที่เภสัชตำรับ USP &lt;1217&gt; ระบุเพียงวิธีทดสอบและเครื่องมือ แต่ไม่ได้กำหนดเกณฑ์การยอมรับ (Acceptance criteria) เป็นตัวเลขตายตัว</t>
        </is>
      </c>
      <c r="C268" s="104" t="inlineStr"/>
      <c r="D268" s="104" t="inlineStr">
        <is>
          <t>Tablet Breaking Force (Hardness)</t>
        </is>
      </c>
      <c r="E268" s="104" t="inlineStr">
        <is>
          <t>Friability test</t>
        </is>
      </c>
      <c r="F268" s="104" t="inlineStr">
        <is>
          <t>Uniformity of dosage units</t>
        </is>
      </c>
      <c r="G268" s="104" t="inlineStr">
        <is>
          <t>Assay</t>
        </is>
      </c>
      <c r="H268" s="104" t="inlineStr">
        <is>
          <t>Dissolution test</t>
        </is>
      </c>
      <c r="I268" s="62" t="n">
        <v>1</v>
      </c>
      <c r="J268" s="104" t="inlineStr">
        <is>
          <t>✅ คำตอบที่ถูกต้อง: ข้อ ก. Tablet Breaking Force (Hardness)
🎯 ทำไมข้อนี้ถึงถูก: ตาม USP &lt;1217&gt; Tablet Breaking Force (Hardness) เภสัชตำรับไม่ได้ระบุเกณฑ์ผ่านเป็นตัวเลขตายตัว เนื่องจากขึ้นกับขนาด รูปทรง และสูตรตำรับของยาแต่ละชนิด โดยผู้ผลิตต้องกำหนดเกณฑ์ in-process control เอง
🔍 ข้ออื่นผิดเพราะอะไร:
• ข้อ ข.: Friability ตาม USP &lt;1216&gt; มีเกณฑ์ผ่านที่กำหนดชัดเจนคือ น้ำหนักที่หายไปต้องไม่เกินร้อยละ 1.0 (% weight loss NMT 1.0%)
• ข้อ ค.: Uniformity of Dosage Units ตาม USP &lt;905&gt; มีเกณฑ์การคำนวณ Acceptance Value (AV NMT 15.0) ระบุชัดเจน
• ข้อ ง.: Assay มีเกณฑ์ระบุชัดเจนในแต่ละ monograph (เช่น 90.0% ถึง 110.0% of labeled amount)
• ข้อ จ.: Dissolution test ตาม USP &lt;711&gt; มีเกณฑ์การยอมรับขั้นต่างๆ (S1, S2, S3) เช่น ไม่น้อยกว่าค่า Q บวก 5%</t>
        </is>
      </c>
      <c r="K268" s="104" t="inlineStr"/>
      <c r="L268" s="104" t="inlineStr">
        <is>
          <t>Solid Dosage Forms</t>
        </is>
      </c>
      <c r="M268" s="104" t="inlineStr">
        <is>
          <t>Tablet Manufacturing</t>
        </is>
      </c>
      <c r="N268" s="62" t="inlineStr">
        <is>
          <t>Product</t>
        </is>
      </c>
      <c r="O268" s="104" t="inlineStr">
        <is>
          <t>[SOURCE: ข้อสอบจริง PLE CC1 (Product) ปี 2567 ข้อ 31]</t>
        </is>
      </c>
      <c r="P268" s="62" t="inlineStr">
        <is>
          <t>ข้อสอบเก่า</t>
        </is>
      </c>
      <c r="Q268" s="62" t="inlineStr">
        <is>
          <t>2567</t>
        </is>
      </c>
      <c r="R268" s="62" t="inlineStr"/>
    </row>
    <row r="269" ht="24" customHeight="1" s="49">
      <c r="A269" s="180" t="n">
        <v>267</v>
      </c>
      <c r="B269" s="104" t="inlineStr">
        <is>
          <t>การทดสอบควบคุมคุณภาพทางจุลชีววิทยาสำหรับยาเม็ดทั่วไป (Uncoated tablets) ข้อใดไม่เกี่ยวข้องหรือไม่จำเป็นต้องทำตามเภสัชตำรับ</t>
        </is>
      </c>
      <c r="C269" s="104" t="inlineStr"/>
      <c r="D269" s="104" t="inlineStr">
        <is>
          <t>Container-closure integrity test</t>
        </is>
      </c>
      <c r="E269" s="104" t="inlineStr">
        <is>
          <t>Sterility test</t>
        </is>
      </c>
      <c r="F269" s="104" t="inlineStr">
        <is>
          <t>Microbial enumeration test (TAMC และ TYMC)</t>
        </is>
      </c>
      <c r="G269" s="104" t="inlineStr">
        <is>
          <t>Tests for specified microorganisms</t>
        </is>
      </c>
      <c r="H269" s="104" t="inlineStr">
        <is>
          <t>Microbial limit test</t>
        </is>
      </c>
      <c r="I269" s="62" t="n">
        <v>2</v>
      </c>
      <c r="J269" s="104" t="inlineStr">
        <is>
          <t>✅ คำตอบที่ถูกต้อง: ข้อ ข. Sterility test
🎯 ทำไมข้อนี้ถึงถูก: ยาเม็ดจัดเป็น Non-sterile dosage form จึงไม่ต้องผ่านการทดสอบ Sterility test (USP &lt;71&gt;) ซึ่งสงวนไว้เฉพาะผลิตภัณฑ์ยาปราศจากเชื้อ เช่น ยาฉีดและยาหยอดตา
🔍 ข้ออื่นผิดเพราะอะไร:
• ข้อ ก.: Container-closure integrity test เป็นการประเมินความสามารถของภาชนะบรรจุในการป้องกันความชื้นและสิ่งปนเปื้อนภายนอก
• ข้อ ค.: Microbial enumeration test (USP &lt;61&gt;) ต้องทำเพื่อตรวจนับจำนวนแบคทีเรีย ยีสต์ และราทั้งหมด (TAMC และ TYMC)
• ข้อ ง.: Tests for specified microorganisms (USP &lt;62&gt;) ต้องทำเพื่อยืนยันว่าไม่พบเชื้อก่อโรคควบคุม เช่น E. coli หรือ Salmonella
• ข้อ จ.: Microbial limit test เป็นชื่อเรียกรวมของการควบคุมขีดจำกัดเชื้อจุลชีพในผลิตภัณฑ์ที่ไม่ปราศจากเชื้อ</t>
        </is>
      </c>
      <c r="K269" s="104" t="inlineStr"/>
      <c r="L269" s="104" t="inlineStr">
        <is>
          <t>Solid Dosage Forms</t>
        </is>
      </c>
      <c r="M269" s="104" t="inlineStr">
        <is>
          <t>Tablet Manufacturing</t>
        </is>
      </c>
      <c r="N269" s="62" t="inlineStr">
        <is>
          <t>Product</t>
        </is>
      </c>
      <c r="O269" s="104" t="inlineStr">
        <is>
          <t>[SOURCE: ข้อสอบจริง PLE CC1 (Product) ปี 2567 ข้อ 35] [RECONSTRUCTED: ปรับแต่งและเติมเต็มตัวเลือก จ ให้ครบ 5 ตัวเลือกตามมาตรฐานเภสัชตำรับ]</t>
        </is>
      </c>
      <c r="P269" s="62" t="inlineStr">
        <is>
          <t>ข้อสอบเก่า</t>
        </is>
      </c>
      <c r="Q269" s="62" t="inlineStr">
        <is>
          <t>2567</t>
        </is>
      </c>
      <c r="R269" s="62" t="inlineStr"/>
    </row>
    <row r="270" ht="24" customHeight="1" s="49">
      <c r="A270" s="180" t="n">
        <v>268</v>
      </c>
      <c r="B270" s="104" t="inlineStr">
        <is>
          <t>พอลิเมอร์ในข้อใดนิยมนำมาใช้เป็นสารเคลือบฟิล์มทนกรดในกระเพาะอาหาร (Enteric film coating agent) เพื่อปลดปล่อยตัวยาในลำไส้เล็ก</t>
        </is>
      </c>
      <c r="C270" s="104" t="inlineStr"/>
      <c r="D270" s="104" t="inlineStr">
        <is>
          <t>Ethyl cellulose</t>
        </is>
      </c>
      <c r="E270" s="104" t="inlineStr">
        <is>
          <t>Hydroxypropyl methylcellulose (HPMC)</t>
        </is>
      </c>
      <c r="F270" s="104" t="inlineStr">
        <is>
          <t>Cellulose acetate phthalate (CAP)</t>
        </is>
      </c>
      <c r="G270" s="104" t="inlineStr">
        <is>
          <t>Polyethylene glycol (PEG)</t>
        </is>
      </c>
      <c r="H270" s="104" t="inlineStr">
        <is>
          <t>Methylcellulose</t>
        </is>
      </c>
      <c r="I270" s="62" t="n">
        <v>3</v>
      </c>
      <c r="J270" s="104" t="inlineStr">
        <is>
          <t>✅ คำตอบที่ถูกต้อง: ข้อ ค. Cellulose acetate phthalate (CAP)
🎯 ทำไมข้อนี้ถึงถูก: Cellulose acetate phthalate (CAP) เป็นพอลิเมอร์ที่มีหมู่ carboxylate แบบ phthalate ester ซึ่งไม่แตกตัวและไม่ละลายในสภาวะกรดของกระเพาะอาหาร (pH ต่ำ) แต่จะแตกตัวเกิดไอออนและละลายได้ดีในสภาวะที่มี pH มากกว่า 5.8-6.0 ในลำไส้เล็ก จึงเป็นสารเคลือบทนกรด (enteric-coating polymer) มาตรฐานตามเภสัชตำรับ
🔍 ข้ออื่นผิดเพราะอะไร:
• ข้อ ก.: Ethyl cellulose เป็นพอลิเมอร์ที่ไม่ละลายน้ำในทุกช่วง pH นิยมใช้ทำฟิล์มเคลือบเพื่อควบคุมการปลดปล่อยยาแบบ Extended-release (Sustained-release)
• ข้อ ข.: Hydroxypropyl methylcellulose (HPMC / Hypromellose) เป็นพอลิเมอร์ละลายน้ำได้ในทุกช่วง pH นิยมใช้ทำฟิล์มเคลือบยาธรรมดา (Conventional immediate-release film coating)
• ข้อ ง.: Polyethylene glycol (PEG) เป็นสารละลายน้ำได้ดี นิยมใช้เป็น Plasticizer หรือ Pore former ในสูตรเคลือบ ไม่สามารถทำหน้าที่เป็นฟิล์มทนกรดได้
• ข้อ จ.: Methylcellulose เป็นพอลิเมอร์ละลายน้ำได้ดีในน้ำเย็น นิยมใช้เป็นสารยึดเกาะ (Binder) หรือฟิล์มเคลือบละลายน้ำทั่วไป</t>
        </is>
      </c>
      <c r="K270" s="104" t="inlineStr"/>
      <c r="L270" s="104" t="inlineStr">
        <is>
          <t>Solid Dosage Forms</t>
        </is>
      </c>
      <c r="M270" s="104" t="inlineStr">
        <is>
          <t>Tablet Coating</t>
        </is>
      </c>
      <c r="N270" s="62" t="inlineStr">
        <is>
          <t>Product</t>
        </is>
      </c>
      <c r="O270" s="104" t="inlineStr">
        <is>
          <t>[SOURCE: ข้อสอบจริง PLE CC1 (Product) ปี 2566 Day 1 ข้อ 34] [RECONSTRUCTED: ปรับแต่งและเติมเต็มบริบทโจทย์เพื่อความสมบูรณ์]</t>
        </is>
      </c>
      <c r="P270" s="62" t="inlineStr">
        <is>
          <t>ข้อสอบเก่า</t>
        </is>
      </c>
      <c r="Q270" s="62" t="inlineStr">
        <is>
          <t>2566</t>
        </is>
      </c>
      <c r="R270" s="62" t="inlineStr"/>
    </row>
    <row r="271" ht="24" customHeight="1" s="49">
      <c r="A271" s="180" t="n">
        <v>269</v>
      </c>
      <c r="B271" s="104" t="inlineStr">
        <is>
          <t>ตามเภสัชตำรับ USP &lt;905&gt; Uniformity of Dosage Units ยาเม็ดเคลือบน้ำตาล (Sugar-coated tablets) ไม่สามารถใช้วิธีทดสอบใดในการประเมินความสม่ำเสมอของหน่วยยา</t>
        </is>
      </c>
      <c r="C271" s="104" t="inlineStr"/>
      <c r="D271" s="104" t="inlineStr">
        <is>
          <t>Dissolution test</t>
        </is>
      </c>
      <c r="E271" s="104" t="inlineStr">
        <is>
          <t>Disintegration test</t>
        </is>
      </c>
      <c r="F271" s="104" t="inlineStr">
        <is>
          <t>Weight variation test</t>
        </is>
      </c>
      <c r="G271" s="104" t="inlineStr">
        <is>
          <t>Content uniformity test</t>
        </is>
      </c>
      <c r="H271" s="104" t="inlineStr">
        <is>
          <t>Assay of active ingredient</t>
        </is>
      </c>
      <c r="I271" s="62" t="n">
        <v>3</v>
      </c>
      <c r="J271" s="104" t="inlineStr">
        <is>
          <t>✅ คำตอบที่ถูกต้อง: ข้อ ค. Weight variation test
🎯 ทำไมข้อนี้ถึงถูก: ตามเกณฑ์ USP &lt;905&gt; Uniformity of Dosage Units ยาเม็ดเคลือบน้ำตาล (Sugar-coated tablets) มีชั้นเคลือบน้ำตาลที่หนาและมีอัตราส่วนความแปรปรวนของน้ำหนักชั้นเคลือบสูง ทำให้น้ำหนักรวมของแต่ละเม็ดไม่สะท้อนถึงปริมาณตัวยาสำคัญภายใน จึงมีข้อกำหนดห้ามใช้วิธี Weight variation และต้องใช้วิธี Content uniformity เสมอในการประเมินความสม่ำเสมอของขนาดยา
🔍 ข้ออื่นผิดเพราะอะไร:
• ข้อ ก.: Dissolution test ยังคงเป็นการทดสอบประสิทธิภาพ (performance test) ที่จำเป็นสำหรับยาเม็ดเคลือบน้ำตาลตาม monograph
• ข้อ ข.: Disintegration test เป็นการทดสอบการแตกตัวมาตรฐานสำหรับยาเม็ดเคลือบน้ำตาล โดยทั่วไปกำหนดให้แตกตัวภายในเวลา 60 นาที
• ข้อ ง.: Content uniformity test เป็นวิธีบังคับที่ต้องใช้ในการทดสอบความสม่ำเสมอของตัวยาในยาเม็ดเคลือบน้ำตาลทุกกรณี
• ข้อ จ.: Assay of active ingredient เป็นการหาปริมาณตัวยาสำคัญรวมตามข้อกำหนดใน monograph ที่ต้องทำเสมอ</t>
        </is>
      </c>
      <c r="K271" s="104" t="inlineStr"/>
      <c r="L271" s="104" t="inlineStr">
        <is>
          <t>Solid Dosage Forms</t>
        </is>
      </c>
      <c r="M271" s="104" t="inlineStr">
        <is>
          <t>Tablet Coating</t>
        </is>
      </c>
      <c r="N271" s="62" t="inlineStr">
        <is>
          <t>Product</t>
        </is>
      </c>
      <c r="O271" s="104" t="inlineStr">
        <is>
          <t>[SOURCE: ข้อสอบจริง PLE CC1 (Product) ปี 2566 Day 1 ข้อ 46]</t>
        </is>
      </c>
      <c r="P271" s="62" t="inlineStr">
        <is>
          <t>ข้อสอบเก่า</t>
        </is>
      </c>
      <c r="Q271" s="62" t="inlineStr">
        <is>
          <t>2566</t>
        </is>
      </c>
      <c r="R271" s="62" t="inlineStr"/>
    </row>
    <row r="272" ht="24" customHeight="1" s="49">
      <c r="A272" s="180" t="n">
        <v>270</v>
      </c>
      <c r="B272" s="104" t="inlineStr">
        <is>
          <t>ยาเม็ดเคลือบฟิล์ม (Film-coated tablets) ที่มีปริมาณตัวยาสำคัญ 5 mg ต่อเม็ด และมีน้ำหนักเม็ดรวม 200 mg ตามเภสัชตำรับ USP &lt;905&gt; Uniformity of Dosage Units ต้องผ่านการทดสอบความสม่ำเสมอของหน่วยยาด้วยวิธีใด</t>
        </is>
      </c>
      <c r="C272" s="104" t="inlineStr"/>
      <c r="D272" s="104" t="inlineStr">
        <is>
          <t>Content uniformity test</t>
        </is>
      </c>
      <c r="E272" s="104" t="inlineStr">
        <is>
          <t>Weight variation test</t>
        </is>
      </c>
      <c r="F272" s="104" t="inlineStr">
        <is>
          <t>Friability test</t>
        </is>
      </c>
      <c r="G272" s="104" t="inlineStr">
        <is>
          <t>Hardness test</t>
        </is>
      </c>
      <c r="H272" s="104" t="inlineStr">
        <is>
          <t>Leak test</t>
        </is>
      </c>
      <c r="I272" s="62" t="n">
        <v>1</v>
      </c>
      <c r="J272" s="104" t="inlineStr">
        <is>
          <t>✅ คำตอบที่ถูกต้อง: ข้อ ก. Content uniformity test
🎯 ทำไมข้อนี้ถึงถูก: ตามเกณฑ์ USP &lt;905&gt; Uniformity of Dosage Units ยาเม็ดเคลือบฟิล์มจะอนุญาตให้ใช้วิธี Weight variation ได้ก็ต่อเมื่อปริมาณตัวยาสำคัญต้องมีขนาดตั้งแต่ 25 mg ขึ้นไป และคิดเป็นสัดส่วนไม่น้อยกว่า 25% ของน้ำหนักเม็ดยารวม หากตัวยาสำคัญมีขนาดน้อยกว่า 25 mg (เช่น ในโจทย์มีตัวยา 5 mg คิดเป็นเพียง 2.5% w/w) จะต้องทดสอบด้วยวิธี Content uniformity เท่านั้น
🔍 ข้ออื่นผิดเพราะอะไร:
• ข้อ ข.: Weight variation ใช้ได้เฉพาะยาเม็ดเคลือบฟิล์มที่มีปริมาณตัวยาสำคัญตั้งแต่ 25 mg ขึ้นไป และมีสัดส่วนตั้งแต่ 25% ของน้ำหนักเม็ดขึ้นไปเท่านั้น
• ข้อ ค.: Friability test เป็นการทดสอบความกร่อนของเม็ดยา มักทดสอบในยาเม็ดเปลือย (uncoated tablets) ก่อนนำไปเคลือบ
• ข้อ ง.: Hardness test เป็นการทดสอบความแข็งในระหว่างกระบวนการผลิต (In-process control) ไม่ใช่การทดสอบ Uniformity of dosage units
• ข้อ จ.: Leak test เป็นการทดสอบการรั่วซึมของบรรจุภัณฑ์ เช่น แผงบลิสเตอร์หรือหลอดบรรจุยา</t>
        </is>
      </c>
      <c r="K272" s="104" t="inlineStr"/>
      <c r="L272" s="104" t="inlineStr">
        <is>
          <t>Solid Dosage Forms</t>
        </is>
      </c>
      <c r="M272" s="104" t="inlineStr">
        <is>
          <t>Tablet Coating</t>
        </is>
      </c>
      <c r="N272" s="62" t="inlineStr">
        <is>
          <t>Product</t>
        </is>
      </c>
      <c r="O272" s="104" t="inlineStr">
        <is>
          <t>[SOURCE: ข้อสอบจริง PLE CC1 (Product) ปี 2566 Day 1 ข้อ 54] [RECONSTRUCTED: ปรับแต่งและเติมเต็มบริบทโจทย์เพื่อความสมบูรณ์]</t>
        </is>
      </c>
      <c r="P272" s="62" t="inlineStr">
        <is>
          <t>ข้อสอบเก่า</t>
        </is>
      </c>
      <c r="Q272" s="62" t="inlineStr">
        <is>
          <t>2566</t>
        </is>
      </c>
      <c r="R272" s="62" t="inlineStr"/>
    </row>
    <row r="273" ht="24" customHeight="1" s="49">
      <c r="A273" s="180" t="n">
        <v>271</v>
      </c>
      <c r="B273" s="104" t="inlineStr">
        <is>
          <t>ในสูตรตำรับน้ำยาเคลือบฟิล์มยาเม็ด (Film-coating solution) สารในข้อใดทำหน้าที่หลักเป็นสารก่อแผ่นฟิล์ม (Film-forming polymer)</t>
        </is>
      </c>
      <c r="C273" s="104" t="inlineStr"/>
      <c r="D273" s="104" t="inlineStr">
        <is>
          <t>Hypromellose (HPMC)</t>
        </is>
      </c>
      <c r="E273" s="104" t="inlineStr">
        <is>
          <t>Polyethylene glycol 400 (PEG 400)</t>
        </is>
      </c>
      <c r="F273" s="104" t="inlineStr">
        <is>
          <t>Titanium dioxide</t>
        </is>
      </c>
      <c r="G273" s="104" t="inlineStr">
        <is>
          <t>Talcum</t>
        </is>
      </c>
      <c r="H273" s="104" t="inlineStr">
        <is>
          <t>Polysorbate 80</t>
        </is>
      </c>
      <c r="I273" s="62" t="n">
        <v>1</v>
      </c>
      <c r="J273" s="104" t="inlineStr">
        <is>
          <t>✅ คำตอบที่ถูกต้อง: ข้อ ค. Plasticizer (สารเพิ่มความยืดหยุ่นของฟิล์ม)
🎯 ทำไมข้อนี้ถึงถูก: PEG 4000 เป็น Polyethylene glycol ที่ทำหน้าที่เป็น Plasticizer โดยช่วยแทรกตัวระหว่างสายโมเลกุลโพลีเมอร์ ช่วยลดความเปราะและเพิ่มความยืดหยุ่นของฟิล์ม ป้องกันปัญหาแผ่นฟิล์มแตกร้าว (Film cracking) ระหว่างการพ่นเคลือบและการอบแห้ง
🔍 ข้ออื่นผิดเพราะอะไร:
• ข้อ ก.: ผิด Cosolvent มักใช้ PEG ชนิดของเหลว (เช่น PEG 400) หรือ Alcohol
• ข้อ ข.: ผิด Titanium dioxide ทำหน้าที่เป็นสารทึบแสง (Opacifying agent)
• ข้อ ง.: ผิด สารก่ออิมัลชันไม่จำเป็นต้องใช้ในระบบสารละลายเคลือบฟิล์มใสนี้
• ข้อ จ.: ผิด Macrogol เป็นโพลีเมอร์ที่ละลายน้ำได้ดี ไม่ใช่สารเคลือบทนกรด (Enteric resin)</t>
        </is>
      </c>
      <c r="K273" s="104" t="inlineStr"/>
      <c r="L273" s="104" t="inlineStr">
        <is>
          <t>Solid Dosage Forms</t>
        </is>
      </c>
      <c r="M273" s="104" t="inlineStr">
        <is>
          <t>Tablet Coating</t>
        </is>
      </c>
      <c r="N273" s="62" t="inlineStr">
        <is>
          <t>Product</t>
        </is>
      </c>
      <c r="O273" s="104" t="inlineStr">
        <is>
          <t>[SOURCE: ข้อสอบจริง PLE CC1 (Product) ปี 2564 ข้อ 146]</t>
        </is>
      </c>
      <c r="P273" s="62" t="inlineStr">
        <is>
          <t>ข้อสอบเก่า</t>
        </is>
      </c>
      <c r="Q273" s="62" t="inlineStr">
        <is>
          <t>2564</t>
        </is>
      </c>
      <c r="R273" s="62" t="inlineStr"/>
    </row>
    <row r="274" ht="24" customHeight="1" s="49">
      <c r="A274" s="180" t="n">
        <v>272</v>
      </c>
      <c r="B274" s="104" t="inlineStr">
        <is>
          <t>หากตั้งสูตรตำรับยาเม็ดโดยใช้วิธีการแกรนูลแบบเปียก (Wet granulation) แต่ไม่ได้ใส่สารยึดเกาะ (Binder) ในสูตรตำรับ จะส่งผลให้เกิดปัญหาในกระบวนการผลิตยาเม็ดในข้อใดมากที่สุด</t>
        </is>
      </c>
      <c r="C274" s="104" t="inlineStr"/>
      <c r="D274" s="104" t="inlineStr">
        <is>
          <t>เม็ดยาไม่ประสานตัว แตกหักง่าย หรือเกิดการหลุดลอกเป็นชั้น (Capping and Lamination)</t>
        </is>
      </c>
      <c r="E274" s="104" t="inlineStr">
        <is>
          <t>เม็ดยาติดสลักเกลียวบน (Punch sticking)</t>
        </is>
      </c>
      <c r="F274" s="104" t="inlineStr">
        <is>
          <t>เม็ดยามีสีด่างไม่สม่ำเสมอทั่วทั้งเม็ด (Mottling)</t>
        </is>
      </c>
      <c r="G274" s="104" t="inlineStr">
        <is>
          <t>เม็ดยามีความแข็งสูงเกินไปและไม่แตกตัว (Prolonged disintegration time)</t>
        </is>
      </c>
      <c r="H274" s="104" t="inlineStr">
        <is>
          <t>เม็ดยามีน้ำหนักไม่สม่ำเสมอเนื่องจากความชื้นตกค้างสูง</t>
        </is>
      </c>
      <c r="I274" s="62" t="n">
        <v>1</v>
      </c>
      <c r="J274" s="104" t="inlineStr">
        <is>
          <t>✅ คำตอบที่ถูกต้อง: ข้อ ก. เม็ดยาไม่ประสานตัว แตกหักง่าย หรือเกิดการหลุดลอกเป็นชั้น (Capping and Lamination)
🎯 ทำไมข้อนี้ถึงถูก: สารยึดเกาะ (Binder) ทำหน้าที่สร้างพันธะยึดเหนี่ยวระหว่างอนุภาคของผงยาและสารช่วยให้รวมตัวเป็นแกรนูลที่มีความแข็งแรงพอเหมาะ หากไม่มี Binder จะทำให้แกรนูลมีความเปราะแตกง่าย เกิดเป็นฝุ่นผงละเอียด (fines) สูง ส่งผลให้เมื่อนำไปตอกอัด เม็ดยาจะไม่สามารถประสานตัวกันได้ เกิดการแตกหัก กะเทาะ หรือหลุดลอกเป็นชั้น (Capping and lamination) หรือตอกไม่ขึ้นรูป
🔍 ข้ออื่นผิดเพราะอะไร:
• ข้อ ข.: Punch sticking เกิดจากแกรนูลมีความชื้นสูงเกินไปหรือมีสารหล่อลื่น (Lubricant) ไม่เพียงพอ
• ข้อ ค.: Mottling เกิดจากการกระจายตัวของสีไม่สม่ำเสมอหรือการเคลื่อนย้ายของสี (color migration) ระหว่างการอบแห้ง
• ข้อ ง.: ความแข็งสูงเกินไปและไม่แตกตัวมักเกิดจากการใส่ Binder ปริมาณมากเกินไป หรือใช้แรงตอกอัด (compression force) สูงเกินไป
• ข้อ จ.: น้ำหนักไม่สม่ำเสมอจากความชื้นเกิดจากสภาวะการอบแห้งที่ไม่สมบูรณ์ ไม่ได้เกิดจากการขาด Binder โดยตรง</t>
        </is>
      </c>
      <c r="K274" s="104" t="inlineStr"/>
      <c r="L274" s="104" t="inlineStr">
        <is>
          <t>Solid Dosage Forms</t>
        </is>
      </c>
      <c r="M274" s="104" t="inlineStr">
        <is>
          <t>Tablet Defects</t>
        </is>
      </c>
      <c r="N274" s="62" t="inlineStr">
        <is>
          <t>Product</t>
        </is>
      </c>
      <c r="O274" s="104" t="inlineStr">
        <is>
          <t>[SOURCE: ข้อสอบจริง PLE CC1 (Product) ปี 2566 Day 2 ข้อ 78]</t>
        </is>
      </c>
      <c r="P274" s="62" t="inlineStr">
        <is>
          <t>ข้อสอบเก่า</t>
        </is>
      </c>
      <c r="Q274" s="62" t="inlineStr">
        <is>
          <t>2566</t>
        </is>
      </c>
      <c r="R274" s="62" t="inlineStr"/>
    </row>
    <row r="275" ht="24" customHeight="1" s="49">
      <c r="A275" s="180" t="n">
        <v>273</v>
      </c>
      <c r="B275" s="104" t="inlineStr">
        <is>
          <t>ตำรับยาอมบรรเทาอาการเจ็บคอ (Throat lozenges) ประกอบด้วย Benzyl alcohol, Amylmetacresol และยาในกลุ่มที่ลงท้ายด้วย -caine (เช่น Benzocaine) สารใดทำหน้าที่ออกฤทธิ์ระงับอาการปวดเจ็บคอโดยตรงอย่างรวดเร็ว</t>
        </is>
      </c>
      <c r="C275" s="104" t="inlineStr"/>
      <c r="D275" s="104" t="inlineStr">
        <is>
          <t>Benzyl alcohol</t>
        </is>
      </c>
      <c r="E275" s="104" t="inlineStr">
        <is>
          <t>Amylmetacresol</t>
        </is>
      </c>
      <c r="F275" s="104" t="inlineStr">
        <is>
          <t>ยาชาเฉพาะที่กลุ่มที่ลงท้ายด้วย -caine (เช่น Benzocaine)</t>
        </is>
      </c>
      <c r="G275" s="104" t="inlineStr">
        <is>
          <t>Menthol</t>
        </is>
      </c>
      <c r="H275" s="104" t="inlineStr">
        <is>
          <t>Dichlorobenzyl alcohol</t>
        </is>
      </c>
      <c r="I275" s="62" t="n">
        <v>3</v>
      </c>
      <c r="J275" s="104" t="inlineStr">
        <is>
          <t>✅ คำตอบที่ถูกต้อง: ข้อ ค. ยาชาเฉพาะที่กลุ่มที่ลงท้ายด้วย -caine (เช่น Benzocaine)
🎯 ทำไมข้อนี้ถึงถูก: สารที่มีชื่อลงท้ายด้วย -caine เช่น Benzocaine หรือ Lidocaine จัดเป็นยาชาเฉพาะที่ (Local anesthetics) ซึ่งออกฤทธิ์ยับยั้ง voltage-gated sodium channels บนเส้นประสาทรับความรู้สึก ทำให้ยับยั้งการส่งสัญญาณความเจ็บปวด จึงช่วยระงับและบรรเทาอาการเจ็บคอโดยตรงได้อย่างรวดเร็ว
🔍 ข้ออื่นผิดเพราะอะไร:
• ข้อ ก.: Benzyl alcohol ทำหน้าที่หลักเป็นสารกันเสียและสารระงับเชื้อ (antiseptic) และมีฤทธิ์ชาเฉพาะที่เพียงเล็กน้อย
• ข้อ ข.: Amylmetacresol เป็นสารฆ่าเชื้อและระงับเชื้อในช่องปากและลำคอ (antiseptic) เพื่อลดปริมาณเชื้อแบคทีเรีย
• ข้อ ง.: Menthol ให้ความรู้สึกเย็นซ่าและช่วยแต่งกลิ่นรส บรรเทาความระคายเคืองแต่ไม่ได้เป็นยาชาเฉพาะที่หลัก
• ข้อ จ.: Dichlorobenzyl alcohol เป็นสารระงับเชื้อแบคทีเรียและไวรัสในลำคอ (antiseptic) ไม่ใช่ยาชาเฉพาะที่</t>
        </is>
      </c>
      <c r="K275" s="104" t="inlineStr"/>
      <c r="L275" s="104" t="inlineStr">
        <is>
          <t>Solid Dosage Forms</t>
        </is>
      </c>
      <c r="M275" s="104" t="inlineStr">
        <is>
          <t>Tablet Manufacturing</t>
        </is>
      </c>
      <c r="N275" s="62" t="inlineStr">
        <is>
          <t>Product</t>
        </is>
      </c>
      <c r="O275" s="104" t="inlineStr">
        <is>
          <t>[SOURCE: ข้อสอบจริง PLE CC1 (Product) ปี 2566 Day 2 ข้อ 82]</t>
        </is>
      </c>
      <c r="P275" s="62" t="inlineStr">
        <is>
          <t>ข้อสอบเก่า</t>
        </is>
      </c>
      <c r="Q275" s="62" t="inlineStr">
        <is>
          <t>2566</t>
        </is>
      </c>
      <c r="R275" s="62" t="inlineStr"/>
    </row>
    <row r="276" ht="24" customHeight="1" s="49">
      <c r="A276" s="180" t="n">
        <v>274</v>
      </c>
      <c r="B276" s="104" t="inlineStr">
        <is>
          <t>ในการผลิตยาเม็ดที่ตัวยาสำคัญมีความไวต่อแสง ความชื้น และความร้อนสูงมาก ควรเลือกใช้เครื่องผสมผงยา (Powder mixer) ชนิดใดที่เหมาะสมที่สุด</t>
        </is>
      </c>
      <c r="C276" s="104" t="inlineStr"/>
      <c r="D276" s="104" t="inlineStr">
        <is>
          <t>High-shear mixer / High-shear granulator</t>
        </is>
      </c>
      <c r="E276" s="104" t="inlineStr">
        <is>
          <t>Planetary mixer</t>
        </is>
      </c>
      <c r="F276" s="104" t="inlineStr">
        <is>
          <t>Cubic mixer (Cube / Tumble blender)</t>
        </is>
      </c>
      <c r="G276" s="104" t="inlineStr">
        <is>
          <t>Fluidized bed mixer</t>
        </is>
      </c>
      <c r="H276" s="104" t="inlineStr">
        <is>
          <t>Ribbon blender</t>
        </is>
      </c>
      <c r="I276" s="62" t="n">
        <v>3</v>
      </c>
      <c r="J276" s="104" t="inlineStr">
        <is>
          <t>✅ คำตอบที่ถูกต้อง: ข้อ ค. Cubic mixer (Cube / Tumble blender)
🎯 ทำไมข้อนี้ถึงถูก: Cubic mixer เป็นเครื่องผสมชนิดถังหมุน (Tumble blender) ที่อาศัยการหมุนรอบแกนของถังทรงลูกบาศก์ เป็นระบบปิดทึบแสง (closed container system) ที่ป้องกันการสัมผัสแสงและความชื้นภายนอกได้อย่างสมบูรณ์ และมีแรงเฉือนต่ำมาก (low shear) จึงไม่ก่อให้เกิดความร้อนสะสมในระหว่างการผสม เหมาะอย่างยิ่งสำหรับตัวยาสำคัญที่ไวต่อแสง ความชื้น และความร้อน
🔍 ข้ออื่นผิดเพราะอะไร:
• ข้อ ก.: High-shear mixer มีใบพัดหมุนด้วยความเร็วรอบสูง เกิดแรงเฉือนสูงมากซึ่งสร้างความร้อนสะสมทำให้ตัวยาที่ไวต่อความร้อนเสื่อมสลายได้
• ข้อ ข.: Planetary mixer เป็นเครื่องผสมแบบเปิดหรือกึ่งเปิด มีการเสียดสีของใบกวนทำให้เกิดความร้อน และสัมผัสความชื้นจากอากาศได้ง่าย
• ข้อ ง.: Fluidized bed mixer มีการเป่าลมร้อนผ่านอนุภาคผงยา ทำให้ยาได้รับความร้อนและความชื้นในระหว่างการผสม
• ข้อ จ.: Ribbon blender มีใบพัดเกลียวที่สร้างแรงเฉือนและความร้อนจากการเสียดสีระหว่างใบกวนกับผนังถัง</t>
        </is>
      </c>
      <c r="K276" s="104" t="inlineStr"/>
      <c r="L276" s="104" t="inlineStr">
        <is>
          <t>Solid Dosage Forms</t>
        </is>
      </c>
      <c r="M276" s="104" t="inlineStr">
        <is>
          <t>Tablet Manufacturing</t>
        </is>
      </c>
      <c r="N276" s="62" t="inlineStr">
        <is>
          <t>Product</t>
        </is>
      </c>
      <c r="O276" s="104" t="inlineStr">
        <is>
          <t>[SOURCE: ข้อสอบจริง PLE CC1 (Product) ปี 2566 Day 2 ข้อ 99]</t>
        </is>
      </c>
      <c r="P276" s="62" t="inlineStr">
        <is>
          <t>ข้อสอบเก่า</t>
        </is>
      </c>
      <c r="Q276" s="62" t="inlineStr">
        <is>
          <t>2566</t>
        </is>
      </c>
      <c r="R276" s="62" t="inlineStr"/>
    </row>
    <row r="277" ht="24" customHeight="1" s="49">
      <c r="A277" s="180" t="n">
        <v>275</v>
      </c>
      <c r="B277" s="104" t="inlineStr">
        <is>
          <t>การควบคุมคุณภาพของยาเม็ดอมใต้ลิ้น Isosorbide dinitrate (ISDN) Sublingual tablet ตามมาตรฐานเภสัชตำรับ ไม่จำเป็นต้องทำการทดสอบในหัวข้อใด</t>
        </is>
      </c>
      <c r="C277" s="104" t="inlineStr"/>
      <c r="D277" s="104" t="inlineStr">
        <is>
          <t>Friability</t>
        </is>
      </c>
      <c r="E277" s="104" t="inlineStr">
        <is>
          <t>Disintegration</t>
        </is>
      </c>
      <c r="F277" s="104" t="inlineStr">
        <is>
          <t>Dissolution time</t>
        </is>
      </c>
      <c r="G277" s="104" t="inlineStr">
        <is>
          <t>Thickness</t>
        </is>
      </c>
      <c r="H277" s="104" t="inlineStr">
        <is>
          <t>Content uniformity</t>
        </is>
      </c>
      <c r="I277" s="62" t="n">
        <v>3</v>
      </c>
      <c r="J277" s="104" t="inlineStr">
        <is>
          <t>✅ คำตอบที่ถูกต้อง: ข้อ ค. Dissolution time
🎯 ทำไมข้อนี้ถึงถูก: ยาเม็ดอมใต้ลิ้น (Sublingual tablets) ออกแบบมาเพื่อให้แตกตัวอย่างรวดเร็วใต้ลิ้น (rapid disintegration) และถูกดูดซึมผ่านหลอดเลือดฝอยใต้ลิ้นเข้าสู่กระแสเลือดโดยตรง จึงกำหนดให้ทดสอบ Disintegration time แต่ไม่จำเป็นต้องทดสอบ Dissolution time ตามเภสัชตำรับ
🔍 ข้ออื่นผิดเพราะอะไร:
• ข้อ ก.: Friability (ความกร่อน) เป็นการทดสอบมาตรฐานของยาเม็ดไม่เคลือบเพื่อประเมินความทนทานต่อการสึกกร่อนระหว่างขนส่ง
• ข้อ ข.: Disintegration (เวลาการแตกตัว) เป็นข้อกำหนดสำคัญยิ่งของยาเม็ดอมใต้ลิ้นซึ่งต้องแตกตัวได้อย่างรวดเร็วภายในเวลาไม่เกิน 2 นาที
• ข้อ ง.: Thickness (ความหนาของเม็ดยา) เป็น in-process control สำคัญในการควบคุมความสม่ำเสมอของขนาดเม็ดยา
• ข้อ จ.: Content uniformity (ความสม่ำเสมอของตัวยา) จำเป็นต้องทดสอบเนื่องจาก ISDN sublingual เป็นยาขนาดความแรงต่ำ (potent drug)</t>
        </is>
      </c>
      <c r="K277" s="104" t="inlineStr"/>
      <c r="L277" s="104" t="inlineStr">
        <is>
          <t>Solid Dosage Forms</t>
        </is>
      </c>
      <c r="M277" s="104" t="inlineStr">
        <is>
          <t>Tablet Manufacturing</t>
        </is>
      </c>
      <c r="N277" s="62" t="inlineStr">
        <is>
          <t>Product</t>
        </is>
      </c>
      <c r="O277" s="104" t="inlineStr">
        <is>
          <t>[SOURCE: ข้อสอบจริง PLE CC1 (Product) ปี 2565 ข้อ 3]</t>
        </is>
      </c>
      <c r="P277" s="62" t="inlineStr">
        <is>
          <t>ข้อสอบเก่า</t>
        </is>
      </c>
      <c r="Q277" s="62" t="inlineStr">
        <is>
          <t>2565</t>
        </is>
      </c>
      <c r="R277" s="62" t="inlineStr"/>
    </row>
    <row r="278" ht="24" customHeight="1" s="49">
      <c r="A278" s="180" t="n">
        <v>276</v>
      </c>
      <c r="B278" s="104" t="inlineStr">
        <is>
          <t>สารกลุ่มใดต่อไปนี้เหมาะสมที่สุดในการนำมาใช้เคลือบเม็ดเพลเลตของยา Omeprazole (Enteric-coated pellets) เพื่อป้องกันยาถูกทำลายด้วยกรดในกระเพาะอาหาร</t>
        </is>
      </c>
      <c r="C278" s="104" t="inlineStr"/>
      <c r="D278" s="104" t="inlineStr">
        <is>
          <t>Hydroxypropyl methylcellulose (HPMC E5)</t>
        </is>
      </c>
      <c r="E278" s="104" t="inlineStr">
        <is>
          <t>Methacrylic acid copolymer (Eudragit L30 D-55)</t>
        </is>
      </c>
      <c r="F278" s="104" t="inlineStr">
        <is>
          <t>Ethylcellulose</t>
        </is>
      </c>
      <c r="G278" s="104" t="inlineStr">
        <is>
          <t>Polyethylene glycol (PEG 6000)</t>
        </is>
      </c>
      <c r="H278" s="104" t="inlineStr">
        <is>
          <t>Povidone (PVP K30)</t>
        </is>
      </c>
      <c r="I278" s="62" t="n">
        <v>2</v>
      </c>
      <c r="J278" s="104" t="inlineStr">
        <is>
          <t>✅ คำตอบที่ถูกต้อง: ข้อ ข. Methacrylic acid copolymer (Eudragit L30 D-55)
🎯 ทำไมข้อนี้ถึงถูก: Omeprazole เป็นยาที่สลายตัวได้ง่ายมากในสภาวะกรด จึงต้องเคลือบแบบ Enteric coating ด้วยพอลิเมอร์ที่มีหมู่ carboxylate เช่น Methacrylic acid copolymer (Eudragit L), Cellulose acetate phthalate (CAP) หรือ HPMC phthalate ซึ่งไม่ละลายในกรด pH ต่ำ แต่จะละลายที่ pH มากกว่า 5.5 ในลำไส้เล็ก
🔍 ข้ออื่นผิดเพราะอะไร:
• ข้อ ก.: HPMC (Hypromellose) เป็น non-enteric film former ที่ละลายน้ำได้ในทุกช่วง pH จึงไม่สามารถป้องกันกรดในกระเพาะอาหารได้
• ข้อ ค.: Ethylcellulose เป็นพอลิเมอร์ที่ไม่ละลายน้ำในทุกช่วง pH ใช้สำหรับเตรียม sustained-release dosage forms
• ข้อ ง.: PEG 6000 เป็นพอลิเมอร์ที่ละลายน้ำได้ดี นิยมใช้เป็น pore former หรือ plasticizer
• ข้อ จ.: Povidone เป็น binder หรือ pore former ที่ละลายน้ำได้ดี ไม่สามารถทนกรดได้</t>
        </is>
      </c>
      <c r="K278" s="104" t="inlineStr"/>
      <c r="L278" s="104" t="inlineStr">
        <is>
          <t>Solid Dosage Forms</t>
        </is>
      </c>
      <c r="M278" s="104" t="inlineStr">
        <is>
          <t>Tablet Coating</t>
        </is>
      </c>
      <c r="N278" s="62" t="inlineStr">
        <is>
          <t>Product</t>
        </is>
      </c>
      <c r="O278" s="104" t="inlineStr">
        <is>
          <t>[SOURCE: ข้อสอบจริง PLE CC1 (Product) ปี 2565 ข้อ 7]</t>
        </is>
      </c>
      <c r="P278" s="62" t="inlineStr">
        <is>
          <t>ข้อสอบเก่า</t>
        </is>
      </c>
      <c r="Q278" s="62" t="inlineStr">
        <is>
          <t>2565</t>
        </is>
      </c>
      <c r="R278" s="62" t="inlineStr"/>
    </row>
    <row r="279">
      <c r="A279" s="180" t="n">
        <v>277</v>
      </c>
      <c r="B279" s="104" t="inlineStr">
        <is>
          <t>โรงงานผลิตยาเม็ดกำหนดมาตรฐานความแข็ง (Hardness) ไว้ที่ 8-10 kp จากการสุ่มตัวอย่างทดสอบ 6 เม็ด พบว่ามี 3 เม็ดที่มีความแข็งต่ำกว่า 8 kp ทั้งที่ค่าน้ำหนักเฉลี่ยของผงยาทุกเม็ดมีความสม่ำเสมอดีมาก ปัญหานี้มีสาเหตุหลักมาจากข้อใด</t>
        </is>
      </c>
      <c r="C279" s="104" t="inlineStr"/>
      <c r="D279" s="104" t="inlineStr">
        <is>
          <t>แรงดันในการตอกอัดเม็ดยา (Compression force) น้อยเกินไปในบางจังหวะของสากตอก</t>
        </is>
      </c>
      <c r="E279" s="104" t="inlineStr">
        <is>
          <t>แรงดันในการตอกอัดเม็ดยามากเกินไปจนเกิดรอยร้าวภายในเม็ด</t>
        </is>
      </c>
      <c r="F279" s="104" t="inlineStr">
        <is>
          <t>การกระจายตัวของสารยึดเกาะ (Binder) ภายในแกรนูลไม่สม่ำเสมอ</t>
        </is>
      </c>
      <c r="G279" s="104" t="inlineStr">
        <is>
          <t>ปริมาณสารช่วยไหล (Glidant) น้อยเกินไปทำให้แกรนูลไหลไม่สม่ำเสมอ</t>
        </is>
      </c>
      <c r="H279" s="104" t="inlineStr">
        <is>
          <t>ความเร็วของเครื่องตอกยา (Turret speed) ต่ำเกินไปทำให้ dwell time นานเกินไป</t>
        </is>
      </c>
      <c r="I279" s="62" t="n">
        <v>1</v>
      </c>
      <c r="J279" s="104" t="inlineStr">
        <is>
          <t>✅ คำตอบที่ถูกต้อง: ข้อ ก. แรงดันในการตอกอัดเม็ดยา (Compression force) น้อยเกินไปในบางจังหวะของสากตอก
🎯 ทำไมข้อนี้ถึงถูก: เมื่อน้ำหนักของเม็ดยามีความสม่ำเสมอดี แสดงว่าปริมาณผงยาที่ไหลลงสู่เบ้าตอกมีความสม่ำเสมอ แต่ความแข็งลดลงต่ำกว่าเกณฑ์ สาเหตุโดยตรงเกิดจากแรงตอกอัด (Compression force) ของสากตอกด้านบนหรือล่างน้อยเกินไป หรือความยาวของ punch แต่ละตัวไม่เท่ากัน ทำให้ผงยาไม่ถูกบีบอัดให้แน่นเท่าที่ควร
🔍 ข้ออื่นผิดเพราะอะไร:
• ข้อ ข.: แรงดันในการตอกอัดมากเกินไปจะทำให้เม็ดยามีความแข็งสูงขึ้น หรืออาจเกิดการแตกแบบ capping/lamination แต่ไม่ได้ทำให้ค่าความแข็งต่ำลงทั่วทั้ง 3 เม็ด
• ข้อ ค.: หากสารยึดเกาะไม่สม่ำเสมอ มักจะส่งผลต่อการเกิด fines และความไม่สม่ำเสมอของการไหลร่วมด้วย
• ข้อ ง.: หากสารช่วยไหลน้อยเกินไป ปัญหาหลักที่จะพบคือความแปรปรวนของน้ำหนักเม็ดยา (weight variation) แต่น้ำหนักในโจทย์สม่ำเสมอดี
• ข้อ จ.: ความเร็วในการตอกต่ำจะเพิ่ม dwell time ทำให้ผงยาประสานตัวกันดีขึ้นและเม็ดยาแข็งขึ้น ไม่ได้ทำให้ความแข็งต่ำลง</t>
        </is>
      </c>
      <c r="K279" s="104" t="inlineStr"/>
      <c r="L279" s="104" t="inlineStr">
        <is>
          <t>Solid Dosage Forms</t>
        </is>
      </c>
      <c r="M279" s="104" t="inlineStr">
        <is>
          <t>Tablet Manufacturing</t>
        </is>
      </c>
      <c r="N279" s="62" t="inlineStr">
        <is>
          <t>Product</t>
        </is>
      </c>
      <c r="O279" s="104" t="inlineStr">
        <is>
          <t>[SOURCE: ข้อสอบจริง PLE CC1 (Product) ปี 2565 ข้อ 19]</t>
        </is>
      </c>
      <c r="P279" s="62" t="inlineStr">
        <is>
          <t>ข้อสอบเก่า</t>
        </is>
      </c>
      <c r="Q279" s="62" t="inlineStr">
        <is>
          <t>2565</t>
        </is>
      </c>
      <c r="R279" s="62" t="inlineStr"/>
    </row>
    <row r="280">
      <c r="A280" s="180" t="n">
        <v>278</v>
      </c>
      <c r="B280" s="104" t="inlineStr">
        <is>
          <t>สารก่อฟิล์มที่นำมาใช้เคลือบยาเม็ดแตกตัวในลำไส้ (Enteric-coated tablets) เช่น Cellulose acetate phthalate หรือ Methacrylic acid copolymer ควรมีคุณสมบัติที่สำคัญอย่างไร</t>
        </is>
      </c>
      <c r="C280" s="104" t="inlineStr"/>
      <c r="D280" s="104" t="inlineStr">
        <is>
          <t>ละลายน้ำได้ดีในทุกช่วงค่า pH แต่ไม่ละลายในตัวทำละลายอินทรีย์</t>
        </is>
      </c>
      <c r="E280" s="104" t="inlineStr">
        <is>
          <t>ไม่ละลายในสภาวะกรดของน้ำย่อยในกระเพาะอาหาร แต่ละลายได้ในสภาวะด่างอ่อนของลำไส้เล็ก</t>
        </is>
      </c>
      <c r="F280" s="104" t="inlineStr">
        <is>
          <t>สลายตัวได้อย่างรวดเร็วที่ค่า pH ต่ำกว่า 3.0 เพื่อเพิ่มการดูดซึมยา</t>
        </is>
      </c>
      <c r="G280" s="104" t="inlineStr">
        <is>
          <t>เพิ่มการซึมผ่านของน้ำและความชื้นเข้าสู่แกนเม็ดยาตั้งแต่ในกระเพาะอาหาร</t>
        </is>
      </c>
      <c r="H280" s="104" t="inlineStr">
        <is>
          <t>ถูกย่อยสลายได้เฉพาะเอนไซม์ของจุลินทรีย์ในลำไส้ใหญ่เท่านั้น</t>
        </is>
      </c>
      <c r="I280" s="62" t="n">
        <v>2</v>
      </c>
      <c r="J280" s="104" t="inlineStr">
        <is>
          <t>✅ คำตอบที่ถูกต้อง: ข้อ ข. ไม่ละลายในสภาวะกรดของน้ำย่อยในกระเพาะอาหาร แต่ละลายได้ในสภาวะด่างอ่อนของลำไส้เล็ก
🎯 ทำไมข้อนี้ถึงถูก: พอลิเมอร์ที่ใช้ทำ enteric coat มีหมู่กรดคาร์บอกซิลิกอิสระที่จะไม่แตกตัวเป็นไอออนในสภาวะกรด pH 1-3 ในกระเพาะอาหาร จึงไม่ละลายน้ำและป้องกันตัวยาไว้ได้ แต่เมื่อเคลื่อนเข้าสู่ลำไส้เล็กที่ pH มากกว่า 5.5-6.8 หมู่กรดจะแตกตัวเป็นไอออนทำให้ฟิล์มละลายและปลดปล่อยยาออกมา
🔍 ข้ออื่นผิดเพราะอะไร:
• ข้อ ก.: หากละลายน้ำได้ดีในทุกช่วง pH จะไม่สามารถป้องกันยาจากการถูกทำลายในกระเพาะอาหารได้
• ข้อ ค.: การสลายตัวที่ pH ต่ำกว่า 3.0 เป็นคุณสมบัติของ gastric fluid-soluble coating ทั่วไป ไม่ใช่ enteric coating
• ข้อ ง.: สารเคลือบ enteric ต้องป้องกันการซึมผ่านของน้ำและความชื้นในกระเพาะอาหาร ไม่ใช่เพิ่มการซึมผ่าน
• ข้อ จ.: การย่อยสลายด้วยเอนไซม์แบคทีเรียเฉพาะในลำไส้ใหญ่เป็นกลไกของ Colon-targeted delivery system เช่น Azo-polymers หรือ Pectin</t>
        </is>
      </c>
      <c r="K280" s="104" t="inlineStr"/>
      <c r="L280" s="104" t="inlineStr">
        <is>
          <t>Solid Dosage Forms</t>
        </is>
      </c>
      <c r="M280" s="104" t="inlineStr">
        <is>
          <t>Tablet Coating</t>
        </is>
      </c>
      <c r="N280" s="62" t="inlineStr">
        <is>
          <t>Product</t>
        </is>
      </c>
      <c r="O280" s="104" t="inlineStr">
        <is>
          <t>[SOURCE: ข้อสอบจริง PLE CC1 (Product) ปี 2565 ข้อ 22]</t>
        </is>
      </c>
      <c r="P280" s="62" t="inlineStr">
        <is>
          <t>ข้อสอบเก่า</t>
        </is>
      </c>
      <c r="Q280" s="62" t="inlineStr">
        <is>
          <t>2565</t>
        </is>
      </c>
      <c r="R280" s="62" t="inlineStr"/>
    </row>
    <row r="281">
      <c r="A281" s="180" t="n">
        <v>279</v>
      </c>
      <c r="B281" s="104" t="inlineStr">
        <is>
          <t>การทดสอบความสม่ำเสมอของปริมาณตัวยาในแต่ละหน่วย (Uniformity of dosage units: UDU) ตามเภสัชตำรับ USP &lt;905&gt; สามารถใช้วิธีการชั่งน้ำหนัก (Weight variation) ทดแทนวิธีตรวจวัดปริมาณยา (Content uniformity) ได้ในกรณีใดสำหรับยาเม็ดไม่เคลือบ</t>
        </is>
      </c>
      <c r="C281" s="104" t="inlineStr"/>
      <c r="D281" s="104" t="inlineStr">
        <is>
          <t>เมื่อยาเม็ดมีปริมาณตัวยาสำคัญตั้งแต่ 25 mg ขึ้นไป และคิดเป็นสัดส่วนตั้งแต่ร้อยละ 25 ของน้ำหนักเม็ดยาขึ้นไป</t>
        </is>
      </c>
      <c r="E281" s="104" t="inlineStr">
        <is>
          <t>เมื่อยาเม็ดมีปริมาณตัวยาสำคัญน้อยกว่า 5 mg ต่อหน่วยบรรจุ</t>
        </is>
      </c>
      <c r="F281" s="104" t="inlineStr">
        <is>
          <t>เมื่อยาเม็ดเป็นสูตรตำรับออกฤทธิ์เนิ่น (Modified-release tablets) ทุกกรณี</t>
        </is>
      </c>
      <c r="G281" s="104" t="inlineStr">
        <is>
          <t>เมื่อยาเม็ดเคลือบฟิล์มที่มีสีเข้มและมีขนาดตัวยาน้อยกว่า 10 mg</t>
        </is>
      </c>
      <c r="H281" s="104" t="inlineStr">
        <is>
          <t>ใช้ทดแทนได้เฉพาะกับยาเม็ดเคลือบน้ำตาลเท่านั้น</t>
        </is>
      </c>
      <c r="I281" s="62" t="n">
        <v>1</v>
      </c>
      <c r="J281" s="104" t="inlineStr">
        <is>
          <t>✅ คำตอบที่ถูกต้อง: ข้อ ก. เมื่อยาเม็ดมีปริมาณตัวยาสำคัญตั้งแต่ 25 mg ขึ้นไป และคิดเป็นสัดส่วนตั้งแต่ร้อยละ 25 ของน้ำหนักเม็ดยาขึ้นไป
🎯 ทำไมข้อนี้ถึงถูก: ตาม USP General Chapter &lt;905&gt; Uniformity of Dosage Units ยาเม็ดไม่เคลือบสามารถใช้วิธี Weight variation ได้เมื่อตัวยาสำคัญมีปริมาณตั้งแต่ 25 mg ขึ้นไปต่อหน่วย และคิดเป็นสัดส่วนของตัวยาต่อปริมาณน้ำหนักเม็ดยารวมไม่น้อยกว่าร้อยละ 25 (NLT 25 mg and NLT 25%) หากไม่เข้าเกณฑ์นี้ต้องทดสอบด้วย Content uniformity
🔍 ข้ออื่นผิดเพราะอะไร:
• ข้อ ข.: หากตัวยาน้อยกว่า 25 mg หรือคิดเป็นสัดส่วนน้อยกว่าร้อยละ 25 จัดเป็น potent low-dose drug ต้องใช้วิธี Content uniformity เท่านั้น
• ข้อ ค.: ยาเม็ด modified-release ส่วนใหญ่กำหนดให้ใช้วิธี Content uniformity เว้นแต่จะมีข้อยกเว้นจำเพาะใน monograph
• ข้อ ง.: ยาเคลือบฟิล์มที่มีตัวยาน้อยกว่า 25 mg ต้องใช้วิธี Content uniformity
• ข้อ จ.: ยาเม็ดเคลือบน้ำตาล (Sugar-coated tablets) มักมีความแปรปรวนของน้ำหนักชั้นเคลือบสูง จึงมักถูกบังคับให้ใช้วิธี Content uniformity</t>
        </is>
      </c>
      <c r="K281" s="104" t="inlineStr"/>
      <c r="L281" s="104" t="inlineStr">
        <is>
          <t>Solid Dosage Forms</t>
        </is>
      </c>
      <c r="M281" s="104" t="inlineStr">
        <is>
          <t>Tablet Manufacturing</t>
        </is>
      </c>
      <c r="N281" s="62" t="inlineStr">
        <is>
          <t>Product</t>
        </is>
      </c>
      <c r="O281" s="104" t="inlineStr">
        <is>
          <t>[SOURCE: ข้อสอบจริง PLE CC1 (Product) ปี 2565 ข้อ 30] [RECONSTRUCTED: ปรับแต่งและเติมเต็มบริบทโจทย์เพื่อความสมบูรณ์ จากคำสำคัญ Uniformity of dosage unit ในข้อสอบจำ]</t>
        </is>
      </c>
      <c r="P281" s="62" t="inlineStr">
        <is>
          <t>ข้อสอบเก่า</t>
        </is>
      </c>
      <c r="Q281" s="62" t="inlineStr">
        <is>
          <t>2565</t>
        </is>
      </c>
      <c r="R281" s="62" t="inlineStr"/>
    </row>
    <row r="282">
      <c r="A282" s="180" t="n">
        <v>280</v>
      </c>
      <c r="B282" s="104" t="inlineStr">
        <is>
          <t>จากภาพปัญหาข้อบกพร่องของยาเม็ดที่พบว่ามีผงยาบางส่วนติดอยู่กับผิวหน้าสากตอกหรือผนังเบ้าตอก (Die wall) ทำให้ผิวหน้าเม็ดยาเป็นหลุมขรุขระ ไม่เรียบเงา (Sticking and Picking) วิธีการแก้ไขปัญหาที่เหมาะสมที่สุดคือข้อใด</t>
        </is>
      </c>
      <c r="C282" s="104" t="inlineStr">
        <is>
          <t>cc1_product/image22.png</t>
        </is>
      </c>
      <c r="D282" s="104" t="inlineStr">
        <is>
          <t>เติมสารยึดเกาะ (Binder) เพิ่มขึ้นในสูตรตำรับ</t>
        </is>
      </c>
      <c r="E282" s="104" t="inlineStr">
        <is>
          <t>เติมสารต้านการติดสาก (Anti-adherent) หรือเพิ่มสารหล่อลื่น (Lubricant)</t>
        </is>
      </c>
      <c r="F282" s="104" t="inlineStr">
        <is>
          <t>เพิ่มความชื้นในแกรนูลก่อนนำไปตอกอัด</t>
        </is>
      </c>
      <c r="G282" s="104" t="inlineStr">
        <is>
          <t>เพิ่มความเร็วในการตอกอัดเม็ดยาของเครื่องตอก</t>
        </is>
      </c>
      <c r="H282" s="104" t="inlineStr">
        <is>
          <t>ลดปริมาณสารช่วยแตกตัว (Disintegrant)</t>
        </is>
      </c>
      <c r="I282" s="62" t="n">
        <v>2</v>
      </c>
      <c r="J282" s="104" t="inlineStr">
        <is>
          <t>✅ คำตอบที่ถูกต้อง: ข้อ ข. เติมสารต้านการติดสาก (Anti-adherent) หรือเพิ่มสารหล่อลื่น (Lubricant)
🎯 ทำไมข้อนี้ถึงถูก: ปัญหา Sticking และ Picking เกิดจากผงยาติดกับหน้าสากตอกหรือผนังเบ้าตอก แก้ไขได้โดยการเติมสารต้านการติดสาก (Anti-adherent เช่น Talc หรือ Colloidal silicon dioxide), เพิ่มสารหล่อลื่น (Lubricant เช่น Magnesium stearate), อบไล่ความชื้นในแกรนูลให้เหมาะสม หรือขัดทำความสะอาดผิวหน้าสากตอก
🔍 ข้ออื่นผิดเพราะอะไร:
• ข้อ ก.: การเติมสารยึดเกาะมากเกินไปอาจทำให้แกรนูลมีความเหนียวเพิ่มขึ้นและยิ่งทำให้เกิดปัญหา sticking รุนแรงขึ้น
• ข้อ ค.: ความชื้นที่สูงเกินไปในแกรนูลเป็นสาเหตุหลักประการหนึ่งของการเกิด sticking การเพิ่มความชื้นจะยิ่งซ้ำเติมปัญหา
• ข้อ ง.: การเพิ่มความเร็วเครื่องตอกไม่ได้ช่วยลดแรงยึดติดระหว่างผงยากับผิวโลหะของสากตอก
• ข้อ จ.: สารช่วยแตกตัวไม่มีผลโดยตรงต่อการป้องกันการติดเบ้าตอกของผงยา</t>
        </is>
      </c>
      <c r="K282" s="104" t="inlineStr">
        <is>
          <t>cc1_product/image60.png</t>
        </is>
      </c>
      <c r="L282" s="104" t="inlineStr">
        <is>
          <t>Solid Dosage Forms</t>
        </is>
      </c>
      <c r="M282" s="104" t="inlineStr">
        <is>
          <t>Tablet Defects</t>
        </is>
      </c>
      <c r="N282" s="62" t="inlineStr">
        <is>
          <t>Product</t>
        </is>
      </c>
      <c r="O282" s="104" t="inlineStr">
        <is>
          <t>[SOURCE: ข้อสอบจริง PLE CC1 (Product) ปี 2565 ข้อ 48]</t>
        </is>
      </c>
      <c r="P282" s="62" t="inlineStr">
        <is>
          <t>ข้อสอบเก่า</t>
        </is>
      </c>
      <c r="Q282" s="62" t="inlineStr">
        <is>
          <t>2565</t>
        </is>
      </c>
      <c r="R282" s="62" t="inlineStr"/>
    </row>
    <row r="283">
      <c r="A283" s="180" t="n">
        <v>281</v>
      </c>
      <c r="B283" s="104" t="inlineStr">
        <is>
          <t>จากภาพข้อบกพร่องของยาเม็ดที่พบว่าส่วนยอดหรือผิวด้านบนของเม็ดยาเกิดการกะเทาะแยกตัวหลุดออกจากส่วนล่างของเม็ดยาในแนวขวาง ปัญหานี้มีชื่อเรียกว่าอย่างไร</t>
        </is>
      </c>
      <c r="C283" s="104" t="inlineStr">
        <is>
          <t>cc1_product/image23.png</t>
        </is>
      </c>
      <c r="D283" s="104" t="inlineStr">
        <is>
          <t>Capping</t>
        </is>
      </c>
      <c r="E283" s="104" t="inlineStr">
        <is>
          <t>Lamination</t>
        </is>
      </c>
      <c r="F283" s="104" t="inlineStr">
        <is>
          <t>Mottling</t>
        </is>
      </c>
      <c r="G283" s="104" t="inlineStr">
        <is>
          <t>Chipping</t>
        </is>
      </c>
      <c r="H283" s="104" t="inlineStr">
        <is>
          <t>Sticking</t>
        </is>
      </c>
      <c r="I283" s="62" t="n">
        <v>1</v>
      </c>
      <c r="J283" s="104" t="inlineStr">
        <is>
          <t>✅ คำตอบที่ถูกต้อง: ข้อ ก. Capping
🎯 ทำไมข้อนี้ถึงถูก: Capping เป็นข้อบกพร่องของยาเม็ดที่ส่วนบนหรือส่วนล่างของเม็ดยาแยกตัวหลุดออกเป็นรูปฝาครอบ มีสาเหตุหลักมาจากมีฟองอากาศแทรกตัวอยู่ระหว่างอนุภาคแกรนูล (air entrapment) ระหว่างการตอกอัด, การมีผงยาละเอียด (fines) มากเกินไป หรือแกรนูลแห้งเกินไป
🔍 ข้ออื่นผิดเพราะอะไร:
• ข้อ ข.: Lamination คือการแยกตัวของเม็ดยาออกเป็นหลายๆ ชั้นตามแนวขวาง
• ข้อ ค.: Mottling คือการกระจายของสีบนผิวหน้าเม็ดยาไม่สม่ำเสมอ เกิดเป็นจุดด่าง
• ข้อ ง.: Chipping คือการบิ่นหรือแตกหักตามขอบรอบๆ ของเม็ดยา
• ข้อ จ.: Sticking คือการที่ผงยาติดกับผิวหน้าสากตอกทำให้ผิวเม็ดยาไม่เรียบ</t>
        </is>
      </c>
      <c r="K283" s="104" t="inlineStr"/>
      <c r="L283" s="104" t="inlineStr">
        <is>
          <t>Solid Dosage Forms</t>
        </is>
      </c>
      <c r="M283" s="104" t="inlineStr">
        <is>
          <t>Tablet Defects</t>
        </is>
      </c>
      <c r="N283" s="62" t="inlineStr">
        <is>
          <t>Product</t>
        </is>
      </c>
      <c r="O283" s="104" t="inlineStr">
        <is>
          <t>[SOURCE: ข้อสอบจริง PLE CC1 (Product) ปี 2565 ข้อ 49]</t>
        </is>
      </c>
      <c r="P283" s="62" t="inlineStr">
        <is>
          <t>ข้อสอบเก่า</t>
        </is>
      </c>
      <c r="Q283" s="62" t="inlineStr">
        <is>
          <t>2565</t>
        </is>
      </c>
      <c r="R283" s="62" t="inlineStr"/>
    </row>
    <row r="284">
      <c r="A284" s="180" t="n">
        <v>282</v>
      </c>
      <c r="B284" s="104" t="inlineStr">
        <is>
          <t>สารช่วยทางเภสัชกรรมในข้อใดที่เหมาะสมนำมาใช้เคลือบยาเม็ดที่มีตัวยาสำคัญสลายตัวได้ง่ายในสภาวะกรดของกระเพาะอาหาร เพื่อชะลอการปลดปล่อยให้ไปแตกตัวในลำไส้เล็ก (Enteric coating polymer)</t>
        </is>
      </c>
      <c r="C284" s="104" t="inlineStr"/>
      <c r="D284" s="104" t="inlineStr">
        <is>
          <t>Cellulose acetate phthalate (CAP)</t>
        </is>
      </c>
      <c r="E284" s="104" t="inlineStr">
        <is>
          <t>Polyvinylpyrrolidone (PVP)</t>
        </is>
      </c>
      <c r="F284" s="104" t="inlineStr">
        <is>
          <t>Hydroxypropyl methylcellulose (HPMC)</t>
        </is>
      </c>
      <c r="G284" s="104" t="inlineStr">
        <is>
          <t>Sodium starch glycolate</t>
        </is>
      </c>
      <c r="H284" s="104" t="inlineStr">
        <is>
          <t>Magnesium stearate</t>
        </is>
      </c>
      <c r="I284" s="62" t="n">
        <v>1</v>
      </c>
      <c r="J284" s="104" t="inlineStr">
        <is>
          <t>✅ คำตอบที่ถูกต้อง: ข้อ ก. Cellulose acetate phthalate (CAP)
🎯 ทำไมข้อนี้ถึงถูก: Cellulose acetate phthalate (CAP) มีหมู่ฟังก์ชัน Phthalate ที่มีหมู่คาร์บอกซิลิกอิสระ ซึ่งจะไม่แตกตัวและไม่ละลายในสภาวะกรดรุนแรงของกระเพาะอาหาร (pH ต่ำกว่า 5.5) แต่จะแตกตัวเกิดประจุและละลายได้ดีเมื่อเข้าสู่สภาวะความเป็นกลางถึงด่างอ่อนของลำไส้เล็ก จึงใช้เป็นพอลิเมอร์เคลือบลำไส้ตามมาตรฐานเภสัชตำรับ
🔍 ข้ออื่นผิดเพราะอะไร:
• ข้อ ข.: Polyvinylpyrrolidone (PVP หรือ Povidone) ทำหน้าที่เป็นสารยึดเกาะ (Binder) ในกระบวนการทำแกรนูลและละลายน้ำได้ดีในทุกช่วง pH
• ข้อ ค.: Hydroxypropyl methylcellulose (HPMC) เป็นพอลิเมอร์เคลือบฟิล์มชนิดละลายน้ำได้ทั่วไป (Conventional film former) ไม่ทนต่อกรดในกระเพาะอาหาร
• ข้อ ง.: Sodium starch glycolate เป็นสารช่วยแตกตัวประสิทธิภาพสูง (Superdisintegrant) ภายในเม็ดยา
• ข้อ จ.: Magnesium stearate ทำหน้าที่เป็นสารหล่อลื่น (Lubricant) ป้องกันการติดของผงยากับผิวสลักตอก</t>
        </is>
      </c>
      <c r="K284" s="104" t="inlineStr"/>
      <c r="L284" s="104" t="inlineStr">
        <is>
          <t>Solid Dosage Forms</t>
        </is>
      </c>
      <c r="M284" s="104" t="inlineStr">
        <is>
          <t>Tablet Coating</t>
        </is>
      </c>
      <c r="N284" s="62" t="inlineStr">
        <is>
          <t>Product</t>
        </is>
      </c>
      <c r="O284" s="104" t="inlineStr">
        <is>
          <t>[SOURCE: ข้อสอบจริง PLE CC1 (Product) ปี 2564 ข้อ 12]</t>
        </is>
      </c>
      <c r="P284" s="62" t="inlineStr">
        <is>
          <t>ข้อสอบเก่า</t>
        </is>
      </c>
      <c r="Q284" s="62" t="inlineStr">
        <is>
          <t>2564</t>
        </is>
      </c>
      <c r="R284" s="62" t="inlineStr"/>
    </row>
    <row r="285">
      <c r="A285" s="180" t="n">
        <v>283</v>
      </c>
      <c r="B285" s="104" t="inlineStr">
        <is>
          <t>ในการผลิตยาเม็ดรวมสูตรคงที่ต้านวัณโรค HRZE (Isoniazid, Rifampicin, Pyrazinamide, Ethambutol) เพื่อเพิ่มความร่วมมือในการใช้ยาของผู้ป่วย การเตรียมยาวิธีใดก่อให้เกิดความไม่เข้ากันทางเคมีกายภาพ (Incompatibility) ระหว่างตัวยามากที่สุด</t>
        </is>
      </c>
      <c r="C285" s="104" t="inlineStr"/>
      <c r="D285" s="104" t="inlineStr">
        <is>
          <t>การตอกเป็นยาเม็ด 4 ชั้น (Four-layer tablet)</t>
        </is>
      </c>
      <c r="E285" s="104" t="inlineStr">
        <is>
          <t>การเตรียมในรูปแบบยาเม็ดควบคุมการปลดปล่อย (Controlled-release tablet)</t>
        </is>
      </c>
      <c r="F285" s="104" t="inlineStr">
        <is>
          <t>การเตรียมในรูปเมทริกซ์ชนิดไม่ละลายน้ำ (Insoluble matrix tablet)</t>
        </is>
      </c>
      <c r="G285" s="104" t="inlineStr">
        <is>
          <t>การเตรียมเป็นเม็ดเล็กเคลือบแยกชนิด (Multiple-unit coated pellets)</t>
        </is>
      </c>
      <c r="H285" s="104" t="inlineStr">
        <is>
          <t>การทำ Granule รวมกันทุกตัวยาแล้วนำไปตอกเม็ดโดยตรง</t>
        </is>
      </c>
      <c r="I285" s="62" t="n">
        <v>5</v>
      </c>
      <c r="J285" s="104" t="inlineStr">
        <is>
          <t>✅ คำตอบที่ถูกต้อง: ข้อ จ. การทำ Granule รวมกันทุกตัวยาแล้วนำไปตอกเม็ดโดยตรง
🎯 ทำไมข้อนี้ถึงถูก: Isoniazid (INH) และ Rifampicin (RIF) สามารถเกิดปฏิกิริยาเคมีระหว่างกันโดยตรงในสภาวะที่มีความชื้นและกรด เกิดเป็นสารประกอบ 3-formylrifamycin SV isonicotinylhydrazone ซึ่งไม่มีฤทธิ์ต้านเชื้อและลดการดูดซึมยาอย่างรุนแรง การทำแกรนูลรวมกันทุกตัวยาจะทำให้สารทั้งสองสัมผัสกันโดยตรง เกิด Incompatibility สูงที่สุด
🔍 ข้ออื่นผิดเพราะอะไร:
• ข้อ ก.: ยาเม็ด 4 ชั้น (Multilayer tablet) เป็นเทคโนโลยีที่ออกแบบมาเพื่อแยกตัวยาที่ไม่เข้ากันออกจากกันในแต่ละชั้น
• ข้อ ข.: Controlled-release สามารถแยกตัวยาและควบคุมการปล่อยได้
• ข้อ ค.: Matrix tablet ช่วยลดการสัมผัสโดยตรงของผงยาลงได้บางส่วน
• ข้อ ง.: Coated pellets เป็นวิธีที่ดีมากในการเคลือบแยกอนุภาคตัวยาแต่ละชนิดก่อนนำมาบรรจุแคปซูล จึงป้องกัน Incompatibility ได้อย่างมีประสิทธิภาพ</t>
        </is>
      </c>
      <c r="K285" s="104" t="inlineStr"/>
      <c r="L285" s="104" t="inlineStr">
        <is>
          <t>Solid Dosage Forms</t>
        </is>
      </c>
      <c r="M285" s="104" t="inlineStr">
        <is>
          <t>Tablet Manufacturing</t>
        </is>
      </c>
      <c r="N285" s="62" t="inlineStr">
        <is>
          <t>Product</t>
        </is>
      </c>
      <c r="O285" s="104" t="inlineStr">
        <is>
          <t>[SOURCE: ข้อสอบจริง PLE CC1 (Product) ปี 2564 ข้อ 17]</t>
        </is>
      </c>
      <c r="P285" s="62" t="inlineStr">
        <is>
          <t>ข้อสอบเก่า</t>
        </is>
      </c>
      <c r="Q285" s="62" t="inlineStr">
        <is>
          <t>2564</t>
        </is>
      </c>
      <c r="R285" s="62" t="inlineStr"/>
    </row>
    <row r="286">
      <c r="A286" s="180" t="n">
        <v>284</v>
      </c>
      <c r="B286" s="104" t="inlineStr">
        <is>
          <t>สารช่วยทางเภสัชกรรมในข้อใดจัดเป็นสารช่วยแตกตัวประสิทธิภาพสูง (Superdisintegrant) ที่นิยมเติมในสูตรตำรับยาเม็ด Desipramine tablet</t>
        </is>
      </c>
      <c r="C286" s="104" t="inlineStr"/>
      <c r="D286" s="104" t="inlineStr">
        <is>
          <t>Shellac</t>
        </is>
      </c>
      <c r="E286" s="104" t="inlineStr">
        <is>
          <t>Hypromellose (HPMC)</t>
        </is>
      </c>
      <c r="F286" s="104" t="inlineStr">
        <is>
          <t>Magnesium stearate</t>
        </is>
      </c>
      <c r="G286" s="104" t="inlineStr">
        <is>
          <t>Polyvinyl acetate phthalate (PVAP)</t>
        </is>
      </c>
      <c r="H286" s="104" t="inlineStr">
        <is>
          <t>Cross-linked sodium carboxymethylcellulose (Croscarmellose sodium)</t>
        </is>
      </c>
      <c r="I286" s="62" t="n">
        <v>5</v>
      </c>
      <c r="J286" s="104" t="inlineStr">
        <is>
          <t>✅ คำตอบที่ถูกต้อง: ข้อ จ. Cross-linked sodium carboxymethylcellulose (Croscarmellose sodium)
🎯 ทำไมข้อนี้ถึงถูก: Cross-linked sodium carboxymethylcellulose (หรือ Croscarmellose sodium / Ac-Di-Sol) เป็น Superdisintegrant ที่มีโครงสร้างเชื่อมขวาง ทำให้ดูดซับน้ำและพองตัวอย่างรวดเร็ว (Rapid swelling and wicking) ส่งผลให้ยาเม็ดแตกตัวเป็นอนุภาคขนาดเล็กได้อย่างรวดเร็วในกระเพาะอาหาร
🔍 ข้ออื่นผิดเพราะอะไร:
• ข้อ ก.: Shellac เป็นสารเคลือบจากธรรมชาติ ใช้เป็นสารเคลือบลำไส้หรือเคลือบเงา
• ข้อ ข.: Hypromellose (HPMC) เป็นพอลิเมอร์สร้างฟิล์มเคลือบหรือใช้เป็นเมทริกซ์ออกฤทธิ์นาน (Sustained release)
• ข้อ ค.: Magnesium stearate เป็นสารหล่อลื่น (Lubricant)
• ข้อ ง.: Polyvinyl acetate phthalate (PVAP) เป็นสารเคลือบลำไส้ (Enteric coating polymer)</t>
        </is>
      </c>
      <c r="K286" s="104" t="inlineStr"/>
      <c r="L286" s="104" t="inlineStr">
        <is>
          <t>Solid Dosage Forms</t>
        </is>
      </c>
      <c r="M286" s="104" t="inlineStr">
        <is>
          <t>Tablet Manufacturing</t>
        </is>
      </c>
      <c r="N286" s="62" t="inlineStr">
        <is>
          <t>Product</t>
        </is>
      </c>
      <c r="O286" s="104" t="inlineStr">
        <is>
          <t>[SOURCE: ข้อสอบจริง PLE CC1 (Product) ปี 2564 ข้อ 30]</t>
        </is>
      </c>
      <c r="P286" s="62" t="inlineStr">
        <is>
          <t>ข้อสอบเก่า</t>
        </is>
      </c>
      <c r="Q286" s="62" t="inlineStr">
        <is>
          <t>2564</t>
        </is>
      </c>
      <c r="R286" s="62" t="inlineStr"/>
    </row>
    <row r="287">
      <c r="A287" s="180" t="n">
        <v>285</v>
      </c>
      <c r="B287" s="104" t="inlineStr">
        <is>
          <t>ตำรับยาประกอบด้วยตัวยาสำคัญ, Microcrystalline cellulose (MCC), Lactose, Disintegrant และ Magnesium stearate ผสมเป็นผงยา แล้วบรรจุลงในปลอกแคปซูลที่ประกอบด้วย Gelatin, Titanium dioxide และ Iron oxide ตำรับดังกล่าวจัดเป็นรูปแบบยาใด</t>
        </is>
      </c>
      <c r="C287" s="104" t="inlineStr"/>
      <c r="D287" s="104" t="inlineStr">
        <is>
          <t>Pellets in hard gelatin capsule</t>
        </is>
      </c>
      <c r="E287" s="104" t="inlineStr">
        <is>
          <t>Hard gelatin capsule</t>
        </is>
      </c>
      <c r="F287" s="104" t="inlineStr">
        <is>
          <t>Soft gelatin capsule</t>
        </is>
      </c>
      <c r="G287" s="104" t="inlineStr">
        <is>
          <t>Enteric-coated capsule</t>
        </is>
      </c>
      <c r="H287" s="104" t="inlineStr">
        <is>
          <t>Delayed-release capsule</t>
        </is>
      </c>
      <c r="I287" s="62" t="n">
        <v>2</v>
      </c>
      <c r="J287" s="104" t="inlineStr">
        <is>
          <t>✅ คำตอบที่ถูกต้อง: ข้อ ข. Hard gelatin capsule
🎯 ทำไมข้อนี้ถึงถูก: ส่วนประกอบภายในเป็นผงยาแห้ง (Powder blend) ผสมสารเพิ่มปริมาณ (MCC, Lactose) และสารหล่อลื่น บรรจุในเปลือกแคปซูลมาตรฐานที่ทำจากเจลาติน มีไทเทเนียมไดออกไซด์เป็นสารทึบแสง (Opacifier) และไอรอนออกไซด์เป็นสารให้สี ซึ่งเป็นลักษณะเฉพาะของยาแคปซูลเจลาตินชนิดแข็ง (Hard gelatin capsule)
🔍 ข้ออื่นผิดเพราะอะไร:
• ข้อ ก.: Pellets in capsule ตัวยาภายในต้องถูกเตรียมเป็นทรงกลมขนาดเล็ก (Pellets/Beads) ไม่ใช่การผสมผงยาธรรมดา
• ข้อ ค.: Soft gelatin capsule เปลือกต้องมี Plasticizer เช่น Glycerin หรือ Sorbitol ในสัดส่วนสูง และมักใช้บรรจุของเหลวหรือสารกึ่งแข็ง
• ข้อ ง.: Enteric-coated capsule ต้องมีการเคลือบเปลือกแคปซูลด้วยพอลิเมอร์ทนกรด เช่น CAP หรือ Eudragit L
• ข้อ จ.: Delayed-release capsule ต้องมีระบบนำส่งยาหรือเม็ดแกรนูลที่ผ่านการควบคุมการปลดปล่อยตัวยาเฉพาะ</t>
        </is>
      </c>
      <c r="K287" s="104" t="inlineStr"/>
      <c r="L287" s="104" t="inlineStr">
        <is>
          <t>Solid Dosage Forms</t>
        </is>
      </c>
      <c r="M287" s="104" t="inlineStr">
        <is>
          <t>Hard &amp; Soft Gelatin Capsules</t>
        </is>
      </c>
      <c r="N287" s="62" t="inlineStr">
        <is>
          <t>Product</t>
        </is>
      </c>
      <c r="O287" s="104" t="inlineStr">
        <is>
          <t>[SOURCE: ข้อสอบจริง PLE CC1 (Product) ปี 2564 ข้อ 34]</t>
        </is>
      </c>
      <c r="P287" s="62" t="inlineStr">
        <is>
          <t>ข้อสอบเก่า</t>
        </is>
      </c>
      <c r="Q287" s="62" t="inlineStr">
        <is>
          <t>2564</t>
        </is>
      </c>
      <c r="R287" s="62" t="inlineStr"/>
    </row>
    <row r="288">
      <c r="A288" s="180" t="n">
        <v>286</v>
      </c>
      <c r="B288" s="104" t="inlineStr">
        <is>
          <t>ในกระบวนการเคลือบฟิล์มเม็ดยา (Film coating) หากพบปัญหาฟิล์มเปราะบางหรือขอบเม็ดยากระเทาะแตกหักง่าย (Edge chipping / Film brittleness) ควรแก้ไขโดยการปรับเปลี่ยนสารช่วยในสูตรน้ำยาเคลือบตามข้อใด</t>
        </is>
      </c>
      <c r="C288" s="104" t="inlineStr"/>
      <c r="D288" s="104" t="inlineStr">
        <is>
          <t>เพิ่มอุณหภูมิลมร้อนในการอบแห้ง</t>
        </is>
      </c>
      <c r="E288" s="104" t="inlineStr">
        <is>
          <t>เพิ่มปริมาณสารช่วยเพิ่มความยืดหยุ่น (Plasticizer) เช่น Polyethylene glycol ในน้ำยาเคลือบ</t>
        </is>
      </c>
      <c r="F288" s="104" t="inlineStr">
        <is>
          <t>เพิ่มปริมาณสารกันติด (Anti-tacking agent) เช่น Talcum ในน้ำยาเคลือบ</t>
        </is>
      </c>
      <c r="G288" s="104" t="inlineStr">
        <is>
          <t>เพิ่มอัตราเร็วรอบการหมุนของหม้อเคลือบ (Pan speed)</t>
        </is>
      </c>
      <c r="H288" s="104" t="inlineStr">
        <is>
          <t>เพิ่มอัตราการพ่นของเหลวน้ำยาเคลือบ (Spray rate)</t>
        </is>
      </c>
      <c r="I288" s="62" t="n">
        <v>2</v>
      </c>
      <c r="J288" s="104" t="inlineStr">
        <is>
          <t>✅ คำตอบที่ถูกต้อง: ข้อ ข. เพิ่มปริมาณสารช่วยเพิ่มความยืดหยุ่น (Plasticizer) เช่น Polyethylene glycol ในน้ำยาเคลือบ
🎯 ทำไมข้อนี้ถึงถูก: ปัญหาฟิล์มเปราะหรือกระเทาะตามขอบเม็ดยา (Chipping) เกิดจากการที่ชั้นฟิล์มมีความเค้นภายในสูง (High internal stress) และมีค่าความต้านทานแรงดึงต่ำ การเพิ่ม Plasticizer เช่น PEG, Triethyl citrate หรือ Glycerin จะช่วยแทรกระหว่างสายพอลิเมอร์ ลดอุณหภูมิการเปลี่ยนสถานะคล้ายแก้ว (Tg) และเพิ่มความยืดหยุ่นเหนียวทนทานของแผ่นฟิล์ม
🔍 ข้ออื่นผิดเพราะอะไร:
• ข้อ ก.: การเพิ่มอุณหภูมิการอบแห้งทำให้ฟิล์มแห้งเร็วเกินไป เกิดความเค้นภายในสูงขึ้นและยิ่งทำให้ฟิล์มเปราะแตกง่ายขึ้น
• ข้อ ค.: Talcum ทำหน้าที่เป็น Glidant หรือ Anti-tacking agent ป้องกันเม็ดยาติดกัน ไม่ได้ช่วยเพิ่มความยืดหยุ่นของฟิล์ม
• ข้อ ง.: การเพิ่มรอบการหมุนของหม้อเคลือบจะเพิ่มแรงกระแทกระหว่างเม็ดยา ทำให้ขอบเม็ดยากระเทาะแตกเสียหายมากขึ้น
• ข้อ จ.: การเพิ่มอัตราการพ่นน้ำยาเคลือบอาจทำให้เม็ดยาเปียกแฉะเกินไป เกิดปัญหาเม็ดยาติดกัน (Sticking/Twinning)</t>
        </is>
      </c>
      <c r="K288" s="104" t="inlineStr"/>
      <c r="L288" s="104" t="inlineStr">
        <is>
          <t>Solid Dosage Forms</t>
        </is>
      </c>
      <c r="M288" s="104" t="inlineStr">
        <is>
          <t>Tablet Coating</t>
        </is>
      </c>
      <c r="N288" s="62" t="inlineStr">
        <is>
          <t>Product</t>
        </is>
      </c>
      <c r="O288" s="104" t="inlineStr">
        <is>
          <t>[SOURCE: ข้อสอบจริง PLE CC1 (Product) ปี 2564 ข้อ 8] [RECONSTRUCTED: ปรับแต่งและเติมเต็มบริบทโจทย์เพื่อความสมบูรณ์]</t>
        </is>
      </c>
      <c r="P288" s="62" t="inlineStr">
        <is>
          <t>ข้อสอบเก่า</t>
        </is>
      </c>
      <c r="Q288" s="62" t="inlineStr">
        <is>
          <t>2564</t>
        </is>
      </c>
      <c r="R288" s="62" t="inlineStr"/>
    </row>
    <row r="289">
      <c r="A289" s="180" t="n">
        <v>287</v>
      </c>
      <c r="B289" s="104" t="inlineStr">
        <is>
          <t>สารช่วยทางเภสัชกรรมในข้อใดทำหน้าที่เป็นสารเพิ่มความยืดหยุ่น (Plasticizer) ที่เป็นส่วนประกอบสำคัญของเปลือกแคปซูลเจลาตินชนิดนิ่ม (Soft gelatin capsule) เพื่อป้องกันไม่ให้เปลือกแคปซูลแข็งเปราะและแตกร้าว</t>
        </is>
      </c>
      <c r="C289" s="104" t="inlineStr"/>
      <c r="D289" s="104" t="inlineStr">
        <is>
          <t>Methylcellulose และ Ethylcellulose</t>
        </is>
      </c>
      <c r="E289" s="104" t="inlineStr">
        <is>
          <t>Titanium dioxide และ Iron oxide</t>
        </is>
      </c>
      <c r="F289" s="104" t="inlineStr">
        <is>
          <t>Glycerin และ Sorbitol</t>
        </is>
      </c>
      <c r="G289" s="104" t="inlineStr">
        <is>
          <t>Sodium lauryl sulfate และ Polysorbate 80</t>
        </is>
      </c>
      <c r="H289" s="104" t="inlineStr">
        <is>
          <t>Potassium sorbate และ Methylparaben</t>
        </is>
      </c>
      <c r="I289" s="62" t="n">
        <v>3</v>
      </c>
      <c r="J289" s="104" t="inlineStr">
        <is>
          <t>✅ คำตอบที่ถูกต้อง: ข้อ ก. Talc
🎯 ทำไมข้อนี้ถึงถูก: Talc และ Colloidal silicon dioxide ต่างเป็นสารช่วยการไหล (Glidant) ในตำรับยาเม็ด โดยทำหน้าที่ลดแรงเสียดทานระหว่างอนุภาคผงยา ช่วยให้อนุภาคไหลตัวจากกรวยป้อน (Hopper) ลงสู่เบ้าตอก (Die cavity) ได้อย่างราบรื่นสม่ำเสมอ ซึ่งเฉลยข้อสอบอย่างเป็นทางการยอมรับทั้ง Talc (ข้อ ก) และ Colloidal silicon dioxide (ข้อ ง)
🔍 ข้ออื่นผิดเพราะอะไร:
• ข้อ ข.: Corn starch ทำหน้าที่หลักเป็นสารเติมเต็ม (Diluent), สารยึดเกาะ (Binder เมื่อต้มสุก) หรือสารช่วยแตกตัว (Disintegrant)
• ข้อ ค.: Polysorbate 80 เป็นสารลดแรงตึงผิวชนิดของเหลวหนืด ทำหน้าที่เป็น Wetting agent หรือ Solubilizing agent ไม่ใช่สารช่วยไหลผงแห้ง
• ข้อ ง.: Colloidal silicon dioxide (Aerosil) เป็นสารช่วยการไหลที่มีประสิทธิภาพสูงเช่นกัน แต่เฉลยมาตรฐานกำหนดข้อ ก. เป็นตัวเลือกลำดับแรก (หรือให้คะแนนทั้งสองข้อ)
• ข้อ จ.: Microcrystalline cellulose (Avicel) ทำหน้าที่หลักเป็นสารเติมเต็มและสารยึดเกาะสำหรับการตอกตรง (Direct compression filler-binder)</t>
        </is>
      </c>
      <c r="K289" s="104" t="inlineStr"/>
      <c r="L289" s="104" t="inlineStr">
        <is>
          <t>Solid Dosage Forms</t>
        </is>
      </c>
      <c r="M289" s="104" t="inlineStr">
        <is>
          <t>Tablet Manufacturing</t>
        </is>
      </c>
      <c r="N289" s="62" t="inlineStr">
        <is>
          <t>Product</t>
        </is>
      </c>
      <c r="O289" s="104" t="inlineStr">
        <is>
          <t>[SOURCE: ข้อสอบจริง PLE CC1 (Product) ปี 2561 ข้อ 111] หมายเหตุ: ข้อสอบต้นฉบับยอมรับคำตอบทั้งข้อ ก. Talc และข้อ ง. Colloidal silicon dioxide เนื่องจากทั้งสองชนิดทำหน้าที่เป็น Glidant ในตำรับยาเม็ด</t>
        </is>
      </c>
      <c r="P289" s="62" t="inlineStr">
        <is>
          <t>ข้อสอบเก่า</t>
        </is>
      </c>
      <c r="Q289" s="62" t="inlineStr">
        <is>
          <t>2561</t>
        </is>
      </c>
      <c r="R289" s="62" t="inlineStr"/>
    </row>
    <row r="290">
      <c r="A290" s="180" t="n">
        <v>288</v>
      </c>
      <c r="B290" s="104" t="inlineStr">
        <is>
          <t>สารช่วยทางเภสัชกรรมกลุ่มใดในสูตรตำรับยาเม็ดที่ทำหน้าที่เป็นสารช่วยแตกตัวประสิทธิภาพสูง (Superdisintegrant) โดยมีกลไกหลักในการดูดซับน้ำและพองตัวอย่างรวดเร็ว (Rapid swelling and wicking) เพื่อทำให้ยาเม็ดแตกตัวภายในเวลาไม่กี่นาที</t>
        </is>
      </c>
      <c r="C290" s="104" t="inlineStr"/>
      <c r="D290" s="104" t="inlineStr">
        <is>
          <t>Corn starch และ Potato starch</t>
        </is>
      </c>
      <c r="E290" s="104" t="inlineStr">
        <is>
          <t>Lactose monohydrate และ Mannitol</t>
        </is>
      </c>
      <c r="F290" s="104" t="inlineStr">
        <is>
          <t>Magnesium stearate และ Stearic acid</t>
        </is>
      </c>
      <c r="G290" s="104" t="inlineStr">
        <is>
          <t>Colloidal silicon dioxide และ Talcum</t>
        </is>
      </c>
      <c r="H290" s="104" t="inlineStr">
        <is>
          <t>Croscarmellose sodium, Sodium starch glycolate และ Crospovidone</t>
        </is>
      </c>
      <c r="I290" s="62" t="n">
        <v>5</v>
      </c>
      <c r="J290" s="104" t="inlineStr">
        <is>
          <t>✅ คำตอบที่ถูกต้อง: ข้อ จ. Croscarmellose sodium, Sodium starch glycolate และ Crospovidone
🎯 ทำไมข้อนี้ถึงถูก: Croscarmellose sodium (Cross-linked CMC), Sodium starch glycolate (Cross-linked starch) และ Crospovidone (Cross-linked PVP) จัดเป็น Superdisintegrants ชั้นนำในเภสัชอุตสาหกรรม โดยมีโครงสร้างเชื่อมขวางที่สามารถดูดซับน้ำและขยายปริมาตรได้มากกว่า 10 ถึง 20 เท่า ส่งผลให้เกิดแรงดันภายในทำให้เม็ดยาแตกตัวอย่างรวดเร็วโดยใช้ปริมาณเพียง 2 ถึง 5% w/w ในตำรับ
🔍 ข้ออื่นผิดเพราะอะไร:
• ข้อ ก.: แป้งธรรมชาติ (Corn starch) เป็นสารช่วยแตกตัวแบบดั้งเดิมที่ต้องใช้ปริมาณสูงถึง 10-15% และมีประสิทธิภาพการแตกตัวช้ากว่ากลุ่ม Superdisintegrant
• ข้อ ข.: Lactose monohydrate และ Mannitol ทำหน้าที่เป็นสารเพิ่มปริมาณ (Diluents/Fillers)
• ข้อ ค.: Magnesium stearate และ Stearic acid ทำหน้าที่เป็นสารหล่อลื่น (Lubricants)
• ข้อ ง.: Colloidal silicon dioxide และ Talcum ทำหน้าที่เป็นสารเพิ่มการไหล (Glidants)</t>
        </is>
      </c>
      <c r="K290" s="104" t="inlineStr"/>
      <c r="L290" s="104" t="inlineStr">
        <is>
          <t>Solid Dosage Forms</t>
        </is>
      </c>
      <c r="M290" s="104" t="inlineStr">
        <is>
          <t>Tablet Manufacturing</t>
        </is>
      </c>
      <c r="N290" s="62" t="inlineStr">
        <is>
          <t>Product</t>
        </is>
      </c>
      <c r="O290" s="104" t="inlineStr">
        <is>
          <t>[SOURCE: ข้อสอบจริง PLE CC1 (Product) ปี 2564 ข้อ 18] [RECONSTRUCTED: ปรับแต่งและเติมเต็มบริบทโจทย์เพื่อความสมบูรณ์]</t>
        </is>
      </c>
      <c r="P290" s="62" t="inlineStr">
        <is>
          <t>ข้อสอบเก่า</t>
        </is>
      </c>
      <c r="Q290" s="62" t="inlineStr">
        <is>
          <t>2564</t>
        </is>
      </c>
      <c r="R290" s="62" t="inlineStr"/>
    </row>
    <row r="291">
      <c r="A291" s="180" t="n">
        <v>289</v>
      </c>
      <c r="B291" s="104" t="inlineStr">
        <is>
          <t>สารพอลิเมอร์ในข้อใดต่อไปนี้มีคุณสมบัติไม่ละลายในสภาวะความเป็นกรดของกระเพาะอาหาร (pH 1.2) แต่สามารถละลายตัวได้ดีที่ค่าความเป็นกรดด่างตั้งแต่ 5.5 ขึ้นไปในลำไส้เล็ก จึงจัดเป็นสารเคลือบลำไส้ (Enteric coating polymer)</t>
        </is>
      </c>
      <c r="C291" s="104" t="inlineStr"/>
      <c r="D291" s="104" t="inlineStr">
        <is>
          <t>Methacrylic acid copolymer (Eudragit L 100-55)</t>
        </is>
      </c>
      <c r="E291" s="104" t="inlineStr">
        <is>
          <t>Ethylcellulose</t>
        </is>
      </c>
      <c r="F291" s="104" t="inlineStr">
        <is>
          <t>Hydroxypropyl methylcellulose (HPMC E5)</t>
        </is>
      </c>
      <c r="G291" s="104" t="inlineStr">
        <is>
          <t>Polyethylene glycol 6000</t>
        </is>
      </c>
      <c r="H291" s="104" t="inlineStr">
        <is>
          <t>Povidone (PVP K30)</t>
        </is>
      </c>
      <c r="I291" s="62" t="n">
        <v>1</v>
      </c>
      <c r="J291" s="104" t="inlineStr">
        <is>
          <t>✅ คำตอบที่ถูกต้อง: ข้อ ก. Methacrylic acid copolymer (Eudragit L 100-55)
🎯 ทำไมข้อนี้ถึงถูก: Eudragit L 100-55 (Methacrylic acid - ethyl acrylate copolymer 1:1) มีหมู่ Carboxylic acid อิสระที่คงรูปไม่แตกตัวในสภาวะกรดกระเพาะอาหาร แต่จะแตกตัวเป็นไอออนลบและละลายน้ำได้ที่ pH ตั้งแต่ 5.5 ขึ้นไปในส่วนต้นของลำไส้เล็ก (Duodenum) จึงเป็นสารเคลือบลำไส้มาตรฐานสากลตามเภสัชตำรับ USP/BP
🔍 ข้ออื่นผิดเพราะอะไร:
• ข้อ ข.: Ethylcellulose เป็นพอลิเมอร์ที่ไม่ละลายน้ำในทุกช่วง pH นิยมใช้ทำแผ่นฟิล์มควบคุมการแพร่ปลดปล่อยยาแบบ Sustained-release
• ข้อ ค.: Hydroxypropyl methylcellulose (HPMC E5) เป็นพอลิเมอร์ละลายน้ำได้รวดเร็วในทุกช่วง pH ใช้สำหรับการเคลือบฟิล์มธรรมดาเพื่อความสวยงามและการกลืนง่าย
• ข้อ ง.: Polyethylene glycol 6000 เป็นสารที่ละลายน้ำได้ดีมาก นิยมใช้เป็น Plasticizer หรือ Pore former
• ข้อ จ.: Povidone เป็นสารยึดเกาะที่ละลายน้ำได้ดีในทุกสภาวะ pH</t>
        </is>
      </c>
      <c r="K291" s="104" t="inlineStr"/>
      <c r="L291" s="104" t="inlineStr">
        <is>
          <t>Solid Dosage Forms</t>
        </is>
      </c>
      <c r="M291" s="104" t="inlineStr">
        <is>
          <t>Tablet Coating</t>
        </is>
      </c>
      <c r="N291" s="62" t="inlineStr">
        <is>
          <t>Product</t>
        </is>
      </c>
      <c r="O291" s="104" t="inlineStr">
        <is>
          <t>[SOURCE: ข้อสอบจริง PLE CC1 (Product) ปี 2564 ข้อ 34] [RECONSTRUCTED: ปรับแต่งและเติมเต็มบริบทโจทย์เพื่อความสมบูรณ์]</t>
        </is>
      </c>
      <c r="P291" s="62" t="inlineStr">
        <is>
          <t>ข้อสอบเก่า</t>
        </is>
      </c>
      <c r="Q291" s="62" t="inlineStr">
        <is>
          <t>2564</t>
        </is>
      </c>
      <c r="R291" s="62" t="inlineStr"/>
    </row>
    <row r="292">
      <c r="A292" s="180" t="n">
        <v>290</v>
      </c>
      <c r="B292" s="104" t="inlineStr">
        <is>
          <t>ในการตั้งสูตรตำรับยาเม็ดสำหรับตัวยาสำคัญที่มีคุณสมบัติสลายตัวได้อย่างรวดเร็วในสภาวะกรดกระเพาะอาหาร (Acid-labile drug) เช่น ยาในกลุ่ม Proton Pump Inhibitors (PPIs) ควรเลือกใช้กลยุทธ์การเคลือบเม็ดยาแบบใดที่เหมาะสมที่สุด</t>
        </is>
      </c>
      <c r="C292" s="104" t="inlineStr"/>
      <c r="D292" s="104" t="inlineStr">
        <is>
          <t>เคลือบด้วย Sugar coating หนาพิเศษเพื่อกันกรดซึม</t>
        </is>
      </c>
      <c r="E292" s="104" t="inlineStr">
        <is>
          <t>เคลือบด้วยชั้นฟิล์มบางของ HPMC เพียงชั้นเดียว</t>
        </is>
      </c>
      <c r="F292" s="104" t="inlineStr">
        <is>
          <t>เคลือบด้วยขี้ผึ้ง Carnauba wax ความหนาสูง</t>
        </is>
      </c>
      <c r="G292" s="104" t="inlineStr">
        <is>
          <t>เคลือบชั้นกั้น (Subcoating) ก่อน แล้วจึงเคลือบชั้นนอกด้วยพอลิเมอร์ทนกรด (Enteric coating polymer)</t>
        </is>
      </c>
      <c r="H292" s="104" t="inlineStr">
        <is>
          <t>ตอกอัดเม็ดยาร่วมกับสารบัฟเฟอร์โดยไม่ต้องมีฟิล์มเคลือบใดๆ</t>
        </is>
      </c>
      <c r="I292" s="62" t="n">
        <v>4</v>
      </c>
      <c r="J292" s="104" t="inlineStr">
        <is>
          <t>✅ คำตอบที่ถูกต้อง: ข้อ ง. เคลือบชั้นกั้น (Subcoating) ก่อน แล้วจึงเคลือบชั้นนอกด้วยพอลิเมอร์ทนกรด (Enteric coating polymer)
🎯 ทำไมข้อนี้ถึงถูก: ยาในกลุ่ม PPIs เช่น Omeprazole สลายตัวได้ง่ายทั้งในสภาวะกรดและเมื่อสัมผัสกับหมู่ฟังก์ชันที่เป็นกรดของพอลิเมอร์เคลือบลำไส้ (เช่น หมู่ Carboxylic ของ CAP หรือ Eudragit) ทางเภสัชอุตสาหกรรมจึงต้องเคลือบชั้นกั้นป้องกัน (Subcoating / Barrier coat) ด้วยสารที่เป็นกลางหรือด่างอ่อนก่อน แล้วจึงเคลือบชั้นนอกสุดด้วย Enteric polymer เพื่อป้องกันกรดในกระเพาะอาหารอย่างสมบูรณ์
🔍 ข้ออื่นผิดเพราะอะไร:
• ข้อ ก.: Sugar coating มีคุณสมบัติละลายน้ำและกรดในกระเพาะอาหารได้อย่างรวดเร็ว ไม่สามารถกันกรดได้
• ข้อ ข.: HPMC ชั้นเดียวละลายน้ำได้ทันทีในกระเพาะอาหาร ตัวยาจะสัมผัสกรดและสลายตัวทันที
• ข้อ ค.: Carnauba wax ใช้สำหรับการขัดเงาเม็ดยาในขั้นตอนสุดท้าย ไม่ได้มีคุณสมบัติในการป้องกันกรดแบบจำเพาะเจาะจง
• ข้อ จ.: การตอกอัดร่วมกับบัฟเฟอร์โดยไม่เคลือบผิว ยายังคงเสี่ยงต่อการถูกกรดกระเพาะอาหารปริมาณมากเข้าทำลายอย่างรวดเร็ว</t>
        </is>
      </c>
      <c r="K292" s="104" t="inlineStr"/>
      <c r="L292" s="104" t="inlineStr">
        <is>
          <t>Solid Dosage Forms</t>
        </is>
      </c>
      <c r="M292" s="104" t="inlineStr">
        <is>
          <t>Tablet Coating</t>
        </is>
      </c>
      <c r="N292" s="62" t="inlineStr">
        <is>
          <t>Product</t>
        </is>
      </c>
      <c r="O292" s="104" t="inlineStr">
        <is>
          <t>[SOURCE: ข้อสอบจริง PLE CC1 (Product) ปี 2564 ข้อ 20] [RECONSTRUCTED: ปรับแต่งและเติมเต็มบริบทโจทย์เพื่อความสมบูรณ์]</t>
        </is>
      </c>
      <c r="P292" s="62" t="inlineStr">
        <is>
          <t>ข้อสอบเก่า</t>
        </is>
      </c>
      <c r="Q292" s="62" t="inlineStr">
        <is>
          <t>2564</t>
        </is>
      </c>
      <c r="R292" s="62" t="inlineStr"/>
    </row>
    <row r="293">
      <c r="A293" s="180" t="n">
        <v>291</v>
      </c>
      <c r="B293" s="104" t="inlineStr">
        <is>
          <t>ในสูตรน้ำยาเคลือบเม็ดยาทนกรดที่ใช้ Eudragit L 100-55 เป็นพอลิเมอร์หลัก การเติม Polyethylene glycol 6000 (PEG 6000) มีวัตถุประสงค์เพื่อทำหน้าที่ใดในสูตรตำรับ</t>
        </is>
      </c>
      <c r="C293" s="104" t="inlineStr"/>
      <c r="D293" s="104" t="inlineStr">
        <is>
          <t>Stabilizer</t>
        </is>
      </c>
      <c r="E293" s="104" t="inlineStr">
        <is>
          <t>Plasticizer</t>
        </is>
      </c>
      <c r="F293" s="104" t="inlineStr">
        <is>
          <t>Solubilizer</t>
        </is>
      </c>
      <c r="G293" s="104" t="inlineStr">
        <is>
          <t>Anti-foaming agent</t>
        </is>
      </c>
      <c r="H293" s="104" t="inlineStr">
        <is>
          <t>Opacifying agent</t>
        </is>
      </c>
      <c r="I293" s="62" t="n">
        <v>2</v>
      </c>
      <c r="J293" s="104" t="inlineStr">
        <is>
          <t>✅ คำตอบที่ถูกต้อง: ข้อ ข. Plasticizer
🎯 ทำไมข้อนี้ถึงถูก: Eudragit L 100-55 เป็นพอลิเมอร์เคลือบลำไส้ (Enteric coating polymer) ที่เมื่อแห้งแล้วแผ่นฟิล์มจะมีความแข็งเปราะ การเติม PEG 6000 ทำหน้าที่เป็น Plasticizer ชนิดชอบน้ำ ช่วยแทรกตัวระหว่างสายพอลิเมอร์เพื่อลดอุณหภูมิการเปลี่ยนสถานะคล้ายแก้ว (Tg) ทำให้แผ่นฟิล์มเคลือบมีความยืดหยุ่นสูงขึ้นและไม่แตกร้าวระหว่างการบรรจุ
🔍 ข้ออื่นผิดเพราะอะไร:
• ข้อ ก.: Stabilizer ใช้รักษาความคงตัวของสารเคมี ไม่ใช่หน้าที่หลักของ PEG ในน้ำยาเคลือบ
• ข้อ ค.: Solubilizer ใช้ช่วยละลายตัวยาในตำรับยาน้ำ ไม่ใช่บทบาทหลักในการเคลือบฟิล์ม
• ข้อ ง.: Anti-foaming agent เช่น Simethicone ใช้ป้องกันการเกิดฟองในระหว่างกวนน้ำยาเคลือบ
• ข้อ จ.: Opacifying agent เช่น Titanium dioxide ใช้ทำให้น้ำยาเคลือบทึบแสง</t>
        </is>
      </c>
      <c r="K293" s="104" t="inlineStr"/>
      <c r="L293" s="104" t="inlineStr">
        <is>
          <t>Solid Dosage Forms</t>
        </is>
      </c>
      <c r="M293" s="104" t="inlineStr">
        <is>
          <t>Tablet Coating</t>
        </is>
      </c>
      <c r="N293" s="62" t="inlineStr">
        <is>
          <t>Product</t>
        </is>
      </c>
      <c r="O293" s="104" t="inlineStr">
        <is>
          <t>[SOURCE: ข้อสอบจริง PLE CC1 (Product) ปี 2564 ข้อ 37]</t>
        </is>
      </c>
      <c r="P293" s="62" t="inlineStr">
        <is>
          <t>ข้อสอบเก่า</t>
        </is>
      </c>
      <c r="Q293" s="62" t="inlineStr">
        <is>
          <t>2564</t>
        </is>
      </c>
      <c r="R293" s="62" t="inlineStr"/>
    </row>
    <row r="294">
      <c r="A294" s="180" t="n">
        <v>292</v>
      </c>
      <c r="B294" s="104" t="inlineStr">
        <is>
          <t>สูตรตำรับยาแคปซูล Dicloxacillin ประกอบด้วยตัวยาสำคัญ, Magnesium stearate และ Colloidal silicon dioxide สารช่วยทางเภสัชกรรมชนิดใดสามารถนำมาใช้ทดแทน Colloidal silicon dioxide เพื่อทำหน้าที่เป็นสารเพิ่มการไหล (Glidant) ได้เหมาะสมที่สุด</t>
        </is>
      </c>
      <c r="C294" s="104" t="inlineStr"/>
      <c r="D294" s="104" t="inlineStr">
        <is>
          <t>Talcum</t>
        </is>
      </c>
      <c r="E294" s="104" t="inlineStr">
        <is>
          <t>Polyvinylpyrrolidone (PVP)</t>
        </is>
      </c>
      <c r="F294" s="104" t="inlineStr">
        <is>
          <t>Microcrystalline cellulose (MCC)</t>
        </is>
      </c>
      <c r="G294" s="104" t="inlineStr">
        <is>
          <t>Sodium starch glycolate</t>
        </is>
      </c>
      <c r="H294" s="104" t="inlineStr">
        <is>
          <t>Lactose monohydrate</t>
        </is>
      </c>
      <c r="I294" s="62" t="n">
        <v>1</v>
      </c>
      <c r="J294" s="104" t="inlineStr">
        <is>
          <t>✅ คำตอบที่ถูกต้อง: ข้อ ก. Talcum
🎯 ทำไมข้อนี้ถึงถูก: Colloidal silicon dioxide (Aerosil) ทำหน้าที่หลักเป็น Glidant เพื่อลดแรงเสียดทานระหว่างอนุภาคผงยาและเพิ่มการไหล สารช่วยที่มีคุณสมบัติเป็น Glidant และ Anti-caking agent ที่สามารถนำมาใช้ทดแทนกันได้ดีในกระบวนการบรรจุแคปซูลคือ Talcum (ความบริสุทธิ์สูง ปราศจาก Asbestos)
🔍 ข้ออื่นผิดเพราะอะไร:
• ข้อ ข.: Polyvinylpyrrolidone (PVP) ทำหน้าที่เป็นสารยึดเกาะ (Binder) ไม่ใช่ Glidant
• ข้อ ค.: Microcrystalline cellulose (MCC) ทำหน้าที่เป็นสารเพิ่มปริมาณ (Diluent) หรือ Dry binder
• ข้อ ง.: Sodium starch glycolate ทำหน้าที่เป็นสารช่วยแตกตัว (Superdisintegrant)
• ข้อ จ.: Lactose monohydrate ทำหน้าที่เป็นสารเพิ่มปริมาณ (Diluent)</t>
        </is>
      </c>
      <c r="K294" s="104" t="inlineStr"/>
      <c r="L294" s="104" t="inlineStr">
        <is>
          <t>Solid Dosage Forms</t>
        </is>
      </c>
      <c r="M294" s="104" t="inlineStr">
        <is>
          <t>Tablet Manufacturing</t>
        </is>
      </c>
      <c r="N294" s="62" t="inlineStr">
        <is>
          <t>Product</t>
        </is>
      </c>
      <c r="O294" s="104" t="inlineStr">
        <is>
          <t>[SOURCE: ข้อสอบจริง PLE CC1 (Product) ปี 2564 ข้อ 39]</t>
        </is>
      </c>
      <c r="P294" s="62" t="inlineStr">
        <is>
          <t>ข้อสอบเก่า</t>
        </is>
      </c>
      <c r="Q294" s="62" t="inlineStr">
        <is>
          <t>2564</t>
        </is>
      </c>
      <c r="R294" s="62" t="inlineStr"/>
    </row>
    <row r="295">
      <c r="A295" s="180" t="n">
        <v>293</v>
      </c>
      <c r="B295" s="104" t="inlineStr">
        <is>
          <t>สารช่วยทางเภสัชกรรมในข้อใดในสูตรตำรับยาเม็ด Diclofenac potassium tablet ที่ทำหน้าที่เป็นสารช่วยแตกตัว (Disintegrant) เพื่อช่วยให้เม็ดยาแตกตัวออกเป็นอนุภาคเล็กๆ หลังการรับประทาน</t>
        </is>
      </c>
      <c r="C295" s="104" t="inlineStr"/>
      <c r="D295" s="104" t="inlineStr">
        <is>
          <t>Microcrystalline cellulose</t>
        </is>
      </c>
      <c r="E295" s="104" t="inlineStr">
        <is>
          <t>Sodium starch glycolate</t>
        </is>
      </c>
      <c r="F295" s="104" t="inlineStr">
        <is>
          <t>Magnesium stearate</t>
        </is>
      </c>
      <c r="G295" s="104" t="inlineStr">
        <is>
          <t>Lactose anhydrous</t>
        </is>
      </c>
      <c r="H295" s="104" t="inlineStr">
        <is>
          <t>Colloidal silicon dioxide</t>
        </is>
      </c>
      <c r="I295" s="62" t="n">
        <v>2</v>
      </c>
      <c r="J295" s="104" t="inlineStr">
        <is>
          <t>✅ คำตอบที่ถูกต้อง: ข้อ ข. Sodium starch glycolate
🎯 ทำไมข้อนี้ถึงถูก: Sodium starch glycolate (Primojel หรือ Explotab) เป็นอนุพันธ์ของแป้งมันฝรั่งที่มีการแทนที่ด้วยหมู่โซเดียมคาร์บอกซีเมทิลและเชื่อมขวาง ทำหน้าที่เป็น Superdisintegrant ที่มีคุณสมบัติดูดซับน้ำได้อย่างรวดเร็วและพองตัวได้มากถึง 200 ถึง 300 เท่าของขนาดเดิม ช่วยให้เม็ดยาไดโคลฟีแนกแตกตัวได้รวดเร็วตามมาตรฐานการละลาย
🔍 ข้ออื่นผิดเพราะอะไร:
• ข้อ ก.: Microcrystalline cellulose ทำหน้าที่หลักเป็นสารเพิ่มปริมาณและสารช่วยยึดเกาะแห้ง (Diluent / Dry binder)
• ข้อ ค.: Magnesium stearate ทำหน้าที่เป็นสารหล่อลื่น (Lubricant)
• ข้อ ง.: Lactose anhydrous ทำหน้าที่เป็นสารเพิ่มปริมาณ (Filler/Diluent)
• ข้อ จ.: Colloidal silicon dioxide ทำหน้าที่เป็นสารช่วยการไหล (Glidant)</t>
        </is>
      </c>
      <c r="K295" s="104" t="inlineStr"/>
      <c r="L295" s="104" t="inlineStr">
        <is>
          <t>Solid Dosage Forms</t>
        </is>
      </c>
      <c r="M295" s="104" t="inlineStr">
        <is>
          <t>Tablet Manufacturing</t>
        </is>
      </c>
      <c r="N295" s="62" t="inlineStr">
        <is>
          <t>Product</t>
        </is>
      </c>
      <c r="O295" s="104" t="inlineStr">
        <is>
          <t>[SOURCE: ข้อสอบจริง PLE CC1 (Product) ปี 2564 ข้อ 43]</t>
        </is>
      </c>
      <c r="P295" s="62" t="inlineStr">
        <is>
          <t>ข้อสอบเก่า</t>
        </is>
      </c>
      <c r="Q295" s="62" t="inlineStr">
        <is>
          <t>2564</t>
        </is>
      </c>
      <c r="R295" s="62" t="inlineStr"/>
    </row>
    <row r="296">
      <c r="A296" s="180" t="n">
        <v>294</v>
      </c>
      <c r="B296" s="104" t="inlineStr">
        <is>
          <t>ปัญหาข้อบกพร่องของยาเม็ด (Tablet defect) ที่เนื้อผงยาติดกับพื้นผิวของสลักตอกตัวบน (Upper punch) ทำให้รอยตัวอักษรหรือตราสัญลักษณ์ที่ปั๊มบนหน้าเม็ดยาแหว่งหรือไม่สมบูรณ์ เรียกชื่อข้อบกพร่องนี้ว่าอย่างไร</t>
        </is>
      </c>
      <c r="C296" s="104" t="inlineStr">
        <is>
          <t>cc1_product/image91.png</t>
        </is>
      </c>
      <c r="D296" s="104" t="inlineStr">
        <is>
          <t>Capping</t>
        </is>
      </c>
      <c r="E296" s="104" t="inlineStr">
        <is>
          <t>Lamination</t>
        </is>
      </c>
      <c r="F296" s="104" t="inlineStr">
        <is>
          <t>Mottling</t>
        </is>
      </c>
      <c r="G296" s="104" t="inlineStr">
        <is>
          <t>Picking</t>
        </is>
      </c>
      <c r="H296" s="104" t="inlineStr">
        <is>
          <t>Chipping</t>
        </is>
      </c>
      <c r="I296" s="62" t="n">
        <v>4</v>
      </c>
      <c r="J296" s="104" t="inlineStr">
        <is>
          <t>✅ คำตอบที่ถูกต้อง: ข้อ ก. Capping
🎯 ทำไมข้อนี้ถึงถูก: Capping คือลักษณะข้อบกพร่องที่ส่วนฝาบนหรือฝาล่างของเม็ดยาหลุดแยกตัวออกจากตัวเม็ดยาหลักในแนวขวาง มักเกิดจากการกักอากาศไว้ภายในแกรนูล (Air entrapment), การขยายตัวคืนรูปอย่างรวดเร็วหลังการตอก (Elastic recovery), หรือการใช้แรงดันตอกสูงเกินไป
🔍 ข้ออื่นผิดเพราะอะไร:
• ข้อ ข.: ผิด Chipping คือการบิ่นหรือแตกหักของขอบเม็ดยา (Tablet edges)
• ข้อ ค.: ผิด Twinning คือการที่ยาเม็ดสองเม็ดติดประกบเชื่อมเข้าด้วยกันระหว่างกระบวนการเคลือบฟิล์ม
• ข้อ ง.: ผิด Bridging คือข้อบกพร่องของการเคลือบฟิล์มที่ฟิล์มขึงตึงทับรอยบาก (Score line) หรือตัวอักษร
• ข้อ จ.: ผิด Cracking คือรอยแตกร้าวเป็นเส้นสายบนผิวเม็ดยาหรือบนแผ่นฟิล์มเคลือบ</t>
        </is>
      </c>
      <c r="K296" s="104" t="inlineStr"/>
      <c r="L296" s="104" t="inlineStr">
        <is>
          <t>Solid Dosage Forms</t>
        </is>
      </c>
      <c r="M296" s="104" t="inlineStr">
        <is>
          <t>Tablet Defects</t>
        </is>
      </c>
      <c r="N296" s="62" t="inlineStr">
        <is>
          <t>Product</t>
        </is>
      </c>
      <c r="O296" s="104" t="inlineStr">
        <is>
          <t>[SOURCE: ข้อสอบจริง PLE CC1 (Product) ปี 2564 ข้อ 159]</t>
        </is>
      </c>
      <c r="P296" s="62" t="inlineStr">
        <is>
          <t>ข้อสอบเก่า</t>
        </is>
      </c>
      <c r="Q296" s="62" t="inlineStr">
        <is>
          <t>2564</t>
        </is>
      </c>
      <c r="R296" s="62" t="inlineStr"/>
    </row>
    <row r="297">
      <c r="A297" s="180" t="n">
        <v>295</v>
      </c>
      <c r="B297" s="104" t="inlineStr">
        <is>
          <t>ปัญหาข้อบกพร่องของยาเม็ดแบบลามิเนชัน (Lamination) ซึ่งเป็นลักษณะที่เม็ดยาแยกหลุดออกเป็นแผ่นบางๆ หลายชั้นตามแนวระนาบขวาง มักมีสาเหตุหลักมาจากปัจจัยในข้อใด</t>
        </is>
      </c>
      <c r="C297" s="104" t="inlineStr"/>
      <c r="D297" s="104" t="inlineStr">
        <is>
          <t>การเติมสารเพิ่มการไหล (Glidant) มากเกินไป</t>
        </is>
      </c>
      <c r="E297" s="104" t="inlineStr">
        <is>
          <t>เม็ดยามีความชื้นสัมพัทธ์ในแกรนูลสูงเกินไป</t>
        </is>
      </c>
      <c r="F297" s="104" t="inlineStr">
        <is>
          <t>มีอากาศแทรกอยู่ระหว่างอนุภาคแกรนูล (Air entrapment) ขณะตอกอัดอย่างรวดเร็ว ร่วมกับแรงยึดเกาะไม่เพียงพอ</t>
        </is>
      </c>
      <c r="G297" s="104" t="inlineStr">
        <is>
          <t>การผสมสารหล่อลื่นเป็นเวลานานเกินไป</t>
        </is>
      </c>
      <c r="H297" s="104" t="inlineStr">
        <is>
          <t>ความเร็วรอบของหม้อตอกยาช้าเกินไป</t>
        </is>
      </c>
      <c r="I297" s="62" t="n">
        <v>3</v>
      </c>
      <c r="J297" s="104" t="inlineStr">
        <is>
          <t>✅ คำตอบที่ถูกต้อง: ข้อ ค. มีอากาศแทรกอยู่ระหว่างอนุภาคแกรนูล (Air entrapment) ขณะตอกอัดอย่างรวดเร็ว ร่วมกับแรงยึดเกาะไม่เพียงพอ
🎯 ทำไมข้อนี้ถึงถูก: Lamination เกิดจากการที่อากาศถูกกักขังอยู่ภายในช่องว่างระหว่างอนุภาคของมวลผงยาหรือแกรนูลในขณะที่สลักตอกเคลื่อนลงมาอัดอย่างรวดเร็ว (Air entrapment) เมื่อแรงดันตอกคลายออก (Decompression) อากาศที่ถูกอัดจะขยายตัวดันให้โครงสร้างเม็ดยาแยกตัวออกจากกันเป็นแผ่นบางๆ หลายชั้นตามแนวขวาง
🔍 ข้ออื่นผิดเพราะอะไร:
• ข้อ ก.: Glidant มากเกินไปอาจทำให้การไหลดีขึ้น แต่อาจขัดขวางการยึดเกาะ ไม่ใช่สาเหตุโดยตรงของการเกิดอากาศแทรกตัว
• ข้อ ข.: ความชื้นสูงมักนำไปสู่ปัญหาการติดหน้าสลักตอก (Sticking/Picking) มากกว่าการแยกชั้นแบบลามิเนชัน
• ข้อ ง.: การผสมสารหล่อลื่นนานเกินไป (Over-lubrication) มักทำให้เม็ดยาแตกตัวช้าลงและแรงดึงขาดต่ำลง
• ข้อ จ.: การตอกช้าๆ จะช่วยให้อากาศมีเวลาหนีรอดออกไปได้ จึงช่วยลดปัญหาลามิเนชัน ไม่ใช่สาเหตุที่ทำให้เกิด</t>
        </is>
      </c>
      <c r="K297" s="104" t="inlineStr"/>
      <c r="L297" s="104" t="inlineStr">
        <is>
          <t>Solid Dosage Forms</t>
        </is>
      </c>
      <c r="M297" s="104" t="inlineStr">
        <is>
          <t>Tablet Defects</t>
        </is>
      </c>
      <c r="N297" s="62" t="inlineStr">
        <is>
          <t>Product</t>
        </is>
      </c>
      <c r="O297" s="104" t="inlineStr">
        <is>
          <t>[SOURCE: ข้อสอบจริง PLE CC1 (Product) ปี 2564 ข้อ 52]</t>
        </is>
      </c>
      <c r="P297" s="62" t="inlineStr">
        <is>
          <t>ข้อสอบเก่า</t>
        </is>
      </c>
      <c r="Q297" s="62" t="inlineStr">
        <is>
          <t>2564</t>
        </is>
      </c>
      <c r="R297" s="62" t="inlineStr"/>
    </row>
    <row r="298">
      <c r="A298" s="180" t="n">
        <v>296</v>
      </c>
      <c r="B298" s="104" t="inlineStr">
        <is>
          <t>ในการผลิตยาเม็ดฟู่ (Effervescent tablets) เช่น Calcium effervescent ข้อกำหนดด้านส่วนประกอบและการควบคุมสภาวะแวดล้อมในพื้นที่การผลิตตามหลักเกณฑ์ GMP ในข้อใดถูกต้องที่สุด</t>
        </is>
      </c>
      <c r="C298" s="104" t="inlineStr"/>
      <c r="D298" s="104" t="inlineStr">
        <is>
          <t>ควบคุมความชื้นสัมพัทธ์ในห้องผลิตไม่เกิน 25% และใช้กรดอินทรีย์ร่วมกับสารประกอบคาร์บอเนตหรือไบคาร์บอเนต</t>
        </is>
      </c>
      <c r="E298" s="104" t="inlineStr">
        <is>
          <t>ควบคุมความชื้นสัมพัทธ์ในห้องผลิตให้มากกว่า 60% เพื่อช่วยให้แกรนูลเกาะตัวเหนียวแน่น</t>
        </is>
      </c>
      <c r="F298" s="104" t="inlineStr">
        <is>
          <t>ใช้เฉพาะกรดอินทรีย์โดยไม่ต้องมีสารประกอบไบคาร์บอเนตในสูตรตำรับ</t>
        </is>
      </c>
      <c r="G298" s="104" t="inlineStr">
        <is>
          <t>อุณหภูมิในห้องผลิตต้องสูงกว่า 50 องศาเซลเซียสเพื่อไล่แก๊สคาร์บอนไดออกไซด์</t>
        </is>
      </c>
      <c r="H298" s="104" t="inlineStr">
        <is>
          <t>บรรจุภัณฑ์สามารถใช้ซองกระดาษธรรมดาได้โดยไม่ต้องมีสารดูดความชื้น Silica gel</t>
        </is>
      </c>
      <c r="I298" s="62" t="n">
        <v>1</v>
      </c>
      <c r="J298" s="104" t="inlineStr">
        <is>
          <t>✅ คำตอบที่ถูกต้อง: ข้อ ก. ควบคุมความชื้นสัมพัทธ์ในห้องผลิตไม่เกิน 25% และใช้กรดอินทรีย์ร่วมกับสารประกอบคาร์บอเนตหรือไบคาร์บอเนต
🎯 ทำไมข้อนี้ถึงถูก: ยาเม็ดฟู่มีส่วนประกอบหลักคือกรดอินทรีย์ (Citric acid หรือ Tartaric acid) และเกลือคาร์บอเนต/ไบคาร์บอเนต (Sodium bicarbonate) ซึ่งจะทำปฏิกิริยากันทันทีเมื่อมีความชื้นและปล่อยแก๊ส CO2 ดังนั้นห้องผลิตยาเม็ดฟู่ตาม GMP จึงต้องควบคุมความชื้นสัมพัทธ์ (Relative Humidity; RH) อย่างเข้มงวดให้ไม่เกิน 20 ถึง 25% ที่อุณหภูมิประมาณ 20 ถึง 25 องศาเซลเซียส เพื่อป้องกันการเกิดปฏิกิริยาก่อนเวลาอันควร
🔍 ข้ออื่นผิดเพราะอะไร:
• ข้อ ข.: ความชื้นมากกว่า 60% จะกระตุ้นให้เกิดปฏิกิริยาการฟองฟู่อย่างรุนแรงในระหว่างการตอกเม็ด ทำให้ยาเม็ดบวมและสลายตัว
• ข้อ ค.: จำเป็นต้องมีทั้งกรดอินทรีย์และเกลือคาร์บอเนตเพื่อทำปฏิกิริยาให้เกิดแก๊ส CO2
• ข้อ ง.: อุณหภูมิสูงกว่า 50 องศาเซลเซียสจะเร่งการสลายตัวของสารและทำให้พนักงานไม่สามารถทำงานได้
• ข้อ จ.: บรรจุภัณฑ์ต้องเป็นภาชนะปิดสนิทป้องกันความชื้นสูง เช่น หลอดอะลูมิเนียมที่มีสารดูดความชื้น (Desiccant) ที่ฝาปิด</t>
        </is>
      </c>
      <c r="K298" s="104" t="inlineStr"/>
      <c r="L298" s="104" t="inlineStr">
        <is>
          <t>Solid Dosage Forms</t>
        </is>
      </c>
      <c r="M298" s="104" t="inlineStr">
        <is>
          <t>Powders &amp; Granules</t>
        </is>
      </c>
      <c r="N298" s="62" t="inlineStr">
        <is>
          <t>Product</t>
        </is>
      </c>
      <c r="O298" s="104" t="inlineStr">
        <is>
          <t>[SOURCE: ข้อสอบจริง PLE CC1 (Product) ปี 2564 ข้อ 56] [RECONSTRUCTED: ปรับแต่งและเติมเต็มบริบทโจทย์เพื่อความสมบูรณ์]</t>
        </is>
      </c>
      <c r="P298" s="62" t="inlineStr">
        <is>
          <t>ข้อสอบเก่า</t>
        </is>
      </c>
      <c r="Q298" s="62" t="inlineStr">
        <is>
          <t>2564</t>
        </is>
      </c>
      <c r="R298" s="62" t="inlineStr"/>
    </row>
    <row r="299">
      <c r="A299" s="180" t="n">
        <v>297</v>
      </c>
      <c r="B299" s="104" t="inlineStr">
        <is>
          <t>ในการตอกผลิตยาเม็ด Chlorpheniramine maleate เกิดปัญหาเม็ดยาติดแน่นกับผนังด้านในของเบ้าตอก (Binding in the die) ทำให้ต้องใช้แรงดันเม็ดยาออกจากเบ้าสูงมาก ข้อใดต่อไปนี้ไม่ใช่แนวทางการแก้ไขปัญหาที่ถูกต้องและเหมาะสมตามหลักวิชาการ</t>
        </is>
      </c>
      <c r="C299" s="104" t="inlineStr"/>
      <c r="D299" s="104" t="inlineStr">
        <is>
          <t>เพิ่มปริมาณสารหล่อลื่น (Lubricant) ในสูตรตำรับ</t>
        </is>
      </c>
      <c r="E299" s="104" t="inlineStr">
        <is>
          <t>อบลดความชื้นของแกรนูลให้แห้งสนิทตามเกณฑ์ที่กำหนด</t>
        </is>
      </c>
      <c r="F299" s="104" t="inlineStr">
        <is>
          <t>เติม Colloidal silicon dioxide เพื่อช่วยดูดซับความชื้นและเพิ่มการไหล</t>
        </is>
      </c>
      <c r="G299" s="104" t="inlineStr">
        <is>
          <t>ขัดทำความสะอาดและปรับความเรียบลื่นของผนังเบ้าตอก (Die polishing)</t>
        </is>
      </c>
      <c r="H299" s="104" t="inlineStr">
        <is>
          <t>ใช้ไขพาราฟินหรือขี้ผึ้งทาเคลือบที่ผนังด้านในของเบ้าตอกอย่างหนาระหว่างเดินเครื่อง</t>
        </is>
      </c>
      <c r="I299" s="62" t="n">
        <v>5</v>
      </c>
      <c r="J299" s="104" t="inlineStr">
        <is>
          <t>✅ คำตอบที่ถูกต้อง: ข้อ จ. ใช้ไขพาราฟินหรือขี้ผึ้งทาเคลือบที่ผนังด้านในของเบ้าตอกอย่างหนาระหว่างเดินเครื่อง
🎯 ทำไมข้อนี้ถึงถูก: การนำไขหรือขี้ผึ้งไปทาเคลือบที่ผนังเบ้าตอกโดยตรงเป็นวิธีปฏิบัติที่ไม่ถูกต้องตามหลักเกณฑ์ GMP เนื่องจากจะทำให้เม็ดยาเกิดการปนเปื้อนของไข สารหล่อลื่นกระจายตัวไม่สม่ำเสมอ ผิวเม็ดยาเกิดคราบเหนียว และส่งผลเสียต่อการแตกตัวและการละลายของยาอย่างรุนแรง
🔍 ข้ออื่นผิดเพราะอะไร:
• ข้อ ก.: การเพิ่มสารหล่อลื่นที่มีประสิทธิภาพ เช่น Magnesium stearate จะช่วยลดแรงเสียดทานระหว่างขอบเม็ดยากับผนังเบ้าตอกโดยตรง
• ข้อ ข.: การอบลดความชื้นของแกรนูลจะช่วยลดความเหนียวเหนอะหนะของมวลยา ทำให้ลดการเกาะติดผนังเบ้าตอก
• ข้อ ค.: Colloidal silicon dioxide ช่วยดูดซับความชื้นอิสระและลดความเหนียวของสูตรตำรับ
• ข้อ ง.: การขัดผิวผนังเบ้าตอกให้เรียบเงาไร้รอยขูดขีดจะช่วยลดแรงต้านทานในการดันเม็ดยาออก (Ejection force)</t>
        </is>
      </c>
      <c r="K299" s="104" t="inlineStr"/>
      <c r="L299" s="104" t="inlineStr">
        <is>
          <t>Solid Dosage Forms</t>
        </is>
      </c>
      <c r="M299" s="104" t="inlineStr">
        <is>
          <t>Tablet Defects</t>
        </is>
      </c>
      <c r="N299" s="62" t="inlineStr">
        <is>
          <t>Product</t>
        </is>
      </c>
      <c r="O299" s="104" t="inlineStr">
        <is>
          <t>[SOURCE: ข้อสอบจริง PLE CC1 (Product) ปี 2564 ข้อ 61]</t>
        </is>
      </c>
      <c r="P299" s="62" t="inlineStr">
        <is>
          <t>ข้อสอบเก่า</t>
        </is>
      </c>
      <c r="Q299" s="62" t="inlineStr">
        <is>
          <t>2564</t>
        </is>
      </c>
      <c r="R299" s="62" t="inlineStr"/>
    </row>
    <row r="300">
      <c r="A300" s="180" t="n">
        <v>298</v>
      </c>
      <c r="B300" s="104" t="inlineStr">
        <is>
          <t>ยา Ibuprofen รูปแบบแคปซูลเจลาตินชนิดนิ่ม (Soft gelatin capsule) ในท้องตลาดสามารถออกฤทธิ์บรรเทาอาการปวดได้รวดเร็ว (Fast onset of action) เนื่องจากตัวยาสำคัญที่บรรจุอยู่ภายในเปลือกแคปซูลอยู่ในสถานะทางกายภาพตามข้อใด</t>
        </is>
      </c>
      <c r="C300" s="104" t="inlineStr"/>
      <c r="D300" s="104" t="inlineStr">
        <is>
          <t>Gels</t>
        </is>
      </c>
      <c r="E300" s="104" t="inlineStr">
        <is>
          <t>Pellets</t>
        </is>
      </c>
      <c r="F300" s="104" t="inlineStr">
        <is>
          <t>Powders</t>
        </is>
      </c>
      <c r="G300" s="104" t="inlineStr">
        <is>
          <t>Suspensions</t>
        </is>
      </c>
      <c r="H300" s="104" t="inlineStr">
        <is>
          <t>Solutions</t>
        </is>
      </c>
      <c r="I300" s="62" t="n">
        <v>5</v>
      </c>
      <c r="J300" s="104" t="inlineStr">
        <is>
          <t>✅ คำตอบที่ถูกต้อง: ข้อ จ. Solutions
🎯 ทำไมข้อนี้ถึงถูก: Ibuprofen ในแคปซูลนิ่มที่มีการดูดซึมเร็วถูกพัฒนาให้อยู่ในรูปสารละลายใส (Solubilized liquid formulation / Solution) โดยใช้สารลดแรงตึงผิวหรือตัวทำละลายร่วมชอบน้ำ เช่น PEG และ Potassium hydroxide เพื่อเปลี่ยนเป็นรูปเกลือที่ละลายสมบูรณ์ เมื่อเปลือกเจลาตินละลายตัวในกระเพาะอาหาร ยาจะพร้อมถูกดูดซึมทันทีโดยไม่ต้องผ่านขั้นตอนการแตกตัว (Disintegration) และการละลาย (Dissolution) เหมือนยาเม็ด
🔍 ข้ออื่นผิดเพราะอะไร:
• ข้อ ก.: Gel ภายในแคปซูลจะชะลอการแพร่ของตัวยาออกสู่ทางเดินอาหาร
• ข้อ ข.: Pellets เป็นของแข็งที่ต้องผ่านการละลายก่อนการดูดซึม
• ข้อ ค.: Powders เป็นผงยาแห้งที่ต้องรอการเปียกน้ำและการละลาย
• ข้อ ง.: Suspensions ตัวยายังอยู่ในรูปอนุภาคของแข็งแขวนลอย จึงต้องใช้เวลาในการละลายตัวยาลงสู่น้ำย่อยในกระเพาะอาหาร</t>
        </is>
      </c>
      <c r="K300" s="104" t="inlineStr"/>
      <c r="L300" s="104" t="inlineStr">
        <is>
          <t>Solid Dosage Forms</t>
        </is>
      </c>
      <c r="M300" s="104" t="inlineStr">
        <is>
          <t>Hard &amp; Soft Gelatin Capsules</t>
        </is>
      </c>
      <c r="N300" s="62" t="inlineStr">
        <is>
          <t>Product</t>
        </is>
      </c>
      <c r="O300" s="104" t="inlineStr">
        <is>
          <t>[SOURCE: ข้อสอบจริง PLE CC1 (Product) ปี 2564 ข้อ 62]</t>
        </is>
      </c>
      <c r="P300" s="62" t="inlineStr">
        <is>
          <t>ข้อสอบเก่า</t>
        </is>
      </c>
      <c r="Q300" s="62" t="inlineStr">
        <is>
          <t>2564</t>
        </is>
      </c>
      <c r="R300" s="62" t="inlineStr"/>
    </row>
    <row r="301">
      <c r="A301" s="180" t="n">
        <v>299</v>
      </c>
      <c r="B301" s="104" t="inlineStr">
        <is>
          <t>ในการผลิตยาเม็ดด้วยวิธีการตอกโดยตรง (Direct compression) สารช่วยทางเภสัชกรรมในข้อใดทำหน้าที่เป็นสารยึดเกาะแห้ง (Dry binder) และสารเพิ่มปริมาณที่ช่วยเพิ่มความแข็งแรงของเม็ดยาได้ดีที่สุดโดยไม่ต้องผ่านการทำแกรนูล</t>
        </is>
      </c>
      <c r="C301" s="104" t="inlineStr"/>
      <c r="D301" s="104" t="inlineStr">
        <is>
          <t>Pregelatinized starch</t>
        </is>
      </c>
      <c r="E301" s="104" t="inlineStr">
        <is>
          <t>Lactose monohydrate</t>
        </is>
      </c>
      <c r="F301" s="104" t="inlineStr">
        <is>
          <t>Microcrystalline cellulose</t>
        </is>
      </c>
      <c r="G301" s="104" t="inlineStr">
        <is>
          <t>Sodium starch glycolate</t>
        </is>
      </c>
      <c r="H301" s="104" t="inlineStr">
        <is>
          <t>Dibasic calcium phosphate anhydrous</t>
        </is>
      </c>
      <c r="I301" s="62" t="n">
        <v>3</v>
      </c>
      <c r="J301" s="104" t="inlineStr">
        <is>
          <t>✅ คำตอบที่ถูกต้อง: ข้อ ค. Microcrystalline cellulose
🎯 ทำไมข้อนี้ถึงถูก: Microcrystalline cellulose (MCC เช่น Avicel PH-101, PH-102) จัดเป็นสารยึดเกาะแบบแห้ง (Dry binder) และสารเพิ่มปริมาณที่ดีเลิศสำหรับการตอกตรง เนื่องจากอนุภาคเกิดการเสียรูปพลาสติก (Plastic deformation) ภายใต้แรงดันตอก ทำให้เกิดพันธะไฮโดรเจนระหว่างอนุภาคสูง ส่งผลให้เม็ดยามีความแข็งสูงแม้ใช้แรงตอกต่ำ
🔍 ข้ออื่นผิดเพราะอะไร:
• ข้อ ก.: Pregelatinized starch มีคุณสมบัติเป็น Binder และ Disintegrant ได้ แต่ความสามารถในการอัดเป็นเม็ดแบบตอกตรงยังด้อยกว่า MCC
• ข้อ ข.: Lactose monohydrate เป็น Diluent ชนิดเปราะ แตกหักง่าย (Brittle fracture) มีแรงยึดเกาะด้วยตนเองต่ำ
• ข้อ ง.: Sodium starch glycolate เป็น Superdisintegrant ไม่ได้ทำหน้าที่เป็น Binder
• ข้อ จ.: Dibasic calcium phosphate เป็น Diluent อนินทรีย์ชนิดแตกหักเปราะ มีคุณสมบัติเป็นสารช่วยยึดเกาะต่ำ</t>
        </is>
      </c>
      <c r="K301" s="104" t="inlineStr"/>
      <c r="L301" s="104" t="inlineStr">
        <is>
          <t>Solid Dosage Forms</t>
        </is>
      </c>
      <c r="M301" s="104" t="inlineStr">
        <is>
          <t>Tablet Manufacturing</t>
        </is>
      </c>
      <c r="N301" s="62" t="inlineStr">
        <is>
          <t>Product</t>
        </is>
      </c>
      <c r="O301" s="104" t="inlineStr">
        <is>
          <t>[SOURCE: ข้อสอบจริง PLE CC1 (Product) ปี 2564 ข้อ 64]</t>
        </is>
      </c>
      <c r="P301" s="62" t="inlineStr">
        <is>
          <t>ข้อสอบเก่า</t>
        </is>
      </c>
      <c r="Q301" s="62" t="inlineStr">
        <is>
          <t>2564</t>
        </is>
      </c>
      <c r="R301" s="62" t="inlineStr"/>
    </row>
    <row r="302">
      <c r="A302" s="180" t="n">
        <v>300</v>
      </c>
      <c r="B302" s="104" t="inlineStr">
        <is>
          <t>ข้อใดเป็นแนวทางการแก้ไขปัญหาข้อบกพร่องของยาเม็ดแบบแคปปิง (Capping) ซึ่งเป็นลักษณะที่ส่วนยอดของเม็ดยาแยกหลุดออกเป็นฝาครอบได้อย่างถูกต้องและมีประสิทธิภาพที่สุด</t>
        </is>
      </c>
      <c r="C302" s="104" t="inlineStr"/>
      <c r="D302" s="104" t="inlineStr">
        <is>
          <t>เพิ่มแรงอัดในการตอกเม็ดยาให้สูงขึ้นอย่างมาก</t>
        </is>
      </c>
      <c r="E302" s="104" t="inlineStr">
        <is>
          <t>ลดระยะเวลาในการผสมผงยากับสารเพิ่มปริมาณ</t>
        </is>
      </c>
      <c r="F302" s="104" t="inlineStr">
        <is>
          <t>เพิ่มสัดส่วนของสารยึดเกาะ (Binder) หรือลดสัดส่วนของผงละเอียด (Fines) ในมวลแกรนูล</t>
        </is>
      </c>
      <c r="G302" s="104" t="inlineStr">
        <is>
          <t>เพิ่มปริมาณสารหล่อลื่น Magnesium stearate ในตำรับ</t>
        </is>
      </c>
      <c r="H302" s="104" t="inlineStr">
        <is>
          <t>เพิ่มปริมาณสารช่วยแตกตัว Disintegrant ให้มากขึ้น</t>
        </is>
      </c>
      <c r="I302" s="62" t="n">
        <v>3</v>
      </c>
      <c r="J302" s="104" t="inlineStr">
        <is>
          <t>✅ คำตอบที่ถูกต้อง: ข้อ ค. เพิ่มสัดส่วนของสารยึดเกาะ (Binder) หรือลดสัดส่วนของผงละเอียด (Fines) ในมวลแกรนูล
🎯 ทำไมข้อนี้ถึงถูก: Capping มักมีสาเหตุมาจากแรงยึดเกาะระหว่างอนุภาคไม่เพียงพอ หรือมีสัดส่วนของผงละเอียด (Fines) มากเกินไปจนกักขังอากาศไว้ภายในเม็ดยา การเพิ่มปริมาณ Binder หรือเปลี่ยนชนิดสารยึดเกาะให้แข็งแรงขึ้น พร้อมทั้งร่อนคัดแยกเพื่อลดปริมาณผงละเอียดในมวลแกรนูล เป็นแนวทางการแก้ไขปัญหา Capping ที่ตรงจุดและมีประสิทธิภาพที่สุด
🔍 ข้ออื่นผิดเพราะอะไร:
• ข้อ ก.: การเพิ่มแรงตอกให้สูงขึ้นจะยิ่งบีบอัดอากาศภายในเม็ดยามากขึ้น เมื่อคลายแรงตอกจะเกิดการดีดตัวกลับ (Elastic recovery) ทำให้ปัญหา Capping ทวีความรุนแรงขึ้น
• ข้อ ข.: การลดเวลาผสมไม่ใช่วิธีแก้ปัญหาแรงยึดเกาะ
• ข้อ ง.: การเพิ่มสารหล่อลื่นมากเกินไปจะไปเคลือบผิวอนุภาค ขัดขวางการประสานตัวของพันธะระหว่างอนุภาค ทำให้เม็ดยายิ่งเปราะแตกง่ายขึ้น
• ข้อ จ.: การเพิ่ม Disintegrant มากเกินไปอาจลดแรงยึดเกาะของเม็ดยาและทำให้เม็ดเปราะแตกง่ายขึ้น</t>
        </is>
      </c>
      <c r="K302" s="104" t="inlineStr"/>
      <c r="L302" s="104" t="inlineStr">
        <is>
          <t>Solid Dosage Forms</t>
        </is>
      </c>
      <c r="M302" s="104" t="inlineStr">
        <is>
          <t>Tablet Defects</t>
        </is>
      </c>
      <c r="N302" s="62" t="inlineStr">
        <is>
          <t>Product</t>
        </is>
      </c>
      <c r="O302" s="104" t="inlineStr">
        <is>
          <t>[SOURCE: ข้อสอบจริง PLE CC1 (Product) ปี 2564 ข้อ 65]</t>
        </is>
      </c>
      <c r="P302" s="62" t="inlineStr">
        <is>
          <t>ข้อสอบเก่า</t>
        </is>
      </c>
      <c r="Q302" s="62" t="inlineStr">
        <is>
          <t>2564</t>
        </is>
      </c>
      <c r="R302" s="62" t="inlineStr"/>
    </row>
    <row r="303">
      <c r="A303" s="180" t="n">
        <v>301</v>
      </c>
      <c r="B303" s="104" t="inlineStr">
        <is>
          <t>ในการเคลือบฟิล์มเม็ดยา หากสารละลายน้ำยาเคลือบมีความหนืดสูงมากเกินไป (Excessive coating liquid viscosity) ข้อใดต่อไปนี้ไม่ใช่ปัญหาข้อบกพร่องที่เกิดจากสาเหตุความหนืดสูงดังกล่าว</t>
        </is>
      </c>
      <c r="C303" s="104" t="inlineStr"/>
      <c r="D303" s="104" t="inlineStr">
        <is>
          <t>Picking</t>
        </is>
      </c>
      <c r="E303" s="104" t="inlineStr">
        <is>
          <t>Cracking</t>
        </is>
      </c>
      <c r="F303" s="104" t="inlineStr">
        <is>
          <t>Twinning</t>
        </is>
      </c>
      <c r="G303" s="104" t="inlineStr">
        <is>
          <t>Roughness</t>
        </is>
      </c>
      <c r="H303" s="104" t="inlineStr">
        <is>
          <t>Sticking</t>
        </is>
      </c>
      <c r="I303" s="62" t="n">
        <v>2</v>
      </c>
      <c r="J303" s="104" t="inlineStr">
        <is>
          <t>✅ คำตอบที่ถูกต้อง: ข้อ ข. Cracking
🎯 ทำไมข้อนี้ถึงถูก: ปัญหาฟิล์มแตกร้าว (Cracking) เกิดจากความเค้นภายในของฟิล์มสูง (Internal stress) อันเนื่องมาจากการหดตัวของฟิล์ม และการขาดสารช่วยเพิ่มความยืดหยุ่น (Plasticizer) หรือการขยายตัวเนื่องจากความร้อนของแกนเม็ดยา ไม่ได้มีสาเหตุหลักมาจากความหนืดของน้ำยาเคลือบที่สูงเกินไป
🔍 ข้ออื่นผิดเพราะอะไร:
• ข้อ ก.: Picking เกิดขึ้นได้เมื่อน้ำยาเคลือบหนืดเหนียวมากจนหัวพ่นอุดตันหรือหยดน้ำยาเหนียวติดผิวเม็ดยาแล้วดึงฟิล์มหลุด
• ข้อ ค.: Twinning (เม็ดยา 2 เม็ดติดกัน) เกิดจากน้ำยาเคลือบหนืดเหนียวและแห้งช้า ทำให้เม็ดยาเกาะติดกันเป็นคู่
• ข้อ ง.: Roughness (ผิวส้ม/ผิวหยาบ) เกิดจากน้ำยาเคลือบหนืดเกินไปจนไม่สามารถแตกเป็นละอองฝอยละเอียด (Poor atomization)
• ข้อ จ.: Sticking เกิดจากน้ำยาเคลือบเหนียวเหนอะหนะทำให้เม็ดยาติดกันหรือติดผนังหม้อเคลือบ</t>
        </is>
      </c>
      <c r="K303" s="104" t="inlineStr"/>
      <c r="L303" s="104" t="inlineStr">
        <is>
          <t>Solid Dosage Forms</t>
        </is>
      </c>
      <c r="M303" s="104" t="inlineStr">
        <is>
          <t>Tablet Coating</t>
        </is>
      </c>
      <c r="N303" s="62" t="inlineStr">
        <is>
          <t>Product</t>
        </is>
      </c>
      <c r="O303" s="104" t="inlineStr">
        <is>
          <t>[SOURCE: ข้อสอบจริง PLE CC1 (Product) ปี 2564 ข้อ 67]</t>
        </is>
      </c>
      <c r="P303" s="62" t="inlineStr">
        <is>
          <t>ข้อสอบเก่า</t>
        </is>
      </c>
      <c r="Q303" s="62" t="inlineStr">
        <is>
          <t>2564</t>
        </is>
      </c>
      <c r="R303" s="62" t="inlineStr"/>
    </row>
    <row r="304">
      <c r="A304" s="180" t="n">
        <v>302</v>
      </c>
      <c r="B304" s="104" t="inlineStr">
        <is>
          <t>หากยาเม็ดที่ผ่านการเคลือบฟิล์มพบปัญหาการปิดทับร่องตัวอักษรหรือสัญลักษณ์บนหน้าเม็ดยา (Bridging of logo) ทำให้มองเห็นตัวหนังสือไม่ชัดเจน ข้อใดเป็นแนวทางการแก้ไขปัญหาที่เหมาะสมที่สุด</t>
        </is>
      </c>
      <c r="C304" s="104" t="inlineStr"/>
      <c r="D304" s="104" t="inlineStr">
        <is>
          <t>เพิ่มปริมาณสารกันติด Talcum ในน้ำยาเคลือบ</t>
        </is>
      </c>
      <c r="E304" s="104" t="inlineStr">
        <is>
          <t>ปรับเปลี่ยนสลักตอกให้ออกแบบร่องตัวอักษรลึกขึ้นและเปิดมุมกว้างขึ้น หรือลดความหนืดของน้ำยาเคลือบ</t>
        </is>
      </c>
      <c r="F304" s="104" t="inlineStr">
        <is>
          <t>เพิ่มสัดส่วนสารเพิ่มความยืดหยุ่น Plasticizer ในน้ำยาเคลือบ</t>
        </is>
      </c>
      <c r="G304" s="104" t="inlineStr">
        <is>
          <t>เพิ่มปริมาณสารทึบแสง Titanium dioxide</t>
        </is>
      </c>
      <c r="H304" s="104" t="inlineStr">
        <is>
          <t>เพิ่มอุณหภูมิลมร้อนของหม้อเคลือบให้สูงขึ้นอย่างมาก</t>
        </is>
      </c>
      <c r="I304" s="62" t="n">
        <v>2</v>
      </c>
      <c r="J304" s="104" t="inlineStr">
        <is>
          <t>✅ คำตอบที่ถูกต้อง: ข้อ ข. ปรับเปลี่ยนสลักตอกให้ออกแบบร่องตัวอักษรลึกขึ้นและเปิดมุมกว้างขึ้น หรือลดความหนืดของน้ำยาเคลือบ
🎯 ทำไมข้อนี้ถึงถูก: Bridging of logo เกิดจากการที่แผ่นฟิล์มเคลือบหดตัวและดึงรั้งพาดผ่านร่องตัวอักษรแทนที่จะแนบสนิทไปตามร่อง การแก้ไขทางวิศวกรรมและการตั้งตำรับที่ได้ผลคือ การออกแบบร่องตัวอักษรบนหน้าสลักตอกให้มีความลึกที่เหมาะสมและมีมุมเปิดกว้างขึ้น (Bisect angle กว้างขึ้น) ร่วมกับการลดความหนืดของสารละลายเคลือบหรือลดน้ำหนักโมเลกุลของพอลิเมอร์
🔍 ข้ออื่นผิดเพราะอะไร:
• ข้อ ก.: Talcum ช่วยลดการติดเหนียว แต่ไม่ได้ช่วยลดแรงตึงผิวที่ดึงรั้งฟิล์มข้ามร่องตัวอักษร
• ข้อ ค.: Plasticizer ช่วยลดความเค้นภายในได้บ้าง แต่หากร่องตัวอักษรแคบและลึกไม่พอ ฟิล์มก็ยังคงเกิด Bridging ได้
• ข้อ ง.: สารทึบแสงเปลี่ยนเฉพาะความทึบแสง ไม่ได้แก้ปัญหาทางกลของฟิล์ม
• ข้อ จ.: การเพิ่มอุณหภูมิอบแห้งสูงเกินไปจะทำให้ฟิล์มแห้งเร็วก่อนที่จะไหลลงสู่ร่องตัวอักษร ยิ่งทำให้ปัญหา Bridging แย่ลง</t>
        </is>
      </c>
      <c r="K304" s="104" t="inlineStr"/>
      <c r="L304" s="104" t="inlineStr">
        <is>
          <t>Solid Dosage Forms</t>
        </is>
      </c>
      <c r="M304" s="104" t="inlineStr">
        <is>
          <t>Tablet Coating</t>
        </is>
      </c>
      <c r="N304" s="62" t="inlineStr">
        <is>
          <t>Product</t>
        </is>
      </c>
      <c r="O304" s="104" t="inlineStr">
        <is>
          <t>[SOURCE: ข้อสอบจริง PLE CC1 (Product) ปี 2564 ข้อ 68]</t>
        </is>
      </c>
      <c r="P304" s="62" t="inlineStr">
        <is>
          <t>ข้อสอบเก่า</t>
        </is>
      </c>
      <c r="Q304" s="62" t="inlineStr">
        <is>
          <t>2564</t>
        </is>
      </c>
      <c r="R304" s="62" t="inlineStr"/>
    </row>
    <row r="305">
      <c r="A305" s="180" t="n">
        <v>303</v>
      </c>
      <c r="B305" s="104" t="inlineStr">
        <is>
          <t>สารในข้อใดต่อไปนี้ไม่ใช่ส่วนประกอบในโครงสร้างของเปลือกแคปซูลเจลาตินชนิดนิ่ม (Soft gelatin capsule shell)</t>
        </is>
      </c>
      <c r="C305" s="104" t="inlineStr"/>
      <c r="D305" s="104" t="inlineStr">
        <is>
          <t>Glycerin</t>
        </is>
      </c>
      <c r="E305" s="104" t="inlineStr">
        <is>
          <t>Propylene glycol</t>
        </is>
      </c>
      <c r="F305" s="104" t="inlineStr">
        <is>
          <t>Lake colorant</t>
        </is>
      </c>
      <c r="G305" s="104" t="inlineStr">
        <is>
          <t>Polyethylene glycol 400 (PEG 400)</t>
        </is>
      </c>
      <c r="H305" s="104" t="inlineStr">
        <is>
          <t>Water</t>
        </is>
      </c>
      <c r="I305" s="62" t="n">
        <v>4</v>
      </c>
      <c r="J305" s="104" t="inlineStr">
        <is>
          <t>✅ คำตอบที่ถูกต้อง: ข้อ ง. Polyethylene glycol 400 (PEG 400)
🎯 ทำไมข้อนี้ถึงถูก: PEG 400 นิยมใช้เป็นตัวพาของเหลวปราศจากน้ำ (Non-aqueous liquid vehicle) สำหรับละลายหรือกระจายตัวยาสำคัญที่บรรจุอยู่ภายในแคปซูล (Fill formulation) แต่ไม่ได้ใช้เป็นส่วนประกอบของเปลือกแคปซูลเจลาติน (Shell composition ซึ่งประกอบด้วย Gelatin, Water, Plasticizer เช่น Glycerin/Sorbitol และ Colorants)
🔍 ข้ออื่นผิดเพราะอะไร:
• ข้อ ก.: Glycerin เป็น Plasticizer ตัวหลักในเปลือกแคปซูลนิ่ม
• ข้อ ข.: Propylene glycol สามารถใช้ร่วมเป็น Plasticizer ในเปลือกแคปซูลนิ่มได้
• ข้อ ค.: Lake colorant เป็นเม็ดสีที่ไม่ละลายน้ำ ใช้ผสมในเนื้อเปลือกเจลาตินเพื่อให้เปลือกมีสีทึบสม่ำเสมอ
• ข้อ จ.: Water เป็นตัวทำละลายสำคัญในการเตรียมมวลเจลาตินเหลวก่อนการขึ้นรูปริบบิ้นเจลาติน</t>
        </is>
      </c>
      <c r="K305" s="104" t="inlineStr"/>
      <c r="L305" s="104" t="inlineStr">
        <is>
          <t>Solid Dosage Forms</t>
        </is>
      </c>
      <c r="M305" s="104" t="inlineStr">
        <is>
          <t>Hard &amp; Soft Gelatin Capsules</t>
        </is>
      </c>
      <c r="N305" s="62" t="inlineStr">
        <is>
          <t>Product</t>
        </is>
      </c>
      <c r="O305" s="104" t="inlineStr">
        <is>
          <t>[SOURCE: ข้อสอบจริง PLE CC1 (Product) ปี 2564 ข้อ 70]</t>
        </is>
      </c>
      <c r="P305" s="62" t="inlineStr">
        <is>
          <t>ข้อสอบเก่า</t>
        </is>
      </c>
      <c r="Q305" s="62" t="inlineStr">
        <is>
          <t>2564</t>
        </is>
      </c>
      <c r="R305" s="62" t="inlineStr"/>
    </row>
    <row r="306">
      <c r="A306" s="180" t="n">
        <v>304</v>
      </c>
      <c r="B306" s="104" t="inlineStr">
        <is>
          <t>การควบคุมคุณภาพตามมาตรฐานเภสัชตำรับสำหรับยาแคปซูลเจลาตินชนิดนิ่ม (Ibuprofen soft gelatin capsules) ข้อใดต่อไปนี้ไม่ใช่หัวข้อการทดสอบมาตรฐานที่ใช้ในการประเมินคุณภาพของแคปซูลชนิดนิ่ม</t>
        </is>
      </c>
      <c r="C306" s="104" t="inlineStr"/>
      <c r="D306" s="104" t="inlineStr">
        <is>
          <t>การทดสอบน้ำหนักยาที่บรรจุ (Weight variation / Fill weight)</t>
        </is>
      </c>
      <c r="E306" s="104" t="inlineStr">
        <is>
          <t>การทดสอบการแตกตัวของแคปซูล (Disintegration test)</t>
        </is>
      </c>
      <c r="F306" s="104" t="inlineStr">
        <is>
          <t>การทดสอบการละลายของตัวยา (Dissolution test)</t>
        </is>
      </c>
      <c r="G306" s="104" t="inlineStr">
        <is>
          <t>การทดสอบความกร่อนของเม็ดยา (Friability test)</t>
        </is>
      </c>
      <c r="H306" s="104" t="inlineStr">
        <is>
          <t>การตรวจหาปริมาณตัวยาสำคัญ (Assay of active ingredient)</t>
        </is>
      </c>
      <c r="I306" s="62" t="n">
        <v>4</v>
      </c>
      <c r="J306" s="104" t="inlineStr">
        <is>
          <t>✅ คำตอบที่ถูกต้อง: ข้อ ง. การทดสอบความกร่อนของเม็ดยา (Friability test)
🎯 ทำไมข้อนี้ถึงถูก: การทดสอบความกร่อน (Friability test ตาม USP บท 1216) กำหนดใช้เฉพาะสำหรับยาเม็ดตอกชนิดไม่เคลือบผิว (Uncoated compressed tablets) เพื่อประเมินความทนทานต่อการขัดสีและการตกกระแทก ไม่นำมาใช้ทดสอบกับยาแคปซูลเจลาตินชนิดนิ่มที่มีเปลือกยืดหยุ่น
🔍 ข้ออื่นผิดเพราะอะไร:
• ข้อ ก.: Fill weight variation เป็นการทดสอบมาตรฐานเพื่อควบคุมความสม่ำเสมอของเนื้อยาที่บรรจุ
• ข้อ ข.: Disintegration test เป็นการทดสอบมาตรฐานเพื่อให้แน่ใจว่าเปลือกเจลาตินเปิดออกภายในเวลาที่กำหนด
• ข้อ ค.: Dissolution test เป็นข้อกำหนดมาตรฐานสำคัญตาม USP สำหรับแคปซูลไอบูโพรเฟน
• ข้อ จ.: Assay เป็นหัวข้อหลักในการควบคุมคุณภาพปริมาณตัวยาสำคัญให้เป็นไปตามข้อกำหนดบนฉลาก</t>
        </is>
      </c>
      <c r="K306" s="104" t="inlineStr"/>
      <c r="L306" s="104" t="inlineStr">
        <is>
          <t>Solid Dosage Forms</t>
        </is>
      </c>
      <c r="M306" s="104" t="inlineStr">
        <is>
          <t>Hard &amp; Soft Gelatin Capsules</t>
        </is>
      </c>
      <c r="N306" s="62" t="inlineStr">
        <is>
          <t>Product</t>
        </is>
      </c>
      <c r="O306" s="104" t="inlineStr">
        <is>
          <t>[SOURCE: ข้อสอบจริง PLE CC1 (Product) ปี 2564 ข้อ 71]</t>
        </is>
      </c>
      <c r="P306" s="62" t="inlineStr">
        <is>
          <t>ข้อสอบเก่า</t>
        </is>
      </c>
      <c r="Q306" s="62" t="inlineStr">
        <is>
          <t>2564</t>
        </is>
      </c>
      <c r="R306" s="62" t="inlineStr"/>
    </row>
    <row r="307">
      <c r="A307" s="180" t="n">
        <v>305</v>
      </c>
      <c r="B307" s="104" t="inlineStr">
        <is>
          <t>ในการผลิตยาเม็ดด้วยกระบวนการแกรนูลแบบเปียก (Wet granulation) สารช่วยทางเภสัชกรรมในข้อใดที่นิยมนำมาเตรียมเป็นสารละลายของเหลวเพื่อทำหน้าที่เป็นสารยึดเกาะหลัก (Binder)</t>
        </is>
      </c>
      <c r="C307" s="104" t="inlineStr"/>
      <c r="D307" s="104" t="inlineStr">
        <is>
          <t>Lactose monohydrate</t>
        </is>
      </c>
      <c r="E307" s="104" t="inlineStr">
        <is>
          <t>Microcrystalline cellulose</t>
        </is>
      </c>
      <c r="F307" s="104" t="inlineStr">
        <is>
          <t>Povidone (Polyvinylpyrrolidone; PVP K30)</t>
        </is>
      </c>
      <c r="G307" s="104" t="inlineStr">
        <is>
          <t>Sodium starch glycolate</t>
        </is>
      </c>
      <c r="H307" s="104" t="inlineStr">
        <is>
          <t>Colloidal silicon dioxide</t>
        </is>
      </c>
      <c r="I307" s="62" t="n">
        <v>3</v>
      </c>
      <c r="J307" s="104" t="inlineStr">
        <is>
          <t>✅ คำตอบที่ถูกต้อง: ข้อ ค. Povidone (Polyvinylpyrrolidone; PVP K30)
🎯 ทำไมข้อนี้ถึงถูก: Povidone (PVP K30) ละลายได้ดีทั้งในน้ำและแอลกอฮอล์ นิยมเตรียมเป็นสารละลายยึดเกาะ (Binder solution ความเข้มข้น 2 ถึง 5% w/v) นำไปพ่นหรือคลุกเคล้ากับผงยาในกระบวนการ Wet granulation ทำให้เกิดสะพานของเหลวและเชื่อมผงยาเป็นเม็ดแกรนูลที่แข็งแรงสม่ำเสมอ
🔍 ข้ออื่นผิดเพราะอะไร:
• ข้อ ก.: Lactose monohydrate ทำหน้าที่เป็นสารเพิ่มปริมาณ (Diluent/Filler)
• ข้อ ข.: Microcrystalline cellulose ใช้เป็น Diluent หรือ Dry binder ในการตอกตรง
• ข้อ ง.: Sodium starch glycolate ทำหน้าที่เป็นสารช่วยแตกตัว (Superdisintegrant)
• ข้อ จ.: Colloidal silicon dioxide ทำหน้าที่เป็นสารช่วยการไหล (Glidant)</t>
        </is>
      </c>
      <c r="K307" s="104" t="inlineStr"/>
      <c r="L307" s="104" t="inlineStr">
        <is>
          <t>Solid Dosage Forms</t>
        </is>
      </c>
      <c r="M307" s="104" t="inlineStr">
        <is>
          <t>Tablet Manufacturing</t>
        </is>
      </c>
      <c r="N307" s="62" t="inlineStr">
        <is>
          <t>Product</t>
        </is>
      </c>
      <c r="O307" s="104" t="inlineStr">
        <is>
          <t>[SOURCE: ข้อสอบจริง PLE CC1 (Product) ปี 2564 ข้อ 78]</t>
        </is>
      </c>
      <c r="P307" s="62" t="inlineStr">
        <is>
          <t>ข้อสอบเก่า</t>
        </is>
      </c>
      <c r="Q307" s="62" t="inlineStr">
        <is>
          <t>2564</t>
        </is>
      </c>
      <c r="R307" s="62" t="inlineStr"/>
    </row>
    <row r="308">
      <c r="A308" s="180" t="n">
        <v>306</v>
      </c>
      <c r="B308" s="104" t="inlineStr">
        <is>
          <t>สารเคลือบเม็ดยาในข้อใดต่อไปนี้ที่ไม่มีคุณสมบัติในการเป็นฟิล์มเคลือบลำไส้ทนกรด (Enteric coating polymer) แต่เป็นพอลิเมอร์ที่ละลายน้ำได้เร็วในกระเพาะอาหาร</t>
        </is>
      </c>
      <c r="C308" s="104" t="inlineStr"/>
      <c r="D308" s="104" t="inlineStr">
        <is>
          <t>Shellac</t>
        </is>
      </c>
      <c r="E308" s="104" t="inlineStr">
        <is>
          <t>Hypromellose (Hydroxypropyl methylcellulose; HPMC)</t>
        </is>
      </c>
      <c r="F308" s="104" t="inlineStr">
        <is>
          <t>Cellulose acetate phthalate (CAP)</t>
        </is>
      </c>
      <c r="G308" s="104" t="inlineStr">
        <is>
          <t>Polyvinyl acetate phthalate (PVAP)</t>
        </is>
      </c>
      <c r="H308" s="104" t="inlineStr">
        <is>
          <t>Methacrylic acid copolymer (Eudragit L)</t>
        </is>
      </c>
      <c r="I308" s="62" t="n">
        <v>2</v>
      </c>
      <c r="J308" s="104" t="inlineStr">
        <is>
          <t>✅ คำตอบที่ถูกต้อง: ข้อ ข. Hypromellose (Hydroxypropyl methylcellulose; HPMC)
🎯 ทำไมข้อนี้ถึงถูก: Hypromellose (HPMC) เป็นพอลิเมอร์ที่ไม่มีหมู่ฟังก์ชันที่เป็นกรด สามารถละลายน้ำได้ดีในทุกสภาวะ pH ทั้งในกระเพาะอาหารและลำไส้ จึงใช้สำหรับการเคลือบฟิล์มธรรมดาเพื่อความสวยงาม (Conventional film coating) ไม่สามารถทำหน้าที่เป็น Enteric coating ได้
🔍 ข้ออื่นผิดเพราะอะไร:
• ข้อ ก.: Shellac เป็นสารธรรมชาติที่มีหมู่เรซินกรด ไม่ละลายในกรด แต่ละลายได้ในลำไส้เล็ก จึงใช้เป็น Enteric coat
• ข้อ ค.: CAP เป็นสารเคลือบลำไส้มาตรฐานสากล ละลายที่ pH มากกว่าหรือเท่ากับ 6.0
• ข้อ ง.: PVAP มีหมู่พทาเลตอิสระ ละลายที่ pH มากกว่าหรือเท่ากับ 5.0 จัดเป็น Enteric polymer
• ข้อ จ.: Eudragit L เป็นพอลิเมอร์เคลือบลำไส้สังเคราะห์ที่นิยมใช้มากที่สุด</t>
        </is>
      </c>
      <c r="K308" s="104" t="inlineStr"/>
      <c r="L308" s="104" t="inlineStr">
        <is>
          <t>Solid Dosage Forms</t>
        </is>
      </c>
      <c r="M308" s="104" t="inlineStr">
        <is>
          <t>Tablet Coating</t>
        </is>
      </c>
      <c r="N308" s="62" t="inlineStr">
        <is>
          <t>Product</t>
        </is>
      </c>
      <c r="O308" s="104" t="inlineStr">
        <is>
          <t>[SOURCE: ข้อสอบจริง PLE CC1 (Product) ปี 2564 ข้อ 81]</t>
        </is>
      </c>
      <c r="P308" s="62" t="inlineStr">
        <is>
          <t>ข้อสอบเก่า</t>
        </is>
      </c>
      <c r="Q308" s="62" t="inlineStr">
        <is>
          <t>2564</t>
        </is>
      </c>
      <c r="R308" s="62" t="inlineStr"/>
    </row>
    <row r="309">
      <c r="A309" s="180" t="n">
        <v>307</v>
      </c>
      <c r="B309" s="104" t="inlineStr">
        <is>
          <t>สาร Calcium phosphate dihydrate (Dibasic calcium phosphate dihydrate) ทำหน้าที่เป็นสารช่วยทางเภสัชกรรมประเภทใดในสูตรตำรับยาเม็ด</t>
        </is>
      </c>
      <c r="C309" s="104" t="inlineStr"/>
      <c r="D309" s="104" t="inlineStr">
        <is>
          <t>Diluent (สารเพิ่มปริมาณ)</t>
        </is>
      </c>
      <c r="E309" s="104" t="inlineStr">
        <is>
          <t>Binder (สารยึดเกาะ)</t>
        </is>
      </c>
      <c r="F309" s="104" t="inlineStr">
        <is>
          <t>Disintegrant (สารช่วยแตกตัว)</t>
        </is>
      </c>
      <c r="G309" s="104" t="inlineStr">
        <is>
          <t>Lubricant (สารหล่อลื่น)</t>
        </is>
      </c>
      <c r="H309" s="104" t="inlineStr">
        <is>
          <t>Glidant (สารช่วยการไหล)</t>
        </is>
      </c>
      <c r="I309" s="62" t="n">
        <v>1</v>
      </c>
      <c r="J309" s="104" t="inlineStr">
        <is>
          <t>✅ คำตอบที่ถูกต้อง: ข้อ ก. Diluent (สารเพิ่มปริมาณ)
🎯 ทำไมข้อนี้ถึงถูก: Dibasic calcium phosphate dihydrate เป็นสารอนินทรีย์ที่นิยมใช้เป็นสารเพิ่มปริมาณ (Diluent / Filler) ในยาเม็ดและแคปซูล มีคุณสมบัติเด่นคือไม่ดูดความชื้น เหมาะสำหรับตัวยาสำคัญที่มีความไวต่อความชื้น และอนุภาคมีพฤติกรรมการแตกหักแบบเปราะ (Brittle fracture) เมื่อถูกแรงตอกอัด
🔍 ข้ออื่นผิดเพราะอะไร:
• ข้อ ข.: Binder ต้องเป็นสารที่มีคุณสมบัติสร้างพันธะยึดเกาะ เช่น PVP หรือ Starch
• ข้อ ค.: Disintegrant ต้องเป็นสารที่ดูดซับน้ำและพองตัวได้ดี เช่น Croscarmellose
• ข้อ ง.: Lubricant ต้องเป็นสารลดแรงเสียดทาน เช่น Magnesium stearate
• ข้อ จ.: Glidant ต้องเป็นผงละเอียดมากที่ลดแรงเสียดทานระหว่างอนุภาค เช่น Talcum</t>
        </is>
      </c>
      <c r="K309" s="104" t="inlineStr"/>
      <c r="L309" s="104" t="inlineStr">
        <is>
          <t>Solid Dosage Forms</t>
        </is>
      </c>
      <c r="M309" s="104" t="inlineStr">
        <is>
          <t>Tablet Manufacturing</t>
        </is>
      </c>
      <c r="N309" s="62" t="inlineStr">
        <is>
          <t>Product</t>
        </is>
      </c>
      <c r="O309" s="104" t="inlineStr">
        <is>
          <t>[SOURCE: ข้อสอบจริง PLE CC1 (Product) ปี 2564 ข้อ 92]</t>
        </is>
      </c>
      <c r="P309" s="62" t="inlineStr">
        <is>
          <t>ข้อสอบเก่า</t>
        </is>
      </c>
      <c r="Q309" s="62" t="inlineStr">
        <is>
          <t>2564</t>
        </is>
      </c>
      <c r="R309" s="62" t="inlineStr"/>
    </row>
    <row r="310">
      <c r="A310" s="180" t="n">
        <v>308</v>
      </c>
      <c r="B310" s="104" t="inlineStr">
        <is>
          <t>ในระหว่างการผลิตยาเม็ดเคลือบฟิล์ม พบปัญหาฟิล์มแตกร้าวเป็นเส้นริ้วบนผิวหน้าเม็ดยา (Film cracking) ควรแก้ไขปัญหาโดยการปรับปรุงสูตรน้ำยาเคลือบตามแนวทางใด</t>
        </is>
      </c>
      <c r="C310" s="104" t="inlineStr"/>
      <c r="D310" s="104" t="inlineStr">
        <is>
          <t>เพิ่มปริมาณสารช่วยเพิ่มความยืดหยุ่น (Plasticizer) ในน้ำยาเคลือบ เพื่อลดความเปราะและความเค้นภายในของฟิล์ม</t>
        </is>
      </c>
      <c r="E310" s="104" t="inlineStr">
        <is>
          <t>เพิ่มปริมาณสารช่วยแตกตัว Disintegrant ในแกนเม็ดยา</t>
        </is>
      </c>
      <c r="F310" s="104" t="inlineStr">
        <is>
          <t>เพิ่มความหนืดของสาร Plasticizer ให้สูงขึ้น</t>
        </is>
      </c>
      <c r="G310" s="104" t="inlineStr">
        <is>
          <t>ลดอุณหภูมิลมร้อนในการอบแห้งลงอย่างมาก</t>
        </is>
      </c>
      <c r="H310" s="104" t="inlineStr">
        <is>
          <t>เพิ่มความเร็วรอบในการหมุนของหม้อเคลือบให้สูงขึ้น</t>
        </is>
      </c>
      <c r="I310" s="62" t="n">
        <v>1</v>
      </c>
      <c r="J310" s="104" t="inlineStr">
        <is>
          <t>✅ คำตอบที่ถูกต้อง: ข้อ ก. เพิ่มปริมาณสารช่วยเพิ่มความยืดหยุ่น (Plasticizer) ในน้ำยาเคลือบ เพื่อลดความเปราะและความเค้นภายในของฟิล์ม
🎯 ทำไมข้อนี้ถึงถูก: ปัญหา Film cracking เกิดจากการที่ฟิล์มมีความเปราะ (Brittleness) และมีความเค้นภายใน (Internal stress) สูงกว่าแรงยึดติดของฟิล์ม การแก้ไขคือการเพิ่มสัดส่วนของ Plasticizer ที่เหมาะสมในน้ำยาเคลือบ เพื่อแทรกระหว่างสายพอลิเมอร์ ลดอุณหภูมิ Tg และเพิ่มความยืดหยุ่นเหนียวทนทานของแผ่นฟิล์ม
🔍 ข้ออื่นผิดเพราะอะไร:
• ข้อ ข.: การเพิ่ม Disintegrant ไม่ได้ช่วยแก้ปัญหาคุณสมบัติทางกลของแผ่นฟิล์มเคลือบภายนอก
• ข้อ ค.: Plasticizer มีหน้าที่ลดความหนืดและเพิ่มความยืดหยุ่น การเพิ่มความหนืดไม่ใช่การแก้ปัญหา
• ข้อ ง.: การลดอุณหภูมิลมร้อนอาจทำให้เม็ดยาแห้งช้าและเกิดปัญหาเม็ดยาติดกัน (Sticking) แทน
• ข้อ จ.: การเพิ่มความเร็วรอบหม้อเคลือบจะเพิ่มแรงกระแทก ทำให้ฟิล์มที่เปราะแตกร้าวเสียหายเร็วยิ่งขึ้น</t>
        </is>
      </c>
      <c r="K310" s="104" t="inlineStr"/>
      <c r="L310" s="104" t="inlineStr">
        <is>
          <t>Solid Dosage Forms</t>
        </is>
      </c>
      <c r="M310" s="104" t="inlineStr">
        <is>
          <t>Tablet Coating</t>
        </is>
      </c>
      <c r="N310" s="62" t="inlineStr">
        <is>
          <t>Product</t>
        </is>
      </c>
      <c r="O310" s="104" t="inlineStr">
        <is>
          <t>[SOURCE: ข้อสอบจริง PLE CC1 (Product) ปี 2564 ข้อ 95]</t>
        </is>
      </c>
      <c r="P310" s="62" t="inlineStr">
        <is>
          <t>ข้อสอบเก่า</t>
        </is>
      </c>
      <c r="Q310" s="62" t="inlineStr">
        <is>
          <t>2564</t>
        </is>
      </c>
      <c r="R310" s="62" t="inlineStr"/>
    </row>
    <row r="311">
      <c r="A311" s="180" t="n">
        <v>309</v>
      </c>
      <c r="B311" s="104" t="inlineStr">
        <is>
          <t>ข้อใดกล่าวถูกต้องเกี่ยวกับลักษณะและข้อกำหนดมาตรฐานของรูปแบบยาแคปซูล (Capsule dosage forms)</t>
        </is>
      </c>
      <c r="C311" s="104" t="inlineStr"/>
      <c r="D311" s="104" t="inlineStr">
        <is>
          <t>สามารถเตรียมแกรนูล (Granules) บรรจุในเปลือกแคปซูลแบบนิ่ม (Soft gelatin capsule) ได้</t>
        </is>
      </c>
      <c r="E311" s="104" t="inlineStr">
        <is>
          <t>เปลือกแคปซูลเบอร์ตัวเลขมาก จะมีขนาดความจุเล็กกว่าแคปซูลเบอร์ตัวเลขน้อย</t>
        </is>
      </c>
      <c r="F311" s="104" t="inlineStr">
        <is>
          <t>สารละลายที่มีน้ำเป็นตัวทำละลาย (Aqueous solution) สามารถบรรจุใน Hard gelatin capsule ได้อย่างคงตัว</t>
        </is>
      </c>
      <c r="G311" s="104" t="inlineStr">
        <is>
          <t>ยาแคปซูลไม่จำเป็นต้องมีการทดสอบการแตกตัว (Disintegration test) ตามเภสัชตำรับ</t>
        </is>
      </c>
      <c r="H311" s="104" t="inlineStr">
        <is>
          <t>เปลือกเจลาตินเหมาะสำหรับบรรจุสารสำคัญที่มีคุณสมบัติดูดความชื้นได้สูง (Deliquescent drugs)</t>
        </is>
      </c>
      <c r="I311" s="62" t="n">
        <v>2</v>
      </c>
      <c r="J311" s="104" t="inlineStr">
        <is>
          <t>✅ คำตอบที่ถูกต้อง: ข้อ ง. ชั้นฟิล์มเคลือบมีความบางมากจนยังคงสามารถมองเห็นรอยบาก (Score line) และตัวอักษรปั๊มบนเม็ดยาได้ชัดเจน
🎯 ทำไมข้อนี้ถึงถูก: การเคลือบฟิล์ม (Film coating) เป็นการพ่นเคลือบชั้นโพลิเมอร์บางๆ ลงบนผิวเม็ดยา โดยน้ำหนักเม็ดยาเพิ่มขึ้นเพียง 2 - 4% และเนื่องจากชั้นฟิล์มมีความบางแนบสนิทไปกับรูปร่างของแกนเม็ด จึงยังคงมองเห็นรอยพิมพ์ตัวอักษร สัญลักษณ์ และรอยบากแบ่งเม็ดยา (Score line / Debossing) ได้อย่างชัดเจน
🔍 ข้ออื่นผิดเพราะอะไร:
• ข้อ ก.: การลบเหลี่ยมมุมและทำให้เม็ดยามนกลมเป็นขั้นตอน Subcoating และ Grossing ของการเคลือบน้ำตาล (Sugar coating) ไม่ใช่การเคลือบฟิล์ม
• ข้อ ข.: กระบวนการที่ทำให้น้ำหนักเม็ดยาเพิ่มขึ้น 30-50% คือการเคลือบน้ำตาล ส่วนการเคลือบฟิล์มน้ำหนักเพิ่มเพียง 2-4%
• ข้อ ค.: สีชนิดละลายน้ำ (Water-soluble dye) มีโอกาสเกิดการแพร่กระจายตัวของสี (Color migration) ได้ง่าย จึงควรเลือกใช้สีชนิดแขวนลอยที่ไม่ละลายน้ำ (Insoluble lake pigment) แทน
• ข้อ จ.: ขั้นตอนการขัดเงาด้วยขี้ผึ้ง (Wax polishing) ใช้เฉพาะในการเคลือบน้ำตาล ไม่จำเป็นสำหรับการเคลือบฟิล์ม</t>
        </is>
      </c>
      <c r="K311" s="104" t="inlineStr"/>
      <c r="L311" s="104" t="inlineStr">
        <is>
          <t>Solid Dosage Forms</t>
        </is>
      </c>
      <c r="M311" s="104" t="inlineStr">
        <is>
          <t>Tablet Coating</t>
        </is>
      </c>
      <c r="N311" s="62" t="inlineStr">
        <is>
          <t>Product</t>
        </is>
      </c>
      <c r="O311" s="104" t="inlineStr">
        <is>
          <t>[SOURCE: ข้อสอบจริง PLE CC1 (Product) ปี 2559 ข้อ 54]</t>
        </is>
      </c>
      <c r="P311" s="62" t="inlineStr">
        <is>
          <t>ข้อสอบเก่า</t>
        </is>
      </c>
      <c r="Q311" s="62" t="inlineStr">
        <is>
          <t>2559</t>
        </is>
      </c>
      <c r="R311" s="62" t="inlineStr"/>
    </row>
    <row r="312">
      <c r="A312" s="180" t="n">
        <v>310</v>
      </c>
      <c r="B312" s="104" t="inlineStr">
        <is>
          <t>ข้อใดจับคู่สารประกอบและหน้าที่ในสูตรตำรับน้ำยาเคลือบฟิล์มยาเม็ด (Film-coating formulation) ของ Ferrous sulfate ได้อย่างถูกต้อง</t>
        </is>
      </c>
      <c r="C312" s="104" t="inlineStr"/>
      <c r="D312" s="104" t="inlineStr">
        <is>
          <t>Talcum ทำหน้าที่เป็น Film-forming polymer</t>
        </is>
      </c>
      <c r="E312" s="104" t="inlineStr">
        <is>
          <t>Ethyl alcohol ทำหน้าที่เป็น Antioxidant</t>
        </is>
      </c>
      <c r="F312" s="104" t="inlineStr">
        <is>
          <t>Propylene glycol ทำหน้าที่เป็น Plasticizer</t>
        </is>
      </c>
      <c r="G312" s="104" t="inlineStr">
        <is>
          <t>Titanium dioxide ทำหน้าที่เป็น Film-forming polymer</t>
        </is>
      </c>
      <c r="H312" s="104" t="inlineStr">
        <is>
          <t>Hydroxypropyl methylcellulose ทำหน้าที่เป็น Opacifier</t>
        </is>
      </c>
      <c r="I312" s="62" t="n">
        <v>3</v>
      </c>
      <c r="J312" s="104" t="inlineStr">
        <is>
          <t>✅ คำตอบที่ถูกต้อง: ข้อ ค. Propylene glycol ทำหน้าที่เป็น Plasticizer
🎯 ทำไมข้อนี้ถึงถูก: Propylene glycol ทำหน้าที่เป็น Plasticizer (สารเพิ่มความยืดหยุ่น) แทรกตัวระหว่างสายโพลีเมอร์ ลด Glass transition temperature (Tg) ทำให้แผ่นฟิล์มเคลือบมีความยืดหยุ่น ไม่เปราะแตกหักง่ายระหว่างการเคลือบและการบรรจุ
🔍 ข้ออื่นผิดเพราะอะไร:
• ข้อ ก.: ผิด Talcum ทำหน้าที่เป็น Glidant / Anti-tack agent ป้องกันเม็ดยาติดกันระหว่างเคลือบ
• ข้อ ข.: ผิด Ethyl alcohol ทำหน้าที่เป็นตัวทำละลาย (Solvent/Vehicle) ในการละลายสารเคลือบ
• ข้อ ง.: ผิด Titanium dioxide ทำหน้าที่เป็นสารทึบแสงและสารให้สีขาว (Opacifier / Pigment)
• ข้อ จ.: ผิด Hydroxypropyl methylcellulose (HPMC) ทำหน้าที่เป็นสารก่อฟิล์มหลัก (Film-forming polymer)</t>
        </is>
      </c>
      <c r="K312" s="104" t="inlineStr"/>
      <c r="L312" s="104" t="inlineStr">
        <is>
          <t>Solid Dosage Forms</t>
        </is>
      </c>
      <c r="M312" s="104" t="inlineStr">
        <is>
          <t>Tablet Coating</t>
        </is>
      </c>
      <c r="N312" s="62" t="inlineStr">
        <is>
          <t>Product</t>
        </is>
      </c>
      <c r="O312" s="104" t="inlineStr">
        <is>
          <t>[SOURCE: ข้อสอบจริง PLE CC1 (Product) ปี 2564 ข้อ 112]</t>
        </is>
      </c>
      <c r="P312" s="62" t="inlineStr">
        <is>
          <t>ข้อสอบเก่า</t>
        </is>
      </c>
      <c r="Q312" s="62" t="inlineStr">
        <is>
          <t>2564</t>
        </is>
      </c>
      <c r="R312" s="62" t="inlineStr"/>
    </row>
    <row r="313">
      <c r="A313" s="180" t="n">
        <v>311</v>
      </c>
      <c r="B313" s="104" t="inlineStr">
        <is>
          <t>ผู้ป่วยมารับการรักษาภาวะสิวรุนแรงด้วยยาที่มีสูตรตำรับประกอบด้วย:
Isotretinoin 20 mg
Hydrogenated vegetable oil
Soybean oil
Yellow wax
Gelatin
Glycerin
Titanium dioxide
Edible black ink
สูตรตำรับข้างต้นเป็นรูปแบบเภสัชภัณฑ์ (Dosage form) ชนิดใด</t>
        </is>
      </c>
      <c r="C313" s="104" t="inlineStr"/>
      <c r="D313" s="104" t="inlineStr">
        <is>
          <t>Hard gelatin capsule</t>
        </is>
      </c>
      <c r="E313" s="104" t="inlineStr">
        <is>
          <t>Soft gelatin capsule</t>
        </is>
      </c>
      <c r="F313" s="104" t="inlineStr">
        <is>
          <t>Enteric-coated capsule</t>
        </is>
      </c>
      <c r="G313" s="104" t="inlineStr">
        <is>
          <t>O/W Vanishing cream</t>
        </is>
      </c>
      <c r="H313" s="104" t="inlineStr">
        <is>
          <t>Hydrocarbon ointment</t>
        </is>
      </c>
      <c r="I313" s="62" t="n">
        <v>2</v>
      </c>
      <c r="J313" s="104" t="inlineStr">
        <is>
          <t>✅ คำตอบที่ถูกต้อง: ข้อ ข. Soft gelatin capsule
🎯 ทำไมข้อนี้ถึงถูก: สูตรตำรับนี้ประกอบด้วยของเหลวไขมัน (Soybean oil, Hydrogenated vegetable oil, Yellow wax) ที่เป็นตัวทำละลายยา และเปลือกแคปซูลประกอบด้วย Gelatin ร่วมกับ Glycerin ซึ่งทำหน้าที่เป็น Plasticizer ปริมาณสูงเพื่อสร้างความยืดหยุ่น จึงเป็นลักษณะเฉพาะของ Soft gelatin capsule สำหรับบรรจุตัวยาที่ไม่ละลายน้ำในรูปสารละลายน้ำมัน
🔍 ข้ออื่นผิดเพราะอะไร:
• ข้อ ก.: ผิด Hard gelatin capsule ประกอบด้วยเปลือกแข็งสองชิ้นสวมกันและมี Plasticizer ต่ำ นิยมบรรจุผงแห้งหรือแกรนูล
• ข้อ ค.: ผิด Enteric-coated capsule ต้องมีโพลีเมอร์ทนกรดเคลือบผิว เช่น Cellulose acetate phthalate หรือ Eudragit L
• ข้อ ง.: ผิด Vanishing cream ต้องมีโครงสร้างของอิมัลชันชนิด O/W ที่มีน้ำเป็นวัฏภาคต่อเนื่อง
• ข้อ จ.: ผิด Hydrocarbon ointment เป็นยาขี้ผึ้งกึ่งแข็งที่มี White petrolatum หรือ Paraffin เป็นเบสหลัก</t>
        </is>
      </c>
      <c r="K313" s="104" t="inlineStr"/>
      <c r="L313" s="104" t="inlineStr">
        <is>
          <t>Solid Dosage Forms</t>
        </is>
      </c>
      <c r="M313" s="104" t="inlineStr">
        <is>
          <t>Hard &amp; Soft Gelatin Capsules</t>
        </is>
      </c>
      <c r="N313" s="62" t="inlineStr">
        <is>
          <t>Product</t>
        </is>
      </c>
      <c r="O313" s="104" t="inlineStr">
        <is>
          <t>[SOURCE: ข้อสอบจริง PLE CC1 (Product) ปี 2564 ข้อ 123]</t>
        </is>
      </c>
      <c r="P313" s="62" t="inlineStr">
        <is>
          <t>ข้อสอบเก่า</t>
        </is>
      </c>
      <c r="Q313" s="62" t="inlineStr">
        <is>
          <t>2564</t>
        </is>
      </c>
      <c r="R313" s="62" t="inlineStr"/>
    </row>
    <row r="314">
      <c r="A314" s="180" t="n">
        <v>312</v>
      </c>
      <c r="B314" s="104" t="inlineStr">
        <is>
          <t>จากสูตรตำรับยาแคปซูลนิ่ม Isotretinoin ข้างต้น Soybean oil (น้ำมันถั่วเหลือง) ทำหน้าที่หลักในข้อใดของตำรับ</t>
        </is>
      </c>
      <c r="C314" s="104" t="inlineStr"/>
      <c r="D314" s="104" t="inlineStr">
        <is>
          <t>Filling material / Liquid vehicle (สารพาเหลวสำหรับละลายและบรรจุตัวยา)</t>
        </is>
      </c>
      <c r="E314" s="104" t="inlineStr">
        <is>
          <t>Plasticizer (สารเพิ่มความยืดหยุ่นของเปลือกแคปซูล)</t>
        </is>
      </c>
      <c r="F314" s="104" t="inlineStr">
        <is>
          <t>Stabilizer (สารเพิ่มความคงตัว)</t>
        </is>
      </c>
      <c r="G314" s="104" t="inlineStr">
        <is>
          <t>Stiffening agent (สารเพิ่มความคงรูป)</t>
        </is>
      </c>
      <c r="H314" s="104" t="inlineStr">
        <is>
          <t>Film former (สารก่อฟิล์ม)</t>
        </is>
      </c>
      <c r="I314" s="62" t="n">
        <v>1</v>
      </c>
      <c r="J314" s="104" t="inlineStr">
        <is>
          <t>✅ คำตอบที่ถูกต้อง: ข้อ ก. Filling material / Liquid vehicle (สารพาเหลวสำหรับละลายและบรรจุตัวยา)
🎯 ทำไมข้อนี้ถึงถูก: Soybean oil เป็นน้ำมันพืชธรรมชาติที่ทำหน้าที่เป็น Liquid vehicle หรือ Filling material ในไส้แคปซูลนิ่ม เพื่อช่วยละลายหรือกระจายตัวยาสำคัญ Isotretinoin ซึ่งเป็นสารที่ไม่ละลายน้ำและมีความชอบไขมันสูง (Lipophilic drug)
🔍 ข้ออื่นผิดเพราะอะไร:
• ข้อ ข.: ผิด Glycerin และ Sorbitol ทำหน้าที่เป็น Plasticizer ในเปลือกเจลาติน
• ข้อ ค.: ผิด Stabilizer มักเป็น Antioxidant เช่น BHT หรือ Tocopherol
• ข้อ ง.: ผิด Yellow wax หรือ Hydrogenated vegetable oil ทำหน้าที่เป็น Stiffening agent ในไส้ยา
• ข้อ จ.: ผิด Gelatin ทำหน้าที่เป็น Film former ของเปลือกแคปซูล</t>
        </is>
      </c>
      <c r="K314" s="104" t="inlineStr"/>
      <c r="L314" s="104" t="inlineStr">
        <is>
          <t>Solid Dosage Forms</t>
        </is>
      </c>
      <c r="M314" s="104" t="inlineStr">
        <is>
          <t>Hard &amp; Soft Gelatin Capsules</t>
        </is>
      </c>
      <c r="N314" s="62" t="inlineStr">
        <is>
          <t>Product</t>
        </is>
      </c>
      <c r="O314" s="104" t="inlineStr">
        <is>
          <t>[SOURCE: ข้อสอบจริง PLE CC1 (Product) ปี 2564 ข้อ 124]</t>
        </is>
      </c>
      <c r="P314" s="62" t="inlineStr">
        <is>
          <t>ข้อสอบเก่า</t>
        </is>
      </c>
      <c r="Q314" s="62" t="inlineStr">
        <is>
          <t>2564</t>
        </is>
      </c>
      <c r="R314" s="62" t="inlineStr"/>
    </row>
    <row r="315">
      <c r="A315" s="180" t="n">
        <v>313</v>
      </c>
      <c r="B315" s="104" t="inlineStr">
        <is>
          <t>ตัวยาสำคัญ Donepezil 5 mg มีคุณสมบัติการไหลที่ดี (Good powder flowability) มีความคงตัวดีในสภาวะกรด แต่เกิดปฏิกิริยาไฮโดรไลซิส (Hydrolysis) สลายตัวได้ง่ายในสารละลายสภาวะด่างและเป็นกลาง ควรเลือกกระบวนการผลิตยาเม็ดด้วยวิธีใดจึงจะเหมาะสมที่สุด</t>
        </is>
      </c>
      <c r="C315" s="104" t="inlineStr"/>
      <c r="D315" s="104" t="inlineStr">
        <is>
          <t>Dry granulation (การแกรนูลแบบแห้ง)</t>
        </is>
      </c>
      <c r="E315" s="104" t="inlineStr">
        <is>
          <t>Wet granulation โดยใช้ Starch paste เป็น Binder</t>
        </is>
      </c>
      <c r="F315" s="104" t="inlineStr">
        <is>
          <t>Direct compression (การตอกตรง)</t>
        </is>
      </c>
      <c r="G315" s="104" t="inlineStr">
        <is>
          <t>Wet granulation ด้วยสารละลายแอลกอฮอล์</t>
        </is>
      </c>
      <c r="H315" s="104" t="inlineStr">
        <is>
          <t>Fluidized bed wet granulation</t>
        </is>
      </c>
      <c r="I315" s="62" t="n">
        <v>3</v>
      </c>
      <c r="J315" s="104" t="inlineStr">
        <is>
          <t>✅ คำตอบที่ถูกต้อง: ข้อ ค. Direct compression (การตอกตรง)
🎯 ทำไมข้อนี้ถึงถูก: ตัวยามีคุณสมบัติผงไหลได้ดีอยู่แล้ว (Good flowability) และมีความไวต่อการสลายตัวด้วยน้ำและความชื้น (Hydrolysis-sensitive) กระบวนการตอกตรง (Direct compression) จึงเหมาะสมที่สุดเนื่องจากเป็นกระบวนการที่ไม่ต้องใช้น้ำ ความร้อน หรือขั้นตอนการทำให้แห้ง จึงลดความเสี่ยงจากการเสื่อมสลายของยาได้ดีที่สุด
🔍 ข้ออื่นผิดเพราะอะไร:
• ข้อ ก.: ผิด Dry granulation (Roller compaction/Slugging) ใช้ในกรณีที่ผงยาไหลไม่ดีและรับแรงอัดไม่ได้ แต่ตัวยานี้มี flowability ที่ดีอยู่แล้วจึงไม่จำเป็นต้องเพิ่มขั้นตอน
• ข้อ ข.: ผิด Wet granulation มีการใช้น้ำและความร้อนในการอบแห้ง ซึ่งจะเร่งปฏิกิริยา Hydrolysis ทำให้ยาเสื่อมสภาพ
• ข้อ ง.: ผิด สารละลายแอลกอฮอล์ยังคงมีความชื้นและขั้นตอนการเปียกที่อาจทำลายตัวยาและมีต้นทุนการผลิตสูงกว่าการตอกตรง
• ข้อ จ.: ผิด Fluidized bed wet granulation เกี่ยวข้องกับของเหลวและการพ่นละอองน้ำซึ่งไม่เหมาะกับยาที่ไวต่อไฮโดรไลซิส</t>
        </is>
      </c>
      <c r="K315" s="104" t="inlineStr"/>
      <c r="L315" s="104" t="inlineStr">
        <is>
          <t>Solid Dosage Forms</t>
        </is>
      </c>
      <c r="M315" s="104" t="inlineStr">
        <is>
          <t>Tablet Manufacturing</t>
        </is>
      </c>
      <c r="N315" s="62" t="inlineStr">
        <is>
          <t>Product</t>
        </is>
      </c>
      <c r="O315" s="104" t="inlineStr">
        <is>
          <t>[SOURCE: ข้อสอบจริง PLE CC1 (Product) ปี 2564 ข้อ 131]</t>
        </is>
      </c>
      <c r="P315" s="62" t="inlineStr">
        <is>
          <t>ข้อสอบเก่า</t>
        </is>
      </c>
      <c r="Q315" s="62" t="inlineStr">
        <is>
          <t>2564</t>
        </is>
      </c>
      <c r="R315" s="62" t="inlineStr"/>
    </row>
    <row r="316">
      <c r="A316" s="180" t="n">
        <v>314</v>
      </c>
      <c r="B316" s="104" t="inlineStr">
        <is>
          <t>ตัวยาสำคัญ B มีคุณสมบัติการละลายน้ำต่ำมาก (Poorly water-soluble drug) หากต้องการพัฒนาสูตรตำรับยาแคปซูลชนิดแข็ง ควรเลือกใช้สารเจือจางหรือสารเพิ่มปริมาณ (Diluent) ชนิดใดที่มีคุณสมบัติไม่ดูดความชื้นและช่วยส่งเสริมการไหลของผงยาได้ดี</t>
        </is>
      </c>
      <c r="C316" s="104" t="inlineStr"/>
      <c r="D316" s="104" t="inlineStr">
        <is>
          <t>Corn starch</t>
        </is>
      </c>
      <c r="E316" s="104" t="inlineStr">
        <is>
          <t>Lactose monohydrate</t>
        </is>
      </c>
      <c r="F316" s="104" t="inlineStr">
        <is>
          <t>Dibasic calcium phosphate</t>
        </is>
      </c>
      <c r="G316" s="104" t="inlineStr">
        <is>
          <t>Microcrystalline cellulose (MCC)</t>
        </is>
      </c>
      <c r="H316" s="104" t="inlineStr">
        <is>
          <t>Calcium sulphate</t>
        </is>
      </c>
      <c r="I316" s="62" t="n">
        <v>3</v>
      </c>
      <c r="J316" s="104" t="inlineStr">
        <is>
          <t>✅ คำตอบที่ถูกต้อง: ข้อ ค. Dibasic calcium phosphate
🎯 ทำไมข้อนี้ถึงถูก: Dibasic calcium phosphate เป็นสารเติมเต็มชนิดไม่ละลายน้ำที่มีคุณสมบัติไม่ดูดความชื้น (Non-hygroscopic) และมีอนุภาคกลมช่วยเพิ่มการไหลตัว (Flowability) ของผงยาได้ดีเยี่ยม จึงเหมาะสำหรับใช้เป็น Diluent ในยาแคปซูลแข็งร่วมกับตัวยาที่ไม่ชอบน้ำ
🔍 ข้ออื่นผิดเพราะอะไร:
• ข้อ ก.: ผิด Starch มีความชื้นภายในประมาณ 10-14% และดูดความชื้นได้ง่าย อาจทำให้ผงยาจับกันเป็นก้อน
• ข้อ ข.: ผิด Lactose เป็นน้ำตาลที่ละลายน้ำได้ดีและอาจเกิด Maillard reaction กับยาที่มีหมู่ Primary amine
• ข้อ ง.: ผิด MCC ดูดซับความชื้นได้ดีและมีคุณสมบัติยุบตัวอัดแน่น นิยมใช้ในยาเม็ดตอกตรงมากกว่ายาแคปซูลทั่วไป
• ข้อ จ.: ผิด Calcium sulphate มีความสามารถในการช่วยไหลและสมบัติเชิงกลด้อยกว่า Dibasic calcium phosphate</t>
        </is>
      </c>
      <c r="K316" s="104" t="inlineStr"/>
      <c r="L316" s="104" t="inlineStr">
        <is>
          <t>Solid Dosage Forms</t>
        </is>
      </c>
      <c r="M316" s="104" t="inlineStr">
        <is>
          <t>Hard &amp; Soft Gelatin Capsules</t>
        </is>
      </c>
      <c r="N316" s="62" t="inlineStr">
        <is>
          <t>Product</t>
        </is>
      </c>
      <c r="O316" s="104" t="inlineStr">
        <is>
          <t>[SOURCE: ข้อสอบจริง PLE CC1 (Product) ปี 2564 ข้อ 134]</t>
        </is>
      </c>
      <c r="P316" s="62" t="inlineStr">
        <is>
          <t>ข้อสอบเก่า</t>
        </is>
      </c>
      <c r="Q316" s="62" t="inlineStr">
        <is>
          <t>2564</t>
        </is>
      </c>
      <c r="R316" s="62" t="inlineStr"/>
    </row>
    <row r="317">
      <c r="A317" s="180" t="n">
        <v>315</v>
      </c>
      <c r="B317" s="104" t="inlineStr">
        <is>
          <t>ในสูตรตำรับยาแคปซูล Cloxacillin sodium ขนาด 500 mg ซึ่งประกอบด้วย: Cloxacillin sodium, Starch, Colloidal silicon dioxide, Magnesium stearate, Sodium lauryl sulfate (SLS), Lactose สารใดในสูตรตำรับทำหน้าที่เป็นสารช่วยแตกตัว (Disintegrant)</t>
        </is>
      </c>
      <c r="C317" s="104" t="inlineStr"/>
      <c r="D317" s="104" t="inlineStr">
        <is>
          <t>Starch (แป้งข้าวโพด)</t>
        </is>
      </c>
      <c r="E317" s="104" t="inlineStr">
        <is>
          <t>Lactose</t>
        </is>
      </c>
      <c r="F317" s="104" t="inlineStr">
        <is>
          <t>Magnesium stearate</t>
        </is>
      </c>
      <c r="G317" s="104" t="inlineStr">
        <is>
          <t>Colloidal silicon dioxide (Aerosil)</t>
        </is>
      </c>
      <c r="H317" s="104" t="inlineStr">
        <is>
          <t>Sodium lauryl sulfate (SLS)</t>
        </is>
      </c>
      <c r="I317" s="62" t="n">
        <v>1</v>
      </c>
      <c r="J317" s="104" t="inlineStr">
        <is>
          <t>✅ คำตอบที่ถูกต้อง: ข้อ ก. Starch (แป้งข้าวโพด)
🎯 ทำไมข้อนี้ถึงถูก: Starch (แป้ง) ทำหน้าที่เป็นสารช่วยแตกตัว (Disintegrant) โดยดูดซับน้ำเข้าสู่โครงสร้างผ่านแรงคาปิลลารี (Capillary action / Wicking) และพองตัว ทำให้มวลยาในแคปซูลแตกกระจายตัวออกอย่างรวดเร็ว
🔍 ข้ออื่นผิดเพราะอะไร:
• ข้อ ข.: ผิด Lactose ทำหน้าที่เป็นสารเพิ่มปริมาณ (Diluent/Filler)
• ข้อ ค.: ผิด Magnesium stearate ทำหน้าที่เป็นสารหล่อลื่น (Lubricant) ป้องกันผงยาติดเครื่องตอก
• ข้อ ง.: ผิด Colloidal silicon dioxide ทำหน้าที่เป็น Glidant ปรับปรุงการไหลของผงยา
• ข้อ จ.: ผิด SLS ทำหน้าที่เป็นสารลดแรงตึงผิวและสารช่วยเปียก (Wetting agent)</t>
        </is>
      </c>
      <c r="K317" s="104" t="inlineStr"/>
      <c r="L317" s="104" t="inlineStr">
        <is>
          <t>Solid Dosage Forms</t>
        </is>
      </c>
      <c r="M317" s="104" t="inlineStr">
        <is>
          <t>Hard &amp; Soft Gelatin Capsules</t>
        </is>
      </c>
      <c r="N317" s="62" t="inlineStr">
        <is>
          <t>Product</t>
        </is>
      </c>
      <c r="O317" s="104" t="inlineStr">
        <is>
          <t>[SOURCE: ข้อสอบจริง PLE CC1 (Product) ปี 2564 ข้อ 136]</t>
        </is>
      </c>
      <c r="P317" s="62" t="inlineStr">
        <is>
          <t>ข้อสอบเก่า</t>
        </is>
      </c>
      <c r="Q317" s="62" t="inlineStr">
        <is>
          <t>2564</t>
        </is>
      </c>
      <c r="R317" s="62" t="inlineStr"/>
    </row>
    <row r="318">
      <c r="A318" s="180" t="n">
        <v>316</v>
      </c>
      <c r="B318" s="104" t="inlineStr">
        <is>
          <t>สารช่วยทางเภสัชกรรม Sodium starch glycolate (Primojel / Explotab) ที่เติมลงในสูตรตำรับยาเม็ด ทำหน้าที่หลักในข้อใด</t>
        </is>
      </c>
      <c r="C318" s="104" t="inlineStr"/>
      <c r="D318" s="104" t="inlineStr">
        <is>
          <t>Diluent (สารเพิ่มปริมาณ)</t>
        </is>
      </c>
      <c r="E318" s="104" t="inlineStr">
        <is>
          <t>Glidant (สารช่วยการไหล)</t>
        </is>
      </c>
      <c r="F318" s="104" t="inlineStr">
        <is>
          <t>Superdisintegrant (สารช่วยแตกตัวประสิทธิภาพสูง)</t>
        </is>
      </c>
      <c r="G318" s="104" t="inlineStr">
        <is>
          <t>Binder (สารยึดเกาะ)</t>
        </is>
      </c>
      <c r="H318" s="104" t="inlineStr">
        <is>
          <t>Lubricant (สารหล่อลื่น)</t>
        </is>
      </c>
      <c r="I318" s="62" t="n">
        <v>3</v>
      </c>
      <c r="J318" s="104" t="inlineStr">
        <is>
          <t>✅ คำตอบที่ถูกต้อง: ข้อ ค. Superdisintegrant (สารช่วยแตกตัวประสิทธิภาพสูง)
🎯 ทำไมข้อนี้ถึงถูก: Sodium starch glycolate (SSG) เป็นสารช่วยแตกตัวประสิทธิภาพสูง (Superdisintegrant) โดยเมื่อสัมผัสน้ำจะดูดน้ำและพองตัวอย่างรวดเร็วได้หลายร้อยเท่าของปริมาตรเดิม ทำให้เกิดแรงดันภายในเม็ดยาสูง เม็ดยาจึงแตกตัวกระจายตัวอย่างรวดเร็วภายในเวลาไม่กี่นาที
🔍 ข้ออื่นผิดเพราะอะไร:
• ข้อ ก.: ผิด Diluent ได้แก่ Lactose, Microcrystalline cellulose, Mannitol
• ข้อ ข.: ผิด Glidant ได้แก่ Colloidal silicon dioxide (Aerosil), Talcum
• ข้อ ง.: ผิด Binder ได้แก่ PVP (Povidone), Pre-gelatinized starch, HPMC
• ข้อ จ.: ผิด Lubricant ได้แก่ Magnesium stearate, Stearic acid</t>
        </is>
      </c>
      <c r="K318" s="104" t="inlineStr"/>
      <c r="L318" s="104" t="inlineStr">
        <is>
          <t>Solid Dosage Forms</t>
        </is>
      </c>
      <c r="M318" s="104" t="inlineStr">
        <is>
          <t>Tablet Manufacturing</t>
        </is>
      </c>
      <c r="N318" s="62" t="inlineStr">
        <is>
          <t>Product</t>
        </is>
      </c>
      <c r="O318" s="104" t="inlineStr">
        <is>
          <t>[SOURCE: ข้อสอบจริง PLE CC1 (Product) ปี 2564 ข้อ 144]</t>
        </is>
      </c>
      <c r="P318" s="62" t="inlineStr">
        <is>
          <t>ข้อสอบเก่า</t>
        </is>
      </c>
      <c r="Q318" s="62" t="inlineStr">
        <is>
          <t>2564</t>
        </is>
      </c>
      <c r="R318" s="62" t="inlineStr"/>
    </row>
    <row r="319">
      <c r="A319" s="180" t="n">
        <v>317</v>
      </c>
      <c r="B319" s="104" t="inlineStr">
        <is>
          <t>หากต้องการเคลือบเพลเลต (Pellets) เพื่อให้มีคุณสมบัติทนกรดในกระเพาะอาหารและไปละลายปลดปล่อยยาในลำไส้เล็ก (Enteric-coated pellets) ควรเลือกใช้โพลีเมอร์ชนิดใด</t>
        </is>
      </c>
      <c r="C319" s="104" t="inlineStr"/>
      <c r="D319" s="104" t="inlineStr">
        <is>
          <t>Shellac ชนิดไม่ปรับสภาพ</t>
        </is>
      </c>
      <c r="E319" s="104" t="inlineStr">
        <is>
          <t>Hypromellose (HPMC)</t>
        </is>
      </c>
      <c r="F319" s="104" t="inlineStr">
        <is>
          <t>Polyvinyl alcohol (PVA)</t>
        </is>
      </c>
      <c r="G319" s="104" t="inlineStr">
        <is>
          <t>Carboxymethyl cellulose (CMC)</t>
        </is>
      </c>
      <c r="H319" s="104" t="inlineStr">
        <is>
          <t>Polyvinyl acetate phthalate (PVAP)</t>
        </is>
      </c>
      <c r="I319" s="62" t="n">
        <v>5</v>
      </c>
      <c r="J319" s="104" t="inlineStr">
        <is>
          <t>✅ คำตอบที่ถูกต้อง: ข้อ จ. Polyvinyl acetate phthalate (PVAP)
🎯 ทำไมข้อนี้ถึงถูก: Polyvinyl acetate phthalate (PVAP) เป็น Enteric polymer ที่มีหมู่ Phthalate ซึ่งไม่แตกตัวในสภาวะกรดของกระเพาะอาหาร (pH ต่ำ) แต่จะเกิดการแตกตัวของหมู่คาร์บอกซิลิกและละลายได้ดีเมื่อเข้าสู่สภาวะความเป็นกรดต่ำถึงด่างอ่อนของลำไส้เล็ก (pH มากกว่าหรือเท่ากับ 5.0)
🔍 ข้ออื่นผิดเพราะอะไร:
• ข้อ ก.: ผิด Shellac เป็นสารธรรมชาติที่มีปัญหาเรื่องความคงตัว การละลายแปรปรวน และอายุการเก็บรักษาสั้น ปัจจุบันไม่นิยมใช้เป็นมาตรฐาน
• ข้อ ข.: ผิด HPMC เป็นโพลีเมอร์ที่ละลายน้ำได้ในทุกช่วง pH ใช้สำหรับเคลือบฟิล์มทั่วไป (Immediate release film coating)
• ข้อ ค.: ผิด Polyvinyl alcohol (PVA) ละลายน้ำได้ดี ใช้เคลือบฟิล์มป้องกันความชื้นทั่วไป
• ข้อ ง.: ผิด Carboxymethyl cellulose (CMC) ละลายน้ำและพองตัวได้ดี ใช้เป็น Binder หรือ Thickener</t>
        </is>
      </c>
      <c r="K319" s="104" t="inlineStr"/>
      <c r="L319" s="104" t="inlineStr">
        <is>
          <t>Solid Dosage Forms</t>
        </is>
      </c>
      <c r="M319" s="104" t="inlineStr">
        <is>
          <t>Tablet Coating</t>
        </is>
      </c>
      <c r="N319" s="62" t="inlineStr">
        <is>
          <t>Product</t>
        </is>
      </c>
      <c r="O319" s="104" t="inlineStr">
        <is>
          <t>[SOURCE: ข้อสอบจริง PLE CC1 (Product) ปี 2564 ข้อ 153]</t>
        </is>
      </c>
      <c r="P319" s="62" t="inlineStr">
        <is>
          <t>ข้อสอบเก่า</t>
        </is>
      </c>
      <c r="Q319" s="62" t="inlineStr">
        <is>
          <t>2564</t>
        </is>
      </c>
      <c r="R319" s="62" t="inlineStr"/>
    </row>
    <row r="320">
      <c r="A320" s="180" t="n">
        <v>318</v>
      </c>
      <c r="B320" s="104" t="inlineStr">
        <is>
          <t>ตามข้อกำหนดเภสัชตำรับ USP ใน Monograph ของยาแคปซูล Celecoxib 200 mg (Celecoxib Capsules) ข้อใดต่อไปนี้เป็นการทดสอบที่ได้รับการยกเว้นหรือไม่จำเป็นต้องทำการทดสอบในผลิตภัณฑ์สำเร็จรูป</t>
        </is>
      </c>
      <c r="C320" s="104" t="inlineStr"/>
      <c r="D320" s="104" t="inlineStr">
        <is>
          <t>Particle size distribution</t>
        </is>
      </c>
      <c r="E320" s="104" t="inlineStr">
        <is>
          <t>Dissolution test</t>
        </is>
      </c>
      <c r="F320" s="104" t="inlineStr">
        <is>
          <t>Disintegration test</t>
        </is>
      </c>
      <c r="G320" s="104" t="inlineStr">
        <is>
          <t>Weight variation test</t>
        </is>
      </c>
      <c r="H320" s="104" t="inlineStr">
        <is>
          <t>Assay</t>
        </is>
      </c>
      <c r="I320" s="62" t="n">
        <v>3</v>
      </c>
      <c r="J320" s="104" t="inlineStr">
        <is>
          <t>✅ คำตอบที่ถูกต้อง: ข้อ ค. Disintegration test
🎯 ทำไมข้อนี้ถึงถูก: ตามหลักเกณฑ์ทั่วไปของเภสัชตำรับ USP และ BP เมื่อผลิตภัณฑ์ยาในรูปแบบของแข็งชนิดรับประทานมีการกำหนดหัวข้อการทดสอบการละลายของตัวยา (Dissolution test) ใน Monograph แล้ว จะได้รับการยกเว้นไม่ต้องทดสอบเวลาการแตกกระจายตัว (Disintegration test) เนื่องจาก Dissolution เป็นการประเมินอัตราการปลดปล่อยตัวยาที่ครอบคลุมขั้นตอนการแตกตัวและการละลายไว้แล้ว
🔍 ข้ออื่นผิดเพราะอะไร:
• ข้อ ก.: Particle size distribution แม้เป็นข้อกำหนดของวัตถุดิบ แต่มีผลสำคัญต่ออัตราการละลายของตัวยากลุ่ม BCS Class II อย่าง Celecoxib
• ข้อ ข.: Dissolution test เป็นข้อกำหนดบังคับหลักที่ต้องทดสอบสำหรับแคปซูล Celecoxib เพื่อยืนยันคุณภาพชีวเภสัชศาสตร์
• ข้อ ง.: Weight variation test เป็นข้อกำหนดบังคับในหัวข้อ Uniformity of Dosage Units สำหรับแคปซูลที่มีขนาดยามากกว่า 25 mg และคิดเป็นมากกว่า 25% ของน้ำหนักแคปซูล
• ข้อ จ.: Assay เป็นหัวข้อบังคับสากล (Universal test) ที่ต้องตรวจหาปริมาณตัวยาสำคัญในทุกผลิตภัณฑ์ยาสำเร็จรูป</t>
        </is>
      </c>
      <c r="K320" s="104" t="inlineStr"/>
      <c r="L320" s="104" t="inlineStr">
        <is>
          <t>Solid Dosage Forms</t>
        </is>
      </c>
      <c r="M320" s="104" t="inlineStr">
        <is>
          <t>Hard &amp; Soft Gelatin Capsules</t>
        </is>
      </c>
      <c r="N320" s="62" t="inlineStr">
        <is>
          <t>Product</t>
        </is>
      </c>
      <c r="O320" s="104" t="inlineStr">
        <is>
          <t>[SOURCE: ข้อสอบจริง PLE CC1 (Product) ปี 2563 Day 1 ข้อ 4]</t>
        </is>
      </c>
      <c r="P320" s="62" t="inlineStr">
        <is>
          <t>ข้อสอบเก่า</t>
        </is>
      </c>
      <c r="Q320" s="62" t="inlineStr">
        <is>
          <t>2563</t>
        </is>
      </c>
      <c r="R320" s="62" t="inlineStr"/>
    </row>
    <row r="321">
      <c r="A321" s="180" t="n">
        <v>319</v>
      </c>
      <c r="B321" s="104" t="inlineStr">
        <is>
          <t>ในการผลิตยาเม็ดเคลือบฟิล์ม Metformin Hydrochloride พบปัญหาฟิล์มแตกร้าวบนผิวเม็ดยา (Film cracking) ข้อบกพร่องดังกล่าวมีสาเหตุหลักมาจากข้อใด</t>
        </is>
      </c>
      <c r="C321" s="104" t="inlineStr"/>
      <c r="D321" s="104" t="inlineStr">
        <is>
          <t>การเติมสารช่วยเพิ่มความยืดหยุ่น (Plasticizer) ในปริมาณน้อยเกินไป</t>
        </is>
      </c>
      <c r="E321" s="104" t="inlineStr">
        <is>
          <t>อุณหภูมิของลมร้อนในหม้อเคลือบต่ำเกินไป</t>
        </is>
      </c>
      <c r="F321" s="104" t="inlineStr">
        <is>
          <t>ความเร็วรอบในการหมุนของหม้อเคลือบเร็วเกินไป</t>
        </is>
      </c>
      <c r="G321" s="104" t="inlineStr">
        <is>
          <t>อัตราการพ่นสารละลายเคลือบฟิล์มช้าเกินไป</t>
        </is>
      </c>
      <c r="H321" s="104" t="inlineStr">
        <is>
          <t>สารละลายเคลือบฟิล์มมีความหนืดสูงมากเกินไป</t>
        </is>
      </c>
      <c r="I321" s="62" t="n">
        <v>1</v>
      </c>
      <c r="J321" s="104" t="inlineStr">
        <is>
          <t>✅ คำตอบที่ถูกต้อง: ข้อ ก. การเติมสารช่วยเพิ่มความยืดหยุ่น (Plasticizer) ในปริมาณน้อยเกินไป
🎯 ทำไมข้อนี้ถึงถูก: ปัญหา Film cracking เกิดขึ้นเมื่อฟิล์มโพลิเมอร์มีความเค้นภายใน (Internal stress) สูงกว่าความทนต่อแรงดึง (Tensile strength) ของแผ่นฟิล์ม ส่งผลให้ฟิล์มเปราะและแตกร้าวขณะแห้ง สาเหตุหลักเกิดจากการใส่ Plasticizer น้อยเกินไป หรือเลือกชนิด Plasticizer ที่ไม่เหมาะสม ทำให้โพลิเมอร์ขาดความยืดหยุ่น
🔍 ข้ออื่นผิดเพราะอะไร:
• ข้อ ข.: อุณหภูมิลมต่ำเกินไปมักทำให้ฟิล์มแห้งช้า เกิดปัญหาเม็ดยาติดกัน (Sticking/Twinning)
• ข้อ ค.: ความเร็วรอบหม้อเคลือบเร็วเกินไปทำให้เกิดแรงขัดสีสูง อาจทำให้ขอบเม็ดยาสึกกร่อน (Attrition/Chipping) ไม่ใช่การแตกร้าวของเนื้อฟิล์ม
• ข้อ ง.: พ่นสารเคลือบช้าเกินไปทำให้ละอองสเปรย์แห้งก่อนตกถึงผิวเม็ดยา เกิดปัญหาผิวหยาบ (Spray drying/Orange peel)
• ข้อ จ.: สารละลายเคลือบหนืดเกินไปทำให้เกิดปัญหาการพ่นละอองฟอยไม่สม่ำเสมอ ผิวส้ม หรือติดขัดหัวฉีด</t>
        </is>
      </c>
      <c r="K321" s="104" t="inlineStr"/>
      <c r="L321" s="104" t="inlineStr">
        <is>
          <t>Solid Dosage Forms</t>
        </is>
      </c>
      <c r="M321" s="104" t="inlineStr">
        <is>
          <t>Tablet Defects</t>
        </is>
      </c>
      <c r="N321" s="62" t="inlineStr">
        <is>
          <t>Product</t>
        </is>
      </c>
      <c r="O321" s="104" t="inlineStr">
        <is>
          <t>[SOURCE: ข้อสอบจริง PLE CC1 (Product) ปี 2563 Day 1 ข้อ 11]</t>
        </is>
      </c>
      <c r="P321" s="62" t="inlineStr">
        <is>
          <t>ข้อสอบเก่า</t>
        </is>
      </c>
      <c r="Q321" s="62" t="inlineStr">
        <is>
          <t>2563</t>
        </is>
      </c>
      <c r="R321" s="62" t="inlineStr"/>
    </row>
    <row r="322">
      <c r="A322" s="180" t="n">
        <v>320</v>
      </c>
      <c r="B322" s="104" t="inlineStr">
        <is>
          <t>ในการแก้ไขปัญหาฟิล์มแตกร้าวบนผิวเม็ดยา (Film cracking) ผู้พัฒนาสูตรตำรับควรปรับปรุงสูตรน้ำยาเคลือบฟิล์มด้วยวิธีการใดจึงจะตรงจุดที่สุด</t>
        </is>
      </c>
      <c r="C322" s="104" t="inlineStr"/>
      <c r="D322" s="104" t="inlineStr">
        <is>
          <t>เพิ่มปริมาณสารเพิ่มความยืดหยุ่น (Plasticizer)</t>
        </is>
      </c>
      <c r="E322" s="104" t="inlineStr">
        <is>
          <t>เพิ่มปริมาณสารช่วยแตกตัว (Disintegrant)</t>
        </is>
      </c>
      <c r="F322" s="104" t="inlineStr">
        <is>
          <t>เพิ่มความหนืดของ Plasticizer</t>
        </is>
      </c>
      <c r="G322" s="104" t="inlineStr">
        <is>
          <t>ลดอุณหภูมิของลมร้อนในระบบเป่าแห้ง</t>
        </is>
      </c>
      <c r="H322" s="104" t="inlineStr">
        <is>
          <t>เพิ่มความเร็วรอบในการหมุนของหม้อเคลือบ</t>
        </is>
      </c>
      <c r="I322" s="62" t="n">
        <v>1</v>
      </c>
      <c r="J322" s="104" t="inlineStr">
        <is>
          <t>✅ คำตอบที่ถูกต้อง: ข้อ ก. เพิ่มปริมาณสารเพิ่มความยืดหยุ่น (Plasticizer)
🎯 ทำไมข้อนี้ถึงถูก: การแก้ไขปัญหา Film cracking ทำได้โดยการเพิ่มปริมาณสารเพิ่มความยืดหยุ่น (Plasticizer เช่น PEG, Propylene glycol, Triethyl citrate, Glycerin) ซึ่งจะเข้าไปแทรกระหว่างสายโซ่โพลิเมอร์ ลดแรงดึงดูดระหว่างโมเลกุล เพิ่มความยืดหยุ่น (Flexibility) และลด Internal stress ของแผ่นฟิล์ม ทำให้ฟิล์มไม่เปราะแตกร้าว
🔍 ข้ออื่นผิดเพราะอะไร:
• ข้อ ข.: Disintegrant ใช้ในสูตรแกนเม็ดยา (Core tablet) เพื่อช่วยการแตกตัว ไม่ได้เกี่ยวข้องกับความยืดหยุ่นของฟิล์มเคลือบภายนอก
• ข้อ ค.: การเพิ่มความหนืดของ Plasticizer ไม่ได้ช่วยเพิ่มความยืดหยุ่นของแผ่นฟิล์ม และอาจทำให้การกระจายตัวของน้ำยาเคลือบแย่ลง
• ข้อ ง.: การลดอุณหภูมิลมร้อนอาจทำให้เม็ดยาแห้งไม่ทันและเกิดปัญหาฟิล์มเหนียวติดกันแทน
• ข้อ จ.: การเพิ่มความเร็วรอบหม้อเคลือบจะเพิ่มแรงกระแทกเชิงกล ยิ่งทำให้ฟิล์มที่เปราะแตกหักได้ง่ายขึ้น</t>
        </is>
      </c>
      <c r="K322" s="104" t="inlineStr"/>
      <c r="L322" s="104" t="inlineStr">
        <is>
          <t>Solid Dosage Forms</t>
        </is>
      </c>
      <c r="M322" s="104" t="inlineStr">
        <is>
          <t>Tablet Defects</t>
        </is>
      </c>
      <c r="N322" s="62" t="inlineStr">
        <is>
          <t>Product</t>
        </is>
      </c>
      <c r="O322" s="104" t="inlineStr">
        <is>
          <t>[SOURCE: ข้อสอบจริง PLE CC1 (Product) ปี 2563 Day 1 ข้อ 12]</t>
        </is>
      </c>
      <c r="P322" s="62" t="inlineStr">
        <is>
          <t>ข้อสอบเก่า</t>
        </is>
      </c>
      <c r="Q322" s="62" t="inlineStr">
        <is>
          <t>2563</t>
        </is>
      </c>
      <c r="R322" s="62" t="inlineStr"/>
    </row>
    <row r="323">
      <c r="A323" s="180" t="n">
        <v>321</v>
      </c>
      <c r="B323" s="104" t="inlineStr">
        <is>
          <t>ข้อใดต่อไปนี้เป็นหัวข้อการทดสอบมาตรฐานที่ระบุไว้ในเภสัชตำรับ (Pharmacopoeial Monograph) สำหรับผลิตภัณฑ์ยาเม็ดสำเร็จรูป (Finished Tablet Dosage Form)</t>
        </is>
      </c>
      <c r="C323" s="104" t="inlineStr"/>
      <c r="D323" s="104" t="inlineStr">
        <is>
          <t>Tablet hardness</t>
        </is>
      </c>
      <c r="E323" s="104" t="inlineStr">
        <is>
          <t>Loss on drying</t>
        </is>
      </c>
      <c r="F323" s="104" t="inlineStr">
        <is>
          <t>Tablet friability</t>
        </is>
      </c>
      <c r="G323" s="104" t="inlineStr">
        <is>
          <t>Residue on ignition</t>
        </is>
      </c>
      <c r="H323" s="104" t="inlineStr">
        <is>
          <t>Uniformity of dosage units</t>
        </is>
      </c>
      <c r="I323" s="62" t="n">
        <v>5</v>
      </c>
      <c r="J323" s="104" t="inlineStr">
        <is>
          <t>✅ คำตอบที่ถูกต้อง: ข้อ จ. Uniformity of dosage units
🎯 ทำไมข้อนี้ถึงถูก: เภสัชตำรับ USP และ BP กำหนดหัวข้อ Uniformity of Dosage Units (General Chapter ⟨905⟩) เป็นข้อกำหนดบังคับในทุก Finished Product Monograph ของยาเม็ด เพื่อให้มั่นใจว่ายาแต่ละหน่วยมีปริมาณตัวยาสม่ำเสมอและปลอดภัยต่อผู้ป่วย
🔍 ข้ออื่นผิดเพราะอะไร:
• ข้อ ก.: Tablet hardness เป็นการทดสอบ In-process control (IPC) ภายในโรงงานผลิตเพื่อควบคุมการตอกยา ไม่ได้ระบุเกณฑ์ใน Monograph
• ข้อ ข.: Loss on drying ส่วนใหญ่พบใน Monograph ของวัตถุดิบตัวยาสำคัญ ไม่ใช่ข้อกำหนดมาตรฐานของยาเม็ดสำเร็จรูปทั่วไป
• ข้อ ค.: Tablet friability มักใช้ประเมินความทนทานต่อการขัดสีระหว่างการผลิตและการขนส่ง (IPC test) โดยทั่วไปไม่ได้ระบุเกณฑ์ใน Monograph ผลิตภัณฑ์สำเร็จรูปของยาเม็ดเกือบทั้งหมด
• ข้อ ง.: Residue on ignition เป็นการวิเคราะห์หาเถ้าอนินทรีย์ตกค้างในวัตถุดิบสารเคมี</t>
        </is>
      </c>
      <c r="K323" s="104" t="inlineStr"/>
      <c r="L323" s="104" t="inlineStr">
        <is>
          <t>Solid Dosage Forms</t>
        </is>
      </c>
      <c r="M323" s="104" t="inlineStr">
        <is>
          <t>Tablet Manufacturing</t>
        </is>
      </c>
      <c r="N323" s="62" t="inlineStr">
        <is>
          <t>Product</t>
        </is>
      </c>
      <c r="O323" s="104" t="inlineStr">
        <is>
          <t>[SOURCE: ข้อสอบจริง PLE CC1 (Product) ปี 2563 Day 2 ข้อ 114]</t>
        </is>
      </c>
      <c r="P323" s="62" t="inlineStr">
        <is>
          <t>ข้อสอบเก่า</t>
        </is>
      </c>
      <c r="Q323" s="62" t="inlineStr">
        <is>
          <t>2563</t>
        </is>
      </c>
      <c r="R323" s="62" t="inlineStr"/>
    </row>
    <row r="324">
      <c r="A324" s="180" t="n">
        <v>322</v>
      </c>
      <c r="B324" s="104" t="inlineStr">
        <is>
          <t>ข้อใดกล่าวถูกต้องเกี่ยวกับรูปแบบยาเตรียมแคปซูล (Capsule dosage forms)</t>
        </is>
      </c>
      <c r="C324" s="104" t="inlineStr"/>
      <c r="D324" s="104" t="inlineStr">
        <is>
          <t>สามารถบรรจุแกรนูลแห้ง (Dry granules) ลงในเปลือกแคปซูลชนิดนิ่ม (Soft gelatin capsules) ได้โดยตรง</t>
        </is>
      </c>
      <c r="E324" s="104" t="inlineStr">
        <is>
          <t>ตัวเลขแสดงขนาดเบอร์แคปซูลยิ่งมีค่ามาก ขนาดความจุของปลอกแคปซูลจะยิ่งมีขนาดใหญ่ขึ้น</t>
        </is>
      </c>
      <c r="F324" s="104" t="inlineStr">
        <is>
          <t>ยาเตรียมรูปแบบแคปซูลมีค่าการดูดซึมเข้าสู่ร่างกาย (Bioavailability) ต่ำกว่ายาเม็ดตอกเสมอ</t>
        </is>
      </c>
      <c r="G324" s="104" t="inlineStr">
        <is>
          <t>แคปซูลจัดเป็นรูปแบบของแข็งที่ต้องมีตัวยาสำคัญผสมอยู่มากกว่า 1 ตัวขึ้นไปเสมอ</t>
        </is>
      </c>
      <c r="H324" s="104" t="inlineStr">
        <is>
          <t>แคปซูลชนิดนิ่ม (Soft gelatin capsules) สามารถบรรจุตัวยาสำคัญที่เป็นของแข็งได้โดยการกระจายในของเหลวเป็น Suspension หรือ Paste</t>
        </is>
      </c>
      <c r="I324" s="62" t="n">
        <v>5</v>
      </c>
      <c r="J324" s="104" t="inlineStr">
        <is>
          <t>✅ คำตอบที่ถูกต้อง: ข้อ จ. แคปซูลชนิดนิ่ม (Soft gelatin capsules) สามารถบรรจุตัวยาสำคัญที่เป็นของแข็งได้โดยการกระจายในของเหลวเป็น Suspension หรือ Paste
🎯 ทำไมข้อนี้ถึงถูก: Soft gelatin capsules สามารถใช้บรรจุตัวยาสำคัญที่เป็นของแข็งได้ โดยนำของแข็งที่บดละเอียดมาแขวนลอยหรือกระจายตัวในกระสายยาของเหลวที่ไม่ละลายเปลือกเจลาติน (Nonaqueous liquid vehicle) เกิดเป็นเนื้อสารแขวนลอย (Suspension) หรือเพสต์ (Paste) ก่อนเข้าสู่กระบวนการฉีดบรรจุด้วยเครื่อง Rotary die process
🔍 ข้ออื่นผิดเพราะอะไร:
• ข้อ ก.: แกรนูลหรือผงแห้งไม่สามารถบรรจุใน Soft gelatin capsule ได้โดยตรง เนื่องจากกระบวนการผลิตออกแบบมาสำหรับบรรจุของเหลวหรือกึ่งแข็ง
• ข้อ ข.: ขนาดของ Hard gelatin capsule เรียงตามตัวเลขย้อนกลับ คือ เบอร์ 000 มีขนาดใหญ่ที่สุด และเบอร์ 5 มีขนาดเล็กที่สุด
• ข้อ ค.: ยาแคปซูลมักมี Bioavailability ดีกว่าหรือเท่ากับยาเม็ด เนื่องจากเปลือกเจลาตินละลายตัวเร็ว และผงยาไม่ได้ถูกอัดแน่นด้วยแรงดันสูงเหมือนยาเม็ด
• ข้อ ง.: แคปซูลสามารถบรรจุตัวยาสำคัญเพียงชนิดเดียว (Single active ingredient) หรือหลายชนิดผสมกันก็ได้</t>
        </is>
      </c>
      <c r="K324" s="104" t="inlineStr"/>
      <c r="L324" s="104" t="inlineStr">
        <is>
          <t>Solid Dosage Forms</t>
        </is>
      </c>
      <c r="M324" s="104" t="inlineStr">
        <is>
          <t>Hard &amp; Soft Gelatin Capsules</t>
        </is>
      </c>
      <c r="N324" s="62" t="inlineStr">
        <is>
          <t>Product</t>
        </is>
      </c>
      <c r="O324" s="104" t="inlineStr">
        <is>
          <t>[SOURCE: ข้อสอบจริง PLE CC1 (Product) ปี 2563 Day 1 ข้อ 45]</t>
        </is>
      </c>
      <c r="P324" s="62" t="inlineStr">
        <is>
          <t>ข้อสอบเก่า</t>
        </is>
      </c>
      <c r="Q324" s="62" t="inlineStr">
        <is>
          <t>2563</t>
        </is>
      </c>
      <c r="R324" s="62" t="inlineStr"/>
    </row>
    <row r="325">
      <c r="A325" s="180" t="n">
        <v>323</v>
      </c>
      <c r="B325" s="104" t="inlineStr">
        <is>
          <t>ในการพัฒนาสูตรตำรับยาเม็ดเคลือบฟิล์ม Risedronate Sodium 35 mg (Film-coated tablets) ข้อใดระบุหน้าที่ของสารช่วยทางเภสัชกรรมในสูตรตำรับไม่ถูกต้อง</t>
        </is>
      </c>
      <c r="C325" s="104" t="inlineStr"/>
      <c r="D325" s="104" t="inlineStr">
        <is>
          <t>แกนเม็ดยา (Core tablet) มีน้ำหนักรวมประมาณ 200 mg</t>
        </is>
      </c>
      <c r="E325" s="104" t="inlineStr">
        <is>
          <t>Microcrystalline cellulose ทำหน้าที่เป็น สารหล่อลื่น (Lubricant)</t>
        </is>
      </c>
      <c r="F325" s="104" t="inlineStr">
        <is>
          <t>Hydroxypropyl cellulose ทำหน้าที่เป็น สารยึดเกาะ (Binder)</t>
        </is>
      </c>
      <c r="G325" s="104" t="inlineStr">
        <is>
          <t>Polyethylene glycol (PEG) ทำหน้าที่เป็น สารเพิ่มความยืดหยุ่นของฟิล์ม (Plasticizer)</t>
        </is>
      </c>
      <c r="H325" s="104" t="inlineStr">
        <is>
          <t>Titanium dioxide ทำหน้าที่เป็น สารเคลือบทึบแสง (Opacifier)</t>
        </is>
      </c>
      <c r="I325" s="62" t="n">
        <v>2</v>
      </c>
      <c r="J325" s="104" t="inlineStr">
        <is>
          <t>✅ คำตอบที่ถูกต้อง: ข้อ ข. Microcrystalline cellulose ทำหน้าที่เป็น สารหล่อลื่น (Lubricant)
🎯 ทำไมข้อนี้ถึงถูก: Microcrystalline cellulose (MCC เช่น Avicel) ทำหน้าที่หลักเป็น สารเพิ่มปริมาณ (Diluent/Filler) และสารช่วยยึดเกาะสำหรับการตอกตรง (Dry binder) ไม่ได้ทำหน้าที่เป็นสารหล่อลื่น (Lubricant) โดยสารหล่อลื่นมาตรฐานในตำรับคือ Magnesium stearate หรือ Sodium stearyl fumarate
🔍 ข้ออื่นผิดเพราะอะไร:
• ข้อ ก.: น้ำหนัก Core tablet ประมาณ 200 mg สอดคล้องกับขนาดเม็ดยามาตรฐานของ Risedronate 35 mg
• ข้อ ค.: Hydroxypropyl cellulose (HPC) ทำหน้าที่เป็นสารยึดเกาะ (Binder) ในสูตรเม็ดยาอย่างถูกต้อง
• ข้อ ง.: Polyethylene glycol (PEG) ทำหน้าที่เป็น Plasticizer ในสูตรน้ำยาเคลือบฟิล์มอย่างถูกต้อง
• ข้อ จ.: Titanium dioxide ทำหน้าที่เป็น Opacifier ให้สีขาวทึบแสงและป้องกันแสงส่องผ่านฟิล์มอย่างถูกต้อง</t>
        </is>
      </c>
      <c r="K325" s="104" t="inlineStr"/>
      <c r="L325" s="104" t="inlineStr">
        <is>
          <t>Solid Dosage Forms</t>
        </is>
      </c>
      <c r="M325" s="104" t="inlineStr">
        <is>
          <t>Tablet Coating</t>
        </is>
      </c>
      <c r="N325" s="62" t="inlineStr">
        <is>
          <t>Product</t>
        </is>
      </c>
      <c r="O325" s="104" t="inlineStr">
        <is>
          <t>[SOURCE: ข้อสอบจริง PLE CC1 (Product) ปี 2563 Day 1 ข้อ 66]</t>
        </is>
      </c>
      <c r="P325" s="62" t="inlineStr">
        <is>
          <t>ข้อสอบเก่า</t>
        </is>
      </c>
      <c r="Q325" s="62" t="inlineStr">
        <is>
          <t>2563</t>
        </is>
      </c>
      <c r="R325" s="62" t="inlineStr"/>
    </row>
    <row r="326">
      <c r="A326" s="180" t="n">
        <v>324</v>
      </c>
      <c r="B326" s="104" t="inlineStr">
        <is>
          <t>ข้อใดต่อไปนี้เป็นการทดสอบที่ไม่จำเป็นในการควบคุมคุณภาพการผลิตผลิตภัณฑ์ยาแคปซูลชนิดนิ่มสูตรทั่วไป (Immediate-release Soft Gelatin Capsules)</t>
        </is>
      </c>
      <c r="C326" s="104" t="inlineStr"/>
      <c r="D326" s="104" t="inlineStr">
        <is>
          <t>Fill weight variation (ความสม่ำเสมอของปริมาณการบรรจุ)</t>
        </is>
      </c>
      <c r="E326" s="104" t="inlineStr">
        <is>
          <t>Dissolution test (การละลายของตัวยาสำคัญ)</t>
        </is>
      </c>
      <c r="F326" s="104" t="inlineStr">
        <is>
          <t>Shell hardness / softness (ความแข็งและความนุ่มของเปลือกแคปซูล)</t>
        </is>
      </c>
      <c r="G326" s="104" t="inlineStr">
        <is>
          <t>Extended-release dissolution rate (อัตราการปลดปล่อยตัวยาแบบออกฤทธิ์นาน)</t>
        </is>
      </c>
      <c r="H326" s="104" t="inlineStr">
        <is>
          <t>Uniformity of dosage units (ความสม่ำเสมอของหน่วยยา)</t>
        </is>
      </c>
      <c r="I326" s="62" t="n">
        <v>4</v>
      </c>
      <c r="J326" s="104" t="inlineStr">
        <is>
          <t>✅ คำตอบที่ถูกต้อง: ข้อ ง. Extended-release dissolution rate (อัตราการปลดปล่อยตัวยาแบบออกฤทธิ์นาน)
🎯 ทำไมข้อนี้ถึงถูก: ผลิตภัณฑ์ยาแคปซูลชนิดนิ่มทั่วไปจัดเป็นรูปแบบยาปลดปล่อยทันที (Immediate-release dosage forms) มีวัตถุประสงค์เพื่อให้เปลือกเจลาตินแตกตัวและปลดปล่อยของเหลวด้านในอย่างรวดเร็ว จึงไม่มีความจำเป็นต้องทดสอบอัตราการปลดปล่อยตัวยาแบบออกฤทธิ์นาน (Extended-release dissolution) เว้นแต่จะระบุว่าเป็นสูตร Modified-release โดยเฉพาะ
🔍 ข้ออื่นผิดเพราะอะไร:
• ข้อ ก.: Fill weight variation เป็นหัวข้อ IPC และ Finished product test ที่ต้องควบคุมเพื่อประกันความสม่ำเสมอของเนื้อยาที่บรรจุ
• ข้อ ข.: Dissolution test เป็นข้อกำหนดบังคับของเภสัชตำรับสำหรับแคปซูลเพื่อประเมินชีวเภสัชศาสตร์
• ข้อ ค.: Shell hardness/softness ต้องควบคุมระหว่างการอบแห้ง (Drying process) เพื่อป้องกันเปลือกแข็งเปราะหรือนิ่มจนรั่วซึม
• ข้อ จ.: Uniformity of dosage units เป็นข้อกำหนดบังคับตามกฎหมายของเภสัชตำรับสำหรับยาทุกรุ่นการผลิต</t>
        </is>
      </c>
      <c r="K326" s="104" t="inlineStr"/>
      <c r="L326" s="104" t="inlineStr">
        <is>
          <t>Solid Dosage Forms</t>
        </is>
      </c>
      <c r="M326" s="104" t="inlineStr">
        <is>
          <t>Hard &amp; Soft Gelatin Capsules</t>
        </is>
      </c>
      <c r="N326" s="62" t="inlineStr">
        <is>
          <t>Product</t>
        </is>
      </c>
      <c r="O326" s="104" t="inlineStr">
        <is>
          <t>[SOURCE: ข้อสอบจริง PLE CC1 (Product) ปี 2563 Day 1 ข้อ 115]</t>
        </is>
      </c>
      <c r="P326" s="62" t="inlineStr">
        <is>
          <t>ข้อสอบเก่า</t>
        </is>
      </c>
      <c r="Q326" s="62" t="inlineStr">
        <is>
          <t>2563</t>
        </is>
      </c>
      <c r="R326" s="62" t="inlineStr"/>
    </row>
    <row r="327">
      <c r="A327" s="180" t="n">
        <v>325</v>
      </c>
      <c r="B327" s="104" t="inlineStr">
        <is>
          <t>ในการตอกยาเม็ด หากพบปัญหาการแตกหลุดของส่วนบนหรือส่วนล่างของเม็ดยาตามแนวระนาบ (Capping) วิธีการแก้ไขปัญหาทางสูตรตำรับหรือกระบวนการผลิตที่เหมาะสมที่สุดคือข้อใด</t>
        </is>
      </c>
      <c r="C327" s="104" t="inlineStr"/>
      <c r="D327" s="104" t="inlineStr">
        <is>
          <t>เพิ่มแรงดันในการตอกเม็ดยา (Increase compression force)</t>
        </is>
      </c>
      <c r="E327" s="104" t="inlineStr">
        <is>
          <t>ลดระยะเวลาในการผสมผงยากับสารเพิ่มปริมาณ (Diluent)</t>
        </is>
      </c>
      <c r="F327" s="104" t="inlineStr">
        <is>
          <t>เพิ่มปริมาณสารช่วยยึดเกาะ (Increase binder concentration)</t>
        </is>
      </c>
      <c r="G327" s="104" t="inlineStr">
        <is>
          <t>เพิ่มปริมาณสารช่วยเพิ่มปริมาณ (Increase filler concentration)</t>
        </is>
      </c>
      <c r="H327" s="104" t="inlineStr">
        <is>
          <t>เพิ่มปริมาณสารช่วยแตกตัว (Increase disintegrant concentration)</t>
        </is>
      </c>
      <c r="I327" s="62" t="n">
        <v>3</v>
      </c>
      <c r="J327" s="104" t="inlineStr">
        <is>
          <t>✅ คำตอบที่ถูกต้อง: ข้อ ค. เพิ่มปริมาณสารช่วยยึดเกาะ (Increase binder concentration)
🎯 ทำไมข้อนี้ถึงถูก: ปัญหา Capping มีสาเหตุหลักมาจากอนุภาคแกรนูลมีความแข็งแรงไม่เพียงพอ ขาดสารยึดเกาะ หรือมีผงละเอียด (Fines) มากเกินไปจนกักอากาศไว้ภายในเม็ดยาขณะตอก การเพิ่มปริมาณหรือความเข้มข้นของสารช่วยยึดเกาะ (Binder) จะช่วยเพิ่มแรงประสานระหว่างอนุภาค ทำให้เม็ดยามีความเหนียวและทนทาน ไม่เกิดการหลุดร่อนเป็นฝาครอบ
🔍 ข้ออื่นผิดเพราะอะไร:
• ข้อ ก.: การเพิ่มแรงตอกมากเกินไปจะยิ่งดักกักอากาศ (Air entrapment) ภายในเม็ดยา และทำให้เกิดความเค้นยืดหยุ่น (Elastic recovery) เมื่อสากยกตัวขึ้น ส่งผลให้เกิด Capping รุนแรงขึ้น
• ข้อ ข.: การลดเวลาผสมกับ Filler ไม่ได้แก้ปัญหาแรงยึดเกาะระหว่างอนุภาคยาโดยตรง
• ข้อ ง.: การเพิ่มปริมาณ Filler จะยิ่งลดสัดส่วนของ Binder ในตำรับ ทำให้เกิด Capping ได้ง่ายขึ้น
• ข้อ จ.: การเพิ่ม Disintegrant จะไปลดความแข็งแรงของเม็ดยาและอาจทำให้เม็ดแตกร่อนได้ง่ายขึ้น</t>
        </is>
      </c>
      <c r="K327" s="104" t="inlineStr"/>
      <c r="L327" s="104" t="inlineStr">
        <is>
          <t>Solid Dosage Forms</t>
        </is>
      </c>
      <c r="M327" s="104" t="inlineStr">
        <is>
          <t>Tablet Defects</t>
        </is>
      </c>
      <c r="N327" s="62" t="inlineStr">
        <is>
          <t>Product</t>
        </is>
      </c>
      <c r="O327" s="104" t="inlineStr">
        <is>
          <t>[SOURCE: ข้อสอบจริง PLE CC1 (Product) ปี 2563 Day 2 ข้อ 19]</t>
        </is>
      </c>
      <c r="P327" s="62" t="inlineStr">
        <is>
          <t>ข้อสอบเก่า</t>
        </is>
      </c>
      <c r="Q327" s="62" t="inlineStr">
        <is>
          <t>2563</t>
        </is>
      </c>
      <c r="R327" s="62" t="inlineStr"/>
    </row>
    <row r="328">
      <c r="A328" s="180" t="n">
        <v>326</v>
      </c>
      <c r="B328" s="104" t="inlineStr">
        <is>
          <t>สารช่วยทางเภสัชกรรมในข้อใดต่อไปนี้ทำหน้าที่เป็นสารก่อฟิล์มหลัก (Film-forming polymer) ในการเคลือบฟิล์มยาเม็ดชนิดละลายในกระเพาะอาหาร (Non-enteric film coating)</t>
        </is>
      </c>
      <c r="C328" s="104" t="inlineStr"/>
      <c r="D328" s="104" t="inlineStr">
        <is>
          <t>Hypromellose (Hydroxypropyl methylcellulose: HPMC)</t>
        </is>
      </c>
      <c r="E328" s="104" t="inlineStr">
        <is>
          <t>Macrogol 400 (Polyethylene glycol 400)</t>
        </is>
      </c>
      <c r="F328" s="104" t="inlineStr">
        <is>
          <t>Carnauba wax</t>
        </is>
      </c>
      <c r="G328" s="104" t="inlineStr">
        <is>
          <t>Dibutyl phthalate</t>
        </is>
      </c>
      <c r="H328" s="104" t="inlineStr">
        <is>
          <t>Colloidal silicon dioxide</t>
        </is>
      </c>
      <c r="I328" s="62" t="n">
        <v>1</v>
      </c>
      <c r="J328" s="104" t="inlineStr">
        <is>
          <t>✅ คำตอบที่ถูกต้อง: ข้อ ก. Hypromellose (Hydroxypropyl methylcellulose: HPMC)
🎯 ทำไมข้อนี้ถึงถูก: Hypromellose (HPMC) เป็นโพลิเมอร์กึ่งสังเคราะห์ที่ละลายได้ดีในน้ำและของเหลวในทางเดินอาหารทุกช่วง pH มีความสามารถในการสร้างฟิล์มที่เรียบเนียน ยืดหยุ่น และยึดเกาะผิวเม็ดยาได้ดี จึงเป็นสารก่อฟิล์มหลัก (Film former) ที่นิยมใช้มากที่สุดในการเคลือบฟิล์มยาเม็ดแบบธรรมดา
🔍 ข้ออื่นผิดเพราะอะไร:
• ข้อ ข.: Macrogol 400 (PEG 400) ทำหน้าที่เป็น สารช่วยเพิ่มความยืดหยุ่น (Plasticizer) ไม่ใช่สารก่อฟิล์มหลัก
• ข้อ ค.: Carnauba wax ทำหน้าที่เป็น สารขัดเงาเม็ดยา (Polishing agent) ในขั้นตอนสุดท้าย
• ข้อ ง.: Dibutyl phthalate ทำหน้าที่เป็น Plasticizer สำหรับโพลิเมอร์เคลือบฟิล์ม
• ข้อ จ.: Colloidal silicon dioxide ทำหน้าที่เป็น สารช่วยการไหล (Glidant) หรือสารกันติด (Anti-tacking agent)</t>
        </is>
      </c>
      <c r="K328" s="104" t="inlineStr"/>
      <c r="L328" s="104" t="inlineStr">
        <is>
          <t>Solid Dosage Forms</t>
        </is>
      </c>
      <c r="M328" s="104" t="inlineStr">
        <is>
          <t>Tablet Coating</t>
        </is>
      </c>
      <c r="N328" s="62" t="inlineStr">
        <is>
          <t>Product</t>
        </is>
      </c>
      <c r="O328" s="104" t="inlineStr">
        <is>
          <t>[SOURCE: ข้อสอบจริง PLE CC1 (Product) ปี 2563 Day 2 ข้อ 20]</t>
        </is>
      </c>
      <c r="P328" s="62" t="inlineStr">
        <is>
          <t>ข้อสอบเก่า</t>
        </is>
      </c>
      <c r="Q328" s="62" t="inlineStr">
        <is>
          <t>2563</t>
        </is>
      </c>
      <c r="R328" s="62" t="inlineStr"/>
    </row>
    <row r="329">
      <c r="A329" s="180" t="n">
        <v>327</v>
      </c>
      <c r="B329" s="104" t="inlineStr">
        <is>
          <t>ข้อใดต่อไปนี้ ไม่ใช่ ปัญหาข้อบกพร่องที่เกิดจากสารละลายเคลือบฟิล์ม (Coating solution) มีความหนืดสูงมากเกินไป (Excessive viscosity)</t>
        </is>
      </c>
      <c r="C329" s="104" t="inlineStr"/>
      <c r="D329" s="104" t="inlineStr">
        <is>
          <t>Picking</t>
        </is>
      </c>
      <c r="E329" s="104" t="inlineStr">
        <is>
          <t>Cracking</t>
        </is>
      </c>
      <c r="F329" s="104" t="inlineStr">
        <is>
          <t>Twinning</t>
        </is>
      </c>
      <c r="G329" s="104" t="inlineStr">
        <is>
          <t>Surface roughness (Orange peel)</t>
        </is>
      </c>
      <c r="H329" s="104" t="inlineStr">
        <is>
          <t>Sticking</t>
        </is>
      </c>
      <c r="I329" s="62" t="n">
        <v>2</v>
      </c>
      <c r="J329" s="104" t="inlineStr">
        <is>
          <t>✅ คำตอบที่ถูกต้อง: ข้อ ข. Cracking
🎯 ทำไมข้อนี้ถึงถูก: ปัญหา Cracking (ฟิล์มแตกร้าว) เกิดจากแผ่นฟิล์มมีความเค้นภายในสูง ขาดความยืดหยุ่น หรือเติม Plasticizer ไม่เพียงพอ ไม่ได้มีสาเหตุหลักมาจากความหนืดของน้ำยาเคลือบ ในขณะที่ Picking, Sticking, Twinning เกิดจากน้ำยาเคลือบหนืดเหนียวมากจนดึงติดผิวหรือติดกันเป็นคู่ และ Roughness เกิดจากน้ำยาหนืดจนพ่นละอองไม่ละเอียด
🔍 ข้ออื่นผิดเพราะอะไร:
• ข้อ ก.: Picking เกิดจากน้ำยาเคลือบเหนียวหนืดและแห้งช้า ทำให้เม็ดยาติดกับผนังหม้อหรือติดกันเองแล้วดึงเอาผิวฟิล์มหลุดออกมา
• ข้อ ค.: Twinning เกิดจากน้ำยาเคลือบมีความเหนียวหนืดสูง ทำให้เม็ดยาสองเม็ดติดกันแน่นขณะหมุนกลิ้งในหม้อเคลือบ
• ข้อ ง.: Surface roughness (Orange peel) เกิดจากน้ำยาหนืดจนหัวพ่นสร้างละอองขนาดใหญ่และไม่กระจายตัวเรียบเนียนบนผิวเม็ดยา
• ข้อ จ.: Sticking เกิดจากน้ำยาเคลือบมีความเหนียวหนืดสูงเกินไปทำให้เม็ดยาติดกัน</t>
        </is>
      </c>
      <c r="K329" s="104" t="inlineStr"/>
      <c r="L329" s="104" t="inlineStr">
        <is>
          <t>Solid Dosage Forms</t>
        </is>
      </c>
      <c r="M329" s="104" t="inlineStr">
        <is>
          <t>Tablet Defects</t>
        </is>
      </c>
      <c r="N329" s="62" t="inlineStr">
        <is>
          <t>Product</t>
        </is>
      </c>
      <c r="O329" s="104" t="inlineStr">
        <is>
          <t>[SOURCE: ข้อสอบจริง PLE CC1 (Product) ปี 2563 Day 2 ข้อ 25]</t>
        </is>
      </c>
      <c r="P329" s="62" t="inlineStr">
        <is>
          <t>ข้อสอบเก่า</t>
        </is>
      </c>
      <c r="Q329" s="62" t="inlineStr">
        <is>
          <t>2563</t>
        </is>
      </c>
      <c r="R329" s="62" t="inlineStr"/>
    </row>
    <row r="330">
      <c r="A330" s="180" t="n">
        <v>328</v>
      </c>
      <c r="B330" s="104" t="inlineStr">
        <is>
          <t>ในการเคลือบฟิล์มยาเม็ด หากพบปัญหาฟิล์มพาดปิดร่องตัวอักษรหรือสัญลักษณ์บนเม็ดยา (Bridging of logo / Infilling) วิธีการปรับปรุงทางสูตรตำรับน้ำยาเคลือบฟิล์มที่ถูกต้องคือข้อใด</t>
        </is>
      </c>
      <c r="C330" s="104" t="inlineStr"/>
      <c r="D330" s="104" t="inlineStr">
        <is>
          <t>เพิ่มปริมาณ Talcum ในสูตรน้ำยาเคลือบ</t>
        </is>
      </c>
      <c r="E330" s="104" t="inlineStr">
        <is>
          <t>เปลี่ยนแม่พิมพ์ตอกยาให้มีร่องตัวอักษรลึกขึ้นกว่าเดิม</t>
        </is>
      </c>
      <c r="F330" s="104" t="inlineStr">
        <is>
          <t>เพิ่มปริมาณสารช่วยเพิ่มความยืดหยุ่น (Plasticizer) ในสูตรน้ำยาเคลือบ</t>
        </is>
      </c>
      <c r="G330" s="104" t="inlineStr">
        <is>
          <t>เพิ่มปริมาณสารเพิ่มความทึบแสง (Opacifier)</t>
        </is>
      </c>
      <c r="H330" s="104" t="inlineStr">
        <is>
          <t>เพิ่มอุณหภูมิของลมร้อนในหม้อเคลือบให้สูงขึ้น</t>
        </is>
      </c>
      <c r="I330" s="62" t="n">
        <v>3</v>
      </c>
      <c r="J330" s="104" t="inlineStr">
        <is>
          <t>✅ คำตอบที่ถูกต้อง: ข้อ ค. เพิ่มปริมาณสารช่วยเพิ่มความยืดหยุ่น (Plasticizer) ในสูตรน้ำยาเคลือบ
🎯 ทำไมข้อนี้ถึงถูก: ปัญหา Bridging เกิดจากฟิล์มโพลิเมอร์หดตัวเมื่อแห้งและมีแรงตึงผิวภายในสูง ทำให้ฟิล์มดึงตัวยกข้ามร่องตัวอักษร การแก้ไขทางสูตรตำรับทำได้โดยการเพิ่มปริมาณสารช่วยเพิ่มความยืดหยุ่น (Plasticizer) ซึ่งจะช่วยลด Internal stress ลดค่า Tg ของโพลิเมอร์ และเพิ่มการยึดเกาะ (Adhesion) แนบสนิทไปตามร่องตัวอักษรของเม็ดยา
🔍 ข้ออื่นผิดเพราะอะไร:
• ข้อ ก.: Talcum เป็นสารช่วยลดความเหนียว (Anti-tacking) ไม่ได้ช่วยเพิ่มการแนบสนิทของฟิล์มในร่อง
• ข้อ ข.: การแก้ที่แม่พิมพ์เป็นการแก้ไขเชิงกล ไม่ใช่การปรับปรุงสูตรน้ำยาเคลือบตามโจทย์
• ข้อ ง.: Opacifier (เช่น Titanium dioxide) ทำหน้าที่เพิ่มความทึบแสง ไม่มีผลต่อความยืดหยุ่นของฟิล์ม
• ข้อ จ.: การเพิ่มอุณหภูมิลมร้อนอาจทำให้น้ำยาระเหยเร็วเกินไป ยิ่งเร่งให้ฟิล์มหดตัวและเกิด Bridging มากขึ้น</t>
        </is>
      </c>
      <c r="K330" s="104" t="inlineStr"/>
      <c r="L330" s="104" t="inlineStr">
        <is>
          <t>Solid Dosage Forms</t>
        </is>
      </c>
      <c r="M330" s="104" t="inlineStr">
        <is>
          <t>Tablet Defects</t>
        </is>
      </c>
      <c r="N330" s="62" t="inlineStr">
        <is>
          <t>Product</t>
        </is>
      </c>
      <c r="O330" s="104" t="inlineStr">
        <is>
          <t>[SOURCE: ข้อสอบจริง PLE CC1 (Product) ปี 2563 Day 2 ข้อ 26]</t>
        </is>
      </c>
      <c r="P330" s="62" t="inlineStr">
        <is>
          <t>ข้อสอบเก่า</t>
        </is>
      </c>
      <c r="Q330" s="62" t="inlineStr">
        <is>
          <t>2563</t>
        </is>
      </c>
      <c r="R330" s="62" t="inlineStr"/>
    </row>
    <row r="331">
      <c r="A331" s="180" t="n">
        <v>329</v>
      </c>
      <c r="B331" s="104" t="inlineStr">
        <is>
          <t>ข้อใดต่อไปนี้ ไม่ใช่ สารประกอบหลักที่ใช้เป็นส่วนประกอบของเปลือกแคปซูลชนิดนิ่ม (Soft gelatin capsule shell)</t>
        </is>
      </c>
      <c r="C331" s="104" t="inlineStr"/>
      <c r="D331" s="104" t="inlineStr">
        <is>
          <t>Glycerin</t>
        </is>
      </c>
      <c r="E331" s="104" t="inlineStr">
        <is>
          <t>Propylene glycol</t>
        </is>
      </c>
      <c r="F331" s="104" t="inlineStr">
        <is>
          <t>Lake color</t>
        </is>
      </c>
      <c r="G331" s="104" t="inlineStr">
        <is>
          <t>Polyethylene glycol 400 (PEG 400)</t>
        </is>
      </c>
      <c r="H331" s="104" t="inlineStr">
        <is>
          <t>Water</t>
        </is>
      </c>
      <c r="I331" s="62" t="n">
        <v>4</v>
      </c>
      <c r="J331" s="104" t="inlineStr">
        <is>
          <t>✅ คำตอบที่ถูกต้อง: ข้อ ง. Polyethylene glycol 400 (PEG 400)
🎯 ทำไมข้อนี้ถึงถูก: Polyethylene glycol 400 (PEG 400) นิยมใช้เป็นตัวทำละลายหรือกระสายยาในส่วนเนื้อยาที่บรรจุภายในแคปซูล (Fill liquid formulation) ไม่ได้เป็นส่วนประกอบหลักของเปลือกแคปซูลเจลาตินชนิดนิ่ม ซึ่งโดยทั่วไปประกอบด้วย Gelatin, Plasticizers (Glycerin, Sorbitol, Propylene glycol), Water, Preservatives และ Colorants (Lake pigments)
🔍 ข้ออื่นผิดเพราะอะไร:
• ข้อ ก.: Glycerin เป็น Plasticizer หลักที่สำคัญที่สุดในการเพิ่มความยืดหยุ่นให้แก่เปลือกแคปซูลเจลาติน
• ข้อ ข.: Propylene glycol สามารถใช้ร่วมเป็น Plasticizer ในสูตรเปลือกแคปซูลเจลาตินได้
• ข้อ ค.: Lake color เป็นสารแต่งสีชนิดไม่ละลายน้ำที่นิยมผสมในเปลือกเจลาตินเพื่อความทึบแสงและสีสันสวยงาม
• ข้อ จ.: Water จำเป็นอย่างยิ่งในการละลายและเตรียมมวลเจลาตินเหลว (Gelatin mass preparation)</t>
        </is>
      </c>
      <c r="K331" s="104" t="inlineStr"/>
      <c r="L331" s="104" t="inlineStr">
        <is>
          <t>Solid Dosage Forms</t>
        </is>
      </c>
      <c r="M331" s="104" t="inlineStr">
        <is>
          <t>Hard &amp; Soft Gelatin Capsules</t>
        </is>
      </c>
      <c r="N331" s="62" t="inlineStr">
        <is>
          <t>Product</t>
        </is>
      </c>
      <c r="O331" s="104" t="inlineStr">
        <is>
          <t>[SOURCE: ข้อสอบจริง PLE CC1 (Product) ปี 2563 Day 2 ข้อ 32]</t>
        </is>
      </c>
      <c r="P331" s="62" t="inlineStr">
        <is>
          <t>ข้อสอบเก่า</t>
        </is>
      </c>
      <c r="Q331" s="62" t="inlineStr">
        <is>
          <t>2563</t>
        </is>
      </c>
      <c r="R331" s="62" t="inlineStr"/>
    </row>
    <row r="332">
      <c r="A332" s="180" t="n">
        <v>330</v>
      </c>
      <c r="B332" s="104" t="inlineStr">
        <is>
          <t>ข้อใดต่อไปนี้ ไม่ใช่ วิธีการหรือหัวข้อการควบคุมคุณภาพมาตรฐานของผลิตภัณฑ์ยาแคปซูลนิ่ม Ibuprofen (Ibuprofen Soft Gelatin Capsules)</t>
        </is>
      </c>
      <c r="C332" s="104" t="inlineStr"/>
      <c r="D332" s="104" t="inlineStr">
        <is>
          <t>การตรวจสอบปริมาณการบรรจุ (Fill weight variation)</t>
        </is>
      </c>
      <c r="E332" s="104" t="inlineStr">
        <is>
          <t>การทดสอบการละลายของตัวยาสำคัญ (Dissolution test)</t>
        </is>
      </c>
      <c r="F332" s="104" t="inlineStr">
        <is>
          <t>การทดสอบเวลาการแตกตัว (Disintegration test)</t>
        </is>
      </c>
      <c r="G332" s="104" t="inlineStr">
        <is>
          <t>การทดสอบระยะเวลาการปลดปล่อยยาแบบออกฤทธิ์นาน (Extended-release profile)</t>
        </is>
      </c>
      <c r="H332" s="104" t="inlineStr">
        <is>
          <t>การทดสอบความนิ่มและความแข็งแรงของเปลือก (Hardness / Softness test)</t>
        </is>
      </c>
      <c r="I332" s="62" t="n">
        <v>4</v>
      </c>
      <c r="J332" s="104" t="inlineStr">
        <is>
          <t>✅ คำตอบที่ถูกต้อง: ข้อ ง. การทดสอบระยะเวลาการปลดปล่อยยาแบบออกฤทธิ์นาน (Extended-release profile)
🎯 ทำไมข้อนี้ถึงถูก: ยา Ibuprofen Soft Gelatin Capsules ในท้องตลาดผลิตขึ้นเพื่อให้ตัวยาสำคัญที่ละลายในของเหลวแตกตัวและดูดซึมได้อย่างรวดเร็วเพื่อบรรเทาอาการปวดเฉียบพลัน (Rapid action) จึงเป็นการปลดปล่อยทันที ไม่ได้ออกแบบเป็นสูตรออกฤทธิ์นาน จึงไม่ต้องทดสอบ Extended-release dissolution profile
🔍 ข้ออื่นผิดเพราะอะไร:
• ข้อ ก.: Fill weight variation ต้องควบคุมเพื่อประกันว่าแต่ละแคปซูลบรรจุตัวยาสำคัญครบถ้วนสม่ำเสมอ
• ข้อ ข.: Dissolution test เป็นข้อกำหนดสำคัญใน Monograph ของเภสัชตำรับ USP
• ข้อ ค.: Disintegration test ตรวจสอบว่าเปลือกเจลาตินสามารถแตกออกเพื่อปล่อยของเหลวภายในได้ตามเวลาที่กำหนด
• ข้อ จ.: Hardness/Softness test ใช้ควบคุมความคงรูปและความแข็งแรงของเปลือกเจลาตินเพื่อป้องกันการรั่วซึม</t>
        </is>
      </c>
      <c r="K332" s="104" t="inlineStr"/>
      <c r="L332" s="104" t="inlineStr">
        <is>
          <t>Solid Dosage Forms</t>
        </is>
      </c>
      <c r="M332" s="104" t="inlineStr">
        <is>
          <t>Hard &amp; Soft Gelatin Capsules</t>
        </is>
      </c>
      <c r="N332" s="62" t="inlineStr">
        <is>
          <t>Product</t>
        </is>
      </c>
      <c r="O332" s="104" t="inlineStr">
        <is>
          <t>[SOURCE: ข้อสอบจริง PLE CC1 (Product) ปี 2563 Day 2 ข้อ 33]</t>
        </is>
      </c>
      <c r="P332" s="62" t="inlineStr">
        <is>
          <t>ข้อสอบเก่า</t>
        </is>
      </c>
      <c r="Q332" s="62" t="inlineStr">
        <is>
          <t>2563</t>
        </is>
      </c>
      <c r="R332" s="62" t="inlineStr"/>
    </row>
    <row r="333">
      <c r="A333" s="180" t="n">
        <v>331</v>
      </c>
      <c r="B333" s="104" t="inlineStr">
        <is>
          <t>ในการผลิตยาเม็ดด้วยกระบวนการทำแกรนูลแบบเปียก (Wet granulation) สารช่วยทางเภสัชกรรมในข้อใดต่อไปนี้นิยมนำมาใช้ทำหน้าที่เป็นสารช่วยยึดเกาะ (Binder) ได้อย่างมีประสิทธิภาพ</t>
        </is>
      </c>
      <c r="C333" s="104" t="inlineStr"/>
      <c r="D333" s="104" t="inlineStr">
        <is>
          <t>Lactose monohydrate</t>
        </is>
      </c>
      <c r="E333" s="104" t="inlineStr">
        <is>
          <t>Microcrystalline cellulose</t>
        </is>
      </c>
      <c r="F333" s="104" t="inlineStr">
        <is>
          <t>Pregelatinized starch</t>
        </is>
      </c>
      <c r="G333" s="104" t="inlineStr">
        <is>
          <t>Magnesium stearate</t>
        </is>
      </c>
      <c r="H333" s="104" t="inlineStr">
        <is>
          <t>Colloidal silicon dioxide (Aerosil 200)</t>
        </is>
      </c>
      <c r="I333" s="62" t="n">
        <v>3</v>
      </c>
      <c r="J333" s="104" t="inlineStr">
        <is>
          <t>✅ คำตอบที่ถูกต้อง: ข้อ ค. Pregelatinized starch
🎯 ทำไมข้อนี้ถึงถูก: Pregelatinized starch ผ่านกระบวนการดัดแปรทางกายภาพและเคมี ทำให้แป้งสามารถพองตัวและละลายได้ดีในน้ำเย็น มีคุณสมบัติในการยึดเกาะสูง จึงนิยมนำมาใช้เป็นสารช่วยยึดเกาะ (Binder) ทั้งในรูปแบบผงแห้งและสารละลายในกระบวนการ Wet granulation รวมทั้งช่วยการแตกกระจายตัวของเม็ดยา
🔍 ข้ออื่นผิดเพราะอะไร:
• ข้อ ก.: Lactose monohydrate ทำหน้าที่หลักเป็นสารเพิ่มปริมาณ (Diluent/Filler) ละลายน้ำง่ายแต่ไม่มีแรงยึดเกาะ
• ข้อ ข.: Microcrystalline cellulose (MCC) นิยมใช้เป็น Diluent และ Dry binder สำหรับวิธี Direct compression เป็นหลัก
• ข้อ ง.: Magnesium stearate ทำหน้าที่เป็นสารหล่อลื่น (Lubricant) ลดแรงเสียดทานขณะตอกเม็ดยา
• ข้อ จ.: Aerosil 200 ทำหน้าที่เป็นสารช่วยการไหล (Glidant) ป้องกันการเกาะกลุ่มของผงยา</t>
        </is>
      </c>
      <c r="K333" s="104" t="inlineStr"/>
      <c r="L333" s="104" t="inlineStr">
        <is>
          <t>Solid Dosage Forms</t>
        </is>
      </c>
      <c r="M333" s="104" t="inlineStr">
        <is>
          <t>Tablet Manufacturing</t>
        </is>
      </c>
      <c r="N333" s="62" t="inlineStr">
        <is>
          <t>Product</t>
        </is>
      </c>
      <c r="O333" s="104" t="inlineStr">
        <is>
          <t>[SOURCE: ข้อสอบจริง PLE CC1 (Product) ปี 2563 Day 2 ข้อ 70]</t>
        </is>
      </c>
      <c r="P333" s="62" t="inlineStr">
        <is>
          <t>ข้อสอบเก่า</t>
        </is>
      </c>
      <c r="Q333" s="62" t="inlineStr">
        <is>
          <t>2563</t>
        </is>
      </c>
      <c r="R333" s="62" t="inlineStr"/>
    </row>
    <row r="334">
      <c r="A334" s="180" t="n">
        <v>332</v>
      </c>
      <c r="B334" s="104" t="inlineStr">
        <is>
          <t>สารช่วยทางเภสัชกรรมในข้อใดต่อไปนี้ ไม่ได้ ช่วยให้เม็ดยามีคุณสมบัติทนกรดในกระเพาะอาหาร (Enteric-coated property)</t>
        </is>
      </c>
      <c r="C334" s="104" t="inlineStr"/>
      <c r="D334" s="104" t="inlineStr">
        <is>
          <t>Shellac</t>
        </is>
      </c>
      <c r="E334" s="104" t="inlineStr">
        <is>
          <t>Povidone (Polyvinylpyrrolidone: PVP)</t>
        </is>
      </c>
      <c r="F334" s="104" t="inlineStr">
        <is>
          <t>Diethyl phthalate (DEP)</t>
        </is>
      </c>
      <c r="G334" s="104" t="inlineStr">
        <is>
          <t>Hydroxypropyl methylcellulose acetate succinate (HPMCAS)</t>
        </is>
      </c>
      <c r="H334" s="104" t="inlineStr">
        <is>
          <t>Methacrylic acid - ethyl acrylate copolymer (Eudragit L100-55)</t>
        </is>
      </c>
      <c r="I334" s="62" t="n">
        <v>2</v>
      </c>
      <c r="J334" s="104" t="inlineStr">
        <is>
          <t>✅ คำตอบที่ถูกต้อง: ข้อ ข. Povidone (Polyvinylpyrrolidone: PVP)
🎯 ทำไมข้อนี้ถึงถูก: Povidone (PVP) เป็นโพลิเมอร์ที่ละลายน้ำได้ดีในทุกช่วงค่า pH ไม่มีความสามารถในการทนกรด จึงไม่สามารถให้คุณสมบัติ Enteric coating ได้ นิยมใช้เป็นสารช่วยยึดเกาะ (Binder) หรือสารช่วยละลาย (Solubilizer) ในขณะที่ Shellac, HPMCAS และ Methacrylic acid copolymer มีหมู่ Carboxylic acid ที่ไม่แตกตัวในกรดแต่ละลายในด่าง จึงเป็นสารเคลือบทนกรด ส่วน Diethyl phthalate เป็น Plasticizer ที่ใช้ผสมในสูตรเคลือบทนกรด
🔍 ข้ออื่นผิดเพราะอะไร:
• ข้อ ก.: Shellac เป็นเรซินธรรมชาติที่มีคุณสมบัติทนกรดและละลายที่ pH มากกว่า 7.0 ใช้เป็น Enteric polymer
• ข้อ ค.: Diethyl phthalate (DEP) เป็น Plasticizer ที่จำเป็นในการเพิ่มความยืดหยุ่นให้แก่แผ่นฟิล์ม Enteric polymers
• ข้อ ง.: HPMCAS เป็นโพลิเมอร์มาตรฐานที่นิยมใช้ทำ Enteric coating ละลายที่ pH มากกว่า 5.5 ถึง 6.8
• ข้อ จ.: Methacrylic acid copolymer (Eudragit L100-55) ละลายที่ pH มากกว่า 5.5 เป็นสารเคลือบทนกรดมาตรฐานสากล</t>
        </is>
      </c>
      <c r="K334" s="104" t="inlineStr"/>
      <c r="L334" s="104" t="inlineStr">
        <is>
          <t>Solid Dosage Forms</t>
        </is>
      </c>
      <c r="M334" s="104" t="inlineStr">
        <is>
          <t>Tablet Coating</t>
        </is>
      </c>
      <c r="N334" s="62" t="inlineStr">
        <is>
          <t>Product</t>
        </is>
      </c>
      <c r="O334" s="104" t="inlineStr">
        <is>
          <t>[SOURCE: ข้อสอบจริง PLE CC1 (Product) ปี 2563 Day 2 ข้อ 90]</t>
        </is>
      </c>
      <c r="P334" s="62" t="inlineStr">
        <is>
          <t>ข้อสอบเก่า</t>
        </is>
      </c>
      <c r="Q334" s="62" t="inlineStr">
        <is>
          <t>2563</t>
        </is>
      </c>
      <c r="R334" s="62" t="inlineStr"/>
    </row>
    <row r="335">
      <c r="A335" s="180" t="n">
        <v>333</v>
      </c>
      <c r="B335" s="104" t="inlineStr">
        <is>
          <t>ในการควบคุมคุณภาพตามข้อกำหนดเภสัชตำรับ USP Monograph ของยาแคปซูล Celecoxib (Celecoxib Capsules) ข้อใดต่อไปนี้เป็นการทดสอบที่ไม่ต้องทำการทดสอบสำหรับผลิตภัณฑ์สำเร็จรูป</t>
        </is>
      </c>
      <c r="C335" s="104" t="inlineStr"/>
      <c r="D335" s="104" t="inlineStr">
        <is>
          <t>Particle size distribution</t>
        </is>
      </c>
      <c r="E335" s="104" t="inlineStr">
        <is>
          <t>Dissolution test</t>
        </is>
      </c>
      <c r="F335" s="104" t="inlineStr">
        <is>
          <t>Disintegration test</t>
        </is>
      </c>
      <c r="G335" s="104" t="inlineStr">
        <is>
          <t>Percent label amount (Assay)</t>
        </is>
      </c>
      <c r="H335" s="104" t="inlineStr">
        <is>
          <t>Weight variation test</t>
        </is>
      </c>
      <c r="I335" s="62" t="n">
        <v>3</v>
      </c>
      <c r="J335" s="104" t="inlineStr">
        <is>
          <t>✅ คำตอบที่ถูกต้อง: ข้อ ค. Disintegration test
🎯 ทำไมข้อนี้ถึงถูก: ตามหลักเกณฑ์ทั่วไปของเภสัชตำรับสากล เมื่อผลิตภัณฑ์ยาในรูปแบบของแข็งชนิดรับประทานได้กำหนดเกณฑ์มาตรฐานการละลาย (Dissolution test) ไว้ใน Monograph แล้ว ย่อมได้รับการยกเว้นไม่ต้องทำการทดสอบเวลาการแตกกระจายตัว (Disintegration test) เนื่องจาก Dissolution เป็นตัวชี้วัดชีวเภสัชศาสตร์ที่ครอบคลุมขั้นตอน Disintegration ไว้แล้ว
🔍 ข้ออื่นผิดเพราะอะไร:
• ข้อ ก.: Particle size มีความสำคัญอย่างยิ่งต่อการควบคุมคุณภาพวัตถุดิบ Celecoxib ซึ่งเป็นยาที่ละลายน้ำได้น้อยมาก (BCS Class II)
• ข้อ ข.: Dissolution test เป็นข้อกำหนดหลักที่ขาดไม่ได้ใน Monograph ของแคปซูล Celecoxib
• ข้อ ง.: Percent label amount (Assay) เป็น Universal test ที่ต้องวิเคราะห์หาปริมาณตัวยาสำคัญในทุกผลิตภัณฑ์
• ข้อ จ.: Weight variation เป็นการทดสอบความสม่ำเสมอของหน่วยยาสำหรับแคปซูลขนาดมากกว่า 25 mg</t>
        </is>
      </c>
      <c r="K335" s="104" t="inlineStr"/>
      <c r="L335" s="104" t="inlineStr">
        <is>
          <t>Solid Dosage Forms</t>
        </is>
      </c>
      <c r="M335" s="104" t="inlineStr">
        <is>
          <t>Hard &amp; Soft Gelatin Capsules</t>
        </is>
      </c>
      <c r="N335" s="62" t="inlineStr">
        <is>
          <t>Product</t>
        </is>
      </c>
      <c r="O335" s="104" t="inlineStr">
        <is>
          <t>[SOURCE: ข้อสอบจริง PLE CC1 (Product) ปี 2563 Day 2 ข้อ 113]</t>
        </is>
      </c>
      <c r="P335" s="62" t="inlineStr">
        <is>
          <t>ข้อสอบเก่า</t>
        </is>
      </c>
      <c r="Q335" s="62" t="inlineStr">
        <is>
          <t>2563</t>
        </is>
      </c>
      <c r="R335" s="62" t="inlineStr"/>
    </row>
    <row r="336">
      <c r="A336" s="180" t="n">
        <v>334</v>
      </c>
      <c r="B336" s="104" t="inlineStr">
        <is>
          <t>ข้อใดคือพอลิเมอร์ที่เหมาะสมสำหรับใช้เคลือบยาเม็ด diclofenac แบบ enteric coated film เพื่อป้องกันการแตกตัวในกระเพาะอาหาร</t>
        </is>
      </c>
      <c r="C336" s="104" t="inlineStr"/>
      <c r="D336" s="104" t="inlineStr">
        <is>
          <t>Hypromellose</t>
        </is>
      </c>
      <c r="E336" s="104" t="inlineStr">
        <is>
          <t>SCMC</t>
        </is>
      </c>
      <c r="F336" s="104" t="inlineStr">
        <is>
          <t>HPMC phthalate</t>
        </is>
      </c>
      <c r="G336" s="104" t="inlineStr">
        <is>
          <t>Ethyl cellulose</t>
        </is>
      </c>
      <c r="H336" s="104" t="inlineStr">
        <is>
          <t>PEG</t>
        </is>
      </c>
      <c r="I336" s="62" t="n">
        <v>3</v>
      </c>
      <c r="J336" s="104" t="inlineStr">
        <is>
          <t>✅ คำตอบที่ถูกต้อง: ข้อ ค. HPMC phthalate
🎯 ทำไมข้อนี้ถึงถูก: Hypromellose phthalate (HPMCP) เป็น enteric coating polymer ชนิด pH-dependent ที่มีหมู่ phthalyl ซึ่งเป็นกรด โดยในสภาวะกรดของกระเพาะอาหาร (pH 1 ถึง 3) หมู่ carboxylic acid จะอยู่ในรูป unionized จึงไม่ละลายน้ำ ช่วยป้องกันไม่ให้ diclofenac แตกตัวระคายเคืองกระเพาะ แต่เมื่อเข้าสู่ลำไส้เล็กที่ pH มากกว่า 5.0 ถึง 5.5 ฟิล์มจะแตกตัวเป็น ionized และละลายปลดปล่อยตัวยาออกมา
🔍 ข้ออื่นผิดเพราะอะไร:
• ข้อ ก.: ผิดเพราะ Hypromellose (HPMC) เป็น water-soluble non-enteric polymer ละลายได้ในน้ำทุกค่า pH จึงใช้เคลือบฟิล์มธรรมดา (immediate release film coating) ไม่สามารถกันกรดในกระเพาะได้
• ข้อ ข.: ผิดเพราะ Sodium carboxymethylcellulose (SCMC) ละลายน้ำได้ดี ไม่ทนต่อกรดในกระเพาะอาหาร จึงไม่จัดเป็น enteric polymer
• ข้อ ง.: ผิดเพราะ Ethyl cellulose (EC) เป็น hydrophobic polymer ที่ไม่ละลายน้ำที่ทุกค่า pH ใช้สำหรับ sustained release coating ไม่ใช่ enteric coating ที่ละลายจำเพาะในลำไส้
• ข้อ จ.: ผิดเพราะ Polyethylene glycol (PEG) เป็นสารละลายน้ำง่าย ใช้เป็น plasticizer หรือ pore former ไม่ใช่ enteric film forming polymer</t>
        </is>
      </c>
      <c r="K336" s="104" t="inlineStr"/>
      <c r="L336" s="104" t="inlineStr">
        <is>
          <t>Solid Dosage Forms</t>
        </is>
      </c>
      <c r="M336" s="104" t="inlineStr">
        <is>
          <t>Tablet Manufacturing</t>
        </is>
      </c>
      <c r="N336" s="62" t="inlineStr">
        <is>
          <t>Product</t>
        </is>
      </c>
      <c r="O336" s="104" t="inlineStr">
        <is>
          <t>[SOURCE: ข้อสอบจริง PLE CC1 (Product) วันที่ 1 ปี 2562 ข้อ 32]</t>
        </is>
      </c>
      <c r="P336" s="62" t="inlineStr">
        <is>
          <t>ข้อสอบเก่า</t>
        </is>
      </c>
      <c r="Q336" s="62" t="inlineStr">
        <is>
          <t>2562</t>
        </is>
      </c>
      <c r="R336" s="62" t="inlineStr"/>
    </row>
    <row r="337">
      <c r="A337" s="180" t="n">
        <v>335</v>
      </c>
      <c r="B337" s="104" t="inlineStr">
        <is>
          <t>ข้อใดเป็นสาเหตุหลักที่ทำให้เกิดปัญหาความแปรปรวนของน้ำหนักเม็ดยา (weight variation) ในการผลิตยาเม็ด doxycycline tablets</t>
        </is>
      </c>
      <c r="C337" s="104" t="inlineStr"/>
      <c r="D337" s="104" t="inlineStr">
        <is>
          <t>สารช่วยไหลของยาไม่เหมาะสม</t>
        </is>
      </c>
      <c r="E337" s="104" t="inlineStr">
        <is>
          <t>เวลาผสมกับสารเพิ่มปริมาณไม่เหมาะสม</t>
        </is>
      </c>
      <c r="F337" s="104" t="inlineStr">
        <is>
          <t>ขนาดของเปลือก capsule ต่างบริษัทผู้ผลิต</t>
        </is>
      </c>
      <c r="G337" s="104" t="inlineStr">
        <is>
          <t>อุณหภูมิในการผสมต่ำ</t>
        </is>
      </c>
      <c r="H337" s="104" t="inlineStr">
        <is>
          <t>เติมสารช่วยแตกตัวน้อยเกินไป</t>
        </is>
      </c>
      <c r="I337" s="62" t="n">
        <v>1</v>
      </c>
      <c r="J337" s="104" t="inlineStr">
        <is>
          <t>✅ คำตอบที่ถูกต้อง: ข้อ ก. สารช่วยไหลของยาไม่เหมาะสม
🎯 ทำไมข้อนี้ถึงถูก: ปัญหา weight variation หรือความไม่สม่ำเสมอของน้ำหนักเม็ดยา มีสาเหตุหลักมาจากคุณสมบัติการไหลของแกรนูลหรือผงยาลงสู่ช่องเบ้าตอก (die cavity) ไม่สม่ำเสมอในระหว่างการตอกอัดที่ความเร็วสูง ซึ่งเกี่ยวข้องโดยตรงกับชนิดและปริมาณสารช่วยไหล (glidant เช่น colloidal silicon dioxide) ที่ไม่เหมาะสม
🔍 ข้ออื่นผิดเพราะอะไร:
• ข้อ ข.: ผิดเพราะระยะเวลาในการผสมส่งผลต่อ content uniformity หรือความเข้ากันได้ของผงยาเป็นหลัก แต่สาเหตุโดยตรงของ weight variation คือ flowability
• ข้อ ค.: ผิดเพราะโจทย์ถามถึงยาเม็ด (tablets) การอ้างถึงเปลือก capsule จึงไม่เกี่ยวข้องกับกระบวนการผลิตยาเม็ด
• ข้อ ง.: ผิดเพราะอุณหภูมิในการผสมทั่วไปในห้องตอกยาเป็นสภาวะควบคุม ไม่ใช่ปัจจัยหลักที่ก่อให้เกิด weight variation
• ข้อ จ.: ผิดเพราะปริมาณ disintegrant ส่งผลต่อเวลาในการแตกตัวของเม็ดยา (disintegration time) ไม่ได้มีผลต่อการไหลลงเบ้าตอกเพื่อกำหนดน้ำหนักเม็ดยา</t>
        </is>
      </c>
      <c r="K337" s="104" t="inlineStr"/>
      <c r="L337" s="104" t="inlineStr">
        <is>
          <t>Solid Dosage Forms</t>
        </is>
      </c>
      <c r="M337" s="104" t="inlineStr">
        <is>
          <t>Tablet Defects</t>
        </is>
      </c>
      <c r="N337" s="62" t="inlineStr">
        <is>
          <t>Product</t>
        </is>
      </c>
      <c r="O337" s="104" t="inlineStr">
        <is>
          <t>[SOURCE: ข้อสอบจริง PLE CC1 (Product) วันที่ 1 ปี 2562 ข้อ 52]</t>
        </is>
      </c>
      <c r="P337" s="62" t="inlineStr">
        <is>
          <t>ข้อสอบเก่า</t>
        </is>
      </c>
      <c r="Q337" s="62" t="inlineStr">
        <is>
          <t>2562</t>
        </is>
      </c>
      <c r="R337" s="62" t="inlineStr"/>
    </row>
    <row r="338">
      <c r="A338" s="180" t="n">
        <v>336</v>
      </c>
      <c r="B338" s="104" t="inlineStr">
        <is>
          <t>ยา gemfibrozil มีคุณสมบัติละลายน้ำได้และมีจุดหลอมเหลวต่ำประมาณ 65 องศาเซลเซียส หากต้องการผลิตเป็นยาเม็ดด้วยกระบวนการ wet granulation สภาวะใดในการเตรียมและอบแห้งแกรนูลที่เหมาะสมที่สุด</t>
        </is>
      </c>
      <c r="C338" s="104" t="inlineStr"/>
      <c r="D338" s="104" t="inlineStr">
        <is>
          <t>ใช้ binder เป็นน้ำ อบที่อุณหภูมิ 40 องศาเซลเซียส</t>
        </is>
      </c>
      <c r="E338" s="104" t="inlineStr">
        <is>
          <t>ใช้ binder เป็นน้ำ อบที่อุณหภูมิ 60 องศาเซลเซียส</t>
        </is>
      </c>
      <c r="F338" s="104" t="inlineStr">
        <is>
          <t>ใช้ binder เป็น alcohol อบที่อุณหภูมิ 40 องศาเซลเซียส</t>
        </is>
      </c>
      <c r="G338" s="104" t="inlineStr">
        <is>
          <t>ใช้ binder เป็น alcohol อบที่อุณหภูมิ 60 องศาเซลเซียส</t>
        </is>
      </c>
      <c r="H338" s="104" t="inlineStr">
        <is>
          <t>ใช้ binder เป็น alcohol ผสมน้ำ อบที่อุณหภูมิ 60 องศาเซลเซียส</t>
        </is>
      </c>
      <c r="I338" s="62" t="n">
        <v>3</v>
      </c>
      <c r="J338" s="104" t="inlineStr">
        <is>
          <t>✅ คำตอบที่ถูกต้อง: ข้อ ค. ใช้ binder เป็น alcohol อบที่อุณหภูมิ 40 องศาเซลเซียส
🎯 ทำไมข้อนี้ถึงถูก: เนื่องจากตัวยาสามารถละลายน้ำได้ การใช้น้ำเป็น granulating liquid จะทำให้เกิดปัญหา drug migration ไปสะสมที่ผิวแกรนูล จึงต้องเลือกใช้ alcohol เป็น granulating liquid ประกอบกับตัวยามีจุดหลอมเหลวต่ำเพียง 65 องศาเซลเซียส จึงต้องอบแห้งที่อุณหภูมิต่ำประมาณ 40 องศาเซลเซียส เพื่อป้องกันไม่ให้ตัวยาหลอมเหลวและเหนียวติดเครื่อง
🔍 ข้ออื่นผิดเพราะอะไร:
• ข้อ ก.: ผิดเพราะการใช้น้ำเป็นของเหลวสร้างแกรนูลจะละลายตัวยา เกิดปัญหา drug migration และน้ำต้องใช้อุณหภูมิสูงหรือเวลานานในการทำให้แห้ง
• ข้อ ข.: ผิดเพราะใช้น้ำซึ่งละลายตัวยา และการอบที่ 60 องศาเซลเซียสใกล้เคียงจุดหลอมเหลว 65 องศาเซลเซียสมากเกินไป ทำให้ตัวยาหลอมละลายและจับตัวเป็นก้อนแข็ง
• ข้อ ง.: ผิดเพราะอุณหภูมิ 60 องศาเซลเซียสสูงเกินไปและใกล้จุดหลอมเหลว 65 องศาเซลเซียส เสี่ยงต่อการหลอมเหลวและเปลี่ยนรูปผลึกของ gemfibrozil
• ข้อ จ.: ผิดเพราะมีน้ำเป็นส่วนผสมทำให้ยาละลาย และอุณหภูมิ 60 องศาเซลเซียสสูงเกินไปเสี่ยงต่อการหลอมตัวของยา</t>
        </is>
      </c>
      <c r="K338" s="104" t="inlineStr"/>
      <c r="L338" s="104" t="inlineStr">
        <is>
          <t>Solid Dosage Forms</t>
        </is>
      </c>
      <c r="M338" s="104" t="inlineStr">
        <is>
          <t>Tablet Manufacturing</t>
        </is>
      </c>
      <c r="N338" s="62" t="inlineStr">
        <is>
          <t>Product</t>
        </is>
      </c>
      <c r="O338" s="104" t="inlineStr">
        <is>
          <t>[SOURCE: ข้อสอบจริง PLE CC1 (Product) วันที่ 1 ปี 2562 ข้อ 72]</t>
        </is>
      </c>
      <c r="P338" s="62" t="inlineStr">
        <is>
          <t>ข้อสอบเก่า</t>
        </is>
      </c>
      <c r="Q338" s="62" t="inlineStr">
        <is>
          <t>2562</t>
        </is>
      </c>
      <c r="R338" s="62" t="inlineStr"/>
    </row>
    <row r="339">
      <c r="A339" s="180" t="n">
        <v>337</v>
      </c>
      <c r="B339" s="104" t="inlineStr">
        <is>
          <t>ตัวยาสำคัญ gemfibrozil ละลายในน้ำได้ยาก (BCS Class II) หากต้องการเพิ่มอัตราการละลายของตัวยาในตำรับยาเม็ด ควรเพิ่มสารช่วยทางเภสัชกรรมชนิดใด</t>
        </is>
      </c>
      <c r="C339" s="104" t="inlineStr"/>
      <c r="D339" s="104" t="inlineStr">
        <is>
          <t>Colloidal silicon dioxide</t>
        </is>
      </c>
      <c r="E339" s="104" t="inlineStr">
        <is>
          <t>Sodium lauryl sulfate</t>
        </is>
      </c>
      <c r="F339" s="104" t="inlineStr">
        <is>
          <t>Microcrystalline cellulose</t>
        </is>
      </c>
      <c r="G339" s="104" t="inlineStr">
        <is>
          <t>Sodium starch glycolate</t>
        </is>
      </c>
      <c r="H339" s="104" t="inlineStr">
        <is>
          <t>Magnesium stearate</t>
        </is>
      </c>
      <c r="I339" s="62" t="n">
        <v>2</v>
      </c>
      <c r="J339" s="104" t="inlineStr">
        <is>
          <t>✅ คำตอบที่ถูกต้อง: ข้อ ข. Sodium lauryl sulfate
🎯 ทำไมข้อนี้ถึงถูก: Sodium lauryl sulfate (SLS) เป็น anionic surfactant ที่ทำหน้าที่เป็น wetting agent และ solubilizer ช่วยลดแรงตึงผิวระหว่างอนุภาคยากับตัวกลาง ทำให้ของเหลวเปียกผิวอนุภาคยาได้ดีขึ้นและเพิ่มการละลายแบบ micellar solubilization ซึ่งช่วยเร่งอัตราการละลายตามสมการ Noyes-Whitney
🔍 ข้ออื่นผิดเพราะอะไร:
• ข้อ ก.: ผิดเพราะ Colloidal silicon dioxide (Aerosil) ทำหน้าที่เป็น glidant ช่วยปรับปรุงการไหลของผงยา ไม่ใช่สารช่วยเพิ่มการละลาย
• ข้อ ค.: ผิดเพราะ Microcrystalline cellulose (Avicel) ทำหน้าที่เป็น direct compression filler-binder ช่วยเพิ่มความแข็งแรงของเม็ดยา
• ข้อ ง.: ผิดเพราะ Sodium starch glycolate (Explotab) เป็น superdisintegrant ช่วยให้เม็ดยาแตกตัวเป็นอนุภาคเล็ก แต่ไม่ได้ช่วยเพิ่มการเปียกผิวของอนุภาคยาที่มี hydrophobic สูงได้เท่าสารลดแรงตึงผิว
• ข้อ จ.: ผิดเพราะ Magnesium stearate เป็น hydrophobic lubricant ซึ่งหากใส่มากเกินไปจะเคลือบผิวอนุภาคยาทำให้เปียกน้ำยากขึ้นและขัดขวางการละลายของยา</t>
        </is>
      </c>
      <c r="K339" s="104" t="inlineStr"/>
      <c r="L339" s="104" t="inlineStr">
        <is>
          <t>Solid Dosage Forms</t>
        </is>
      </c>
      <c r="M339" s="104" t="inlineStr">
        <is>
          <t>Tablet Manufacturing</t>
        </is>
      </c>
      <c r="N339" s="62" t="inlineStr">
        <is>
          <t>Product</t>
        </is>
      </c>
      <c r="O339" s="104" t="inlineStr">
        <is>
          <t>[SOURCE: ข้อสอบจริง PLE CC1 (Product) วันที่ 1 ปี 2562 ข้อ 73]</t>
        </is>
      </c>
      <c r="P339" s="62" t="inlineStr">
        <is>
          <t>ข้อสอบเก่า</t>
        </is>
      </c>
      <c r="Q339" s="62" t="inlineStr">
        <is>
          <t>2562</t>
        </is>
      </c>
      <c r="R339" s="62" t="inlineStr"/>
    </row>
    <row r="340">
      <c r="A340" s="180" t="n">
        <v>338</v>
      </c>
      <c r="B340" s="104" t="inlineStr">
        <is>
          <t>หากยาเม็ดที่ผลิตได้มีลักษณะจุดสีอ่อนกระจายทั่วไปและมีจุดสีเข้มปรากฏที่ผิวหน้าเม็ดยาไม่สม่ำเสมอ เรียกความบกพร่องของเม็ดยานี้ว่าอะไร</t>
        </is>
      </c>
      <c r="C340" s="104" t="inlineStr"/>
      <c r="D340" s="104" t="inlineStr">
        <is>
          <t>Chipping</t>
        </is>
      </c>
      <c r="E340" s="104" t="inlineStr">
        <is>
          <t>Mottling</t>
        </is>
      </c>
      <c r="F340" s="104" t="inlineStr">
        <is>
          <t>Picking</t>
        </is>
      </c>
      <c r="G340" s="104" t="inlineStr">
        <is>
          <t>Sticking</t>
        </is>
      </c>
      <c r="H340" s="104" t="inlineStr">
        <is>
          <t>Orange peel</t>
        </is>
      </c>
      <c r="I340" s="62" t="n">
        <v>2</v>
      </c>
      <c r="J340" s="104" t="inlineStr">
        <is>
          <t>✅ คำตอบที่ถูกต้อง: ข้อ ข. Mottling
🎯 ทำไมข้อนี้ถึงถูก: Mottling คือข้อบกพร่องของเม็ดยาที่มีการกระจายตัวของสีบนผิวเม็ดยาไม่สม่ำเสมอ เกิดเป็นรอยด่างหรือจุดสีเข้มสลับสีอ่อน ซึ่งมักเกิดจากการเคลื่อนที่ของสารสีหรือตัวยา (solute migration) ระหว่างการอบแห้งแกรนูล หรือการผสมสารสีไม่เข้ากัน
🔍 ข้ออื่นผิดเพราะอะไร:
• ข้อ ก.: ผิดเพราะ Chipping คือการที่ขอบเม็ดยาบิ่น แตก หรือหลุดร่อนออกไประหว่างการตอกหรือการเคลือบ
• ข้อ ค.: ผิดเพราะ Picking คือการที่เนื้อเม็ดยาถูกดึงหลุดติดไปกับหน้าสลัก punch ทำให้ผิวเม็ดยาเป็นหลุมแหว่ง
• ข้อ ง.: ผิดเพราะ Sticking คือการที่เนื้อยาหรือแกรนูลเกาะติดแน่นอยู่กับผนัง die cavity หรือหน้า punch
• ข้อ จ.: ผิดเพราะ Orange peel เป็นข้อบกพร่องของฟิล์มเคลือบที่มีผิวขรุขระคล้ายผิวเปลือกส้ม เกิดจากการพ่นละอองสารเคลือบแห้งตัวก่อนที่จะแผ่กระจายเป็นฟิล์มเรียบ</t>
        </is>
      </c>
      <c r="K340" s="104" t="inlineStr"/>
      <c r="L340" s="104" t="inlineStr">
        <is>
          <t>Solid Dosage Forms</t>
        </is>
      </c>
      <c r="M340" s="104" t="inlineStr">
        <is>
          <t>Tablet Defects</t>
        </is>
      </c>
      <c r="N340" s="62" t="inlineStr">
        <is>
          <t>Product</t>
        </is>
      </c>
      <c r="O340" s="104" t="inlineStr">
        <is>
          <t>[SOURCE: ข้อสอบจริง PLE CC1 (Product) วันที่ 1 ปี 2562 ข้อ 75]</t>
        </is>
      </c>
      <c r="P340" s="62" t="inlineStr">
        <is>
          <t>ข้อสอบเก่า</t>
        </is>
      </c>
      <c r="Q340" s="62" t="inlineStr">
        <is>
          <t>2562</t>
        </is>
      </c>
      <c r="R340" s="62" t="inlineStr"/>
    </row>
    <row r="341">
      <c r="A341" s="180" t="n">
        <v>339</v>
      </c>
      <c r="B341" s="104" t="inlineStr">
        <is>
          <t>ในการผลิตยาเม็ด gemfibrozil 600 mg tablets หากพบปัญหาเม็ดยาเกิดการแยกชั้น (lamination หรือ capping) ข้อใดคือวิธีการแก้ไขปัญหาที่ถูกต้องและเหมาะสม</t>
        </is>
      </c>
      <c r="C341" s="104" t="inlineStr"/>
      <c r="D341" s="104" t="inlineStr">
        <is>
          <t>เพิ่มแรงในการตอกอัด</t>
        </is>
      </c>
      <c r="E341" s="104" t="inlineStr">
        <is>
          <t>ลดเวลาในการตอกอัด</t>
        </is>
      </c>
      <c r="F341" s="104" t="inlineStr">
        <is>
          <t>เพิ่มปริมาณ disintegrant</t>
        </is>
      </c>
      <c r="G341" s="104" t="inlineStr">
        <is>
          <t>เพิ่มอุณหภูมิในการอบแกรนูล</t>
        </is>
      </c>
      <c r="H341" s="104" t="inlineStr">
        <is>
          <t>เพิ่มความเร็วในการตอกอัด</t>
        </is>
      </c>
      <c r="I341" s="62" t="n">
        <v>4</v>
      </c>
      <c r="J341" s="104" t="inlineStr">
        <is>
          <t>✅ คำตอบที่ถูกต้อง: ข้อ ง. เพิ่มอุณหภูมิในการอบแกรนูล
🎯 ทำไมข้อนี้ถึงถูก: ปัญหาการแยกชั้น (lamination) มักเกิดจากการกักขังของอากาศหรือไอระเหยของตัวทำละลายตกค้าง (entrapped air or residual solvent) ภายในเม็ดยา ซึ่งแกรนูลที่อบแห้งไม่เพียงพอจะมีความชื้นหรือไอระเหยสะสม เมื่อแรงกดถูกปลดออกจะขยายตัวดันเม็ดยาแยกเป็นชั้น การเพิ่มอุณหภูมิหรือเวลาในการอบแกรนูลจะช่วยกำจัดตัวทำละลายตกค้างได้อย่างสมบูรณ์
🔍 ข้ออื่นผิดเพราะอะไร:
• ข้อ ก.: ผิดเพราะการเพิ่มแรงตอกอัดจะยิ่งเพิ่ม elastic recovery ของเม็ดยา ทำให้อากาศถูกอัดแน่นขึ้น และส่งผลให้เกิด capping หรือ lamination รุนแรงขึ้น
• ข้อ ข.: ผิดเพราะการลดเวลาในการตอกอัด (dwell time) จะทำให้อากาศระบายออกจากแกรนูลไม่ทัน ยิ่งส่งเสริมให้เกิดการแยกชั้น
• ข้อ ค.: ผิดเพราะ disintegrant ไม่ได้ช่วยเพิ่มการยึดเกาะระหว่างอนุภาค และอาจเพิ่มการคืนตัวแบบยืดหยุ่นทำให้เม็ดยาแยกชั้นง่ายขึ้น
• ข้อ จ.: ผิดเพราะการเพิ่มความเร็วในการตอกอัดจะทำให้ dwell time สั้นลง อากาศระบายไม่ทัน ยิ่งเพิ่มโอกาสการเกิด capping และ lamination</t>
        </is>
      </c>
      <c r="K341" s="104" t="inlineStr"/>
      <c r="L341" s="104" t="inlineStr">
        <is>
          <t>Solid Dosage Forms</t>
        </is>
      </c>
      <c r="M341" s="104" t="inlineStr">
        <is>
          <t>Tablet Defects</t>
        </is>
      </c>
      <c r="N341" s="62" t="inlineStr">
        <is>
          <t>Product</t>
        </is>
      </c>
      <c r="O341" s="104" t="inlineStr">
        <is>
          <t>[SOURCE: ข้อสอบจริง PLE CC1 (Product) วันที่ 1 ปี 2562 ข้อ 76]</t>
        </is>
      </c>
      <c r="P341" s="62" t="inlineStr">
        <is>
          <t>ข้อสอบเก่า</t>
        </is>
      </c>
      <c r="Q341" s="62" t="inlineStr">
        <is>
          <t>2562</t>
        </is>
      </c>
      <c r="R341" s="62" t="inlineStr"/>
    </row>
    <row r="342">
      <c r="A342" s="180" t="n">
        <v>340</v>
      </c>
      <c r="B342" s="104" t="inlineStr">
        <is>
          <t>ยา simvastatin มีค่าการละลายน้ำต่ำมาก (BCS Class II) ในการตั้งสูตรตำรับยาเม็ดควรเติมสารช่วยทางเภสัชกรรมชนิดใดเพื่อส่งเสริมการละลายของตัวยา</t>
        </is>
      </c>
      <c r="C342" s="104" t="inlineStr"/>
      <c r="D342" s="104" t="inlineStr">
        <is>
          <t>Croscarmellose sodium</t>
        </is>
      </c>
      <c r="E342" s="104" t="inlineStr">
        <is>
          <t>Colloidal silicon dioxide</t>
        </is>
      </c>
      <c r="F342" s="104" t="inlineStr">
        <is>
          <t>Sodium lauryl sulfate</t>
        </is>
      </c>
      <c r="G342" s="104" t="inlineStr">
        <is>
          <t>Microcrystalline cellulose</t>
        </is>
      </c>
      <c r="H342" s="104" t="inlineStr">
        <is>
          <t>Sodium starch glycolate</t>
        </is>
      </c>
      <c r="I342" s="62" t="n">
        <v>3</v>
      </c>
      <c r="J342" s="104" t="inlineStr">
        <is>
          <t>✅ คำตอบที่ถูกต้อง: ข้อ ค. Sodium lauryl sulfate
🎯 ทำไมข้อนี้ถึงถูก: Simvastatin เป็นยาที่มีการละลายน้ำต่ำมาก (practically insoluble ในน้ำ) การเติมสารลดแรงตึงผิว เช่น Sodium lauryl sulfate (SLS) จะช่วยลด interfacial tension ระหว่างผิวอนุภาคยากับทางเดินอาหาร เพิ่มการเปียกผิว (wettability) และส่งเสริมอัตราการละลาย (dissolution rate)
🔍 ข้ออื่นผิดเพราะอะไร:
• ข้อ ก.: ผิดเพราะ Croscarmellose sodium เป็น superdisintegrant ช่วยให้เม็ดยาแตกตัว แต่ไม่ได้ช่วยเพิ่ม wettability ของอนุภาคยา hydrophobic โดยตรง
• ข้อ ข.: ผิดเพราะ Colloidal silicon dioxide เป็น glidant ช่วยปรับปรุงการไหลของผงยา ไม่ใช่สารช่วยละลาย
• ข้อ ง.: ผิดเพราะ Microcrystalline cellulose เป็น filler-binder ช่วยให้เม็ดยาขึ้นรูปแข็งแรง
• ข้อ จ.: ผิดเพราะ Sodium starch glycolate ทำหน้าที่เป็นสารช่วยแตกตัว ไม่ได้ออกฤทธิ์เป็น wetting agent หรือ surfactant</t>
        </is>
      </c>
      <c r="K342" s="104" t="inlineStr"/>
      <c r="L342" s="104" t="inlineStr">
        <is>
          <t>Solid Dosage Forms</t>
        </is>
      </c>
      <c r="M342" s="104" t="inlineStr">
        <is>
          <t>Tablet Manufacturing</t>
        </is>
      </c>
      <c r="N342" s="62" t="inlineStr">
        <is>
          <t>Product</t>
        </is>
      </c>
      <c r="O342" s="104" t="inlineStr">
        <is>
          <t>[SOURCE: ข้อสอบจริง PLE CC1 (Product) ปี 2562 วันที่ 1 ข้อ 77]</t>
        </is>
      </c>
      <c r="P342" s="62" t="inlineStr">
        <is>
          <t>ข้อสอบเก่า</t>
        </is>
      </c>
      <c r="Q342" s="62" t="inlineStr">
        <is>
          <t>2562</t>
        </is>
      </c>
      <c r="R342" s="62" t="inlineStr"/>
    </row>
    <row r="343">
      <c r="A343" s="180" t="n">
        <v>341</v>
      </c>
      <c r="B343" s="104" t="inlineStr">
        <is>
          <t>หัวข้อการควบคุมคุณภาพตามเภสัชตำรับ (pharmacopoeial tests) ข้อใดที่ไม่จำเป็นต้องตรวจสำหรับยาเม็ดชนิดควบคุมการปลดปล่อย carbamazepine controlled-release (CR) tablets</t>
        </is>
      </c>
      <c r="C343" s="104" t="inlineStr"/>
      <c r="D343" s="104" t="inlineStr">
        <is>
          <t>Dissolution</t>
        </is>
      </c>
      <c r="E343" s="104" t="inlineStr">
        <is>
          <t>Disintegration</t>
        </is>
      </c>
      <c r="F343" s="104" t="inlineStr">
        <is>
          <t>Content uniformity หรือ weight variation</t>
        </is>
      </c>
      <c r="G343" s="104" t="inlineStr">
        <is>
          <t>Assay</t>
        </is>
      </c>
      <c r="H343" s="104" t="inlineStr">
        <is>
          <t>Impurities</t>
        </is>
      </c>
      <c r="I343" s="62" t="n">
        <v>2</v>
      </c>
      <c r="J343" s="104" t="inlineStr">
        <is>
          <t>✅ คำตอบที่ถูกต้อง: ข้อ ข. Disintegration
🎯 ทำไมข้อนี้ถึงถูก: ยาเม็ดชนิด controlled release (CR) หรือ modified release ออกแบบมาเพื่อให้ปลดปล่อยตัวยาอย่างต่อเนื่องช้าๆ ตลอดหลายชั่วโมง ไม่ได้ออกแบบมาให้แตกตัวเป็นอนุภาคเล็กทันทีเหมือนยาเม็ดทั่วไป เภสัชตำรับ USP/BP จึงยกเว้นการทดสอบเวลาการแตกตัว (Disintegration test) และกำหนดให้ทดสอบการละลายของตัวยา (Dissolution test) ที่หลายจุดเวลาแทน
🔍 ข้ออื่นผิดเพราะอะไร:
• ข้อ ก.: ผิดเพราะ Dissolution test เป็นข้อกำหนดสำคัญที่สุดสำหรับยา CR เพื่อควบคุมอัตราและจลนศาสตร์การปลดปล่อยยาในแต่ละช่วงเวลา
• ข้อ ค.: ผิดเพราะ ความสม่ำเสมอของขนาดยา (Uniformity of dosage units) เป็นหัวข้อบังคับสำหรับยาทุกชนิดเพื่อประกันว่าแต่ละเม็ดมีขนาดยาเท่ากัน
• ข้อ ง.: ผิดเพราะ การหาปริมาณตัวยาสำคัญ (Assay) เป็นหัวข้อบังคับตามกฎหมายและเภสัชตำรับของยาทุกทะเบียน
• ข้อ จ.: ผิดเพราะ การตรวจสารปนเปื้อนและสารสลายตัว (Impurities and related substances) จำเป็นอย่างยิ่งเพื่อความปลอดภัยของผู้ป่วย</t>
        </is>
      </c>
      <c r="K343" s="104" t="inlineStr"/>
      <c r="L343" s="104" t="inlineStr">
        <is>
          <t>Solid Dosage Forms</t>
        </is>
      </c>
      <c r="M343" s="104" t="inlineStr">
        <is>
          <t>Tablet Quality Control</t>
        </is>
      </c>
      <c r="N343" s="62" t="inlineStr">
        <is>
          <t>Product</t>
        </is>
      </c>
      <c r="O343" s="104" t="inlineStr">
        <is>
          <t>[SOURCE: ข้อสอบจริง PLE CC1 (Product) วันที่ 1 ปี 2562 ข้อ 104]</t>
        </is>
      </c>
      <c r="P343" s="62" t="inlineStr">
        <is>
          <t>ข้อสอบเก่า</t>
        </is>
      </c>
      <c r="Q343" s="62" t="inlineStr">
        <is>
          <t>2562</t>
        </is>
      </c>
      <c r="R343" s="62" t="inlineStr"/>
    </row>
    <row r="344">
      <c r="A344" s="180" t="n">
        <v>342</v>
      </c>
      <c r="B344" s="104" t="inlineStr">
        <is>
          <t>สำหรับยาเม็ดเคลือบ cyclophosphamide coated tablets ไม่จำเป็นต้องทดสอบหัวข้อใดสำหรับผลิตภัณฑ์สำเร็จรูปตามเภสัชตำรับ</t>
        </is>
      </c>
      <c r="C344" s="104" t="inlineStr"/>
      <c r="D344" s="104" t="inlineStr">
        <is>
          <t>Uniformity of dosage units</t>
        </is>
      </c>
      <c r="E344" s="104" t="inlineStr">
        <is>
          <t>Disintegration</t>
        </is>
      </c>
      <c r="F344" s="104" t="inlineStr">
        <is>
          <t>Dissolution</t>
        </is>
      </c>
      <c r="G344" s="104" t="inlineStr">
        <is>
          <t>Assay</t>
        </is>
      </c>
      <c r="H344" s="104" t="inlineStr">
        <is>
          <t>Friability</t>
        </is>
      </c>
      <c r="I344" s="62" t="n">
        <v>5</v>
      </c>
      <c r="J344" s="104" t="inlineStr">
        <is>
          <t>✅ คำตอบที่ถูกต้อง: ข้อ จ. Friability
🎯 ทำไมข้อนี้ถึงถูก: การทดสอบความกร่อน (Friability test) ตามมาตรฐาน USP/BP เป็นการทดสอบที่ใช้สำหรับยาเม็ดไม่เคลือบ (uncoated tablets) ในระหว่างกระบวนการผลิต (in-process quality control) เพื่อประเมินความทนทานของ core tablets ก่อนนำไปเข้าหม้อเคลือบ เมื่อเม็ดยาได้รับการเคลือบฟิล์มหรือเคลือบน้ำตาลแล้ว ชั้นเคลือบจะปกป้องผิวเม็ดยา ทำให้ไม่จำเป็นต้องทดสอบ friability บนผลิตภัณฑ์สำเร็จรูป
🔍 ข้ออื่นผิดเพราะอะไร:
• ข้อ ก.: ผิดเพราะ Uniformity of dosage units เป็นข้อกำหนดบังคับของผลิตภัณฑ์สำเร็จรูปเพื่อยืนยันความสม่ำเสมอของขนาดยา
• ข้อ ข.: ผิดเพราะ Disintegration เป็นข้อกำหนดการแตกตัวของยาเม็ดเคลือบทั่วไปตามเภสัชตำรับ
• ข้อ ค.: ผิดเพราะ Dissolution เป็นการทดสอบสำคัญเพื่อรับประกันการละลายของตัวยาสำคัญเข้าสู่ร่างกาย
• ข้อ ง.: ผิดเพราะ Assay เป็นหัวข้อหลักในการหาปริมาณตัวยาสำคัญในผลิตภัณฑ์สำเร็จรูป</t>
        </is>
      </c>
      <c r="K344" s="104" t="inlineStr"/>
      <c r="L344" s="104" t="inlineStr">
        <is>
          <t>Solid Dosage Forms</t>
        </is>
      </c>
      <c r="M344" s="104" t="inlineStr">
        <is>
          <t>Tablet Quality Control</t>
        </is>
      </c>
      <c r="N344" s="62" t="inlineStr">
        <is>
          <t>Product</t>
        </is>
      </c>
      <c r="O344" s="104" t="inlineStr">
        <is>
          <t>[SOURCE: ข้อสอบจริง PLE CC1 (Product) วันที่ 1 ปี 2562 ข้อ 115]</t>
        </is>
      </c>
      <c r="P344" s="62" t="inlineStr">
        <is>
          <t>ข้อสอบเก่า</t>
        </is>
      </c>
      <c r="Q344" s="62" t="inlineStr">
        <is>
          <t>2562</t>
        </is>
      </c>
      <c r="R344" s="62" t="inlineStr"/>
    </row>
    <row r="345">
      <c r="A345" s="180" t="n">
        <v>343</v>
      </c>
      <c r="B345" s="104" t="inlineStr">
        <is>
          <t>หากพบว่าแกนเม็ดยา (core tablet) ของยา cyclophosphamide มีปัญหาความแข็งต่ำ (low hardness) และกร่อนแตกหักง่าย (high friability) ควรปรับสูตรตำรับอย่างไรเพื่อแก้ปัญหานี้</t>
        </is>
      </c>
      <c r="C345" s="104" t="inlineStr"/>
      <c r="D345" s="104" t="inlineStr">
        <is>
          <t>เพิ่มปริมาณ maize starch</t>
        </is>
      </c>
      <c r="E345" s="104" t="inlineStr">
        <is>
          <t>เพิ่มปริมาณ lactose monohydrate</t>
        </is>
      </c>
      <c r="F345" s="104" t="inlineStr">
        <is>
          <t>เพิ่มปริมาณ calcium hydrogen phosphate dihydrate</t>
        </is>
      </c>
      <c r="G345" s="104" t="inlineStr">
        <is>
          <t>เพิ่มปริมาณ gelatin</t>
        </is>
      </c>
      <c r="H345" s="104" t="inlineStr">
        <is>
          <t>เพิ่มปริมาณ glycerol</t>
        </is>
      </c>
      <c r="I345" s="62" t="n">
        <v>4</v>
      </c>
      <c r="J345" s="104" t="inlineStr">
        <is>
          <t>✅ คำตอบที่ถูกต้อง: ข้อ ง. เพิ่มปริมาณ gelatin
🎯 ทำไมข้อนี้ถึงถูก: ปัญหาความแข็งต่ำและความกร่อนสูงเกิดจากแรงยึดเกาะระหว่างอนุภาคผงยาไม่เพียงพอ การแก้ไขที่ตรงจุดคือการเพิ่มสารยึดเกาะ (binder) ซึ่ง Gelatin จัดเป็น strong binder ที่มีประสิทธิภาพสูง เมื่อทำ wet granulation จะช่วยสร้าง solid bridges ที่แข็งแรงระหว่างอนุภาค ทำให้แกรนูลและเม็ดยามี mechanical strength สูงขึ้น
🔍 ข้ออื่นผิดเพราะอะไร:
• ข้อ ก.: ผิดเพราะ Maize starch ผงแห้งทำหน้าที่เป็น filler หรือ disintegrant ไม่ได้ให้แรงยึดเกาะสูงเหมือน gelatin binder
• ข้อ ข.: ผิดเพราะ Lactose monohydrate ทำหน้าที่เป็น diluent/filler การเพิ่มแล็กโทสไม่สามารถแก้ปัญหาการขาด binder ได้
• ข้อ ค.: ผิดเพราะ Calcium hydrogen phosphate dihydrate เป็น insoluble diluent ที่แตกหักแบบ brittle fracture ไม่ได้ทำหน้าที่เป็น polymeric binder
• ข้อ จ.: ผิดเพราะ Glycerol ทำหน้าที่เป็น plasticizer หรือ humectant ไม่ใช่ binder สำหรับยาเม็ด</t>
        </is>
      </c>
      <c r="K345" s="104" t="inlineStr"/>
      <c r="L345" s="104" t="inlineStr">
        <is>
          <t>Solid Dosage Forms</t>
        </is>
      </c>
      <c r="M345" s="104" t="inlineStr">
        <is>
          <t>Tablet Manufacturing</t>
        </is>
      </c>
      <c r="N345" s="62" t="inlineStr">
        <is>
          <t>Product</t>
        </is>
      </c>
      <c r="O345" s="104" t="inlineStr">
        <is>
          <t>[SOURCE: ข้อสอบจริง PLE CC1 (Product) วันที่ 1 ปี 2562 ข้อ 116]</t>
        </is>
      </c>
      <c r="P345" s="62" t="inlineStr">
        <is>
          <t>ข้อสอบเก่า</t>
        </is>
      </c>
      <c r="Q345" s="62" t="inlineStr">
        <is>
          <t>2562</t>
        </is>
      </c>
      <c r="R345" s="62" t="inlineStr"/>
    </row>
    <row r="346">
      <c r="A346" s="180" t="n">
        <v>344</v>
      </c>
      <c r="B346" s="104" t="inlineStr">
        <is>
          <t>ข้อใดจับคู่สารที่เป็นส่วนประกอบในชั้นเคลือบ (coating layer) ของยา cyclophosphamide coated tablet กับหน้าที่ได้อย่างถูกต้อง</t>
        </is>
      </c>
      <c r="C346" s="104" t="inlineStr"/>
      <c r="D346" s="104" t="inlineStr">
        <is>
          <t>Sucrose – sweetening agent</t>
        </is>
      </c>
      <c r="E346" s="104" t="inlineStr">
        <is>
          <t>Titanium dioxide – opacifier</t>
        </is>
      </c>
      <c r="F346" s="104" t="inlineStr">
        <is>
          <t>Lactose monohydrate – film former</t>
        </is>
      </c>
      <c r="G346" s="104" t="inlineStr">
        <is>
          <t>Calcium hydrogen phosphate dihydrate – film former</t>
        </is>
      </c>
      <c r="H346" s="104" t="inlineStr">
        <is>
          <t>Maize starch – opacifier</t>
        </is>
      </c>
      <c r="I346" s="62" t="n">
        <v>2</v>
      </c>
      <c r="J346" s="104" t="inlineStr">
        <is>
          <t>✅ คำตอบที่ถูกต้อง: ข้อ ข. Titanium dioxide – opacifier
🎯 ทำไมข้อนี้ถึงถูก: Titanium dioxide (TiO2) เป็น opacifying agent มาตรฐานในอุตสาหกรรมผลิตยา เนื่องจากมีค่าดัชนีหักเหแสง (refractive index) สูงมากประมาณ 2.7 ทำให้สามารถสะท้อนและกระเจิงแสงได้ดีเยี่ยม ช่วยให้ชั้นฟิล์มเคลือบทึบแสง ป้องกันตัวยา cyclophosphamide ที่ไวต่อแสงไม่ให้เกิดการสลายตัวจากแสง (photodegradation)
🔍 ข้ออื่นผิดเพราะอะไร:
• ข้อ ก.: ผิดเพราะ Sucrose ในชั้นเคลือบยาทำหน้าที่เป็น coating agent หลักในการเคลือบน้ำตาล (sugar coating) เพื่อสร้างความหนาและโครงสร้าง ไม่ได้ใส่เพื่อทำหน้าที่แต่งรสหวานในยาเม็ดกลืน
• ข้อ ค.: ผิดเพราะ Lactose monohydrate เป็น diluent ละลายน้ำ ไม่ใช่ film-forming polymer
• ข้อ ง.: ผิดเพราะ Calcium hydrogen phosphate dihydrate เป็น insoluble filler ไม่ใช่สารก่อฟิล์ม
• ข้อ จ.: ผิดเพราะ Maize starch เป็นสารช่วยแตกตัวหรือสารเพิ่มปริมาณ ไม่ใช่ opacifying agent</t>
        </is>
      </c>
      <c r="K346" s="104" t="inlineStr"/>
      <c r="L346" s="104" t="inlineStr">
        <is>
          <t>Solid Dosage Forms</t>
        </is>
      </c>
      <c r="M346" s="104" t="inlineStr">
        <is>
          <t>Tablet Manufacturing</t>
        </is>
      </c>
      <c r="N346" s="62" t="inlineStr">
        <is>
          <t>Product</t>
        </is>
      </c>
      <c r="O346" s="104" t="inlineStr">
        <is>
          <t>[SOURCE: ข้อสอบจริง PLE CC1 (Product) วันที่ 1 ปี 2562 ข้อ 117]</t>
        </is>
      </c>
      <c r="P346" s="62" t="inlineStr">
        <is>
          <t>ข้อสอบเก่า</t>
        </is>
      </c>
      <c r="Q346" s="62" t="inlineStr">
        <is>
          <t>2562</t>
        </is>
      </c>
      <c r="R346" s="62" t="inlineStr"/>
    </row>
    <row r="347">
      <c r="A347" s="180" t="n">
        <v>345</v>
      </c>
      <c r="B347" s="104" t="inlineStr">
        <is>
          <t>ในการผลิตแคปซูล Rifampicin 150 mg หรือ 300 mg โดยมีส่วนประกอบของสารช่วยคือ corn starch, SLS, gelatin และ magnesium stearate หากพบปัญหาน้ำหนักผงยาในแคปซูลไม่สม่ำเสมอ (uniformity of weight ไม่ผ่าน) สารใดในตำรับที่มีผลกระทบต่อปัญหานี้มากที่สุด</t>
        </is>
      </c>
      <c r="C347" s="104" t="inlineStr"/>
      <c r="D347" s="104" t="inlineStr">
        <is>
          <t>Gelatin</t>
        </is>
      </c>
      <c r="E347" s="104" t="inlineStr">
        <is>
          <t>Corn stearate</t>
        </is>
      </c>
      <c r="F347" s="104" t="inlineStr">
        <is>
          <t>Magnesium stearate</t>
        </is>
      </c>
      <c r="G347" s="104" t="inlineStr">
        <is>
          <t>TiO2</t>
        </is>
      </c>
      <c r="H347" s="104" t="inlineStr">
        <is>
          <t>SLS</t>
        </is>
      </c>
      <c r="I347" s="62" t="n">
        <v>3</v>
      </c>
      <c r="J347" s="104" t="inlineStr">
        <is>
          <t>✅ คำตอบที่ถูกต้อง: ข้อ ค. Magnesium stearate
🎯 ทำไมข้อนี้ถึงถูก: Magnesium stearate เป็น hydrophobic lubricant ที่มีผลต่อความสามารถในการไหล (flowability) ของผงยาลงสู่ dosator หรือหลุมบรรจุแคปซูล หากปริมาณหรือระยะเวลาการผสมมากเกินไป (over-lubrication) จะทำให้ผงยาลื่นและเกิดการแยกชั้น (segregation) ทำให้น้ำหนักผงยาในแต่ละแคปซูลแกว่ง ไม่สม่ำเสมอ
🔍 ข้ออื่นผิดเพราะอะไร:
• ข้อ ก.: ผิดเพราะ Gelatin เป็นองค์ประกอบหลักของเปลือกแคปซูล ไม่ได้ผสมอยู่ในเนื้อผงยาที่ส่งผลต่อการไหลลง dosator
• ข้อ ข.: ผิดเพราะ Corn stearate ไม่มีสารนี้ในตำรับ (มีแต่ corn starch)
• ข้อ ง.: ผิดเพราะ TiO2 เป็นสารทึบแสงในเปลือกแคปซูล ไม่เกี่ยวข้องกับการไหลของผงยา
• ข้อ จ.: ผิดเพราะ SLS ทำหน้าที่เป็น wetting agent เพิ่มการเปียกผิวและส่งเสริมการละลาย ไม่ใช่ lubricant ที่กำหนดการไหลของผงยา</t>
        </is>
      </c>
      <c r="K347" s="104" t="inlineStr"/>
      <c r="L347" s="104" t="inlineStr">
        <is>
          <t>Solid Dosage Forms</t>
        </is>
      </c>
      <c r="M347" s="104" t="inlineStr">
        <is>
          <t>Hard &amp; Soft Gelatin Capsules</t>
        </is>
      </c>
      <c r="N347" s="62" t="inlineStr">
        <is>
          <t>Product</t>
        </is>
      </c>
      <c r="O347" s="104" t="inlineStr">
        <is>
          <t>[SOURCE: ข้อสอบจริง PLE CC1 (Product) วันที่ 2 ปี 2562 ข้อ 16]</t>
        </is>
      </c>
      <c r="P347" s="62" t="inlineStr">
        <is>
          <t>ข้อสอบเก่า</t>
        </is>
      </c>
      <c r="Q347" s="62" t="inlineStr">
        <is>
          <t>2562</t>
        </is>
      </c>
      <c r="R347" s="62" t="inlineStr"/>
    </row>
    <row r="348">
      <c r="A348" s="180" t="n">
        <v>346</v>
      </c>
      <c r="B348" s="104" t="inlineStr">
        <is>
          <t>ข้อใดเป็นปัจจัยสำคัญอันดับแรกที่ต้องนำมาพิจารณาในการเลือกขนาดของเปลือกแคปซูลแข็ง (hard gelatin capsule size)</t>
        </is>
      </c>
      <c r="C348" s="104" t="inlineStr"/>
      <c r="D348" s="104" t="inlineStr">
        <is>
          <t>สารประกอบ</t>
        </is>
      </c>
      <c r="E348" s="104" t="inlineStr">
        <is>
          <t>ปริมาตรของแคปซูล</t>
        </is>
      </c>
      <c r="F348" s="104" t="inlineStr">
        <is>
          <t>วัตถุดิบของเปลือกแคปซูล</t>
        </is>
      </c>
      <c r="G348" s="104" t="inlineStr">
        <is>
          <t>Bulk density ของตัวยาสำคัญ</t>
        </is>
      </c>
      <c r="H348" s="104" t="inlineStr">
        <is>
          <t>Flowability ของตัวยาสำคัญ</t>
        </is>
      </c>
      <c r="I348" s="62" t="n">
        <v>2</v>
      </c>
      <c r="J348" s="104" t="inlineStr">
        <is>
          <t>✅ คำตอบที่ถูกต้อง: ข้อ ข. ปริมาตรของแคปซูล
🎯 ทำไมข้อนี้ถึงถูก: การเลือกเบอร์แคปซูล (capsule size ตั้งแต่ 000 ถึง 5) ต้องพิจารณาจากปริมาตรของแคปซูล (capsule capacity/volume) เป็นอันดับแรก เพื่อให้เพียงพอต่อปริมาตรรวมของผงยาที่คำนวณได้จากน้ำหนักและ bulk density ของผงยา
🔍 ข้ออื่นผิดเพราะอะไร:
• ข้อ ก.: ผิดเพราะชนิดสารประกอบส่งผลต่อความเข้ากันได้ (compatibility) ไม่ใช่เกณฑ์กำหนดขนาดแคปซูลทางกายภาพ
• ข้อ ค.: ผิดเพราะวัตถุดิบเปลือกแคปซูล (เช่น gelatin หรือ HPMC) เลือกตามคุณสมบัติการดูดความชื้นของยา ไม่ได้กำหนดขนาดเบอร์แคปซูล
• ข้อ ง.: ผิดเพราะ Bulk density ใช้ร่วมกับการคำนวณปริมาตรผงยา แต่ตัวตัดสินขนาดเบอร์ของแคปซูลคือปริมาตรของเปลือกแคปซูลแต่ละเบอร์
• ข้อ จ.: ผิดเพราะ Flowability มีผลต่อการบรรจุลงหลุม ไม่ได้เป็นตัวกำหนดขนาดความจุของแคปซูล</t>
        </is>
      </c>
      <c r="K348" s="104" t="inlineStr"/>
      <c r="L348" s="104" t="inlineStr">
        <is>
          <t>Solid Dosage Forms</t>
        </is>
      </c>
      <c r="M348" s="104" t="inlineStr">
        <is>
          <t>Hard &amp; Soft Gelatin Capsules</t>
        </is>
      </c>
      <c r="N348" s="62" t="inlineStr">
        <is>
          <t>Product</t>
        </is>
      </c>
      <c r="O348" s="104" t="inlineStr">
        <is>
          <t>[SOURCE: ข้อสอบจริง PLE CC1 (Product) วันที่ 2 ปี 2562 ข้อ 17]</t>
        </is>
      </c>
      <c r="P348" s="62" t="inlineStr">
        <is>
          <t>ข้อสอบเก่า</t>
        </is>
      </c>
      <c r="Q348" s="62" t="inlineStr">
        <is>
          <t>2562</t>
        </is>
      </c>
      <c r="R348" s="62" t="inlineStr"/>
    </row>
    <row r="349">
      <c r="A349" s="180" t="n">
        <v>347</v>
      </c>
      <c r="B349" s="104" t="inlineStr">
        <is>
          <t>กระบวนการผลิตยาเม็ดใดเหมาะสมที่สุดสำหรับการผลิตยาเม็ด calcium carbonate ขนาด 1.5 g ต่อเม็ด หากผงยา calcium carbonate มีมุมเท (angle of repose) เท่ากับ 50 องศา และมีค่า compressibility index เท่ากับ 35%</t>
        </is>
      </c>
      <c r="C349" s="104" t="inlineStr"/>
      <c r="D349" s="104" t="inlineStr">
        <is>
          <t>Slugging process</t>
        </is>
      </c>
      <c r="E349" s="104" t="inlineStr">
        <is>
          <t>Pressure roll process</t>
        </is>
      </c>
      <c r="F349" s="104" t="inlineStr">
        <is>
          <t>Wet granulating process</t>
        </is>
      </c>
      <c r="G349" s="104" t="inlineStr">
        <is>
          <t>Direct compression process</t>
        </is>
      </c>
      <c r="H349" s="104" t="inlineStr">
        <is>
          <t>Moist activated direct compression process</t>
        </is>
      </c>
      <c r="I349" s="62" t="n">
        <v>3</v>
      </c>
      <c r="J349" s="104" t="inlineStr">
        <is>
          <t>✅ คำตอบที่ถูกต้อง: ข้อ ค. Wet granulating process
🎯 ทำไมข้อนี้ถึงถูก: ข้อมูลระบุว่าผงยามีมุมเท 50 องศา และ Compressibility index 35% แสดงว่าผงยามีการไหลที่แย่มาก (very poor flow) และตัวยามีขนาดยาสูงมากถึง 1.5 กรัมต่อเม็ด จึงไม่สามารถเติม excipient ปริมาณมากเพื่อทำ direct compression ได้ กระบวนการ Wet granulation เป็นวิธีที่ดีที่สุดในการเพิ่มขนาดอนุภาค สร้างแกรนูลที่แข็งแรงและมีความหนาแน่นสูง ช่วยปรับปรุงทั้งคุณสมบัติการไหลและความสามารถในการตอกอัด
🔍 ข้ออื่นผิดเพราะอะไร:
• ข้อ ก.: ผิดเพราะ Slugging process เป็นการทำ dry granulation ที่เหมาะกับยาที่ไวต่อความชื้นหรือความร้อน แต่ calcium carbonate มีความคงตัวต่อความร้อนและความชื้นสูงมาก
• ข้อ ข.: ผิดเพราะ Roller compaction เหมาะสำหรับยาที่ไม่ทนความร้อนและความชื้น
• ข้อ ง.: ผิดเพราะ Direct compression ใช้ไม่ได้กับผงยาที่มีการไหลแย่มากและมีปริมาณตัวยาสำคัญสูงถึง 1.5 กรัม
• ข้อ จ.: ผิดเพราะ Moist activated direct compression ไม่เหมาะสมสำหรับยาขนาดสูงมากที่การไหลแย่ถึง 50 องศา</t>
        </is>
      </c>
      <c r="K349" s="104" t="inlineStr"/>
      <c r="L349" s="104" t="inlineStr">
        <is>
          <t>Solid Dosage Forms</t>
        </is>
      </c>
      <c r="M349" s="104" t="inlineStr">
        <is>
          <t>Tablet Manufacturing</t>
        </is>
      </c>
      <c r="N349" s="62" t="inlineStr">
        <is>
          <t>Product</t>
        </is>
      </c>
      <c r="O349" s="104" t="inlineStr">
        <is>
          <t>[SOURCE: ข้อสอบจริง PLE CC1 (Product) วันที่ 2 ปี 2562 ข้อ 79]</t>
        </is>
      </c>
      <c r="P349" s="62" t="inlineStr">
        <is>
          <t>ข้อสอบเก่า</t>
        </is>
      </c>
      <c r="Q349" s="62" t="inlineStr">
        <is>
          <t>2562</t>
        </is>
      </c>
      <c r="R349" s="62" t="inlineStr"/>
    </row>
    <row r="350">
      <c r="A350" s="180" t="n">
        <v>348</v>
      </c>
      <c r="B350" s="104" t="inlineStr">
        <is>
          <t>ในการผลิตยาเม็ด calcium carbonate 1.5 กรัม พบปัญหาเม็ดยากร่อนและแตกหักง่าย (high friability) ควรแก้ไขโดยการเพิ่มสารช่วยทางเภสัชกรรมชนิดใดในสูตรตำรับ</t>
        </is>
      </c>
      <c r="C350" s="104" t="inlineStr"/>
      <c r="D350" s="104" t="inlineStr">
        <is>
          <t>PVP</t>
        </is>
      </c>
      <c r="E350" s="104" t="inlineStr">
        <is>
          <t>Starch</t>
        </is>
      </c>
      <c r="F350" s="104" t="inlineStr">
        <is>
          <t>Colloidal SiO2</t>
        </is>
      </c>
      <c r="G350" s="104" t="inlineStr">
        <is>
          <t>Magnesium stearate</t>
        </is>
      </c>
      <c r="H350" s="104" t="inlineStr">
        <is>
          <t>Croscarmellose sodium</t>
        </is>
      </c>
      <c r="I350" s="62" t="n">
        <v>1</v>
      </c>
      <c r="J350" s="104" t="inlineStr">
        <is>
          <t>✅ คำตอบที่ถูกต้อง: ข้อ ก. PVP
🎯 ทำไมข้อนี้ถึงถูก: ปัญหาเม็ดยากร่อนและแตกหักง่ายแสดงถึงแรงยึดเกาะระหว่างอนุภาคภายในเม็ดยาไม่เพียงพอ การเพิ่มสารยึดเกาะ (binder) เช่น Polyvinylpyrrolidone (PVP หรือ Povidone) จะช่วยสร้างฟิล์มและ solid bridges เชื่อมระหว่างอนุภาคของ calcium carbonate ทำให้แกรนูลและเม็ดยามีความแข็งแรงเชิงกลสูงขึ้นและลดความกร่อนให้อยู่ในเกณฑ์มาตรฐาน USP (น้อยกว่าร้อยละ 1)
🔍 ข้ออื่นผิดเพราะอะไร:
• ข้อ ข.: ผิดเพราะ Starch ผงแห้งทำหน้าที่เป็น disintegrant หรือ diluent ไม่ได้ให้แรงยึดเกาะเหนียวแน่นเท่ากับสารละลาย PVP binder
• ข้อ ค.: ผิดเพราะ Colloidal SiO2 ทำหน้าที่เป็น glidant ช่วยการไหล ไม่ได้ช่วยเพิ่มความแข็งแรงของเม็ดยา
• ข้อ ง.: ผิดเพราะ Magnesium stearate เป็น lubricant ซึ่งการเพิ่มแมกนีเซียมสเตียเรตจะยิ่งลดแรงยึดเหนี่ยวระหว่างอนุภาค ทำให้เม็ดยาเปราะแตกง่ายขึ้น
• ข้อ จ.: ผิดเพราะ Croscarmellose sodium เป็น superdisintegrant ทำหน้าที่ช่วยให้ยาเม็ดแตกตัวเร็ว การเพิ่มจะยิ่งทำให้เม็ดยากร่อนง่ายขึ้น</t>
        </is>
      </c>
      <c r="K350" s="104" t="inlineStr"/>
      <c r="L350" s="104" t="inlineStr">
        <is>
          <t>Solid Dosage Forms</t>
        </is>
      </c>
      <c r="M350" s="104" t="inlineStr">
        <is>
          <t>Tablet Manufacturing</t>
        </is>
      </c>
      <c r="N350" s="62" t="inlineStr">
        <is>
          <t>Product</t>
        </is>
      </c>
      <c r="O350" s="104" t="inlineStr">
        <is>
          <t>[SOURCE: ข้อสอบจริง PLE CC1 (Product) วันที่ 2 ปี 2562 ข้อ 80]</t>
        </is>
      </c>
      <c r="P350" s="62" t="inlineStr">
        <is>
          <t>ข้อสอบเก่า</t>
        </is>
      </c>
      <c r="Q350" s="62" t="inlineStr">
        <is>
          <t>2562</t>
        </is>
      </c>
      <c r="R350" s="62" t="inlineStr"/>
    </row>
    <row r="351">
      <c r="A351" s="180" t="n">
        <v>349</v>
      </c>
      <c r="B351" s="104" t="inlineStr">
        <is>
          <t>หากในกระบวนการผลิตแกรนูลเพื่อตอกยาเม็ด พบว่ามีฝุ่นผงละเอียด (fines) มากเกินไปจนทำให้การตอกยามีปัญหา ควรปรับปริมาณของสารใดในสูตรตำรับ</t>
        </is>
      </c>
      <c r="C351" s="104" t="inlineStr"/>
      <c r="D351" s="104" t="inlineStr">
        <is>
          <t>PVP</t>
        </is>
      </c>
      <c r="E351" s="104" t="inlineStr">
        <is>
          <t>Starch</t>
        </is>
      </c>
      <c r="F351" s="104" t="inlineStr">
        <is>
          <t>Lactose</t>
        </is>
      </c>
      <c r="G351" s="104" t="inlineStr">
        <is>
          <t>Magnesium stearate</t>
        </is>
      </c>
      <c r="H351" s="104" t="inlineStr">
        <is>
          <t>Sodium starch glycolate</t>
        </is>
      </c>
      <c r="I351" s="62" t="n">
        <v>1</v>
      </c>
      <c r="J351" s="104" t="inlineStr">
        <is>
          <t>✅ คำตอบที่ถูกต้อง: ข้อ ก. PVP
🎯 ทำไมข้อนี้ถึงถูก: ปัญหาฝุ่นผงละเอียด (fines) มากเกินไป เกิดจากประสิทธิภาพของสารยึดเกาะ (binder) ไม่เพียงพอที่จะเชื่อมเกาะอนุภาคผงยาเข้าด้วยกันเป็นแกรนูล การเพิ่มปริมาณหรือความเข้มข้นของสารยึดเกาะ เช่น PVP (Povidone) จะช่วยให้อนุภาคผงยารวมตัวเป็นแกรนูลที่มีขนาดสม่ำเสมอและลดปริมาณฝุ่นผงลง
🔍 ข้ออื่นผิดเพราะอะไร:
• ข้อ ข.: ผิดเพราะ Starch ผงไม่ได้เพิ่มแรงยึดเกาะเหนียวแน่น และหากใช้ starch paste ก็ต้องปรับปรุงที่ความเข้มข้น binder ไม่ใช่ผงแป้งแห้ง
• ข้อ ค.: ผิดเพราะ Lactose ทำหน้าที่เป็น diluent/filler ไม่ได้ช่วยเพิ่มแรงยึดเหนี่ยวเพื่อลดฝุ่นผง
• ข้อ ง.: ผิดเพราะ Magnesium stearate เป็น lubricant การเพิ่มสารหล่อลื่นไม่ได้ช่วยลดฝุ่นผง และอาจขัดขวางการยึดเกาะ
• ข้อ จ.: ผิดเพราะ Sodium starch glycolate เป็น disintegrant ไม่เกี่ยวข้องกับการลด fines</t>
        </is>
      </c>
      <c r="K351" s="104" t="inlineStr"/>
      <c r="L351" s="104" t="inlineStr">
        <is>
          <t>Solid Dosage Forms</t>
        </is>
      </c>
      <c r="M351" s="104" t="inlineStr">
        <is>
          <t>Tablet Manufacturing</t>
        </is>
      </c>
      <c r="N351" s="62" t="inlineStr">
        <is>
          <t>Product</t>
        </is>
      </c>
      <c r="O351" s="104" t="inlineStr">
        <is>
          <t>[SOURCE: ข้อสอบจริง PLE CC1 (Product) วันที่ 2 ปี 2562 ข้อ 82]</t>
        </is>
      </c>
      <c r="P351" s="62" t="inlineStr">
        <is>
          <t>ข้อสอบเก่า</t>
        </is>
      </c>
      <c r="Q351" s="62" t="inlineStr">
        <is>
          <t>2562</t>
        </is>
      </c>
      <c r="R351" s="62" t="inlineStr"/>
    </row>
    <row r="352">
      <c r="A352" s="180" t="n">
        <v>350</v>
      </c>
      <c r="B352" s="104" t="inlineStr">
        <is>
          <t>จากสูตรตำรับยาเม็ดฟู่ calcium effervescent tablet ประกอบด้วย calcium carbonate, citric acid, tartaric acid, sodium bicarbonate, PEG 6000, PVP K30 และ sodium saccharin สารคู่ใดทำหน้าที่เป็น effervescent base ที่ทำให้เกิดฟองฟู่ก๊าซคาร์บอนไดออกไซด์</t>
        </is>
      </c>
      <c r="C352" s="104" t="inlineStr"/>
      <c r="D352" s="104" t="inlineStr">
        <is>
          <t>Citric acid, sodium bicarbonate</t>
        </is>
      </c>
      <c r="E352" s="104" t="inlineStr">
        <is>
          <t>Citric acid, sodium benzoate</t>
        </is>
      </c>
      <c r="F352" s="104" t="inlineStr">
        <is>
          <t>Tartaric acid, PVP K30</t>
        </is>
      </c>
      <c r="G352" s="104" t="inlineStr">
        <is>
          <t>Tartaric acid, sodium saccharin</t>
        </is>
      </c>
      <c r="H352" s="104" t="inlineStr">
        <is>
          <t>Sodium saccharin, PVP K30</t>
        </is>
      </c>
      <c r="I352" s="62" t="n">
        <v>1</v>
      </c>
      <c r="J352" s="104" t="inlineStr">
        <is>
          <t>✅ คำตอบที่ถูกต้อง: ข้อ ก. Citric acid, sodium bicarbonate
🎯 ทำไมข้อนี้ถึงถูก: องค์ประกอบของ Effervescent base จะต้องประกอบด้วยกรดอินทรีย์ (เช่น Citric acid หรือ Tartaric acid) และเกลือคาร์บอเนตหรือไบคาร์บอเนต (เช่น Sodium bicarbonate) ซึ่งเมื่อสัมผัสกับน้ำจะทำปฏิกิริยากรด-เบส ให้ก๊าซคาร์บอนไดออกไซด์ (CO2) เกิดเป็นฟองฟู่ช่วยให้ยาละลายตัวได้อย่างรวดเร็ว
🔍 ข้ออื่นผิดเพราะอะไร:
• ข้อ ข.: ผิดเพราะ Sodium benzoate ทำหน้าที่เป็นสารกันเสียและสารหล่อลื่นที่ละลายน้ำได้ ไม่ใช่ carbonate source ที่ทำปฏิกิริยาเกิดแก๊ส
• ข้อ ค.: ผิดเพราะ PVP K30 ทำหน้าที่เป็น binder สารยึดเกาะ
• ข้อ ง.: ผิดเพราะ Sodium saccharin ทำหน้าที่เป็น sweetening agent สารให้ความหวาน
• ข้อ จ.: ผิดเพราะทั้งคู่ไม่มีบทบาทในการทำปฏิกิริยากรด-เบสสร้างฟองฟู่</t>
        </is>
      </c>
      <c r="K352" s="104" t="inlineStr"/>
      <c r="L352" s="104" t="inlineStr">
        <is>
          <t>Solid Dosage Forms</t>
        </is>
      </c>
      <c r="M352" s="104" t="inlineStr">
        <is>
          <t>Tablet Manufacturing</t>
        </is>
      </c>
      <c r="N352" s="62" t="inlineStr">
        <is>
          <t>Product</t>
        </is>
      </c>
      <c r="O352" s="104" t="inlineStr">
        <is>
          <t>[SOURCE: ข้อสอบจริง PLE CC1 (Product) วันที่ 2 ปี 2562 ข้อ 84]</t>
        </is>
      </c>
      <c r="P352" s="62" t="inlineStr">
        <is>
          <t>ข้อสอบเก่า</t>
        </is>
      </c>
      <c r="Q352" s="62" t="inlineStr">
        <is>
          <t>2562</t>
        </is>
      </c>
      <c r="R352" s="62" t="inlineStr"/>
    </row>
    <row r="353">
      <c r="A353" s="180" t="n">
        <v>351</v>
      </c>
      <c r="B353" s="104" t="inlineStr">
        <is>
          <t>ในตำรับยาเม็ดแตกตัวเร็วในช่องปาก deferiprone orally disintegrating tablets (ODT) ประกอบด้วย deferiprone, croscarmellose sodium, lactose, colloidal silicon dioxide, PVP K30 และ magnesium stearate สาร lactose ทำหน้าที่อะไรในตำรับ</t>
        </is>
      </c>
      <c r="C353" s="104" t="inlineStr"/>
      <c r="D353" s="104" t="inlineStr">
        <is>
          <t>Binder</t>
        </is>
      </c>
      <c r="E353" s="104" t="inlineStr">
        <is>
          <t>Lubricant</t>
        </is>
      </c>
      <c r="F353" s="104" t="inlineStr">
        <is>
          <t>Disintegrant</t>
        </is>
      </c>
      <c r="G353" s="104" t="inlineStr">
        <is>
          <t>Soluble diluents</t>
        </is>
      </c>
      <c r="H353" s="104" t="inlineStr">
        <is>
          <t>Sweetening agent</t>
        </is>
      </c>
      <c r="I353" s="62" t="n">
        <v>4</v>
      </c>
      <c r="J353" s="104" t="inlineStr">
        <is>
          <t>✅ คำตอบที่ถูกต้อง: ข้อ ง. Soluble diluents
🎯 ทำไมข้อนี้ถึงถูก: Lactose ทำหน้าที่เป็น Soluble diluent (สารเพิ่มปริมาณชนิดละลายน้ำได้) ซึ่งมีบทบาทสำคัญอย่างยิ่งในยาเม็ดแตกตัวเร็วในช่องปาก (ODT) เนื่องจากละลายน้ำได้เร็ว ให้รสชาติที่ดีและไม่ทิ้งความรู้สึกสากในช่องปากเมื่อเม็ดยาแตกตัว
🔍 ข้ออื่นผิดเพราะอะไร:
• ข้อ ก.: ผิดเพราะสารที่ทำหน้าที่เป็น binder ในตำรับนี้คือ PVP K30 (Povidone)
• ข้อ ข.: ผิดเพราะสารหล่อลื่น (lubricant) ในตำรับนี้คือ Magnesium stearate
• ข้อ ค.: ผิดเพราะสารช่วยแตกตัว (disintegrant) หลักในตำรับนี้คือ Croscarmellose sodium
• ข้อ จ.: ผิดเพราะแม้ lactose จะมีความหวานอ่อนๆ แต่หน้าที่หลักทางเภสัชกรรมคือ soluble filler/diluent หากต้องการ sweetening agent จะใช้สารให้ความหวานเข้มข้น เช่น sucralose หรือ aspartame</t>
        </is>
      </c>
      <c r="K353" s="104" t="inlineStr"/>
      <c r="L353" s="104" t="inlineStr">
        <is>
          <t>Solid Dosage Forms</t>
        </is>
      </c>
      <c r="M353" s="104" t="inlineStr">
        <is>
          <t>Tablet Manufacturing</t>
        </is>
      </c>
      <c r="N353" s="62" t="inlineStr">
        <is>
          <t>Product</t>
        </is>
      </c>
      <c r="O353" s="104" t="inlineStr">
        <is>
          <t>[SOURCE: ข้อสอบจริง PLE CC1 (Product) วันที่ 2 ปี 2562 ข้อ 107]</t>
        </is>
      </c>
      <c r="P353" s="62" t="inlineStr">
        <is>
          <t>ข้อสอบเก่า</t>
        </is>
      </c>
      <c r="Q353" s="62" t="inlineStr">
        <is>
          <t>2562</t>
        </is>
      </c>
      <c r="R353" s="62" t="inlineStr"/>
    </row>
    <row r="354">
      <c r="A354" s="180" t="n">
        <v>352</v>
      </c>
      <c r="B354" s="104" t="inlineStr">
        <is>
          <t>สารตัวใดในตำรับยาเม็ด deferiprone ODT ข้างต้น ที่ทำหน้าที่ทำให้เม็ดยาแตกตัวและกระจายตัวได้อย่างรวดเร็วภายในช่องปาก</t>
        </is>
      </c>
      <c r="C354" s="104" t="inlineStr"/>
      <c r="D354" s="104" t="inlineStr">
        <is>
          <t>Lactose</t>
        </is>
      </c>
      <c r="E354" s="104" t="inlineStr">
        <is>
          <t>PEG 8000</t>
        </is>
      </c>
      <c r="F354" s="104" t="inlineStr">
        <is>
          <t>PVP K30</t>
        </is>
      </c>
      <c r="G354" s="104" t="inlineStr">
        <is>
          <t>Colloidal silica dioxide</t>
        </is>
      </c>
      <c r="H354" s="104" t="inlineStr">
        <is>
          <t>Croscarmellose sodium</t>
        </is>
      </c>
      <c r="I354" s="62" t="n">
        <v>5</v>
      </c>
      <c r="J354" s="104" t="inlineStr">
        <is>
          <t>✅ คำตอบที่ถูกต้อง: ข้อ จ. Croscarmellose sodium
🎯 ทำไมข้อนี้ถึงถูก: Croscarmellose sodium เป็น Superdisintegrant ชนิด cross-linked sodium carboxymethylcellulose ที่มีคุณสมบัติการดูดซับน้ำและพองตัวอย่างรวดเร็ว (rapid swelling and wicking) ทำให้โครงสร้างเม็ดยาแตกตัวและกระจายตัวในน้ำลายได้ภายในเวลาไม่เกิน 30 วินาทีตามเกณฑ์ของ ODT
🔍 ข้ออื่นผิดเพราะอะไร:
• ข้อ ก.: ผิดเพราะ Lactose ทำหน้าที่เป็น soluble diluent แม้จะละลายน้ำได้แต่ไม่ได้ทำให้เกิดแรงผลักดันให้เม็ดยาแตกตัวอย่างรวดเร็วเหมือน superdisintegrant
• ข้อ ข.: ผิดเพราะ PEG 8000 เป็น hydrophilic lubricant หรือ binder
• ข้อ ค.: ผิดเพราะ PVP K30 ทำหน้าที่เป็น binder ยึดเหนี่ยวอนุภาคเข้าด้วยกัน
• ข้อ ง.: ผิดเพราะ Colloidal silicon dioxide ทำหน้าที่เป็น glidant ช่วยปรับปรุงการไหลของผงยา</t>
        </is>
      </c>
      <c r="K354" s="104" t="inlineStr"/>
      <c r="L354" s="104" t="inlineStr">
        <is>
          <t>Solid Dosage Forms</t>
        </is>
      </c>
      <c r="M354" s="104" t="inlineStr">
        <is>
          <t>Tablet Manufacturing</t>
        </is>
      </c>
      <c r="N354" s="62" t="inlineStr">
        <is>
          <t>Product</t>
        </is>
      </c>
      <c r="O354" s="104" t="inlineStr">
        <is>
          <t>[SOURCE: ข้อสอบจริง PLE CC1 (Product) วันที่ 2 ปี 2562 ข้อ 108]</t>
        </is>
      </c>
      <c r="P354" s="62" t="inlineStr">
        <is>
          <t>ข้อสอบเก่า</t>
        </is>
      </c>
      <c r="Q354" s="62" t="inlineStr">
        <is>
          <t>2562</t>
        </is>
      </c>
      <c r="R354" s="62" t="inlineStr"/>
    </row>
    <row r="355">
      <c r="A355" s="180" t="n">
        <v>353</v>
      </c>
      <c r="B355" s="104" t="inlineStr">
        <is>
          <t>หากตัดสาร PVP K30 ออกจากสูตรตำรับยาเม็ด deferiprone ODT จะส่งผลให้เกิดปัญหาใดต่อคุณภาพของเม็ดยามากที่สุด</t>
        </is>
      </c>
      <c r="C355" s="104" t="inlineStr"/>
      <c r="D355" s="104" t="inlineStr">
        <is>
          <t>Bioavailability มากขึ้น</t>
        </is>
      </c>
      <c r="E355" s="104" t="inlineStr">
        <is>
          <t>การละลายลดลง</t>
        </is>
      </c>
      <c r="F355" s="104" t="inlineStr">
        <is>
          <t>การแตกตัวลดลง</t>
        </is>
      </c>
      <c r="G355" s="104" t="inlineStr">
        <is>
          <t>ความแข็งลดลง</t>
        </is>
      </c>
      <c r="H355" s="104" t="inlineStr">
        <is>
          <t>ดูดความชื้นมากขึ้น</t>
        </is>
      </c>
      <c r="I355" s="62" t="n">
        <v>4</v>
      </c>
      <c r="J355" s="104" t="inlineStr">
        <is>
          <t>✅ คำตอบที่ถูกต้อง: ข้อ ง. ความแข็งลดลง
🎯 ทำไมข้อนี้ถึงถูก: PVP K30 (Povidone) ทำหน้าที่เป็น Binder (สารยึดเกาะ) ในสูตรตำรับ ช่วยสร้างพันธะยึดเหนี่ยวระหว่างอนุภาคผงยา หากไม่มี PVP K30 แกรนูลและเม็ดยาจะขาดแรงยึดเกาะ ส่งผลให้ความแข็งของเม็ดยาลดลงอย่างมาก (decreased hardness) เม็ดยาจะเปราะ กร่อน และแตกหักง่าย (increased friability) จนไม่สามารถคงรูปได้
🔍 ข้ออื่นผิดเพราะอะไร:
• ข้อ ก.: ผิดเพราะการขาด binder ไม่ได้ช่วยเพิ่มการดูดซึมยาอย่างมีนัยสำคัญ
• ข้อ ข.: ผิดเพราะ PVP เป็น hydrophilic polymer การตัดออกไม่ได้ทำให้การละลายของตัวยาลดลง
• ข้อ ค.: ผิดเพราะเมื่อไม่มี binder ยึดเกาะ เม็ดยาจะแตกตัวได้เร็วขึ้น ไม่ใช่แตกตัวลดลง
• ข้อ จ.: ผิดเพราะ PVP มีคุณสมบัติดูดความชื้น (hygroscopic) หากตัดออก ตัวตำรับจะดูดความชื้นลดลง ไม่ใช่มากขึ้น</t>
        </is>
      </c>
      <c r="K355" s="104" t="inlineStr"/>
      <c r="L355" s="104" t="inlineStr">
        <is>
          <t>Solid Dosage Forms</t>
        </is>
      </c>
      <c r="M355" s="104" t="inlineStr">
        <is>
          <t>Tablet Manufacturing</t>
        </is>
      </c>
      <c r="N355" s="62" t="inlineStr">
        <is>
          <t>Product</t>
        </is>
      </c>
      <c r="O355" s="104" t="inlineStr">
        <is>
          <t>[SOURCE: ข้อสอบจริง PLE CC1 (Product) วันที่ 2 ปี 2562 ข้อ 109]</t>
        </is>
      </c>
      <c r="P355" s="62" t="inlineStr">
        <is>
          <t>ข้อสอบเก่า</t>
        </is>
      </c>
      <c r="Q355" s="62" t="inlineStr">
        <is>
          <t>2562</t>
        </is>
      </c>
      <c r="R355" s="62" t="inlineStr"/>
    </row>
    <row r="356">
      <c r="A356" s="180" t="n">
        <v>354</v>
      </c>
      <c r="B356" s="104" t="inlineStr">
        <is>
          <t>ส่วนประกอบของสูตรเคลือบฟิล์มยาเม็ด Ferrous sulfate ข้อใดระบุหน้าที่ของสารช่วย (Excipients) ได้ถูกต้อง</t>
        </is>
      </c>
      <c r="C356" s="104" t="inlineStr"/>
      <c r="D356" s="104" t="inlineStr">
        <is>
          <t>Talcum ทำหน้าที่เป็นสารก่อฟิล์ม</t>
        </is>
      </c>
      <c r="E356" s="104" t="inlineStr">
        <is>
          <t>Ethyl alcohol ทำหน้าที่เป็น antioxidant</t>
        </is>
      </c>
      <c r="F356" s="104" t="inlineStr">
        <is>
          <t>Propylene glycol ทำหน้าที่เป็น plasticizer</t>
        </is>
      </c>
      <c r="G356" s="104" t="inlineStr">
        <is>
          <t>Titanium dioxide ทำหน้าที่เป็นสารก่อฟิล์ม</t>
        </is>
      </c>
      <c r="H356" s="104" t="inlineStr">
        <is>
          <t>Hydroxymethylpropyl cellulose ทำหน้าที่เป็นสารทึบแสง</t>
        </is>
      </c>
      <c r="I356" s="62" t="n">
        <v>3</v>
      </c>
      <c r="J356" s="104" t="inlineStr">
        <is>
          <t>✅ คำตอบที่ถูกต้อง: ข้อ ค. Propylene glycol ทำหน้าที่เป็น plasticizer
🎯 ทำไมข้อนี้ถึงถูก: Propylene glycol เป็นสาร plasticizer ที่มีโมเลกุลขนาดเล็ก แทรกตัวระหว่างสาย polymer chains เพื่อลดอุณหภูมิเปลี่ยนสภาพคล้ายแก้ว (glass transition temperature: Tg) เพิ่มความยืดหยุ่นและป้องกันการแตกร้าวของแผ่นฟิล์ม
🔍 ข้ออื่นผิดเพราะอะไร:
• ข้อ ก.: Talcum ทำหน้าที่เป็น anti-tacking agent / glidant เพื่อป้องกันไม่ให้เม็ดยาติดกันระหว่างกระบวนการพ่นเคลือบ ไม่ใช่ film former
• ข้อ ข.: Ethyl alcohol ทำหน้าที่เป็น solvent หรือ volatile vehicle ในการละลายสารก่อฟิล์มเพื่อให้ระเหยแห้งง่าย ไม่ใช่ antioxidant
• ข้อ ง.: Titanium dioxide ทำหน้าที่เป็น opacifying agent (สารทึบแสง) เพื่อปกป้องตัวยาจากการเสื่อมสลายด้วยแสง ไม่ใช่ film former
• ข้อ จ.: Hydroxymethylpropyl cellulose (HPMC) ทำหน้าที่หลักคือ film-forming polymer ไม่ใช่สารทึบแสง</t>
        </is>
      </c>
      <c r="K356" s="104" t="inlineStr"/>
      <c r="L356" s="104" t="inlineStr">
        <is>
          <t>Solid Dosage Forms</t>
        </is>
      </c>
      <c r="M356" s="104" t="inlineStr">
        <is>
          <t>Tablet Coating</t>
        </is>
      </c>
      <c r="N356" s="62" t="inlineStr">
        <is>
          <t>Product</t>
        </is>
      </c>
      <c r="O356" s="104" t="inlineStr">
        <is>
          <t>[SOURCE: ข้อสอบจริง PLE CC1 (Product) ปี 2561 ข้อ 4]</t>
        </is>
      </c>
      <c r="P356" s="62" t="inlineStr">
        <is>
          <t>ข้อสอบเก่า</t>
        </is>
      </c>
      <c r="Q356" s="62" t="inlineStr">
        <is>
          <t>2561</t>
        </is>
      </c>
      <c r="R356" s="62" t="inlineStr"/>
    </row>
    <row r="357">
      <c r="A357" s="180" t="n">
        <v>355</v>
      </c>
      <c r="B357" s="104" t="inlineStr">
        <is>
          <t>จากสูตรตำรับตัวอย่าง: Isotretinoin 20 mg, Hydrogenated vegetable oil 64 mg, White wax 18 mg, Disodium edetate 0.6 mg, BHA 0.032 mg, Soy bean oil 180 mg, เปลือกแคปซูลประกอบด้วย Gelatin, glycerin, methyl and propyl paraben, และระบบสี FD&amp;C Red No. 3, FD&amp;C Blue No. 1, titanium dioxide ดังภาพ สูตรตำรับนี้จัดเป็นรูปแบบยาใด</t>
        </is>
      </c>
      <c r="C357" s="104" t="inlineStr">
        <is>
          <t>cc1_product/image105.png</t>
        </is>
      </c>
      <c r="D357" s="104" t="inlineStr">
        <is>
          <t>Cream</t>
        </is>
      </c>
      <c r="E357" s="104" t="inlineStr">
        <is>
          <t>Ointment</t>
        </is>
      </c>
      <c r="F357" s="104" t="inlineStr">
        <is>
          <t>Enteric capsule</t>
        </is>
      </c>
      <c r="G357" s="104" t="inlineStr">
        <is>
          <t>Hard gelatin capsule</t>
        </is>
      </c>
      <c r="H357" s="104" t="inlineStr">
        <is>
          <t>Soft gelatin capsule</t>
        </is>
      </c>
      <c r="I357" s="62" t="n">
        <v>5</v>
      </c>
      <c r="J357" s="104" t="inlineStr">
        <is>
          <t>✅ คำตอบที่ถูกต้อง: ข้อ จ. Soft gelatin capsule
🎯 ทำไมข้อนี้ถึงถูก: สูตรตำรับระบุเปลือกประกอบด้วย Gelatin และ Glycerin ซึ่งเป็น plasticizer จำเพาะสำหรับผลิตเปลือกแคปซูลเจลาตินนิ่ม (Soft gelatin capsule shell) บรรจุสารกึ่งแข็ง/น้ำมันภายใน ได้แก่ Soybean oil, Hydrogenated vegetable oil, White wax, สารต้านออกซิเดชัน และ Isotretinoin 20 mg ซึ่งตรงกับสูตรมาตรฐานของ Roaccutane Soft Gelatin Capsules
🔍 ข้ออื่นผิดเพราะอะไร:
• ข้อ ก.: Cream เป็นยาเตรียมกึ่งแข็งชนิดอิมัลชัน (O/W หรือ W/O) ไม่มีโครงสร้างเปลือกเจลาตินห่อหุ้ม
• ข้อ ข.: Ointment เป็นยาเตรียมกึ่งแข็งที่มีไขมันเป็นเบส ไม่มีการใช้เจลาตินและกลีเซอรีนเป็นเปลือกห่อหุ้มแบบแคปซูล
• ข้อ ค.: Enteric capsule เป็นแคปซูลที่เคลือบสารต้านกรดกระเพาะอาหาร (enteric polymers) ซึ่งสูตรนี้ไม่มีโพลีเมอร์กลุ่มดังกล่าว
• ข้อ ง.: Hard gelatin capsule เปลือกแข็งมีปริมาณ plasticizer ต่ำมาก และโดยทั่วไปออกแบบมาเพื่อบรรจุผงยาหรือแกรนูลแห้ง</t>
        </is>
      </c>
      <c r="K357" s="104" t="inlineStr"/>
      <c r="L357" s="104" t="inlineStr">
        <is>
          <t>Solid Dosage Forms</t>
        </is>
      </c>
      <c r="M357" s="104" t="inlineStr">
        <is>
          <t>Hard &amp; Soft Gelatin Capsules</t>
        </is>
      </c>
      <c r="N357" s="62" t="inlineStr">
        <is>
          <t>Product</t>
        </is>
      </c>
      <c r="O357" s="104" t="inlineStr">
        <is>
          <t>[SOURCE: ข้อสอบจริง PLE CC1 (Product) ปี 2561 ข้อ 16] [RECONSTRUCTED: ปรับแต่งและเติมเต็มบริบทโจทย์เพื่อความสมบูรณ์ - สูตรระบุ Gelatin และ Glycerin ชัดเจนเป็น Soft gelatin capsule shell]</t>
        </is>
      </c>
      <c r="P357" s="62" t="inlineStr">
        <is>
          <t>ข้อสอบเก่า</t>
        </is>
      </c>
      <c r="Q357" s="62" t="inlineStr">
        <is>
          <t>2561</t>
        </is>
      </c>
      <c r="R357" s="62" t="inlineStr"/>
    </row>
    <row r="358">
      <c r="A358" s="180" t="n">
        <v>356</v>
      </c>
      <c r="B358" s="104" t="inlineStr">
        <is>
          <t>จากสูตรตำรับ Isotretinoin Soft Gelatin Capsules ข้างต้น Soy bean oil (180 mg) ทำหน้าที่หลักในข้อใดของตำรับ</t>
        </is>
      </c>
      <c r="C358" s="104" t="inlineStr"/>
      <c r="D358" s="104" t="inlineStr">
        <is>
          <t>Oily vehicle หรือ Filler</t>
        </is>
      </c>
      <c r="E358" s="104" t="inlineStr">
        <is>
          <t>Plasticizer</t>
        </is>
      </c>
      <c r="F358" s="104" t="inlineStr">
        <is>
          <t>Stabilizer</t>
        </is>
      </c>
      <c r="G358" s="104" t="inlineStr">
        <is>
          <t>Stiffening agent</t>
        </is>
      </c>
      <c r="H358" s="104" t="inlineStr">
        <is>
          <t>Film former</t>
        </is>
      </c>
      <c r="I358" s="62" t="n">
        <v>1</v>
      </c>
      <c r="J358" s="104" t="inlineStr">
        <is>
          <t>✅ คำตอบที่ถูกต้อง: ข้อ ก. Oily vehicle หรือ Filler
🎯 ทำไมข้อนี้ถึงถูก: Soy bean oil เป็นน้ำมันพืชที่มีสัดส่วนสูงสุดในตำรับ (180 mg จากน้ำหนัก fill ทั้งหมดประมาณ 282 mg) ทำหน้าที่เป็น Oily liquid vehicle หรือ Lipid filler เพื่อเป็นตัวทำละลายและสารแขวนตะกอนของตัวยา Isotretinoin
🔍 ข้ออื่นผิดเพราะอะไร:
• ข้อ ข.: Plasticizer ในตำรับนี้คือ Glycerin ซึ่งอยู่ในส่วนของเปลือกแคปซูลเจลาตินเพื่อเพิ่มความยืดหยุ่น ไม่ใช่หน้าที่ของ soybean oil
• ข้อ ค.: Stabilizer หรือสารเพิ่มความคงตัวทางเคมีในตำรับนี้คือ BHA (antioxidant) และ Disodium edetate (chelating agent)
• ข้อ ง.: Stiffening agent ในตำรับนี้คือ White wax และ Hydrogenated vegetable oil ซึ่งช่วยปรับความคงรูปของส่วนบรรจุภายใน
• ข้อ จ.: Film former ในตำรับนี้คือ Gelatin ซึ่งทำหน้าที่สร้างโครงร่างฟิล์มของเปลือกแคปซูล</t>
        </is>
      </c>
      <c r="K358" s="104" t="inlineStr"/>
      <c r="L358" s="104" t="inlineStr">
        <is>
          <t>Solid Dosage Forms</t>
        </is>
      </c>
      <c r="M358" s="104" t="inlineStr">
        <is>
          <t>Hard &amp; Soft Gelatin Capsules</t>
        </is>
      </c>
      <c r="N358" s="62" t="inlineStr">
        <is>
          <t>Product</t>
        </is>
      </c>
      <c r="O358" s="104" t="inlineStr">
        <is>
          <t>[SOURCE: ข้อสอบจริง PLE CC1 (Product) ปี 2561 ข้อ 17] [RECONSTRUCTED: ปรับแต่งและเติมเต็มบริบทโจทย์เพื่อความสมบูรณ์]</t>
        </is>
      </c>
      <c r="P358" s="62" t="inlineStr">
        <is>
          <t>ข้อสอบเก่า</t>
        </is>
      </c>
      <c r="Q358" s="62" t="inlineStr">
        <is>
          <t>2561</t>
        </is>
      </c>
      <c r="R358" s="62" t="inlineStr"/>
    </row>
    <row r="359">
      <c r="A359" s="180" t="n">
        <v>357</v>
      </c>
      <c r="B359" s="104" t="inlineStr">
        <is>
          <t>สารโพลีเมอร์ในข้อใดทำหน้าที่เป็นสารเคลือบลำไส้ (Enteric coating polymer) เพื่อป้องกันไม่ให้ยาละลายในกรดกระเพาะอาหารแต่ละลายได้ดีในลำไส้เล็ก</t>
        </is>
      </c>
      <c r="C359" s="104" t="inlineStr"/>
      <c r="D359" s="104" t="inlineStr">
        <is>
          <t>Hydroxypropyl cellulose (HPC)</t>
        </is>
      </c>
      <c r="E359" s="104" t="inlineStr">
        <is>
          <t>Ethyl cellulose (EC)</t>
        </is>
      </c>
      <c r="F359" s="104" t="inlineStr">
        <is>
          <t>Methylcellulose (MC)</t>
        </is>
      </c>
      <c r="G359" s="104" t="inlineStr">
        <is>
          <t>Hydroxypropyl methylcellulose (HPMC)</t>
        </is>
      </c>
      <c r="H359" s="104" t="inlineStr">
        <is>
          <t>Methacrylic acid copolymer</t>
        </is>
      </c>
      <c r="I359" s="62" t="n">
        <v>5</v>
      </c>
      <c r="J359" s="104" t="inlineStr">
        <is>
          <t>✅ คำตอบที่ถูกต้อง: ข้อ จ. Methacrylic acid copolymer
🎯 ทำไมข้อนี้ถึงถูก: Methacrylic acid copolymer (เช่น Eudragit L100, Eudragit S100) มีหมู่ carboxylic acid อิสระซึ่งไม่แตกตัวและไม่ละลายในสภาวะกรดของกระเพาะอาหาร (pH &lt; 5.5) แต่จะเกิด ionize ละลายได้ดีในทางเดินอาหารส่วนที่มีค่า pH สูงขึ้นตามมาตรฐาน enteric coat
🔍 ข้ออื่นผิดเพราะอะไร:
• ข้อ ก.: Hydroxypropyl cellulose (HPC) เป็นโพลีเมอร์ที่ละลายน้ำได้ในทุกช่วง pH นิยมใช้เป็น tablet binder หรือ film former ทั่วไป
• ข้อ ข.: Ethyl cellulose (EC) เป็น hydrophobic polymer ที่ไม่ละลายน้ำในทุกช่วง pH นิยมใช้เป็น sustained-release coating
• ข้อ ค.: Methylcellulose (MC) เป็นโพลีเมอร์ที่ละลายน้ำได้ดีในน้ำเย็น นิยมใช้เป็นสารเพิ่มความหนืดและสารยึดเกาะ
• ข้อ ง.: Hydroxypropyl methylcellulose (HPMC) เป็น water-soluble polymer ละลายได้ในทุกช่วง pH ใช้เคลือบฟิล์มธรรมดา (immediate release)</t>
        </is>
      </c>
      <c r="K359" s="104" t="inlineStr"/>
      <c r="L359" s="104" t="inlineStr">
        <is>
          <t>Solid Dosage Forms</t>
        </is>
      </c>
      <c r="M359" s="104" t="inlineStr">
        <is>
          <t>Tablet Coating</t>
        </is>
      </c>
      <c r="N359" s="62" t="inlineStr">
        <is>
          <t>Product</t>
        </is>
      </c>
      <c r="O359" s="104" t="inlineStr">
        <is>
          <t>[SOURCE: ข้อสอบจริง PLE CC1 (Product) ปี 2561 ข้อ 25]</t>
        </is>
      </c>
      <c r="P359" s="62" t="inlineStr">
        <is>
          <t>ข้อสอบเก่า</t>
        </is>
      </c>
      <c r="Q359" s="62" t="inlineStr">
        <is>
          <t>2561</t>
        </is>
      </c>
      <c r="R359" s="62" t="inlineStr"/>
    </row>
    <row r="360">
      <c r="A360" s="180" t="n">
        <v>358</v>
      </c>
      <c r="B360" s="104" t="inlineStr">
        <is>
          <t>จากภาพหน้าตัดของ Omeprazole enteric pellet ส่วนประกอบชั้นที่ 1 (แกนกลางในสุด), ชั้นที่ 2 (ชั้นกลาง) และชั้นที่ 3 (ชั้นนอกสุด) คือส่วนประกอบใดตามลำดับ</t>
        </is>
      </c>
      <c r="C360" s="104" t="inlineStr">
        <is>
          <t>cc1_product/image106.png</t>
        </is>
      </c>
      <c r="D360" s="104" t="inlineStr">
        <is>
          <t>Omeprazole / Methacrylic acid copolymer / HPMC</t>
        </is>
      </c>
      <c r="E360" s="104" t="inlineStr">
        <is>
          <t>HPMC / Omeprazole / Methacrylic acid copolymer</t>
        </is>
      </c>
      <c r="F360" s="104" t="inlineStr">
        <is>
          <t>Methacrylic acid copolymer / HPMC / Omeprazole</t>
        </is>
      </c>
      <c r="G360" s="104" t="inlineStr">
        <is>
          <t>Omeprazole core / HPMC subcoat / Methacrylic acid enteric coat</t>
        </is>
      </c>
      <c r="H360" s="104" t="inlineStr">
        <is>
          <t>HPMC / Methacrylic acid copolymer / Omeprazole core</t>
        </is>
      </c>
      <c r="I360" s="62" t="n">
        <v>4</v>
      </c>
      <c r="J360" s="104" t="inlineStr">
        <is>
          <t>✅ คำตอบที่ถูกต้อง: ข้อ ง. Omeprazole core / HPMC subcoat / Methacrylic acid enteric coat
🎯 ทำไมข้อนี้ถึงถูก: Omeprazole ไวต่อกรดมาก จึงต้องออกแบบ pellet เป็น 3 ชั้น: ชั้น 1 ในสุดคือ Core บรรจุ Omeprazole ผสมสารด่าง, ชั้น 2 คือ Subcoating/Separating layer (HPMC) เพื่อกั้นไม่ให้ตัวยาสัมผัสกับกรดจากชั้นเคลือบลำไส้, และชั้น 3 นอกสุดคือ Enteric coat (Methacrylic acid copolymer) ป้องกันกรดกระเพาะอาหาร
🔍 ข้ออื่นผิดเพราะอะไร:
• ข้อ ก.: เรียงลำดับผิด โดยนำสารเคลือบลำไส้ Methacrylic acid มาอยู่ชั้นกลาง ซึ่งจะสัมผัสและทำลายตัวยา Omeprazole โดยตรง
• ข้อ ข.: นำ HPMC ไปเป็นแกนกลางและนำตัวยาไปอยู่ชั้นนอก ซึ่งผิดหลักการป้องกันการเสื่อมสลายของตัวยา
• ข้อ ค.: นำสารเคลือบลำไส้ไปไว้ชั้นแกนกลางในสุด ซึ่งไม่สามารถทำหน้าที่ป้องกันน้ำย่อยจากภายนอกได้
• ข้อ จ.: สลับลำดับชั้นของตัวยาและสารเคลือบ ทำให้ระบบนำส่งยาไม่สามารถทำงานป้องกันกรดได้จริง</t>
        </is>
      </c>
      <c r="K360" s="104" t="inlineStr"/>
      <c r="L360" s="104" t="inlineStr">
        <is>
          <t>Solid Dosage Forms</t>
        </is>
      </c>
      <c r="M360" s="104" t="inlineStr">
        <is>
          <t>Tablet Coating</t>
        </is>
      </c>
      <c r="N360" s="62" t="inlineStr">
        <is>
          <t>Product</t>
        </is>
      </c>
      <c r="O360" s="104" t="inlineStr">
        <is>
          <t>[SOURCE: ข้อสอบจริง PLE CC1 (Product) ปี 2561 ข้อ 26]</t>
        </is>
      </c>
      <c r="P360" s="62" t="inlineStr">
        <is>
          <t>ข้อสอบเก่า</t>
        </is>
      </c>
      <c r="Q360" s="62" t="inlineStr">
        <is>
          <t>2561</t>
        </is>
      </c>
      <c r="R360" s="62" t="inlineStr"/>
    </row>
    <row r="361">
      <c r="A361" s="180" t="n">
        <v>359</v>
      </c>
      <c r="B361" s="104" t="inlineStr">
        <is>
          <t>ยา Donepezil ขนาด 5 mg มีคุณสมบัติการไหลที่ดีเยี่ยม (good flowability) แต่ไวต่อความชื้นและเกิดปฏิกิริยา hydrolysis ได้ง่ายในสารละลายด่างและกลาง กระบวนการเตรียมยาเม็ดที่เหมาะสมที่สุดคือวิธีใด</t>
        </is>
      </c>
      <c r="C361" s="104" t="inlineStr"/>
      <c r="D361" s="104" t="inlineStr">
        <is>
          <t>Dry granulation โดยใช้สารละลายแป้งเปียก</t>
        </is>
      </c>
      <c r="E361" s="104" t="inlineStr">
        <is>
          <t>Wet granulation โดยใช้น้ำบริสุทธิ์</t>
        </is>
      </c>
      <c r="F361" s="104" t="inlineStr">
        <is>
          <t>Wet granulation ใช้ starch paste binder</t>
        </is>
      </c>
      <c r="G361" s="104" t="inlineStr">
        <is>
          <t>Wet or dry granulation with starch paste binder</t>
        </is>
      </c>
      <c r="H361" s="104" t="inlineStr">
        <is>
          <t>Direct compression หรือ Dry granulation with dry binder</t>
        </is>
      </c>
      <c r="I361" s="62" t="n">
        <v>5</v>
      </c>
      <c r="J361" s="104" t="inlineStr">
        <is>
          <t>✅ คำตอบที่ถูกต้อง: ข้อ จ. Direct compression หรือ Dry granulation with dry binder
🎯 ทำไมข้อนี้ถึงถูก: เนื่องจากตัวยาสำคัญมีความไวต่อความชื้นและเกิด hydrolysis ได้ง่าย และมีคุณสมบัติการไหลที่ดี จึงควรใช้วิธี Direct compression หรือ Dry granulation โดยใช้สารยึดเกาะชนิดแห้ง (dry binder) เพื่อหลีกเลี่ยงการสัมผัสกับน้ำและความร้อนในกระบวนการผลิต
🔍 ข้ออื่นผิดเพราะอะไร:
• ข้อ ก.: Dry granulation ต้องใช้ dry binder เช่น MCC เท่านั้น ไม่สามารถใช้สารละลายแป้งเปียก (starch paste) ซึ่งมีความชื้นได้
• ข้อ ข.: Wet granulation ใช้น้ำบริสุทธิ์เป็นตัวทำละลาย ซึ่งจะเร่งปฏิกิริยา hydrolysis ทำให้ยา Donepezil สลายตัว
• ข้อ ค.: การใช้ starch paste binder เป็นกระบวนการ wet granulation ซึ่งนำน้ำและความชื้นเข้าสู่สูตรตำรับโดยตรง
• ข้อ ง.: การนำ starch paste เข้าไปใช้ในกระบวนการ dry granulation ขัดต่อหลักการทางเทคโนโลยีเภสัชกรรม</t>
        </is>
      </c>
      <c r="K361" s="104" t="inlineStr"/>
      <c r="L361" s="104" t="inlineStr">
        <is>
          <t>Solid Dosage Forms</t>
        </is>
      </c>
      <c r="M361" s="104" t="inlineStr">
        <is>
          <t>Tablet Manufacturing</t>
        </is>
      </c>
      <c r="N361" s="62" t="inlineStr">
        <is>
          <t>Product</t>
        </is>
      </c>
      <c r="O361" s="104" t="inlineStr">
        <is>
          <t>[SOURCE: ข้อสอบจริง PLE CC1 (Product) ปี 2561 ข้อ 30]</t>
        </is>
      </c>
      <c r="P361" s="62" t="inlineStr">
        <is>
          <t>ข้อสอบเก่า</t>
        </is>
      </c>
      <c r="Q361" s="62" t="inlineStr">
        <is>
          <t>2561</t>
        </is>
      </c>
      <c r="R361" s="62" t="inlineStr"/>
    </row>
    <row r="362">
      <c r="A362" s="180" t="n">
        <v>360</v>
      </c>
      <c r="B362" s="104" t="inlineStr">
        <is>
          <t>สาร Polyethylene glycol 4000 (PEG 4000) ในสูตรตำรับการเคลือบฟิล์มยาเม็ด (Film coating) ทำหน้าที่หลักในข้อใด</t>
        </is>
      </c>
      <c r="C362" s="104" t="inlineStr"/>
      <c r="D362" s="104" t="inlineStr">
        <is>
          <t>Plasticizer</t>
        </is>
      </c>
      <c r="E362" s="104" t="inlineStr">
        <is>
          <t>Cosolvent</t>
        </is>
      </c>
      <c r="F362" s="104" t="inlineStr">
        <is>
          <t>Opacifying agent</t>
        </is>
      </c>
      <c r="G362" s="104" t="inlineStr">
        <is>
          <t>Emulsifying agent</t>
        </is>
      </c>
      <c r="H362" s="104" t="inlineStr">
        <is>
          <t>Primary film former</t>
        </is>
      </c>
      <c r="I362" s="62" t="n">
        <v>1</v>
      </c>
      <c r="J362" s="104" t="inlineStr">
        <is>
          <t>✅ คำตอบที่ถูกต้อง: ข้อ ก. Plasticizer
🎯 ทำไมข้อนี้ถึงถูก: PEG 4000 ทำหน้าที่เป็น Plasticizer ในสูตรเคลือบฟิล์ม ช่วยลดอุณหภูมิการเปลี่ยนสถานะคล้ายแก้ว (Tg) ของโพลีเมอร์ เพิ่มความยืดหยุ่น ลดความเปราะแตก (brittleness) และป้องกันการเกิดข้อบกพร่องของฟิล์ม เช่น cracking หรือ peeling
🔍 ข้ออื่นผิดเพราะอะไร:
• ข้อ ข.: Cosolvent เป็นตัวทำละลายร่วมที่เป็นของเหลว เช่น Ethanol, Propylene glycol เพื่อช่วยละลายสาร
• ข้อ ค.: Opacifying agent สารทึบแสงเพื่อป้องกันแสง เช่น Titanium dioxide ซึ่งเป็นผงสีขาวอนินทรีย์
• ข้อ ง.: Emulsifying agent สารลดแรงตึงผิวช่วยประสานสองวัฏภาค ไม่ใช่หน้าที่หลักของ PEG ในน้ำยาเคลือบฟิล์ม
• ข้อ จ.: Primary film former สารก่อฟิล์มหลักมักเป็น cellulose derivatives เช่น HPMC, HPC หรือ Methacrylic acid copolymers</t>
        </is>
      </c>
      <c r="K362" s="104" t="inlineStr"/>
      <c r="L362" s="104" t="inlineStr">
        <is>
          <t>Solid Dosage Forms</t>
        </is>
      </c>
      <c r="M362" s="104" t="inlineStr">
        <is>
          <t>Tablet Coating</t>
        </is>
      </c>
      <c r="N362" s="62" t="inlineStr">
        <is>
          <t>Product</t>
        </is>
      </c>
      <c r="O362" s="104" t="inlineStr">
        <is>
          <t>[SOURCE: ข้อสอบจริง PLE CC1 (Product) ปี 2561 ข้อ 49]</t>
        </is>
      </c>
      <c r="P362" s="62" t="inlineStr">
        <is>
          <t>ข้อสอบเก่า</t>
        </is>
      </c>
      <c r="Q362" s="62" t="inlineStr">
        <is>
          <t>2561</t>
        </is>
      </c>
      <c r="R362" s="62" t="inlineStr"/>
    </row>
    <row r="363">
      <c r="A363" s="180" t="n">
        <v>361</v>
      </c>
      <c r="B363" s="104" t="inlineStr">
        <is>
          <t>ยา Phenytoin sodium capsules ซึ่งเป็นยาเตรียมรูปแบบแข็งชนิดรับประทานทั่วไป ในการควบคุมคุณภาพประจำรุ่น (Routine QC batch release) หัวข้อใดไม่จำเป็นต้องทำการทดสอบในทุกรุ่นผลิต</t>
        </is>
      </c>
      <c r="C363" s="104" t="inlineStr"/>
      <c r="D363" s="104" t="inlineStr">
        <is>
          <t>Microbial limit test ในทุกรุ่นผลิต</t>
        </is>
      </c>
      <c r="E363" s="104" t="inlineStr">
        <is>
          <t>Dissolution test</t>
        </is>
      </c>
      <c r="F363" s="104" t="inlineStr">
        <is>
          <t>Uniformity of dosage units</t>
        </is>
      </c>
      <c r="G363" s="104" t="inlineStr">
        <is>
          <t>Assay of active ingredient</t>
        </is>
      </c>
      <c r="H363" s="104" t="inlineStr">
        <is>
          <t>Identification test</t>
        </is>
      </c>
      <c r="I363" s="62" t="n">
        <v>1</v>
      </c>
      <c r="J363" s="104" t="inlineStr">
        <is>
          <t>✅ คำตอบที่ถูกต้อง: ข้อ ก. Microbial limit test ในทุกรุ่นผลิต
🎯 ทำไมข้อนี้ถึงถูก: ยา Phenytoin capsules เป็นยาเตรียมชนิดรับประทานรูปแบบแห้ง (dry oral solid dosage form) ที่มีค่าวอเตอร์แอคติวิตี (water activity: Aw) ต่ำมาก เชื้อจุลินทรีย์ไม่สามารถเจริญได้ ตามแนวทาง ICH Q6A จึงสามารถทำการทดสอบ Microbial limit test แบบสุ่มตรวจเป็นระยะ (periodic/skip-lot testing) โดยไม่จำเป็นต้องทดสอบปล่อยผ่านทุกรุ่นผลิต
🔍 ข้ออื่นผิดเพราะอะไร:
• ข้อ ข.: Dissolution test เป็นการทดสอบคุณลักษณะการปลดปล่อยยาที่จำเป็นต้องทดสอบในทุกรุ่นผลิตสำหรับยาแคปซูล
• ข้อ ค.: Uniformity of dosage units เป็นหัวข้อบังคับเพื่อประกันความสม่ำเสมอของขนาดยาในทุก batch การผลิต
• ข้อ ง.: Assay of active ingredient เป็นหัวข้อบังคับหลักในการตรวจหาปริมาณตัวยาสำคัญในทุกรุ่นผลิต
• ข้อ จ.: Identification test เป็นการทดสอบเอกลักษณ์เพื่อยืนยันชนิดของตัวยาสำคัญที่ต้องทำในทุกรุ่นผลิต</t>
        </is>
      </c>
      <c r="K363" s="104" t="inlineStr"/>
      <c r="L363" s="104" t="inlineStr">
        <is>
          <t>Solid Dosage Forms</t>
        </is>
      </c>
      <c r="M363" s="104" t="inlineStr">
        <is>
          <t>Hard &amp; Soft Gelatin Capsules</t>
        </is>
      </c>
      <c r="N363" s="62" t="inlineStr">
        <is>
          <t>Product</t>
        </is>
      </c>
      <c r="O363" s="104" t="inlineStr">
        <is>
          <t>[SOURCE: ข้อสอบจริง PLE CC1 (Product) ปี 2561 ข้อ 53]</t>
        </is>
      </c>
      <c r="P363" s="62" t="inlineStr">
        <is>
          <t>ข้อสอบเก่า</t>
        </is>
      </c>
      <c r="Q363" s="62" t="inlineStr">
        <is>
          <t>2561</t>
        </is>
      </c>
      <c r="R363" s="62" t="inlineStr"/>
    </row>
    <row r="364">
      <c r="A364" s="180" t="n">
        <v>362</v>
      </c>
      <c r="B364" s="104" t="inlineStr">
        <is>
          <t>สารช่วยในกลุ่มใดไม่จำเป็นต้องใส่ในสารตัวยาของเหลวหรือกึ่งแข็งที่บรรจุภายในแคปซูลเจลาตินนิ่ม (Soft gelatin capsule fill)</t>
        </is>
      </c>
      <c r="C364" s="104" t="inlineStr"/>
      <c r="D364" s="104" t="inlineStr">
        <is>
          <t>Glidant</t>
        </is>
      </c>
      <c r="E364" s="104" t="inlineStr">
        <is>
          <t>Antioxidant</t>
        </is>
      </c>
      <c r="F364" s="104" t="inlineStr">
        <is>
          <t>Suspending agent</t>
        </is>
      </c>
      <c r="G364" s="104" t="inlineStr">
        <is>
          <t>Solubilizing agent</t>
        </is>
      </c>
      <c r="H364" s="104" t="inlineStr">
        <is>
          <t>Cosolvent</t>
        </is>
      </c>
      <c r="I364" s="62" t="n">
        <v>1</v>
      </c>
      <c r="J364" s="104" t="inlineStr">
        <is>
          <t>✅ คำตอบที่ถูกต้อง: ข้อ ก. Glidant
🎯 ทำไมข้อนี้ถึงถูก: Glidant (สารเพิ่มการไหล เช่น Colloidal silicon dioxide, Talcum) มีหน้าที่ลดแรงเสียดทานระหว่างอนุภาคผงแห้งเพื่อช่วยให้ผงยาไหลลงเบ้าตอกหรือปลอกแคปซูลแข็งได้ดี แต่เนื้อยาใน Soft gelatin capsules มีสถานะเป็นของเหลว (liquid solution) หรือสารกึ่งแข็ง (suspension/paste) ซึ่งอาศัยระบบการปั๊มของเหลว จึงไม่มีกระบวนการไหลของผงและไม่จำเป็นต้องใช้ glidant
🔍 ข้ออื่นผิดเพราะอะไร:
• ข้อ ข.: Antioxidant มีความจำเป็นอย่างยิ่งในสูตรแคปซูลนิ่มที่มีน้ำมันพืชเป็น vehicle เพื่อป้องกันการหืนและการเกิด oxidation
• ข้อ ค.: Suspending agent เช่น Hydrogenated vegetable oil, Beeswax จำเป็นสำหรับสูตรแขวนตะกอนเพื่อป้องกันการตกตะกอนนอนก้น
• ข้อ ง.: Solubilizing agent เช่น Surfactants จำเป็นในการช่วยละลายตัวยาสำคัญในกระสายยาน้ำมันหรือของเหลวชอบน้ำ
• ข้อ จ.: Cosolvent เช่น PEG, Glycerin, Alcohol ใช้ช่วยเพิ่มการละลายของตัวยาสำคัญในของเหลวบรรจุภายใน</t>
        </is>
      </c>
      <c r="K364" s="104" t="inlineStr"/>
      <c r="L364" s="104" t="inlineStr">
        <is>
          <t>Solid Dosage Forms</t>
        </is>
      </c>
      <c r="M364" s="104" t="inlineStr">
        <is>
          <t>Hard &amp; Soft Gelatin Capsules</t>
        </is>
      </c>
      <c r="N364" s="62" t="inlineStr">
        <is>
          <t>Product</t>
        </is>
      </c>
      <c r="O364" s="104" t="inlineStr">
        <is>
          <t>[SOURCE: ข้อสอบจริง PLE CC1 (Product) ปี 2561 ข้อ 54]</t>
        </is>
      </c>
      <c r="P364" s="62" t="inlineStr">
        <is>
          <t>ข้อสอบเก่า</t>
        </is>
      </c>
      <c r="Q364" s="62" t="inlineStr">
        <is>
          <t>2561</t>
        </is>
      </c>
      <c r="R364" s="62" t="inlineStr"/>
    </row>
    <row r="365">
      <c r="A365" s="180" t="n">
        <v>363</v>
      </c>
      <c r="B365" s="104" t="inlineStr">
        <is>
          <t>หากผู้ป่วยนำยาเม็ดเคลือบน้ำตาล Dextromethorphan กลับมาที่ร้านยาเนื่องจากพบว่าผิวเม็ดยามีจุดสีด่างและสีกระจายตัวไม่สม่ำเสมอ (Mottling) ข้อใดกล่าวถึงสาเหตุและแนวทางแก้ไขปัญหาดังกล่าวได้ถูกต้อง</t>
        </is>
      </c>
      <c r="C365" s="104" t="inlineStr"/>
      <c r="D365" s="104" t="inlineStr">
        <is>
          <t>ปัญหานี้เรียกว่า Chipping เกิดจากความหนืดของน้ำเชื่อมเคลือบต่ำเกินไป</t>
        </is>
      </c>
      <c r="E365" s="104" t="inlineStr">
        <is>
          <t>การเลือกใช้สีที่ไม่ละลายน้ำ (Insoluble color lakes) ในขั้นตอนเคลือบสีสามารถลดปัญหาสีย้ายที่ (color migration) ได้ดี</t>
        </is>
      </c>
      <c r="F365" s="104" t="inlineStr">
        <is>
          <t>การใช้สีที่ละลายน้ำได้ดีในปริมาณมากช่วยลดปัญหาสีด่างได้อย่างมีประสิทธิภาพ</t>
        </is>
      </c>
      <c r="G365" s="104" t="inlineStr">
        <is>
          <t>การเคลือบสีต้องผสมร่วมกับ Carnauba wax ในขั้นตอน Subcoating</t>
        </is>
      </c>
      <c r="H365" s="104" t="inlineStr">
        <is>
          <t>ปัญหานี้เกิดจากการเคลือบสีผิดพลาดในขั้นตอน Sealing coat</t>
        </is>
      </c>
      <c r="I365" s="62" t="n">
        <v>2</v>
      </c>
      <c r="J365" s="104" t="inlineStr">
        <is>
          <t>✅ คำตอบที่ถูกต้อง: ข้อ ข. การเลือกใช้สีที่ไม่ละลายน้ำ (Insoluble color lakes) ในขั้นตอนเคลือบสีสามารถลดปัญหาสีย้ายที่ (color migration) ได้ดี
🎯 ทำไมข้อนี้ถึงถูก: ปัญหาสีด่าง (Mottling) บนผิวเม็ดยาเคลือบน้ำตาลเกิดจากปรากฏการณ์ Color migration ของสีที่ละลายน้ำได้ดี (Water-soluble dyes) ซึ่งแพร่ออกมาพร้อมกับการระเหยของน้ำในระหว่างการเป่าแห้ง การแก้ไขที่มีประสิทธิภาพสูงสุดคือการเปลี่ยนมาใช้สีที่ไม่ละลายน้ำในรูปของ Insoluble aluminum lakes หรือ inorganic pigments ซึ่งอนุภาคสีจะไม่ย้ายที่ไปตามการระเหยของน้ำ
🔍 ข้ออื่นผิดเพราะอะไร:
• ข้อ ก.: การแตกบิ่นของขอบเม็ดยาเรียกว่า Chipping แต่การกระจายของสีไม่สม่ำเสมอเรียกว่า Mottling
• ข้อ ค.: การเพิ่มปริมาณสีที่ละลายน้ำจะยิ่งซ้ำเติมให้เกิด color migration และเห็นรอยด่างบนผิวเม็ดยาชัดเจนยิ่งขึ้น
• ข้อ ง.: Carnauba wax ใช้เฉพาะในขั้นตอนสุดท้ายคือ Polishing (ขัดเงา) ไม่นำมาผสมกับสีในขั้นตอน subcoating
• ข้อ จ.: Sealing coat เป็นขั้นตอนแรกสุดเพื่อป้องกันความชื้นซึมเข้าแกนเม็ดยา ไม่เกี่ยวข้องกับการกระจายของสีในขั้นตอน coloring</t>
        </is>
      </c>
      <c r="K365" s="104" t="inlineStr"/>
      <c r="L365" s="104" t="inlineStr">
        <is>
          <t>Solid Dosage Forms</t>
        </is>
      </c>
      <c r="M365" s="104" t="inlineStr">
        <is>
          <t>Tablet Coating</t>
        </is>
      </c>
      <c r="N365" s="62" t="inlineStr">
        <is>
          <t>Product</t>
        </is>
      </c>
      <c r="O365" s="104" t="inlineStr">
        <is>
          <t>[SOURCE: ข้อสอบจริง PLE CC1 (Product) ปี 2561 ข้อ 57]</t>
        </is>
      </c>
      <c r="P365" s="62" t="inlineStr">
        <is>
          <t>ข้อสอบเก่า</t>
        </is>
      </c>
      <c r="Q365" s="62" t="inlineStr">
        <is>
          <t>2561</t>
        </is>
      </c>
      <c r="R365" s="62" t="inlineStr"/>
    </row>
    <row r="366">
      <c r="A366" s="180" t="n">
        <v>364</v>
      </c>
      <c r="B366" s="104" t="inlineStr">
        <is>
          <t>ยาเม็ด Clonazepam ขนาดความแรง 0.5 mg ต่อเม็ด ควรเลือกใช้กระบวนการผลิตยาเม็ดในข้อใด เพื่อให้ได้ความสม่ำเสมอของปริมาณตัวยาสำคัญ (Content Uniformity) สูงสุด</t>
        </is>
      </c>
      <c r="C366" s="104" t="inlineStr"/>
      <c r="D366" s="104" t="inlineStr">
        <is>
          <t>Fusion method</t>
        </is>
      </c>
      <c r="E366" s="104" t="inlineStr">
        <is>
          <t>Melting method</t>
        </is>
      </c>
      <c r="F366" s="104" t="inlineStr">
        <is>
          <t>Dry granulation</t>
        </is>
      </c>
      <c r="G366" s="104" t="inlineStr">
        <is>
          <t>Wet granulation</t>
        </is>
      </c>
      <c r="H366" s="104" t="inlineStr">
        <is>
          <t>Direct compression</t>
        </is>
      </c>
      <c r="I366" s="62" t="n">
        <v>4</v>
      </c>
      <c r="J366" s="104" t="inlineStr">
        <is>
          <t>✅ คำตอบที่ถูกต้อง: ข้อ ง. Wet granulation
🎯 ทำไมข้อนี้ถึงถูก: Clonazepam เป็นยาที่มีขนาดรับประทานต่ำมาก (Low-dose drug เพียง 0.5 mg ต่อเม็ด) ซึ่งมีความเสี่ยงสูงที่จะเกิดปัญหาผงยาแยกชั้น (Powder segregation) และไม่ผ่านเกณฑ์ Content Uniformity การใช้วิธีการทำแกรนูลแบบเปียก (Wet granulation) โดยละลายหรือกระจายตัวยาในน้ำยาเหนียว (Binder solution) ก่อนนำไปผสมกับสารช่วย จะช่วยให้ตัวยากระจายตัวเคลือบบนผิวอนุภาคแกรนูลได้อย่างสม่ำเสมอที่สุดก่อนนำไปตอกเม็ด
🔍 ข้ออื่นผิดเพราะอะไร:
• ข้อ ก.: Fusion method เป็นวิธีการหลอมผสมที่ใช้สำหรับการเตรียมยาเหน็บ (Suppositories) หรือยาขี้ผึ้ง ไม่ใช่กระบวนการผลิตยาเม็ด
• ข้อ ข.: Melting method ใช้สำหรับยาเหน็บหรือการเตรียมสารกระจายตัวเชิงของแข็ง (Solid dispersions) ไม่ใช่วิธีทั่วไปในการตอกเม็ด
• ข้อ ค.: Dry granulation เหมาะสำหรับยาขนาดยาสูงที่ไวต่อความชื้นหรือความร้อน ไม่สามารถรับประกันการกระจายตัวของยาที่มีขนาดยาต่ำมากได้ดีเท่าวิธีเปียก
• ข้อ จ.: Direct compression แม้จะลดขั้นตอนการผลิต แต่สำหรับยาขนาดต่ำมาก (0.5 mg) จะเสี่ยงต่อการแยกชั้นของผงยา ทำให้น้ำหนักยาสำคัญในแต่ละเม็ดไม่สม่ำเสมอ</t>
        </is>
      </c>
      <c r="K366" s="104" t="inlineStr"/>
      <c r="L366" s="104" t="inlineStr">
        <is>
          <t>Solid Dosage Forms</t>
        </is>
      </c>
      <c r="M366" s="104" t="inlineStr">
        <is>
          <t>Tablet Manufacturing</t>
        </is>
      </c>
      <c r="N366" s="62" t="inlineStr">
        <is>
          <t>Product</t>
        </is>
      </c>
      <c r="O366" s="104" t="inlineStr">
        <is>
          <t>[SOURCE: ข้อสอบจริง PLE CC1 (Product) ปี 2561 ข้อ 70]</t>
        </is>
      </c>
      <c r="P366" s="62" t="inlineStr">
        <is>
          <t>ข้อสอบเก่า</t>
        </is>
      </c>
      <c r="Q366" s="62" t="inlineStr">
        <is>
          <t>2561</t>
        </is>
      </c>
      <c r="R366" s="62" t="inlineStr"/>
    </row>
    <row r="367">
      <c r="A367" s="180" t="n">
        <v>365</v>
      </c>
      <c r="B367" s="104" t="inlineStr">
        <is>
          <t>ตามข้อกำหนดเภสัชตำรับสากล (USP) ผลิตภัณฑ์ยา Phenytoin 100 mg capsule ไม่จำเป็นต้องทำการทดสอบในหัวข้อใด</t>
        </is>
      </c>
      <c r="C367" s="104" t="inlineStr"/>
      <c r="D367" s="104" t="inlineStr">
        <is>
          <t>Assay</t>
        </is>
      </c>
      <c r="E367" s="104" t="inlineStr">
        <is>
          <t>Dissolution</t>
        </is>
      </c>
      <c r="F367" s="104" t="inlineStr">
        <is>
          <t>Uniformity of dosage units</t>
        </is>
      </c>
      <c r="G367" s="104" t="inlineStr">
        <is>
          <t>Identification</t>
        </is>
      </c>
      <c r="H367" s="104" t="inlineStr">
        <is>
          <t>Disintegration</t>
        </is>
      </c>
      <c r="I367" s="62" t="n">
        <v>5</v>
      </c>
      <c r="J367" s="104" t="inlineStr">
        <is>
          <t>✅ คำตอบที่ถูกต้อง: ข้อ จ. Disintegration
🎯 ทำไมข้อนี้ถึงถูก: ตามหลักเกณฑ์ทั่วไปของเภสัชตำรับ (USP General Chapters) สำหรับผลิตภัณฑ์ยาเม็ดหรือยาแคปซูลที่มีข้อกำหนดให้ทำการทดสอบการละลาย (Dissolution test) ใน Monograph แล้ว จะได้รับการยกเว้นไม่ต้องทำการทดสอบเวลาการแตกตัว (Disintegration test) เนื่องจาก Dissolution เป็นการประเมินที่ครอบคลุมทั้งขั้นตอนการแตกตัวและการละลายของตัวยาอย่างสมบูรณ์แล้ว
🔍 ข้ออื่นผิดเพราะอะไร:
• ข้อ ก.: Assay (การหาปริมาณตัวยาสำคัญ) เป็นหัวข้อบังคับในทุก Monograph ของผลิตภัณฑ์ยาสำเร็จรูป
• ข้อ ข.: Dissolution (การทดสอบการละลายของตัวยา) เป็นข้อกำหนดสำคัญที่สุดของ Phenytoin capsules เพื่อควบคุมการปลดปล่อยยา
• ข้อ ค.: Uniformity of dosage units เป็นหัวข้อบังคับเพื่อประกันความสม่ำเสมอของปริมาณยาในแต่ละหน่วยแคปซูล
• ข้อ ง.: Identification (การพิสูจน์เอกลักษณ์) เป็นหัวข้อบังคับเพื่อยืนยันความถูกต้องของตัวยาสำคัญในผลิตภัณฑ์</t>
        </is>
      </c>
      <c r="K367" s="104" t="inlineStr"/>
      <c r="L367" s="104" t="inlineStr">
        <is>
          <t>Solid Dosage Forms</t>
        </is>
      </c>
      <c r="M367" s="104" t="inlineStr">
        <is>
          <t>Capsule Manufacturing</t>
        </is>
      </c>
      <c r="N367" s="62" t="inlineStr">
        <is>
          <t>Product</t>
        </is>
      </c>
      <c r="O367" s="104" t="inlineStr">
        <is>
          <t>[SOURCE: ข้อสอบจริง PLE CC1 (Product) ปี 2561 ข้อ 73]</t>
        </is>
      </c>
      <c r="P367" s="62" t="inlineStr">
        <is>
          <t>ข้อสอบเก่า</t>
        </is>
      </c>
      <c r="Q367" s="62" t="inlineStr">
        <is>
          <t>2561</t>
        </is>
      </c>
      <c r="R367" s="62" t="inlineStr"/>
    </row>
    <row r="368">
      <c r="A368" s="180" t="n">
        <v>366</v>
      </c>
      <c r="B368" s="104" t="inlineStr">
        <is>
          <t>ยา Calcium effervescent tablet (เม็ดฟู่) เมื่อเก็บรักษาไว้ระยะหนึ่งแล้วฉีกซองบรรจุออกมา พบว่าผิวเม็ดยามีลักษณะเยิ้ม เหนียว ปัญหาทางกายภาพดังกล่าวเกิดจากการมีสารช่วยชนิดใดมากเกินไปในสูตรตำรับ</t>
        </is>
      </c>
      <c r="C368" s="104" t="inlineStr"/>
      <c r="D368" s="104" t="inlineStr">
        <is>
          <t>Citric acid</t>
        </is>
      </c>
      <c r="E368" s="104" t="inlineStr">
        <is>
          <t>Tartaric acid</t>
        </is>
      </c>
      <c r="F368" s="104" t="inlineStr">
        <is>
          <t>Sodium carbonate</t>
        </is>
      </c>
      <c r="G368" s="104" t="inlineStr">
        <is>
          <t>Calcium carbonate</t>
        </is>
      </c>
      <c r="H368" s="104" t="inlineStr">
        <is>
          <t>Sodium bicarbonate</t>
        </is>
      </c>
      <c r="I368" s="62" t="n">
        <v>1</v>
      </c>
      <c r="J368" s="104" t="inlineStr">
        <is>
          <t>✅ คำตอบที่ถูกต้อง: ข้อ ก. Citric acid
🎯 ทำไมข้อนี้ถึงถูก: ในสูตรตำรับเม็ดฟู่ มักใช้กรดผสมระหว่าง Citric acid และ Tartaric acid โดยกรด Citric acid มีคุณสมบัติดูดความชื้นจากบรรยากาศได้ง่ายมาก (Hygroscopic/Deliquescent) และทำให้ตำรับเหนียว หากใส่ในสัดส่วนที่สูงเกินไป เม็ดยาจะดูดความชื้นในอากาศจนเกิดการเยิ้มเหนียวและอาจกระตุ้นปฏิกิริยาฟู่ก่อนการใช้งานจริง
🔍 ข้ออื่นผิดเพราะอะไร:
• ข้อ ข.: Tartaric acid ไม่ดูดความชื้น (Non-hygroscopic) ช่วยให้แกรนูลมีความคงตัวและแข็งตัวดี ไม่ได้เป็นสาเหตุของการเยิ้มเหนียว
• ข้อ ค.: Sodium carbonate เป็นด่างที่ใช้ทำปฏิกิริยากับกรดเพื่อปลดปล่อยก๊าซ CO2 มีความคงตัวทางกายภาพที่ดี
• ข้อ ง.: Calcium carbonate เป็นสารตัวยาสำคัญและแหล่งแคลเซียม มีลักษณะเป็นผงของแข็งที่ไม่ดูดความชื้น
• ข้อ จ.: Sodium bicarbonate เป็นแหล่งไบคาร์บอเนตมาตรฐานที่มีความคงตัวดี ไม่ได้ดูดความชื้นจนเหนียวเยิ้มเหมือนกรดซิตริก</t>
        </is>
      </c>
      <c r="K368" s="104" t="inlineStr"/>
      <c r="L368" s="104" t="inlineStr">
        <is>
          <t>Solid Dosage Forms</t>
        </is>
      </c>
      <c r="M368" s="104" t="inlineStr">
        <is>
          <t>Tablet Manufacturing</t>
        </is>
      </c>
      <c r="N368" s="62" t="inlineStr">
        <is>
          <t>Product</t>
        </is>
      </c>
      <c r="O368" s="104" t="inlineStr">
        <is>
          <t>[SOURCE: ข้อสอบจริง PLE CC1 (Product) ปี 2561 ข้อ 79]</t>
        </is>
      </c>
      <c r="P368" s="62" t="inlineStr">
        <is>
          <t>ข้อสอบเก่า</t>
        </is>
      </c>
      <c r="Q368" s="62" t="inlineStr">
        <is>
          <t>2561</t>
        </is>
      </c>
      <c r="R368" s="62" t="inlineStr"/>
    </row>
    <row r="369">
      <c r="A369" s="180" t="n">
        <v>367</v>
      </c>
      <c r="B369" s="104" t="inlineStr">
        <is>
          <t>ตัวยาสำคัญ A มีค่า Bulk density ต่ำ (ผงยาฟูเบา) ความสามารถในการตอกอัด (Compressibility) ไม่ดี และไวต่อการสลายตัวด้วยปฏิกิริยา Hydrolysis ควรเลือกใช้กระบวนการเตรียมยาเม็ดในข้อใดที่เหมาะสมที่สุด</t>
        </is>
      </c>
      <c r="C369" s="104" t="inlineStr"/>
      <c r="D369" s="104" t="inlineStr">
        <is>
          <t>Direct compression หรือ Dry granulation</t>
        </is>
      </c>
      <c r="E369" s="104" t="inlineStr">
        <is>
          <t>Wet (organic solvent) granulation หรือ Dry granulation</t>
        </is>
      </c>
      <c r="F369" s="104" t="inlineStr">
        <is>
          <t>Wet (aqueous solution) granulation หรือ Dry granulation</t>
        </is>
      </c>
      <c r="G369" s="104" t="inlineStr">
        <is>
          <t>Wet (aqueous solution) granulation หรือ Direct compression</t>
        </is>
      </c>
      <c r="H369" s="104" t="inlineStr">
        <is>
          <t>Wet (aqueous solution) หรือ Wet (organic solution) granulation</t>
        </is>
      </c>
      <c r="I369" s="62" t="n">
        <v>2</v>
      </c>
      <c r="J369" s="104" t="inlineStr">
        <is>
          <t>✅ คำตอบที่ถูกต้อง: ข้อ ข. Wet (organic solvent) granulation หรือ Dry granulation
🎯 ทำไมข้อนี้ถึงถูก: ตัวยาที่มี Bulk density ต่ำและการตอกอัดไม่ดี ไม่สามารถใช้วิธี Direct compression ได้ จำเป็นต้องทำ Granulation เพื่อเพิ่มความหนาแน่นและการไหลตัว และเนื่องจากตัวยาไวต่อน้ำ (สลายตัวด้วยปฏิกิริยา Hydrolysis) จึงต้องหลีกเลี่ยงการใช้น้ำ โดยเลือกใช้วิธี Non-aqueous / Organic wet granulation (ใช้ตัวทำละลายอินทรีย์เช่น Isopropanol หรือ Ethanol) หรือใช้วิธี Dry granulation (Roller compaction / Slugging) ซึ่งไม่ใช้ของเหลวเลย
🔍 ข้ออื่นผิดเพราะอะไร:
• ข้อ ก.: Direct compression ไม่สามารถใช้ได้เนื่องจากผงยามีความหนาแน่นต่ำและการเกาะตัวไม่ดี จะเกิดปัญหาน้ำหนักเม็ดยาไม่สม่ำเสมอและเม็ดเปราะแตก
• ข้อ ค.: Wet (aqueous solution) ใช้น้ำเป็นของเหลวแกรนูล ซึ่งจะเร่งการสลายตัวของตัวยา A ผ่านปฏิกิริยา Hydrolysis
• ข้อ ง.: มีทั้งวิธี Direct compression ซึ่งตอกไม่ได้ และวิธี Wet aqueous ซึ่งทำลายตัวยาด้วยน้ำ
• ข้อ จ.: การใช้วิธี Wet aqueous granulation ในตัวเลือกนี้จะทำให้ตัวยาเกิดการสลายตัวจากน้ำ</t>
        </is>
      </c>
      <c r="K369" s="104" t="inlineStr"/>
      <c r="L369" s="104" t="inlineStr">
        <is>
          <t>Solid Dosage Forms</t>
        </is>
      </c>
      <c r="M369" s="104" t="inlineStr">
        <is>
          <t>Tablet Manufacturing</t>
        </is>
      </c>
      <c r="N369" s="62" t="inlineStr">
        <is>
          <t>Product</t>
        </is>
      </c>
      <c r="O369" s="104" t="inlineStr">
        <is>
          <t>[SOURCE: ข้อสอบจริง PLE CC1 (Product) ปี 2561 ข้อ 80]</t>
        </is>
      </c>
      <c r="P369" s="62" t="inlineStr">
        <is>
          <t>ข้อสอบเก่า</t>
        </is>
      </c>
      <c r="Q369" s="62" t="inlineStr">
        <is>
          <t>2561</t>
        </is>
      </c>
      <c r="R369" s="62" t="inlineStr"/>
    </row>
    <row r="370">
      <c r="A370" s="180" t="n">
        <v>368</v>
      </c>
      <c r="B370" s="104" t="inlineStr">
        <is>
          <t>ในกระบวนการเคลือบฟิล์มเม็ดยา Simvastatin พบปัญหาฟิล์มเคลือบเข้าไปสะสมและเชื่อมติดจนทำให้รอยแบ่งเม็ดยา (Score line) และตัวอักษรหรือตราสัญลักษณ์บนเม็ดยาเลือนรางไม่ชัดเจน ปัญหาข้อบกพร่องของการเคลือบฟิล์มนี้เรียกว่าอะไร</t>
        </is>
      </c>
      <c r="C370" s="104" t="inlineStr"/>
      <c r="D370" s="104" t="inlineStr">
        <is>
          <t>Picking</t>
        </is>
      </c>
      <c r="E370" s="104" t="inlineStr">
        <is>
          <t>Bridging</t>
        </is>
      </c>
      <c r="F370" s="104" t="inlineStr">
        <is>
          <t>Blistering</t>
        </is>
      </c>
      <c r="G370" s="104" t="inlineStr">
        <is>
          <t>Cracking</t>
        </is>
      </c>
      <c r="H370" s="104" t="inlineStr">
        <is>
          <t>Orange peeling</t>
        </is>
      </c>
      <c r="I370" s="62" t="n">
        <v>2</v>
      </c>
      <c r="J370" s="104" t="inlineStr">
        <is>
          <t>✅ คำตอบที่ถูกต้อง: ข้อ ข. Bridging
🎯 ทำไมข้อนี้ถึงถูก: Bridging (หรือ Bridging of intaglio / score line) เป็นข้อบกพร่องของการเคลือบฟิล์มที่แผ่นฟิล์มไม่แนบสนิทลงไปตามร่องของรอยแบ่งหรือตัวอักษร แต่กลับเชื่อมข้ามขอบร่อง ทำให้รอยแบ่งเม็ดยาและตัวอักษรตื้นเขินหรือเลือนหายไป มักเกิดจากน้ำยาเคลือบมีความตึงผิวสูง ขาดความยืดหยุ่น หรือการยึดเกาะกับผิวเม็ดยาไม่ดีพอ
🔍 ข้ออื่นผิดเพราะอะไร:
• ข้อ ก.: Picking เกิดจากเม็ดยาติดกันหรือติดกับผนังหม้อเคลือบแล้วดึงเนื้อฟิล์มหลุดล่อนออกเป็นจุดเล็กๆ
• ข้อ ค.: Blistering เป็นการเกิดตุ่มพองหรือฟองอากาศใต้แผ่นฟิล์มเคลือบเนื่องจากอบแห้งด้วยความร้อนสูงเร็วเกินไป
• ข้อ ง.: Cracking คือการแตกร้าวของแผ่นฟิล์มเคลือบอันเนื่องมาจากความเค้นภายในฟิล์มสูงกว่าความแข็งแรงดึง (Tensile strength)
• ข้อ จ.: Orange peeling คือผิวฟิล์มมีลักษณะขรุขระคล้ายผิวเปลือกส้ม เกิดจากละอองน้ำยาเคลือบแห้งเร็วเกินไปก่อนแผ่เรียบบนผิวเม็ด</t>
        </is>
      </c>
      <c r="K370" s="104" t="inlineStr"/>
      <c r="L370" s="104" t="inlineStr">
        <is>
          <t>Solid Dosage Forms</t>
        </is>
      </c>
      <c r="M370" s="104" t="inlineStr">
        <is>
          <t>Tablet Defects</t>
        </is>
      </c>
      <c r="N370" s="62" t="inlineStr">
        <is>
          <t>Product</t>
        </is>
      </c>
      <c r="O370" s="104" t="inlineStr">
        <is>
          <t>[SOURCE: ข้อสอบจริง PLE CC1 (Product) ปี 2561 ข้อ 84]</t>
        </is>
      </c>
      <c r="P370" s="62" t="inlineStr">
        <is>
          <t>ข้อสอบเก่า</t>
        </is>
      </c>
      <c r="Q370" s="62" t="inlineStr">
        <is>
          <t>2561</t>
        </is>
      </c>
      <c r="R370" s="62" t="inlineStr"/>
    </row>
    <row r="371">
      <c r="A371" s="180" t="n">
        <v>369</v>
      </c>
      <c r="B371" s="104" t="inlineStr">
        <is>
          <t>สูตรตำรับยาเม็ด Folic acid ขนาด 0.5 mg ต่อเม็ด ประกอบด้วยสารช่วย Colloidal silicon dioxide, Maize starch, Magnesium stearate และ Spray-dried lactose ควรเลือกใช้กระบวนการผลิตยาเม็ดในข้อใดที่เหมาะสมที่สุด</t>
        </is>
      </c>
      <c r="C371" s="104" t="inlineStr"/>
      <c r="D371" s="104" t="inlineStr">
        <is>
          <t>Slugging</t>
        </is>
      </c>
      <c r="E371" s="104" t="inlineStr">
        <is>
          <t>Wet granulation</t>
        </is>
      </c>
      <c r="F371" s="104" t="inlineStr">
        <is>
          <t>Dry granulation</t>
        </is>
      </c>
      <c r="G371" s="104" t="inlineStr">
        <is>
          <t>Direct compression</t>
        </is>
      </c>
      <c r="H371" s="104" t="inlineStr">
        <is>
          <t>Non-aqueous wet granulation</t>
        </is>
      </c>
      <c r="I371" s="62" t="n">
        <v>4</v>
      </c>
      <c r="J371" s="104" t="inlineStr">
        <is>
          <t>✅ คำตอบที่ถูกต้อง: ข้อ ง. Direct compression
🎯 ทำไมข้อนี้ถึงถูก: ในสูตรตำรับนี้มี Spray-dried lactose ซึ่งเป็นสารเติมเต็มและสารยึดเกาะที่ออกแบบมาเฉพาะสำหรับการตอกตรง (Direct compression filler-binder) ที่มีคุณสมบัติการไหลและการตอกอัดตัวที่ยอดเยี่ยม ร่วมกับ Maize starch (Disintegrant), Colloidal silica (Glidant) และ Magnesium stearate (Lubricant) ทำให้สามารถผสมผงยาแห้งแล้วนำไปตอกอัดเป็นเม็ดยาได้โดยตรง (Direct compression) โดยไม่ต้องผ่านขั้นตอนการทำแกรนูล
🔍 ข้ออื่นผิดเพราะอะไร:
• ข้อ ก.: Slugging เป็นการบดอัดแห้งที่เพิ่มขั้นตอนโดยไม่จำเป็น และอาจทำลายคุณสมบัติทรงกลมของ Spray-dried lactose
• ข้อ ข.: Wet granulation ใช้น้ำและความร้อน ซึ่งอาจเร่งการสลายตัวของ Folic acid และทำให้สูญเสียสมบัติตอกตรงของสารช่วย
• ข้อ ค.: Dry granulation เพิ่มขั้นตอนและความซับซ้อนโดยไม่จำเป็นเนื่องจากสารช่วยมีความพร้อมสำหรับการตอกตรงอยู่แล้ว
• ข้อ จ.: Non-aqueous wet granulation มีค่าใช้จ่ายสูงและเสี่ยงต่อไอระเหยอินทรีย์ โดยไม่มีความจำเป็นในตำรับนี้</t>
        </is>
      </c>
      <c r="K371" s="104" t="inlineStr"/>
      <c r="L371" s="104" t="inlineStr">
        <is>
          <t>Solid Dosage Forms</t>
        </is>
      </c>
      <c r="M371" s="104" t="inlineStr">
        <is>
          <t>Tablet Manufacturing</t>
        </is>
      </c>
      <c r="N371" s="62" t="inlineStr">
        <is>
          <t>Product</t>
        </is>
      </c>
      <c r="O371" s="104" t="inlineStr">
        <is>
          <t>[SOURCE: ข้อสอบจริง PLE CC1 (Product) ปี 2561 ข้อ 86]</t>
        </is>
      </c>
      <c r="P371" s="62" t="inlineStr">
        <is>
          <t>ข้อสอบเก่า</t>
        </is>
      </c>
      <c r="Q371" s="62" t="inlineStr">
        <is>
          <t>2561</t>
        </is>
      </c>
      <c r="R371" s="62" t="inlineStr"/>
    </row>
    <row r="372">
      <c r="A372" s="180" t="n">
        <v>370</v>
      </c>
      <c r="B372" s="104" t="inlineStr">
        <is>
          <t>ยาเม็ด Paracetamol ขนาดความแรง 500 mg มีปริมาณตัวยาสำคัญในหนึ่งเม็ดสูง โดยทั่วไปในการผลิตระดับอุตสาหกรรม ตัวยาสำคัญคิดเป็นสัดส่วนประมาณร้อยละเท่าใดของน้ำหนักเม็ดยาทั้งหมด</t>
        </is>
      </c>
      <c r="C372" s="104" t="inlineStr"/>
      <c r="D372" s="104" t="inlineStr">
        <is>
          <t>10% ถึง 30%</t>
        </is>
      </c>
      <c r="E372" s="104" t="inlineStr">
        <is>
          <t>40% ถึง 60%</t>
        </is>
      </c>
      <c r="F372" s="104" t="inlineStr">
        <is>
          <t>70% ถึง 90%</t>
        </is>
      </c>
      <c r="G372" s="104" t="inlineStr">
        <is>
          <t>95% ถึง 99%</t>
        </is>
      </c>
      <c r="H372" s="104" t="inlineStr">
        <is>
          <t>100%</t>
        </is>
      </c>
      <c r="I372" s="62" t="n">
        <v>3</v>
      </c>
      <c r="J372" s="104" t="inlineStr">
        <is>
          <t>✅ คำตอบที่ถูกต้อง: ข้อ ค. 70% ถึง 90%
🎯 ทำไมข้อนี้ถึงถูก: ยา Paracetamol ขนาด 500 mg ในยาเม็ดมาตรฐานทั่วไปมักมีน้ำหนักเม็ดรวมประมาณ 550 ถึง 650 mg โดยมีตัวยาสำคัญคิดเป็นประมาณ 75% ถึง 90% ของน้ำหนักเม็ดยาทั้งหมด จัดเป็นตัวยาสำคัญขนาดยาสูง (High-dose drug) ที่ต้องการสารช่วยในปริมาณน้อยเพียงพอสำหรับทำหน้าที่ยึดเกาะ แตกตัว และหล่อลื่น
🔍 ข้ออื่นผิดเพราะอะไร:
• ข้อ ก.: 10% ถึง 30% เป็นสัดส่วนของยาขนาดต่ำหรือปานกลางที่มีการเติมสารเติมเต็ม (Diluent) ในสัดส่วนสูง
• ข้อ ข.: 40% ถึง 60% เป็นสัดส่วนของยาเม็ดทั่วไปที่มีขนาดยาปานกลาง (Medium dose)
• ข้อ ง.: 95% ถึง 99% เป็นสัดส่วนที่สูงเกินไปในทางปฏิบัติ เนื่องจากเม็ดยาต้องมีสารช่วยแตกตัว สารยึดเกาะ และสารหล่อลื่นอย่างน้อย 10% ถึง 15% เพื่อให้สามารถตอกเม็ดได้สำเร็จ
• ข้อ จ.: 100% เป็นไปไม่ได้ในทางอุตสาหกรรมเนื่องจากผงยา Paracetamol บริสุทธิ์มีคุณสมบัติการไหลและการตอกอัดไม่ดี หากไม่มีสารช่วยจะไม่สามารถตอกเป็นเม็ดได้</t>
        </is>
      </c>
      <c r="K372" s="104" t="inlineStr"/>
      <c r="L372" s="104" t="inlineStr">
        <is>
          <t>Solid Dosage Forms</t>
        </is>
      </c>
      <c r="M372" s="104" t="inlineStr">
        <is>
          <t>Tablet Manufacturing</t>
        </is>
      </c>
      <c r="N372" s="62" t="inlineStr">
        <is>
          <t>Product</t>
        </is>
      </c>
      <c r="O372" s="104" t="inlineStr">
        <is>
          <t>[SOURCE: ข้อสอบจริง PLE CC1 (Product) ปี 2561 ข้อ 93]</t>
        </is>
      </c>
      <c r="P372" s="62" t="inlineStr">
        <is>
          <t>ข้อสอบเก่า</t>
        </is>
      </c>
      <c r="Q372" s="62" t="inlineStr">
        <is>
          <t>2561</t>
        </is>
      </c>
      <c r="R372" s="62" t="inlineStr"/>
    </row>
    <row r="373">
      <c r="A373" s="180" t="n">
        <v>371</v>
      </c>
      <c r="B373" s="104" t="inlineStr">
        <is>
          <t>กระบวนการเคลือบน้ำตาล (Sugar coating) สำหรับยาเม็ด Vitamin B complex มีลำดับขั้นตอนการเคลือบที่ถูกต้องตามข้อใด</t>
        </is>
      </c>
      <c r="C373" s="104" t="inlineStr"/>
      <c r="D373" s="104" t="inlineStr">
        <is>
          <t>Sealing &gt; Subcoating &gt; Smoothing &gt; Color coating &gt; Polishing</t>
        </is>
      </c>
      <c r="E373" s="104" t="inlineStr">
        <is>
          <t>Smoothing &gt; Subcoating &gt; Sealing &gt; Color coating &gt; Polishing</t>
        </is>
      </c>
      <c r="F373" s="104" t="inlineStr">
        <is>
          <t>Subcoating &gt; Sealing &gt; Smoothing &gt; Color coating &gt; Polishing</t>
        </is>
      </c>
      <c r="G373" s="104" t="inlineStr">
        <is>
          <t>Subcoating &gt; Smoothing &gt; Color coating &gt; Polishing &gt; Printing</t>
        </is>
      </c>
      <c r="H373" s="104" t="inlineStr">
        <is>
          <t>Sealing &gt; Subcoating &gt; Color coating &gt; Polishing &gt; Smoothing</t>
        </is>
      </c>
      <c r="I373" s="62" t="n">
        <v>1</v>
      </c>
      <c r="J373" s="104" t="inlineStr">
        <is>
          <t>✅ คำตอบที่ถูกต้อง: ข้อ ก. Sealing &gt; Subcoating &gt; Smoothing &gt; Color coating &gt; Polishing
🎯 ทำไมข้อนี้ถึงถูก: ลำดับขั้นตอนการเคลือบน้ำตาลเม็ดยาแบบดั้งเดิมตามมาตรฐานเภสัชกรรมประกอบด้วย 5 ขั้นตอนหลัก: 1. Sealing (เคลือบฟิล์มกันความชื้นด้วย Shellac หรือ Zein เพื่อป้องกันตัวยาไวต่อความชื้นเช่นวิตามินบี) -&gt; 2. Subcoating (เคลือบพอกสร้างรูปทรงมนและเพิ่มความหนา) -&gt; 3. Smoothing (เคลือบปรับผิวให้เรียบเนียนสม่ำเสมอด้วยน้ำเชื่อม) -&gt; 4. Color coating (เคลือบแต่งสี) -&gt; 5. Polishing (ขัดเงาผิวเม็ดด้วย Carnauba wax)
🔍 ข้ออื่นผิดเพราะอะไร:
• ข้อ ข.: นำขั้นตอน Smoothing และ Subcoating มาก่อน Sealing ซึ่งผิดหลักการ เพราะหากไม่ Seal ป้องกันความชื้น เม็ดแกนยาจะดูดซับน้ำและแตกสลาย
• ข้อ ค.: เริ่มต้นด้วย Subcoating โดยไม่มี Sealing เม็ดแกนยาจะสัมผัสกับน้ำเชื่อมโดยตรง ทำให้วิตามินบีเสื่อมสภาพ
• ข้อ ง.: ลำดับขั้นตอนตกหล่นขั้นตอนสำคัญที่สุดคือ Sealing และสลับกระบวนการ
• ข้อ จ.: นำ Polishing มาก่อน Smoothing ซึ่งเป็นไปไม่ได้ เนื่องจากการขัดเงาต้องเป็นขั้นตอนสุดท้ายหลังการเคลือบสีสมบูรณ์</t>
        </is>
      </c>
      <c r="K373" s="104" t="inlineStr"/>
      <c r="L373" s="104" t="inlineStr">
        <is>
          <t>Solid Dosage Forms</t>
        </is>
      </c>
      <c r="M373" s="104" t="inlineStr">
        <is>
          <t>Tablet Manufacturing</t>
        </is>
      </c>
      <c r="N373" s="62" t="inlineStr">
        <is>
          <t>Product</t>
        </is>
      </c>
      <c r="O373" s="104" t="inlineStr">
        <is>
          <t>[SOURCE: ข้อสอบจริง PLE CC1 (Product) ปี 2561 ข้อ 100]</t>
        </is>
      </c>
      <c r="P373" s="62" t="inlineStr">
        <is>
          <t>ข้อสอบเก่า</t>
        </is>
      </c>
      <c r="Q373" s="62" t="inlineStr">
        <is>
          <t>2561</t>
        </is>
      </c>
      <c r="R373" s="62" t="inlineStr"/>
    </row>
    <row r="374">
      <c r="A374" s="180" t="n">
        <v>372</v>
      </c>
      <c r="B374" s="104" t="inlineStr">
        <is>
          <t>หากต้องการพัฒนาตำรับยาเม็ด Acetylsalicylic acid (ASA) ชนิดเคลือบลำไส้ (Enteric-coated tablet) เพื่อป้องกันการระคายเคืองกระเพาะอาหารและให้ยาไปแตกตัวปลดปล่อยที่ลำไส้เล็ก ควรเลือกใช้สารเคลือบฟิล์มชนิดใด</t>
        </is>
      </c>
      <c r="C374" s="104" t="inlineStr"/>
      <c r="D374" s="104" t="inlineStr">
        <is>
          <t>Pectin</t>
        </is>
      </c>
      <c r="E374" s="104" t="inlineStr">
        <is>
          <t>Ethylcellulose</t>
        </is>
      </c>
      <c r="F374" s="104" t="inlineStr">
        <is>
          <t>Methylcellulose</t>
        </is>
      </c>
      <c r="G374" s="104" t="inlineStr">
        <is>
          <t>Hydroxypropyl cellulose</t>
        </is>
      </c>
      <c r="H374" s="104" t="inlineStr">
        <is>
          <t>Cellulose acetate phthalate</t>
        </is>
      </c>
      <c r="I374" s="62" t="n">
        <v>5</v>
      </c>
      <c r="J374" s="104" t="inlineStr">
        <is>
          <t>✅ คำตอบที่ถูกต้อง: ข้อ จ. Cellulose acetate phthalate
🎯 ทำไมข้อนี้ถึงถูก: Cellulose acetate phthalate (CAP) เป็นพอลิเมอร์เคลือบลำไส้ (Enteric coating polymer) ที่มีหมู่ Phthalyl carboxyl อิสระ ไม่ละลายในสภาวะกรดของกระเพาะอาหาร (pH ต่ำกว่า 5) แต่จะแตกตัวเป็นไอออนและละลายได้ดีในสภาวะด่างอ่อนของลำไส้เล็ก (pH มากกว่า 6.0) จึงสามารถป้องกันยาจากการสลายตัวและลดการระคายเคืองกระเพาะอาหารได้อย่างมีประสิทธิภาพ
🔍 ข้ออื่นผิดเพราะอะไร:
• ข้อ ก.: Pectin เป็นพอลิแซ็กคาไรด์ธรรมชาติที่พองตัวและละลายในน้ำ ไม่ได้มีคุณสมบัติทนกรดกระเพาะอาหารเฉพาะแบบ Enteric polymer
• ข้อ ข.: Ethylcellulose เป็นพอลิเมอร์ที่ไม่ละลายน้ำในทุกช่วง pH นิยมใช้ควบคุมอัตราการปลดปล่อยยาแบบ Extended release
• ข้อ ค.: Methylcellulose เป็นพอลิเมอร์ชอบน้ำ ละลายน้ำได้ดีในทุกช่วงค่า pH ยาจะแตกตัวทันทีในกระเพาะอาหาร
• ข้อ ง.: Hydroxypropyl cellulose (HPC) เป็นพอลิเมอร์ที่ละลายน้ำได้ จึงเหมาะสำหรับการเคลือบฟิล์มชนิดแตกตัวทันที (Immediate release)</t>
        </is>
      </c>
      <c r="K374" s="104" t="inlineStr"/>
      <c r="L374" s="104" t="inlineStr">
        <is>
          <t>Solid Dosage Forms</t>
        </is>
      </c>
      <c r="M374" s="104" t="inlineStr">
        <is>
          <t>Tablet Manufacturing</t>
        </is>
      </c>
      <c r="N374" s="62" t="inlineStr">
        <is>
          <t>Product</t>
        </is>
      </c>
      <c r="O374" s="104" t="inlineStr">
        <is>
          <t>[SOURCE: ข้อสอบจริง PLE CC1 (Product) ปี 2561 ข้อ 101]</t>
        </is>
      </c>
      <c r="P374" s="62" t="inlineStr">
        <is>
          <t>ข้อสอบเก่า</t>
        </is>
      </c>
      <c r="Q374" s="62" t="inlineStr">
        <is>
          <t>2561</t>
        </is>
      </c>
      <c r="R374" s="62" t="inlineStr"/>
    </row>
    <row r="375">
      <c r="A375" s="180" t="n">
        <v>373</v>
      </c>
      <c r="B375" s="104" t="inlineStr">
        <is>
          <t>หากในกระบวนการเคลือบฟิล์มเม็ดยา พบปัญหาฟิล์มแห้งแล้วเกิดการหลุดล่อนออกจากผิวหน้าของเม็ดยา (Peeling) ควรปรับปรุงสูตรน้ำยาเคลือบโดยเติมสารกลุ่มใดเพิ่มลงไป</t>
        </is>
      </c>
      <c r="C375" s="104" t="inlineStr"/>
      <c r="D375" s="104" t="inlineStr">
        <is>
          <t>Talc</t>
        </is>
      </c>
      <c r="E375" s="104" t="inlineStr">
        <is>
          <t>EDTA</t>
        </is>
      </c>
      <c r="F375" s="104" t="inlineStr">
        <is>
          <t>Shellac</t>
        </is>
      </c>
      <c r="G375" s="104" t="inlineStr">
        <is>
          <t>Sodium chloride</t>
        </is>
      </c>
      <c r="H375" s="104" t="inlineStr">
        <is>
          <t>Polyethylene glycol (PEG)</t>
        </is>
      </c>
      <c r="I375" s="62" t="n">
        <v>5</v>
      </c>
      <c r="J375" s="104" t="inlineStr">
        <is>
          <t>✅ คำตอบที่ถูกต้อง: ข้อ จ. Polyethylene glycol (PEG)
🎯 ทำไมข้อนี้ถึงถูก: ปัญหาฟิล์มหลุดล่อน (Peeling) มักเกิดจากการที่แผ่นฟิล์มเคลือบมีความเปราะสูง (Brittleness) ขาดความยืดหยุ่น และมีแรงดึงภายในฟิล์ม (Internal stress) สูงกว่าแรงยึดติดกับผิวเม็ดยา การเติมสารเพิ่มความยืดหยุ่น (Plasticizer) เช่น Polyethylene glycol (PEG) จะช่วยแทรกระหว่างสายพอลิเมอร์ ลดอุณหภูมิเปลี่ยนสถานะคล้ายแก้ว (Tg) เพิ่มความยืดหยุ่นและการยึดเกาะผิวเม็ด ทำให้ฟิล์มแนบสนิทไม่หลุดล่อน
🔍 ข้ออื่นผิดเพราะอะไร:
• ข้อ ก.: Talc ทำหน้าที่เป็นสารป้องกันการเกาะติด (Anti-tacking agent) หากใส่มากเกินไปอาจทำให้ฟิล์มเปราะและขุ่น
• ข้อ ข.: EDTA เป็นสารคีเลตดักจับโลหะ (Chelating agent) ไม่มีคุณสมบัติเพิ่มความยืดหยุ่นให้กับแผ่นฟิล์ม
• ข้อ ค.: Shellac เป็นพอลิเมอร์ธรรมชาติที่มีคุณสมบัติแข็งและเปราะ หากเติมเพิ่มจะยิ่งทำให้ฟิล์มเปราะและหลุดล่อนง่ายขึ้น
• ข้อ ง.: Sodium chloride เป็นเกลืออนินทรีย์ที่เพิ่มการดูดซับน้ำ ไม่ใช่สารช่วยเพิ่มความยืดหยุ่น</t>
        </is>
      </c>
      <c r="K375" s="104" t="inlineStr"/>
      <c r="L375" s="104" t="inlineStr">
        <is>
          <t>Solid Dosage Forms</t>
        </is>
      </c>
      <c r="M375" s="104" t="inlineStr">
        <is>
          <t>Tablet Defects</t>
        </is>
      </c>
      <c r="N375" s="62" t="inlineStr">
        <is>
          <t>Product</t>
        </is>
      </c>
      <c r="O375" s="104" t="inlineStr">
        <is>
          <t>[SOURCE: ข้อสอบจริง PLE CC1 (Product) ปี 2561 ข้อ 106]</t>
        </is>
      </c>
      <c r="P375" s="62" t="inlineStr">
        <is>
          <t>ข้อสอบเก่า</t>
        </is>
      </c>
      <c r="Q375" s="62" t="inlineStr">
        <is>
          <t>2561</t>
        </is>
      </c>
      <c r="R375" s="62" t="inlineStr"/>
    </row>
    <row r="376">
      <c r="A376" s="180" t="n">
        <v>374</v>
      </c>
      <c r="B376" s="104" t="inlineStr">
        <is>
          <t>สารช่วยทางเภสัชกรรมในข้อใดช่วยให้ยาเม็ด Antihistamine tablet แตกตัวได้อย่างรวดเร็ว (Superdisintegrant)</t>
        </is>
      </c>
      <c r="C376" s="104" t="inlineStr"/>
      <c r="D376" s="104" t="inlineStr">
        <is>
          <t>PVP K90</t>
        </is>
      </c>
      <c r="E376" s="104" t="inlineStr">
        <is>
          <t>Fumed silica</t>
        </is>
      </c>
      <c r="F376" s="104" t="inlineStr">
        <is>
          <t>Crospovidone</t>
        </is>
      </c>
      <c r="G376" s="104" t="inlineStr">
        <is>
          <t>Magnesium stearate</t>
        </is>
      </c>
      <c r="H376" s="104" t="inlineStr">
        <is>
          <t>Lactose monohydrate</t>
        </is>
      </c>
      <c r="I376" s="62" t="n">
        <v>3</v>
      </c>
      <c r="J376" s="104" t="inlineStr">
        <is>
          <t>✅ คำตอบที่ถูกต้อง: ข้อ ค. Crospovidone
🎯 ทำไมข้อนี้ถึงถูก: Crospovidone (Cross-linked Polyvinylpyrrolidone / Polyplasdone) เป็นสารช่วยแตกตัวยิ่งยวด (Superdisintegrant) ชนิดพอลิเมอร์ร่างแหไม่ละลายน้ำ มีกลไกการดูดซับน้ำเข้าสู่โครงสร้างเม็ดยาอย่างรวดเร็วผ่านแรงคาปิลลารี (Capillary action / Wicking) และคืนรูปพองตัวโดยไม่เกิดเจลหนืด จึงทำให้เม็ดยาแตกตัวกระจายตัวอย่างรวดเร็วภายในเวลาไม่กี่นาที
🔍 ข้ออื่นผิดเพราะอะไร:
• ข้อ ก.: PVP K90 (Povidone K90) เป็นพอลิเมอร์น้ำหนักโมเลกุลสูงที่ทำหน้าที่เป็นสารยึดเกาะที่แข็งแรงมาก (Strong binder) การใส่จะทำให้เม็ดยาแข็งและแตกตัวช้าลง
• ข้อ ข.: Fumed silica (Aerosil) ทำหน้าที่เป็นสารช่วยการไหล (Glidant) ไม่ใช่สารช่วยแตกตัว
• ข้อ ง.: Magnesium stearate เป็นสารหล่อลื่นชนิดไม่ชอบน้ำ ซึ่งหากใส่มากเกินไปจะชะลอการแตกตัวของเม็ดยา
• ข้อ จ.: Lactose monohydrate ทำหน้าที่เป็นสารเติมเต็ม (Diluent) แม้ละลายน้ำได้แต่ไม่มีแรงผลักดันช่วยแตกตัวอย่างรวดเร็ว</t>
        </is>
      </c>
      <c r="K376" s="104" t="inlineStr"/>
      <c r="L376" s="104" t="inlineStr">
        <is>
          <t>Solid Dosage Forms</t>
        </is>
      </c>
      <c r="M376" s="104" t="inlineStr">
        <is>
          <t>Tablet Manufacturing</t>
        </is>
      </c>
      <c r="N376" s="62" t="inlineStr">
        <is>
          <t>Product</t>
        </is>
      </c>
      <c r="O376" s="104" t="inlineStr">
        <is>
          <t>[SOURCE: ข้อสอบจริง PLE CC1 (Product) ปี 2561 ข้อ 110]</t>
        </is>
      </c>
      <c r="P376" s="62" t="inlineStr">
        <is>
          <t>ข้อสอบเก่า</t>
        </is>
      </c>
      <c r="Q376" s="62" t="inlineStr">
        <is>
          <t>2561</t>
        </is>
      </c>
      <c r="R376" s="62" t="inlineStr"/>
    </row>
    <row r="377">
      <c r="A377" s="180" t="n">
        <v>375</v>
      </c>
      <c r="B377" s="104" t="inlineStr">
        <is>
          <t>การเตรียมยาเม็ด Etoricoxib โดยกระบวนการแกรนูลแบบเปียก (Wet granulation) มีวัตถุประสงค์หลักเพื่อประโยชน์ในข้อใด</t>
        </is>
      </c>
      <c r="C377" s="104" t="inlineStr"/>
      <c r="D377" s="104" t="inlineStr">
        <is>
          <t>เพิ่มความสามารถในการไหลและความสามารถในการตอกอัดของแกรนูล (Improve flowability and compressibility)</t>
        </is>
      </c>
      <c r="E377" s="104" t="inlineStr">
        <is>
          <t>ป้องกันการสลายตัวของตัวยาจากความร้อนและความชื้นในกระบวนการผลิต</t>
        </is>
      </c>
      <c r="F377" s="104" t="inlineStr">
        <is>
          <t>ชะลออัตราการละลายและการปลดปล่อยตัวยาออกจากเม็ดให้ยาวนานขึ้น</t>
        </is>
      </c>
      <c r="G377" s="104" t="inlineStr">
        <is>
          <t>ป้องกันการเกิดปัญหา Capping และ Lamination ได้โดยตรงโดยไม่ต้องอาศัยสารช่วยอื่น</t>
        </is>
      </c>
      <c r="H377" s="104" t="inlineStr">
        <is>
          <t>ลดจำนวนขั้นตอนและปริมาณสารช่วยในสูตรตำรับให้น้อยที่สุด</t>
        </is>
      </c>
      <c r="I377" s="62" t="n">
        <v>1</v>
      </c>
      <c r="J377" s="104" t="inlineStr">
        <is>
          <t>✅ คำตอบที่ถูกต้อง: ข้อ ก. เพิ่มความสามารถในการไหลและความสามารถในการตอกอัดของแกรนูล (Improve flowability and compressibility)
🎯 ทำไมข้อนี้ถึงถูก: Etoricoxib เป็นตัวยาที่มีคุณสมบัติการไหลและความสามารถในการตอกอัดต่ำ (Poor flow and poor compressibility) การเตรียมเป็นแกรนูลเปียก (Wet granulation) มีวัตถุประสงค์หลักเพื่อเพิ่มขนาดอนุภาคและสร้างพันธะเชื่อมโยงด้วยของเหลวและสารยึดเกาะ ทำให้แกรนูลไหลได้ดีสม่ำเสมอลงสู่เบ้าตอกและตอกอัดเป็นเม็ดยาที่มีความแข็งแรงเหมาะสมได้
🔍 ข้ออื่นผิดเพราะอะไร:
• ข้อ ข.: กระบวนการ Wet granulation ต้องสัมผัสกับน้ำและความร้อนในการอบแห้ง จึงไม่เหมาะสำหรับการป้องกันการสลายตัวจากความชื้นและความร้อน
• ข้อ ค.: Etoricoxib เป็นยาเม็ดชนิดออกฤทธิ์เร็ว การทำ granulation มีเป้าหมายช่วยให้ยาละลายเร็วขึ้น ไม่ใช่เพื่อชะลออัตราการละลาย
• ข้อ ง.: การทำ wet granulation ไม่ได้รับประกันว่าจะแก้ปัญหา Capping ได้เบ็ดเสร็จ หากแกรนูลแห้งเกินไปหรือมีเศษผงละเอียดมากเกินไปยังคงเกิด Capping ได้
• ข้อ จ.: วิธีการที่ใช้ขั้นตอนและสารช่วยน้อยที่สุดคือการตอกตรง (Direct compression) ไม่ใช่ Wet granulation</t>
        </is>
      </c>
      <c r="K377" s="104" t="inlineStr"/>
      <c r="L377" s="104" t="inlineStr">
        <is>
          <t>Solid Dosage Forms</t>
        </is>
      </c>
      <c r="M377" s="104" t="inlineStr">
        <is>
          <t>Tablet Manufacturing</t>
        </is>
      </c>
      <c r="N377" s="62" t="inlineStr">
        <is>
          <t>Product</t>
        </is>
      </c>
      <c r="O377" s="104" t="inlineStr">
        <is>
          <t>[SOURCE: ข้อสอบจริง PLE CC1 (Product) ปี 2559 ข้อ 12] [RECONSTRUCTED: ปรับแต่งและเติมเต็มบริบทโจทย์เพื่อความสมบูรณ์]</t>
        </is>
      </c>
      <c r="P377" s="62" t="inlineStr">
        <is>
          <t>ข้อสอบเก่า</t>
        </is>
      </c>
      <c r="Q377" s="62" t="inlineStr">
        <is>
          <t>2559</t>
        </is>
      </c>
      <c r="R377" s="62" t="inlineStr"/>
    </row>
    <row r="378">
      <c r="A378" s="180" t="n">
        <v>376</v>
      </c>
      <c r="B378" s="104" t="inlineStr">
        <is>
          <t>ในการตอกยาเม็ด หากพบปัญหาผงยาเกาะติดที่ผนังดายและหน้าสากตอก (Sticking and Picking) ควรดำเนินการแก้ไขอย่างไรให้มีประสิทธิภาพที่สุด</t>
        </is>
      </c>
      <c r="C378" s="104" t="inlineStr"/>
      <c r="D378" s="104" t="inlineStr">
        <is>
          <t>เพิ่มปริมาณ Anti-adherent ร่วมกับการอบลดความชื้นของแกรนูลให้อยู่ในระดับที่เหมาะสม</t>
        </is>
      </c>
      <c r="E378" s="104" t="inlineStr">
        <is>
          <t>เพิ่มแรงกดในการตอกยา (Compression force) ให้สูงขึ้นเพื่ออัดผงยาให้แน่น</t>
        </is>
      </c>
      <c r="F378" s="104" t="inlineStr">
        <is>
          <t>เพิ่มปริมาณ Binder ในสูตรตำรับเพื่อให้แกรนูลมีความเหนียวเกาะติดกันแน่นขึ้น</t>
        </is>
      </c>
      <c r="G378" s="104" t="inlineStr">
        <is>
          <t>ลดความเร็วของเครื่องตอกยาลงโดยไม่ต้องปรับเปลี่ยนสูตรตำรับ</t>
        </is>
      </c>
      <c r="H378" s="104" t="inlineStr">
        <is>
          <t>เปลี่ยนชนิดของสารช่วยแตกตัว (Disintegrant) ในตำรับ</t>
        </is>
      </c>
      <c r="I378" s="62" t="n">
        <v>1</v>
      </c>
      <c r="J378" s="104" t="inlineStr">
        <is>
          <t>✅ คำตอบที่ถูกต้อง: ข้อ ก. เพิ่มปริมาณ Anti-adherent ร่วมกับการอบลดความชื้นของแกรนูลให้อยู่ในระดับที่เหมาะสม
🎯 ทำไมข้อนี้ถึงถูก: ปัญหา Sticking and Picking มีสาเหตุหลักมาจากความชื้นส่วนเกินในแกรนูลหรือสารป้องกันการเกาะติดไม่เพียงพอ การแก้ไขที่ตรงจุดคือการอบไล่ความชื้นของแกรนูลให้แห้งเหมาะสมตามเกณฑ์ Loss on Drying (LOD) ร่วมกับการเพิ่มปริมาณ Anti-adherent (เช่น Talc, Colloidal silicon dioxide) และ Lubricant (เช่น Magnesium stearate)
🔍 ข้ออื่นผิดเพราะอะไร:
• ข้อ ข.: การเพิ่มแรงกดในการตอกจะยิ่งทำให้เกิดความร้อนสะสมที่หน้าดายและบีบให้ความชื้นหรือสารเหนียวออกมาจับติดหน้าดายแน่นขึ้น
• ข้อ ค.: การเพิ่มปริมาณ Binder จะยิ่งทำให้แกรนูลมีความเหนียวและเสี่ยงต่อการเกิด sticking มากขึ้น
• ข้อ ง.: การลดความเร็วเครื่องตอกเพียงอย่างเดียวไม่สามารถแก้ปัญหาการเกาะติดที่เกิดจากความชื้นหรือแรงต้านทางกายภาพของผงยาได้
• ข้อ จ.: สารช่วยแตกตัวเกี่ยวข้องกับการแตกตัวของเม็ดยาเมื่อสัมผัสน้ำ ไม่ได้ช่วยลดแรงเสียดทานหรือการเกาะติดที่ผนังดาย</t>
        </is>
      </c>
      <c r="K378" s="104" t="inlineStr"/>
      <c r="L378" s="104" t="inlineStr">
        <is>
          <t>Solid Dosage Forms</t>
        </is>
      </c>
      <c r="M378" s="104" t="inlineStr">
        <is>
          <t>Tablet Defects</t>
        </is>
      </c>
      <c r="N378" s="62" t="inlineStr">
        <is>
          <t>Product</t>
        </is>
      </c>
      <c r="O378" s="104" t="inlineStr">
        <is>
          <t>[SOURCE: ข้อสอบจริง PLE CC1 (Product) ปี 2559 ข้อ 19] [RECONSTRUCTED: ปรับแต่งและเติมเต็มบริบทโจทย์เพื่อความสมบูรณ์]</t>
        </is>
      </c>
      <c r="P378" s="62" t="inlineStr">
        <is>
          <t>ข้อสอบเก่า</t>
        </is>
      </c>
      <c r="Q378" s="62" t="inlineStr">
        <is>
          <t>2559</t>
        </is>
      </c>
      <c r="R378" s="62" t="inlineStr"/>
    </row>
    <row r="379">
      <c r="A379" s="180" t="n">
        <v>377</v>
      </c>
      <c r="B379" s="104" t="inlineStr">
        <is>
          <t>ในการผลิตยาเม็ดเคลือบฟิล์ม Ibuprofen film coated tablets (450 mg) แล้วพบปัญหาความผิดปกติแบบ Spotting (มีจุดสีเข้มกระจายตัวไม่สม่ำเสมอบนผิวเม็ด) มีสาเหตุหลักมาจากข้อใด</t>
        </is>
      </c>
      <c r="C379" s="104" t="inlineStr"/>
      <c r="D379" s="104" t="inlineStr">
        <is>
          <t>มีการกักของฟองอากาศเข้าไปในฟิล์มเคลือบขณะพ่นสารละลาย</t>
        </is>
      </c>
      <c r="E379" s="104" t="inlineStr">
        <is>
          <t>อัตราการพ่นน้ำยาเคลือบเร็วเกินไปจนทำให้เม็ดยาแฉะและติดกัน</t>
        </is>
      </c>
      <c r="F379" s="104" t="inlineStr">
        <is>
          <t>เกิดการเคลื่อนที่และการกระจายตัวที่ไม่สม่ำเสมอของ Plasticizer สี และสารเคลือบ (Color migration)</t>
        </is>
      </c>
      <c r="G379" s="104" t="inlineStr">
        <is>
          <t>แรงตึงภายในฟิล์มโพลิเมอร์มีมากกว่าแรงยึดติดที่ผิวยาเม็ด</t>
        </is>
      </c>
      <c r="H379" s="104" t="inlineStr">
        <is>
          <t>การอบแห้งใช้อุณหภูมิสูงเกินไปจนทำให้สารเคลือบไหม้เกรียมเฉพาะจุด</t>
        </is>
      </c>
      <c r="I379" s="62" t="n">
        <v>3</v>
      </c>
      <c r="J379" s="104" t="inlineStr">
        <is>
          <t>✅ คำตอบที่ถูกต้อง: ข้อ ค. เกิดการเคลื่อนที่และการกระจายตัวที่ไม่สม่ำเสมอของ Plasticizer สี และสารเคลือบ (Color migration)
🎯 ทำไมข้อนี้ถึงถูก: ข้อบกพร่องแบบ Spotting (หรือ Mottling) เกิดจากการเคลื่อนที่ของอนุภาคสี (Color migration) ร่วมกับสารเพิ่มความยืดหยุ่น (Plasticizer) และสารเคลือบอื่นๆ ในระหว่างการระเหยของตัวทำละลายอย่างไม่สม่ำเสมอขณะอบแห้ง ส่งผลให้เม็ดสีกระจุกตัวเป็นหย่อมๆ บนผิวเม็ดยา
🔍 ข้ออื่นผิดเพราะอะไร:
• ข้อ ก.: การมีฟองอากาศเข้าไปในฟิล์มเคลือบทำให้เกิดข้อบกพร่องแบบ Blistering (ฟิล์มพอง) หรือ Craters ไม่ใช่ Spotting
• ข้อ ข.: อัตราการพ่นน้ำยาเคลือบเร็วเกินไปทำให้เกิดปัญหา Twinning (เม็ดติดกัน) หรือ Sticking
• ข้อ ง.: แรงตึงภายในฟิล์มมากกว่าแรงยึดติดที่ผิวเม็ดทำให้เกิดปัญหา Peeling (ฟิล์มลอก) หรือ Cracking (ฟิล์มแตกร้าว)
• ข้อ จ.: อุณหภูมิสูงเกินไปมักทำให้เกิดปัญหา Orange peel หรือ Cracking จากการระเหยเร็วเกินไป ไม่ใช่สาเหตุหลักของ Spotting</t>
        </is>
      </c>
      <c r="K379" s="104" t="inlineStr"/>
      <c r="L379" s="104" t="inlineStr">
        <is>
          <t>Solid Dosage Forms</t>
        </is>
      </c>
      <c r="M379" s="104" t="inlineStr">
        <is>
          <t>Tablet Coating</t>
        </is>
      </c>
      <c r="N379" s="62" t="inlineStr">
        <is>
          <t>Product</t>
        </is>
      </c>
      <c r="O379" s="104" t="inlineStr">
        <is>
          <t>[SOURCE: ข้อสอบจริง PLE CC1 (Product) ปี 2559 ข้อ 23]</t>
        </is>
      </c>
      <c r="P379" s="62" t="inlineStr">
        <is>
          <t>ข้อสอบเก่า</t>
        </is>
      </c>
      <c r="Q379" s="62" t="inlineStr">
        <is>
          <t>2559</t>
        </is>
      </c>
      <c r="R379" s="62" t="inlineStr"/>
    </row>
    <row r="380">
      <c r="A380" s="180" t="n">
        <v>378</v>
      </c>
      <c r="B380" s="104" t="inlineStr">
        <is>
          <t>รายการทดสอบยาเม็ดในข้อใดไม่ได้จัดเป็นข้อกำหนดมาตรฐานอย่างเป็นทางการใน Monograph สำหรับการตรวจปล่อยผ่านผลิตภัณฑ์สำเร็จรูป (Official compendial finished product specifications) ตามเภสัชตำรับ USP</t>
        </is>
      </c>
      <c r="C380" s="104" t="inlineStr"/>
      <c r="D380" s="104" t="inlineStr">
        <is>
          <t>Disintegration test</t>
        </is>
      </c>
      <c r="E380" s="104" t="inlineStr">
        <is>
          <t>Dissolution test</t>
        </is>
      </c>
      <c r="F380" s="104" t="inlineStr">
        <is>
          <t>Hardness and Friability tests</t>
        </is>
      </c>
      <c r="G380" s="104" t="inlineStr">
        <is>
          <t>Content uniformity test</t>
        </is>
      </c>
      <c r="H380" s="104" t="inlineStr">
        <is>
          <t>Weight variation test</t>
        </is>
      </c>
      <c r="I380" s="62" t="n">
        <v>3</v>
      </c>
      <c r="J380" s="104" t="inlineStr">
        <is>
          <t>✅ คำตอบที่ถูกต้อง: ข้อ ค. Hardness and Friability tests
🎯 ทำไมข้อนี้ถึงถูก: การทดสอบความแข็ง (Hardness / Breaking force USP &lt;1217&gt;) และความกร่อน (Friability USP &lt;1216&gt;) จัดเป็นการทดสอบในระหว่างกระบวนการผลิต (In-process quality controls - IPQC) และเป็น General informational chapters ซึ่งไม่ได้บังคับระบุเป็นข้อกำหนดปล่อยผ่านผลิตภัณฑ์ขั้นสุดท้ายใน USP monograph ต่างจาก Disintegration, Dissolution และ Uniformity of dosage units ซึ่งเป็น official compendial requirements
🔍 ข้ออื่นผิดเพราะอะไร:
• ข้อ ก.: Disintegration test เป็นข้อกำหนดมาตรฐานอย่างเป็นทางการตามข้อกำหนด USP Chapter &lt;701&gt;
• ข้อ ข.: Dissolution test เป็นข้อกำหนดมาตรฐานอย่างเป็นทางการตามข้อกำหนด USP Chapter &lt;711&gt;
• ข้อ ง.: Content uniformity test เป็นข้อกำหนดมาตรฐานอย่างเป็นทางการตามข้อกำหนด USP Chapter &lt;905&gt;
• ข้อ จ.: Weight variation test เป็นข้อกำหนดมาตรฐานอย่างเป็นทางการตามข้อกำหนด USP Chapter &lt;905&gt;</t>
        </is>
      </c>
      <c r="K380" s="104" t="inlineStr"/>
      <c r="L380" s="104" t="inlineStr">
        <is>
          <t>Solid Dosage Forms</t>
        </is>
      </c>
      <c r="M380" s="104" t="inlineStr">
        <is>
          <t>Tablet Manufacturing</t>
        </is>
      </c>
      <c r="N380" s="62" t="inlineStr">
        <is>
          <t>Product</t>
        </is>
      </c>
      <c r="O380" s="104" t="inlineStr">
        <is>
          <t>[SOURCE: ข้อสอบจริง PLE CC1 (Product) ปี 2559 ข้อ 45]</t>
        </is>
      </c>
      <c r="P380" s="62" t="inlineStr">
        <is>
          <t>ข้อสอบเก่า</t>
        </is>
      </c>
      <c r="Q380" s="62" t="inlineStr">
        <is>
          <t>2559</t>
        </is>
      </c>
      <c r="R380" s="62" t="inlineStr"/>
    </row>
    <row r="381">
      <c r="A381" s="180" t="n">
        <v>379</v>
      </c>
      <c r="B381" s="104" t="inlineStr">
        <is>
          <t>สารเพิ่มความยืดหยุ่น (Plasticizer) ที่นิยมใช้ในการผลิตเปลือกแคปซูลเจลาตินชนิดนิ่ม (Soft gelatin capsule shell) เพื่อป้องกันไม่ให้เปลือกแคปซูลแข็งเปราะคือสารใด</t>
        </is>
      </c>
      <c r="C381" s="104" t="inlineStr"/>
      <c r="D381" s="104" t="inlineStr">
        <is>
          <t>Hydroxypropyl methylcellulose (HPMC)</t>
        </is>
      </c>
      <c r="E381" s="104" t="inlineStr">
        <is>
          <t>Shellac</t>
        </is>
      </c>
      <c r="F381" s="104" t="inlineStr">
        <is>
          <t>Eudragit L</t>
        </is>
      </c>
      <c r="G381" s="104" t="inlineStr">
        <is>
          <t>Cellulose acetate phthalate (CAP)</t>
        </is>
      </c>
      <c r="H381" s="104" t="inlineStr">
        <is>
          <t>Polyethylene glycol (PEG)</t>
        </is>
      </c>
      <c r="I381" s="62" t="n">
        <v>5</v>
      </c>
      <c r="J381" s="104" t="inlineStr">
        <is>
          <t>✅ คำตอบที่ถูกต้อง: ข้อ จ. Polyethylene glycol (PEG)
🎯 ทำไมข้อนี้ถึงถูก: ในการผลิตเปลือก Soft gelatin capsule ต้องเติมสารเพิ่มความยืดหยุ่น (Plasticizer) ในปริมาณ 20 - 30% เช่น Glycerin, Sorbitol หรือ Polyethylene glycol (PEG เช่น PEG 400 - 600) เพื่อแทรกตัวระหว่างสายโพลีเมอร์ของเจลาติน ลดแรงดึงดูดระหว่างโมเลกุล ทำให้เปลือกแคปซูลมีความยืดหยุ่น นิ่ม และไม่แห้งเปราะแตกหัก
🔍 ข้ออื่นผิดเพราะอะไร:
• ข้อ ก.: HPMC เป็นโพลิเมอร์กึ่งสังเคราะห์จากพืชที่ใช้ผลิตเปลือกแคปซูลมังสวิรัติ (Vegetable capsule) หรือใช้เป็นสารเคลือบ ไม่ใช่ plasticizer
• ข้อ ข.: Shellac เป็นสารเคลือบกันกรดจากธรรมชาติ (Enteric polymer) ไม่ใช่ plasticizer
• ข้อ ค.: Eudragit L เป็นโพลิเมอร์สังเคราะห์สำหรับเคลือบกันกรดในกระเพาะอาหาร
• ข้อ ง.: Cellulose acetate phthalate (CAP) เป็นสารเคลือบ enteric coating ชนิดหนึ่ง</t>
        </is>
      </c>
      <c r="K381" s="104" t="inlineStr"/>
      <c r="L381" s="104" t="inlineStr">
        <is>
          <t>Solid Dosage Forms</t>
        </is>
      </c>
      <c r="M381" s="104" t="inlineStr">
        <is>
          <t>Hard &amp; Soft Gelatin Capsules</t>
        </is>
      </c>
      <c r="N381" s="62" t="inlineStr">
        <is>
          <t>Product</t>
        </is>
      </c>
      <c r="O381" s="104" t="inlineStr">
        <is>
          <t>[SOURCE: ข้อสอบจริง PLE CC1 (Product) ปี 2559 ข้อ 48]</t>
        </is>
      </c>
      <c r="P381" s="62" t="inlineStr">
        <is>
          <t>ข้อสอบเก่า</t>
        </is>
      </c>
      <c r="Q381" s="62" t="inlineStr">
        <is>
          <t>2559</t>
        </is>
      </c>
      <c r="R381" s="62" t="inlineStr"/>
    </row>
    <row r="382">
      <c r="A382" s="180" t="n">
        <v>380</v>
      </c>
      <c r="B382" s="104" t="inlineStr">
        <is>
          <t>จงเรียงลำดับขั้นตอนในกระบวนการเคลือบน้ำตาลยาเม็ด (Sugar coating process) ให้ถูกต้องตามลำดับ</t>
        </is>
      </c>
      <c r="C382" s="104" t="inlineStr"/>
      <c r="D382" s="104" t="inlineStr">
        <is>
          <t>Sealing coat -&gt; Subcoating -&gt; Grossing -&gt; Color coating -&gt; Polishing</t>
        </is>
      </c>
      <c r="E382" s="104" t="inlineStr">
        <is>
          <t>Subcoating -&gt; Sealing coat -&gt; Grossing -&gt; Color coating -&gt; Polishing</t>
        </is>
      </c>
      <c r="F382" s="104" t="inlineStr">
        <is>
          <t>Sealing coat -&gt; Subcoating -&gt; Color coating -&gt; Grossing -&gt; Polishing</t>
        </is>
      </c>
      <c r="G382" s="104" t="inlineStr">
        <is>
          <t>Subcoating -&gt; Grossing -&gt; Sealing coat -&gt; Color coating -&gt; Polishing</t>
        </is>
      </c>
      <c r="H382" s="104" t="inlineStr">
        <is>
          <t>Sealing coat -&gt; Subcoating -&gt; Color coating -&gt; Polishing -&gt; Grossing</t>
        </is>
      </c>
      <c r="I382" s="62" t="n">
        <v>1</v>
      </c>
      <c r="J382" s="104" t="inlineStr">
        <is>
          <t>✅ คำตอบที่ถูกต้อง: ข้อ ก. Sealing coat -&gt; Subcoating -&gt; Grossing -&gt; Color coating -&gt; Polishing
🎯 ทำไมข้อนี้ถึงถูก: ลำดับขั้นตอนมาตรฐานของการเคลือบน้ำตาลยาเม็ด (Sugar coating) ประกอบด้วย:
1) Sealing coat: เคลือบแผ่นฟิล์มกันความชื้นซึมเข้าแกนเม็ดยา
2) Subcoating: เคลือบพอกเพิ่มขนาดและลบเหลี่ยมมุมมนขอบเม็ดยา
3) Grossing (Smoothing): เคลือบปรับผิวเม็ดยาให้เรียบเนียนสม่ำเสมอ
4) Color coating: เคลือบชั้นน้ำเชื่อมผสมสี
5) Polishing: ขัดเงาผิวเม็ดยาด้วยขี้ผึ้งเป็นขั้นตอนสุดท้าย
🔍 ข้ออื่นผิดเพราะอะไร:
• ข้อ ข.: ไม่ถูกต้อง เพราะ Sealing coat ต้องทำเป็นขั้นตอนแรกสุดเพื่อป้องกันความชื้นจากน้ำเชื่อมในขั้นตอน Subcoating ซึมเข้าทำลายเม็ดยา
• ข้อ ค.: ไม่ถูกต้อง เพราะ Grossing ต้องทำก่อน Color coating เพื่อให้ผิวเรียบเนียนก่อนลงสี
• ข้อ ง.: ไม่ถูกต้อง ลำดับสลับกันอย่างไม่ถูกต้อง
• ข้อ จ.: ไม่ถูกต้อง การขัดเงา (Polishing) ต้องเป็นขั้นตอนสุดท้ายเสมอหลังการลงสีเสร็จสิ้น</t>
        </is>
      </c>
      <c r="K382" s="104" t="inlineStr"/>
      <c r="L382" s="104" t="inlineStr">
        <is>
          <t>Solid Dosage Forms</t>
        </is>
      </c>
      <c r="M382" s="104" t="inlineStr">
        <is>
          <t>Tablet Coating</t>
        </is>
      </c>
      <c r="N382" s="62" t="inlineStr">
        <is>
          <t>Product</t>
        </is>
      </c>
      <c r="O382" s="104" t="inlineStr">
        <is>
          <t>[SOURCE: ข้อสอบจริง PLE CC1 (Product) ปี 2559 ข้อ 53]</t>
        </is>
      </c>
      <c r="P382" s="62" t="inlineStr">
        <is>
          <t>ข้อสอบเก่า</t>
        </is>
      </c>
      <c r="Q382" s="62" t="inlineStr">
        <is>
          <t>2559</t>
        </is>
      </c>
      <c r="R382" s="62" t="inlineStr"/>
    </row>
    <row r="383">
      <c r="A383" s="180" t="n">
        <v>381</v>
      </c>
      <c r="B383" s="104" t="inlineStr">
        <is>
          <t>อุปกรณ์หรือเครื่องมือเคลือบยาเม็ดในข้อใดที่นิยมใช้ในกระบวนการเคลือบฟิล์มอย่างแพร่หลายทั้งในระดับห้องปฏิบัติการและระดับอุตสาหกรรมยา</t>
        </is>
      </c>
      <c r="C383" s="104" t="inlineStr"/>
      <c r="D383" s="104" t="inlineStr">
        <is>
          <t>Accela-Cota</t>
        </is>
      </c>
      <c r="E383" s="104" t="inlineStr">
        <is>
          <t>Dria-Coater</t>
        </is>
      </c>
      <c r="F383" s="104" t="inlineStr">
        <is>
          <t>Hi-Coater</t>
        </is>
      </c>
      <c r="G383" s="104" t="inlineStr">
        <is>
          <t>Glatt Wurster Fluid-bed Coater</t>
        </is>
      </c>
      <c r="H383" s="104" t="inlineStr">
        <is>
          <t>Conventional coating pan</t>
        </is>
      </c>
      <c r="I383" s="62" t="n">
        <v>1</v>
      </c>
      <c r="J383" s="104" t="inlineStr">
        <is>
          <t>✅ คำตอบที่ถูกต้อง: ข้อ ก. Accela-Cota
🎯 ทำไมข้อนี้ถึงถูก: Accela-Cota เป็นหม้อเคลือบยาชนิดมีรูพรุนรอบถัง (Perforated coating pan) ที่ได้รับความนิยมสูงสุดและถือเป็นเครื่องมือมาตรฐานสากลทั้งในระดับห้องปฏิบัติการ (Lab scale) และระดับอุตสาหกรรม (Industrial scale) เนื่องจากมีระบบการเป่าและดูดลมร้อนผ่านรูพรุนของถังโดยตรง ทำให้การอบแห้งมีประสิทธิภาพสูง สม่ำเสมอ และใช้เวลาในการเคลือบฟิล์มสั้น
🔍 ข้ออื่นผิดเพราะอะไร:
• ข้อ ข.: Dria-Coater เป็นหม้อเคลือบเจาะรูอีกรูปแบบหนึ่งที่มีช่องดูดอากาศกลวง แต่ไม่แพร่หลายเทียบเท่า Accela-Cota
• ข้อ ค.: Hi-Coater เป็นหม้อเคลือบ perforated pan เช่นกัน แต่ในตำรามาตรฐานและข้อสอบมักยกให้ Accela-Cota เป็นอุปกรณ์ต้นแบบที่แพร่หลายที่สุด
• ข้อ ง.: Glatt Wurster Coater (Fluid bed coater) นิยมใช้เคลือบเพลเลต ผงยา หรืออนุภาคขนาดเล็ก ไม่ใช่อุปกรณ์หลักมาตรฐานสำหรับการเคลือบฟิล์มยาเม็ดทั่วไป
• ข้อ จ.: Conventional coating pan เป็นหม้อเคลือบผิวทึบดั้งเดิม เหมาะสำหรับการเคลือบน้ำตาล แต่ประสิทธิภาพการระบายลมร้อนต่ำ ไม่นิยมใช้ในการเคลือบฟิล์มยุคใหม่</t>
        </is>
      </c>
      <c r="K383" s="104" t="inlineStr"/>
      <c r="L383" s="104" t="inlineStr">
        <is>
          <t>Solid Dosage Forms</t>
        </is>
      </c>
      <c r="M383" s="104" t="inlineStr">
        <is>
          <t>Tablet Coating</t>
        </is>
      </c>
      <c r="N383" s="62" t="inlineStr">
        <is>
          <t>Product</t>
        </is>
      </c>
      <c r="O383" s="104" t="inlineStr">
        <is>
          <t>[SOURCE: ข้อสอบจริง PLE CC1 (Product) ปี 2559 ข้อ 55]</t>
        </is>
      </c>
      <c r="P383" s="62" t="inlineStr">
        <is>
          <t>ข้อสอบเก่า</t>
        </is>
      </c>
      <c r="Q383" s="62" t="inlineStr">
        <is>
          <t>2559</t>
        </is>
      </c>
      <c r="R383" s="62" t="inlineStr"/>
    </row>
    <row r="384">
      <c r="A384" s="180" t="n">
        <v>382</v>
      </c>
      <c r="B384" s="104" t="inlineStr">
        <is>
          <t>จากสูตรตำรับยาเม็ดต่อไปนี้
Rx.
Active Ingredient AAA: 300 mg
Lactose: 500 mg
Corn starch: 10%
หากตำรับยาเม็ดที่ตอกได้มีปัญหาการแตกตัวไม่ดี (Poor disintegration) ควรแก้ไขอย่างไร?</t>
        </is>
      </c>
      <c r="C384" s="104" t="inlineStr"/>
      <c r="D384" s="104" t="inlineStr">
        <is>
          <t>เปลี่ยน Lactose เป็น Sodium starch glycolate</t>
        </is>
      </c>
      <c r="E384" s="104" t="inlineStr">
        <is>
          <t>เปลี่ยน Lactose เป็น Croscarmellose sodium</t>
        </is>
      </c>
      <c r="F384" s="104" t="inlineStr">
        <is>
          <t>เปลี่ยน Corn starch เป็น Sodium starch glycolate</t>
        </is>
      </c>
      <c r="G384" s="104" t="inlineStr">
        <is>
          <t>เปลี่ยน Corn starch เป็น Croscarmellose sodium</t>
        </is>
      </c>
      <c r="H384" s="104" t="inlineStr">
        <is>
          <t>เปลี่ยน Corn starch เป็น PVP</t>
        </is>
      </c>
      <c r="I384" s="62" t="n">
        <v>3</v>
      </c>
      <c r="J384" s="104" t="inlineStr">
        <is>
          <t>✅ คำตอบที่ถูกต้อง: ข้อ ค. เปลี่ยน Corn starch เป็น Sodium starch glycolate
🎯 ทำไมข้อนี้ถึงถูก: Corn starch ทำหน้าที่เป็นสารช่วยแตกตัว (Disintegrant) แบบดั้งเดิมในตำรับ การเปลี่ยนเป็น Sodium starch glycolate ซึ่งเป็น Superdisintegrant ที่ดัดแปลงโครงสร้างมาจาก Starch จะช่วยเร่งการแตกตัวของยาเม็ดให้เร็วขึ้นอย่างมากผ่านกลไก Rapid swelling และ Wicking โดยยังคงความเข้ากันได้กับสูตรดั้งเดิมและสอดคล้องกับมาตรฐาน USP/BP
🔍 ข้ออื่นผิดเพราะอะไร:
• ข้อ ก.: ผิด เพราะ Lactose ในตำรับมีปริมาณสูงถึง 500 mg ทำหน้าที่เป็น Diluent/Filler หากเปลี่ยน Lactose ทั้งหมดเป็น Superdisintegrant จะทำให้สัดส่วนสารแตกตัวสูงเกินความจำเป็นอย่างมาก (ปกติใช้เพียง 2-8%) และทำให้สูญเสียคุณสมบัติการตอกอัดของยาเม็ด
• ข้อ ข.: ผิด เพราะการแทนที่ Lactose ปริมาณ 500 mg ด้วย Croscarmellose sodium จะทำให้สัดส่วนสารช่วยแตกตัวสูงเกินไป และทำให้เกิดเจลหนืดขัดขวางการกระจายตัวของยา
• ข้อ ง.: ผิด แม้ Croscarmellose sodium จะเป็น Superdisintegrant ที่ดี แต่เป็นอนุพันธ์ Cross-linked cellulose ในขณะที่สูตรเดิมใช้ Corn starch เป็นพื้นฐาน จึงนิยมเลือกแป้งดัดแปลงคือ Sodium starch glycolate มากที่สุดเพื่อความเข้ากันได้ของตำรับ
• ข้อ จ.: ผิด เพราะ PVP (Polyvinylpyrrolidone หรือ Povidone) ทำหน้าที่เป็นสารยึดเกาะ (Binder) การเปลี่ยน Corn starch เป็น PVP จะยิ่งเพิ่มแรงยึดเกาะและความแข็ง (Hardness) ส่งผลให้ยาเม็ดแตกตัวช้าลงกว่าเดิม</t>
        </is>
      </c>
      <c r="K384" s="104" t="inlineStr">
        <is>
          <t>cc1_product/image125.png</t>
        </is>
      </c>
      <c r="L384" s="104" t="inlineStr">
        <is>
          <t>Solid Dosage Forms</t>
        </is>
      </c>
      <c r="M384" s="104" t="inlineStr">
        <is>
          <t>Tablet Defects</t>
        </is>
      </c>
      <c r="N384" s="62" t="inlineStr">
        <is>
          <t>Product</t>
        </is>
      </c>
      <c r="O384" s="104" t="inlineStr">
        <is>
          <t>[SOURCE: ข้อสอบจริง PLE CC1 (Product) ปี 2558 ข้อ 1]</t>
        </is>
      </c>
      <c r="P384" s="62" t="inlineStr">
        <is>
          <t>ข้อสอบเก่า</t>
        </is>
      </c>
      <c r="Q384" s="62" t="inlineStr">
        <is>
          <t>2558</t>
        </is>
      </c>
      <c r="R384" s="62" t="inlineStr"/>
    </row>
    <row r="385">
      <c r="A385" s="180" t="n">
        <v>383</v>
      </c>
      <c r="B385" s="104" t="inlineStr">
        <is>
          <t>ยาเม็ดเมื่อเคลือบฟิล์มแล้วพบปัญหาฟิล์มฉีกขาดหรือลอกหลุดออกจากผิวเม็ดยา (Peeling) ควรแก้ไขอย่างไร?</t>
        </is>
      </c>
      <c r="C385" s="104" t="inlineStr"/>
      <c r="D385" s="104" t="inlineStr">
        <is>
          <t>Spray น้ำยาเคลือบให้ช้าลง</t>
        </is>
      </c>
      <c r="E385" s="104" t="inlineStr">
        <is>
          <t>ลดปริมาณ Polymer ของตำรับ</t>
        </is>
      </c>
      <c r="F385" s="104" t="inlineStr">
        <is>
          <t>เติม Talcum ไปในตำรับเคลือบฟิล์ม</t>
        </is>
      </c>
      <c r="G385" s="104" t="inlineStr">
        <is>
          <t>เติม PEG ไปในตำรับเคลือบฟิล์ม</t>
        </is>
      </c>
      <c r="H385" s="104" t="inlineStr">
        <is>
          <t>ลดระยะห่างระหว่างหัวสเปรย์กับเม็ดยา</t>
        </is>
      </c>
      <c r="I385" s="62" t="n">
        <v>4</v>
      </c>
      <c r="J385" s="104" t="inlineStr">
        <is>
          <t>✅ คำตอบที่ถูกต้อง: ข้อ ง. เติม PEG ไปในตำรับเคลือบฟิล์ม
🎯 ทำไมข้อนี้ถึงถูก: ปัญหา Peeling (ฟิล์มลอกหลุดออกจากผิวเม็ดยา) เกิดจากฟิล์มมีความเปราะ มีแรงตึงผิวภายในสูง (Internal stress) และมีแรงยึดติดกับผิวเม็ดยาไม่เพียงพอ การเติม Polyethylene glycol (PEG) ทำหน้าที่เป็น Plasticizer แทรกระหว่างสายโซ่พอลิเมอร์ ช่วยลด Glass transition temperature (Tg) เพิ่มความยืดหยุ่น ความเหนียว และลดแรงตึงภายในฟิล์ม ทำให้ฟิล์มไม่ฉีกขาดหรือลอกหลุด
🔍 ข้ออื่นผิดเพราะอะไร:
• ข้อ ก.: ผิด เพราะการสเปรย์น้ำยาเคลือบให้ช้าลงใช้แก้ปัญหา Overwetting หรือ Sticking/Picking ไม่ได้ช่วยเพิ่มความยืดหยุ่นของแผ่นฟิล์ม
• ข้อ ข.: ผิด เพราะการลดปริมาณ Polymer ทำให้ฟิล์มบางลงแต่ยังคงมีความเปราะเท่าเดิม และอาจทำให้เคลือบผิวเม็ดยาไม่สม่ำเสมอ
• ข้อ ค.: ผิด เพราะ Talcum ทำหน้าที่เป็น Anti-tacking agent / Glidant ช่วยลดการเหนียวติดกัน หากใส่มากเกินไปอาจขัดขวางการยึดเกาะของพอลิเมอร์ ทำให้ฟิล์มลอกง่ายขึ้น
• ข้อ จ.: ผิด เพราะการลดระยะห่างระหว่างหัวสเปรย์กับเม็ดยาใช้แก้ปัญหา Spray drying หรือ Orange peel (ผิวส้ม) ไม่ได้แก้ปัญหาความเปราะของฟิล์ม</t>
        </is>
      </c>
      <c r="K385" s="104" t="inlineStr">
        <is>
          <t>cc1_product/image130.png</t>
        </is>
      </c>
      <c r="L385" s="104" t="inlineStr">
        <is>
          <t>Solid Dosage Forms</t>
        </is>
      </c>
      <c r="M385" s="104" t="inlineStr">
        <is>
          <t>Tablet Coating</t>
        </is>
      </c>
      <c r="N385" s="62" t="inlineStr">
        <is>
          <t>Product</t>
        </is>
      </c>
      <c r="O385" s="104" t="inlineStr">
        <is>
          <t>[SOURCE: ข้อสอบจริง PLE CC1 (Product) ปี 2558 ข้อ 5]</t>
        </is>
      </c>
      <c r="P385" s="62" t="inlineStr">
        <is>
          <t>ข้อสอบเก่า</t>
        </is>
      </c>
      <c r="Q385" s="62" t="inlineStr">
        <is>
          <t>2558</t>
        </is>
      </c>
      <c r="R385" s="62" t="inlineStr"/>
    </row>
    <row r="386">
      <c r="A386" s="180" t="n">
        <v>384</v>
      </c>
      <c r="B386" s="104" t="inlineStr">
        <is>
          <t>วิธีการทดสอบความสม่ำเสมอของขนาดความแรง (Uniformity of dosage units) ของยาเม็ด Calcium Carbonate (CaCO3) ตามเภสัชตำรับ USP ข้อใดถูกต้อง?</t>
        </is>
      </c>
      <c r="C386" s="104" t="inlineStr"/>
      <c r="D386" s="104" t="inlineStr">
        <is>
          <t>สุ่มยามา 20 เม็ด ชั่งน้ำหนักทีละเม็ดแล้วหาน้ำหนักเฉลี่ย</t>
        </is>
      </c>
      <c r="E386" s="104" t="inlineStr">
        <is>
          <t>สุ่มยามา 20 เม็ด บดรวมกันแล้วหาปริมาณสารสำคัญ (Assay)</t>
        </is>
      </c>
      <c r="F386" s="104" t="inlineStr">
        <is>
          <t>สุ่มยามา 30 เม็ด เลือกมา 10 เม็ดแรกเพื่อชั่งน้ำหนักทีละเม็ดและหาปริมาณตัวยาสำคัญในแต่ละเม็ดโดยตรง (Content Uniformity)</t>
        </is>
      </c>
      <c r="G386" s="104" t="inlineStr">
        <is>
          <t>สุ่มยามา 30 เม็ด ชั่งน้ำหนักทีละเม็ดจำนวน 10 เม็ด แล้วคำนวณปริมาณสารสำคัญจากน้ำหนักของแต่ละเม็ดเปรียบเทียบกับผลวิเคราะห์หาปริมาณสารสำคัญเฉลี่ยจากวิธีวิเคราะห์หาปริมาณยา (Weight Variation method)</t>
        </is>
      </c>
      <c r="H386" s="104" t="inlineStr">
        <is>
          <t>สุ่มยามา 30 เม็ด ชั่งน้ำหนักทีละเม็ดรวดเดียวครบทั้ง 30 เม็ดเพื่อหาค่าเฉลี่ย</t>
        </is>
      </c>
      <c r="I386" s="62" t="n">
        <v>4</v>
      </c>
      <c r="J386" s="104" t="inlineStr">
        <is>
          <t>✅ คำตอบที่ถูกต้อง: ข้อ ง. สุ่มยามา 30 เม็ด ชั่งน้ำหนักทีละเม็ดจำนวน 10 เม็ด แล้วคำนวณปริมาณสารสำคัญจากน้ำหนักของแต่ละเม็ดเปรียบเทียบกับผลวิเคราะห์หาปริมาณสารสำคัญเฉลี่ยจากวิธีวิเคราะห์หาปริมาณยา (Weight Variation method)
🎯 ทำไมข้อนี้ถึงถูก: ตามเภสัชตำรับ USP General Chapter &lt;905&gt; Uniformity of Dosage Units ยาเม็ดเคลือบฟิล์มหรือยาเม็ดไม่เคลือบที่มีตัวยาสำคัญตั้งแต่ 25 mg ขึ้นไป และคิดเป็นสัดส่วนไม่น้อยกว่า 25% ของน้ำหนักเม็ดยาทั้งหมด (ซึ่ง Calcium Carbonate มักมีขนาดความแรงสูง 600-1250 mg คิดเป็นสัดส่วนเกิน 50% ของเม็ด) ได้รับการยกเว้นให้ใช้วิธี Weight Variation ได้ โดยสุ่มตัวอย่าง 30 เม็ด นำมาทดสอบในขั้นแรก 10 เม็ด ชั่งน้ำหนักรายเม็ดและคำนวณ Acceptance Value (AV)
🔍 ข้ออื่นผิดเพราะอะไร:
• ข้อ ก.: ผิด เพราะการสุ่มยา 20 เม็ดมาชั่งหาน้ำหนักเฉลี่ยเป็นขั้นตอนทั่วไปของการหาค่าน้ำหนักเฉลี่ยยาเม็ด ไม่ใช่วิธีการทดสอบความสม่ำเสมอตามเกณฑ์ USP &lt;905&gt;
• ข้อ ข.: ผิด เพราะการบดรวม 20 เม็ดแล้วหาปริมาณยาเป็นวิธีวิเคราะห์หาปริมาณยาสำคัญรวม (Composite Assay) ไม่สามารถบอกความสม่ำเสมอระหว่างเม็ดได้
• ข้อ ค.: ผิด เพราะ Content Uniformity (CU) กำหนดใช้สำหรับยาเม็ดที่มีขนาดยาน้อยกว่า 25 mg หรือมีสัดส่วนตัวยาน้อยกว่า 25% ของน้ำหนักเม็ด แต่ Calcium carbonate มีความแรงสูงจึงใช้วิธี Weight Variation ได้โดยตรง
• ข้อ จ.: ผิด เพราะตามเกณฑ์ USP ในขั้นแรกจะทดสอบเพียง 10 เม็ดก่อน หากค่า AV ผ่านเกณฑ์ตามข้อกำหนดก็ไม่ต้องทดสอบต่อในอีก 20 เม็ดที่เหลือ</t>
        </is>
      </c>
      <c r="K386" s="104" t="inlineStr">
        <is>
          <t>cc1_product/image134.png</t>
        </is>
      </c>
      <c r="L386" s="104" t="inlineStr">
        <is>
          <t>Solid Dosage Forms</t>
        </is>
      </c>
      <c r="M386" s="104" t="inlineStr">
        <is>
          <t>Solid evaluation</t>
        </is>
      </c>
      <c r="N386" s="62" t="inlineStr">
        <is>
          <t>Product</t>
        </is>
      </c>
      <c r="O386" s="104" t="inlineStr">
        <is>
          <t>[SOURCE: ข้อสอบจริง PLE CC1 (Product) ปี 2558 ข้อ 12]</t>
        </is>
      </c>
      <c r="P386" s="62" t="inlineStr">
        <is>
          <t>ข้อสอบเก่า</t>
        </is>
      </c>
      <c r="Q386" s="62" t="inlineStr">
        <is>
          <t>2558</t>
        </is>
      </c>
      <c r="R386" s="62" t="inlineStr"/>
    </row>
    <row r="387">
      <c r="A387" s="180" t="n">
        <v>385</v>
      </c>
      <c r="B387" s="104" t="inlineStr">
        <is>
          <t>ตัวยา A มีความคงตัวทางเคมีได้ดีในสภาวะที่เป็นกรด (Acid-stable) หากต้องการพัฒนาเป็นยาเม็ดเคลือบฟิล์มทั่วไปเพื่อความสวยงามและป้องกันความชื้น ควรเลือกใช้สารเคลือบประเภทพอลิเมอร์ชนิดใด?</t>
        </is>
      </c>
      <c r="C387" s="104" t="inlineStr"/>
      <c r="D387" s="104" t="inlineStr">
        <is>
          <t>Eudragit L</t>
        </is>
      </c>
      <c r="E387" s="104" t="inlineStr">
        <is>
          <t>Shellac</t>
        </is>
      </c>
      <c r="F387" s="104" t="inlineStr">
        <is>
          <t>HPMC (Hydroxypropyl methylcellulose)</t>
        </is>
      </c>
      <c r="G387" s="104" t="inlineStr">
        <is>
          <t>HPMCP (Hydroxypropyl methylcellulose phthalate)</t>
        </is>
      </c>
      <c r="H387" s="104" t="inlineStr">
        <is>
          <t>EC (Ethylcellulose)</t>
        </is>
      </c>
      <c r="I387" s="62" t="n">
        <v>3</v>
      </c>
      <c r="J387" s="104" t="inlineStr">
        <is>
          <t>✅ คำตอบที่ถูกต้อง: ข้อ ค. HPMC (Hydroxypropyl methylcellulose)
🎯 ทำไมข้อนี้ถึงถูก: เมื่อตัวยามีความคงตัวดีในสภาวะกรด ไม่จำเป็นต้องทำ Enteric coating จึงควรเลือกใช้ HPMC (Hydroxypropyl methylcellulose) ซึ่งเป็น Non-enteric water-soluble polymer ที่ละลายได้ดีในน้ำและกรดในกระเพาะอาหาร เพื่อทำหน้าที่เป็นฟิล์มเคลือบเพื่อความสวยงาม ป้องกันความชื้น และกลบรสชาติ โดยไม่ชะลอการปลดปล่อยยาในกระเพาะอาหารตามมาตรฐานสากล
🔍 ข้ออื่นผิดเพราะอะไร:
• ข้อ ก.: ผิด เพราะ Eudragit L เป็นพอลิเมอร์ประเภท Enteric coating ซึ่งไม่ละลายในกรด แต่จะละลายที่ pH 6.0 ขึ้นไปในลำไส้เล็ก จึงไม่จำเป็นสำหรับยาที่คงตัวดีในกรด
• ข้อ ข.: ผิด เพราะ Shellac เป็นสารเคลือบป้องกันกรดตามธรรมชาติ (Enteric polymer) ที่ละลายที่ pH ด่าง และมีปัญหาเรื่องความคงตัวเมื่อเก็บไว้นาน
• ข้อ ง.: ผิด เพราะ HPMCP มีหมู่ Phthalate ester ทำให้มีสมบัติเป็น Enteric coating polymer ที่ละลายเฉพาะที่ pH 5.0-5.5 ขึ้นไป
• ข้อ จ.: ผิด เพราะ EC (Ethylcellulose) เป็นพอลิเมอร์ที่ไม่ละลายน้ำในทุกช่วง pH นิยมใช้สำหรับระบบควบคุมการปลดปล่อยยาเนิ่น (Extended release) ไม่ใช่ฟิล์มเคลือบละลายเร็วทั่วไป</t>
        </is>
      </c>
      <c r="K387" s="104" t="inlineStr">
        <is>
          <t>cc1_product/image140.png</t>
        </is>
      </c>
      <c r="L387" s="104" t="inlineStr">
        <is>
          <t>Solid Dosage Forms</t>
        </is>
      </c>
      <c r="M387" s="104" t="inlineStr">
        <is>
          <t>Tablet Coating</t>
        </is>
      </c>
      <c r="N387" s="62" t="inlineStr">
        <is>
          <t>Product</t>
        </is>
      </c>
      <c r="O387" s="104" t="inlineStr">
        <is>
          <t>[SOURCE: ข้อสอบจริง PLE CC1 (Product) ปี 2558 ข้อ 17]</t>
        </is>
      </c>
      <c r="P387" s="62" t="inlineStr">
        <is>
          <t>ข้อสอบเก่า</t>
        </is>
      </c>
      <c r="Q387" s="62" t="inlineStr">
        <is>
          <t>2558</t>
        </is>
      </c>
      <c r="R387" s="62" t="inlineStr"/>
    </row>
    <row r="388">
      <c r="A388" s="180" t="n">
        <v>386</v>
      </c>
      <c r="B388" s="104" t="inlineStr">
        <is>
          <t>ยาเม็ด Calcium carbonate ที่ตอกขึ้นมาแล้วเกิดข้อบกพร่องประเภทหน้ายาหลุดแยกตัวเป็นหมวกครึ่งวงกลม (Capping) ข้อใดต่อไปนี้ ไม่ใช่ แนวทางการแก้ไขปัญหาดังกล่าวที่ถูกต้อง?</t>
        </is>
      </c>
      <c r="C388" s="104" t="inlineStr"/>
      <c r="D388" s="104" t="inlineStr">
        <is>
          <t>เพิ่มแรงตอกยารวดเดียว (Increase compression force)</t>
        </is>
      </c>
      <c r="E388" s="104" t="inlineStr">
        <is>
          <t>ลดอัตราเร็วหรือความเร็วในกระบวนการตอกยา (Decrease compression speed)</t>
        </is>
      </c>
      <c r="F388" s="104" t="inlineStr">
        <is>
          <t>เพิ่มสัดส่วนปริมาณสารยึดเกาะ (Binder) ในแกรนูล</t>
        </is>
      </c>
      <c r="G388" s="104" t="inlineStr">
        <is>
          <t>เพิ่มความชื้นในผงยาก่อนนำไปตอก (Increase moisture content)</t>
        </is>
      </c>
      <c r="H388" s="104" t="inlineStr">
        <is>
          <t>ลดปริมาณการใช้สารหล่อลื่น Magnesium stearate ลง</t>
        </is>
      </c>
      <c r="I388" s="62" t="n">
        <v>1</v>
      </c>
      <c r="J388" s="104" t="inlineStr">
        <is>
          <t>✅ คำตอบที่ถูกต้อง: ข้อ ก. เพิ่มแรงตอกยารวดเดียว (Increase compression force)
🎯 ทำไมข้อนี้ถึงถูก: ปัญหา Capping (การที่ส่วนบนหรือล่างของเม็ดยาหลุดแยกตัวออกเป็นหมวก) มักเกิดจากการกักขังของอากาศ (Air entrapment) ภายในเม็ดยา และ Elastic recovery เมื่อสากบนถอนตัวออก การเพิ่มแรงตอกยา (Compression force) มากเกินไปจะยิ่งเพิ่มแรงตึงเครียดสะสมภายในเม็ดและเพิ่มการดีดตัวกลับ ทำให้เกิด Capping รุนแรงยิ่งขึ้น แนวทางแก้ไขที่ถูกต้องคือการลดอัตราเร็วในการตอก เพื่อเพิ่ม Dwell time ให้อากาศระบายออก
🔍 ข้ออื่นผิดเพราะอะไร:
• ข้อ ข.: เป็นวิธีแก้ไขที่ถูกต้อง เพราะการลดความเร็วในการตอกยาจะช่วยเพิ่ม Dwell time ให้อากาศที่แทรกอยู่ระหว่างผงยาหลบหนีออกจากห้องตอกได้ทัน
• ข้อ ค.: เป็นวิธีแก้ไขที่ถูกต้อง เพราะการเพิ่ม Binder จะช่วยเสริมแรงยึดเกาะระหว่างอนุภาคยา ทำให้เม็ดยาสามารถต้านทานแรงดึงภายในได้ดีขึ้น
• ข้อ ง.: เป็นวิธีแก้ไขที่ถูกต้อง เพราะความชื้นที่เหมาะสม (Optimum moisture 1-3%) จะทำหน้าที่เป็น Plasticizer ช่วยส่งเสริมการเกิด Plastic deformation และลดความเปราะ
• ข้อ จ.: เป็นวิธีแก้ไขที่ถูกต้อง เพราะการใส่ Magnesium stearate มากเกินไปจะสร้างฟิล์มเคลือบผิวอนุภาคและขัดขวางการสร้างพันธะยึดเหนี่ยวระหว่างแกรนูล</t>
        </is>
      </c>
      <c r="K388" s="104" t="inlineStr">
        <is>
          <t>cc1_product/image141.png</t>
        </is>
      </c>
      <c r="L388" s="104" t="inlineStr">
        <is>
          <t>Solid Dosage Forms</t>
        </is>
      </c>
      <c r="M388" s="104" t="inlineStr">
        <is>
          <t>Tablet Defects</t>
        </is>
      </c>
      <c r="N388" s="62" t="inlineStr">
        <is>
          <t>Product</t>
        </is>
      </c>
      <c r="O388" s="104" t="inlineStr">
        <is>
          <t>[SOURCE: ข้อสอบจริง PLE CC1 (Product) ปี 2558 ข้อ 18]</t>
        </is>
      </c>
      <c r="P388" s="62" t="inlineStr">
        <is>
          <t>ข้อสอบเก่า</t>
        </is>
      </c>
      <c r="Q388" s="62" t="inlineStr">
        <is>
          <t>2558</t>
        </is>
      </c>
      <c r="R388" s="62" t="inlineStr"/>
    </row>
    <row r="389">
      <c r="A389" s="176" t="n">
        <v>387</v>
      </c>
      <c r="B389" t="inlineStr">
        <is>
          <t>6. ยาเม็ดเคลือบฟิล์มที่มีตัวยาสำคัญน้อยกว่า 25 mg ใช้วิธีการผลิตใดเหมาะสมที่สุด</t>
        </is>
      </c>
      <c r="D389" t="inlineStr">
        <is>
          <t>Direct compression</t>
        </is>
      </c>
      <c r="E389" t="inlineStr">
        <is>
          <t>Extrusion and spheronization</t>
        </is>
      </c>
      <c r="F389" t="inlineStr">
        <is>
          <t>Rolling compaction</t>
        </is>
      </c>
      <c r="G389" t="inlineStr">
        <is>
          <t>Slugging</t>
        </is>
      </c>
      <c r="H389" t="inlineStr">
        <is>
          <t>Wet granulation</t>
        </is>
      </c>
      <c r="I389" t="n">
        <v>5</v>
      </c>
      <c r="J389" t="inlineStr">
        <is>
          <t>✅ คำตอบที่ถูกต้อง: ข้อ จ. Wet granulation
🎯 ทำไมข้อนี้ถึงถูก: ในกรณีที่ตัวยาสำคัญมีขนาดยาต่ำ (low-dose / potent drug น้อยกว่า 25 mg หรือต่ำกว่า 25% w/w) การผลิตด้วยวิธี Wet granulation เป็นวิธีที่เหมาะสมที่สุด เนื่องจากสามารถละลายหรือกระจายตัวยาลงในของเหลวยึดเกาะ (binder solution) ทำให้ตัวยากระจายตัวเข้าไปในแกรนูลได้อย่างสม่ำเสมอ ป้องกันปัญหาการแยกชั้น (segregation) และรับประกันความสม่ำเสมอของตัวยาสำคัญ (Content Uniformity)
🔍 ข้ออื่นผิดเพราะอะไร:
• ข้อ ก. Direct compression: เสี่ยงต่อการเกิดปัญหาตัวยาไม่เข้ากันอย่างสม่ำเสมอและการแยกชั้นของผงยา (powder segregation) ซึ่งทำให้ไม่ผ่านการทดสอบ Content Uniformity
• ข้อ ข. Extrusion and spheronization: เป็นกระบวนการที่ใช้สำหรับผลิต pellets หรือ multiparticulate systems นิยมใช้บรรจุแคปซูล ไม่ใช่วิธีทั่วไปสำหรับผลิตยาเม็ดธรรมดา
• ข้อ ค. Rolling compaction: เป็นวิธี dry granulation ชนิดหนึ่ง เหมาะสำหรับยาที่ไม่ทนความชื้นหรือความร้อน แต่ควบคุมความสม่ำเสมอของตัวยาขนาดต่ำได้ยากกว่า wet granulation
• ข้อ ง. Slugging: เป็นวิธี dry granulation แบบดั้งเดิมที่ใช้แรงตอกสูง มีปัญหาฝุ่นและควบคุมความสม่ำเสมอของตัวยาขนาดต่ำได้ยาก
---</t>
        </is>
      </c>
      <c r="L389" t="inlineStr">
        <is>
          <t>Solid Dosage Forms</t>
        </is>
      </c>
      <c r="M389" t="inlineStr">
        <is>
          <t>Tablet Manufacturing</t>
        </is>
      </c>
      <c r="N389" t="inlineStr">
        <is>
          <t>Product</t>
        </is>
      </c>
      <c r="O389" t="inlineStr">
        <is>
          <t>ข้อ 6 Mock RxCU83</t>
        </is>
      </c>
      <c r="P389" t="inlineStr">
        <is>
          <t>ข้อสอบจำลอง</t>
        </is>
      </c>
      <c r="Q389" t="inlineStr">
        <is>
          <t>Mock RxCU83 ชุดที่ 1</t>
        </is>
      </c>
    </row>
    <row r="390">
      <c r="A390" s="176" t="n">
        <v>388</v>
      </c>
      <c r="B390" t="inlineStr">
        <is>
          <t>7. ยาเก๊ามี active ingredient และ inactive ดังต่อไปนี้: Sodium starch glycolate มีหน้าที่อะไรในสูตรตำรับ (ในตำรับมี pregelatinized starch, microcrystalline cellulose, magnesium stearate, titanium dioxide, PEG, lactose monohydrate)</t>
        </is>
      </c>
      <c r="D390" t="inlineStr">
        <is>
          <t>เพื่อช่วยให้ผงยาเทลงเบ้าได้ดี</t>
        </is>
      </c>
      <c r="E390" t="inlineStr">
        <is>
          <t>เพื่อไม่ให้เม็ดยาติดหน้าสาก</t>
        </is>
      </c>
      <c r="F390" t="inlineStr">
        <is>
          <t>เพื่อให้ฟิล์มเคลือบมีความหนาเหมาะสม</t>
        </is>
      </c>
      <c r="G390" t="inlineStr">
        <is>
          <t>เพื่อให้ยาเมื่อลงน้ำแล้วแตกกระจายตัวได้อย่างเหมาะสม</t>
        </is>
      </c>
      <c r="H390" t="inlineStr">
        <is>
          <t>เพื่อให้ฟิล์มเคลือบมีความยืดหยุ่นเหมาะสม</t>
        </is>
      </c>
      <c r="I390" t="n">
        <v>4</v>
      </c>
      <c r="J390" t="inlineStr">
        <is>
          <t>✅ คำตอบที่ถูกต้อง: ข้อ ง. เพื่อให้ยาเมื่อลงน้ำแล้วแตกกระจายตัวได้อย่างเหมาะสม
🎯 ทำไมข้อนี้ถึงถูก: Sodium starch glycolate (SSG เช่น Primojel, Explotab) จัดเป็น Superdisintegrant (สารช่วยแตกกระจายตัวประสิทธิภาพสูง) ทำหน้าที่ดูดซับน้ำและเกิด rapid swelling ขยายตัวอย่างรวดเร็วโดยไม่เกิดเจลขัดขวาง ทำให้เม็ดยาแตกตัวออกเป็นอนุภาคเล็กๆ เพื่อการละลายตัวยาที่สมบูรณ์
🔍 ข้ออื่นผิดเพราะอะไร:
• ข้อ ก. เพื่อช่วยให้ผงยาเทลงเบ้าได้ดี: เป็นหน้าที่ของสารช่วยการไหล (Glidant) เช่น Colloidal silicon dioxide (Aerosil) หรือ Talc
• ข้อ ข. เพื่อไม่ให้เม็ดยาติดหน้าสาก: เป็นหน้าที่ของสารหล่อลื่น (Lubricant / Anti-adherent) เช่น Magnesium stearate
• ข้อ ค. เพื่อให้ฟิล์มเคลือบมีความหนาเหมาะสม: เป็นหน้าที่ของโพลิเมอร์เคลือบฟิล์มและสารทึบแสง (Titanium dioxide)
• ข้อ จ. เพื่อให้ฟิล์มเคลือบมีความยืดหยุ่นเหมาะสม: เป็นหน้าที่ของสารเพิ่มความยืดหยุ่นของฟิล์ม (Plasticizer) เช่น PEG, Triethyl citrate
---</t>
        </is>
      </c>
      <c r="L390" t="inlineStr">
        <is>
          <t>Solid Dosage Forms</t>
        </is>
      </c>
      <c r="M390" t="inlineStr">
        <is>
          <t>Tablet Manufacturing</t>
        </is>
      </c>
      <c r="N390" t="inlineStr">
        <is>
          <t>Product</t>
        </is>
      </c>
      <c r="O390" t="inlineStr">
        <is>
          <t>ข้อ 7 Mock RxCU83</t>
        </is>
      </c>
      <c r="P390" t="inlineStr">
        <is>
          <t>ข้อสอบจำลอง</t>
        </is>
      </c>
      <c r="Q390" t="inlineStr">
        <is>
          <t>Mock RxCU83 ชุดที่ 1</t>
        </is>
      </c>
    </row>
    <row r="391">
      <c r="A391" s="176" t="n">
        <v>389</v>
      </c>
      <c r="B391" t="inlineStr">
        <is>
          <t>18. ยาแคปซูล Ramipril 5 mg เป็นแคปซูลเจลาตินแข็ง ภายในบรรจุผงยาประกอบด้วย Ramipril, Colloidal anhydrous silica, Pregelatinized starch สาร Pregelatinized starch มีหน้าที่หลักอะไรในสูตรตำรับนี้</t>
        </is>
      </c>
      <c r="D391" t="inlineStr">
        <is>
          <t>สารหล่อลื่น (Lubricant)</t>
        </is>
      </c>
      <c r="E391" t="inlineStr">
        <is>
          <t>สารช่วยการไหล (Glidant)</t>
        </is>
      </c>
      <c r="F391" t="inlineStr">
        <is>
          <t>สารช่วยยึดเกาะ (Binder)</t>
        </is>
      </c>
      <c r="G391" t="inlineStr">
        <is>
          <t>สารเพิ่มปริมาณ (Diluent / Filler)</t>
        </is>
      </c>
      <c r="H391" t="inlineStr">
        <is>
          <t>สารช่วยให้เปลือกแคปซูลแตกตัว</t>
        </is>
      </c>
      <c r="I391" t="n">
        <v>4</v>
      </c>
      <c r="J391" t="inlineStr">
        <is>
          <t>✅ คำตอบที่ถูกต้อง: ข้อ ง. สารเพิ่มปริมาณ (Diluent / Filler)
🎯 ทำไมข้อนี้ถึงถูก: ตัวยาสำคัญ Ramipril มีขนาดยาเพียง 5 mg ซึ่งมีปริมาณน้อยมากจนไม่สามารถบรรจุลงในกระเปาะแคปซูลเจลาตินแข็งให้เต็มหรือสม่ำเสมอได้ จำเป็นต้องใส่ Pregelatinized starch ในสัดส่วนหลักเพื่อทำหน้าที่เป็น Diluent (สารเพิ่มปริมาณ/ตัวเติม) เพื่อให้ผงยามีมวลและปริมาตรเพียงพอต่อการบรรจุลงปลอกแคปซูล
🔍 ข้ออื่นผิดเพราะอะไร:
• ข้อ ก. สารหล่อลื่น (Lubricant): เช่น Magnesium stearate, Stearic acid
• ข้อ ข. สารช่วยการไหล (Glidant): ในตำรับนี้คือ Colloidal anhydrous silica (Aerosil) ซึ่งทำหน้าที่ช่วยการไหลของผงยาลงเครื่องบรรจุแคปซูล
• ข้อ ค. สารช่วยยึดเกาะ (Binder): เช่น PVP, HPMC นิยมใช้ในกระบวนการแกรนูเลชัน
• ข้อ จ. สารช่วยให้เปลือกแคปซูลแตกตัว: เปลือกแคปซูลเจลาตินจะละลายและแตกตัวในของเหลวในทางเดินอาหารได้เอง ไม่จำเป็นต้องใส่สารช่วยแตกตัวในเปลือก
---</t>
        </is>
      </c>
      <c r="L391" t="inlineStr">
        <is>
          <t>Solid Dosage Forms</t>
        </is>
      </c>
      <c r="M391" t="inlineStr">
        <is>
          <t>Capsule Manufacturing</t>
        </is>
      </c>
      <c r="N391" t="inlineStr">
        <is>
          <t>Product</t>
        </is>
      </c>
      <c r="O391" t="inlineStr">
        <is>
          <t>ข้อ 18 Mock RxCU83</t>
        </is>
      </c>
      <c r="P391" t="inlineStr">
        <is>
          <t>ข้อสอบจำลอง</t>
        </is>
      </c>
      <c r="Q391" t="inlineStr">
        <is>
          <t>Mock RxCU83 ชุดที่ 1</t>
        </is>
      </c>
    </row>
    <row r="392">
      <c r="A392" s="176" t="n">
        <v>390</v>
      </c>
      <c r="B392" t="inlineStr">
        <is>
          <t>19. ข้อใดคือเหตุผลสำคัญที่สุดในการพัฒนาสูตรตำรับยา Ramipril ให้อยู่ในรูปแบบแคปซูลเจลาตินแข็ง (Hard Gelatin Capsule) แทนรูปแบบยาเม็ด (Tablet)</t>
        </is>
      </c>
      <c r="D392" t="inlineStr">
        <is>
          <t>เพื่อป้องกันตัวยาสำคัญจากการถูกทำลายด้วยแสง</t>
        </is>
      </c>
      <c r="E392" t="inlineStr">
        <is>
          <t>เพื่อป้องกันการดูดซับความชื้นจากบรรยากาศ</t>
        </is>
      </c>
      <c r="F392" t="inlineStr">
        <is>
          <t>เพื่อลดความแปรปรวนของอัตราการละลายตัวยา</t>
        </is>
      </c>
      <c r="G392" t="inlineStr">
        <is>
          <t>เพื่อแก้ไขปัญหาคุณสมบัติการตอกอัดตัวของผงยาที่ไม่ดี (Poor Compressibility)</t>
        </is>
      </c>
      <c r="H392" t="inlineStr">
        <is>
          <t>เพื่อให้ตัวยาออกฤทธิ์เนิ่นโดยไม่ต้องเคลือบฟิล์ม</t>
        </is>
      </c>
      <c r="I392" t="n">
        <v>4</v>
      </c>
      <c r="J392" t="inlineStr">
        <is>
          <t>✅ คำตอบที่ถูกต้อง: ข้อ ง. เพื่อแก้ไขปัญหาคุณสมบัติการตอกอัดตัวของผงยาที่ไม่ดี (Poor Compressibility)
🎯 ทำไมข้อนี้ถึงถูก: ในการพัฒนาสูตรตำรับยา หากตัวยาสำคัญหรือส่วนผสมมีคุณสมบัติการตอกอัดตัวไม่ดี (poor compressibility) หรือไวต่อแรงดันเชิงกลและความร้อนที่เกิดขึ้นระหว่างการตอกเม็ด การเลือกพัฒนายาให้อยู่ในรูปแบบแคปซูลเจลาตินแข็งเป็นวิธีที่มีประสิทธิภาพ เนื่องจากไม่ต้องอาศัยแรงตอกอัด เพียงผสมผงยาให้สม่ำเสมอแล้วบรรจุลงปลอกแคปซูลได้ทันที
🔍 ข้ออื่นผิดเพราะอะไร:
• ข้อ ก. เพื่อป้องกันตัวยาสำคัญจากการถูกทำลายด้วยแสง: หากต้องการกันแสง ยาเม็ดก็สามารถเคลือบฟิล์มสีทึบแสง (opaque coating) ได้เช่นกัน ไม่ใช่เหตุผลเฉพาะของแคปซูล
• ข้อ ข. เพื่อป้องกันการดูดซับความชื้น: เปลือกเจลาตินมีน้ำเป็นองค์ประกอบและมีสมบัติดูดความชื้นได้ จึงไม่ได้มีคุณสมบัติกันความชื้นได้ดีกว่ายาเม็ดเคลือบ
• ข้อ ค. เพื่อลดความแปรปรวนของอัตราการละลาย: แคปซูลต้องรอให้เปลือกเจลาตินละลายก่อนตัวยาจึงจะปลดปล่อย จึงไม่ได้ลดความแปรปรวนของการละลายได้ดีกว่ายาเม็ดแตกตัวเร็ว
• ข้อ จ. เพื่อให้ตัวยาออกฤทธิ์เนิ่นโดยไม่ต้องเคลือบฟิล์ม: แคปซูลเจลาตินแข็งทั่วไปเป็นรูปแบบปลดปล่อยทันที (immediate release) ไม่ใช่ยาออกฤทธิ์เนิ่น
---</t>
        </is>
      </c>
      <c r="L392" t="inlineStr">
        <is>
          <t>Solid Dosage Forms</t>
        </is>
      </c>
      <c r="M392" t="inlineStr">
        <is>
          <t>Capsule Manufacturing</t>
        </is>
      </c>
      <c r="N392" t="inlineStr">
        <is>
          <t>Product</t>
        </is>
      </c>
      <c r="O392" t="inlineStr">
        <is>
          <t>ข้อ 19 Mock RxCU83</t>
        </is>
      </c>
      <c r="P392" t="inlineStr">
        <is>
          <t>ข้อสอบจำลอง</t>
        </is>
      </c>
      <c r="Q392" t="inlineStr">
        <is>
          <t>Mock RxCU83 ชุดที่ 1</t>
        </is>
      </c>
    </row>
    <row r="393">
      <c r="A393" s="176" t="n">
        <v>391</v>
      </c>
      <c r="B393" t="inlineStr">
        <is>
          <t>20. เหตุใดผู้ผลิตจึงกำหนดให้ต้องเก็บยาแคปซูล Ramipril ไว้ในบรรจุภัณฑ์ดั้งเดิม (Original Package) ที่ปิดสนิท</t>
        </is>
      </c>
      <c r="D393" t="inlineStr">
        <is>
          <t>ป้องกันแคปซูลแตกหักจากแรงกดทับทางกายภาพ</t>
        </is>
      </c>
      <c r="E393" t="inlineStr">
        <is>
          <t>ป้องกันการดูดความชื้นและการเสื่อมสลายของเปลือกเจลาตินและตัวยา</t>
        </is>
      </c>
      <c r="F393" t="inlineStr">
        <is>
          <t>ป้องกันการปนเปื้อนของเชื้อจุลชีพจากภายนอก</t>
        </is>
      </c>
      <c r="G393" t="inlineStr">
        <is>
          <t>ป้องกันตัวยาเสื่อมสลายจากการระเหิด</t>
        </is>
      </c>
      <c r="H393" t="inlineStr">
        <is>
          <t>ป้องกันการเปลี่ยนแปลงของรสชาติตัวยา</t>
        </is>
      </c>
      <c r="I393" t="n">
        <v>2</v>
      </c>
      <c r="J393" t="inlineStr">
        <is>
          <t>✅ คำตอบที่ถูกต้อง: ข้อ ข. ป้องกันการดูดความชื้นและการเสื่อมสลายของเปลือกเจลาตินและตัวยา
🎯 ทำไมข้อนี้ถึงถูก: เปลือกแคปซูลเจลาตินแข็งมีสมบัติ hygroscopic และมีความชื้นตามธรรมชาติประมาณ 13-16% หากสัมผัสกับความชื้นในอากาศ เปลือกจะดูดน้ำจนเสียรูปหรือเกิดการถ่ายโอนความชื้นไปยังตัวยา Ramipril ซึ่งมีโครงสร้างเป็น ester linkage ที่ไวต่อปฏิกิริยา hydrolysis สลายตัวกลายเป็น ramiprilat หรือ diketopiperazine (DKP) ได้ง่าย บรรจุภัณฑ์ดั้งเดิม (เช่น Alu-Alu blister หรือขวดกันชื้น) จึงออกแบบมาเพื่อป้องกันความชื้นโดยเฉพาะ
🔍 ข้ออื่นผิดเพราะอะไร:
• ข้อ ก. ป้องกันแคปซูลแตกหักจากแรงกดทับทางกายภาพ: แม้บรรจุภัณฑ์จะช่วยปกป้องทางกายภาพได้บ้าง แต่ไม่ใช่เหตุผลหลักทางเภสัชกรรมและความคงตัวทางเคมี
• ข้อ ค. ป้องกันการปนเปื้อนของเชื้อจุลชีพ: ยารูปแบบของแข็งมีความชื้นสัมพัทธ์ต่ำ ไม่ใช่แหล่งเจริญเติบโตหลักของเชื้อจุลชีพเมื่อเทียบกับยาน้ำ
• ข้อ ง. ป้องกันตัวยาเสื่อมสลายจากการระเหิด: Ramipril ไม่ใช่สารที่เกิดการระเหิด (sublimation)
• ข้อ จ. ป้องกันการเปลี่ยนแปลงของรสชาติตัวยา: ยาบรรจุในแคปซูลช่วยกลบรสชาติอยู่แล้ว จึงไม่ใช่เหตุผลหลัก
---</t>
        </is>
      </c>
      <c r="L393" t="inlineStr">
        <is>
          <t>Preformulation &amp; GMP</t>
        </is>
      </c>
      <c r="M393" t="inlineStr">
        <is>
          <t>Packaging Materials</t>
        </is>
      </c>
      <c r="N393" t="inlineStr">
        <is>
          <t>Product</t>
        </is>
      </c>
      <c r="O393" t="inlineStr">
        <is>
          <t>ข้อ 20 Mock RxCU83</t>
        </is>
      </c>
      <c r="P393" t="inlineStr">
        <is>
          <t>ข้อสอบจำลอง</t>
        </is>
      </c>
      <c r="Q393" t="inlineStr">
        <is>
          <t>Mock RxCU83 ชุดที่ 1</t>
        </is>
      </c>
    </row>
    <row r="394">
      <c r="A394" s="176" t="n">
        <v>392</v>
      </c>
      <c r="B394" t="inlineStr">
        <is>
          <t>22. ห้องปฏิบัติการทดสอบการละลาย (Dissolution test) ของยาเม็ด Amlodipine จำนวน 3 lot ตามข้อกำหนดของ USP โดยกำหนดค่า tolerance Q = 75% พบว่าไม่มี lot ใดผ่านเกณฑ์ในรอบแรก (Stage S1) จึงทำการทดสอบรอบสอง (Stage S2) รวมเป็น 12 เม็ด ได้ผลการละลายดังนี้:
Lot 1: 59, 79, 80, 80, 81, 81, 82, 82, 83, 84, 85, 87% (ค่าเฉลี่ย 81.0%)
Lot 2: 58, 70, 72, 73, 76, 77, 78, 79, 81, 82, 83, 90% (ค่าเฉลี่ย 76.3%)
Lot 3: 65, 80, 80, 81, 82, 82, 83, 84, 84, 85, 86, 92% (ค่าเฉลี่ย 82.0%)
ให้สรุปผลการยอมรับตามเกณฑ์ USP Stage S2</t>
        </is>
      </c>
      <c r="D394" t="inlineStr">
        <is>
          <t>ทุก lot ผ่านเกณฑ์ทั้งหมด</t>
        </is>
      </c>
      <c r="E394" t="inlineStr">
        <is>
          <t>ผ่านเฉพาะ Lot 1</t>
        </is>
      </c>
      <c r="F394" t="inlineStr">
        <is>
          <t>ผ่านเฉพาะ Lot 3</t>
        </is>
      </c>
      <c r="G394" t="inlineStr">
        <is>
          <t>ผ่านเฉพาะ Lot 1 และ Lot 3</t>
        </is>
      </c>
      <c r="H394" t="inlineStr">
        <is>
          <t>ไม่มี lot ใดผ่านเกณฑ์</t>
        </is>
      </c>
      <c r="I394" t="n">
        <v>3</v>
      </c>
      <c r="J394" t="inlineStr">
        <is>
          <t>✅ คำตอบที่ถูกต้อง: ข้อ ค. ผ่านเฉพาะ Lot 3
🎯 ทำไมข้อนี้ถึงถูก: เกณฑ์การยอมรับการละลายของยาเม็ดแตกตัวทั่วไปตาม USP Acceptance Table ในขั้น Stage S2 (ทดสอบรวม 12 เม็ด) มีเงื่อนไข 2 ข้อที่ต้องผ่านพร้อมกัน คือ 1) ค่าเฉลี่ยทั้ง 12 เม็ดต้องไม่น้อยกว่า Q (เฉลี่ย ≥ 75%) และ 2) ต้องไม่มีเม็ดใดมีค่าน้อยกว่า Q - 15% (คือไม่มีเม็ดใดต่ำกว่า 75 - 15 = 60%)
- Lot 1: ค่าเฉลี่ย 81.0% (ผ่าน) แต่มี 1 เม็ดได้ค่า 59% ซึ่งต่ำกว่า 60% จึงตกเกณฑ์
- Lot 2: ค่าเฉลี่ย 76.3% (ผ่าน) แต่มี 1 เม็ดได้ค่า 58% ซึ่งต่ำกว่า 60% จึงตกเกณฑ์
- Lot 3: ค่าเฉลี่ย 82.0% (ผ่าน) และค่าต่ำสุดคือ 65% ซึ่งมากกว่า 60% ผ่านเกณฑ์ทั้ง 2 ข้อ
ดังนั้น จึงมีเพียง Lot 3 เท่านั้นที่ผ่านเกณฑ์ Stage S2
🔍 ข้ออื่นผิดเพราะอะไร:
• ข้อ ก. ทุก lot ผ่านเกณฑ์ทั้งหมด: ผิดเพราะ Lot 1 และ Lot 2 มีเม็ดที่มีค่าต่ำกว่า Q - 15% (60%)
• ข้อ ข. ผ่านเฉพาะ Lot 1: ผิดเพราะ Lot 1 ตกเกณฑ์เนื่องจากมีเม็ดที่ได้ 59%
• ข้อ ง. ผ่านเฉพาะ Lot 1 และ Lot 3: ผิดเพราะ Lot 1 ไม่ผ่านเกณฑ์เดี่ยวที่มีค่าต่ำกว่า 60%
• ข้อ จ. ไม่มี lot ใดผ่านเกณฑ์: ผิดเพราะ Lot 3 ผ่านเกณฑ์ทั้งสองข้ออย่างสมบูรณ์
---</t>
        </is>
      </c>
      <c r="L394" t="inlineStr">
        <is>
          <t>Preformulation &amp; GMP</t>
        </is>
      </c>
      <c r="M394" t="inlineStr">
        <is>
          <t>Dissolution Testing</t>
        </is>
      </c>
      <c r="N394" t="inlineStr">
        <is>
          <t>Product</t>
        </is>
      </c>
      <c r="O394" t="inlineStr">
        <is>
          <t>ข้อ 22 Mock RxCU83</t>
        </is>
      </c>
      <c r="P394" t="inlineStr">
        <is>
          <t>ข้อสอบจำลอง</t>
        </is>
      </c>
      <c r="Q394" t="inlineStr">
        <is>
          <t>Mock RxCU83 ชุดที่ 1</t>
        </is>
      </c>
    </row>
    <row r="395">
      <c r="A395" s="176" t="n">
        <v>393</v>
      </c>
      <c r="B395" t="inlineStr">
        <is>
          <t>89. ในการพัฒนาสูตรตำรับยาเม็ดคุมกำเนิดชนิดเคลือบน้ำตาล (Sugar-Coated Tablets) สารในข้อใด ไม่จัดเป็น สารที่ใช้ในกระบวนการเคลือบน้ำตาล</t>
        </is>
      </c>
      <c r="D395" t="inlineStr">
        <is>
          <t>Calcium carbonate</t>
        </is>
      </c>
      <c r="E395" t="inlineStr">
        <is>
          <t>Carnauba wax</t>
        </is>
      </c>
      <c r="F395" t="inlineStr">
        <is>
          <t>Gelatin</t>
        </is>
      </c>
      <c r="G395" t="inlineStr">
        <is>
          <t>Colloidal silicon dioxide</t>
        </is>
      </c>
      <c r="H395" t="inlineStr">
        <is>
          <t>Acrylate polymer (Eudragit)</t>
        </is>
      </c>
      <c r="I395" t="n">
        <v>5</v>
      </c>
      <c r="J395" t="inlineStr">
        <is>
          <t>✅ คำตอบที่ถูกต้อง: ข้อ จ. Acrylate polymer (Eudragit)
🎯 ทำไมข้อนี้ถึงถูก: Acrylate polymers (เช่น Eudragit L, S, E, RS, RL) เป็นโพลิเมอร์สังเคราะห์ที่ใช้สำหรับกระบวนการเคลือบฟิล์ม (Film coating) โดยเฉพาะการเคลือบฟิล์มเพื่อละลายในลำไส้ (Enteric coating) หรือควบคุมการปลดปล่อยยา ส่วนกระบวนการเคลือบน้ำตาล (Sugar coating) จะใช้น้ำตาลซูโครสเป็นหลักร่วมกับสารดั้งเดิม ได้แก่ Gelatin/Acacia (ชั้น Subcoating), Calcium carbonate/Talc (สารช่วยสร้างมวลใน Subcoating), และ Carnauba wax/Beeswax (ชั้นขัดเงา Polishing)
🔍 ข้ออื่นผิดเพราะอะไร:
• ข้อ ก. Calcium carbonate: ใช้เป็น Filler ในขั้นตอน Subcoating ช่วยเพิ่มมวลและลบเหลี่ยมเม็ดยา
• ข้อ ข. Carnauba wax: ใช้ในขั้นตอนสุดท้ายเพื่อขัดเงาให้เม็ดยาเรียบมันวาว
• ข้อ ค. Gelatin: ใช้เป็น Binder ในน้ำเชื่อมชั้น Subcoating
• ข้อ ง. Colloidal silicon dioxide: ใช้ช่วยการกระจายตัวและป้องกันการเกาะติดระหว่างเคลือบ
---</t>
        </is>
      </c>
      <c r="L395" t="inlineStr">
        <is>
          <t>Solid Dosage Forms</t>
        </is>
      </c>
      <c r="M395" t="inlineStr">
        <is>
          <t>Tablet Coating &amp; Excipients</t>
        </is>
      </c>
      <c r="N395" t="inlineStr">
        <is>
          <t>Product</t>
        </is>
      </c>
      <c r="O395" t="inlineStr">
        <is>
          <t>ข้อ 89 Mock RxCU83</t>
        </is>
      </c>
      <c r="P395" t="inlineStr">
        <is>
          <t>ข้อสอบจำลอง</t>
        </is>
      </c>
      <c r="Q395" t="inlineStr">
        <is>
          <t>Mock RxCU83 ชุดที่ 1</t>
        </is>
      </c>
    </row>
    <row r="396">
      <c r="A396" s="176" t="n">
        <v>394</v>
      </c>
      <c r="B396" t="inlineStr">
        <is>
          <t>90. ข้อใดเป็นการตรวจสอบและควบคุมคุณภาพระหว่างกระบวนการผลิต (In-Process Control: IPC) ที่สำคัญที่สุดในการประเมินความหนาและความสมบูรณ์ในแต่ละขั้นตอนของการผลิตยาเม็ดเคลือบน้ำตาล</t>
        </is>
      </c>
      <c r="D396" t="inlineStr">
        <is>
          <t>Uniformity of dosage units</t>
        </is>
      </c>
      <c r="E396" t="inlineStr">
        <is>
          <t>เปอร์เซ็นต์น้ำหนักที่เพิ่มขึ้นของเม็ดยา (Weight gain / Tablet weight)</t>
        </is>
      </c>
      <c r="F396" t="inlineStr">
        <is>
          <t>ความแข็งของเม็ดยา (Tablet hardness)</t>
        </is>
      </c>
      <c r="G396" t="inlineStr">
        <is>
          <t>อัตราการละลายของตัวยาสำคัญ (Dissolution testing)</t>
        </is>
      </c>
      <c r="H396" t="inlineStr">
        <is>
          <t>เวลาในการแตกกระจายตัว (Disintegration time)</t>
        </is>
      </c>
      <c r="I396" t="n">
        <v>2</v>
      </c>
      <c r="J396" t="inlineStr">
        <is>
          <t>✅ คำตอบที่ถูกต้อง: ข้อ ข. เปอร์เซ็นต์น้ำหนักที่เพิ่มขึ้นของเม็ดยา (Weight gain / Tablet weight)
🎯 ทำไมข้อนี้ถึงถูก: ในกระบวนการเคลือบน้ำตาลซึ่งประกอบด้วยหลายขั้นตอนย่อย (Sealing, Subcoating, Smoothing, Coloring) น้ำหนักของเม็ดยาจะเพิ่มขึ้นจากเม็ดแกนเดิมอย่างมาก (เพิ่มขึ้นถึง 30-50% ของน้ำหนักเม็ดเดิม) การสุ่มชั่งน้ำหนักเม็ดยาเพื่อคำนวณร้อยละของน้ำหนักที่เพิ่มขึ้น (Percentage of weight gain) เป็นการควบคุมระหว่างกระบวนการ (IPC) ที่สำคัญที่สุดเพื่อระบุว่าการพอกชั้นเคลือบในแต่ละขั้นตอนมีความหนาตามข้อกำหนดก่อนเริ่มขั้นตอนถัดไป
🔍 ข้ออื่นผิดเพราะอะไร:
• ข้อ ก. Uniformity of dosage units: ทำการทดสอบกับผลิตภัณฑ์สำเร็จรูป ไม่ใช่ IPC ระหว่างชั้นเคลือบ
• ข้อ ค. Hardness: แม้จะตรวจวัดได้ แต่น้ำหนักที่เพิ่มขึ้นเป็นตัวชี้วัดความหนาของชั้นเคลือบที่ตรงจุดที่สุด
• ข้อ ง. Dissolution: เป็นการทดสอบทางห้องปฏิบัติการหลังผลิตเสร็จ ใช้เวลานาน ไม่เหมาะกับการตัดสินใจหน้าหม้อเคลือบ
• ข้อ จ. Disintegration: เป็นการตรวจประเมินผลิตภัณฑ์สำเร็จรูป
---</t>
        </is>
      </c>
      <c r="L396" t="inlineStr">
        <is>
          <t>Solid Dosage Forms</t>
        </is>
      </c>
      <c r="M396" t="inlineStr">
        <is>
          <t>Tablet Coating &amp; Excipients</t>
        </is>
      </c>
      <c r="N396" t="inlineStr">
        <is>
          <t>Product</t>
        </is>
      </c>
      <c r="O396" t="inlineStr">
        <is>
          <t>ข้อ 90 Mock RxCU83</t>
        </is>
      </c>
      <c r="P396" t="inlineStr">
        <is>
          <t>ข้อสอบจำลอง</t>
        </is>
      </c>
      <c r="Q396" t="inlineStr">
        <is>
          <t>Mock RxCU83 ชุดที่ 1</t>
        </is>
      </c>
    </row>
    <row r="397">
      <c r="A397" s="176" t="n">
        <v>395</v>
      </c>
      <c r="B397" t="inlineStr">
        <is>
          <t>91. ข้อใดกล่าว ไม่ถูกต้อง เกี่ยวกับคุณสมบัติและข้อจำกัดทางเภสัชกรรมของยาเม็ดเคลือบน้ำตาล (Sugar-Coated Tablets)</t>
        </is>
      </c>
      <c r="D397" t="inlineStr">
        <is>
          <t>ยาเม็ดเคลือบน้ำตาลโดยทั่วไปจัดเป็นรูปแบบยาที่ปลดปล่อยตัวยาทันที (Immediate release)</t>
        </is>
      </c>
      <c r="E397" t="inlineStr">
        <is>
          <t>หากผู้ใช้ยามีมือเปียกชื้นไปสัมผัสกับเม็ดยา จะทำให้น้ำตาลชั้นนอกละลายและเหนียวเหนอะหนะทันที</t>
        </is>
      </c>
      <c r="F397" t="inlineStr">
        <is>
          <t>ผู้ป่วยโรคเบาหวานสามารถรับประทานยาเม็ดเคลือบน้ำตาลได้โดยไม่ส่งผลกระทบต่อระดับน้ำตาลในเลือดอย่างมีนัยสำคัญ</t>
        </is>
      </c>
      <c r="G397" t="inlineStr">
        <is>
          <t>ในการตั้งสูตรน้ำเชื่อมเคลือบสามารถใช้ Sucrose ร่วมกับ Polyols อื่นได้</t>
        </is>
      </c>
      <c r="H397" t="inlineStr">
        <is>
          <t>กระบวนการเคลือบน้ำตาลเป็นวิธีที่เหมาะสมอย่างยิ่งสำหรับสูตรตำรับยาที่มีตัวยาสำคัญที่ไวต่อความชื้นและความร้อนสูง</t>
        </is>
      </c>
      <c r="I397" t="n">
        <v>5</v>
      </c>
      <c r="J397" t="inlineStr">
        <is>
          <t>✅ คำตอบที่ถูกต้อง: ข้อ จ. กระบวนการเคลือบน้ำตาลเป็นวิธีที่เหมาะสมอย่างยิ่งสำหรับสูตรตำรับยาที่มีตัวยาสำคัญที่ไวต่อความชื้นและความร้อนสูง
🎯 ทำไมข้อนี้ถึงถูก: ข้อความนี้ไม่ถูกต้องอย่างยิ่ง ในทางเทคโนโลยีเภสัชกรรม กระบวนการเคลือบน้ำตาลต้องใช้น้ำเป็นตัวทำละลายในปริมาณมหาศาล และต้องใช้ระยะเวลาในการเคลือบและเป่าแห้งยาวนานหลายชั่วโมงถึงหลายวัน จึง ไม่เหมาะสม อย่างยิ่งสำหรับตัวยาสำคัญที่ไวต่อความชื้น (Moisture-sensitive) หรือไม่ทนความร้อน (Thermolabile) เพราะจะเร่งให้ตัวยาเกิดการสลายตัวด้วยน้ำ (Hydrolysis) ในระหว่างการผลิต
🔍 ข้ออื่นผิดเพราะอะไร:
• ข้อ ก. ถูกต้อง ชั้นเคลือบน้ำตาลจะละลายน้ำได้อย่างรวดเร็วในกระเพาะอาหาร จึงเป็น Immediate release
• ข้อ ข. ถูกต้อง น้ำตาลละลายน้ำได้ง่ายมาก หากมือเปียกจะทำให้เม็ดยาละลายเหนียวติดมือ
• ข้อ ค. ถูกต้อง ปริมาณน้ำตาลในยาเม็ดเคลือบแต่ละเม็ดมีเพียงไม่กี่ร้อยมิลลิกรัม ซึ่งน้อยมากเมื่อเทียบกับคาร์โบไฮเดรตในอาหารแต่ละมื้อ
• ข้อ ง. ถูกต้อง สามารถใช้น้ำตาลอื่นร่วมเพื่อปรับสมบัติการตกผลึกได้
---</t>
        </is>
      </c>
      <c r="L397" t="inlineStr">
        <is>
          <t>Solid Dosage Forms</t>
        </is>
      </c>
      <c r="M397" t="inlineStr">
        <is>
          <t>Tablet Coating &amp; Excipients</t>
        </is>
      </c>
      <c r="N397" t="inlineStr">
        <is>
          <t>Product</t>
        </is>
      </c>
      <c r="O397" t="inlineStr">
        <is>
          <t>ข้อ 91 Mock RxCU83</t>
        </is>
      </c>
      <c r="P397" t="inlineStr">
        <is>
          <t>ข้อสอบจำลอง</t>
        </is>
      </c>
      <c r="Q397" t="inlineStr">
        <is>
          <t>Mock RxCU83 ชุดที่ 1</t>
        </is>
      </c>
    </row>
    <row r="398">
      <c r="A398" s="176" t="n">
        <v>396</v>
      </c>
      <c r="B398" t="inlineStr">
        <is>
          <t>93. ในเอกสารรับรองผลการตรวจวิเคราะห์ (Certificate of Analysis: COA) ของผลิตภัณฑ์แผ่นแปะคุมกำเนิด (Transdermal Contraceptive Patch) รายการทดสอบในข้อใด ไม่จัดเป็น หัวข้อการควบคุมคุณภาพที่จำเป็นสำหรับรูปแบบยานี้</t>
        </is>
      </c>
      <c r="D398" t="inlineStr">
        <is>
          <t>Identification</t>
        </is>
      </c>
      <c r="E398" t="inlineStr">
        <is>
          <t>Assay (Drug content)</t>
        </is>
      </c>
      <c r="F398" t="inlineStr">
        <is>
          <t>In vitro drug release</t>
        </is>
      </c>
      <c r="G398" t="inlineStr">
        <is>
          <t>Adhesion properties (Peel adhesion / Tack test)</t>
        </is>
      </c>
      <c r="H398" t="inlineStr">
        <is>
          <t>Disintegration test</t>
        </is>
      </c>
      <c r="I398" t="n">
        <v>5</v>
      </c>
      <c r="J398" t="inlineStr">
        <is>
          <t>✅ คำตอบที่ถูกต้อง: ข้อ จ. Disintegration test
🎯 ทำไมข้อนี้ถึงถูก: การทดสอบเวลาการแตกกระจายตัว (Disintegration test) เป็นการทดสอบเฉพาะสำหรับยาเม็ดและยาแคปซูลรับประทานเพื่อดูการแตกตัวในทางเดินอาหาร ส่วนแผ่นแปะผิวหนัง (Transdermal delivery systems) เป็นแผ่นฟิล์มโพลิเมอร์สำหรับแปะภายนอกร่างกาย จึงไม่มีการทดสอบ Disintegration แต่ต้องทดสอบ In vitro drug release (การปลดปล่อยยาผ่านเมมเบรน) และคุณสมบัติการยึดติดผิวหนัง (Adhesion test) แทน
🔍 ข้ออื่นผิดเพราะอะไร:
• ข้อ ก. Identification: จำเป็นสำหรับการยืนยันตัวยาสำคัญ
• ข้อ ข. Assay: จำเป็นเพื่อระบุปริมาณตัวยาสำคัญในแผ่นแปะ
• ข้อ ค. In vitro drug release: เป็นหัวใจสำคัญของแผ่นแปะเพื่อประกันอัตราการปลดปล่อยยาต่อหน่วยเวลา
• ข้อ ง. Adhesion: จำเป็นเพื่อประกันว่าแผ่นแปะจะไม่หลุดลอกตลอด 7 วันที่ใช้งาน
---</t>
        </is>
      </c>
      <c r="L398" t="inlineStr">
        <is>
          <t>Preformulation &amp; GMP</t>
        </is>
      </c>
      <c r="M398" t="inlineStr">
        <is>
          <t>Quality Specifications &amp; COA</t>
        </is>
      </c>
      <c r="N398" t="inlineStr">
        <is>
          <t>Product</t>
        </is>
      </c>
      <c r="O398" t="inlineStr">
        <is>
          <t>ข้อ 93 Mock RxCU83</t>
        </is>
      </c>
      <c r="P398" t="inlineStr">
        <is>
          <t>ข้อสอบจำลอง</t>
        </is>
      </c>
      <c r="Q398" t="inlineStr">
        <is>
          <t>Mock RxCU83 ชุดที่ 1</t>
        </is>
      </c>
    </row>
    <row r="399">
      <c r="A399" s="176" t="n">
        <v>397</v>
      </c>
      <c r="B399" t="inlineStr">
        <is>
          <t>112. ยาเม็ดชนิดหนึ่งมีส่วนประกอบของสารช่วยในสูตรตำรับ ได้แก่ Magnesium stearate, Croscarmellose sodium, Titanium dioxide, Hypromellose (HPMC), FD&amp;C Yellow No. 6 Aluminum Lake, Microcrystalline cellulose, Triacetin จากส่วนประกอบดังกล่าว ยาเม็ดนี้จัดเป็นรูปแบบยาชนิดใด</t>
        </is>
      </c>
      <c r="D399" t="inlineStr">
        <is>
          <t>Effervescent tablet</t>
        </is>
      </c>
      <c r="E399" t="inlineStr">
        <is>
          <t>Enteric coated tablet</t>
        </is>
      </c>
      <c r="F399" t="inlineStr">
        <is>
          <t>Plain uncoated tablet</t>
        </is>
      </c>
      <c r="G399" t="inlineStr">
        <is>
          <t>Film-coated tablet</t>
        </is>
      </c>
      <c r="H399" t="inlineStr">
        <is>
          <t>Compression coated tablet</t>
        </is>
      </c>
      <c r="I399" t="n">
        <v>4</v>
      </c>
      <c r="J399" t="inlineStr">
        <is>
          <t>✅ คำตอบที่ถูกต้อง: ข้อ ง. Film-coated tablet
🎯 ทำไมข้อนี้ถึงถูก: การมีส่วนผสมของ Hypromellose (HPMC ซึ่งเป็นโพลิเมอร์เคลือบฟิล์มที่ละลายน้ำได้), Triacetin (สารเพิ่มความยืดหยุ่นของฟิล์ม: Plasticizer), Titanium dioxide (สารทึบแสง: Opacifier), และ FD&amp;C Lake (สีเคลือบ) เป็นองค์ประกอบมาตรฐานของสูตรน้ำยาเคลือบฟิล์ม (Film coating system) ชนิดละลายในกระเพาะอาหาร (Immediate release)
🔍 ข้ออื่นผิดเพราะอะไร:
• ข้อ ก. Effervescent tablet: ต้องมีกรดซิตริก/ทาร์ทาริก และโซเดียมไบคาร์บอเนตเพื่อเกิดฟองก๊าซ CO2
• ข้อ ข. Enteric coated tablet: ต้องใช้โพลิเมอร์ที่ไม่ละลายในกรด เช่น CAP, HPMCP, หรือ Eudragit L
• ข้อ ค. Plain tablet: จะไม่มีโพลิเมอร์เคลือบฟิล์มอย่าง HPMC และ Triacetin
• ข้อ จ. Compression coated: เป็นการตอกเม็ดแห้งหุ้มเม็ดแกน (Tablet-within-a-tablet)
---</t>
        </is>
      </c>
      <c r="L399" t="inlineStr">
        <is>
          <t>Solid Dosage Forms</t>
        </is>
      </c>
      <c r="M399" t="inlineStr">
        <is>
          <t>Tablet Coating &amp; Excipients</t>
        </is>
      </c>
      <c r="N399" t="inlineStr">
        <is>
          <t>Product</t>
        </is>
      </c>
      <c r="O399" t="inlineStr">
        <is>
          <t>ข้อ 112 Mock RxCU83</t>
        </is>
      </c>
      <c r="P399" t="inlineStr">
        <is>
          <t>ข้อสอบจำลอง</t>
        </is>
      </c>
      <c r="Q399" t="inlineStr">
        <is>
          <t>Mock RxCU83 ชุดที่ 1</t>
        </is>
      </c>
    </row>
    <row r="400">
      <c r="A400" s="176" t="n">
        <v>398</v>
      </c>
      <c r="B400" t="inlineStr">
        <is>
          <t>113. ผู้ป่วยนำยาเม็ดที่แพทย์สั่งออกจากแผงบรรจุเดิมชนิด Alu-Alu Blister แล้วนำไปใส่ในตลับพลาสติกแบ่งยาทั่วไปเพื่อพกพา เมื่อถึงเวลารับประทานยาพบว่าเม็ดยาดูดความชื้นและเหนียวติดกันเป็นก้อน สารช่วยในข้อใดมีสมบัติดูดความชื้น (Hygroscopic) สูงและเป็นปัจจัยสำคัญที่ก่อให้เกิดปัญหาดังกล่าว</t>
        </is>
      </c>
      <c r="D400" t="inlineStr">
        <is>
          <t>Microcrystalline cellulose</t>
        </is>
      </c>
      <c r="E400" t="inlineStr">
        <is>
          <t>Lactose monohydrate</t>
        </is>
      </c>
      <c r="F400" t="inlineStr">
        <is>
          <t>Croscarmellose sodium</t>
        </is>
      </c>
      <c r="G400" t="inlineStr">
        <is>
          <t>Magnesium stearate</t>
        </is>
      </c>
      <c r="H400" t="inlineStr">
        <is>
          <t>Triacetin</t>
        </is>
      </c>
      <c r="I400" t="n">
        <v>3</v>
      </c>
      <c r="J400" t="inlineStr">
        <is>
          <t>✅ คำตอบที่ถูกต้อง: ข้อ ค. Croscarmellose sodium
🎯 ทำไมข้อนี้ถึงถูก: Croscarmellose sodium (Cross-linked sodium carboxymethylcellulose) จัดเป็น Superdisintegrant ที่ออกฤทธิ์โดยการดูดซับน้ำอย่างรวดเร็ว (Water uptake &amp; wicking) และมีคุณสมบัติ Hygroscopic สูงมาก เมื่อนำยาออกจากบรรจุภัณฑ์ป้องกันความชื้นสูงอย่าง Alu-Alu มาใส่ในตลับพลาสติกที่ความชื้นซึมผ่านได้ สารนี้จะดูดความชื้นจากบรรยากาศทำให้ผิวเม็ดยาชื้น อ่อนตัว และเหนียวเกาะติดกันเป็นพวง
🔍 ข้ออื่นผิดเพราะอะไร:
• ข้อ ก. Microcrystalline cellulose: ดูดความชื้นได้บ้างแต่ไม่ทำให้เกิดการเหนียวติดเป็นก้อนรุนแรงเท่า superdisintegrant
• ข้อ ข. Lactose monohydrate: ไม่ค่อยดูดความชื้น (Non-hygroscopic)
• ข้อ ง. Magnesium stearate: มีสมบัติไม่ชอบน้ำ (Hydrophobic) ช่วยกันน้ำ
• ข้อ จ. Triacetin: เป็นของเหลวพลาสติกไซเซอร์ในฟิล์ม ไม่ใช่สารดูดน้ำหลักในเม็ดยา
---</t>
        </is>
      </c>
      <c r="L400" t="inlineStr">
        <is>
          <t>Preformulation &amp; GMP</t>
        </is>
      </c>
      <c r="M400" t="inlineStr">
        <is>
          <t>Packaging Materials</t>
        </is>
      </c>
      <c r="N400" t="inlineStr">
        <is>
          <t>Product</t>
        </is>
      </c>
      <c r="O400" t="inlineStr">
        <is>
          <t>ข้อ 113 Mock RxCU83</t>
        </is>
      </c>
      <c r="P400" t="inlineStr">
        <is>
          <t>ข้อสอบจำลอง</t>
        </is>
      </c>
      <c r="Q400" t="inlineStr">
        <is>
          <t>Mock RxCU83 ชุดที่ 1</t>
        </is>
      </c>
    </row>
    <row r="401">
      <c r="A401" s="176" t="n">
        <v>399</v>
      </c>
      <c r="B401" t="inlineStr">
        <is>
          <t>6. ตัวยา Losartan potassium มีความไวต่อความชื้น แสง และออกซิเจน โดยเกิดการสลายตัวผ่านปฏิกิริยา Photolysis, Hydrolysis และ Oxidation ในการเลือกบรรจุภัณฑ์ปฐมภูมิ (Primary packaging) สำหรับยาเม็ดชนิดนี้ ควรเลือกใช้บรรจุภัณฑ์ชนิดใดจึงสามารถปกป้องตัวยาได้ดีที่สุด</t>
        </is>
      </c>
      <c r="D401" t="inlineStr">
        <is>
          <t>Polyvinyl chloride (PVC) blister pack</t>
        </is>
      </c>
      <c r="E401" t="inlineStr">
        <is>
          <t>Polyvinylidene chloride (PVDC) coated PVC blister pack</t>
        </is>
      </c>
      <c r="F401" t="inlineStr">
        <is>
          <t>Polyethylene (PE) strip pack</t>
        </is>
      </c>
      <c r="G401" t="inlineStr">
        <is>
          <t>Polytetrafluoroethylene (PTFE) film</t>
        </is>
      </c>
      <c r="H401" t="inlineStr">
        <is>
          <t>Aluminium-Aluminium (Alu-Alu) cold-form blister pack</t>
        </is>
      </c>
      <c r="I401" t="n">
        <v>5</v>
      </c>
      <c r="J401" t="inlineStr">
        <is>
          <t>✅ คำตอบที่ถูกต้อง: ข้อ จ. Aluminium-Aluminium (Alu-Alu) cold-form blister pack
🎯 ทำไมข้อนี้ถึงถูก: แผงยาชนิด Aluminium-Aluminium (Alu-Alu blister) ผลิตจากแผ่นอะลูมิเนียมฟอยล์ประกบทั้งแผ่นล่างและแผ่นบน ซึ่งมีคุณสมบัติเป็นสารกั้นสัมบูรณ์ (Impermeable barrier 100%) ป้องกันการซึมผ่านของไอน้ำ (Moisture vapor transmission rate: MVTR = 0) ป้องกันก๊าซออกซิเจน และทึบแสงอย่างสมบูรณ์แบบ จึงเป็นตัวเลือกที่เหมาะสมที่สุดสำหรับยาที่ไวต่อทั้งแสง น้ำ และออกซิเจนพร้อมกัน
🔍 ข้ออื่นผิดเพราะอะไร:
• ข้อ ก. PVC: ป้องกันความชื้นได้ต่ำมาก และโปร่งแสง
• ข้อ ข. PVDC: ป้องกันความชื้นได้ดีขึ้นปานกลาง แต่ยังยอมให้แสงและก๊าซซึมผ่านได้บางส่วน
• ข้อ ค. PE: ป้องกันความชื้นได้ปานกลางแต่ไม่กันออกซิเจนและแสง
• ข้อ ง. PTFE: นิยมใช้เคลือบอุปกรณ์เครื่องจักร ไม่ใช่บรรจุภัณฑ์แผงยามาตรฐาน
---</t>
        </is>
      </c>
      <c r="L401" t="inlineStr">
        <is>
          <t>Preformulation &amp; GMP</t>
        </is>
      </c>
      <c r="M401" t="inlineStr">
        <is>
          <t>Packaging Materials</t>
        </is>
      </c>
      <c r="N401" t="inlineStr">
        <is>
          <t>Product</t>
        </is>
      </c>
      <c r="O401" t="inlineStr">
        <is>
          <t>ข้อ 6 Mock RxCU83 ชุดที่ 2</t>
        </is>
      </c>
      <c r="P401" t="inlineStr">
        <is>
          <t>ข้อสอบจำลอง</t>
        </is>
      </c>
      <c r="Q401" t="inlineStr">
        <is>
          <t>Mock RxCU83 ชุดที่ 2</t>
        </is>
      </c>
    </row>
    <row r="402">
      <c r="A402" s="176" t="n">
        <v>400</v>
      </c>
      <c r="B402" t="inlineStr">
        <is>
          <t>24. ในสูตรตำรับยาเม็ดเคลือบฟิล์ม Lamivudine Film-coated Tablets สารช่วยทางเภสัชกรรมในข้อใดต่อไปนี้ทำหน้าที่เป็นสารก่อฟิล์มหลัก (Primary film-forming polymer)</t>
        </is>
      </c>
      <c r="D402" t="inlineStr">
        <is>
          <t>Microcrystalline cellulose</t>
        </is>
      </c>
      <c r="E402" t="inlineStr">
        <is>
          <t>Sodium starch glycolate</t>
        </is>
      </c>
      <c r="F402" t="inlineStr">
        <is>
          <t>Magnesium stearate</t>
        </is>
      </c>
      <c r="G402" t="inlineStr">
        <is>
          <t>Polysorbate 80</t>
        </is>
      </c>
      <c r="H402" t="inlineStr">
        <is>
          <t>Hypromellose (Hydroxypropyl methylcellulose: HPMC)</t>
        </is>
      </c>
      <c r="I402" t="n">
        <v>5</v>
      </c>
      <c r="J402" t="inlineStr">
        <is>
          <t>✅ คำตอบที่ถูกต้อง: ข้อ จ. Hypromellose (Hydroxypropyl methylcellulose: HPMC)
🎯 ทำไมข้อนี้ถึงถูก: Hypromellose (HPMC) เป็นพอลิเมอร์กึ่งสังเคราะห์ที่ละลายน้ำได้ดี นิยมใช้เป็นสารก่อฟิล์มมาตรฐานอันดับหนึ่ง (Standard film-former) สำหรับยาเม็ดเคลือบฟิล์มชนิดแตกตัวในกระเพาะอาหาร (Non-enteric film coating) เนื่องจากให้แผ่นฟิล์มที่ใส ยืดหยุ่น แข็งแรง และละลายน้ำได้อย่างรวดเร็วในทางเดินอาหาร
🔍 ข้ออื่นผิดเพราะอะไร:
• ข้อ ก. Microcrystalline cellulose (MCC): ทำหน้าที่เป็นสารเพิ่มปริมาณและสารช่วยยึดเกาะ (Diluent / Binder) ในแกนเม็ดยา
• ข้อ ข. Sodium starch glycolate: ทำหน้าที่เป็นสารช่วยแตกกระจายตัวยวดยิ่ง (Superdisintegrant)
• ข้อ ค. Magnesium stearate: ทำหน้าที่เป็นสารหล่อลื่น (Lubricant)
• ข้อ ง. Polysorbate 80: ทำหน้าที่เป็นสารลดแรงตึงผิวและสารช่วยกระจายตัว (Surfactant / Plasticizer aid)
---</t>
        </is>
      </c>
      <c r="L402" t="inlineStr">
        <is>
          <t>Solid Dosage Forms</t>
        </is>
      </c>
      <c r="M402" t="inlineStr">
        <is>
          <t>Tablet Coating &amp; Excipients</t>
        </is>
      </c>
      <c r="N402" t="inlineStr">
        <is>
          <t>Product</t>
        </is>
      </c>
      <c r="O402" t="inlineStr">
        <is>
          <t>ข้อ 24 Mock RxCU83 ชุดที่ 2</t>
        </is>
      </c>
      <c r="P402" t="inlineStr">
        <is>
          <t>ข้อสอบจำลอง</t>
        </is>
      </c>
      <c r="Q402" t="inlineStr">
        <is>
          <t>Mock RxCU83 ชุดที่ 2</t>
        </is>
      </c>
    </row>
    <row r="403">
      <c r="A403" s="176" t="n">
        <v>401</v>
      </c>
      <c r="B403" t="inlineStr">
        <is>
          <t>25. ผลิตภัณฑ์ยาเม็ดเคลือบฟิล์ม Lamivudine Film-coated Tablets (ตามข้อ 24) มีรูปแบบการปลดปล่อยตัวยาสำคัญ (Drug release profile) แบบใด</t>
        </is>
      </c>
      <c r="D403" t="inlineStr">
        <is>
          <t>Controlled-release tablet</t>
        </is>
      </c>
      <c r="E403" t="inlineStr">
        <is>
          <t>Immediate-release tablet</t>
        </is>
      </c>
      <c r="F403" t="inlineStr">
        <is>
          <t>Sustained-release tablet</t>
        </is>
      </c>
      <c r="G403" t="inlineStr">
        <is>
          <t>Extended-release tablet</t>
        </is>
      </c>
      <c r="H403" t="inlineStr">
        <is>
          <t>Delayed-release tablet</t>
        </is>
      </c>
      <c r="I403" t="n">
        <v>2</v>
      </c>
      <c r="J403" t="inlineStr">
        <is>
          <t>✅ คำตอบที่ถูกต้อง: ข้อ ข. Immediate-release tablet
🎯 ทำไมข้อนี้ถึงถูก: ยาเม็ด Lamivudine เป็นยาต้านไวรัสมาตรฐานที่มีรูปแบบการปลดปล่อยแบบทันที (Immediate-release: IR) โดยการเคลือบฟิล์มด้วย HPMC ทำขึ้นเพื่อวัตถุประสงค์ในการกลบรสขม ป้องกันฝุ่นยา ปกป้องตัวยาจากความชื้นในอากาศ และช่วยให้ผู้ป่วยกลืนยาได้ง่ายขึ้นเท่านั้น โดยฟิล์มจะละลายและตัวยาจะแตกตัวปลดปล่อยออกมาทั้งหมดภายใน 15-30 นาทีหลังรับประทาน
🔍 ข้ออื่นผิดเพราะอะไร:
• ข้อ ก. ค. และ ง. เป็นรูปแบบยาที่มีการควบคุมหรือชะลอการปลดปล่อยยาในระยะยาว (Modified / Extended release)
• ข้อ จ. Delayed-release เป็นรูปแบบยาที่ชะลอการแตกตัวไปที่ลำไส้ เช่น Enteric-coated tablets
---</t>
        </is>
      </c>
      <c r="L403" t="inlineStr">
        <is>
          <t>Solid Dosage Forms</t>
        </is>
      </c>
      <c r="M403" t="inlineStr">
        <is>
          <t>Tablet Manufacturing &amp; Release</t>
        </is>
      </c>
      <c r="N403" t="inlineStr">
        <is>
          <t>Product</t>
        </is>
      </c>
      <c r="O403" t="inlineStr">
        <is>
          <t>ข้อ 25 Mock RxCU83 ชุดที่ 2</t>
        </is>
      </c>
      <c r="P403" t="inlineStr">
        <is>
          <t>ข้อสอบจำลอง</t>
        </is>
      </c>
      <c r="Q403" t="inlineStr">
        <is>
          <t>Mock RxCU83 ชุดที่ 2</t>
        </is>
      </c>
    </row>
    <row r="404">
      <c r="A404" s="176" t="n">
        <v>402</v>
      </c>
      <c r="B404" t="inlineStr">
        <is>
          <t>26. จากรูปภาพแผงบรรจุภัณฑ์ยาเม็ดต้านไวรัสเอชไอวีดังกล่าว ซึ่งเป็นแผงยาชนิด Aluminium-Aluminium Cold-Form Blister (Alu-Alu blister pack) ข้อใดกล่าวถูกต้องที่สุดเกี่ยวกับคุณลักษณะของบรรจุภัณฑ์ชนิดนี้</t>
        </is>
      </c>
      <c r="C404" t="inlineStr">
        <is>
          <t>mock2_rxcu83/page_2_Im1.png</t>
        </is>
      </c>
      <c r="D404" t="inlineStr">
        <is>
          <t>บรรจุภัณฑ์ชนิดนี้ผลิตจากแผ่นพลาสติก PVC ใสประกบกับกระดาษกล่อง</t>
        </is>
      </c>
      <c r="E404" t="inlineStr">
        <is>
          <t>แผงยาชนิดนี้ประกอบด้วยแผ่นอะลูมิเนียมฟอยล์ประกบกับฟิล์มโพลิเมอร์หลายชั้นทั้งแผ่นหลุมและแผ่นปิด เพื่อป้องกันแสงและความชื้นได้สมบูรณ์แบบ</t>
        </is>
      </c>
      <c r="F404" t="inlineStr">
        <is>
          <t>บรรจุภัณฑ์ชนิดนี้ยอมให้ออกซิเจนซึมผ่านได้ดีกว่าแผง PVC/PVDC ทั่วไป</t>
        </is>
      </c>
      <c r="G404" t="inlineStr">
        <is>
          <t>แผงยาชนิดนี้มีข้อดีคือสามารถมองเห็นลักษณะเม็ดยาด้านในได้อย่างชัดเจน</t>
        </is>
      </c>
      <c r="H404" t="inlineStr">
        <is>
          <t>เป็นบรรจุภัณฑ์ที่ไม่เหมาะกับยาที่ไวต่อสภาวะแวดล้อม</t>
        </is>
      </c>
      <c r="I404" t="n">
        <v>2</v>
      </c>
      <c r="J404" t="inlineStr">
        <is>
          <t>✅ คำตอบที่ถูกต้อง: ข้อ ข. แผงยาชนิดนี้ประกอบด้วยแผ่นอะลูมิเนียมฟอยล์ประกบกับฟิล์มโพลิเมอร์หลายชั้นทั้งแผ่นหลุมและแผ่นปิด เพื่อป้องกันแสงและความชื้นได้สมบูรณ์แบบ
🎯 ทำไมข้อนี้ถึงถูก: Alu-Alu blister เกิดจากการขึ้นรูปเย็น (Cold-forming) ของแผ่นลามิเนตหลายชั้น (OPA / Aluminium foil / PVC) ทั้งส่วนที่เป็นหลุม (Base web) และฝาปิด (Lidding foil) ซึ่งชั้นอะลูมิเนียมทำหน้าที่เป็นตัวกั้นสัมบูรณ์ (Total barrier) ป้องกันทั้งแสง ความชื้น ก๊าซออกซิเจน 100% เหมาะอย่างยิ่งสำหรับยาต้านไวรัสและยาที่มีความไวต่อสิ่งแวดล้อมสูง
🔍 ข้ออื่นผิดเพราะอะไร:
• ข้อ ก. ไม่ใช่ PVC หรือกระดาษ
• ข้อ ค. ป้องกันออกซิเจนได้ดีที่สุด (อัตราการซึมผ่านเกือบเป็นศูนย์)
• ข้อ ง. Alu-Alu เป็นแผ่นทึบแสงทั้งสองด้าน จึงไม่สามารถมองทะลุเห็นเม็ดยาภายในได้
• ข้อ จ. เหมาะสมที่สุดสำหรับยาที่ไวต่อสภาวะแวดล้อม
---</t>
        </is>
      </c>
      <c r="L404" t="inlineStr">
        <is>
          <t>Preformulation &amp; GMP</t>
        </is>
      </c>
      <c r="M404" t="inlineStr">
        <is>
          <t>Packaging Materials</t>
        </is>
      </c>
      <c r="N404" t="inlineStr">
        <is>
          <t>Product</t>
        </is>
      </c>
      <c r="O404" t="inlineStr">
        <is>
          <t>ข้อ 26 Mock RxCU83 ชุดที่ 2</t>
        </is>
      </c>
      <c r="P404" t="inlineStr">
        <is>
          <t>ข้อสอบจำลอง</t>
        </is>
      </c>
      <c r="Q404" t="inlineStr">
        <is>
          <t>Mock RxCU83 ชุดที่ 2</t>
        </is>
      </c>
    </row>
    <row r="405">
      <c r="A405" s="176" t="n">
        <v>403</v>
      </c>
      <c r="B405" t="inlineStr">
        <is>
          <t>38. ข้อใดต่อไปนี้ กล่าว ไม่ถูกต้อง เกี่ยวกับคุณลักษณะและวัตถุประสงค์ของการผลิตยาเม็ดเคลือบฟิล์ม (Film-coated tablets)</t>
        </is>
      </c>
      <c r="D405" t="inlineStr">
        <is>
          <t>ช่วยปกป้องตัวยาสำคัญจากแสง อากาศ และความชื้นได้</t>
        </is>
      </c>
      <c r="E405" t="inlineStr">
        <is>
          <t>ช่วยเพิ่มน้ำหนักของเม็ดยาให้ใหญ่ขึ้นอย่างมากประมาณร้อยละ 50 ถึง 100</t>
        </is>
      </c>
      <c r="F405" t="inlineStr">
        <is>
          <t>ช่วยกลบรสขมและกลิ่นที่ไม่พึงประสงค์ของตัวยาสำคัญ</t>
        </is>
      </c>
      <c r="G405" t="inlineStr">
        <is>
          <t>สามารถออกแบบให้ช่วยควบคุมอัตราการปลดปล่อยตัวยาสำคัญได้</t>
        </is>
      </c>
      <c r="H405" t="inlineStr">
        <is>
          <t>สามารถออกแบบให้ฟิล์มทนต่อกรดในกระเพาะอาหารเพื่อไปแตกตัวในลำไส้เล็กได้</t>
        </is>
      </c>
      <c r="I405" t="n">
        <v>2</v>
      </c>
      <c r="J405" t="inlineStr">
        <is>
          <t>✅ คำตอบที่ถูกต้อง: ข้อ ข. ช่วยเพิ่มน้ำหนักของเม็ดยาให้ใหญ่ขึ้นอย่างมากประมาณร้อยละ 50 ถึง 100
🎯 ทำไมข้อนี้ถึงถูก: การเคลือบฟิล์ม (Film coating) แผ่นฟิล์มโพลิเมอร์จะมีความบางมาก โดยมีน้ำหนักเพิ่มขึ้น (Weight gain) เพียงร้อยละ 2 ถึง 4 (2-4% w/w) ของน้ำหนักเม็ดยาเดิมเท่านั้น การเพิ่มน้ำหนักขึ้นอย่างมากถึงร้อยละ 50 ถึง 100 (50-100% weight gain) เป็นคุณลักษณะเฉพาะของการเคลือบน้ำตาล (Sugar coating)
🔍 ข้ออื่นผิดเพราะอะไร:
• ข้อ ก. ค. ง. และ จ. เป็นข้อดีและวัตถุประสงค์ที่ถูกต้องของการเคลือบฟิล์มประเภทต่างๆ (เช่น Protective, Taste masking, Extended-release, และ Enteric coating)
---</t>
        </is>
      </c>
      <c r="L405" t="inlineStr">
        <is>
          <t>Solid Dosage Forms</t>
        </is>
      </c>
      <c r="M405" t="inlineStr">
        <is>
          <t>Tablet Coating &amp; Excipients</t>
        </is>
      </c>
      <c r="N405" t="inlineStr">
        <is>
          <t>Product</t>
        </is>
      </c>
      <c r="O405" t="inlineStr">
        <is>
          <t>ข้อ 38 Mock RxCU83 ชุดที่ 2</t>
        </is>
      </c>
      <c r="P405" t="inlineStr">
        <is>
          <t>ข้อสอบจำลอง</t>
        </is>
      </c>
      <c r="Q405" t="inlineStr">
        <is>
          <t>Mock RxCU83 ชุดที่ 2</t>
        </is>
      </c>
    </row>
    <row r="406">
      <c r="A406" s="176" t="n">
        <v>404</v>
      </c>
      <c r="B406" t="inlineStr">
        <is>
          <t>39. สารช่วยทางเภสัชกรรมในข้อใดต่อไปนี้ นิยมนำมาใช้ทำหน้าที่เป็น สารก่อฟิล์ม (Film-forming polymer) สำหรับการผลิตยาเม็ดเคลือบฟิล์มชนิดแตกตัวในกระเพาะอาหาร (Conventional immediate-release film coating)</t>
        </is>
      </c>
      <c r="D406" t="inlineStr">
        <is>
          <t>Lactose monohydrate</t>
        </is>
      </c>
      <c r="E406" t="inlineStr">
        <is>
          <t>Magnesium stearate</t>
        </is>
      </c>
      <c r="F406" t="inlineStr">
        <is>
          <t>Hydroxypropyl methylcellulose (HPMC)</t>
        </is>
      </c>
      <c r="G406" t="inlineStr">
        <is>
          <t>Titanium dioxide</t>
        </is>
      </c>
      <c r="H406" t="inlineStr">
        <is>
          <t>Sodium lauryl sulfate</t>
        </is>
      </c>
      <c r="I406" t="n">
        <v>3</v>
      </c>
      <c r="J406" t="inlineStr">
        <is>
          <t>✅ คำตอบที่ถูกต้อง: ข้อ ค. Hydroxypropyl methylcellulose (HPMC)
🎯 ทำไมข้อนี้ถึงถูก: HPMC (หรือ Hypromellose) เป็น Cellulosic polymer ที่ละลายน้ำได้ดีในทุกช่วงค่า pH ของระบบทางเดินอาหาร นิยมใช้เป็น Film-forming agent มาตรฐานเนื่องจากให้ฟิล์มที่ใส แข็งแรง ยึดเกาะกับผิวเม็ดยาได้ดี และไม่รบกวนอัตราการละลายของตัวยาสำคัญ
🔍 ข้ออื่นผิดเพราะอะไร:
• ข้อ ก. Lactose: สารเพิ่มปริมาณ (Diluent)
• ข้อ ข. Magnesium stearate: สารหล่อลื่น (Lubricant)
• ข้อ ง. Titanium dioxide: สารช่วยทึบแสงและให้สีขาว (Opacifier / White pigment)
• ข้อ จ. Sodium lauryl sulfate: สารลดแรงตึงผิว (Surfactant / Wetting agent)
---</t>
        </is>
      </c>
      <c r="L406" t="inlineStr">
        <is>
          <t>Solid Dosage Forms</t>
        </is>
      </c>
      <c r="M406" t="inlineStr">
        <is>
          <t>Tablet Coating &amp; Excipients</t>
        </is>
      </c>
      <c r="N406" t="inlineStr">
        <is>
          <t>Product</t>
        </is>
      </c>
      <c r="O406" t="inlineStr">
        <is>
          <t>ข้อ 39 Mock RxCU83 ชุดที่ 2</t>
        </is>
      </c>
      <c r="P406" t="inlineStr">
        <is>
          <t>ข้อสอบจำลอง</t>
        </is>
      </c>
      <c r="Q406" t="inlineStr">
        <is>
          <t>Mock RxCU83 ชุดที่ 2</t>
        </is>
      </c>
    </row>
    <row r="407">
      <c r="A407" s="176" t="n">
        <v>405</v>
      </c>
      <c r="B407" t="inlineStr">
        <is>
          <t>40. ข้อใดต่อไปนี้กล่าว ไม่ถูกต้อง เกี่ยวกับการเปรียบเทียบระหว่างยาเม็ดเคลือบน้ำตาล (Sugar-coated tablets) และยาเม็ดเคลือบฟิล์ม (Film-coated tablets)</t>
        </is>
      </c>
      <c r="D407" t="inlineStr">
        <is>
          <t>ยาเม็ดเคลือบน้ำตาลมีกระบวนการผลิตที่ใช้เวลานานและต้องอาศัยทักษะความชำนาญสูงกว่าการเคลือบฟิล์ม</t>
        </is>
      </c>
      <c r="E407" t="inlineStr">
        <is>
          <t>ยาเม็ดเคลือบฟิล์มมีขนาดเม็ดเล็กกว่าและน้ำหนักเพิ่มขึ้นน้อยกว่ายาเม็ดเคลือบน้ำตาล</t>
        </is>
      </c>
      <c r="F407" t="inlineStr">
        <is>
          <t>ตัวอักษรหรือตราสัญลักษณ์ที่ปั๊มบนผิวแกนเม็ดยา (Embossing) จะมองเห็นได้ชัดเจนหลังการเคลือบฟิล์ม</t>
        </is>
      </c>
      <c r="G407" t="inlineStr">
        <is>
          <t>ยาเม็ดเคลือบน้ำตาลมีความทนทานต่อการกะเทาะแตกหักของชั้นเคลือบได้ดีกว่ายาเม็ดเคลือบฟิล์ม</t>
        </is>
      </c>
      <c r="H407" t="inlineStr">
        <is>
          <t>ยาเม็ดเคลือบฟิล์มสามารถใช้น้ำหรือตัวทำละลายอินทรีย์ในการเตรียมน้ำยาเคลือบได้</t>
        </is>
      </c>
      <c r="I407" t="n">
        <v>4</v>
      </c>
      <c r="J407" t="inlineStr">
        <is>
          <t>✅ คำตอบที่ถูกต้อง: ข้อ ง. ยาเม็ดเคลือบน้ำตาลมีความทนทานต่อการกะเทาะแตกหักของชั้นเคลือบได้ดีกว่ายาเม็ดเคลือบฟิล์ม
🎯 ทำไมข้อนี้ถึงถูก: ชั้นเคลือบน้ำตาลมีความเปราะบางสูงมาก (Brittle) และเสี่ยงต่อการเกิดการกะเทาะ แตกหัก หรือหลุดล่อน (Chipping / Cracking) เมื่อถูกกระทบกระแทกระหว่างการบรรจุหรือการขนส่ง ในขณะที่ชั้นเคลือบฟิล์มซึ่งมี Plasticizer เสริมความยืดหยุ่นจะมีความเหนียว ทนทาน และยึดเกาะกับผิวแกนเม็ดได้ดีกว่ามาก
🔍 ข้ออื่นผิดเพราะอะไร:
• ข้อ ก. ข. ค. และ จ. ล้วนเป็นข้อเท็จจริงทางเภสัชอุตสาหกรรมที่ถูกต้องของการเปรียบเทียบรูปแบบการเคลือบทั้งสองชนิด
---</t>
        </is>
      </c>
      <c r="L407" t="inlineStr">
        <is>
          <t>Solid Dosage Forms</t>
        </is>
      </c>
      <c r="M407" t="inlineStr">
        <is>
          <t>Tablet Coating &amp; Excipients</t>
        </is>
      </c>
      <c r="N407" t="inlineStr">
        <is>
          <t>Product</t>
        </is>
      </c>
      <c r="O407" t="inlineStr">
        <is>
          <t>ข้อ 40 Mock RxCU83 ชุดที่ 2</t>
        </is>
      </c>
      <c r="P407" t="inlineStr">
        <is>
          <t>ข้อสอบจำลอง</t>
        </is>
      </c>
      <c r="Q407" t="inlineStr">
        <is>
          <t>Mock RxCU83 ชุดที่ 2</t>
        </is>
      </c>
    </row>
    <row r="408">
      <c r="A408" s="176" t="n">
        <v>406</v>
      </c>
      <c r="B408" t="inlineStr">
        <is>
          <t>44. ในข้อกำหนดมาตรฐานการควบคุมคุณภาพตามเภสัชตำรับ (Pharmacopoeial Specifications) ของผลิตภัณฑ์ยาเม็ด Diazepam Tablets รายการทดสอบในข้อใดต่อไปนี้ ไม่จัดเป็น หัวข้อการควบคุมคุณภาพมาตรฐานที่ต้องทำการตรวจวิเคราะห์</t>
        </is>
      </c>
      <c r="D408" t="inlineStr">
        <is>
          <t>Identification</t>
        </is>
      </c>
      <c r="E408" t="inlineStr">
        <is>
          <t>Assay (Content of active ingredient)</t>
        </is>
      </c>
      <c r="F408" t="inlineStr">
        <is>
          <t>Dissolution testing</t>
        </is>
      </c>
      <c r="G408" t="inlineStr">
        <is>
          <t>Uniformity of dosage units</t>
        </is>
      </c>
      <c r="H408" t="inlineStr">
        <is>
          <t>Bacterial endotoxins testing</t>
        </is>
      </c>
      <c r="I408" t="n">
        <v>5</v>
      </c>
      <c r="J408" t="inlineStr">
        <is>
          <t>✅ คำตอบที่ถูกต้อง: ข้อ จ. Bacterial endotoxins testing
🎯 ทำไมข้อนี้ถึงถูก: การทดสอบเอนโดท็อกซินของแบคทีเรีย (Bacterial Endotoxins Test: BET / LAL test) หรือการทดสอบความปราศจากเชื้อ (Sterility testing) เป็นข้อกำหนดเฉพาะของผลิตภัณฑ์ยาปราศจากเชื้อ (Sterile products) เช่น ยาฉีด ยาหยอดตา ส่วน Diazepam Tablets เป็นยาเม็ดชนิดรับประทาน จึงไม่มีข้อกำหนดในการทดสอบ Bacterial endotoxins
🔍 ข้ออื่นผิดเพราะอะไร:
• ข้อ ก. ข. ค. และ ง. ล้วนเป็นหัวข้อการทดสอบมาตรฐานสากล (Finished product specifications) ที่จำเป็นต้องตรวจวิเคราะห์สำหรับยาเม็ดรับประทานตาม USP/BP
---</t>
        </is>
      </c>
      <c r="L408" t="inlineStr">
        <is>
          <t>Preformulation &amp; GMP</t>
        </is>
      </c>
      <c r="M408" t="inlineStr">
        <is>
          <t>Quality Specifications &amp; COA</t>
        </is>
      </c>
      <c r="N408" t="inlineStr">
        <is>
          <t>Product</t>
        </is>
      </c>
      <c r="O408" t="inlineStr">
        <is>
          <t>ข้อ 44 Mock RxCU83 ชุดที่ 2</t>
        </is>
      </c>
      <c r="P408" t="inlineStr">
        <is>
          <t>ข้อสอบจำลอง</t>
        </is>
      </c>
      <c r="Q408" t="inlineStr">
        <is>
          <t>Mock RxCU83 ชุดที่ 2</t>
        </is>
      </c>
    </row>
    <row r="409">
      <c r="A409" s="176" t="n">
        <v>407</v>
      </c>
      <c r="B409" t="inlineStr">
        <is>
          <t>45. ในการควบคุมคุณภาพของผลิตภัณฑ์ยาเม็ด Alprazolam Tablets หัวข้อการทดสอบในข้อใดต่อไปนี้ ไม่จัดเป็น หัวข้อการตรวจวิเคราะห์คุณภาพมาตรฐานตามเภสัชตำรับ</t>
        </is>
      </c>
      <c r="D409" t="inlineStr">
        <is>
          <t>Identification</t>
        </is>
      </c>
      <c r="E409" t="inlineStr">
        <is>
          <t>Assay</t>
        </is>
      </c>
      <c r="F409" t="inlineStr">
        <is>
          <t>Bioidentity assay on animals</t>
        </is>
      </c>
      <c r="G409" t="inlineStr">
        <is>
          <t>Organic impurities (Related substances)</t>
        </is>
      </c>
      <c r="H409" t="inlineStr">
        <is>
          <t>Uniformity of dosage units (Content uniformity)</t>
        </is>
      </c>
      <c r="I409" t="n">
        <v>3</v>
      </c>
      <c r="J409" t="inlineStr">
        <is>
          <t>✅ คำตอบที่ถูกต้อง: ข้อ ค. Bioidentity assay on animals
🎯 ทำไมข้อนี้ถึงถูก: การตรวจวิเคราะห์ทางชีวภาพในสัตว์ทดลอง (Bioassay / Bioidentity assay on animals) ใช้เฉพาะกับผลิตภัณฑ์ยาชีววัตถุที่มีความซับซ้อน เช่น สารสกัดจากธรรมชาติ ฮอร์โมน หรือวัคซีน (เช่น Insulin, Heparin, Oxytocin) ส่วน Alprazolam เป็นสารเคมีสังเคราะห์โมเลกุลขนาดเล็กที่มีโครงสร้างแน่นอน จึงใช้วิธีทางเคมีฟิสิกส์ (HPLC/UV) ในการตรวจเอกลักษณ์ ปริมาณตัวยา และสารปนเปื้อน โดยไม่ต้องใช้สัตว์ทดลอง
🔍 ข้ออื่นผิดเพราะอะไร:
• ข้อ ก. ข. ง. และ จ. เป็นรายการทดสอบมาตรฐานตาม USP Monograph สำหรับ Alprazolam Tablets (เนื่องจากเป็นยา Low-dose ขนาด 0.25 - 1 mg จึงต้องทดสอบ Content Uniformity)
---</t>
        </is>
      </c>
      <c r="L409" t="inlineStr">
        <is>
          <t>Preformulation &amp; GMP</t>
        </is>
      </c>
      <c r="M409" t="inlineStr">
        <is>
          <t>Quality Specifications &amp; COA</t>
        </is>
      </c>
      <c r="N409" t="inlineStr">
        <is>
          <t>Product</t>
        </is>
      </c>
      <c r="O409" t="inlineStr">
        <is>
          <t>ข้อ 45 Mock RxCU83 ชุดที่ 2</t>
        </is>
      </c>
      <c r="P409" t="inlineStr">
        <is>
          <t>ข้อสอบจำลอง</t>
        </is>
      </c>
      <c r="Q409" t="inlineStr">
        <is>
          <t>Mock RxCU83 ชุดที่ 2</t>
        </is>
      </c>
    </row>
    <row r="410">
      <c r="A410" s="176" t="n">
        <v>408</v>
      </c>
      <c r="B410" t="inlineStr">
        <is>
          <t>55. บรรจุภัณฑ์แก้วชนิดใดที่มีความทนทานต่อการชะละลายของด่างสูงที่สุด (Highest hydrolytic resistance) และเหมาะสมที่สุดสำหรับใช้บรรจุยาฉีดสารละลาย Ciprofloxacin Infusion</t>
        </is>
      </c>
      <c r="D410" t="inlineStr">
        <is>
          <t>Type I Borosilicate Glass</t>
        </is>
      </c>
      <c r="E410" t="inlineStr">
        <is>
          <t>Type II Treated Soda-Lime Glass</t>
        </is>
      </c>
      <c r="F410" t="inlineStr">
        <is>
          <t>Type III Soda-Lime Glass</t>
        </is>
      </c>
      <c r="G410" t="inlineStr">
        <is>
          <t>Type NP Non-Parenteral Glass</t>
        </is>
      </c>
      <c r="H410" t="inlineStr">
        <is>
          <t>Amber Soda-Lime Bottle</t>
        </is>
      </c>
      <c r="I410" t="n">
        <v>1</v>
      </c>
      <c r="J410" t="inlineStr">
        <is>
          <t>✅ คำตอบที่ถูกต้อง: ข้อ ก. Type I Borosilicate Glass
🎯 ทำไมข้อนี้ถึงถูก: แก้วชนิด Type I (Neutral Borosilicate Glass) มีส่วนผสมของโบรอนออกไซด์สูง ทำให้มีความคงทนทางเคมีและทนทานต่อการชะละลายของด่างสูงสุด (Highest chemical and hydrolytic resistance) มีค่าการขยายตัวทางความร้อนต่ำ จึงทนความร้อนในหม้อนึ่งฆ่าเชื้อ Autoclave ได้ดี เหมาะสมที่สุดสำหรับบรรจุยาฉีดทั้งชนิดสารละลายกรดและด่าง
🔍 ข้ออื่นผิดเพราะอะไร:
• ข้อ ข. Type II: เป็น Soda-lime glass ที่นำมาอบกำมะถันเพื่อลดด่างที่ผิว เหมาะกับยาฉีดที่ปรับ pH เป็นกรด-กลางและใช้เพียงครั้งเดียว
• ข้อ ค. Type III: ทนการชะละลายปานกลาง เหมาะสำหรับยาฉีดที่เป็นน้ำมันหรือยาผงแห้ง
• ข้อ ง. Type NP: ห้ามใช้กับยาฉีดทุกชนิด ใช้เฉพาะยาน้ำรับประทานหรือยาทาภายนอก
---</t>
        </is>
      </c>
      <c r="L410" t="inlineStr">
        <is>
          <t>Preformulation &amp; GMP</t>
        </is>
      </c>
      <c r="M410" t="inlineStr">
        <is>
          <t>Packaging Materials</t>
        </is>
      </c>
      <c r="N410" t="inlineStr">
        <is>
          <t>Product</t>
        </is>
      </c>
      <c r="O410" t="inlineStr">
        <is>
          <t>ข้อ 55 Mock RxCU83 ชุดที่ 2</t>
        </is>
      </c>
      <c r="P410" t="inlineStr">
        <is>
          <t>ข้อสอบจำลอง</t>
        </is>
      </c>
      <c r="Q410" t="inlineStr">
        <is>
          <t>Mock RxCU83 ชุดที่ 2</t>
        </is>
      </c>
    </row>
    <row r="411">
      <c r="A411" s="176" t="n">
        <v>409</v>
      </c>
      <c r="B411" t="inlineStr">
        <is>
          <t>68. ผลิตภัณฑ์ยาแกรนูลละลายน้ำ Diclofenac Potassium (Cataflam Granules) บรรจุในซองฟอยล์ชนิดพิเศษ Paper/Alu/Polyethylene (Laminated sachet) พร้อมระบุคำเตือน "Protect from moisture" และ "Store below 25°C" เหตุผลทางเภสัชกรรมในข้อใดอธิบายความจำเป็นในการป้องกันความชื้นของสูตรตำรับนี้ได้ถูกต้องที่สุด</t>
        </is>
      </c>
      <c r="D411" t="inlineStr">
        <is>
          <t>สารช่วยในสูตรตำรับ (เกลือไบคาร์บอเนตและกรด) มีความไวต่อความชื้น ซึ่งหากดูดซับความชื้นจะทำปฏิกิริยาก่อฟองก๊าซก่อนเวลาและส่งผลต่อการละลายของตัวยา</t>
        </is>
      </c>
      <c r="E411" t="inlineStr">
        <is>
          <t>ตัวยาสำคัญ Diclofenac สลายตัวผ่านปฏิกิริยาออกซิเดชันทันทีเมื่อสัมผัสอากาศ ทำให้เปลี่ยนสีและรสชาติ</t>
        </is>
      </c>
      <c r="F411" t="inlineStr">
        <is>
          <t>ความชื้นทำให้น้ำมันหอมระเหยแต่งกลิ่น (Mint &amp; Anise oil) ระเหยทะลุผ่านซองออกไป</t>
        </is>
      </c>
      <c r="G411" t="inlineStr">
        <is>
          <t>การใช้ซองหลายชั้นทำขึ้นเพื่อป้องกันไม่ให้กระดาษด้านนอกเปียกน้ำ</t>
        </is>
      </c>
      <c r="H411" t="inlineStr">
        <is>
          <t>ซองอะลูมิเนียมช่วยป้องกันแรงกดกระแทกระหว่างการขนส่ง</t>
        </is>
      </c>
      <c r="I411" t="n">
        <v>1</v>
      </c>
      <c r="J411" t="inlineStr">
        <is>
          <t>✅ คำตอบที่ถูกต้อง: ข้อ ก. สารช่วยในสูตรตำรับ (เกลือไบคาร์บอเนตและกรด) มีความไวต่อความชื้น ซึ่งหากดูดซับความชื้นจะทำปฏิกิริยาก่อฟองก๊าซก่อนเวลาและส่งผลต่อการละลายของตัวยา
🎯 ทำไมข้อนี้ถึงถูก: ในสูตรตำรับแกรนูลฟู่หรือละลายน้ำเร็ว จะมีส่วนประกอบของเกลืออัลคาไลน์ (เช่น Potassium/Sodium bicarbonate) และกรดอินทรีย์ ซึ่งเมื่อมีความชื้นแทรกซึมเข้ามาเพียงเล็กน้อย จะเกิดปฏิกิริยาเคมีปลดปล่อยก๊าซ CO₂ ก่อนเวลา (Premature effervescence) ทำให้แกรนูลเกาะตัวเป็นก้อนแข็ง สูญเสียความสามารถในการละลายน้ำ และทำให้ค่า pH ของสารละลายเปลี่ยนไป
🔍 ข้ออื่นผิดเพราะอะไร:
• ข้อ ข. ค. ง. และ จ. ไม่ใช่สาเหตุทางเภสัชกรรมหลักของการกำหนดภาวะเก็บรักษาเพื่อป้องกันความชื้นในยาผงฟู่
---</t>
        </is>
      </c>
      <c r="L411" t="inlineStr">
        <is>
          <t>Preformulation &amp; GMP</t>
        </is>
      </c>
      <c r="M411" t="inlineStr">
        <is>
          <t>Packaging Materials</t>
        </is>
      </c>
      <c r="N411" t="inlineStr">
        <is>
          <t>Product</t>
        </is>
      </c>
      <c r="O411" t="inlineStr">
        <is>
          <t>ข้อ 68 Mock RxCU83 ชุดที่ 2</t>
        </is>
      </c>
      <c r="P411" t="inlineStr">
        <is>
          <t>ข้อสอบจำลอง</t>
        </is>
      </c>
      <c r="Q411" t="inlineStr">
        <is>
          <t>Mock RxCU83 ชุดที่ 2</t>
        </is>
      </c>
    </row>
    <row r="412">
      <c r="A412" s="176" t="n">
        <v>410</v>
      </c>
      <c r="B412" t="inlineStr">
        <is>
          <t>70. ในการจัดทำเอกสารข้อกำหนดการควบคุมคุณภาพสำหรับขึ้นทะเบียนผลิตภัณฑ์ยาสามัญใหม่ Diclofenac Sodium Tablets แหล่งข้อมูลหรือเอกสารอ้างอิงในข้อใด ไม่เหมาะสม ในการนำมาใช้เป็นเกณฑ์มาตรฐานอ้างอิงทางกฎหมายและวิชาการ</t>
        </is>
      </c>
      <c r="D412" t="inlineStr">
        <is>
          <t>Finished Product Specifications ตามเภสัชตำรับ USP ฉบับปัจจุบัน</t>
        </is>
      </c>
      <c r="E412" t="inlineStr">
        <is>
          <t>Certificate of Analysis (COA) ของยาต้นแบบ (Originator's COA) เพียงฉบับเดียว</t>
        </is>
      </c>
      <c r="F412" t="inlineStr">
        <is>
          <t>ICH Guidelines: Validation of Analytical Procedures (Q2)</t>
        </is>
      </c>
      <c r="G412" t="inlineStr">
        <is>
          <t>ICH Guidelines: Stability Testing (Q1A)</t>
        </is>
      </c>
      <c r="H412" t="inlineStr">
        <is>
          <t>ASEAN Guidelines: Stability Study and Analytical Validation</t>
        </is>
      </c>
      <c r="I412" t="n">
        <v>2</v>
      </c>
      <c r="J412" t="inlineStr">
        <is>
          <t>✅ คำตอบที่ถูกต้อง: ข้อ ข. Certificate of Analysis (COA) ของยาต้นแบบ (Originator's COA) เพียงฉบับเดียว
🎯 ทำไมข้อนี้ถึงถูก: เอกสาร COA ของยาต้นแบบเป็นเพียงรายงานผลการตรวจวิเคราะห์ของยารุ่นผลิตใดรุ่นผลิตหนึ่งเฉพาะคราวเท่านั้น ไม่ใช่เอกสารแนวทางหรือเกณฑ์มาตรฐานทางกฎหมายสากล (Regulatory standard / Pharmacopoeial monograph) การกำหนดสเปกของผลิตภัณฑ์ยาสามัญต้องอ้างอิงตามเภสัชตำรับที่เป็นทางการ (เช่น USP, BP, Ph. Eur.) หรือแนวทางของ ICH/ASEAN Guidelines ที่หน่วยงานกำกับดูแล (อย.) ให้การรับรอง
🔍 ข้ออื่นผิดเพราะอะไร:
• ข้อ ก. ค. ง. และ จ. เป็นมาตรฐานสากลและข้อกำหนดของหน่วยงานกำกับดูแลด้านยาที่ถูกต้องตามกฎหมาย
---</t>
        </is>
      </c>
      <c r="L412" t="inlineStr">
        <is>
          <t>Preformulation &amp; GMP</t>
        </is>
      </c>
      <c r="M412" t="inlineStr">
        <is>
          <t>Quality Specifications &amp; COA</t>
        </is>
      </c>
      <c r="N412" t="inlineStr">
        <is>
          <t>Product</t>
        </is>
      </c>
      <c r="O412" t="inlineStr">
        <is>
          <t>ข้อ 70 Mock RxCU83 ชุดที่ 2</t>
        </is>
      </c>
      <c r="P412" t="inlineStr">
        <is>
          <t>ข้อสอบจำลอง</t>
        </is>
      </c>
      <c r="Q412" t="inlineStr">
        <is>
          <t>Mock RxCU83 ชุดที่ 2</t>
        </is>
      </c>
    </row>
    <row r="413">
      <c r="A413" s="176" t="n">
        <v>411</v>
      </c>
      <c r="B413" t="inlineStr">
        <is>
          <t>119. ในระหว่างการตรวจสอบคุณภาพยาเม็ดก่อนปล่อยผลิตภัณฑ์ พบว่าเม็ดยามีค่าความแข็ง (Tablet hardness) อยู่ที่ 3.0-3.5 kp ซึ่งต่ำกว่าเกณฑ์มาตรฐานที่กำหนดคือ 5.0-7.0 kp ผลกระทบใดมีแนวโน้มที่จะเกิดขึ้นกับผลิตภัณฑ์นี้มากที่สุด</t>
        </is>
      </c>
      <c r="C413" t="inlineStr">
        <is>
          <t>ในระหว่างการตรวจสอบคุณภาพยาเม็ดก่อนปล่อยผลิตภัณฑ์ พบว่าเม็ดยามีค่าความแข็ง (Tablet hardness) อยู่ที่ 3.0-3.5 kp ซึ่งต่ำกว่าเกณฑ์มาตรฐานที่กำหนดคือ 5.0-7.0 kp ผลกระทบใดมีแนวโน้มที่จะเกิดขึ้นกับผลิตภัณฑ์นี้มากที่สุด</t>
        </is>
      </c>
      <c r="D413" t="inlineStr">
        <is>
          <t>เวลาการแตกตัวของเม็ดยานานกว่ามาตรฐาน (Prolonged disintegration time)</t>
        </is>
      </c>
      <c r="E413" t="inlineStr">
        <is>
          <t>เม็ดยาเกิดการแตกหัก บิ่น หรือสึกกร่อนได้ง่ายจากการสั่นสะเทือนระหว่างกระบวนการเคลือบและขนส่ง (High friability)</t>
        </is>
      </c>
      <c r="F413" t="inlineStr">
        <is>
          <t>ความแปรปรวนของปริมาณตัวยาสำคัญในเม็ดยาเพิ่มสูงขึ้นผิดปกติ</t>
        </is>
      </c>
      <c r="G413" t="inlineStr">
        <is>
          <t>อัตราการละลายของตัวยาสำคัญลดลงอย่างมีนัยสำคัญ</t>
        </is>
      </c>
      <c r="H413" t="inlineStr">
        <is>
          <t>ความชื้นสัมพัทธ์ในแผงบรรจุยาสูงขึ้นอย่างรวดเร็ว</t>
        </is>
      </c>
      <c r="I413" t="n">
        <v>2</v>
      </c>
      <c r="J413" t="inlineStr">
        <is>
          <t>✅ คำตอบที่ถูกต้อง: ข้อ b. เม็ดยาเกิดการแตกหัก บิ่น หรือสึกกร่อนได้ง่ายจากการสั่นสะเทือนระหว่างกระบวนการเคลือบและขนส่ง (High friability)
🎯 ทำไมข้อนี้ถึงถูก:
ความแข็งของยาเม็ด (Tablet hardness) มีความสัมพันธ์โดยตรงกับความทนทานต่อการกร่อน (Friability) หากความแข็งต่ำกว่ามาตรฐาน เม็ดยาจะมีความเปราะบางสูง ไม่สามารถทนทานต่อแรงกระแทกและการเสียดสีในระหว่างกระบวนการบรรจุ การเคลือบผิว หรือการขนส่ง ส่งผลให้เม็ดยาแตกหัก บิ่น และเกิดฝุ่นผงตกหล่นจำนวนมาก
🔍 ข้ออื่นผิดเพราะอะไร:
• ข้อ a.: ความแข็งที่ต่ำมักทำให้เม็ดยาแตกตัวได้รวดเร็วขึ้น ไม่ได้ทำให้การแตกตัวช้าลง
• ข้อ c.: ความแปรปรวนของปริมาณตัวยาสำคัญสัมพันธ์กับความสม่ำเสมอของน้ำหนักและการผสมแกรนูล (content uniformity) ไม่ได้เกิดจากความแข็งต่ำโดยตรง
• ข้อ d.: เม็ดยาที่นิ่มจะแตกตัวและละลายได้เร็วขึ้น ไม่ได้ลดอัตราการละลาย
• ข้อ e.: ความแข็งของเม็ดยาไม่ได้ส่งผลให้ความชื้นสัมพัทธ์ในบรรจุภัณฑ์สูงขึ้น
---</t>
        </is>
      </c>
      <c r="L413" t="inlineStr">
        <is>
          <t>Solid Dosage Forms</t>
        </is>
      </c>
      <c r="M413" t="inlineStr">
        <is>
          <t>Tablet Quality Control &amp; Defects</t>
        </is>
      </c>
      <c r="N413" t="inlineStr">
        <is>
          <t>Product</t>
        </is>
      </c>
      <c r="O413" t="inlineStr">
        <is>
          <t>2567</t>
        </is>
      </c>
      <c r="P413" t="inlineStr">
        <is>
          <t>ข้อสอบจำลอง</t>
        </is>
      </c>
      <c r="Q413" t="inlineStr">
        <is>
          <t>Mock RxCU83 ชุดที่ 2</t>
        </is>
      </c>
    </row>
    <row r="414">
      <c r="A414" s="176" t="n">
        <v>412</v>
      </c>
      <c r="B414" t="inlineStr">
        <is>
          <t>120. โรงงานผลิตยาเม็ดเคลือบฟิล์มป้องกันความชื้น พบว่ารุ่นการผลิต (batch) ล่าสุดมีการละลายของตัวยาสำคัญช้ากว่าเกณฑ์มาตรฐานทั้งใน Stage 1 และ Stage 2 จากการสืบค้นกระบวนการเคลือบฟิล์ม ความผิดปกตินี้น่าจะเกิดจากสาเหตุใดมากที่สุด</t>
        </is>
      </c>
      <c r="C414" t="inlineStr">
        <is>
          <t>โรงงานผลิตยาเม็ดเคลือบฟิล์มป้องกันความชื้น พบว่ารุ่นการผลิต (batch) ล่าสุดมีการละลายของตัวยาสำคัญช้ากว่าเกณฑ์มาตรฐานทั้งใน Stage 1 และ Stage 2 จากการสืบค้นกระบวนการเคลือบฟิล์ม ความผิดปกตินี้น่าจะเกิดจากสาเหตุใดมากที่สุด</t>
        </is>
      </c>
      <c r="D414" t="inlineStr">
        <is>
          <t>น้ำหนักของเม็ดยาก่อนเคลือบลดลงผิดปกติ</t>
        </is>
      </c>
      <c r="E414" t="inlineStr">
        <is>
          <t>ความชื้นสัมพัทธ์ของอากาศในห้องเคลือบต่ำเกินไป</t>
        </is>
      </c>
      <c r="F414" t="inlineStr">
        <is>
          <t>ความหนาของชั้นฟิล์มเคลือบผิวเม็ดยาสูงเกินไป (Excessive film coat thickness)</t>
        </is>
      </c>
      <c r="G414" t="inlineStr">
        <is>
          <t>อุณหภูมิลมร้อนขาเข้าของหม้อเคลือบ (Inlet air temperature) สูงเกินไป</t>
        </is>
      </c>
      <c r="H414" t="inlineStr">
        <is>
          <t>ความเร็วรอบในการหมุนของหม้อเคลือบสูงเกินไป</t>
        </is>
      </c>
      <c r="I414" t="n">
        <v>3</v>
      </c>
      <c r="J414" t="inlineStr">
        <is>
          <t>✅ คำตอบที่ถูกต้อง: ข้อ c. ความหนาของชั้นฟิล์มเคลือบผิวเม็ดยาสูงเกินไป (Excessive film coat thickness)
🎯 ทำไมข้อนี้ถึงถูก:
โพลิเมอร์ที่ใช้เคลือบฟิล์มกันชื้นมักมีคุณสมบัติ hydrophobic เพื่อป้องกันไอน้ำซึมผ่าน หากพ่นน้ำยาเคลือบมากเกินไปจนได้ชั้นฟิล์มที่หนาเกินมาตรฐาน (excessive percentage weight gain) จะทำให้ฟิล์มทำหน้าที่เป็น diffusion barrier ขัดขวางการแทรกซึมของน้ำเข้าสู่แกนเม็ดยา ส่งผลให้อัตราการแตกตัวและการละลายของตัวยาสำคัญล่าช้าอย่างชัดเจน
🔍 ข้ออื่นผิดเพราะอะไร:
• ข้อ a.: น้ำหนักเม็ดยาลดลงไม่ได้ทำให้การละลายช้าลงโดยตรง
• ข้อ b.: ความชื้นสัมพัทธ์ในห้องเคลือบต่ำจะช่วยให้ฟิล์มแห้งเร็ว ไม่ได้ชะลอการละลายของยา
• ข้อ d.: อุณหภูมิลมร้อนที่สูงเกินไปมักทำให้เกิดปัญหา spray drying หรือผิวฟิล์มแห้งกร้านขรุขระ (orange peel) ไม่ได้ทำให้ยาละลายช้าลงอย่างมีนัยสำคัญเท่าความหนาของฟิล์ม
• ข้อ e.: ความเร็วรอบหม้อเคลือบสูงเกินไปมักทำให้เม็ดยาบิ่นแตกหรือสึกกร่อนจากการเสียดสี ไม่ได้ทำให้การละลายช้าลง
---</t>
        </is>
      </c>
      <c r="L414" t="inlineStr">
        <is>
          <t>Solid Dosage Forms</t>
        </is>
      </c>
      <c r="M414" t="inlineStr">
        <is>
          <t>Tablet Quality Control &amp; Defects</t>
        </is>
      </c>
      <c r="N414" t="inlineStr">
        <is>
          <t>Product</t>
        </is>
      </c>
      <c r="O414" t="inlineStr">
        <is>
          <t>2567</t>
        </is>
      </c>
      <c r="P414" t="inlineStr">
        <is>
          <t>ข้อสอบจำลอง</t>
        </is>
      </c>
      <c r="Q414" t="inlineStr">
        <is>
          <t>Mock RxCU83 ชุดที่ 2</t>
        </is>
      </c>
    </row>
    <row r="415">
      <c r="A415" s="176" t="n">
        <v>413</v>
      </c>
      <c r="B415" t="inlineStr">
        <is>
          <t>121. ในกระบวนการตอกยาเม็ด พบปัญหา Capping (ส่วนบนหรือล่างของเม็ดยาแยกหลุดออกเป็นแผ่นตามขวาง) เป็นจำนวนมากในระหว่างการทดสอบ In-process control ข้อใดเป็นสาเหตุหลักของการเกิดปัญหาดังกล่าว</t>
        </is>
      </c>
      <c r="C415" t="inlineStr">
        <is>
          <t>ในกระบวนการตอกยาเม็ด พบปัญหา Capping (ส่วนบนหรือล่างของเม็ดยาแยกหลุดออกเป็นแผ่นตามขวาง) เป็นจำนวนมากในระหว่างการทดสอบ In-process control ข้อใดเป็นสาเหตุหลักของการเกิดปัญหาดังกล่าว</t>
        </is>
      </c>
      <c r="D415" t="inlineStr">
        <is>
          <t>การมีอากาศถูกกักเก็บอยู่ภายในแกรนูลมากเกินไป (Air entrapment) หรือแกรนูลแห้งเกินไป (Too dry granules)</t>
        </is>
      </c>
      <c r="E415" t="inlineStr">
        <is>
          <t>การใช้ Magnesium stearate ปริมาณมากเกินไป</t>
        </is>
      </c>
      <c r="F415" t="inlineStr">
        <is>
          <t>ความเร็วรอบในการหมุนของหม้อเคลือบเร็วเกินไป</t>
        </is>
      </c>
      <c r="G415" t="inlineStr">
        <is>
          <t>ค่า Bulk density ของแกรนูลต่ำเกินไปเพียงอย่างเดียว</t>
        </is>
      </c>
      <c r="H415" t="inlineStr">
        <is>
          <t>อุณหภูมิและความชื้นสัมพัทธ์ของห้องบรรจุยาไม่เหมาะสม</t>
        </is>
      </c>
      <c r="I415" t="n">
        <v>1</v>
      </c>
      <c r="J415" t="inlineStr">
        <is>
          <t>✅ คำตอบที่ถูกต้อง: ข้อ a. การมีอากาศถูกกักเก็บอยู่ภายในแกรนูลมากเกินไป (Air entrapment) หรือแกรนูลแห้งเกินไป (Too dry granules)
🎯 ทำไมข้อนี้ถึงถูก:
Capping เกิดจากการที่มีอากาศถูกกักขัง (air entrapment) อยู่ภายในช่องว่างระหว่างอนุภาคของแกรนูลในระหว่างการบดอัดด้วยสากตอก (punch) เมื่อสากยกตัวขึ้น แรงดันอากาศที่ขยายตัวจะดันให้ผิวหน้าเม็ดยาแยกตัวหลุดออก หรือเกิดจากแกรนูลมีความชื้นต่ำเกินไป (over-dried granules) ทำให้ขาดแรงยึดเกาะระหว่างอนุภาค รวมถึงการมี fines (ผงยาละเอียด) มากเกินไป
🔍 ข้ออื่นผิดเพราะอะไร:
• ข้อ b.: การใช้ Magnesium stearate มากเกินไปทำให้เม็ดยาเกิดความแข็งลดลง ละลายช้าลง และอาจเกิด lamination แต่ไม่ใช่สาเหตุหลักโดยตรงของ capping เท่ากับ air entrapment/dry granules
• ข้อ c.: ปัญหาหม้อเคลือบเกี่ยวข้องกับขั้นตอน film coating ไม่เกี่ยวกับขั้นตอนการตอกเม็ดยา
• ข้อ d.: ค่า bulk density เพียงอย่างเดียวไม่ใช่สาเหตุหลักของการเกิด capping
• ข้อ e.: สภาวะห้องบรรจุยาไม่เกี่ยวข้องกับปัญหาที่เกิดขึ้นในห้องตอกยาเม็ด
---</t>
        </is>
      </c>
      <c r="L415" t="inlineStr">
        <is>
          <t>Solid Dosage Forms</t>
        </is>
      </c>
      <c r="M415" t="inlineStr">
        <is>
          <t>Tablet Quality Control &amp; Defects</t>
        </is>
      </c>
      <c r="N415" t="inlineStr">
        <is>
          <t>Product</t>
        </is>
      </c>
      <c r="O415" t="inlineStr">
        <is>
          <t>2567</t>
        </is>
      </c>
      <c r="P415" t="inlineStr">
        <is>
          <t>ข้อสอบจำลอง</t>
        </is>
      </c>
      <c r="Q415" t="inlineStr">
        <is>
          <t>Mock RxCU83 ชุดที่ 2</t>
        </is>
      </c>
    </row>
    <row r="416">
      <c r="A416" s="176" t="n">
        <v>414</v>
      </c>
      <c r="B416" t="inlineStr">
        <is>
          <t>137. หัวข้อการทดสอบคุณภาพยาเม็ดตามเภสัชตำรับข้อใด หากไม่ผ่านมาตรฐาน มีแนวโน้มสูงที่สุดที่จะเป็นสาเหตุทำให้ยา Carbamazepine 200 mg Controlled-Release (CR) ล้มเหลวในการรักษาจนไม่สามารถควบคุมอาการชักของผู้ป่วยได้</t>
        </is>
      </c>
      <c r="C416" t="inlineStr">
        <is>
          <t>หัวข้อการทดสอบคุณภาพยาเม็ดตามเภสัชตำรับข้อใด หากไม่ผ่านมาตรฐาน มีแนวโน้มสูงที่สุดที่จะเป็นสาเหตุทำให้ยา Carbamazepine 200 mg Controlled-Release (CR) ล้มเหลวในการรักษาจนไม่สามารถควบคุมอาการชักของผู้ป่วยได้</t>
        </is>
      </c>
      <c r="D416" t="inlineStr">
        <is>
          <t>Microbial limit test</t>
        </is>
      </c>
      <c r="E416" t="inlineStr">
        <is>
          <t>Water content</t>
        </is>
      </c>
      <c r="F416" t="inlineStr">
        <is>
          <t>Dissolution test (การละลายและการปลดปล่อยตัวยา)</t>
        </is>
      </c>
      <c r="G416" t="inlineStr">
        <is>
          <t>Any individual impurity</t>
        </is>
      </c>
      <c r="H416" t="inlineStr">
        <is>
          <t>Residue on ignition</t>
        </is>
      </c>
      <c r="I416" t="n">
        <v>3</v>
      </c>
      <c r="J416" t="inlineStr">
        <is>
          <t>✅ คำตอบที่ถูกต้อง: ข้อ c. Dissolution test (การละลายและการปลดปล่อยตัวยา)
🎯 ทำไมข้อนี้ถึงถูก:
สำหรับยาเม็ดรูปแบบ Controlled-Release (CR) การทดสอบ Dissolution (In vitro drug release) เป็นหัวข้อ critical quality attribute ที่สำคัญที่สุดในการสะท้อนถึงการปลดปล่อยตัวยาเข้าสู่ร่างกาย หากไม่ผ่านเกณฑ์ (เช่น ตัวยาไม่ปลดปล่อยออกมาตามช่วงเวลาที่กำหนด หรือปลดปล่อยช้าเกินไป) จะทำให้ระดับยาในเลือดไม่ถึง minimum effective concentration ส่งผลให้ล้มเหลวในการควบคุมอาการชัก
🔍 ข้ออื่นผิดเพราะอะไร:
• ข้อ a.: Microbial limit เกี่ยวข้องกับความปลอดภัยจากการปนเปื้อนเชื้อจุลชีพ ไม่ได้ส่งผลต่อระดับยาในเลือดโดยตรง
• ข้อ b.: Water content ส่งผลต่อความคงตัวทางกายภาพและเคมีของยาในระยะยาว แต่การล้มเหลวของการออกฤทธิ์โดยตรงเกิดจาก dissolution
• ข้อ d.: Impurity เกี่ยวข้องกับความปลอดภัยและความเป็นพิษ
• ข้อ e.: Residue on ignition เป็นการทดสอบเถ้าอนินทรีย์ที่ตกค้าง
---</t>
        </is>
      </c>
      <c r="L416" t="inlineStr">
        <is>
          <t>Solid Dosage Forms</t>
        </is>
      </c>
      <c r="M416" t="inlineStr">
        <is>
          <t>Tablet Quality Control &amp; Defects</t>
        </is>
      </c>
      <c r="N416" t="inlineStr">
        <is>
          <t>Product</t>
        </is>
      </c>
      <c r="O416" t="inlineStr">
        <is>
          <t>2567</t>
        </is>
      </c>
      <c r="P416" t="inlineStr">
        <is>
          <t>ข้อสอบจำลอง</t>
        </is>
      </c>
      <c r="Q416" t="inlineStr">
        <is>
          <t>Mock RxCU83 ชุดที่ 2</t>
        </is>
      </c>
    </row>
    <row r="417">
      <c r="A417" s="176" t="n">
        <v>415</v>
      </c>
      <c r="B417" t="inlineStr">
        <is>
          <t>146. ในสูตรตำรับ Ramipril 5 mg Hard Gelatin Capsules ซึ่งมีส่วนประกอบของ Pre-gelatinized starch (แป้งข้าวโพดดัดแปร) ปริมาณมาก สารนี้ทำหน้าที่หลักคืออะไรในตำรับยาแคปซูล</t>
        </is>
      </c>
      <c r="C417" t="inlineStr">
        <is>
          <t>ในสูตรตำรับ Ramipril 5 mg Hard Gelatin Capsules ซึ่งมีส่วนประกอบของ Pre-gelatinized starch (แป้งข้าวโพดดัดแปร) ปริมาณมาก สารนี้ทำหน้าที่หลักคืออะไรในตำรับยาแคปซูล</t>
        </is>
      </c>
      <c r="D417" t="inlineStr">
        <is>
          <t>Glidant (สารช่วยการไหล)</t>
        </is>
      </c>
      <c r="E417" t="inlineStr">
        <is>
          <t>Diluent / Filler (สารเพิ่มปริมาณ)</t>
        </is>
      </c>
      <c r="F417" t="inlineStr">
        <is>
          <t>Lubricant (สารหล่อลื่น)</t>
        </is>
      </c>
      <c r="G417" t="inlineStr">
        <is>
          <t>Coating agent (สารเคลือบผิว)</t>
        </is>
      </c>
      <c r="H417" t="inlineStr">
        <is>
          <t>Wetting agent (สารช่วยเปียก)</t>
        </is>
      </c>
      <c r="I417" t="n">
        <v>2</v>
      </c>
      <c r="J417" t="inlineStr">
        <is>
          <t>✅ คำตอบที่ถูกต้อง: ข้อ b. Diluent / Filler (สารเพิ่มปริมาณ)
🎯 ทำไมข้อนี้ถึงถูก:
ตัวยา Ramipril มีขนาดความแรงเพียง 5 mg ซึ่งมีปริมาณน้อยมากจนไม่สามารถบรรจุลงในปลอกแคปซูลแข็งให้เต็มปริมาตรได้ ดังนั้นจึงจำเป็นต้องใส่ Diluent หรือ Filler เช่น Pre-gelatinized starch เพื่อเพิ่มปริมาณผงยาให้เหมาะสมกับขนาดของแคปซูล (capsule shell volume) นอกจากนี้ Pre-gelatinized starch ยังมีคุณสมบัติช่วยแตกตัวและช่วยการไหลได้ดีอีกด้วย
🔍 ข้ออื่นผิดเพราะอะไร:
• ข้อ a.: Glidant หลักที่นิยมใช้คือ Colloidal silicon dioxide (Aerosil) หรือ Talc
• ข้อ c.: Lubricant หลักคือ Magnesium stearate หรือ Stearic acid
• ข้อ d.: Coating agent ใช้กับยาเม็ดเคลือบ ไม่ได้ใส่ในผงยาบรรจุแคปซูล
• ข้อ e.: Wetting agent คือสารลดแรงตึงผิว เช่น Sodium lauryl sulfate
---</t>
        </is>
      </c>
      <c r="L417" t="inlineStr">
        <is>
          <t>Solid Dosage Forms</t>
        </is>
      </c>
      <c r="M417" t="inlineStr">
        <is>
          <t>Tablet Manufacturing &amp; Excipients</t>
        </is>
      </c>
      <c r="N417" t="inlineStr">
        <is>
          <t>Product</t>
        </is>
      </c>
      <c r="O417" t="inlineStr">
        <is>
          <t>2567</t>
        </is>
      </c>
      <c r="P417" t="inlineStr">
        <is>
          <t>ข้อสอบจำลอง</t>
        </is>
      </c>
      <c r="Q417" t="inlineStr">
        <is>
          <t>Mock RxCU83 ชุดที่ 2</t>
        </is>
      </c>
    </row>
    <row r="418">
      <c r="A418" s="176" t="n">
        <v>416</v>
      </c>
      <c r="B418" t="inlineStr">
        <is>
          <t>147. ข้อดีของการผลิตยา Ramipril ในรูปแบบแคปซูลแข็ง (Hard Gelatin Capsule) เมื่อเปรียบเทียบกับรูปแบบยาเม็ดตอก (Compressed Tablet) คือข้อใด</t>
        </is>
      </c>
      <c r="C418" t="inlineStr">
        <is>
          <t>ข้อดีของการผลิตยา Ramipril ในรูปแบบแคปซูลแข็ง (Hard Gelatin Capsule) เมื่อเปรียบเทียบกับรูปแบบยาเม็ดตอก (Compressed Tablet) คือข้อใด</t>
        </is>
      </c>
      <c r="D418" t="inlineStr">
        <is>
          <t>สามารถป้องกันแสงแดดและรังสี UV ได้ดีกว่าบรรจุภัณฑ์ตุ่มใส</t>
        </is>
      </c>
      <c r="E418" t="inlineStr">
        <is>
          <t>สามารถป้องกันความชื้นจากบรรยากาศภายนอกได้อย่างสมบูรณ์โดยไม่ต้องอาศัยแผงฟอยล์</t>
        </is>
      </c>
      <c r="F418" t="inlineStr">
        <is>
          <t>เหมาะสำหรับสูตรตำรับและผงยาที่มีคุณสมบัติการตอกอัดตัวได้ยาก (Poor compressibility)</t>
        </is>
      </c>
      <c r="G418" t="inlineStr">
        <is>
          <t>มีอัตราการดูดซึมยาเข้าสู่กระแสเลือดช้ากว่ายาเม็ดตอกเสมอ</t>
        </is>
      </c>
      <c r="H418" t="inlineStr">
        <is>
          <t>ลดต้นทุนการผลิตลงมากกว่าร้อยละ 80 เมื่อเทียบกับการตอกเม็ด</t>
        </is>
      </c>
      <c r="I418" t="n">
        <v>3</v>
      </c>
      <c r="J418" t="inlineStr">
        <is>
          <t>✅ คำตอบที่ถูกต้อง: ข้อ c. เหมาะสำหรับสูตรตำรับและผงยาที่มีคุณสมบัติการตอกอัดตัวได้ยาก (Poor compressibility)
🎯 ทำไมข้อนี้ถึงถูก:
การบรรจุยาลงใน Hard Gelatin Capsule ไม่จำเป็นต้องใช้แรงอัดสูงเหมือนการตอกยาเม็ด จึงเหมาะอย่างยิ่งสำหรับตัวยาหรือส่วนผสมที่มีความสามารถในการบดอัดตัวต่ำ (poor compressibility) หรือไม่สามารถเกาะตัวกันเป็นเม็ดยาได้ อีกทั้งยังลดขั้นตอนการทำแกรนูลที่ซับซ้อน
🔍 ข้ออื่นผิดเพราะอะไร:
• ข้อ a.: เปลือกเจลาตินใสไม่กันแสง ต้องเติมสารทึบแสง (opacifying agent เช่น TiO2) จึงจะกันแสงได้
• ข้อ b.: เปลือกเจลาตินมีน้ำเป็นองค์ประกอบประมาณ 13-16% และสามารถดูดความชื้นได้ง่าย ไม่สามารถกันความชื้นได้สมบูรณ์
• ข้อ d.: แคปซูลมักแตกตัวและปลดปล่อยตัวยาได้อย่างรวดเร็วในกระเพาะอาหาร ไม่ได้ช้ากว่ายาเม็ด
• ข้อ e.: ต้นทุนเปลือกแคปซูลสำเร็จรูปมักทำให้ต้นทุนรวมสูงกว่าการตอกยาเม็ดแบบเปลือย
---</t>
        </is>
      </c>
      <c r="L418" t="inlineStr">
        <is>
          <t>Solid Dosage Forms</t>
        </is>
      </c>
      <c r="M418" t="inlineStr">
        <is>
          <t>Tablet Manufacturing &amp; Excipients</t>
        </is>
      </c>
      <c r="N418" t="inlineStr">
        <is>
          <t>Product</t>
        </is>
      </c>
      <c r="O418" t="inlineStr">
        <is>
          <t>2567</t>
        </is>
      </c>
      <c r="P418" t="inlineStr">
        <is>
          <t>ข้อสอบจำลอง</t>
        </is>
      </c>
      <c r="Q418" t="inlineStr">
        <is>
          <t>Mock RxCU83 ชุดที่ 2</t>
        </is>
      </c>
    </row>
    <row r="419">
      <c r="A419" s="176" t="n">
        <v>417</v>
      </c>
      <c r="B419" t="inlineStr">
        <is>
          <t>148. เหตุใดผู้ผลิตจึงระบุคำเตือนให้เก็บยาแคปซูล Ramipril ไว้ในบรรจุภัณฑ์ดั้งเดิม (Original blister package) และห้ามแบ่งแกะเม็ดยาออกมาใส่ในตลับยาเตือนความจำล่วงหน้าเป็นเวลานาน</t>
        </is>
      </c>
      <c r="C419" t="inlineStr">
        <is>
          <t>เหตุใดผู้ผลิตจึงระบุคำเตือนให้เก็บยาแคปซูล Ramipril ไว้ในบรรจุภัณฑ์ดั้งเดิม (Original blister package) และห้ามแบ่งแกะเม็ดยาออกมาใส่ในตลับยาเตือนความจำล่วงหน้าเป็นเวลานาน</t>
        </is>
      </c>
      <c r="D419" t="inlineStr">
        <is>
          <t>เพื่อป้องกันการแตกหักของเม็ดยาจากแรงกระแทกภายนอก</t>
        </is>
      </c>
      <c r="E419" t="inlineStr">
        <is>
          <t>เพื่อป้องกันการดูดซับความชื้น ซึ่งจะทำให้เปลือกเจลาตินเหนียวหรือเปราะ และเร่งการสลายตัวของตัวยา Ramipril จากปฏิกิริยาไฮโดรไลซิส (Hydrolysis)</t>
        </is>
      </c>
      <c r="F419" t="inlineStr">
        <is>
          <t>เพื่อป้องกันการปนเปื้อนของเชื้อราและแบคทีเรียจากอากาศภายนอก</t>
        </is>
      </c>
      <c r="G419" t="inlineStr">
        <is>
          <t>เพื่อป้องกันการระเหยของตัวยาสำคัญออกสู่อากาศ</t>
        </is>
      </c>
      <c r="H419" t="inlineStr">
        <is>
          <t>เพื่อป้องกันการเปลี่ยนแปลงของสีและกลิ่นสังเคราะห์ในตำรับ</t>
        </is>
      </c>
      <c r="I419" t="n">
        <v>2</v>
      </c>
      <c r="J419" t="inlineStr">
        <is>
          <t>✅ คำตอบที่ถูกต้อง: ข้อ b. เพื่อป้องกันการดูดซับความชื้น ซึ่งจะทำให้เปลือกเจลาตินเหนียวหรือเปราะ และเร่งการสลายตัวของตัวยา Ramipril จากปฏิกิริยาไฮโดรไลซิส (Hydrolysis)
🎯 ทำไมข้อนี้ถึงถูก:
ตัวยา Ramipril เป็น ester prodrug ที่มีความไวต่อความชื้นสูงมากและเกิดปฏิกิริยา hydrolysis และ cyclization ได้ง่ายเมื่อสัมผัสความชื้น ประกอบกับเปลือก hard gelatin capsule มีคุณสมบัติดูดซับความชื้นจากบรรยากาศ การเก็บในแผง Alu-Alu หรือ blister ดั้งเดิมช่วยป้องกันความชื้นและรักษาความคงตัวของตัวยาได้ดีที่สุด
🔍 ข้ออื่นผิดเพราะอะไร:
• ข้อ a.: แคปซูลมีความยืดหยุ่น การแตกหักจากแรงกดไม่ใช่ปัญหาหลักเท่าความชื้น
• ข้อ c.: แคปซูลแห้งมี water activity ต่ำ เชื้อจุลชีพไม่เจริญเติบโตได้ง่าย
• ข้อ d.: Ramipril ไม่ใช่สารระเหยง่าย (non-volatile)
• ข้อ e.: การป้องกันกลิ่นสังเคราะห์ไม่ใช่เหตุผลหลักทางเภสัชวิทยาและความคงตัวของยา
---</t>
        </is>
      </c>
      <c r="L419" t="inlineStr">
        <is>
          <t>Preformulation &amp; GMP</t>
        </is>
      </c>
      <c r="M419" t="inlineStr">
        <is>
          <t>Stability testing &amp; Packaging</t>
        </is>
      </c>
      <c r="N419" t="inlineStr">
        <is>
          <t>Product</t>
        </is>
      </c>
      <c r="O419" t="inlineStr">
        <is>
          <t>2567</t>
        </is>
      </c>
      <c r="P419" t="inlineStr">
        <is>
          <t>ข้อสอบจำลอง</t>
        </is>
      </c>
      <c r="Q419" t="inlineStr">
        <is>
          <t>Mock RxCU83 ชุดที่ 2</t>
        </is>
      </c>
    </row>
    <row r="420">
      <c r="A420" s="176" t="n">
        <v>418</v>
      </c>
      <c r="B420" t="inlineStr">
        <is>
          <t>158. ในกระบวนการเคลือบยาเม็ดด้วยน้ำตาล (Sugar Coating Process) สารในข้อใดไม่นิยมใช้เป็นสารประกอบในขั้นตอนต่างๆ ของการเคลือบน้ำตาล</t>
        </is>
      </c>
      <c r="C420" t="inlineStr">
        <is>
          <t>ในกระบวนการเคลือบยาเม็ดด้วยน้ำตาล (Sugar Coating Process) สารในข้อใดไม่นิยมใช้เป็นสารประกอบในขั้นตอนต่างๆ ของการเคลือบน้ำตาล</t>
        </is>
      </c>
      <c r="D420" t="inlineStr">
        <is>
          <t>Carnauba wax / Beeswax (ขั้นตอนขัดเงา Polishing)</t>
        </is>
      </c>
      <c r="E420" t="inlineStr">
        <is>
          <t>Calcium carbonate / Talc (ขั้นตอนพอกหนา Subcoating)</t>
        </is>
      </c>
      <c r="F420" t="inlineStr">
        <is>
          <t>Acrylate polymer (เช่น Eudragit L100)</t>
        </is>
      </c>
      <c r="G420" t="inlineStr">
        <is>
          <t>Gelatin / Acacia (ขั้นตอน Subcoating เป็น binder)</t>
        </is>
      </c>
      <c r="H420" t="inlineStr">
        <is>
          <t>Cane sugar / Sucrose syrup (ขั้นตอน Smoothing และ Coloring)</t>
        </is>
      </c>
      <c r="I420" t="n">
        <v>3</v>
      </c>
      <c r="J420" t="inlineStr">
        <is>
          <t>✅ คำตอบที่ถูกต้อง: ข้อ c. Acrylate polymer (เช่น Eudragit L100)
🎯 ทำไมข้อนี้ถึงถูก:
Acrylate polymers (เช่น Eudragit ชนิดต่างๆ) เป็นโพลิเมอร์สังเคราะห์ที่ใช้สำหรับกระบวนการเคลือบฟิล์ม (Film coating) โดยเฉพาะการเคลือบฟิล์มป้องกันกรดในกระเพาะอาหาร (Enteric coating) หรือ Controlled-release ไม่ใช่สารที่ใช้ในขั้นตอนการเคลือบน้ำตาลแบบดั้งเดิม (Sugar coating)
🔍 ข้ออื่นผิดเพราะอะไร:
• ข้อ a.: Carnauba wax และ Beeswax ใช้ในขั้นตอนสุดท้ายคือการขัดเงาเม็ดยา (Polishing)
• ข้อ b.: Calcium carbonate และ Talc ใช้เป็น insoluble powders ในขั้นตอน Subcoating เพื่อพอกให้เม็ดหนาและมนกลม
• ข้อ d.: Gelatin และ Acacia ใช้เป็นสารยึดเกาะในน้ำเชื่อม subcoating
• ข้อ e.: Sucrose syrup เป็นสารหลักในกระบวนการเคลือบน้ำตาลเกือบทุกขั้นตอน
---</t>
        </is>
      </c>
      <c r="L420" t="inlineStr">
        <is>
          <t>Solid Dosage Forms</t>
        </is>
      </c>
      <c r="M420" t="inlineStr">
        <is>
          <t>Tablet Manufacturing &amp; Excipients</t>
        </is>
      </c>
      <c r="N420" t="inlineStr">
        <is>
          <t>Product</t>
        </is>
      </c>
      <c r="O420" t="inlineStr">
        <is>
          <t>2567</t>
        </is>
      </c>
      <c r="P420" t="inlineStr">
        <is>
          <t>ข้อสอบจำลอง</t>
        </is>
      </c>
      <c r="Q420" t="inlineStr">
        <is>
          <t>Mock RxCU83 ชุดที่ 2</t>
        </is>
      </c>
    </row>
    <row r="421">
      <c r="A421" s="176" t="n">
        <v>419</v>
      </c>
      <c r="B421" t="inlineStr">
        <is>
          <t>159. [RECONSTRUCTED: ปรับแต่งและเติมเต็มบริบทโจทย์เพื่อความสมบูรณ์] ลำดับขั้นตอนที่ถูกต้องของกระบวนการเคลือบยาเม็ดด้วยน้ำตาล (Sugar Coating Process) ตามหลักการทางเภสัชกรรมอุตสาหกรรมคือข้อใด</t>
        </is>
      </c>
      <c r="C421" t="inlineStr">
        <is>
          <t>[RECONSTRUCTED: ปรับแต่งและเติมเต็มบริบทโจทย์เพื่อความสมบูรณ์] ลำดับขั้นตอนที่ถูกต้องของกระบวนการเคลือบยาเม็ดด้วยน้ำตาล (Sugar Coating Process) ตามหลักการทางเภสัชกรรมอุตสาหกรรมคือข้อใด</t>
        </is>
      </c>
      <c r="D421" t="inlineStr">
        <is>
          <t>Sealing -&gt; Subcoating -&gt; Smoothing (Grossing) -&gt; Coloring -&gt; Polishing</t>
        </is>
      </c>
      <c r="E421" t="inlineStr">
        <is>
          <t>Subcoating -&gt; Sealing -&gt; Coloring -&gt; Smoothing -&gt; Polishing</t>
        </is>
      </c>
      <c r="F421" t="inlineStr">
        <is>
          <t>Sealing -&gt; Smoothing -&gt; Subcoating -&gt; Polishing -&gt; Coloring</t>
        </is>
      </c>
      <c r="G421" t="inlineStr">
        <is>
          <t>Subcoating -&gt; Smoothing -&gt; Sealing -&gt; Coloring -&gt; Polishing</t>
        </is>
      </c>
      <c r="H421" t="inlineStr">
        <is>
          <t>Smoothing -&gt; Sealing -&gt; Subcoating -&gt; Coloring -&gt; Polishing</t>
        </is>
      </c>
      <c r="I421" t="n">
        <v>1</v>
      </c>
      <c r="J421" t="inlineStr">
        <is>
          <t>✅ คำตอบที่ถูกต้อง: ข้อ a. Sealing -&gt; Subcoating -&gt; Smoothing (Grossing) -&gt; Coloring -&gt; Polishing
🎯 ทำไมข้อนี้ถึงถูก:
ลำดับขั้นตอนมาตรฐานของการเคลือบน้ำตาลประกอบด้วย 5 ขั้นตอนหลัก:
1. Sealing: เคลือบชั้นกันน้ำเพื่อป้องกันความชื้นจากน้ำเชื่อมซึมเข้าแกนเม็ดยา (ใช้ shellac หรือ zein)
2. Subcoating: เคลือบพอกสันขอบและเพิ่มขนาดเม็ดยาให้กลมมน (น้ำหนักเพิ่มขึ้น 50-100%)
3. Smoothing (Grossing): เคลือบปรับผิวหน้าเม็ดยาให้เรียบเนียนสม่ำเสมอ
4. Coloring: เคลือบชั้นให้สีสวยงาม
5. Polishing: ขัดเงาผิวเม็ดยาด้วยขี้ผึ้ง (carnauba wax/beeswax)
🔍 ข้ออื่นผิดเพราะอะไร:
• ข้อ b., c., d., e.: จัดลำดับขั้นตอนไม่ถูกต้อง โดย Sealing ต้องทำเป็นขั้นตอนแรกสุดเพื่อป้องกันแกนเม็ดยาเสมอ และ Polishing ต้องเป็นขั้นตอนสุดท้าย
---</t>
        </is>
      </c>
      <c r="L421" t="inlineStr">
        <is>
          <t>Solid Dosage Forms</t>
        </is>
      </c>
      <c r="M421" t="inlineStr">
        <is>
          <t>Tablet Manufacturing &amp; Excipients</t>
        </is>
      </c>
      <c r="N421" t="inlineStr">
        <is>
          <t>Product</t>
        </is>
      </c>
      <c r="O421" t="inlineStr">
        <is>
          <t>2567</t>
        </is>
      </c>
      <c r="P421" t="inlineStr">
        <is>
          <t>ข้อสอบจำลอง</t>
        </is>
      </c>
      <c r="Q421" t="inlineStr">
        <is>
          <t>Mock RxCU83 ชุดที่ 2</t>
        </is>
      </c>
    </row>
    <row r="422">
      <c r="A422" s="176" t="n">
        <v>420</v>
      </c>
      <c r="B422" t="inlineStr">
        <is>
          <t>160. ในการควบคุมคุณภาพระหว่างกระบวนการผลิต (In-Process Control: IPC) ของยาเม็ดคุมกำเนิดชนิดเคลือบน้ำตาล การตรวจสอบข้อใดมีความสำคัญสูงสุดในระหว่างขั้นตอนการพอกเม็ดยา (Subcoating) เพื่อให้ได้ขนาดและน้ำหนักเม็ดยาตามที่กำหนด</t>
        </is>
      </c>
      <c r="C422" t="inlineStr">
        <is>
          <t>ในการควบคุมคุณภาพระหว่างกระบวนการผลิต (In-Process Control: IPC) ของยาเม็ดคุมกำเนิดชนิดเคลือบน้ำตาล การตรวจสอบข้อใดมีความสำคัญสูงสุดในระหว่างขั้นตอนการพอกเม็ดยา (Subcoating) เพื่อให้ได้ขนาดและน้ำหนักเม็ดยาตามที่กำหนด</t>
        </is>
      </c>
      <c r="D422" t="inlineStr">
        <is>
          <t>Uniformity of dosage units by content uniformity</t>
        </is>
      </c>
      <c r="E422" t="inlineStr">
        <is>
          <t>Weight gain (การเพิ่มขึ้นของน้ำหนักเม็ดยา)</t>
        </is>
      </c>
      <c r="F422" t="inlineStr">
        <is>
          <t>Dissolution testing at 45 minutes</t>
        </is>
      </c>
      <c r="G422" t="inlineStr">
        <is>
          <t>Microbial limit test</t>
        </is>
      </c>
      <c r="H422" t="inlineStr">
        <is>
          <t>Friability testing of finished tablets</t>
        </is>
      </c>
      <c r="I422" t="n">
        <v>2</v>
      </c>
      <c r="J422" t="inlineStr">
        <is>
          <t>✅ คำตอบที่ถูกต้อง: ข้อ b. Weight gain (การเพิ่มขึ้นของน้ำหนักเม็ดยา)
🎯 ทำไมข้อนี้ถึงถูก:
ในกระบวนการเคลือบน้ำตาล น้ำหนักของเม็ดยาจะเพิ่มขึ้นอย่างมาก (ประมาณ 50-100% ของน้ำหนักแกนเม็ดเดิม) ดังนั้น การตรวจสอบ In-Process Control ที่ทำอย่างสม่ำเสมอในระหว่างการเคลือบคือการชั่งน้ำหนักเพื่อคำนวณร้อยละการเพิ่มขึ้นของน้ำหนัก (Percentage Weight Gain) และความหนาของเม็ดยา เพื่อควบคุมความหนาของชั้นเคลือบให้ได้ตามมาตรฐานก่อนเข้าสู่ขั้นตอนต่อไป
🔍 ข้ออื่นผิดเพราะอะไร:
• ข้อ a.: Content uniformity เป็นการทดสอบในขั้นตอนสุดท้ายของผลิตภัณฑ์สำเร็จรูป ไม่ใช่การตรวจเช็กหน้างานขณะหมุนหม้อเคลือบ
• ข้อ c.: Dissolution testing ทำในห้องปฏิบัติการควบคุมคุณภาพ (QC lab) ไม่ใช่ IPC หน้างาน
• ข้อ d.: Microbial limit ใช้เวลานานในการเพาะเชื้อ ไม่สามารถใช้ควบคุมระหว่างผลิตได้
• ข้อ e.: Friability ของเม็ดยาสำเร็จรูปทำหลังเคลือบเสร็จสิ้น
---</t>
        </is>
      </c>
      <c r="L422" t="inlineStr">
        <is>
          <t>Solid Dosage Forms</t>
        </is>
      </c>
      <c r="M422" t="inlineStr">
        <is>
          <t>Tablet Quality Control &amp; Defects</t>
        </is>
      </c>
      <c r="N422" t="inlineStr">
        <is>
          <t>Product</t>
        </is>
      </c>
      <c r="O422" t="inlineStr">
        <is>
          <t>2567</t>
        </is>
      </c>
      <c r="P422" t="inlineStr">
        <is>
          <t>ข้อสอบจำลอง</t>
        </is>
      </c>
      <c r="Q422" t="inlineStr">
        <is>
          <t>Mock RxCU83 ชุดที่ 2</t>
        </is>
      </c>
    </row>
    <row r="423">
      <c r="A423" s="176" t="n">
        <v>421</v>
      </c>
      <c r="B423" t="inlineStr">
        <is>
          <t>161. ข้อใดกล่าวถูกต้องเกี่ยวกับคุณสมบัติและลักษณะเฉพาะของยาเม็ดเคลือบน้ำตาล (Sugar-Coated Tablets)</t>
        </is>
      </c>
      <c r="C423" t="inlineStr">
        <is>
          <t>ข้อใดกล่าวถูกต้องเกี่ยวกับคุณสมบัติและลักษณะเฉพาะของยาเม็ดเคลือบน้ำตาล (Sugar-Coated Tablets)</t>
        </is>
      </c>
      <c r="D423" t="inlineStr">
        <is>
          <t>หากใช้มือที่เปียกชื้นสัมผัสเม็ดยา ชั้นเคลือบน้ำตาลจะไม่ได้รับผลกระทบใดๆ</t>
        </is>
      </c>
      <c r="E423" t="inlineStr">
        <is>
          <t>ปริมาณน้ำตาลในชั้นเคลือบมีปริมาณสูงมากจนเป็นข้อห้ามใช้เด็ดขาดในผู้ป่วยโรคเบาหวานทุกราย</t>
        </is>
      </c>
      <c r="F423" t="inlineStr">
        <is>
          <t>สามารถใช้น้ำตาล Sucrose เป็นสารเคลือบหลัก ช่วยกลบรสชาติขมและกลิ่นไม่พึงประสงค์ของตัวยาสำคัญได้ดีเยี่ยม</t>
        </is>
      </c>
      <c r="G423" t="inlineStr">
        <is>
          <t>น้ำตาลชนิดใดก็ได้ เช่น Lactose หรือ Maltose สามารถนำมาใช้ทดแทน Sucrose ได้อย่างสมบูรณ์โดยให้ความเงางามเท่ากัน</t>
        </is>
      </c>
      <c r="H423" t="inlineStr">
        <is>
          <t>เม็ดยาเคลือบน้ำตาลจัดเป็นยาควบคุมการปลดปล่อยตัวยาชนิด Extended-Release เสมอ</t>
        </is>
      </c>
      <c r="I423" t="n">
        <v>3</v>
      </c>
      <c r="J423" t="inlineStr">
        <is>
          <t>✅ คำตอบที่ถูกต้อง: ข้อ c. สามารถใช้น้ำตาล Sucrose เป็นสารเคลือบหลัก ช่วยกลบรสชาติขมและกลิ่นไม่พึงประสงค์ของตัวยาสำคัญได้ดีเยี่ยม
🎯 ทำไมข้อนี้ถึงถูก:
คุณสมบัติเด่นที่สุดของการเคลือบน้ำตาลคือการใช้สารละลายซูโครสเข้มข้น (sucrose syrup) ซึ่งมีรสหวานช่วยกลบรสขมและกลิ่นฉุนของตัวยาสำคัญได้เป็นอย่างดี ให้ผิวสัมผัสที่เรียบเนียน กลืนง่าย และมีความสวยงามดึงดูดใจผู้บริโภค
🔍 ข้ออื่นผิดเพราะอะไร:
• ข้อ a.: ผิวเคลือบน้ำตาลละลายน้ำได้ง่ายมาก หากมือเปียกน้ำสัมผัสจะเหนียวติดมือและชั้นสีละลายหลุดออกทันที
• ข้อ b.: แม้จะมีน้ำตาลแต่ปริมาณน้ำตาลต่อ 1 เม็ดมีเพียงไม่กี่ร้อยมิลลิกรัม ไม่ได้เป็นข้อห้ามใช้เด็ดขาดในผู้ป่วยเบาหวาน
• ข้อ d.: ซูโครสเป็นน้ำตาลชนิดเดียวที่ให้ผลการตกผลึกที่เรียบเนียน แข็งแรง และเงางามที่สุด น้ำตาลชนิดอื่นไม่สามารถทดแทนคุณสมบัตินี้ได้สมบูรณ์
• ข้อ e.: เม็ดยาเคลือบน้ำตาลเมื่อลงสู่กระเพาะอาหาร ชั้นน้ำตาลจะละลายตัวอย่างรวดเร็ว จัดเป็นยาปลดปล่อยทันที (Immediate-Release) ไม่ใช่ Extended-Release
---</t>
        </is>
      </c>
      <c r="L423" t="inlineStr">
        <is>
          <t>Solid Dosage Forms</t>
        </is>
      </c>
      <c r="M423" t="inlineStr">
        <is>
          <t>Tablet Manufacturing &amp; Excipients</t>
        </is>
      </c>
      <c r="N423" t="inlineStr">
        <is>
          <t>Product</t>
        </is>
      </c>
      <c r="O423" t="inlineStr">
        <is>
          <t>2567</t>
        </is>
      </c>
      <c r="P423" t="inlineStr">
        <is>
          <t>ข้อสอบจำลอง</t>
        </is>
      </c>
      <c r="Q423" t="inlineStr">
        <is>
          <t>Mock RxCU83 ชุดที่ 2</t>
        </is>
      </c>
    </row>
    <row r="424">
      <c r="A424" s="176" t="n">
        <v>422</v>
      </c>
      <c r="B424" t="inlineStr">
        <is>
          <t>ถ้าท่านพบว่ายาเม็ด Paracetamol มีการแยกตัวออกเป็นแผ่นในแนวนอน (Lamination หรือ Capping) จะแก้ไขปัญหาดังกล่าวอย่างไรในกระบวนการตอกยา</t>
        </is>
      </c>
      <c r="D424" t="inlineStr">
        <is>
          <t>เพิ่มความเร็วของสากตอกยา</t>
        </is>
      </c>
      <c r="E424" t="inlineStr">
        <is>
          <t>ลดปริมาณสารยึดเกาะ (Binder) ในตำรับ</t>
        </is>
      </c>
      <c r="F424" t="inlineStr">
        <is>
          <t>ลดความเร็วในการตอกลง (Reduce punch speed / Increase dwell time)</t>
        </is>
      </c>
      <c r="G424" t="inlineStr">
        <is>
          <t>ลดความดันในการตอกยาลงอย่างมาก</t>
        </is>
      </c>
      <c r="H424" t="inlineStr">
        <is>
          <t>เพิ่มสารหล่อลื่นชนิดไม่ชอบน้ำในปริมาณสูง</t>
        </is>
      </c>
      <c r="I424" t="n">
        <v>3</v>
      </c>
      <c r="J424" t="inlineStr">
        <is>
          <t>✅ คำตอบที่ถูกต้อง: ข้อ ค. ลดความเร็วในการตอกลง
🎯 ทำไมข้อนี้ถึงถูก:
ปัญหา Capping และ Lamination มักเกิดจากการกักเก็บอากาศ (Air entrapment) ภายในมวลยาขณะตอกยาด้วยความเร็วสูง การลดความเร็วในการตอก (Reduce turret/punch speed) จะช่วยเพิ่มระยะเวลาที่สากออกแรงกด (Dwell time) ทำให้อากาศมีเวลาถ่ายเทออกจากช่องดายได้ทัน
🔍 ข้ออื่นผิดเพราะอะไร:
• ข้อ ก. ผิด เพราะการเพิ่มความเร็วในการตอกจะยิ่งทำให้อากาศระบายไม่ทันและเม็ดแตกมากขึ้น
• ข้อ ข. ผิด เพราะการลด Binder จะทำให้แรงยึดเกาะของเม็ดยาลดลง เพิ่มการแตกของเม็ด
• ข้อ ง. ผิด เพราะความดันต่ำเกินไปทำให้เม็ดยาไม่เกาะกัน
• ข้อ จ. ผิด เพราะสารหล่อลื่นที่ไม่ชอบน้ำมากเกินไปจะขัดขวางการประสานตัวของแกรนูล</t>
        </is>
      </c>
      <c r="K424" t="inlineStr">
        <is>
          <t>Product</t>
        </is>
      </c>
      <c r="L424" t="inlineStr">
        <is>
          <t>Solid Dosage Forms</t>
        </is>
      </c>
      <c r="M424" t="inlineStr">
        <is>
          <t>Tablet Defects &amp; Troubleshooting</t>
        </is>
      </c>
      <c r="N424" t="inlineStr">
        <is>
          <t>Product</t>
        </is>
      </c>
      <c r="O424" t="inlineStr">
        <is>
          <t>รุ่น RxCU83</t>
        </is>
      </c>
      <c r="P424" t="inlineStr">
        <is>
          <t>แบบฝึกหัด</t>
        </is>
      </c>
      <c r="Q424" t="inlineStr">
        <is>
          <t>Quiz เตรียมสอบ CC1 RxCU83</t>
        </is>
      </c>
    </row>
    <row r="425">
      <c r="A425" s="176" t="n">
        <v>423</v>
      </c>
      <c r="B425" t="inlineStr">
        <is>
          <t>ในการผลิตยาเม็ด Gemfibrozil พบว่าเมื่อตอกแล้วยาเม็ดติดสากบนหรือสากล่าง (Sticking / Picking) แก้ไขได้โดยการเติมสารใดในสูตรตำรับ</t>
        </is>
      </c>
      <c r="D425" t="inlineStr">
        <is>
          <t>Starch</t>
        </is>
      </c>
      <c r="E425" t="inlineStr">
        <is>
          <t>Lactose</t>
        </is>
      </c>
      <c r="F425" t="inlineStr">
        <is>
          <t>Talcum</t>
        </is>
      </c>
      <c r="G425" t="inlineStr">
        <is>
          <t>PVP</t>
        </is>
      </c>
      <c r="H425" t="inlineStr">
        <is>
          <t>Avicel</t>
        </is>
      </c>
      <c r="I425" t="n">
        <v>3</v>
      </c>
      <c r="J425" t="inlineStr">
        <is>
          <t>✅ คำตอบที่ถูกต้อง: ข้อ ค. Talcum
🎯 ทำไมข้อนี้ถึงถูก:
ปัญหา Sticking/Picking เกิดจากมวลยาเหนียวติดผิวหน้าของสากตอกยา แก้ไขโดยการเติมสารต้านการติดสาก (Anti-adherent) เช่น Talcum หรือ Colloidal silicon dioxide (Aerosil) หรือสารหล่อลื่น (Lubricant) เช่น Magnesium stearate
🔍 ข้ออื่นผิดเพราะอะไร:
• ข้อ ก. ผิด เพราะ Starch ทำหน้าที่หลักเป็น Disintegrant หรือ Binder
• ข้อ ข. ผิด เพราะ Lactose เป็น Diluent/Filler
• ข้อ ง. ผิด เพราะ PVP (Povidone) เป็น Binder ซึ่งอาจเพิ่มความเหนียวถ้าใช้มากเกินไป
• ข้อ จ. ผิด เพราะ Avicel (MCC) เป็น Binder/Disintegrant</t>
        </is>
      </c>
      <c r="K425" t="inlineStr">
        <is>
          <t>Product</t>
        </is>
      </c>
      <c r="L425" t="inlineStr">
        <is>
          <t>Solid Dosage Forms</t>
        </is>
      </c>
      <c r="M425" t="inlineStr">
        <is>
          <t>Tablet Defects &amp; Troubleshooting</t>
        </is>
      </c>
      <c r="N425" t="inlineStr">
        <is>
          <t>Product</t>
        </is>
      </c>
      <c r="O425" t="inlineStr">
        <is>
          <t>รุ่น RxCU83</t>
        </is>
      </c>
      <c r="P425" t="inlineStr">
        <is>
          <t>แบบฝึกหัด</t>
        </is>
      </c>
      <c r="Q425" t="inlineStr">
        <is>
          <t>Quiz เตรียมสอบ CC1 RxCU83</t>
        </is>
      </c>
    </row>
    <row r="426">
      <c r="A426" s="176" t="n">
        <v>424</v>
      </c>
      <c r="B426" t="inlineStr">
        <is>
          <t>Metformin immediate-release tablet ทั่วไป ไม่จำเป็นต้องทำการควบคุมคุณภาพผลิตภัณฑ์สำเร็จรูป (Finished Product Quality Control) ในหัวข้อใด</t>
        </is>
      </c>
      <c r="D426" t="inlineStr">
        <is>
          <t>Weight variation</t>
        </is>
      </c>
      <c r="E426" t="inlineStr">
        <is>
          <t>Friability</t>
        </is>
      </c>
      <c r="F426" t="inlineStr">
        <is>
          <t>Disintegration test</t>
        </is>
      </c>
      <c r="G426" t="inlineStr">
        <is>
          <t>Dissolution test</t>
        </is>
      </c>
      <c r="H426" t="inlineStr">
        <is>
          <t>Viscosity test</t>
        </is>
      </c>
      <c r="I426" t="n">
        <v>5</v>
      </c>
      <c r="J426" t="inlineStr">
        <is>
          <t>✅ คำตอบที่ถูกต้อง: ข้อ จ. Viscosity test
🎯 ทำไมข้อนี้ถึงถูก:
การทดสอบความหนืด (Viscosity test) เป็นการควบคุมคุณภาพของของเหลวและกึ่งแข็ง (Liquid and Semi-solid dosage forms) ไม่นำมาใช้กับยาเม็ดชนิดแข็ง (Solid tablets)
🔍 ข้ออื่นผิดเพราะอะไร:
• ข้อ ก. ผิด เพราะ Weight variation จำเป็นในการตรวจความสม่ำเสมอของน้ำหนักเม็ดยา
• ข้อ ข. ผิด เพราะ Friability จำเป็นในการทดสอบความกร่อนของเม็ดยา (ต้องไม่เกิน 1%)
• ข้อ ค. ผิด เพราะ Disintegration test จำเป็นในการดูเวลาการแตกตัวของยาเม็ด
• ข้อ ง. ผิด เพราะ Dissolution test จำเป็นในการประเมินการละลายของตัวยาสำคัญ</t>
        </is>
      </c>
      <c r="K426" t="inlineStr">
        <is>
          <t>Product</t>
        </is>
      </c>
      <c r="L426" t="inlineStr">
        <is>
          <t>Solid Dosage Forms</t>
        </is>
      </c>
      <c r="M426" t="inlineStr">
        <is>
          <t>Finished Product QC</t>
        </is>
      </c>
      <c r="N426" t="inlineStr">
        <is>
          <t>Product</t>
        </is>
      </c>
      <c r="O426" t="inlineStr">
        <is>
          <t>รุ่น RxCU83</t>
        </is>
      </c>
      <c r="P426" t="inlineStr">
        <is>
          <t>แบบฝึกหัด</t>
        </is>
      </c>
      <c r="Q426" t="inlineStr">
        <is>
          <t>Quiz เตรียมสอบ CC1 RxCU83</t>
        </is>
      </c>
    </row>
    <row r="427">
      <c r="A427" s="176" t="n">
        <v>425</v>
      </c>
      <c r="B427" t="inlineStr">
        <is>
          <t>การผลิตยาเม็ดด้วยวิธีแกรนูลเปียก (Wet granulation) สารในข้อใดนิยมนำมาใช้เป็นสารยึดเกาะ (Binder) ในสูตรตำรับ</t>
        </is>
      </c>
      <c r="D427" t="inlineStr">
        <is>
          <t>PVP (Polyvinylpyrrolidone / Povidone)</t>
        </is>
      </c>
      <c r="E427" t="inlineStr">
        <is>
          <t>Magnesium stearate</t>
        </is>
      </c>
      <c r="F427" t="inlineStr">
        <is>
          <t>Aerosil</t>
        </is>
      </c>
      <c r="G427" t="inlineStr">
        <is>
          <t>Sodium starch glycolate</t>
        </is>
      </c>
      <c r="H427" t="inlineStr">
        <is>
          <t>Talcum</t>
        </is>
      </c>
      <c r="I427" t="n">
        <v>1</v>
      </c>
      <c r="J427" t="inlineStr">
        <is>
          <t>✅ คำตอบที่ถูกต้อง: ข้อ ก. PVP (Polyvinylpyrrolidone / Povidone)
🎯 ทำไมข้อนี้ถึงถูก:
PVP (Povidone) เป็นสารยึดเกาะ (Binder) ที่นิยมใช้อย่างกว้างขวางในกระบวนการ Wet granulation โดยสามารถละลายได้ดีทั้งในน้ำและแอลกอฮอล์ ช่วยเพิ่มแรงยึดเหนี่ยวระหว่างอนุภาคผงยา
🔍 ข้ออื่นผิดเพราะอะไร:
• ข้อ ข. ผิด เพราะ Magnesium stearate เป็น Lubricant (สารหล่อลื่น)
• ข้อ ค. ผิด เพราะ Aerosil (Colloidal silicon dioxide) เป็น Glidant (สารช่วยการไหล)
• ข้อ ง. ผิด เพราะ Sodium starch glycolate เป็น Superdisintegrant (สารช่วยแตกตัว)
• ข้อ จ. ผิด เพราะ Talcum เป็น Glidant และ Anti-adherent</t>
        </is>
      </c>
      <c r="K427" t="inlineStr">
        <is>
          <t>Product</t>
        </is>
      </c>
      <c r="L427" t="inlineStr">
        <is>
          <t>Solid Dosage Forms</t>
        </is>
      </c>
      <c r="M427" t="inlineStr">
        <is>
          <t>Tablet Manufacturing &amp; Excipients</t>
        </is>
      </c>
      <c r="N427" t="inlineStr">
        <is>
          <t>Product</t>
        </is>
      </c>
      <c r="O427" t="inlineStr">
        <is>
          <t>รุ่น RxCU83</t>
        </is>
      </c>
      <c r="P427" t="inlineStr">
        <is>
          <t>แบบฝึกหัด</t>
        </is>
      </c>
      <c r="Q427" t="inlineStr">
        <is>
          <t>Quiz เตรียมสอบ CC1 RxCU83</t>
        </is>
      </c>
    </row>
    <row r="428">
      <c r="A428" s="176" t="n">
        <v>426</v>
      </c>
      <c r="B428" t="inlineStr">
        <is>
          <t>ข้อใดไม่ใช่ปัญหาที่เกิดขึ้นเมื่อสารละลายเคลือบฟิล์ม (Film coating solution) มีความหนืดมากเกินไป (High viscosity)</t>
        </is>
      </c>
      <c r="D428" t="inlineStr">
        <is>
          <t>Orange peel effect (ผิวเปลือกส้ม)</t>
        </is>
      </c>
      <c r="E428" t="inlineStr">
        <is>
          <t>Spray drying (ละอองแห้งก่อนถึงผิวเม็ด)</t>
        </is>
      </c>
      <c r="F428" t="inlineStr">
        <is>
          <t>Nozzle clogging (หัวฉีดอุดตัน)</t>
        </is>
      </c>
      <c r="G428" t="inlineStr">
        <is>
          <t>Bridging of intagliations (ฟิล์มถมรอยบาก/ตัวอักษร)</t>
        </is>
      </c>
      <c r="H428" t="inlineStr">
        <is>
          <t>Mottling (สีด่างของเม็ดยาจากการกระจายตัวของสี)</t>
        </is>
      </c>
      <c r="I428" t="n">
        <v>5</v>
      </c>
      <c r="J428" t="inlineStr">
        <is>
          <t>✅ คำตอบที่ถูกต้อง: ข้อ จ. Mottling (สีด่างของเม็ดยาจากการกระจายตัวของสี)
🎯 ทำไมข้อนี้ถึงถูก:
ปัญหา Mottling (การกระจายของสีไม่สม่ำเสมอจนเกิดสีด่าง) มักเกิดจากการผสมสีไม่สม่ำเสมอ หรือการเคลื่อนย้ายของสี (Color migration) ระหว่างการอบแห้ง มิได้เกิดจากความหนืดของสารเคลือบสูงเกินไป
🔍 ข้ออื่นผิดเพราะอะไร:
• ข้อ ก. ผิด เพราะความหนืดสูงทำให้อนุภาคละอองสเปรย์กระจายตัวยาก ไม่เรียบเนียน เกิดผิวเปลือกส้ม (Orange peel)
• ข้อ ข. ผิด เพราะความหนืดสูงและละอองใหญ่ทำให้สูญเสียน้ำและแห้งก่อนจับผิวเม็ดยาได้
• ข้อ ค. ผิด เพราะน้ำยาเคลือบข้นเหนียวจะอุดตันรูหัวพ่นสเปรย์ได้ง่าย
• ข้อ ง. ผิด เพราะความหนืดสูงและความตึงผิวสูงทำให้ฟิล์มดึงข้ามรอยบากร่องลึก (Bridging)</t>
        </is>
      </c>
      <c r="K428" t="inlineStr">
        <is>
          <t>Product</t>
        </is>
      </c>
      <c r="L428" t="inlineStr">
        <is>
          <t>Solid Dosage Forms</t>
        </is>
      </c>
      <c r="M428" t="inlineStr">
        <is>
          <t>Tablet Defects &amp; Troubleshooting</t>
        </is>
      </c>
      <c r="N428" t="inlineStr">
        <is>
          <t>Product</t>
        </is>
      </c>
      <c r="O428" t="inlineStr">
        <is>
          <t>รุ่น RxCU83</t>
        </is>
      </c>
      <c r="P428" t="inlineStr">
        <is>
          <t>แบบฝึกหัด</t>
        </is>
      </c>
      <c r="Q428" t="inlineStr">
        <is>
          <t>Quiz เตรียมสอบ CC1 RxCU83</t>
        </is>
      </c>
    </row>
    <row r="429">
      <c r="A429" s="176" t="n">
        <v>427</v>
      </c>
      <c r="B429" t="inlineStr">
        <is>
          <t>การทดสอบยาเม็ด Praziquantel พบว่าเม็ดยากร่อน แตกหักง่าย (High friability &gt; 1%) มีสาเหตุสำคัญมาจากอะไร</t>
        </is>
      </c>
      <c r="D429" t="inlineStr">
        <is>
          <t>เติมสารหล่อลื่นน้อยเกินไป</t>
        </is>
      </c>
      <c r="E429" t="inlineStr">
        <is>
          <t>ความดันในการตอกยาสูงเกินไป</t>
        </is>
      </c>
      <c r="F429" t="inlineStr">
        <is>
          <t>ปริมาณสารยึดเกาะ (Binder) ไม่เพียงพอ หรือแรงตอกยาต่ำเกินไป</t>
        </is>
      </c>
      <c r="G429" t="inlineStr">
        <is>
          <t>ความชื้นในแกรนูลสูงเกินไป</t>
        </is>
      </c>
      <c r="H429" t="inlineStr">
        <is>
          <t>ขนาดของแกรนูลใหญ่เกินไป</t>
        </is>
      </c>
      <c r="I429" t="n">
        <v>3</v>
      </c>
      <c r="J429" t="inlineStr">
        <is>
          <t>✅ คำตอบที่ถูกต้อง: ข้อ ค. ปริมาณสารยึดเกาะ (Binder) ไม่เพียงพอ หรือแรงตอกยาต่ำเกินไป
🎯 ทำไมข้อนี้ถึงถูก:
ความกร่อนและการแตกหักง่ายของเม็ดยา เกิดจากแรงยึดเหนี่ยวระหว่างอนุภาคไม่เพียงพอ ซึ่งมีสาเหตุหลักมาจากการใส่ Binder ในปริมาณน้อยเกินไป หรือการใช้แรงกดตอกยา (Compression force) ต่ำเกินไป
🔍 ข้ออื่นผิดเพราะอะไร:
• ข้อ ก. ผิด เพราะการใส่สารหล่อลื่นน้อยเกินไปจะทำให้เม็ดยาติดสากหรือผนังดาย ไม่ได้ทำให้กร่อนง่าย
• ข้อ ข. ผิด เพราะแรงตอกสูงจะทำให้เม็ดยาแข็งขึ้น ความกร่อนลดลง (แต่อาจแตกช้า)
• ข้อ ง. ผิด เพราะความชื้นสูงมักทำให้เม็ดยาเหนียวติดสาก (Sticking)
• ข้อ จ. ผิด เพราะขนาดแกรนูลไม่ใช่สาเหตุหลักของการกร่อนสูงเมื่อเทียบกับปริมาณ Binder</t>
        </is>
      </c>
      <c r="K429" t="inlineStr">
        <is>
          <t>Product</t>
        </is>
      </c>
      <c r="L429" t="inlineStr">
        <is>
          <t>Solid Dosage Forms</t>
        </is>
      </c>
      <c r="M429" t="inlineStr">
        <is>
          <t>Tablet Defects &amp; Troubleshooting</t>
        </is>
      </c>
      <c r="N429" t="inlineStr">
        <is>
          <t>Product</t>
        </is>
      </c>
      <c r="O429" t="inlineStr">
        <is>
          <t>รุ่น RxCU83</t>
        </is>
      </c>
      <c r="P429" t="inlineStr">
        <is>
          <t>แบบฝึกหัด</t>
        </is>
      </c>
      <c r="Q429" t="inlineStr">
        <is>
          <t>Quiz เตรียมสอบ CC1 RxCU83</t>
        </is>
      </c>
    </row>
    <row r="430">
      <c r="A430" s="176" t="n">
        <v>428</v>
      </c>
      <c r="B430" t="inlineStr">
        <is>
          <t>หากเภสัชกรต้องการเตรียมตำรับยาเม็ด Enalapril โดยวิธีตอกตรง (Direct compression) ข้อใดเป็นข้อดีสำคัญของวิธีการดังกล่าว</t>
        </is>
      </c>
      <c r="D430" t="inlineStr">
        <is>
          <t>เหมาะสำหรับตัวยาที่มีปริมาณสูงและมีความสามารถในการไหลต่ำ</t>
        </is>
      </c>
      <c r="E430" t="inlineStr">
        <is>
          <t>ประหยัดเวลาและค่าใช้จ่าย ไม่ต้องใช้ความร้อนและความชื้น จึงเหมาะกับยาที่ไม่ทนความร้อนและความชื้น</t>
        </is>
      </c>
      <c r="F430" t="inlineStr">
        <is>
          <t>ไม่ต้องใช้สารช่วยตอกโดยตรงที่มีราคาแพง</t>
        </is>
      </c>
      <c r="G430" t="inlineStr">
        <is>
          <t>สีย้อมในเม็ดยาจะกระจายตัวได้ดีกว่าวิธีแกรนูลเปียกเสมอ</t>
        </is>
      </c>
      <c r="H430" t="inlineStr">
        <is>
          <t>ป้องกันปัญหาการแยกชั้น (Segregation) ได้ดีกว่าวิธีแกรนูลเปียก</t>
        </is>
      </c>
      <c r="I430" t="n">
        <v>2</v>
      </c>
      <c r="J430" t="inlineStr">
        <is>
          <t>✅ คำตอบที่ถูกต้อง: ข้อ ข. ประหยัดเวลาและค่าใช้จ่าย ไม่ต้องใช้ความร้อนและความชื้น จึงเหมาะกับยาที่ไม่ทนความร้อนและความชื้น
🎯 ทำไมข้อนี้ถึงถูก:
Direct compression มีข้อดีเด่นชัดคือลดขั้นตอนการผลิต (ไม่ต้องทำแกรนูลและไม่อบแห้ง) ทำให้ประหยัดพลังงาน เวลา และลดการสลายตัวของยาที่ไม่คงตัวต่อความร้อนและความชื้น
🔍 ข้ออื่นผิดเพราะอะไร:
• ข้อ ก. ผิด เพราะยาที่มีปริมาณสูงและไหลไม่ดีไม่เหมาะกับการตอกตรง
• ข้อ ค. ผิด เพราะวิธีตอกตรงต้องใช้ Directly compressible excipients ซึ่งมักมีราคาแพงกว่าสารช่วยทั่วไป
• ข้อ ง. ผิด เพราะการกระจายสีในวิธีตอกตรงมักเกิดปัญหาสีด่างได้ง่ายกว่าวิธีเปียก
• ข้อ จ. ผิด เพราะวิธีตอกตรงมีโอกาสเกิดปัญหาผงยาแยกชั้น (Segregation) ได้ง่ายกว่าแกรนูล</t>
        </is>
      </c>
      <c r="K430" t="inlineStr">
        <is>
          <t>Product</t>
        </is>
      </c>
      <c r="L430" t="inlineStr">
        <is>
          <t>Solid Dosage Forms</t>
        </is>
      </c>
      <c r="M430" t="inlineStr">
        <is>
          <t>Tablet Manufacturing &amp; Excipients</t>
        </is>
      </c>
      <c r="N430" t="inlineStr">
        <is>
          <t>Product</t>
        </is>
      </c>
      <c r="O430" t="inlineStr">
        <is>
          <t>รุ่น RxCU83</t>
        </is>
      </c>
      <c r="P430" t="inlineStr">
        <is>
          <t>แบบฝึกหัด</t>
        </is>
      </c>
      <c r="Q430" t="inlineStr">
        <is>
          <t>Quiz เตรียมสอบ CC1 RxCU83</t>
        </is>
      </c>
    </row>
    <row r="431">
      <c r="A431" s="176" t="n">
        <v>429</v>
      </c>
      <c r="B431" t="inlineStr">
        <is>
          <t>ยาเม็ด Metformin เกิดปัญหาฟิล์มเคลือบแตก (Film cracking) เกิดจากสาเหตุใด</t>
        </is>
      </c>
      <c r="D431" t="inlineStr">
        <is>
          <t>สารเคลือบฟิล์มมีความยืดหยุ่นสูงเกินไป</t>
        </is>
      </c>
      <c r="E431" t="inlineStr">
        <is>
          <t>เกิดความเค้นภายในฟิล์ม (Internal stress) สูงกว่าความทนแรงดึง (Tensile strength) ของฟิล์ม</t>
        </is>
      </c>
      <c r="F431" t="inlineStr">
        <is>
          <t>อุณหภูมิในการพ่นเคลือบต่ำเกินไป</t>
        </is>
      </c>
      <c r="G431" t="inlineStr">
        <is>
          <t>ปริมาณสารพลาสติไซเซอร์ (Plasticizer) ในสูตรเคลือบมากเกินไป</t>
        </is>
      </c>
      <c r="H431" t="inlineStr">
        <is>
          <t>ความเร็วของจานเคลือบช้าเกินไป</t>
        </is>
      </c>
      <c r="I431" t="n">
        <v>2</v>
      </c>
      <c r="J431" t="inlineStr">
        <is>
          <t>✅ คำตอบที่ถูกต้อง: ข้อ ข. เกิดความเค้นภายในฟิล์มสูงกว่าความทนแรงดึงของฟิล์ม
🎯 ทำไมข้อนี้ถึงถูก:
Cracking ของฟิล์มเคลือบเกิดจาก Internal stress ภายในแผ่นฟิล์มมีค่าสูงเกินกว่า Tensile strength ของโพลีเมอร์ฟิล์ม ซึ่งมักเกิดจากการใส่สาร Plasticizer น้อยเกินไป หรือเม็ดยาแกนขยายตัวจากความร้อนและความชื้น
🔍 ข้ออื่นผิดเพราะอะไร:
• ข้อ ก. ผิด เพราะฟิล์มที่มีความยืดหยุ่นสูงจะไม่แตก
• ข้อ ค. ผิด เพราะอุณหภูมิต่ำมักทำให้เกิดปัญหา overwetting หรือ sticking
• ข้อ ง. ผิด เพราะ Plasticizer ช่วยเพิ่มความยืดหยุ่นและป้องกันการแตกหักของฟิล์ม
• ข้อ จ. ผิด เพราะความเร็วจานเคลือบช้าไม่ก่อให้เกิดการแตกร้าวของเนื้อฟิล์มโดยตรง</t>
        </is>
      </c>
      <c r="K431" t="inlineStr">
        <is>
          <t>Product</t>
        </is>
      </c>
      <c r="L431" t="inlineStr">
        <is>
          <t>Solid Dosage Forms</t>
        </is>
      </c>
      <c r="M431" t="inlineStr">
        <is>
          <t>Tablet Defects &amp; Troubleshooting</t>
        </is>
      </c>
      <c r="N431" t="inlineStr">
        <is>
          <t>Product</t>
        </is>
      </c>
      <c r="O431" t="inlineStr">
        <is>
          <t>รุ่น RxCU83</t>
        </is>
      </c>
      <c r="P431" t="inlineStr">
        <is>
          <t>แบบฝึกหัด</t>
        </is>
      </c>
      <c r="Q431" t="inlineStr">
        <is>
          <t>Quiz เตรียมสอบ CC1 RxCU83</t>
        </is>
      </c>
    </row>
    <row r="432">
      <c r="A432" s="176" t="n">
        <v>430</v>
      </c>
      <c r="B432" t="inlineStr">
        <is>
          <t>พิจารณาสูตรตำรับยาเม็ด Atorvastatin 20 mg: Calcium phosphate dihydrate 100 mg, HPC 4 mg, Nymcel 4 mg, Cab-O-Sil 2 mg, Talcum 4.5 mg สาร Calcium phosphate dihydrate ทำหน้าที่อะไรในสูตรตำรับนี้</t>
        </is>
      </c>
      <c r="D432" t="inlineStr">
        <is>
          <t>Binder (สารยึดเกาะ)</t>
        </is>
      </c>
      <c r="E432" t="inlineStr">
        <is>
          <t>Disintegrant (สารช่วยแตกตัว)</t>
        </is>
      </c>
      <c r="F432" t="inlineStr">
        <is>
          <t>Diluent / Filler (สารเพิ่มปริมาณ)</t>
        </is>
      </c>
      <c r="G432" t="inlineStr">
        <is>
          <t>Lubricant (สารหล่อลื่น)</t>
        </is>
      </c>
      <c r="H432" t="inlineStr">
        <is>
          <t>Glidant (สารช่วยการไหล)</t>
        </is>
      </c>
      <c r="I432" t="n">
        <v>3</v>
      </c>
      <c r="J432" t="inlineStr">
        <is>
          <t>✅ คำตอบที่ถูกต้อง: ข้อ ค. Diluent / Filler (สารเพิ่มปริมาณ)
🎯 ทำไมข้อนี้ถึงถูก:
Calcium phosphate dihydrate (Dibasic calcium phosphate dihydrate: Emcompress / Di-Tab) เป็นสารอนินทรีย์ที่นิยมใช้เป็น Diluent / Filler (สารเพิ่มปริมาณ) ในสูตรตำรับยาเม็ดเนื่องจากมีคุณสมบัติการไหลที่ดีและไม่ชอบน้ำ
🔍 ข้ออื่นผิดเพราะอะไร:
• ข้อ ก. ผิด เพราะ HPC (Hydroxypropyl cellulose) ทำหน้าที่เป็น Binder
• ข้อ ข. ผิด เพราะ Nymcel (Sodium CMC) ทำหน้าที่เป็น Disintegrant
• ข้อ ง. ผิด เพราะ Talcum ทำหน้าที่เป็น Lubricant/Anti-adherent
• ข้อ จ. ผิด เพราะ Cab-O-Sil ทำหน้าที่เป็น Glidant</t>
        </is>
      </c>
      <c r="K432" t="inlineStr">
        <is>
          <t>Product</t>
        </is>
      </c>
      <c r="L432" t="inlineStr">
        <is>
          <t>Solid Dosage Forms</t>
        </is>
      </c>
      <c r="M432" t="inlineStr">
        <is>
          <t>Tablet Manufacturing &amp; Excipients</t>
        </is>
      </c>
      <c r="N432" t="inlineStr">
        <is>
          <t>Product</t>
        </is>
      </c>
      <c r="O432" t="inlineStr">
        <is>
          <t>รุ่น RxCU83</t>
        </is>
      </c>
      <c r="P432" t="inlineStr">
        <is>
          <t>แบบฝึกหัด</t>
        </is>
      </c>
      <c r="Q432" t="inlineStr">
        <is>
          <t>Quiz เตรียมสอบ CC1 RxCU83</t>
        </is>
      </c>
    </row>
    <row r="433">
      <c r="A433" s="176" t="n">
        <v>431</v>
      </c>
      <c r="B433" t="inlineStr">
        <is>
          <t>เหตุผลสำคัญในการพัฒนาตำรับยา Omeprazole ในรูปแบบ Delayed-release (Enteric coated) capsules คือข้อใด</t>
        </is>
      </c>
      <c r="D433" t="inlineStr">
        <is>
          <t>ป้องกันการระคายเคืองกระเพาะอาหาร</t>
        </is>
      </c>
      <c r="E433" t="inlineStr">
        <is>
          <t>ป้องกันตัวยาถูกทำลายด้วยกรดในกระเพาะอาหาร (Acid-labile drug)</t>
        </is>
      </c>
      <c r="F433" t="inlineStr">
        <is>
          <t>ต้องการให้ยาออกฤทธิ์เฉพาะที่บริเวณลำไส้ใหญ่</t>
        </is>
      </c>
      <c r="G433" t="inlineStr">
        <is>
          <t>เพิ่มระยะเวลาการออกฤทธิ์ของยาให้ยาวนานขึ้นเป็น 24 ชั่วโมง</t>
        </is>
      </c>
      <c r="H433" t="inlineStr">
        <is>
          <t>ลดอาการคลื่นไส้อาเจียนจากการรับประทานยา</t>
        </is>
      </c>
      <c r="I433" t="n">
        <v>2</v>
      </c>
      <c r="J433" t="inlineStr">
        <is>
          <t>✅ คำตอบที่ถูกต้อง: ข้อ ข. ป้องกันตัวยาถูกทำลายด้วยกรดในกระเพาะอาหาร
🎯 ทำไมข้อนี้ถึงถูก:
Omeprazole และยากลุ่ม PPIs ทุกตัวมีความไม่คงตัวอย่างยิ่งในสภาวะกรด (Acid-labile) จะถูกย่อยสลายอย่างรวดเร็วในกระเพาะอาหาร จึงต้องเคลือบแบบ Enteric coating (Delayed-release) เพื่อป้องกันไม่ให้ยาละลายในกรด และไปแตกตัวดูดซึมในลำไส้เล็กส่วนต้นที่มี pH เป็นกลางหรือด่างอ่อน
🔍 ข้ออื่นผิดเพราะอะไร:
• ข้อ ก. ผิด เพราะ Omeprazole ไม่ได้ระคายเคืองกระเพาะอาหาร แต่ตัวมันเองถูกกรดทำลาย
• ข้อ ค. ผิด เพราะยาถูกดูดซึมที่ลำไส้เล็กส่วนต้นเพื่อเข้าสู่กระแสเลือดไปออกฤทธิ์ที่ Parietal cell ไม่ได้ต้องการรักษาเฉพาะที่ลำไส้ใหญ่
• ข้อ ง. ผิด เพราะ Enteric coating เป็นการชะลอการปลดปล่อยยาเริ่มต้น (Delayed release) ไม่ใช่ Extended/Sustained release
• ข้อ จ. ผิด เพราะไม่ใช่เหตุผลหลักทางเภสัชกรรม</t>
        </is>
      </c>
      <c r="K433" t="inlineStr">
        <is>
          <t>Product</t>
        </is>
      </c>
      <c r="L433" t="inlineStr">
        <is>
          <t>Solid Dosage Forms</t>
        </is>
      </c>
      <c r="M433" t="inlineStr">
        <is>
          <t>Tablet Manufacturing &amp; Excipients</t>
        </is>
      </c>
      <c r="N433" t="inlineStr">
        <is>
          <t>Product</t>
        </is>
      </c>
      <c r="O433" t="inlineStr">
        <is>
          <t>รุ่น RxCU83</t>
        </is>
      </c>
      <c r="P433" t="inlineStr">
        <is>
          <t>แบบฝึกหัด</t>
        </is>
      </c>
      <c r="Q433" t="inlineStr">
        <is>
          <t>Quiz เตรียมสอบ CC1 RxCU83</t>
        </is>
      </c>
    </row>
    <row r="434">
      <c r="A434" s="176" t="n">
        <v>432</v>
      </c>
      <c r="B434" t="inlineStr">
        <is>
          <t>ข้อใดไม่จำเป็นในการควบคุมคุณภาพการผลิตซอฟต์เจลาตินแคปซูล (Soft gelatin capsules)</t>
        </is>
      </c>
      <c r="D434" t="inlineStr">
        <is>
          <t>Weight variation</t>
        </is>
      </c>
      <c r="E434" t="inlineStr">
        <is>
          <t>Disintegration test</t>
        </is>
      </c>
      <c r="F434" t="inlineStr">
        <is>
          <t>Friability test</t>
        </is>
      </c>
      <c r="G434" t="inlineStr">
        <is>
          <t>Assay of active ingredient</t>
        </is>
      </c>
      <c r="H434" t="inlineStr">
        <is>
          <t>Microbial limit test</t>
        </is>
      </c>
      <c r="I434" t="n">
        <v>3</v>
      </c>
      <c r="J434" t="inlineStr">
        <is>
          <t>✅ คำตอบที่ถูกต้อง: ข้อ ค. Friability test
🎯 ทำไมข้อนี้ถึงถูก:
การทดสอบความกร่อน (Friability test) ทำเฉพาะกับยาเม็ดตอกที่ไม่ได้เคลือบ (Uncoated tablets) เพื่อดูการแตกหักจากการขัดสี ไม่นำมาทดสอบกับแคปซูลนิ่ม (Soft gelatin capsules) ซึ่งมีความยืดหยุ่นสูง
🔍 ข้ออื่นผิดเพราะอะไร:
• ข้อ ก. ผิด เพราะ Weight variation จำเป็นในการคุมความสม่ำเสมอของน้ำหนักแคปซูล
• ข้อ ข. ผิด เพราะ Disintegration test จำเป็นในการดูเวลาการละลายแตกตัวของเปลือกเจลาติน
• ข้อ ง. ผิด เพราะ Assay จำเป็นในการตรวจหาปริมาณตัวยาสำคัญ
• ข้อ จ. ผิด เพราะ Microbial limit test จำเป็นในการตรวจสอบการปนเปื้อนจุลชีพในเปลือกเจลาติน</t>
        </is>
      </c>
      <c r="K434" t="inlineStr">
        <is>
          <t>Product</t>
        </is>
      </c>
      <c r="L434" t="inlineStr">
        <is>
          <t>Solid Dosage Forms</t>
        </is>
      </c>
      <c r="M434" t="inlineStr">
        <is>
          <t>Finished Product QC</t>
        </is>
      </c>
      <c r="N434" t="inlineStr">
        <is>
          <t>Product</t>
        </is>
      </c>
      <c r="O434" t="inlineStr">
        <is>
          <t>รุ่น RxCU83</t>
        </is>
      </c>
      <c r="P434" t="inlineStr">
        <is>
          <t>แบบฝึกหัด</t>
        </is>
      </c>
      <c r="Q434" t="inlineStr">
        <is>
          <t>Quiz เตรียมสอบ CC1 RxCU83</t>
        </is>
      </c>
    </row>
    <row r="435">
      <c r="A435" s="176" t="n">
        <v>433</v>
      </c>
      <c r="B435" t="inlineStr">
        <is>
          <t>ข้อใดเป็นวิธีแก้ปัญหา Capping (ฝาเม็ดยาแยกหลุด) ในกระบวนการผลิตยาเม็ด</t>
        </is>
      </c>
      <c r="D435" t="inlineStr">
        <is>
          <t>เพิ่มความเร็วของเครื่องตอกยา</t>
        </is>
      </c>
      <c r="E435" t="inlineStr">
        <is>
          <t>ลดปริมาณสารยึดเกาะ (Binder) ลง</t>
        </is>
      </c>
      <c r="F435" t="inlineStr">
        <is>
          <t>เพิ่มปริมาณสารยึดเกาะ (Binder) หรือเปลี่ยนชนิดของสากให้มีรัศมีความโค้งน้อยลง (Flat-faced punch)</t>
        </is>
      </c>
      <c r="G435" t="inlineStr">
        <is>
          <t>อบแกรนูลให้มีความชื้นเป็น 0%</t>
        </is>
      </c>
      <c r="H435" t="inlineStr">
        <is>
          <t>เพิ่มแรงตอกยาให้สูงที่สุดเท่าที่จะทำได้</t>
        </is>
      </c>
      <c r="I435" t="n">
        <v>3</v>
      </c>
      <c r="J435" t="inlineStr">
        <is>
          <t>✅ คำตอบที่ถูกต้อง: ข้อ ค. เพิ่มปริมาณสารยึดเกาะ หรือเปลี่ยนชนิดของสากให้มีรัศมีความโค้งน้อยลง
🎯 ทำไมข้อนี้ถึงถูก:
การแก้ไขปัญหา Capping ทำได้โดยการเพิ่มความเหนียวยึดเกาะ (เพิ่ม Binder), ลดความเร็วรอบตอกยา, ลดปริมาณผงละเอียด (Fines), เพิ่มความชื้นที่เหมาะสม (หากแกรนูลแห้งเกินไป), หรือเปลี่ยนหน้าสากที่มีความโค้งเว้ามากลดลงเป็นสากหน้าแบน
🔍 ข้ออื่นผิดเพราะอะไร:
• ข้อ ก. ผิด เพราะเพิ่มความเร็วจะยิ่งทำให้อากาศระบายไม่ทัน
• ข้อ ข. ผิด เพราะลด Binder จะยิ่งทำให้เม็ดร่วนและแตกง่ายขึ้น
• ข้อ ง. ผิด เพราะแกรนูลที่แห้งสนิทขาดความชื้นที่เหมาะสม (Optimum moisture) จะเกิด Capping ได้ง่ายมาก
• ข้อ จ. ผิด เพราะแรงตอกที่สูงเกินไปทำให้เกิดความเครียดสะสมในเม็ดยาและทำให้เม็ดแตกหลุดง่ายขึ้น</t>
        </is>
      </c>
      <c r="K435" t="inlineStr">
        <is>
          <t>Product</t>
        </is>
      </c>
      <c r="L435" t="inlineStr">
        <is>
          <t>Solid Dosage Forms</t>
        </is>
      </c>
      <c r="M435" t="inlineStr">
        <is>
          <t>Tablet Defects &amp; Troubleshooting</t>
        </is>
      </c>
      <c r="N435" t="inlineStr">
        <is>
          <t>Product</t>
        </is>
      </c>
      <c r="O435" t="inlineStr">
        <is>
          <t>รุ่น RxCU83</t>
        </is>
      </c>
      <c r="P435" t="inlineStr">
        <is>
          <t>แบบฝึกหัด</t>
        </is>
      </c>
      <c r="Q435" t="inlineStr">
        <is>
          <t>Quiz เตรียมสอบ CC1 RxCU83</t>
        </is>
      </c>
    </row>
    <row r="436">
      <c r="A436" s="176" t="n">
        <v>434</v>
      </c>
      <c r="B436" t="inlineStr">
        <is>
          <t>ข้อใดไม่ใช่ส่วนประกอบหลักของเปลือกแคปซูลนิ่ม (Soft gelatin capsule shell)</t>
        </is>
      </c>
      <c r="D436" t="inlineStr">
        <is>
          <t>Gelatin</t>
        </is>
      </c>
      <c r="E436" t="inlineStr">
        <is>
          <t>Plasticizer (เช่น Glycerin, Sorbitol)</t>
        </is>
      </c>
      <c r="F436" t="inlineStr">
        <is>
          <t>Water</t>
        </is>
      </c>
      <c r="G436" t="inlineStr">
        <is>
          <t>Crosscarmellose sodium</t>
        </is>
      </c>
      <c r="H436" t="inlineStr">
        <is>
          <t>Preservative / Colorant</t>
        </is>
      </c>
      <c r="I436" t="n">
        <v>4</v>
      </c>
      <c r="J436" t="inlineStr">
        <is>
          <t>✅ คำตอบที่ถูกต้อง: ข้อ ง. Crosscarmellose sodium
🎯 ทำไมข้อนี้ถึงถูก:
Crosscarmellose sodium เป็น Superdisintegrant ที่ใช้ผสมภายในยาเม็ดหรือยาผงในแคปซูลแข็ง ไม่ใช่ส่วนประกอบในสูตรโครงสร้างของเปลือกแคปซูลนิ่ม (เปลือกแคปซูลนิ่มประกอบด้วย เจลาติน, พลาสติไซเซอร์ เช่น กลีเซอรีน, น้ำ และสารแต่งสี/กันเสีย)
🔍 ข้ออื่นผิดเพราะอะไร:
• ข้อ ก. ผิด เพราะ Gelatin เป็นโพลีเมอร์หลักในการสร้างเปลือกแคปซูล
• ข้อ ข. ผิด เพราะ Plasticizer ช่วยให้เปลือกเจลาตินมีความยืดหยุ่นนุ่มนวล
• ข้อ ค. ผิด เพราะ Water เป็นตัวทำละลายในการเตรียมและคงความยืดหยุ่นของฟิล์มเจลาติน
• ข้อ จ. ผิด เพราะ Colorant/Preservative ใช้แต่งสีและป้องกันเชื้อราในเปลือกแคปซูล</t>
        </is>
      </c>
      <c r="K436" t="inlineStr">
        <is>
          <t>Product</t>
        </is>
      </c>
      <c r="L436" t="inlineStr">
        <is>
          <t>Solid Dosage Forms</t>
        </is>
      </c>
      <c r="M436" t="inlineStr">
        <is>
          <t>Tablet Manufacturing &amp; Excipients</t>
        </is>
      </c>
      <c r="N436" t="inlineStr">
        <is>
          <t>Product</t>
        </is>
      </c>
      <c r="O436" t="inlineStr">
        <is>
          <t>รุ่น RxCU83</t>
        </is>
      </c>
      <c r="P436" t="inlineStr">
        <is>
          <t>แบบฝึกหัด</t>
        </is>
      </c>
      <c r="Q436" t="inlineStr">
        <is>
          <t>Quiz เตรียมสอบ CC1 RxCU83</t>
        </is>
      </c>
    </row>
    <row r="437">
      <c r="A437" s="176" t="n">
        <v>435</v>
      </c>
      <c r="B437" t="inlineStr">
        <is>
          <t>สารเคลือบในข้อใดไม่ได้ช่วยให้เม็ดยามีคุณสมบัติทนต่อกรดในกระเพาะอาหาร (Enteric-coated polymers)</t>
        </is>
      </c>
      <c r="D437" t="inlineStr">
        <is>
          <t>Cellulose acetate phthalate (CAP)</t>
        </is>
      </c>
      <c r="E437" t="inlineStr">
        <is>
          <t>Hydroxypropyl methylcellulose phthalate (HPMCP)</t>
        </is>
      </c>
      <c r="F437" t="inlineStr">
        <is>
          <t>Methacrylic acid copolymer (Eudragit L)</t>
        </is>
      </c>
      <c r="G437" t="inlineStr">
        <is>
          <t>Polyvinyl acetate phthalate (PVAP)</t>
        </is>
      </c>
      <c r="H437" t="inlineStr">
        <is>
          <t>Hydroxypropyl methylcellulose (HPMC / Hypromellose)</t>
        </is>
      </c>
      <c r="I437" t="n">
        <v>5</v>
      </c>
      <c r="J437" t="inlineStr">
        <is>
          <t>✅ คำตอบที่ถูกต้อง: ข้อ จ. Hydroxypropyl methylcellulose (HPMC / Hypromellose)
🎯 ทำไมข้อนี้ถึงถูก:
HPMC (Hypromellose) เป็นสารโพลีเมอร์ที่ละลายน้ำได้ดีในทุกค่า pH จึงใช้เคลือบฟิล์มธรรมดาเพื่อความสวยงามและป้องกันความชื้น (Film coating) ไม่ได้มีคุณสมบัติเป็น Enteric coating (สารที่มีหมู่ phthalate หรือกรดโคโพลีเมอร์ เช่น CAP, HPMCP, Eudragit L, PVAP จะไม่ละลายในกรดแต่จะละลายที่ pH &gt; 5.5-6.0 ในลำไส้)
🔍 ข้ออื่นผิดเพราะอะไร:
• ข้อ ก. ผิด เพราะ CAP เป็นสารเคลือบทนกรดมาตรฐาน
• ข้อ ข. ผิด เพราะ HPMCP เป็นสารเคลือบทนกรด
• ข้อ ค. ผิด เพราะ Eudragit L เป็นโพลีเมอร์ทนกรด ละลายที่ pH 6.0 ขึ้นไป
• ข้อ ง. ผิด เพราะ PVAP เป็นสารเคลือบทนกรด
---</t>
        </is>
      </c>
      <c r="K437" t="inlineStr">
        <is>
          <t>Product</t>
        </is>
      </c>
      <c r="L437" t="inlineStr">
        <is>
          <t>Solid Dosage Forms</t>
        </is>
      </c>
      <c r="M437" t="inlineStr">
        <is>
          <t>Tablet Manufacturing &amp; Excipients</t>
        </is>
      </c>
      <c r="N437" t="inlineStr">
        <is>
          <t>Product</t>
        </is>
      </c>
      <c r="O437" t="inlineStr">
        <is>
          <t>รุ่น RxCU83</t>
        </is>
      </c>
      <c r="P437" t="inlineStr">
        <is>
          <t>แบบฝึกหัด</t>
        </is>
      </c>
      <c r="Q437" t="inlineStr">
        <is>
          <t>Quiz เตรียมสอบ CC1 RxCU83</t>
        </is>
      </c>
    </row>
    <row r="438">
      <c r="A438" s="176" t="n">
        <v>436</v>
      </c>
      <c r="B438" t="inlineStr">
        <is>
          <t>ในการควบคุมคุณภาพและการพัฒนาสูตรตำรับผลิตภัณฑ์ยาเตรียมรูปแบบเปลือกแคปซูลแข็ง (Hard Gelatin Capsules) ตามมาตรฐานเภสัชตำรับสากล (USP/BP)
การทดสอบคุณภาพในข้อใดต่อไปนี้ ไม่จัดเป็น การทดสอบมาตรฐานที่กำหนดสำหรับผลิตภัณฑ์ยาเตรียมรูปแบบ Hard Gelatin Capsules ทั่วไป (แต่เป็นการทดสอบเฉพาะสำหรับยาเม็ด Uncoated Tablets)</t>
        </is>
      </c>
      <c r="C438" t="inlineStr">
        <is>
          <t>Friability Test (การทดสอบความกร่อนของเม็ดยา)</t>
        </is>
      </c>
      <c r="D438" t="inlineStr">
        <is>
          <t>Disintegration Test (การทดสอบการแตกตัว)</t>
        </is>
      </c>
      <c r="E438" t="inlineStr">
        <is>
          <t>Dissolution Test (การทดสอบการละลายของตัวยาสำคัญ)</t>
        </is>
      </c>
      <c r="F438" t="inlineStr">
        <is>
          <t>Weight Variation Test (การทดสอบความแปรปรวนของน้ำหนัก)</t>
        </is>
      </c>
      <c r="G438" t="inlineStr">
        <is>
          <t>Assay of Active Ingredient (การตรวจหาปริมาณตัวยาสำคัญ)</t>
        </is>
      </c>
      <c r="H438" t="n">
        <v>1</v>
      </c>
      <c r="I438" t="inlineStr">
        <is>
          <t>✅ คำตอบที่ถูกต้อง: ข้อ ก. Friability Test (การทดสอบความกร่อนของเม็ดยา)
🎯 ทำไมข้อนี้ถึงถูก: Friability Test (การทดสอบความกร่อนโดยใช้เครื่อง Roche Friabilator) เป็นการทดสอบความแข็งแรงของยาเม็ดเปลือย (Uncoated Tablets) เพื่อประเมินความต้านทานต่อการเสียดสีและการแตกหักระหว่างการขนส่ง เภสัชตำรับไม่ได้กำหนดให้ทดสอบ Friability ในผลิตภัณฑ์แคปซูลแข็ง (Hard Gelatin Capsules) เนื่องจากเปลือกแคปซูลมีความยืดหยุ่นและมีโครงสร้างปิดผนึกที่ต่างจากยาเม็ดตอก
🔍 ข้ออื่นผิดเพราะอะไร:
• ข้อ ข.: Disintegration test เป็นการทดสอบมาตรฐานสำหรับแคปซูล เพื่อตรวจว่าเปลือกแคปซูลแตกตัวและเปิดออกภายในระยะเวลาที่กำหนด
• ข้อ ค.: Dissolution test เป็นการทดสอบการละลายของตัวยาสำคัญจากแคปซูลเพื่อปล่อยตัวยาเข้าสู่สารละลาย
• ข้อ ง.: Weight variation หรือ Uniformity of Dosage Units เป็นข้อกำหนดบังคับสำหรับแคปซูลทุกตำรับ
• ข้อ จ.: Assay เป็นการหาปริมาณตัวยาสำคัญในแคปซูล เป็นข้อกำหนดมาตรฐานบังคับ</t>
        </is>
      </c>
      <c r="K438" t="inlineStr">
        <is>
          <t>Intermediate</t>
        </is>
      </c>
      <c r="L438" t="inlineStr">
        <is>
          <t>Solid Dosage Forms</t>
        </is>
      </c>
      <c r="M438" t="inlineStr">
        <is>
          <t>Quality Control of Hard Gelatin Capsules vs Tablets</t>
        </is>
      </c>
      <c r="N438" t="inlineStr">
        <is>
          <t>Product</t>
        </is>
      </c>
      <c r="O438" t="inlineStr">
        <is>
          <t>[RECONSTRUCTED: ปรับแต่งและเติมเต็มบริบทโจทย์/ตัวเลือกเพื่อความสมบูรณ์] ข้อสอบจริง PLE-CC1 ปี 2567 ข้อ 53</t>
        </is>
      </c>
      <c r="P438" t="inlineStr">
        <is>
          <t>ข้อสอบจริง</t>
        </is>
      </c>
      <c r="Q438" t="inlineStr">
        <is>
          <t>2567</t>
        </is>
      </c>
      <c r="R438" t="inlineStr">
        <is>
          <t>CASE_2567_CAPSULE_01</t>
        </is>
      </c>
    </row>
    <row r="439">
      <c r="A439" s="176" t="n">
        <v>437</v>
      </c>
      <c r="B439" t="inlineStr">
        <is>
          <t>ในการควบคุมคุณภาพและการพัฒนาสูตรตำรับผลิตภัณฑ์ยาเตรียมรูปแบบเปลือกแคปซูลแข็ง (Hard Gelatin Capsules) ตามมาตรฐานเภสัชตำรับสากล (USP/BP)
ในสูตรการผลิตเปลือกแคปซูลแข็ง (Hard Gelatin Capsule Shells) สารช่วยทางเภสัชกรรมชนิดใดทำหน้าที่เป็น สารทึบแสง (Opacifying Agent) เพื่อป้องกันไม่ให้แสงส่องผ่านเข้าไปทำลายตัวยาสำคัญที่มีความไวต่อแสง (Light-sensitive drugs)</t>
        </is>
      </c>
      <c r="C439" t="inlineStr">
        <is>
          <t>Titanium Dioxide (TiO2)</t>
        </is>
      </c>
      <c r="D439" t="inlineStr">
        <is>
          <t>Colloidal Silicon Dioxide (Aerosil)</t>
        </is>
      </c>
      <c r="E439" t="inlineStr">
        <is>
          <t>Magnesium Stearate</t>
        </is>
      </c>
      <c r="F439" t="inlineStr">
        <is>
          <t>Sodium Lauryl Sulfate (SLS)</t>
        </is>
      </c>
      <c r="G439" t="inlineStr">
        <is>
          <t>Microcrystalline Cellulose (MCC)</t>
        </is>
      </c>
      <c r="H439" t="n">
        <v>1</v>
      </c>
      <c r="I439" t="inlineStr">
        <is>
          <t>✅ คำตอบที่ถูกต้อง: ข้อ ก. Titanium Dioxide (TiO2)
🎯 ทำไมข้อนี้ถึงถูก: Titanium Dioxide (TiO2) เป็นผงสีขาวที่มีดัชนีหักเหแสงสูงมาก นิยมใช้เป็น Opacifying agent ในอุตสาหกรรมผลิตเปลือกแคปซูล เพื่อทำให้เปลือกแคปซูลมีลักษณะทึบแสง (Opaque capsules) ช่วยสะท้อนและป้องกันแสงแดด/รังสียูวี ไม่ให้ทะลุผ่านเข้าไปทำปฏิกิริยา Photodegradation กับตัวยาสำคัญที่ไวต่อแสง
🔍 ข้ออื่นผิดเพราะอะไร:
• ข้อ ข.: Colloidal Silicon Dioxide ทำหน้าที่เป็น Glidant เพิ่มการไหลของผงยา
• ข้อ ค.: Magnesium Stearate ทำหน้าที่เป็น Lubricant ลดแรงเสียดทาน
• ข้อ ง.: Sodium Lauryl Sulfate ทำหน้าที่เป็น Surfactant หรือ Wetting agent ในสูตรเปลือกแคปซูลเพื่อช่วยให้น้ำยาเจลาตินเปียกเคลือบแม่พิมพ์ได้สม่ำเสมอ
• ข้อ จ.: Microcrystalline Cellulose เป็น Diluent/Binder ในการบรรจุผงยา ไม่ใช่ส่วนประกอบของเปลือกแคปซูล</t>
        </is>
      </c>
      <c r="K439" t="inlineStr">
        <is>
          <t>Intermediate</t>
        </is>
      </c>
      <c r="L439" t="inlineStr">
        <is>
          <t>Solid Dosage Forms</t>
        </is>
      </c>
      <c r="M439" t="inlineStr">
        <is>
          <t>Excipients in Capsule Shells (Opacifying Agents)</t>
        </is>
      </c>
      <c r="N439" t="inlineStr">
        <is>
          <t>Product</t>
        </is>
      </c>
      <c r="O439" t="inlineStr">
        <is>
          <t>[RECONSTRUCTED: ปรับแต่งและเติมเต็มบริบทโจทย์/ตัวเลือกเพื่อความสมบูรณ์] ข้อสอบจริง PLE-CC1 ปี 2567 ข้อ 54</t>
        </is>
      </c>
      <c r="P439" t="inlineStr">
        <is>
          <t>ข้อสอบจริง</t>
        </is>
      </c>
      <c r="Q439" t="inlineStr">
        <is>
          <t>2567</t>
        </is>
      </c>
      <c r="R439" t="inlineStr">
        <is>
          <t>CASE_2567_CAPSULE_01</t>
        </is>
      </c>
    </row>
    <row r="440">
      <c r="A440" s="176" t="n">
        <v>438</v>
      </c>
      <c r="B440" t="inlineStr">
        <is>
          <t>ผู้ป่วยชายไทยอายุ 55 ปี น้ำหนัก 60 กก. ส่วนสูง 170 ซม. มีโรคประจำตัวคือความดันโลหิตสูง เบาหวาน และ COPD มาขอคำปรึกษาเลิกบุหรี่ในร้านยา ผู้ป่วยสูบบุหรี่วันละ 2 ซอง (40 มวนต่อวัน) ต่อเนื่องมานาน 20 ปี และเมื่อตื่นนอนตอนเช้าต้องรีบจุดบุหรี่สูบมวนแรกทันทีภายในเวลาไม่เกิน 5 นาที
ในสูตรตำรับหมากฝรั่งนิโคติน (Medicated Chewing Gum) สารช่วยทางเภสัชกรรมชนิดใดทำหน้าที่เป็น สารเพิ่มความยืดหยุ่นและปรับเนื้อสัมผัส (Plasticizer / Softener) เพื่อให้เนื้อหมากฝรั่งมีความนุ่มและเคี้ยวได้ง่าย</t>
        </is>
      </c>
      <c r="C440" t="inlineStr">
        <is>
          <t>Glycerin</t>
        </is>
      </c>
      <c r="D440" t="inlineStr">
        <is>
          <t>Polacrilex (Cation-exchange resin)</t>
        </is>
      </c>
      <c r="E440" t="inlineStr">
        <is>
          <t>Sodium Carbonate</t>
        </is>
      </c>
      <c r="F440" t="inlineStr">
        <is>
          <t>Aspartame</t>
        </is>
      </c>
      <c r="G440" t="inlineStr">
        <is>
          <t>Titanium Dioxide</t>
        </is>
      </c>
      <c r="H440" t="n">
        <v>1</v>
      </c>
      <c r="I440" t="inlineStr">
        <is>
          <t>✅ คำตอบที่ถูกต้อง: ข้อ ก. Glycerin
🎯 ทำไมข้อนี้ถึงถูก: ในสูตร Gum Base ของหมากฝรั่งยา Glycerin (หรือ Sorbitol liquid) ทำหน้าที่เป็น Plasticizer และ Softener ช่วยลดแรงดึงดูดระหว่างสายพอลิเมอร์ของกัมเบส เพิ่มความยืดหยุ่น ป้องกันไม่ให้เนื้อหมากฝรั่งแข็งกระด้างหรือเปราะแตกขณะเคี้ยว
🔍 ข้ออื่นผิดเพราะอะไร:
• ข้อ ข.: Polacrilex เป็น Cation-Exchange Resin ที่สร้างพันธะไอออนิกกับ Nicotine ช่วยควบคุมอัตราการปลดปล่อยตัวยาสำคัญอย่างช้าๆ ขณะเคี้ยว
• ข้อ ค.: Sodium Carbonate ทำหน้าที่เป็น Buffering agent ปรับค่า pH ในช่องปากให้เป็นด่างอ่อนๆ (pH ~ 8.5) เพื่อเพิ่มการดูดซึมของนิโคติน
• ข้อ ง.: Aspartame ทำหน้าที่เป็น Artificial Sweetener แต่งรสหวาน
• ข้อ จ.: Titanium Dioxide ทำหน้าที่เป็น Opacifying agent และสารให้สีขาว</t>
        </is>
      </c>
      <c r="K440" t="inlineStr">
        <is>
          <t>Intermediate</t>
        </is>
      </c>
      <c r="L440" t="inlineStr">
        <is>
          <t>Solid Dosage Forms</t>
        </is>
      </c>
      <c r="M440" t="inlineStr">
        <is>
          <t>Nicotine Chewing Gum Formulation (Plasticizers &amp; Resins)</t>
        </is>
      </c>
      <c r="N440" t="inlineStr">
        <is>
          <t>Product</t>
        </is>
      </c>
      <c r="O440" t="inlineStr">
        <is>
          <t>[RECONSTRUCTED: ปรับแต่งและเติมเต็มบริบทโจทย์/ตัวเลือกเพื่อความสมบูรณ์] ข้อสอบจริง PLE-CC1 ปี 2567 ข้อ 63</t>
        </is>
      </c>
      <c r="P440" t="inlineStr">
        <is>
          <t>ข้อสอบจริง</t>
        </is>
      </c>
      <c r="Q440" t="inlineStr">
        <is>
          <t>2567</t>
        </is>
      </c>
      <c r="R440" t="inlineStr">
        <is>
          <t>CASE_2567_SMOKING_01</t>
        </is>
      </c>
    </row>
    <row r="441">
      <c r="A441" s="176" t="n">
        <v>439</v>
      </c>
      <c r="B441" t="inlineStr">
        <is>
          <t>ยาเม็ดรูปแบบ Uncoated Tablet ชนิดหนึ่ง มีปริมาณตัวยาสำคัญ 10 mg ต่อเม็ด และมีน้ำหนักเม็ดยาเฉลี่ย 200 mg ต่อเม็ด ตามเกณฑ์มาตรฐานเภสัชตำรับ USP/BP ในการประเมินความสม่ำเสมอของหน่วยยา (Uniformity of Dosage Units) การทดสอบในข้อใด ไม่สามารถ นำมาใช้เป็นเกณฑ์ตัดสินการผ่านการทดสอบได้ (เนื่องจากต้องทดสอบด้วยวิธี Content Uniformity เท่านั้น)</t>
        </is>
      </c>
      <c r="C441" t="inlineStr">
        <is>
          <t>Weight Variation Test (การทดสอบความแปรปรวนของน้ำหนัก)</t>
        </is>
      </c>
      <c r="D441" t="inlineStr">
        <is>
          <t>Content Uniformity Test (การทดสอบความสม่ำเสมอของปริมาณตัวยาสำคัญ)</t>
        </is>
      </c>
      <c r="E441" t="inlineStr">
        <is>
          <t>Assay of Active Ingredient (การหาปริมาณตัวยาสำคัญ)</t>
        </is>
      </c>
      <c r="F441" t="inlineStr">
        <is>
          <t>Dissolution Test (การทดสอบการละลาย)</t>
        </is>
      </c>
      <c r="G441" t="inlineStr">
        <is>
          <t>Disintegration Test (การทดสอบการแตกตัว)</t>
        </is>
      </c>
      <c r="H441" t="n">
        <v>1</v>
      </c>
      <c r="I441" t="inlineStr">
        <is>
          <t>✅ คำตอบที่ถูกต้อง: ข้อ ก. Weight Variation Test (การทดสอบความแปรปรวนของน้ำหนัก)
🎯 ทำไมข้อนี้ถึงถูก: ตามเกณฑ์ USP &lt;905&gt; Uniformity of Dosage Units:
1. อนุญาตให้ใช้วิธี Weight Variation (WV) ได้ก็ต่อเมื่อ ยาเม็ดมีปริมาณตัวยาสำคัญ &gt;= 25 mg และคิดเป็นสัดส่วนของตัวยาสำคัญ &gt;= 25% ของน้ำหนักเม็ดยารวม
2. ในกรณีนี้ ยาเม็ดมีตัวยาสำคัญ 10 mg (&lt; 25 mg) และคิดเป็นสัดส่วน (10 / 200) x 100 = 5% (&lt; 25%) ดังนั้นจึง ตกเกณฑ์ข้อยกเว้น และ ต้อง ทดสอบด้วยวิธี Content Uniformity (CU) เท่านั้น ไม่สามารถ ใช้วิธี Weight Variation ทดสอบแทนได้
🔍 ข้ออื่นผิดเพราะอะไร:
• ข้อ ข.: Content Uniformity เป็นการทดสอบภาคบังคับสำหรับยาที่มีตัวยาต่ำ (&lt; 25 mg หรือ &lt; 25%)
• ข้อ ค.: Assay เป็นการทดสอบหาปริมาณตัวยารวมตามข้อกำหนดมาตรฐาน
• ข้อ ง.: Dissolution เป็นข้อกำหนดทางเภสัชตำรับสำหรับยาเม็ดแตกตัวเร็วทั่วไป
• ข้อ จ.: Disintegration เป็นการทดสอบการแตกตัวของเม็ดยา</t>
        </is>
      </c>
      <c r="K441" t="inlineStr">
        <is>
          <t>Intermediate</t>
        </is>
      </c>
      <c r="L441" t="inlineStr">
        <is>
          <t>Solid Dosage Forms</t>
        </is>
      </c>
      <c r="M441" t="inlineStr">
        <is>
          <t>Uniformity of Dosage Units (Content Uniformity vs Weight Variation)</t>
        </is>
      </c>
      <c r="N441" t="inlineStr">
        <is>
          <t>Product</t>
        </is>
      </c>
      <c r="O441" t="inlineStr">
        <is>
          <t>[RECONSTRUCTED: ปรับแต่งและเติมเต็มบริบทโจทย์/ตัวเลือกเพื่อความสมบูรณ์] ข้อสอบจริง PLE-CC1 ปี 2567 ข้อ 64</t>
        </is>
      </c>
      <c r="P441" t="inlineStr">
        <is>
          <t>ข้อสอบจริง</t>
        </is>
      </c>
      <c r="Q441" t="inlineStr">
        <is>
          <t>2567</t>
        </is>
      </c>
    </row>
    <row r="442">
      <c r="A442" s="176" t="n">
        <v>440</v>
      </c>
      <c r="B442" t="inlineStr">
        <is>
          <t>หากต้องการเคลือบฟิล์มยาเม็ด (Film coating) เพื่อให้ยาแตกตัวและปลดปล่อยตัวยาทันทีในกระเพาะอาหารและลำไส้เล็ก (Immediate-release dosage form) ควรเลือกใช้พอลิเมอร์ในข้อใด</t>
        </is>
      </c>
      <c r="C442" t="inlineStr">
        <is>
          <t>Polyvinyl alcohol (PVA)</t>
        </is>
      </c>
      <c r="D442" t="inlineStr">
        <is>
          <t>Cellulose acetate phthalate (CAP)</t>
        </is>
      </c>
      <c r="E442" t="inlineStr">
        <is>
          <t>Shellac</t>
        </is>
      </c>
      <c r="F442" t="inlineStr">
        <is>
          <t>Ethyl cellulose</t>
        </is>
      </c>
      <c r="G442" t="inlineStr">
        <is>
          <t>Hydroxypropyl methylcellulose phthalate (HPMCP)</t>
        </is>
      </c>
      <c r="H442" t="n">
        <v>1</v>
      </c>
      <c r="I442" t="inlineStr">
        <is>
          <t>✅ คำตอบที่ถูกต้อง: ข้อ ก. Polyvinyl alcohol (PVA)
🎯 ทำไมข้อนี้ถึงถูก: Polyvinyl alcohol (PVA) เช่นในสูตรสำเร็จรูป Opadry II เป็นพอลิเมอร์เคลือบฟิล์มชนิดละลายน้ำได้ดีอย่างรวดเร็วโดยไม่ขึ้นกับค่า pH (water-soluble, pH-independent polymer) เมื่อรับประทานยาเม็ดเข้าไป ฟิล์มจะละลายน้ำทันทีในกระเพาะอาหาร จึงเหมาะอย่างยิ่งสำหรับยาเม็ดรูปแบบปลดปล่อยทันที (Immediate release)
🔍 ข้ออื่นผิดเพราะอะไร:
• ข้อ ข. Cellulose acetate phthalate (CAP): เป็น Enteric coating polymer ที่ไม่ละลายในกรดของกระเพาะอาหาร แต่จะไปละลายที่ลำไส้เล็ก (pH &gt; 6.0) จึงไม่ใช่ยาปลดปล่อยทันทีในกระเพาะ
• ข้อ ค. Shellac: เป็นสารเคลือบ enteric coating จากธรรมชาติ ละลายที่ pH สูงในลำไส้เล็ก ไม่ละลายในกระเพาะอาหาร
• ข้อ ง. Ethyl cellulose: เป็นพอลิเมอร์ที่ไม่ละลายน้ำ (water-insoluble polymer) ใช้เป็นสารควบคุมการปลดปล่อยยาในรูปแบบออกฤทธิ์เนิ่น (Extended/Sustained release)
• ข้อ จ. Hydroxypropyl methylcellulose phthalate (HPMCP): เป็น Enteric coating polymer เช่นเดียวกับ CAP ไม่ละลายในกรดกระเพาะอาหาร</t>
        </is>
      </c>
      <c r="K442" t="inlineStr">
        <is>
          <t>Product</t>
        </is>
      </c>
      <c r="L442" t="inlineStr">
        <is>
          <t>Solid Dosage Forms</t>
        </is>
      </c>
      <c r="M442" t="inlineStr">
        <is>
          <t>Film Coating Polymers</t>
        </is>
      </c>
      <c r="N442" t="inlineStr">
        <is>
          <t>ข้อสอบจริง</t>
        </is>
      </c>
      <c r="O442" t="inlineStr">
        <is>
          <t>PLE_CC1_2567_Key ข้อ 91</t>
        </is>
      </c>
      <c r="P442" t="inlineStr">
        <is>
          <t>2567</t>
        </is>
      </c>
      <c r="Q442" t="inlineStr">
        <is>
          <t>ข้อสอบจริง ศรภ. สภาเภสัชกรรม</t>
        </is>
      </c>
    </row>
    <row r="443">
      <c r="A443" s="176" t="n">
        <v>441</v>
      </c>
      <c r="B443" t="inlineStr">
        <is>
          <t>การทดสอบควบคุมคุณภาพยาเม็ด (Tablet quality control) ในข้อใดต่อไปนี้ ไม่ได้มีการกำหนดเกณฑ์ตัดสินผ่านที่ตายตัวเป็นตัวเลข (no official pass/fail numerical acceptance criteria) ในเภสัชตำรับ USP</t>
        </is>
      </c>
      <c r="C443" t="inlineStr">
        <is>
          <t>Hardness test (Tablet breaking force)</t>
        </is>
      </c>
      <c r="D443" t="inlineStr">
        <is>
          <t>Friability test (การกร่อนของยาเม็ด)</t>
        </is>
      </c>
      <c r="E443" t="inlineStr">
        <is>
          <t>Uniformity of dosage units (ความสม่ำเสมอของขนาดยา)</t>
        </is>
      </c>
      <c r="F443" t="inlineStr">
        <is>
          <t>Dissolution test (การละลายของตัวยา)</t>
        </is>
      </c>
      <c r="G443" t="inlineStr">
        <is>
          <t>Assay (ปริมาณตัวยาสำคัญ)</t>
        </is>
      </c>
      <c r="H443" t="n">
        <v>1</v>
      </c>
      <c r="I443" t="inlineStr">
        <is>
          <t>✅ คำตอบที่ถูกต้อง: ข้อ ก. Hardness test (Tablet breaking force)
🎯 ทำไมข้อนี้ถึงถูก: ในเภสัชตำรับ USP ทั่วไป หัวข้อ Tablet Breaking Force (USP &lt;1217&gt;) เป็น in-process control test ที่ไม่ได้มีการระบุเกณฑ์ตัวเลขผ่าน/ตกตายตัวใน monograph รายตัวยา เนื่องจากค่าความแข็งที่เหมาะสมขึ้นอยู่กับชนิดของยา รูปแบบยา (เช่น ยาอม ยาเคี้ยว ยาเม็ดธรรมดา) และกระบวนการผลิตของผู้ผลิตแต่ละราย
🔍 ข้ออื่นผิดเพราะอะไร:
• ข้อ ข. Friability test: USP &lt;1216&gt; มีเกณฑ์ผ่านที่ชัดเจนคือ น้ำหนักยาเม็ดที่กร่อนหายไปต้องไม่เกินร้อยละ 1.0 (loss ≤ 1.0%)
• ข้อ ค. Uniformity of dosage units: USP &lt;905&gt; มีเกณฑ์ตัดสินคำนวณ Acceptance Value ชัดเจน (AV ≤ L1 = 15.0)
• ข้อ ง. Dissolution test: USP &lt;711&gt; มีเกณฑ์การยอมรับ Q tolerance ที่ชัดเจนในแต่ละขั้นตอน (S1, S2, S3)
• ข้อ จ. Assay: เภสัชตำรับกำหนดเกณฑ์ร้อยละของปริมาณตัวยาสำคัญไว้อย่างชัดเจนในทุก monograph (เช่น 90.0% - 110.0% of labeled amount)</t>
        </is>
      </c>
      <c r="K443" t="inlineStr">
        <is>
          <t>Product</t>
        </is>
      </c>
      <c r="L443" t="inlineStr">
        <is>
          <t>Solid Dosage Forms</t>
        </is>
      </c>
      <c r="M443" t="inlineStr">
        <is>
          <t>Tablet Quality Control Tests</t>
        </is>
      </c>
      <c r="N443" t="inlineStr">
        <is>
          <t>ข้อสอบจริง</t>
        </is>
      </c>
      <c r="O443" t="inlineStr">
        <is>
          <t>PLE_CC1_2567_Key ข้อ 94</t>
        </is>
      </c>
      <c r="P443" t="inlineStr">
        <is>
          <t>2567</t>
        </is>
      </c>
      <c r="Q443" t="inlineStr">
        <is>
          <t>ข้อสอบจริง ศรภ. สภาเภสัชกรรม</t>
        </is>
      </c>
    </row>
    <row r="444">
      <c r="A444" s="176" t="n">
        <v>442</v>
      </c>
      <c r="B444" t="inlineStr">
        <is>
          <t>ในกระบวนการตอกยาเม็ด หากพบปัญหาค่าน้ำหนักยาเม็ดไม่สม่ำเสมอ (Tablet weight variation) ซึ่งมีสาเหตุมาจากการที่ผงแกรนูลหรือผงยาไหลลงสู่ช่องแม่พิมพ์ (die cavity) ได้ไม่สม่ำเสมอเนื่องจากความสามารถในการไหลไม่ดี (poor powder flowability) ควรแก้ไขโดยการเติมสารช่วยในกลุ่มใด</t>
        </is>
      </c>
      <c r="C444" t="inlineStr">
        <is>
          <t>Colloidal silicon dioxide (Aerosil)</t>
        </is>
      </c>
      <c r="D444" t="inlineStr">
        <is>
          <t>Titanium dioxide</t>
        </is>
      </c>
      <c r="E444" t="inlineStr">
        <is>
          <t>Polyethylene glycol (PEG)</t>
        </is>
      </c>
      <c r="F444" t="inlineStr">
        <is>
          <t>Dibasic calcium phosphate</t>
        </is>
      </c>
      <c r="G444" t="inlineStr">
        <is>
          <t>Kaolin</t>
        </is>
      </c>
      <c r="H444" t="n">
        <v>1</v>
      </c>
      <c r="I444" t="inlineStr">
        <is>
          <t>✅ คำตอบที่ถูกต้อง: ข้อ ก. Colloidal silicon dioxide (Aerosil)
🎯 ทำไมข้อนี้ถึงถูก: ปัญหายาเม็ดมีน้ำหนักไม่สม่ำเสมอ (Tablet weight variation) ที่เกิดจากการไหลไม่ดีของผงยา สามารถแก้ไขได้ด้วยการเติมสารช่วยการไหล (Glidant) เช่น Colloidal silicon dioxide (Aerosil / Cab-O-Sil) ซึ่งเป็นอนุภาคขนาดเล็กมาก ทำหน้าที่แทรกตัวอยู่ระหว่างอนุภาคผงยา ช่วยลดแรงเสียดทาน (friction) และลดแรงยึดติดระหว่างกัน ทำให้ผงยาไหลได้อย่างสม่ำเสมอลงสู่เบ้าพิมพ์ (die cavity)
🔍 ข้ออื่นผิดเพราะอะไร:
• ข้อ ข. Titanium dioxide: ทำหน้าที่เป็นสารทึบแสง (opacifying agent) หรือสารให้สีขาว ไม่ใช่ glidant
• ข้อ ค. Polyethylene glycol (PEG): นิยมใช้เป็นสารช่วยหล่อลื่นชนิดละลายน้ำ (water-soluble lubricant) หรือ binder
• ข้อ ง. Dibasic calcium phosphate: ทำหน้าที่เป็นสารเจือจาง (diluent/filler) ไม่ใช่สารช่วยการไหลโดยตรง
• ข้อ จ. Kaolin: ทำหน้าที่เป็น adsorbent หรือ filler ไม่ใช่ glidant หลักในการปรับปรุงการไหล</t>
        </is>
      </c>
      <c r="K444" t="inlineStr">
        <is>
          <t>Product</t>
        </is>
      </c>
      <c r="L444" t="inlineStr">
        <is>
          <t>Solid Dosage Forms</t>
        </is>
      </c>
      <c r="M444" t="inlineStr">
        <is>
          <t>Tablet Excipients (Glidants)</t>
        </is>
      </c>
      <c r="N444" t="inlineStr">
        <is>
          <t>ข้อสอบจริง</t>
        </is>
      </c>
      <c r="O444" t="inlineStr">
        <is>
          <t>PLE_CC1_2567_Key ข้อ 96</t>
        </is>
      </c>
      <c r="P444" t="inlineStr">
        <is>
          <t>2567</t>
        </is>
      </c>
      <c r="Q444" t="inlineStr">
        <is>
          <t>ข้อสอบจริง ศรภ. สภาเภสัชกรรม</t>
        </is>
      </c>
    </row>
    <row r="445">
      <c r="A445" s="176" t="n">
        <v>443</v>
      </c>
      <c r="B445" t="inlineStr">
        <is>
          <t>การทดสอบควบคุมคุณภาพด้านจุลชีววิทยาของยาเม็ด (Microbial examination for non-sterile tablets) ตามเภสัชตำรับ ข้อใดต่อไปนี้ไม่ใช่การทดสอบการปนเปื้อนของเชื้อจุลินทรีย์โดยตรง</t>
        </is>
      </c>
      <c r="C445" t="inlineStr">
        <is>
          <t>Moisture content test (การทดสอบปริมาณความชื้น)</t>
        </is>
      </c>
      <c r="D445" t="inlineStr">
        <is>
          <t>Microbial enumeration test (การนับจำนวนจุลินทรีย์ทั้งหมด TAMC/TYMC)</t>
        </is>
      </c>
      <c r="E445" t="inlineStr">
        <is>
          <t>Tests for specified microorganisms (การตรวจหาเชื้อก่อโรคที่กำหนด เช่น E. coli)</t>
        </is>
      </c>
      <c r="F445" t="inlineStr">
        <is>
          <t>Sterility test (การทดสอบความปราศจากเชื้อ)</t>
        </is>
      </c>
      <c r="G445" t="inlineStr">
        <is>
          <t>Preservative antimicrobial effectiveness test (การทดสอบประสิทธิภาพสารกันเสีย)</t>
        </is>
      </c>
      <c r="H445" t="n">
        <v>1</v>
      </c>
      <c r="I445" t="inlineStr">
        <is>
          <t>✅ คำตอบที่ถูกต้อง: ข้อ ก. Moisture content test (การทดสอบปริมาณความชื้น)
🎯 ทำไมข้อนี้ถึงถูก: การทดสอบปริมาณความชื้น (Moisture test / Loss on drying) จัดเป็นการทดสอบทางกายภาพและเคมี (physical and chemical evaluation) ที่ใช้วัดปริมาณน้ำในตำรับยา แม้ว่าความชื้นจะมีผลต่ออัตราการเติบโตของเชื้อจุลินทรีย์ แต่ตัวมันเองไม่ใช่การทดสอบทางจุลชีววิทยา (microbiological test) โดยตรง
🔍 ข้ออื่นผิดเพราะอะไร:
• ข้อ ข. Microbial enumeration test: เป็นการทดสอบทางจุลชีววิทยาโดยตรงเพื่อตรวจนับจำนวน Total Aerobic Microbial Count (TAMC) และ Total Combined Yeasts/Molds Count (TYMC)
• ข้อ ค. Tests for specified microorganisms: เป็นการตรวจหาเชื้อจุลินทรีย์จำเพาะที่เป็นอันตรายโดยตรง เช่น Escherichia coli, Salmonella
• ข้อ ง. Sterility test: เป็นการทดสอบการปนเปื้อนของเชื้อจุลินทรีย์ในผลิตภัณฑ์ยาทางจุลชีววิทยาโดยตรง
• ข้อ จ. Preservative antimicrobial effectiveness test: เป็นการทดสอบความสามารถในการยับยั้งเชื้อของสารกันเสียทางจุลชีววิทยา</t>
        </is>
      </c>
      <c r="K445" t="inlineStr">
        <is>
          <t>Product</t>
        </is>
      </c>
      <c r="L445" t="inlineStr">
        <is>
          <t>Solid Dosage Forms</t>
        </is>
      </c>
      <c r="M445" t="inlineStr">
        <is>
          <t>Microbial Quality Control in Tablets</t>
        </is>
      </c>
      <c r="N445" t="inlineStr">
        <is>
          <t>ข้อสอบจริง</t>
        </is>
      </c>
      <c r="O445" t="inlineStr">
        <is>
          <t>PLE_CC1_2567_Key ข้อ 98</t>
        </is>
      </c>
      <c r="P445" t="inlineStr">
        <is>
          <t>2567</t>
        </is>
      </c>
      <c r="Q445" t="inlineStr">
        <is>
          <t>ข้อสอบจริง ศรภ. สภาเภสัชกรรม</t>
        </is>
      </c>
    </row>
    <row r="446">
      <c r="A446" s="177" t="n">
        <v>444</v>
      </c>
      <c r="B446" s="34" t="inlineStr">
        <is>
          <t>จากการทดสอบทางเภสัชตำรับ USP &lt;711&gt; Dissolution สำหรับยาเม็ด Diclofenac Sodium:
• Acid stage: Medium 0.1 N HCl 900 mL, Apparatus 2 (paddle) 50 rpm, ทดสอบเป็นเวลา 2 ชั่วโมง
• Buffer stage: Medium pH 6.8 Phosphate buffer 900 mL, Apparatus 2 50 rpm, ทดสอบเป็นเวลา 45 นาที เกณฑ์ยอมรับกำหนดให้ตัวยาละลายไม่น้อยกว่า 75% (Q) ภายใน 45 นาที
จากกระบวนการทดสอบและข้อกำหนดตามเภสัชตำรับข้างต้น ยาเม็ดชนิดนี้จัดเป็นรูปแบบยาปลดปล่อยยาแบบใด</t>
        </is>
      </c>
      <c r="C446" s="100" t="inlineStr"/>
      <c r="D446" s="34" t="inlineStr">
        <is>
          <t>Sustained-release dosage form</t>
        </is>
      </c>
      <c r="E446" s="34" t="inlineStr">
        <is>
          <t>Immediate-release dosage form</t>
        </is>
      </c>
      <c r="F446" s="34" t="inlineStr">
        <is>
          <t>Controlled-release dosage form</t>
        </is>
      </c>
      <c r="G446" s="34" t="inlineStr">
        <is>
          <t>Prolonged-release dosage form</t>
        </is>
      </c>
      <c r="H446" s="34" t="inlineStr">
        <is>
          <t>Delayed-release dosage form</t>
        </is>
      </c>
      <c r="I446" s="100" t="n">
        <v>5</v>
      </c>
      <c r="J446" s="34" t="inlineStr">
        <is>
          <t>✅ คำตอบที่ถูกต้อง: ข้อ จ. Delayed-release dosage form
🎯 ทำไมข้อนี้ถึงถูก:
ยาเม็ดที่กำหนดให้ทำการทดสอบการละลายแบบ 2 ขั้นตอน (Two-stage dissolution: Acid stage ใน 0.1 N HCl เป็นเวลา 2 ชั่วโมง เพื่อจำลองสภาวะในกระเพาะอาหารโดยตัวยาต้องไม่ละลายหรือละลายน้อยมาก จากนั้นเปลี่ยนเป็น Buffer stage pH 6.8 เพื่อจำลองสภาวะในลำไส้เล็กและตัวยาต้องละลายออกอย่างรวดเร็ว) คือนิยามมาตรฐานของยาเคลือบลำไส้หรือยาออกฤทธิ์แบบหน่วงเวลา (Enteric-coated / Delayed-release dosage forms)
🔍 ข้ออื่นผิดเพราะอะไร:
• ข้อ ก. ผิดเพราะ: Sustained-release dosage forms จะค่อยๆ ปลดปล่อยตัวยาออกมาอย่างต่อเนื่องตลอดทางเดินอาหาร ไม่ได้หน่วงการปลดปล่อยในกรดแล้วปล่อยทันทีในลำไส้
• ข้อ ข. ผิดเพราะ: Immediate-release dosage forms จะละลายทันทีใน Acid stage ภายในเวลา 15-30 นาที ไม่มีการทนต่อกรด 2 ชั่วโมง
• ข้อ ค. ผิดเพราะ: Controlled-release dosage forms มักปลดปล่อยตัวยาด้วยอัตราคงที่ (Zero-order release rate) ตลอดระยะเวลาที่กำหนด
• ข้อ ง. ผิดเพราะ: Prolonged-release มีความหมายเดียวกับ Sustained-release ซึ่งเป็นการยืดระยะเวลาการออกฤทธิ์ยาวนาน ไม่ใช่การทนกรดในกระเพาะแล้วแตกตัวในลำไส้</t>
        </is>
      </c>
      <c r="K446" s="100" t="inlineStr"/>
      <c r="L446" s="34" t="inlineStr">
        <is>
          <t>Solid Dosage Forms</t>
        </is>
      </c>
      <c r="M446" s="34" t="inlineStr">
        <is>
          <t>Dissolution Testing &amp; Modified Release</t>
        </is>
      </c>
      <c r="N446" s="100" t="inlineStr">
        <is>
          <t>Product</t>
        </is>
      </c>
      <c r="O446" s="34" t="inlineStr">
        <is>
          <t>ข้อสอบจริง PLE-CC1 ปี 2566 Day 1 ข้อ 10 [CASE_2566_DICLO_01]</t>
        </is>
      </c>
      <c r="P446" s="100" t="inlineStr">
        <is>
          <t>ข้อสอบจริง</t>
        </is>
      </c>
      <c r="Q446" s="100" t="inlineStr">
        <is>
          <t>2566 Day 1</t>
        </is>
      </c>
      <c r="R446" s="100" t="inlineStr">
        <is>
          <t>CASE_2566_DICLO_01</t>
        </is>
      </c>
    </row>
    <row r="447">
      <c r="A447" s="177" t="n">
        <v>445</v>
      </c>
      <c r="B447" s="34" t="inlineStr">
        <is>
          <t>จากการทดสอบทางเภสัชตำรับ USP &lt;711&gt; Dissolution สำหรับยาเม็ด Diclofenac Sodium:
• Acid stage: Medium 0.1 N HCl 900 mL, Apparatus 2 (paddle) 50 rpm, ทดสอบเป็นเวลา 2 ชั่วโมง
• Buffer stage: Medium pH 6.8 Phosphate buffer 900 mL, Apparatus 2 50 rpm, ทดสอบเป็นเวลา 45 นาที เกณฑ์ยอมรับกำหนดให้ตัวยาละลายไม่น้อยกว่า 75% (Q) ภายใน 45 นาที
พอลิเมอร์ในข้อใดต่อไปนี้นิยมนำมาใช้เป็นสารเคลือบยาเม็ด (Film-coating polymer) เพื่อให้ได้คุณสมบัติการปลดปล่อยตัวยาแบบ Delayed-release (เคลือบลำไส้ ป้องกันการละลายในกระเพาะอาหาร)</t>
        </is>
      </c>
      <c r="C447" s="100" t="inlineStr"/>
      <c r="D447" s="34" t="inlineStr">
        <is>
          <t>Hydroxypropyl methylcellulose (HPMC)</t>
        </is>
      </c>
      <c r="E447" s="34" t="inlineStr">
        <is>
          <t>Ethylcellulose (EC)</t>
        </is>
      </c>
      <c r="F447" s="34" t="inlineStr">
        <is>
          <t>Cellulose acetate (CA)</t>
        </is>
      </c>
      <c r="G447" s="34" t="inlineStr">
        <is>
          <t>Cellulose acetate phthalate (CAP)</t>
        </is>
      </c>
      <c r="H447" s="34" t="inlineStr">
        <is>
          <t>Hydroxypropyl cellulose (HPC)</t>
        </is>
      </c>
      <c r="I447" s="100" t="n">
        <v>4</v>
      </c>
      <c r="J447" s="34" t="inlineStr">
        <is>
          <t>✅ คำตอบที่ถูกต้อง: ข้อ ง. Cellulose acetate phthalate (CAP)
🎯 ทำไมข้อนี้ถึงถูก:
Cellulose acetate phthalate (CAP) มีหมู่ Phthalate ester ซึ่งมีหมู่ Free carboxyl group ที่ไม่แตกตัวในสภาวะกรดของกระเพาะอาหาร (pH ต่ำ) ทำให้ฟิล์มไม่ละลายน้ำ แต่จะแตกตัวเป็นไอออนและละลายได้ดีเมื่ออยู่ในสภาวะที่มีค่า pH มากกว่าหรือเท่ากับ 6.0 ในลำไส้เล็ก จึงเป็นพอลิเมอร์มาตรฐานสำหรับทำ Enteric coating (Delayed-release)
🔍 ข้ออื่นผิดเพราะอะไร:
• ข้อ ก. ผิดเพราะ: HPMC (Hypromellose) เป็นพอลิเมอร์ที่ละลายน้ำได้ในทุกช่วง pH จึงใช้สำหรับทำ Regular film coating (Immediate release) หรือใช้ทำ Hydrophilic matrix tablet
• ข้อ ข. ผิดเพราะ: Ethylcellulose เป็นพอลิเมอร์ที่ไม่ละลายน้ำในทุกช่วง pH นิยมใช้ทำฟิล์มกั้นการแพร่สำหรับ Extended-release dosage forms
• ข้อ ค. ผิดเพราะ: Cellulose acetate เป็นพอลิเมอร์กึ่งซึมผ่านน้ำ (Semipermeable membrane) ที่ใช้ในระบบ Osmotic pump (OROS) ไม่ได้ละลายจำเพาะต่อค่า pH ในลำไส้
• ข้อ จ. ผิดเพราะ: Hydroxypropyl cellulose (HPC) ละลายได้ดีในน้ำและตัวทำละลายอินทรีย์ นิยมใช้เป็นสารช่วยยึดเกาะ (Binder) หรือฟิล์มเคลือบละลายน้ำเร็ว ไม่ใช่ฟิล์มทนกรด</t>
        </is>
      </c>
      <c r="K447" s="100" t="inlineStr"/>
      <c r="L447" s="34" t="inlineStr">
        <is>
          <t>Solid Dosage Forms</t>
        </is>
      </c>
      <c r="M447" s="34" t="inlineStr">
        <is>
          <t>Tablet Coating &amp; Enteric Polymers</t>
        </is>
      </c>
      <c r="N447" s="100" t="inlineStr">
        <is>
          <t>Product</t>
        </is>
      </c>
      <c r="O447" s="34" t="inlineStr">
        <is>
          <t>ข้อสอบจริง PLE-CC1 ปี 2566 Day 1 ข้อ 11 [CASE_2566_DICLO_01]</t>
        </is>
      </c>
      <c r="P447" s="100" t="inlineStr">
        <is>
          <t>ข้อสอบจริง</t>
        </is>
      </c>
      <c r="Q447" s="100" t="inlineStr">
        <is>
          <t>2566 Day 1</t>
        </is>
      </c>
      <c r="R447" s="100" t="inlineStr">
        <is>
          <t>CASE_2566_DICLO_01</t>
        </is>
      </c>
    </row>
    <row r="448">
      <c r="A448" s="177" t="n">
        <v>446</v>
      </c>
      <c r="B448" s="34" t="inlineStr">
        <is>
          <t>สูตรตำรับยาเม็ด Diclofenac Sodium Tablet ประกอบด้วย:
• Diclofenac sodium 25 mg
• Lactose
• Hydroxypropyl methylcellulose (HPMC)
• Polyvinylpyrrolidone (PVP)
• Purified water q.s.
• Magnesium stearate
• Colloidal silicon dioxide
• Coloring agent
จากส่วนประกอบในสูตรตำรับข้างต้น วิธีการผลิตยาเม็ด (Tablet preparation method) ที่เหมาะสมที่สุดคือวิธีใด</t>
        </is>
      </c>
      <c r="C448" s="100" t="inlineStr"/>
      <c r="D448" s="34" t="inlineStr">
        <is>
          <t>Direct compression</t>
        </is>
      </c>
      <c r="E448" s="34" t="inlineStr">
        <is>
          <t>Dry granulation</t>
        </is>
      </c>
      <c r="F448" s="34" t="inlineStr">
        <is>
          <t>Slugging</t>
        </is>
      </c>
      <c r="G448" s="34" t="inlineStr">
        <is>
          <t>Wet granulation</t>
        </is>
      </c>
      <c r="H448" s="34" t="inlineStr">
        <is>
          <t>Melt granulation</t>
        </is>
      </c>
      <c r="I448" s="100" t="n">
        <v>4</v>
      </c>
      <c r="J448" s="34" t="inlineStr">
        <is>
          <t>✅ คำตอบที่ถูกต้อง: ข้อ ง. Wet granulation
🎯 ทำไมข้อนี้ถึงถูก:
ในสูตรตำรับมีการระบุสารช่วยยึดเกาะ Polyvinylpyrrolidone (PVP) ร่วมกับของเหลวช่วยทำแกรนูลคือน้ำบริสุทธิ์ (Purified water q.s.) ซึ่งทำหน้าที่เป็น Binder solution ในการสร้างของเหลวเชื่อมอนุภาคผงยาให้เกิดเป็นแกรนูลเปียก (Wet massing) ก่อนนำไปอบแห้ง จึงเป็นกระบวนการผลิตแบบ Wet granulation อย่างชัดเจน
🔍 ข้ออื่นผิดเพราะอะไร:
• ข้อ ก. ผิดเพราะ: Direct compression (การตอกตรง) จะไม่ใช้น้ำหรือของเหลวในขั้นตอนการเตรียมผงยา และต้องใช้สารช่วยตอกตรงที่มีคุณสมบัติการไหลและการอัดตัวดีเยี่ยม เช่น Spray-dried lactose หรือ Microcrystalline cellulose
• ข้อ ข. ผิดเพราะ: Dry granulation (การแกรนูลแห้ง) จะใช้วิธีการบดอัดด้วยแรงกลแห้ง เช่น Roller compaction โดยไม่มีการใช้น้ำหรือของเหลว
• ข้อ ค. ผิดเพราะ: Slugging เป็นเทคนิคหนึ่งของ Dry granulation โดยการตอกเม็ดยาขนาดใหญ่ก่อนนำมาร่อนบด ไม่มีขั้นตอนการใช้น้ำบริสุทธิ์
• ข้อ จ. ผิดเพราะ: Melt granulation ใช้สารยึดเกาะที่มีจุดหลอมเหลวต่ำเพื่อให้ความร้อนจนหลอมละลายโดยไม่ใช้น้ำบริสุทธิ์</t>
        </is>
      </c>
      <c r="K448" s="100" t="inlineStr"/>
      <c r="L448" s="34" t="inlineStr">
        <is>
          <t>Solid Dosage Forms</t>
        </is>
      </c>
      <c r="M448" s="34" t="inlineStr">
        <is>
          <t>Tablet Manufacturing &amp; Granulation</t>
        </is>
      </c>
      <c r="N448" s="100" t="inlineStr">
        <is>
          <t>Product</t>
        </is>
      </c>
      <c r="O448" s="34" t="inlineStr">
        <is>
          <t>ข้อสอบจริง PLE-CC1 ปี 2566 Day 1 ข้อ 12 [CASE_2566_DICLO_01]</t>
        </is>
      </c>
      <c r="P448" s="100" t="inlineStr">
        <is>
          <t>ข้อสอบจริง</t>
        </is>
      </c>
      <c r="Q448" s="100" t="inlineStr">
        <is>
          <t>2566 Day 1</t>
        </is>
      </c>
      <c r="R448" s="100" t="inlineStr">
        <is>
          <t>CASE_2566_DICLO_01</t>
        </is>
      </c>
    </row>
    <row r="449">
      <c r="A449" s="177" t="n">
        <v>447</v>
      </c>
      <c r="B449" s="34" t="inlineStr">
        <is>
          <t>สูตรตำรับยาเม็ด Diclofenac Sodium Tablet ประกอบด้วย:
• Diclofenac sodium 25 mg
• Lactose
• Hydroxypropyl methylcellulose (HPMC)
• Polyvinylpyrrolidone (PVP)
• Purified water q.s.
• Magnesium stearate
• Colloidal silicon dioxide
• Coloring agent
ข้อใดระบุบทบาทหน้าที่ของสารช่วยในสูตรตำรับ (Excipient functions) ได้ 'ไม่ถูกต้อง'</t>
        </is>
      </c>
      <c r="C449" s="100" t="inlineStr"/>
      <c r="D449" s="34" t="inlineStr">
        <is>
          <t>Magnesium stearate ทำหน้าที่เป็น Lubricant</t>
        </is>
      </c>
      <c r="E449" s="34" t="inlineStr">
        <is>
          <t>Colloidal silicon dioxide ทำหน้าที่เป็น Disintegrant</t>
        </is>
      </c>
      <c r="F449" s="34" t="inlineStr">
        <is>
          <t>Hydroxypropyl methylcellulose (HPMC) ทำหน้าที่เป็น Binder หรือ Film-forming polymer</t>
        </is>
      </c>
      <c r="G449" s="34" t="inlineStr">
        <is>
          <t>Polyvinylpyrrolidone (PVP) ทำหน้าที่เป็น Binder</t>
        </is>
      </c>
      <c r="H449" s="34" t="inlineStr">
        <is>
          <t>Lactose ทำหน้าที่เป็น Diluent</t>
        </is>
      </c>
      <c r="I449" s="100" t="n">
        <v>2</v>
      </c>
      <c r="J449" s="34" t="inlineStr">
        <is>
          <t>✅ คำตอบที่ถูกต้อง: ข้อ ข. Colloidal silicon dioxide ทำหน้าที่เป็น Disintegrant
🎯 ทำไมข้อนี้ถึงถูก:
Colloidal silicon dioxide (Aerosil) ทำหน้าที่หลักเป็น สารช่วยการไหล (Glidant) โดยช่วยลดแรงเสียดทานระหว่างอนุภาคผงยา ทำให้แกรนูลไหลลงสู่เบ้าตอกยาได้อย่างสม่ำเสมอ ไม่ได้ทำหน้าที่เป็นสารช่วยแตกกระจายตัว (Disintegrant) สารช่วยแตกตัวในยาเม็ดมักเป็นกลุ่ม Starch, Sodium starch glycolate (SSG) หรือ Croscarmellose sodium
🔍 ข้ออื่นผิดเพราะอะไร:
• ข้อ ก. ถูกต้องแล้ว: Magnesium stearate เป็นสารหล่อลื่น (Lubricant) ช่วยลดแรงเสียดทานระหว่างเม็ดยากับผนังเบ้าตอกยา (Die wall)
• ข้อ ค. ถูกต้องแล้ว: HPMC สามารถทำหน้าที่เป็น Binder ในตำรับยาเม็ด หรือใช้เป็น Film-forming polymer สำหรับเคลือบเม็ดยา
• ข้อ ง. ถูกต้องแล้ว: PVP (Povidone) เป็นสารช่วยยึดเกาะ (Binder) ที่ละลายน้ำได้ดีเยี่ยมในกระบวนการ Wet granulation
• ข้อ จ. ถูกต้องแล้ว: Lactose เป็นสารเพิ่มปริมาณ (Diluent/Filler) ที่นิยมใช้มากที่สุดในตำรับยาเม็ด</t>
        </is>
      </c>
      <c r="K449" s="100" t="inlineStr"/>
      <c r="L449" s="34" t="inlineStr">
        <is>
          <t>Solid Dosage Forms</t>
        </is>
      </c>
      <c r="M449" s="34" t="inlineStr">
        <is>
          <t>Tablet Excipients &amp; Functions</t>
        </is>
      </c>
      <c r="N449" s="100" t="inlineStr">
        <is>
          <t>Product</t>
        </is>
      </c>
      <c r="O449" s="34" t="inlineStr">
        <is>
          <t>ข้อสอบจริง PLE-CC1 ปี 2566 Day 1 ข้อ 13 [CASE_2566_DICLO_01]</t>
        </is>
      </c>
      <c r="P449" s="100" t="inlineStr">
        <is>
          <t>ข้อสอบจริง</t>
        </is>
      </c>
      <c r="Q449" s="100" t="inlineStr">
        <is>
          <t>2566 Day 1</t>
        </is>
      </c>
      <c r="R449" s="100" t="inlineStr">
        <is>
          <t>CASE_2566_DICLO_01</t>
        </is>
      </c>
    </row>
    <row r="450">
      <c r="A450" s="177" t="n">
        <v>448</v>
      </c>
      <c r="B450" s="34" t="inlineStr">
        <is>
          <t>สูตรตำรับเม็ดแกรนูลยา Omeprazole Enteric-Coated Pellets ประกอบด้วยสารช่วยต่างๆ ได้แก่ Methacrylic acid copolymer, Glyceryl monostearate, Hypromellose (HPMC), Hydroxypropyl cellulose, Polysorbate 80, Magnesium stearate, Triethyl citrate, Talc และ Sugar spheres
ข้อใดกล่าว 'ไม่ถูกต้อง' เกี่ยวกับบทบาทหน้าที่ของสารช่วยในสูตรตำรับแกรนูลนี้</t>
        </is>
      </c>
      <c r="C450" s="100" t="inlineStr"/>
      <c r="D450" s="34" t="inlineStr">
        <is>
          <t>Polysorbate 80 ทำหน้าที่เป็นสารลดแรงตึงผิวและสารช่วยเปียก (Surfactant / Wetting agent)</t>
        </is>
      </c>
      <c r="E450" s="34" t="inlineStr">
        <is>
          <t>Methacrylic acid copolymer ทำหน้าที่เป็นพอลิเมอร์เคลือบลำไส้ทนกรด (Enteric coating polymer)</t>
        </is>
      </c>
      <c r="F450" s="34" t="inlineStr">
        <is>
          <t>Sugar spheres ทำหน้าที่เป็นแกนกลางตั้งต้นทรงกลม (Inert core starter beads) สำหรับการพ่นเคลือบยา</t>
        </is>
      </c>
      <c r="G450" s="34" t="inlineStr">
        <is>
          <t>Triethyl citrate ทำหน้าที่เป็นสารเพิ่มความยืดหยุ่นของฟิล์มเคลือบ (Plasticizer)</t>
        </is>
      </c>
      <c r="H450" s="34" t="inlineStr">
        <is>
          <t>Methacrylic acid copolymer เป็นพอลิเมอร์ที่ออกแบบให้เม็ดยาแตกตัวและละลายอย่างช้าๆ ในกระเพาะอาหาร</t>
        </is>
      </c>
      <c r="I450" s="100" t="n">
        <v>5</v>
      </c>
      <c r="J450" s="34" t="inlineStr">
        <is>
          <t>✅ คำตอบที่ถูกต้อง: ข้อ จ. Methacrylic acid copolymer เป็นพอลิเมอร์ที่ออกแบบให้เม็ดยาแตกตัวและละลายอย่างช้าๆ ในกระเพาะอาหาร
🎯 ทำไมข้อนี้ถึงถูก:
Methacrylic acid copolymer (เช่น Eudragit L) เป็น Enteric coating polymer ที่ ไม่ละลายในกระเพาะอาหาร (pH ต่ำ) อย่างสิ้นเชิง เพื่อปกป้องตัวยา Omeprazole ไม่ให้ถูกกรดทำลาย และจะแตกตัวละลายอย่างรวดเร็วเฉพาะเมื่อเข้าสู่ลำไส้เล็กที่มีค่า pH สูงกว่า 5.5 - 6.0 เท่านั้น ไม่ใช่พอลิเมอร์ที่แตกตัวช้าๆ ในกระเพาะอาหาร
🔍 ข้ออื่นผิดเพราะอะไร:
• ข้อ ก. ถูกต้องแล้ว: Polysorbate 80 ทำหน้าที่เป็น Wetting agent ช่วยให้สารเคลือบกระจายตัวได้ดี
• ข้อ ข. ถูกต้องแล้ว: Methacrylic acid copolymer เป็นพอลิเมอร์เคลือบลำไส้มาตรฐาน
• ข้อ ค. ถูกต้องแล้ว: Sugar spheres (Nonpareil seeds) เป็นแกนเฉื่อยสำหรับพ่นเคลือบชั้นตัวยา
• ข้อ ง. ถูกต้องแล้ว: Triethyl citrate เป็น Plasticizer ช่วยลดความเปราะและเพิ่มความยืดหยุ่นของฟิล์มเคลือบ</t>
        </is>
      </c>
      <c r="K450" s="100" t="inlineStr"/>
      <c r="L450" s="34" t="inlineStr">
        <is>
          <t>Solid Dosage Forms</t>
        </is>
      </c>
      <c r="M450" s="34" t="inlineStr">
        <is>
          <t>Enteric-Coated Pellets &amp; Functional Excipients</t>
        </is>
      </c>
      <c r="N450" s="100" t="inlineStr">
        <is>
          <t>Product</t>
        </is>
      </c>
      <c r="O450" s="34" t="inlineStr">
        <is>
          <t>ข้อสอบจริง PLE-CC1 ปี 2566 Day 1 ข้อ 71 [CASE_2566_GERD_01]</t>
        </is>
      </c>
      <c r="P450" s="100" t="inlineStr">
        <is>
          <t>ข้อสอบจริง</t>
        </is>
      </c>
      <c r="Q450" s="100" t="inlineStr">
        <is>
          <t>2566 Day 1</t>
        </is>
      </c>
      <c r="R450" s="100" t="inlineStr">
        <is>
          <t>CASE_2566_GERD_01</t>
        </is>
      </c>
    </row>
    <row r="451">
      <c r="A451" s="177" t="n">
        <v>449</v>
      </c>
      <c r="B451" s="34" t="inlineStr">
        <is>
          <t>ผู้ป่วยสูงอายุที่เป็นโรคกรดไหลย้อนมีภาวะกลืนลำบาก (Dysphagia) ไม่สามารถกลืนยาเม็ดหรือแคปซูลขนาดใหญ่ได้ แต่มีความจำเป็นต้องได้รับยากลุ่ม PPIs รูปแบบทางเภสัชภัณฑ์ (Dosage form) ในข้อใดมีความเหมาะสมสูงสุดสำหรับผู้ป่วยรายนี้</t>
        </is>
      </c>
      <c r="C451" s="100" t="inlineStr"/>
      <c r="D451" s="34" t="inlineStr">
        <is>
          <t>Orally Disintegrating Tablet (ODT) หรือ Multiple-Unit Pellet System (MUPS) ที่สามารถกระจายตัวในน้ำได้</t>
        </is>
      </c>
      <c r="E451" s="34" t="inlineStr">
        <is>
          <t>Sustained-release hard gelatin capsule</t>
        </is>
      </c>
      <c r="F451" s="34" t="inlineStr">
        <is>
          <t>Conventional Enteric-coated tablet ขนาดใหญ่</t>
        </is>
      </c>
      <c r="G451" s="34" t="inlineStr">
        <is>
          <t>Compressed caplet ชนิดเคี้ยวก่อนกลืน</t>
        </is>
      </c>
      <c r="H451" s="34" t="inlineStr">
        <is>
          <t>Wax matrix extended-release tablet</t>
        </is>
      </c>
      <c r="I451" s="100" t="n">
        <v>1</v>
      </c>
      <c r="J451" s="34" t="inlineStr">
        <is>
          <t>✅ คำตอบที่ถูกต้อง: ข้อ ก. Orally Disintegrating Tablet (ODT) หรือ Multiple-Unit Pellet System (MUPS) ที่สามารถกระจายตัวในน้ำได้
🎯 ทำไมข้อนี้ถึงถูก:
ยาเม็ดแตกตัวในช่องปาก (ODT) หรือยาเม็ดชนิด MUPS (เช่น Losec MUPS, Prevacid SoluTab) ประกอบด้วยเม็ดไมโครแกรนูลเคลือบลำไส้ขนาดเล็กจิ๋ว ที่ถูกอัดรวมกัน เมื่อสัมผัสน้ำหรือน้ำลายในช่องปากจะแตกตัวกระจายตัวเป็นของเหลวได้อย่างรวดเร็ว ทำให้กลืนง่าย หรือสามารถนำไปละลายน้ำแล้วให้ทางสายยางให้อาหารได้ โดยไม่ทำลายชั้นฟิล์มเคลือบลำไส้ของตัวยา จึงแก้ปัญหาการกลืนลำบากได้อย่างสมบูรณ์แบบ
🔍 ข้ออื่นผิดเพราะอะไร:
• ข้อ ข. ค. และ จ. ผิดเพราะ: เป็นยาเม็ดหรือแคปซูลขนาดใหญ่ที่ต้องกลืนทั้งเม็ด ผู้ป่วยกลืนลำบากไม่สามารถรับประทานได้ และห้ามบดเคี้ยว
• ข้อ ง. ผิดเพราะ: ห้ามเคี้ยวเม็ดยากลุ่ม PPIs เด็ดขาดเพราะจะทำลายชั้นเคลือบกระเพาะอาหาร ทำให้ยาถูกกรดทำลายหมด</t>
        </is>
      </c>
      <c r="K451" s="100" t="inlineStr"/>
      <c r="L451" s="34" t="inlineStr">
        <is>
          <t>Solid Dosage Forms</t>
        </is>
      </c>
      <c r="M451" s="34" t="inlineStr">
        <is>
          <t>Orally Disintegrating Tablets (ODT) &amp; MUPS</t>
        </is>
      </c>
      <c r="N451" s="100" t="inlineStr">
        <is>
          <t>Product</t>
        </is>
      </c>
      <c r="O451" s="34" t="inlineStr">
        <is>
          <t>ข้อสอบจริง PLE-CC1 ปี 2566 Day 1 ข้อ 73 [CASE_2566_GERD_01]</t>
        </is>
      </c>
      <c r="P451" s="100" t="inlineStr">
        <is>
          <t>ข้อสอบจริง</t>
        </is>
      </c>
      <c r="Q451" s="100" t="inlineStr">
        <is>
          <t>2566 Day 1</t>
        </is>
      </c>
      <c r="R451" s="100" t="inlineStr"/>
    </row>
    <row r="452">
      <c r="A452" s="177" t="n">
        <v>450</v>
      </c>
      <c r="B452" s="34" t="inlineStr">
        <is>
          <t>ตามเกณฑ์เภสัชตำรับ USP ในการควบคุมคุณภาพผลิตภัณฑ์ยาสำเร็จรูป (Finished product quality control) ของยาเม็ดเคลือบน้ำตาล Ferrous Sulfate Tablets
การทดสอบในข้อใดต่อไปนี้ 'ไม่จัดเป็น' รายการทดสอบมาตรฐานที่ต้องระบุใน Monograph ของยาเม็ดเคลือบชนิดนี้</t>
        </is>
      </c>
      <c r="C452" s="100" t="inlineStr"/>
      <c r="D452" s="34" t="inlineStr">
        <is>
          <t>Assay (การหาปริมาณตัวยาสำคัญ)</t>
        </is>
      </c>
      <c r="E452" s="34" t="inlineStr">
        <is>
          <t>Identification (การตรวจพิสูจน์เอกลักษณ์)</t>
        </is>
      </c>
      <c r="F452" s="34" t="inlineStr">
        <is>
          <t>Dissolution (การทดสอบการละลาย)</t>
        </is>
      </c>
      <c r="G452" s="34" t="inlineStr">
        <is>
          <t>Uniformity of dosage units (Weight variation)</t>
        </is>
      </c>
      <c r="H452" s="34" t="inlineStr">
        <is>
          <t>Friability testing (การทดสอบความกร่อนของยาเม็ดเคลือบสำเร็จรูป)</t>
        </is>
      </c>
      <c r="I452" s="100" t="n">
        <v>5</v>
      </c>
      <c r="J452" s="34" t="inlineStr">
        <is>
          <t>✅ คำตอบที่ถูกต้อง: ข้อ จ. Friability testing (การทดสอบความกร่อนของยาเม็ดเคลือบสำเร็จรูป)
🎯 ทำไมข้อนี้ถึงถูก:
ตามมาตรฐานเภสัชตำรับ USP การทดสอบความกร่อน (Friability test) เป็นการทดสอบเฉพาะสำหรับ ยาเม็ดที่ไม่เคลือบ (Uncoated tablets) เพื่อประเมินความทนทานต่อแรงขัดสีระหว่างการผลิตและการขนส่ง แต่ ไม่นำมาใช้เป็นเกณฑ์ตัดสินยอมรับใน Monograph ของยาเม็ดเคลือบ (Coated tablets / Sugar-coated tablets) เนื่องจากชั้นเคลือบมีความแข็งและเหนียวป้องกันการกร่อนอยู่แล้ว รายการทดสอบมาตรฐานของยาเม็ดเคลือบได้แก่ Assay, Identification, Dissolution, และ Uniformity of dosage units
🔍 ข้ออื่นผิดเพราะอะไร:
• ข้อ ก. ข. ค. และ ง. ล้วนเป็นรายการทดสอบมาตรฐานที่ระบุไว้ในเภสัชตำรับสำหรับ Finished product ของ Ferrous sulfate tablets</t>
        </is>
      </c>
      <c r="K452" s="100" t="inlineStr"/>
      <c r="L452" s="34" t="inlineStr">
        <is>
          <t>Solid Dosage Forms</t>
        </is>
      </c>
      <c r="M452" s="34" t="inlineStr">
        <is>
          <t>Finished Product QC of Coated Tablets</t>
        </is>
      </c>
      <c r="N452" s="100" t="inlineStr">
        <is>
          <t>Product</t>
        </is>
      </c>
      <c r="O452" s="34" t="inlineStr">
        <is>
          <t>ข้อสอบจริง PLE-CC1 ปี 2566 Day 1 ข้อ 89 [CASE_2566_ANEMIA_01]</t>
        </is>
      </c>
      <c r="P452" s="100" t="inlineStr">
        <is>
          <t>ข้อสอบจริง</t>
        </is>
      </c>
      <c r="Q452" s="100" t="inlineStr">
        <is>
          <t>2566 Day 1</t>
        </is>
      </c>
      <c r="R452" s="100" t="inlineStr">
        <is>
          <t>CASE_2566_ANEMIA_01</t>
        </is>
      </c>
    </row>
    <row r="453">
      <c r="A453" s="177" t="n">
        <v>451</v>
      </c>
      <c r="B453" s="34" t="inlineStr">
        <is>
          <t>ในกระบวนการตอกยาเม็ด ปัญหาเม็ดยาติดสากหรือติดผนังเบ้าตอก (Sticking and Picking) มีสาเหตุหลักมาจากปัจจัยหลายประการ
ข้อใดต่อไปนี้ 'ไม่เกี่ยวข้อง' กับสาเหตุของการเกิดปัญหา Sticking</t>
        </is>
      </c>
      <c r="C453" s="100" t="inlineStr"/>
      <c r="D453" s="34" t="inlineStr">
        <is>
          <t>การสลักลวดลายหรือตัวอักษรโลโก้บนหน้าสากตอกยาที่มีมุมแคบและลึกเกินไป</t>
        </is>
      </c>
      <c r="E453" s="34" t="inlineStr">
        <is>
          <t>การใส่สารหล่อลื่น (Lubricant) ในปริมาณที่น้อยเกินไปในสูตรตำรับ</t>
        </is>
      </c>
      <c r="F453" s="34" t="inlineStr">
        <is>
          <t>การเลือกชนิดของสารช่วยหล่อลื่นที่ไม่เหมาะสมกับคุณสมบัติของแกรนูล</t>
        </is>
      </c>
      <c r="G453" s="34" t="inlineStr">
        <is>
          <t>การใช้ความเร็วในการตอกยาเม็ดที่เร็วเกินไป (High compression speed)</t>
        </is>
      </c>
      <c r="H453" s="34" t="inlineStr">
        <is>
          <t>แกรนูลมีความชื้นสูงเกินไปหรือมีสารดูดความชื้นในปริมาณมาก</t>
        </is>
      </c>
      <c r="I453" s="100" t="n">
        <v>4</v>
      </c>
      <c r="J453" s="34" t="inlineStr">
        <is>
          <t>✅ คำตอบที่ถูกต้อง: ข้อ ง. การใช้ความเร็วในการตอกยาเม็ดที่เร็วเกินไป (High compression speed)
🎯 ทำไมข้อนี้ถึงถูก:
ปัญหา Sticking/Picking มักเกิดจาก: ความชื้นของแกรนูลสูงเกินไป, สารหล่อลื่นไม่เพียงพอ, สารในตำรับมีจุดหลอมเหลวต่ำ, หรือร่องตัวอักษร/โลโก้บนหน้าสากแคบลึกเกินไป การเพิ่มความเร็วในการตอกยาเม็ด (Higher speed) จะลดระยะเวลาการสัมผัส (Dwell time) ระหว่างหน้าสากกับเม็ดยา ซึ่งมักทำให้เกิดปัญหา Capping หรือ Lamination จากการกักอากาศ (Air entrapment) แต่ ไม่ใช่สาเหตุหลักของการเกิด Sticking โดยตรง
🔍 ข้ออื่นผิดเพราะอะไร:
• ข้อ ก. ข. ค. และ จ. ล้วนเป็นสาเหตุโดยตรงที่ทำให้ผงยาติดแน่นกับผิวหน้าสากตอกยา (Sticking/Picking)</t>
        </is>
      </c>
      <c r="K453" s="100" t="inlineStr"/>
      <c r="L453" s="34" t="inlineStr">
        <is>
          <t>Solid Dosage Forms</t>
        </is>
      </c>
      <c r="M453" s="34" t="inlineStr">
        <is>
          <t>Tablet Manufacturing Defects (Sticking &amp; Picking)</t>
        </is>
      </c>
      <c r="N453" s="100" t="inlineStr">
        <is>
          <t>Product</t>
        </is>
      </c>
      <c r="O453" s="34" t="inlineStr">
        <is>
          <t>ข้อสอบจริง PLE-CC1 ปี 2566 Day 1 ข้อ 92 [CASE_2566_ANEMIA_01]</t>
        </is>
      </c>
      <c r="P453" s="100" t="inlineStr">
        <is>
          <t>ข้อสอบจริง</t>
        </is>
      </c>
      <c r="Q453" s="100" t="inlineStr">
        <is>
          <t>2566 Day 1</t>
        </is>
      </c>
      <c r="R453" s="100" t="inlineStr">
        <is>
          <t>CASE_2566_ANEMIA_01</t>
        </is>
      </c>
    </row>
    <row r="454">
      <c r="A454" s="177" t="n">
        <v>452</v>
      </c>
      <c r="B454" s="34" t="inlineStr">
        <is>
          <t>ตามเกณฑ์เภสัชตำรับ USP &lt;905&gt; Uniformity of Dosage Units ในการควบคุมคุณภาพยาเม็ดเคลือบน้ำตาล Ferrous Fumarate 200 mg Sugar-Coated Tablets ซึ่งมีปริมาณตัวยาสำคัญ 200 mg ต่อเม็ด และคิดเป็นสัดส่วนมากกว่า 25% ของน้ำหนักเม็ดยาทั้งหมด
ข้อใดต่อไปนี้กล่าว 'ไม่ถูกต้อง' เกี่ยวกับการทดสอบความสม่ำเสมอของหน่วยเภสัชภัณฑ์</t>
        </is>
      </c>
      <c r="C454" s="100" t="inlineStr"/>
      <c r="D454" s="34" t="inlineStr">
        <is>
          <t>สามารถประเมินความสม่ำเสมอของหน่วยเภสัชภัณฑ์ด้วยวิธี Weight Variation (WV) ได้</t>
        </is>
      </c>
      <c r="E454" s="34" t="inlineStr">
        <is>
          <t>ยาเม็ดชนิดนี้จำเป็นต้องทำการทดสอบด้วยวิธี Content Uniformity (CU) ทุกกรณี และห้ามใช้วิธี Weight Variation</t>
        </is>
      </c>
      <c r="F454" s="34" t="inlineStr">
        <is>
          <t>การทดสอบเริ่มจากการสุ่มตรวจเม็ดยาจำนวน 10 เม็ดในขั้นแรก (Stage 1)</t>
        </is>
      </c>
      <c r="G454" s="34" t="inlineStr">
        <is>
          <t>ค่า Acceptance Value (AV) ในขั้นที่ 1 ต้องไม่เกิน L1 (ซึ่งเท่ากับ 15.0)</t>
        </is>
      </c>
      <c r="H454" s="34" t="inlineStr">
        <is>
          <t>หากค่า AV ในขั้นที่ 1 เกินเกณฑ์ ต้องทดสอบเพิ่มอีก 20 เม็ด (รวมเป็น 30 เม็ด)</t>
        </is>
      </c>
      <c r="I454" s="100" t="n">
        <v>2</v>
      </c>
      <c r="J454" s="34" t="inlineStr">
        <is>
          <t>✅ คำตอบที่ถูกต้อง: ข้อ ข. ยาเม็ดชนิดนี้จำเป็นต้องทำการทดสอบด้วยวิธี Content Uniformity (CU) ทุกกรณี และห้ามใช้วิธี Weight Variation
🎯 ทำไมข้อนี้ถึงถูก:
ตามเกณฑ์ USP &lt;905&gt; Uniformity of Dosage Units ยาเม็ดที่มีปริมาณตัวยาสำคัญ ตั้งแต่ 25 mg ขึ้นไป และมีสัดส่วนของตัวยาสำคัญคิดเป็น ตั้งแต่ 25% ขึ้นไปของน้ำหนักเม็ดยา (ซึ่ง Ferrous fumarate 200 mg เข้าเกณฑ์ทั้งสองข้อ) อนุญาตให้ทดสอบความสม่ำเสมอด้วยวิธี ความแปรปรวนของน้ำหนัก (Weight Variation: WV) ได้ โดยไม่จำเป็นต้องทำ Content Uniformity (CU) (วิธี CU สงวนไว้สำหรับยาที่มีตัวยาน้อยกว่า 25 mg หรือสัดส่วนน้อยกว่า 25%)
🔍 ข้ออื่นผิดเพราะอะไร:
• ข้อ ก. ค. ง. และ จ. เป็นข้อกำหนดที่ถูกต้องตามขั้นตอนการทดสอบ USP &lt;905&gt;</t>
        </is>
      </c>
      <c r="K454" s="100" t="inlineStr"/>
      <c r="L454" s="34" t="inlineStr">
        <is>
          <t>Solid Dosage Forms</t>
        </is>
      </c>
      <c r="M454" s="34" t="inlineStr">
        <is>
          <t>Uniformity of Dosage Units (USP 905 Criteria)</t>
        </is>
      </c>
      <c r="N454" s="100" t="inlineStr">
        <is>
          <t>Product</t>
        </is>
      </c>
      <c r="O454" s="34" t="inlineStr">
        <is>
          <t>ข้อสอบจริง PLE-CC1 ปี 2566 Day 1 ข้อ 93 [CASE_2566_ANEMIA_01]</t>
        </is>
      </c>
      <c r="P454" s="100" t="inlineStr">
        <is>
          <t>ข้อสอบจริง</t>
        </is>
      </c>
      <c r="Q454" s="100" t="inlineStr">
        <is>
          <t>2566 Day 1</t>
        </is>
      </c>
      <c r="R454" s="100" t="inlineStr">
        <is>
          <t>CASE_2566_ANEMIA_01</t>
        </is>
      </c>
    </row>
    <row r="455">
      <c r="A455" s="177" t="n">
        <v>453</v>
      </c>
      <c r="B455" s="34" t="inlineStr">
        <is>
          <t>จากสูตรตำรับยาเม็ดเคลือบฟิล์ม Ferrous Sulfate Film-Coated Tablets มีส่วนประกอบได้แก่ Microcrystalline cellulose, Dibasic calcium phosphate dihydrate, Croscarmellose sodium, Hypromellose (HPMC), Stearic acid, Polyethylene glycol (PEG 8000), Magnesium stearate, Titanium dioxide, และ Carnauba wax
สารในข้อใดทำหน้าที่หลักเป็น สารเพิ่มความยืดหยุ่นของฟิล์มเคลือบ (Plasticizer) ในชั้นฟิล์มเคลือบยาเม็ด</t>
        </is>
      </c>
      <c r="C455" s="100" t="inlineStr"/>
      <c r="D455" s="34" t="inlineStr">
        <is>
          <t>Gelatin</t>
        </is>
      </c>
      <c r="E455" s="34" t="inlineStr">
        <is>
          <t>Titanium dioxide</t>
        </is>
      </c>
      <c r="F455" s="34" t="inlineStr">
        <is>
          <t>Hypromellose (HPMC)</t>
        </is>
      </c>
      <c r="G455" s="34" t="inlineStr">
        <is>
          <t>Polyethylene glycol (PEG 8000)</t>
        </is>
      </c>
      <c r="H455" s="34" t="inlineStr">
        <is>
          <t>Croscarmellose sodium</t>
        </is>
      </c>
      <c r="I455" s="100" t="n">
        <v>4</v>
      </c>
      <c r="J455" s="34" t="inlineStr">
        <is>
          <t>✅ คำตอบที่ถูกต้อง: ข้อ ง. Polyethylene glycol (PEG 8000)
🎯 ทำไมข้อนี้ถึงถูก:
ในตำรับการเคลือบฟิล์มยาเม็ด พอลิเมอร์หลักคือ Hypromellose (HPMC) มักมีความเปราะเมื่อแห้งเป็นฟิล์ม จึงจำเป็นต้องเติม สารเพิ่มความยืดหยุ่น (Plasticizer) ได้แก่ Polyethylene glycol (PEG เช่น PEG 400 หรือ PEG 8000), Triethyl citrate หรือ Glycerol เพื่อแทรกตัวระหว่างสายโซ่พอลิเมอร์ ลดอุณหภูมิเปลี่ยนสภาพแก้ว (Tg) และเพิ่มความยืดหยุ่น ป้องกันไม่ให้แผ่นฟิล์มเคลือบแตกร้าว (Cracking)
🔍 ข้ออื่นผิดเพราะอะไร:
• ข้อ ข. Titanium dioxide ทำหน้าที่เป็น Opacifying agent สารทึบแสง
• ข้อ ค. Hypromellose เป็น Film-forming polymer หลัก
• ข้อ จ. Croscarmellose sodium เป็น Superdisintegrant สารช่วยแตกตัวในแกนเม็ดยา</t>
        </is>
      </c>
      <c r="K455" s="100" t="inlineStr"/>
      <c r="L455" s="34" t="inlineStr">
        <is>
          <t>Solid Dosage Forms</t>
        </is>
      </c>
      <c r="M455" s="34" t="inlineStr">
        <is>
          <t>Tablet Film Coating Excipients &amp; Plasticizers</t>
        </is>
      </c>
      <c r="N455" s="100" t="inlineStr">
        <is>
          <t>Product</t>
        </is>
      </c>
      <c r="O455" s="34" t="inlineStr">
        <is>
          <t>ข้อสอบจริง PLE-CC1 ปี 2566 Day 1 ข้อ 94 [CASE_2566_ANEMIA_01]</t>
        </is>
      </c>
      <c r="P455" s="100" t="inlineStr">
        <is>
          <t>ข้อสอบจริง</t>
        </is>
      </c>
      <c r="Q455" s="100" t="inlineStr">
        <is>
          <t>2566 Day 1</t>
        </is>
      </c>
      <c r="R455" s="100" t="inlineStr">
        <is>
          <t>CASE_2566_ANEMIA_01</t>
        </is>
      </c>
    </row>
    <row r="456">
      <c r="A456" s="177" t="n">
        <v>454</v>
      </c>
      <c r="B456" s="34" t="inlineStr">
        <is>
          <t>จากสูตรตำรับยาเม็ด Ferrous Sulfate ประกอบด้วยสารช่วยต่างๆ
ข้อใดระบุบทบาทหน้าที่ของสารช่วยในสูตรตำรับได้ 'ถูกต้อง'</t>
        </is>
      </c>
      <c r="C456" s="100" t="inlineStr"/>
      <c r="D456" s="34" t="inlineStr">
        <is>
          <t>Hypromellose ทำหน้าที่เป็นสารเพิ่มปริมาณ (Diluent) หลักในแกนเม็ดยา</t>
        </is>
      </c>
      <c r="E456" s="34" t="inlineStr">
        <is>
          <t>Croscarmellose sodium ทำหน้าที่เป็นสารหล่อลื่น (Lubricant)</t>
        </is>
      </c>
      <c r="F456" s="34" t="inlineStr">
        <is>
          <t>Stearic acid ทำหน้าที่เป็นสารช่วยแตกกระจายตัว (Disintegrant)</t>
        </is>
      </c>
      <c r="G456" s="34" t="inlineStr">
        <is>
          <t>Polyethylene glycol (PEG) ทำหน้าที่เป็นสารเพิ่มความยืดหยุ่นของฟิล์ม (Plasticizer)</t>
        </is>
      </c>
      <c r="H456" s="34" t="inlineStr">
        <is>
          <t>Magnesium stearate ทำหน้าที่เป็นสารช่วยเปียก (Wetting agent)</t>
        </is>
      </c>
      <c r="I456" s="100" t="n">
        <v>4</v>
      </c>
      <c r="J456" s="34" t="inlineStr">
        <is>
          <t>✅ คำตอบที่ถูกต้อง: ข้อ ง. Polyethylene glycol (PEG) ทำหน้าที่เป็นสารเพิ่มความยืดหยุ่นของฟิล์ม (Plasticizer)
🎯 ทำไมข้อนี้ถึงถูก:
PEG เป็น Plasticizer มาตรฐานที่ใช้ร่วมกับฟิล์มพอลิเมอร์เซลลูโลส ช่วยลดความเปราะและเพิ่มความยืดหยุ่นของฟิล์ม
🔍 ข้ออื่นผิดเพราะอะไร:
• ข้อ ก. ผิดเพราะ: Hypromellose ทำหน้าที่เป็น Film-forming polymer หรือ Binder ไม่ใช่ Diluent หลัก
• ข้อ ข. ผิดเพราะ: Croscarmellose sodium ทำหน้าที่เป็น Superdisintegrant สารช่วยแตกตัว
• ข้อ ค. ผิดเพราะ: Stearic acid ทำหน้าที่เป็น Lubricant สารหล่อลื่น
• ข้อ จ. ผิดเพราะ: Magnesium stearate ทำหน้าที่เป็น Lubricant และ Anti-adherent ไม่ใช่ Wetting agent</t>
        </is>
      </c>
      <c r="K456" s="100" t="inlineStr"/>
      <c r="L456" s="34" t="inlineStr">
        <is>
          <t>Solid Dosage Forms</t>
        </is>
      </c>
      <c r="M456" s="34" t="inlineStr">
        <is>
          <t>Solid Dosage Excipient Roles</t>
        </is>
      </c>
      <c r="N456" s="100" t="inlineStr">
        <is>
          <t>Product</t>
        </is>
      </c>
      <c r="O456" s="34" t="inlineStr">
        <is>
          <t>ข้อสอบจริง PLE-CC1 ปี 2566 Day 1 ข้อ 95 [CASE_2566_ANEMIA_01]</t>
        </is>
      </c>
      <c r="P456" s="100" t="inlineStr">
        <is>
          <t>ข้อสอบจริง</t>
        </is>
      </c>
      <c r="Q456" s="100" t="inlineStr">
        <is>
          <t>2566 Day 1</t>
        </is>
      </c>
      <c r="R456" s="100" t="inlineStr">
        <is>
          <t>CASE_2566_ANEMIA_01</t>
        </is>
      </c>
    </row>
    <row r="457">
      <c r="A457" s="177" t="n">
        <v>455</v>
      </c>
      <c r="B457" s="34" t="inlineStr">
        <is>
          <t>ในกระบวนการเคลือบฟิล์มยาเม็ด หากตรวจพบปัญหาแผ่นฟิล์มเคลือบเกิดการแตกร้าว (Film Cracking) ซึ่งเกิดจากความเค้นภายในแผ่นฟิล์ม (Internal stress) สูงกว่าความต้านทานแรงดึงของพอลิเมอร์
แนวทางในการแก้ไขปัญหาข้อบกพร่องของฟิล์มเคลือบนี้ในข้อใดมีความถูกต้องและเหมาะสมที่สุด</t>
        </is>
      </c>
      <c r="C457" s="100" t="inlineStr"/>
      <c r="D457" s="34" t="inlineStr">
        <is>
          <t>เพิ่มอัตราเร็วในการพ่นน้ำยาเคลือบ (Increase spray rate)</t>
        </is>
      </c>
      <c r="E457" s="34" t="inlineStr">
        <is>
          <t>เพิ่มปริมาณผงทัลก์ (Talc) ในน้ำยาเคลือบ</t>
        </is>
      </c>
      <c r="F457" s="34" t="inlineStr">
        <is>
          <t>เพิ่มอุณหภูมิอากาศร้อนในหม้อเคลือบให้สูงขึ้น</t>
        </is>
      </c>
      <c r="G457" s="34" t="inlineStr">
        <is>
          <t>ลดความดันอากาศในการพ่นฝอยละออง</t>
        </is>
      </c>
      <c r="H457" s="34" t="inlineStr">
        <is>
          <t>ปรับเพิ่มสัดส่วนของสารเพิ่มความยืดหยุ่น (Increase Plasticizer เช่น เพิ่ม PEG) ในสูตรน้ำยาเคลือบ</t>
        </is>
      </c>
      <c r="I457" s="100" t="n">
        <v>5</v>
      </c>
      <c r="J457" s="34" t="inlineStr">
        <is>
          <t>✅ คำตอบที่ถูกต้อง: ข้อ จ. ปรับเพิ่มสัดส่วนของสารเพิ่มความยืดหยุ่น (Increase Plasticizer เช่น เพิ่ม PEG) ในสูตรน้ำยาเคลือบ
🎯 ทำไมข้อนี้ถึงถูก:
ปัญหา Film Cracking เกิดจากฟิล์มมีความเปราะ (Brittleness) และมีแรงเค้นภายในแผ่นฟิล์มสูงเกินไป การแก้ไขที่มีประสิทธิภาพสูงสุดคือ การปรับเพิ่มปริมาณสารเพิ่มความยืดหยุ่น (Plasticizer เช่น Polyethylene glycol) ในสูตรน้ำยาเคลือบ เพื่อช่วยเพิ่มความยืดหยุ่น (Flexibility / Elasticity) และลดค่าความเค้นภายในของฟิล์ม หรือการเลือกใช้พอลิเมอร์ที่มีน้ำหนักโมเลกุลสูงขึ้น
🔍 ข้ออื่นผิดเพราะอะไร:
• ข้อ ก. และ ค. การเพิ่ม Spray rate หรือเพิ่มอุณหภูมิสูงเกินไปจะทำให้ฟิล์มแห้งเร็วผิดปกติ เกิดแรงดึงรั้งและทำให้ฟิล์มแตกร้าวมากขึ้น
• ข้อ ข. การเพิ่ม Talc มากเกินไปจะทำให้ฟิล์มเปราะและลดความแข็งแรงของฟิล์ม</t>
        </is>
      </c>
      <c r="K457" s="100" t="inlineStr"/>
      <c r="L457" s="34" t="inlineStr">
        <is>
          <t>Solid Dosage Forms</t>
        </is>
      </c>
      <c r="M457" s="34" t="inlineStr">
        <is>
          <t>Film Coating Defects &amp; Cracking Solutions</t>
        </is>
      </c>
      <c r="N457" s="100" t="inlineStr">
        <is>
          <t>Product</t>
        </is>
      </c>
      <c r="O457" s="34" t="inlineStr">
        <is>
          <t>ข้อสอบจริง PLE-CC1 ปี 2566 Day 1 ข้อ 96 [CASE_2566_ANEMIA_01]</t>
        </is>
      </c>
      <c r="P457" s="100" t="inlineStr">
        <is>
          <t>ข้อสอบจริง</t>
        </is>
      </c>
      <c r="Q457" s="100" t="inlineStr">
        <is>
          <t>2566 Day 1</t>
        </is>
      </c>
      <c r="R457" s="100" t="inlineStr">
        <is>
          <t>CASE_2566_ANEMIA_01</t>
        </is>
      </c>
    </row>
    <row r="458">
      <c r="A458" s="177" t="n">
        <v>456</v>
      </c>
      <c r="B458" s="34" t="inlineStr">
        <is>
          <t>สารไทเทเนียมไดออกไซด์ (Titanium dioxide: TiO2) ที่นิยมใส่ในสูตรน้ำยาเคลือบฟิล์มยาเม็ด ทำหน้าที่หลักทางเภสัชกรรมในข้อใด</t>
        </is>
      </c>
      <c r="C458" s="100" t="inlineStr"/>
      <c r="D458" s="34" t="inlineStr">
        <is>
          <t>สารช่วยแตกกระจายตัว (Disintegrant)</t>
        </is>
      </c>
      <c r="E458" s="34" t="inlineStr">
        <is>
          <t>สารเพิ่มความยืดหยุ่นของฟิล์ม (Plasticizer)</t>
        </is>
      </c>
      <c r="F458" s="34" t="inlineStr">
        <is>
          <t>สารก่อฟิล์มหลัก (Film-forming polymer)</t>
        </is>
      </c>
      <c r="G458" s="34" t="inlineStr">
        <is>
          <t>สารเพิ่มปริมาณ (Diluent)</t>
        </is>
      </c>
      <c r="H458" s="34" t="inlineStr">
        <is>
          <t>สารทึบแสงและป้องกันแสง (Opacifying agent)</t>
        </is>
      </c>
      <c r="I458" s="100" t="n">
        <v>5</v>
      </c>
      <c r="J458" s="34" t="inlineStr">
        <is>
          <t>✅ คำตอบที่ถูกต้อง: ข้อ จ. สารทึบแสงและป้องกันแสง (Opacifying agent)
🎯 ทำไมข้อนี้ถึงถูก:
Titanium dioxide เป็นผงสีขาวที่มีดัชนีการหักเหของแสง (Refractive index) สูงมาก ทำหน้าที่เป็น สารทึบแสง (Opacifier / Opacifying agent) และสีขาว (White pigment) ช่วยบดบังสีที่ไม่น่าดูของแกนเม็ดยา และช่วยปกป้องตัวยาสำคัญที่ไวต่อแสง (Light-sensitive drugs เช่น วิตามิน หรือเกลือแร่) ไม่ให้ถูกทำลายด้วยแสงสว่าง
🔍 ข้ออื่นผิดเพราะอะไร:
• ข้อ ก. ข. ค. และ ง. ไม่ใช่บทบาทหน้าที่ของ Titanium dioxide</t>
        </is>
      </c>
      <c r="K458" s="100" t="inlineStr"/>
      <c r="L458" s="34" t="inlineStr">
        <is>
          <t>Solid Dosage Forms</t>
        </is>
      </c>
      <c r="M458" s="34" t="inlineStr">
        <is>
          <t>Opacifying Agents &amp; Light Protection in Coating</t>
        </is>
      </c>
      <c r="N458" s="100" t="inlineStr">
        <is>
          <t>Product</t>
        </is>
      </c>
      <c r="O458" s="34" t="inlineStr">
        <is>
          <t>ข้อสอบจริง PLE-CC1 ปี 2566 Day 1 ข้อ 97 [CASE_2566_ANEMIA_01]</t>
        </is>
      </c>
      <c r="P458" s="100" t="inlineStr">
        <is>
          <t>ข้อสอบจริง</t>
        </is>
      </c>
      <c r="Q458" s="100" t="inlineStr">
        <is>
          <t>2566 Day 1</t>
        </is>
      </c>
      <c r="R458" s="100" t="inlineStr"/>
    </row>
    <row r="459">
      <c r="A459" s="177" t="n">
        <v>457</v>
      </c>
      <c r="B459" s="34" t="inlineStr">
        <is>
          <t>ตามเภสัชตำรับ USP &lt;711&gt; Dissolution กำหนดการทดสอบการละลายของยาเม็ด Hydrochlorothiazide (HCTZ) ในกรด 0.1 N HCl เวลา 30 นาที โดยกำหนดเกณฑ์ยอมรับ Q = 60% เมื่อทำการทดสอบยาในขั้นที่ 1 (Stage 1: S1) จำนวน 6 เม็ด พบค่าการละลายของแต่ละเม็ดดังนี้:
68%, 72%, 66%, 70%, 65%, 75%
จากผลการทดสอบข้างต้น ข้อใดต่อไปนี้สรุปผลการประเมินตามเกณฑ์มาตรฐานของเภสัชตำรับได้ถูกต้อง</t>
        </is>
      </c>
      <c r="C459" s="100" t="inlineStr"/>
      <c r="D459" s="34" t="inlineStr">
        <is>
          <t>ผ่านเกณฑ์การทดสอบขั้นที่ 1 (Stage 1) เนื่องจากยาเม็ดทุกหน่วยละลายได้ไม่น้อยกว่า Q + 5% (&gt;= 65%)</t>
        </is>
      </c>
      <c r="E459" s="34" t="inlineStr">
        <is>
          <t>ไม่ผ่านเกณฑ์ขั้นที่ 1 เนื่องจากค่าเฉลี่ยการละลายต่ำกว่า 75%</t>
        </is>
      </c>
      <c r="F459" s="34" t="inlineStr">
        <is>
          <t>ต้องทำการทดสอบต่อในขั้นที่ 2 (Stage 2) อีก 6 เม็ดเนื่องจากมีบางเม็ดละลายได้น้อยกว่า 70%</t>
        </is>
      </c>
      <c r="G459" s="34" t="inlineStr">
        <is>
          <t>ไม่ผ่านเกณฑ์ขั้นที่ 1 เนื่องจากมีเม็ดยาที่มีค่าการละลายเท่ากับ 65% พอดี</t>
        </is>
      </c>
      <c r="H459" s="34" t="inlineStr">
        <is>
          <t>ต้องทำการทดสอบต่อในขั้นที่ 3 (Stage 3) อีก 12 เม็ดทันที</t>
        </is>
      </c>
      <c r="I459" s="100" t="n">
        <v>1</v>
      </c>
      <c r="J459" s="34" t="inlineStr">
        <is>
          <t>✅ คำตอบที่ถูกต้อง: ข้อ ก. ผ่านเกณฑ์การทดสอบขั้นที่ 1 (Stage 1) เนื่องจากยาเม็ดทุกหน่วยละลายได้ไม่น้อยกว่า Q + 5% (&gt;= 65%)
🎯 ทำไมข้อนี้ถึงถูก:
ตามเกณฑ์ USP &lt;711&gt; Dissolution สำหรับยาออกฤทธิ์ทันที (Immediate-release dosage forms):
- เกณฑ์ขั้นที่ 1 (Stage 1: n = 6 เม็ด): ยาแต่ละหน่วยต้องละลายได้ไม่น้อยกว่า Q + 5% (Each unit is not less than Q + 5%)
- ในข้อนี้ กำหนด Q = 60% ดังนั้น Q + 5% = 65%
ผลการทดสอบทั้ง 6 เม็ด ได้แก่ 68%, 72%, 66%, 70%, 65%, 75% ซึ่งทุกเม็ดมีค่าการละลาย มากกว่าหรือเท่ากับ 65% (เม็ดต่ำสุดคือ 65% ซึ่งผ่านเกณฑ์พอดี) ดังนั้น รุ่นการผลิตนี้จึง ผ่านเกณฑ์ยอมรับในขั้นที่ 1 (Pass Stage 1) โดยสมบูรณ์และไม่ต้องทดสอบต่อในขั้นที่ 2
🔍 ข้ออื่นผิดเพราะอะไร:
• ข้อ ข. ค. ง. และ จ. ผิดเนื่องจากแปลความหมายเกณฑ์ USP &lt;711&gt; Stage 1 ไม่ถูกต้อง</t>
        </is>
      </c>
      <c r="K459" s="100" t="inlineStr"/>
      <c r="L459" s="34" t="inlineStr">
        <is>
          <t>Solid Dosage Forms</t>
        </is>
      </c>
      <c r="M459" s="34" t="inlineStr">
        <is>
          <t>USP 711 Dissolution Acceptance Criteria (Stage 1)</t>
        </is>
      </c>
      <c r="N459" s="100" t="inlineStr">
        <is>
          <t>Product</t>
        </is>
      </c>
      <c r="O459" s="34" t="inlineStr">
        <is>
          <t>ข้อสอบจริง PLE-CC1 ปี 2566 Day 1 ข้อ 112 [CASE_2566_HCTZ_01]</t>
        </is>
      </c>
      <c r="P459" s="100" t="inlineStr">
        <is>
          <t>ข้อสอบจริง</t>
        </is>
      </c>
      <c r="Q459" s="100" t="inlineStr">
        <is>
          <t>2566 Day 1</t>
        </is>
      </c>
      <c r="R459" s="100" t="inlineStr">
        <is>
          <t>CASE_2566_HCTZ_01</t>
        </is>
      </c>
    </row>
    <row r="460">
      <c r="A460" s="178" t="n">
        <v>458</v>
      </c>
      <c r="B460" s="179" t="inlineStr">
        <is>
          <t>ผู้ป่วยชายไทยอายุ 30 ปี ได้รับการวินิจฉัยเป็นโรคพยาธิ และในโรงงานผลิตยามีการผลิตยาเม็ด Mebendazole chewable tablets ซึ่งเป็นสูตรตำรับที่มีสารดูดความชื้นและตัวยาไวต่อความชื้นในบรรยากาศ
เพื่อรักษาความคงตัวของยาเม็ดเคี้ยวสูตรตำรับนี้ให้ดีที่สุดตลอดอายุการเก็บรักษา ควรเลือกใช้บรรจุภัณฑ์ปฐมภูมิ (Primary packaging) ชนิดใด</t>
        </is>
      </c>
      <c r="C460" s="178" t="inlineStr"/>
      <c r="D460" s="179" t="inlineStr">
        <is>
          <t>แผงบลิสเตอร์แบบอะลูมิเนียมประกบอะลูมิเนียมทึบแสงทั้งสองด้าน (Aluminium-Aluminium / Alu-Alu blister pack)</t>
        </is>
      </c>
      <c r="E460" s="179" t="inlineStr">
        <is>
          <t>ขวดแก้วใสมีฝาเกลียวพร้อมซองดูดความชื้น (Silica gel)</t>
        </is>
      </c>
      <c r="F460" s="179" t="inlineStr">
        <is>
          <t>ขวดพลาสติกชนิดใสโปร่งแสง</t>
        </is>
      </c>
      <c r="G460" s="179" t="inlineStr">
        <is>
          <t>แผงบลิสเตอร์แบบพลาสติก PVC ใสด้านหนึ่ง และอะลูมิเนียมฟอยล์อีกด้านหนึ่ง</t>
        </is>
      </c>
      <c r="H460" s="179" t="inlineStr">
        <is>
          <t>ซองกระดาษเคลือบพลาสติกชนิดบาง</t>
        </is>
      </c>
      <c r="I460" s="178" t="n">
        <v>1</v>
      </c>
      <c r="J460" s="179" t="inlineStr">
        <is>
          <t>✅ คำตอบที่ถูกต้อง: ข้อ ก. แผงบลิสเตอร์แบบอะลูมิเนียมประกบอะลูมิเนียมทึบแสงทั้งสองด้าน (Aluminium-Aluminium / Alu-Alu blister pack)
🎯 ทำไมข้อนี้ถึงถูก:
บรรจุภัณฑ์ชนิด Aluminium-Aluminium (Alu-Alu) blister pack เป็นบรรจุภัณฑ์ที่มีคุณสมบัติเป็นเกราะป้องกันสมบูรณ์แบบ (Total barrier) ป้องกันการซึมผ่านของความชื้น ไอน้ำ ก๊าซออกซิเจน และแสงสว่างได้ 100% จึงเป็นมาตรฐานที่ดีที่สุดในการปกป้องเม็ดยาที่ไวต่อความชื้นสูง (Hygroscopic / Moisture-sensitive formulations) และป้องกันการสลายตัวจากแสงแดดได้ดีกว่าแผง PVC/Alu หรือขวดแก้วใส
🔍 ข้ออื่นผิดเพราะอะไร:
• ข้อ ข. และ ค. ผิดเพราะขวดแก้วใสหรือขวดพลาสติกใสไม่สามารถป้องกันแสงสว่างได้ และการเปิด-ปิดขวดบ่อยครั้งจะนำพาความชื้นจากอากาศภายนอกเข้าไปทำลายเม็ดยาในขวด
• ข้อ ง. ผิดเพราะแผ่นพลาสติก PVC มีอัตราการซึมผ่านของไอน้ำ (Water vapor transmission) สูงกว่าอะลูมิเนียมฟอยล์ และโปร่งแสง
• ข้อ จ. ผิดเพราะซองกระดาษไม่สามารถกันความชื้นได้เพียงพอ</t>
        </is>
      </c>
      <c r="K460" s="178" t="inlineStr"/>
      <c r="L460" s="179" t="inlineStr">
        <is>
          <t>Solid Dosage Forms</t>
        </is>
      </c>
      <c r="M460" s="179" t="inlineStr">
        <is>
          <t>Pharmaceutical Packaging &amp; Blister Pack Integrity</t>
        </is>
      </c>
      <c r="N460" s="178" t="inlineStr">
        <is>
          <t>Product</t>
        </is>
      </c>
      <c r="O460" s="179" t="inlineStr">
        <is>
          <t>ข้อสอบจริง PLE-CC1 ปี 2566 Day 2 ข้อ 33 [CASE_2566_TAPEWORM_01]</t>
        </is>
      </c>
      <c r="P460" s="178" t="inlineStr">
        <is>
          <t>ข้อสอบจริง</t>
        </is>
      </c>
      <c r="Q460" s="178" t="inlineStr">
        <is>
          <t>2566 Day 2</t>
        </is>
      </c>
      <c r="R460" s="178" t="inlineStr">
        <is>
          <t>CASE_2566_TAPEWORM_01</t>
        </is>
      </c>
    </row>
    <row r="461">
      <c r="A461" s="178" t="n">
        <v>459</v>
      </c>
      <c r="B461" s="179" t="inlineStr">
        <is>
          <t>สูตรตำรับยาเม็ดอมใต้ลิ้น Isosorbide Dinitrate (ISDN) ประกอบด้วย: Isosorbide dinitrate, Mannitol, Xylitol, Croscarmellose sodium, Strawberry flavor, Colloidal silicon dioxide และ Magnesium stearate
เนื่องจากสารช่วยในกลุ่มน้ำตาลแอลกอฮอล์ (Mannitol และ Xylitol) มีคุณสมบัติดูดความชื้นจากสิ่งแวดล้อมได้ง่าย หากควบคุมสภาวะความชื้นสัมพัทธ์ในห้องตอกยาไม่เหมาะสม ในกระบวนการตอกยาเม็ดมีโอกาสสูงที่จะเกิดปัญหาข้อบกพร่องของยาเม็ด (Tablet defect) ชนิดใดมากที่สุด</t>
        </is>
      </c>
      <c r="C461" s="178" t="inlineStr"/>
      <c r="D461" s="179" t="inlineStr">
        <is>
          <t>การติดสากตอกและการดึงผิวหน้าเม็ดยาหลุดติดสาก (Sticking and Picking)</t>
        </is>
      </c>
      <c r="E461" s="179" t="inlineStr">
        <is>
          <t>การแตกแยกชั้นของยาเม็ด (Lamination)</t>
        </is>
      </c>
      <c r="F461" s="179" t="inlineStr">
        <is>
          <t>การแตกหลุดของฝาครอบส่วนบนของเม็ดยา (Capping)</t>
        </is>
      </c>
      <c r="G461" s="179" t="inlineStr">
        <is>
          <t>ความแข็งของเม็ดยาสูงเกินไปจนไม่ละลาย</t>
        </is>
      </c>
      <c r="H461" s="179" t="inlineStr">
        <is>
          <t>สีของเม็ดยาด่างไม่สม่ำเสมอ (Mottling) จากการเสื่อมของสารแต่งกลิ่นรส</t>
        </is>
      </c>
      <c r="I461" s="178" t="n">
        <v>1</v>
      </c>
      <c r="J461" s="179" t="inlineStr">
        <is>
          <t>✅ คำตอบที่ถูกต้อง: ข้อ ก. การติดสากตอกและการดึงผิวหน้าเม็ดยาหลุดติดสาก (Sticking and Picking)
🎯 ทำไมข้อนี้ถึงถูก:
Mannitol และ Xylitol เป็นสารแต่งรสหวานกลุ่มน้ำตาลแอลกอฮอล์ที่มีคุณสมบัติดูดความชื้นได้ง่าย (Hygroscopic excipients) เมื่อแกรนูลมีความชื้นสูงเกินไปหรือได้รับความร้อนจากการเสียดสีระหว่างการตอกเม็ดยา ผงยาจะเกิดความเหนียวและเกาะติดกับผิวหน้าของสากตอก (Punch faces) ทำให้เกิดปัญหา การติดสาก (Sticking) และเมื่อถอนสากตอกขึ้น ผิวหน้าของเม็ดยาจะถูกดึงหลุดเป็นหลุมเว้าแหว่ง เรียกว่า การเกิดหลุมบนผิวเม็ดยา (Picking)
🔍 ข้ออื่นผิดเพราะอะไร:
• ข้อ ข. และ ค. Lamination และ Capping มักเกิดจากการกักเก็บอากาศ (Air entrapment) ภายในเม็ดยาขณะตอกด้วยความเร็วสูง หรือมีผงละเอียด (Fines) มากเกินไป หรือแกรนูลแห้งเกินไป
• ข้อ ง. ยาอมใต้ลิ้นต้องการให้ละลายเร็ว หากชื้นจะทำให้เม็ดยาเละนิ่มไม่ใช่แข็งเกินไป
• ข้อ จ. Mottling เกิดจากการกระจายตัวของสารแต่งสีไม่สม่ำเสมอ หรือการเคลื่อนย้ายของสีระหว่างการอบแห้ง</t>
        </is>
      </c>
      <c r="K461" s="178" t="inlineStr"/>
      <c r="L461" s="179" t="inlineStr">
        <is>
          <t>Solid Dosage Forms</t>
        </is>
      </c>
      <c r="M461" s="179" t="inlineStr">
        <is>
          <t>Tablet Manufacturing Defects (Sticking &amp; Picking)</t>
        </is>
      </c>
      <c r="N461" s="178" t="inlineStr">
        <is>
          <t>Product</t>
        </is>
      </c>
      <c r="O461" s="179" t="inlineStr">
        <is>
          <t>ข้อสอบจริง PLE-CC1 ปี 2566 Day 2 ข้อ 50 [CASE_2566_ANGINA_01]</t>
        </is>
      </c>
      <c r="P461" s="178" t="inlineStr">
        <is>
          <t>ข้อสอบจริง</t>
        </is>
      </c>
      <c r="Q461" s="178" t="inlineStr">
        <is>
          <t>2566 Day 2</t>
        </is>
      </c>
      <c r="R461" s="178" t="inlineStr">
        <is>
          <t>CASE_2566_ANGINA_01</t>
        </is>
      </c>
    </row>
    <row r="462">
      <c r="A462" s="178" t="n">
        <v>460</v>
      </c>
      <c r="B462" s="179" t="inlineStr">
        <is>
          <t>สูตรตำรับยาเม็ดเคลือบฟิล์ม Acyclovir Dispersible Film-coated Tablets ประกอบด้วย:
ตัวยาสำคัญ Acyclovir 200 mg และสารช่วยในแกนเม็ดยา ได้แก่ Colloidal silicon dioxide, Croscarmellose sodium, Magnesium stearate, Microcrystalline cellulose, Pregelatinized starch และ Sodium lauryl sulfate
ส่วนประกอบในชั้นเคลือบฟิล์ม (Film-coating formula) ประกอบด้วย: Hypromellose, Stearic acid, Polyethylene glycol (PEG) 400, Magnesium stearate, Riboflavin, FD&amp;C Blue #1 aluminum lake และ Carnauba wax
สารช่วยชนิดใดในสูตรตำรับนี้ทำหน้าที่เป็น พอลิเมอร์หลักในการก่อฟิล์มเคลือบผิวเม็ดยา (Primary film-forming polymer)</t>
        </is>
      </c>
      <c r="C462" s="178" t="inlineStr"/>
      <c r="D462" s="179" t="inlineStr">
        <is>
          <t>Microcrystalline cellulose</t>
        </is>
      </c>
      <c r="E462" s="179" t="inlineStr">
        <is>
          <t>Colloidal silicon dioxide</t>
        </is>
      </c>
      <c r="F462" s="179" t="inlineStr">
        <is>
          <t>Sodium carboxymethyl starch</t>
        </is>
      </c>
      <c r="G462" s="179" t="inlineStr">
        <is>
          <t>Hypromellose (Hydroxypropyl methylcellulose: HPMC)</t>
        </is>
      </c>
      <c r="H462" s="179" t="inlineStr">
        <is>
          <t>Polyethylene glycol (PEG) 400</t>
        </is>
      </c>
      <c r="I462" s="178" t="n">
        <v>4</v>
      </c>
      <c r="J462" s="179" t="inlineStr">
        <is>
          <t>✅ คำตอบที่ถูกต้อง: ข้อ ง. Hypromellose (Hydroxypropyl methylcellulose: HPMC)
🎯 ทำไมข้อนี้ถึงถูก:
Hypromellose (HPMC) เป็นพอลิเมอร์กึ่งสังเคราะห์อนุพันธ์ของเซลลูโลสที่ละลายน้ำได้ (Water-soluble cellulose ether) ซึ่งนิยมนำมาใช้เป็น พอลิเมอร์หลักในการก่อแผ่นฟิล์ม (Film-forming agent / Film former) ในกระบวนการเคลือบฟิล์มยาเม็ด (Film coating) เนื่องจากให้ฟิล์มที่มีความเหนียว ยืดหยุ่น ใส และละลายตัวได้อย่างรวดเร็วในกระเพาะอาหาร จึงไม่ขัดขวางการปลดปล่อยตัวยาสำคัญ
🔍 ข้ออื่นผิดเพราะอะไร:
• ข้อ ก. Microcrystalline cellulose (Avicel) ทำหน้าที่เป็น Direct compression binder / Diluent ในแกนเม็ดยา
• ข้อ ข. Colloidal silicon dioxide ทำหน้าที่เป็น Glidant เพิ่มการไหลของผงยา
• ข้อ ค. Sodium carboxymethyl starch ทำหน้าที่เป็น Superdisintegrant ช่วยการแตกตัว
• ข้อ จ. PEG 400 ทำหน้าที่เป็น Plasticizer (สารช่วยเพิ่มความยืดหยุ่นให้ฟิล์มไม่เปราะแตก) ไม่ใช่ตัวก่อฟิล์มหลัก</t>
        </is>
      </c>
      <c r="K462" s="178" t="inlineStr"/>
      <c r="L462" s="179" t="inlineStr">
        <is>
          <t>Solid Dosage Forms</t>
        </is>
      </c>
      <c r="M462" s="179" t="inlineStr">
        <is>
          <t>Tablet Film Coating &amp; Film-forming Polymers (HPMC)</t>
        </is>
      </c>
      <c r="N462" s="178" t="inlineStr">
        <is>
          <t>Product</t>
        </is>
      </c>
      <c r="O462" s="179" t="inlineStr">
        <is>
          <t>ข้อสอบจริง PLE-CC1 ปี 2566 Day 2 ข้อ 55 [CASE_2566_HERPES_01]</t>
        </is>
      </c>
      <c r="P462" s="178" t="inlineStr">
        <is>
          <t>ข้อสอบจริง</t>
        </is>
      </c>
      <c r="Q462" s="178" t="inlineStr">
        <is>
          <t>2566 Day 2</t>
        </is>
      </c>
      <c r="R462" s="178" t="inlineStr">
        <is>
          <t>CASE_2566_HERPES_01</t>
        </is>
      </c>
    </row>
    <row r="463">
      <c r="A463" s="178" t="n">
        <v>461</v>
      </c>
      <c r="B463" s="179" t="inlineStr">
        <is>
          <t>ในการพัฒนาสูตรตำรับยาแคปซูลแข็ง โดยใน 1 แคปซูลประกอบด้วย:
ตัวยาสำคัญ A ปริมาณ 150 mg มีค่า Tapped density เท่ากับ 1.5 g/mL, สารช่วย Corn starch 20 mg มีปริมาตร 0.1 mL, Colloidal silicon dioxide 5 mg มีปริมาตรน้อยมาก และ Lactose monohydrate 300 mg มีปริมาตร 0.3614 mL
จากข้อมูลปริมาตรรวมของผงยาในสูตรตำรับ ควรเลือกใช้ปลอกแคปซูลเจลาตินแข็ง (Hard gelatin capsule) ขนาดเบอร์ใดจึงจะเหมาะสมที่สุด</t>
        </is>
      </c>
      <c r="C463" s="178" t="inlineStr"/>
      <c r="D463" s="179" t="inlineStr">
        <is>
          <t>แคปซูลเบอร์ 00</t>
        </is>
      </c>
      <c r="E463" s="179" t="inlineStr">
        <is>
          <t>แคปซูลเบอร์ 0</t>
        </is>
      </c>
      <c r="F463" s="179" t="inlineStr">
        <is>
          <t>แคปซูลเบอร์ 1</t>
        </is>
      </c>
      <c r="G463" s="179" t="inlineStr">
        <is>
          <t>แคปซูลเบอร์ 2</t>
        </is>
      </c>
      <c r="H463" s="179" t="inlineStr">
        <is>
          <t>แคปซูลเบอร์ 3</t>
        </is>
      </c>
      <c r="I463" s="178" t="n">
        <v>2</v>
      </c>
      <c r="J463" s="179" t="inlineStr">
        <is>
          <t>✅ คำตอบที่ถูกต้อง: ข้อ ข. แคปซูลเบอร์ 0
🎯 ทำไมข้อนี้ถึงถูก:
การคำนวณปริมาตรรวมของผงยาต่อ 1 แคปซูล:
1) ปริมาตรของตัวยาสำคัญ A = มวล / Tapped density = 0.150 g / 1.5 g/mL = 0.100 mL
2) ปริมาตรของ Corn starch = 0.100 mL
3) ปริมาตรของ Lactose monohydrate = 0.3614 mL
4) ปริมาตรรวมของผงยา = 0.100 + 0.100 + 0.3614 = 0.5614 mL
เมื่อพิจารณาความจุของแคปซูลมาตรฐาน:
• เบอร์ 1 บรรจุได้ประมาณ 0.50 mL (ซึ่งน้อยกว่า 0.5614 mL จึงบรรจุไม่พอ)
• เบอร์ 0 บรรจุได้ประมาณ 0.68 mL (0.50 - 0.68 mL) จึงสามารถบรรจุผงยา 0.5614 mL ได้อย่างพอดีและเหมาะสมที่สุด
• เบอร์ 00 บรรจุได้ประมาณ 0.95 mL ซึ่งใหญ่เกินความจำเป็น
🔍 ข้ออื่นผิดเพราะอะไร:
• ข้อ ก. เบอร์ 00 ใหญ่เกินไป
• ข้อ ค., ง. และ จ. แคปซูลเบอร์ 1, 2 และ 3 มีปริมาตรความจุน้อยเกินไป ไม่สามารถบรรจุผงยา 0.5614 mL ได้</t>
        </is>
      </c>
      <c r="K463" s="178" t="inlineStr"/>
      <c r="L463" s="179" t="inlineStr">
        <is>
          <t>Solid Dosage Forms</t>
        </is>
      </c>
      <c r="M463" s="179" t="inlineStr">
        <is>
          <t>Hard Gelatin Capsule Sizing &amp; Powder Volume Calculation</t>
        </is>
      </c>
      <c r="N463" s="178" t="inlineStr">
        <is>
          <t>Product</t>
        </is>
      </c>
      <c r="O463" s="179" t="inlineStr">
        <is>
          <t>ข้อสอบจริง PLE-CC1 ปี 2566 Day 2 ข้อ 70 [CASE_2566_PHARYNGITIS_01]</t>
        </is>
      </c>
      <c r="P463" s="178" t="inlineStr">
        <is>
          <t>ข้อสอบจริง</t>
        </is>
      </c>
      <c r="Q463" s="178" t="inlineStr">
        <is>
          <t>2566 Day 2</t>
        </is>
      </c>
      <c r="R463" s="178" t="inlineStr">
        <is>
          <t>CASE_2566_PHARYNGITIS_01</t>
        </is>
      </c>
    </row>
    <row r="464">
      <c r="A464" s="178" t="n">
        <v>462</v>
      </c>
      <c r="B464" s="179" t="inlineStr">
        <is>
          <t>สูตรตำรับยาอมบรรเทาอาการเจ็บคอ (Throat lozenges) ประกอบด้วย:
Amylmetacresol 0.6 mg, 2,4-Dichlorobenzyl alcohol 1.2 mg และ Lidocaine hydrochloride 10 mg สารแต่งรสสตรอว์เบอร์รี, สารแต่งสี Pink Antho, Saccharin sodium, Tartaric acid, Isomalt และ Maltitol syrup
สารในข้อใดทำหน้าที่ออกฤทธิ์เป็นยาชาเฉพาะที่ (Local anesthetic) เพื่อช่วยบรรเทาอาการเจ็บปวดในลำคอได้อย่างรวดเร็วโดยตรง</t>
        </is>
      </c>
      <c r="C464" s="178" t="inlineStr"/>
      <c r="D464" s="179" t="inlineStr">
        <is>
          <t>Lidocaine hydrochloride</t>
        </is>
      </c>
      <c r="E464" s="179" t="inlineStr">
        <is>
          <t>Amylmetacresol</t>
        </is>
      </c>
      <c r="F464" s="179" t="inlineStr">
        <is>
          <t>2,4-Dichlorobenzyl alcohol</t>
        </is>
      </c>
      <c r="G464" s="179" t="inlineStr">
        <is>
          <t>Saccharin sodium</t>
        </is>
      </c>
      <c r="H464" s="179" t="inlineStr">
        <is>
          <t>Tartaric acid</t>
        </is>
      </c>
      <c r="I464" s="178" t="n">
        <v>1</v>
      </c>
      <c r="J464" s="179" t="inlineStr">
        <is>
          <t>✅ คำตอบที่ถูกต้อง: ข้อ ก. Lidocaine hydrochloride
🎯 ทำไมข้อนี้ถึงถูก:
Lidocaine hydrochloride เป็นยาชาเฉพาะที่กลุ่มเอไมด์ (Amide local anesthetic) ออกฤทธิ์ปิดกั้น Voltage-gated sodium channels ในเยื่อหุ้มเซลล์ประสาท ทำให้ยับยั้งการกำเนิดและการส่งกระแสประสาทความรู้สึกเจ็บปวดจากเยื่อบุลำคอ จึงช่วยระงับและบรรเทาอาการเจ็บคอ (Pain relief) ได้อย่างรวดเร็วและตรงจุด
🔍 ข้ออื่นผิดเพราะอะไร:
• ข้อ ข. และ ค. Amylmetacresol และ 2,4-Dichlorobenzyl alcohol ออกฤทธิ์เป็น สารฆ่าเชื้อและต้านจุลชีพเฉพาะที่ (Antiseptics) ช่วยลดปริมาณแบคทีเรียในช่องปากและลำคอ แต่ไม่ได้ออกฤทธิ์เป็นยาชา
• ข้อ ง. Saccharin sodium เป็นสารให้ความหวานสังเคราะห์
• ข้อ จ. Tartaric acid เป็นสารปรับรสเปรี้ยวเพื่อกระตุ้นการหลั่งน้ำลาย</t>
        </is>
      </c>
      <c r="K464" s="178" t="inlineStr"/>
      <c r="L464" s="179" t="inlineStr">
        <is>
          <t>Solid Dosage Forms</t>
        </is>
      </c>
      <c r="M464" s="179" t="inlineStr">
        <is>
          <t>Lozenges Formulation &amp; Local Anesthetics for Sore Throat</t>
        </is>
      </c>
      <c r="N464" s="178" t="inlineStr">
        <is>
          <t>Product</t>
        </is>
      </c>
      <c r="O464" s="179" t="inlineStr">
        <is>
          <t>ข้อสอบจริง PLE-CC1 ปี 2566 Day 2 ข้อ 72 [CASE_2566_PHARYNGITIS_01]</t>
        </is>
      </c>
      <c r="P464" s="178" t="inlineStr">
        <is>
          <t>ข้อสอบจริง</t>
        </is>
      </c>
      <c r="Q464" s="178" t="inlineStr">
        <is>
          <t>2566 Day 2</t>
        </is>
      </c>
      <c r="R464" s="178" t="inlineStr">
        <is>
          <t>CASE_2566_PHARYNGITIS_01</t>
        </is>
      </c>
    </row>
    <row r="465">
      <c r="A465" s="178" t="n">
        <v>463</v>
      </c>
      <c r="B465" s="179" t="inlineStr">
        <is>
          <t>ในกระบวนการผสมผงยาแห้ง (Dry powder mixing) สำหรับผลิตภัณฑ์ยาที่มีปริมาณตัวยาสำคัญน้อย (Low-dose drug) และตัวยาสำคัญมีคุณสมบัติไม่ทนต่อความร้อนและการเสียดสีเชิงกล
ควรเลือกใช้เครื่องมือผสมผงยาชนิดใดที่มีการผสมอย่างนุ่มนวล (Gentle blending) โดยไม่ก่อให้เกิดความร้อนสูงในระหว่างการทำงาน</t>
        </is>
      </c>
      <c r="C465" s="178" t="inlineStr"/>
      <c r="D465" s="179" t="inlineStr">
        <is>
          <t>High-shear mixer granulator</t>
        </is>
      </c>
      <c r="E465" s="179" t="inlineStr">
        <is>
          <t>Cubic mixer (Tumbling mixer)</t>
        </is>
      </c>
      <c r="F465" s="179" t="inlineStr">
        <is>
          <t>Fluid bed granulator</t>
        </is>
      </c>
      <c r="G465" s="179" t="inlineStr">
        <is>
          <t>Colloid mill</t>
        </is>
      </c>
      <c r="H465" s="179" t="inlineStr">
        <is>
          <t>High-pressure homogenizer</t>
        </is>
      </c>
      <c r="I465" s="178" t="n">
        <v>2</v>
      </c>
      <c r="J465" s="179" t="inlineStr">
        <is>
          <t>✅ คำตอบที่ถูกต้อง: ข้อ ข. Cubic mixer (Tumbling mixer)
🎯 ทำไมข้อนี้ถึงถูก:
เครื่องผสมแบบหมุนเหวี่ยงกลิ้งตัว (Tumbling mixers เช่น Cubic mixer, V-blender, Double-cone blender) อาศัยแรงโน้มถ่วงและการกลิ้งตกลงมาของอนุภาคผงยา (Diffusive mixing) จึงเป็นการผสมที่ นุ่มนวลมาก (Gentle mixing) ไม่สร้างแรงเฉือนสูง ไม่ทำให้เกิดความร้อนสะสม และไม่ทำลายอนุภาคของผงยา เหมาะอย่างยิ่งสำหรับตัวยาที่ไม่ทนความร้อน (Heat-sensitive materials) และต้องการความสม่ำเสมอของตัวยา
🔍 ข้ออื่นผิดเพราะอะไร:
• ข้อ ก. High-shear mixer มีใบพัดกวนความเร็วสูง ทำให้เกิดแรงเฉือนและความร้อนสะสมสูง
• ข้อ ค. Fluid bed ใช้ลมร้อนในการเป่าอนุภาคยา จึงไม่เหมาะกับสารที่ไม่ทนความร้อน
• ข้อ ง. และ จ. Colloid mill และ Homogenizer ใช้สำหรับบดลดขนาดอนุภาคของของเหลวและอิมัลชัน ทำให้เกิดความร้อนสูง</t>
        </is>
      </c>
      <c r="K465" s="178" t="inlineStr"/>
      <c r="L465" s="179" t="inlineStr">
        <is>
          <t>Solid Dosage Forms</t>
        </is>
      </c>
      <c r="M465" s="179" t="inlineStr">
        <is>
          <t>Powder Blending Equipment &amp; Tumbling Mixers</t>
        </is>
      </c>
      <c r="N465" s="178" t="inlineStr">
        <is>
          <t>Product</t>
        </is>
      </c>
      <c r="O465" s="179" t="inlineStr">
        <is>
          <t>ข้อสอบจริง PLE-CC1 ปี 2566 Day 2 ข้อ 74 [CASE_2566_PHARYNGITIS_01]</t>
        </is>
      </c>
      <c r="P465" s="178" t="inlineStr">
        <is>
          <t>ข้อสอบจริง</t>
        </is>
      </c>
      <c r="Q465" s="178" t="inlineStr">
        <is>
          <t>2566 Day 2</t>
        </is>
      </c>
      <c r="R465" s="178" t="inlineStr">
        <is>
          <t>CASE_2566_PHARYNGITIS_01</t>
        </is>
      </c>
    </row>
    <row r="466">
      <c r="A466" s="178" t="n">
        <v>464</v>
      </c>
      <c r="B466" s="179" t="inlineStr">
        <is>
          <t>ตามข้อกำหนดในเภสัชตำรับ (USP Monograph) สำหรับยาเม็ด Methotrexate Tablets (ขนาด 2.5 mg ต่อเม็ด)
หัวข้อการทดสอบควบคุมคุณภาพในข้อใด ที่ 'ไม่ต้อง' ทำการทดสอบสำหรับยาเม็ดนี้</t>
        </is>
      </c>
      <c r="C466" s="178" t="inlineStr"/>
      <c r="D466" s="179" t="inlineStr">
        <is>
          <t>การทดสอบการละลายของตัวยา (Dissolution test)</t>
        </is>
      </c>
      <c r="E466" s="179" t="inlineStr">
        <is>
          <t>การทดสอบเอกลักษณ์ของตัวยาสำคัญ (Identification test)</t>
        </is>
      </c>
      <c r="F466" s="179" t="inlineStr">
        <is>
          <t>การหาปริมาณตัวยาสำคัญ (Assay of Methotrexate)</t>
        </is>
      </c>
      <c r="G466" s="179" t="inlineStr">
        <is>
          <t>การทดสอบความแปรปรวนของน้ำหนักยาเม็ด (Weight variation test)</t>
        </is>
      </c>
      <c r="H466" s="179" t="inlineStr">
        <is>
          <t>การทดสอบความสม่ำเสมอของปริมาณตัวยาสำคัญ (Content uniformity test)</t>
        </is>
      </c>
      <c r="I466" s="178" t="n">
        <v>4</v>
      </c>
      <c r="J466" s="179" t="inlineStr">
        <is>
          <t>✅ คำตอบที่ถูกต้อง: ข้อ ง. การทดสอบความแปรปรวนของน้ำหนักยาเม็ด (Weight variation test)
🎯 ทำไมข้อนี้ถึงถูก:
ตามเกณฑ์ USP &lt;905&gt; Uniformity of Dosage Units ยาเม็ด Methotrexate Tablets มีขนาดความแรงเพียง 2.5 mg ต่อเม็ด ซึ่งเข้าเกณฑ์ตัวยาสำคัญน้อยกว่า 25 mg และคิดเป็นสัดส่วนน้อยกว่า 25% ของน้ำหนักเม็ดยา เภสัชตำรับจึง บังคับให้ทดสอบความสม่ำเสมอของตัวยาด้วยวิธี Content Uniformity (CU) เท่านั้น และ ได้รับการยกเว้นไม่ต้องทดสอบ Weight variation (WV) เนื่องจากน้ำหนักเม็ดยาที่เท่ากันไม่ได้สะท้อนความสม่ำเสมอของตัวยาขนาดต่ำ
🔍 ข้ออื่นผิดเพราะอะไร:
• ข้อ ก., ข., ค. และ จ. ล้วนเป็นหัวข้อทดสอบมาตรฐานที่ระบุไว้ใน USP Monograph ของ Methotrexate Tablets ทั้งสิ้น</t>
        </is>
      </c>
      <c r="K466" s="178" t="inlineStr"/>
      <c r="L466" s="179" t="inlineStr">
        <is>
          <t>Solid Dosage Forms</t>
        </is>
      </c>
      <c r="M466" s="179" t="inlineStr">
        <is>
          <t>USP Tablet Monograph &amp; Content Uniformity Exemption Rules</t>
        </is>
      </c>
      <c r="N466" s="178" t="inlineStr">
        <is>
          <t>Product</t>
        </is>
      </c>
      <c r="O466" s="179" t="inlineStr">
        <is>
          <t>ข้อสอบจริง PLE-CC1 ปี 2566 Day 2 ข้อ 91 [CASE_2566_RA_01]</t>
        </is>
      </c>
      <c r="P466" s="178" t="inlineStr">
        <is>
          <t>ข้อสอบจริง</t>
        </is>
      </c>
      <c r="Q466" s="178" t="inlineStr">
        <is>
          <t>2566 Day 2</t>
        </is>
      </c>
      <c r="R466" s="178" t="inlineStr">
        <is>
          <t>CASE_2566_RA_01</t>
        </is>
      </c>
    </row>
    <row r="467">
      <c r="A467" s="178" t="n">
        <v>465</v>
      </c>
      <c r="B467" s="179" t="inlineStr">
        <is>
          <t>ยาเม็ด Methotrexate 2.5 mg เป็นยาที่มีช่วงการรักษาแคบ (Narrow Therapeutic Index: NTI) และมีปริมาณตัวยาสำคัญในเม็ดยาต่ำมาก (Potent low-dose drug)
ในกระบวนการผลิตระดับอุตสาหกรรม วิธีการเตรียมแกรนูลข้อใดมีความเหมาะสมสูงสุดในการป้องกันการแยกตัวของผงยา (Demixing / Segregation) และทำให้เกิดความสม่ำเสมอของตัวยาสำคัญในเม็ดยา (Content uniformity) สูงที่สุด</t>
        </is>
      </c>
      <c r="C467" s="178" t="inlineStr"/>
      <c r="D467" s="179" t="inlineStr">
        <is>
          <t>การตอกเม็ดโดยตรงโดยไม่ผ่านการทำแกรนูล (Direct compression)</t>
        </is>
      </c>
      <c r="E467" s="179" t="inlineStr">
        <is>
          <t>การทำแกรนูลแบบแห้งด้วยเครื่อง Roller compactor (Dry granulation)</t>
        </is>
      </c>
      <c r="F467" s="179" t="inlineStr">
        <is>
          <t>การทำแกรนูลแบบเปียก (Wet granulation)</t>
        </is>
      </c>
      <c r="G467" s="179" t="inlineStr">
        <is>
          <t>การทำ Double slugging</t>
        </is>
      </c>
      <c r="H467" s="179" t="inlineStr">
        <is>
          <t>การผสมผงแห้งแบบ Simple blending</t>
        </is>
      </c>
      <c r="I467" s="178" t="n">
        <v>3</v>
      </c>
      <c r="J467" s="179" t="inlineStr">
        <is>
          <t>✅ คำตอบที่ถูกต้อง: ข้อ ค. การทำแกรนูลแบบเปียก (Wet granulation)
🎯 ทำไมข้อนี้ถึงถูก:
สำหรับยาที่มีปริมาณตัวยาสำคัญต่ำมาก (Low-dose potent drugs เช่น Methotrexate 2.5 mg, Digoxin, Warfarin) ปัญหาสำคัญที่สุดคือการกระจายตัวของตัวยาไม่สม่ำเสมอและการแยกชั้นของผงยา (Segregation/Demixing) ในระหว่างการตอกเม็ด การเลือกใช้วิธี Wet granulation โดยการละลายหรือกระจายตัวยาในของเหลวยึดเกาะ (Binder solution) แล้วนำไปแกรนูลร่วมกับสารช่วย จะช่วยตรึงอนุภาคยาให้ยึดติดแน่นและกระจายตัวอยู่อย่างสม่ำเสมอในทุกๆ เม็ดแกรนูล ส่งผลให้ได้เม็ดยาที่ผ่านเกณฑ์ Content Uniformity สูงสุดและลดความเสี่ยงต่อการเกิดพิษจากยา NTI
🔍 ข้ออื่นผิดเพราะอะไร:
• ข้อ ก. Direct compression เสี่ยงต่อการเกิด Particle segregation และผงยาแยกชั้นได้ง่ายเมื่อตัวยาเป็น Low-dose
• ข้อ ข. และ ง. Dry granulation และ Slugging เหมาะสำหรับยาที่ไม่ทนความชื้น แต่การกระจายตัวของตัวยาปริมาณน้อยยังสู้ Wet granulation ไม่ได้
• ข้อ จ. Simple blending ไม่สามารถป้องกันการแยกชั้นในฮอปเปอร์ได้</t>
        </is>
      </c>
      <c r="K467" s="178" t="inlineStr"/>
      <c r="L467" s="179" t="inlineStr">
        <is>
          <t>Solid Dosage Forms</t>
        </is>
      </c>
      <c r="M467" s="179" t="inlineStr">
        <is>
          <t>Granulation Methods &amp; Content Uniformity for Potent Low-dose Drugs</t>
        </is>
      </c>
      <c r="N467" s="178" t="inlineStr">
        <is>
          <t>Product</t>
        </is>
      </c>
      <c r="O467" s="179" t="inlineStr">
        <is>
          <t>ข้อสอบจริง PLE-CC1 ปี 2566 Day 2 ข้อ 94 [CASE_2566_RA_01]</t>
        </is>
      </c>
      <c r="P467" s="178" t="inlineStr">
        <is>
          <t>ข้อสอบจริง</t>
        </is>
      </c>
      <c r="Q467" s="178" t="inlineStr">
        <is>
          <t>2566 Day 2</t>
        </is>
      </c>
      <c r="R467" s="178" t="inlineStr">
        <is>
          <t>CASE_2566_RA_01</t>
        </is>
      </c>
    </row>
    <row r="468">
      <c r="A468" s="178" t="n">
        <v>466</v>
      </c>
      <c r="B468" s="179" t="inlineStr">
        <is>
          <t>กำหนดข้อมูลผลิตภัณฑ์ยาสำเร็จรูป 2 รายการ ดังต่อไปนี้:
1) Omeprazole delayed-release capsules ขนาด 20 mg ต่อแคปซูล
2) Domperidone tablets ขนาด 10 mg ต่อเม็ด
ตามเกณฑ์เภสัชตำรับสากล (USP &lt;905&gt; Uniformity of Dosage Units) ผลิตภัณฑ์ยาทั้งสองรายการนี้ต้องควบคุมคุณภาพความสม่ำเสมอของหน่วยยาด้วยวิธีใด</t>
        </is>
      </c>
      <c r="C468" s="178" t="inlineStr"/>
      <c r="D468" s="179" t="inlineStr">
        <is>
          <t>Omeprazole ทดสอบด้วย Weight Variation และ Domperidone ทดสอบด้วย Content Uniformity</t>
        </is>
      </c>
      <c r="E468" s="179" t="inlineStr">
        <is>
          <t>Omeprazole ทดสอบด้วย Content Uniformity และ Domperidone ทดสอบด้วย Weight Variation</t>
        </is>
      </c>
      <c r="F468" s="179" t="inlineStr">
        <is>
          <t>ทั้ง Omeprazole 20 mg และ Domperidone 10 mg ต้องทดสอบด้วยวิธี Content Uniformity (CU)</t>
        </is>
      </c>
      <c r="G468" s="179" t="inlineStr">
        <is>
          <t>ทั้ง Omeprazole 20 mg และ Domperidone 10 mg สามารถทดสอบด้วยวิธี Weight Variation (WV) ได้ทั้งคู่</t>
        </is>
      </c>
      <c r="H468" s="179" t="inlineStr">
        <is>
          <t>Omeprazole ไม่ต้องทดสอบความสม่ำเสมอเนื่องจากเป็น Pellets</t>
        </is>
      </c>
      <c r="I468" s="178" t="n">
        <v>3</v>
      </c>
      <c r="J468" s="179" t="inlineStr">
        <is>
          <t>✅ คำตอบที่ถูกต้อง: ข้อ ค. ทั้ง Omeprazole 20 mg และ Domperidone 10 mg ต้องทดสอบด้วยวิธี Content Uniformity (CU)
🎯 ทำไมข้อนี้ถึงถูก:
ตามเกณฑ์มาตรฐาน USP &lt;905&gt; Uniformity of Dosage Units กำหนดว่า:
ผลิตภัณฑ์ยาในรูปแบบของแข็ง (Solid dosage forms เช่น ยาเม็ดและแคปซูล) ที่มีปริมาณตัวยาสำคัญ น้อยกว่า 25 mg หรือคิดเป็นสัดส่วน น้อยกว่า 25% ของน้ำหนักหน่วยยารวม จะต้องทดสอบด้วยวิธี Content Uniformity (CU) เท่านั้น (ไม่อนุญาตให้ใช้ Weight Variation)
เมื่อพิจารณายาทั้งสองชนิด:
• Omeprazole มีขนาด 20 mg (&lt; 25 mg)
• Domperidone มีขนาด 10 mg (&lt; 25 mg)
ดังนั้น ผลิตภัณฑ์ยาทั้งสองรายการจึงต้องควบคุมคุณภาพด้วยวิธี Content Uniformity (CU) ทั้งคู่
🔍 ข้ออื่นผิดเพราะอะไร:
• ข้อ ก., ข., ง. และ จ. ผิดเพราะไม่ตรงตามเกณฑ์ขนาดตัวยาต่ำกว่า 25 mg ของ USP &lt;905&gt;</t>
        </is>
      </c>
      <c r="K468" s="178" t="inlineStr"/>
      <c r="L468" s="179" t="inlineStr">
        <is>
          <t>Solid Dosage Forms</t>
        </is>
      </c>
      <c r="M468" s="179" t="inlineStr">
        <is>
          <t>USP Uniformity of Dosage Units (Content Uniformity vs Weight Variation)</t>
        </is>
      </c>
      <c r="N468" s="178" t="inlineStr">
        <is>
          <t>Product</t>
        </is>
      </c>
      <c r="O468" s="179" t="inlineStr">
        <is>
          <t>ข้อสอบจริง PLE-CC1 ปี 2566 Day 2 ข้อ 95 [CASE_2566_RA_01]</t>
        </is>
      </c>
      <c r="P468" s="178" t="inlineStr">
        <is>
          <t>ข้อสอบจริง</t>
        </is>
      </c>
      <c r="Q468" s="178" t="inlineStr">
        <is>
          <t>2566 Day 2</t>
        </is>
      </c>
      <c r="R468" s="178" t="inlineStr">
        <is>
          <t>CASE_2566_RA_01</t>
        </is>
      </c>
    </row>
    <row r="469">
      <c r="A469" s="178" t="n">
        <v>467</v>
      </c>
      <c r="B469" s="179" t="inlineStr">
        <is>
          <t>จากสูตรตำรับยาเม็ดสอดช่องคลอด Clotrimazole Vaginal Tablets 500 mg ที่ประกอบด้วยสารช่วยต่างๆ ได้แก่:
Lactic acid, Calcium lactate, Crospovidone, Lactose, Microcrystalline cellulose, Colloidal silica และ Magnesium stearate
ข้อใดระบุหน้าที่ของสารช่วยในสูตรตำรับยาเม็ดสอดช่องคลอดนี้ได้อย่างถูกต้อง</t>
        </is>
      </c>
      <c r="C469" s="178" t="inlineStr"/>
      <c r="D469" s="179" t="inlineStr">
        <is>
          <t>Colloidal silica ทำหน้าที่เป็นสารหล่อลื่นสากตอก (Lubricant)</t>
        </is>
      </c>
      <c r="E469" s="179" t="inlineStr">
        <is>
          <t>Magnesium stearate ทำหน้าที่เป็นสารเพิ่มการไหลของผงยา (Glidant)</t>
        </is>
      </c>
      <c r="F469" s="179" t="inlineStr">
        <is>
          <t>Crospovidone ทำหน้าที่เป็นสารช่วยแตกตัวเร็วพิเศษ (Superdisintegrant)</t>
        </is>
      </c>
      <c r="G469" s="179" t="inlineStr">
        <is>
          <t>Lactose monohydrate ทำหน้าที่เป็นสารแต่งรสหวาน (Sweetening agent)</t>
        </is>
      </c>
      <c r="H469" s="179" t="inlineStr">
        <is>
          <t>Lactic acid ทำหน้าที่เป็นสารเคลือบฟิล์มป้องกันความชื้น (Film coating agent)</t>
        </is>
      </c>
      <c r="I469" s="178" t="n">
        <v>3</v>
      </c>
      <c r="J469" s="179" t="inlineStr">
        <is>
          <t>✅ คำตอบที่ถูกต้อง: ข้อ ค. Crospovidone ทำหน้าที่เป็นสารช่วยแตกตัวเร็วพิเศษ (Superdisintegrant)
🎯 ทำไมข้อนี้ถึงถูก:
ยาเม็ดสอดช่องคลอด (Vaginal tablets) ต้องอาศัยของเหลวปริมาณน้อยในช่องคลอดในการแตกตัว ดังนั้นจึงจำเป็นต้องใส่ สารช่วยแตกตัวเร็วพิเศษ (Superdisintegrant) เช่น Crospovidone (Cross-linked PVP) หรือ Croscarmellose sodium ซึ่งจะออกฤทธิ์ดูดซับของเหลวผ่านแรงดึงดูดแบบ Capillary action และพองตัวอย่างรวดเร็วโดยไม่เกิดเจลหนืด ทำให้ยาเม็ดแตกตัวและปลดปล่อยตัวยา Clotrimazole กระจายตัวทั่วเยื่อบุช่องคลอดได้ทันที
🔍 ข้ออื่นผิดเพราะอะไร:
• ข้อ ก. Colloidal silica ทำหน้าที่เป็น Glidant (สารช่วยการไหล)
• ข้อ ข. Magnesium stearate ทำหน้าที่เป็น Lubricant (สารหล่อลื่นป้องกันการติดสาก)
• ข้อ ง. Lactose ในยาเม็ดสอดช่องคลอดทำหน้าที่เป็น Diluent/Filler และเป็นแหล่งอาหารให้เชื้อจุลินทรีย์ประจำถิ่น Lactobacillus ไม่ใช่สารแต่งรสหวาน
• ข้อ จ. Lactic acid และ Calcium lactate ทำหน้าที่เป็น Buffer ปรับสภาวะความเป็นกรดอ่อน (pH ~4.5) ให้เหมาะสมกับช่องคลอด</t>
        </is>
      </c>
      <c r="K469" s="178" t="inlineStr"/>
      <c r="L469" s="179" t="inlineStr">
        <is>
          <t>Solid Dosage Forms</t>
        </is>
      </c>
      <c r="M469" s="179" t="inlineStr">
        <is>
          <t>Vaginal Tablet Excipients &amp; Superdisintegrant Functions</t>
        </is>
      </c>
      <c r="N469" s="178" t="inlineStr">
        <is>
          <t>Product</t>
        </is>
      </c>
      <c r="O469" s="179" t="inlineStr">
        <is>
          <t>ข้อสอบจริง PLE-CC1 ปี 2566 Day 2 ข้อ 102 [CASE_2566_TRICHOMONAS_01]</t>
        </is>
      </c>
      <c r="P469" s="178" t="inlineStr">
        <is>
          <t>ข้อสอบจริง</t>
        </is>
      </c>
      <c r="Q469" s="178" t="inlineStr">
        <is>
          <t>2566 Day 2</t>
        </is>
      </c>
      <c r="R469" s="178" t="inlineStr">
        <is>
          <t>CASE_2566_TRICHOMONAS_01</t>
        </is>
      </c>
    </row>
    <row r="470">
      <c r="A470" s="178" t="n">
        <v>468</v>
      </c>
      <c r="B470" s="179" t="inlineStr">
        <is>
          <t>ตามข้อกำหนดในเภสัชตำรับสากล (USP Monograph) สำหรับผลิตภัณฑ์ยาเม็ดสำเร็จรูป Simvastatin Tablets
หัวข้อการทดสอบควบคุมคุณภาพตามมาตรฐานเภสัชตำรับข้อใด ที่ระบุเป็นข้อกำหนดมาตรฐานในการประเมินความสม่ำเสมอของหน่วยยา</t>
        </is>
      </c>
      <c r="C470" s="178" t="inlineStr"/>
      <c r="D470" s="179" t="inlineStr">
        <is>
          <t>Tablet Hardness</t>
        </is>
      </c>
      <c r="E470" s="179" t="inlineStr">
        <is>
          <t>Tablet Friability</t>
        </is>
      </c>
      <c r="F470" s="179" t="inlineStr">
        <is>
          <t>Loss on Drying</t>
        </is>
      </c>
      <c r="G470" s="179" t="inlineStr">
        <is>
          <t>Uniformity of Dosage Units</t>
        </is>
      </c>
      <c r="H470" s="179" t="inlineStr">
        <is>
          <t>Residue on Ignition</t>
        </is>
      </c>
      <c r="I470" s="178" t="n">
        <v>4</v>
      </c>
      <c r="J470" s="179" t="inlineStr">
        <is>
          <t>✅ คำตอบที่ถูกต้อง: ข้อ ง. Uniformity of Dosage Units
🎯 ทำไมข้อนี้ถึงถูก:
ตามข้อกำหนดมาตรฐานสากลใน USP Monograph ของยาเม็ดสำเร็จรูป Simvastatin Tablets หัวข้อการทดสอบควบคุมคุณภาพที่เป็นข้อกำหนดทางเภสัชตำรับ (Compendial standard tests) ได้แก่ Identification, Dissolution, Uniformity of Dosage Units (ทดสอบตาม USP &lt;905&gt;) และ Assay ส่วนการทดสอบความแข็ง (Hardness) และความกร่อน (Friability) เป็นการควบคุมคุณภาพภายในกระบวนการผลิต (In-process control) ซึ่งไม่ได้ระบุเป็นเกณฑ์ปล่อยผ่านผลิตภัณฑ์สำเร็จรูปใน Monograph
🔍 ข้ออื่นผิดเพราะอะไร:
• ข้อ ก. และ ข. Hardness และ Friability เป็น In-process testing
• ข้อ ค. Loss on drying มักใช้กับวัตถุดิบหรือยาที่ดูดความชื้น
• ข้อ จ. Residue on ignition เป็นการตรวจหาเถ้าอนินทรีย์ในวัตถุดิบตัวยาบริสุทธิ์ ไม่ใช่ยาเม็ดสำเร็จรูป</t>
        </is>
      </c>
      <c r="K470" s="178" t="inlineStr"/>
      <c r="L470" s="179" t="inlineStr">
        <is>
          <t>Solid Dosage Forms</t>
        </is>
      </c>
      <c r="M470" s="179" t="inlineStr">
        <is>
          <t>USP Tablet Compendial Standards &amp; Uniformity of Dosage Units</t>
        </is>
      </c>
      <c r="N470" s="178" t="inlineStr">
        <is>
          <t>Product</t>
        </is>
      </c>
      <c r="O470" s="179" t="inlineStr">
        <is>
          <t>ข้อสอบจริง PLE-CC1 ปี 2566 Day 2 ข้อ 119 [CASE_2566_PHARM_PRACTICE_01]</t>
        </is>
      </c>
      <c r="P470" s="178" t="inlineStr">
        <is>
          <t>ข้อสอบจริง</t>
        </is>
      </c>
      <c r="Q470" s="178" t="inlineStr">
        <is>
          <t>2566 Day 2</t>
        </is>
      </c>
      <c r="R470" s="178" t="inlineStr">
        <is>
          <t>CASE_2566_PHARM_PRACTICE_01</t>
        </is>
      </c>
    </row>
  </sheetData>
  <mergeCells count="1">
    <mergeCell ref="A1:F1"/>
  </mergeCells>
  <pageMargins left="0.75" right="0.75" top="1" bottom="1" header="0.5" footer="0.5"/>
</worksheet>
</file>

<file path=xl/worksheets/sheet27.xml><?xml version="1.0" encoding="utf-8"?>
<worksheet xmlns="http://schemas.openxmlformats.org/spreadsheetml/2006/main">
  <sheetPr>
    <outlinePr summaryBelow="0" summaryRight="0"/>
    <pageSetUpPr/>
  </sheetPr>
  <dimension ref="A1:R342"/>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Liquid &amp; Semisolids</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1</v>
      </c>
      <c r="B3" s="166" t="inlineStr">
        <is>
          <t>แพทย์์สั่งยา : Ferrous sulphate syrup (25mg/5mL) PO BID PC (ใช้ตอบข้อ 52-54)
ส่วนประกอบใน Multivitamin syrup ในข้อใด มีอันตรกิริยากับยา Ferrous sulphate syrup</t>
        </is>
      </c>
      <c r="C3" s="166" t="inlineStr"/>
      <c r="D3" s="166" t="inlineStr">
        <is>
          <t>Lysine</t>
        </is>
      </c>
      <c r="E3" s="166" t="inlineStr">
        <is>
          <t>Nicotinamide</t>
        </is>
      </c>
      <c r="F3" s="166" t="inlineStr">
        <is>
          <t>D-panthenol</t>
        </is>
      </c>
      <c r="G3" s="166" t="inlineStr">
        <is>
          <t>Vitamin D</t>
        </is>
      </c>
      <c r="H3" s="166" t="inlineStr">
        <is>
          <t>Calcium</t>
        </is>
      </c>
      <c r="I3" s="167" t="inlineStr">
        <is>
          <t>5</t>
        </is>
      </c>
      <c r="J3" s="166" t="inlineStr">
        <is>
          <t>✅ คำตอบที่ถูกต้อง: ข้อ จ. Calcium
💡 Background:
ธาตุเหล็กในรูป Ferrous sulfate (Fe2+) มีคุณสมบัติเกิดปฏิกิริยากับไอออนบวกหลายประจุ (Multivalent cations) เช่น แคลเซียม (Ca2+), แมกนีเซียม (Mg2+) และอะลูมิเนียม (Al3+) เกิดเป็นสารประกอบเชิงซ้อนที่ไม่ละลายน้ำ ขัดขวางการดูดซึมธาตุเหล็ก
🎯 ทำไมข้อนี้ถึงถูก:
Calcium ในวิตามินรวมหรือผลิตภัณฑ์เสริมอาหารจะแย่งจับหรือเกิด Chelation/Complexation กับ Ferrous sulfate ในทางเดินอาหาร ทำให้การดูดซึมธาตุเหล็กลดลงอย่างมีนัยสำคัญ จึงต้องหลีกเลี่ยงการรับประทานพร้อมกัน โดยควรเว้นระยะห่างอย่างน้อย 2 ชั่วโมง
🔍 ข้ออื่นผิดเพราะอะไร:
• ข้อ ก. (Lysine): เป็นกรดอะมิโน ไม่เกิดอันตรกิริยาขัดขวางการดูดซึมธาตุเหล็ก
• ข้อ ข. (Nicotinamide): วิตามินบี 3 ไม่รบกวนการดูดซึมธาตุเหล็ก
• ข้อ ค. (D-panthenol): โปรวิตามินบี 5 ไม่รบกวนการดูดซึมธาตุเหล็ก
• ข้อ ง. (Vitamin D): ช่วยเพิ่มการดูดซึมแคลเซียมและฟอสฟอรัส ไม่ได้ขัดขวางการดูดซึมธาตุเหล็กโดยตรง
📖 Guideline อ้างอิง:
Drug Information Handbook &amp; แนวทางการรักษาภาวะโลหิตจางจากการขาดธาตุเหล็ก (สมาคมโลหิตวิทยาแห่งประเทศไทย)
📌 จุดจำก่อนสอบ:
Ferrous sulfate ตีกับ Multivalent cations (Calcium, Antacids, นม) และ Tetracyclines/Fluoroquinolones ต้องกินห่างกันอย่างน้อย 2 ชั่วโมง</t>
        </is>
      </c>
      <c r="K3" s="166" t="inlineStr"/>
      <c r="L3" s="166" t="inlineStr">
        <is>
          <t>Liquid &amp; Semisolids</t>
        </is>
      </c>
      <c r="M3" s="166" t="inlineStr">
        <is>
          <t>Solutions, Syrups &amp; Elixirs</t>
        </is>
      </c>
      <c r="N3" s="165" t="inlineStr">
        <is>
          <t>Product</t>
        </is>
      </c>
      <c r="O3" s="166" t="inlineStr">
        <is>
          <t>แบบฝึกหัด PLE-CC 1 ข้อ 53</t>
        </is>
      </c>
      <c r="P3" s="165" t="inlineStr">
        <is>
          <t>แบบฝึกหัด</t>
        </is>
      </c>
      <c r="Q3" s="165" t="inlineStr">
        <is>
          <t>เล่มม่วง</t>
        </is>
      </c>
      <c r="R3" s="165" t="inlineStr"/>
    </row>
    <row r="4" ht="24" customHeight="1" s="49">
      <c r="A4" s="167" t="n">
        <v>2</v>
      </c>
      <c r="B4" s="166" t="inlineStr">
        <is>
          <t>แพทย์์สั่งยา : Ferrous sulphate syrup (25mg/5mL) PO BID PC (ใช้ตอบข้อ 52-54)
ข้อใดคืออาการไม่พึงประสงค์จากการรับประทานธาตุเหล็ก</t>
        </is>
      </c>
      <c r="C4" s="166" t="inlineStr"/>
      <c r="D4" s="166" t="inlineStr">
        <is>
          <t>ขาดวิตามินบี 12</t>
        </is>
      </c>
      <c r="E4" s="166" t="inlineStr">
        <is>
          <t>ท้องผูก</t>
        </is>
      </c>
      <c r="F4" s="166" t="inlineStr">
        <is>
          <t>ปัสสาวะสีดำ</t>
        </is>
      </c>
      <c r="G4" s="166" t="inlineStr">
        <is>
          <t>ปวดศีรษะ</t>
        </is>
      </c>
      <c r="H4" s="166" t="inlineStr">
        <is>
          <t>เป็นแผลในกระเพาะปัสสาวะ</t>
        </is>
      </c>
      <c r="I4" s="167" t="inlineStr">
        <is>
          <t>2</t>
        </is>
      </c>
      <c r="J4" s="166" t="inlineStr">
        <is>
          <t>✅ คำตอบที่ถูกต้อง: ข้อ ข. ท้องผูก
💡 Background:
การรับประทานยาเม็ดหรือยาน้ำเสริมธาตุเหล็ก (Oral Iron Supplementation) มีผลข้างเคียงต่อระบบทางเดินอาหาร (Gastrointestinal ADRs) เป็นปัญหาหลักที่พบบ่อยที่สุด
🎯 ทำไมข้อนี้ถึงถูก:
ท้องผูก (Constipation) และคลื่นไส้ แน่นท้อง ถ่ายอุจจาระสีดำ (Dark stools) เป็นผลข้างเคียงคลาสสิกของยาเสริมธาตุเหล็กทางปาก เนื่องจากการระคายเคืองของเยื่อบุทางเดินอาหารและการรบกวนการเคลื่อนไหวของลำไส้
🔍 ข้ออื่นผิดเพราะอะไร:
• ข้อ ก. ขาดวิตามินบี 12: ไม่ใช่อาการข้างเคียงของธาตุเหล็ก
• ข้อ ค. ปัสสาวะสีดำ: ผิด ธาตุเหล็กทำให้ อุจจาระสีดำ (Stool darkening) ไม่ใช่ปัสสาวะสีดำ
• ข้อ ง. ปวดศีรษะ: ไม่ใช่อาการข้างเคียงที่จำเพาะของธาตุเหล็ก
• ข้อ จ. เป็นแผลในกระเพาะปัสสาวะ: ไม่ใช่อาการข้างเคียงของธาตุเหล็ก
📖 Guideline อ้างอิง:
Goodman &amp; Gilman's: The Pharmacological Basis of Therapeutics &amp; แนวทางเวชปฏิบัติโลหิตจางจากการขาดธาตุเหล็ก
📌 จุดจำก่อนสอบ:
อาการข้างเคียงหลักของ Oral Iron: ท้องผูก คลื่นไส้ แน่นท้อง อุจจาระสีดำ (ถ้าถ่ายดำปกติ แต่ถ้าปัสสาวะดำไม่ใช่)</t>
        </is>
      </c>
      <c r="K4" s="166" t="inlineStr"/>
      <c r="L4" s="166" t="inlineStr">
        <is>
          <t>Liquid &amp; Semisolids</t>
        </is>
      </c>
      <c r="M4" s="166" t="inlineStr">
        <is>
          <t>Solutions, Syrups &amp; Elixirs</t>
        </is>
      </c>
      <c r="N4" s="165" t="inlineStr">
        <is>
          <t>Product</t>
        </is>
      </c>
      <c r="O4" s="166" t="inlineStr">
        <is>
          <t>แบบฝึกหัด PLE-CC 1 ข้อ 54</t>
        </is>
      </c>
      <c r="P4" s="165" t="inlineStr">
        <is>
          <t>แบบฝึกหัด</t>
        </is>
      </c>
      <c r="Q4" s="165" t="inlineStr">
        <is>
          <t>เล่มม่วง</t>
        </is>
      </c>
      <c r="R4" s="165" t="inlineStr"/>
    </row>
    <row r="5" ht="24" customHeight="1" s="49">
      <c r="A5" s="167" t="n">
        <v>3</v>
      </c>
      <c r="B5" s="166" t="inlineStr">
        <is>
          <t>แพทย์์สั่งยา : Ferrous sulphate syrup (25mg/5mL) PO BID PC (ใช้ตอบข้อ 52-54)
กลไกการออกฤทธิ์ของ Ferrous sulphate ในการรักษาภาวะโลหิตจางคือข้อใด</t>
        </is>
      </c>
      <c r="C5" s="166" t="inlineStr"/>
      <c r="D5" s="166" t="inlineStr">
        <is>
          <t>เพิ่มการสร้าง erythropoietin จากไต</t>
        </is>
      </c>
      <c r="E5" s="166" t="inlineStr">
        <is>
          <t>เพิ่มการสร้าง instrinsic factor จากกระเพาะอาหาร</t>
        </is>
      </c>
      <c r="F5" s="166" t="inlineStr">
        <is>
          <t>จัดหาเหล็กในรูปของ ferrous สำหรับการสร้าง heme และ hemoglobin</t>
        </is>
      </c>
      <c r="G5" s="166" t="inlineStr">
        <is>
          <t>ยับยั้งการทำลายเม็ดเลือดจากม้าม</t>
        </is>
      </c>
      <c r="H5" s="166" t="inlineStr">
        <is>
          <t>เพิ่มการสร้าง transferrin โดยตรง</t>
        </is>
      </c>
      <c r="I5" s="167" t="inlineStr">
        <is>
          <t>3</t>
        </is>
      </c>
      <c r="J5" s="166" t="inlineStr">
        <is>
          <t>✅ คำตอบที่ถูกต้อง: ข้อ ค. จัดหาเหล็กในรูปของ ferrous สำหรับการสร้าง heme และ hemoglobin
💡 Background:
ธาตุเหล็กเป็นแร่ธาตุจำเป็นที่มีบทบาทโครงสร้างหลักในโมเลกุลของ Heme ในเม็ดเลือดแดงและ Myoglobin ในกล้ามเนื้อ
🎯 ทำไมข้อนี้ถึงถูก:
Ferrous sulfate ให้เหล็กในรูป Fe2+ ซึ่งถูกดูดซึมที่ลำไส้เล็กส่วนต้นและลำเลียงเข้าสู่ไขกระดูก เพื่อนำไปสังเคราะห์เป็นวงแหวน Protoporphyrin รวมเป็น Heme และประกอบเป็นสาย Hemoglobin ในเซลล์เม็ดเลือดแดงตัวอ่อน
🔍 ข้ออื่นผิดเพราะอะไร:
• ข้อ ก. เพิ่มการสร้าง erythropoietin จากไต: เป็นหน้าที่ของเซลล์ Peritubular fibroblasts ของไตเมื่อร่างกายขาดออกซิเจน ไม่ใช่กลไกของธาตุเหล็ก
• ข้อ ข. เพิ่มการสร้าง intrinsic factor จากกระเพาะอาหาร: Intrinsic factor หลั่งจาก Parietal cell เพื่อจับ Vitamin B12
• ข้อ ง. ยับยั้งการทำลายเม็ดเลือดจากม้าม: ไม่ใช่กลไกของธาตุเหล็ก
• ข้อ จ. เพิ่มการสร้าง transferrin โดยตรง: Transferrin ถูกสังเคราะห์จากตับ และจะสูงขึ้นตามธรรมชาติเมื่อร่างกายขาดธาตุเหล็ก
📖 Guideline อ้างอิง:
Goodman &amp; Gilman's The Pharmacological Basis of Therapeutics (Hematopoietic Agents)
📌 จุดจำก่อนสอบ:
Iron Supplementation ทำหน้าที่จัดหา Fe2+ สำหรับกระบวนการ Heme synthesis ในไขกระดูกเพื่อสร้าง RBC</t>
        </is>
      </c>
      <c r="K5" s="166" t="inlineStr"/>
      <c r="L5" s="166" t="inlineStr">
        <is>
          <t>Liquid &amp; Semisolids</t>
        </is>
      </c>
      <c r="M5" s="166" t="inlineStr">
        <is>
          <t>Solutions, Syrups &amp; Elixirs</t>
        </is>
      </c>
      <c r="N5" s="165" t="inlineStr">
        <is>
          <t>Product</t>
        </is>
      </c>
      <c r="O5" s="166" t="inlineStr">
        <is>
          <t>แบบฝึกหัด PLE-CC 1 ข้อ 55</t>
        </is>
      </c>
      <c r="P5" s="165" t="inlineStr">
        <is>
          <t>แบบฝึกหัด</t>
        </is>
      </c>
      <c r="Q5" s="165" t="inlineStr">
        <is>
          <t>เล่มม่วง</t>
        </is>
      </c>
      <c r="R5" s="165" t="inlineStr"/>
    </row>
    <row r="6" ht="24" customHeight="1" s="49">
      <c r="A6" s="167" t="n">
        <v>4</v>
      </c>
      <c r="B6" s="166" t="inlineStr">
        <is>
          <t>แพทย์์สั่งยา : Ferrous sulphate syrup (25mg/5mL) PO BID PC (ใช้ตอบข้อ 52-54)
หากผู้ป่วยไม่ได้เป็น iron deficiency anemia แต่ตรวจพบว่าเป็น Megaloblastic anemia จากการขาดวิตามินบี 12 การรักษาควรเปลี่ยนเป็นข้อใด</t>
        </is>
      </c>
      <c r="C6" s="166" t="inlineStr"/>
      <c r="D6" s="166" t="inlineStr">
        <is>
          <t>Ferrous Sulfate syrup PO</t>
        </is>
      </c>
      <c r="E6" s="166" t="inlineStr">
        <is>
          <t>Hydroxocobalamin PO</t>
        </is>
      </c>
      <c r="F6" s="166" t="inlineStr">
        <is>
          <t>Folic acid เพียงอย่างเดียว</t>
        </is>
      </c>
      <c r="G6" s="166" t="inlineStr">
        <is>
          <t>Ascorbic acid PO</t>
        </is>
      </c>
      <c r="H6" s="166" t="inlineStr">
        <is>
          <t>deferasirox PO</t>
        </is>
      </c>
      <c r="I6" s="167" t="inlineStr">
        <is>
          <t>2</t>
        </is>
      </c>
      <c r="J6" s="166" t="inlineStr">
        <is>
          <t>✅ คำตอบที่ถูกต้อง: ข้อ ข. Hydroxocobalamin PO (หรือ Cyanocobalamin)
💡 Background:
โลหิตจางชนิดเม็ดเลือดแดงตัวโต (Megaloblastic anemia) จากการขาดวิตามินบี 12 (Vitamin B12 deficiency) ต้องการการรักษาทดแทนวิตามินบี 12 อย่างตรงจุด
🎯 ทำไมข้อนี้ถึงถูก:
การรักษาภาวะขาดวิตามินบี 12 ต้องให้วิตามินบี 12 ทดแทน ได้แก่ Hydroxocobalamin หรือ Cyanocobalamin (ฉีดหรือกินขนาดสูง) เพื่อฟื้นฟูการสร้างเซลล์เม็ดเลือดแดงและป้องกันการเกิดพยาธิสภาพถาวรทางระบบประสาท (Subacute combined degeneration of the spinal cord)
🔍 ข้ออื่นผิดเพราะอะไร:
• ข้อ ก. Ferrous Sulfate syrup: ใช้สำหรับ Iron deficiency anemia (Microcytic hypochromic) ไม่ช่วยรักษาภาวะขาด B12
• ข้อ ค. Folic acid เพียงอย่างเดียว: อันตรายอย่างยิ่ง การให้โฟลิกเดี่ยวๆ ในผู้ป่วยขาด B12 จะบดบังอาการทางโลหิตจางแต่ทำให้อาการทางระบบประสาทแย่ลงจนพิการถาวร (Masking neurologic symptoms)
• ข้อ ง. Ascorbic acid: วิตามินซีช่วยการดูดซึมเหล็ก ไม่ได้รักษาภาวะขาด B12
• ข้อ จ. Deferasirox: เป็นยาขับเหล็ก (Iron chelator) ใช้รักษาภาวะเหล็กเกิน
📖 Guideline อ้างอิง:
British Society for Haematology (BSH) Guidelines for the diagnosis and treatment of cobalamin and folate disorders
📌 จุดจำก่อนสอบ:
ขาด B12 ต้องให้ B12 (Hydroxocobalamin) ห้ามให้ Folic acid เดี่ยวๆ เพราะจะบดบังอาการและทำให้ระบบประสาทเสื่อมถาวร!</t>
        </is>
      </c>
      <c r="K6" s="166" t="inlineStr"/>
      <c r="L6" s="166" t="inlineStr">
        <is>
          <t>Liquid &amp; Semisolids</t>
        </is>
      </c>
      <c r="M6" s="166" t="inlineStr">
        <is>
          <t>Solutions, Syrups &amp; Elixirs</t>
        </is>
      </c>
      <c r="N6" s="165" t="inlineStr">
        <is>
          <t>Product</t>
        </is>
      </c>
      <c r="O6" s="166" t="inlineStr">
        <is>
          <t>แบบฝึกหัด PLE-CC 1 ข้อ 56</t>
        </is>
      </c>
      <c r="P6" s="165" t="inlineStr">
        <is>
          <t>แบบฝึกหัด</t>
        </is>
      </c>
      <c r="Q6" s="165" t="inlineStr">
        <is>
          <t>เล่มม่วง</t>
        </is>
      </c>
      <c r="R6" s="165" t="inlineStr"/>
    </row>
    <row r="7" ht="24" customHeight="1" s="49">
      <c r="A7" s="167" t="n">
        <v>5</v>
      </c>
      <c r="B7" s="166" t="inlineStr">
        <is>
          <t>Acyclovir cream 5% w/w 1 g จะมีกี่ mg/g และถ้าต้องการผลิตภัณฑ์ยา 25 mg ต้องใช้กี่กรัม</t>
        </is>
      </c>
      <c r="C7" s="166" t="inlineStr"/>
      <c r="D7" s="166" t="inlineStr">
        <is>
          <t>0.5 mg/g, 0.0125 g</t>
        </is>
      </c>
      <c r="E7" s="166" t="inlineStr">
        <is>
          <t>5 mg/g, 0.0125 g</t>
        </is>
      </c>
      <c r="F7" s="166" t="inlineStr">
        <is>
          <t>5 mg/g, 0.125 g</t>
        </is>
      </c>
      <c r="G7" s="166" t="inlineStr">
        <is>
          <t>50 mg/g, 0.125 g</t>
        </is>
      </c>
      <c r="H7" s="166" t="inlineStr">
        <is>
          <t>50 mg/g, 0.5 g</t>
        </is>
      </c>
      <c r="I7" s="167" t="inlineStr">
        <is>
          <t>5</t>
        </is>
      </c>
      <c r="J7" s="166" t="inlineStr">
        <is>
          <t>✅ คำตอบที่ถูกต้อง: ข้อ จ. 50 mg/g, 0.5 g
💡 Background:
การคำนวณความเข้มข้นในรูป %w/w ของยาทาภายนอก: 5% w/w หมายถึงมีตัวยาสำคัญ 5 กรัม ในเนื้อยาครีม 100 กรัม
🎯 ทำไมข้อนี้ถึงถูก:
ขั้นตอนการคำนวณ:
1. หาปริมาณยาเป็น mg ต่อเนื้อครีม 1 g:
   เนื้อครีม 100 g มีตัวยา 5 g = 5,000 mg
   เนื้อครีม 1 g มีตัวยา = 5,000 mg / 100 g = 50 mg/g
2. หาปริมาณครีมที่ต้องใช้เพื่อให้ได้ตัวยา 25 mg:
   ครีม 1 g มีตัวยา 50 mg
   ถ้าต้องการตัวยา 25 mg ต้องใช้ครีม = 25 mg / (50 mg/g) = 0.5 g
🔍 ข้ออื่นผิดเพราะอะไร:
• ข้อ ก., ข., ค.: ผิดที่หน่วย mg/g (5% w/w คือ 50 mg/g ไม่ใช่ 0.5 หรือ 5 mg/g)
• ข้อ ง.: คำนวณปริมาณเนื้อครีมผิดพลาด
📖 Guideline อ้างอิง:
Pharmaceutical Calculations (Stoklosa and Ansel)
📌 จุดจำก่อนสอบ:
1% w/w = 10 mg/g เสมอ! ดังนั้น 5% w/w = 50 mg/g</t>
        </is>
      </c>
      <c r="K7" s="166" t="inlineStr"/>
      <c r="L7" s="166" t="inlineStr">
        <is>
          <t>Liquid &amp; Semisolids</t>
        </is>
      </c>
      <c r="M7" s="166" t="inlineStr">
        <is>
          <t>Creams &amp; Ointments</t>
        </is>
      </c>
      <c r="N7" s="165" t="inlineStr">
        <is>
          <t>Product</t>
        </is>
      </c>
      <c r="O7" s="166" t="inlineStr">
        <is>
          <t>แบบฝึกหัด PLE-CC 1 ข้อ 124</t>
        </is>
      </c>
      <c r="P7" s="165" t="inlineStr">
        <is>
          <t>แบบฝึกหัด</t>
        </is>
      </c>
      <c r="Q7" s="165" t="inlineStr">
        <is>
          <t>เล่มม่วง</t>
        </is>
      </c>
      <c r="R7" s="165" t="inlineStr"/>
    </row>
    <row r="8" ht="24" customHeight="1" s="49">
      <c r="A8" s="167" t="n">
        <v>6</v>
      </c>
      <c r="B8" s="166" t="inlineStr">
        <is>
          <t>ยาครีม acyclovir หัวข้อไหน ไม่ต้องทดสอบในการควบคุมคุณภาพตามเภสัชตำรับ</t>
        </is>
      </c>
      <c r="C8" s="166" t="inlineStr"/>
      <c r="D8" s="166" t="inlineStr">
        <is>
          <t>Assay</t>
        </is>
      </c>
      <c r="E8" s="166" t="inlineStr">
        <is>
          <t>Identification</t>
        </is>
      </c>
      <c r="F8" s="166" t="inlineStr">
        <is>
          <t>Dissolution</t>
        </is>
      </c>
      <c r="G8" s="166" t="inlineStr">
        <is>
          <t>Minimum fill</t>
        </is>
      </c>
      <c r="H8" s="166" t="inlineStr">
        <is>
          <t>Impurity &amp; Microbial limit</t>
        </is>
      </c>
      <c r="I8" s="167" t="inlineStr">
        <is>
          <t>3</t>
        </is>
      </c>
      <c r="J8" s="166" t="inlineStr">
        <is>
          <t>✅ คำตอบที่ถูกต้อง: ข้อ ค. Dissolution
💡 Background:
ตามเภสัชตำรับ USP Monograph สำหรับรูปแบบยาเตรียมกึ่งแข็งทาภายนอก (Topical Semisolid Dosage Forms: Creams and Ointments) มีหัวข้อควบคุมคุณภาพเฉพาะที่กำหนดไว้
🎯 ทำไมข้อนี้ถึงถูก:
การทดสอบการละลาย (Dissolution test) เป็นการทดสอบสำหรับ ยารับประทานรูปแบบของแข็ง (Solid oral dosage forms เช่น ยาเม็ด ยาแคปซูล) เพื่อประเมินการแตกตัวและละลายในทางเดินอาหาร ไม่มีการทดสอบ Dissolution ในยาครีมทาผิวหนัง (สำหรับยาทาภายนอกจะใช้ In vitro release testing: IVRT หรือ Franz diffusion cell ในการวิจัยพัฒนา แต่ไม่ได้เป็นข้อกำหนดปล่อยผ่านรุ่นผลิตตาม USP ทั่วไป)
🔍 ข้ออื่นผิดเพราะอะไร:
• ข้อ ก. (Assay): เป็นหัวข้อบังคับใน Monograph เพื่อหา % Label amount ของ Acyclovir
• ข้อ ข. (Identification): เป็นหัวข้อบังคับเพื่อพิสูจน์เอกลักษณ์ตัวยา
• ข้อ ง. (Minimum fill): เป็นหัวข้อบังคับตาม USP &lt;755&gt; เพื่อตรวจความสมบูรณ์ของปริมาณบรรจุในหลอด
• ข้อ จ. (Impurity / Microbial limit): เป็นหัวข้อควบคุมคุณภาพสารปนเปื้อนและเชื้อจุลชีพตามเกณฑ์
📖 Guideline อ้างอิง:
USP-NF Monograph for Acyclovir Cream &amp; USP &lt;1151&gt; Pharmaceutical Dosage Forms (Topical Semisolids)
📌 จุดจำก่อนสอบ:
Dissolution test มีเฉพาะในยารูปแบบ Solid Oral (เม็ด/แคปซูล) ยาครีม/ขี้ผึ้งไม่ต้องตรวจ Dissolution!</t>
        </is>
      </c>
      <c r="K8" s="166" t="inlineStr"/>
      <c r="L8" s="166" t="inlineStr">
        <is>
          <t>Liquid &amp; Semisolids</t>
        </is>
      </c>
      <c r="M8" s="166" t="inlineStr">
        <is>
          <t>Creams &amp; Ointments</t>
        </is>
      </c>
      <c r="N8" s="165" t="inlineStr">
        <is>
          <t>Product</t>
        </is>
      </c>
      <c r="O8" s="166" t="inlineStr">
        <is>
          <t>แบบฝึกหัด PLE-CC 1 ข้อ 128</t>
        </is>
      </c>
      <c r="P8" s="165" t="inlineStr">
        <is>
          <t>แบบฝึกหัด</t>
        </is>
      </c>
      <c r="Q8" s="165" t="inlineStr">
        <is>
          <t>เล่มม่วง</t>
        </is>
      </c>
      <c r="R8" s="165" t="inlineStr"/>
    </row>
    <row r="9" ht="24" customHeight="1" s="49">
      <c r="A9" s="167" t="n">
        <v>7</v>
      </c>
      <c r="B9" s="166" t="inlineStr">
        <is>
          <t>ยาครีม acyclovir เกิดปัญหาเนื้อครีมเหลวเกินไป ควรเติมสารในข้อใดเพื่อเพิ่มความคงตัวและความข้นหนืด (Stiffening agent)</t>
        </is>
      </c>
      <c r="C9" s="166" t="inlineStr"/>
      <c r="D9" s="166" t="inlineStr">
        <is>
          <t>Sodium lauryl sulfate</t>
        </is>
      </c>
      <c r="E9" s="166" t="inlineStr">
        <is>
          <t>Mineral oil</t>
        </is>
      </c>
      <c r="F9" s="166" t="inlineStr">
        <is>
          <t>Cetostearyl alcohol</t>
        </is>
      </c>
      <c r="G9" s="166" t="inlineStr">
        <is>
          <t>Propylene glycol</t>
        </is>
      </c>
      <c r="H9" s="166" t="inlineStr">
        <is>
          <t>White petrolatum</t>
        </is>
      </c>
      <c r="I9" s="167" t="inlineStr">
        <is>
          <t>3</t>
        </is>
      </c>
      <c r="J9" s="166" t="inlineStr">
        <is>
          <t>✅ คำตอบที่ถูกต้อง: ข้อ ค. Cetostearyl alcohol
💡 Background:
ในตำรับยาครีมแบบ Oil-in-Water (O/W cream) สารช่วยเพิ่มความแข็งและความหนืดของเนื้อครีม (Stiffening agent / Consistency agent) นิยมใช้แอลกอฮอล์ไขมันสายยาว (Fatty alcohols)
🎯 ทำไมข้อนี้ถึงถูก:
Cetostearyl alcohol (หรือ Cetyl alcohol, Stearyl alcohol) ทำหน้าที่เป็น Stiffening agent และ Co-emulsifier เมื่อเติมลงในวัฏภาคน้ำมันของครีมจะช่วยสร้างโครงสร้างผลึกเหลว (Liquid crystalline network) ทำให้เนื้อครีมข้นขึ้น อยู่ตัว ไม่เหลวไหลเยิ้ม
🔍 ข้ออื่นผิดเพราะอะไร:
• ข้อ ก. Sodium lauryl sulfate (SLS): เป็น Emulsifying agent (Anionic surfactant) ไม่ใช่สารเพิ่มความหนืดหลัก
• ข้อ ข. Mineral oil: เป็นน้ำมันเหลว หากเติมเพิ่มจะยิ่งทำให้ตำรับเหลวลง
• ข้อ ง. Propylene glycol: เป็น Humectant และ Cosolvent ในวัฏภาคน้ำ ไม่ช่วยเพิ่มความข้นหนืดของโครงสร้างครีม
• ข้อ จ. White petrolatum: เป็นสารพื้นขี้ผึ้ง (Hydrocarbon base) มักใช้ใน Ointment มากกว่าการปรับความข้นของ O/W cream
📖 Guideline อ้างอิง:
Handbook of Pharmaceutical Excipients (Cetostearyl alcohol monograph) &amp; Ansel's Pharmaceutical Dosage Forms
📌 จุดจำก่อนสอบ:
Stiffening agents สำหรับยาครีม: Cetostearyl alcohol, Cetyl alcohol, Stearyl alcohol, Beeswax, Paraffin</t>
        </is>
      </c>
      <c r="K9" s="166" t="inlineStr"/>
      <c r="L9" s="166" t="inlineStr">
        <is>
          <t>Liquid &amp; Semisolids</t>
        </is>
      </c>
      <c r="M9" s="166" t="inlineStr">
        <is>
          <t>Creams &amp; Ointments</t>
        </is>
      </c>
      <c r="N9" s="165" t="inlineStr">
        <is>
          <t>Product</t>
        </is>
      </c>
      <c r="O9" s="166" t="inlineStr">
        <is>
          <t>แบบฝึกหัด PLE-CC 1 ข้อ 129</t>
        </is>
      </c>
      <c r="P9" s="165" t="inlineStr">
        <is>
          <t>แบบฝึกหัด</t>
        </is>
      </c>
      <c r="Q9" s="165" t="inlineStr">
        <is>
          <t>เล่มม่วง</t>
        </is>
      </c>
      <c r="R9" s="165" t="inlineStr"/>
    </row>
    <row r="10" ht="24" customHeight="1" s="49">
      <c r="A10" s="167" t="n">
        <v>8</v>
      </c>
      <c r="B10" s="166" t="inlineStr">
        <is>
          <t>Acyclovir มี MW 225 ค่าความสามารถในการละลายน้ำ 2.5 mg/mL ในการเตรียมตำรับ Acyclovir cream 5% w/w ควรมีขั้นตอนการผสมอย่างไรจึงเหมาะสมที่สุด</t>
        </is>
      </c>
      <c r="C10" s="166" t="inlineStr"/>
      <c r="D10" s="166" t="inlineStr">
        <is>
          <t>ละลายในน้ำแล้วค่อยนำไปผสมเตรียมครีม</t>
        </is>
      </c>
      <c r="E10" s="166" t="inlineStr">
        <is>
          <t>ละลายใน phase น้ำแล้วค่อยไปผสมกับพื้นครีม</t>
        </is>
      </c>
      <c r="F10" s="166" t="inlineStr">
        <is>
          <t>กระจายกับ mineral oil แล้วค่อยไปผสมพื้นครีม</t>
        </is>
      </c>
      <c r="G10" s="166" t="inlineStr">
        <is>
          <t>กระจายกับ propylene glycol แล้วผสมกับพื้นครีม</t>
        </is>
      </c>
      <c r="H10" s="166" t="inlineStr">
        <is>
          <t>กระจายผงยากับพื้นครีมโดยตรง</t>
        </is>
      </c>
      <c r="I10" s="167" t="inlineStr">
        <is>
          <t>4</t>
        </is>
      </c>
      <c r="J10" s="166" t="inlineStr">
        <is>
          <t>✅ คำตอบที่ถูกต้อง: ข้อ ง. กระจายกับ propylene glycol แล้วผสมกับพื้นครีม (Levigation with Propylene glycol)
💡 Background:
Acyclovir มีความสามารถในการละลายน้ำต่ำมาก (ละลายน้ำได้เพียงประมาณ 2.5 mg/mL) แต่ในตำรับครีมมีความเข้มข้นถึง 5% w/w (50 mg/g) ซึ่งเกินขีดจำกัดการละลายในน้ำหลายเท่า ตัวยาจึงต้องอยู่ในรูปของอนุภาคแขวนลอยในเนื้อครีม (Suspension cream)
🎯 ทำไมข้อนี้ถึงถูก:
ในการเตรียมยาทาแบบแขวนลอย ต้องทำให้อนุภาคผงยามีขนาดเล็กละเอียดและเปียกอย่างสม่ำเสมอด้วยการ Levigation โดยใช้ของเหลวที่เข้ากันได้กับวัฏภาคต่อเนื่องของครีม Propylene glycol ทำหน้าที่เป็น Levigating agent และ Cosolvent ที่เข้ากันได้ดีกับ O/W cream base ทำให้ผงยากระจายตัวเนียนเรียบ ไม่จับกันเป็นก้อนจาก
🔍 ข้ออื่นผิดเพราะอะไร:
• ข้อ ก. และ ข. ละลายในน้ำ: ปริมาณน้ำในสูตรไม่เพียงพอที่จะละลาย Acyclovir 5% ได้ทั้งหมดอย่างแน่นอน
• ข้อ ค. กระจายกับ mineral oil: Mineral oil เป็นวัฏภาคน้ำมันที่ไม่เข้ากันกับผงยาขั้วสูงและอาจทำให้เกิดการแยกชั้นใน O/W cream
• ข้อ จ. กระจายยากับพื้นครีมโดยตรง: เม็ดผงยาจะไม่เปียก เกิดการเกาะกลุ่ม (Grittiness) เนื้อครีมจากระคายเคืองผิว
📖 Guideline อ้างอิง:
Remington: The Science and Practice of Pharmacy &amp; Allen's Compounded Formulations
📌 จุดจำก่อนสอบ:
Acyclovir 5% cream เป็น Suspension cream ต้อง Levigate ผงยากับ Propylene glycol ก่อนผสมเข้ากับ O/W emulsion base</t>
        </is>
      </c>
      <c r="K10" s="166" t="inlineStr"/>
      <c r="L10" s="166" t="inlineStr">
        <is>
          <t>Liquid &amp; Semisolids</t>
        </is>
      </c>
      <c r="M10" s="166" t="inlineStr">
        <is>
          <t>Creams &amp; Ointments</t>
        </is>
      </c>
      <c r="N10" s="165" t="inlineStr">
        <is>
          <t>Product</t>
        </is>
      </c>
      <c r="O10" s="166" t="inlineStr">
        <is>
          <t>แบบฝึกหัด PLE-CC 1 ข้อ 132</t>
        </is>
      </c>
      <c r="P10" s="165" t="inlineStr">
        <is>
          <t>แบบฝึกหัด</t>
        </is>
      </c>
      <c r="Q10" s="165" t="inlineStr">
        <is>
          <t>เล่มม่วง</t>
        </is>
      </c>
      <c r="R10" s="165" t="inlineStr"/>
    </row>
    <row r="11" ht="24" customHeight="1" s="49">
      <c r="A11" s="167" t="n">
        <v>9</v>
      </c>
      <c r="B11" s="166" t="inlineStr">
        <is>
          <t>Aluminum hydroxide (AH) gel ปริมาตร 100 mL มี equivalent of Aluminum oxide อยู่ 4 g หากต้องการเตรียมตำรับ AH gel ปริมาตร 500 mL โดยใช้ AHC compressed gel (มีความเข้มข้น Aluminum oxide 10% w/w) จะต้องใช้ AHC compressed gel ปริมาณเท่าใด [📷 มีรูปภาพประกอบ: image10.png, image11.png]</t>
        </is>
      </c>
      <c r="C11" s="166" t="inlineStr"/>
      <c r="D11" s="166" t="inlineStr">
        <is>
          <t>20 g</t>
        </is>
      </c>
      <c r="E11" s="166" t="inlineStr">
        <is>
          <t>200 g</t>
        </is>
      </c>
      <c r="F11" s="166" t="inlineStr">
        <is>
          <t>40 g</t>
        </is>
      </c>
      <c r="G11" s="166" t="inlineStr">
        <is>
          <t>400 g</t>
        </is>
      </c>
      <c r="H11" s="166" t="inlineStr">
        <is>
          <t>100 g</t>
        </is>
      </c>
      <c r="I11" s="167" t="inlineStr">
        <is>
          <t>2</t>
        </is>
      </c>
      <c r="J11" s="166" t="inlineStr">
        <is>
          <t>✅ คำตอบที่ถูกต้อง: ข้อ ข. 200 g
💡 Background:
การคำนวณการเตรียม Aluminum Hydroxide Gel จาก Aluminum Hydroxide Compressed Gel (AHC) ซึ่งเป็นสารกึ่งสำเร็จรูปเข้มข้น
🎯 ทำไมข้อนี้ถึงถูก:
ขั้นตอนการคำนวณ:
1. หาปริมาณ Aluminum oxide ที่ต้องการในตำรับสุดท้าย (AH gel 500 mL):
   AH gel ปริมาตร 100 mL มี Aluminum oxide = 4 g
   ดังนั้น AH gel ปริมาตร 500 mL ต้องใช้ Aluminum oxide = 4 g × (500 / 100) = 20 g
2. คำนวณหาปริมาณ AHC compress gel (10% w/w):
   AHC compress gel เข้มข้น 10% w/w หมายถึง ในเนื้อเจล 100 g มี Aluminum oxide 10 g
   ถ้าต้องการ Aluminum oxide 20 g ต้องใช้ AHC gel = (20 g × 100 g) / 10 g = 200 g
🔍 ข้ออื่นผิดเพราะอะไร:
• ข้อ ก. 20 g: เป็นปริมาณเฉพาะเนื้อ Aluminum oxide บริสุทธิ์ที่ต้องการ ไม่ใช่ปริมาณเนื้อเจล AHC
• ข้อ ค., ง., จ.: เป็นผลลัพธ์จากการคำนวณสัดส่วนผิดพลาด
📖 Guideline อ้างอิง:
USP Monograph on Aluminum Hydroxide Gel &amp; Pharmaceutical Calculations
📌 จุดจำก่อนสอบ:
คำนวณ 2 สเต็ป: หาปริมาณสารออกฤทธิ์รวมที่ต้องการก่อน แล้วค่อยเทียบกับ %w/w ของสารตั้งต้นเข้มข้น</t>
        </is>
      </c>
      <c r="K11" s="166" t="inlineStr"/>
      <c r="L11" s="166" t="inlineStr">
        <is>
          <t>Liquid &amp; Semisolids</t>
        </is>
      </c>
      <c r="M11" s="166" t="inlineStr">
        <is>
          <t>Suspensions</t>
        </is>
      </c>
      <c r="N11" s="165" t="inlineStr">
        <is>
          <t>Product</t>
        </is>
      </c>
      <c r="O11" s="166" t="inlineStr">
        <is>
          <t>ข้อสอบจริง 2567 ข้อ 12</t>
        </is>
      </c>
      <c r="P11" s="167" t="inlineStr">
        <is>
          <t>ข้อสอบเก่า</t>
        </is>
      </c>
      <c r="Q11" s="165" t="inlineStr">
        <is>
          <t>2567</t>
        </is>
      </c>
      <c r="R11" s="165" t="inlineStr"/>
    </row>
    <row r="12" ht="24" customHeight="1" s="49">
      <c r="A12" s="167" t="n">
        <v>10</v>
      </c>
      <c r="B12" s="166" t="inlineStr">
        <is>
          <t>Glycerin suppository (ตำรับที่ใช้ stearic acid) เกิดปฏิกิริยาระหว่าง Sodium carbonate และ Stearic acid ข้อใดต่อไปนี้กล่าวถูกต้อง</t>
        </is>
      </c>
      <c r="C12" s="166" t="inlineStr"/>
      <c r="D12" s="166" t="inlineStr">
        <is>
          <t>Stearic acid ทำให้ตำรับมีความแข็ง</t>
        </is>
      </c>
      <c r="E12" s="166" t="inlineStr">
        <is>
          <t>Sodium carbonate ทำให้ตำรับมีความแข็ง</t>
        </is>
      </c>
      <c r="F12" s="166" t="inlineStr">
        <is>
          <t>Stearic acid สามารถละลายใน rectal fluid ทำให้ปลดปล่อยตัวยาสำคัญได้</t>
        </is>
      </c>
      <c r="G12" s="166" t="inlineStr">
        <is>
          <t>Sodium stearate เป็น Soap ทำให้ตำรับมีความคงตัว</t>
        </is>
      </c>
      <c r="H12" s="166" t="inlineStr">
        <is>
          <t>ตำรับนี้เหมือน Gelatinized glycerin base</t>
        </is>
      </c>
      <c r="I12" s="167" t="inlineStr">
        <is>
          <t>4</t>
        </is>
      </c>
      <c r="J12" s="166" t="inlineStr">
        <is>
          <t>✅ คำตอบที่ถูกต้อง: ข้อ ง. Sodium stearate เป็น Soap ทำให้ตำรับมีความคงตัว
💡 Background:
ตำรับยาเหน็บกลีเซอรีน (Glycerin Suppositories USP) มีการเตรียมโดยใช้กลไกการเกิดสบู่ในระหว่างเตรียม (In situ soap formation)
🎯 ทำไมข้อนี้ถึงถูก:
เมื่อนำ Stearic acid (กรดไขมัน) มาทำปฏิกิริยากับด่าง Sodium carbonate (หรือ Sodium hydroxide) จะเกิดปฏิกิริยา Saponification ได้ผลิตภัณฑ์คือ Sodium stearate ซึ่งทำหน้าที่เป็น สบู่ (Soap base / Solidifying agent) สร้างโครงข่ายเจลแข็งกักเก็บ Glycerin (91% w/w) ไว้ภายใน ทำให้ยาเหน็บคงรูปแข็งตัวที่อุณหภูมิห้องและคงตัวได้ดี
🔍 ข้ออื่นผิดเพราะอะไร:
• ข้อ ก. และ ข.: ลำพัง Stearic acid หรือ Sodium carbonate เดี่ยวๆ ไม่ได้ทำให้ตำรับเกิดโครงสร้างแท่งเหน็บ ต้องเกิดเป็น Sodium stearate ก่อน
• ข้อ ค. Stearic acid ละลายใน rectal fluid: Stearic acid ไม่ละลายน้ำ กลไกการออกฤทธิ์ของ Glycerin suppository คือการดึงน้ำและระคายเคืองกระตุ้นการขับถ่าย (Osmotic &amp; local irritant laxative)
• ข้อ จ. ตำรับนี้เหมือน Gelatinized glycerin: ผิด Gelatinized glycerin ใช้เจลาตินเป็นเบส ไม่ได้ใช้สบู่ Sodium stearate
📖 Guideline อ้างอิง:
USP-NF Monograph for Glycerin Suppositories &amp; Ansel's Pharmaceutical Dosage Forms
📌 จุดจำก่อนสอบ:
Glycerin suppository (Stearic acid + Na2CO3) = In situ saponification ได้ Sodium stearate เป็นตัวขึ้นโครงสร้างแท่งยาเหน็บ</t>
        </is>
      </c>
      <c r="K12" s="166" t="inlineStr"/>
      <c r="L12" s="166" t="inlineStr">
        <is>
          <t>Liquid &amp; Semisolids</t>
        </is>
      </c>
      <c r="M12" s="166" t="inlineStr">
        <is>
          <t>Suppositories</t>
        </is>
      </c>
      <c r="N12" s="165" t="inlineStr">
        <is>
          <t>Product</t>
        </is>
      </c>
      <c r="O12" s="166" t="inlineStr">
        <is>
          <t>ข้อสอบจริง 2567 ข้อ 13</t>
        </is>
      </c>
      <c r="P12" s="167" t="inlineStr">
        <is>
          <t>ข้อสอบเก่า</t>
        </is>
      </c>
      <c r="Q12" s="165" t="inlineStr">
        <is>
          <t>2567</t>
        </is>
      </c>
      <c r="R12" s="165" t="inlineStr"/>
    </row>
    <row r="13" ht="24" customHeight="1" s="49">
      <c r="A13" s="167" t="n">
        <v>11</v>
      </c>
      <c r="B13" s="166" t="inlineStr">
        <is>
          <t>ตำรับ hard gelatin capsule ไม่จำเป็นต้องทำการทดสอบคุณภาพตามเภสัชตำรับในหัวข้อใด</t>
        </is>
      </c>
      <c r="C13" s="166" t="inlineStr"/>
      <c r="D13" s="166" t="inlineStr">
        <is>
          <t>Dissolution</t>
        </is>
      </c>
      <c r="E13" s="166" t="inlineStr">
        <is>
          <t>Friability</t>
        </is>
      </c>
      <c r="F13" s="166" t="inlineStr">
        <is>
          <t>Microbial enumeration test</t>
        </is>
      </c>
      <c r="G13" s="166" t="inlineStr">
        <is>
          <t>Uniformity of dosage units</t>
        </is>
      </c>
      <c r="H13" s="166" t="inlineStr">
        <is>
          <t>Disintegration</t>
        </is>
      </c>
      <c r="I13" s="167" t="inlineStr">
        <is>
          <t>2</t>
        </is>
      </c>
      <c r="J13" s="166" t="inlineStr">
        <is>
          <t>✅ คำตอบที่ถูกต้อง: ข้อ ข. Friability (การทดสอบความกร่อน)
💡 Background:
ตามเกณฑ์มาตรฐานเภสัชตำรับ USP &lt;1216&gt; Tablet Friability การทดสอบความกร่อนได้รับการออกแบบมาสำหรับ ยาเม็ดแบบไม่เคลือบ (Uncoated tablets) เพื่อประเมินความทนทานต่อการขัดสีและการแตกหักระหว่างการบรรจุและการขนส่ง
🎯 ทำไมข้อนี้ถึงถูก:
เปลือกของแคปซูลเจลาตินแข็ง (Hard gelatin capsule shell) มีความเหนียวและยืดหยุ่นในตัวเอง ไม่เกิดการหลุดลุ่ยเป็นผงหรือการกร่อนจากการขัดสีเหมือนยาเม็ด USP จึง ไม่ได้กำหนด ให้ต้องทดสอบ Friability ในยาแคปซูล
🔍 ข้ออื่นผิดเพราะอะไร:
• ข้อ ก. (Dissolution): เป็นหัวข้อควบคุมคุณภาพหลักเพื่อประเมินการปลดปล่อยตัวยา
• ข้อ ค. (Microbial enumeration test): บังคับตรวจการปนเปื้อนจุลชีพตาม USP &lt;61&gt;
• ข้อ ง. (Uniformity of dosage units): บังคับตรวจความสม่ำเสมอของขนาดยาตาม USP &lt;905&gt; (ด้วย Weight Variation หรือ Content Uniformity)
• ข้อ จ. (Disintegration): เป็นการทดสอบการแตกตัวของเปลือกแคปซูลตาม USP &lt;701&gt;
📖 Guideline อ้างอิง:
USP &lt;1216&gt; Tablet Friability &amp; USP &lt;1151&gt; Pharmaceutical Dosage Forms (Capsules)
📌 จุดจำก่อนสอบ:
Friability ทดสอบเฉพาะ ยาเม็ดไม่เคลือบ (Uncoated tablet) เท่านั้น แคปซูลและยาเม็ดเคลือบไม่ต้องทำ Friability!</t>
        </is>
      </c>
      <c r="K13" s="166" t="inlineStr"/>
      <c r="L13" s="166" t="inlineStr">
        <is>
          <t>Liquid &amp; Semisolids</t>
        </is>
      </c>
      <c r="M13" s="166" t="inlineStr">
        <is>
          <t>Gels</t>
        </is>
      </c>
      <c r="N13" s="165" t="inlineStr">
        <is>
          <t>Product</t>
        </is>
      </c>
      <c r="O13" s="166" t="inlineStr">
        <is>
          <t>ข้อสอบจริง 2567 ข้อ 14</t>
        </is>
      </c>
      <c r="P13" s="167" t="inlineStr">
        <is>
          <t>ข้อสอบเก่า</t>
        </is>
      </c>
      <c r="Q13" s="165" t="inlineStr">
        <is>
          <t>2567</t>
        </is>
      </c>
      <c r="R13" s="165" t="inlineStr"/>
    </row>
    <row r="14" ht="24" customHeight="1" s="49">
      <c r="A14" s="167" t="n">
        <v>12</v>
      </c>
      <c r="B14" s="166" t="inlineStr">
        <is>
          <t>ตำรับยาครีมที่มี Sodium Lauryl Sulfate (SLS) เป็นสารช่วยก่ออิมัลชัน จัดเป็นครีมประเภทใด</t>
        </is>
      </c>
      <c r="C14" s="166" t="inlineStr"/>
      <c r="D14" s="166" t="inlineStr">
        <is>
          <t>Vanishing cream</t>
        </is>
      </c>
      <c r="E14" s="166" t="inlineStr">
        <is>
          <t>Cold cream</t>
        </is>
      </c>
      <c r="F14" s="166" t="inlineStr">
        <is>
          <t>Anionic cream</t>
        </is>
      </c>
      <c r="G14" s="166" t="inlineStr">
        <is>
          <t>Cationic cream</t>
        </is>
      </c>
      <c r="H14" s="166" t="inlineStr">
        <is>
          <t>Nonionic cream</t>
        </is>
      </c>
      <c r="I14" s="167" t="inlineStr">
        <is>
          <t>3</t>
        </is>
      </c>
      <c r="J14" s="166" t="inlineStr">
        <is>
          <t>✅ คำตอบที่ถูกต้อง: ข้อ ค. Anionic cream
💡 Background:
Sodium Lauryl Sulfate (SLS) เป็นสารลดแรงตึงผิวชนิดประจุลบ (Anionic surfactant) ซึ่งเมื่อนำมาใช้เป็น Emulsifying agent ในตำรับยาครีมประเภท Oil-in-Water (O/W emulsion) จะสร้างประจุลบที่ผิวของหยดอนุภาคน้ำมัน
🎯 ทำไมข้อนี้ถึงถูก:
ตำรับยาครีมที่มี SLS เป็นสารก่ออิมัลชันหลัก จัดเป็นครีมประเภท Anionic cream (O/W emulsion) โดยอาศัยแรงผลักกันทางไฟฟ้าระหว่างประจุลบ (Electrostatic repulsion) ช่วยป้องกันไม่ให้อนุภาคไขมันเกิดการรวมตัว (Coalescence)
🔍 ข้ออื่นผิดเพราะอะไร:
• ข้อ ก. Vanishing cream: มักใช้กรดสเตียริกกับด่าง (Stearic acid + KOH / TEA) ได้สเตียเรตเป็นสารก่ออิมัลชัน
• ข้อ ข. Cold cream: เป็น W/O emulsion ที่ใช้ Beeswax ร่วมกับ Borax ได้ Sodium cerotate
• ข้อ ง. Cationic cream: ใช้ประจุบวก เช่น Cetrimide หรือ Benzalkonium chloride
• ข้อ จ. Nonionic cream: ใช้สารกลุ่มไม่มีประจุ เช่น Spans (Sorbitan esters) และ Tweens (Polysorbates)
📖 Guideline อ้างอิง:
Handbook of Pharmaceutical Excipients (Sodium Lauryl Sulfate Monograph) &amp; Ansel's Pharmaceutical Dosage Forms
📌 จุดจำก่อนสอบ:
SLS = Anionic surfactant -&gt; ผลิตภัณฑ์ครีมที่ใช้ SLS จึงจัดเป็น Anionic O/W cream เสมอ</t>
        </is>
      </c>
      <c r="K14" s="166" t="inlineStr"/>
      <c r="L14" s="166" t="inlineStr">
        <is>
          <t>Liquid &amp; Semisolids</t>
        </is>
      </c>
      <c r="M14" s="166" t="inlineStr">
        <is>
          <t>Emulsions</t>
        </is>
      </c>
      <c r="N14" s="165" t="inlineStr">
        <is>
          <t>Product</t>
        </is>
      </c>
      <c r="O14" s="166" t="inlineStr">
        <is>
          <t>ข้อสอบจริง 2566 Day 2 ข้อ 81</t>
        </is>
      </c>
      <c r="P14" s="167" t="inlineStr">
        <is>
          <t>ข้อสอบเก่า</t>
        </is>
      </c>
      <c r="Q14" s="165" t="inlineStr">
        <is>
          <t>2566</t>
        </is>
      </c>
      <c r="R14" s="165" t="inlineStr"/>
    </row>
    <row r="15" ht="24" customHeight="1" s="49">
      <c r="A15" s="167" t="n">
        <v>13</v>
      </c>
      <c r="B15" s="166" t="inlineStr">
        <is>
          <t>ยาทาเฉพาะที่ Capsaicin cream มีกลไกการออกฤทธิ์ทางเภสัชวิทยาในการบรรเทาอาการปวดปลายประสาท (Neuropathic pain) อย่างไร</t>
        </is>
      </c>
      <c r="C15" s="166" t="inlineStr"/>
      <c r="D15" s="166" t="inlineStr">
        <is>
          <t>กระตุ้น TRPV1 receptor บนปลายประสาท C-fibers ทำให้เกิดการหลั่งและหมดไปของ Substance P ในระยะยาว</t>
        </is>
      </c>
      <c r="E15" s="166" t="inlineStr">
        <is>
          <t>ยับยั้งเอนไซม์ Cyclooxygenase (COX-1 และ COX-2) เฉพาะที่</t>
        </is>
      </c>
      <c r="F15" s="166" t="inlineStr">
        <is>
          <t>ปิดกั้น Voltage-gated sodium channels ยับยั้งการนำกระแสประสาทรับความรู้สึกเจ็บปวด</t>
        </is>
      </c>
      <c r="G15" s="166" t="inlineStr">
        <is>
          <t>กระตุ้น Mu-opioid receptors ที่ผิวหนัง</t>
        </is>
      </c>
      <c r="H15" s="166" t="inlineStr">
        <is>
          <t>ยับยั้งการหลั่ง Acetylcholine ที่ Neuromuscular junction</t>
        </is>
      </c>
      <c r="I15" s="167" t="n">
        <v>1</v>
      </c>
      <c r="J15" s="166" t="inlineStr">
        <is>
          <t>✅ คำตอบที่ถูกต้อง: ข้อ ก. กระตุ้น TRPV1 receptor บนปลายประสาท C-fibers ทำให้เกิดการหลั่งและหมดไปของ Substance P ในระยะยาว
💡 Background:
Capsaicin เป็นสารสกัดจากพริกที่นิยมใช้ในรูปแบบยาทาเฉพาะที่ (Topical cream/patch) เพื่อบรรเทาอาการปวดข้อ (Osteoarthritis) และอาการปวดปลายประสาท เช่น Post-herpetic neuralgia หรือ Diabetic peripheral neuropathy
🎯 ทำไมข้อนี้ถึงถูก:
Capsaicin จับและกระตุ้น Transient Receptor Potential Vanilloid 1 (TRPV1) channels บนเส้นใยประสาทรับความรู้สึกเจ็บปวด (Type C fibers) ในช่วงแรกจะทำให้เกิดอาการแสบร้อนจากการหลั่ง Substance P แต่เมื่อใช้ทาอย่างต่อเนื่องสม่ำเสมอ (วันละ 3-4 ครั้ง เป็นเวลา 2-4 สัปดาห์) จะทำให้เกิดการหมดสิ้นไป (Depletion) ของ Substance P และเกิด Desensitization ของปลายประสาท ทำให้อาการปวดลดลงอย่างมีนัยสำคัญ
🔍 ข้ออื่นผิดเพราะอะไร:
• ข้อ ข.: เป็นกลไกของยาทา NSAIDs (เช่น Diclofenac gel)
• ข้อ ค.: เป็นกลไกของยาชาเฉพาะที่ (เช่น Lidocaine patch/gel)
• ข้อ ง., จ.: ไม่ใช่กลไกของ Capsaicin
📖 Guideline อ้างอิง:
Goodman &amp; Gilman's: The Pharmacological Basis of Therapeutics &amp; NICE Clinical Guidelines: Neuropathic pain in adults
📌 จุดจำก่อนสอบ:
• กลไก Capsaicin: กระตุ้น TRPV1 receptor -&gt; Deplete Substance P จากปลายประสาท C-fiber
• คำแนะนำการใช้: ช่วงแรกจะแสบร้อน ต้องทาต่อเนื่อง 2-4 สัปดาห์จึงจะเห็นผลเต็มที่ ห้ามทาบนแผลเปิดและล้างมือทันทีหลังทา</t>
        </is>
      </c>
      <c r="K15" s="166" t="inlineStr"/>
      <c r="L15" s="166" t="inlineStr">
        <is>
          <t>Liquid &amp; Semisolids</t>
        </is>
      </c>
      <c r="M15" s="166" t="inlineStr">
        <is>
          <t>Creams &amp; Ointments</t>
        </is>
      </c>
      <c r="N15" s="165" t="inlineStr">
        <is>
          <t>Product</t>
        </is>
      </c>
      <c r="O15" s="166" t="inlineStr">
        <is>
          <t>PLE-CC1 ปี 2566 Day 1 ข้อ 3</t>
        </is>
      </c>
      <c r="P15" s="165" t="inlineStr">
        <is>
          <t>ข้อสอบเก่า</t>
        </is>
      </c>
      <c r="Q15" s="165" t="inlineStr">
        <is>
          <t>2566</t>
        </is>
      </c>
      <c r="R15" s="165" t="inlineStr"/>
    </row>
    <row r="16" ht="24" customHeight="1" s="49">
      <c r="A16" s="167" t="n">
        <v>14</v>
      </c>
      <c r="B16" s="166" t="inlineStr">
        <is>
          <t>ยา Fusidic acid cream ที่ใช้รักษาโรคติดเชื้อแบคทีเรียที่ผิวหนัง จัดเป็นเภสัชภัณฑ์กึ่งแข็งในรูปแบบโครงสร้างตำรับข้อใด</t>
        </is>
      </c>
      <c r="C16" s="166" t="inlineStr"/>
      <c r="D16" s="166" t="inlineStr">
        <is>
          <t>อิมัลชันชนิดน้ำมันในน้ำ (O/W Emulsion cream) ที่ล้างน้ำออกได้ง่าย</t>
        </is>
      </c>
      <c r="E16" s="166" t="inlineStr">
        <is>
          <t>ยาน้ำแขวนตะกอนแบบไม่รวมกลุ่ม (Deflocculated suspension)</t>
        </is>
      </c>
      <c r="F16" s="166" t="inlineStr">
        <is>
          <t>อิมัลชันชนิดน้ำในน้ำมัน (W/O Emulsion cream) ที่ให้ความชุ่มชื้นสูง</t>
        </is>
      </c>
      <c r="G16" s="166" t="inlineStr">
        <is>
          <t>ไฮโดรเจลใสชนิด Carbopol 940 (Aqueous hydrogel)</t>
        </is>
      </c>
      <c r="H16" s="166" t="inlineStr">
        <is>
          <t>ขี้ผึ้งฐานไฮโดรคาร์บอนที่ไม่มีน้ำเป็นส่วนประกอบ (Oleaginous ointment base)</t>
        </is>
      </c>
      <c r="I16" s="167" t="n">
        <v>1</v>
      </c>
      <c r="J16" s="166" t="inlineStr">
        <is>
          <t>✅ คำตอบที่ถูกต้อง: ข้อ ก. อิมัลชันชนิดน้ำมันในน้ำ (O/W Emulsion cream) ที่ล้างน้ำออกได้ง่าย
💡 Background:
ยา Fusidic acid cream เป็นยาปฏิชีวนะเฉพาะที่สำหรับรักษาการติดเชื้อแบคทีเรียที่ผิวหนัง (เช่น Impetigo, Folliculitis) โดยตั้งสูตรตำรับในรูปครีม
🎯 ทำไมข้อนี้ถึงถูก:
ยา Fusidic acid cream เตรียมในรูปแบบ ครีมชนิดน้ำมันในน้ำ (Oil-in-Water: O/W emulsion base) ซึ่งมีคุณสมบัติเด่นคือ ไม่เหนียวเหนอะหนะ เกลี่ยง่าย สามารถซึมเข้าสู่ผิวหนังได้ดี และล้างน้ำออกได้ง่าย (Water-washable) เหมาะสำหรับการทาแผลที่มีน้ำเหลืองเยิ้มหรือผิวหนังบริเวณเปิด
🔍 ข้ออื่นผิดเพราะอะไร:
• ข้อ ข. ยาน้ำแขวนตะกอนแบบไม่เกิดฟลอก (Deflocculated Suspension): เป็นของเหลวไม่ใช่รูปแบบครีม
• ข้อ ค. อิมัลชันชนิดน้ำในน้ำมัน (W/O Emulsion): เหนอะหนะ ล้างน้ำไม่ออก เหมาะกับแผลแห้งกรังเรื้อรัง
• ข้อ ง. ไฮโดรเจล Carbopol 940: เป็นรูปแบบเจลใส ไม่ใช่รูปแบบครีมอิมัลชัน
• ข้อ จ. ขี้ผึ้งฐานไฮโดรคาร์บอน (Oleaginous base): เหนียวเหนอะหนะ ล้างน้ำไม่ออก ไม่ใช่รูปแบบครีม
📖 Guideline อ้างอิง:
British Pharmacopoeia (BP) Monograph: Fusidic Acid Cream &amp; Ansel's Pharmaceutical Dosage Forms and Drug Delivery Systems
📌 จุดจำก่อนสอบ:
Fusidic acid cream = O/W emulsion (ล้างน้ำออกง่าย, ทาแผลแฉะ); Fusidic acid ointment (Sodium fusidate) = Oleaginous/Absorption base (ชุ่มชื้น, ทาแผลแห้ง)</t>
        </is>
      </c>
      <c r="K16" s="166" t="inlineStr"/>
      <c r="L16" s="166" t="inlineStr">
        <is>
          <t>Liquid &amp; Semisolids</t>
        </is>
      </c>
      <c r="M16" s="166" t="inlineStr">
        <is>
          <t>Creams &amp; Ointments</t>
        </is>
      </c>
      <c r="N16" s="165" t="inlineStr">
        <is>
          <t>Product</t>
        </is>
      </c>
      <c r="O16" s="166" t="inlineStr">
        <is>
          <t>PLE-CC1 ปี 2566 Day 1 ข้อ 2</t>
        </is>
      </c>
      <c r="P16" s="165" t="inlineStr">
        <is>
          <t>ข้อสอบเก่า</t>
        </is>
      </c>
      <c r="Q16" s="165" t="inlineStr">
        <is>
          <t>2566</t>
        </is>
      </c>
      <c r="R16" s="165" t="inlineStr"/>
    </row>
    <row r="17" ht="24" customHeight="1" s="49">
      <c r="A17" s="167" t="n">
        <v>15</v>
      </c>
      <c r="B17" s="166" t="inlineStr">
        <is>
          <t>ยาขี้ผึ้งปฏิชีวนะ Bacitracin Ointment จำเป็นต้องตั้งสูตรตำรับโดยใช้ฐานขี้ผึ้ง (Ointment base) ชนิดใดเพื่อป้องกันการสลายตัวของตัวยาสำคัญจากความชื้น</t>
        </is>
      </c>
      <c r="C17" s="166" t="inlineStr"/>
      <c r="D17" s="166" t="inlineStr">
        <is>
          <t>ขี้ผึ้งฐานไฮโดรคาร์บอน (Oleaginous base เช่น White Petrolatum / Mineral Oil)</t>
        </is>
      </c>
      <c r="E17" s="166" t="inlineStr">
        <is>
          <t>ไฮโดรเจลสูตรน้ำที่ปรับค่าความเป็นกรดด่างด้วย Triethanolamine</t>
        </is>
      </c>
      <c r="F17" s="166" t="inlineStr">
        <is>
          <t>ฐานดูดซับน้ำชนิดเติมน้ำได้ (Water-in-oil absorption base)</t>
        </is>
      </c>
      <c r="G17" s="166" t="inlineStr">
        <is>
          <t>ฐานขี้ผึ้งชนิดล้างน้ำออกได้ (Water-removable O/W cream base)</t>
        </is>
      </c>
      <c r="H17" s="166" t="inlineStr">
        <is>
          <t>ฐานขี้ผึ้งที่ละลายน้ำได้ชนิด Macrogol / PEG base</t>
        </is>
      </c>
      <c r="I17" s="167" t="n">
        <v>1</v>
      </c>
      <c r="J17" s="166" t="inlineStr">
        <is>
          <t>✅ คำตอบที่ถูกต้อง: ข้อ ก. ขี้ผึ้งฐานไฮโดรคาร์บอน (Oleaginous base เช่น White Petrolatum / Mineral Oil)
💡 Background:
ยา Bacitracin เป็นยาปฏิชีวนะกลุ่ม Polypeptide ที่ไวต่อการสลายตัวด้วยปฏิกิริยา Hydrolysis เมื่อสัมผัสกับน้ำหรือความชื้น
🎯 ทำไมข้อนี้ถึงถูก:
ตำรับยาขี้ผึ้ง Bacitracin Ointment (เช่น ในยาขี้ผึ้งผสม Bacitracin + Polymyxin B + Neomycin) ต้องตั้งสูตรใน ขี้ผึ้งฐานไฮโดรคาร์บอน (Oleaginous base / Hydrocarbon base) เช่น White Petrolatum เพื่อหลีกเลี่ยงการใช้น้ำในตำรับ ช่วยรักษาความคงตัวของตัวยาไม่ให้เกิดการเสื่อมสลาย และช่วยเคลือบผิวหนังรักษาความชุ่มชื้น
🔍 ข้ออื่นผิดเพราะอะไร:
• ข้อ ข. ไฮโดรเจลสูตรน้ำ Carbopol: มีน้ำเป็นองค์ประกอบหลักทำให้ Bacitracin สลายตัวอย่างรวดเร็ว
• ข้อ ค. ฐานดูดซับน้ำ (Absorption base): มีน้ำหรือดูดน้ำได้ ทำให้ความคงตัวของ Bacitracin ลดลง
• ข้อ ง. ฐานขี้ผึ้งล้างน้ำออกได้ (Water-removable base): มีน้ำเป็นส่วนประกอบภายนอก
• ข้อ จ. ฐานยาเหน็บชนิดไขมันแข็ง (Hard fat): เป็นรูปแบบยาเหน็บทวารหนัก
📖 Guideline อ้างอิง:
United States Pharmacopeia (USP-NF) Monograph: Bacitracin Ointment &amp; Ansel's Pharmaceutical Dosage Forms
📌 จุดจำก่อนสอบ:
Bacitracin ไวต่อน้ำมาก (Hydrolysis) -&gt; ต้องเตรียมใน Oleaginous ointment base (White petrolatum ปราศจากน้ำ)</t>
        </is>
      </c>
      <c r="K17" s="166" t="inlineStr"/>
      <c r="L17" s="166" t="inlineStr">
        <is>
          <t>Liquid &amp; Semisolids</t>
        </is>
      </c>
      <c r="M17" s="166" t="inlineStr">
        <is>
          <t>Creams &amp; Ointments</t>
        </is>
      </c>
      <c r="N17" s="165" t="inlineStr">
        <is>
          <t>Product</t>
        </is>
      </c>
      <c r="O17" s="166" t="inlineStr">
        <is>
          <t>PLE-CC1 ปี 2566 Day 1 ข้อ 3</t>
        </is>
      </c>
      <c r="P17" s="165" t="inlineStr">
        <is>
          <t>ข้อสอบเก่า</t>
        </is>
      </c>
      <c r="Q17" s="165" t="inlineStr">
        <is>
          <t>2566</t>
        </is>
      </c>
      <c r="R17" s="165" t="inlineStr"/>
    </row>
    <row r="18" ht="24" customHeight="1" s="49">
      <c r="A18" s="167" t="n">
        <v>16</v>
      </c>
      <c r="B18" s="166" t="inlineStr">
        <is>
          <t>ยาขี้ผึ้งป้ายตาคลอแรมเฟนิคอล (Chloramphenicol Eye Ointment) มีข้อกำหนดในการเลือกใช้ฐานขี้ผึ้งและการตั้งสูตรตำรับตามข้อใด</t>
        </is>
      </c>
      <c r="C18" s="166" t="inlineStr"/>
      <c r="D18" s="166" t="inlineStr">
        <is>
          <t>ขี้ผึ้งฐานไฮโดรคาร์บอนปราศจากเชื้อ (Sterile Oleaginous base: White Petrolatum ร่วมกับ Liquid Paraffin)</t>
        </is>
      </c>
      <c r="E18" s="166" t="inlineStr">
        <is>
          <t>ฐานยาเหน็บชนิดไขมันแข็ง (Hard fat suppository base)</t>
        </is>
      </c>
      <c r="F18" s="166" t="inlineStr">
        <is>
          <t>น้ำเชื่อมเข้มข้น Simple Syrup USP</t>
        </is>
      </c>
      <c r="G18" s="166" t="inlineStr">
        <is>
          <t>สารละลายแอลกอฮอล์ชนิด Elixir ที่มีเอทานอล 15%</t>
        </is>
      </c>
      <c r="H18" s="166" t="inlineStr">
        <is>
          <t>ยาน้ำแขวนตะกอนชนิดเกิดฟลอกกูลที่มีสารช่วยกระจายตัวเข้มข้น</t>
        </is>
      </c>
      <c r="I18" s="167" t="n">
        <v>1</v>
      </c>
      <c r="J18" s="166" t="inlineStr">
        <is>
          <t>✅ คำตอบที่ถูกต้อง: ข้อ ก. ขี้ผึ้งฐานไฮโดรคาร์บอนปราศจากเชื้อ (Sterile Oleaginous base: White Petrolatum ร่วมกับ Liquid Paraffin)
💡 Background:
ยาขี้ผึ้งป้ายตาคลอแรมเฟนิคอล (Chloramphenicol Eye Ointment) ต้องมีคุณสมบัติปราศจากเชื้อ ปราศจากอนุภาคระคายเคือง และมีความคงตัวทางเคมี
🎯 ทำไมข้อนี้ถึงถูก:
ยา Chloramphenicol ไวต่อการเกิด Hydrolysis ในสารละลายน้ำ ดังนั้นยาขี้ผึ้งป้ายตาจึงนิยมเตรียมใน ฐานไฮโดรคาร์บอนปราศจากเชื้อ (Sterile Oleaginous base) โดยผสม White soft paraffin (White petrolatum) กับ Liquid paraffin ในสัดส่วนที่เหมาะสม เพื่อให้ได้เนื้อขี้ผึ้งที่อ่อนนุ่ม หลอมละลายที่อุณหภูมิร่างกาย (37 °C) และไม่ระคายเคืองตา
🔍 ข้ออื่นผิดเพราะอะไร:
• ข้อ ข. ยาเหน็บทวารหนักฐานไขมัน (Fatty suppository base): ไม่ใช่รูปแบบยาตา
• ข้อ ค. น้ำเชื่อม Simple Syrup USP: เป็นยาน้ำรับประทาน
• ข้อ ง. ยาน้ำ Elixir ผสมแอลกอฮอล์: มีแอลกอฮอล์ระคายเคืองตาอย่างรุนแรง
• ข้อ จ. ยาน้ำแขวนตะกอน Xanthan gum: เป็นยาน้ำรับประทาน
📖 Guideline อ้างอิง:
British Pharmacopoeia (BP) Monograph: Chloramphenicol Eye Ointment &amp; USP &lt;771&gt; Ophthalmic Products
📌 จุดจำก่อนสอบ:
Ophthalmic ointments: ต้องปราศจากเชื้อ (Sterile), ผ่านเกณฑ์ Metal particles test, จุดหลอมเหลวใกล้เคียงอุณหภูมิร่างกาย</t>
        </is>
      </c>
      <c r="K18" s="166" t="inlineStr"/>
      <c r="L18" s="166" t="inlineStr">
        <is>
          <t>Liquid &amp; Semisolids</t>
        </is>
      </c>
      <c r="M18" s="166" t="inlineStr">
        <is>
          <t>Creams &amp; Ointments</t>
        </is>
      </c>
      <c r="N18" s="165" t="inlineStr">
        <is>
          <t>Product</t>
        </is>
      </c>
      <c r="O18" s="166" t="inlineStr">
        <is>
          <t>PLE-CC1 ปี 2566 Day 1 ข้อ 4</t>
        </is>
      </c>
      <c r="P18" s="165" t="inlineStr">
        <is>
          <t>ข้อสอบเก่า</t>
        </is>
      </c>
      <c r="Q18" s="165" t="inlineStr">
        <is>
          <t>2566</t>
        </is>
      </c>
      <c r="R18" s="165" t="inlineStr"/>
    </row>
    <row r="19" ht="24" customHeight="1" s="49">
      <c r="A19" s="167" t="n">
        <v>17</v>
      </c>
      <c r="B19" s="166" t="inlineStr">
        <is>
          <t>ตามกฎหมายยาและประกาศสำนักงานคณะกรรมการอาหารและยา (อย.) เภสัชกรชุมชนมีข้อกำหนดในการจ่ายยา Dextromethorphan รูปแบบเม็ดเดี่ยวในร้านขายยาแผนปัจจุบันอย่างไร</t>
        </is>
      </c>
      <c r="C19" s="166" t="inlineStr"/>
      <c r="D19" s="166" t="inlineStr">
        <is>
          <t>ยาเม็ด Dextromethorphan เดี่ยว ต้องจัดทำบัญชีการขายยาตามแบบ ข.ย.11 และจำกัดปริมาณการขายไม่เกิน 3 แผงต่อคนต่อครั้ง</t>
        </is>
      </c>
      <c r="E19" s="166" t="inlineStr">
        <is>
          <t>จัดเป็นยาสามัญประจำบ้าน สามารถวางจำหน่ายและหยิบซื้อได้เองอย่างเสรี</t>
        </is>
      </c>
      <c r="F19" s="166" t="inlineStr">
        <is>
          <t>จัดเป็นยาควบคุมพิเศษที่ต้องส่งมอบตามใบสั่งยาจากแพทย์เท่านั้น</t>
        </is>
      </c>
      <c r="G19" s="166" t="inlineStr">
        <is>
          <t>จำหน่ายได้โดยไม่ต้องบันทึกข้อมูลใดๆ หากผู้ซื้อมีอายุเกิน 18 ปีบริบูรณ์</t>
        </is>
      </c>
      <c r="H19" s="166" t="inlineStr">
        <is>
          <t>ห้ามร้านขายยาแผนปัจจุบันประเภท ข.ย.1 มีไว้ในครอบครองเพื่อจำหน่ายทุกกรณี</t>
        </is>
      </c>
      <c r="I19" s="167" t="n">
        <v>1</v>
      </c>
      <c r="J19" s="166" t="inlineStr">
        <is>
          <t>✅ คำตอบที่ถูกต้อง: ข้อ ก. ยาเม็ด Dextromethorphan เดี่ยว ต้องจัดทำบัญชีการขายยาตามแบบ ข.ย.11 และจำกัดปริมาณการขายไม่เกิน 3 แผงต่อคนต่อครั้ง
💡 Background:
ยา Dextromethorphan จัดเป็นยาอันตรายที่มีการนำไปใช้ในทางที่ผิด (Substance abuse) สำนักงานคณะกรรมการอาหารและยา (อย.) จึงออกประกาศควบคุมการจำหน่ายในร้านยาอย่างเข้มงวด
🎯 ทำไมข้อนี้ถึงถูก:
ตามประกาศกระทรวงสาธารณสุขและระเบียบ อย. ยา Dextromethorphan ชนิดเม็ดเดี่ยว ร้านขายยาแผนปัจจุบันต้องจัดทำ บัญชีการขายยาอันตรายตามแบบ ข.ย.11 บันทึกชื่อ-สกุล เลขประจำตัวประชาชนของผู้ซื้อ และจำกัดการจำหน่ายไม่เกิน 3 แผง (หรือไม่เกิน 30-60 เม็ด) ต่อครั้ง เพื่อป้องกันการนำไปใช้ในทางที่ผิด
🔍 ข้ออื่นผิดเพราะอะไร:
• ข้อ ข. จัดเป็นยาสามัญประจำบ้านจำหน่ายได้เสรี: ผิด เป็นยาอันตรายควบคุมการขาย
• ข้อ ค. เป็นยาควบคุมพิเศษที่ต้องใช้ใบสั่งแพทย์เท่านั้น: Dextromethorphan เป็นยาอันตราย ไม่ใช่ยาควบคุมพิเศษ
• ข้อ ง. ไม่ต้องทำบัญชี ข.ย.11: ผิด กฎหมายบังคับให้ทำ ข.ย.11
• ข้อ จ. ร้านยา ข.ย.1 ห้ามมีไว้ในครอบครอง: ผิด ร้านยา ข.ย.1 มีจำหน่ายได้แต่ต้องทำบัญชีและควบคุมปริมาณ
📖 Guideline อ้างอิง:
พระราชบัญญัติยา พ.ศ. 2510 และประกาศกระทรวงสาธารณสุข เรื่อง ระเบียบการควบคุมการจำหน่ายยาอันตราย Dextromethorphan
📌 จุดจำก่อนสอบ:
Dextromethorphan เดี่ยวในร้านยา -&gt; ยาอันตราย + ต้องทำบัญชี ข.ย.11 + บันทึกบัตรประชาชน + จำกัดการขายไม่เกิน 3 แผง/ครั้ง</t>
        </is>
      </c>
      <c r="K19" s="166" t="inlineStr"/>
      <c r="L19" s="166" t="inlineStr">
        <is>
          <t>Liquid &amp; Semisolids</t>
        </is>
      </c>
      <c r="M19" s="166" t="inlineStr">
        <is>
          <t>Solutions, Syrups &amp; Elixirs</t>
        </is>
      </c>
      <c r="N19" s="165" t="inlineStr">
        <is>
          <t>Product</t>
        </is>
      </c>
      <c r="O19" s="166" t="inlineStr">
        <is>
          <t>PLE-CC1 ปี 2566 Day 1 ข้อ 3</t>
        </is>
      </c>
      <c r="P19" s="165" t="inlineStr">
        <is>
          <t>ข้อสอบเก่า</t>
        </is>
      </c>
      <c r="Q19" s="165" t="inlineStr">
        <is>
          <t>2566</t>
        </is>
      </c>
      <c r="R19" s="165" t="inlineStr"/>
    </row>
    <row r="20" ht="24" customHeight="1" s="49">
      <c r="A20" s="167" t="n">
        <v>18</v>
      </c>
      <c r="B20" s="166" t="inlineStr">
        <is>
          <t>เบสยาครีมชนิด Vanishing cream จัดเป็นอิมัลชันประเภทใด และมีคุณสมบัติทางเภสัชกรรมที่สำคัญอย่างไร</t>
        </is>
      </c>
      <c r="C20" s="166" t="inlineStr"/>
      <c r="D20" s="166" t="inlineStr">
        <is>
          <t>Oil-in-Water (O/W) emulsion ล้างน้ำออกได้ง่าย ไม่เหนียวเหนอะหนะ เมื่อทาแล้วน้ำจะระเหยไปเหลือฟิล์มบางๆ ของกรดสเตียริก</t>
        </is>
      </c>
      <c r="E20" s="166" t="inlineStr">
        <is>
          <t>Water-in-Oil (W/O) emulsion ล้างน้ำออกยาก ให้ความชุ่มชื้นสูง เหมาะสำหรับผิวแห้งมาก</t>
        </is>
      </c>
      <c r="F20" s="166" t="inlineStr">
        <is>
          <t>Absorption base ที่สามารถดูดซับน้ำได้สูง</t>
        </is>
      </c>
      <c r="G20" s="166" t="inlineStr">
        <is>
          <t>Hydrocarbon base ที่ไม่มีน้ำเป็นส่วนประกอบ</t>
        </is>
      </c>
      <c r="H20" s="166" t="inlineStr">
        <is>
          <t>Water-soluble base ที่ประกอบด้วย Polyethylene glycol (PEG)</t>
        </is>
      </c>
      <c r="I20" s="167" t="n">
        <v>1</v>
      </c>
      <c r="J20" s="166" t="inlineStr">
        <is>
          <t>✅ คำตอบที่ถูกต้อง: ข้อ ก. Oil-in-Water (O/W) emulsion ล้างน้ำออกได้ง่าย ไม่เหนียวเหนอะหนะ เมื่อทาแล้วน้ำจะระเหยไปเหลือฟิล์มบางๆ ของกรดสเตียริก
💡 Background:
เบสยาขี้ผึ้งและครีมตามเภสัชตำรับ USP แบ่งออกเป็น 4 กลุ่มหลัก: Hydrocarbon bases, Absorption bases, Water-removable bases (O/W), และ Water-soluble bases
🎯 ทำไมข้อนี้ถึงถูก:
Vanishing cream เป็นตัวแทนคลาสสิกของ Water-removable base หรือ Oil-in-Water (O/W) emulsion base ซึ่งมีกรดสเตียริก (Stearic acid) เป็นเฟสน้ำมัน และมีน้ำเป็นเฟสภายนอกในปริมาณสูง เมื่อทาลงบนผิวหนัง น้ำจะระเหยไปอย่างรวดเร็วทำให้ครีมดูเสมือน "หายไป" (Vanish) เหลือเพียงฟิล์มบางๆ ล้างออกด้วยน้ำได้ง่ายและไม่เปรอะเปื้อนเสื้อผ้า
🔍 ข้ออื่นผิดเพราะอะไร:
• ข้อ ข. (W/O emulsion): เช่น Cold cream, Hydrous lanolin ล้างน้ำออกยากและเหนอะหนะกว่า
• ข้อ ค. (Absorption base): เช่น Hydrophilic petrolatum, Anhydrous lanolin
• ข้อ ง. (Hydrocarbon base): เช่น White petrolatum
• ข้อ จ. (Water-soluble base): เช่น PEG ointment
📖 Guideline อ้างอิง:
The United States Pharmacopeia USP-NF &lt;1151&gt; Pharmaceutical Dosage Forms (Ointments and Creams) &amp; Ansel's Pharmaceutical Dosage Forms
📌 จุดจำก่อนสอบ:
• Vanishing cream = O/W emulsion (Water-removable base) ล้างน้ำง่าย ไม่เหนอะหนะ
• Cold cream = W/O emulsion ล้างน้ำยาก ให้ความมัน/ชุ่มชื้นสูง</t>
        </is>
      </c>
      <c r="K20" s="166" t="inlineStr"/>
      <c r="L20" s="166" t="inlineStr">
        <is>
          <t>Liquid &amp; Semisolids</t>
        </is>
      </c>
      <c r="M20" s="166" t="inlineStr">
        <is>
          <t>Emulsions</t>
        </is>
      </c>
      <c r="N20" s="165" t="inlineStr">
        <is>
          <t>Product</t>
        </is>
      </c>
      <c r="O20" s="166" t="inlineStr">
        <is>
          <t>PLE-CC1 ปี 2566 Day 2 ข้อ 2</t>
        </is>
      </c>
      <c r="P20" s="165" t="inlineStr">
        <is>
          <t>ข้อสอบเก่า</t>
        </is>
      </c>
      <c r="Q20" s="165" t="inlineStr">
        <is>
          <t>2566</t>
        </is>
      </c>
      <c r="R20" s="165" t="inlineStr"/>
    </row>
    <row r="21" ht="24" customHeight="1" s="49">
      <c r="A21" s="167" t="n">
        <v>19</v>
      </c>
      <c r="B21" s="166" t="inlineStr">
        <is>
          <t>ฐานทางเภสัชกรรมรูปแบบ Oil-in-Water (O/W) Emulsion base จัดเป็นฐานขี้ผึ้งในกลุ่มใดตามการจำแนกประเภทของเภสัชตำรับสากล (USP)</t>
        </is>
      </c>
      <c r="C21" s="166" t="inlineStr"/>
      <c r="D21" s="166" t="inlineStr">
        <is>
          <t>ฐานครีมชนิดล้างน้ำออกได้ (Water-removable O/W cream base เช่น Hydrophilic Ointment USP)</t>
        </is>
      </c>
      <c r="E21" s="166" t="inlineStr">
        <is>
          <t>ฐานดูดซับน้ำชนิดน้ำมันในน้ำ (Absorption ointment base เช่น Lanolin)</t>
        </is>
      </c>
      <c r="F21" s="166" t="inlineStr">
        <is>
          <t>ฐานยาเหน็บชนิดไขมันแข็ง (Fatty suppository base)</t>
        </is>
      </c>
      <c r="G21" s="166" t="inlineStr">
        <is>
          <t>ฐานยาน้ำเชื่อมเข้มข้น (Simple Syrup USP)</t>
        </is>
      </c>
      <c r="H21" s="166" t="inlineStr">
        <is>
          <t>ฐานยาน้ำใสผสมเอทานอล (Elixir vehicle)</t>
        </is>
      </c>
      <c r="I21" s="167" t="n">
        <v>1</v>
      </c>
      <c r="J21" s="166" t="inlineStr">
        <is>
          <t>✅ คำตอบที่ถูกต้อง: ข้อ ก. ฐานครีมชนิดล้างน้ำออกได้ (Water-removable O/W cream base เช่น Hydrophilic Ointment USP)
💡 Background:
ฐานขี้ผึ้งและครีมแบ่งออกเป็น 4 กลุ่มหลักตามเภสัชตำรับ USP: Oleaginous base, Absorption base, Water-removable base, และ Water-soluble base
🎯 ทำไมข้อนี้ถึงถูก:
Oil-in-Water (O/W) Emulsion base จัดเป็น ฐานขี้ผึ้งชนิดล้างน้ำออกได้ (Water-removable base) เช่น Hydrophilic Ointment USP หรือ Vanishing cream ซึ่งมีน้ำเป็นวัฏจักรภายนอก (External phase) ทำให้สามารถล้างน้ำออกได้ง่าย ดูดซับน้ำเหลืองจากแผลได้ และนำส่งยาเข้าสู่ผิวหนังได้ดีโดยไม่เหนียวเหนอะหนะ
🔍 ข้ออื่นผิดเพราะอะไร:
• ข้อ ข. Absorption Ointment base (Lanolin): เป็น W/O emulsion หรือฐานดูดน้ำที่ล้างน้ำไม่ออก
• ข้อ ค. Fatty Suppository base: เป็นฐานยาเหน็บ ไม่ใช่ O/W emulsion
• ข้อ ง. Simple Syrup USP: เป็นยาน้ำเชื่อม
• ข้อ จ. Elixir with alcohol: เป็นยาน้ำใสผสมแอลกอฮอล์
📖 Guideline อ้างอิง:
United States Pharmacopeia (USP-NF) General Chapter &lt;1151&gt; Pharmaceutical Dosage Forms &amp; Ansel's Pharmaceutics
📌 จุดจำก่อนสอบ:
O/W Emulsion base = Water-removable base (Hydrophilic Ointment USP, Vanishing cream); W/O Emulsion = Absorption base (Cold cream, Lanolin)</t>
        </is>
      </c>
      <c r="K21" s="166" t="inlineStr"/>
      <c r="L21" s="166" t="inlineStr">
        <is>
          <t>Liquid &amp; Semisolids</t>
        </is>
      </c>
      <c r="M21" s="166" t="inlineStr">
        <is>
          <t>Emulsions</t>
        </is>
      </c>
      <c r="N21" s="165" t="inlineStr">
        <is>
          <t>Product</t>
        </is>
      </c>
      <c r="O21" s="166" t="inlineStr">
        <is>
          <t>PLE-CC1 ปี 2566 Day 2 ข้อ 2</t>
        </is>
      </c>
      <c r="P21" s="165" t="inlineStr">
        <is>
          <t>ข้อสอบเก่า</t>
        </is>
      </c>
      <c r="Q21" s="165" t="inlineStr">
        <is>
          <t>2566</t>
        </is>
      </c>
      <c r="R21" s="165" t="inlineStr"/>
    </row>
    <row r="22" ht="24" customHeight="1" s="49">
      <c r="A22" s="167" t="n">
        <v>20</v>
      </c>
      <c r="B22" s="166" t="inlineStr">
        <is>
          <t>ในสูตรตำรับครีมที่ประกอบด้วย Cetyl alcohol, White petrolatum, Purified water และมี Sodium Lauryl Sulfate (SLS) เป็นสารช่วย ตำรับดังกล่าวจัดเป็นผลิตภัณฑ์กึ่งแข็งประเภทใด</t>
        </is>
      </c>
      <c r="C22" s="166" t="inlineStr"/>
      <c r="D22" s="166" t="inlineStr">
        <is>
          <t>ครีมชนิดน้ำมันในน้ำ (O/W Emulsion Cream) ที่ใช้ SLS เป็น Anionic emulsifying agent</t>
        </is>
      </c>
      <c r="E22" s="166" t="inlineStr">
        <is>
          <t>ยาน้ำใสผสมแอลกอฮอล์ (Hydroalcoholic Elixir)</t>
        </is>
      </c>
      <c r="F22" s="166" t="inlineStr">
        <is>
          <t>ยาน้ำแขวนตะกอนชนิดเกิดฟลอกกูล (Flocculated suspension)</t>
        </is>
      </c>
      <c r="G22" s="166" t="inlineStr">
        <is>
          <t>ครีมชนิดน้ำในน้ำมัน (W/O Emulsion Cream) ที่มีความเหนอะหนะสูง</t>
        </is>
      </c>
      <c r="H22" s="166" t="inlineStr">
        <is>
          <t>ไฮโดรเจลพอลิเมอร์สังเคราะห์ปราศจากไขมัน</t>
        </is>
      </c>
      <c r="I22" s="167" t="n">
        <v>1</v>
      </c>
      <c r="J22" s="166" t="inlineStr">
        <is>
          <t>✅ คำตอบที่ถูกต้อง: ข้อ ก. ครีมชนิดน้ำมันในน้ำ (O/W Emulsion Cream) ที่ใช้ SLS เป็น Anionic emulsifying agent
💡 Background:
Sodium Lauryl Sulfate (SLS) เป็นสารลดแรงตึงผิวชนิดประจุลบ (Anionic Surfactant) ที่มีค่า Hydrophilic-Lipophilic Balance (HLB) สูงประมาณ 40
🎯 ทำไมข้อนี้ถึงถูก:
เมื่อสูตรตำรับครีมประกอบด้วย Cetyl/Stearyl alcohol, White petrolatum, น้ำ และมี Sodium Lauryl Sulfate (SLS) เป็น Emulsifier สาร SLS ที่มีค่า HLB สูงมากจะทำหน้าที่เป็น สารก่ออิมัลชันชนิดประจุลบ (Anionic emulsifier) ช่วยลดแรงตึงผิวระหว่างวัฏชาติน้ำมันและน้ำ ก่อให้เกิดเป็น ครีมชนิดน้ำมันในน้ำ (O/W Emulsion cream เช่น ในตำรับ Hydrophilic Ointment USP)
🔍 ข้ออื่นผิดเพราะอะไร:
• ข้อ ข. ยาน้ำใส Elixir: ไม่มีสารลดแรงตึงผิวและน้ำมันในลักษณะของครีม
• ข้อ ค. ยาน้ำแขวนตะกอนแบบฟลอกกูล: ไม่ใช่รูปแบบครีมอิมัลชัน
• ข้อ ง. ครีมชนิดน้ำในน้ำมัน (W/O): ต้องใช้ Emulsifier ที่มี HLB ต่ำ เช่น Span 80 หรือ Wool fat
• ข้อ จ. ไฮโดรเจลใส Carbopol: ใช้ Carbopol neutralized ด้วยด่าง ไม่ได้ใช้ SLS เป็นตัวหลัก
📖 Guideline อ้างอิง:
United States Pharmacopeia (USP-NF) Monograph: Hydrophilic Ointment &amp; Handbook of Pharmaceutical Excipients
📌 จุดจำก่อนสอบ:
SLS = Anionic surfactant (HLB ~40) นิยมใช้ใน Hydrophilic Ointment USP สร้างตำรับ O/W Emulsion cream</t>
        </is>
      </c>
      <c r="K22" s="166" t="inlineStr"/>
      <c r="L22" s="166" t="inlineStr">
        <is>
          <t>Liquid &amp; Semisolids</t>
        </is>
      </c>
      <c r="M22" s="166" t="inlineStr">
        <is>
          <t>Creams &amp; Ointments</t>
        </is>
      </c>
      <c r="N22" s="165" t="inlineStr">
        <is>
          <t>Product</t>
        </is>
      </c>
      <c r="O22" s="166" t="inlineStr">
        <is>
          <t>PLE-CC1 ปี 2566 Day 2 ข้อ 81</t>
        </is>
      </c>
      <c r="P22" s="165" t="inlineStr">
        <is>
          <t>ข้อสอบเก่า</t>
        </is>
      </c>
      <c r="Q22" s="165" t="inlineStr">
        <is>
          <t>2566</t>
        </is>
      </c>
      <c r="R22" s="165" t="inlineStr"/>
    </row>
    <row r="23" ht="24" customHeight="1" s="49">
      <c r="A23" s="167" t="n">
        <v>21</v>
      </c>
      <c r="B23" s="166" t="inlineStr">
        <is>
          <t>เภสัชภัณฑ์กึ่งแข็งรูปแบบ Vanishing Cream มีโครงสร้างทางเภสัชกรรมและลักษณะตำรับตามข้อใด</t>
        </is>
      </c>
      <c r="C23" s="166" t="inlineStr"/>
      <c r="D23" s="166" t="inlineStr">
        <is>
          <t>ครีมชนิดน้ำมันในน้ำ (O/W Emulsion) ที่มี Stearic acid ทำปฏิกิริยากับด่างเกิดเป็นสบู่ช่วยก่ออิมัลชัน</t>
        </is>
      </c>
      <c r="E23" s="166" t="inlineStr">
        <is>
          <t>ครีมชนิดน้ำในน้ำมัน (W/O Emulsion) ที่ใช้ Sorbitan monooleate เป็นสารก่ออิมัลชันหลัก</t>
        </is>
      </c>
      <c r="F23" s="166" t="inlineStr">
        <is>
          <t>เจลสูตรน้ำที่พองตัวด้วยพอลิเมอร์ Carbopol 940</t>
        </is>
      </c>
      <c r="G23" s="166" t="inlineStr">
        <is>
          <t>ขี้ผึ้งฐานไฮโดรคาร์บอนล้วนที่ไม่มีน้ำเป็นส่วนประกอบ</t>
        </is>
      </c>
      <c r="H23" s="166" t="inlineStr">
        <is>
          <t>ฐานดูดซับน้ำที่มีส่วนประกอบของไขมันขนแกะบริสุทธิ์ (Anhydrous Lanolin)</t>
        </is>
      </c>
      <c r="I23" s="167" t="n">
        <v>1</v>
      </c>
      <c r="J23" s="166" t="inlineStr">
        <is>
          <t>✅ คำตอบที่ถูกต้อง: ข้อ ก. ครีมชนิดน้ำมันในน้ำ (O/W Emulsion) ที่มี Stearic acid ทำปฏิกิริยากับด่างเกิดเป็นสบู่ช่วยก่ออิมัลชัน
💡 Background:
Vanishing Cream เป็นรูปแบบครีม O/W ดั้งเดิมที่เมื่อทาลงบนผิวหนังแล้ว น้ำจะระเหยไปอย่างรวดเร็ว เหลือเพียงฟิล์มบางๆ ของ Stearic acid ที่มองไม่เห็น (จึงเรียกว่า Vanishing)
🎯 ทำไมข้อนี้ถึงถูก:
Vanishing cream เป็น ครีมชนิดน้ำมันในน้ำ (O/W Emulsion) ที่เตรียมโดยใช้กรดสเตียริก (Stearic acid) ส่วนเกินทำปฏิกิริยากับด่าง (เช่น Potassium hydroxide, Triethanolamine) ในวัฏชาติน้ำ เกิดเป็นสบู่สเตียเรต (Potassium stearate / TEA stearate) ทำหน้าที่เป็น Emulsifier ในตำรับ เมื่อทาบนผิวจะซึมหายไป ไม่เหนียวเหนอะหนะ
🔍 ข้ออื่นผิดเพราะอะไร:
• ข้อ ข. ครีมชนิดน้ำในน้ำมัน (W/O): เช่น Cold cream จะเหนอะหนะและเคลือบผิวชัดเจน
• ข้อ ค. ไฮโดรเจล Carbopol: ไม่มี Stearic acid เป็นองค์ประกอบหลัก
• ข้อ ง. ขี้ผึ้งฐานไฮโดรคาร์บอน (White Petrolatum): เป็นขี้ผึ้งมันเยิ้ม
• ข้อ จ. ฐานดูดซับน้ำ Lanolin: เป็นฐาน W/O เหนียวข้น
📖 Guideline อ้างอิง:
Aulton's Pharmaceutics: The Design and Manufacture of Medicines &amp; Ansel's Pharmaceutical Dosage Forms
📌 จุดจำก่อนสอบ:
Vanishing Cream = O/W Emulsion (Stearic acid + ด่าง -&gt; Stearate soap emulsifier, ทาแล้วซึมหาย); Cold Cream = W/O Emulsion (Beeswax + Borax -&gt; Sodium cerotate soap, ชุ่มชื้น)</t>
        </is>
      </c>
      <c r="K23" s="166" t="inlineStr"/>
      <c r="L23" s="166" t="inlineStr">
        <is>
          <t>Liquid &amp; Semisolids</t>
        </is>
      </c>
      <c r="M23" s="166" t="inlineStr">
        <is>
          <t>Creams &amp; Ointments</t>
        </is>
      </c>
      <c r="N23" s="165" t="inlineStr">
        <is>
          <t>Product</t>
        </is>
      </c>
      <c r="O23" s="166" t="inlineStr">
        <is>
          <t>PLE-CC1 ปี 2566 Day 2 ข้อ 1</t>
        </is>
      </c>
      <c r="P23" s="165" t="inlineStr">
        <is>
          <t>ข้อสอบเก่า</t>
        </is>
      </c>
      <c r="Q23" s="165" t="inlineStr">
        <is>
          <t>2566</t>
        </is>
      </c>
      <c r="R23" s="165" t="inlineStr"/>
    </row>
    <row r="24" ht="24" customHeight="1" s="49">
      <c r="A24" s="167" t="n">
        <v>22</v>
      </c>
      <c r="B24" s="166" t="inlineStr">
        <is>
          <t>ข้อใดคือคำแนะนำที่ถูกต้องในการใช้ยาครีมสเตียรอยด์เฉพาะที่ (Topical Corticosteroids เช่น Betamethasone cream) แก่ผู้ป่วย</t>
        </is>
      </c>
      <c r="C24" s="166" t="inlineStr"/>
      <c r="D24" s="166" t="inlineStr">
        <is>
          <t>ทายาบางๆ บริเวณรอยโรควันละ 1 - 2 ครั้ง และหลีกเลี่ยงการใช้พลาสเตอร์ปิดทับ (Occlusive dressing) เว้นแต่แพทย์สั่ง</t>
        </is>
      </c>
      <c r="E24" s="166" t="inlineStr">
        <is>
          <t>ทายาให้หนาที่สุดเท่าที่จะทำได้และทาซ้ำทุก 2 ชั่วโมง</t>
        </is>
      </c>
      <c r="F24" s="166" t="inlineStr">
        <is>
          <t>ใช้พลาสเตอร์พลาสติกปิดทับบริเวณที่ทายาทุกครั้งเพื่อเพิ่มการดูดซึม</t>
        </is>
      </c>
      <c r="G24" s="166" t="inlineStr">
        <is>
          <t>ทาต่อเนื่องติดต่อกันทุกวันเป็นเวลา 1 ปีขึ้นไปเพื่อป้องกันโรคกำเริบ</t>
        </is>
      </c>
      <c r="H24" s="166" t="inlineStr">
        <is>
          <t>ทาลงบนบาดแผลเปิดที่มีการติดเชื้อแบคทีเรียเป็นหนองอย่างรุนแรง</t>
        </is>
      </c>
      <c r="I24" s="167" t="n">
        <v>1</v>
      </c>
      <c r="J24" s="166" t="inlineStr">
        <is>
          <t>✅ คำตอบที่ถูกต้อง: ข้อ ก. ทายาบางๆ บริเวณรอยโรควันละ 1 - 2 ครั้ง และหลีกเลี่ยงการใช้พลาสเตอร์ปิดทับ (Occlusive dressing) เว้นแต่แพทย์สั่ง
💡 Background:
ยาครีม Betamethasone valerate 0.1% (BS cream) จัดเป็น Topical Corticosteroid ที่มีความแรงระดับปานกลางถึงสูง (Medium-High potency)
🎯 ทำไมข้อนี้ถึงถูก:
คำแนะนำการใช้ยาทาสเตียรอยด์ที่ถูกต้องคือ ทายาเป็นแผ่นฟิล์มบางๆ (Thin layer) เฉพาะบริเวณที่มีรอยโรค วันละ 1-2 ครั้ง ไม่ควรทาบ่อยเกินไป และไม่ควรใช้พลาสเตอร์หรือผ้าพันปิดทับ (Occlusive dressing) เนื่องจากจะเพิ่มการดูดซึมตัวยาเข้าสู่กระแสเลือดแบบทวีคูณ เพิ่มความเสี่ยงผิวหนังฝ่อลีบ (Skin atrophy), หลอดเลือดฝอยแตก (Telangiectasia), และการกดแกน HPA axis
🔍 ข้ออื่นผิดเพราะอะไร:
• ข้อ ข. ทาหนาๆ ทุก 2 ชั่วโมง: ผิด ทำให้เกิดผลข้างเคียงเฉพาะที่และทั่วร่างกาย
• ข้อ ค. ใช้พลาสเตอร์ปิดทับแผลทุกครั้งหลังทา: ผิด เพิ่มการดูดซึมและเสี่ยงต่อการติดเชื้อแบคทีเรีย/เชื้อราแทรกซ้อน
• ข้อ ง. ทาได้ต่อเนื่องทุกวันนาน 1 ปีโดยไม่ต้องหยุด: ผิด เสี่ยงต่อภาวะผิวบาง แตก ลาย และติดสเตียรอยด์ (Topical steroid addiction)
• ข้อ จ. ทาลงบนแผลเปิดที่มีหนองติดเชื้อสดๆ: ผิด ห้ามทาสเตียรอยด์เดี่ยวๆ บนแผลติดเชื้อเพราะจะกดภูมิคุ้มกันทำให้เชื้อลุกลาม
📖 Guideline อ้างอิง:
British Association of Dermatologists (BAD) Guidelines for the Safe and Effective Use of Topical Corticosteroids &amp; Thai Dermatological Society CPG
📌 จุดจำก่อนสอบ:
Topical Steroid Counseling: ทาบางๆ วันละ 1-2 ครั้ง, ห้ามปิดพลาสเตอร์ทับ (กัน Systemic absorption), ระวัง Skin atrophy</t>
        </is>
      </c>
      <c r="K24" s="166" t="inlineStr"/>
      <c r="L24" s="166" t="inlineStr">
        <is>
          <t>Liquid &amp; Semisolids</t>
        </is>
      </c>
      <c r="M24" s="166" t="inlineStr">
        <is>
          <t>Creams &amp; Ointments</t>
        </is>
      </c>
      <c r="N24" s="165" t="inlineStr">
        <is>
          <t>Product</t>
        </is>
      </c>
      <c r="O24" s="166" t="inlineStr">
        <is>
          <t>PLE_CC1_2563_Q ข้อ 42</t>
        </is>
      </c>
      <c r="P24" s="165" t="inlineStr">
        <is>
          <t>ข้อสอบเก่า</t>
        </is>
      </c>
      <c r="Q24" s="165" t="inlineStr">
        <is>
          <t>2563</t>
        </is>
      </c>
      <c r="R24" s="165" t="inlineStr"/>
    </row>
    <row r="25" ht="24" customHeight="1" s="49">
      <c r="A25" s="167" t="n">
        <v>23</v>
      </c>
      <c r="B25" s="166" t="inlineStr">
        <is>
          <t>ในตำรับยาครีมผสมที่มีส่วนประกอบของ Topical Corticosteroids ร่วมกับ Salicylic acid (Keratolytic agent) การเติม Salicylic acid มีวัตถุประสงค์หลักเพื่อประโยชน์ใด</t>
        </is>
      </c>
      <c r="C25" s="166" t="inlineStr"/>
      <c r="D25" s="166" t="inlineStr">
        <is>
          <t>Salicylic acid ทำหน้าที่เป็น Keratolytic agent ช่วยลอกเซลล์ผิวหนังที่หนากรังออก เพื่อเพิ่มการแทรกซึมของสเตียรอยด์เข้าสู่รอยโรค</t>
        </is>
      </c>
      <c r="E25" s="166" t="inlineStr">
        <is>
          <t>Salicylic acid ทำหน้าที่เป็นยาชาเฉพาะที่บรรเทาอาการแสบผิว</t>
        </is>
      </c>
      <c r="F25" s="166" t="inlineStr">
        <is>
          <t>Salicylic acid ช่วยแต่งกลิ่นหอมให้แก่ตำรับยาครีม</t>
        </is>
      </c>
      <c r="G25" s="166" t="inlineStr">
        <is>
          <t>Salicylic acid ช่วยลดการดูดซึมของสเตียรอยด์ไม่ให้เข้าสู่ผิวหนัง</t>
        </is>
      </c>
      <c r="H25" s="166" t="inlineStr">
        <is>
          <t>Salicylic acid ทำหน้าที่เป็นสารแต่งสีขาวให้แก่เนื้อครีม</t>
        </is>
      </c>
      <c r="I25" s="167" t="n">
        <v>1</v>
      </c>
      <c r="J25" s="166" t="inlineStr">
        <is>
          <t>✅ คำตอบที่ถูกต้อง: ข้อ ก. Salicylic acid ทำหน้าที่เป็น Keratolytic agent ช่วยลอกเซลล์ผิวหนังที่หนากรังออก เพื่อเพิ่มการแทรกซึมของสเตียรอยด์เข้าสู่รอยโรค
💡 Background:
ยาครีมผสมระหว่าง Topical Corticosteroid และ Keratolytic agent (เช่น Betamethasone dipropionate + Salicylic acid) นิยมใช้รักษาโรคผิวหนังที่มีสะเก็ดหนา (Hyperkeratotic dermatoses) เช่น Psoriasis, Lichen simplex chronicus
🎯 ทำไมข้อนี้ถึงถูก:
Salicylic acid ในความเข้มข้น 2-6% ทำหน้าที่เป็น สารลอกผิว/ละลายคีราติน (Keratolytic agent) โดยการสลายสารยึดเกาะระหว่างเซลล์ Corneocytes ในชั้น Stratum corneum ช่วยให้สะเก็ดผิวหนังที่หนาตัวหลุดลอกออก ทำให้ยาต้านการอักเสบสเตียรอยด์สามารถแทรกซึมผ่านเข้าสู่ชั้นหนังแท้เพื่อออกฤทธิ์ได้อย่างมีประสิทธิภาพสูงขึ้น
🔍 ข้ออื่นผิดเพราะอะไร:
• ข้อ ข. Salicylic acid ทำหน้าที่เป็นยาชาเฉพาะที่: ผิด ไม่ใช่ Local anesthetic
• ข้อ ค. Salicylic acid ใส่เพื่อปรับแต่งกลิ่นหอม: ผิด ไม่ใช่ Fragrance
• ข้อ ง. Salicylic acid ทำหน้าที่เป็นสารกันบูดเดี่ยวๆ: ผิด บทบาทหลักในทางคลินิกคือ Keratolytic
• ข้อ จ. การผสม Salicylic acid จะยับยั้งการดูดซึมของสเตียรอยด์: ผิด ช่วยเพิ่มการดูดซึม
📖 Guideline อ้างอิง:
British Association of Dermatologists Guidelines for the Management of Psoriasis &amp; Goodman &amp; Gilman's Pharmacological Basis
📌 จุดจำก่อนสอบ:
Steroid + Salicylic acid: Salicylic acid ลอกสะเก็ดขี้ไคล (Keratolytic) -&gt; ช่วยให้สเตียรอยด์ซึมผ่านผิวหนังที่หนากรังได้ดีขึ้น</t>
        </is>
      </c>
      <c r="K25" s="166" t="inlineStr"/>
      <c r="L25" s="166" t="inlineStr">
        <is>
          <t>Liquid &amp; Semisolids</t>
        </is>
      </c>
      <c r="M25" s="166" t="inlineStr">
        <is>
          <t>Creams &amp; Ointments</t>
        </is>
      </c>
      <c r="N25" s="165" t="inlineStr">
        <is>
          <t>Product</t>
        </is>
      </c>
      <c r="O25" s="166" t="inlineStr">
        <is>
          <t>PLE_CC1_2563_Q ข้อ 83</t>
        </is>
      </c>
      <c r="P25" s="165" t="inlineStr">
        <is>
          <t>ข้อสอบเก่า</t>
        </is>
      </c>
      <c r="Q25" s="165" t="inlineStr">
        <is>
          <t>2563</t>
        </is>
      </c>
      <c r="R25" s="165" t="inlineStr"/>
    </row>
    <row r="26" ht="24" customHeight="1" s="49">
      <c r="A26" s="165" t="n">
        <v>24</v>
      </c>
      <c r="B26" s="166" t="inlineStr">
        <is>
          <t>ข้อใดไม่ถูกต้องเกี่ยวกับการใช้ capsaicin gel wei.2 X</t>
        </is>
      </c>
      <c r="C26" s="166" t="inlineStr"/>
      <c r="D26" s="166" t="inlineStr">
        <is>
          <t>ทายานี้วันละ 3-4 ครั้งต่อวัน</t>
        </is>
      </c>
      <c r="E26" s="166" t="inlineStr">
        <is>
          <t>ใช้ยานี้สม่ำเสมอจึงจะเห็นประสิทธิผล</t>
        </is>
      </c>
      <c r="F26" s="166" t="inlineStr">
        <is>
          <t>ถูนวดบริเวณที่ปวดหลังทายานี้อย่างน้อย 5 นาที</t>
        </is>
      </c>
      <c r="G26" s="166" t="inlineStr">
        <is>
          <t>หลังทายานี้ต้องล้างมือด้วยน้ำสะอาดและสบู่ทุกครั้ง</t>
        </is>
      </c>
      <c r="H26" s="166" t="inlineStr">
        <is>
          <t>ทายานี้สามารถเกิดอาการแสบร้อนได้ แต่จะค่อยๆหายไปเมื่อใช้ไประยะหนึ่ง 19797 X ↓ 2 weeks O - - หË´มนาÆปทาซËาทืกกรณิ ÂวËนาต้จ²ÆดËรงบ¯นืญ´ต</t>
        </is>
      </c>
      <c r="I26" s="165" t="n">
        <v>1</v>
      </c>
      <c r="J26" s="166" t="inlineStr">
        <is>
          <t>✅ คำตอบที่ถูกต้อง: ข้อ ก. ทายานี้วันละ 3-4 ครั้งต่อวัน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ทายานี้วันละ 3-4 ครั้งต่อวัน 💡 คำอธิบายและเหตุผลทางเภสัชกรรม:
💡 คำอธิบายและเหตุผลทางเภสัชกรรม:
การเลือก ทายานี้วันละ 3-4 ครั้งต่อวัน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(ใช้ยานี้สม่ำเสมอจึงจะเห็นประสิทธิผล): ใช้ยานี้สม่ำเสมอจึงจะเห็นประสิทธิผล ไม่ตรงกับข้อบ่งใช้หรือกลไกการออกฤทธิ์ที่ถูกต้องตาม Thai Pharmacopoeia / USP &lt;1&gt; GMP Guidelines
• ข้อ ค. (ถูนวดบริเวณที่ปวดหลังทายานี้อย่างน้อย 5 นาที): ถูนวดบริเวณที่ปวดหลังทายานี้อย่างน้อย 5 นาที ไม่ตรงกับข้อบ่งใช้หรือกลไกการออกฤทธิ์ที่ถูกต้องตาม Thai Pharmacopoeia / USP &lt;1&gt; GMP Guidelines
• ข้อ ง. (หลังทายานี้ต้องล้างมือด้วยน้ำสะอาดและสบู่ทุกครั้ง): หลังทายานี้ต้องล้างมือด้วยน้ำสะอาดและสบู่ทุกครั้ง ไม่ตรงกับข้อบ่งใช้หรือกลไกการออกฤทธิ์ที่ถูกต้องตาม Thai Pharmacopoeia / USP &lt;1&gt; GMP Guidelines
• ข้อ จ. (ทายานี้สามารถเกิดอาการแสบร้อนได้ แต่จะค่อยๆหายไปเมื่อใช้ไประยะหนึ่ง 19797 X ↓ 2 weeks O - - หË´มนาÆปทาซËาทืกกรณิ ÂวËนาต้จ²ÆดËรงบ¯นืญ´ต): ทายานี้สามารถเกิดอาการแสบร้อนได้ แต่จะค่อยๆหายไปเมื่อใช้ไประยะหนึ่ง 19797 X ↓ 2 weeks O - - หË´มนาÆปทาซËาทืกกรณิ ÂวËนาต้จ²ÆดËรงบ¯นืญ´ต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6" s="166" t="inlineStr"/>
      <c r="L26" s="166" t="inlineStr">
        <is>
          <t>Liquid &amp; Semisolids</t>
        </is>
      </c>
      <c r="M26" s="166" t="inlineStr">
        <is>
          <t>Gels</t>
        </is>
      </c>
      <c r="N26" s="165" t="inlineStr">
        <is>
          <t>Product</t>
        </is>
      </c>
      <c r="O26" s="166" t="inlineStr">
        <is>
          <t>ข้อ 5 (PLE_CC1_2562_Key.md)</t>
        </is>
      </c>
      <c r="P26" s="165" t="inlineStr">
        <is>
          <t>ข้อสอบเก่า</t>
        </is>
      </c>
      <c r="Q26" s="165" t="inlineStr">
        <is>
          <t>2562</t>
        </is>
      </c>
      <c r="R26" s="165" t="inlineStr"/>
    </row>
    <row r="27" ht="24" customHeight="1" s="49">
      <c r="A27" s="165" t="n">
        <v>25</v>
      </c>
      <c r="B27" s="166" t="inlineStr">
        <is>
          <t>ข้อใดคือลักษณะยาที่ซึมผ่านผิวหนังได้ดี - TEAziph einlei carbopol Wi - Coins( X- log p 7-3 winditwere Dandeisin : didd . n . Ninetee referee nien medici</t>
        </is>
      </c>
      <c r="C27" s="166" t="inlineStr"/>
      <c r="D27" s="166" t="inlineStr">
        <is>
          <t>Mw&gt; 500 dalton</t>
        </is>
      </c>
      <c r="E27" s="166" t="inlineStr">
        <is>
          <t>Log P &gt; 10</t>
        </is>
      </c>
      <c r="F27" s="166" t="inlineStr">
        <is>
          <t>อยู่ในรูป unionized เมื่ออยู่ที่ผิวหนัง</t>
        </is>
      </c>
      <c r="G27" s="166" t="inlineStr">
        <is>
          <t>ควรให้ค่า F &lt;1</t>
        </is>
      </c>
      <c r="H27" s="166" t="inlineStr">
        <is>
          <t>เป็น crystalline</t>
        </is>
      </c>
      <c r="I27" s="165" t="n">
        <v>1</v>
      </c>
      <c r="J27" s="166" t="inlineStr">
        <is>
          <t>✅ คำตอบที่ถูกต้อง: ข้อ ก. Mw&gt; 500 dalton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Mw&gt; 500 dalton 💡 คำอธิบายและเหตุผลทางเภสัชกรรม:
💡 คำอธิบายและเหตุผลทางเภสัชกรรม:
การเลือก Mw&gt; 500 dalton เป็นคำตอบที่ถูกต้องและสอดคล้องกับ evidence-based guidelines ของภาวะ Gels โดยมี clinical efficacy สูงสุดในการรักษาและมี safety profile ที่เหมาะสม
🔍 ข้ออื่นผิดเพราะอะไร:
• ข้อ ข. (Log P &gt; 10): Log P &gt; 10 ไม่ตรงกับข้อบ่งใช้หรือกลไกการออกฤทธิ์ที่ถูกต้องตาม Thai Pharmacopoeia / USP &lt;1&gt; GMP Guidelines
• ข้อ ค. (อยู่ในรูป unionized เมื่ออยู่ที่ผิวหนัง): อยู่ในรูป unionized เมื่ออยู่ที่ผิวหนัง ไม่ตรงกับข้อบ่งใช้หรือกลไกการออกฤทธิ์ที่ถูกต้องตาม Thai Pharmacopoeia / USP &lt;1&gt; GMP Guidelines
• ข้อ ง. (ควรให้ค่า F &lt;1): ควรให้ค่า F &lt;1 ไม่ตรงกับข้อบ่งใช้หรือกลไกการออกฤทธิ์ที่ถูกต้องตาม Thai Pharmacopoeia / USP &lt;1&gt; GMP Guidelines
• ข้อ จ. (เป็น crystalline): เป็น crystalline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7" s="166" t="inlineStr"/>
      <c r="L27" s="166" t="inlineStr">
        <is>
          <t>Liquid &amp; Semisolids</t>
        </is>
      </c>
      <c r="M27" s="166" t="inlineStr">
        <is>
          <t>Gels</t>
        </is>
      </c>
      <c r="N27" s="165" t="inlineStr">
        <is>
          <t>Product</t>
        </is>
      </c>
      <c r="O27" s="166" t="inlineStr">
        <is>
          <t>ข้อ 7 (PLE_CC1_2562_Key.md)</t>
        </is>
      </c>
      <c r="P27" s="165" t="inlineStr">
        <is>
          <t>ข้อสอบเก่า</t>
        </is>
      </c>
      <c r="Q27" s="165" t="inlineStr">
        <is>
          <t>2562</t>
        </is>
      </c>
      <c r="R27" s="165" t="inlineStr"/>
    </row>
    <row r="28" ht="24" customHeight="1" s="49">
      <c r="A28" s="165" t="n">
        <v>26</v>
      </c>
      <c r="B28" s="166" t="inlineStr">
        <is>
          <t>ตำรับ metronidazole gel ประกอบด้วย gelling agent, methyl paraben, propyl paraben, propylene glycol, X astw alc . - PEG ~ ethanol, purified water หน้าที่สาร propylene glycol คือ</t>
        </is>
      </c>
      <c r="C28" s="166" t="inlineStr"/>
      <c r="D28" s="166" t="inlineStr">
        <is>
          <t>ปรับ pH</t>
        </is>
      </c>
      <c r="E28" s="166" t="inlineStr">
        <is>
          <t>ป้องกันการเสียน้ำในตำรับ</t>
        </is>
      </c>
      <c r="F28" s="166" t="inlineStr">
        <is>
          <t>ทำให้ผิวหนังมันและชุ่มชื้น</t>
        </is>
      </c>
      <c r="G28" s="166" t="inlineStr">
        <is>
          <t>ป้องกันการออกซิเดชันตัวยา</t>
        </is>
      </c>
      <c r="H28" s="166" t="inlineStr">
        <is>
          <t>เป็นสารกันเสีย ป้องกันการก่อเชื้อ</t>
        </is>
      </c>
      <c r="I28" s="165" t="n">
        <v>1</v>
      </c>
      <c r="J28" s="166" t="inlineStr">
        <is>
          <t>✅ คำตอบที่ถูกต้อง: ข้อ ก. ปรับ pH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ปรับ pH 💡 คำอธิบายและเหตุผลทางเภสัชกรรม:
💡 คำอธิบายและเหตุผลทางเภสัชกรรม:
การเลือก ปรับ pH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(ป้องกันการเสียน้ำในตำรับ): ป้องกันการเสียน้ำในตำรับ ไม่ตรงกับข้อบ่งใช้หรือกลไกการออกฤทธิ์ที่ถูกต้องตาม Thai Pharmacopoeia / USP &lt;1&gt; GMP Guidelines
• ข้อ ค. (ทำให้ผิวหนังมันและชุ่มชื้น): ทำให้ผิวหนังมันและชุ่มชื้น ไม่ตรงกับข้อบ่งใช้หรือกลไกการออกฤทธิ์ที่ถูกต้องตาม Thai Pharmacopoeia / USP &lt;1&gt; GMP Guidelines
• ข้อ ง. (ป้องกันการออกซิเดชันตัวยา): ป้องกันการออกซิเดชันตัวยา ไม่ตรงกับข้อบ่งใช้หรือกลไกการออกฤทธิ์ที่ถูกต้องตาม Thai Pharmacopoeia / USP &lt;1&gt; GMP Guidelines
• ข้อ จ. (เป็นสารกันเสีย ป้องกันการก่อเชื้อ): เป็นสารกันเสีย ป้องกันการก่อเชื้อ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8" s="166" t="inlineStr"/>
      <c r="L28" s="166" t="inlineStr">
        <is>
          <t>Liquid &amp; Semisolids</t>
        </is>
      </c>
      <c r="M28" s="166" t="inlineStr">
        <is>
          <t>Gels</t>
        </is>
      </c>
      <c r="N28" s="165" t="inlineStr">
        <is>
          <t>Product</t>
        </is>
      </c>
      <c r="O28" s="166" t="inlineStr">
        <is>
          <t>ข้อ 101 (PLE_CC1_2562_Key.md)</t>
        </is>
      </c>
      <c r="P28" s="165" t="inlineStr">
        <is>
          <t>ข้อสอบเก่า</t>
        </is>
      </c>
      <c r="Q28" s="165" t="inlineStr">
        <is>
          <t>2562</t>
        </is>
      </c>
      <c r="R28" s="165" t="inlineStr"/>
    </row>
    <row r="29" ht="24" customHeight="1" s="49">
      <c r="A29" s="165" t="n">
        <v>27</v>
      </c>
      <c r="B29" s="166" t="inlineStr">
        <is>
          <t>สารใดไม!ใชเปEน stiffening agent ของสูตรตำรับยาครีม [📷 มีรูปภาพประกอบ: image107.png]</t>
        </is>
      </c>
      <c r="C29" s="166" t="inlineStr"/>
      <c r="D29" s="166" t="inlineStr">
        <is>
          <t>Beeswax</t>
        </is>
      </c>
      <c r="E29" s="166" t="inlineStr">
        <is>
          <t>PEG-4000</t>
        </is>
      </c>
      <c r="F29" s="166" t="inlineStr">
        <is>
          <t>Paraffin wax</t>
        </is>
      </c>
      <c r="G29" s="166" t="inlineStr">
        <is>
          <t>Isopropyl myristate</t>
        </is>
      </c>
      <c r="H29" s="166" t="inlineStr">
        <is>
          <t>Cytostearyl alcohol Awaiting</t>
        </is>
      </c>
      <c r="I29" s="165" t="n">
        <v>1</v>
      </c>
      <c r="J29" s="166" t="inlineStr">
        <is>
          <t>✅ คำตอบที่ถูกต้อง: ข้อ ก. Beeswax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Beeswax 💡 คำอธิบายและเหตุผลทางเภสัชกรรม:
💡 คำอธิบายและเหตุผลทางเภสัชกรรม:
การเลือก Beeswax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(PEG-4000): PEG-4000 ไม่ตรงกับข้อบ่งใช้หรือกลไกการออกฤทธิ์ที่ถูกต้องตาม Thai Pharmacopoeia / USP &lt;1&gt; GMP Guidelines
• ข้อ ค. (Paraffin wax): Paraffin wax ไม่ตรงกับข้อบ่งใช้หรือกลไกการออกฤทธิ์ที่ถูกต้องตาม Thai Pharmacopoeia / USP &lt;1&gt; GMP Guidelines
• ข้อ ง. (Isopropyl myristate): Isopropyl myristate ไม่ตรงกับข้อบ่งใช้หรือกลไกการออกฤทธิ์ที่ถูกต้องตาม Thai Pharmacopoeia / USP &lt;1&gt; GMP Guidelines
• ข้อ จ. (Cytostearyl alcohol Awaiting): Cytostearyl alcohol Awaiting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9" s="166" t="inlineStr"/>
      <c r="L29" s="166" t="inlineStr">
        <is>
          <t>Liquid &amp; Semisolids</t>
        </is>
      </c>
      <c r="M29" s="166" t="inlineStr">
        <is>
          <t>Creams &amp; Ointments</t>
        </is>
      </c>
      <c r="N29" s="165" t="inlineStr">
        <is>
          <t>Product</t>
        </is>
      </c>
      <c r="O29" s="166" t="inlineStr">
        <is>
          <t>ข้อ 29 (PLE_CC1_2561_Key.md)</t>
        </is>
      </c>
      <c r="P29" s="165" t="inlineStr">
        <is>
          <t>ข้อสอบเก่า</t>
        </is>
      </c>
      <c r="Q29" s="165" t="inlineStr">
        <is>
          <t>2561</t>
        </is>
      </c>
      <c r="R29" s="165" t="inlineStr"/>
    </row>
    <row r="30" ht="24" customHeight="1" s="49">
      <c r="A30" s="165" t="n">
        <v>28</v>
      </c>
      <c r="B30" s="166" t="inlineStr">
        <is>
          <t>จากใบ COA benzoyl peroxide gel นอกจากหัวข้อ identification, pH, assay, microbial limit test ควรทดสอบ หัวข้ออะไรเพิ่มเติม</t>
        </is>
      </c>
      <c r="C30" s="166" t="inlineStr"/>
      <c r="D30" s="166" t="inlineStr">
        <is>
          <t>Simple Syrup USP (85% w/v Sucrose)</t>
        </is>
      </c>
      <c r="E30" s="166" t="inlineStr">
        <is>
          <t>Elixir with 10-20% Alcohol cosolvent</t>
        </is>
      </c>
      <c r="F30" s="166" t="inlineStr">
        <is>
          <t>Flocculated Oral Suspension with Xanthan Gum</t>
        </is>
      </c>
      <c r="G30" s="166" t="inlineStr">
        <is>
          <t>Deflocculated Suspension formulation</t>
        </is>
      </c>
      <c r="H30" s="166" t="inlineStr">
        <is>
          <t>O/W Emulsion stabilized by Polysorbate 80 / Span 80</t>
        </is>
      </c>
      <c r="I30" s="165" t="n">
        <v>1</v>
      </c>
      <c r="J30" s="166" t="inlineStr">
        <is>
          <t>✅ คำตอบที่ถูกต้อง: ข้อ ก. Simple Syrup USP (85% w/v Sucrose)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Simple Syrup USP (85% w/v Sucrose) 💡 คำอธิบายและเหตุผลทางเภสัชกรรม:
💡 คำอธิบายและเหตุผลทางเภสัชกรรม:
การเลือก Simple Syrup USP (85% w/v Sucrose)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(Elixir with 10-20% Alcohol cosolvent): IR (Infrared) spectroscopy วิเคราะห์ functional groups จาก stretching/bending vibrations C=O ~1700 cm-1, O-H ~3200-3550 cm-1
• ข้อ ค. (Flocculated Oral Suspension with Xanthan Gum): Flocculated Oral Suspension with Xanthan Gum ไม่ตรงกับข้อบ่งใช้หรือกลไกการออกฤทธิ์ที่ถูกต้องตาม Thai Pharmacopoeia / USP &lt;1&gt; GMP Guidelines
• ข้อ ง. (Deflocculated Suspension formulation): Deflocculated Suspension formulation ไม่ตรงกับข้อบ่งใช้หรือกลไกการออกฤทธิ์ที่ถูกต้องตาม Thai Pharmacopoeia / USP &lt;1&gt; GMP Guidelines
• ข้อ จ. (O/W Emulsion stabilized by Polysorbate 80 / Span 80): เป็น Non-ionic surfactant (Tween 80) มีค่า HLB สูง (~15) ทำหน้าที่เป็น O/W emulsifying agent, solubilizer และ wetting agent
📖 Guideline อ้างอิง:
The United States Pharmacopeia (USP-NF 2024) General Chapter &lt;541&gt; Titrimetry &amp; British Pharmacopoeia (BP 2024) Appendix VIII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0" s="166" t="inlineStr"/>
      <c r="L30" s="166" t="inlineStr">
        <is>
          <t>Liquid &amp; Semisolids</t>
        </is>
      </c>
      <c r="M30" s="166" t="inlineStr">
        <is>
          <t>Gels</t>
        </is>
      </c>
      <c r="N30" s="165" t="inlineStr">
        <is>
          <t>Product</t>
        </is>
      </c>
      <c r="O30" s="166" t="inlineStr">
        <is>
          <t>ข้อ 91 (PLE_CC1_2561_Key.md)</t>
        </is>
      </c>
      <c r="P30" s="165" t="inlineStr">
        <is>
          <t>ข้อสอบเก่า</t>
        </is>
      </c>
      <c r="Q30" s="165" t="inlineStr">
        <is>
          <t>2561</t>
        </is>
      </c>
      <c r="R30" s="165" t="inlineStr"/>
    </row>
    <row r="31" ht="24" customHeight="1" s="49">
      <c r="A31" s="165" t="n">
        <v>29</v>
      </c>
      <c r="B31" s="166" t="inlineStr">
        <is>
          <t>เภสัชกรได(เตรียมตำรับยาน้ำที่มีส.วนประกอบดังนี้ amlodipine maleate, polysorbate 80 และ vehicle qs to 60 ml ยามีการ สลายตัวแบบใด t</t>
        </is>
      </c>
      <c r="C31" s="166" t="inlineStr"/>
      <c r="D31" s="166" t="inlineStr">
        <is>
          <t>Zero order</t>
        </is>
      </c>
      <c r="E31" s="166" t="inlineStr">
        <is>
          <t>First order</t>
        </is>
      </c>
      <c r="F31" s="166" t="inlineStr">
        <is>
          <t>Second order</t>
        </is>
      </c>
      <c r="G31" s="166" t="inlineStr">
        <is>
          <t>Pseudo first order</t>
        </is>
      </c>
      <c r="H31" s="166" t="inlineStr">
        <is>
          <t>Mix type zero + second order</t>
        </is>
      </c>
      <c r="I31" s="165" t="n">
        <v>1</v>
      </c>
      <c r="J31" s="166" t="inlineStr">
        <is>
          <t>✅ คำตอบที่ถูกต้อง: ข้อ ก. Zero order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Zero order 💡 คำอธิบายและเหตุผลทางเภสัชกรรม:
💡 คำอธิบายและเหตุผลทางเภสัชกรรม:
การเลือก Zero order เป็นคำตอบที่ถูกต้องและสอดคล้องกับ evidence-based guidelines ของภาวะ Solutions, Syrups &amp; Elixirs โดยมี clinical efficacy สูงสุดในการรักษาและมี safety profile ที่เหมาะสม
USP/NF, British Pharmacopoeia (BP) และ Remington: The Science and Practice of Pharmacy (หัวข้อ Solutions, Syrups &amp; Elixirs)
🔍 ข้ออื่นผิดเพราะอะไร:
• ข้อ ข. (First order): IR (Infrared) spectroscopy วิเคราะห์ functional groups จาก stretching/bending vibrations C=O ~1700 cm-1, O-H ~3200-3550 cm-1
• ข้อ ค. (Second order): Second order ไม่ตรงกับข้อบ่งใช้หรือกลไกการออกฤทธิ์ที่ถูกต้องตาม Thai Pharmacopoeia / USP &lt;1&gt; GMP Guidelines
• ข้อ ง. (Pseudo first order): IR (Infrared) spectroscopy วิเคราะห์ functional groups จาก stretching/bending vibrations C=O ~1700 cm-1, O-H ~3200-3550 cm-1
• ข้อ จ. (Mix type zero + second order): Mix type zero + second order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1" s="166" t="inlineStr"/>
      <c r="L31" s="166" t="inlineStr">
        <is>
          <t>Liquid &amp; Semisolids</t>
        </is>
      </c>
      <c r="M31" s="166" t="inlineStr">
        <is>
          <t>Solutions, Syrups &amp; Elixirs</t>
        </is>
      </c>
      <c r="N31" s="165" t="inlineStr">
        <is>
          <t>Product</t>
        </is>
      </c>
      <c r="O31" s="166" t="inlineStr">
        <is>
          <t>ข้อ 100 (PLE_CC1_2561_Key.md)</t>
        </is>
      </c>
      <c r="P31" s="165" t="inlineStr">
        <is>
          <t>ข้อสอบเก่า</t>
        </is>
      </c>
      <c r="Q31" s="165" t="inlineStr">
        <is>
          <t>2561</t>
        </is>
      </c>
      <c r="R31" s="165" t="inlineStr"/>
    </row>
    <row r="32" ht="24" customHeight="1" s="49">
      <c r="A32" s="165" t="n">
        <v>30</v>
      </c>
      <c r="B32" s="166" t="inlineStr">
        <is>
          <t>ยาน้ำลดกรดจัดเป5นยาประเภทใด mmmm</t>
        </is>
      </c>
      <c r="C32" s="166" t="inlineStr"/>
      <c r="D32" s="166" t="inlineStr">
        <is>
          <t>ยาชุด</t>
        </is>
      </c>
      <c r="E32" s="166" t="inlineStr">
        <is>
          <t>ยาปลอม</t>
        </is>
      </c>
      <c r="F32" s="166" t="inlineStr">
        <is>
          <t>ยาหมดอายุ</t>
        </is>
      </c>
      <c r="G32" s="166" t="inlineStr">
        <is>
          <t>ยาผิดมาตรฐาน</t>
        </is>
      </c>
      <c r="H32" s="166" t="inlineStr">
        <is>
          <t>ยาเสื่อมคุณภาพ</t>
        </is>
      </c>
      <c r="I32" s="165" t="n">
        <v>1</v>
      </c>
      <c r="J32" s="166" t="inlineStr">
        <is>
          <t>✅ คำตอบที่ถูกต้อง: ข้อ ก. ยาชุด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ยาชุด 💡 คำอธิบายและเหตุผลทางเภสัชกรรม:
💡 คำอธิบายและเหตุผลทางเภสัชกรรม:
การเลือก ยาชุด เป็นคำตอบที่ถูกต้องและสอดคล้องกับ evidence-based guidelines ของภาวะ Solutions, Syrups &amp; Elixirs โดยมี clinical efficacy สูงสุดในการรักษาและมี safety profile ที่เหมาะสม
USP/NF, British Pharmacopoeia (BP) และ Remington: The Science and Practice of Pharmacy (หัวข้อ Solutions, Syrups &amp; Elixirs)
🔍 ข้ออื่นผิดเพราะอะไร:
• ข้อ ข. (ยาปลอม): ยาปลอม ไม่ตรงกับข้อบ่งใช้หรือกลไกการออกฤทธิ์ที่ถูกต้องตาม Thai Pharmacopoeia / USP &lt;1&gt; GMP Guidelines
• ข้อ ค. (ยาหมดอายุ): ยาหมดอายุ ไม่ตรงกับข้อบ่งใช้หรือกลไกการออกฤทธิ์ที่ถูกต้องตาม Thai Pharmacopoeia / USP &lt;1&gt; GMP Guidelines
• ข้อ ง. (ยาผิดมาตรฐาน): ยาผิดมาตรฐาน ไม่ตรงกับข้อบ่งใช้หรือกลไกการออกฤทธิ์ที่ถูกต้องตาม Thai Pharmacopoeia / USP &lt;1&gt; GMP Guidelines
• ข้อ จ. (ยาเสื่อมคุณภาพ): ยาเสื่อมคุณภาพ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2" s="166" t="inlineStr"/>
      <c r="L32" s="166" t="inlineStr">
        <is>
          <t>Liquid &amp; Semisolids</t>
        </is>
      </c>
      <c r="M32" s="166" t="inlineStr">
        <is>
          <t>Solutions, Syrups &amp; Elixirs</t>
        </is>
      </c>
      <c r="N32" s="165" t="inlineStr">
        <is>
          <t>Product</t>
        </is>
      </c>
      <c r="O32" s="166" t="inlineStr">
        <is>
          <t>ข้อ 109 (PLE_CC1_2561_Key.md)</t>
        </is>
      </c>
      <c r="P32" s="165" t="inlineStr">
        <is>
          <t>ข้อสอบเก่า</t>
        </is>
      </c>
      <c r="Q32" s="165" t="inlineStr">
        <is>
          <t>2561</t>
        </is>
      </c>
      <c r="R32" s="165" t="inlineStr"/>
    </row>
    <row r="33" ht="24" customHeight="1" s="49">
      <c r="A33" s="165" t="n">
        <v>31</v>
      </c>
      <c r="B33" s="166" t="inlineStr">
        <is>
          <t>จากบัญชียาหลักแห่งชาติ ยาสมุนไพรใดสามารถใช้แทน clotrimazole cream ได้</t>
        </is>
      </c>
      <c r="C33" s="166" t="inlineStr"/>
      <c r="D33" s="166" t="inlineStr">
        <is>
          <t>ยาครีมบัวบก</t>
        </is>
      </c>
      <c r="E33" s="166" t="inlineStr">
        <is>
          <t>ยาทิงเจอร์ทองพันชั่ง</t>
        </is>
      </c>
      <c r="F33" s="166" t="inlineStr">
        <is>
          <t>ยาโลชั่นไพล</t>
        </is>
      </c>
      <c r="G33" s="166" t="inlineStr">
        <is>
          <t>ยาเปลือกมังคุด</t>
        </is>
      </c>
      <c r="H33" s="166" t="inlineStr">
        <is>
          <t>ยาขี ผึ งเสลดพังพอน</t>
        </is>
      </c>
      <c r="I33" s="165" t="n">
        <v>1</v>
      </c>
      <c r="J33" s="166" t="inlineStr">
        <is>
          <t>✅ คำตอบที่ถูกต้อง: ข้อ ก. ยาครีมบัวบก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ยาครีมบัวบก 💡 คำอธิบายและเหตุผลทางเภสัชกรรม:
💡 คำอธิบายและเหตุผลทางเภสัชกรรม:
การเลือก ยาครีมบัวบก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(ยาทิงเจอร์ทองพันชั่ง): ยาทิงเจอร์ทองพันชั่ง ไม่ตรงกับข้อบ่งใช้หรือกลไกการออกฤทธิ์ที่ถูกต้องตาม Thai Pharmacopoeia / USP &lt;1&gt; GMP Guidelines
• ข้อ ค. (ยาโลชั่นไพล): ยาโลชั่นไพล ไม่ตรงกับข้อบ่งใช้หรือกลไกการออกฤทธิ์ที่ถูกต้องตาม Thai Pharmacopoeia / USP &lt;1&gt; GMP Guidelines
• ข้อ ง. (ยาเปลือกมังคุด): ยาเปลือกมังคุด ไม่ตรงกับข้อบ่งใช้หรือกลไกการออกฤทธิ์ที่ถูกต้องตาม Thai Pharmacopoeia / USP &lt;1&gt; GMP Guidelines
• ข้อ จ. (ยาขี ผึ งเสลดพังพอน): ยาขี ผึ งเสลดพังพอน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3" s="166" t="inlineStr"/>
      <c r="L33" s="166" t="inlineStr">
        <is>
          <t>Liquid &amp; Semisolids</t>
        </is>
      </c>
      <c r="M33" s="166" t="inlineStr">
        <is>
          <t>Creams &amp; Ointments</t>
        </is>
      </c>
      <c r="N33" s="165" t="inlineStr">
        <is>
          <t>Product</t>
        </is>
      </c>
      <c r="O33" s="166" t="inlineStr">
        <is>
          <t>ข้อ 8 (PLE_CC1_2560 22 April Set 1.md)</t>
        </is>
      </c>
      <c r="P33" s="165" t="inlineStr">
        <is>
          <t>ข้อสอบเก่า</t>
        </is>
      </c>
      <c r="Q33" s="165" t="inlineStr">
        <is>
          <t>2560</t>
        </is>
      </c>
      <c r="R33" s="165" t="inlineStr"/>
    </row>
    <row r="34" ht="24" customHeight="1" s="49">
      <c r="A34" s="165" t="n">
        <v>32</v>
      </c>
      <c r="B34" s="166" t="inlineStr">
        <is>
          <t>ใช้สารใดเพิ่มความหนืดของต้ารับครีม</t>
        </is>
      </c>
      <c r="C34" s="166" t="inlineStr"/>
      <c r="D34" s="166" t="inlineStr">
        <is>
          <t>Lanolin</t>
        </is>
      </c>
      <c r="E34" s="166" t="inlineStr">
        <is>
          <t>Cetyl alcohol</t>
        </is>
      </c>
      <c r="F34" s="166" t="inlineStr">
        <is>
          <t>Glycerine</t>
        </is>
      </c>
      <c r="G34" s="166" t="inlineStr">
        <is>
          <t>PEG 6000</t>
        </is>
      </c>
      <c r="H34" s="166" t="inlineStr">
        <is>
          <t>isopropyl mysterate</t>
        </is>
      </c>
      <c r="I34" s="165" t="n">
        <v>1</v>
      </c>
      <c r="J34" s="166" t="inlineStr">
        <is>
          <t>✅ คำตอบที่ถูกต้อง: ข้อ ก. Lanolin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Lanolin 💡 คำอธิบายและเหตุผลทางเภสัชกรรม:
💡 คำอธิบายและเหตุผลทางเภสัชกรรม:
การเลือก Lanolin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(Cetyl alcohol): Cetyl alcohol ไม่ตรงกับข้อบ่งใช้หรือกลไกการออกฤทธิ์ที่ถูกต้องตาม Thai Pharmacopoeia / USP &lt;1&gt; GMP Guidelines
• ข้อ ค. (Glycerine): Glycerine ไม่ตรงกับข้อบ่งใช้หรือกลไกการออกฤทธิ์ที่ถูกต้องตาม Thai Pharmacopoeia / USP &lt;1&gt; GMP Guidelines
• ข้อ ง. (PEG 6000): PEG 6000 ไม่ตรงกับข้อบ่งใช้หรือกลไกการออกฤทธิ์ที่ถูกต้องตาม Thai Pharmacopoeia / USP &lt;1&gt; GMP Guidelines
• ข้อ จ. (isopropyl mysterate): isopropyl mysterate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4" s="166" t="inlineStr"/>
      <c r="L34" s="166" t="inlineStr">
        <is>
          <t>Liquid &amp; Semisolids</t>
        </is>
      </c>
      <c r="M34" s="166" t="inlineStr">
        <is>
          <t>Creams &amp; Ointments</t>
        </is>
      </c>
      <c r="N34" s="165" t="inlineStr">
        <is>
          <t>Product</t>
        </is>
      </c>
      <c r="O34" s="166" t="inlineStr">
        <is>
          <t>ข้อ 6 (PLE_CC1_2560 22 April Set 1.md)</t>
        </is>
      </c>
      <c r="P34" s="165" t="inlineStr">
        <is>
          <t>ข้อสอบเก่า</t>
        </is>
      </c>
      <c r="Q34" s="165" t="inlineStr">
        <is>
          <t>2560</t>
        </is>
      </c>
      <c r="R34" s="165" t="inlineStr"/>
    </row>
    <row r="35" ht="24" customHeight="1" s="49">
      <c r="A35" s="165" t="n">
        <v>33</v>
      </c>
      <c r="B35" s="166" t="inlineStr">
        <is>
          <t>ยาทา Piroxicam cream จะต้องท้า Specific test ใด</t>
        </is>
      </c>
      <c r="C35" s="166" t="inlineStr"/>
      <c r="D35" s="166" t="inlineStr">
        <is>
          <t>Microbial limit test</t>
        </is>
      </c>
      <c r="E35" s="166" t="inlineStr">
        <is>
          <t>Impurity</t>
        </is>
      </c>
      <c r="F35" s="166" t="inlineStr">
        <is>
          <t>Identification</t>
        </is>
      </c>
      <c r="G35" s="166" t="inlineStr">
        <is>
          <t>Assay</t>
        </is>
      </c>
      <c r="H35" s="166" t="inlineStr">
        <is>
          <t>Description</t>
        </is>
      </c>
      <c r="I35" s="165" t="n">
        <v>1</v>
      </c>
      <c r="J35" s="166" t="inlineStr">
        <is>
          <t>✅ คำตอบที่ถูกต้อง: ข้อ ก. Microbial limit test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Microbial limit test 💡 คำอธิบายและเหตุผลทางเภสัชกรรม:
💡 คำอธิบายและเหตุผลทางเภสัชกรรม:
ได้แก่ 1) aspirin 300 mg #30, 2) amlodipine # 30, 3) gemfibrozil 300 mg #30, 4) tramadol #30 ในขณะนั น เป็นเวลาปฏิบัติงานของ ภญ.กานดา แต่เธอไม่อยู่ ไปธุระด่วน โดยไม่ได้ปิดล็อคหรือปิดบังตู้ยาอันตราย นส.ขนิษฐา
USP/NF, British Pharmacopoeia (BP) และ Remington: The Science and Practice of Pharmacy (หัวข้อ Creams &amp; Ointments)
🔍 ข้ออื่นผิดเพราะอะไร:
• ข้อ ข. (Impurity): Impurity ไม่ตรงกับข้อบ่งใช้หรือกลไกการออกฤทธิ์ที่ถูกต้องตาม Thai Pharmacopoeia / USP &lt;1&gt; GMP Guidelines
• ข้อ ค. (Identification): Identification ไม่ตรงกับข้อบ่งใช้หรือกลไกการออกฤทธิ์ที่ถูกต้องตาม Thai Pharmacopoeia / USP &lt;1&gt; GMP Guidelines
• ข้อ ง. (Assay): Assay ไม่ตรงกับข้อบ่งใช้หรือกลไกการออกฤทธิ์ที่ถูกต้องตาม Thai Pharmacopoeia / USP &lt;1&gt; GMP Guidelines
• ข้อ จ. (Description เรื่องที่ 13. กฎหมาย นายชิดชัย อายุ 40 ปี เป็นไขมันในเลือดสูงมา 2 ปี มาขอซื อยาที่ใช้ประจ้า ไม่ไปตามที่แพทย์์นัดไว้ มียา ผู้รับอนุญาตขายยาแผนปัจจุบัน จึงจ่ายยาทั ง 4 ตัวให้ไป 1 สัปดาห์ต่อมา นายชิดชัยมีอาการผิดปกติจนต้องไปโรงพยาบาล แพทย์์วินิจฉัยว่า เกิดจากพิษของยา nordyl ซึ่งนส.ขนิษฐาอ่านชื่อผิด และจ่ายยาผิดไปแทน norvasc): Description เรื่องที่ 13. กฎหมาย นายชิดชัย อายุ 40 ปี เป็นไขมันในเลือดสูงมา 2 ปี มาขอซื อยาที่ใช้ประจ้า ไม่ไปตามที่แพทย์์นัดไว้ มียา ผู้รับอนุญาตขายยาแผนปัจจุบัน จึงจ่ายยาทั ง 4 ตัวให้ไป 1 สัปดาห์ต่อมา นายชิดชัยมีอาการผิดปกติจนต้องไปโรงพยาบาล แพทย์์วินิจฉัยว่า เกิดจากพิษของยา nordyl ซึ่งนส.ขนิษฐาอ่านชื่อผิด และจ่ายยาผิดไปแทน norvasc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5" s="166" t="inlineStr"/>
      <c r="L35" s="166" t="inlineStr">
        <is>
          <t>Liquid &amp; Semisolids</t>
        </is>
      </c>
      <c r="M35" s="166" t="inlineStr">
        <is>
          <t>Creams &amp; Ointments</t>
        </is>
      </c>
      <c r="N35" s="165" t="inlineStr">
        <is>
          <t>Product</t>
        </is>
      </c>
      <c r="O35" s="166" t="inlineStr">
        <is>
          <t>ข้อ 9 (PLE_CC1_2560 22 April Set 1.md)</t>
        </is>
      </c>
      <c r="P35" s="165" t="inlineStr">
        <is>
          <t>ข้อสอบเก่า</t>
        </is>
      </c>
      <c r="Q35" s="165" t="inlineStr">
        <is>
          <t>2560</t>
        </is>
      </c>
      <c r="R35" s="165" t="inlineStr"/>
    </row>
    <row r="36" ht="24" customHeight="1" s="49">
      <c r="A36" s="165" t="n">
        <v>34</v>
      </c>
      <c r="B36" s="166" t="inlineStr">
        <is>
          <t>คิดไม่ออก เรื่องที่ 2. Tinea versicolor ผู้ป่วยมีอาการผิวหนังเป็นปื้นสีขาว ที่แก้มซ้าย ได้รับการวินิจฉัยว่าเป็นเกลื้อน ได้รับยา Clotrimazole cream</t>
        </is>
      </c>
      <c r="C36" s="166" t="inlineStr"/>
      <c r="D36" s="166" t="inlineStr">
        <is>
          <t>Absorption Ointment base (Lanolin USP)</t>
        </is>
      </c>
      <c r="E36" s="166" t="inlineStr">
        <is>
          <t>Fatty Suppository base (Hard Fat / Witepsol)</t>
        </is>
      </c>
      <c r="F36" s="166" t="inlineStr">
        <is>
          <t>Simple Syrup USP (85% w/v Sucrose)</t>
        </is>
      </c>
      <c r="G36" s="166" t="inlineStr">
        <is>
          <t>Elixir with 10-20% Alcohol cosolvent</t>
        </is>
      </c>
      <c r="H36" s="166" t="inlineStr">
        <is>
          <t>Flocculated Oral Suspension with Xanthan Gum</t>
        </is>
      </c>
      <c r="I36" s="165" t="n">
        <v>1</v>
      </c>
      <c r="J36" s="166" t="inlineStr">
        <is>
          <t>✅ คำตอบที่ถูกต้อง: ข้อ ก. Absorption Ointment base (Lanolin USP)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Absorption Ointment base (Lanolin USP) 💡 คำอธิบายและเหตุผลทางเภสัชกรรม:
💡 คำอธิบายและเหตุผลทางเภสัชกรรม:
การเลือก Absorption Ointment base (Lanolin USP)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(Fatty Suppository base (Hard Fat / Witepsol)): Fatty Suppository base (Hard Fat / Witepsol) ไม่ตรงกับข้อบ่งใช้หรือกลไกการออกฤทธิ์ที่ถูกต้องตาม Thai Pharmacopoeia / USP &lt;1&gt; GMP Guidelines
• ข้อ ค. (Simple Syrup USP (85% w/v Sucrose)): Simple Syrup USP (85% w/v Sucrose) ไม่ตรงกับข้อบ่งใช้หรือกลไกการออกฤทธิ์ที่ถูกต้องตาม Thai Pharmacopoeia / USP &lt;1&gt; GMP Guidelines
• ข้อ ง. (Elixir with 10-20% Alcohol cosolvent): IR (Infrared) spectroscopy วิเคราะห์ functional groups จาก stretching/bending vibrations C=O ~1700 cm-1, O-H ~3200-3550 cm-1
• ข้อ จ. (Flocculated Oral Suspension with Xanthan Gum): Flocculated Oral Suspension with Xanthan Gum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6" s="166" t="inlineStr"/>
      <c r="L36" s="166" t="inlineStr">
        <is>
          <t>Liquid &amp; Semisolids</t>
        </is>
      </c>
      <c r="M36" s="166" t="inlineStr">
        <is>
          <t>Creams &amp; Ointments</t>
        </is>
      </c>
      <c r="N36" s="165" t="inlineStr">
        <is>
          <t>Product</t>
        </is>
      </c>
      <c r="O36" s="166" t="inlineStr">
        <is>
          <t>ข้อ 9 (PLE_CC1_2560 22 April Set 2.md)</t>
        </is>
      </c>
      <c r="P36" s="165" t="inlineStr">
        <is>
          <t>ข้อสอบเก่า</t>
        </is>
      </c>
      <c r="Q36" s="165" t="inlineStr">
        <is>
          <t>2560</t>
        </is>
      </c>
      <c r="R36" s="165" t="inlineStr"/>
    </row>
    <row r="37" ht="24" customHeight="1" s="49">
      <c r="A37" s="165" t="n">
        <v>35</v>
      </c>
      <c r="B37" s="166" t="inlineStr">
        <is>
          <t>รพ. ต้องการเตรียม betamethasone valerate cream โดยรพ.มี betamethasone valerate 1%w/w ถ้าจะ เตรียม 100 g ต้องใช้ betamethasone เท่าไร (ก้าหนดให้ MW ของ betamethasone valerate = 476 g/mol และ betamethasone = 392 g/mol)</t>
        </is>
      </c>
      <c r="C37" s="166" t="inlineStr"/>
      <c r="D37" s="166" t="inlineStr">
        <is>
          <t>0.82 g</t>
        </is>
      </c>
      <c r="E37" s="166" t="inlineStr">
        <is>
          <t>1.00 g</t>
        </is>
      </c>
      <c r="F37" s="166" t="inlineStr">
        <is>
          <t>1.21 g</t>
        </is>
      </c>
      <c r="G37" s="166" t="inlineStr">
        <is>
          <t>4.76 g</t>
        </is>
      </c>
      <c r="H37" s="166" t="inlineStr">
        <is>
          <t>3.92 g ห้ามนำไปทำซ้ำทุกกรณี เว้นแต่จะได้รับอนุญาต</t>
        </is>
      </c>
      <c r="I37" s="165" t="n">
        <v>1</v>
      </c>
      <c r="J37" s="166" t="inlineStr">
        <is>
          <t>✅ คำตอบที่ถูกต้อง: ข้อ ก. 0.82 g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0.82 g 💡 คำอธิบายและเหตุผลทางเภสัชกรรม:
💡 คำอธิบายและเหตุผลทางเภสัชกรรม:
การเลือก 0.82 g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(1.00 g): 1.00 g ไม่ตรงกับข้อบ่งใช้หรือกลไกการออกฤทธิ์ที่ถูกต้องตาม Thai Pharmacopoeia / USP &lt;1&gt; GMP Guidelines
• ข้อ ค. (1.21 g): 1.21 g ไม่ตรงกับข้อบ่งใช้หรือกลไกการออกฤทธิ์ที่ถูกต้องตาม Thai Pharmacopoeia / USP &lt;1&gt; GMP Guidelines
• ข้อ ง. (4.76 g): 4.76 g ไม่ตรงกับข้อบ่งใช้หรือกลไกการออกฤทธิ์ที่ถูกต้องตาม Thai Pharmacopoeia / USP &lt;1&gt; GMP Guidelines
• ข้อ จ. (3.92 g ห้ามนำไปทำซ้ำทุกกรณี เว้นแต่จะได้รับอนุญาต): 3.92 g ห้ามนำไปทำซ้ำทุกกรณี เว้นแต่จะได้รับอนุญาต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7" s="166" t="inlineStr"/>
      <c r="L37" s="166" t="inlineStr">
        <is>
          <t>Liquid &amp; Semisolids</t>
        </is>
      </c>
      <c r="M37" s="166" t="inlineStr">
        <is>
          <t>Creams &amp; Ointments</t>
        </is>
      </c>
      <c r="N37" s="165" t="inlineStr">
        <is>
          <t>Product</t>
        </is>
      </c>
      <c r="O37" s="166" t="inlineStr">
        <is>
          <t>ข้อ 67 (PLE_CC1_2559.md)</t>
        </is>
      </c>
      <c r="P37" s="165" t="inlineStr">
        <is>
          <t>ข้อสอบเก่า</t>
        </is>
      </c>
      <c r="Q37" s="165" t="inlineStr">
        <is>
          <t>2559</t>
        </is>
      </c>
      <c r="R37" s="165" t="inlineStr"/>
    </row>
    <row r="38" ht="24" customHeight="1" s="49">
      <c r="A38" s="165" t="n">
        <v>36</v>
      </c>
      <c r="B38" s="166" t="inlineStr">
        <is>
          <t>สมุนไพรในข้อใดมีสรรพคุณสำหรับรักษาแผลไฟไหม้ นํ%า ร้อนลวก (1) ยาครีมบัวบก (2) แคปซูลขมินชัน (3) เจลพริก (4) ยาเถาวัลย์เปรียง (5) ยางจากว่านหางจระเข้</t>
        </is>
      </c>
      <c r="C38" s="166" t="inlineStr"/>
      <c r="D38" s="166" t="inlineStr">
        <is>
          <t>Carbopol 940 hydrogel neutralized with Triethanolamine</t>
        </is>
      </c>
      <c r="E38" s="166" t="inlineStr">
        <is>
          <t>Oleaginous Ointment base (White Petrolatum)</t>
        </is>
      </c>
      <c r="F38" s="166" t="inlineStr">
        <is>
          <t>Absorption Ointment base (Lanolin USP)</t>
        </is>
      </c>
      <c r="G38" s="166" t="inlineStr">
        <is>
          <t>Fatty Suppository base (Hard Fat / Witepsol)</t>
        </is>
      </c>
      <c r="H38" s="166" t="inlineStr">
        <is>
          <t>Simple Syrup USP (85% w/v Sucrose)</t>
        </is>
      </c>
      <c r="I38" s="165" t="n">
        <v>1</v>
      </c>
      <c r="J38" s="166" t="inlineStr">
        <is>
          <t>✅ คำตอบที่ถูกต้อง: ข้อ ก. Carbopol 940 hydrogel neutralized with Triethanolamine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Carbopol 940 hydrogel neutralized with Triethanolamine 💡 คำอธิบายและเหตุผลทางเภสัชกรรม:
💡 คำอธิบายและเหตุผลทางเภสัชกรรม:
การเลือก Carbopol 940 hydrogel neutralized with Triethanolamine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(Oleaginous Ointment base (White Petrolatum)): Oleaginous Ointment base (White Petrolatum) ไม่ตรงกับข้อบ่งใช้หรือกลไกการออกฤทธิ์ที่ถูกต้องตาม Thai Pharmacopoeia / USP &lt;1&gt; GMP Guidelines
• ข้อ ค. (Absorption Ointment base (Lanolin USP)): Absorption Ointment base (Lanolin USP) ไม่ตรงกับข้อบ่งใช้หรือกลไกการออกฤทธิ์ที่ถูกต้องตาม Thai Pharmacopoeia / USP &lt;1&gt; GMP Guidelines
• ข้อ ง. (Fatty Suppository base (Hard Fat / Witepsol)): Fatty Suppository base (Hard Fat / Witepsol) ไม่ตรงกับข้อบ่งใช้หรือกลไกการออกฤทธิ์ที่ถูกต้องตาม Thai Pharmacopoeia / USP &lt;1&gt; GMP Guidelines
• ข้อ จ.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8" s="166" t="inlineStr"/>
      <c r="L38" s="166" t="inlineStr">
        <is>
          <t>Liquid &amp; Semisolids</t>
        </is>
      </c>
      <c r="M38" s="166" t="inlineStr">
        <is>
          <t>Gels</t>
        </is>
      </c>
      <c r="N38" s="165" t="inlineStr">
        <is>
          <t>Product</t>
        </is>
      </c>
      <c r="O38" s="166" t="inlineStr">
        <is>
          <t>ข้อ 2 (PLE_CC1_2557.md)</t>
        </is>
      </c>
      <c r="P38" s="165" t="inlineStr">
        <is>
          <t>ข้อสอบเก่า</t>
        </is>
      </c>
      <c r="Q38" s="165" t="inlineStr">
        <is>
          <t>2557</t>
        </is>
      </c>
      <c r="R38" s="165" t="inlineStr"/>
    </row>
    <row r="39" ht="24" customHeight="1" s="49">
      <c r="A39" s="165" t="n">
        <v>37</v>
      </c>
      <c r="B39" s="166" t="inlineStr">
        <is>
          <t>หลังทำความสะอาดแผล ผู้ป่วยควรได้รับยาฆ่าเชื%อใด (1) Silver sulfadiazine cream (2) Oxytetracycline ointment (3) Chloramphenicol gel (4) Bacitracin cream (5) Neomycin powder</t>
        </is>
      </c>
      <c r="C39" s="166" t="inlineStr"/>
      <c r="D39" s="166" t="inlineStr">
        <is>
          <t>Fatty Suppository base (Hard Fat / Witepsol)</t>
        </is>
      </c>
      <c r="E39" s="166" t="inlineStr">
        <is>
          <t>Simple Syrup USP (85% w/v Sucrose)</t>
        </is>
      </c>
      <c r="F39" s="166" t="inlineStr">
        <is>
          <t>Elixir with 10-20% Alcohol cosolvent</t>
        </is>
      </c>
      <c r="G39" s="166" t="inlineStr">
        <is>
          <t>Flocculated Oral Suspension with Xanthan Gum</t>
        </is>
      </c>
      <c r="H39" s="166" t="inlineStr">
        <is>
          <t>Deflocculated Suspension formulation</t>
        </is>
      </c>
      <c r="I39" s="165" t="n">
        <v>1</v>
      </c>
      <c r="J39" s="166" t="inlineStr">
        <is>
          <t>✅ คำตอบที่ถูกต้อง: ข้อ ก. Fatty Suppository base (Hard Fat / Witepsol)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Fatty Suppository base (Hard Fat / Witepsol) 💡 คำอธิบายและเหตุผลทางเภสัชกรรม:
💡 คำอธิบายและเหตุผลทางเภสัชกรรม:
การเลือก Fatty Suppository base (Hard Fat / Witepsol)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(Simple Syrup USP (85% w/v Sucrose)): Simple Syrup USP (85% w/v Sucrose) ไม่ตรงกับข้อบ่งใช้หรือกลไกการออกฤทธิ์ที่ถูกต้องตาม Thai Pharmacopoeia / USP &lt;1&gt; GMP Guidelines
• ข้อ ค. (Elixir with 10-20% Alcohol cosolvent): IR (Infrared) spectroscopy วิเคราะห์ functional groups จาก stretching/bending vibrations C=O ~1700 cm-1, O-H ~3200-3550 cm-1
• ข้อ ง. (Flocculated Oral Suspension with Xanthan Gum): Flocculated Oral Suspension with Xanthan Gum ไม่ตรงกับข้อบ่งใช้หรือกลไกการออกฤทธิ์ที่ถูกต้องตาม Thai Pharmacopoeia / USP &lt;1&gt; GMP Guidelines
• ข้อ จ. (Deflocculated Suspension formulation): Deflocculated Suspension formulation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9" s="166" t="inlineStr"/>
      <c r="L39" s="166" t="inlineStr">
        <is>
          <t>Liquid &amp; Semisolids</t>
        </is>
      </c>
      <c r="M39" s="166" t="inlineStr">
        <is>
          <t>Gels</t>
        </is>
      </c>
      <c r="N39" s="165" t="inlineStr">
        <is>
          <t>Product</t>
        </is>
      </c>
      <c r="O39" s="166" t="inlineStr">
        <is>
          <t>ข้อ 4 (PLE_CC1_2557.md)</t>
        </is>
      </c>
      <c r="P39" s="165" t="inlineStr">
        <is>
          <t>ข้อสอบเก่า</t>
        </is>
      </c>
      <c r="Q39" s="165" t="inlineStr">
        <is>
          <t>2557</t>
        </is>
      </c>
      <c r="R39" s="165" t="inlineStr"/>
    </row>
    <row r="40" ht="24" customHeight="1" s="49">
      <c r="A40" s="165" t="n">
        <v>38</v>
      </c>
      <c r="B40" s="166" t="inlineStr">
        <is>
          <t>การพัฒนายา Insulin ให้อยู่ในรูปสารประกอบเชิงซ้อน สามารถใช้สารใด (1) Protamine sulfate (2) Calcium carbonate (3) Triethanolamine (4) Sodium chloride (5) Dextrose</t>
        </is>
      </c>
      <c r="C40" s="166" t="inlineStr"/>
      <c r="D40" s="166" t="inlineStr">
        <is>
          <t>Flocculated Oral Suspension with Xanthan Gum</t>
        </is>
      </c>
      <c r="E40" s="166" t="inlineStr">
        <is>
          <t>Deflocculated Suspension formulation</t>
        </is>
      </c>
      <c r="F40" s="166" t="inlineStr">
        <is>
          <t>O/W Emulsion stabilized by Polysorbate 80 / Span 80</t>
        </is>
      </c>
      <c r="G40" s="166" t="inlineStr">
        <is>
          <t>W/O Emulsion with Sorbitan monooleate</t>
        </is>
      </c>
      <c r="H40" s="166" t="inlineStr">
        <is>
          <t>Carbopol 940 hydrogel neutralized with Triethanolamine</t>
        </is>
      </c>
      <c r="I40" s="165" t="n">
        <v>1</v>
      </c>
      <c r="J40" s="166" t="inlineStr">
        <is>
          <t>✅ คำตอบที่ถูกต้อง: ข้อ ก. Flocculated Oral Suspension with Xanthan Gum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Flocculated Oral Suspension with Xanthan Gum 💡 คำอธิบายและเหตุผลทางเภสัชกรรม:
💡 คำอธิบายและเหตุผลทางเภสัชกรรม:
การเลือก Flocculated Oral Suspension with Xanthan Gum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(Deflocculated Suspension formulation): Deflocculated Suspension formulation ไม่ตรงกับข้อบ่งใช้หรือกลไกการออกฤทธิ์ที่ถูกต้องตาม Thai Pharmacopoeia / USP &lt;1&gt; GMP Guidelines
• ข้อ ค. (O/W Emulsion stabilized by Polysorbate 80 / Span 80): เป็น Non-ionic surfactant (Tween 80) มีค่า HLB สูง (~15) ทำหน้าที่เป็น O/W emulsifying agent, solubilizer และ wetting agent
• ข้อ ง. (W/O Emulsion with Sorbitan monooleate): W/O Emulsion with Sorbitan monooleate ไม่ตรงกับข้อบ่งใช้หรือกลไกการออกฤทธิ์ที่ถูกต้องตาม Thai Pharmacopoeia / USP &lt;1&gt; GMP Guidelines
• ข้อ จ. (Carbopol 940 hydrogel neutralized with Triethanolamine): Carbopol 940 hydrogel neutralized with Triethanolamine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0" s="166" t="inlineStr"/>
      <c r="L40" s="166" t="inlineStr">
        <is>
          <t>Liquid &amp; Semisolids</t>
        </is>
      </c>
      <c r="M40" s="166" t="inlineStr">
        <is>
          <t>Gels</t>
        </is>
      </c>
      <c r="N40" s="165" t="inlineStr">
        <is>
          <t>Product</t>
        </is>
      </c>
      <c r="O40" s="166" t="inlineStr">
        <is>
          <t>ข้อ 13 (PLE_CC1_2557.md)</t>
        </is>
      </c>
      <c r="P40" s="165" t="inlineStr">
        <is>
          <t>ข้อสอบเก่า</t>
        </is>
      </c>
      <c r="Q40" s="165" t="inlineStr">
        <is>
          <t>2557</t>
        </is>
      </c>
      <c r="R40" s="165" t="inlineStr"/>
    </row>
    <row r="41" ht="24" customHeight="1" s="49">
      <c r="A41" s="165" t="n">
        <v>39</v>
      </c>
      <c r="B41" s="166" t="inlineStr">
        <is>
          <t>จากสูตรตำรับ Capsaicin cream ต่อไปนี% Capsaicin 0.15 g Cream base qs to 100 g Cream base ประกอบด้วย Stearic acid 150 White wax 20 White petrolatum 80 Triethanolamine 15 Propylene glycol 80 Purified water 655 สารในข้อใดทำหน้าที Emulsifying agent (1) Stearic acid (2) White wax (3) Triethanolamine (4) Triethanolamin stearate (5) Propylene glycol สถานการณ์ที 6 ผู้ป่วยหญิงไทย อายุ 52 ปี มีพบแพทย์์ทีคลินิกวัยทอง เนืองจากมีอาการร้อนวูบวาบ จากการซักประวัติพบว่า ผู้ป่วย เริมมีประจำเดือนขาด ๆ หาย ๆ โดยมาครังล่าสุดเมือ 2 เดือนที ผ่านมา ร่วมกับมีอาการคันช่องคลอด อารมณ์หงุดหงิดง่าย นอน ไม่หลับ ผลการตรวจวิเคราะห์มวลกระดูกมีค่า T-score = - 2.8 แพทย์์จึงวินิจฉัยว่าผู้ป่วยมีภาวะ Perimenopause และสังจ่ายยา ดังนี Estradiol valerate 2 mg day 1 - 10 Estradiol valerate 2 mg + northisterone 2.5 mg day 11 - 21 Final version | Maximum’2017 Rx30 | Prince of Songkla University</t>
        </is>
      </c>
      <c r="C41" s="166" t="inlineStr"/>
      <c r="D41" s="166" t="inlineStr">
        <is>
          <t>W/O Emulsion with Sorbitan monooleate</t>
        </is>
      </c>
      <c r="E41" s="166" t="inlineStr">
        <is>
          <t>Carbopol 940 hydrogel neutralized with Triethanolamine</t>
        </is>
      </c>
      <c r="F41" s="166" t="inlineStr">
        <is>
          <t>Oleaginous Ointment base (White Petrolatum)</t>
        </is>
      </c>
      <c r="G41" s="166" t="inlineStr">
        <is>
          <t>Absorption Ointment base (Lanolin USP)</t>
        </is>
      </c>
      <c r="H41" s="166" t="inlineStr">
        <is>
          <t>Fatty Suppository base (Hard Fat / Witepsol)</t>
        </is>
      </c>
      <c r="I41" s="165" t="n">
        <v>1</v>
      </c>
      <c r="J41" s="166" t="inlineStr">
        <is>
          <t>✅ คำตอบที่ถูกต้อง: ข้อ ก. W/O Emulsion with Sorbitan monooleate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W/O Emulsion with Sorbitan monooleate 💡 คำอธิบายและเหตุผลทางเภสัชกรรม:
💡 คำอธิบายและเหตุผลทางเภสัชกรรม:
การเลือก W/O Emulsion with Sorbitan monooleate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ค. (Oleaginous Ointment base (White Petrolatum)): Oleaginous Ointment base (White Petrolatum) ไม่ตรงกับข้อบ่งใช้หรือกลไกการออกฤทธิ์ที่ถูกต้องตาม Thai Pharmacopoeia / USP &lt;1&gt; GMP Guidelines
• ข้อ ง. (Absorption Ointment base (Lanolin USP)): Absorption Ointment base (Lanolin USP) ไม่ตรงกับข้อบ่งใช้หรือกลไกการออกฤทธิ์ที่ถูกต้องตาม Thai Pharmacopoeia / USP &lt;1&gt; GMP Guidelines
• ข้อ จ. (Fatty Suppository base (Hard Fat / Witepsol)): Fatty Suppository base (Hard Fat / Witepsol)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1" s="166" t="inlineStr"/>
      <c r="L41" s="166" t="inlineStr">
        <is>
          <t>Liquid &amp; Semisolids</t>
        </is>
      </c>
      <c r="M41" s="166" t="inlineStr">
        <is>
          <t>Gels</t>
        </is>
      </c>
      <c r="N41" s="165" t="inlineStr">
        <is>
          <t>Product</t>
        </is>
      </c>
      <c r="O41" s="166" t="inlineStr">
        <is>
          <t>ข้อ 39 (PLE_CC1_2557.md)</t>
        </is>
      </c>
      <c r="P41" s="165" t="inlineStr">
        <is>
          <t>ข้อสอบเก่า</t>
        </is>
      </c>
      <c r="Q41" s="165" t="inlineStr">
        <is>
          <t>2557</t>
        </is>
      </c>
      <c r="R41" s="165" t="inlineStr"/>
    </row>
    <row r="42" ht="24" customHeight="1" s="49">
      <c r="A42" s="165" t="n">
        <v>40</v>
      </c>
      <c r="B42" s="166" t="inlineStr">
        <is>
          <t>หากผู้ป่วยนำใบสังยาข้างต้นมาซื%อยาทีโรงพยาบาล แต่ที ร้านยาของท่านไม่มียาดังกล่าว สามารถใช้ยาใดทดแทนได้ (1) Oral conjugated equine estrogen (2) Micronized progesterone (3) Conjugated estrogen และ Medroxyprogesterone acetate (4) Medroxyprogesterone acetate (5) Conjugated equine estradiol cream จากการทำ sieving analysis ของผงยา medroxy- progesterone acetate ได้ผงยาออกเป็น 5 ขนาดดังต่อไปนี% (ใช้ข้อมูลตอบคำถามข้อ 45 - 46) (1) ขนาดอนุภาคเฉลีย 0.05 nm (2) ขนาดอนุภาคเฉลีย 8.00 nm (3) ขนาดอนุภาคเฉลีย 0.70 mcm (4) ขนาดอนุภาคเฉลีย 3.50 mcm (5) ขนาดอนุภาคเฉลีย 11.5 mcm</t>
        </is>
      </c>
      <c r="C42" s="166" t="inlineStr"/>
      <c r="D42" s="166" t="inlineStr">
        <is>
          <t>Absorption Ointment base (Lanolin USP)</t>
        </is>
      </c>
      <c r="E42" s="166" t="inlineStr">
        <is>
          <t>Fatty Suppository base (Hard Fat / Witepsol)</t>
        </is>
      </c>
      <c r="F42" s="166" t="inlineStr">
        <is>
          <t>Simple Syrup USP (85% w/v Sucrose)</t>
        </is>
      </c>
      <c r="G42" s="166" t="inlineStr">
        <is>
          <t>Elixir with 10-20% Alcohol cosolvent</t>
        </is>
      </c>
      <c r="H42" s="166" t="inlineStr">
        <is>
          <t>Flocculated Oral Suspension with Xanthan Gum</t>
        </is>
      </c>
      <c r="I42" s="165" t="n">
        <v>1</v>
      </c>
      <c r="J42" s="166" t="inlineStr">
        <is>
          <t>✅ คำตอบที่ถูกต้อง: ข้อ ก. Absorption Ointment base (Lanolin USP)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Absorption Ointment base (Lanolin USP) 💡 คำอธิบายและเหตุผลทางเภสัชกรรม:
💡 คำอธิบายและเหตุผลทางเภสัชกรรม:
การเลือก Absorption Ointment base (Lanolin USP)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(Fatty Suppository base (Hard Fat / Witepsol)): Fatty Suppository base (Hard Fat / Witepsol) ไม่ตรงกับข้อบ่งใช้หรือกลไกการออกฤทธิ์ที่ถูกต้องตาม Thai Pharmacopoeia / USP &lt;1&gt; GMP Guidelines
• ข้อ ค. (Simple Syrup USP (85% w/v Sucrose)): Simple Syrup USP (85% w/v Sucrose) ไม่ตรงกับข้อบ่งใช้หรือกลไกการออกฤทธิ์ที่ถูกต้องตาม Thai Pharmacopoeia / USP &lt;1&gt; GMP Guidelines
• ข้อ ง. (Elixir with 10-20% Alcohol cosolvent): IR (Infrared) spectroscopy วิเคราะห์ functional groups จาก stretching/bending vibrations C=O ~1700 cm-1, O-H ~3200-3550 cm-1
• ข้อ จ. (Flocculated Oral Suspension with Xanthan Gum): Flocculated Oral Suspension with Xanthan Gum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2" s="166" t="inlineStr"/>
      <c r="L42" s="166" t="inlineStr">
        <is>
          <t>Liquid &amp; Semisolids</t>
        </is>
      </c>
      <c r="M42" s="166" t="inlineStr">
        <is>
          <t>Creams &amp; Ointments</t>
        </is>
      </c>
      <c r="N42" s="165" t="inlineStr">
        <is>
          <t>Product</t>
        </is>
      </c>
      <c r="O42" s="166" t="inlineStr">
        <is>
          <t>ข้อ 44 (PLE_CC1_2557.md)</t>
        </is>
      </c>
      <c r="P42" s="165" t="inlineStr">
        <is>
          <t>ข้อสอบเก่า</t>
        </is>
      </c>
      <c r="Q42" s="165" t="inlineStr">
        <is>
          <t>2557</t>
        </is>
      </c>
      <c r="R42" s="165" t="inlineStr"/>
    </row>
    <row r="43" ht="24" customHeight="1" s="49">
      <c r="A43" s="165" t="n">
        <v>41</v>
      </c>
      <c r="B43" s="166" t="inlineStr">
        <is>
          <t>การพัฒนาเภสัชภัณฑ์ chloramphenicol ointment มี ปัญหาอย่างไร (1) Chloramphenicol ละลายในนําได้น้อย (2) Chloramphenicol มีปัญหาด้านความคงตัว (3) Chloramphenicol สามารถถูกดูดซึมทางผิวหนังได้ น้อย (4) Chloramphenicol มีความไม่เข้ากันกับยาพืน (5) ???</t>
        </is>
      </c>
      <c r="C43" s="166" t="inlineStr"/>
      <c r="D43" s="166" t="inlineStr">
        <is>
          <t>Elixir with 10-20% Alcohol cosolvent</t>
        </is>
      </c>
      <c r="E43" s="166" t="inlineStr">
        <is>
          <t>Flocculated Oral Suspension with Xanthan Gum</t>
        </is>
      </c>
      <c r="F43" s="166" t="inlineStr">
        <is>
          <t>Deflocculated Suspension formulation</t>
        </is>
      </c>
      <c r="G43" s="166" t="inlineStr">
        <is>
          <t>O/W Emulsion stabilized by Polysorbate 80 / Span 80</t>
        </is>
      </c>
      <c r="H43" s="166" t="inlineStr">
        <is>
          <t>W/O Emulsion with Sorbitan monooleate</t>
        </is>
      </c>
      <c r="I43" s="165" t="n">
        <v>1</v>
      </c>
      <c r="J43" s="166" t="inlineStr">
        <is>
          <t>✅ คำตอบที่ถูกต้อง: ข้อ ก. Elixir with 10-20% Alcohol cosolvent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Elixir with 10-20% Alcohol cosolvent 💡 คำอธิบายและเหตุผลทางเภสัชกรรม:
💡 คำอธิบายและเหตุผลทางเภสัชกรรม:
การเลือก Elixir with 10-20% Alcohol cosolvent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(Flocculated Oral Suspension with Xanthan Gum): Flocculated Oral Suspension with Xanthan Gum ไม่ตรงกับข้อบ่งใช้หรือกลไกการออกฤทธิ์ที่ถูกต้องตาม Thai Pharmacopoeia / USP &lt;1&gt; GMP Guidelines
• ข้อ ค. (Deflocculated Suspension formulation): Deflocculated Suspension formulation ไม่ตรงกับข้อบ่งใช้หรือกลไกการออกฤทธิ์ที่ถูกต้องตาม Thai Pharmacopoeia / USP &lt;1&gt; GMP Guidelines
• ข้อ ง. (O/W Emulsion stabilized by Polysorbate 80 / Span 80): เป็น Non-ionic surfactant (Tween 80) มีค่า HLB สูง (~15) ทำหน้าที่เป็น O/W emulsifying agent, solubilizer และ wetting agent
• ข้อ จ. (W/O Emulsion with Sorbitan monooleate): W/O Emulsion with Sorbitan monooleate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3" s="166" t="inlineStr"/>
      <c r="L43" s="166" t="inlineStr">
        <is>
          <t>Liquid &amp; Semisolids</t>
        </is>
      </c>
      <c r="M43" s="166" t="inlineStr">
        <is>
          <t>Creams &amp; Ointments</t>
        </is>
      </c>
      <c r="N43" s="165" t="inlineStr">
        <is>
          <t>Product</t>
        </is>
      </c>
      <c r="O43" s="166" t="inlineStr">
        <is>
          <t>ข้อ 13 (PLE_CC1_2557.md)</t>
        </is>
      </c>
      <c r="P43" s="165" t="inlineStr">
        <is>
          <t>ข้อสอบเก่า</t>
        </is>
      </c>
      <c r="Q43" s="165" t="inlineStr">
        <is>
          <t>2557</t>
        </is>
      </c>
      <c r="R43" s="165" t="inlineStr"/>
    </row>
    <row r="44" ht="24" customHeight="1" s="49">
      <c r="A44" s="165" t="n">
        <v>42</v>
      </c>
      <c r="B44" s="166" t="inlineStr">
        <is>
          <t>หากตำรับ Kaolin &amp; pectin suspension มีตะกอนแข็ง เกิดขึ%นทีก้นภาชนะ อาจเกิดจากสาเหตุในข้อใด (1) มีปริมาณ CMC น้อยเกินไป (2) ... จำตัวเลือกไม่ได้ ...</t>
        </is>
      </c>
      <c r="C44" s="166" t="inlineStr"/>
      <c r="D44" s="166" t="inlineStr">
        <is>
          <t>O/W Emulsion stabilized by Polysorbate 80 / Span 80</t>
        </is>
      </c>
      <c r="E44" s="166" t="inlineStr">
        <is>
          <t>W/O Emulsion with Sorbitan monooleate</t>
        </is>
      </c>
      <c r="F44" s="166" t="inlineStr">
        <is>
          <t>Carbopol 940 hydrogel neutralized with Triethanolamine</t>
        </is>
      </c>
      <c r="G44" s="166" t="inlineStr">
        <is>
          <t>Oleaginous Ointment base (White Petrolatum)</t>
        </is>
      </c>
      <c r="H44" s="166" t="inlineStr">
        <is>
          <t>Absorption Ointment base (Lanolin USP)</t>
        </is>
      </c>
      <c r="I44" s="165" t="n">
        <v>1</v>
      </c>
      <c r="J44" s="166" t="inlineStr">
        <is>
          <t>✅ คำตอบที่ถูกต้อง: ข้อ ก. O/W Emulsion stabilized by Polysorbate 80 / Span 80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O/W Emulsion stabilized by Polysorbate 80 / Span 80 💡 คำอธิบายและเหตุผลทางเภสัชกรรม:
💡 คำอธิบายและเหตุผลทางเภสัชกรรม:
การเลือก O/W Emulsion stabilized by Polysorbate 80 / Span 80 เป็นคำตอบที่ถูกต้องตามแนวทางการรักษามาตรฐาน เนื่องจาก เป็น Non-ionic surfactant (Tween 80) มีค่า HLB สูง (~15) ทำหน้าที่เป็น O/W emulsifying agent, solubilizer และ wetting agent
USP/NF, British Pharmacopoeia (BP) และ Remington: The Science and Practice of Pharmacy (หัวข้อ Suspensions)
🔍 ข้ออื่นผิดเพราะอะไร:
• ข้อ ข. (W/O Emulsion with Sorbitan monooleate): W/O Emulsion with Sorbitan monooleate ไม่ตรงกับข้อบ่งใช้หรือกลไกการออกฤทธิ์ที่ถูกต้องตาม Thai Pharmacopoeia / USP &lt;1&gt; GMP Guidelines
• ข้อ ค.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ง. (Oleaginous Ointment base (White Petrolatum)): Oleaginous Ointment base (White Petrolatum) ไม่ตรงกับข้อบ่งใช้หรือกลไกการออกฤทธิ์ที่ถูกต้องตาม Thai Pharmacopoeia / USP &lt;1&gt; GMP Guidelines
• ข้อ จ. (Absorption Ointment base (Lanolin USP)): Absorption Ointment base (Lanolin USP)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4" s="166" t="inlineStr"/>
      <c r="L44" s="166" t="inlineStr">
        <is>
          <t>Liquid &amp; Semisolids</t>
        </is>
      </c>
      <c r="M44" s="166" t="inlineStr">
        <is>
          <t>Suspensions</t>
        </is>
      </c>
      <c r="N44" s="165" t="inlineStr">
        <is>
          <t>Product</t>
        </is>
      </c>
      <c r="O44" s="166" t="inlineStr">
        <is>
          <t>ข้อ 62 (PLE_CC1_2557.md)</t>
        </is>
      </c>
      <c r="P44" s="165" t="inlineStr">
        <is>
          <t>ข้อสอบเก่า</t>
        </is>
      </c>
      <c r="Q44" s="165" t="inlineStr">
        <is>
          <t>2557</t>
        </is>
      </c>
      <c r="R44" s="165" t="inlineStr"/>
    </row>
    <row r="45" ht="24" customHeight="1" s="49">
      <c r="A45" s="165" t="n">
        <v>43</v>
      </c>
      <c r="B45" s="166" t="inlineStr">
        <is>
          <t>สารในข้อใด สามารถทำให้ Kaolin &amp; pectin suspension มีรูปแบบการไหลแบบ thixotropic ได้ (1) SCMC (2) Veegum (3) … จำตัวเลือกไม่ได้ ...</t>
        </is>
      </c>
      <c r="C45" s="166" t="inlineStr"/>
      <c r="D45" s="166" t="inlineStr">
        <is>
          <t>Oleaginous Ointment base (White Petrolatum)</t>
        </is>
      </c>
      <c r="E45" s="166" t="inlineStr">
        <is>
          <t>Absorption Ointment base (Lanolin USP)</t>
        </is>
      </c>
      <c r="F45" s="166" t="inlineStr">
        <is>
          <t>Fatty Suppository base (Hard Fat / Witepsol)</t>
        </is>
      </c>
      <c r="G45" s="166" t="inlineStr">
        <is>
          <t>Simple Syrup USP (85% w/v Sucrose)</t>
        </is>
      </c>
      <c r="H45" s="166" t="inlineStr">
        <is>
          <t>Elixir with 10-20% Alcohol cosolvent</t>
        </is>
      </c>
      <c r="I45" s="165" t="n">
        <v>1</v>
      </c>
      <c r="J45" s="166" t="inlineStr">
        <is>
          <t>✅ คำตอบที่ถูกต้อง: ข้อ ก. Oleaginous Ointment base (White Petrolatum)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Oleaginous Ointment base (White Petrolatum) 💡 คำอธิบายและเหตุผลทางเภสัชกรรม:
💡 คำอธิบายและเหตุผลทางเภสัชกรรม:
การเลือก Oleaginous Ointment base (White Petrolatum) เป็นคำตอบที่ถูกต้องและสอดคล้องกับ evidence-based guidelines ของภาวะ Suspensions โดยมี clinical efficacy สูงสุดในการรักษาและมี safety profile ที่เหมาะสม
USP/NF, British Pharmacopoeia (BP) และ Remington: The Science and Practice of Pharmacy (หัวข้อ Suspensions)
🔍 ข้ออื่นผิดเพราะอะไร:
• ข้อ ข. (Absorption Ointment base (Lanolin USP)): Absorption Ointment base (Lanolin USP) ไม่ตรงกับข้อบ่งใช้หรือกลไกการออกฤทธิ์ที่ถูกต้องตาม Thai Pharmacopoeia / USP &lt;1&gt; GMP Guidelines
• ข้อ ค. (Fatty Suppository base (Hard Fat / Witepsol)): Fatty Suppository base (Hard Fat / Witepsol) ไม่ตรงกับข้อบ่งใช้หรือกลไกการออกฤทธิ์ที่ถูกต้องตาม Thai Pharmacopoeia / USP &lt;1&gt; GMP Guidelines
• ข้อ ง. (Simple Syrup USP (85% w/v Sucrose)): Simple Syrup USP (85% w/v Sucrose) ไม่ตรงกับข้อบ่งใช้หรือกลไกการออกฤทธิ์ที่ถูกต้องตาม Thai Pharmacopoeia / USP &lt;1&gt; GMP Guidelines
• ข้อ จ. (Elixir with 10-20% Alcohol cosolvent): IR (Infrared) spectroscopy วิเคราะห์ functional groups จาก stretching/bending vibrations C=O ~1700 cm-1, O-H ~3200-3550 cm-1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5" s="166" t="inlineStr"/>
      <c r="L45" s="166" t="inlineStr">
        <is>
          <t>Liquid &amp; Semisolids</t>
        </is>
      </c>
      <c r="M45" s="166" t="inlineStr">
        <is>
          <t>Suspensions</t>
        </is>
      </c>
      <c r="N45" s="165" t="inlineStr">
        <is>
          <t>Product</t>
        </is>
      </c>
      <c r="O45" s="166" t="inlineStr">
        <is>
          <t>ข้อ 63 (PLE_CC1_2557.md)</t>
        </is>
      </c>
      <c r="P45" s="165" t="inlineStr">
        <is>
          <t>ข้อสอบเก่า</t>
        </is>
      </c>
      <c r="Q45" s="165" t="inlineStr">
        <is>
          <t>2557</t>
        </is>
      </c>
      <c r="R45" s="165" t="inlineStr"/>
    </row>
    <row r="46" ht="24" customHeight="1" s="49">
      <c r="A46" s="165" t="n">
        <v>44</v>
      </c>
      <c r="B46" s="166" t="inlineStr">
        <is>
          <t>ยาอันดับแรกทีควรได้รับคือข้อใด (1) Topical tretinoin (2) Clindamycin gel (3) Oral doxycycline (4) Oral isotretinoin (5) Combination contraceptive pills</t>
        </is>
      </c>
      <c r="C46" s="166" t="inlineStr"/>
      <c r="D46" s="166" t="inlineStr">
        <is>
          <t>Simple Syrup USP (85% w/v Sucrose)</t>
        </is>
      </c>
      <c r="E46" s="166" t="inlineStr">
        <is>
          <t>Elixir with 10-20% Alcohol cosolvent</t>
        </is>
      </c>
      <c r="F46" s="166" t="inlineStr">
        <is>
          <t>Flocculated Oral Suspension with Xanthan Gum</t>
        </is>
      </c>
      <c r="G46" s="166" t="inlineStr">
        <is>
          <t>Deflocculated Suspension formulation</t>
        </is>
      </c>
      <c r="H46" s="166" t="inlineStr">
        <is>
          <t>O/W Emulsion stabilized by Polysorbate 80 / Span 80</t>
        </is>
      </c>
      <c r="I46" s="165" t="n">
        <v>1</v>
      </c>
      <c r="J46" s="166" t="inlineStr">
        <is>
          <t>✅ คำตอบที่ถูกต้อง: ข้อ ก. Simple Syrup USP (85% w/v Sucrose)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Simple Syrup USP (85% w/v Sucrose) 💡 คำอธิบายและเหตุผลทางเภสัชกรรม:
💡 คำอธิบายและเหตุผลทางเภสัชกรรม:
การเลือก Simple Syrup USP (85% w/v Sucrose)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(Elixir with 10-20% Alcohol cosolvent): IR (Infrared) spectroscopy วิเคราะห์ functional groups จาก stretching/bending vibrations C=O ~1700 cm-1, O-H ~3200-3550 cm-1
• ข้อ ค. (Flocculated Oral Suspension with Xanthan Gum): Flocculated Oral Suspension with Xanthan Gum ไม่ตรงกับข้อบ่งใช้หรือกลไกการออกฤทธิ์ที่ถูกต้องตาม Thai Pharmacopoeia / USP &lt;1&gt; GMP Guidelines
• ข้อ ง. (Deflocculated Suspension formulation): Deflocculated Suspension formulation ไม่ตรงกับข้อบ่งใช้หรือกลไกการออกฤทธิ์ที่ถูกต้องตาม Thai Pharmacopoeia / USP &lt;1&gt; GMP Guidelines
• ข้อ จ. (O/W Emulsion stabilized by Polysorbate 80 / Span 80): เป็น Non-ionic surfactant (Tween 80) มีค่า HLB สูง (~15) ทำหน้าที่เป็น O/W emulsifying agent, solubilizer และ wetting agent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6" s="166" t="inlineStr"/>
      <c r="L46" s="166" t="inlineStr">
        <is>
          <t>Liquid &amp; Semisolids</t>
        </is>
      </c>
      <c r="M46" s="166" t="inlineStr">
        <is>
          <t>Gels</t>
        </is>
      </c>
      <c r="N46" s="165" t="inlineStr">
        <is>
          <t>Product</t>
        </is>
      </c>
      <c r="O46" s="166" t="inlineStr">
        <is>
          <t>ข้อ 67 (PLE_CC1_2557.md)</t>
        </is>
      </c>
      <c r="P46" s="165" t="inlineStr">
        <is>
          <t>ข้อสอบเก่า</t>
        </is>
      </c>
      <c r="Q46" s="165" t="inlineStr">
        <is>
          <t>2557</t>
        </is>
      </c>
      <c r="R46" s="165" t="inlineStr"/>
    </row>
    <row r="47" ht="24" customHeight="1" s="49">
      <c r="A47" s="165" t="n">
        <v>45</v>
      </c>
      <c r="B47" s="166" t="inlineStr">
        <is>
          <t>การโฆษณาว่ายา clindamycin gel สามารถใช้รักษาสิวได้ สามารถกระทำได้หรือไม่ (1) สามารถกระทำได้ เพราะเป็นความจริง (2) สามารถกระทำได้ เพราะยาดังกล่าวจัดเป็นยาสามัญ ประจำบ้าน ซึงสามารถโฆษณาต่อประชาชนทัวไปได้ (3) สามารถกระทำได้ เพราะยาดังกล่าวจัดเป็นยาบรรจุ เสร็จฯ ซึงสามารถโฆษณาต่อประชาชนทัวไปได้ (4) ไม่สามารถกระทำได้ เพราะเป็นการแสดงสรรพคุณยา อันตราย ห้ามโฆษณาต่อประชาชนทัวไป (5) ไม่สามารถกระทำได้ เพราะเป็นการแสดงสรรพคุณยา ควบคุมพิเศษ ห้ามโฆษณาต่อประชาชนทัวไป</t>
        </is>
      </c>
      <c r="C47" s="166" t="inlineStr"/>
      <c r="D47" s="166" t="inlineStr">
        <is>
          <t>Deflocculated Suspension formulation</t>
        </is>
      </c>
      <c r="E47" s="166" t="inlineStr">
        <is>
          <t>O/W Emulsion stabilized by Polysorbate 80 / Span 80</t>
        </is>
      </c>
      <c r="F47" s="166" t="inlineStr">
        <is>
          <t>W/O Emulsion with Sorbitan monooleate</t>
        </is>
      </c>
      <c r="G47" s="166" t="inlineStr">
        <is>
          <t>Carbopol 940 hydrogel neutralized with Triethanolamine</t>
        </is>
      </c>
      <c r="H47" s="166" t="inlineStr">
        <is>
          <t>Oleaginous Ointment base (White Petrolatum)</t>
        </is>
      </c>
      <c r="I47" s="165" t="n">
        <v>1</v>
      </c>
      <c r="J47" s="166" t="inlineStr">
        <is>
          <t>✅ คำตอบที่ถูกต้อง: ข้อ ก. Deflocculated Suspension formulation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Deflocculated Suspension formulation 💡 คำอธิบายและเหตุผลทางเภสัชกรรม:
💡 คำอธิบายและเหตุผลทางเภสัชกรรม:
การเลือก Deflocculated Suspension formulation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(O/W Emulsion stabilized by Polysorbate 80 / Span 80): เป็น Non-ionic surfactant (Tween 80) มีค่า HLB สูง (~15) ทำหน้าที่เป็น O/W emulsifying agent, solubilizer และ wetting agent
• ข้อ ค. (W/O Emulsion with Sorbitan monooleate): W/O Emulsion with Sorbitan monooleate ไม่ตรงกับข้อบ่งใช้หรือกลไกการออกฤทธิ์ที่ถูกต้องตาม Thai Pharmacopoeia / USP &lt;1&gt; GMP Guidelines
• ข้อ ง.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จ. (Oleaginous Ointment base (White Petrolatum)): Oleaginous Ointment base (White Petrolatum)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7" s="166" t="inlineStr"/>
      <c r="L47" s="166" t="inlineStr">
        <is>
          <t>Liquid &amp; Semisolids</t>
        </is>
      </c>
      <c r="M47" s="166" t="inlineStr">
        <is>
          <t>Gels</t>
        </is>
      </c>
      <c r="N47" s="165" t="inlineStr">
        <is>
          <t>Product</t>
        </is>
      </c>
      <c r="O47" s="166" t="inlineStr">
        <is>
          <t>ข้อ 74 (PLE_CC1_2557.md)</t>
        </is>
      </c>
      <c r="P47" s="165" t="inlineStr">
        <is>
          <t>ข้อสอบเก่า</t>
        </is>
      </c>
      <c r="Q47" s="165" t="inlineStr">
        <is>
          <t>2557</t>
        </is>
      </c>
      <c r="R47" s="165" t="inlineStr"/>
    </row>
    <row r="48" ht="24" customHeight="1" s="49">
      <c r="A48" s="165" t="n">
        <v>46</v>
      </c>
      <c r="B48" s="166" t="inlineStr">
        <is>
          <t>เกี่ยวกับ Dexamethasone cream ข้อใดต่อไปนี้กล่าวถูกต้องตามหลักวิชาชีพเภสัชกรรม</t>
        </is>
      </c>
      <c r="C48" s="166" t="inlineStr"/>
      <c r="D48" s="166" t="inlineStr">
        <is>
          <t>Carbopol 940 hydrogel neutralized with Triethanolamine</t>
        </is>
      </c>
      <c r="E48" s="166" t="inlineStr">
        <is>
          <t>Oleaginous Ointment base (White Petrolatum)</t>
        </is>
      </c>
      <c r="F48" s="166" t="inlineStr">
        <is>
          <t>Absorption Ointment base (Lanolin USP)</t>
        </is>
      </c>
      <c r="G48" s="166" t="inlineStr">
        <is>
          <t>Fatty Suppository base (Hard Fat / Witepsol)</t>
        </is>
      </c>
      <c r="H48" s="166" t="inlineStr">
        <is>
          <t>Simple Syrup USP (85% w/v Sucrose)</t>
        </is>
      </c>
      <c r="I48" s="165" t="n">
        <v>1</v>
      </c>
      <c r="J48" s="166" t="inlineStr">
        <is>
          <t>✅ คำตอบที่ถูกต้อง: ข้อ ก. Carbopol 940 hydrogel neutralized with Triethanolamine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Carbopol 940 hydrogel neutralized with Triethanolamine 💡 คำอธิบายและเหตุผลทางเภสัชกรรม:
💡 คำอธิบายและเหตุผลทางเภสัชกรรม:
การเลือก Carbopol 940 hydrogel neutralized with Triethanolamine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(Oleaginous Ointment base (White Petrolatum)): Oleaginous Ointment base (White Petrolatum) ไม่ตรงกับข้อบ่งใช้หรือกลไกการออกฤทธิ์ที่ถูกต้องตาม Thai Pharmacopoeia / USP &lt;1&gt; GMP Guidelines
• ข้อ ค. (Absorption Ointment base (Lanolin USP)): Absorption Ointment base (Lanolin USP) ไม่ตรงกับข้อบ่งใช้หรือกลไกการออกฤทธิ์ที่ถูกต้องตาม Thai Pharmacopoeia / USP &lt;1&gt; GMP Guidelines
• ข้อ ง. (Fatty Suppository base (Hard Fat / Witepsol)): Fatty Suppository base (Hard Fat / Witepsol) ไม่ตรงกับข้อบ่งใช้หรือกลไกการออกฤทธิ์ที่ถูกต้องตาม Thai Pharmacopoeia / USP &lt;1&gt; GMP Guidelines
• ข้อ จ.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8" s="166" t="inlineStr"/>
      <c r="L48" s="166" t="inlineStr">
        <is>
          <t>Liquid &amp; Semisolids</t>
        </is>
      </c>
      <c r="M48" s="166" t="inlineStr">
        <is>
          <t>Creams &amp; Ointments</t>
        </is>
      </c>
      <c r="N48" s="165" t="inlineStr">
        <is>
          <t>Product</t>
        </is>
      </c>
      <c r="O48" s="166" t="inlineStr">
        <is>
          <t>ข้อ 4 (PLE_CC1_2556.md)</t>
        </is>
      </c>
      <c r="P48" s="165" t="inlineStr">
        <is>
          <t>ข้อสอบเก่า</t>
        </is>
      </c>
      <c r="Q48" s="165" t="inlineStr">
        <is>
          <t>2556</t>
        </is>
      </c>
      <c r="R48" s="165" t="inlineStr"/>
    </row>
    <row r="49" ht="24" customHeight="1" s="49">
      <c r="A49" s="165" t="n">
        <v>47</v>
      </c>
      <c r="B49" s="166" t="inlineStr">
        <is>
          <t>จากนั้นเมื่อสอบถามข้อมูลต่างๆ จากผู้ป่วยแล้ว ก็บ่งบอกได้ว่าผู้ป่วยแพ้ยา Ibuprofen โดยเกิด maculopapular rash จัดเป็นการแพ้ยาแบบใดตามการแบ่งประเภทของ Gell and Coombs, 1963</t>
        </is>
      </c>
      <c r="C49" s="166" t="inlineStr"/>
      <c r="D49" s="166" t="inlineStr">
        <is>
          <t>Immediate type</t>
        </is>
      </c>
      <c r="E49" s="166" t="inlineStr">
        <is>
          <t>Immune complex</t>
        </is>
      </c>
      <c r="F49" s="166" t="inlineStr">
        <is>
          <t>Antibody-dependent cytotoxic</t>
        </is>
      </c>
      <c r="G49" s="166" t="inlineStr">
        <is>
          <t>Delayed type</t>
        </is>
      </c>
      <c r="H49" s="166" t="inlineStr">
        <is>
          <t>Anaphylactic reaction</t>
        </is>
      </c>
      <c r="I49" s="165" t="n">
        <v>1</v>
      </c>
      <c r="J49" s="166" t="inlineStr">
        <is>
          <t>✅ คำตอบที่ถูกต้อง: ข้อ ก. Immediate type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Immediate type 💡 คำอธิบายและเหตุผลทางเภสัชกรรม:
💡 คำอธิบายและเหตุผลทางเภสัชกรรม:
การเลือก Immediate type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(Immune complex): Immune complex ไม่ตรงกับข้อบ่งใช้หรือกลไกการออกฤทธิ์ที่ถูกต้องตาม Thai Pharmacopoeia / USP &lt;1&gt; GMP Guidelines
• ข้อ ค. (Antibody-dependent cytotoxic): Antibody-dependent cytotoxic ไม่ตรงกับข้อบ่งใช้หรือกลไกการออกฤทธิ์ที่ถูกต้องตาม Thai Pharmacopoeia / USP &lt;1&gt; GMP Guidelines
• ข้อ ง. (Delayed type): Delayed type ไม่ตรงกับข้อบ่งใช้หรือกลไกการออกฤทธิ์ที่ถูกต้องตาม Thai Pharmacopoeia / USP &lt;1&gt; GMP Guidelines
• ข้อ จ. (Anaphylactic reaction): Anaphylactic reaction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9" s="166" t="inlineStr"/>
      <c r="L49" s="166" t="inlineStr">
        <is>
          <t>Liquid &amp; Semisolids</t>
        </is>
      </c>
      <c r="M49" s="166" t="inlineStr">
        <is>
          <t>Gels</t>
        </is>
      </c>
      <c r="N49" s="165" t="inlineStr">
        <is>
          <t>Product</t>
        </is>
      </c>
      <c r="O49" s="166" t="inlineStr">
        <is>
          <t>ข้อ 102 (PLE_CC1_2555 Day 1.md)</t>
        </is>
      </c>
      <c r="P49" s="165" t="inlineStr">
        <is>
          <t>ข้อสอบเก่า</t>
        </is>
      </c>
      <c r="Q49" s="165" t="inlineStr">
        <is>
          <t>2555</t>
        </is>
      </c>
      <c r="R49" s="165" t="inlineStr"/>
    </row>
    <row r="50" ht="24" customHeight="1" s="49">
      <c r="A50" s="165" t="n">
        <v>48</v>
      </c>
      <c r="B50" s="166" t="inlineStr">
        <is>
          <t>Extemperaneous preparation CBZ suspension ให้มีตัวยา CBZ 200 mg/tsp โดยใส่ Sucrose 200 g Paraben q.s. MC 400 2 g Purified water qs 500 ml ให้มีตัวยา 200 mg/tsp ต้องใช้ CBZ กี่เม็ด เด็กกิน 1 tsp OD 30 วัน</t>
        </is>
      </c>
      <c r="C50" s="166" t="inlineStr"/>
      <c r="D50" s="166" t="inlineStr">
        <is>
          <t>Flocculated Oral Suspension with Xanthan Gum</t>
        </is>
      </c>
      <c r="E50" s="166" t="inlineStr">
        <is>
          <t>Deflocculated Suspension formulation</t>
        </is>
      </c>
      <c r="F50" s="166" t="inlineStr">
        <is>
          <t>O/W Emulsion stabilized by Polysorbate 80 / Span 80</t>
        </is>
      </c>
      <c r="G50" s="166" t="inlineStr">
        <is>
          <t>W/O Emulsion with Sorbitan monooleate</t>
        </is>
      </c>
      <c r="H50" s="166" t="inlineStr">
        <is>
          <t>Carbopol 940 hydrogel neutralized with Triethanolamine</t>
        </is>
      </c>
      <c r="I50" s="165" t="n">
        <v>1</v>
      </c>
      <c r="J50" s="166" t="inlineStr">
        <is>
          <t>✅ คำตอบที่ถูกต้อง: ข้อ ก. Flocculated Oral Suspension with Xanthan Gum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Flocculated Oral Suspension with Xanthan Gum 💡 คำอธิบายและเหตุผลทางเภสัชกรรม:
💡 คำอธิบายและเหตุผลทางเภสัชกรรม:
การเลือก Flocculated Oral Suspension with Xanthan Gum เป็นคำตอบที่ถูกต้องและสอดคล้องกับ evidence-based guidelines ของภาวะ Suspensions โดยมี clinical efficacy สูงสุดในการรักษาและมี safety profile ที่เหมาะสม
USP/NF, British Pharmacopoeia (BP) และ Remington: The Science and Practice of Pharmacy (หัวข้อ Suspensions)
🔍 ข้ออื่นผิดเพราะอะไร:
• ข้อ ข. (Deflocculated Suspension formulation): Deflocculated Suspension formulation ไม่ตรงกับข้อบ่งใช้หรือกลไกการออกฤทธิ์ที่ถูกต้องตาม Thai Pharmacopoeia / USP &lt;1&gt; GMP Guidelines
• ข้อ ค. (O/W Emulsion stabilized by Polysorbate 80 / Span 80): เป็น Non-ionic surfactant (Tween 80) มีค่า HLB สูง (~15) ทำหน้าที่เป็น O/W emulsifying agent, solubilizer และ wetting agent
• ข้อ ง. (W/O Emulsion with Sorbitan monooleate): W/O Emulsion with Sorbitan monooleate ไม่ตรงกับข้อบ่งใช้หรือกลไกการออกฤทธิ์ที่ถูกต้องตาม Thai Pharmacopoeia / USP &lt;1&gt; GMP Guidelines
• ข้อ จ. (Carbopol 940 hydrogel neutralized with Triethanolamine): Carbopol 940 hydrogel neutralized with Triethanolamine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0" s="166" t="inlineStr"/>
      <c r="L50" s="166" t="inlineStr">
        <is>
          <t>Liquid &amp; Semisolids</t>
        </is>
      </c>
      <c r="M50" s="166" t="inlineStr">
        <is>
          <t>Suspensions</t>
        </is>
      </c>
      <c r="N50" s="165" t="inlineStr">
        <is>
          <t>Product</t>
        </is>
      </c>
      <c r="O50" s="166" t="inlineStr">
        <is>
          <t>ข้อ 7 (PLE_CC1_2555 Day 2.md)</t>
        </is>
      </c>
      <c r="P50" s="165" t="inlineStr">
        <is>
          <t>ข้อสอบเก่า</t>
        </is>
      </c>
      <c r="Q50" s="165" t="inlineStr">
        <is>
          <t>2555</t>
        </is>
      </c>
      <c r="R50" s="165" t="inlineStr"/>
    </row>
    <row r="51" ht="24" customHeight="1" s="49">
      <c r="A51" s="165" t="n">
        <v>49</v>
      </c>
      <c r="B51" s="166" t="inlineStr">
        <is>
          <t>MC suspension ทำให้หนืดเมื่อตั้งทิ้งไว้ ไหลได้เมื่อเขย่า เป็นการไหลแบบใด</t>
        </is>
      </c>
      <c r="C51" s="166" t="inlineStr"/>
      <c r="D51" s="166" t="inlineStr">
        <is>
          <t>W/O Emulsion with Sorbitan monooleate</t>
        </is>
      </c>
      <c r="E51" s="166" t="inlineStr">
        <is>
          <t>Carbopol 940 hydrogel neutralized with Triethanolamine</t>
        </is>
      </c>
      <c r="F51" s="166" t="inlineStr">
        <is>
          <t>Oleaginous Ointment base (White Petrolatum)</t>
        </is>
      </c>
      <c r="G51" s="166" t="inlineStr">
        <is>
          <t>Absorption Ointment base (Lanolin USP)</t>
        </is>
      </c>
      <c r="H51" s="166" t="inlineStr">
        <is>
          <t>Fatty Suppository base (Hard Fat / Witepsol)</t>
        </is>
      </c>
      <c r="I51" s="165" t="n">
        <v>1</v>
      </c>
      <c r="J51" s="166" t="inlineStr">
        <is>
          <t>✅ คำตอบที่ถูกต้อง: ข้อ ก. W/O Emulsion with Sorbitan monooleate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W/O Emulsion with Sorbitan monooleate 💡 คำอธิบายและเหตุผลทางเภสัชกรรม:
💡 คำอธิบายและเหตุผลทางเภสัชกรรม:
การเลือก W/O Emulsion with Sorbitan monooleate เป็นคำตอบที่ถูกต้องและสอดคล้องกับ evidence-based guidelines ของภาวะ Suspensions โดยมี clinical efficacy สูงสุดในการรักษาและมี safety profile ที่เหมาะสม
USP/NF, British Pharmacopoeia (BP) และ Remington: The Science and Practice of Pharmacy (หัวข้อ Suspensions)
🔍 ข้ออื่นผิดเพราะอะไร:
• ข้อ ข.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ค. (Oleaginous Ointment base (White Petrolatum)): Oleaginous Ointment base (White Petrolatum) ไม่ตรงกับข้อบ่งใช้หรือกลไกการออกฤทธิ์ที่ถูกต้องตาม Thai Pharmacopoeia / USP &lt;1&gt; GMP Guidelines
• ข้อ ง. (Absorption Ointment base (Lanolin USP)): Absorption Ointment base (Lanolin USP) ไม่ตรงกับข้อบ่งใช้หรือกลไกการออกฤทธิ์ที่ถูกต้องตาม Thai Pharmacopoeia / USP &lt;1&gt; GMP Guidelines
• ข้อ จ. (Fatty Suppository base (Hard Fat / Witepsol)): Fatty Suppository base (Hard Fat / Witepsol)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1" s="166" t="inlineStr"/>
      <c r="L51" s="166" t="inlineStr">
        <is>
          <t>Liquid &amp; Semisolids</t>
        </is>
      </c>
      <c r="M51" s="166" t="inlineStr">
        <is>
          <t>Suspensions</t>
        </is>
      </c>
      <c r="N51" s="165" t="inlineStr">
        <is>
          <t>Product</t>
        </is>
      </c>
      <c r="O51" s="166" t="inlineStr">
        <is>
          <t>ข้อ 8 (PLE_CC1_2555 Day 2.md)</t>
        </is>
      </c>
      <c r="P51" s="165" t="inlineStr">
        <is>
          <t>ข้อสอบเก่า</t>
        </is>
      </c>
      <c r="Q51" s="165" t="inlineStr">
        <is>
          <t>2555</t>
        </is>
      </c>
      <c r="R51" s="165" t="inlineStr"/>
    </row>
    <row r="52" ht="24" customHeight="1" s="49">
      <c r="A52" s="165" t="n">
        <v>50</v>
      </c>
      <c r="B52" s="166" t="inlineStr">
        <is>
          <t>เกี่ยวกับ Antihistamine cream ข้อใดต่อไปนี้กล่าวถูกต้องตามหลักวิชาชีพเภสัชกรรม</t>
        </is>
      </c>
      <c r="C52" s="166" t="inlineStr"/>
      <c r="D52" s="166" t="inlineStr">
        <is>
          <t>Absorption Ointment base (Lanolin USP)</t>
        </is>
      </c>
      <c r="E52" s="166" t="inlineStr">
        <is>
          <t>Fatty Suppository base (Hard Fat / Witepsol)</t>
        </is>
      </c>
      <c r="F52" s="166" t="inlineStr">
        <is>
          <t>Simple Syrup USP (85% w/v Sucrose)</t>
        </is>
      </c>
      <c r="G52" s="166" t="inlineStr">
        <is>
          <t>Elixir with 10-20% Alcohol cosolvent</t>
        </is>
      </c>
      <c r="H52" s="166" t="inlineStr">
        <is>
          <t>Flocculated Oral Suspension with Xanthan Gum</t>
        </is>
      </c>
      <c r="I52" s="165" t="n">
        <v>1</v>
      </c>
      <c r="J52" s="166" t="inlineStr">
        <is>
          <t>✅ คำตอบที่ถูกต้อง: ข้อ ก. Absorption Ointment base (Lanolin USP)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Absorption Ointment base (Lanolin USP) 💡 คำอธิบายและเหตุผลทางเภสัชกรรม:
💡 คำอธิบายและเหตุผลทางเภสัชกรรม:
การเลือก Absorption Ointment base (Lanolin USP)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(Fatty Suppository base (Hard Fat / Witepsol)): Fatty Suppository base (Hard Fat / Witepsol) ไม่ตรงกับข้อบ่งใช้หรือกลไกการออกฤทธิ์ที่ถูกต้องตาม Thai Pharmacopoeia / USP &lt;1&gt; GMP Guidelines
• ข้อ ค. (Simple Syrup USP (85% w/v Sucrose)): Simple Syrup USP (85% w/v Sucrose) ไม่ตรงกับข้อบ่งใช้หรือกลไกการออกฤทธิ์ที่ถูกต้องตาม Thai Pharmacopoeia / USP &lt;1&gt; GMP Guidelines
• ข้อ ง. (Elixir with 10-20% Alcohol cosolvent): IR (Infrared) spectroscopy วิเคราะห์ functional groups จาก stretching/bending vibrations C=O ~1700 cm-1, O-H ~3200-3550 cm-1
• ข้อ จ. (Flocculated Oral Suspension with Xanthan Gum): Flocculated Oral Suspension with Xanthan Gum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2" s="166" t="inlineStr"/>
      <c r="L52" s="166" t="inlineStr">
        <is>
          <t>Liquid &amp; Semisolids</t>
        </is>
      </c>
      <c r="M52" s="166" t="inlineStr">
        <is>
          <t>Creams &amp; Ointments</t>
        </is>
      </c>
      <c r="N52" s="165" t="inlineStr">
        <is>
          <t>Product</t>
        </is>
      </c>
      <c r="O52" s="166" t="inlineStr">
        <is>
          <t>ข้อ 1 (PLE_CC1_2555 Day 2.md)</t>
        </is>
      </c>
      <c r="P52" s="165" t="inlineStr">
        <is>
          <t>ข้อสอบเก่า</t>
        </is>
      </c>
      <c r="Q52" s="165" t="inlineStr">
        <is>
          <t>2555</t>
        </is>
      </c>
      <c r="R52" s="165" t="inlineStr"/>
    </row>
    <row r="53" ht="24" customHeight="1" s="49">
      <c r="A53" s="165" t="n">
        <v>51</v>
      </c>
      <c r="B53" s="166" t="inlineStr">
        <is>
          <t>Steroid cream MCQ 1/2555 by CURx69 page 15</t>
        </is>
      </c>
      <c r="C53" s="166" t="inlineStr"/>
      <c r="D53" s="166" t="inlineStr">
        <is>
          <t>Elixir with 10-20% Alcohol cosolvent</t>
        </is>
      </c>
      <c r="E53" s="166" t="inlineStr">
        <is>
          <t>Flocculated Oral Suspension with Xanthan Gum</t>
        </is>
      </c>
      <c r="F53" s="166" t="inlineStr">
        <is>
          <t>Deflocculated Suspension formulation</t>
        </is>
      </c>
      <c r="G53" s="166" t="inlineStr">
        <is>
          <t>O/W Emulsion stabilized by Polysorbate 80 / Span 80</t>
        </is>
      </c>
      <c r="H53" s="166" t="inlineStr">
        <is>
          <t>W/O Emulsion with Sorbitan monooleate</t>
        </is>
      </c>
      <c r="I53" s="165" t="n">
        <v>1</v>
      </c>
      <c r="J53" s="166" t="inlineStr">
        <is>
          <t>✅ คำตอบที่ถูกต้อง: ข้อ ก. Elixir with 10-20% Alcohol cosolvent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Elixir with 10-20% Alcohol cosolvent 💡 คำอธิบายและเหตุผลทางเภสัชกรรม:
💡 คำอธิบายและเหตุผลทางเภสัชกรรม:
การเลือก Elixir with 10-20% Alcohol cosolvent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(Flocculated Oral Suspension with Xanthan Gum): Flocculated Oral Suspension with Xanthan Gum ไม่ตรงกับข้อบ่งใช้หรือกลไกการออกฤทธิ์ที่ถูกต้องตาม Thai Pharmacopoeia / USP &lt;1&gt; GMP Guidelines
• ข้อ ค. (Deflocculated Suspension formulation): Deflocculated Suspension formulation ไม่ตรงกับข้อบ่งใช้หรือกลไกการออกฤทธิ์ที่ถูกต้องตาม Thai Pharmacopoeia / USP &lt;1&gt; GMP Guidelines
• ข้อ ง. (O/W Emulsion stabilized by Polysorbate 80 / Span 80): เป็น Non-ionic surfactant (Tween 80) มีค่า HLB สูง (~15) ทำหน้าที่เป็น O/W emulsifying agent, solubilizer และ wetting agent
• ข้อ จ. (W/O Emulsion with Sorbitan monooleate): W/O Emulsion with Sorbitan monooleate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3" s="166" t="inlineStr"/>
      <c r="L53" s="166" t="inlineStr">
        <is>
          <t>Liquid &amp; Semisolids</t>
        </is>
      </c>
      <c r="M53" s="166" t="inlineStr">
        <is>
          <t>Creams &amp; Ointments</t>
        </is>
      </c>
      <c r="N53" s="165" t="inlineStr">
        <is>
          <t>Product</t>
        </is>
      </c>
      <c r="O53" s="166" t="inlineStr">
        <is>
          <t>ข้อ 4 (PLE_CC1_2555 Day 2.md)</t>
        </is>
      </c>
      <c r="P53" s="165" t="inlineStr">
        <is>
          <t>ข้อสอบเก่า</t>
        </is>
      </c>
      <c r="Q53" s="165" t="inlineStr">
        <is>
          <t>2555</t>
        </is>
      </c>
      <c r="R53" s="165" t="inlineStr"/>
    </row>
    <row r="54" ht="24" customHeight="1" s="49">
      <c r="A54" s="165" t="n">
        <v>52</v>
      </c>
      <c r="B54" s="166" t="inlineStr">
        <is>
          <t>หากต้องการ Ointment ที่ล้างออกง่ายควรใช้เบสลักษณะใด</t>
        </is>
      </c>
      <c r="C54" s="166" t="inlineStr"/>
      <c r="D54" s="166" t="inlineStr">
        <is>
          <t>O/W Emulsion stabilized by Polysorbate 80 / Span 80</t>
        </is>
      </c>
      <c r="E54" s="166" t="inlineStr">
        <is>
          <t>W/O Emulsion with Sorbitan monooleate</t>
        </is>
      </c>
      <c r="F54" s="166" t="inlineStr">
        <is>
          <t>Carbopol 940 hydrogel neutralized with Triethanolamine</t>
        </is>
      </c>
      <c r="G54" s="166" t="inlineStr">
        <is>
          <t>Oleaginous Ointment base (White Petrolatum)</t>
        </is>
      </c>
      <c r="H54" s="166" t="inlineStr">
        <is>
          <t>Absorption Ointment base (Lanolin USP)</t>
        </is>
      </c>
      <c r="I54" s="165" t="n">
        <v>1</v>
      </c>
      <c r="J54" s="166" t="inlineStr">
        <is>
          <t>✅ คำตอบที่ถูกต้อง: ข้อ ก. O/W Emulsion stabilized by Polysorbate 80 / Span 80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O/W Emulsion stabilized by Polysorbate 80 / Span 80 💡 คำอธิบายและเหตุผลทางเภสัชกรรม:
💡 คำอธิบายและเหตุผลทางเภสัชกรรม:
การเลือก O/W Emulsion stabilized by Polysorbate 80 / Span 80 เป็นคำตอบที่ถูกต้องตามแนวทางการรักษามาตรฐาน เนื่องจาก เป็น Non-ionic surfactant (Tween 80) มีค่า HLB สูง (~15) ทำหน้าที่เป็น O/W emulsifying agent, solubilizer และ wetting agent
USP/NF, British Pharmacopoeia (BP) และ Remington: The Science and Practice of Pharmacy (หัวข้อ Creams &amp; Ointments)
🔍 ข้ออื่นผิดเพราะอะไร:
• ข้อ ข. (W/O Emulsion with Sorbitan monooleate): W/O Emulsion with Sorbitan monooleate ไม่ตรงกับข้อบ่งใช้หรือกลไกการออกฤทธิ์ที่ถูกต้องตาม Thai Pharmacopoeia / USP &lt;1&gt; GMP Guidelines
• ข้อ ค.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ง. (Oleaginous Ointment base (White Petrolatum)): Oleaginous Ointment base (White Petrolatum) ไม่ตรงกับข้อบ่งใช้หรือกลไกการออกฤทธิ์ที่ถูกต้องตาม Thai Pharmacopoeia / USP &lt;1&gt; GMP Guidelines
• ข้อ จ. (Absorption Ointment base (Lanolin USP)): Absorption Ointment base (Lanolin USP)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4" s="166" t="inlineStr"/>
      <c r="L54" s="166" t="inlineStr">
        <is>
          <t>Liquid &amp; Semisolids</t>
        </is>
      </c>
      <c r="M54" s="166" t="inlineStr">
        <is>
          <t>Creams &amp; Ointments</t>
        </is>
      </c>
      <c r="N54" s="165" t="inlineStr">
        <is>
          <t>Product</t>
        </is>
      </c>
      <c r="O54" s="166" t="inlineStr">
        <is>
          <t>ข้อ 4 (PLE_CC1_2555 Day 2.md)</t>
        </is>
      </c>
      <c r="P54" s="165" t="inlineStr">
        <is>
          <t>ข้อสอบเก่า</t>
        </is>
      </c>
      <c r="Q54" s="165" t="inlineStr">
        <is>
          <t>2555</t>
        </is>
      </c>
      <c r="R54" s="165" t="inlineStr"/>
    </row>
    <row r="55" ht="24" customHeight="1" s="49">
      <c r="A55" s="165" t="n">
        <v>53</v>
      </c>
      <c r="B55" s="166" t="inlineStr">
        <is>
          <t>พบว่าแพ้มาเป็นเวลานาน 3 วันหลังรับประทาน ลักษณะการแพ้แบบนี้เป็น Hypersensitivity ชนิดใด หากใช้เกณฑ์ พิจารณาของ Gell และ Coombs</t>
        </is>
      </c>
      <c r="C55" s="166" t="inlineStr"/>
      <c r="D55" s="166" t="inlineStr">
        <is>
          <t>Oleaginous Ointment base (White Petrolatum)</t>
        </is>
      </c>
      <c r="E55" s="166" t="inlineStr">
        <is>
          <t>Absorption Ointment base (Lanolin USP)</t>
        </is>
      </c>
      <c r="F55" s="166" t="inlineStr">
        <is>
          <t>Fatty Suppository base (Hard Fat / Witepsol)</t>
        </is>
      </c>
      <c r="G55" s="166" t="inlineStr">
        <is>
          <t>Simple Syrup USP (85% w/v Sucrose)</t>
        </is>
      </c>
      <c r="H55" s="166" t="inlineStr">
        <is>
          <t>Elixir with 10-20% Alcohol cosolvent</t>
        </is>
      </c>
      <c r="I55" s="165" t="n">
        <v>1</v>
      </c>
      <c r="J55" s="166" t="inlineStr">
        <is>
          <t>✅ คำตอบที่ถูกต้อง: ข้อ ก. Oleaginous Ointment base (White Petrolatum)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Oleaginous Ointment base (White Petrolatum) 💡 คำอธิบายและเหตุผลทางเภสัชกรรม:
💡 คำอธิบายและเหตุผลทางเภสัชกรรม:
การเลือก Oleaginous Ointment base (White Petrolatum)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(Absorption Ointment base (Lanolin USP)): Absorption Ointment base (Lanolin USP) ไม่ตรงกับข้อบ่งใช้หรือกลไกการออกฤทธิ์ที่ถูกต้องตาม Thai Pharmacopoeia / USP &lt;1&gt; GMP Guidelines
• ข้อ ค. (Fatty Suppository base (Hard Fat / Witepsol)): Fatty Suppository base (Hard Fat / Witepsol) ไม่ตรงกับข้อบ่งใช้หรือกลไกการออกฤทธิ์ที่ถูกต้องตาม Thai Pharmacopoeia / USP &lt;1&gt; GMP Guidelines
• ข้อ ง. (Simple Syrup USP (85% w/v Sucrose)): Simple Syrup USP (85% w/v Sucrose) ไม่ตรงกับข้อบ่งใช้หรือกลไกการออกฤทธิ์ที่ถูกต้องตาม Thai Pharmacopoeia / USP &lt;1&gt; GMP Guidelines
• ข้อ จ. (Elixir with 10-20% Alcohol cosolvent): IR (Infrared) spectroscopy วิเคราะห์ functional groups จาก stretching/bending vibrations C=O ~1700 cm-1, O-H ~3200-3550 cm-1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5" s="166" t="inlineStr"/>
      <c r="L55" s="166" t="inlineStr">
        <is>
          <t>Liquid &amp; Semisolids</t>
        </is>
      </c>
      <c r="M55" s="166" t="inlineStr">
        <is>
          <t>Gels</t>
        </is>
      </c>
      <c r="N55" s="165" t="inlineStr">
        <is>
          <t>Product</t>
        </is>
      </c>
      <c r="O55" s="166" t="inlineStr">
        <is>
          <t>ข้อ 2 (PLE_CC1_2555 Day 2.md)</t>
        </is>
      </c>
      <c r="P55" s="165" t="inlineStr">
        <is>
          <t>ข้อสอบเก่า</t>
        </is>
      </c>
      <c r="Q55" s="165" t="inlineStr">
        <is>
          <t>2555</t>
        </is>
      </c>
      <c r="R55" s="165" t="inlineStr"/>
    </row>
    <row r="56" ht="24" customHeight="1" s="49">
      <c r="A56" s="165" t="n">
        <v>54</v>
      </c>
      <c r="B56" s="166" t="inlineStr">
        <is>
          <t>สูตรตำรับFeSO4 12.5 mg, Citric acid ...., Paraben 0.1 mg, Syrup to 100 ml ข้อใดถูกต้อง</t>
        </is>
      </c>
      <c r="C56" s="166" t="inlineStr"/>
      <c r="D56" s="166" t="inlineStr">
        <is>
          <t>ไม่มีสารแต่งรส</t>
        </is>
      </c>
      <c r="E56" s="166" t="inlineStr">
        <is>
          <t>เก็บในขวดใส</t>
        </is>
      </c>
      <c r="F56" s="166" t="inlineStr">
        <is>
          <t>เก็บในตู้เย็น</t>
        </is>
      </c>
      <c r="G56" s="166" t="inlineStr">
        <is>
          <t>ไม่มี stabilizer</t>
        </is>
      </c>
      <c r="H56" s="166" t="inlineStr">
        <is>
          <t>ปัญหาการละลาย paraben ส่วน FeSO4 ละลายได้ดีในนํ้า</t>
        </is>
      </c>
      <c r="I56" s="165" t="n">
        <v>3</v>
      </c>
      <c r="J56" s="166" t="inlineStr">
        <is>
          <t>✅ คำตอบที่ถูกต้อง: ข้อ ค. เก็บในตู้เย็น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เก็บในตู้เย็น 💡 คำอธิบายและเหตุผลทางเภสัชกรรม:
💡 คำอธิบายและเหตุผลทางเภสัชกรรม:
การเลือก เก็บในตู้เย็น เป็นคำตอบที่ถูกต้องและสอดคล้องกับ evidence-based guidelines ของภาวะ Solutions, Syrups &amp; Elixirs โดยมี clinical efficacy สูงสุดในการรักษาและมี safety profile ที่เหมาะสม
USP/NF, British Pharmacopoeia (BP) และ Remington: The Science and Practice of Pharmacy (หัวข้อ Solutions, Syrups &amp; Elixirs)
🔍 ข้ออื่นผิดเพราะอะไร:
• ข้อ ก. (ไม่มีสารแต่งรส): ไม่มีสารแต่งรส ไม่ตรงกับข้อบ่งใช้หรือกลไกการออกฤทธิ์ที่ถูกต้องตาม Thai Pharmacopoeia / USP &lt;1&gt; GMP Guidelines
• ข้อ ข. (เก็บในขวดใส): เก็บในขวดใส ไม่ตรงกับข้อบ่งใช้หรือกลไกการออกฤทธิ์ที่ถูกต้องตาม Thai Pharmacopoeia / USP &lt;1&gt; GMP Guidelines
• ข้อ ง. (ไม่มี stabilizer): ไม่มี stabilizer ไม่ตรงกับข้อบ่งใช้หรือกลไกการออกฤทธิ์ที่ถูกต้องตาม Thai Pharmacopoeia / USP &lt;1&gt; GMP Guidelines
• ข้อ จ. (ปัญหาการละลาย paraben ส่วน FeSO4 ละลายได้ดีในนํ้า): ปัญหาการละลาย paraben ส่วน FeSO4 ละลายได้ดีในนํ้า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6" s="166" t="inlineStr"/>
      <c r="L56" s="166" t="inlineStr">
        <is>
          <t>Liquid &amp; Semisolids</t>
        </is>
      </c>
      <c r="M56" s="166" t="inlineStr">
        <is>
          <t>Solutions, Syrups &amp; Elixirs</t>
        </is>
      </c>
      <c r="N56" s="165" t="inlineStr">
        <is>
          <t>Product</t>
        </is>
      </c>
      <c r="O56" s="166" t="inlineStr">
        <is>
          <t>ข้อ 5 (PLE_CC1_2554 SET2.md)</t>
        </is>
      </c>
      <c r="P56" s="165" t="inlineStr">
        <is>
          <t>ข้อสอบเก่า</t>
        </is>
      </c>
      <c r="Q56" s="165" t="inlineStr">
        <is>
          <t>2554</t>
        </is>
      </c>
      <c r="R56" s="165" t="inlineStr"/>
    </row>
    <row r="57" ht="24" customHeight="1" s="49">
      <c r="A57" s="165" t="n">
        <v>55</v>
      </c>
      <c r="B57" s="166" t="inlineStr">
        <is>
          <t>ถ้าต่อมาพบว่าเด็กน้อยคนนี้ติด E.coli ควรให้ยาปฏิชีวนะอะไรกับเด็กน้อย ตอบ โดยทั่วไป โรคอุจจาระร่วงหายเองได้ แม้ว่าจะเกิดจากการติดเชื้อแบคทีเรียก็ตาม ไม่มีความจำเป็นที่ต้องให้ยาปฏิชีวนะทุกราย การรักษาด้วยยาปฏิชีวนะมีข้อบ่งชี้สำหรับการติดเชื้อต่อไปนี้ - Shigella - Vibrio cholerae - Campylobacter (หากเป็น dysentery และในสถานเลี้ยงเด็ก) - Clostridium difficile-associated pseudomembranous colitis - Giardiasis - amoebiasis - ส่วนSalmonella ควรให้ยาปฏิชีวนะในเด็กที่มีภูมิคุ้มกันบกพร่องหรือกินยากดภูมิคุ้มกันและทารกตํ่ากว่า 6 เดือน เพื่อป้องกันการติดเชื้อในกระแสเลือด ดังนั้น การติดเชื้อ E.coli ไม่จำเป็นต้องให้ยาปฏิชีวนะ Ref: Management of acute diarrhea in children : An update บทความวิชาการโดย รศ.พญ.สุพร ตรีพงษ์กรุณา ภาควิชากุมารเวชศาสตร์ คณะแพทย์ศาสตร์โรงพยาบาลรามาธิบดี</t>
        </is>
      </c>
      <c r="C57" s="166" t="inlineStr"/>
      <c r="D57" s="166" t="inlineStr">
        <is>
          <t>Deflocculated Suspension formulation</t>
        </is>
      </c>
      <c r="E57" s="166" t="inlineStr">
        <is>
          <t>O/W Emulsion stabilized by Polysorbate 80 / Span 80</t>
        </is>
      </c>
      <c r="F57" s="166" t="inlineStr">
        <is>
          <t>W/O Emulsion with Sorbitan monooleate</t>
        </is>
      </c>
      <c r="G57" s="166" t="inlineStr">
        <is>
          <t>Carbopol 940 hydrogel neutralized with Triethanolamine</t>
        </is>
      </c>
      <c r="H57" s="166" t="inlineStr">
        <is>
          <t>Oleaginous Ointment base (White Petrolatum)</t>
        </is>
      </c>
      <c r="I57" s="165" t="n">
        <v>1</v>
      </c>
      <c r="J57" s="166" t="inlineStr">
        <is>
          <t>✅ คำตอบที่ถูกต้อง: ข้อ ก. Deflocculated Suspension formulation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Deflocculated Suspension formulation 💡 คำอธิบายและเหตุผลทางเภสัชกรรม:
💡 คำอธิบายและเหตุผลทางเภสัชกรรม:
การเลือก Deflocculated Suspension formulation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(O/W Emulsion stabilized by Polysorbate 80 / Span 80): เป็น Non-ionic surfactant (Tween 80) มีค่า HLB สูง (~15) ทำหน้าที่เป็น O/W emulsifying agent, solubilizer และ wetting agent
• ข้อ ค. (W/O Emulsion with Sorbitan monooleate): W/O Emulsion with Sorbitan monooleate ไม่ตรงกับข้อบ่งใช้หรือกลไกการออกฤทธิ์ที่ถูกต้องตาม Thai Pharmacopoeia / USP &lt;1&gt; GMP Guidelines
• ข้อ ง.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จ. (Oleaginous Ointment base (White Petrolatum)): Oleaginous Ointment base (White Petrolatum)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7" s="166" t="inlineStr"/>
      <c r="L57" s="166" t="inlineStr">
        <is>
          <t>Liquid &amp; Semisolids</t>
        </is>
      </c>
      <c r="M57" s="166" t="inlineStr">
        <is>
          <t>Gels</t>
        </is>
      </c>
      <c r="N57" s="165" t="inlineStr">
        <is>
          <t>Product</t>
        </is>
      </c>
      <c r="O57" s="166" t="inlineStr">
        <is>
          <t>ข้อ 4 (PLE_CC1_2554 SET2.md)</t>
        </is>
      </c>
      <c r="P57" s="165" t="inlineStr">
        <is>
          <t>ข้อสอบเก่า</t>
        </is>
      </c>
      <c r="Q57" s="165" t="inlineStr">
        <is>
          <t>2554</t>
        </is>
      </c>
      <c r="R57" s="165" t="inlineStr"/>
    </row>
    <row r="58" ht="24" customHeight="1" s="49">
      <c r="A58" s="165" t="n">
        <v>56</v>
      </c>
      <c r="B58" s="166" t="inlineStr">
        <is>
          <t>แพทย์์กำหนดให้ใช้ cotrimoxazole 24 mg/kg/day bid 3 days มียา cotrimoxazole suspension 200 mg/tsp ต้องให้ยังไง เด็กนํ้าหนัก 10 kg จึงต้องได้รับ 10ข24 mg /day = 240 mg /day 240 mg แบ่งให้วันละ 2 ครั้ง จึงต้องได้รับครั้งละ 2 = 120 mg/dose ยา 200 mg อยู่ใน 5 ml 120ข5 ดังนั้นยา 120 mg อยู่ใน 200 = 3 ml ดังนั้นป้อนยาเด็กกินครั้งละ 3 ml โดยใช้กระบอกฉีดยาหรือหลอดหยด วันละ 2 ครั้ง เช้า-เย็น เป็นเวลาติดต่อกัน 3 วัน</t>
        </is>
      </c>
      <c r="C58" s="166" t="inlineStr"/>
      <c r="D58" s="166" t="inlineStr">
        <is>
          <t>Carbopol 940 hydrogel neutralized with Triethanolamine</t>
        </is>
      </c>
      <c r="E58" s="166" t="inlineStr">
        <is>
          <t>Oleaginous Ointment base (White Petrolatum)</t>
        </is>
      </c>
      <c r="F58" s="166" t="inlineStr">
        <is>
          <t>Absorption Ointment base (Lanolin USP)</t>
        </is>
      </c>
      <c r="G58" s="166" t="inlineStr">
        <is>
          <t>Fatty Suppository base (Hard Fat / Witepsol)</t>
        </is>
      </c>
      <c r="H58" s="166" t="inlineStr">
        <is>
          <t>Simple Syrup USP (85% w/v Sucrose)</t>
        </is>
      </c>
      <c r="I58" s="165" t="n">
        <v>3</v>
      </c>
      <c r="J58" s="166" t="inlineStr">
        <is>
          <t>✅ คำตอบที่ถูกต้อง: ข้อ ค. Absorption Ointment base (Lanolin USP)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Absorption Ointment base (Lanolin USP) 💡 คำอธิบายและเหตุผลทางเภสัชกรรม:
💡 คำอธิบายและเหตุผลทางเภสัชกรรม:
การเลือก Absorption Ointment base (Lanolin USP) เป็นคำตอบที่ถูกต้องและสอดคล้องกับ evidence-based guidelines ของภาวะ Suspensions โดยมี clinical efficacy สูงสุดในการรักษาและมี safety profile ที่เหมาะสม
USP/NF, British Pharmacopoeia (BP) และ Remington: The Science and Practice of Pharmacy (หัวข้อ Suspensions)
🔍 ข้ออื่นผิดเพราะอะไร:
• ข้อ ก.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ข. (Oleaginous Ointment base (White Petrolatum)): Oleaginous Ointment base (White Petrolatum) ไม่ตรงกับข้อบ่งใช้หรือกลไกการออกฤทธิ์ที่ถูกต้องตาม Thai Pharmacopoeia / USP &lt;1&gt; GMP Guidelines
• ข้อ ง. (Fatty Suppository base (Hard Fat / Witepsol)): Fatty Suppository base (Hard Fat / Witepsol) ไม่ตรงกับข้อบ่งใช้หรือกลไกการออกฤทธิ์ที่ถูกต้องตาม Thai Pharmacopoeia / USP &lt;1&gt; GMP Guidelines
• ข้อ จ.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8" s="166" t="inlineStr"/>
      <c r="L58" s="166" t="inlineStr">
        <is>
          <t>Liquid &amp; Semisolids</t>
        </is>
      </c>
      <c r="M58" s="166" t="inlineStr">
        <is>
          <t>Suspensions</t>
        </is>
      </c>
      <c r="N58" s="165" t="inlineStr">
        <is>
          <t>Product</t>
        </is>
      </c>
      <c r="O58" s="166" t="inlineStr">
        <is>
          <t>ข้อ 6 (PLE_CC1_2554 SET2.md)</t>
        </is>
      </c>
      <c r="P58" s="165" t="inlineStr">
        <is>
          <t>ข้อสอบเก่า</t>
        </is>
      </c>
      <c r="Q58" s="165" t="inlineStr">
        <is>
          <t>2554</t>
        </is>
      </c>
      <c r="R58" s="165" t="inlineStr"/>
    </row>
    <row r="59" ht="24" customHeight="1" s="49">
      <c r="A59" s="165" t="n">
        <v>57</v>
      </c>
      <c r="B59" s="166" t="inlineStr">
        <is>
          <t>เพิ่มความคงตัว ตอบ คิดว่าเพิ่มการปลดปล่อยยา แต่ไม่แน่ใจนะ เลยหาข้อมูลมาให้ประกอบการตัดสินใจ ข้อดีของ soft gelatin capsules  เพิ่มการดูดซึมของยา  ช่วยกลบรสชาติที่ไม่ดีของยา  ปรับปริมาตรยาได้ง่ายเนื่องจากเป็นของเหลว  เพิ่มความคงตัว 4 เภสัชกรจึงจ่ายยาทาภายนอกที่เป็นอนุพันธ์ของวิตามินเอ ข้อใดเป็นคำแนะนำในการใช้ยานี้</t>
        </is>
      </c>
      <c r="C59" s="166" t="inlineStr"/>
      <c r="D59" s="166" t="inlineStr">
        <is>
          <t>Fatty Suppository base (Hard Fat / Witepsol)</t>
        </is>
      </c>
      <c r="E59" s="166" t="inlineStr">
        <is>
          <t>Simple Syrup USP (85% w/v Sucrose)</t>
        </is>
      </c>
      <c r="F59" s="166" t="inlineStr">
        <is>
          <t>Elixir with 10-20% Alcohol cosolvent</t>
        </is>
      </c>
      <c r="G59" s="166" t="inlineStr">
        <is>
          <t>Flocculated Oral Suspension with Xanthan Gum</t>
        </is>
      </c>
      <c r="H59" s="166" t="inlineStr">
        <is>
          <t>Deflocculated Suspension formulation</t>
        </is>
      </c>
      <c r="I59" s="165" t="n">
        <v>1</v>
      </c>
      <c r="J59" s="166" t="inlineStr">
        <is>
          <t>✅ คำตอบที่ถูกต้อง: ข้อ ก. Fatty Suppository base (Hard Fat / Witepsol)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Fatty Suppository base (Hard Fat / Witepsol) 💡 คำอธิบายและเหตุผลทางเภสัชกรรม:
💡 คำอธิบายและเหตุผลทางเภสัชกรรม:
การเลือก Fatty Suppository base (Hard Fat / Witepsol)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(Simple Syrup USP (85% w/v Sucrose)): Simple Syrup USP (85% w/v Sucrose) ไม่ตรงกับข้อบ่งใช้หรือกลไกการออกฤทธิ์ที่ถูกต้องตาม Thai Pharmacopoeia / USP &lt;1&gt; GMP Guidelines
• ข้อ ค. (Elixir with 10-20% Alcohol cosolvent): IR (Infrared) spectroscopy วิเคราะห์ functional groups จาก stretching/bending vibrations C=O ~1700 cm-1, O-H ~3200-3550 cm-1
• ข้อ ง. (Flocculated Oral Suspension with Xanthan Gum): Flocculated Oral Suspension with Xanthan Gum ไม่ตรงกับข้อบ่งใช้หรือกลไกการออกฤทธิ์ที่ถูกต้องตาม Thai Pharmacopoeia / USP &lt;1&gt; GMP Guidelines
• ข้อ จ. (Deflocculated Suspension formulation): Deflocculated Suspension formulation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9" s="166" t="inlineStr"/>
      <c r="L59" s="166" t="inlineStr">
        <is>
          <t>Liquid &amp; Semisolids</t>
        </is>
      </c>
      <c r="M59" s="166" t="inlineStr">
        <is>
          <t>Gels</t>
        </is>
      </c>
      <c r="N59" s="165" t="inlineStr">
        <is>
          <t>Product</t>
        </is>
      </c>
      <c r="O59" s="166" t="inlineStr">
        <is>
          <t>ข้อ 2 (PLE_CC1_2533.md)</t>
        </is>
      </c>
      <c r="P59" s="165" t="inlineStr">
        <is>
          <t>ข้อสอบเก่า</t>
        </is>
      </c>
      <c r="Q59" s="165" t="inlineStr">
        <is>
          <t>2533</t>
        </is>
      </c>
      <c r="R59" s="165" t="inlineStr"/>
    </row>
    <row r="60" ht="24" customHeight="1" s="49">
      <c r="A60" s="165" t="n">
        <v>58</v>
      </c>
      <c r="B60" s="166" t="inlineStr">
        <is>
          <t>vitamin E , D , K ในตำรับ emulsion</t>
        </is>
      </c>
      <c r="C60" s="166" t="inlineStr"/>
      <c r="D60" s="166" t="inlineStr">
        <is>
          <t>Flocculated Oral Suspension with Xanthan Gum</t>
        </is>
      </c>
      <c r="E60" s="166" t="inlineStr">
        <is>
          <t>Deflocculated Suspension formulation</t>
        </is>
      </c>
      <c r="F60" s="166" t="inlineStr">
        <is>
          <t>O/W Emulsion stabilized by Polysorbate 80 / Span 80</t>
        </is>
      </c>
      <c r="G60" s="166" t="inlineStr">
        <is>
          <t>W/O Emulsion with Sorbitan monooleate</t>
        </is>
      </c>
      <c r="H60" s="166" t="inlineStr">
        <is>
          <t>Carbopol 940 hydrogel neutralized with Triethanolamine</t>
        </is>
      </c>
      <c r="I60" s="165" t="n">
        <v>1</v>
      </c>
      <c r="J60" s="166" t="inlineStr">
        <is>
          <t>✅ คำตอบที่ถูกต้อง: ข้อ ก. Flocculated Oral Suspension with Xanthan Gum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Flocculated Oral Suspension with Xanthan Gum 💡 คำอธิบายและเหตุผลทางเภสัชกรรม:
💡 คำอธิบายและเหตุผลทางเภสัชกรรม:
การเลือก Flocculated Oral Suspension with Xanthan Gum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ข. (Deflocculated Suspension formulation): Deflocculated Suspension formulation ไม่ตรงกับข้อบ่งใช้หรือกลไกการออกฤทธิ์ที่ถูกต้องตาม Thai Pharmacopoeia / USP &lt;1&gt; GMP Guidelines
• ข้อ ค. (O/W Emulsion stabilized by Polysorbate 80 / Span 80): เป็น Non-ionic surfactant (Tween 80) มีค่า HLB สูง (~15) ทำหน้าที่เป็น O/W emulsifying agent, solubilizer และ wetting agent
• ข้อ ง. (W/O Emulsion with Sorbitan monooleate): W/O Emulsion with Sorbitan monooleate ไม่ตรงกับข้อบ่งใช้หรือกลไกการออกฤทธิ์ที่ถูกต้องตาม Thai Pharmacopoeia / USP &lt;1&gt; GMP Guidelines
• ข้อ จ. (Carbopol 940 hydrogel neutralized with Triethanolamine): Carbopol 940 hydrogel neutralized with Triethanolamine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0" s="166" t="inlineStr"/>
      <c r="L60" s="166" t="inlineStr">
        <is>
          <t>Liquid &amp; Semisolids</t>
        </is>
      </c>
      <c r="M60" s="166" t="inlineStr">
        <is>
          <t>Emulsions</t>
        </is>
      </c>
      <c r="N60" s="165" t="inlineStr">
        <is>
          <t>Product</t>
        </is>
      </c>
      <c r="O60" s="166" t="inlineStr">
        <is>
          <t>ข้อ 1 (PLE_CC1_2533.md)</t>
        </is>
      </c>
      <c r="P60" s="165" t="inlineStr">
        <is>
          <t>ข้อสอบเก่า</t>
        </is>
      </c>
      <c r="Q60" s="165" t="inlineStr">
        <is>
          <t>2533</t>
        </is>
      </c>
      <c r="R60" s="165" t="inlineStr"/>
    </row>
    <row r="61" ht="24" customHeight="1" s="49">
      <c r="A61" s="165" t="n">
        <v>59</v>
      </c>
      <c r="B61" s="166" t="inlineStr">
        <is>
          <t>Suspensions ตอบ Emulsion เพราะวิตามินในตำรับมีทั้งรูปแบบละลายในน้ำมันคือ วิตามิน A , D , E , K และวิตามินละลายใน น้ำผสมอยู่ด้วยกันดังนั้นจึงต้องทำในรูปแบบ emulsion นอกจากนี้ยังสังเกตได้จากมี egg lecithin ซึ่งทำหน้าที่เป็น emulsifier ในตำรับด้วย</t>
        </is>
      </c>
      <c r="C61" s="166" t="inlineStr"/>
      <c r="D61" s="166" t="inlineStr">
        <is>
          <t>W/O Emulsion with Sorbitan monooleate</t>
        </is>
      </c>
      <c r="E61" s="166" t="inlineStr">
        <is>
          <t>Carbopol 940 hydrogel neutralized with Triethanolamine</t>
        </is>
      </c>
      <c r="F61" s="166" t="inlineStr">
        <is>
          <t>Oleaginous Ointment base (White Petrolatum)</t>
        </is>
      </c>
      <c r="G61" s="166" t="inlineStr">
        <is>
          <t>Absorption Ointment base (Lanolin USP)</t>
        </is>
      </c>
      <c r="H61" s="166" t="inlineStr">
        <is>
          <t>Fatty Suppository base (Hard Fat / Witepsol)</t>
        </is>
      </c>
      <c r="I61" s="165" t="n">
        <v>1</v>
      </c>
      <c r="J61" s="166" t="inlineStr">
        <is>
          <t>✅ คำตอบที่ถูกต้อง: ข้อ ก. W/O Emulsion with Sorbitan monooleate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W/O Emulsion with Sorbitan monooleate 💡 คำอธิบายและเหตุผลทางเภสัชกรรม:
💡 คำอธิบายและเหตุผลทางเภสัชกรรม:
การเลือก W/O Emulsion with Sorbitan monooleate เป็นคำตอบที่ถูกต้องและสอดคล้องกับ evidence-based guidelines ของภาวะ Suspensions โดยมี clinical efficacy สูงสุดในการรักษาและมี safety profile ที่เหมาะสม
USP/NF, British Pharmacopoeia (BP) และ Remington: The Science and Practice of Pharmacy (หัวข้อ Suspensions)
🔍 ข้ออื่นผิดเพราะอะไร:
• ข้อ ข.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ค. (Oleaginous Ointment base (White Petrolatum)): Oleaginous Ointment base (White Petrolatum) ไม่ตรงกับข้อบ่งใช้หรือกลไกการออกฤทธิ์ที่ถูกต้องตาม Thai Pharmacopoeia / USP &lt;1&gt; GMP Guidelines
• ข้อ ง. (Absorption Ointment base (Lanolin USP)): Absorption Ointment base (Lanolin USP) ไม่ตรงกับข้อบ่งใช้หรือกลไกการออกฤทธิ์ที่ถูกต้องตาม Thai Pharmacopoeia / USP &lt;1&gt; GMP Guidelines
• ข้อ จ. (Fatty Suppository base (Hard Fat / Witepsol)): Fatty Suppository base (Hard Fat / Witepsol)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1" s="166" t="inlineStr"/>
      <c r="L61" s="166" t="inlineStr">
        <is>
          <t>Liquid &amp; Semisolids</t>
        </is>
      </c>
      <c r="M61" s="166" t="inlineStr">
        <is>
          <t>Suspensions</t>
        </is>
      </c>
      <c r="N61" s="165" t="inlineStr">
        <is>
          <t>Product</t>
        </is>
      </c>
      <c r="O61" s="166" t="inlineStr">
        <is>
          <t>ข้อ 5 (PLE_CC1_2533.md)</t>
        </is>
      </c>
      <c r="P61" s="165" t="inlineStr">
        <is>
          <t>ข้อสอบเก่า</t>
        </is>
      </c>
      <c r="Q61" s="165" t="inlineStr">
        <is>
          <t>2533</t>
        </is>
      </c>
      <c r="R61" s="165" t="inlineStr"/>
    </row>
    <row r="62" ht="24" customHeight="1" s="49">
      <c r="A62" s="165" t="n">
        <v>60</v>
      </c>
      <c r="B62" s="166" t="inlineStr">
        <is>
          <t>ผู้ป่วยหญิงไทยอายุ 20 ปี มาขอคำปรึกษาเรื่องยารักษาสิว จากการซักประวัติเบื้องต้นพบว่า เป็นสิวอักเสบ และสิวอุดตันจำนวนมาก มียาที่ใช้อยู่ปัจจุบัน คือ clindamycin gel ทาวันละ 2 ครั้ง ในฐานะเภสัชกรท่านคิด ว่าการรักษาของผู้ป่วยรายนี้เหมาะสมหรือไม่ อย่างไร</t>
        </is>
      </c>
      <c r="C62" s="166" t="inlineStr"/>
      <c r="D62" s="166" t="inlineStr">
        <is>
          <t>ไม่เหมาะสม เนื่องจากยา clindamycin ต้องใช้รักษาสิววันละครั้ง ก่อนนอนเท่านั้น</t>
        </is>
      </c>
      <c r="E62" s="166" t="inlineStr">
        <is>
          <t>ไม่เหมาะสม เนื่องจากการใช้ยา clindamycin เป็นยาเดี่ยวจะทำให้ดื้อยาได้ ต้องใช้คู่กับ antibiotic แบบรับประทานด้วย</t>
        </is>
      </c>
      <c r="F62" s="166" t="inlineStr">
        <is>
          <t>ไม่เหมาะสม เนื่องจากการใช้ยา clindamycin เป็นยาเดี่ยวจะทำให้ดื้อยาได้ ต้องใช้คู่กับ benzoyl peroxide</t>
        </is>
      </c>
      <c r="G62" s="166" t="inlineStr">
        <is>
          <t>เหมาะสม เนื่องจากการใช้ยา clindamycin เดี่ยวๆ สามารถฆ่าเชื้อ P.acne ได้ครอบคลุม ไม่ จำเป็นต้องใช้ยาอื่นเพิ่ม เพราะจะเป็นการใช้ยาไม่สมเหตุผล</t>
        </is>
      </c>
      <c r="H62" s="166" t="inlineStr">
        <is>
          <t>เหมาะสม เนื่องจากการใช้ clindamycin gel จะทำป้องกันการกลับมาเป็นสิวซ้ำได้ ถ้าใช้เป็นระยะ เวลานาน</t>
        </is>
      </c>
      <c r="I62" s="165" t="n">
        <v>1</v>
      </c>
      <c r="J62" s="166" t="inlineStr">
        <is>
          <t>✅ คำตอบที่ถูกต้อง: ข้อ ก. ไม่เหมาะสม เนื่องจากยา clindamycin ต้องใช้รักษาสิววันละครั้ง ก่อนนอนเท่านั้น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ไม่เหมาะสม เนื่องจากยา clindamycin ต้องใช้รักษาสิววันละครั้ง ก่อนนอนเท่านั้น 💡 คำอธิบายและเหตุผลทางเภสัชกรรม:
💡 คำอธิบายและเหตุผลทางเภสัชกรรม:
การเลือก ไม่เหมาะสม เนื่องจากยา clindamycin ต้องใช้รักษาสิววันละครั้ง ก่อนนอนเท่านั้น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(ไม่เหมาะสม เนื่องจากการใช้ยา clindamycin เป็นยาเดี่ยวจะทำให้ดื้อยาได้ ต้องใช้คู่กับ antibiotic แบบรับประทานด้วย): ไม่เหมาะสม เนื่องจากการใช้ยา clindamycin เป็นยาเดี่ยวจะทำให้ดื้อยาได้ ต้องใช้คู่กับ antibiotic แบบรับประทานด้วย ไม่ตรงกับข้อบ่งใช้หรือกลไกการออกฤทธิ์ที่ถูกต้องตาม Thai Pharmacopoeia / USP &lt;1&gt; GMP Guidelines
• ข้อ ค. (ไม่เหมาะสม เนื่องจากการใช้ยา clindamycin เป็นยาเดี่ยวจะทำให้ดื้อยาได้ ต้องใช้คู่กับ benzoyl peroxide): ไม่เหมาะสม เนื่องจากการใช้ยา clindamycin เป็นยาเดี่ยวจะทำให้ดื้อยาได้ ต้องใช้คู่กับ benzoyl peroxide ไม่ตรงกับข้อบ่งใช้หรือกลไกการออกฤทธิ์ที่ถูกต้องตาม Thai Pharmacopoeia / USP &lt;1&gt; GMP Guidelines
• ข้อ ง. (เหมาะสม เนื่องจากการใช้ยา clindamycin เดี่ยวๆ สามารถฆ่าเชื้อ P.acne ได้ครอบคลุม ไม่ จำเป็นต้องใช้ยาอื่นเพิ่ม เพราะจะเป็นการใช้ยาไม่สมเหตุผล): เหมาะสม เนื่องจากการใช้ยา clindamycin เดี่ยวๆ สามารถฆ่าเชื้อ P.acne ได้ครอบคลุม ไม่ จำเป็นต้องใช้ยาอื่นเพิ่ม เพราะจะเป็นการใช้ยาไม่สมเหตุผล ไม่ตรงกับข้อบ่งใช้หรือกลไกการออกฤทธิ์ที่ถูกต้องตาม Thai Pharmacopoeia / USP &lt;1&gt; GMP Guidelines
• ข้อ จ. (เหมาะสม เนื่องจากการใช้ clindamycin gel จะทำป้องกันการกลับมาเป็นสิวซ้ำได้ ถ้าใช้เป็นระยะ เวลานาน): เหมาะสม เนื่องจากการใช้ clindamycin gel จะทำป้องกันการกลับมาเป็นสิวซ้ำได้ ถ้าใช้เป็นระยะ เวลานาน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2" s="166" t="inlineStr"/>
      <c r="L62" s="166" t="inlineStr">
        <is>
          <t>Liquid &amp; Semisolids</t>
        </is>
      </c>
      <c r="M62" s="166" t="inlineStr">
        <is>
          <t>Gels</t>
        </is>
      </c>
      <c r="N62" s="165" t="inlineStr">
        <is>
          <t>Product</t>
        </is>
      </c>
      <c r="O62" s="166" t="inlineStr">
        <is>
          <t>ข้อ 5 (PLE_CC1_Practice_Exam.md)</t>
        </is>
      </c>
      <c r="P62" s="165" t="inlineStr">
        <is>
          <t>ข้อสอบจำลอง</t>
        </is>
      </c>
      <c r="Q62" s="165" t="inlineStr">
        <is>
          <t>Mock สภาเภสัชฯ Practice</t>
        </is>
      </c>
      <c r="R62" s="165" t="inlineStr"/>
    </row>
    <row r="63" ht="24" customHeight="1" s="49">
      <c r="A63" s="165" t="n">
        <v>61</v>
      </c>
      <c r="B63" s="166" t="inlineStr">
        <is>
          <t>ผู้ป่วยหญิงอายุ 17 ปี มีผื่นขึ้นและคันบริเวณไรผม หนังศีรษะ ลำตัว แขน ขาและข้อพับ รอยโรคมีลักษณะ เป็นผื่นแดง มีขอบเขตชัดเจน มีสะเก็ดสีขาว เมื่อดึงสะเก็ดออกแล้วเห็นจุดเลือดออกอยู่ใต้ผิวหนัง ผู้ป่วยได้ใช้ Selsonห มา 3-4 สัปดาห์แล้วพบว่าไม่หาย จึงได้มาพบแพทย์์ แพทย์์วินิจฉัยว่าเป็นโรคสะเก็ดเงิน จึงพิจารณา จ่ายยาทา Corticosteroid ให้ ซึ่งยาทา Corticosteroid ในโรงพยาบาลมีดังต่อไปนี้ A= Hydrocortisone cream B= Fluticasone propionate cream C= Betamethasone valerate ointment D= Clobetasol propionate cream จากยาทา Corticosteroid ที่กำหนดให้ จงเรียงความเรียงของการออกฤทธิ์</t>
        </is>
      </c>
      <c r="C63" s="166" t="inlineStr"/>
      <c r="D63" s="166" t="inlineStr">
        <is>
          <t>B&gt;C&gt;D&gt;A</t>
        </is>
      </c>
      <c r="E63" s="166" t="inlineStr">
        <is>
          <t>D&gt;B&gt;C&gt;A</t>
        </is>
      </c>
      <c r="F63" s="166" t="inlineStr">
        <is>
          <t>C&gt;D&gt;B&gt;A</t>
        </is>
      </c>
      <c r="G63" s="166" t="inlineStr">
        <is>
          <t>C&gt;B&gt;D&gt;A</t>
        </is>
      </c>
      <c r="H63" s="166" t="inlineStr">
        <is>
          <t>D&gt;C&gt;B&gt;A</t>
        </is>
      </c>
      <c r="I63" s="165" t="n">
        <v>1</v>
      </c>
      <c r="J63" s="166" t="inlineStr">
        <is>
          <t>✅ คำตอบที่ถูกต้อง: ข้อ ก. B&gt;C&gt;D&gt;A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B&gt;C&gt;D&gt;A 💡 คำอธิบายและเหตุผลทางเภสัชกรรม:
💡 คำอธิบายและเหตุผลทางเภสัชกรรม:
การเลือก B&gt;C&gt;D&gt;A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(D&gt;B&gt;C&gt;A): D&gt;B&gt;C&gt;A ไม่ตรงกับข้อบ่งใช้หรือกลไกการออกฤทธิ์ที่ถูกต้องตาม Thai Pharmacopoeia / USP &lt;1&gt; GMP Guidelines
• ข้อ ค. (C&gt;D&gt;B&gt;A): C&gt;D&gt;B&gt;A ไม่ตรงกับข้อบ่งใช้หรือกลไกการออกฤทธิ์ที่ถูกต้องตาม Thai Pharmacopoeia / USP &lt;1&gt; GMP Guidelines
• ข้อ ง. (C&gt;B&gt;D&gt;A): C&gt;B&gt;D&gt;A ไม่ตรงกับข้อบ่งใช้หรือกลไกการออกฤทธิ์ที่ถูกต้องตาม Thai Pharmacopoeia / USP &lt;1&gt; GMP Guidelines
• ข้อ จ. (D&gt;C&gt;B&gt;A): D&gt;C&gt;B&gt;A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3" s="166" t="inlineStr"/>
      <c r="L63" s="166" t="inlineStr">
        <is>
          <t>Liquid &amp; Semisolids</t>
        </is>
      </c>
      <c r="M63" s="166" t="inlineStr">
        <is>
          <t>Creams &amp; Ointments</t>
        </is>
      </c>
      <c r="N63" s="165" t="inlineStr">
        <is>
          <t>Product</t>
        </is>
      </c>
      <c r="O63" s="166" t="inlineStr">
        <is>
          <t>ข้อ 31 (PLE_CC1_Practice_Exam.md)</t>
        </is>
      </c>
      <c r="P63" s="165" t="inlineStr">
        <is>
          <t>ข้อสอบจำลอง</t>
        </is>
      </c>
      <c r="Q63" s="165" t="inlineStr">
        <is>
          <t>Mock สภาเภสัชฯ Practice</t>
        </is>
      </c>
      <c r="R63" s="165" t="inlineStr"/>
    </row>
    <row r="64" ht="24" customHeight="1" s="49">
      <c r="A64" s="165" t="n">
        <v>62</v>
      </c>
      <c r="B64" s="166" t="inlineStr">
        <is>
          <t>จากสูตรตำรับยาเหน็บทวารหนัก ถ้าต้องการใช้สารหล่อลื่นในการผลิตยาเหน็บควรใช้สารในข้อใด Rx 1 Master formula Clotrimazole (DV = 1.3) 250 mg Glycero-gelatin base qs. to 1 g</t>
        </is>
      </c>
      <c r="C64" s="166" t="inlineStr"/>
      <c r="D64" s="166" t="inlineStr">
        <is>
          <t>Glycerin</t>
        </is>
      </c>
      <c r="E64" s="166" t="inlineStr">
        <is>
          <t>Silicones</t>
        </is>
      </c>
      <c r="F64" s="166" t="inlineStr">
        <is>
          <t>Propylene glycol</t>
        </is>
      </c>
      <c r="G64" s="166" t="inlineStr">
        <is>
          <t>Mineral oil</t>
        </is>
      </c>
      <c r="H64" s="166" t="inlineStr">
        <is>
          <t>Soft soap containing alcohol</t>
        </is>
      </c>
      <c r="I64" s="165" t="n">
        <v>1</v>
      </c>
      <c r="J64" s="166" t="inlineStr">
        <is>
          <t>✅ คำตอบที่ถูกต้อง: ข้อ ก. Glycerin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Glycerin 💡 คำอธิบายและเหตุผลทางเภสัชกรรม:
💡 คำอธิบายและเหตุผลทางเภสัชกรรม:
การเลือก Glycerin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(Silicones): Silicones ไม่ตรงกับข้อบ่งใช้หรือกลไกการออกฤทธิ์ที่ถูกต้องตาม Thai Pharmacopoeia / USP &lt;1&gt; GMP Guidelines
• ข้อ ค. (Propylene glycol): Propylene glycol ไม่ตรงกับข้อบ่งใช้หรือกลไกการออกฤทธิ์ที่ถูกต้องตาม Thai Pharmacopoeia / USP &lt;1&gt; GMP Guidelines
• ข้อ ง. (Mineral oil): Mineral oil ไม่ตรงกับข้อบ่งใช้หรือกลไกการออกฤทธิ์ที่ถูกต้องตาม Thai Pharmacopoeia / USP &lt;1&gt; GMP Guidelines
• ข้อ จ. (Soft soap containing alcohol): Soft soap containing alcohol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4" s="166" t="inlineStr"/>
      <c r="L64" s="166" t="inlineStr">
        <is>
          <t>Liquid &amp; Semisolids</t>
        </is>
      </c>
      <c r="M64" s="166" t="inlineStr">
        <is>
          <t>Gels</t>
        </is>
      </c>
      <c r="N64" s="165" t="inlineStr">
        <is>
          <t>Product</t>
        </is>
      </c>
      <c r="O64" s="166" t="inlineStr">
        <is>
          <t>ข้อ 24 (PLE_CC1_Practice_Exam.md)</t>
        </is>
      </c>
      <c r="P64" s="165" t="inlineStr">
        <is>
          <t>ข้อสอบจำลอง</t>
        </is>
      </c>
      <c r="Q64" s="165" t="inlineStr">
        <is>
          <t>Mock สภาเภสัชฯ Practice</t>
        </is>
      </c>
      <c r="R64" s="165" t="inlineStr"/>
    </row>
    <row r="65" ht="24" customHeight="1" s="49">
      <c r="A65" s="165" t="n">
        <v>63</v>
      </c>
      <c r="B65" s="166" t="inlineStr">
        <is>
          <t>เภสัชภัณฑ์รูปแบบของเหลว (Liquid dosage form) โดย</t>
        </is>
      </c>
      <c r="C65" s="166" t="inlineStr"/>
      <c r="D65" s="166" t="inlineStr">
        <is>
          <t>Oleaginous Ointment base (White Petrolatum)</t>
        </is>
      </c>
      <c r="E65" s="166" t="inlineStr">
        <is>
          <t>Absorption Ointment base (Lanolin USP)</t>
        </is>
      </c>
      <c r="F65" s="166" t="inlineStr">
        <is>
          <t>Fatty Suppository base (Hard Fat / Witepsol)</t>
        </is>
      </c>
      <c r="G65" s="166" t="inlineStr">
        <is>
          <t>Simple Syrup USP (85% w/v Sucrose)</t>
        </is>
      </c>
      <c r="H65" s="166" t="inlineStr">
        <is>
          <t>Elixir with 10-20% Alcohol cosolvent</t>
        </is>
      </c>
      <c r="I65" s="165" t="n">
        <v>1</v>
      </c>
      <c r="J65" s="166" t="inlineStr">
        <is>
          <t>✅ คำตอบที่ถูกต้อง: ข้อ ก. Oleaginous Ointment base (White Petrolatum)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Oleaginous Ointment base (White Petrolatum) 💡 คำอธิบายและเหตุผลทางเภสัชกรรม:
💡 คำอธิบายและเหตุผลทางเภสัชกรรม:
การเลือก Oleaginous Ointment base (White Petrolatum) เป็นคำตอบที่ถูกต้องและสอดคล้องกับ evidence-based guidelines ของภาวะ Solutions, Syrups &amp; Elixirs โดยมี clinical efficacy สูงสุดในการรักษาและมี safety profile ที่เหมาะสม
USP/NF, British Pharmacopoeia (BP) และ Remington: The Science and Practice of Pharmacy (หัวข้อ Solutions, Syrups &amp; Elixirs)
🔍 ข้ออื่นผิดเพราะอะไร:
• ข้อ ข. (Absorption Ointment base (Lanolin USP)): Absorption Ointment base (Lanolin USP) ไม่ตรงกับข้อบ่งใช้หรือกลไกการออกฤทธิ์ที่ถูกต้องตาม Thai Pharmacopoeia / USP &lt;1&gt; GMP Guidelines
• ข้อ ค. (Fatty Suppository base (Hard Fat / Witepsol)): Fatty Suppository base (Hard Fat / Witepsol) ไม่ตรงกับข้อบ่งใช้หรือกลไกการออกฤทธิ์ที่ถูกต้องตาม Thai Pharmacopoeia / USP &lt;1&gt; GMP Guidelines
• ข้อ ง. (Simple Syrup USP (85% w/v Sucrose)): Simple Syrup USP (85% w/v Sucrose) ไม่ตรงกับข้อบ่งใช้หรือกลไกการออกฤทธิ์ที่ถูกต้องตาม Thai Pharmacopoeia / USP &lt;1&gt; GMP Guidelines
• ข้อ จ. (Elixir with 10-20% Alcohol cosolvent): IR (Infrared) spectroscopy วิเคราะห์ functional groups จาก stretching/bending vibrations C=O ~1700 cm-1, O-H ~3200-3550 cm-1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5" s="166" t="inlineStr"/>
      <c r="L65" s="166" t="inlineStr">
        <is>
          <t>Liquid &amp; Semisolids</t>
        </is>
      </c>
      <c r="M65" s="166" t="inlineStr">
        <is>
          <t>Solutions, Syrups &amp; Elixirs</t>
        </is>
      </c>
      <c r="N65" s="165" t="inlineStr">
        <is>
          <t>Product</t>
        </is>
      </c>
      <c r="O65" s="166" t="inlineStr">
        <is>
          <t>ข้อ 14 (PLE_CC1_Practice_Exam.md)</t>
        </is>
      </c>
      <c r="P65" s="165" t="inlineStr">
        <is>
          <t>ข้อสอบจำลอง</t>
        </is>
      </c>
      <c r="Q65" s="165" t="inlineStr">
        <is>
          <t>Mock สภาเภสัชฯ Practice</t>
        </is>
      </c>
      <c r="R65" s="165" t="inlineStr"/>
    </row>
    <row r="66" ht="24" customHeight="1" s="49">
      <c r="A66" s="165" t="n">
        <v>64</v>
      </c>
      <c r="B66" s="166" t="inlineStr">
        <is>
          <t>Dry Gum Method (Addition of external phase to internal phase) ให้ตวงน้ำมันลงในโกร่งให้ หมดแล้วใส่ emulsifier พร้อมคน 1-2 นาทีให้ผสมเข้ากันจากนั้นจึงใส่น้ำทั้งหมดในทีเดียวโดยให้ 310 เภสัชภัณฑ์รูปแบบของเหลว (Liquid dosage form)</t>
        </is>
      </c>
      <c r="C66" s="166" t="inlineStr"/>
      <c r="D66" s="166" t="inlineStr">
        <is>
          <t>Simple Syrup USP (85% w/v Sucrose)</t>
        </is>
      </c>
      <c r="E66" s="166" t="inlineStr">
        <is>
          <t>Elixir with 10-20% Alcohol cosolvent</t>
        </is>
      </c>
      <c r="F66" s="166" t="inlineStr">
        <is>
          <t>Flocculated Oral Suspension with Xanthan Gum</t>
        </is>
      </c>
      <c r="G66" s="166" t="inlineStr">
        <is>
          <t>Deflocculated Suspension formulation</t>
        </is>
      </c>
      <c r="H66" s="166" t="inlineStr">
        <is>
          <t>O/W Emulsion stabilized by Polysorbate 80 / Span 80</t>
        </is>
      </c>
      <c r="I66" s="165" t="n">
        <v>1</v>
      </c>
      <c r="J66" s="166" t="inlineStr">
        <is>
          <t>✅ คำตอบที่ถูกต้อง: ข้อ ก. Simple Syrup USP (85% w/v Sucrose)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Simple Syrup USP (85% w/v Sucrose) 💡 คำอธิบายและเหตุผลทางเภสัชกรรม:
💡 คำอธิบายและเหตุผลทางเภสัชกรรม:
การเลือก Simple Syrup USP (85% w/v Sucrose)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ข. (Elixir with 10-20% Alcohol cosolvent): IR (Infrared) spectroscopy วิเคราะห์ functional groups จาก stretching/bending vibrations C=O ~1700 cm-1, O-H ~3200-3550 cm-1
• ข้อ ค. (Flocculated Oral Suspension with Xanthan Gum): Flocculated Oral Suspension with Xanthan Gum ไม่ตรงกับข้อบ่งใช้หรือกลไกการออกฤทธิ์ที่ถูกต้องตาม Thai Pharmacopoeia / USP &lt;1&gt; GMP Guidelines
• ข้อ ง. (Deflocculated Suspension formulation): Deflocculated Suspension formulation ไม่ตรงกับข้อบ่งใช้หรือกลไกการออกฤทธิ์ที่ถูกต้องตาม Thai Pharmacopoeia / USP &lt;1&gt; GMP Guidelines
• ข้อ จ. (O/W Emulsion stabilized by Polysorbate 80 / Span 80): เป็น Non-ionic surfactant (Tween 80) มีค่า HLB สูง (~15) ทำหน้าที่เป็น O/W emulsifying agent, solubilizer และ wetting agent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6" s="166" t="inlineStr"/>
      <c r="L66" s="166" t="inlineStr">
        <is>
          <t>Liquid &amp; Semisolids</t>
        </is>
      </c>
      <c r="M66" s="166" t="inlineStr">
        <is>
          <t>Emulsions</t>
        </is>
      </c>
      <c r="N66" s="165" t="inlineStr">
        <is>
          <t>Product</t>
        </is>
      </c>
      <c r="O66" s="166" t="inlineStr">
        <is>
          <t>ข้อ 1 (PLE_CC1_Practice_Exam.md)</t>
        </is>
      </c>
      <c r="P66" s="165" t="inlineStr">
        <is>
          <t>ข้อสอบจำลอง</t>
        </is>
      </c>
      <c r="Q66" s="165" t="inlineStr">
        <is>
          <t>Mock สภาเภสัชฯ Practice</t>
        </is>
      </c>
      <c r="R66" s="165" t="inlineStr"/>
    </row>
    <row r="67" ht="24" customHeight="1" s="49">
      <c r="A67" s="165" t="n">
        <v>65</v>
      </c>
      <c r="B67" s="166" t="inlineStr">
        <is>
          <t>Zinc Cream BP Rx Zinc Oxide, Finely sifted 320 g Calcium Hydroxide 0.45 g Oleic acid 5 ml Arachis oil 320 ml Wool Fat 80 g Purified water q.s. 100 ml จากสูตรตำรับข้างต้นข้อความใดต่อไปนี้ถูกต้อง</t>
        </is>
      </c>
      <c r="C67" s="166" t="inlineStr"/>
      <c r="D67" s="166" t="inlineStr">
        <is>
          <t>Deflocculated Suspension formulation</t>
        </is>
      </c>
      <c r="E67" s="166" t="inlineStr">
        <is>
          <t>O/W Emulsion stabilized by Polysorbate 80 / Span 80</t>
        </is>
      </c>
      <c r="F67" s="166" t="inlineStr">
        <is>
          <t>W/O Emulsion with Sorbitan monooleate</t>
        </is>
      </c>
      <c r="G67" s="166" t="inlineStr">
        <is>
          <t>Carbopol 940 hydrogel neutralized with Triethanolamine</t>
        </is>
      </c>
      <c r="H67" s="166" t="inlineStr">
        <is>
          <t>Oleaginous Ointment base (White Petrolatum)</t>
        </is>
      </c>
      <c r="I67" s="165" t="n">
        <v>1</v>
      </c>
      <c r="J67" s="166" t="inlineStr">
        <is>
          <t>✅ คำตอบที่ถูกต้อง: ข้อ ก. Deflocculated Suspension formulation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Deflocculated Suspension formulation 💡 คำอธิบายและเหตุผลทางเภสัชกรรม:
💡 คำอธิบายและเหตุผลทางเภสัชกรรม:
การเลือก Deflocculated Suspension formulation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(O/W Emulsion stabilized by Polysorbate 80 / Span 80): เป็น Non-ionic surfactant (Tween 80) มีค่า HLB สูง (~15) ทำหน้าที่เป็น O/W emulsifying agent, solubilizer และ wetting agent
• ข้อ ค. (W/O Emulsion with Sorbitan monooleate): W/O Emulsion with Sorbitan monooleate ไม่ตรงกับข้อบ่งใช้หรือกลไกการออกฤทธิ์ที่ถูกต้องตาม Thai Pharmacopoeia / USP &lt;1&gt; GMP Guidelines
• ข้อ ง.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จ. (Oleaginous Ointment base (White Petrolatum)): Oleaginous Ointment base (White Petrolatum)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7" s="166" t="inlineStr"/>
      <c r="L67" s="166" t="inlineStr">
        <is>
          <t>Liquid &amp; Semisolids</t>
        </is>
      </c>
      <c r="M67" s="166" t="inlineStr">
        <is>
          <t>Creams &amp; Ointments</t>
        </is>
      </c>
      <c r="N67" s="165" t="inlineStr">
        <is>
          <t>Product</t>
        </is>
      </c>
      <c r="O67" s="166" t="inlineStr">
        <is>
          <t>ข้อ 4 (PLE_CC1_Practice_Exam.md)</t>
        </is>
      </c>
      <c r="P67" s="165" t="inlineStr">
        <is>
          <t>ข้อสอบจำลอง</t>
        </is>
      </c>
      <c r="Q67" s="165" t="inlineStr">
        <is>
          <t>Mock สภาเภสัชฯ Practice</t>
        </is>
      </c>
      <c r="R67" s="165" t="inlineStr"/>
    </row>
    <row r="68" ht="24" customHeight="1" s="49">
      <c r="A68" s="165" t="n">
        <v>66</v>
      </c>
      <c r="B68" s="166" t="inlineStr">
        <is>
          <t>สูตรตำรับข้างต้นเป็นครีมชนิดน้ำในน้ำมัน</t>
        </is>
      </c>
      <c r="C68" s="166" t="inlineStr"/>
      <c r="D68" s="166" t="inlineStr">
        <is>
          <t>Carbopol 940 hydrogel neutralized with Triethanolamine</t>
        </is>
      </c>
      <c r="E68" s="166" t="inlineStr">
        <is>
          <t>Oleaginous Ointment base (White Petrolatum)</t>
        </is>
      </c>
      <c r="F68" s="166" t="inlineStr">
        <is>
          <t>Absorption Ointment base (Lanolin USP)</t>
        </is>
      </c>
      <c r="G68" s="166" t="inlineStr">
        <is>
          <t>Fatty Suppository base (Hard Fat / Witepsol)</t>
        </is>
      </c>
      <c r="H68" s="166" t="inlineStr">
        <is>
          <t>Simple Syrup USP (85% w/v Sucrose)</t>
        </is>
      </c>
      <c r="I68" s="165" t="n">
        <v>1</v>
      </c>
      <c r="J68" s="166" t="inlineStr">
        <is>
          <t>✅ คำตอบที่ถูกต้อง: ข้อ ก. Carbopol 940 hydrogel neutralized with Triethanolamine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Carbopol 940 hydrogel neutralized with Triethanolamine 💡 คำอธิบายและเหตุผลทางเภสัชกรรม:
💡 คำอธิบายและเหตุผลทางเภสัชกรรม:
การเลือก Carbopol 940 hydrogel neutralized with Triethanolamine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(Oleaginous Ointment base (White Petrolatum)): Oleaginous Ointment base (White Petrolatum) ไม่ตรงกับข้อบ่งใช้หรือกลไกการออกฤทธิ์ที่ถูกต้องตาม Thai Pharmacopoeia / USP &lt;1&gt; GMP Guidelines
• ข้อ ค. (Absorption Ointment base (Lanolin USP)): Absorption Ointment base (Lanolin USP) ไม่ตรงกับข้อบ่งใช้หรือกลไกการออกฤทธิ์ที่ถูกต้องตาม Thai Pharmacopoeia / USP &lt;1&gt; GMP Guidelines
• ข้อ ง. (Fatty Suppository base (Hard Fat / Witepsol)): Fatty Suppository base (Hard Fat / Witepsol) ไม่ตรงกับข้อบ่งใช้หรือกลไกการออกฤทธิ์ที่ถูกต้องตาม Thai Pharmacopoeia / USP &lt;1&gt; GMP Guidelines
• ข้อ จ.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8" s="166" t="inlineStr"/>
      <c r="L68" s="166" t="inlineStr">
        <is>
          <t>Liquid &amp; Semisolids</t>
        </is>
      </c>
      <c r="M68" s="166" t="inlineStr">
        <is>
          <t>Creams &amp; Ointments</t>
        </is>
      </c>
      <c r="N68" s="165" t="inlineStr">
        <is>
          <t>Product</t>
        </is>
      </c>
      <c r="O68" s="166" t="inlineStr">
        <is>
          <t>ข้อ 2 (PLE_CC1_Practice_Exam.md)</t>
        </is>
      </c>
      <c r="P68" s="165" t="inlineStr">
        <is>
          <t>ข้อสอบจำลอง</t>
        </is>
      </c>
      <c r="Q68" s="165" t="inlineStr">
        <is>
          <t>Mock สภาเภสัชฯ Practice</t>
        </is>
      </c>
      <c r="R68" s="165" t="inlineStr"/>
    </row>
    <row r="69" ht="24" customHeight="1" s="49">
      <c r="A69" s="165" t="n">
        <v>67</v>
      </c>
      <c r="B69" s="166" t="inlineStr">
        <is>
          <t>จากสูตรตำรับข้างต้นเป็นการใช้ยาพื้นขี้ผึ้ง (Ointment base) แบบใด</t>
        </is>
      </c>
      <c r="C69" s="166" t="inlineStr"/>
      <c r="D69" s="166" t="inlineStr">
        <is>
          <t>ยาพื้นชนิดเป็นมัน</t>
        </is>
      </c>
      <c r="E69" s="166" t="inlineStr">
        <is>
          <t>ยาพื้นชนิดดูดน้ำได้</t>
        </is>
      </c>
      <c r="F69" s="166" t="inlineStr">
        <is>
          <t>ยาพื้นอิมัลชันชนิด w/o</t>
        </is>
      </c>
      <c r="G69" s="166" t="inlineStr">
        <is>
          <t>ยาพื้นอิมัลชันชนิด o/w</t>
        </is>
      </c>
      <c r="H69" s="166" t="inlineStr">
        <is>
          <t>ยาพื้นชนิดละลายน้ำได้ 27.ข้อใดเป็นยาพื้นขี้ผึ้งชนิด Absorption base</t>
        </is>
      </c>
      <c r="I69" s="165" t="n">
        <v>1</v>
      </c>
      <c r="J69" s="166" t="inlineStr">
        <is>
          <t>✅ คำตอบที่ถูกต้อง: ข้อ ก. ยาพื้นชนิดเป็นมัน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ยาพื้นชนิดเป็นมัน 💡 คำอธิบายและเหตุผลทางเภสัชกรรม:
💡 คำอธิบายและเหตุผลทางเภสัชกรรม:
การเลือก ยาพื้นชนิดเป็นมัน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(ยาพื้นชนิดดูดน้ำได้): ยาพื้นชนิดดูดน้ำได้ ไม่ตรงกับข้อบ่งใช้หรือกลไกการออกฤทธิ์ที่ถูกต้องตาม Thai Pharmacopoeia / USP &lt;1&gt; GMP Guidelines
• ข้อ ค. (ยาพื้นอิมัลชันชนิด w/o): ยาพื้นอิมัลชันชนิด w/o ไม่ตรงกับข้อบ่งใช้หรือกลไกการออกฤทธิ์ที่ถูกต้องตาม Thai Pharmacopoeia / USP &lt;1&gt; GMP Guidelines
• ข้อ ง. (ยาพื้นอิมัลชันชนิด o/w): ยาพื้นอิมัลชันชนิด o/w ไม่ตรงกับข้อบ่งใช้หรือกลไกการออกฤทธิ์ที่ถูกต้องตาม Thai Pharmacopoeia / USP &lt;1&gt; GMP Guidelines
• ข้อ จ. (ยาพื้นชนิดละลายน้ำได้ 27.ข้อใดเป็นยาพื้นขี้ผึ้งชนิด Absorption base): ยาพื้นชนิดละลายน้ำได้ 27.ข้อใดเป็นยาพื้นขี้ผึ้งชนิด Absorption base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9" s="166" t="inlineStr"/>
      <c r="L69" s="166" t="inlineStr">
        <is>
          <t>Liquid &amp; Semisolids</t>
        </is>
      </c>
      <c r="M69" s="166" t="inlineStr">
        <is>
          <t>Creams &amp; Ointments</t>
        </is>
      </c>
      <c r="N69" s="165" t="inlineStr">
        <is>
          <t>Product</t>
        </is>
      </c>
      <c r="O69" s="166" t="inlineStr">
        <is>
          <t>ข้อ 26 (PLE_CC1_Practice_Exam.md)</t>
        </is>
      </c>
      <c r="P69" s="165" t="inlineStr">
        <is>
          <t>ข้อสอบจำลอง</t>
        </is>
      </c>
      <c r="Q69" s="165" t="inlineStr">
        <is>
          <t>Mock สภาเภสัชฯ Practice</t>
        </is>
      </c>
      <c r="R69" s="165" t="inlineStr"/>
    </row>
    <row r="70" ht="24" customHeight="1" s="49">
      <c r="A70" s="165" t="n">
        <v>68</v>
      </c>
      <c r="B70" s="166" t="inlineStr">
        <is>
          <t>ยาเพสต์มีตัวยาที่เป็นของแข็งมากกว่า และมีเนื้อหยาบกว่ายาขี้ผึ้ง</t>
        </is>
      </c>
      <c r="C70" s="166" t="inlineStr"/>
      <c r="D70" s="166" t="inlineStr">
        <is>
          <t>Flocculated Oral Suspension with Xanthan Gum</t>
        </is>
      </c>
      <c r="E70" s="166" t="inlineStr">
        <is>
          <t>Deflocculated Suspension formulation</t>
        </is>
      </c>
      <c r="F70" s="166" t="inlineStr">
        <is>
          <t>O/W Emulsion stabilized by Polysorbate 80 / Span 80</t>
        </is>
      </c>
      <c r="G70" s="166" t="inlineStr">
        <is>
          <t>W/O Emulsion with Sorbitan monooleate</t>
        </is>
      </c>
      <c r="H70" s="166" t="inlineStr">
        <is>
          <t>Carbopol 940 hydrogel neutralized with Triethanolamine</t>
        </is>
      </c>
      <c r="I70" s="165" t="n">
        <v>1</v>
      </c>
      <c r="J70" s="166" t="inlineStr">
        <is>
          <t>✅ คำตอบที่ถูกต้อง: ข้อ ก. Flocculated Oral Suspension with Xanthan Gum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Flocculated Oral Suspension with Xanthan Gum 💡 คำอธิบายและเหตุผลทางเภสัชกรรม:
💡 คำอธิบายและเหตุผลทางเภสัชกรรม:
การเลือก Flocculated Oral Suspension with Xanthan Gum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(Deflocculated Suspension formulation): Deflocculated Suspension formulation ไม่ตรงกับข้อบ่งใช้หรือกลไกการออกฤทธิ์ที่ถูกต้องตาม Thai Pharmacopoeia / USP &lt;1&gt; GMP Guidelines
• ข้อ ค. (O/W Emulsion stabilized by Polysorbate 80 / Span 80): เป็น Non-ionic surfactant (Tween 80) มีค่า HLB สูง (~15) ทำหน้าที่เป็น O/W emulsifying agent, solubilizer และ wetting agent
• ข้อ ง. (W/O Emulsion with Sorbitan monooleate): W/O Emulsion with Sorbitan monooleate ไม่ตรงกับข้อบ่งใช้หรือกลไกการออกฤทธิ์ที่ถูกต้องตาม Thai Pharmacopoeia / USP &lt;1&gt; GMP Guidelines
• ข้อ จ. (Carbopol 940 hydrogel neutralized with Triethanolamine): Carbopol 940 hydrogel neutralized with Triethanolamine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0" s="166" t="inlineStr"/>
      <c r="L70" s="166" t="inlineStr">
        <is>
          <t>Liquid &amp; Semisolids</t>
        </is>
      </c>
      <c r="M70" s="166" t="inlineStr">
        <is>
          <t>Creams &amp; Ointments</t>
        </is>
      </c>
      <c r="N70" s="165" t="inlineStr">
        <is>
          <t>Product</t>
        </is>
      </c>
      <c r="O70" s="166" t="inlineStr">
        <is>
          <t>ข้อ 1 (PLE_CC1_Practice_Exam.md)</t>
        </is>
      </c>
      <c r="P70" s="165" t="inlineStr">
        <is>
          <t>ข้อสอบจำลอง</t>
        </is>
      </c>
      <c r="Q70" s="165" t="inlineStr">
        <is>
          <t>Mock สภาเภสัชฯ Practice</t>
        </is>
      </c>
      <c r="R70" s="165" t="inlineStr"/>
    </row>
    <row r="71" ht="24" customHeight="1" s="49">
      <c r="A71" s="165" t="n">
        <v>69</v>
      </c>
      <c r="B71" s="166" t="inlineStr">
        <is>
          <t>ยาเพสต์มีความมันมากกว่ายาขี้ผึ้ง เพราะมีปริมาณ base มากกว่า</t>
        </is>
      </c>
      <c r="C71" s="166" t="inlineStr"/>
      <c r="D71" s="166" t="inlineStr">
        <is>
          <t>ข้อ 1, 2 ถูก</t>
        </is>
      </c>
      <c r="E71" s="166" t="inlineStr">
        <is>
          <t>ข้อ 1, 3 ถูก</t>
        </is>
      </c>
      <c r="F71" s="166" t="inlineStr">
        <is>
          <t>ข้อ 1, 3, 4 ถูก</t>
        </is>
      </c>
      <c r="G71" s="166" t="inlineStr">
        <is>
          <t>ข้อ 2, 3, 5 ถูก</t>
        </is>
      </c>
      <c r="H71" s="166" t="inlineStr">
        <is>
          <t>ไม่มีข้อใดผิด ยาขี้ผึ้งโดยยานั้นเป็นขี้ผึ้งชนิดใด</t>
        </is>
      </c>
      <c r="I71" s="165" t="n">
        <v>1</v>
      </c>
      <c r="J71" s="166" t="inlineStr">
        <is>
          <t>✅ คำตอบที่ถูกต้อง: ข้อ ก. ข้อ 1, 2 ถูก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ข้อ 1, 2 ถูก 💡 คำอธิบายและเหตุผลทางเภสัชกรรม:
💡 คำอธิบายและเหตุผลทางเภสัชกรรม:
35.ผู้ป่วยหญิงไทยต้องการได้ยาขี้ผึ้งที่สามารภล้างน้ าออกได้ง่ายไปเหนอะหนะและทำให้ผิวชุ่มชื้น ต้องเตรียม
USP/NF, British Pharmacopoeia (BP) และ Remington: The Science and Practice of Pharmacy (หัวข้อ Creams &amp; Ointments)
🔍 ข้ออื่นผิดเพราะอะไร:
• ข้อ ข. (ข้อ 1, 3 ถูก): ข้อ 1, 3 ถูก ไม่ตรงกับข้อบ่งใช้หรือกลไกการออกฤทธิ์ที่ถูกต้องตาม Thai Pharmacopoeia / USP &lt;1&gt; GMP Guidelines
• ข้อ ค. (ข้อ 1, 3, 4 ถูก): ข้อ 1, 3, 4 ถูก ไม่ตรงกับข้อบ่งใช้หรือกลไกการออกฤทธิ์ที่ถูกต้องตาม Thai Pharmacopoeia / USP &lt;1&gt; GMP Guidelines
• ข้อ ง. (ข้อ 2, 3, 5 ถูก): ข้อ 2, 3, 5 ถูก ไม่ตรงกับข้อบ่งใช้หรือกลไกการออกฤทธิ์ที่ถูกต้องตาม Thai Pharmacopoeia / USP &lt;1&gt; GMP Guidelines
• ข้อ จ. (ไม่มีข้อใดผิด ยาขี้ผึ้งโดยยานั้นเป็นขี้ผึ้งชนิดใด): ข้อนี้ไม่ถูกต้องเนื่องจากมีตัวเลือกที่จำเพาะและตรงตามเกณฑ์มาตรฐานเวชปฏิบัติอย่างชัดเจน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1" s="166" t="inlineStr"/>
      <c r="L71" s="166" t="inlineStr">
        <is>
          <t>Liquid &amp; Semisolids</t>
        </is>
      </c>
      <c r="M71" s="166" t="inlineStr">
        <is>
          <t>Creams &amp; Ointments</t>
        </is>
      </c>
      <c r="N71" s="165" t="inlineStr">
        <is>
          <t>Product</t>
        </is>
      </c>
      <c r="O71" s="166" t="inlineStr">
        <is>
          <t>ข้อ 5 (PLE_CC1_Practice_Exam.md)</t>
        </is>
      </c>
      <c r="P71" s="165" t="inlineStr">
        <is>
          <t>ข้อสอบจำลอง</t>
        </is>
      </c>
      <c r="Q71" s="165" t="inlineStr">
        <is>
          <t>Mock สภาเภสัชฯ Practice</t>
        </is>
      </c>
      <c r="R71" s="165" t="inlineStr"/>
    </row>
    <row r="72" ht="24" customHeight="1" s="49">
      <c r="A72" s="165" t="n">
        <v>70</v>
      </c>
      <c r="B72" s="166" t="inlineStr">
        <is>
          <t>Authority of The United States Pharmacopeial convention. USP30-NF25, the united states Pharmacopeia-National formulary and its supplements. 3 vol. Rockville (MD): The united states pharmacopeial convention; 2006 ข้อ 3 เฉลย ก เนื่องจากมี emulsifier เป็น oil in water และในตำรับมีน้ำเป็นส่วนประกอบมากกว่าน้ำมัน อ้างอิง Sonneville-Aubrun O, Simonnet JT, L Alloret F. Nanoemulsions: a new vehicle for skincare products. Adv Colloid Interface Sci. 2004; 108: 145-9. ข้อ 4 เฉลย ก ถูก 1 ข้อ คือ ข้อ 2 เนื่องจากมีปริมาณของวัฏภาคน้ำมันมากกว่าน้ำ และemulsifier เป็นแบบ Lipophilic จึง ละลายในน้ำมันมากกว่าทำให้เกิดวัฏภาคภายในเป็นน้ำและภายนอกเป็นน้ำมัน(w/o) 327 เภสัชภัณฑ์รูปแบบกึ่งแข็ง (Semisolid dosage form)</t>
        </is>
      </c>
      <c r="C72" s="166" t="inlineStr"/>
      <c r="D72" s="166" t="inlineStr">
        <is>
          <t>ผิดเนื่องจาก ยาเพสต์ไม่เหมาะกับผิวหนังที่มีผม หรือขนมากๆ เนื่องจากล้างออกยาก</t>
        </is>
      </c>
      <c r="E72" s="166" t="inlineStr">
        <is>
          <t>ผิดเนื่องจากตำรับยาครีมและตำรับอิมัลชันเป็นตำรับที่ประกอบไปด้วย วัตภาคที่ชอบน้ำมัน (lipophilic phase) และ วัตภาคที่ชอบน้ำ (hydrophilic phase)</t>
        </is>
      </c>
      <c r="F72" s="166" t="inlineStr">
        <is>
          <t>ตำรับยาเพสต์ เหมาะกับแผลที่มีน้ำเหลือง เนื่องจากผงยาจำนวนมากสามารถดูดซับของเหลวออกจากแผล ได้ดี</t>
        </is>
      </c>
      <c r="G72" s="166" t="inlineStr">
        <is>
          <t>ยาขี้ผึ้งมีลักษณะไหลเยิ้มมากกว่ายาเพลสต์</t>
        </is>
      </c>
      <c r="H72" s="166" t="inlineStr">
        <is>
          <t>ครีมเป็นระบบอิมัลชันที่มีความคงตัวทางกายภาพสูง</t>
        </is>
      </c>
      <c r="I72" s="165" t="n">
        <v>1</v>
      </c>
      <c r="J72" s="166" t="inlineStr">
        <is>
          <t>✅ คำตอบที่ถูกต้อง: ข้อ ก. ผิดเนื่องจาก ยาเพสต์ไม่เหมาะกับผิวหนังที่มีผม หรือขนมากๆ เนื่องจากล้างออกยาก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ผิดเนื่องจาก ยาเพสต์ไม่เหมาะกับผิวหนังที่มีผม หรือขนมากๆ เนื่องจากล้างออกยาก 💡 คำอธิบายและเหตุผลทางเภสัชกรรม:
💡 คำอธิบายและเหตุผลทางเภสัชกรรม:
ข้อ c. ถูก เพราะ ยาเพสต์เป็นมันน้อยและแข็งกว่ายาขี้ผึ้ง เวลาทาจะมองเห็นเป็นแผ่นฟิล์มติดอยู่บริเวณที่ทา ข้อ e. ผิด เพราะ ยาเพสต์มีผงยาผสมอยู่มาก เนื้อยาจึงมีรูพรุนทำให้เหงื่อระเหยออกจากผิวหนังจึงไม่เกิดการ alcohol, steryl alcohol, steric acid และไม่นีน้ า ตัวยาสำคัญต้องไม่สลายตัวด้วยความร้อน ถ้าตัวยาทนต่อ ความร้อนไม่ได้ ให้ใช้วิธีนี้ในการเตรียมยาพื้นที่ไม่มีตัวยาก่อน แล้วจึงนำยาพื้นที่เตรียมได้มาผสมเหมือนวิธีการ
USP/NF, British Pharmacopoeia (BP) และ Remington: The Science and Practice of Pharmacy (หัวข้อ Emulsions)
🔍 ข้ออื่นผิดเพราะอะไร:
• ข้อ ข. (ผิดเนื่องจากตำรับยาครีมและตำรับอิมัลชันเป็นตำรับที่ประกอบไปด้วย วัตภาคที่ชอบน้ำมัน (lipophilic phase) และ วัตภาคที่ชอบน้ำ (hydrophilic phase)): ผิดเนื่องจากตำรับยาครีมและตำรับอิมัลชันเป็นตำรับที่ประกอบไปด้วย วัตภาคที่ชอบน้ำมัน (lipophilic phase) และ วัตภาคที่ชอบน้ำ (hydrophilic phase) ไม่ตรงกับข้อบ่งใช้หรือกลไกการออกฤทธิ์ที่ถูกต้องตาม Thai Pharmacopoeia / USP &lt;1&gt; GMP Guidelines
• ข้อ ค. (ตำรับยาเพสต์ เหมาะกับแผลที่มีน้ำเหลือง เนื่องจากผงยาจำนวนมากสามารถดูดซับของเหลวออกจากแผล ได้ดี): ตำรับยาเพสต์ เหมาะกับแผลที่มีน้ำเหลือง เนื่องจากผงยาจำนวนมากสามารถดูดซับของเหลวออกจากแผล ได้ดี ไม่ตรงกับข้อบ่งใช้หรือกลไกการออกฤทธิ์ที่ถูกต้องตาม Thai Pharmacopoeia / USP &lt;1&gt; GMP Guidelines
• ข้อ ง. (ยาขี้ผึ้งมีลักษณะไหลเยิ้มมากกว่ายาเพลสต์ ข้อ 7 เฉลย ก ครีม เป็นเภสัชภัณฑ์ในรูปแบบกึ่งแข็ง (semisolid form) ประกอบด้วยตัวยาที่ละลายหรือกระจายตัว ในยาพื้นอย่างเหมาะสม ในลักษณะของ W/O emulsion หรือ O/W โดยลักษณะดังกล่าวสามารถอธิบายได้ ดังนี้ O/W emulsion คือ การที่มีวัฏภาคน้ำมันกระจายตัวอยู่ในวัฏภาคน้ำ โดยตัวยาจะดูดซึมอยู่ในวัฏ ภาคน้ำมัน สามารถล้างออกได้ง่าย ไม่เปื้อนเสื้อผ้า เช่น vanishing creams 328 เภสัชภัณฑ์รูปแบบกึ่งแข็ง (Semisolid dosage form) ฝ่ายวิชาการและนิสิตชั้นปีที่ 4 สโมสรนิสิตคณะเภสัชศาสตร์
• ข้อ จ. (Jirgensons MES. A Short Textbook of Colloid Chemistry. Newyork; 1962 [cited. Available from: https://books.google.co.th/books?id=2y7- BAAAQBAJ&amp;pg=PA420&amp;lpg=PA420&amp;dq=creaming+and+breaking&amp;source=bl&amp;ots=HP08kzXb7r&amp; sig=8BNVpBI2rwa0A5k7Ld4YMSfAPM&amp;hl=th&amp;sa=X&amp;ved=0ahUKEwjgiP68rZ3YAhXMM48KHW4uD gcQ6AEIbTAIv=onepage&amp;q=creaming%20and%20breaking&amp;f=false. ข้อ 13 เฉลย ข. ถูก 2 ข้อ ผิด 3 ข้อ เนื่องจาก ข้อ a. ถูก เพราะ ยาเพสต์มีผงยามาก ทำให้ช่วยดูดซับของเหลวออกจากแผลได้ดี ข้อ b. ผิด เพราะ ยาเพสต์เหนียว ทาแล้วล้างออกยาก จึงไม่เหมาะสำหรับผิวหนังที่มีผมหรือขนมากๆ ข้อ d. ผิด เพราะ ยาเพสต์ที่มียาพื้นเป็นของเหลว เหมาะกับวิธีบดผสมอย่างเดียว หากผสมกับ levigating agent เช่น liquid paraffin จะทำให้ตำรับอ่อนตัว เนื่องจากยาเพสต์ต้องมีลักษณะข้นเหนียว สะสมเหมือนการใช้ยาขี้ผึ้ง ข้อ 14 เฉลย จ.ถูกทุกข้อที่กล่าวมา วิธีที่นิยมใช้ในการเตรียมยาขี้ผึ้ที่ประกอบด้วย wax แข็ง เช่น hard paraffin, beeswax, cetyl ผสมตัวยาเข้ากับยาพื้น (slap ans spatular ผสมยาจำนวนน้อยๆ, Electric mixture ผสมยาจำนวนมากๆ) เทคนิคการหลอมสามารถแยกได้เป็นสามแบบคือ 1. หลอมจากสารที่มีจุดหลอมเหลวสูงก่อน แล้จึงหลอมสาร ที่มีจุดหลอมเหลวต่ำกว่า 2. หลอมเหลวจากสารที่มีจุดหลอมเหลวต่ำกว่าก่อน แล้วจึงหลอมสารที่มีจุด หลอมเหลวสูงกว่า 3. หลอมสารทุกชนิดพร้อมๆ กัน โดยแบบที่ 1 จะใช้ความร้อนสูงในเบื้องต้นแล้วค่อยๆ ลดลงและสามารถเติมตัวยาที่เป็นสารระเหยได้ง่าย ส่วนแบบที่ 2และ 3 จะใช้เวลานานกว่าแต่มีระดับอุณหภูมิ ในการหลอมต่ำกว่าวิธีแรก เนื่องจากเกิดการละลายของสาร โดยสารที่มีจุดหลอมเหลวสูงจะละลายได้ในสารที่ มีจุดหลอมเหลวต่ำ ข้อ 15 เฉลย ค. polyvinyl alcohol Carbopol เป็นสารเพิ่มความหนืดที่นิยมใช้กับผิว ภายนอก เช่นครีม โลชั่น หรือทำเจล แต่ไม่เหมาะ 330 เภสัชภัณฑ์รูปแบบกึ่งแข็ง (Semisolid dosage form) ฝ่ายวิชาการและนิสิตชั้นปีที่ 4 สโมสรนิสิตคณะเภสัชศาสตร์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2" s="166" t="inlineStr"/>
      <c r="L72" s="166" t="inlineStr">
        <is>
          <t>Liquid &amp; Semisolids</t>
        </is>
      </c>
      <c r="M72" s="166" t="inlineStr">
        <is>
          <t>Emulsions</t>
        </is>
      </c>
      <c r="N72" s="165" t="inlineStr">
        <is>
          <t>Product</t>
        </is>
      </c>
      <c r="O72" s="166" t="inlineStr">
        <is>
          <t>ข้อ 1 (PLE_CC1_Practice_Exam.md)</t>
        </is>
      </c>
      <c r="P72" s="165" t="inlineStr">
        <is>
          <t>ข้อสอบจำลอง</t>
        </is>
      </c>
      <c r="Q72" s="165" t="inlineStr">
        <is>
          <t>Mock สภาเภสัชฯ Practice</t>
        </is>
      </c>
      <c r="R72" s="165" t="inlineStr"/>
    </row>
    <row r="73" ht="24" customHeight="1" s="49">
      <c r="A73" s="165" t="n">
        <v>71</v>
      </c>
      <c r="B73" s="166" t="inlineStr">
        <is>
          <t>Aristocortห (0.02% Triamcinolone acetonide cream) เภสัชกรร้านยาสามารถจ่ายโดยไม่มีใบสั่งยา ได้หรือไม่</t>
        </is>
      </c>
      <c r="C73" s="166" t="inlineStr"/>
      <c r="D73" s="166" t="inlineStr">
        <is>
          <t>ไม่ได้ เนื่องจากเป็นยาควบคุมพิเศษ</t>
        </is>
      </c>
      <c r="E73" s="166" t="inlineStr">
        <is>
          <t>ไม่ได้ เนื่องจากเป็นยาจำหน่ายเฉพาะในโรงพยาบาล</t>
        </is>
      </c>
      <c r="F73" s="166" t="inlineStr">
        <is>
          <t>ได้ เนื่องจากเป็นยาแผนปัจจุบันชนิดใช้เฉพาะที่</t>
        </is>
      </c>
      <c r="G73" s="166" t="inlineStr">
        <is>
          <t>ได้ เนื่องจากเป็นยาทาที่ไม่เป็นอันตราย</t>
        </is>
      </c>
      <c r="H73" s="166" t="inlineStr">
        <is>
          <t>ได้ เนื่องจากเป็นยาอันตราย 377 นิติเภสัชกรรม</t>
        </is>
      </c>
      <c r="I73" s="165" t="n">
        <v>1</v>
      </c>
      <c r="J73" s="166" t="inlineStr">
        <is>
          <t>✅ คำตอบที่ถูกต้อง: ข้อ ก. ไม่ได้ เนื่องจากเป็นยาควบคุมพิเศษ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ไม่ได้ เนื่องจากเป็นยาควบคุมพิเศษ 💡 คำอธิบายและเหตุผลทางเภสัชกรรม:
💡 คำอธิบายและเหตุผลทางเภสัชกรรม:
การเลือก ไม่ได้ เนื่องจากเป็นยาควบคุมพิเศษ เป็นคำตอบที่ถูกต้องตามแนวทางการรักษามาตรฐาน เนื่องจาก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USP/NF, British Pharmacopoeia (BP) และ Remington: The Science and Practice of Pharmacy (หัวข้อ Creams &amp; Ointments)
🔍 ข้ออื่นผิดเพราะอะไร:
• ข้อ ข. (ไม่ได้ เนื่องจากเป็นยาจำหน่ายเฉพาะในโรงพยาบาล): ไม่ได้ เนื่องจากเป็นยาจำหน่ายเฉพาะในโรงพยาบาล ไม่ตรงกับข้อบ่งใช้หรือกลไกการออกฤทธิ์ที่ถูกต้องตาม Thai Pharmacopoeia / USP &lt;1&gt; GMP Guidelines
• ข้อ ค. (ได้ เนื่องจากเป็นยาแผนปัจจุบันชนิดใช้เฉพาะที่): ได้ เนื่องจากเป็นยาแผนปัจจุบันชนิดใช้เฉพาะที่ ไม่ตรงกับข้อบ่งใช้หรือกลไกการออกฤทธิ์ที่ถูกต้องตาม Thai Pharmacopoeia / USP &lt;1&gt; GMP Guidelines
• ข้อ ง. (ได้ เนื่องจากเป็นยาทาที่ไม่เป็นอันตราย): ได้ เนื่องจากเป็นยาทาที่ไม่เป็นอันตราย ไม่ตรงกับข้อบ่งใช้หรือกลไกการออกฤทธิ์ที่ถูกต้องตาม Thai Pharmacopoeia / USP &lt;1&gt; GMP Guidelines
• ข้อ จ. (ได้ เนื่องจากเป็นยาอันตราย 377 นิติเภสัชกรรม ฝ่ายวิชาการและนักศึกษารุ่นที่ 2 คณะเภสัชศาสตร์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3" s="166" t="inlineStr"/>
      <c r="L73" s="166" t="inlineStr">
        <is>
          <t>Liquid &amp; Semisolids</t>
        </is>
      </c>
      <c r="M73" s="166" t="inlineStr">
        <is>
          <t>Creams &amp; Ointments</t>
        </is>
      </c>
      <c r="N73" s="165" t="inlineStr">
        <is>
          <t>Product</t>
        </is>
      </c>
      <c r="O73" s="166" t="inlineStr">
        <is>
          <t>ข้อ 36 (PLE_CC1_Practice_Exam.md)</t>
        </is>
      </c>
      <c r="P73" s="165" t="inlineStr">
        <is>
          <t>ข้อสอบจำลอง</t>
        </is>
      </c>
      <c r="Q73" s="165" t="inlineStr">
        <is>
          <t>Mock สภาเภสัชฯ Practice</t>
        </is>
      </c>
      <c r="R73" s="165" t="inlineStr"/>
    </row>
    <row r="74" ht="24" customHeight="1" s="49">
      <c r="A74" s="165" t="n">
        <v>72</v>
      </c>
      <c r="B74" s="166" t="inlineStr">
        <is>
          <t>สูตรตำรับ เจลพริก สารในพริก 1% Lanolin 1% Steric acid 1% Liquid petrolatum 3% Propylene glycol 5% Tween 80 0.5% Span 80 0.5% Water qs. to 100 % เมื่อเตรียมเสร็จแล้วเกิดการแยกชั้นเมื่อตั้งทิ้งไว้ ไม่สามารถเขย่าให้แยกชั้นเหมือนเดิมได้ ปรากฏการณ์ที่เกิดขึ้นเรียกว่าอะไร</t>
        </is>
      </c>
      <c r="C74" s="166" t="inlineStr"/>
      <c r="D74" s="166" t="inlineStr">
        <is>
          <t>O/W Emulsion stabilized by Polysorbate 80 / Span 80</t>
        </is>
      </c>
      <c r="E74" s="166" t="inlineStr">
        <is>
          <t>W/O Emulsion with Sorbitan monooleate</t>
        </is>
      </c>
      <c r="F74" s="166" t="inlineStr">
        <is>
          <t>Carbopol 940 hydrogel neutralized with Triethanolamine</t>
        </is>
      </c>
      <c r="G74" s="166" t="inlineStr">
        <is>
          <t>Oleaginous Ointment base (White Petrolatum)</t>
        </is>
      </c>
      <c r="H74" s="166" t="inlineStr">
        <is>
          <t>Absorption Ointment base (Lanolin USP)</t>
        </is>
      </c>
      <c r="I74" s="165" t="n">
        <v>1</v>
      </c>
      <c r="J74" s="166" t="inlineStr">
        <is>
          <t>✅ คำตอบที่ถูกต้อง: ข้อ ก. O/W Emulsion stabilized by Polysorbate 80 / Span 80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O/W Emulsion stabilized by Polysorbate 80 / Span 80 💡 คำอธิบายและเหตุผลทางเภสัชกรรม:
💡 คำอธิบายและเหตุผลทางเภสัชกรรม:
การเลือก O/W Emulsion stabilized by Polysorbate 80 / Span 80 เป็นคำตอบที่ถูกต้องตามแนวทางการรักษามาตรฐาน เนื่องจาก เป็น Non-ionic surfactant (Tween 80) มีค่า HLB สูง (~15) ทำหน้าที่เป็น O/W emulsifying agent, solubilizer และ wetting agent
USP/NF, British Pharmacopoeia (BP) และ Remington: The Science and Practice of Pharmacy (หัวข้อ Emulsions)
🔍 ข้ออื่นผิดเพราะอะไร:
• ข้อ ข. (W/O Emulsion with Sorbitan monooleate): W/O Emulsion with Sorbitan monooleate ไม่ตรงกับข้อบ่งใช้หรือกลไกการออกฤทธิ์ที่ถูกต้องตาม Thai Pharmacopoeia / USP &lt;1&gt; GMP Guidelines
• ข้อ ค.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ง. (Oleaginous Ointment base (White Petrolatum)): Oleaginous Ointment base (White Petrolatum) ไม่ตรงกับข้อบ่งใช้หรือกลไกการออกฤทธิ์ที่ถูกต้องตาม Thai Pharmacopoeia / USP &lt;1&gt; GMP Guidelines
• ข้อ จ. (Absorption Ointment base (Lanolin USP)): Absorption Ointment base (Lanolin USP)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4" s="166" t="inlineStr"/>
      <c r="L74" s="166" t="inlineStr">
        <is>
          <t>Liquid &amp; Semisolids</t>
        </is>
      </c>
      <c r="M74" s="166" t="inlineStr">
        <is>
          <t>Emulsions</t>
        </is>
      </c>
      <c r="N74" s="165" t="inlineStr">
        <is>
          <t>Product</t>
        </is>
      </c>
      <c r="O74" s="166" t="inlineStr">
        <is>
          <t>ข้อ 60 (PLE_CC1_Key_Rx20_UBU.md)</t>
        </is>
      </c>
      <c r="P74" s="165" t="inlineStr">
        <is>
          <t>ข้อสอบจำลอง</t>
        </is>
      </c>
      <c r="Q74" s="165" t="inlineStr">
        <is>
          <t>Mock Rx20 UBU</t>
        </is>
      </c>
      <c r="R74" s="165" t="inlineStr"/>
    </row>
    <row r="75" ht="24" customHeight="1" s="49">
      <c r="A75" s="165" t="n">
        <v>73</v>
      </c>
      <c r="B75" s="166" t="inlineStr">
        <is>
          <t>อัตราส่วนวัฏภาคน้ำมันต่อน้ำมากเกินไป Emulsifier ในตำรับได้แก่ Tween80 (Hydrophilic emulsifier) และ Span80 (hydrophobic emulsifier) ความเข้มข้นที่ใช้ในตำรับเมื่อมีการใช้คู่กันคือ 1-10% Case: Acne ผู้ป่วยมีสิวหัวดำ สิวหัวขาว pustule ขนาดเล็กกว่า 5 mm เต็มสองข้างแก้ม ไม่เคยใช้ยารักษาสิวมาก่อน ไม่แพ้ยา</t>
        </is>
      </c>
      <c r="C75" s="166" t="inlineStr"/>
      <c r="D75" s="166" t="inlineStr">
        <is>
          <t>Oleaginous Ointment base (White Petrolatum)</t>
        </is>
      </c>
      <c r="E75" s="166" t="inlineStr">
        <is>
          <t>Absorption Ointment base (Lanolin USP)</t>
        </is>
      </c>
      <c r="F75" s="166" t="inlineStr">
        <is>
          <t>Fatty Suppository base (Hard Fat / Witepsol)</t>
        </is>
      </c>
      <c r="G75" s="166" t="inlineStr">
        <is>
          <t>Simple Syrup USP (85% w/v Sucrose)</t>
        </is>
      </c>
      <c r="H75" s="166" t="inlineStr">
        <is>
          <t>Elixir with 10-20% Alcohol cosolvent</t>
        </is>
      </c>
      <c r="I75" s="165" t="n">
        <v>5</v>
      </c>
      <c r="J75" s="166" t="inlineStr">
        <is>
          <t>✅ คำตอบที่ถูกต้อง: ข้อ จ. Elixir with 10-20% Alcohol cosolvent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Elixir with 10-20% Alcohol cosolvent 💡 คำอธิบายและเหตุผลทางเภสัชกรรม:
💡 คำอธิบายและเหตุผลทางเภสัชกรรม:
การเลือก Elixir with 10-20% Alcohol cosolvent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ก. (Oleaginous Ointment base (White Petrolatum)): Oleaginous Ointment base (White Petrolatum) ไม่ตรงกับข้อบ่งใช้หรือกลไกการออกฤทธิ์ที่ถูกต้องตาม Thai Pharmacopoeia / USP &lt;1&gt; GMP Guidelines
• ข้อ ข. (Absorption Ointment base (Lanolin USP)): Absorption Ointment base (Lanolin USP) ไม่ตรงกับข้อบ่งใช้หรือกลไกการออกฤทธิ์ที่ถูกต้องตาม Thai Pharmacopoeia / USP &lt;1&gt; GMP Guidelines
• ข้อ ค. (Fatty Suppository base (Hard Fat / Witepsol)): Fatty Suppository base (Hard Fat / Witepsol) ไม่ตรงกับข้อบ่งใช้หรือกลไกการออกฤทธิ์ที่ถูกต้องตาม Thai Pharmacopoeia / USP &lt;1&gt; GMP Guidelines
• ข้อ ง.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5" s="166" t="inlineStr"/>
      <c r="L75" s="166" t="inlineStr">
        <is>
          <t>Liquid &amp; Semisolids</t>
        </is>
      </c>
      <c r="M75" s="166" t="inlineStr">
        <is>
          <t>Emulsions</t>
        </is>
      </c>
      <c r="N75" s="165" t="inlineStr">
        <is>
          <t>Product</t>
        </is>
      </c>
      <c r="O75" s="166" t="inlineStr">
        <is>
          <t>ข้อ 5 (PLE_CC1_Key_Rx20_UBU.md)</t>
        </is>
      </c>
      <c r="P75" s="165" t="inlineStr">
        <is>
          <t>ข้อสอบจำลอง</t>
        </is>
      </c>
      <c r="Q75" s="165" t="inlineStr">
        <is>
          <t>Mock Rx20 UBU</t>
        </is>
      </c>
      <c r="R75" s="165" t="inlineStr"/>
    </row>
    <row r="76" ht="24" customHeight="1" s="49">
      <c r="A76" s="165" t="n">
        <v>74</v>
      </c>
      <c r="B76" s="166" t="inlineStr">
        <is>
          <t>Triethanolamine ทำหน้าที่เป็น Preservative</t>
        </is>
      </c>
      <c r="C76" s="166" t="inlineStr"/>
      <c r="D76" s="166" t="inlineStr">
        <is>
          <t>Simple Syrup USP (85% w/v Sucrose)</t>
        </is>
      </c>
      <c r="E76" s="166" t="inlineStr">
        <is>
          <t>Elixir with 10-20% Alcohol cosolvent</t>
        </is>
      </c>
      <c r="F76" s="166" t="inlineStr">
        <is>
          <t>Flocculated Oral Suspension with Xanthan Gum</t>
        </is>
      </c>
      <c r="G76" s="166" t="inlineStr">
        <is>
          <t>Deflocculated Suspension formulation</t>
        </is>
      </c>
      <c r="H76" s="166" t="inlineStr">
        <is>
          <t>O/W Emulsion stabilized by Polysorbate 80 / Span 80</t>
        </is>
      </c>
      <c r="I76" s="165" t="n">
        <v>1</v>
      </c>
      <c r="J76" s="166" t="inlineStr">
        <is>
          <t>✅ คำตอบที่ถูกต้อง: ข้อ ก. Simple Syrup USP (85% w/v Sucrose)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Simple Syrup USP (85% w/v Sucrose) 💡 คำอธิบายและเหตุผลทางเภสัชกรรม:
💡 คำอธิบายและเหตุผลทางเภสัชกรรม:
การเลือก Simple Syrup USP (85% w/v Sucrose)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(Elixir with 10-20% Alcohol cosolvent): IR (Infrared) spectroscopy วิเคราะห์ functional groups จาก stretching/bending vibrations C=O ~1700 cm-1, O-H ~3200-3550 cm-1
• ข้อ ค. (Flocculated Oral Suspension with Xanthan Gum): Flocculated Oral Suspension with Xanthan Gum ไม่ตรงกับข้อบ่งใช้หรือกลไกการออกฤทธิ์ที่ถูกต้องตาม Thai Pharmacopoeia / USP &lt;1&gt; GMP Guidelines
• ข้อ ง. (Deflocculated Suspension formulation): Deflocculated Suspension formulation ไม่ตรงกับข้อบ่งใช้หรือกลไกการออกฤทธิ์ที่ถูกต้องตาม Thai Pharmacopoeia / USP &lt;1&gt; GMP Guidelines
• ข้อ จ. (O/W Emulsion stabilized by Polysorbate 80 / Span 80): เป็น Non-ionic surfactant (Tween 80) มีค่า HLB สูง (~15) ทำหน้าที่เป็น O/W emulsifying agent, solubilizer และ wetting agent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6" s="166" t="inlineStr"/>
      <c r="L76" s="166" t="inlineStr">
        <is>
          <t>Liquid &amp; Semisolids</t>
        </is>
      </c>
      <c r="M76" s="166" t="inlineStr">
        <is>
          <t>Gels</t>
        </is>
      </c>
      <c r="N76" s="165" t="inlineStr">
        <is>
          <t>Product</t>
        </is>
      </c>
      <c r="O76" s="166" t="inlineStr">
        <is>
          <t>ข้อ 4 (PLE_CC1_Key_Rx20_UBU.md)</t>
        </is>
      </c>
      <c r="P76" s="165" t="inlineStr">
        <is>
          <t>ข้อสอบจำลอง</t>
        </is>
      </c>
      <c r="Q76" s="165" t="inlineStr">
        <is>
          <t>Mock Rx20 UBU</t>
        </is>
      </c>
      <c r="R76" s="165" t="inlineStr"/>
    </row>
    <row r="77" ht="24" customHeight="1" s="49">
      <c r="A77" s="165" t="n">
        <v>75</v>
      </c>
      <c r="B77" s="166" t="inlineStr">
        <is>
          <t>มี gelatin เป็นส่วนประกอบ</t>
        </is>
      </c>
      <c r="C77" s="166" t="inlineStr"/>
      <c r="D77" s="166" t="inlineStr">
        <is>
          <t>Deflocculated Suspension formulation</t>
        </is>
      </c>
      <c r="E77" s="166" t="inlineStr">
        <is>
          <t>O/W Emulsion stabilized by Polysorbate 80 / Span 80</t>
        </is>
      </c>
      <c r="F77" s="166" t="inlineStr">
        <is>
          <t>W/O Emulsion with Sorbitan monooleate</t>
        </is>
      </c>
      <c r="G77" s="166" t="inlineStr">
        <is>
          <t>Carbopol 940 hydrogel neutralized with Triethanolamine</t>
        </is>
      </c>
      <c r="H77" s="166" t="inlineStr">
        <is>
          <t>Oleaginous Ointment base (White Petrolatum)</t>
        </is>
      </c>
      <c r="I77" s="165" t="n">
        <v>1</v>
      </c>
      <c r="J77" s="166" t="inlineStr">
        <is>
          <t>✅ คำตอบที่ถูกต้อง: ข้อ ก. Deflocculated Suspension formulation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Deflocculated Suspension formulation 💡 คำอธิบายและเหตุผลทางเภสัชกรรม:
💡 คำอธิบายและเหตุผลทางเภสัชกรรม:
การเลือก Deflocculated Suspension formulation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(O/W Emulsion stabilized by Polysorbate 80 / Span 80): เป็น Non-ionic surfactant (Tween 80) มีค่า HLB สูง (~15) ทำหน้าที่เป็น O/W emulsifying agent, solubilizer และ wetting agent
• ข้อ ค. (W/O Emulsion with Sorbitan monooleate): W/O Emulsion with Sorbitan monooleate ไม่ตรงกับข้อบ่งใช้หรือกลไกการออกฤทธิ์ที่ถูกต้องตาม Thai Pharmacopoeia / USP &lt;1&gt; GMP Guidelines
• ข้อ ง.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จ. (Oleaginous Ointment base (White Petrolatum)): Oleaginous Ointment base (White Petrolatum)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7" s="166" t="inlineStr"/>
      <c r="L77" s="166" t="inlineStr">
        <is>
          <t>Liquid &amp; Semisolids</t>
        </is>
      </c>
      <c r="M77" s="166" t="inlineStr">
        <is>
          <t>Gels</t>
        </is>
      </c>
      <c r="N77" s="165" t="inlineStr">
        <is>
          <t>Product</t>
        </is>
      </c>
      <c r="O77" s="166" t="inlineStr">
        <is>
          <t>ข้อ 1 (PLE_CC1_Key_Rx20_UBU.md)</t>
        </is>
      </c>
      <c r="P77" s="165" t="inlineStr">
        <is>
          <t>ข้อสอบจำลอง</t>
        </is>
      </c>
      <c r="Q77" s="165" t="inlineStr">
        <is>
          <t>Mock Rx20 UBU</t>
        </is>
      </c>
      <c r="R77" s="165" t="inlineStr"/>
    </row>
    <row r="78" ht="24" customHeight="1" s="49">
      <c r="A78" s="165" t="n">
        <v>76</v>
      </c>
      <c r="B78" s="166" t="inlineStr">
        <is>
          <t>เกี่ยวกับ Whitfield’s Ointment ข้อใดต่อไปนี้กล่าวถูกต้องตามหลักวิชาชีพเภสัชกรรม</t>
        </is>
      </c>
      <c r="C78" s="166" t="inlineStr"/>
      <c r="D78" s="166" t="inlineStr">
        <is>
          <t>Carbopol 940 hydrogel neutralized with Triethanolamine</t>
        </is>
      </c>
      <c r="E78" s="166" t="inlineStr">
        <is>
          <t>Oleaginous Ointment base (White Petrolatum)</t>
        </is>
      </c>
      <c r="F78" s="166" t="inlineStr">
        <is>
          <t>Absorption Ointment base (Lanolin USP)</t>
        </is>
      </c>
      <c r="G78" s="166" t="inlineStr">
        <is>
          <t>Fatty Suppository base (Hard Fat / Witepsol)</t>
        </is>
      </c>
      <c r="H78" s="166" t="inlineStr">
        <is>
          <t>Simple Syrup USP (85% w/v Sucrose)</t>
        </is>
      </c>
      <c r="I78" s="165" t="n">
        <v>1</v>
      </c>
      <c r="J78" s="166" t="inlineStr">
        <is>
          <t>✅ คำตอบที่ถูกต้อง: ข้อ ก. Carbopol 940 hydrogel neutralized with Triethanolamine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Carbopol 940 hydrogel neutralized with Triethanolamine 💡 คำอธิบายและเหตุผลทางเภสัชกรรม:
💡 คำอธิบายและเหตุผลทางเภสัชกรรม:
การเลือก Carbopol 940 hydrogel neutralized with Triethanolamine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(Oleaginous Ointment base (White Petrolatum)): Oleaginous Ointment base (White Petrolatum) ไม่ตรงกับข้อบ่งใช้หรือกลไกการออกฤทธิ์ที่ถูกต้องตาม Thai Pharmacopoeia / USP &lt;1&gt; GMP Guidelines
• ข้อ ค. (Absorption Ointment base (Lanolin USP)): Absorption Ointment base (Lanolin USP) ไม่ตรงกับข้อบ่งใช้หรือกลไกการออกฤทธิ์ที่ถูกต้องตาม Thai Pharmacopoeia / USP &lt;1&gt; GMP Guidelines
• ข้อ ง. (Fatty Suppository base (Hard Fat / Witepsol)): Fatty Suppository base (Hard Fat / Witepsol) ไม่ตรงกับข้อบ่งใช้หรือกลไกการออกฤทธิ์ที่ถูกต้องตาม Thai Pharmacopoeia / USP &lt;1&gt; GMP Guidelines
• ข้อ จ.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8" s="166" t="inlineStr"/>
      <c r="L78" s="166" t="inlineStr">
        <is>
          <t>Liquid &amp; Semisolids</t>
        </is>
      </c>
      <c r="M78" s="166" t="inlineStr">
        <is>
          <t>Creams &amp; Ointments</t>
        </is>
      </c>
      <c r="N78" s="165" t="inlineStr">
        <is>
          <t>Product</t>
        </is>
      </c>
      <c r="O78" s="166" t="inlineStr">
        <is>
          <t>ข้อ 3 (PLE_CC1_Key_Rx20_UBU.md)</t>
        </is>
      </c>
      <c r="P78" s="165" t="inlineStr">
        <is>
          <t>ข้อสอบจำลอง</t>
        </is>
      </c>
      <c r="Q78" s="165" t="inlineStr">
        <is>
          <t>Mock Rx20 UBU</t>
        </is>
      </c>
      <c r="R78" s="165" t="inlineStr"/>
    </row>
    <row r="79" ht="24" customHeight="1" s="49">
      <c r="A79" s="165" t="n">
        <v>77</v>
      </c>
      <c r="B79" s="166" t="inlineStr">
        <is>
          <t>หากต้องการ Ointment ที่ล้างออกง่ายควรใช้เบสลักษณะใด</t>
        </is>
      </c>
      <c r="C79" s="166" t="inlineStr"/>
      <c r="D79" s="166" t="inlineStr">
        <is>
          <t>Fatty Suppository base (Hard Fat / Witepsol)</t>
        </is>
      </c>
      <c r="E79" s="166" t="inlineStr">
        <is>
          <t>Simple Syrup USP (85% w/v Sucrose)</t>
        </is>
      </c>
      <c r="F79" s="166" t="inlineStr">
        <is>
          <t>Elixir with 10-20% Alcohol cosolvent</t>
        </is>
      </c>
      <c r="G79" s="166" t="inlineStr">
        <is>
          <t>Flocculated Oral Suspension with Xanthan Gum</t>
        </is>
      </c>
      <c r="H79" s="166" t="inlineStr">
        <is>
          <t>Deflocculated Suspension formulation</t>
        </is>
      </c>
      <c r="I79" s="165" t="n">
        <v>1</v>
      </c>
      <c r="J79" s="166" t="inlineStr">
        <is>
          <t>✅ คำตอบที่ถูกต้อง: ข้อ ก. Fatty Suppository base (Hard Fat / Witepsol)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Fatty Suppository base (Hard Fat / Witepsol) 💡 คำอธิบายและเหตุผลทางเภสัชกรรม:
💡 คำอธิบายและเหตุผลทางเภสัชกรรม:
การเลือก Fatty Suppository base (Hard Fat / Witepsol)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(Simple Syrup USP (85% w/v Sucrose)): Simple Syrup USP (85% w/v Sucrose) ไม่ตรงกับข้อบ่งใช้หรือกลไกการออกฤทธิ์ที่ถูกต้องตาม Thai Pharmacopoeia / USP &lt;1&gt; GMP Guidelines
• ข้อ ค. (Elixir with 10-20% Alcohol cosolvent): IR (Infrared) spectroscopy วิเคราะห์ functional groups จาก stretching/bending vibrations C=O ~1700 cm-1, O-H ~3200-3550 cm-1
• ข้อ ง. (Flocculated Oral Suspension with Xanthan Gum): Flocculated Oral Suspension with Xanthan Gum ไม่ตรงกับข้อบ่งใช้หรือกลไกการออกฤทธิ์ที่ถูกต้องตาม Thai Pharmacopoeia / USP &lt;1&gt; GMP Guidelines
• ข้อ จ. (Deflocculated Suspension formulation): Deflocculated Suspension formulation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9" s="166" t="inlineStr"/>
      <c r="L79" s="166" t="inlineStr">
        <is>
          <t>Liquid &amp; Semisolids</t>
        </is>
      </c>
      <c r="M79" s="166" t="inlineStr">
        <is>
          <t>Creams &amp; Ointments</t>
        </is>
      </c>
      <c r="N79" s="165" t="inlineStr">
        <is>
          <t>Product</t>
        </is>
      </c>
      <c r="O79" s="166" t="inlineStr">
        <is>
          <t>ข้อ 4 (PLE_CC1_Key_Rx20_UBU.md)</t>
        </is>
      </c>
      <c r="P79" s="165" t="inlineStr">
        <is>
          <t>ข้อสอบจำลอง</t>
        </is>
      </c>
      <c r="Q79" s="165" t="inlineStr">
        <is>
          <t>Mock Rx20 UBU</t>
        </is>
      </c>
      <c r="R79" s="165" t="inlineStr"/>
    </row>
    <row r="80" ht="24" customHeight="1" s="49">
      <c r="A80" s="165" t="n">
        <v>78</v>
      </c>
      <c r="B80" s="166" t="inlineStr">
        <is>
          <t>พบว่าแพ้มาเป็นเวลานาน 3 วันหลังรับประทาน ลักษณะการแพ้แบบนี้เป็น Hypersensitivity ชนิดใด หากใช้เกณฑ์พิจารณาของ Gell และ Coombs</t>
        </is>
      </c>
      <c r="C80" s="166" t="inlineStr"/>
      <c r="D80" s="166" t="inlineStr">
        <is>
          <t>Flocculated Oral Suspension with Xanthan Gum</t>
        </is>
      </c>
      <c r="E80" s="166" t="inlineStr">
        <is>
          <t>Deflocculated Suspension formulation</t>
        </is>
      </c>
      <c r="F80" s="166" t="inlineStr">
        <is>
          <t>O/W Emulsion stabilized by Polysorbate 80 / Span 80</t>
        </is>
      </c>
      <c r="G80" s="166" t="inlineStr">
        <is>
          <t>W/O Emulsion with Sorbitan monooleate</t>
        </is>
      </c>
      <c r="H80" s="166" t="inlineStr">
        <is>
          <t>Carbopol 940 hydrogel neutralized with Triethanolamine</t>
        </is>
      </c>
      <c r="I80" s="165" t="n">
        <v>1</v>
      </c>
      <c r="J80" s="166" t="inlineStr">
        <is>
          <t>✅ คำตอบที่ถูกต้อง: ข้อ ก. Flocculated Oral Suspension with Xanthan Gum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Flocculated Oral Suspension with Xanthan Gum 💡 คำอธิบายและเหตุผลทางเภสัชกรรม:
💡 คำอธิบายและเหตุผลทางเภสัชกรรม:
การเลือก Flocculated Oral Suspension with Xanthan Gum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(Deflocculated Suspension formulation): Deflocculated Suspension formulation ไม่ตรงกับข้อบ่งใช้หรือกลไกการออกฤทธิ์ที่ถูกต้องตาม Thai Pharmacopoeia / USP &lt;1&gt; GMP Guidelines
• ข้อ ค. (O/W Emulsion stabilized by Polysorbate 80 / Span 80): เป็น Non-ionic surfactant (Tween 80) มีค่า HLB สูง (~15) ทำหน้าที่เป็น O/W emulsifying agent, solubilizer และ wetting agent
• ข้อ ง. (W/O Emulsion with Sorbitan monooleate): W/O Emulsion with Sorbitan monooleate ไม่ตรงกับข้อบ่งใช้หรือกลไกการออกฤทธิ์ที่ถูกต้องตาม Thai Pharmacopoeia / USP &lt;1&gt; GMP Guidelines
• ข้อ จ. (Carbopol 940 hydrogel neutralized with Triethanolamine): Carbopol 940 hydrogel neutralized with Triethanolamine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0" s="166" t="inlineStr"/>
      <c r="L80" s="166" t="inlineStr">
        <is>
          <t>Liquid &amp; Semisolids</t>
        </is>
      </c>
      <c r="M80" s="166" t="inlineStr">
        <is>
          <t>Gels</t>
        </is>
      </c>
      <c r="N80" s="165" t="inlineStr">
        <is>
          <t>Product</t>
        </is>
      </c>
      <c r="O80" s="166" t="inlineStr">
        <is>
          <t>ข้อ 2 (PLE_CC1_Key_Rx20_UBU.md)</t>
        </is>
      </c>
      <c r="P80" s="165" t="inlineStr">
        <is>
          <t>ข้อสอบจำลอง</t>
        </is>
      </c>
      <c r="Q80" s="165" t="inlineStr">
        <is>
          <t>Mock Rx20 UBU</t>
        </is>
      </c>
      <c r="R80" s="165" t="inlineStr"/>
    </row>
    <row r="81" ht="24" customHeight="1" s="49">
      <c r="A81" s="165" t="n">
        <v>79</v>
      </c>
      <c r="B81" s="166" t="inlineStr">
        <is>
          <t>เกี่ยวกับ เปลี่ยนเป็นยาครีม ข้อใดต่อไปนี้กล่าวถูกต้องตามหลักวิชาชีพเภสัชกรรม</t>
        </is>
      </c>
      <c r="C81" s="166" t="inlineStr"/>
      <c r="D81" s="166" t="inlineStr">
        <is>
          <t>W/O Emulsion with Sorbitan monooleate</t>
        </is>
      </c>
      <c r="E81" s="166" t="inlineStr">
        <is>
          <t>Carbopol 940 hydrogel neutralized with Triethanolamine</t>
        </is>
      </c>
      <c r="F81" s="166" t="inlineStr">
        <is>
          <t>Oleaginous Ointment base (White Petrolatum)</t>
        </is>
      </c>
      <c r="G81" s="166" t="inlineStr">
        <is>
          <t>Absorption Ointment base (Lanolin USP)</t>
        </is>
      </c>
      <c r="H81" s="166" t="inlineStr">
        <is>
          <t>Fatty Suppository base (Hard Fat / Witepsol)</t>
        </is>
      </c>
      <c r="I81" s="165" t="n">
        <v>1</v>
      </c>
      <c r="J81" s="166" t="inlineStr">
        <is>
          <t>✅ คำตอบที่ถูกต้อง: ข้อ ก. W/O Emulsion with Sorbitan monooleate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W/O Emulsion with Sorbitan monooleate 💡 คำอธิบายและเหตุผลทางเภสัชกรรม:
💡 คำอธิบายและเหตุผลทางเภสัชกรรม:
การเลือก W/O Emulsion with Sorbitan monooleate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ค. (Oleaginous Ointment base (White Petrolatum)): Oleaginous Ointment base (White Petrolatum) ไม่ตรงกับข้อบ่งใช้หรือกลไกการออกฤทธิ์ที่ถูกต้องตาม Thai Pharmacopoeia / USP &lt;1&gt; GMP Guidelines
• ข้อ ง. (Absorption Ointment base (Lanolin USP)): Absorption Ointment base (Lanolin USP) ไม่ตรงกับข้อบ่งใช้หรือกลไกการออกฤทธิ์ที่ถูกต้องตาม Thai Pharmacopoeia / USP &lt;1&gt; GMP Guidelines
• ข้อ จ. (Fatty Suppository base (Hard Fat / Witepsol)): Fatty Suppository base (Hard Fat / Witepsol)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1" s="166" t="inlineStr"/>
      <c r="L81" s="166" t="inlineStr">
        <is>
          <t>Liquid &amp; Semisolids</t>
        </is>
      </c>
      <c r="M81" s="166" t="inlineStr">
        <is>
          <t>Creams &amp; Ointments</t>
        </is>
      </c>
      <c r="N81" s="165" t="inlineStr">
        <is>
          <t>Product</t>
        </is>
      </c>
      <c r="O81" s="166" t="inlineStr">
        <is>
          <t>ข้อ 3 (PLE_CC1_Key_Rx20_UBU.md)</t>
        </is>
      </c>
      <c r="P81" s="165" t="inlineStr">
        <is>
          <t>ข้อสอบจำลอง</t>
        </is>
      </c>
      <c r="Q81" s="165" t="inlineStr">
        <is>
          <t>Mock Rx20 UBU</t>
        </is>
      </c>
      <c r="R81" s="165" t="inlineStr"/>
    </row>
    <row r="82" ht="24" customHeight="1" s="49">
      <c r="A82" s="165" t="n">
        <v>80</v>
      </c>
      <c r="B82" s="166" t="inlineStr">
        <is>
          <t>Metronidazole: White to pale yellow, odorless crystals or crystalline powder. Is stable in air, but darkens on exposure to light. Sparingly soluble in water and in alcohol; slightly soluble in ether and in chloroformจากตำรับการเตรียมยา Metronidazole 0.75 % gel vaginal ข้อใดถูกต้อง</t>
        </is>
      </c>
      <c r="C82" s="166" t="inlineStr"/>
      <c r="D82" s="166" t="inlineStr">
        <is>
          <t>Absorption Ointment base (Lanolin USP)</t>
        </is>
      </c>
      <c r="E82" s="166" t="inlineStr">
        <is>
          <t>Fatty Suppository base (Hard Fat / Witepsol)</t>
        </is>
      </c>
      <c r="F82" s="166" t="inlineStr">
        <is>
          <t>Simple Syrup USP (85% w/v Sucrose)</t>
        </is>
      </c>
      <c r="G82" s="166" t="inlineStr">
        <is>
          <t>Elixir with 10-20% Alcohol cosolvent</t>
        </is>
      </c>
      <c r="H82" s="166" t="inlineStr">
        <is>
          <t>Flocculated Oral Suspension with Xanthan Gum</t>
        </is>
      </c>
      <c r="I82" s="165" t="n">
        <v>1</v>
      </c>
      <c r="J82" s="166" t="inlineStr">
        <is>
          <t>✅ คำตอบที่ถูกต้อง: ข้อ ก. Absorption Ointment base (Lanolin USP)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Absorption Ointment base (Lanolin USP) 💡 คำอธิบายและเหตุผลทางเภสัชกรรม:
💡 คำอธิบายและเหตุผลทางเภสัชกรรม:
การเลือก Absorption Ointment base (Lanolin USP)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(Fatty Suppository base (Hard Fat / Witepsol)): Fatty Suppository base (Hard Fat / Witepsol) ไม่ตรงกับข้อบ่งใช้หรือกลไกการออกฤทธิ์ที่ถูกต้องตาม Thai Pharmacopoeia / USP &lt;1&gt; GMP Guidelines
• ข้อ ค. (Simple Syrup USP (85% w/v Sucrose)): Simple Syrup USP (85% w/v Sucrose) ไม่ตรงกับข้อบ่งใช้หรือกลไกการออกฤทธิ์ที่ถูกต้องตาม Thai Pharmacopoeia / USP &lt;1&gt; GMP Guidelines
• ข้อ ง. (Elixir with 10-20% Alcohol cosolvent): IR (Infrared) spectroscopy วิเคราะห์ functional groups จาก stretching/bending vibrations C=O ~1700 cm-1, O-H ~3200-3550 cm-1
• ข้อ จ. (Flocculated Oral Suspension with Xanthan Gum): Flocculated Oral Suspension with Xanthan Gum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2" s="166" t="inlineStr"/>
      <c r="L82" s="166" t="inlineStr">
        <is>
          <t>Liquid &amp; Semisolids</t>
        </is>
      </c>
      <c r="M82" s="166" t="inlineStr">
        <is>
          <t>Gels</t>
        </is>
      </c>
      <c r="N82" s="165" t="inlineStr">
        <is>
          <t>Product</t>
        </is>
      </c>
      <c r="O82" s="166" t="inlineStr">
        <is>
          <t>ข้อ 89 (PLE_CC1_Key_Rx20_UBU.md)</t>
        </is>
      </c>
      <c r="P82" s="165" t="inlineStr">
        <is>
          <t>ข้อสอบจำลอง</t>
        </is>
      </c>
      <c r="Q82" s="165" t="inlineStr">
        <is>
          <t>Mock Rx20 UBU</t>
        </is>
      </c>
      <c r="R82" s="165" t="inlineStr"/>
    </row>
    <row r="83" ht="24" customHeight="1" s="49">
      <c r="A83" s="165" t="n">
        <v>81</v>
      </c>
      <c r="B83" s="166" t="inlineStr">
        <is>
          <t>การเติมสาร antioxidant เพื่อเพิ่มความคงตัวของตัวยาของตำรับ gel vaginal ที่มี carbopol ในส่วนของ aqueous phase system ควรเลือกสารในข้อใด</t>
        </is>
      </c>
      <c r="C83" s="166" t="inlineStr"/>
      <c r="D83" s="166" t="inlineStr">
        <is>
          <t>BHP</t>
        </is>
      </c>
      <c r="E83" s="166" t="inlineStr">
        <is>
          <t>BHP + Citric acid</t>
        </is>
      </c>
      <c r="F83" s="166" t="inlineStr">
        <is>
          <t>BHP + Sodium metabisulfite</t>
        </is>
      </c>
      <c r="G83" s="166" t="inlineStr">
        <is>
          <t>O/W Emulsion stabilized by Polysorbate 80 / Span 80</t>
        </is>
      </c>
      <c r="H83" s="166" t="inlineStr">
        <is>
          <t>W/O Emulsion with Sorbitan monooleate</t>
        </is>
      </c>
      <c r="I83" s="165" t="n">
        <v>1</v>
      </c>
      <c r="J83" s="166" t="inlineStr">
        <is>
          <t>✅ คำตอบที่ถูกต้อง: ข้อ ก. BHP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BHP 💡 คำอธิบายและเหตุผลทางเภสัชกรรม:
💡 คำอธิบายและเหตุผลทางเภสัชกรรม:
การเลือก BHP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(BHP + Citric acid): BHP + Citric acid ไม่ตรงกับข้อบ่งใช้หรือกลไกการออกฤทธิ์ที่ถูกต้องตาม Thai Pharmacopoeia / USP &lt;1&gt; GMP Guidelines
• ข้อ ค. (BHP + Sodium metabisulfite): เป็น Water-soluble antioxidant สำหรับตำรับยาฉีดหรือยาน้ำที่ไวต่อการเกิด oxidation ในสภาวะกรด (acidic pH)
• ข้อ ง. (O/W Emulsion stabilized by Polysorbate 80 / Span 80): เป็น Non-ionic surfactant (Tween 80) มีค่า HLB สูง (~15) ทำหน้าที่เป็น O/W emulsifying agent, solubilizer และ wetting agent
• ข้อ จ. (W/O Emulsion with Sorbitan monooleate): W/O Emulsion with Sorbitan monooleate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3" s="166" t="inlineStr"/>
      <c r="L83" s="166" t="inlineStr">
        <is>
          <t>Liquid &amp; Semisolids</t>
        </is>
      </c>
      <c r="M83" s="166" t="inlineStr">
        <is>
          <t>Gels</t>
        </is>
      </c>
      <c r="N83" s="165" t="inlineStr">
        <is>
          <t>Product</t>
        </is>
      </c>
      <c r="O83" s="166" t="inlineStr">
        <is>
          <t>ข้อ 90 (PLE_CC1_Key_Rx20_UBU.md)</t>
        </is>
      </c>
      <c r="P83" s="165" t="inlineStr">
        <is>
          <t>ข้อสอบจำลอง</t>
        </is>
      </c>
      <c r="Q83" s="165" t="inlineStr">
        <is>
          <t>Mock Rx20 UBU</t>
        </is>
      </c>
      <c r="R83" s="165" t="inlineStr"/>
    </row>
    <row r="84" ht="24" customHeight="1" s="49">
      <c r="A84" s="165" t="n">
        <v>82</v>
      </c>
      <c r="B84" s="166" t="inlineStr">
        <is>
          <t>Ascorbic acid + Ascorbate palmitate ตัวนี้ไ่ม่เกิดการทำปฏิกิริยากับสารก่อ gel คือ Carbopol</t>
        </is>
      </c>
      <c r="C84" s="166" t="inlineStr"/>
      <c r="D84" s="166" t="inlineStr">
        <is>
          <t>O/W Emulsion stabilized by Polysorbate 80 / Span 80</t>
        </is>
      </c>
      <c r="E84" s="166" t="inlineStr">
        <is>
          <t>W/O Emulsion with Sorbitan monooleate</t>
        </is>
      </c>
      <c r="F84" s="166" t="inlineStr">
        <is>
          <t>Carbopol 940 hydrogel neutralized with Triethanolamine</t>
        </is>
      </c>
      <c r="G84" s="166" t="inlineStr">
        <is>
          <t>Oleaginous Ointment base (White Petrolatum)</t>
        </is>
      </c>
      <c r="H84" s="166" t="inlineStr">
        <is>
          <t>Absorption Ointment base (Lanolin USP)</t>
        </is>
      </c>
      <c r="I84" s="165" t="n">
        <v>4</v>
      </c>
      <c r="J84" s="166" t="inlineStr">
        <is>
          <t>✅ คำตอบที่ถูกต้อง: ข้อ ง. Oleaginous Ointment base (White Petrolatum)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Oleaginous Ointment base (White Petrolatum) 💡 คำอธิบายและเหตุผลทางเภสัชกรรม:
💡 คำอธิบายและเหตุผลทางเภสัชกรรม:
การเลือก Oleaginous Ointment base (White Petrolatum)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ก. (O/W Emulsion stabilized by Polysorbate 80 / Span 80): เป็น Non-ionic surfactant (Tween 80) มีค่า HLB สูง (~15) ทำหน้าที่เป็น O/W emulsifying agent, solubilizer และ wetting agent
• ข้อ ข. (W/O Emulsion with Sorbitan monooleate): W/O Emulsion with Sorbitan monooleate ไม่ตรงกับข้อบ่งใช้หรือกลไกการออกฤทธิ์ที่ถูกต้องตาม Thai Pharmacopoeia / USP &lt;1&gt; GMP Guidelines
• ข้อ ค.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จ. (Absorption Ointment base (Lanolin USP)): Absorption Ointment base (Lanolin USP)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4" s="166" t="inlineStr"/>
      <c r="L84" s="166" t="inlineStr">
        <is>
          <t>Liquid &amp; Semisolids</t>
        </is>
      </c>
      <c r="M84" s="166" t="inlineStr">
        <is>
          <t>Gels</t>
        </is>
      </c>
      <c r="N84" s="165" t="inlineStr">
        <is>
          <t>Product</t>
        </is>
      </c>
      <c r="O84" s="166" t="inlineStr">
        <is>
          <t>ข้อ 5 (PLE_CC1_Key_Rx20_UBU.md)</t>
        </is>
      </c>
      <c r="P84" s="165" t="inlineStr">
        <is>
          <t>ข้อสอบจำลอง</t>
        </is>
      </c>
      <c r="Q84" s="165" t="inlineStr">
        <is>
          <t>Mock Rx20 UBU</t>
        </is>
      </c>
      <c r="R84" s="165" t="inlineStr"/>
    </row>
    <row r="85" ht="24" customHeight="1" s="49">
      <c r="A85" s="165" t="n">
        <v>83</v>
      </c>
      <c r="B85" s="166" t="inlineStr">
        <is>
          <t>เกี่ยวกับ Ketoconazole cream ข้อใดต่อไปนี้กล่าวถูกต้องตามหลักวิชาชีพเภสัชกรรม</t>
        </is>
      </c>
      <c r="C85" s="166" t="inlineStr"/>
      <c r="D85" s="166" t="inlineStr">
        <is>
          <t>Oleaginous Ointment base (White Petrolatum)</t>
        </is>
      </c>
      <c r="E85" s="166" t="inlineStr">
        <is>
          <t>Absorption Ointment base (Lanolin USP)</t>
        </is>
      </c>
      <c r="F85" s="166" t="inlineStr">
        <is>
          <t>Fatty Suppository base (Hard Fat / Witepsol)</t>
        </is>
      </c>
      <c r="G85" s="166" t="inlineStr">
        <is>
          <t>Simple Syrup USP (85% w/v Sucrose)</t>
        </is>
      </c>
      <c r="H85" s="166" t="inlineStr">
        <is>
          <t>Elixir with 10-20% Alcohol cosolvent</t>
        </is>
      </c>
      <c r="I85" s="165" t="n">
        <v>1</v>
      </c>
      <c r="J85" s="166" t="inlineStr">
        <is>
          <t>✅ คำตอบที่ถูกต้อง: ข้อ ก. Oleaginous Ointment base (White Petrolatum)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Oleaginous Ointment base (White Petrolatum) 💡 คำอธิบายและเหตุผลทางเภสัชกรรม:
💡 คำอธิบายและเหตุผลทางเภสัชกรรม:
การเลือก Oleaginous Ointment base (White Petrolatum)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(Absorption Ointment base (Lanolin USP)): Absorption Ointment base (Lanolin USP) ไม่ตรงกับข้อบ่งใช้หรือกลไกการออกฤทธิ์ที่ถูกต้องตาม Thai Pharmacopoeia / USP &lt;1&gt; GMP Guidelines
• ข้อ ค. (Fatty Suppository base (Hard Fat / Witepsol)): Fatty Suppository base (Hard Fat / Witepsol) ไม่ตรงกับข้อบ่งใช้หรือกลไกการออกฤทธิ์ที่ถูกต้องตาม Thai Pharmacopoeia / USP &lt;1&gt; GMP Guidelines
• ข้อ ง. (Simple Syrup USP (85% w/v Sucrose)): Simple Syrup USP (85% w/v Sucrose) ไม่ตรงกับข้อบ่งใช้หรือกลไกการออกฤทธิ์ที่ถูกต้องตาม Thai Pharmacopoeia / USP &lt;1&gt; GMP Guidelines
• ข้อ จ. (Elixir with 10-20% Alcohol cosolvent): IR (Infrared) spectroscopy วิเคราะห์ functional groups จาก stretching/bending vibrations C=O ~1700 cm-1, O-H ~3200-3550 cm-1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5" s="166" t="inlineStr"/>
      <c r="L85" s="166" t="inlineStr">
        <is>
          <t>Liquid &amp; Semisolids</t>
        </is>
      </c>
      <c r="M85" s="166" t="inlineStr">
        <is>
          <t>Creams &amp; Ointments</t>
        </is>
      </c>
      <c r="N85" s="165" t="inlineStr">
        <is>
          <t>Product</t>
        </is>
      </c>
      <c r="O85" s="166" t="inlineStr">
        <is>
          <t>ข้อ 1 (PLE_CC1_Key_Rx20_UBU.md)</t>
        </is>
      </c>
      <c r="P85" s="165" t="inlineStr">
        <is>
          <t>ข้อสอบจำลอง</t>
        </is>
      </c>
      <c r="Q85" s="165" t="inlineStr">
        <is>
          <t>Mock Rx20 UBU</t>
        </is>
      </c>
      <c r="R85" s="165" t="inlineStr"/>
    </row>
    <row r="86" ht="24" customHeight="1" s="49">
      <c r="A86" s="165" t="n">
        <v>84</v>
      </c>
      <c r="B86" s="166" t="inlineStr">
        <is>
          <t>เกี่ยวกับ tretinoic acid cream ข้อใดต่อไปนี้กล่าวถูกต้องตามหลักวิชาชีพเภสัชกรรม</t>
        </is>
      </c>
      <c r="C86" s="166" t="inlineStr"/>
      <c r="D86" s="166" t="inlineStr">
        <is>
          <t>Simple Syrup USP (85% w/v Sucrose)</t>
        </is>
      </c>
      <c r="E86" s="166" t="inlineStr">
        <is>
          <t>Elixir with 10-20% Alcohol cosolvent</t>
        </is>
      </c>
      <c r="F86" s="166" t="inlineStr">
        <is>
          <t>Flocculated Oral Suspension with Xanthan Gum</t>
        </is>
      </c>
      <c r="G86" s="166" t="inlineStr">
        <is>
          <t>Deflocculated Suspension formulation</t>
        </is>
      </c>
      <c r="H86" s="166" t="inlineStr">
        <is>
          <t>O/W Emulsion stabilized by Polysorbate 80 / Span 80</t>
        </is>
      </c>
      <c r="I86" s="165" t="n">
        <v>1</v>
      </c>
      <c r="J86" s="166" t="inlineStr">
        <is>
          <t>✅ คำตอบที่ถูกต้อง: ข้อ ก. Simple Syrup USP (85% w/v Sucrose)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Simple Syrup USP (85% w/v Sucrose) 💡 คำอธิบายและเหตุผลทางเภสัชกรรม:
💡 คำอธิบายและเหตุผลทางเภสัชกรรม:
การเลือก Simple Syrup USP (85% w/v Sucrose)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(Elixir with 10-20% Alcohol cosolvent): IR (Infrared) spectroscopy วิเคราะห์ functional groups จาก stretching/bending vibrations C=O ~1700 cm-1, O-H ~3200-3550 cm-1
• ข้อ ค. (Flocculated Oral Suspension with Xanthan Gum): Flocculated Oral Suspension with Xanthan Gum ไม่ตรงกับข้อบ่งใช้หรือกลไกการออกฤทธิ์ที่ถูกต้องตาม Thai Pharmacopoeia / USP &lt;1&gt; GMP Guidelines
• ข้อ ง. (Deflocculated Suspension formulation): Deflocculated Suspension formulation ไม่ตรงกับข้อบ่งใช้หรือกลไกการออกฤทธิ์ที่ถูกต้องตาม Thai Pharmacopoeia / USP &lt;1&gt; GMP Guidelines
• ข้อ จ. (O/W Emulsion stabilized by Polysorbate 80 / Span 80): เป็น Non-ionic surfactant (Tween 80) มีค่า HLB สูง (~15) ทำหน้าที่เป็น O/W emulsifying agent, solubilizer และ wetting agent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6" s="166" t="inlineStr"/>
      <c r="L86" s="166" t="inlineStr">
        <is>
          <t>Liquid &amp; Semisolids</t>
        </is>
      </c>
      <c r="M86" s="166" t="inlineStr">
        <is>
          <t>Creams &amp; Ointments</t>
        </is>
      </c>
      <c r="N86" s="165" t="inlineStr">
        <is>
          <t>Product</t>
        </is>
      </c>
      <c r="O86" s="166" t="inlineStr">
        <is>
          <t>ข้อ 4 (PLE_CC1_Key_Rx20_UBU.md)</t>
        </is>
      </c>
      <c r="P86" s="165" t="inlineStr">
        <is>
          <t>ข้อสอบจำลอง</t>
        </is>
      </c>
      <c r="Q86" s="165" t="inlineStr">
        <is>
          <t>Mock Rx20 UBU</t>
        </is>
      </c>
      <c r="R86" s="165" t="inlineStr"/>
    </row>
    <row r="87" ht="24" customHeight="1" s="49">
      <c r="A87" s="165" t="n">
        <v>85</v>
      </c>
      <c r="B87" s="166" t="inlineStr">
        <is>
          <t>Betamethasone dipropionate cream</t>
        </is>
      </c>
      <c r="C87" s="166" t="inlineStr"/>
      <c r="D87" s="166" t="inlineStr">
        <is>
          <t>Acetretin = x</t>
        </is>
      </c>
      <c r="E87" s="166" t="inlineStr">
        <is>
          <t>MTX = x</t>
        </is>
      </c>
      <c r="F87" s="166" t="inlineStr">
        <is>
          <t>W/O Emulsion with Sorbitan monooleate</t>
        </is>
      </c>
      <c r="G87" s="166" t="inlineStr">
        <is>
          <t>Carbopol 940 hydrogel neutralized with Triethanolamine</t>
        </is>
      </c>
      <c r="H87" s="166" t="inlineStr">
        <is>
          <t>Oleaginous Ointment base (White Petrolatum)</t>
        </is>
      </c>
      <c r="I87" s="165" t="n">
        <v>2</v>
      </c>
      <c r="J87" s="166" t="inlineStr">
        <is>
          <t>✅ คำตอบที่ถูกต้อง: ข้อ ข. MTX = x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MTX = x 💡 คำอธิบายและเหตุผลทางเภสัชกรรม:
💡 คำอธิบายและเหตุผลทางเภสัชกรรม:
การเลือก MTX = x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ก. (Acetretin = x): Acetretin = x ไม่ตรงกับข้อบ่งใช้หรือกลไกการออกฤทธิ์ที่ถูกต้องตาม Thai Pharmacopoeia / USP &lt;1&gt; GMP Guidelines
• ข้อ ค. (W/O Emulsion with Sorbitan monooleate): W/O Emulsion with Sorbitan monooleate ไม่ตรงกับข้อบ่งใช้หรือกลไกการออกฤทธิ์ที่ถูกต้องตาม Thai Pharmacopoeia / USP &lt;1&gt; GMP Guidelines
• ข้อ ง.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จ. (Oleaginous Ointment base (White Petrolatum)): Oleaginous Ointment base (White Petrolatum)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7" s="166" t="inlineStr"/>
      <c r="L87" s="166" t="inlineStr">
        <is>
          <t>Liquid &amp; Semisolids</t>
        </is>
      </c>
      <c r="M87" s="166" t="inlineStr">
        <is>
          <t>Creams &amp; Ointments</t>
        </is>
      </c>
      <c r="N87" s="165" t="inlineStr">
        <is>
          <t>Product</t>
        </is>
      </c>
      <c r="O87" s="166" t="inlineStr">
        <is>
          <t>ข้อ 5 (PLE_CC1_Key_Rx20_UBU.md)</t>
        </is>
      </c>
      <c r="P87" s="165" t="inlineStr">
        <is>
          <t>ข้อสอบจำลอง</t>
        </is>
      </c>
      <c r="Q87" s="165" t="inlineStr">
        <is>
          <t>Mock Rx20 UBU</t>
        </is>
      </c>
      <c r="R87" s="165" t="inlineStr"/>
    </row>
    <row r="88" ht="24" customHeight="1" s="49">
      <c r="A88" s="165" t="n">
        <v>86</v>
      </c>
      <c r="B88" s="166" t="inlineStr">
        <is>
          <t>เกี่ยวกับ tretinoic acid cream = x ข้อใดต่อไปนี้กล่าวถูกต้องตามหลักวิชาชีพเภสัชกรรม</t>
        </is>
      </c>
      <c r="C88" s="166" t="inlineStr"/>
      <c r="D88" s="166" t="inlineStr">
        <is>
          <t>Carbopol 940 hydrogel neutralized with Triethanolamine</t>
        </is>
      </c>
      <c r="E88" s="166" t="inlineStr">
        <is>
          <t>Oleaginous Ointment base (White Petrolatum)</t>
        </is>
      </c>
      <c r="F88" s="166" t="inlineStr">
        <is>
          <t>Absorption Ointment base (Lanolin USP)</t>
        </is>
      </c>
      <c r="G88" s="166" t="inlineStr">
        <is>
          <t>Fatty Suppository base (Hard Fat / Witepsol)</t>
        </is>
      </c>
      <c r="H88" s="166" t="inlineStr">
        <is>
          <t>Simple Syrup USP (85% w/v Sucrose)</t>
        </is>
      </c>
      <c r="I88" s="165" t="n">
        <v>1</v>
      </c>
      <c r="J88" s="166" t="inlineStr">
        <is>
          <t>✅ คำตอบที่ถูกต้อง: ข้อ ก. Carbopol 940 hydrogel neutralized with Triethanolamine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Carbopol 940 hydrogel neutralized with Triethanolamine 💡 คำอธิบายและเหตุผลทางเภสัชกรรม:
💡 คำอธิบายและเหตุผลทางเภสัชกรรม:
การเลือก Carbopol 940 hydrogel neutralized with Triethanolamine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(Oleaginous Ointment base (White Petrolatum)): Oleaginous Ointment base (White Petrolatum) ไม่ตรงกับข้อบ่งใช้หรือกลไกการออกฤทธิ์ที่ถูกต้องตาม Thai Pharmacopoeia / USP &lt;1&gt; GMP Guidelines
• ข้อ ค. (Absorption Ointment base (Lanolin USP)): Absorption Ointment base (Lanolin USP) ไม่ตรงกับข้อบ่งใช้หรือกลไกการออกฤทธิ์ที่ถูกต้องตาม Thai Pharmacopoeia / USP &lt;1&gt; GMP Guidelines
• ข้อ ง. (Fatty Suppository base (Hard Fat / Witepsol)): Fatty Suppository base (Hard Fat / Witepsol) ไม่ตรงกับข้อบ่งใช้หรือกลไกการออกฤทธิ์ที่ถูกต้องตาม Thai Pharmacopoeia / USP &lt;1&gt; GMP Guidelines
• ข้อ จ.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8" s="166" t="inlineStr"/>
      <c r="L88" s="166" t="inlineStr">
        <is>
          <t>Liquid &amp; Semisolids</t>
        </is>
      </c>
      <c r="M88" s="166" t="inlineStr">
        <is>
          <t>Creams &amp; Ointments</t>
        </is>
      </c>
      <c r="N88" s="165" t="inlineStr">
        <is>
          <t>Product</t>
        </is>
      </c>
      <c r="O88" s="166" t="inlineStr">
        <is>
          <t>ข้อ 4 (PLE_CC1_Key_Rx20_UBU.md)</t>
        </is>
      </c>
      <c r="P88" s="165" t="inlineStr">
        <is>
          <t>ข้อสอบจำลอง</t>
        </is>
      </c>
      <c r="Q88" s="165" t="inlineStr">
        <is>
          <t>Mock Rx20 UBU</t>
        </is>
      </c>
      <c r="R88" s="165" t="inlineStr"/>
    </row>
    <row r="89" ht="24" customHeight="1" s="49">
      <c r="A89" s="165" t="n">
        <v>87</v>
      </c>
      <c r="B89" s="166" t="inlineStr">
        <is>
          <t>Betamethasone dipropionate cream = C</t>
        </is>
      </c>
      <c r="C89" s="166" t="inlineStr"/>
      <c r="D89" s="166" t="inlineStr">
        <is>
          <t>Fatty Suppository base (Hard Fat / Witepsol)</t>
        </is>
      </c>
      <c r="E89" s="166" t="inlineStr">
        <is>
          <t>Simple Syrup USP (85% w/v Sucrose)</t>
        </is>
      </c>
      <c r="F89" s="166" t="inlineStr">
        <is>
          <t>Elixir with 10-20% Alcohol cosolvent</t>
        </is>
      </c>
      <c r="G89" s="166" t="inlineStr">
        <is>
          <t>Flocculated Oral Suspension with Xanthan Gum</t>
        </is>
      </c>
      <c r="H89" s="166" t="inlineStr">
        <is>
          <t>Deflocculated Suspension formulation</t>
        </is>
      </c>
      <c r="I89" s="165" t="n">
        <v>1</v>
      </c>
      <c r="J89" s="166" t="inlineStr">
        <is>
          <t>✅ คำตอบที่ถูกต้อง: ข้อ ก. Fatty Suppository base (Hard Fat / Witepsol)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Fatty Suppository base (Hard Fat / Witepsol) 💡 คำอธิบายและเหตุผลทางเภสัชกรรม:
💡 คำอธิบายและเหตุผลทางเภสัชกรรม:
การเลือก Fatty Suppository base (Hard Fat / Witepsol)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(Simple Syrup USP (85% w/v Sucrose)): Simple Syrup USP (85% w/v Sucrose) ไม่ตรงกับข้อบ่งใช้หรือกลไกการออกฤทธิ์ที่ถูกต้องตาม Thai Pharmacopoeia / USP &lt;1&gt; GMP Guidelines
• ข้อ ค. (Elixir with 10-20% Alcohol cosolvent): IR (Infrared) spectroscopy วิเคราะห์ functional groups จาก stretching/bending vibrations C=O ~1700 cm-1, O-H ~3200-3550 cm-1
• ข้อ ง. (Flocculated Oral Suspension with Xanthan Gum): Flocculated Oral Suspension with Xanthan Gum ไม่ตรงกับข้อบ่งใช้หรือกลไกการออกฤทธิ์ที่ถูกต้องตาม Thai Pharmacopoeia / USP &lt;1&gt; GMP Guidelines
• ข้อ จ. (Deflocculated Suspension formulation): Deflocculated Suspension formulation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9" s="166" t="inlineStr"/>
      <c r="L89" s="166" t="inlineStr">
        <is>
          <t>Liquid &amp; Semisolids</t>
        </is>
      </c>
      <c r="M89" s="166" t="inlineStr">
        <is>
          <t>Creams &amp; Ointments</t>
        </is>
      </c>
      <c r="N89" s="165" t="inlineStr">
        <is>
          <t>Product</t>
        </is>
      </c>
      <c r="O89" s="166" t="inlineStr">
        <is>
          <t>ข้อ 5 (PLE_CC1_Key_Rx20_UBU.md)</t>
        </is>
      </c>
      <c r="P89" s="165" t="inlineStr">
        <is>
          <t>ข้อสอบจำลอง</t>
        </is>
      </c>
      <c r="Q89" s="165" t="inlineStr">
        <is>
          <t>Mock Rx20 UBU</t>
        </is>
      </c>
      <c r="R89" s="165" t="inlineStr"/>
    </row>
    <row r="90" ht="24" customHeight="1" s="49">
      <c r="A90" s="165" t="n">
        <v>88</v>
      </c>
      <c r="B90" s="166" t="inlineStr">
        <is>
          <t>ไม่ได้ เพราะ Beta-sitosterol ไม่มีหมู่ hydroxyl ที่ตำแหน่ง 11 53 เอน:๋ \ 99 ให้ตำรับยา Triamcinolone มา มี Emulsifiers 10 %w/w ในตำรับ หาสูตรตำรับมาด้วย ปริมาณน้ำเยอะมากปริมาณของ Tween 80 และ Span ในตำรับว่าต้องใช้ปริมาณกี่ %w/w โดยกำหนดค่า require HLB ของตำรับเท่ากับ 10 และค่า HLB ของ Tween 80 เท่ากับ 15 และค่า HLB ของ Span 80 เท่ากับ 3</t>
        </is>
      </c>
      <c r="C90" s="166" t="inlineStr"/>
      <c r="D90" s="166" t="inlineStr">
        <is>
          <t>Flocculated Oral Suspension with Xanthan Gum</t>
        </is>
      </c>
      <c r="E90" s="166" t="inlineStr">
        <is>
          <t>Deflocculated Suspension formulation</t>
        </is>
      </c>
      <c r="F90" s="166" t="inlineStr">
        <is>
          <t>O/W Emulsion stabilized by Polysorbate 80 / Span 80</t>
        </is>
      </c>
      <c r="G90" s="166" t="inlineStr">
        <is>
          <t>W/O Emulsion with Sorbitan monooleate</t>
        </is>
      </c>
      <c r="H90" s="166" t="inlineStr">
        <is>
          <t>Carbopol 940 hydrogel neutralized with Triethanolamine</t>
        </is>
      </c>
      <c r="I90" s="165" t="n">
        <v>2</v>
      </c>
      <c r="J90" s="166" t="inlineStr">
        <is>
          <t>✅ คำตอบที่ถูกต้อง: ข้อ ข. Deflocculated Suspension formulation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Deflocculated Suspension formulation 💡 คำอธิบายและเหตุผลทางเภสัชกรรม:
💡 คำอธิบายและเหตุผลทางเภสัชกรรม:
การเลือก Deflocculated Suspension formulation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ก. (Flocculated Oral Suspension with Xanthan Gum): Flocculated Oral Suspension with Xanthan Gum ไม่ตรงกับข้อบ่งใช้หรือกลไกการออกฤทธิ์ที่ถูกต้องตาม Thai Pharmacopoeia / USP &lt;1&gt; GMP Guidelines
• ข้อ ค. (O/W Emulsion stabilized by Polysorbate 80 / Span 80): เป็น Non-ionic surfactant (Tween 80) มีค่า HLB สูง (~15) ทำหน้าที่เป็น O/W emulsifying agent, solubilizer และ wetting agent
• ข้อ ง. (W/O Emulsion with Sorbitan monooleate): W/O Emulsion with Sorbitan monooleate ไม่ตรงกับข้อบ่งใช้หรือกลไกการออกฤทธิ์ที่ถูกต้องตาม Thai Pharmacopoeia / USP &lt;1&gt; GMP Guidelines
• ข้อ จ. (Carbopol 940 hydrogel neutralized with Triethanolamine): Carbopol 940 hydrogel neutralized with Triethanolamine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0" s="166" t="inlineStr"/>
      <c r="L90" s="166" t="inlineStr">
        <is>
          <t>Liquid &amp; Semisolids</t>
        </is>
      </c>
      <c r="M90" s="166" t="inlineStr">
        <is>
          <t>Emulsions</t>
        </is>
      </c>
      <c r="N90" s="165" t="inlineStr">
        <is>
          <t>Product</t>
        </is>
      </c>
      <c r="O90" s="166" t="inlineStr">
        <is>
          <t>ข้อ 5 (PLE_CC1_Key_Rx20_UBU.md)</t>
        </is>
      </c>
      <c r="P90" s="165" t="inlineStr">
        <is>
          <t>ข้อสอบจำลอง</t>
        </is>
      </c>
      <c r="Q90" s="165" t="inlineStr">
        <is>
          <t>Mock Rx20 UBU</t>
        </is>
      </c>
      <c r="R90" s="165" t="inlineStr"/>
    </row>
    <row r="91" ht="24" customHeight="1" s="49">
      <c r="A91" s="165" t="n">
        <v>89</v>
      </c>
      <c r="B91" s="166" t="inlineStr">
        <is>
          <t>Tween 80 เท่ากับ 56 % และ Span 80 เท่ากับ 44 %</t>
        </is>
      </c>
      <c r="C91" s="166" t="inlineStr"/>
      <c r="D91" s="166" t="inlineStr">
        <is>
          <t>W/O Emulsion with Sorbitan monooleate</t>
        </is>
      </c>
      <c r="E91" s="166" t="inlineStr">
        <is>
          <t>Carbopol 940 hydrogel neutralized with Triethanolamine</t>
        </is>
      </c>
      <c r="F91" s="166" t="inlineStr">
        <is>
          <t>Oleaginous Ointment base (White Petrolatum)</t>
        </is>
      </c>
      <c r="G91" s="166" t="inlineStr">
        <is>
          <t>Absorption Ointment base (Lanolin USP)</t>
        </is>
      </c>
      <c r="H91" s="166" t="inlineStr">
        <is>
          <t>Fatty Suppository base (Hard Fat / Witepsol)</t>
        </is>
      </c>
      <c r="I91" s="165" t="n">
        <v>1</v>
      </c>
      <c r="J91" s="166" t="inlineStr">
        <is>
          <t>✅ คำตอบที่ถูกต้อง: ข้อ ก. W/O Emulsion with Sorbitan monooleate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W/O Emulsion with Sorbitan monooleate 💡 คำอธิบายและเหตุผลทางเภสัชกรรม:
💡 คำอธิบายและเหตุผลทางเภสัชกรรม:
การเลือก W/O Emulsion with Sorbitan monooleate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ข.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ค. (Oleaginous Ointment base (White Petrolatum)): Oleaginous Ointment base (White Petrolatum) ไม่ตรงกับข้อบ่งใช้หรือกลไกการออกฤทธิ์ที่ถูกต้องตาม Thai Pharmacopoeia / USP &lt;1&gt; GMP Guidelines
• ข้อ ง. (Absorption Ointment base (Lanolin USP)): Absorption Ointment base (Lanolin USP) ไม่ตรงกับข้อบ่งใช้หรือกลไกการออกฤทธิ์ที่ถูกต้องตาม Thai Pharmacopoeia / USP &lt;1&gt; GMP Guidelines
• ข้อ จ. (Fatty Suppository base (Hard Fat / Witepsol)): Fatty Suppository base (Hard Fat / Witepsol)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1" s="166" t="inlineStr"/>
      <c r="L91" s="166" t="inlineStr">
        <is>
          <t>Liquid &amp; Semisolids</t>
        </is>
      </c>
      <c r="M91" s="166" t="inlineStr">
        <is>
          <t>Emulsions</t>
        </is>
      </c>
      <c r="N91" s="165" t="inlineStr">
        <is>
          <t>Product</t>
        </is>
      </c>
      <c r="O91" s="166" t="inlineStr">
        <is>
          <t>ข้อ 1 (PLE_CC1_Key_Rx20_UBU.md)</t>
        </is>
      </c>
      <c r="P91" s="165" t="inlineStr">
        <is>
          <t>ข้อสอบจำลอง</t>
        </is>
      </c>
      <c r="Q91" s="165" t="inlineStr">
        <is>
          <t>Mock Rx20 UBU</t>
        </is>
      </c>
      <c r="R91" s="165" t="inlineStr"/>
    </row>
    <row r="92" ht="24" customHeight="1" s="49">
      <c r="A92" s="165" t="n">
        <v>90</v>
      </c>
      <c r="B92" s="166" t="inlineStr">
        <is>
          <t>Tween 80 เท่ากับ 7 % และ Span 80 เท่ากับ 5 %</t>
        </is>
      </c>
      <c r="C92" s="166" t="inlineStr"/>
      <c r="D92" s="166" t="inlineStr">
        <is>
          <t>Absorption Ointment base (Lanolin USP)</t>
        </is>
      </c>
      <c r="E92" s="166" t="inlineStr">
        <is>
          <t>Fatty Suppository base (Hard Fat / Witepsol)</t>
        </is>
      </c>
      <c r="F92" s="166" t="inlineStr">
        <is>
          <t>Simple Syrup USP (85% w/v Sucrose)</t>
        </is>
      </c>
      <c r="G92" s="166" t="inlineStr">
        <is>
          <t>Elixir with 10-20% Alcohol cosolvent</t>
        </is>
      </c>
      <c r="H92" s="166" t="inlineStr">
        <is>
          <t>Flocculated Oral Suspension with Xanthan Gum</t>
        </is>
      </c>
      <c r="I92" s="165" t="n">
        <v>1</v>
      </c>
      <c r="J92" s="166" t="inlineStr">
        <is>
          <t>✅ คำตอบที่ถูกต้อง: ข้อ ก. Absorption Ointment base (Lanolin USP)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Absorption Ointment base (Lanolin USP) 💡 คำอธิบายและเหตุผลทางเภสัชกรรม:
💡 คำอธิบายและเหตุผลทางเภสัชกรรม:
การเลือก Absorption Ointment base (Lanolin USP)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ข. (Fatty Suppository base (Hard Fat / Witepsol)): Fatty Suppository base (Hard Fat / Witepsol) ไม่ตรงกับข้อบ่งใช้หรือกลไกการออกฤทธิ์ที่ถูกต้องตาม Thai Pharmacopoeia / USP &lt;1&gt; GMP Guidelines
• ข้อ ค. (Simple Syrup USP (85% w/v Sucrose)): Simple Syrup USP (85% w/v Sucrose) ไม่ตรงกับข้อบ่งใช้หรือกลไกการออกฤทธิ์ที่ถูกต้องตาม Thai Pharmacopoeia / USP &lt;1&gt; GMP Guidelines
• ข้อ ง. (Elixir with 10-20% Alcohol cosolvent): IR (Infrared) spectroscopy วิเคราะห์ functional groups จาก stretching/bending vibrations C=O ~1700 cm-1, O-H ~3200-3550 cm-1
• ข้อ จ. (Flocculated Oral Suspension with Xanthan Gum): Flocculated Oral Suspension with Xanthan Gum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2" s="166" t="inlineStr"/>
      <c r="L92" s="166" t="inlineStr">
        <is>
          <t>Liquid &amp; Semisolids</t>
        </is>
      </c>
      <c r="M92" s="166" t="inlineStr">
        <is>
          <t>Emulsions</t>
        </is>
      </c>
      <c r="N92" s="165" t="inlineStr">
        <is>
          <t>Product</t>
        </is>
      </c>
      <c r="O92" s="166" t="inlineStr">
        <is>
          <t>ข้อ 2 (PLE_CC1_Key_Rx20_UBU.md)</t>
        </is>
      </c>
      <c r="P92" s="165" t="inlineStr">
        <is>
          <t>ข้อสอบจำลอง</t>
        </is>
      </c>
      <c r="Q92" s="165" t="inlineStr">
        <is>
          <t>Mock Rx20 UBU</t>
        </is>
      </c>
      <c r="R92" s="165" t="inlineStr"/>
    </row>
    <row r="93" ht="24" customHeight="1" s="49">
      <c r="A93" s="165" t="n">
        <v>91</v>
      </c>
      <c r="B93" s="166" t="inlineStr">
        <is>
          <t>Tween 80 เท่ากับ 5.6 % และ Span 80 เท่ากับ 4.4 %</t>
        </is>
      </c>
      <c r="C93" s="166" t="inlineStr"/>
      <c r="D93" s="166" t="inlineStr">
        <is>
          <t>Elixir with 10-20% Alcohol cosolvent</t>
        </is>
      </c>
      <c r="E93" s="166" t="inlineStr">
        <is>
          <t>Flocculated Oral Suspension with Xanthan Gum</t>
        </is>
      </c>
      <c r="F93" s="166" t="inlineStr">
        <is>
          <t>Deflocculated Suspension formulation</t>
        </is>
      </c>
      <c r="G93" s="166" t="inlineStr">
        <is>
          <t>O/W Emulsion stabilized by Polysorbate 80 / Span 80</t>
        </is>
      </c>
      <c r="H93" s="166" t="inlineStr">
        <is>
          <t>W/O Emulsion with Sorbitan monooleate</t>
        </is>
      </c>
      <c r="I93" s="165" t="n">
        <v>1</v>
      </c>
      <c r="J93" s="166" t="inlineStr">
        <is>
          <t>✅ คำตอบที่ถูกต้อง: ข้อ ก. Elixir with 10-20% Alcohol cosolvent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Elixir with 10-20% Alcohol cosolvent 💡 คำอธิบายและเหตุผลทางเภสัชกรรม:
💡 คำอธิบายและเหตุผลทางเภสัชกรรม:
การเลือก Elixir with 10-20% Alcohol cosolvent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ข. (Flocculated Oral Suspension with Xanthan Gum): Flocculated Oral Suspension with Xanthan Gum ไม่ตรงกับข้อบ่งใช้หรือกลไกการออกฤทธิ์ที่ถูกต้องตาม Thai Pharmacopoeia / USP &lt;1&gt; GMP Guidelines
• ข้อ ค. (Deflocculated Suspension formulation): Deflocculated Suspension formulation ไม่ตรงกับข้อบ่งใช้หรือกลไกการออกฤทธิ์ที่ถูกต้องตาม Thai Pharmacopoeia / USP &lt;1&gt; GMP Guidelines
• ข้อ ง. (O/W Emulsion stabilized by Polysorbate 80 / Span 80): เป็น Non-ionic surfactant (Tween 80) มีค่า HLB สูง (~15) ทำหน้าที่เป็น O/W emulsifying agent, solubilizer และ wetting agent
• ข้อ จ. (W/O Emulsion with Sorbitan monooleate): W/O Emulsion with Sorbitan monooleate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3" s="166" t="inlineStr"/>
      <c r="L93" s="166" t="inlineStr">
        <is>
          <t>Liquid &amp; Semisolids</t>
        </is>
      </c>
      <c r="M93" s="166" t="inlineStr">
        <is>
          <t>Emulsions</t>
        </is>
      </c>
      <c r="N93" s="165" t="inlineStr">
        <is>
          <t>Product</t>
        </is>
      </c>
      <c r="O93" s="166" t="inlineStr">
        <is>
          <t>ข้อ 3 (PLE_CC1_Key_Rx20_UBU.md)</t>
        </is>
      </c>
      <c r="P93" s="165" t="inlineStr">
        <is>
          <t>ข้อสอบจำลอง</t>
        </is>
      </c>
      <c r="Q93" s="165" t="inlineStr">
        <is>
          <t>Mock Rx20 UBU</t>
        </is>
      </c>
      <c r="R93" s="165" t="inlineStr"/>
    </row>
    <row r="94" ht="24" customHeight="1" s="49">
      <c r="A94" s="165" t="n">
        <v>92</v>
      </c>
      <c r="B94" s="166" t="inlineStr">
        <is>
          <t>Tween 80 เท่ากับ 5.8 % และ Span 80 เท่ากับ 4.2 %</t>
        </is>
      </c>
      <c r="C94" s="166" t="inlineStr"/>
      <c r="D94" s="166" t="inlineStr">
        <is>
          <t>O/W Emulsion stabilized by Polysorbate 80 / Span 80</t>
        </is>
      </c>
      <c r="E94" s="166" t="inlineStr">
        <is>
          <t>W/O Emulsion with Sorbitan monooleate</t>
        </is>
      </c>
      <c r="F94" s="166" t="inlineStr">
        <is>
          <t>Carbopol 940 hydrogel neutralized with Triethanolamine</t>
        </is>
      </c>
      <c r="G94" s="166" t="inlineStr">
        <is>
          <t>Oleaginous Ointment base (White Petrolatum)</t>
        </is>
      </c>
      <c r="H94" s="166" t="inlineStr">
        <is>
          <t>Absorption Ointment base (Lanolin USP)</t>
        </is>
      </c>
      <c r="I94" s="165" t="n">
        <v>1</v>
      </c>
      <c r="J94" s="166" t="inlineStr">
        <is>
          <t>✅ คำตอบที่ถูกต้อง: ข้อ ก. O/W Emulsion stabilized by Polysorbate 80 / Span 80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O/W Emulsion stabilized by Polysorbate 80 / Span 80 💡 คำอธิบายและเหตุผลทางเภสัชกรรม:
💡 คำอธิบายและเหตุผลทางเภสัชกรรม:
การเลือก O/W Emulsion stabilized by Polysorbate 80 / Span 80 เป็นคำตอบที่ถูกต้องตามแนวทางการรักษามาตรฐาน เนื่องจาก เป็น Non-ionic surfactant (Tween 80) มีค่า HLB สูง (~15) ทำหน้าที่เป็น O/W emulsifying agent, solubilizer และ wetting agent
USP/NF, British Pharmacopoeia (BP) และ Remington: The Science and Practice of Pharmacy (หัวข้อ Emulsions)
🔍 ข้ออื่นผิดเพราะอะไร:
• ข้อ ข. (W/O Emulsion with Sorbitan monooleate): W/O Emulsion with Sorbitan monooleate ไม่ตรงกับข้อบ่งใช้หรือกลไกการออกฤทธิ์ที่ถูกต้องตาม Thai Pharmacopoeia / USP &lt;1&gt; GMP Guidelines
• ข้อ ค.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ง. (Oleaginous Ointment base (White Petrolatum)): Oleaginous Ointment base (White Petrolatum) ไม่ตรงกับข้อบ่งใช้หรือกลไกการออกฤทธิ์ที่ถูกต้องตาม Thai Pharmacopoeia / USP &lt;1&gt; GMP Guidelines
• ข้อ จ. (Absorption Ointment base (Lanolin USP)): Absorption Ointment base (Lanolin USP)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4" s="166" t="inlineStr"/>
      <c r="L94" s="166" t="inlineStr">
        <is>
          <t>Liquid &amp; Semisolids</t>
        </is>
      </c>
      <c r="M94" s="166" t="inlineStr">
        <is>
          <t>Emulsions</t>
        </is>
      </c>
      <c r="N94" s="165" t="inlineStr">
        <is>
          <t>Product</t>
        </is>
      </c>
      <c r="O94" s="166" t="inlineStr">
        <is>
          <t>ข้อ 4 (PLE_CC1_Key_Rx20_UBU.md)</t>
        </is>
      </c>
      <c r="P94" s="165" t="inlineStr">
        <is>
          <t>ข้อสอบจำลอง</t>
        </is>
      </c>
      <c r="Q94" s="165" t="inlineStr">
        <is>
          <t>Mock Rx20 UBU</t>
        </is>
      </c>
      <c r="R94" s="165" t="inlineStr"/>
    </row>
    <row r="95" ht="24" customHeight="1" s="49">
      <c r="A95" s="165" t="n">
        <v>93</v>
      </c>
      <c r="B95" s="166" t="inlineStr">
        <is>
          <t>Tween 80 เท่ากับ 4.2 % และ Span 80 เท่ากับ 5.8 % &amp; Tweer 1 / -1 / Span 3 - - ิ → เหง้าSpr alliqout technique Tween80 = 7/12 x 10 = 5.83 % Span = 5/12 x 10 = 4.17 %</t>
        </is>
      </c>
      <c r="C95" s="166" t="inlineStr"/>
      <c r="D95" s="166" t="inlineStr">
        <is>
          <t>Oleaginous Ointment base (White Petrolatum)</t>
        </is>
      </c>
      <c r="E95" s="166" t="inlineStr">
        <is>
          <t>Absorption Ointment base (Lanolin USP)</t>
        </is>
      </c>
      <c r="F95" s="166" t="inlineStr">
        <is>
          <t>Fatty Suppository base (Hard Fat / Witepsol)</t>
        </is>
      </c>
      <c r="G95" s="166" t="inlineStr">
        <is>
          <t>Simple Syrup USP (85% w/v Sucrose)</t>
        </is>
      </c>
      <c r="H95" s="166" t="inlineStr">
        <is>
          <t>Elixir with 10-20% Alcohol cosolvent</t>
        </is>
      </c>
      <c r="I95" s="165" t="n">
        <v>5</v>
      </c>
      <c r="J95" s="166" t="inlineStr">
        <is>
          <t>✅ คำตอบที่ถูกต้อง: ข้อ จ. Elixir with 10-20% Alcohol cosolvent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Elixir with 10-20% Alcohol cosolvent 💡 คำอธิบายและเหตุผลทางเภสัชกรรม:
💡 คำอธิบายและเหตุผลทางเภสัชกรรม:
การเลือก Elixir with 10-20% Alcohol cosolvent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ก. (Oleaginous Ointment base (White Petrolatum)): Oleaginous Ointment base (White Petrolatum) ไม่ตรงกับข้อบ่งใช้หรือกลไกการออกฤทธิ์ที่ถูกต้องตาม Thai Pharmacopoeia / USP &lt;1&gt; GMP Guidelines
• ข้อ ข. (Absorption Ointment base (Lanolin USP)): Absorption Ointment base (Lanolin USP) ไม่ตรงกับข้อบ่งใช้หรือกลไกการออกฤทธิ์ที่ถูกต้องตาม Thai Pharmacopoeia / USP &lt;1&gt; GMP Guidelines
• ข้อ ค. (Fatty Suppository base (Hard Fat / Witepsol)): Fatty Suppository base (Hard Fat / Witepsol) ไม่ตรงกับข้อบ่งใช้หรือกลไกการออกฤทธิ์ที่ถูกต้องตาม Thai Pharmacopoeia / USP &lt;1&gt; GMP Guidelines
• ข้อ ง.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5" s="166" t="inlineStr"/>
      <c r="L95" s="166" t="inlineStr">
        <is>
          <t>Liquid &amp; Semisolids</t>
        </is>
      </c>
      <c r="M95" s="166" t="inlineStr">
        <is>
          <t>Emulsions</t>
        </is>
      </c>
      <c r="N95" s="165" t="inlineStr">
        <is>
          <t>Product</t>
        </is>
      </c>
      <c r="O95" s="166" t="inlineStr">
        <is>
          <t>ข้อ 5 (PLE_CC1_Key_Rx20_UBU.md)</t>
        </is>
      </c>
      <c r="P95" s="165" t="inlineStr">
        <is>
          <t>ข้อสอบจำลอง</t>
        </is>
      </c>
      <c r="Q95" s="165" t="inlineStr">
        <is>
          <t>Mock Rx20 UBU</t>
        </is>
      </c>
      <c r="R95" s="165" t="inlineStr"/>
    </row>
    <row r="96" ht="24" customHeight="1" s="49">
      <c r="A96" s="165" t="n">
        <v>94</v>
      </c>
      <c r="B96" s="166" t="inlineStr">
        <is>
          <t>O/W เนื่องจากตำรับดังกล่าวมีส่วนของวัฏภาคน้ำสูงกว่าวัฏภาคน้ำมัน และมีค่า HLB ของ Emulsifier ที่สูง</t>
        </is>
      </c>
      <c r="C96" s="166" t="inlineStr"/>
      <c r="D96" s="166" t="inlineStr">
        <is>
          <t>Simple Syrup USP (85% w/v Sucrose)</t>
        </is>
      </c>
      <c r="E96" s="166" t="inlineStr">
        <is>
          <t>Elixir with 10-20% Alcohol cosolvent</t>
        </is>
      </c>
      <c r="F96" s="166" t="inlineStr">
        <is>
          <t>Flocculated Oral Suspension with Xanthan Gum</t>
        </is>
      </c>
      <c r="G96" s="166" t="inlineStr">
        <is>
          <t>Deflocculated Suspension formulation</t>
        </is>
      </c>
      <c r="H96" s="166" t="inlineStr">
        <is>
          <t>O/W Emulsion stabilized by Polysorbate 80 / Span 80</t>
        </is>
      </c>
      <c r="I96" s="165" t="n">
        <v>1</v>
      </c>
      <c r="J96" s="166" t="inlineStr">
        <is>
          <t>✅ คำตอบที่ถูกต้อง: ข้อ ก. Simple Syrup USP (85% w/v Sucrose)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Simple Syrup USP (85% w/v Sucrose) 💡 คำอธิบายและเหตุผลทางเภสัชกรรม:
💡 คำอธิบายและเหตุผลทางเภสัชกรรม:
การเลือก Simple Syrup USP (85% w/v Sucrose)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ข. (Elixir with 10-20% Alcohol cosolvent): IR (Infrared) spectroscopy วิเคราะห์ functional groups จาก stretching/bending vibrations C=O ~1700 cm-1, O-H ~3200-3550 cm-1
• ข้อ ค. (Flocculated Oral Suspension with Xanthan Gum): Flocculated Oral Suspension with Xanthan Gum ไม่ตรงกับข้อบ่งใช้หรือกลไกการออกฤทธิ์ที่ถูกต้องตาม Thai Pharmacopoeia / USP &lt;1&gt; GMP Guidelines
• ข้อ ง. (Deflocculated Suspension formulation): Deflocculated Suspension formulation ไม่ตรงกับข้อบ่งใช้หรือกลไกการออกฤทธิ์ที่ถูกต้องตาม Thai Pharmacopoeia / USP &lt;1&gt; GMP Guidelines
• ข้อ จ. (O/W Emulsion stabilized by Polysorbate 80 / Span 80): เป็น Non-ionic surfactant (Tween 80) มีค่า HLB สูง (~15) ทำหน้าที่เป็น O/W emulsifying agent, solubilizer และ wetting agent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6" s="166" t="inlineStr"/>
      <c r="L96" s="166" t="inlineStr">
        <is>
          <t>Liquid &amp; Semisolids</t>
        </is>
      </c>
      <c r="M96" s="166" t="inlineStr">
        <is>
          <t>Emulsions</t>
        </is>
      </c>
      <c r="N96" s="165" t="inlineStr">
        <is>
          <t>Product</t>
        </is>
      </c>
      <c r="O96" s="166" t="inlineStr">
        <is>
          <t>ข้อ 1 (PLE_CC1_Key_Rx20_UBU.md)</t>
        </is>
      </c>
      <c r="P96" s="165" t="inlineStr">
        <is>
          <t>ข้อสอบจำลอง</t>
        </is>
      </c>
      <c r="Q96" s="165" t="inlineStr">
        <is>
          <t>Mock Rx20 UBU</t>
        </is>
      </c>
      <c r="R96" s="165" t="inlineStr"/>
    </row>
    <row r="97" ht="24" customHeight="1" s="49">
      <c r="A97" s="165" t="n">
        <v>95</v>
      </c>
      <c r="B97" s="166" t="inlineStr">
        <is>
          <t>W/O เนื่องจากตำรับดังกล่าวมีส่วนของวัฏภาคน้ำมันสูงกว่าวัฏภาคน้ำ และมีค่า HLB ของ Emulsifier ที่สูง</t>
        </is>
      </c>
      <c r="C97" s="166" t="inlineStr"/>
      <c r="D97" s="166" t="inlineStr">
        <is>
          <t>Deflocculated Suspension formulation</t>
        </is>
      </c>
      <c r="E97" s="166" t="inlineStr">
        <is>
          <t>O/W Emulsion stabilized by Polysorbate 80 / Span 80</t>
        </is>
      </c>
      <c r="F97" s="166" t="inlineStr">
        <is>
          <t>W/O Emulsion with Sorbitan monooleate</t>
        </is>
      </c>
      <c r="G97" s="166" t="inlineStr">
        <is>
          <t>Carbopol 940 hydrogel neutralized with Triethanolamine</t>
        </is>
      </c>
      <c r="H97" s="166" t="inlineStr">
        <is>
          <t>Oleaginous Ointment base (White Petrolatum)</t>
        </is>
      </c>
      <c r="I97" s="165" t="n">
        <v>1</v>
      </c>
      <c r="J97" s="166" t="inlineStr">
        <is>
          <t>✅ คำตอบที่ถูกต้อง: ข้อ ก. Deflocculated Suspension formulation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Deflocculated Suspension formulation 💡 คำอธิบายและเหตุผลทางเภสัชกรรม:
💡 คำอธิบายและเหตุผลทางเภสัชกรรม:
การเลือก Deflocculated Suspension formulation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ข. (O/W Emulsion stabilized by Polysorbate 80 / Span 80): เป็น Non-ionic surfactant (Tween 80) มีค่า HLB สูง (~15) ทำหน้าที่เป็น O/W emulsifying agent, solubilizer และ wetting agent
• ข้อ ค. (W/O Emulsion with Sorbitan monooleate): W/O Emulsion with Sorbitan monooleate ไม่ตรงกับข้อบ่งใช้หรือกลไกการออกฤทธิ์ที่ถูกต้องตาม Thai Pharmacopoeia / USP &lt;1&gt; GMP Guidelines
• ข้อ ง.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จ. (Oleaginous Ointment base (White Petrolatum)): Oleaginous Ointment base (White Petrolatum)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7" s="166" t="inlineStr"/>
      <c r="L97" s="166" t="inlineStr">
        <is>
          <t>Liquid &amp; Semisolids</t>
        </is>
      </c>
      <c r="M97" s="166" t="inlineStr">
        <is>
          <t>Emulsions</t>
        </is>
      </c>
      <c r="N97" s="165" t="inlineStr">
        <is>
          <t>Product</t>
        </is>
      </c>
      <c r="O97" s="166" t="inlineStr">
        <is>
          <t>ข้อ 3 (PLE_CC1_Key_Rx20_UBU.md)</t>
        </is>
      </c>
      <c r="P97" s="165" t="inlineStr">
        <is>
          <t>ข้อสอบจำลอง</t>
        </is>
      </c>
      <c r="Q97" s="165" t="inlineStr">
        <is>
          <t>Mock Rx20 UBU</t>
        </is>
      </c>
      <c r="R97" s="165" t="inlineStr"/>
    </row>
    <row r="98" ht="24" customHeight="1" s="49">
      <c r="A98" s="165" t="n">
        <v>96</v>
      </c>
      <c r="B98" s="166" t="inlineStr">
        <is>
          <t>เนื่องจากตำรับดังกล่าวมีการใช้ Tween และ Span ซึ่งเป็น Emulsifier ชนิด Non-ionic surfactant Emulsifier ที่สูง</t>
        </is>
      </c>
      <c r="C98" s="166" t="inlineStr"/>
      <c r="D98" s="166" t="inlineStr">
        <is>
          <t>Carbopol 940 hydrogel neutralized with Triethanolamine</t>
        </is>
      </c>
      <c r="E98" s="166" t="inlineStr">
        <is>
          <t>Oleaginous Ointment base (White Petrolatum)</t>
        </is>
      </c>
      <c r="F98" s="166" t="inlineStr">
        <is>
          <t>Absorption Ointment base (Lanolin USP)</t>
        </is>
      </c>
      <c r="G98" s="166" t="inlineStr">
        <is>
          <t>Fatty Suppository base (Hard Fat / Witepsol)</t>
        </is>
      </c>
      <c r="H98" s="166" t="inlineStr">
        <is>
          <t>Simple Syrup USP (85% w/v Sucrose)</t>
        </is>
      </c>
      <c r="I98" s="165" t="n">
        <v>4</v>
      </c>
      <c r="J98" s="166" t="inlineStr">
        <is>
          <t>✅ คำตอบที่ถูกต้อง: ข้อ ง. Fatty Suppository base (Hard Fat / Witepsol)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Fatty Suppository base (Hard Fat / Witepsol) 💡 คำอธิบายและเหตุผลทางเภสัชกรรม:
💡 คำอธิบายและเหตุผลทางเภสัชกรรม:
การเลือก Fatty Suppository base (Hard Fat / Witepsol)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ก.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ข. (Oleaginous Ointment base (White Petrolatum)): Oleaginous Ointment base (White Petrolatum) ไม่ตรงกับข้อบ่งใช้หรือกลไกการออกฤทธิ์ที่ถูกต้องตาม Thai Pharmacopoeia / USP &lt;1&gt; GMP Guidelines
• ข้อ ค. (Absorption Ointment base (Lanolin USP)): Absorption Ointment base (Lanolin USP) ไม่ตรงกับข้อบ่งใช้หรือกลไกการออกฤทธิ์ที่ถูกต้องตาม Thai Pharmacopoeia / USP &lt;1&gt; GMP Guidelines
• ข้อ จ.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8" s="166" t="inlineStr"/>
      <c r="L98" s="166" t="inlineStr">
        <is>
          <t>Liquid &amp; Semisolids</t>
        </is>
      </c>
      <c r="M98" s="166" t="inlineStr">
        <is>
          <t>Emulsions</t>
        </is>
      </c>
      <c r="N98" s="165" t="inlineStr">
        <is>
          <t>Product</t>
        </is>
      </c>
      <c r="O98" s="166" t="inlineStr">
        <is>
          <t>ข้อ 5 (PLE_CC1_Key_Rx20_UBU.md)</t>
        </is>
      </c>
      <c r="P98" s="165" t="inlineStr">
        <is>
          <t>ข้อสอบจำลอง</t>
        </is>
      </c>
      <c r="Q98" s="165" t="inlineStr">
        <is>
          <t>Mock Rx20 UBU</t>
        </is>
      </c>
      <c r="R98" s="165" t="inlineStr"/>
    </row>
    <row r="99" ht="24" customHeight="1" s="49">
      <c r="A99" s="165" t="n">
        <v>97</v>
      </c>
      <c r="B99" s="166" t="inlineStr">
        <is>
          <t>ยาครีมอิมัลชันที่แยกชั้นออกจากกัน</t>
        </is>
      </c>
      <c r="C99" s="166" t="inlineStr"/>
      <c r="D99" s="166" t="inlineStr">
        <is>
          <t>Fatty Suppository base (Hard Fat / Witepsol)</t>
        </is>
      </c>
      <c r="E99" s="166" t="inlineStr">
        <is>
          <t>Simple Syrup USP (85% w/v Sucrose)</t>
        </is>
      </c>
      <c r="F99" s="166" t="inlineStr">
        <is>
          <t>Elixir with 10-20% Alcohol cosolvent</t>
        </is>
      </c>
      <c r="G99" s="166" t="inlineStr">
        <is>
          <t>Flocculated Oral Suspension with Xanthan Gum</t>
        </is>
      </c>
      <c r="H99" s="166" t="inlineStr">
        <is>
          <t>Deflocculated Suspension formulation</t>
        </is>
      </c>
      <c r="I99" s="165" t="n">
        <v>1</v>
      </c>
      <c r="J99" s="166" t="inlineStr">
        <is>
          <t>✅ คำตอบที่ถูกต้อง: ข้อ ก. Fatty Suppository base (Hard Fat / Witepsol)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Fatty Suppository base (Hard Fat / Witepsol) 💡 คำอธิบายและเหตุผลทางเภสัชกรรม:
💡 คำอธิบายและเหตุผลทางเภสัชกรรม:
การเลือก Fatty Suppository base (Hard Fat / Witepsol)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(Simple Syrup USP (85% w/v Sucrose)): Simple Syrup USP (85% w/v Sucrose) ไม่ตรงกับข้อบ่งใช้หรือกลไกการออกฤทธิ์ที่ถูกต้องตาม Thai Pharmacopoeia / USP &lt;1&gt; GMP Guidelines
• ข้อ ค. (Elixir with 10-20% Alcohol cosolvent): IR (Infrared) spectroscopy วิเคราะห์ functional groups จาก stretching/bending vibrations C=O ~1700 cm-1, O-H ~3200-3550 cm-1
• ข้อ ง. (Flocculated Oral Suspension with Xanthan Gum): Flocculated Oral Suspension with Xanthan Gum ไม่ตรงกับข้อบ่งใช้หรือกลไกการออกฤทธิ์ที่ถูกต้องตาม Thai Pharmacopoeia / USP &lt;1&gt; GMP Guidelines
• ข้อ จ. (Deflocculated Suspension formulation): Deflocculated Suspension formulation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9" s="166" t="inlineStr"/>
      <c r="L99" s="166" t="inlineStr">
        <is>
          <t>Liquid &amp; Semisolids</t>
        </is>
      </c>
      <c r="M99" s="166" t="inlineStr">
        <is>
          <t>Creams &amp; Ointments</t>
        </is>
      </c>
      <c r="N99" s="165" t="inlineStr">
        <is>
          <t>Product</t>
        </is>
      </c>
      <c r="O99" s="166" t="inlineStr">
        <is>
          <t>ข้อ 1 (PLE_CC1_Key_Rx20_UBU.md)</t>
        </is>
      </c>
      <c r="P99" s="165" t="inlineStr">
        <is>
          <t>ข้อสอบจำลอง</t>
        </is>
      </c>
      <c r="Q99" s="165" t="inlineStr">
        <is>
          <t>Mock Rx20 UBU</t>
        </is>
      </c>
      <c r="R99" s="165" t="inlineStr"/>
    </row>
    <row r="100" ht="24" customHeight="1" s="49">
      <c r="A100" s="165" t="n">
        <v>98</v>
      </c>
      <c r="B100" s="166" t="inlineStr">
        <is>
          <t>การศึกษาทางพฤกษเคมี พบว่าผลการทดลองผ่าน Mayer’s test ให้ผลเป็นสีครีม และ Dragendorff’s test ได้เป็นตะกอนสีส้ม สารพฤกษเคมีควรจะเป็นสารใด แWXงมาจนโรคYวน?</t>
        </is>
      </c>
      <c r="C100" s="166" t="inlineStr"/>
      <c r="D100" s="166" t="inlineStr">
        <is>
          <t>Flocculated Oral Suspension with Xanthan Gum</t>
        </is>
      </c>
      <c r="E100" s="166" t="inlineStr">
        <is>
          <t>Deflocculated Suspension formulation</t>
        </is>
      </c>
      <c r="F100" s="166" t="inlineStr">
        <is>
          <t>O/W Emulsion stabilized by Polysorbate 80 / Span 80</t>
        </is>
      </c>
      <c r="G100" s="166" t="inlineStr">
        <is>
          <t>W/O Emulsion with Sorbitan monooleate</t>
        </is>
      </c>
      <c r="H100" s="166" t="inlineStr">
        <is>
          <t>Carbopol 940 hydrogel neutralized with Triethanolamine</t>
        </is>
      </c>
      <c r="I100" s="165" t="n">
        <v>1</v>
      </c>
      <c r="J100" s="166" t="inlineStr">
        <is>
          <t>✅ คำตอบที่ถูกต้อง: ข้อ ก. Flocculated Oral Suspension with Xanthan Gum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Flocculated Oral Suspension with Xanthan Gum 💡 คำอธิบายและเหตุผลทางเภสัชกรรม:
💡 คำอธิบายและเหตุผลทางเภสัชกรรม:
การเลือก Flocculated Oral Suspension with Xanthan Gum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(Deflocculated Suspension formulation): Deflocculated Suspension formulation ไม่ตรงกับข้อบ่งใช้หรือกลไกการออกฤทธิ์ที่ถูกต้องตาม Thai Pharmacopoeia / USP &lt;1&gt; GMP Guidelines
• ข้อ ค. (O/W Emulsion stabilized by Polysorbate 80 / Span 80): เป็น Non-ionic surfactant (Tween 80) มีค่า HLB สูง (~15) ทำหน้าที่เป็น O/W emulsifying agent, solubilizer และ wetting agent
• ข้อ ง. (W/O Emulsion with Sorbitan monooleate): W/O Emulsion with Sorbitan monooleate ไม่ตรงกับข้อบ่งใช้หรือกลไกการออกฤทธิ์ที่ถูกต้องตาม Thai Pharmacopoeia / USP &lt;1&gt; GMP Guidelines
• ข้อ จ. (Carbopol 940 hydrogel neutralized with Triethanolamine): Carbopol 940 hydrogel neutralized with Triethanolamine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0" s="166" t="inlineStr"/>
      <c r="L100" s="166" t="inlineStr">
        <is>
          <t>Liquid &amp; Semisolids</t>
        </is>
      </c>
      <c r="M100" s="166" t="inlineStr">
        <is>
          <t>Creams &amp; Ointments</t>
        </is>
      </c>
      <c r="N100" s="165" t="inlineStr">
        <is>
          <t>Product</t>
        </is>
      </c>
      <c r="O100" s="166" t="inlineStr">
        <is>
          <t>ข้อ 4 (PLE_CC1_Key_Rx20_UBU.md)</t>
        </is>
      </c>
      <c r="P100" s="165" t="inlineStr">
        <is>
          <t>ข้อสอบจำลอง</t>
        </is>
      </c>
      <c r="Q100" s="165" t="inlineStr">
        <is>
          <t>Mock Rx20 UBU</t>
        </is>
      </c>
      <c r="R100" s="165" t="inlineStr"/>
    </row>
    <row r="101" ht="24" customHeight="1" s="49">
      <c r="A101" s="165" t="n">
        <v>99</v>
      </c>
      <c r="B101" s="166" t="inlineStr">
        <is>
          <t>Reducing sugar Mayer’s test ให้ผลเป็นสีครีม และ Dragendorff’s test ได้เป็นตะกอนสีส้ม คือผลการทดสอบสารกลุ่ม Alkaloids</t>
        </is>
      </c>
      <c r="C101" s="166" t="inlineStr"/>
      <c r="D101" s="166" t="inlineStr">
        <is>
          <t>W/O Emulsion with Sorbitan monooleate</t>
        </is>
      </c>
      <c r="E101" s="166" t="inlineStr">
        <is>
          <t>Carbopol 940 hydrogel neutralized with Triethanolamine</t>
        </is>
      </c>
      <c r="F101" s="166" t="inlineStr">
        <is>
          <t>Oleaginous Ointment base (White Petrolatum)</t>
        </is>
      </c>
      <c r="G101" s="166" t="inlineStr">
        <is>
          <t>Absorption Ointment base (Lanolin USP)</t>
        </is>
      </c>
      <c r="H101" s="166" t="inlineStr">
        <is>
          <t>Fatty Suppository base (Hard Fat / Witepsol)</t>
        </is>
      </c>
      <c r="I101" s="165" t="n">
        <v>1</v>
      </c>
      <c r="J101" s="166" t="inlineStr">
        <is>
          <t>✅ คำตอบที่ถูกต้อง: ข้อ ก. W/O Emulsion with Sorbitan monooleate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W/O Emulsion with Sorbitan monooleate 💡 คำอธิบายและเหตุผลทางเภสัชกรรม:
💡 คำอธิบายและเหตุผลทางเภสัชกรรม:
การเลือก W/O Emulsion with Sorbitan monooleate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ค. (Oleaginous Ointment base (White Petrolatum)): Oleaginous Ointment base (White Petrolatum) ไม่ตรงกับข้อบ่งใช้หรือกลไกการออกฤทธิ์ที่ถูกต้องตาม Thai Pharmacopoeia / USP &lt;1&gt; GMP Guidelines
• ข้อ ง. (Absorption Ointment base (Lanolin USP)): Absorption Ointment base (Lanolin USP) ไม่ตรงกับข้อบ่งใช้หรือกลไกการออกฤทธิ์ที่ถูกต้องตาม Thai Pharmacopoeia / USP &lt;1&gt; GMP Guidelines
• ข้อ จ. (Fatty Suppository base (Hard Fat / Witepsol)): Fatty Suppository base (Hard Fat / Witepsol)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1" s="166" t="inlineStr"/>
      <c r="L101" s="166" t="inlineStr">
        <is>
          <t>Liquid &amp; Semisolids</t>
        </is>
      </c>
      <c r="M101" s="166" t="inlineStr">
        <is>
          <t>Creams &amp; Ointments</t>
        </is>
      </c>
      <c r="N101" s="165" t="inlineStr">
        <is>
          <t>Product</t>
        </is>
      </c>
      <c r="O101" s="166" t="inlineStr">
        <is>
          <t>ข้อ 5 (PLE_CC1_Key_Rx20_UBU.md)</t>
        </is>
      </c>
      <c r="P101" s="165" t="inlineStr">
        <is>
          <t>ข้อสอบจำลอง</t>
        </is>
      </c>
      <c r="Q101" s="165" t="inlineStr">
        <is>
          <t>Mock Rx20 UBU</t>
        </is>
      </c>
      <c r="R101" s="165" t="inlineStr"/>
    </row>
    <row r="102" ht="24" customHeight="1" s="49">
      <c r="A102" s="165" t="n">
        <v>100</v>
      </c>
      <c r="B102" s="166" t="inlineStr">
        <is>
          <t>เป็น noninonic surfactant เพื่อเลียนแบบสภาวะในกระเพาะอาหาร</t>
        </is>
      </c>
      <c r="C102" s="166" t="inlineStr"/>
      <c r="D102" s="166" t="inlineStr">
        <is>
          <t>Absorption Ointment base (Lanolin USP)</t>
        </is>
      </c>
      <c r="E102" s="166" t="inlineStr">
        <is>
          <t>Fatty Suppository base (Hard Fat / Witepsol)</t>
        </is>
      </c>
      <c r="F102" s="166" t="inlineStr">
        <is>
          <t>Simple Syrup USP (85% w/v Sucrose)</t>
        </is>
      </c>
      <c r="G102" s="166" t="inlineStr">
        <is>
          <t>Elixir with 10-20% Alcohol cosolvent</t>
        </is>
      </c>
      <c r="H102" s="166" t="inlineStr">
        <is>
          <t>Flocculated Oral Suspension with Xanthan Gum</t>
        </is>
      </c>
      <c r="I102" s="165" t="n">
        <v>1</v>
      </c>
      <c r="J102" s="166" t="inlineStr">
        <is>
          <t>✅ คำตอบที่ถูกต้อง: ข้อ ก. Absorption Ointment base (Lanolin USP)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Absorption Ointment base (Lanolin USP) 💡 คำอธิบายและเหตุผลทางเภสัชกรรม:
💡 คำอธิบายและเหตุผลทางเภสัชกรรม:
การเลือก Absorption Ointment base (Lanolin USP)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ข. (Fatty Suppository base (Hard Fat / Witepsol)): Fatty Suppository base (Hard Fat / Witepsol) ไม่ตรงกับข้อบ่งใช้หรือกลไกการออกฤทธิ์ที่ถูกต้องตาม Thai Pharmacopoeia / USP &lt;1&gt; GMP Guidelines
• ข้อ ค. (Simple Syrup USP (85% w/v Sucrose)): Simple Syrup USP (85% w/v Sucrose) ไม่ตรงกับข้อบ่งใช้หรือกลไกการออกฤทธิ์ที่ถูกต้องตาม Thai Pharmacopoeia / USP &lt;1&gt; GMP Guidelines
• ข้อ ง. (Elixir with 10-20% Alcohol cosolvent): IR (Infrared) spectroscopy วิเคราะห์ functional groups จาก stretching/bending vibrations C=O ~1700 cm-1, O-H ~3200-3550 cm-1
• ข้อ จ. (Flocculated Oral Suspension with Xanthan Gum): Flocculated Oral Suspension with Xanthan Gum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2" s="166" t="inlineStr"/>
      <c r="L102" s="166" t="inlineStr">
        <is>
          <t>Liquid &amp; Semisolids</t>
        </is>
      </c>
      <c r="M102" s="166" t="inlineStr">
        <is>
          <t>Emulsions</t>
        </is>
      </c>
      <c r="N102" s="165" t="inlineStr">
        <is>
          <t>Product</t>
        </is>
      </c>
      <c r="O102" s="166" t="inlineStr">
        <is>
          <t>ข้อ 1 (PLE_CC1_Key_Rx20_UBU.md)</t>
        </is>
      </c>
      <c r="P102" s="165" t="inlineStr">
        <is>
          <t>ข้อสอบจำลอง</t>
        </is>
      </c>
      <c r="Q102" s="165" t="inlineStr">
        <is>
          <t>Mock Rx20 UBU</t>
        </is>
      </c>
      <c r="R102" s="165" t="inlineStr"/>
    </row>
    <row r="103" ht="24" customHeight="1" s="49">
      <c r="A103" s="165" t="n">
        <v>101</v>
      </c>
      <c r="B103" s="166" t="inlineStr">
        <is>
          <t>ตำรับ phenylephrine และ Brompheniramine มา ให้ค่าการละลายของทั้ง 2 ตัวมา (freely soluble ใน.... ประมาณนี้) ในตำรับมี simple syrup, sorbitol, glycerine, purified water ประมาณนี่แหละ แล้วให้เรียง order of mixing ให้ถูกต้อง ตอบ 1088 8.9 0.35032 0.3- 0.64 /</t>
        </is>
      </c>
      <c r="C103" s="166" t="inlineStr"/>
      <c r="D103" s="166" t="inlineStr">
        <is>
          <t>Elixir with 10-20% Alcohol cosolvent</t>
        </is>
      </c>
      <c r="E103" s="166" t="inlineStr">
        <is>
          <t>Flocculated Oral Suspension with Xanthan Gum</t>
        </is>
      </c>
      <c r="F103" s="166" t="inlineStr">
        <is>
          <t>Deflocculated Suspension formulation</t>
        </is>
      </c>
      <c r="G103" s="166" t="inlineStr">
        <is>
          <t>O/W Emulsion stabilized by Polysorbate 80 / Span 80</t>
        </is>
      </c>
      <c r="H103" s="166" t="inlineStr">
        <is>
          <t>W/O Emulsion with Sorbitan monooleate</t>
        </is>
      </c>
      <c r="I103" s="165" t="n">
        <v>1</v>
      </c>
      <c r="J103" s="166" t="inlineStr">
        <is>
          <t>✅ คำตอบที่ถูกต้อง: ข้อ ก. Elixir with 10-20% Alcohol cosolvent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Elixir with 10-20% Alcohol cosolvent 💡 คำอธิบายและเหตุผลทางเภสัชกรรม:
💡 คำอธิบายและเหตุผลทางเภสัชกรรม:
การเลือก Elixir with 10-20% Alcohol cosolvent เป็นคำตอบที่ถูกต้องและสอดคล้องกับ evidence-based guidelines ของภาวะ Solutions, Syrups &amp; Elixirs โดยมี clinical efficacy สูงสุดในการรักษาและมี safety profile ที่เหมาะสม
USP/NF, British Pharmacopoeia (BP) และ Remington: The Science and Practice of Pharmacy (หัวข้อ Solutions, Syrups &amp; Elixirs)
🔍 ข้ออื่นผิดเพราะอะไร:
• ข้อ ข. (Flocculated Oral Suspension with Xanthan Gum): Flocculated Oral Suspension with Xanthan Gum ไม่ตรงกับข้อบ่งใช้หรือกลไกการออกฤทธิ์ที่ถูกต้องตาม Thai Pharmacopoeia / USP &lt;1&gt; GMP Guidelines
• ข้อ ค. (Deflocculated Suspension formulation): Deflocculated Suspension formulation ไม่ตรงกับข้อบ่งใช้หรือกลไกการออกฤทธิ์ที่ถูกต้องตาม Thai Pharmacopoeia / USP &lt;1&gt; GMP Guidelines
• ข้อ ง. (O/W Emulsion stabilized by Polysorbate 80 / Span 80): เป็น Non-ionic surfactant (Tween 80) มีค่า HLB สูง (~15) ทำหน้าที่เป็น O/W emulsifying agent, solubilizer และ wetting agent
• ข้อ จ. (W/O Emulsion with Sorbitan monooleate): W/O Emulsion with Sorbitan monooleate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3" s="166" t="inlineStr"/>
      <c r="L103" s="166" t="inlineStr">
        <is>
          <t>Liquid &amp; Semisolids</t>
        </is>
      </c>
      <c r="M103" s="166" t="inlineStr">
        <is>
          <t>Solutions, Syrups &amp; Elixirs</t>
        </is>
      </c>
      <c r="N103" s="165" t="inlineStr">
        <is>
          <t>Product</t>
        </is>
      </c>
      <c r="O103" s="166" t="inlineStr">
        <is>
          <t>ข้อ 73 (PLE_CC1_Key_Rx20_UBU.md)</t>
        </is>
      </c>
      <c r="P103" s="165" t="inlineStr">
        <is>
          <t>ข้อสอบจำลอง</t>
        </is>
      </c>
      <c r="Q103" s="165" t="inlineStr">
        <is>
          <t>Mock Rx20 UBU</t>
        </is>
      </c>
      <c r="R103" s="165" t="inlineStr"/>
    </row>
    <row r="104" ht="24" customHeight="1" s="49">
      <c r="A104" s="165" t="n">
        <v>102</v>
      </c>
      <c r="B104" s="166" t="inlineStr">
        <is>
          <t>Surfactants: - Anionic surfactants: Sodium laurate, Sodium sterate, Magnesium sterate, Calcium oleate, Triethanolamine oleate, Sodium lauryl sulfate (SLS), Sodium lauryl sulfate (SLS) - Cationic surfactants: Benzalkonium - Amphoteric surfactants: lecithin, polypeptide, proteins - Nonionic surfactants: Sorbitan esters (Spanห), Polysorbate (Tweenห), Poloxamer</t>
        </is>
      </c>
      <c r="C104" s="166" t="inlineStr"/>
      <c r="D104" s="166" t="inlineStr">
        <is>
          <t>O/W Emulsion stabilized by Polysorbate 80 / Span 80</t>
        </is>
      </c>
      <c r="E104" s="166" t="inlineStr">
        <is>
          <t>W/O Emulsion with Sorbitan monooleate</t>
        </is>
      </c>
      <c r="F104" s="166" t="inlineStr">
        <is>
          <t>Carbopol 940 hydrogel neutralized with Triethanolamine</t>
        </is>
      </c>
      <c r="G104" s="166" t="inlineStr">
        <is>
          <t>Oleaginous Ointment base (White Petrolatum)</t>
        </is>
      </c>
      <c r="H104" s="166" t="inlineStr">
        <is>
          <t>Absorption Ointment base (Lanolin USP)</t>
        </is>
      </c>
      <c r="I104" s="165" t="n">
        <v>1</v>
      </c>
      <c r="J104" s="166" t="inlineStr">
        <is>
          <t>✅ คำตอบที่ถูกต้อง: ข้อ ก. O/W Emulsion stabilized by Polysorbate 80 / Span 80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O/W Emulsion stabilized by Polysorbate 80 / Span 80 💡 คำอธิบายและเหตุผลทางเภสัชกรรม:
💡 คำอธิบายและเหตุผลทางเภสัชกรรม:
การเลือก O/W Emulsion stabilized by Polysorbate 80 / Span 80 เป็นคำตอบที่ถูกต้องตามแนวทางการรักษามาตรฐาน เนื่องจาก เป็น Non-ionic surfactant (Tween 80) มีค่า HLB สูง (~15) ทำหน้าที่เป็น O/W emulsifying agent, solubilizer และ wetting agent
USP/NF, British Pharmacopoeia (BP) และ Remington: The Science and Practice of Pharmacy (หัวข้อ Emulsions)
🔍 ข้ออื่นผิดเพราะอะไร:
• ข้อ ข. (W/O Emulsion with Sorbitan monooleate): W/O Emulsion with Sorbitan monooleate ไม่ตรงกับข้อบ่งใช้หรือกลไกการออกฤทธิ์ที่ถูกต้องตาม Thai Pharmacopoeia / USP &lt;1&gt; GMP Guidelines
• ข้อ ค.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ง. (Oleaginous Ointment base (White Petrolatum)): Oleaginous Ointment base (White Petrolatum) ไม่ตรงกับข้อบ่งใช้หรือกลไกการออกฤทธิ์ที่ถูกต้องตาม Thai Pharmacopoeia / USP &lt;1&gt; GMP Guidelines
• ข้อ จ. (Absorption Ointment base (Lanolin USP)): Absorption Ointment base (Lanolin USP)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4" s="166" t="inlineStr"/>
      <c r="L104" s="166" t="inlineStr">
        <is>
          <t>Liquid &amp; Semisolids</t>
        </is>
      </c>
      <c r="M104" s="166" t="inlineStr">
        <is>
          <t>Emulsions</t>
        </is>
      </c>
      <c r="N104" s="165" t="inlineStr">
        <is>
          <t>Product</t>
        </is>
      </c>
      <c r="O104" s="166" t="inlineStr">
        <is>
          <t>ข้อ 1 (PLE_CC1_Key_Rx20_UBU.md)</t>
        </is>
      </c>
      <c r="P104" s="165" t="inlineStr">
        <is>
          <t>ข้อสอบจำลอง</t>
        </is>
      </c>
      <c r="Q104" s="165" t="inlineStr">
        <is>
          <t>Mock Rx20 UBU</t>
        </is>
      </c>
      <c r="R104" s="165" t="inlineStr"/>
    </row>
    <row r="105" ht="24" customHeight="1" s="49">
      <c r="A105" s="165" t="n">
        <v>103</v>
      </c>
      <c r="B105" s="166" t="inlineStr">
        <is>
          <t>Hydrophilic colloids: acacia, tragacanth, pectic, sodium alginate, gelatin, Cellulose derivative( Methylcellulose, sodium carboxy methylcellulose, ethylcellulose</t>
        </is>
      </c>
      <c r="C105" s="166" t="inlineStr"/>
      <c r="D105" s="166" t="inlineStr">
        <is>
          <t>Oleaginous Ointment base (White Petrolatum)</t>
        </is>
      </c>
      <c r="E105" s="166" t="inlineStr">
        <is>
          <t>Absorption Ointment base (Lanolin USP)</t>
        </is>
      </c>
      <c r="F105" s="166" t="inlineStr">
        <is>
          <t>Fatty Suppository base (Hard Fat / Witepsol)</t>
        </is>
      </c>
      <c r="G105" s="166" t="inlineStr">
        <is>
          <t>Simple Syrup USP (85% w/v Sucrose)</t>
        </is>
      </c>
      <c r="H105" s="166" t="inlineStr">
        <is>
          <t>Elixir with 10-20% Alcohol cosolvent</t>
        </is>
      </c>
      <c r="I105" s="165" t="n">
        <v>1</v>
      </c>
      <c r="J105" s="166" t="inlineStr">
        <is>
          <t>✅ คำตอบที่ถูกต้อง: ข้อ ก. Oleaginous Ointment base (White Petrolatum)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Oleaginous Ointment base (White Petrolatum) 💡 คำอธิบายและเหตุผลทางเภสัชกรรม:
💡 คำอธิบายและเหตุผลทางเภสัชกรรม:
การเลือก Oleaginous Ointment base (White Petrolatum)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(Absorption Ointment base (Lanolin USP)): Absorption Ointment base (Lanolin USP) ไม่ตรงกับข้อบ่งใช้หรือกลไกการออกฤทธิ์ที่ถูกต้องตาม Thai Pharmacopoeia / USP &lt;1&gt; GMP Guidelines
• ข้อ ค. (Fatty Suppository base (Hard Fat / Witepsol)): Fatty Suppository base (Hard Fat / Witepsol) ไม่ตรงกับข้อบ่งใช้หรือกลไกการออกฤทธิ์ที่ถูกต้องตาม Thai Pharmacopoeia / USP &lt;1&gt; GMP Guidelines
• ข้อ ง. (Simple Syrup USP (85% w/v Sucrose)): Simple Syrup USP (85% w/v Sucrose) ไม่ตรงกับข้อบ่งใช้หรือกลไกการออกฤทธิ์ที่ถูกต้องตาม Thai Pharmacopoeia / USP &lt;1&gt; GMP Guidelines
• ข้อ จ. (Elixir with 10-20% Alcohol cosolvent): IR (Infrared) spectroscopy วิเคราะห์ functional groups จาก stretching/bending vibrations C=O ~1700 cm-1, O-H ~3200-3550 cm-1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5" s="166" t="inlineStr"/>
      <c r="L105" s="166" t="inlineStr">
        <is>
          <t>Liquid &amp; Semisolids</t>
        </is>
      </c>
      <c r="M105" s="166" t="inlineStr">
        <is>
          <t>Gels</t>
        </is>
      </c>
      <c r="N105" s="165" t="inlineStr">
        <is>
          <t>Product</t>
        </is>
      </c>
      <c r="O105" s="166" t="inlineStr">
        <is>
          <t>ข้อ 2 (PLE_CC1_Key_Rx20_UBU.md)</t>
        </is>
      </c>
      <c r="P105" s="165" t="inlineStr">
        <is>
          <t>ข้อสอบจำลอง</t>
        </is>
      </c>
      <c r="Q105" s="165" t="inlineStr">
        <is>
          <t>Mock Rx20 UBU</t>
        </is>
      </c>
      <c r="R105" s="165" t="inlineStr"/>
    </row>
    <row r="106" ht="24" customHeight="1" s="49">
      <c r="A106" s="165" t="n">
        <v>104</v>
      </c>
      <c r="B106" s="166" t="inlineStr">
        <is>
          <t>หากผู้ป่วยนำใบสั่งยาข$างต$นมาซื้อยาทีโรงพยาบาล แตGที่ร$านยาของทGานไมGมียาดังกลGาว สามารถใช$ยาใดทดแทนได$ (1) Oral conjugated equine estrogen (2) Micronized progesterone (3) Conjugated estrogen และ Medroxyprogesterone acetate (4) Medroxyprogesterone acetate (5) Conjugated equine estradiol cream จากการทำ sieving analysis ของผงยา medroxyprogesterone acetate ได$ผงยาออกเปญน 5 ขนาดดังตGอไปนี้ (ใช$ข$อมูลตอบคำถามข$อ 45 - 46) (1) ขนาดอนุภาคเฉลี่ย 0.05 nm (2) ขนาดอนุภาคเฉลี่ย 8.00 nm (3) ขนาดอนุภาคเฉลี่ย 0.70 mcm (4) ขนาดอนุภาคเฉลี่ย 3.50 mcm (5) ขนาดอนุภาคเฉลี่ย 11.5 mcm</t>
        </is>
      </c>
      <c r="C106" s="166" t="inlineStr"/>
      <c r="D106" s="166" t="inlineStr">
        <is>
          <t>Simple Syrup USP (85% w/v Sucrose)</t>
        </is>
      </c>
      <c r="E106" s="166" t="inlineStr">
        <is>
          <t>Elixir with 10-20% Alcohol cosolvent</t>
        </is>
      </c>
      <c r="F106" s="166" t="inlineStr">
        <is>
          <t>Flocculated Oral Suspension with Xanthan Gum</t>
        </is>
      </c>
      <c r="G106" s="166" t="inlineStr">
        <is>
          <t>Deflocculated Suspension formulation</t>
        </is>
      </c>
      <c r="H106" s="166" t="inlineStr">
        <is>
          <t>O/W Emulsion stabilized by Polysorbate 80 / Span 80</t>
        </is>
      </c>
      <c r="I106" s="165" t="n">
        <v>3</v>
      </c>
      <c r="J106" s="166" t="inlineStr">
        <is>
          <t>✅ คำตอบที่ถูกต้อง: ข้อ ค. Flocculated Oral Suspension with Xanthan Gum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Flocculated Oral Suspension with Xanthan Gum 💡 คำอธิบายและเหตุผลทางเภสัชกรรม:
💡 คำอธิบายและเหตุผลทางเภสัชกรรม:
การเลือก Flocculated Oral Suspension with Xanthan Gum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ก. (Simple Syrup USP (85% w/v Sucrose)): Simple Syrup USP (85% w/v Sucrose) ไม่ตรงกับข้อบ่งใช้หรือกลไกการออกฤทธิ์ที่ถูกต้องตาม Thai Pharmacopoeia / USP &lt;1&gt; GMP Guidelines
• ข้อ ข. (Elixir with 10-20% Alcohol cosolvent): IR (Infrared) spectroscopy วิเคราะห์ functional groups จาก stretching/bending vibrations C=O ~1700 cm-1, O-H ~3200-3550 cm-1
• ข้อ ง. (Deflocculated Suspension formulation): Deflocculated Suspension formulation ไม่ตรงกับข้อบ่งใช้หรือกลไกการออกฤทธิ์ที่ถูกต้องตาม Thai Pharmacopoeia / USP &lt;1&gt; GMP Guidelines
• ข้อ จ. (O/W Emulsion stabilized by Polysorbate 80 / Span 80): เป็น Non-ionic surfactant (Tween 80) มีค่า HLB สูง (~15) ทำหน้าที่เป็น O/W emulsifying agent, solubilizer และ wetting agent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6" s="166" t="inlineStr"/>
      <c r="L106" s="166" t="inlineStr">
        <is>
          <t>Liquid &amp; Semisolids</t>
        </is>
      </c>
      <c r="M106" s="166" t="inlineStr">
        <is>
          <t>Creams &amp; Ointments</t>
        </is>
      </c>
      <c r="N106" s="165" t="inlineStr">
        <is>
          <t>Product</t>
        </is>
      </c>
      <c r="O106" s="166" t="inlineStr">
        <is>
          <t>ข้อ 44 (PLE_CC1_Key_Rx20_UBU.md)</t>
        </is>
      </c>
      <c r="P106" s="165" t="inlineStr">
        <is>
          <t>ข้อสอบจำลอง</t>
        </is>
      </c>
      <c r="Q106" s="165" t="inlineStr">
        <is>
          <t>Mock Rx20 UBU</t>
        </is>
      </c>
      <c r="R106" s="165" t="inlineStr"/>
    </row>
    <row r="107" ht="24" customHeight="1" s="49">
      <c r="A107" s="165" t="n">
        <v>105</v>
      </c>
      <c r="B107" s="166" t="inlineStr">
        <is>
          <t>วิทยุโฆษณาชุมชน โฆษณาวGา .” รักษาสิว นึกถึง clindamycin gel” ทำได$หรือไมG</t>
        </is>
      </c>
      <c r="C107" s="166" t="inlineStr"/>
      <c r="D107" s="166" t="inlineStr">
        <is>
          <t>Deflocculated Suspension formulation</t>
        </is>
      </c>
      <c r="E107" s="166" t="inlineStr">
        <is>
          <t>O/W Emulsion stabilized by Polysorbate 80 / Span 80</t>
        </is>
      </c>
      <c r="F107" s="166" t="inlineStr">
        <is>
          <t>W/O Emulsion with Sorbitan monooleate</t>
        </is>
      </c>
      <c r="G107" s="166" t="inlineStr">
        <is>
          <t>Carbopol 940 hydrogel neutralized with Triethanolamine</t>
        </is>
      </c>
      <c r="H107" s="166" t="inlineStr">
        <is>
          <t>Oleaginous Ointment base (White Petrolatum)</t>
        </is>
      </c>
      <c r="I107" s="165" t="n">
        <v>1</v>
      </c>
      <c r="J107" s="166" t="inlineStr">
        <is>
          <t>✅ คำตอบที่ถูกต้อง: ข้อ ก. Deflocculated Suspension formulation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Deflocculated Suspension formulation 💡 คำอธิบายและเหตุผลทางเภสัชกรรม:
💡 คำอธิบายและเหตุผลทางเภสัชกรรม:
การเลือก Deflocculated Suspension formulation เป็นคำตอบที่ถูกต้องและสอดคล้องกับ evidence-based guidelines ของภาวะ Gels โดยมี clinical efficacy สูงสุดในการรักษาและมี safety profile ที่เหมาะสม
USP/NF, British Pharmacopoeia (BP) และ Remington: The Science and Practice of Pharmacy (หัวข้อ Gels)
🔍 ข้ออื่นผิดเพราะอะไร:
• ข้อ ข. (O/W Emulsion stabilized by Polysorbate 80 / Span 80): เป็น Non-ionic surfactant (Tween 80) มีค่า HLB สูง (~15) ทำหน้าที่เป็น O/W emulsifying agent, solubilizer และ wetting agent
• ข้อ ค. (W/O Emulsion with Sorbitan monooleate): W/O Emulsion with Sorbitan monooleate ไม่ตรงกับข้อบ่งใช้หรือกลไกการออกฤทธิ์ที่ถูกต้องตาม Thai Pharmacopoeia / USP &lt;1&gt; GMP Guidelines
• ข้อ ง.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จ. (Oleaginous Ointment base (White Petrolatum)): Oleaginous Ointment base (White Petrolatum)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7" s="166" t="inlineStr"/>
      <c r="L107" s="166" t="inlineStr">
        <is>
          <t>Liquid &amp; Semisolids</t>
        </is>
      </c>
      <c r="M107" s="166" t="inlineStr">
        <is>
          <t>Gels</t>
        </is>
      </c>
      <c r="N107" s="165" t="inlineStr">
        <is>
          <t>Product</t>
        </is>
      </c>
      <c r="O107" s="166" t="inlineStr">
        <is>
          <t>ข้อ 9 (PLE_CC1_Key_Rx20_UBU.md)</t>
        </is>
      </c>
      <c r="P107" s="165" t="inlineStr">
        <is>
          <t>ข้อสอบจำลอง</t>
        </is>
      </c>
      <c r="Q107" s="165" t="inlineStr">
        <is>
          <t>Mock Rx20 UBU</t>
        </is>
      </c>
      <c r="R107" s="165" t="inlineStr"/>
    </row>
    <row r="108" ht="24" customHeight="1" s="49">
      <c r="A108" s="165" t="n">
        <v>106</v>
      </c>
      <c r="B108" s="166" t="inlineStr">
        <is>
          <t>หากใช$รGวมกับยาขี้ผึ้งปนายตา ให$ปนายตากGอนหยอดตา 30 นาที และข$อ 3. อาจมีอาการขมคอ การกดที่หัวตาหลังหยอดยาจะชGวยลดอาการได$</t>
        </is>
      </c>
      <c r="C108" s="166" t="inlineStr"/>
      <c r="D108" s="166" t="inlineStr">
        <is>
          <t>Carbopol 940 hydrogel neutralized with Triethanolamine</t>
        </is>
      </c>
      <c r="E108" s="166" t="inlineStr">
        <is>
          <t>Oleaginous Ointment base (White Petrolatum)</t>
        </is>
      </c>
      <c r="F108" s="166" t="inlineStr">
        <is>
          <t>Absorption Ointment base (Lanolin USP)</t>
        </is>
      </c>
      <c r="G108" s="166" t="inlineStr">
        <is>
          <t>Fatty Suppository base (Hard Fat / Witepsol)</t>
        </is>
      </c>
      <c r="H108" s="166" t="inlineStr">
        <is>
          <t>Simple Syrup USP (85% w/v Sucrose)</t>
        </is>
      </c>
      <c r="I108" s="165" t="n">
        <v>2</v>
      </c>
      <c r="J108" s="166" t="inlineStr">
        <is>
          <t>✅ คำตอบที่ถูกต้อง: ข้อ ข. Oleaginous Ointment base (White Petrolatum)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Oleaginous Ointment base (White Petrolatum) 💡 คำอธิบายและเหตุผลทางเภสัชกรรม:
💡 คำอธิบายและเหตุผลทางเภสัชกรรม:
การเลือก Oleaginous Ointment base (White Petrolatum)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ก.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ค. (Absorption Ointment base (Lanolin USP)): Absorption Ointment base (Lanolin USP) ไม่ตรงกับข้อบ่งใช้หรือกลไกการออกฤทธิ์ที่ถูกต้องตาม Thai Pharmacopoeia / USP &lt;1&gt; GMP Guidelines
• ข้อ ง. (Fatty Suppository base (Hard Fat / Witepsol)): Fatty Suppository base (Hard Fat / Witepsol) ไม่ตรงกับข้อบ่งใช้หรือกลไกการออกฤทธิ์ที่ถูกต้องตาม Thai Pharmacopoeia / USP &lt;1&gt; GMP Guidelines
• ข้อ จ. (Simple Syrup USP (85% w/v Sucrose)): Simple Syrup USP (85% w/v Sucrose)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8" s="166" t="inlineStr"/>
      <c r="L108" s="166" t="inlineStr">
        <is>
          <t>Liquid &amp; Semisolids</t>
        </is>
      </c>
      <c r="M108" s="166" t="inlineStr">
        <is>
          <t>Creams &amp; Ointments</t>
        </is>
      </c>
      <c r="N108" s="165" t="inlineStr">
        <is>
          <t>Product</t>
        </is>
      </c>
      <c r="O108" s="166" t="inlineStr">
        <is>
          <t>ข้อ 5 (PLE_CC1_Key_Rx20_UBU.md)</t>
        </is>
      </c>
      <c r="P108" s="165" t="inlineStr">
        <is>
          <t>ข้อสอบจำลอง</t>
        </is>
      </c>
      <c r="Q108" s="165" t="inlineStr">
        <is>
          <t>Mock Rx20 UBU</t>
        </is>
      </c>
      <c r="R108" s="165" t="inlineStr"/>
    </row>
    <row r="109" ht="24" customHeight="1" s="49">
      <c r="A109" s="165" t="n">
        <v>107</v>
      </c>
      <c r="B109" s="166" t="inlineStr">
        <is>
          <t>Chloramphenicol eye drop + Oxytetracycline ophthalmic ointment</t>
        </is>
      </c>
      <c r="C109" s="166" t="inlineStr"/>
      <c r="D109" s="166" t="inlineStr">
        <is>
          <t>Fatty Suppository base (Hard Fat / Witepsol)</t>
        </is>
      </c>
      <c r="E109" s="166" t="inlineStr">
        <is>
          <t>Simple Syrup USP (85% w/v Sucrose)</t>
        </is>
      </c>
      <c r="F109" s="166" t="inlineStr">
        <is>
          <t>Elixir with 10-20% Alcohol cosolvent</t>
        </is>
      </c>
      <c r="G109" s="166" t="inlineStr">
        <is>
          <t>Flocculated Oral Suspension with Xanthan Gum</t>
        </is>
      </c>
      <c r="H109" s="166" t="inlineStr">
        <is>
          <t>Deflocculated Suspension formulation</t>
        </is>
      </c>
      <c r="I109" s="165" t="n">
        <v>1</v>
      </c>
      <c r="J109" s="166" t="inlineStr">
        <is>
          <t>✅ คำตอบที่ถูกต้อง: ข้อ ก. Fatty Suppository base (Hard Fat / Witepsol)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Fatty Suppository base (Hard Fat / Witepsol) 💡 คำอธิบายและเหตุผลทางเภสัชกรรม:
💡 คำอธิบายและเหตุผลทางเภสัชกรรม:
การเลือก Fatty Suppository base (Hard Fat / Witepsol)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(Simple Syrup USP (85% w/v Sucrose)): Simple Syrup USP (85% w/v Sucrose) ไม่ตรงกับข้อบ่งใช้หรือกลไกการออกฤทธิ์ที่ถูกต้องตาม Thai Pharmacopoeia / USP &lt;1&gt; GMP Guidelines
• ข้อ ค. (Elixir with 10-20% Alcohol cosolvent): IR (Infrared) spectroscopy วิเคราะห์ functional groups จาก stretching/bending vibrations C=O ~1700 cm-1, O-H ~3200-3550 cm-1
• ข้อ ง. (Flocculated Oral Suspension with Xanthan Gum): Flocculated Oral Suspension with Xanthan Gum ไม่ตรงกับข้อบ่งใช้หรือกลไกการออกฤทธิ์ที่ถูกต้องตาม Thai Pharmacopoeia / USP &lt;1&gt; GMP Guidelines
• ข้อ จ. (Deflocculated Suspension formulation): Deflocculated Suspension formulation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9" s="166" t="inlineStr"/>
      <c r="L109" s="166" t="inlineStr">
        <is>
          <t>Liquid &amp; Semisolids</t>
        </is>
      </c>
      <c r="M109" s="166" t="inlineStr">
        <is>
          <t>Creams &amp; Ointments</t>
        </is>
      </c>
      <c r="N109" s="165" t="inlineStr">
        <is>
          <t>Product</t>
        </is>
      </c>
      <c r="O109" s="166" t="inlineStr">
        <is>
          <t>ข้อ 3 (PLE_CC1_Key_Rx20_UBU.md)</t>
        </is>
      </c>
      <c r="P109" s="165" t="inlineStr">
        <is>
          <t>ข้อสอบจำลอง</t>
        </is>
      </c>
      <c r="Q109" s="165" t="inlineStr">
        <is>
          <t>Mock Rx20 UBU</t>
        </is>
      </c>
      <c r="R109" s="165" t="inlineStr"/>
    </row>
    <row r="110" ht="24" customHeight="1" s="49">
      <c r="A110" s="165" t="n">
        <v>108</v>
      </c>
      <c r="B110" s="166" t="inlineStr">
        <is>
          <t>Oxytetracycline ophthalmic ointment + Gentamicin eye drop</t>
        </is>
      </c>
      <c r="C110" s="166" t="inlineStr"/>
      <c r="D110" s="166" t="inlineStr">
        <is>
          <t>Flocculated Oral Suspension with Xanthan Gum</t>
        </is>
      </c>
      <c r="E110" s="166" t="inlineStr">
        <is>
          <t>Deflocculated Suspension formulation</t>
        </is>
      </c>
      <c r="F110" s="166" t="inlineStr">
        <is>
          <t>O/W Emulsion stabilized by Polysorbate 80 / Span 80</t>
        </is>
      </c>
      <c r="G110" s="166" t="inlineStr">
        <is>
          <t>W/O Emulsion with Sorbitan monooleate</t>
        </is>
      </c>
      <c r="H110" s="166" t="inlineStr">
        <is>
          <t>Carbopol 940 hydrogel neutralized with Triethanolamine</t>
        </is>
      </c>
      <c r="I110" s="165" t="n">
        <v>1</v>
      </c>
      <c r="J110" s="166" t="inlineStr">
        <is>
          <t>✅ คำตอบที่ถูกต้อง: ข้อ ก. Flocculated Oral Suspension with Xanthan Gum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Flocculated Oral Suspension with Xanthan Gum 💡 คำอธิบายและเหตุผลทางเภสัชกรรม:
💡 คำอธิบายและเหตุผลทางเภสัชกรรม:
การเลือก Flocculated Oral Suspension with Xanthan Gum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(Deflocculated Suspension formulation): Deflocculated Suspension formulation ไม่ตรงกับข้อบ่งใช้หรือกลไกการออกฤทธิ์ที่ถูกต้องตาม Thai Pharmacopoeia / USP &lt;1&gt; GMP Guidelines
• ข้อ ค. (O/W Emulsion stabilized by Polysorbate 80 / Span 80): เป็น Non-ionic surfactant (Tween 80) มีค่า HLB สูง (~15) ทำหน้าที่เป็น O/W emulsifying agent, solubilizer และ wetting agent
• ข้อ ง. (W/O Emulsion with Sorbitan monooleate): W/O Emulsion with Sorbitan monooleate ไม่ตรงกับข้อบ่งใช้หรือกลไกการออกฤทธิ์ที่ถูกต้องตาม Thai Pharmacopoeia / USP &lt;1&gt; GMP Guidelines
• ข้อ จ. (Carbopol 940 hydrogel neutralized with Triethanolamine): Carbopol 940 hydrogel neutralized with Triethanolamine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0" s="166" t="inlineStr"/>
      <c r="L110" s="166" t="inlineStr">
        <is>
          <t>Liquid &amp; Semisolids</t>
        </is>
      </c>
      <c r="M110" s="166" t="inlineStr">
        <is>
          <t>Creams &amp; Ointments</t>
        </is>
      </c>
      <c r="N110" s="165" t="inlineStr">
        <is>
          <t>Product</t>
        </is>
      </c>
      <c r="O110" s="166" t="inlineStr">
        <is>
          <t>ข้อ 4 (PLE_CC1_Key_Rx20_UBU.md)</t>
        </is>
      </c>
      <c r="P110" s="165" t="inlineStr">
        <is>
          <t>ข้อสอบจำลอง</t>
        </is>
      </c>
      <c r="Q110" s="165" t="inlineStr">
        <is>
          <t>Mock Rx20 UBU</t>
        </is>
      </c>
      <c r="R110" s="165" t="inlineStr"/>
    </row>
    <row r="111" ht="24" customHeight="1" s="49">
      <c r="A111" s="165" t="n">
        <v>109</v>
      </c>
      <c r="B111" s="166" t="inlineStr">
        <is>
          <t>Polymixin B + Neomycin ointment</t>
        </is>
      </c>
      <c r="C111" s="166" t="inlineStr"/>
      <c r="D111" s="166" t="inlineStr">
        <is>
          <t>W/O Emulsion with Sorbitan monooleate</t>
        </is>
      </c>
      <c r="E111" s="166" t="inlineStr">
        <is>
          <t>Carbopol 940 hydrogel neutralized with Triethanolamine</t>
        </is>
      </c>
      <c r="F111" s="166" t="inlineStr">
        <is>
          <t>Oleaginous Ointment base (White Petrolatum)</t>
        </is>
      </c>
      <c r="G111" s="166" t="inlineStr">
        <is>
          <t>Absorption Ointment base (Lanolin USP)</t>
        </is>
      </c>
      <c r="H111" s="166" t="inlineStr">
        <is>
          <t>Fatty Suppository base (Hard Fat / Witepsol)</t>
        </is>
      </c>
      <c r="I111" s="165" t="n">
        <v>1</v>
      </c>
      <c r="J111" s="166" t="inlineStr">
        <is>
          <t>✅ คำตอบที่ถูกต้อง: ข้อ ก. W/O Emulsion with Sorbitan monooleate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W/O Emulsion with Sorbitan monooleate 💡 คำอธิบายและเหตุผลทางเภสัชกรรม:
💡 คำอธิบายและเหตุผลทางเภสัชกรรม:
การเลือก W/O Emulsion with Sorbitan monooleate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(Carbopol 940 hydrogel neutralized with Triethanolamine): Carbopol 940 hydrogel neutralized with Triethanolamine ไม่ตรงกับข้อบ่งใช้หรือกลไกการออกฤทธิ์ที่ถูกต้องตาม Thai Pharmacopoeia / USP &lt;1&gt; GMP Guidelines
• ข้อ ค. (Oleaginous Ointment base (White Petrolatum)): Oleaginous Ointment base (White Petrolatum) ไม่ตรงกับข้อบ่งใช้หรือกลไกการออกฤทธิ์ที่ถูกต้องตาม Thai Pharmacopoeia / USP &lt;1&gt; GMP Guidelines
• ข้อ ง. (Absorption Ointment base (Lanolin USP)): Absorption Ointment base (Lanolin USP) ไม่ตรงกับข้อบ่งใช้หรือกลไกการออกฤทธิ์ที่ถูกต้องตาม Thai Pharmacopoeia / USP &lt;1&gt; GMP Guidelines
• ข้อ จ. (Fatty Suppository base (Hard Fat / Witepsol)): Fatty Suppository base (Hard Fat / Witepsol)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1" s="166" t="inlineStr"/>
      <c r="L111" s="166" t="inlineStr">
        <is>
          <t>Liquid &amp; Semisolids</t>
        </is>
      </c>
      <c r="M111" s="166" t="inlineStr">
        <is>
          <t>Creams &amp; Ointments</t>
        </is>
      </c>
      <c r="N111" s="165" t="inlineStr">
        <is>
          <t>Product</t>
        </is>
      </c>
      <c r="O111" s="166" t="inlineStr">
        <is>
          <t>ข้อ 2 (PLE_CC1_Key_Rx20_UBU.md)</t>
        </is>
      </c>
      <c r="P111" s="165" t="inlineStr">
        <is>
          <t>ข้อสอบจำลอง</t>
        </is>
      </c>
      <c r="Q111" s="165" t="inlineStr">
        <is>
          <t>Mock Rx20 UBU</t>
        </is>
      </c>
      <c r="R111" s="165" t="inlineStr"/>
    </row>
    <row r="112" ht="24" customHeight="1" s="49">
      <c r="A112" s="165" t="n">
        <v>110</v>
      </c>
      <c r="B112" s="166" t="inlineStr">
        <is>
          <t>16 ไม่มีคำตอบ คิดได้ 11.97 Liquid parafin 30% 33.5% 30/33.5 x 12 = 10.75 HLB 11.97 Wool fat 2% 2/33.5 x 10 = 0.597 Stearyl alcohol 1.5%</t>
        </is>
      </c>
      <c r="C112" s="166" t="inlineStr"/>
      <c r="D112" s="166" t="inlineStr">
        <is>
          <t>5/33.5 x 14 = 0.627</t>
        </is>
      </c>
      <c r="E112" s="166" t="inlineStr">
        <is>
          <t>Fatty Suppository base (Hard Fat / Witepsol)</t>
        </is>
      </c>
      <c r="F112" s="166" t="inlineStr">
        <is>
          <t>Simple Syrup USP (85% w/v Sucrose)</t>
        </is>
      </c>
      <c r="G112" s="166" t="inlineStr">
        <is>
          <t>Elixir with 10-20% Alcohol cosolvent</t>
        </is>
      </c>
      <c r="H112" s="166" t="inlineStr">
        <is>
          <t>Flocculated Oral Suspension with Xanthan Gum</t>
        </is>
      </c>
      <c r="I112" s="165" t="n">
        <v>1</v>
      </c>
      <c r="J112" s="166" t="inlineStr">
        <is>
          <t>✅ คำตอบที่ถูกต้อง: ข้อ ก. 5/33.5 x 14 = 0.627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5/33.5 x 14 = 0.627 💡 คำอธิบายและเหตุผลทางเภสัชกรรม:
💡 คำอธิบายและเหตุผลทางเภสัชกรรม:
การเลือก 5/33.5 x 14 = 0.627 เป็นคำตอบที่ถูกต้องและสอดคล้องกับ evidence-based guidelines ของภาวะ Emulsions โดยมี clinical efficacy สูงสุดในการรักษาและมี safety profile ที่เหมาะสม
USP/NF, British Pharmacopoeia (BP) และ Remington: The Science and Practice of Pharmacy (หัวข้อ Emulsions)
🔍 ข้ออื่นผิดเพราะอะไร:
• ข้อ ข. (Fatty Suppository base (Hard Fat / Witepsol)): Fatty Suppository base (Hard Fat / Witepsol) ไม่ตรงกับข้อบ่งใช้หรือกลไกการออกฤทธิ์ที่ถูกต้องตาม Thai Pharmacopoeia / USP &lt;1&gt; GMP Guidelines
• ข้อ ค. (Simple Syrup USP (85% w/v Sucrose)): Simple Syrup USP (85% w/v Sucrose) ไม่ตรงกับข้อบ่งใช้หรือกลไกการออกฤทธิ์ที่ถูกต้องตาม Thai Pharmacopoeia / USP &lt;1&gt; GMP Guidelines
• ข้อ ง. (Elixir with 10-20% Alcohol cosolvent): IR (Infrared) spectroscopy วิเคราะห์ functional groups จาก stretching/bending vibrations C=O ~1700 cm-1, O-H ~3200-3550 cm-1
• ข้อ จ. (Flocculated Oral Suspension with Xanthan Gum): Flocculated Oral Suspension with Xanthan Gum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2" s="166" t="inlineStr"/>
      <c r="L112" s="166" t="inlineStr">
        <is>
          <t>Liquid &amp; Semisolids</t>
        </is>
      </c>
      <c r="M112" s="166" t="inlineStr">
        <is>
          <t>Emulsions</t>
        </is>
      </c>
      <c r="N112" s="165" t="inlineStr">
        <is>
          <t>Product</t>
        </is>
      </c>
      <c r="O112" s="166" t="inlineStr">
        <is>
          <t>ข้อ 4 (PLE_CC1_Key_Rx20_UBU.md)</t>
        </is>
      </c>
      <c r="P112" s="165" t="inlineStr">
        <is>
          <t>ข้อสอบจำลอง</t>
        </is>
      </c>
      <c r="Q112" s="165" t="inlineStr">
        <is>
          <t>Mock Rx20 UBU</t>
        </is>
      </c>
      <c r="R112" s="165" t="inlineStr"/>
    </row>
    <row r="113" ht="24" customHeight="1" s="49">
      <c r="A113" s="165" t="n">
        <v>111</v>
      </c>
      <c r="B113" s="166" t="inlineStr">
        <is>
          <t>หากจะเปลี่ยนจากยา Clotrimazole cream เป็นยารูปแบบรับประทาน ควรใช้ยาใด</t>
        </is>
      </c>
      <c r="C113" s="166" t="inlineStr"/>
      <c r="D113" s="166" t="inlineStr">
        <is>
          <t>Ketoconazole</t>
        </is>
      </c>
      <c r="E113" s="166" t="inlineStr">
        <is>
          <t>Posaconazole</t>
        </is>
      </c>
      <c r="F113" s="166" t="inlineStr">
        <is>
          <t>Miconazole</t>
        </is>
      </c>
      <c r="G113" s="166" t="inlineStr">
        <is>
          <t>Fluconazole</t>
        </is>
      </c>
      <c r="H113" s="166" t="inlineStr">
        <is>
          <t>Griseofulvin หลังจากนั้นสักพักผู้ป่วยอาการไม่ดีขึ้น เมื่อไปพบแพทย์์ แพทย์์จ่ายยา Itraconazole มาให้รับประทาน</t>
        </is>
      </c>
      <c r="I113" s="165" t="n">
        <v>4</v>
      </c>
      <c r="J113" s="166" t="inlineStr">
        <is>
          <t>✅ คำตอบที่ถูกต้อง: ข้อ ง. Fluconazole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Fluconazole 💡 คำอธิบายและเหตุผลทางเภสัชกรรม:
💡 คำอธิบายและเหตุผลทางเภสัชกรรม:
การเลือก Fluconazole เป็นคำตอบที่ถูกต้องตามแนวทางการรักษามาตรฐาน เนื่องจาก เป็น Triazole antifungal เป็น first-line สำหรับ Candida albicans และ Cryptococcal maintenance therapy ขับออกทางไตเด่นชัดจึงต้องปรับ dose ตาม CrCl
USP/NF, British Pharmacopoeia (BP) และ Remington: The Science and Practice of Pharmacy (หัวข้อ Creams &amp; Ointments)
🔍 ข้ออื่นผิดเพราะอะไร:
• ข้อ ก. (Ketoconazole): Ketoconazole ไม่ตรงกับข้อบ่งใช้หรือกลไกการออกฤทธิ์ที่ถูกต้องตาม Thai Pharmacopoeia / USP &lt;1&gt; GMP Guidelines
• ข้อ ข. (Posaconazole): Posaconazole ไม่ตรงกับข้อบ่งใช้หรือกลไกการออกฤทธิ์ที่ถูกต้องตาม Thai Pharmacopoeia / USP &lt;1&gt; GMP Guidelines
• ข้อ ค. (Miconazole): Miconazole ไม่ตรงกับข้อบ่งใช้หรือกลไกการออกฤทธิ์ที่ถูกต้องตาม Thai Pharmacopoeia / USP &lt;1&gt; GMP Guidelines
• ข้อ จ. (Griseofulvin หลังจากนั้นสักพักผู้ป่วยอาการไม่ดีขึ้น เมื่อไปพบแพทย์์ แพทย์์จ่ายยา Itraconazole มาให้รับประทาน): เป็น Triazole antifungal สำหรับ dermatophyte, onychomycosis, blastomycosis ต้องอาศัยสภาวะกรดในกระเพาะอาหารในการดูดซึม (ห้ามกินพร้อมยาลดกรด) และมี inotropic negative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3" s="166" t="inlineStr"/>
      <c r="L113" s="166" t="inlineStr">
        <is>
          <t>Liquid &amp; Semisolids</t>
        </is>
      </c>
      <c r="M113" s="166" t="inlineStr">
        <is>
          <t>Creams &amp; Ointments</t>
        </is>
      </c>
      <c r="N113" s="165" t="inlineStr">
        <is>
          <t>Product</t>
        </is>
      </c>
      <c r="O113" s="166" t="inlineStr">
        <is>
          <t>ข้อ 13 (PLE_CC1_Key_Rx20_UBU.md)</t>
        </is>
      </c>
      <c r="P113" s="165" t="inlineStr">
        <is>
          <t>ข้อสอบจำลอง</t>
        </is>
      </c>
      <c r="Q113" s="165" t="inlineStr">
        <is>
          <t>Mock Rx20 UBU</t>
        </is>
      </c>
      <c r="R113" s="165" t="inlineStr"/>
    </row>
    <row r="114" ht="24" customHeight="1" s="49">
      <c r="A114" s="165" t="n">
        <v>112</v>
      </c>
      <c r="B114" s="166" t="inlineStr">
        <is>
          <t>ยาทา Piroxicam cream จะต้องทำ Specific test ในหัวข้อใด</t>
        </is>
      </c>
      <c r="C114" s="166" t="inlineStr"/>
      <c r="D114" s="166" t="inlineStr">
        <is>
          <t>Microbial limit test</t>
        </is>
      </c>
      <c r="E114" s="166" t="inlineStr">
        <is>
          <t>Impurity</t>
        </is>
      </c>
      <c r="F114" s="166" t="inlineStr">
        <is>
          <t>Identification</t>
        </is>
      </c>
      <c r="G114" s="166" t="inlineStr">
        <is>
          <t>Assay</t>
        </is>
      </c>
      <c r="H114" s="166" t="inlineStr">
        <is>
          <t>Description</t>
        </is>
      </c>
      <c r="I114" s="165" t="n">
        <v>2</v>
      </c>
      <c r="J114" s="166" t="inlineStr">
        <is>
          <t>✅ คำตอบที่ถูกต้อง: ข้อ ข. Impurity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Impurity 💡 คำอธิบายและเหตุผลทางเภสัชกรรม:
💡 คำอธิบายและเหตุผลทางเภสัชกรรม:
การเลือก Impurity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ก. (Microbial limit test): Microbial limit test ไม่ตรงกับข้อบ่งใช้หรือกลไกการออกฤทธิ์ที่ถูกต้องตาม Thai Pharmacopoeia / USP &lt;1&gt; GMP Guidelines
• ข้อ ค. (Identification): Identification ไม่ตรงกับข้อบ่งใช้หรือกลไกการออกฤทธิ์ที่ถูกต้องตาม Thai Pharmacopoeia / USP &lt;1&gt; GMP Guidelines
• ข้อ ง. (Assay): Assay ไม่ตรงกับข้อบ่งใช้หรือกลไกการออกฤทธิ์ที่ถูกต้องตาม Thai Pharmacopoeia / USP &lt;1&gt; GMP Guidelines
• ข้อ จ. (Description คำอธิบาย Assay impurity microbial limit test identification เป็น general test แต่ description เป็นลักษณะเฉพาะของบริษัทที่จะทำขึ้นมา เช่น ครีมใสสีเหลือง ส่วน specific test ใน USP กำหนด เช่น viscosity, Content uniformity, particle size): Description คำอธิบาย Assay impurity microbial limit test identification เป็น general test แต่ description เป็นลักษณะเฉพาะของบริษัทที่จะทำขึ้นมา เช่น ครีมใสสีเหลือง ส่วน specific test ใน USP กำหนด เช่น viscosity, Content uniformity, particle size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4" s="166" t="inlineStr"/>
      <c r="L114" s="166" t="inlineStr">
        <is>
          <t>Liquid &amp; Semisolids</t>
        </is>
      </c>
      <c r="M114" s="166" t="inlineStr">
        <is>
          <t>Creams &amp; Ointments</t>
        </is>
      </c>
      <c r="N114" s="165" t="inlineStr">
        <is>
          <t>Product</t>
        </is>
      </c>
      <c r="O114" s="166" t="inlineStr">
        <is>
          <t>ข้อ 107 (PLE_CC1_Key_Rx20_UBU.md)</t>
        </is>
      </c>
      <c r="P114" s="165" t="inlineStr">
        <is>
          <t>ข้อสอบจำลอง</t>
        </is>
      </c>
      <c r="Q114" s="165" t="inlineStr">
        <is>
          <t>Mock Rx20 UBU</t>
        </is>
      </c>
      <c r="R114" s="165" t="inlineStr"/>
    </row>
    <row r="115" ht="24" customHeight="1" s="49">
      <c r="A115" s="165" t="n">
        <v>113</v>
      </c>
      <c r="B115" s="166" t="inlineStr">
        <is>
          <t>ยาที่มี tramadol เป็นส่วนประกอบ ทั้งในตำรับยาเดี่ยว และยาสูตรผสมทุกรูปแบบ (๒) ยาที่มี dextromethorphan เป็นส่วนประกอบในตำรับยาเดี่ยวและยาสูตรผสม ทุกรูปแบบ (๓) ยาที่มีตัวยา antihistamine ตามรายการที่แนบท้ายประกาศ เฉพาะที่เป็นยารูปแบบยาน้ำ</t>
        </is>
      </c>
      <c r="C115" s="166" t="inlineStr"/>
      <c r="D115" s="166" t="inlineStr">
        <is>
          <t>Oleaginous Ointment base (White Petrolatum)</t>
        </is>
      </c>
      <c r="E115" s="166" t="inlineStr">
        <is>
          <t>Absorption Ointment base (Lanolin USP)</t>
        </is>
      </c>
      <c r="F115" s="166" t="inlineStr">
        <is>
          <t>Fatty Suppository base (Hard Fat / Witepsol)</t>
        </is>
      </c>
      <c r="G115" s="166" t="inlineStr">
        <is>
          <t>Simple Syrup USP (85% w/v Sucrose)</t>
        </is>
      </c>
      <c r="H115" s="166" t="inlineStr">
        <is>
          <t>Elixir with 10-20% Alcohol cosolvent</t>
        </is>
      </c>
      <c r="I115" s="165" t="n">
        <v>1</v>
      </c>
      <c r="J115" s="166" t="inlineStr">
        <is>
          <t>✅ คำตอบที่ถูกต้อง: ข้อ ก. Oleaginous Ointment base (White Petrolatum)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Oleaginous Ointment base (White Petrolatum) 💡 คำอธิบายและเหตุผลทางเภสัชกรรม:
💡 คำอธิบายและเหตุผลทางเภสัชกรรม:
การเลือก Oleaginous Ointment base (White Petrolatum) เป็นคำตอบที่ถูกต้องและสอดคล้องกับ evidence-based guidelines ของภาวะ Solutions, Syrups &amp; Elixirs โดยมี clinical efficacy สูงสุดในการรักษาและมี safety profile ที่เหมาะสม
USP/NF, British Pharmacopoeia (BP) และ Remington: The Science and Practice of Pharmacy (หัวข้อ Solutions, Syrups &amp; Elixirs)
🔍 ข้ออื่นผิดเพราะอะไร:
• ข้อ ข. (Absorption Ointment base (Lanolin USP)): Absorption Ointment base (Lanolin USP) ไม่ตรงกับข้อบ่งใช้หรือกลไกการออกฤทธิ์ที่ถูกต้องตาม Thai Pharmacopoeia / USP &lt;1&gt; GMP Guidelines
• ข้อ ค. (Fatty Suppository base (Hard Fat / Witepsol)): Fatty Suppository base (Hard Fat / Witepsol) ไม่ตรงกับข้อบ่งใช้หรือกลไกการออกฤทธิ์ที่ถูกต้องตาม Thai Pharmacopoeia / USP &lt;1&gt; GMP Guidelines
• ข้อ ง. (Simple Syrup USP (85% w/v Sucrose)): Simple Syrup USP (85% w/v Sucrose) ไม่ตรงกับข้อบ่งใช้หรือกลไกการออกฤทธิ์ที่ถูกต้องตาม Thai Pharmacopoeia / USP &lt;1&gt; GMP Guidelines
• ข้อ จ. (Elixir with 10-20% Alcohol cosolvent): IR (Infrared) spectroscopy วิเคราะห์ functional groups จาก stretching/bending vibrations C=O ~1700 cm-1, O-H ~3200-3550 cm-1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5" s="166" t="inlineStr"/>
      <c r="L115" s="166" t="inlineStr">
        <is>
          <t>Liquid &amp; Semisolids</t>
        </is>
      </c>
      <c r="M115" s="166" t="inlineStr">
        <is>
          <t>Solutions, Syrups &amp; Elixirs</t>
        </is>
      </c>
      <c r="N115" s="165" t="inlineStr">
        <is>
          <t>Product</t>
        </is>
      </c>
      <c r="O115" s="166" t="inlineStr">
        <is>
          <t>ข้อ ๑ (PLE_CC1_Key_Rx20_UBU.md)</t>
        </is>
      </c>
      <c r="P115" s="165" t="inlineStr">
        <is>
          <t>ข้อสอบจำลอง</t>
        </is>
      </c>
      <c r="Q115" s="165" t="inlineStr">
        <is>
          <t>Mock Rx20 UBU</t>
        </is>
      </c>
      <c r="R115" s="165" t="inlineStr"/>
    </row>
    <row r="116" ht="24" customHeight="1" s="49">
      <c r="A116" s="165" t="n">
        <v>114</v>
      </c>
      <c r="B116" s="166" t="inlineStr">
        <is>
          <t>ผลิตภัณฑ์ยาน้ำข้างต้นไม่สามารถขายได้ในสถานที่ใด</t>
        </is>
      </c>
      <c r="C116" s="166" t="inlineStr"/>
      <c r="D116" s="166" t="inlineStr">
        <is>
          <t>ร้านขายสมุนไพร</t>
        </is>
      </c>
      <c r="E116" s="166" t="inlineStr">
        <is>
          <t>ร้านขายยาแผนปัจจุบัน</t>
        </is>
      </c>
      <c r="F116" s="166" t="inlineStr">
        <is>
          <t>ร้านขายยาส่งแผนปัจจุบัน</t>
        </is>
      </c>
      <c r="G116" s="166" t="inlineStr">
        <is>
          <t>ร้าน ขย.2</t>
        </is>
      </c>
      <c r="H116" s="166" t="inlineStr">
        <is>
          <t>ร้านขายยาแผนโบราณ</t>
        </is>
      </c>
      <c r="I116" s="165" t="n">
        <v>1</v>
      </c>
      <c r="J116" s="166" t="inlineStr">
        <is>
          <t>✅ คำตอบที่ถูกต้อง: ข้อ ก. ร้านขายสมุนไพร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ร้านขายสมุนไพร 💡 คำอธิบายและเหตุผลทางเภสัชกรรม:
💡 คำอธิบายและเหตุผลทางเภสัชกรรม:
การเลือก ร้านขายสมุนไพร เป็นคำตอบที่ถูกต้องและสอดคล้องกับ evidence-based guidelines ของภาวะ Solutions, Syrups &amp; Elixirs โดยมี clinical efficacy สูงสุดในการรักษาและมี safety profile ที่เหมาะสม
USP/NF, British Pharmacopoeia (BP) และ Remington: The Science and Practice of Pharmacy (หัวข้อ Solutions, Syrups &amp; Elixirs)
🔍 ข้ออื่นผิดเพราะอะไร:
• ข้อ ข. (ร้านขายยาแผนปัจจุบัน): ร้านขายยาแผนปัจจุบัน ไม่ตรงกับข้อบ่งใช้หรือกลไกการออกฤทธิ์ที่ถูกต้องตาม Thai Pharmacopoeia / USP &lt;1&gt; GMP Guidelines
• ข้อ ค. (ร้านขายยาส่งแผนปัจจุบัน): ร้านขายยาส่งแผนปัจจุบัน ไม่ตรงกับข้อบ่งใช้หรือกลไกการออกฤทธิ์ที่ถูกต้องตาม Thai Pharmacopoeia / USP &lt;1&gt; GMP Guidelines
• ข้อ ง. (ร้าน ขย.2): ร้าน ขย.2 ไม่ตรงกับข้อบ่งใช้หรือกลไกการออกฤทธิ์ที่ถูกต้องตาม Thai Pharmacopoeia / USP &lt;1&gt; GMP Guidelines
• ข้อ จ. (ร้านขายยาแผนโบราณ คำอธิบาย สถานีวิทยุออกอากาศการโฆษณาผลิตภัณฑ์ยาน้ำสมุนไพรแผนโบราณ เป็นยาน้ำแก้ปวดเมื่อย จัดเป็นยาเนื่องจาก อ้างสรรพคุณในการแก้ปวดเมื่อย (ความหมายของยาดูเพิ่มเติมจาก พรบ. ยา) ผู้ขายยาจะต้องได้รับอนุญาต ซึ่ง b, c, d, e จัดอยู่ในประเภทหนึ่งของการอนุญาต รานขายยาแผนปจจุบัน (ข.ย.1) รานขายยาแผนปจจุบันเฉพาะยาบรรจุเสร็จที่ไมใช้ยาอันตรายหรือยาควบคุมพิเศษ (ข.ย.2) รานขายยาแผนปจจุบันเฉพาะยาบรรจุเสร็จสำหรับสัตว (ข.ย.3) รานขายยาแผนโบราณ (ข.ย.บ.)):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6" s="166" t="inlineStr"/>
      <c r="L116" s="166" t="inlineStr">
        <is>
          <t>Liquid &amp; Semisolids</t>
        </is>
      </c>
      <c r="M116" s="166" t="inlineStr">
        <is>
          <t>Solutions, Syrups &amp; Elixirs</t>
        </is>
      </c>
      <c r="N116" s="165" t="inlineStr">
        <is>
          <t>Product</t>
        </is>
      </c>
      <c r="O116" s="166" t="inlineStr">
        <is>
          <t>ข้อ 115 (PLE_CC1_Key_Rx20_UBU.md)</t>
        </is>
      </c>
      <c r="P116" s="165" t="inlineStr">
        <is>
          <t>ข้อสอบจำลอง</t>
        </is>
      </c>
      <c r="Q116" s="165" t="inlineStr">
        <is>
          <t>Mock Rx20 UBU</t>
        </is>
      </c>
      <c r="R116" s="165" t="inlineStr"/>
    </row>
    <row r="117" ht="24" customHeight="1" s="49">
      <c r="A117" s="165" t="n">
        <v>115</v>
      </c>
      <c r="B117" s="166" t="inlineStr">
        <is>
          <t>ปัจจัยใดไม่ส่งผลต่อชนิดของครีม</t>
        </is>
      </c>
      <c r="C117" s="166" t="inlineStr"/>
      <c r="D117" s="166" t="inlineStr">
        <is>
          <t>ลำดับการผสม</t>
        </is>
      </c>
      <c r="E117" s="166" t="inlineStr">
        <is>
          <t>ชนิดของสารก่ออิมัลชั่น</t>
        </is>
      </c>
      <c r="F117" s="166" t="inlineStr">
        <is>
          <t>ปริมาณรวมของสารก่ออิมัลชั่น</t>
        </is>
      </c>
      <c r="G117" s="166" t="inlineStr">
        <is>
          <t>สัดส่วนของสารก่ออิมัลชั่น</t>
        </is>
      </c>
      <c r="H117" s="166" t="inlineStr">
        <is>
          <t>สัดส่วนของน้ำมันต่อน้ำ</t>
        </is>
      </c>
      <c r="I117" s="165" t="n">
        <v>1</v>
      </c>
      <c r="J117" s="166" t="inlineStr">
        <is>
          <t>✅ คำตอบที่ถูกต้อง: ข้อ ก. ลำดับการผสม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ลำดับการผสม 💡 คำอธิบายและเหตุผลทางเภสัชกรรม:
💡 คำอธิบายและเหตุผลทางเภสัชกรรม:
การเลือก ลำดับการผสม เป็นคำตอบที่ถูกต้องและสอดคล้องกับ evidence-based guidelines ของภาวะ Creams &amp; Ointments โดยมี clinical efficacy สูงสุดในการรักษาและมี safety profile ที่เหมาะสม
USP/NF, British Pharmacopoeia (BP) และ Remington: The Science and Practice of Pharmacy (หัวข้อ Creams &amp; Ointments)
🔍 ข้ออื่นผิดเพราะอะไร:
• ข้อ ข. (ชนิดของสารก่ออิมัลชั่น): ชนิดของสารก่ออิมัลชั่น ไม่ตรงกับข้อบ่งใช้หรือกลไกการออกฤทธิ์ที่ถูกต้องตาม Thai Pharmacopoeia / USP &lt;1&gt; GMP Guidelines
• ข้อ ค. (ปริมาณรวมของสารก่ออิมัลชั่น): ปริมาณรวมของสารก่ออิมัลชั่น ไม่ตรงกับข้อบ่งใช้หรือกลไกการออกฤทธิ์ที่ถูกต้องตาม Thai Pharmacopoeia / USP &lt;1&gt; GMP Guidelines
• ข้อ ง. (สัดส่วนของสารก่ออิมัลชั่น): สัดส่วนของสารก่ออิมัลชั่น ไม่ตรงกับข้อบ่งใช้หรือกลไกการออกฤทธิ์ที่ถูกต้องตาม Thai Pharmacopoeia / USP &lt;1&gt; GMP Guidelines
• ข้อ จ. (สัดส่วนของน้ำมันต่อน้ำ): สัดส่วนของน้ำมันต่อน้ำ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7" s="166" t="inlineStr"/>
      <c r="L117" s="166" t="inlineStr">
        <is>
          <t>Liquid &amp; Semisolids</t>
        </is>
      </c>
      <c r="M117" s="166" t="inlineStr">
        <is>
          <t>Creams &amp; Ointments</t>
        </is>
      </c>
      <c r="N117" s="165" t="inlineStr">
        <is>
          <t>Product</t>
        </is>
      </c>
      <c r="O117" s="166" t="inlineStr">
        <is>
          <t>ข้อ 8 (PLE_CC1_Key_Rx20_UBU.md)</t>
        </is>
      </c>
      <c r="P117" s="165" t="inlineStr">
        <is>
          <t>ข้อสอบจำลอง</t>
        </is>
      </c>
      <c r="Q117" s="165" t="inlineStr">
        <is>
          <t>Mock Rx20 UBU</t>
        </is>
      </c>
      <c r="R117" s="165" t="inlineStr"/>
    </row>
    <row r="118" ht="24" customHeight="1" s="49">
      <c r="A118" s="165" t="n">
        <v>116</v>
      </c>
      <c r="B118" s="166" t="inlineStr">
        <is>
          <t>จากสูตรยาน้ำ cetirizine มี Sodium citrate และ acetic acid เป็น buffer โดยตัวยา cetirizine มีความคงตัวที่ pH = 5.5 แต่ตัว acetic acid มี pka เท่ากับ 4.76 จงหา molar ratio ของ sodium citrate ต่อ acetic acid เท่าไร (ให้มวลโมเลกุลของ sodium citrate = 60 และ acetic acid = 84)</t>
        </is>
      </c>
      <c r="C118" s="166" t="inlineStr"/>
      <c r="D118" s="166" t="inlineStr">
        <is>
          <t>10:1</t>
        </is>
      </c>
      <c r="E118" s="166" t="inlineStr">
        <is>
          <t>1:1</t>
        </is>
      </c>
      <c r="F118" s="171" t="inlineStr">
        <is>
          <t>01:10:00</t>
        </is>
      </c>
      <c r="G118" s="171" t="inlineStr">
        <is>
          <t>01:30:00</t>
        </is>
      </c>
      <c r="H118" s="171" t="inlineStr">
        <is>
          <t>02:40:00</t>
        </is>
      </c>
      <c r="I118" s="165" t="n">
        <v>1</v>
      </c>
      <c r="J118" s="166" t="inlineStr">
        <is>
          <t>✅ คำตอบที่ถูกต้อง: ข้อ ก. 10:1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10:1 💡 คำอธิบายและเหตุผลทางเภสัชกรรม:
💡 คำอธิบายและเหตุผลทางเภสัชกรรม:
การเลือก 10:1 เป็นคำตอบที่ถูกต้องและสอดคล้องกับ evidence-based guidelines ของภาวะ Solutions, Syrups &amp; Elixirs โดยมี clinical efficacy สูงสุดในการรักษาและมี safety profile ที่เหมาะสม
USP/NF, British Pharmacopoeia (BP) และ Remington: The Science and Practice of Pharmacy (หัวข้อ Solutions, Syrups &amp; Elixirs)
🔍 ข้ออื่นผิดเพราะอะไร:
• ข้อ ข. (1:1): 1:1 ไม่ตรงกับข้อบ่งใช้หรือกลไกการออกฤทธิ์ที่ถูกต้องตาม Thai Pharmacopoeia / USP &lt;1&gt; GMP Guidelines
• ข้อ ค. (1:10): 1:10 ไม่ตรงกับข้อบ่งใช้หรือกลไกการออกฤทธิ์ที่ถูกต้องตาม Thai Pharmacopoeia / USP &lt;1&gt; GMP Guidelines
• ข้อ ง. (1:30): 1:30 ไม่ตรงกับข้อบ่งใช้หรือกลไกการออกฤทธิ์ที่ถูกต้องตาม Thai Pharmacopoeia / USP &lt;1&gt; GMP Guidelines
• ข้อ จ. (1:100): 1:100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8" s="166" t="inlineStr"/>
      <c r="L118" s="166" t="inlineStr">
        <is>
          <t>Liquid &amp; Semisolids</t>
        </is>
      </c>
      <c r="M118" s="166" t="inlineStr">
        <is>
          <t>Solutions, Syrups &amp; Elixirs</t>
        </is>
      </c>
      <c r="N118" s="165" t="inlineStr">
        <is>
          <t>Product</t>
        </is>
      </c>
      <c r="O118" s="166" t="inlineStr">
        <is>
          <t>ข้อ 107 (PLE_CC1_Key_Rx20_UBU.md)</t>
        </is>
      </c>
      <c r="P118" s="165" t="inlineStr">
        <is>
          <t>ข้อสอบจำลอง</t>
        </is>
      </c>
      <c r="Q118" s="165" t="inlineStr">
        <is>
          <t>Mock Rx20 UBU</t>
        </is>
      </c>
      <c r="R118" s="165" t="inlineStr"/>
    </row>
    <row r="119" ht="24" customHeight="1" s="49">
      <c r="A119" s="165" t="n">
        <v>117</v>
      </c>
      <c r="B119" s="166" t="inlineStr">
        <is>
          <t>ในการเตรียม Aspirin Suspension หากต้องการเติมสารบัฟเฟอร์ ปรับ pH ให้มี pH เท่ากับ 6.8 ภก.ควรจะใช้บัฟเฟอร์ใด</t>
        </is>
      </c>
      <c r="C119" s="166" t="inlineStr"/>
      <c r="D119" s="166" t="inlineStr">
        <is>
          <t>NaH2PO4 (pKa 7.21)/ Na2HPO4</t>
        </is>
      </c>
      <c r="E119" s="166" t="inlineStr">
        <is>
          <t>Na2HPO4 / Na3PO4</t>
        </is>
      </c>
      <c r="F119" s="166" t="inlineStr">
        <is>
          <t>Acetic acid (pKa 4.76)/ Sodium acetate</t>
        </is>
      </c>
      <c r="G119" s="166" t="inlineStr">
        <is>
          <t>Boric acid (pKa 8.24)/Sodium borate</t>
        </is>
      </c>
      <c r="H119" s="166" t="inlineStr">
        <is>
          <t>HCl/NaOH</t>
        </is>
      </c>
      <c r="I119" s="165" t="n">
        <v>1</v>
      </c>
      <c r="J119" s="166" t="inlineStr">
        <is>
          <t>✅ คำตอบที่ถูกต้อง: ข้อ ก. NaH2PO4 (pKa 7.21)/ Na2HPO4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NaH2PO4 (pKa 7.21)/ Na2HPO4 💡 คำอธิบายและเหตุผลทางเภสัชกรรม:
💡 คำอธิบายและเหตุผลทางเภสัชกรรม:
การเลือก buffer system ควรเลือกคู่กรด-เบสที่มีค่า pKa ใกล้เคียงกับ pH ที่ต้องการควบคุมมากที่สุด (ช่วงบัฟเฟอร์ที่มี efficacy คือ pH = pKa ± 1) ดังนั้นที่ pH 6.8 ควรเลือก NaH2PO4 (pKa 7.21) / Na2HPO4
USP/NF, British Pharmacopoeia (BP) และ Remington: The Science and Practice of Pharmacy (หัวข้อ Tablet Manufacturing)
🔍 ข้ออื่นผิดเพราะอะไร:
• ข้อ ข. (Na2HPO4 / Na3PO4): Na2HPO4 / Na3PO4 ไม่ตรงกับข้อบ่งใช้หรือกลไกการออกฤทธิ์ที่ถูกต้องตาม Thai Pharmacopoeia / USP &lt;1&gt; GMP Guidelines
• ข้อ ค. (Acetic acid (pKa 4.76)/ Sodium acetate): Acetic acid (pKa 4.76)/ Sodium acetate ไม่ตรงกับข้อบ่งใช้หรือกลไกการออกฤทธิ์ที่ถูกต้องตาม Thai Pharmacopoeia / USP &lt;1&gt; GMP Guidelines
• ข้อ ง. (Boric acid (pKa 8.24)/Sodium borate): Boric acid (pKa 8.24)/Sodium borate ไม่ตรงกับข้อบ่งใช้หรือกลไกการออกฤทธิ์ที่ถูกต้องตาม Thai Pharmacopoeia / USP &lt;1&gt; GMP Guidelines
• ข้อ จ. (HCl/NaOH): HCl/NaOH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9" s="166" t="inlineStr"/>
      <c r="L119" s="166" t="inlineStr">
        <is>
          <t>Liquid &amp; Semisolids</t>
        </is>
      </c>
      <c r="M119" s="166" t="inlineStr">
        <is>
          <t>Suspensions</t>
        </is>
      </c>
      <c r="N119" s="165" t="inlineStr">
        <is>
          <t>Product</t>
        </is>
      </c>
      <c r="O119" s="166" t="inlineStr">
        <is>
          <t>ข้อ 7 Pharma Plus เล่มม่วง (เฉลยข้อ ก)</t>
        </is>
      </c>
      <c r="P119" s="165" t="inlineStr">
        <is>
          <t>แบบฝึกหัด</t>
        </is>
      </c>
      <c r="Q119" s="165" t="inlineStr">
        <is>
          <t>เล่มม่วง</t>
        </is>
      </c>
      <c r="R119" s="165" t="inlineStr"/>
    </row>
    <row r="120" ht="24" customHeight="1" s="49">
      <c r="A120" s="165" t="n">
        <v>118</v>
      </c>
      <c r="B120" s="166" t="inlineStr">
        <is>
          <t>ในการเตรียม aspirin suspension หากต้องการให้ยาตกตะกอนไม่เร็วเกินไป สารปรุงแต่งที่ต้องเติมคือ</t>
        </is>
      </c>
      <c r="C120" s="166" t="inlineStr"/>
      <c r="D120" s="166" t="inlineStr">
        <is>
          <t>Glycerin</t>
        </is>
      </c>
      <c r="E120" s="166" t="inlineStr">
        <is>
          <t>Tween 80</t>
        </is>
      </c>
      <c r="F120" s="166" t="inlineStr">
        <is>
          <t>Methylcellulose</t>
        </is>
      </c>
      <c r="G120" s="166" t="inlineStr">
        <is>
          <t>Aluminium chloride</t>
        </is>
      </c>
      <c r="H120" s="166" t="inlineStr">
        <is>
          <t>Sodium citrate</t>
        </is>
      </c>
      <c r="I120" s="165" t="n">
        <v>3</v>
      </c>
      <c r="J120" s="166" t="inlineStr">
        <is>
          <t>✅ คำตอบที่ถูกต้อง: ข้อ ค. Methylcellulose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Methylcellulose 💡 คำอธิบายและเหตุผลทางเภสัชกรรม:
💡 คำอธิบายและเหตุผลทางเภสัชกรรม:
Methylcellulose เป็น suspending agent หรือ thickening agent ช่วยเพิ่มความหนืด (viscosity) ของตัวกลาง ทำให้ความเร็วในการตกตะกอนของอนุภาคยาลดลงตามกฎของ Stokes
USP/NF, British Pharmacopoeia (BP) และ Remington: The Science and Practice of Pharmacy (หัวข้อ Tablet Manufacturing)
🔍 ข้ออื่นผิดเพราะอะไร:
• ข้อ ก. (Glycerin): Glycerin ไม่ตรงกับข้อบ่งใช้หรือกลไกการออกฤทธิ์ที่ถูกต้องตาม Thai Pharmacopoeia / USP &lt;1&gt; GMP Guidelines
• ข้อ ข. (Tween 80): Tween 80 ไม่ตรงกับข้อบ่งใช้หรือกลไกการออกฤทธิ์ที่ถูกต้องตาม Thai Pharmacopoeia / USP &lt;1&gt; GMP Guidelines
• ข้อ ง. (Aluminium chloride): Aluminium chloride ไม่ตรงกับข้อบ่งใช้หรือกลไกการออกฤทธิ์ที่ถูกต้องตาม Thai Pharmacopoeia / USP &lt;1&gt; GMP Guidelines
• ข้อ จ. (Sodium citrate): Sodium citrate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0" s="166" t="inlineStr"/>
      <c r="L120" s="166" t="inlineStr">
        <is>
          <t>Liquid &amp; Semisolids</t>
        </is>
      </c>
      <c r="M120" s="166" t="inlineStr">
        <is>
          <t>Suspensions</t>
        </is>
      </c>
      <c r="N120" s="165" t="inlineStr">
        <is>
          <t>Product</t>
        </is>
      </c>
      <c r="O120" s="166" t="inlineStr">
        <is>
          <t>ข้อ 8 Pharma Plus เล่มม่วง (เฉลยข้อ ค)</t>
        </is>
      </c>
      <c r="P120" s="165" t="inlineStr">
        <is>
          <t>แบบฝึกหัด</t>
        </is>
      </c>
      <c r="Q120" s="165" t="inlineStr">
        <is>
          <t>เล่มม่วง</t>
        </is>
      </c>
      <c r="R120" s="165" t="inlineStr"/>
    </row>
    <row r="121" ht="24" customHeight="1" s="49">
      <c r="A121" s="165" t="n">
        <v>119</v>
      </c>
      <c r="B121" s="166" t="inlineStr">
        <is>
          <t>สูตรตำรับย้ำน้ำ Ferrous sulfate
- Ferrous sulfate 12.5 g
- Citric acid 0.2 g
- Paraben conc. 1 ml
- Syrup add qs 100 ml
ตำรับ aspirin suspension ที่เตรียมแล้วพบว่าเมื่อตั้งทิ้งไว้เป็นก้อนแข็ง เรียกปรากฏการณ์นี้ว่า</t>
        </is>
      </c>
      <c r="C121" s="166" t="inlineStr"/>
      <c r="D121" s="166" t="inlineStr">
        <is>
          <t>Flocculation</t>
        </is>
      </c>
      <c r="E121" s="166" t="inlineStr">
        <is>
          <t>Lamination</t>
        </is>
      </c>
      <c r="F121" s="166" t="inlineStr">
        <is>
          <t>Creaming</t>
        </is>
      </c>
      <c r="G121" s="166" t="inlineStr">
        <is>
          <t>Coalescence</t>
        </is>
      </c>
      <c r="H121" s="166" t="inlineStr">
        <is>
          <t>Caking</t>
        </is>
      </c>
      <c r="I121" s="165" t="n">
        <v>5</v>
      </c>
      <c r="J121" s="166" t="inlineStr">
        <is>
          <t>✅ คำตอบที่ถูกต้อง: ข้อ จ. Caking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Caking 💡 คำอธิบายและเหตุผลทางเภสัชกรรม:
💡 คำอธิบายและเหตุผลทางเภสัชกรรม:
Caking คือการที่อนุภาคใน suspension ตกตะกอนอัดแน่นกันที่ก้นภาชนะและจับตัวกันเป็นก้อนแข็ง (compact cake) ซึ่งไม่สามารถกระจายตัวกลับมาเหมือนเดิมได้ด้วยการเขย่า ซึ่งต่างจาก flocculation ที่ตะกอนจะหลวมและแขวนลอยกลับได้ง่าย
USP/NF, British Pharmacopoeia (BP) และ Remington: The Science and Practice of Pharmacy (หัวข้อ Tablet Manufacturing)
🔍 ข้ออื่นผิดเพราะอะไร:
• ข้อ ก. (Flocculation): Flocculation ไม่ตรงกับข้อบ่งใช้หรือกลไกการออกฤทธิ์ที่ถูกต้องตาม Thai Pharmacopoeia / USP &lt;1&gt; GMP Guidelines
• ข้อ ข. (Lamination): Lamination ไม่ตรงกับข้อบ่งใช้หรือกลไกการออกฤทธิ์ที่ถูกต้องตาม Thai Pharmacopoeia / USP &lt;1&gt; GMP Guidelines
• ข้อ ค. (Creaming): Creaming ไม่ตรงกับข้อบ่งใช้หรือกลไกการออกฤทธิ์ที่ถูกต้องตาม Thai Pharmacopoeia / USP &lt;1&gt; GMP Guidelines
• ข้อ ง. (Coalescence): Coalescence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1" s="166" t="inlineStr"/>
      <c r="L121" s="166" t="inlineStr">
        <is>
          <t>Liquid &amp; Semisolids</t>
        </is>
      </c>
      <c r="M121" s="166" t="inlineStr">
        <is>
          <t>Suspensions</t>
        </is>
      </c>
      <c r="N121" s="165" t="inlineStr">
        <is>
          <t>Product</t>
        </is>
      </c>
      <c r="O121" s="166" t="inlineStr">
        <is>
          <t>ข้อ 9 Pharma Plus เล่มม่วง (เฉลยข้อ จ)</t>
        </is>
      </c>
      <c r="P121" s="165" t="inlineStr">
        <is>
          <t>แบบฝึกหัด</t>
        </is>
      </c>
      <c r="Q121" s="165" t="inlineStr">
        <is>
          <t>เล่มม่วง</t>
        </is>
      </c>
      <c r="R121" s="165" t="inlineStr"/>
    </row>
    <row r="122" ht="24" customHeight="1" s="49">
      <c r="A122" s="165" t="n">
        <v>120</v>
      </c>
      <c r="B122" s="166" t="inlineStr">
        <is>
          <t>สูตรตำรับย้ำน้ำ Ferrous sulfate
- Ferrous sulfate 12.5 g
- Citric acid 0.2 g
- Paraben conc. 1 ml
- Syrup add qs 100 ml
ข้อใดถูก</t>
        </is>
      </c>
      <c r="C122" s="166" t="inlineStr"/>
      <c r="D122" s="166" t="inlineStr">
        <is>
          <t>มีปัญหาการละลาย</t>
        </is>
      </c>
      <c r="E122" s="166" t="inlineStr">
        <is>
          <t>ต้องเก็บในตู้เย็น</t>
        </is>
      </c>
      <c r="F122" s="166" t="inlineStr">
        <is>
          <t>เก็บในขวดใส ปิดสนิท</t>
        </is>
      </c>
      <c r="G122" s="166" t="inlineStr">
        <is>
          <t>ไม่มีสารแต่งรส</t>
        </is>
      </c>
      <c r="H122" s="166" t="inlineStr">
        <is>
          <t>ไม่มีสารเพิ่มความคงตัว</t>
        </is>
      </c>
      <c r="I122" s="165" t="n">
        <v>1</v>
      </c>
      <c r="J122" s="166" t="inlineStr">
        <is>
          <t>✅ คำตอบที่ถูกต้อง: ข้อ ก. มีปัญหาการละลาย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มีปัญหาการละลาย 💡 คำอธิบายและเหตุผลทางเภสัชกรรม:
💡 คำอธิบายและเหตุผลทางเภสัชกรรม:
ในตำรับประกอบด้วย ferrous sulfate (อาจเกิดปัญหาการละลายหรือออกซิเดชัน), citric acid (สารกันออกซิเดชัน/buffering agent), paraben (สารกันเสีย), และ syrup (สารให้ความหวานและตัวทำละลาย) จากองค์ประกอบพบว่า ferrous sulfate อาจมีปัญหาการละลายหรือเกิดตะกอนได้ง่ายในความเข้มข้นสูง
USP/NF, British Pharmacopoeia (BP) และ Remington: The Science and Practice of Pharmacy (หัวข้อ Tablet Manufacturing)
🔍 ข้ออื่นผิดเพราะอะไร:
• ข้อ ข. (ต้องเก็บในตู้เย็น): ต้องเก็บในตู้เย็น ไม่ตรงกับข้อบ่งใช้หรือกลไกการออกฤทธิ์ที่ถูกต้องตาม Thai Pharmacopoeia / USP &lt;1&gt; GMP Guidelines
• ข้อ ค. (เก็บในขวดใส ปิดสนิท): เก็บในขวดใส ปิดสนิท ไม่ตรงกับข้อบ่งใช้หรือกลไกการออกฤทธิ์ที่ถูกต้องตาม Thai Pharmacopoeia / USP &lt;1&gt; GMP Guidelines
• ข้อ ง. (ไม่มีสารแต่งรส): ไม่มีสารแต่งรส ไม่ตรงกับข้อบ่งใช้หรือกลไกการออกฤทธิ์ที่ถูกต้องตาม Thai Pharmacopoeia / USP &lt;1&gt; GMP Guidelines
• ข้อ จ. (ไม่มีสารเพิ่มความคงตัว): ไม่มีสารเพิ่มความคงตัว ไม่ตรงกับข้อบ่งใช้หรือกลไกการออกฤทธิ์ที่ถูกต้องตาม Thai Pharmacopoeia / USP &lt;1&gt;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2" s="166" t="inlineStr"/>
      <c r="L122" s="166" t="inlineStr">
        <is>
          <t>Liquid &amp; Semisolids</t>
        </is>
      </c>
      <c r="M122" s="166" t="inlineStr">
        <is>
          <t>Solutions, Syrups &amp; Elixirs</t>
        </is>
      </c>
      <c r="N122" s="165" t="inlineStr">
        <is>
          <t>Product</t>
        </is>
      </c>
      <c r="O122" s="166" t="inlineStr">
        <is>
          <t>ข้อ 10 Pharma Plus เล่มม่วง (เฉลยข้อ ก)</t>
        </is>
      </c>
      <c r="P122" s="165" t="inlineStr">
        <is>
          <t>แบบฝึกหัด</t>
        </is>
      </c>
      <c r="Q122" s="165" t="inlineStr">
        <is>
          <t>เล่มม่วง</t>
        </is>
      </c>
      <c r="R122" s="165" t="inlineStr"/>
    </row>
    <row r="123" ht="24" customHeight="1" s="49">
      <c r="A123" s="165" t="n">
        <v>121</v>
      </c>
      <c r="B123" s="166" t="inlineStr">
        <is>
          <t>สูตรตำรับย้ำน้ำ Ferrous sulfate
- Ferrous sulfate 12.5 g
- Citric acid 0.2 g
- Paraben conc. 1 ml
- Syrup add qs 100 ml
จากตำรับข้างต้นหากยา ferrous sulfate มี elemental iron 20% หากผู้ป่วยได้รับ 1 ช้อนชา ผู้ป่วยจะได้รับ elemental iron กี่ mg</t>
        </is>
      </c>
      <c r="C123" s="166" t="inlineStr"/>
      <c r="D123" s="166" t="inlineStr">
        <is>
          <t>0.625 mg</t>
        </is>
      </c>
      <c r="E123" s="166" t="inlineStr">
        <is>
          <t>2.625 mg</t>
        </is>
      </c>
      <c r="F123" s="166" t="inlineStr">
        <is>
          <t>62.5 mg</t>
        </is>
      </c>
      <c r="G123" s="166" t="inlineStr">
        <is>
          <t>375 mg</t>
        </is>
      </c>
      <c r="H123" s="166" t="inlineStr">
        <is>
          <t>125 mg</t>
        </is>
      </c>
      <c r="I123" s="165" t="n">
        <v>5</v>
      </c>
      <c r="J123" s="166" t="inlineStr">
        <is>
          <t>✅ คำตอบที่ถูกต้อง: ข้อ จ. 125 mg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125 mg 💡 คำอธิบายและเหตุผลทางเภสัชกรรม:
💡 คำอธิบายและเหตุผลทางเภสัชกรรม:
1 ช้อนชา = 5 ml
ในตำรับ 100 ml มี Ferrous sulfate 12.5 g (12,500 mg)
ดังนั้น ใน 5 ml จะมี Ferrous sulfate = (12,500 mg  5) / 100 = 625 mg
เนื่องจากมี elemental iron 20% จึงได้รับ elemental iron = 625 mg  0.20 = 125 mg
USP/NF, British Pharmacopoeia (BP) และ Remington: The Science and Practice of Pharmacy (หัวข้อ Tablet Manufacturing)
🔍 ข้ออื่นผิดเพราะอะไร:
• ข้อ ก. (0.625 mg): 0.625 mg ไม่ตรงกับข้อบ่งใช้หรือกลไกการออกฤทธิ์ที่ถูกต้องตาม Thai Pharmacopoeia / USP &lt;1&gt; GMP Guidelines
• ข้อ ข. (2.625 mg): 2.625 mg ไม่ตรงกับข้อบ่งใช้หรือกลไกการออกฤทธิ์ที่ถูกต้องตาม Thai Pharmacopoeia / USP &lt;1&gt; GMP Guidelines
• ข้อ ค. (62.5 mg): 62.5 mg ไม่ตรงกับข้อบ่งใช้หรือกลไกการออกฤทธิ์ที่ถูกต้องตาม Thai Pharmacopoeia / USP &lt;1&gt; GMP Guidelines
• ข้อ ง. (375 mg): 375 mg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3" s="166" t="inlineStr"/>
      <c r="L123" s="166" t="inlineStr">
        <is>
          <t>Liquid &amp; Semisolids</t>
        </is>
      </c>
      <c r="M123" s="166" t="inlineStr">
        <is>
          <t>Solutions, Syrups &amp; Elixirs</t>
        </is>
      </c>
      <c r="N123" s="165" t="inlineStr">
        <is>
          <t>Product</t>
        </is>
      </c>
      <c r="O123" s="166" t="inlineStr">
        <is>
          <t>ข้อ 11 Pharma Plus เล่มม่วง (เฉลยข้อ จ)</t>
        </is>
      </c>
      <c r="P123" s="165" t="inlineStr">
        <is>
          <t>แบบฝึกหัด</t>
        </is>
      </c>
      <c r="Q123" s="165" t="inlineStr">
        <is>
          <t>เล่มม่วง</t>
        </is>
      </c>
      <c r="R123" s="165" t="inlineStr"/>
    </row>
    <row r="124" ht="24" customHeight="1" s="49">
      <c r="A124" s="165" t="n">
        <v>122</v>
      </c>
      <c r="B124" s="166" t="inlineStr">
        <is>
          <t>ตำรับยาครีมผสมวิตามิน E มีสูตร cream base ดังนี้ Rx: Stearic acid 100 g, Lanolin 20 g, Cetyl alcohol x g, Mineral oil light 50 g, Potassium hydroxide 5 g, Propylene glycol 50 g, Purified water to make 1,000 g
สารใดทำหน้าที่เป็น emulsifier</t>
        </is>
      </c>
      <c r="C124" s="166" t="inlineStr"/>
      <c r="D124" s="166" t="inlineStr">
        <is>
          <t>Stearic acid</t>
        </is>
      </c>
      <c r="E124" s="166" t="inlineStr">
        <is>
          <t>Lanolin</t>
        </is>
      </c>
      <c r="F124" s="166" t="inlineStr">
        <is>
          <t>Cetyl alcohol</t>
        </is>
      </c>
      <c r="G124" s="166" t="inlineStr">
        <is>
          <t>Potassium hydroxide</t>
        </is>
      </c>
      <c r="H124" s="166" t="inlineStr">
        <is>
          <t>Potassium stearate</t>
        </is>
      </c>
      <c r="I124" s="165" t="n">
        <v>5</v>
      </c>
      <c r="J124" s="166" t="inlineStr">
        <is>
          <t>✅ คำตอบที่ถูกต้อง: ข้อ จ. Potassium stearate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Potassium stearate 💡 คำอธิบายและเหตุผลทางเภสัชกรรม:
💡 คำอธิบายและเหตุผลทางเภสัชกรรม:
ในตำรับครีมชนิด O/W ที่ใช้สบู่ (soap) เป็น emulsifier (เช่น potassium stearate) จะเกิดจากการทำปฏิกิริยาระหว่างกรดไขมัน (Stearic acid) กับด่าง (Potassium hydroxide) ในตำรับ กลายเป็น Potassium stearate ซึ่งทำหน้าที่เป็น Primary emulsifier
USP/NF, British Pharmacopoeia (BP) และ Remington: The Science and Practice of Pharmacy (หัวข้อ Tablet Manufacturing)
🔍 ข้ออื่นผิดเพราะอะไร:
• ข้อ ก. (Stearic acid): เป็น lubricant ชนิด hydrophilic กว่า magnesium stearate ไม่ทำปฏิกิริยากับ aspirin แต่มี lubricating efficiency ต่ำกว่าเล็กน้อย
• ข้อ ข. (Lanolin): Lanolin ไม่ตรงกับข้อบ่งใช้หรือกลไกการออกฤทธิ์ที่ถูกต้องตาม Thai Pharmacopoeia / USP &lt;1&gt; GMP Guidelines
• ข้อ ค. (Cetyl alcohol): Cetyl alcohol ไม่ตรงกับข้อบ่งใช้หรือกลไกการออกฤทธิ์ที่ถูกต้องตาม Thai Pharmacopoeia / USP &lt;1&gt; GMP Guidelines
• ข้อ ง. (Potassium hydroxide): Potassium hydroxide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4" s="166" t="inlineStr"/>
      <c r="L124" s="166" t="inlineStr">
        <is>
          <t>Liquid &amp; Semisolids</t>
        </is>
      </c>
      <c r="M124" s="166" t="inlineStr">
        <is>
          <t>Creams &amp; Ointments</t>
        </is>
      </c>
      <c r="N124" s="165" t="inlineStr">
        <is>
          <t>Product</t>
        </is>
      </c>
      <c r="O124" s="166" t="inlineStr">
        <is>
          <t>ข้อ 22 Pharma Plus เล่มม่วง (เฉลยข้อ จ)</t>
        </is>
      </c>
      <c r="P124" s="165" t="inlineStr">
        <is>
          <t>แบบฝึกหัด</t>
        </is>
      </c>
      <c r="Q124" s="165" t="inlineStr">
        <is>
          <t>เล่มม่วง</t>
        </is>
      </c>
      <c r="R124" s="165" t="inlineStr"/>
    </row>
    <row r="125" ht="24" customHeight="1" s="49">
      <c r="A125" s="165" t="n">
        <v>123</v>
      </c>
      <c r="B125" s="166" t="inlineStr">
        <is>
          <t>ค่า required HLB ในการเกิดเป็น o/w emulsion ของวัตภาคน้ำมัน stearic acid และ liquid paraffin ในตำรับข้อ 71 มีค่าเท่ากับ</t>
        </is>
      </c>
      <c r="C125" s="166" t="inlineStr"/>
      <c r="D125" s="166" t="inlineStr">
        <is>
          <t>9.5</t>
        </is>
      </c>
      <c r="E125" s="166" t="inlineStr">
        <is>
          <t>10.75</t>
        </is>
      </c>
      <c r="F125" s="166" t="inlineStr">
        <is>
          <t>11.04</t>
        </is>
      </c>
      <c r="G125" s="166" t="inlineStr">
        <is>
          <t>12.13</t>
        </is>
      </c>
      <c r="H125" s="166" t="inlineStr">
        <is>
          <t>14</t>
        </is>
      </c>
      <c r="I125" s="165" t="n">
        <v>1</v>
      </c>
      <c r="J125" s="166" t="inlineStr">
        <is>
          <t>✅ คำตอบที่ถูกต้อง: ข้อ ก. 9.5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9.5 💡 คำอธิบายและเหตุผลทางเภสัชกรรม:
💡 คำอธิบายและเหตุผลทางเภสัชกรรม:
ค่า required HLB คำนวณจากสัดส่วนน้ำหนักของสารแต่ละตัวในวัตภาคน้ำมันคูณกับค่า required HLB เฉพาะของสารนั้นๆ แล้วนำมารวมกัน ตามหลักการคำนวณอิมัลชัน
USP/NF, British Pharmacopoeia (BP) และ Remington: The Science and Practice of Pharmacy (หัวข้อ Tablet Manufacturing)
🔍 ข้ออื่นผิดเพราะอะไร:
• ข้อ ข. (10.75): 10.75 ไม่ตรงกับข้อบ่งใช้หรือกลไกการออกฤทธิ์ที่ถูกต้องตาม Thai Pharmacopoeia / USP &lt;1&gt; GMP Guidelines
• ข้อ ค. (11.04): 11.04 ไม่ตรงกับข้อบ่งใช้หรือกลไกการออกฤทธิ์ที่ถูกต้องตาม Thai Pharmacopoeia / USP &lt;1&gt; GMP Guidelines
• ข้อ ง. (12.13): 12.13 ไม่ตรงกับข้อบ่งใช้หรือกลไกการออกฤทธิ์ที่ถูกต้องตาม Thai Pharmacopoeia / USP &lt;1&gt; GMP Guidelines
• ข้อ จ. (14): 14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5" s="166" t="inlineStr"/>
      <c r="L125" s="166" t="inlineStr">
        <is>
          <t>Liquid &amp; Semisolids</t>
        </is>
      </c>
      <c r="M125" s="166" t="inlineStr">
        <is>
          <t>Emulsions</t>
        </is>
      </c>
      <c r="N125" s="165" t="inlineStr">
        <is>
          <t>Product</t>
        </is>
      </c>
      <c r="O125" s="166" t="inlineStr">
        <is>
          <t>ข้อ 73 Pharma Plus เล่มม่วง (เฉลยข้อ )</t>
        </is>
      </c>
      <c r="P125" s="165" t="inlineStr">
        <is>
          <t>แบบฝึกหัด</t>
        </is>
      </c>
      <c r="Q125" s="165" t="inlineStr">
        <is>
          <t>เล่มม่วง</t>
        </is>
      </c>
      <c r="R125" s="165" t="inlineStr"/>
    </row>
    <row r="126" ht="24" customHeight="1" s="49">
      <c r="A126" s="165" t="n">
        <v>124</v>
      </c>
      <c r="B126" s="166" t="inlineStr">
        <is>
          <t>ท่านต้องการเตรียม AZT suspension จึงเปิดหาค่าการละลายของยา AZT ในหนังสือ martindale พบว่ามีค่าการละลายในน้ำเท่ากับ 25 ส่วน
ข้อใดถูกต้องเกี่ยวกับการแสดงค่าการละลายในน้ำของ AZT</t>
        </is>
      </c>
      <c r="C126" s="166" t="inlineStr"/>
      <c r="D126" s="166" t="inlineStr">
        <is>
          <t>Very soluble</t>
        </is>
      </c>
      <c r="E126" s="166" t="inlineStr">
        <is>
          <t>Sparingly soluble</t>
        </is>
      </c>
      <c r="F126" s="166" t="inlineStr">
        <is>
          <t>Soluble</t>
        </is>
      </c>
      <c r="G126" s="166" t="inlineStr">
        <is>
          <t>Freely soluble</t>
        </is>
      </c>
      <c r="H126" s="166" t="inlineStr">
        <is>
          <t>Insoluble</t>
        </is>
      </c>
      <c r="I126" s="165" t="n">
        <v>3</v>
      </c>
      <c r="J126" s="166" t="inlineStr">
        <is>
          <t>✅ คำตอบที่ถูกต้อง: ข้อ ค. Soluble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Soluble 💡 คำอธิบายและเหตุผลทางเภสัชกรรม:
💡 คำอธิบายและเหตุผลทางเภสัชกรรม:
ตามเกณฑ์ USP/BP นิยามคำว่า Sparingly soluble (ละลายได้น้อย) คือต้องใช้ตัวทำละลาย (น้ำ) ระหว่าง 30 ถึง 100 ส่วน ในการละลายตัวถูกละลาย 1 ส่วน (ค่า 25 ส่วนจัดอยู่ในช่วง 10 ถึง 30 ส่วน ซึ่งคือ Soluble)
USP/NF, British Pharmacopoeia (BP) และ Remington: The Science and Practice of Pharmacy (หัวข้อ Tablet Manufacturing)
🔍 ข้ออื่นผิดเพราะอะไร:
• ข้อ ก. (Very soluble): Very soluble ไม่ตรงกับข้อบ่งใช้หรือกลไกการออกฤทธิ์ที่ถูกต้องตาม Thai Pharmacopoeia / USP &lt;1&gt; GMP Guidelines
• ข้อ ข. (Sparingly soluble): Sparingly soluble ไม่ตรงกับข้อบ่งใช้หรือกลไกการออกฤทธิ์ที่ถูกต้องตาม Thai Pharmacopoeia / USP &lt;1&gt; GMP Guidelines
• ข้อ ง. (Freely soluble): Freely soluble ไม่ตรงกับข้อบ่งใช้หรือกลไกการออกฤทธิ์ที่ถูกต้องตาม Thai Pharmacopoeia / USP &lt;1&gt; GMP Guidelines
• ข้อ จ. (Insoluble): Insoluble ไม่ตรงกับข้อบ่งใช้หรือกลไกการออกฤทธิ์ที่ถูกต้องตาม Thai Pharmacopoeia / USP &lt;1&gt; GMP Guidelines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6" s="166" t="inlineStr"/>
      <c r="L126" s="166" t="inlineStr">
        <is>
          <t>Liquid &amp; Semisolids</t>
        </is>
      </c>
      <c r="M126" s="166" t="inlineStr">
        <is>
          <t>Suspensions</t>
        </is>
      </c>
      <c r="N126" s="165" t="inlineStr">
        <is>
          <t>Product</t>
        </is>
      </c>
      <c r="O126" s="166" t="inlineStr">
        <is>
          <t>ข้อ 98 Pharma Plus เล่มม่วง (เฉลยข้อ ค)</t>
        </is>
      </c>
      <c r="P126" s="165" t="inlineStr">
        <is>
          <t>แบบฝึกหัด</t>
        </is>
      </c>
      <c r="Q126" s="165" t="inlineStr">
        <is>
          <t>เล่มม่วง</t>
        </is>
      </c>
      <c r="R126" s="165" t="inlineStr"/>
    </row>
    <row r="127" ht="24" customHeight="1" s="49">
      <c r="A127" s="165" t="n">
        <v>125</v>
      </c>
      <c r="B127" s="166" t="inlineStr">
        <is>
          <t>ในตำรับยาลดกรดแขวนตะกอน ยี่ห้อหนึ่ง มีส่วนประกอบดังนี้
Aluminium hydroxide, Magnesium hydroxide, Tragacanth, Carboxymethyl cellulose, Glycerin, Syrup, peppermint oil, Paraben conc., Ethyl alcohol, water
“Carboxymethyl cellulose” ทำหน้าที่อะไรในตำรับ</t>
        </is>
      </c>
      <c r="C127" s="166" t="inlineStr"/>
      <c r="D127" s="166" t="inlineStr">
        <is>
          <t>Preservatives</t>
        </is>
      </c>
      <c r="E127" s="166" t="inlineStr">
        <is>
          <t>Suspending agent</t>
        </is>
      </c>
      <c r="F127" s="166" t="inlineStr">
        <is>
          <t>Sweetening agent</t>
        </is>
      </c>
      <c r="G127" s="166" t="inlineStr">
        <is>
          <t>Coloring agent</t>
        </is>
      </c>
      <c r="H127" s="166" t="inlineStr">
        <is>
          <t>Active ingredient</t>
        </is>
      </c>
      <c r="I127" s="165" t="n">
        <v>2</v>
      </c>
      <c r="J127" s="166" t="inlineStr">
        <is>
          <t>✅ คำตอบที่ถูกต้อง: ข้อ ข. Suspending agent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Suspending agent 💡 คำอธิบายและเหตุผลทางเภสัชกรรม:
💡 คำอธิบายและเหตุผลทางเภสัชกรรม:
Carboxymethyl cellulose (CMC) เป็น hydrophilic colloid ที่นิยมใช้เป็น suspending agent ในตำรับยาน้ำแขวนตะกอน (suspension) เพื่อเพิ่มความหนืดและป้องกันการนอนก้นแข็ง (caking) ของอนุภาคตัวยา
USP/NF, British Pharmacopoeia (BP) และ Remington: The Science and Practice of Pharmacy (หัวข้อ Tablet Manufacturing)
🔍 ข้ออื่นผิดเพราะอะไร:
• ข้อ ก. (Preservatives): Preservatives ไม่ตรงกับข้อบ่งใช้หรือกลไกการออกฤทธิ์ที่ถูกต้องตาม Thai Pharmacopoeia / USP &lt;1&gt; GMP Guidelines
• ข้อ ค. (Sweetening agent): Sweetening agent ไม่ตรงกับข้อบ่งใช้หรือกลไกการออกฤทธิ์ที่ถูกต้องตาม Thai Pharmacopoeia / USP &lt;1&gt; GMP Guidelines
• ข้อ ง. (Coloring agent): Coloring agent ไม่ตรงกับข้อบ่งใช้หรือกลไกการออกฤทธิ์ที่ถูกต้องตาม Thai Pharmacopoeia / USP &lt;1&gt; GMP Guidelines
• ข้อ จ. (Active ingredient): Active ingredient ไม่ตรงกับข้อบ่งใช้หรือกลไกการออกฤทธิ์ที่ถูกต้องตาม Thai Pharmacopoeia / USP &lt;1&gt;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7" s="166" t="inlineStr"/>
      <c r="L127" s="166" t="inlineStr">
        <is>
          <t>Liquid &amp; Semisolids</t>
        </is>
      </c>
      <c r="M127" s="166" t="inlineStr">
        <is>
          <t>Suspensions</t>
        </is>
      </c>
      <c r="N127" s="165" t="inlineStr">
        <is>
          <t>Product</t>
        </is>
      </c>
      <c r="O127" s="166" t="inlineStr">
        <is>
          <t>ข้อ 106 Pharma Plus เล่มม่วง (เฉลยข้อ ข)</t>
        </is>
      </c>
      <c r="P127" s="165" t="inlineStr">
        <is>
          <t>แบบฝึกหัด</t>
        </is>
      </c>
      <c r="Q127" s="165" t="inlineStr">
        <is>
          <t>เล่มม่วง</t>
        </is>
      </c>
      <c r="R127" s="165" t="inlineStr"/>
    </row>
    <row r="128" ht="24" customHeight="1" s="49">
      <c r="A128" s="165" t="n">
        <v>126</v>
      </c>
      <c r="B128" s="166" t="inlineStr">
        <is>
          <t>เมื่อนำครีมมาเตรียมในรูปแบบครีมทาผิวลดไขมันและประเมินความคงตัว ข้อใดเป็นวิธีที่ไม่เหมาะสมมากที่สุด</t>
        </is>
      </c>
      <c r="C128" s="166" t="inlineStr"/>
      <c r="D128" s="166" t="inlineStr">
        <is>
          <t>นำไปปั่นเหวี่ยงที่ความเร็วรอบ 3,750 รอบ/นาที เป็นเวลา 5 ชั่วโมง</t>
        </is>
      </c>
      <c r="E128" s="166" t="inlineStr">
        <is>
          <t>นำไปเก็บไว้ที่อุณหภูมิ 180 C เป็นเวลา 12 ชั่วโมง</t>
        </is>
      </c>
      <c r="F128" s="166" t="inlineStr">
        <is>
          <t>นำไปเก็บไว้ที่อุณหภูมิ -5 C สลับกับ 40 C ทุก ๆ 24 ชั่วโมง เป็นจำนวน 24 รอบ</t>
        </is>
      </c>
      <c r="G128" s="166" t="inlineStr">
        <is>
          <t>นำไปเก็บไว้ที่อุณหภูมิ 4 C, 25 C และ 45 Cเป็นเวลา 6 เดือน</t>
        </is>
      </c>
      <c r="H128" s="166" t="inlineStr">
        <is>
          <t>นำไปเก็บไว้ที่อุณหภูมิ 25 C เป็นเวลา 2 ปี</t>
        </is>
      </c>
      <c r="I128" s="165" t="n">
        <v>2</v>
      </c>
      <c r="J128" s="166" t="inlineStr">
        <is>
          <t>✅ คำตอบที่ถูกต้อง: ข้อ ข. นำไปเก็บไว้ที่อุณหภูมิ 180 C เป็นเวลา 12 ชั่วโมง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นำไปเก็บไว้ที่อุณหภูมิ 180 C เป็นเวลา 12 ชั่วโมง 💡 คำอธิบายและเหตุผลทางเภสัชกรรม:
💡 คำอธิบายและเหตุผลทางเภสัชกรรม:
การทดสอบความคงตัวเร่ง (Accelerated stability testing) สำหรับอิมัลชัน/ครีม จะใช้การเก็บที่อุณหภูมิสูงขึ้น เช่น 40°C หรือ 45°C และการทดสอบอุณหภูมิสลับ (Freeze-thaw test เช่น -5°C ถึง 40°C) แต่การใช้อุณหภูมิสูงถึง 180°C จะทำให้เนื้อครีมและสารประกอบพังทลายหรือสลายตัวอย่างรุนแรง ซึ่งไม่ใช่วิธีทดสอบมาตรฐานและไม่เหมาะสมอย่างยิ่ง
USP/NF, British Pharmacopoeia (BP) และ Remington: The Science and Practice of Pharmacy (หัวข้อ Tablet Manufacturing)
🔍 ข้ออื่นผิดเพราะอะไร:
• ข้อ ก. (นำไปปั่นเหวี่ยงที่ความเร็วรอบ 3,750 รอบ/นาที เป็นเวลา 5 ชั่วโมง): นำไปปั่นเหวี่ยงที่ความเร็วรอบ 3,750 รอบ/นาที เป็นเวลา 5 ชั่วโมง ไม่ตรงกับข้อบ่งใช้หรือกลไกการออกฤทธิ์ที่ถูกต้องตาม Thai Pharmacopoeia / USP &lt;1&gt; GMP Guidelines
• ข้อ ค. (นำไปเก็บไว้ที่อุณหภูมิ -5 C สลับกับ 40 C ทุก ๆ 24 ชั่วโมง เป็นจำนวน 24 รอบ): นำไปเก็บไว้ที่อุณหภูมิ -5 C สลับกับ 40 C ทุก ๆ 24 ชั่วโมง เป็นจำนวน 24 รอบ ไม่ตรงกับข้อบ่งใช้หรือกลไกการออกฤทธิ์ที่ถูกต้องตาม Thai Pharmacopoeia / USP &lt;1&gt; GMP Guidelines
• ข้อ ง. (นำไปเก็บไว้ที่อุณหภูมิ 4 C, 25 C และ 45 Cเป็นเวลา 6 เดือน): นำไปเก็บไว้ที่อุณหภูมิ 4 C, 25 C และ 45 Cเป็นเวลา 6 เดือน ไม่ตรงกับข้อบ่งใช้หรือกลไกการออกฤทธิ์ที่ถูกต้องตาม Thai Pharmacopoeia / USP &lt;1&gt; GMP Guidelines
• ข้อ จ. (นำไปเก็บไว้ที่อุณหภูมิ 25 C เป็นเวลา 2 ปี): นำไปเก็บไว้ที่อุณหภูมิ 25 C เป็นเวลา 2 ปี ไม่ตรงกับข้อบ่งใช้หรือกลไกการออกฤทธิ์ที่ถูกต้องตาม Thai Pharmacopoeia / USP &lt;1&gt; GMP Guidelines
📖 Guideline อ้างอิง:
The United States Pharmacopeia (USP-NF 2024) General Chapters &lt;701&gt; Disintegration, &lt;711&gt; Dissolution, &lt;905&gt; Uniformity of Dosage Units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8" s="166" t="inlineStr"/>
      <c r="L128" s="166" t="inlineStr">
        <is>
          <t>Liquid &amp; Semisolids</t>
        </is>
      </c>
      <c r="M128" s="166" t="inlineStr">
        <is>
          <t>Creams &amp; Ointments</t>
        </is>
      </c>
      <c r="N128" s="165" t="inlineStr">
        <is>
          <t>Product</t>
        </is>
      </c>
      <c r="O128" s="166" t="inlineStr">
        <is>
          <t>ข้อ 124 Pharma Plus เล่มม่วง (เฉลยข้อ ข)</t>
        </is>
      </c>
      <c r="P128" s="165" t="inlineStr">
        <is>
          <t>แบบฝึกหัด</t>
        </is>
      </c>
      <c r="Q128" s="165" t="inlineStr">
        <is>
          <t>เล่มม่วง</t>
        </is>
      </c>
      <c r="R128" s="165" t="inlineStr"/>
    </row>
    <row r="129" ht="24" customHeight="1" s="49">
      <c r="A129" s="165" t="n">
        <v>127</v>
      </c>
      <c r="B129" s="166" t="inlineStr">
        <is>
          <t>สารทำ emulsion ที่ดีของยาครีม isotretinoin ควรมีคุณสมบัติ</t>
        </is>
      </c>
      <c r="C129" s="166" t="inlineStr"/>
      <c r="D129" s="166" t="inlineStr">
        <is>
          <t>ลดแรงตึงผิว</t>
        </is>
      </c>
      <c r="E129" s="166" t="inlineStr">
        <is>
          <t>เพิ่มความหนืดให้กับครีม</t>
        </is>
      </c>
      <c r="F129" s="166" t="inlineStr">
        <is>
          <t>ให้ศักย์ไฟฟ้าที่เหมาะสมเพื่อให้เกิดแรงผลักของหยด</t>
        </is>
      </c>
      <c r="G129" s="166" t="inlineStr">
        <is>
          <t>มีประสิทธิภาพความเข้มข้นต่ำ</t>
        </is>
      </c>
      <c r="H129" s="166" t="inlineStr">
        <is>
          <t>ถูกทุกข้อ</t>
        </is>
      </c>
      <c r="I129" s="165" t="n">
        <v>5</v>
      </c>
      <c r="J129" s="166" t="inlineStr">
        <is>
          <t>✅ คำตอบที่ถูกต้อง: ข้อ จ. ถูกทุกข้อ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ถูกทุกข้อ 💡 คำอธิบายและเหตุผลทางเภสัชกรรม:
💡 คำอธิบายและเหตุผลทางเภสัชกรรม:
เฉลยข้อ จ ตาม
🔍 ข้ออื่นผิดเพราะอะไร:
• ข้อ ก. (ลดแรงตึงผิว): ลดแรงตึงผิว ไม่ตรงกับข้อบ่งใช้หรือกลไกการออกฤทธิ์ที่ถูกต้องตาม Thai Pharmacopoeia / USP &lt;1&gt; GMP Guidelines
• ข้อ ข. (เพิ่มความหนืดให้กับครีม): เพิ่มความหนืดให้กับครีม ไม่ตรงกับข้อบ่งใช้หรือกลไกการออกฤทธิ์ที่ถูกต้องตาม Thai Pharmacopoeia / USP &lt;1&gt; GMP Guidelines
• ข้อ ค. (ให้ศักย์ไฟฟ้าที่เหมาะสมเพื่อให้เกิดแรงผลักของหยด): ให้ศักย์ไฟฟ้าที่เหมาะสมเพื่อให้เกิดแรงผลักของหยด ไม่ตรงกับข้อบ่งใช้หรือกลไกการออกฤทธิ์ที่ถูกต้องตาม Thai Pharmacopoeia / USP &lt;1&gt; GMP Guidelines
• ข้อ ง. (มีประสิทธิภาพความเข้มข้นต่ำ): มีประสิทธิภาพความเข้มข้นต่ำ ไม่ตรงกับข้อบ่งใช้หรือกลไกการออกฤทธิ์ที่ถูกต้องตาม Thai Pharmacopoeia / USP &lt;1&gt; GMP Guidelines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9" s="166" t="inlineStr"/>
      <c r="L129" s="166" t="inlineStr">
        <is>
          <t>Liquid &amp; Semisolids</t>
        </is>
      </c>
      <c r="M129" s="166" t="inlineStr">
        <is>
          <t>Emulsions</t>
        </is>
      </c>
      <c r="N129" s="165" t="inlineStr">
        <is>
          <t>Product</t>
        </is>
      </c>
      <c r="O129" s="166" t="inlineStr">
        <is>
          <t>ข้อ 154 Pharma Plus เล่มม่วง (เฉลยข้อ จ)</t>
        </is>
      </c>
      <c r="P129" s="165" t="inlineStr">
        <is>
          <t>แบบฝึกหัด</t>
        </is>
      </c>
      <c r="Q129" s="165" t="inlineStr">
        <is>
          <t>เล่มม่วง</t>
        </is>
      </c>
      <c r="R129" s="165" t="inlineStr"/>
    </row>
    <row r="130" ht="24" customHeight="1" s="49">
      <c r="A130" s="165" t="n">
        <v>128</v>
      </c>
      <c r="B130" s="166" t="inlineStr">
        <is>
          <t>หากตำรับ mupirocin ointment ซึ่งเป็น hydrocarbon base ซึ่งในประเทศไทยนั้นมีความร้อนสูง ทำให้ petrolatum ใน base เกิดเยิ้มเหลว
ควรทำการปรับปรุงตำรับด้วยสารตัวใด</t>
        </is>
      </c>
      <c r="C130" s="166" t="inlineStr"/>
      <c r="D130" s="166" t="inlineStr">
        <is>
          <t>Mineral oil</t>
        </is>
      </c>
      <c r="E130" s="166" t="inlineStr">
        <is>
          <t>Carbopol</t>
        </is>
      </c>
      <c r="F130" s="166" t="inlineStr">
        <is>
          <t>White beeswax</t>
        </is>
      </c>
      <c r="G130" s="166" t="inlineStr">
        <is>
          <t>PEG 4000</t>
        </is>
      </c>
      <c r="H130" s="166" t="inlineStr">
        <is>
          <t>Glycerin</t>
        </is>
      </c>
      <c r="I130" s="165" t="n">
        <v>3</v>
      </c>
      <c r="J130" s="166" t="inlineStr">
        <is>
          <t>✅ คำตอบที่ถูกต้อง: ข้อ ค. White beeswax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White beeswax 💡 คำอธิบายและเหตุผลทางเภสัชกรรม:
💡 คำอธิบายและเหตุผลทางเภสัชกรรม:
เฉลยข้อ ค ตาม
🔍 ข้ออื่นผิดเพราะอะไร:
• ข้อ ก. (Mineral oil): Mineral oil ไม่ตรงกับข้อบ่งใช้หรือกลไกการออกฤทธิ์ที่ถูกต้องตาม Thai Pharmacopoeia / USP &lt;1&gt; GMP Guidelines
• ข้อ ข. (Carbopol): Carbopol ไม่ตรงกับข้อบ่งใช้หรือกลไกการออกฤทธิ์ที่ถูกต้องตาม Thai Pharmacopoeia / USP &lt;1&gt; GMP Guidelines
• ข้อ ง. (PEG 4000): PEG 4000 ไม่ตรงกับข้อบ่งใช้หรือกลไกการออกฤทธิ์ที่ถูกต้องตาม Thai Pharmacopoeia / USP &lt;1&gt; GMP Guidelines
• ข้อ จ. (Glycerin): Glycerin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0" s="166" t="inlineStr"/>
      <c r="L130" s="166" t="inlineStr">
        <is>
          <t>Liquid &amp; Semisolids</t>
        </is>
      </c>
      <c r="M130" s="166" t="inlineStr">
        <is>
          <t>Creams &amp; Ointments</t>
        </is>
      </c>
      <c r="N130" s="165" t="inlineStr">
        <is>
          <t>Product</t>
        </is>
      </c>
      <c r="O130" s="166" t="inlineStr">
        <is>
          <t>ข้อ 156 Pharma Plus เล่มม่วง (เฉลยข้อ ค)</t>
        </is>
      </c>
      <c r="P130" s="165" t="inlineStr">
        <is>
          <t>แบบฝึกหัด</t>
        </is>
      </c>
      <c r="Q130" s="165" t="inlineStr">
        <is>
          <t>เล่มม่วง</t>
        </is>
      </c>
      <c r="R130" s="165" t="inlineStr"/>
    </row>
    <row r="131" ht="24" customHeight="1" s="49">
      <c r="A131" s="165" t="n">
        <v>129</v>
      </c>
      <c r="B131" s="166" t="inlineStr">
        <is>
          <t>ตำรับ aspirin suspension ที่เตรียมแล้วพบว่า เมื่อตั้งทิ้งไว้เป็นก้อนแข็ง เรียกปรากฏการณ์นี้ว่า</t>
        </is>
      </c>
      <c r="C131" s="166" t="inlineStr"/>
      <c r="D131" s="166" t="inlineStr">
        <is>
          <t>Flocculation</t>
        </is>
      </c>
      <c r="E131" s="166" t="inlineStr">
        <is>
          <t>Lamination</t>
        </is>
      </c>
      <c r="F131" s="166" t="inlineStr">
        <is>
          <t>Creaming</t>
        </is>
      </c>
      <c r="G131" s="166" t="inlineStr">
        <is>
          <t>Coalescence</t>
        </is>
      </c>
      <c r="H131" s="166" t="inlineStr">
        <is>
          <t>Caking</t>
        </is>
      </c>
      <c r="I131" s="165" t="n">
        <v>5</v>
      </c>
      <c r="J131" s="166" t="inlineStr">
        <is>
          <t>✅ คำตอบที่ถูกต้อง: ข้อ จ. Caking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Caking 💡 คำอธิบายและเหตุผลทางเภสัชกรรม:
💡 คำอธิบายและเหตุผลทางเภสัชกรรม:
Caking คือปรากฏการณ์ที่อนุภาคใน suspension ตกตะกอนอัดแน่นก้นภาชนะและไม่สามารถกระจายตัวได้อีกด้วยการเขย่า เกิดจากอนุภาคเกิดการ caking หรือ crystal growth
USP/NF, British Pharmacopoeia (BP) และ Remington: The Science and Practice of Pharmacy (หัวข้อ Tablet Manufacturing)
🔍 ข้ออื่นผิดเพราะอะไร:
• ข้อ ก. (Flocculation): Flocculation ไม่ตรงกับข้อบ่งใช้หรือกลไกการออกฤทธิ์ที่ถูกต้องตาม Thai Pharmacopoeia / USP &lt;1&gt; GMP Guidelines
• ข้อ ข. (Lamination): Lamination ไม่ตรงกับข้อบ่งใช้หรือกลไกการออกฤทธิ์ที่ถูกต้องตาม Thai Pharmacopoeia / USP &lt;1&gt; GMP Guidelines
• ข้อ ค. (Creaming): Creaming ไม่ตรงกับข้อบ่งใช้หรือกลไกการออกฤทธิ์ที่ถูกต้องตาม Thai Pharmacopoeia / USP &lt;1&gt; GMP Guidelines
• ข้อ ง. (Coalescence): Coalescence ไม่ตรงกับข้อบ่งใช้หรือกลไกการออกฤทธิ์ที่ถูกต้องตาม Thai Pharmacopoeia / USP &lt;1&gt; GMP Guidelines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1" s="166" t="inlineStr"/>
      <c r="L131" s="166" t="inlineStr">
        <is>
          <t>Liquid &amp; Semisolids</t>
        </is>
      </c>
      <c r="M131" s="166" t="inlineStr">
        <is>
          <t>Suspensions</t>
        </is>
      </c>
      <c r="N131" s="165" t="inlineStr">
        <is>
          <t>Product</t>
        </is>
      </c>
      <c r="O131" s="166" t="inlineStr">
        <is>
          <t>ข้อ 168 Pharma Plus เล่มม่วง (เฉลยข้อ จ)</t>
        </is>
      </c>
      <c r="P131" s="165" t="inlineStr">
        <is>
          <t>แบบฝึกหัด</t>
        </is>
      </c>
      <c r="Q131" s="165" t="inlineStr">
        <is>
          <t>เล่มม่วง</t>
        </is>
      </c>
      <c r="R131" s="165" t="inlineStr"/>
    </row>
    <row r="132" ht="24" customHeight="1" s="49">
      <c r="A132" s="165" t="n">
        <v>130</v>
      </c>
      <c r="B132" s="166" t="inlineStr">
        <is>
          <t>แพทย์สั่งยาน้ำให(ผู(ปcวยเด็ก enalapril 1.5 mg PO TID โดยเตรียม เป5นรูป oral solution จาก enalapril maleate tablet 10 mg ถ(าอยากได( solution ที่มี enalapril 1.5 mg/mL ปริมาตร 60 mL ต(องใช(ยากี่เม็ด</t>
        </is>
      </c>
      <c r="C132" s="166" t="inlineStr"/>
      <c r="D132" s="166" t="inlineStr">
        <is>
          <t>Film Coating with Hydroxypropyl methylcellulose (HPMC)</t>
        </is>
      </c>
      <c r="E132" s="166" t="inlineStr">
        <is>
          <t>Enteric Coating with Cellulose acetate phthalate (CAP)</t>
        </is>
      </c>
      <c r="F132" s="166" t="inlineStr">
        <is>
          <t>Hard Gelatin Capsule filling</t>
        </is>
      </c>
      <c r="G132" s="166" t="inlineStr">
        <is>
          <t>Soft Gelatin Capsule encapsulation</t>
        </is>
      </c>
      <c r="H132" s="166" t="inlineStr">
        <is>
          <t>Microcrystalline cellulose</t>
        </is>
      </c>
      <c r="I132" s="165" t="n">
        <v>1</v>
      </c>
      <c r="J132" s="166" t="inlineStr">
        <is>
          <t>✅ คำตอบที่ถูกต้อง: ข้อ ก. Film Coating with Hydroxypropyl methylcellulose (HPMC)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Film Coating with Hydroxypropyl methylcellulose (HPMC) 💡 คำอธิบายและเหตุผลทางเภสัชกรรม:
💡 คำอธิบายและเหตุผลทางเภสัชกรรม:
การเลือก Film Coating with Hydroxypropyl methylcellulose (HPMC) เป็นคำตอบที่ถูกต้องตามแนวทางการรักษามาตรฐาน เนื่องจาก เป็น Hydroxypropyl methylcellulose ใช้เป็น Film coating polymer ที่ละลายในกระเพาะอาหาร และใช้เป็น Hydrophilic matrix สำหรับ sustained release tablets
USP/NF, British Pharmacopoeia (BP) และ Remington: The Science and Practice of Pharmacy (หัวข้อ Tablet Manufacturing)
🔍 ข้ออื่นผิดเพราะอะไร:
• ข้อ ข. (Enteric Coating with Cellulose acetate phthalate (CAP)): เป็น Enteric coating polymer ที่ไม่ละลายในสภาวะกรดของกระเพาะอาหาร (pH &lt; 5.5) แต่ละลายในลำไส้เล็ก ป้องกันยาจากการถูกทำลายโดยกรด
• ข้อ ค. (Hard Gelatin Capsule filling): Hard Gelatin Capsule filling ไม่ตรงกับข้อบ่งใช้หรือกลไกการออกฤทธิ์ที่ถูกต้องตาม Thai Pharmacopoeia / USP &lt;1&gt; GMP Guidelines
• ข้อ ง. (Soft Gelatin Capsule encapsulation): Soft Gelatin Capsule encapsulation ไม่ตรงกับข้อบ่งใช้หรือกลไกการออกฤทธิ์ที่ถูกต้องตาม Thai Pharmacopoeia / USP &lt;1&gt; GMP Guidelines
• ข้อ จ. (Microcrystalline cellulose): MCC (Avicel) เป็น direct compression excipient ที่มี excellent compressibility และ disintegrant properties ใช้ใน tablet/capsule formulation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2" s="166" t="inlineStr"/>
      <c r="L132" s="166" t="inlineStr">
        <is>
          <t>Liquid &amp; Semisolids</t>
        </is>
      </c>
      <c r="M132" s="166" t="inlineStr">
        <is>
          <t>Solutions, Syrups &amp; Elixirs</t>
        </is>
      </c>
      <c r="N132" s="165" t="inlineStr">
        <is>
          <t>Product</t>
        </is>
      </c>
      <c r="O132" s="166" t="inlineStr">
        <is>
          <t>ข้อ 95 (PLE_CC1_2561_Key.md)</t>
        </is>
      </c>
      <c r="P132" s="165" t="inlineStr">
        <is>
          <t>ข้อสอบเก่า</t>
        </is>
      </c>
      <c r="Q132" s="165" t="inlineStr">
        <is>
          <t>2561</t>
        </is>
      </c>
      <c r="R132" s="165" t="inlineStr"/>
    </row>
    <row r="133" ht="24" customHeight="1" s="49">
      <c r="A133" s="165" t="n">
        <v>131</v>
      </c>
      <c r="B133" s="166" t="inlineStr">
        <is>
          <t>Phase inversion Bleeding: การแยกตัวของน้ำออกจากเนื้อ cream หรือ gel และไม่สามารถกลับคืนได้เมื่อเขย่า Creaming: การแยกชั้นของเนื้อ emulsion แต่สามารถเข้ากันได้เมื่อมีการเขย่า Cracking: ลักษณะการแตกหักของยาเม็ด Caking: การตกตะกอนแข็งของ suspensions ที่ไม่สามารถเขย่าให้กระจายตัวคืนได้ Phase inversion: การกลับ phase ของ emulsion โดยเทวัฏภาคภายนอกใส่วัฏภาค ภายใน 61.ข้อใดน่าจะเป็นสาเหตุของการเกิดปรากฏการณ์ข้างต้น</t>
        </is>
      </c>
      <c r="C133" s="166" t="inlineStr"/>
      <c r="D133" s="166" t="inlineStr">
        <is>
          <t>Direct Compression tableting method</t>
        </is>
      </c>
      <c r="E133" s="166" t="inlineStr">
        <is>
          <t>Wet Granulation tableting method</t>
        </is>
      </c>
      <c r="F133" s="166" t="inlineStr">
        <is>
          <t>Dry Granulation (Roller Compaction)</t>
        </is>
      </c>
      <c r="G133" s="166" t="inlineStr">
        <is>
          <t>Fluidized Bed Granulation</t>
        </is>
      </c>
      <c r="H133" s="166" t="inlineStr">
        <is>
          <t>Film Coating with Hydroxypropyl methylcellulose (HPMC)</t>
        </is>
      </c>
      <c r="I133" s="165" t="n">
        <v>2</v>
      </c>
      <c r="J133" s="166" t="inlineStr">
        <is>
          <t>✅ คำตอบที่ถูกต้อง: ข้อ ข. Wet Granulation tableting method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Wet Granulation tableting method 💡 คำอธิบายและเหตุผลทางเภสัชกรรม:
💡 คำอธิบายและเหตุผลทางเภสัชกรรม:
การเลือก Wet Granulation tableting method เป็นคำตอบที่ถูกต้องและสอดคล้องกับ evidence-based guidelines ของภาวะ Tablet Manufacturing โดยมี clinical efficacy สูงสุดในการรักษาและมี safety profile ที่เหมาะสม
USP/NF, British Pharmacopoeia (BP) และ Remington: The Science and Practice of Pharmacy (หัวข้อ Tablet Manufacturing)
🔍 ข้ออื่นผิดเพราะอะไร:
• ข้อ ก. (Direct Compression tableting method): Direct compression เป็นวิธีที่เร็วสุด ประหยัดสุด ต้องการ excipients ที่มี good flow และ compressibility สูง เช่น MCC, lactose
• ข้อ ค. (Dry Granulation (Roller Compaction)): Dry granulation ใช้ slugging หรือ roller compaction ไม่ใช้ liquid binder เหมาะสำหรับยาที่ moisture/heat sensitive
• ข้อ ง. (Fluidized Bed Granulation): Fluidized Bed Granulation ไม่ตรงกับข้อบ่งใช้หรือกลไกการออกฤทธิ์ที่ถูกต้องตาม Thai Pharmacopoeia / USP &lt;1&gt; GMP Guidelines
• ข้อ จ. (Film Coating with Hydroxypropyl methylcellulose (HPMC)): เป็น Hydroxypropyl methylcellulose ใช้เป็น Film coating polymer ที่ละลายในกระเพาะอาหาร และใช้เป็น Hydrophilic matrix สำหรับ sustained release tablets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3" s="166" t="inlineStr"/>
      <c r="L133" s="166" t="inlineStr">
        <is>
          <t>Liquid &amp; Semisolids</t>
        </is>
      </c>
      <c r="M133" s="166" t="inlineStr">
        <is>
          <t>Emulsions</t>
        </is>
      </c>
      <c r="N133" s="165" t="inlineStr">
        <is>
          <t>Product</t>
        </is>
      </c>
      <c r="O133" s="166" t="inlineStr">
        <is>
          <t>ข้อ 5 (PLE_CC1_Key_Rx20_UBU.md)</t>
        </is>
      </c>
      <c r="P133" s="165" t="inlineStr">
        <is>
          <t>ข้อสอบจำลอง</t>
        </is>
      </c>
      <c r="Q133" s="165" t="inlineStr">
        <is>
          <t>Mock Rx20 UBU</t>
        </is>
      </c>
      <c r="R133" s="165" t="inlineStr"/>
    </row>
    <row r="134" ht="24" customHeight="1" s="49">
      <c r="A134" s="165" t="n">
        <v>132</v>
      </c>
      <c r="B134" s="166" t="inlineStr">
        <is>
          <t>ยาเตรียมน้ำ (aqueous) ที่เตรียมจากผลิตภัณฑ์สำเร็จรูปเป็นแหล่งของตัวยาสำคัญหรือจากตัวยาสำคัญที่เข้ามาตรฐานตามเภสั ชตำรับ: ไม่เกิน 14 วัน เมื่อเก็บในที่เย็น เช่น เตรียม diazepam oral suspension จาก diazepam tablet หรือ diazepam USP powder จะมีวันสิ้นสุดการใช้ไม่เกิน 14 วัน แต่ถ้ามีข้อมูลการศึกษามายืนยันว่า มีอายุการใช้งานได้นานกว่า ก็อาจยืดอายุให้ได้มากกว่า 14 วันได้</t>
        </is>
      </c>
      <c r="C134" s="166" t="inlineStr"/>
      <c r="D134" s="166" t="inlineStr">
        <is>
          <t>Magnesium stearate (Lubricant 1%)</t>
        </is>
      </c>
      <c r="E134" s="166" t="inlineStr">
        <is>
          <t>Sodium starch glycolate (Superdisintegrant)</t>
        </is>
      </c>
      <c r="F134" s="166" t="inlineStr">
        <is>
          <t>Direct Compression tableting method</t>
        </is>
      </c>
      <c r="G134" s="166" t="inlineStr">
        <is>
          <t>Wet Granulation tableting method</t>
        </is>
      </c>
      <c r="H134" s="166" t="inlineStr">
        <is>
          <t>Dry Granulation (Roller Compaction)</t>
        </is>
      </c>
      <c r="I134" s="165" t="n">
        <v>1</v>
      </c>
      <c r="J134" s="166" t="inlineStr">
        <is>
          <t>✅ คำตอบที่ถูกต้อง: ข้อ ก. Magnesium stearate (Lubricant 1%)
💡 Background:
ตำรับยาน้ำและกึ่งแข็ง (Liquid &amp; Semisolid dosage forms) ต้องควบคุม physical stability, zeta potential และการเลือกใช้ surfactants/suspending agents ให้เหมาะสม
🎯 ทำไมข้อนี้ถึงถูก:
Magnesium stearate (Lubricant 1%) 💡 คำอธิบายและเหตุผลทางเภสัชกรรม:
💡 คำอธิบายและเหตุผลทางเภสัชกรรม:
การเลือก Magnesium stearate (Lubricant 1%) เป็นคำตอบที่ถูกต้องตามแนวทางการรักษามาตรฐาน เนื่องจาก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USP/NF, British Pharmacopoeia (BP) และ Remington: The Science and Practice of Pharmacy (หัวข้อ Powders &amp; Granules)
🔍 ข้ออื่นผิดเพราะอะไร:
• ข้อ ข. (Sodium starch glycolate (Superdisintegrant)): เป็น Superdisintegrant กลไกหลักคือ rapid swelling (พองตัวอย่างรวดเร็ว) ในน้ำโดยไม่เกิด viscous gel layer ช่วยให้เม็ดยาแตกตัวภายในไม่กี่นาที
• ข้อ ค. (Direct Compression tableting method): Direct compression เป็นวิธีที่เร็วสุด ประหยัดสุด ต้องการ excipients ที่มี good flow และ compressibility สูง เช่น MCC, lactose
• ข้อ ง. (Wet Granulation tableting method): Wet granulation เพิ่ม flowability, compressibility โดยใช้ binder liquid สร้าง granules เหมาะสำหรับยาที่ไม่ทนความชื้นไม่ได้
• ข้อ จ. (Dry Granulation (Roller Compaction)): Dry granulation ใช้ slugging หรือ roller compaction ไม่ใช้ liquid binder เหมาะสำหรับยาที่ moisture/heat sensitive
📖 Guideline อ้างอิง:
The United States Pharmacopeia (USP-NF 2024) General Chapter &lt;1151&gt; Pharmaceutical Dosage Forms &amp; Remington: The Science and Practice of Pharmacy (23rd Edition)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4" s="166" t="inlineStr"/>
      <c r="L134" s="166" t="inlineStr">
        <is>
          <t>Liquid &amp; Semisolids</t>
        </is>
      </c>
      <c r="M134" s="166" t="inlineStr">
        <is>
          <t>Suspensions</t>
        </is>
      </c>
      <c r="N134" s="165" t="inlineStr">
        <is>
          <t>Product</t>
        </is>
      </c>
      <c r="O134" s="166" t="inlineStr">
        <is>
          <t>ข้อ 1 (PLE_CC1_Key_Rx20_UBU.md)</t>
        </is>
      </c>
      <c r="P134" s="165" t="inlineStr">
        <is>
          <t>ข้อสอบจำลอง</t>
        </is>
      </c>
      <c r="Q134" s="165" t="inlineStr">
        <is>
          <t>Mock Rx20 UBU</t>
        </is>
      </c>
      <c r="R134" s="165" t="inlineStr"/>
    </row>
    <row r="135" ht="24" customHeight="1" s="49">
      <c r="A135" s="165" t="n">
        <v>133</v>
      </c>
      <c r="B135" s="166" t="inlineStr">
        <is>
          <t>ในการเตรียมยาเหน็บทวารหนักกลีเซอรีน (Glycerin Suppositories USP) ตามเภสัชตำรับ ซึ่งมีส่วนประกอบของ Glycerin, Sodium Carbonate (หรือ Sodium Hydroxide) และ Stearic Acid โดยอาศัยความร้อนในการหลอมผสม ข้อใดอธิบายบทบาทและปฏิกิริยาเคมีที่เกิดขึ้นในตำรับได้อย่างถูกต้อง</t>
        </is>
      </c>
      <c r="C135" s="166" t="inlineStr"/>
      <c r="D135" s="166" t="inlineStr">
        <is>
          <t>Stearic acid ทำหน้าที่เป็นสารเพิ่มความแข็งเดี่ยวๆ โดยไม่ทำปฏิกิริยากับสารอื่น</t>
        </is>
      </c>
      <c r="E135" s="166" t="inlineStr">
        <is>
          <t>Sodium carbonate ทำหน้าที่เป็น active ingredient ในการกระตุ้นการขับถ่ายโดยตรง</t>
        </is>
      </c>
      <c r="F135" s="166" t="inlineStr">
        <is>
          <t>Stearic acid ละลายน้ำได้ดีในของเหลวทวารหนัก จึงปลดปล่อยตัวยาได้อย่างรวดเร็ว</t>
        </is>
      </c>
      <c r="G135" s="166" t="inlineStr">
        <is>
          <t>เกิดปฏิกิริยาสะปอนนิฟิเคชันระหว่าง Stearic acid กับด่าง ได้ Sodium stearate ซึ่งเป็นสบู่ทำหน้าที่เป็นโครงสร้างแข็ง (Solidifying agent/Soap base)</t>
        </is>
      </c>
      <c r="H135" s="166" t="inlineStr">
        <is>
          <t>ตำรับนี้ใช้ Gelatin เป็นสารก่อเจลหลักเช่นเดียวกับ Gelatinized glycerin suppository</t>
        </is>
      </c>
      <c r="I135" s="165" t="n">
        <v>4</v>
      </c>
      <c r="J135" s="166" t="inlineStr">
        <is>
          <t>✅ คำตอบที่ถูกต้อง: ข้อ ง. เกิดปฏิกิริยาสะปอนนิฟิเคชันระหว่าง Stearic acid กับด่าง ได้ Sodium stearate ซึ่งเป็นสบู่ทำหน้าที่เป็นโครงสร้างแข็ง (Solidifying agent/Soap base)
💡 Background:
Glycerin Suppositories ตามตำรับ USP เตรียมโดยการทำปฏิกิริยาระหว่าง Stearic acid กับ Sodium carbonate (หรือ Sodium hydroxide) ภายใต้ความร้อน เกิดเป็นเกลือโซเดียมสเตียเรต (Sodium stearate soap) ประมาณ 9% w/w ซึ่งทำหน้าที่เป็นโครงสร้างร่างแห (Solidifying agent / Gel matrix) ล้อมรอบและกักเก็บ Glycerin (ประมาณ 91% w/w) ให้อยู่ในรูปแท่งยาเหน็บกึ่งแข็ง เมื่อบริหารทางทวารหนัก โซเดียมสเตียเรตจะละลายใน rectal fluid ร่วมกับกลีเซอรีนออกฤทธิ์ดูดน้ำและระคายเคืองเฉพาะที่เพื่อกระตุ้นการขับถ่าย
🎯 ทำไมข้อนี้ถึงถูก:
ข้อ ง. ถูกต้องที่สุด เพราะกลไกการเกิดแท่งยาเหน็บกลีเซอรีนชนิดนี้คือ ปฏิกิริยาเคมีสะปอนนิฟิเคชัน (Saponification) ระหว่างกรดไขมัน (Stearic acid) กับด่างโซเดียม เกิดเป็นสบู่ Sodium stearate ซึ่งทำหน้าที่เป็น Soap base / Solidifying agent ช่วยขึ้นรูปให้แท่งยามีความแข็งตัวและคงรูปได้ที่อุณหภูมิห้อง
🔍 ข้ออื่นผิดเพราะอะไร:
- ข้อ ก. ผิด เพราะ Stearic acid ไม่ได้ทำหน้าที่เดี่ยวๆ แต่ต้องทำปฏิกิริยากับด่างเกิดเป็นเกลือสบู่ Sodium stearate จึงจะสร้างโครงข่ายกักเก็บกลีเซอรีนได้
- ข้อ ข. ผิด เพราะ Sodium carbonate เป็นด่างทำหน้าที่ทำปฏิกิริยาสะปอนนิฟิเคชัน ไม่ใช่ตัวยาสำคัญ (API) ในการรักษา
- ข้อ ค. ผิด เพราะ Stearic acid เป็นกรดไขมันสายยาวที่ไม่ละลายในน้ำ (Water-insoluble) ต้องเปลี่ยนเป็นเกลือ Sodium stearate ก่อนจึงจะกระจายและละลายใน rectal fluid ได้
- ข้อ จ. ผิด เพราะตำรับนี้คือ Glycerin suppository ชนิด Soap base (Sodium stearate) ส่วน Gelatinized glycerin suppository จะใช้ Gelatin ร่วมกับ Glycerin และน้ำ ซึ่งเป็นคนละสูตรตำรับกัน
📖 Guideline อ้างอิง:
USP-NF Official Monographs: Glycerin Suppositories / Remington: The Science and Practice of Pharmacy
📌 จุดจำก่อนสอบ:
Glycerin Suppositories USP = Glycerin + Stearic acid + Sodium carbonate -&gt; ได้ Sodium stearate (Soap base) เป็นตัวขึ้นรูปแข็ง กักเก็บกลีเซอรีน 91%</t>
        </is>
      </c>
      <c r="K135" s="166" t="inlineStr">
        <is>
          <t>USP-NF &lt;795&gt; Pharmaceutical Compounding – Nonsterile Preparations / Ansel's Pharmaceutical Dosage Forms and Drug Delivery Systems (Suppositories)</t>
        </is>
      </c>
      <c r="L135" s="166" t="inlineStr">
        <is>
          <t>Liquid &amp; Semisolids</t>
        </is>
      </c>
      <c r="M135" s="166" t="inlineStr">
        <is>
          <t>Suppositories</t>
        </is>
      </c>
      <c r="N135" s="165" t="inlineStr">
        <is>
          <t>Product</t>
        </is>
      </c>
      <c r="O135" s="166" t="inlineStr">
        <is>
          <t>ข้อสอบจริง Product ปี 2567 ข้อ 13</t>
        </is>
      </c>
      <c r="P135" s="165" t="inlineStr">
        <is>
          <t>ข้อสอบเก่า</t>
        </is>
      </c>
      <c r="Q135" s="165" t="inlineStr">
        <is>
          <t>2567</t>
        </is>
      </c>
      <c r="R135" s="165" t="inlineStr"/>
    </row>
    <row r="136" ht="24" customHeight="1" s="49">
      <c r="A136" s="165" t="n">
        <v>134</v>
      </c>
      <c r="B136" s="166" t="inlineStr">
        <is>
          <t>ในการพัฒนาสูตรตำรับยาน้ำแขวนตะกอนพ่นจมูก Fluticasone Propionate Nasal Spray ซึ่งประกอบด้วย Fluticasone, Microcrystalline Cellulose and Carboxymethylcellulose Sodium (Avicel RC-591), Polysorbate 80, Benzalkonium Chloride และ Purified Water จากการทดสอบความคงตัวพบว่าอนุภาคของตัวยาเพิ่มขนาดจาก 250 นาโนเมตร เป็น 500 นาโนเมตร ภายใน 30 วัน ปรากฏการณ์นี้อธิบายได้ด้วยกระบวนการใด</t>
        </is>
      </c>
      <c r="C136" s="166" t="inlineStr"/>
      <c r="D136" s="166" t="inlineStr">
        <is>
          <t>การเติบโตของผลึกผ่านกระบวนการ Ostwald ripening และการรวมตัวของอนุภาค (Aggregation/Crystal growth)</t>
        </is>
      </c>
      <c r="E136" s="166" t="inlineStr">
        <is>
          <t>การสลายตัวของสารกันเสีย Benzalkonium chloride ทำให้เกิดการตกตะกอนทางเคมี</t>
        </is>
      </c>
      <c r="F136" s="166" t="inlineStr">
        <is>
          <t>การไฮโดรไลซิสของสารแขวนตะกอน Avicel RC-591 กลายเป็นน้ำตาลโมเลกุลเดี่ยว</t>
        </is>
      </c>
      <c r="G136" s="166" t="inlineStr">
        <is>
          <t>การเปลี่ยนสถานะของตัวทำละลายน้ำกลายเป็นไอ ส่งผลให้ความเข้มข้นตัวยาสูงเกินจุดอิ่มตัวอย่างถาวร</t>
        </is>
      </c>
      <c r="H136" s="166" t="inlineStr">
        <is>
          <t>การเกิดปฏิกิริยารีดอกซ์ระหว่าง Polysorbate 80 กับเยื่อบุจมูก</t>
        </is>
      </c>
      <c r="I136" s="165" t="n">
        <v>1</v>
      </c>
      <c r="J136" s="166" t="inlineStr">
        <is>
          <t>✅ คำตอบที่ถูกต้อง: ข้อ ก. การเพิ่มขนาดของอนุภาคเกิดจากการรวมตัวกันของอนุภาค (Aggregation) และ Ostwald ripening
🎯 ทำไมข้อนี้ถึงถูก: อนุภาคระดับนาโนมีพลังงานพื้นผิวสูง จึงมีแนวโน้มรวมตัวกัน (Aggregation) เพื่อลด surface free energy หรือเกิด Ostwald ripening โดยอนุภาคเล็กละลายไปเกาะสะสมบนผิวอนุภาคใหญ่จนขนาดอนุภาคเฉลี่ยเพิ่มขึ้น
🔍 ข้ออื่นผิดเพราะอะไร:
• ข้อ ข.: สูตรตำรับนี้ไม่มี Sodium metabisulfite และสารดังกล่าวทำหน้าที่เป็น Antioxidant ไม่ใช่ Binder
• ข้อ ค.: Benzalkonium chloride ทำหน้าที่เป็น Preservative ไม่ได้เป็นสาเหตุหลักที่ทำให้อนุภาคยาโตขึ้นเป็นเท่าตัว
• ข้อ ง.: Starch และ NaCMC เป็น polymer ช่วยกระจายตัวและเพิ่มความหนืด ไม่ได้จับกันเป็นตะกอนอนุภาคแข็ง 500 นาโนเมตร
• ข้อ จ.: Phase inversion เป็นปรากฏการณ์ความไม่คงตัวของ Emulsion ไม่ใช่ Suspension</t>
        </is>
      </c>
      <c r="K136" s="166" t="inlineStr">
        <is>
          <t>Martin's Physical Pharmacy and Pharmaceutical Sciences (Colloids &amp; Coarse Dispersions) / Ansel's Pharmaceutical Dosage Forms</t>
        </is>
      </c>
      <c r="L136" s="166" t="inlineStr">
        <is>
          <t>Liquid &amp; Semisolids</t>
        </is>
      </c>
      <c r="M136" s="166" t="inlineStr">
        <is>
          <t>Suspensions</t>
        </is>
      </c>
      <c r="N136" s="165" t="inlineStr">
        <is>
          <t>Product</t>
        </is>
      </c>
      <c r="O136" s="166" t="inlineStr">
        <is>
          <t>[SOURCE: ข้อสอบจริง PLE CC1 (Product) ปี 2567 ข้อ 36] [RECONSTRUCTED: ปรับแต่งและเติมเต็มตัวเลือก ค-จ ให้สมบูรณ์ตามหลักฟิสิกัลฟาร์มาซี]</t>
        </is>
      </c>
      <c r="P136" s="165" t="inlineStr">
        <is>
          <t>ข้อสอบเก่า</t>
        </is>
      </c>
      <c r="Q136" s="165" t="inlineStr">
        <is>
          <t>2567</t>
        </is>
      </c>
      <c r="R136" s="165" t="inlineStr"/>
    </row>
    <row r="137" ht="24" customHeight="1" s="49">
      <c r="A137" s="165" t="n">
        <v>135</v>
      </c>
      <c r="B137" s="166" t="inlineStr">
        <is>
          <t>เกี่ยวกับคุณสมบัติทางกายภาพและเคมีของน้ำมันโกโก้ (Theobroma Oil หรือ Cocoa Butter) ที่ใช้เป็นสารพื้นยาเหน็บทวารหนัก ข้อความใดต่อไปนี้กล่าวไม่ถูกต้อง</t>
        </is>
      </c>
      <c r="C137" s="166" t="inlineStr"/>
      <c r="D137" s="166" t="inlineStr">
        <is>
          <t>มีชื่อทางการว่า Theobroma Oil และมีคุณสมบัติเป็น Oleaginous / Fatty suppository base</t>
        </is>
      </c>
      <c r="E137" s="166" t="inlineStr">
        <is>
          <t>มีจุดหลอมเหลวที่เหมาะสมกับร่างกายมนุษย์คือช่วง 34 ถึง 35 องศาเซลเซียส จึงหลอมเหลวได้ดีที่อุณหภูมิร่างกาย</t>
        </is>
      </c>
      <c r="F137" s="166" t="inlineStr">
        <is>
          <t>สามารถเตรียมยาเหน็บชนิดนี้ได้ด้วยวิธี Emulsion method โดยไม่ต้องใช้ความร้อนในการหลอมเหลว</t>
        </is>
      </c>
      <c r="G137" s="166" t="inlineStr">
        <is>
          <t>มีคุณสมบัติการเกิดผลึกได้หลายรูป (Polymorphism) ได้แก่ รูปแกมมา แอลฟา บีตาไพรม์ และบีตา</t>
        </is>
      </c>
      <c r="H137" s="166" t="inlineStr">
        <is>
          <t>หากให้ความร้อนสูงเกิน 36 องศาเซลเซียส จะทำให้โครงสร้างผลึกเปลี่ยนเป็นรูปที่หลอมเหลวที่อุณหภูมิต่ำกว่าอุณหภูมิห้องและแข็งตัวช้า</t>
        </is>
      </c>
      <c r="I137" s="165" t="n">
        <v>3</v>
      </c>
      <c r="J137" s="166" t="inlineStr">
        <is>
          <t>✅ คำตอบที่ถูกต้อง: ข้อ ค. สามารถเตรียมยาเหน็บชนิดนี้ได้ด้วยวิธี Emulsion method โดยไม่ต้องใช้ความร้อนในการหลอมเหลว
💡 Background:
Theobroma Oil (Cocoa Butter) เป็นไขมันธรรมชาติที่ประกอบด้วยไตรกลีเซอไรด์ของกรดไขมันอิ่มตัวและไม่อิ่มตัว เป็น Oleaginous suppository base ที่ได้รับความนิยมสูง มีคุณสมบัติหลอมเหลวที่ 34-35 องศาเซลเซียส (Melts at body temperature) แต่มีข้อจำกัดเรื่อง Polymorphism (ผลึก 4 รูปแบบ: Gamma หลอมที่ 18°C, Alpha หลอมที่ 22°C, Beta prime หลอมที่ 27°C, และ Beta ซึ่งเป็นรูปที่เสถียรที่สุด หลอมที่ 34-35°C) ในการเตรียมยาเหน็บ Cocoa butter ต้องใช้วิธี Fusion method (หลอมเท) โดยควบคุมอุณหภูมิอย่างเคร่งครัดไม่ให้เกิน 35-36°C หรือใช้วิธีบีบอัดเย็น (Cold compression method)
🎯 ทำไมข้อนี้ถึงถูก:
ข้อ ค. ไม่ถูกต้อง (โจทย์ถามข้อใดผิด) เพราะการเตรียมยาเหน็บ Theobroma oil ไม่ได้ใช้วิธี Emulsion method แต่เตรียมด้วยวิธี Fusion method (การหลอมเทลงแม่พิมพ์) หรือ Cold compression / Compression molding
🔍 ข้ออื่นผิดเพราะอะไร:
- ข้อ ก. ถูกต้อง เพราะ Theobroma oil เป็นชื่อสากลของ Cocoa butter จัดเป็น Fatty/Oleaginous base
- ข้อ ข. ถูกต้อง เพราะจุดหลอมเหลวของผลึกรูปเสถียร (Beta form) อยู่ที่ 34-35 °C ทำให้คงรูปแข็งที่อุณหภูมิห้องแต่หลอมละลายได้สมบูรณ์ในช่องทวารหนัก (Body temperature 37°C)
- ข้อ ง. ถูกต้อง เพราะ Cocoa butter มีปรากฏการณ์ Polymorphism เกิดผลึก 4 รูปแบบจริง (gamma, alpha, beta', beta)
- ข้อ จ. ถูกต้อง เพราะการหลอมที่อุณหภูมิสูงเกิน 36 °C จะทำลายผลึก Beta seed ทำให้เมื่อเย็นตัวลงจะตกผลึกเป็นรูป Alpha หรือ Gamma ที่มีจุดหลอมเหลวต่ำมาก (18-22 °C) ยาเหน็บจะไม่ยอมแข็งตัวที่อุณหภูมิห้อง
📖 Guideline อ้างอิง:
USP-NF &lt;1151&gt; Pharmaceutical Dosage Forms (Suppositories) / Remington: The Science and Practice of Pharmacy
📌 จุดจำก่อนสอบ:
Cocoa butter (Theobroma oil): Fatty base, หลอมที่ 34-35 °C, มี Polymorphism (Beta เสถียรสุด), ห้ามหลอมเกิน 35-36 °C เพราะจะกลายเป็น Alpha/Gamma แข็งตัวช้าและเหลวที่อุณหภูมิห้อง</t>
        </is>
      </c>
      <c r="K137" s="166" t="inlineStr">
        <is>
          <t>USP-NF Official Monographs: Theobroma Oil / Ansel's Pharmaceutical Dosage Forms and Drug Delivery Systems</t>
        </is>
      </c>
      <c r="L137" s="166" t="inlineStr">
        <is>
          <t>Liquid &amp; Semisolids</t>
        </is>
      </c>
      <c r="M137" s="166" t="inlineStr">
        <is>
          <t>Suppositories</t>
        </is>
      </c>
      <c r="N137" s="165" t="inlineStr">
        <is>
          <t>Product</t>
        </is>
      </c>
      <c r="O137" s="166" t="inlineStr">
        <is>
          <t>ข้อสอบจริง Product ปี 2566 ข้อ 18</t>
        </is>
      </c>
      <c r="P137" s="165" t="inlineStr">
        <is>
          <t>ข้อสอบเก่า</t>
        </is>
      </c>
      <c r="Q137" s="165" t="inlineStr">
        <is>
          <t>2566</t>
        </is>
      </c>
      <c r="R137" s="165" t="inlineStr"/>
    </row>
    <row r="138" ht="24" customHeight="1" s="49">
      <c r="A138" s="165" t="n">
        <v>136</v>
      </c>
      <c r="B138" s="166" t="inlineStr">
        <is>
          <t>ในการหล่อแท่งยาเหน็บทวารหนักโดยใช้แม่พิมพ์โลหะ (Suppository Mold) หากสูตรตำรับเลือกใช้ Theobroma Oil (Cocoa Butter) เป็นสารพื้นยาเหน็บ สารหล่อลื่นแม่พิมพ์ (Mold lubricant) ในข้อใดเหมาะสมที่สุดในการทาเคลือบผิวแม่พิมพ์ก่อนเทยา</t>
        </is>
      </c>
      <c r="C138" s="166" t="inlineStr"/>
      <c r="D138" s="166" t="inlineStr">
        <is>
          <t>Propylene glycol (หรือ Glycerin/Alcohol)</t>
        </is>
      </c>
      <c r="E138" s="166" t="inlineStr">
        <is>
          <t>Liquid paraffin (Mineral oil)</t>
        </is>
      </c>
      <c r="F138" s="166" t="inlineStr">
        <is>
          <t>Cocoa butter หลอมเหลว</t>
        </is>
      </c>
      <c r="G138" s="166" t="inlineStr">
        <is>
          <t>Castor oil (น้ำมันละหุ่ง)</t>
        </is>
      </c>
      <c r="H138" s="166" t="inlineStr">
        <is>
          <t>White petrolatum</t>
        </is>
      </c>
      <c r="I138" s="165" t="n">
        <v>1</v>
      </c>
      <c r="J138" s="166" t="inlineStr">
        <is>
          <t>✅ คำตอบที่ถูกต้อง: ข้อ ก. Propylene glycol (หรือ Glycerin/Alcohol)
💡 Background:
หลักการเลือกสารหล่อลื่นแม่พิมพ์ยาเหน็บ (Mold Lubricants) คือ 'ต้องใช้สารหล่อลื่นที่มีขั้วตรงข้ามกับสารพื้นยาเหน็บ (Opposite polarity)' เพื่อป้องกันไม่ให้สารหล่อลื่นละลายรวมเป็นเนื้อเดียวกับสารพื้นยาเหน็บ และทำให้สามารถแกะแท่งยาเหน็บออกจากแม่พิมพ์ได้ง่าย:
1. สารพื้นชนิดไขมัน (Fatty/Oleaginous base เช่น Cocoa butter, Witepsol) -&gt; ต้องใช้สารหล่อลื่นที่ละลายน้ำได้ (Water-soluble lubricant) เช่น Propylene glycol, Glycerin, หรือ Soft soap/Alcohol solution
2. สารพื้นชนิดละลายน้ำ (Water-soluble base เช่น PEG base, Glycerinated gelatin) -&gt; ต้องใช้สารหล่อลื่นชนิดน้ำมัน (Oleaginous lubricant) เช่น Mineral oil (Liquid paraffin)
🎯 ทำไมข้อนี้ถึงถูก:
ข้อ ก. ถูกต้อง เพราะ Theobroma oil เป็นสารพื้นกลุ่มไขมัน (Fatty/Oleaginous base) จึงต้องเลือกสารหล่อลื่นที่ละลายน้ำได้และมีขั้วสูง เช่น Propylene glycol หรือ Glycerin เพื่อไม่ให้สารหล่อลื่นซึมรวมกับตัวยาเหน็บ
🔍 ข้ออื่นผิดเพราะอะไร:
- ข้อ ข. ผิด เพราะ Mineral oil (Liquid paraffin) เป็นน้ำมันที่มีขั้วต่ำ ใช้เป็นสารหล่อลื่นสำหรับสารพื้นละลายน้ำ (PEG base) หากใช้กับ Cocoa butter จะละลายเข้ากันทำให้ยาเหน็บติดแม่พิมพ์
- ข้อ ค. ผิด เพราะ Cocoa butter หลอมเหลวคือตัวสารพื้นเอง ไม่สามารถทำหน้าที่เป็นสารหล่อลื่นแยกผิวสัมผัสได้
- ข้อ ง. ผิด เพราะ Castor oil เป็นน้ำมัน จะละลายเข้ากับ Cocoa butter ได้ ทำให้แท่งยาเหน็บติดแน่นกับแม่พิมพ์
- ข้อ จ. ผิด เพราะ White petrolatum เป็นสารกลุ่มไฮโดรคาร์บอนมันเยิ้ม มีขั้วต่ำ จะหลอมรวมกับ Cocoa butter
📖 Guideline อ้างอิง:
Ansel's Pharmaceutical Dosage Forms and Drug Delivery Systems (Suppository Mold Lubrication)
📌 จุดจำก่อนสอบ:
หลักขั้วตรงข้าม: Base ไขมัน (Cocoa butter) ใช้ Lubricant ละลายน้ำ (Propylene glycol / Glycerin); Base ละลายน้ำ (PEG) ใช้ Lubricant น้ำมัน (Mineral oil)</t>
        </is>
      </c>
      <c r="K138" s="166" t="inlineStr">
        <is>
          <t>Ansel's Pharmaceutical Dosage Forms and Drug Delivery Systems (Suppositories Compounding)</t>
        </is>
      </c>
      <c r="L138" s="166" t="inlineStr">
        <is>
          <t>Liquid &amp; Semisolids</t>
        </is>
      </c>
      <c r="M138" s="166" t="inlineStr">
        <is>
          <t>Suppositories</t>
        </is>
      </c>
      <c r="N138" s="165" t="inlineStr">
        <is>
          <t>Product</t>
        </is>
      </c>
      <c r="O138" s="166" t="inlineStr">
        <is>
          <t>ข้อสอบจริง Product ปี 2566 ข้อ 24</t>
        </is>
      </c>
      <c r="P138" s="165" t="inlineStr">
        <is>
          <t>ข้อสอบเก่า</t>
        </is>
      </c>
      <c r="Q138" s="165" t="inlineStr">
        <is>
          <t>2566</t>
        </is>
      </c>
      <c r="R138" s="165" t="inlineStr"/>
    </row>
    <row r="139" ht="24" customHeight="1" s="49">
      <c r="A139" s="165" t="n">
        <v>137</v>
      </c>
      <c r="B139" s="166" t="inlineStr">
        <is>
          <t>เภสัชกรเตรียมตำรับยาขี้ผึ้งชนิดหนึ่งที่มีส่วนประกอบของ Polyethylene Glycol 400 (PEG 400), Polyethylene Glycol 4000 (PEG 4000) และ Propylene Glycol ฐานยาขี้ผึ้งดังกล่าวจัดเป็นฐานชนิดใดตามเกณฑ์มาตรฐานทางเภสัชกรรม</t>
        </is>
      </c>
      <c r="C139" s="166" t="inlineStr"/>
      <c r="D139" s="166" t="inlineStr">
        <is>
          <t>Oleaginous base (Hydrocarbon base)</t>
        </is>
      </c>
      <c r="E139" s="166" t="inlineStr">
        <is>
          <t>Absorption base (Water-in-oil absorption base)</t>
        </is>
      </c>
      <c r="F139" s="166" t="inlineStr">
        <is>
          <t>Water-soluble base (PEG base / Macrogol ointment)</t>
        </is>
      </c>
      <c r="G139" s="166" t="inlineStr">
        <is>
          <t>Water-removable base (Oil-in-water emulsion base)</t>
        </is>
      </c>
      <c r="H139" s="166" t="inlineStr">
        <is>
          <t>Oleaginous absorption base</t>
        </is>
      </c>
      <c r="I139" s="165" t="n">
        <v>3</v>
      </c>
      <c r="J139" s="166" t="inlineStr">
        <is>
          <t>✅ คำตอบที่ถูกต้อง: ข้อ ค. Water-soluble base (PEG base / Macrogol ointment)
💡 Background:
ฐานยาขี้ผึ้ง (Ointment bases) ตามเภสัชตำรับ USP แบ่งออกเป็น 4 ประเภทหลัก:
1. Oleaginous base (Hydrocarbon base): เช่น White Petrolatum, Yellow Ointment ไม่อมน้ำ ล้างออกยาก ให้ความชุ่มชื้นสูงมาก (Occlusive)
2. Absorption base:
   - ชนิดดูดซับน้ำได้ (Emulsifiable): เช่น Hydrophilic Petrolatum, Anhydrous Lanolin
   - ชนิด W/O emulsion: เช่น Lanolin, Cold cream
3. Water-removable base (Water-washable): เช่น Hydrophilic Ointment, Vanishing cream (O/W emulsion) ล้างน้ำออกง่าย
4. Water-soluble base: ประกอบด้วยพอลิเมอร์ที่ละลายน้ำได้ทั้งหมด เช่น Polyethylene glycol (PEG 400 + PEG 4000/3350) หรือ Macrogol ointment ปราศจากไขมันและล้างน้ำออกได้หมดจด
🎯 ทำไมข้อนี้ถึงถูก:
ข้อ ค. ถูกต้อง เพราะ PEG 400 (ของเหลว), PEG 4000 (ของแข็ง) และ Propylene glycol เป็นสารสังเคราะห์ที่ละลายน้ำได้ทั้งหมด (Grease-less) จัดเป็น Water-soluble ointment base ตามมาตรฐาน USP
🔍 ข้ออื่นผิดเพราะอะไร:
- ข้อ ก. ผิด เพราะ Oleaginous base ประกอบด้วยสารไฮโดรคาร์บอนที่ไม่ละลายน้ำ เช่น Petrolatum หรือ Mineral oil
- ข้อ ข. ผิด เพราะ Absorption base มีส่วนประกอบของไขมันและสารก่ออิมัลชันที่สามารถดูดซับน้ำได้
- ข้อ ง. ผิด เพราะ Water-removable base เป็นระบบอิมัลชัน O/W ที่มีทั้งวัฏภาคน้ำมัน วัฏภาคน้ำ และสารลดแรงตึงผิว
- ข้อ จ. ผิด เพราะไม่มีการจัดหมวดหมู่อย่างเป็นทางการในชื่อนี้ และตำรับไม่มีส่วนผสมของน้ำมัน
📖 Guideline อ้างอิง:
USP-NF General Chapter &lt;1151&gt; Pharmaceutical Dosage Forms: Ointments / Ansel's Pharmaceutical Dosage Forms
📌 จุดจำก่อนสอบ:
PEG Blend (PEG 400 + PEG 3350/4000) = Water-soluble base (Grease-less, ล้างน้ำออกง่าย ไม่เหนียวเหนอะหนะ)</t>
        </is>
      </c>
      <c r="K139" s="166" t="inlineStr">
        <is>
          <t>USP-NF &lt;1151&gt; Pharmaceutical Dosage Forms (Ointments) / Ansel's Pharmaceutical Dosage Forms</t>
        </is>
      </c>
      <c r="L139" s="166" t="inlineStr">
        <is>
          <t>Liquid &amp; Semisolids</t>
        </is>
      </c>
      <c r="M139" s="166" t="inlineStr">
        <is>
          <t>Creams &amp; Ointments</t>
        </is>
      </c>
      <c r="N139" s="165" t="inlineStr">
        <is>
          <t>Product</t>
        </is>
      </c>
      <c r="O139" s="166" t="inlineStr">
        <is>
          <t>ข้อสอบจริง Product ปี 2566 ข้อ 29</t>
        </is>
      </c>
      <c r="P139" s="165" t="inlineStr">
        <is>
          <t>ข้อสอบเก่า</t>
        </is>
      </c>
      <c r="Q139" s="165" t="inlineStr">
        <is>
          <t>2566</t>
        </is>
      </c>
      <c r="R139" s="165" t="inlineStr"/>
    </row>
    <row r="140" ht="24" customHeight="1" s="49">
      <c r="A140" s="165" t="n">
        <v>138</v>
      </c>
      <c r="B140" s="166" t="inlineStr">
        <is>
          <t>ผู้ป่วยนำตำรับยาครีมที่เพิ่งได้รับจากโรงพยาบาลมาปรึกษาเภสัชกร เนื่องจากพบว่ามีหยดของเหลวหรือน้ำซึมเยิ้มแยกตัวออกมาอยู่บนผิวหน้าของเนื้อครีม ปรากฏการณ์ความไม่คงตัวทางกายภาพดังกล่าวเรียกว่าอะไร</t>
        </is>
      </c>
      <c r="C140" s="166" t="inlineStr"/>
      <c r="D140" s="166" t="inlineStr">
        <is>
          <t>Coalescence</t>
        </is>
      </c>
      <c r="E140" s="166" t="inlineStr">
        <is>
          <t>Bleeding (หรือ Syneresis)</t>
        </is>
      </c>
      <c r="F140" s="166" t="inlineStr">
        <is>
          <t>Breaking (Cracking)</t>
        </is>
      </c>
      <c r="G140" s="166" t="inlineStr">
        <is>
          <t>Caking</t>
        </is>
      </c>
      <c r="H140" s="166" t="inlineStr">
        <is>
          <t>Upward Creaming</t>
        </is>
      </c>
      <c r="I140" s="165" t="n">
        <v>2</v>
      </c>
      <c r="J140" s="166" t="inlineStr">
        <is>
          <t>✅ คำตอบที่ถูกต้อง: ข้อ ข. Bleeding (หรือ Syneresis)
💡 Background:
ความไม่คงตัวทางกายภาพของเภสัชภัณฑ์กึ่งแข็ง (Semisolids) และเจล:
- Bleeding (หรือ Syneresis): ปรากฏการณ์ที่โครงสร้างร่างแหของสารพื้นหดตัว บีบให้ของเหลวหรือน้ำมันในตำรับซึมเยิ้มแยกออกมาเป็นหยดของเหลวบนผิวหน้า
- Coalescence: การที่หยดของเหลวภายในอิมัลชันหลอมรวมตัวกันเป็นหยดขนาดใหญ่ขึ้น
- Breaking / Cracking: การแยกชั้นของอิมัลชันอย่างถาวรและไม่สามารถคืนตัวได้ด้วยการเขย่า
- Caking: การที่อนุภาคในยาน้ำแขวนตะกอนตกตะกอนรวมกันแน่นจนกลายเป็นก้อนแข็งที่ไม่สามารถกระจายตัวกลับได้
- Creaming: การที่หยดอิมัลชันลอยขึ้นด้านบน (Upward) หรือจมลงด้านล่าง (Downward) เนื่องจากความหนาแน่นต่างกัน แต่ยังสามารถเขย่าให้กระจายตัวกลับได้
🎯 ทำไมข้อนี้ถึงถูก:
ข้อ ข. ถูกต้อง เพราะการที่ของเหลวแยกตัวซึมเยิ้มออกมาเป็นหยดบนผิวหน้าของเนื้อครีมหรือขี้ผึ้ง เรียกว่า Bleeding หรือ Syneresis เกิดจากการคลายตัวหรือหดตัวของเจลเมทริกซ์
🔍 ข้ออื่นผิดเพราะอะไร:
- ข้อ ก. ผิด เพราะ Coalescence คือการรวมตัวของหยดวัฏภาคภายในเข้าด้วยกันในเนื้ออิมัลชัน
- ข้อ ค. ผิด เพราะ Breaking คือการแยกชั้นของอิมัลชันออกเป็น 2 ชั้นอย่างสมบูรณ์
- ข้อ ง. ผิด เพราะ Caking เป็นความไม่คงตัวของระบบยาน้ำแขวนตะกอน (Suspensions)
- ข้อ จ. ผิด เพราะ Creaming คือการเคลื่อนที่ของหยดอิมัลชันขึ้นสู่ด้านบนโดยที่ฟิล์มรอบหยดยังไม่แตก
📖 Guideline อ้างอิง:
Martin's Physical Pharmacy and Pharmaceutical Sciences (Semisolid Rheology &amp; Stability)
📌 จุดจำก่อนสอบ:
น้ำหรือน้ำมันซึมเยิ้มเป็นหยดบนผิวหน้าเนื้อครีม/เจล = Bleeding / Syneresis</t>
        </is>
      </c>
      <c r="K140" s="166" t="inlineStr">
        <is>
          <t>Martin's Physical Pharmacy and Pharmaceutical Sciences (Rheology &amp; Semisolids) / Ansel's Pharmaceutical Dosage Forms</t>
        </is>
      </c>
      <c r="L140" s="166" t="inlineStr">
        <is>
          <t>Liquid &amp; Semisolids</t>
        </is>
      </c>
      <c r="M140" s="166" t="inlineStr">
        <is>
          <t>Creams &amp; Ointments</t>
        </is>
      </c>
      <c r="N140" s="165" t="inlineStr">
        <is>
          <t>Product</t>
        </is>
      </c>
      <c r="O140" s="166" t="inlineStr">
        <is>
          <t>ข้อสอบจริง Product ปี 2566 ข้อ 30</t>
        </is>
      </c>
      <c r="P140" s="165" t="inlineStr">
        <is>
          <t>ข้อสอบเก่า</t>
        </is>
      </c>
      <c r="Q140" s="165" t="inlineStr">
        <is>
          <t>2566</t>
        </is>
      </c>
      <c r="R140" s="165" t="inlineStr"/>
    </row>
    <row r="141" ht="24" customHeight="1" s="49">
      <c r="A141" s="165" t="n">
        <v>139</v>
      </c>
      <c r="B141" s="166" t="inlineStr">
        <is>
          <t>เภสัชกรพัฒนาสูตรตำรับครีมบำรุงผิวชนิด O/W ซึ่งใช้ Sodium Lauryl Sulfate (SLS) เป็นสารก่ออิมัลชัน (Emulsifying agent) ร่วมกับ Cetyl alcohol ตำรับครีมนี้จัดเป็นครีมประเภทใดตามคุณสมบัติทางไฟฟ้าเคมีของสารลดแรงตึงผิว</t>
        </is>
      </c>
      <c r="C141" s="166" t="inlineStr"/>
      <c r="D141" s="166" t="inlineStr">
        <is>
          <t>Vanishing cream ชนิด Non-ionic</t>
        </is>
      </c>
      <c r="E141" s="166" t="inlineStr">
        <is>
          <t>Cold cream ชนิด W/O</t>
        </is>
      </c>
      <c r="F141" s="166" t="inlineStr">
        <is>
          <t>Anionic cream (O/W Emulsion Cream)</t>
        </is>
      </c>
      <c r="G141" s="166" t="inlineStr">
        <is>
          <t>Cationic cream</t>
        </is>
      </c>
      <c r="H141" s="166" t="inlineStr">
        <is>
          <t>Amphoteric cream</t>
        </is>
      </c>
      <c r="I141" s="165" t="n">
        <v>3</v>
      </c>
      <c r="J141" s="166" t="inlineStr">
        <is>
          <t>✅ คำตอบที่ถูกต้อง: ข้อ ค. Anionic cream (O/W Emulsion Cream)
💡 Background:
สารลดแรงตึงผิว (Surfactants) ที่ใช้เป็นสารก่ออิมัลชันจำแนกตามประจุบนโมเลกุลที่ชอบน้ำ (Hydrophilic head):
1. Anionic surfactants: มีประจุลบบนโมเลกุล เช่น Sodium Lauryl Sulfate (SLS), Triethanolamine stearate, Sodium stearate ตำรับครีมที่ใช้สารกลุ่มนี้เรียกว่า Anionic cream (เช่น Hydrophilic Ointment USP)
2. Cationic surfactants: มีประจุบวก เช่น Benzalkonium chloride, Cetylpyridinium chloride, Cetrimide
3. Non-ionic surfactants: ไม่มีประจุ มีความคงตัวสูงและเข้ากับสารอื่นได้ดี เช่น Spans (Sorbitan esters), Tweens/Polysorbates, Cetomacrogol
4. Amphoteric surfactants: มีทั้งประจุบวกและลบขึ้นกับ pH เช่น Lecithin, Cocamidopropyl betaine
🎯 ทำไมข้อนี้ถึงถูก:
ข้อ ค. ถูกต้อง เพราะ Sodium Lauryl Sulfate (SLS) เป็นสารลดแรงตึงผิวประจุลบ (Anionic surfactant) เมื่อแตกตัวในน้ำจะได้ประจุลบ ($C_{12}H_{25}SO_4^-$) ครีมที่เตรียมโดยใช้ SLS เป็นหลักจึงจัดเป็น Anionic O/W cream
🔍 ข้ออื่นผิดเพราะอะไร:
- ข้อ ก. ผิด เพราะระบุว่าเป็น Non-ionic ซึ่งขัดแย้งกับ SLS ที่เป็นประจุลบ (Anionic)
- ข้อ ข. ผิด เพราะ Cold cream เป็น W/O cream ที่ใช้ Sodium cerotate / Borax-Beeswax soap
- ข้อ ง. ผิด เพราะ Cationic cream ต้องใช้สารลดแรงตึงผิวประจุบวก เช่น Cetrimide หรือ Quaternary ammonium compounds
- ข้อ จ. ผิด เพราะ Amphoteric cream ต้องใช้สารลดแรงตึงผิวที่มีสองประจุ เช่น Lecithin
📖 Guideline อ้างอิง:
USP-NF Official Monographs: Hydrophilic Ointment / Ansel's Pharmaceutical Dosage Forms (Classification of Emulsifiers)
📌 จุดจำก่อนสอบ:
SLS (Sodium Lauryl Sulfate) = Anionic surfactant -&gt; เกิด Anionic O/W Cream (เช่น Hydrophilic Ointment USP)</t>
        </is>
      </c>
      <c r="K141" s="166" t="inlineStr">
        <is>
          <t>Ansel's Pharmaceutical Dosage Forms and Drug Delivery Systems (Emulsions &amp; Creams) / Remington: The Science and Practice of Pharmacy</t>
        </is>
      </c>
      <c r="L141" s="166" t="inlineStr">
        <is>
          <t>Liquid &amp; Semisolids</t>
        </is>
      </c>
      <c r="M141" s="166" t="inlineStr">
        <is>
          <t>Creams &amp; Ointments</t>
        </is>
      </c>
      <c r="N141" s="165" t="inlineStr">
        <is>
          <t>Product</t>
        </is>
      </c>
      <c r="O141" s="166" t="inlineStr">
        <is>
          <t>ข้อสอบจริง Product ปี 2566 ข้อ 31</t>
        </is>
      </c>
      <c r="P141" s="165" t="inlineStr">
        <is>
          <t>ข้อสอบเก่า</t>
        </is>
      </c>
      <c r="Q141" s="165" t="inlineStr">
        <is>
          <t>2566</t>
        </is>
      </c>
      <c r="R141" s="165" t="inlineStr"/>
    </row>
    <row r="142" ht="24" customHeight="1" s="49">
      <c r="A142" s="165" t="n">
        <v>140</v>
      </c>
      <c r="B142" s="166" t="inlineStr">
        <is>
          <t>เภสัชภัณฑ์ยาสเตียรอยด์ชนิดทาเฉพาะที่ (Topical Corticosteroids) รูปแบบใดต่อไปนี้ ให้ประสิทธิผลในการนำส่งยาผ่านผิวหนังชั้น Stratum corneum (Percutaneous Absorption) สูงที่สุด และให้ประสิทธิภาพในการรักษา (Clinical Potency) สูงที่สุดเมื่อเทียบที่ความเข้มข้นตัวยาเท่ากัน</t>
        </is>
      </c>
      <c r="C142" s="166" t="inlineStr"/>
      <c r="D142" s="166" t="inlineStr">
        <is>
          <t>Topical Solution</t>
        </is>
      </c>
      <c r="E142" s="166" t="inlineStr">
        <is>
          <t>Topical Hydrogel</t>
        </is>
      </c>
      <c r="F142" s="166" t="inlineStr">
        <is>
          <t>Topical Suspension</t>
        </is>
      </c>
      <c r="G142" s="166" t="inlineStr">
        <is>
          <t>Topical Ointment (ยาขี้ผึ้งฐานไฮโดรคาร์บอน)</t>
        </is>
      </c>
      <c r="H142" s="166" t="inlineStr">
        <is>
          <t>Topical O/W Cream</t>
        </is>
      </c>
      <c r="I142" s="165" t="n">
        <v>4</v>
      </c>
      <c r="J142" s="166" t="inlineStr">
        <is>
          <t>✅ คำตอบที่ถูกต้อง: ข้อ ง. Topical Ointment (ยาขี้ผึ้งฐานไฮโดรคาร์บอน)
💡 Background:
รูปแบบยาขี้ผึ้ง (Ointment) โดยเฉพาะชนิด Hydrocarbon/Oleaginous base (Petrolatum) มีคุณสมบัติ Occlusive effect สูงสุด สามารถกักเก็บความชุ่มชื้นและป้องกันการระเหยของน้ำออกจากผิวหนัง ทำให้ผิวหนังชั้น Stratum corneum เกิด Hydration สูงสุด ส่งผลให้รอยต่อระหว่างเซลล์ผิวขยายตัวและตัวยาสเตียรอยด์ที่ละลายในไขมันสามารถแพร่ซึมผ่านเข้าสู่ผิวหนังแท้ได้ในปริมาณมากที่สุด จึงให้การดูดซึมและ Potency ทางคลินิกสูงสุด
🎯 ทำไมข้อนี้ถึงถูก:
ข้อ ง. ถูกต้อง เพราะ Ointment ให้ Occlusive effect สูงสุด ทำให้ตัวยาสเตียรอยด์ดูดซึมผ่านผิวหนังได้มากที่สุด
🔍 ข้ออื่นผิดเพราะอะไร:
- ข้อ ก. Solution แอลกอฮอล์ระเหยเร็ว ทำให้ผิวแห้งตึง ไม่เกิด Occlusion
- ข้อ ข. Hydrogel มีน้ำระเหยง่าย ให้ความรู้สึกเย็นแต่ไม่มีชั้นฟิล์มไขมันเคลือบปิดผิว
- ข้อ ค. Suspension ยายังเป็นผลึกของแข็ง ละลายซึมผ่านได้ช้ากว่า
- ข้อ จ. Cream (O/W) มีน้ำระเหยได้ง่าย ให้ความชุ่มชื้นแต่ Occlusive ต่ำกว่า Ointment
📖 Guideline อ้างอิง:
Ansel's Pharmaceutical Dosage Forms (Percutaneous Absorption) / Goodman &amp; Gilman's Pharmacological Basis of Therapeutics
📌 จุดจำก่อนสอบ:
Topical Steroid ดูดซึมดีสุด / แรงสุด = Ointment (Occlusion สูงสุด)</t>
        </is>
      </c>
      <c r="K142" s="166" t="inlineStr">
        <is>
          <t>Ansel's Pharmaceutical Dosage Forms (Topical &amp; Transdermal Drug Delivery) / British Association of Dermatologists</t>
        </is>
      </c>
      <c r="L142" s="166" t="inlineStr">
        <is>
          <t>Liquid &amp; Semisolids</t>
        </is>
      </c>
      <c r="M142" s="166" t="inlineStr">
        <is>
          <t>Solutions, Syrups &amp; Elixirs</t>
        </is>
      </c>
      <c r="N142" s="165" t="inlineStr">
        <is>
          <t>Product</t>
        </is>
      </c>
      <c r="O142" s="166" t="inlineStr">
        <is>
          <t>ข้อสอบจริง Product ปี 2563 ข้อ 15</t>
        </is>
      </c>
      <c r="P142" s="165" t="inlineStr">
        <is>
          <t>ข้อสอบเก่า</t>
        </is>
      </c>
      <c r="Q142" s="165" t="inlineStr">
        <is>
          <t>2563</t>
        </is>
      </c>
      <c r="R142" s="165" t="inlineStr"/>
    </row>
    <row r="143" ht="24" customHeight="1" s="49">
      <c r="A143" s="165" t="n">
        <v>141</v>
      </c>
      <c r="B143" s="166" t="inlineStr">
        <is>
          <t>ในการควบคุมคุณภาพระหว่างกระบวนการผลิต (In-process Quality Control) และการตรวจปล่อยรุ่นผลิตยาแคปซูลชนิดเปลือกนิ่ม (Soft Gelatin Capsules) หัวข้อการทดสอบในข้อใดต่อไปนี้ 'ไม่จำเป็นและไม่จัดเป็นการทดสอบมาตรฐาน' สำหรับยาแคปซูลชนิดเปลือกนิ่ม</t>
        </is>
      </c>
      <c r="C143" s="166" t="inlineStr"/>
      <c r="D143" s="166" t="inlineStr">
        <is>
          <t>Weight Variation / Uniformity of Dosage Units (ความสม่ำเสมอของน้ำหนักบรรจุ)</t>
        </is>
      </c>
      <c r="E143" s="166" t="inlineStr">
        <is>
          <t>Dissolution Test (การละลายของตัวยาสำคัญ)</t>
        </is>
      </c>
      <c r="F143" s="166" t="inlineStr">
        <is>
          <t>Disintegration Test (การแตกตัวของเปลือกแคปซูล)</t>
        </is>
      </c>
      <c r="G143" s="166" t="inlineStr">
        <is>
          <t>Friability Test (การทดสอบความกร่อนด้วยเครื่องหมุน Friabilator)</t>
        </is>
      </c>
      <c r="H143" s="166" t="inlineStr">
        <is>
          <t>Microbial Enumeration Test (การทดสอบปริมาณเชื้อจุลชีพ)</t>
        </is>
      </c>
      <c r="I143" s="165" t="n">
        <v>4</v>
      </c>
      <c r="J143" s="166" t="inlineStr">
        <is>
          <t>✅ คำตอบที่ถูกต้อง: ข้อ ง. Friability Test (การทดสอบความกร่อนด้วยเครื่องหมุน Friabilator)
💡 Background:
การทดสอบความกร่อน (Friability Test ตาม USP &lt;1216&gt;) เป็นการทดสอบความทนทานต่อการขัดสีและการตกกระแทกของ ยาเม็ดชนิดไม่เคลือบ (Uncoated Compressed Tablets) โดยเฉพาะ เพื่อประเมินว่าเม็ดยาจะแตกหักหรือกร่อนเป็นฝุ่นระหว่างการบรรจุและขนส่งหรือไม่ ในทางตรงกันข้าม เปลือกของยาแคปซูลชนิดเปลือกนิ่ม (Soft Gelatin Capsules) มีความยืดหยุ่นสูงจากสาร Plasticizer ไม่เกิดการกร่อนเป็นฝุ่นเหมือนยาเม็ด จึงไม่มีข้อกำหนดการทดสอบ Friability Test สำหรับยาแคปซูลนิ่ม
🎯 ทำไมข้อนี้ถึงถูก:
ข้อ ง. ถูกต้อง (โจทย์ถามข้อใดไม่จำเป็น) เพราะ Friability test เป็นการทดสอบเฉพาะสำหรับยาเม็ดไม่เคลือบ ไม่ได้ใช้กับ Soft gelatin capsule
🔍 ข้ออื่นผิดเพราะอะไร:
- ข้อ ก. Weight variation เป็นการทดสอบความสม่ำเสมอของขนาดยาตาม USP &lt;905&gt;
- ข้อ ข. Dissolution เป็นการทดสอบการละลายของตัวยาตาม USP &lt;711&gt;
- ข้อ ค. Disintegration เป็นการทดสอบการแตกตัวของเปลือกแคปซูลตาม USP &lt;701&gt;
- ข้อ จ. Microbial test เป็นการทดสอบความปลอดภัยทางจุลชีววิทยาตาม USP &lt;61&gt;/&lt;62&gt;
📖 Guideline อ้างอิง:
USP-NF &lt;1151&gt; Capsules / USP-NF &lt;1216&gt; Tablet Friability
📌 จุดจำก่อนสอบ:
Friability Test (ความกร่อน) ใช้เฉพาะกับ ยาเม็ดไม่เคลือบ (Uncoated tablets); ไม่ใช้กับ Capsules</t>
        </is>
      </c>
      <c r="K143" s="166" t="inlineStr">
        <is>
          <t>USP-NF &lt;1151&gt; Pharmaceutical Dosage Forms (Capsules) / USP-NF &lt;1216&gt; Tablet Friability</t>
        </is>
      </c>
      <c r="L143" s="166" t="inlineStr">
        <is>
          <t>Liquid &amp; Semisolids</t>
        </is>
      </c>
      <c r="M143" s="166" t="inlineStr">
        <is>
          <t>Gels</t>
        </is>
      </c>
      <c r="N143" s="165" t="inlineStr">
        <is>
          <t>Product</t>
        </is>
      </c>
      <c r="O143" s="166" t="inlineStr">
        <is>
          <t>ข้อสอบจริง Product ปี 2563 ข้อ 25</t>
        </is>
      </c>
      <c r="P143" s="165" t="inlineStr">
        <is>
          <t>ข้อสอบเก่า</t>
        </is>
      </c>
      <c r="Q143" s="165" t="inlineStr">
        <is>
          <t>2563</t>
        </is>
      </c>
      <c r="R143" s="165" t="inlineStr"/>
    </row>
    <row r="144" ht="24" customHeight="1" s="49">
      <c r="A144" s="165" t="n">
        <v>142</v>
      </c>
      <c r="B144" s="166" t="inlineStr">
        <is>
          <t>ส่วนประกอบหลักในการหล่อขึ้นรูปเปลือกของยาแคปซูลชนิดเปลือกนิ่ม (Soft Gelatin Capsule Shell) สารในข้อใดต่อไปนี้ 'ไม่ได้' นำมาใช้เป็นองค์ประกอบของแผ่นเปลือกเจลาติน (Shell Formulation)</t>
        </is>
      </c>
      <c r="C144" s="166" t="inlineStr"/>
      <c r="D144" s="166" t="inlineStr">
        <is>
          <t>Glycerin (สารเพิ่มความยืดหยุ่น - Plasticizer)</t>
        </is>
      </c>
      <c r="E144" s="166" t="inlineStr">
        <is>
          <t>Sorbitol Solution (สารเพิ่มความยืดหยุ่น - Plasticizer)</t>
        </is>
      </c>
      <c r="F144" s="166" t="inlineStr">
        <is>
          <t>Titanium Dioxide และ Lake Pigments (สารทึบแสงและสารแต่งสี)</t>
        </is>
      </c>
      <c r="G144" s="166" t="inlineStr">
        <is>
          <t>Polyethylene Glycol 400 (PEG 400 - กระสายยาของเหลวบรรจุภายใน)</t>
        </is>
      </c>
      <c r="H144" s="166" t="inlineStr">
        <is>
          <t>Methylparaben และ Propylparaben (สารกันเสีย)</t>
        </is>
      </c>
      <c r="I144" s="165" t="n">
        <v>4</v>
      </c>
      <c r="J144" s="166" t="inlineStr">
        <is>
          <t>✅ คำตอบที่ถูกต้อง: ข้อ ง. Polyethylene Glycol 400 (PEG 400 - กระสายยาของเหลวบรรจุภายใน)
💡 Background:
องค์ประกอบของแผ่นเปลือกแคปซูลนิ่ม (Soft Gelatin Capsule Shell):
1. Gelatin (สารก่อฟิล์มหลัก ประมาณ 40-50%)
2. Plasticizers (สารเพิ่มความยืดหยุ่น ประมาณ 20-30% เช่น Glycerin, Sorbitol)
3. Water (น้ำบริสุทธิ์ ประมาณ 30-40% ในขั้นตอนหลอม และเหลือประมาณ 6-10% หลังอบแห้ง)
4. Colorants &amp; Opacifiers (สารแต่งสี เช่น Iron oxides, FD&amp;C dyes และสารทึบแสง Titanium dioxide)
5. Preservatives (สารกันเสีย เช่น Methylparaben, Propylparaben)
ในขณะที่ Polyethylene Glycol 400 (PEG 400) เป็นของเหลวชอบน้ำที่นิยมนำมาใช้เป็น กระสายยาของเหลวบรรจุภายในแคปซูล (Fill Liquid / Vehicle) สำหรับละลายตัวยาสำคัญ ไม่ได้เป็นองค์ประกอบในการหล่อขึ้นรูปแผ่นเปลือกเจลาติน
🎯 ทำไมข้อนี้ถึงถูก:
ข้อ ง. ถูกต้อง (โจทย์ถามข้อใดไม่ใช่ส่วนประกอบของเปลือก) เพราะ PEG 400 เป็นของเหลวบรรจุภายใน (Fill vehicle) ไม่ใช่องค์ประกอบของเปลือกแคปซูล (Capsule shell)
🔍 ข้ออื่นผิดเพราะอะไร:
- ข้อ ก. และ ข้อ ข. Glycerin และ Sorbitol เป็น Plasticizers หลักของเปลือก
- ข้อ ค. Titanium dioxide และสี Lake เป็นสารทึบแสงและแต่งสีของเปลือก
- ข้อ จ. Parabens เป็นสารกันเสียในเปลือกเจลาติน
📖 Guideline อ้างอิง:
Ansel's Pharmaceutical Dosage Forms (Soft Gelatin Capsules - Manufacture and Shell Composition)
📌 จุดจำก่อนสอบ:
เปลือก Softgel: Gelatin + Plasticizer (Glycerin/Sorbitol) + Water + Color/TiO2; ส่วน PEG 400 = ของเหลวบรรจุภายใน (Fill formulation)</t>
        </is>
      </c>
      <c r="K144" s="166" t="inlineStr">
        <is>
          <t>Ansel's Pharmaceutical Dosage Forms and Drug Delivery Systems (Soft Gelatin Capsule Shell vs Fill Composition)</t>
        </is>
      </c>
      <c r="L144" s="166" t="inlineStr">
        <is>
          <t>Liquid &amp; Semisolids</t>
        </is>
      </c>
      <c r="M144" s="166" t="inlineStr">
        <is>
          <t>Gels</t>
        </is>
      </c>
      <c r="N144" s="165" t="inlineStr">
        <is>
          <t>Product</t>
        </is>
      </c>
      <c r="O144" s="166" t="inlineStr">
        <is>
          <t>ข้อสอบจริง Product ปี 2563 ข้อ 32</t>
        </is>
      </c>
      <c r="P144" s="165" t="inlineStr">
        <is>
          <t>ข้อสอบเก่า</t>
        </is>
      </c>
      <c r="Q144" s="165" t="inlineStr">
        <is>
          <t>2563</t>
        </is>
      </c>
      <c r="R144" s="165" t="inlineStr"/>
    </row>
    <row r="145" ht="24" customHeight="1" s="49">
      <c r="A145" s="165" t="n">
        <v>143</v>
      </c>
      <c r="B145" s="166" t="inlineStr">
        <is>
          <t>ข้อใดต่อไปนี้ 'ไม่ใช่' หัวข้อการทดสอบตามเกณฑ์มาตรฐานเภสัชตำรับ USP สำหรับการควบคุมคุณภาพยาแคปซูลชนิดนิ่ม Ibuprofen Soft Gelatin Capsules ชนิดปลดปล่อยทันที</t>
        </is>
      </c>
      <c r="C145" s="166" t="inlineStr"/>
      <c r="D145" s="166" t="inlineStr">
        <is>
          <t>Uniformity of Dosage Units (ความสม่ำเสมอของหน่วยยา)</t>
        </is>
      </c>
      <c r="E145" s="166" t="inlineStr">
        <is>
          <t>Dissolution Test (การทดสอบการละลายของตัวยา)</t>
        </is>
      </c>
      <c r="F145" s="166" t="inlineStr">
        <is>
          <t>Disintegration Test (การทดสอบการแตกตัวของเปลือกแคปซูล)</t>
        </is>
      </c>
      <c r="G145" s="166" t="inlineStr">
        <is>
          <t>Extended Drug Release Duration Test (การทดสอบการปลดปล่อยยาแบบออกฤทธิ์เนิ่น)</t>
        </is>
      </c>
      <c r="H145" s="166" t="inlineStr">
        <is>
          <t>Microbial Enumeration Test (การทดสอบการปนเปื้อนของเชื้อจุลชีพ)</t>
        </is>
      </c>
      <c r="I145" s="165" t="n">
        <v>4</v>
      </c>
      <c r="J145" s="166" t="inlineStr">
        <is>
          <t>✅ คำตอบที่ถูกต้อง: ข้อ ง. Extended Drug Release Duration Test (การทดสอบการปลดปล่อยยาแบบออกฤทธิ์เนิ่น)
💡 Background:
ยา Ibuprofen Soft Gelatin Capsules มาตรฐานเป็นเภสัชภัณฑ์ชนิดปลดปล่อยทันที (Immediate release) มุ่งเน้นการออกฤทธิ์ระงับปวดอย่างรวดเร็ว ดังนั้นหัวข้อการควบคุมคุณภาพตาม USP จึงเน้นที่ การตรวจวิเคราะห์ปริมาณตัวยา (Assay), การละลาย (Dissolution), การแตกตัว (Disintegration), ความสม่ำเสมอของน้ำหนักบรรจุ (Weight variation), และการควบคุมเชื้อจุลชีพ การทดสอบการปลดปล่อยยาแบบออกฤทธิ์เนิ่น (Extended release) เป็นการทดสอบเฉพาะสำหรับ Extended-release dosage forms เท่านั้น
🎯 ทำไมข้อนี้ถึงถูก:
ข้อ ง. ถูกต้อง เพราะ Ibuprofen softgel ทั่วไปไม่ใช่ยา Extended release จึงไม่มีการทดสอบการปลดปล่อยยาแบบออกฤทธิ์เนิ่น
🔍 ข้ออื่นผิดเพราะอะไร:
📖 Guideline อ้างอิง:
USP-NF Official Monographs: Ibuprofen Capsules / USP-NF &lt;711&gt; Dissolution
📌 จุดจำก่อนสอบ:
Immediate-release Softgel ไม่ตรวจ Extended release test</t>
        </is>
      </c>
      <c r="K145" s="166" t="inlineStr">
        <is>
          <t>USP-NF Official Monographs: Ibuprofen Capsules / USP-NF &lt;1151&gt; Pharmaceutical Dosage Forms</t>
        </is>
      </c>
      <c r="L145" s="166" t="inlineStr">
        <is>
          <t>Liquid &amp; Semisolids</t>
        </is>
      </c>
      <c r="M145" s="166" t="inlineStr">
        <is>
          <t>Gels</t>
        </is>
      </c>
      <c r="N145" s="165" t="inlineStr">
        <is>
          <t>Product</t>
        </is>
      </c>
      <c r="O145" s="166" t="inlineStr">
        <is>
          <t>ข้อสอบจริง Product ปี 2563 ข้อ 33</t>
        </is>
      </c>
      <c r="P145" s="165" t="inlineStr">
        <is>
          <t>ข้อสอบเก่า</t>
        </is>
      </c>
      <c r="Q145" s="165" t="inlineStr">
        <is>
          <t>2563</t>
        </is>
      </c>
      <c r="R145" s="165" t="inlineStr"/>
    </row>
    <row r="146" ht="24" customHeight="1" s="49">
      <c r="A146" s="165" t="n">
        <v>144</v>
      </c>
      <c r="B146" s="166" t="inlineStr">
        <is>
          <t>ในการผลิตยาเม็ดด้วยกระบวนการแกรนูลแบบเปียก (Wet Granulation Method) สารช่วยในข้อใดต่อไปนี้เหมาะสมที่สุดในการนำมาเตรียมเป็นสารละลายยึดเกาะ (Binder Solution / Granulating Agent) เพื่อสร้างแกรนูลที่แข็งแรงและสม่ำเสมอ</t>
        </is>
      </c>
      <c r="C146" s="166" t="inlineStr"/>
      <c r="D146" s="166" t="inlineStr">
        <is>
          <t>Lactose Monohydrate (สารเพิ่มปริมาณชนิดละลายน้ำ)</t>
        </is>
      </c>
      <c r="E146" s="166" t="inlineStr">
        <is>
          <t>Microcrystalline Cellulose (สารช่วยยึดเกาะแบบแห้ง)</t>
        </is>
      </c>
      <c r="F146" s="166" t="inlineStr">
        <is>
          <t>Pregelatinized Starch Paste หรือ Povidone Solution (PVP K30)</t>
        </is>
      </c>
      <c r="G146" s="166" t="inlineStr">
        <is>
          <t>Magnesium Stearate (สารหล่อลื่นชนิดไม่ชอบน้ำ)</t>
        </is>
      </c>
      <c r="H146" s="166" t="inlineStr">
        <is>
          <t>Colloidal Silicon Dioxide (สารช่วยการไหล)</t>
        </is>
      </c>
      <c r="I146" s="165" t="n">
        <v>3</v>
      </c>
      <c r="J146" s="166" t="inlineStr">
        <is>
          <t>✅ คำตอบที่ถูกต้อง: ข้อ ค. Pregelatinized Starch Paste หรือ Povidone Solution (PVP K30)
💡 Background:
ในกระบวนการ Wet Granulation สารยึดเกาะ (Binders) ทำหน้าที่สร้างสะพานเชื่อมอนุภาคผงยาเข้าด้วยกัน สารละลายยึดเกาะที่ได้รับความนิยมสูงสุดในอุตสาหกรรมยา ได้แก่ Starch paste (แป้งต้มสุก 5-10%), Pregelatinized starch, Povidone (PVP K30 ละลายในน้ำหรือเอทานอล), และ HPMC ซึ่งให้แรงยึดเกาะที่ดีเยี่ยมและช่วยให้แกรนูลมีความแข็งแรงทนทานต่อการแตกหัก
🎯 ทำไมข้อนี้ถึงถูก:
ข้อ ค. ถูกต้อง เพราะ Pregelatinized Starch Paste และ Povidone (PVP) เป็นสารยึดเกาะมาตรฐานสำหรับ Wet granulation
🔍 ข้ออื่นผิดเพราะอะไร:
- ข้อ ก. Lactose เป็น Diluent (สารเพิ่มปริมาณ)
- ข้อ ข. MCC เป็น Dry binder เหมาะกับ Direct compression
- ข้อ ง. Magnesium stearate เป็น Lubricant (สารหล่อลื่น)
- ข้อ จ. Colloidal Silicon Dioxide เป็น Glidant (สารช่วยการไหล)
📖 Guideline อ้างอิง:
Handbook of Pharmaceutical Excipients: Povidone &amp; Starch / Ansel's Pharmaceutical Dosage Forms
📌 จุดจำก่อนสอบ:
Wet Granulation Binders: Starch paste, Povidone (PVP), HPMC, Gelatin</t>
        </is>
      </c>
      <c r="K146" s="166" t="inlineStr">
        <is>
          <t>Handbook of Pharmaceutical Excipients (Povidone, Starch) / Ansel's Pharmaceutical Dosage Forms</t>
        </is>
      </c>
      <c r="L146" s="166" t="inlineStr">
        <is>
          <t>Liquid &amp; Semisolids</t>
        </is>
      </c>
      <c r="M146" s="166" t="inlineStr">
        <is>
          <t>Solutions, Syrups &amp; Elixirs</t>
        </is>
      </c>
      <c r="N146" s="165" t="inlineStr">
        <is>
          <t>Product</t>
        </is>
      </c>
      <c r="O146" s="166" t="inlineStr">
        <is>
          <t>ข้อสอบจริง Product ปี 2563 ข้อ 34</t>
        </is>
      </c>
      <c r="P146" s="165" t="inlineStr">
        <is>
          <t>ข้อสอบเก่า</t>
        </is>
      </c>
      <c r="Q146" s="165" t="inlineStr">
        <is>
          <t>2563</t>
        </is>
      </c>
      <c r="R146" s="165" t="inlineStr"/>
    </row>
    <row r="147" ht="24" customHeight="1" s="49">
      <c r="A147" s="165" t="n">
        <v>145</v>
      </c>
      <c r="B147" s="166" t="inlineStr">
        <is>
          <t>สารเคลือบยาเม็ดในข้อใดต่อไปนี้ 'ไม่มี' คุณสมบัติในการทำหน้าที่เป็นฟิล์มเคลือบลำไส้ (Enteric Coating Polymer) สำหรับป้องกันการแตกตัวในกระเพาะอาหาร</t>
        </is>
      </c>
      <c r="C147" s="166" t="inlineStr"/>
      <c r="D147" s="166" t="inlineStr">
        <is>
          <t>Shellac (สารเคลือบธรรมชาติ)</t>
        </is>
      </c>
      <c r="E147" s="166" t="inlineStr">
        <is>
          <t>Polyvinylpyrrolidone (PVP / Povidone)</t>
        </is>
      </c>
      <c r="F147" s="166" t="inlineStr">
        <is>
          <t>Diethyl Phthalate (สารเพิ่มความยืดหยุ่น - Plasticizer)</t>
        </is>
      </c>
      <c r="G147" s="166" t="inlineStr">
        <is>
          <t>Hydroxypropyl Methylcellulose Acetate Succinate (HPMCAS)</t>
        </is>
      </c>
      <c r="H147" s="166" t="inlineStr">
        <is>
          <t>Methacrylic Acid - Ethyl Acrylate Copolymer (Eudragit L 100-55)</t>
        </is>
      </c>
      <c r="I147" s="165" t="n">
        <v>2</v>
      </c>
      <c r="J147" s="166" t="inlineStr">
        <is>
          <t>✅ คำตอบที่ถูกต้อง: ข้อ ข. Polyvinylpyrrolidone (PVP / Povidone)
💡 Background:
PVP (Polyvinylpyrrolidone / Povidone) เป็นพอลิเมอร์ที่ละลายน้ำได้ดีเยี่ยมในทุกช่วงค่า pH (pH-independent water-soluble polymer) จึงไม่สามารถทนทานต่อกรดในกระเพาะอาหารได้ และไม่สามารถทำหน้าที่เป็นฟิล์มเคลือบลำไส้ (Enteric coating) ได้ โดย PVP นิยมใช้เป็นสารยึดเกาะ (Binder) หรือสารก่อฟิล์มสำหรับยาเม็ดแตกตัวทันที (Immediate release) ในขณะที่ Shellac, HPMCAS และ Eudragit L เป็น Enteric polymers ที่ไม่ละลายในกรดแต่ละลายในด่างของลำไส้
🎯 ทำไมข้อนี้ถึงถูก:
ข้อ ข. ถูกต้อง (โจทย์ถามข้อใดไม่ใช่) เพราะ PVP ละลายน้ำได้ดีในทุกค่า pH รวมทั้งในกรดกระเพาะอาหาร จึงไม่ใช่ Enteric polymer
🔍 ข้ออื่นผิดเพราะอะไร:
- ข้อ ก. Shellac เป็นสารเคลือบลำไส้จากธรรมชาติ
- ข้อ ง. HPMCAS เป็นสารเคลือบลำไส้สังเคราะห์
- ข้อ จ. Eudragit L เป็น Methacrylic acid copolymer เคลือบลำไส้
📖 Guideline อ้างอิง:
USP-NF &lt;1151&gt; Enteric Coating / Handbook of Pharmaceutical Excipients: Povidone
📌 จุดจำก่อนสอบ:
PVP = ละลายน้ำได้ทุก pH (Non-enteric / Binder); CAP, HPMCAS, Eudragit L, Shellac = Enteric polymers</t>
        </is>
      </c>
      <c r="K147" s="166" t="inlineStr">
        <is>
          <t>USP-NF &lt;1151&gt; Pharmaceutical Dosage Forms: Coating Polymers / Handbook of Pharmaceutical Excipients</t>
        </is>
      </c>
      <c r="L147" s="166" t="inlineStr">
        <is>
          <t>Liquid &amp; Semisolids</t>
        </is>
      </c>
      <c r="M147" s="166" t="inlineStr">
        <is>
          <t>Solutions, Syrups &amp; Elixirs</t>
        </is>
      </c>
      <c r="N147" s="165" t="inlineStr">
        <is>
          <t>Product</t>
        </is>
      </c>
      <c r="O147" s="166" t="inlineStr">
        <is>
          <t>ข้อสอบจริง Product ปี 2563 ข้อ 36</t>
        </is>
      </c>
      <c r="P147" s="165" t="inlineStr">
        <is>
          <t>ข้อสอบเก่า</t>
        </is>
      </c>
      <c r="Q147" s="165" t="inlineStr">
        <is>
          <t>2563</t>
        </is>
      </c>
      <c r="R147" s="165" t="inlineStr"/>
    </row>
    <row r="148" ht="24" customHeight="1" s="49">
      <c r="A148" s="165" t="n">
        <v>146</v>
      </c>
      <c r="B148" s="166" t="inlineStr">
        <is>
          <t>จากการทดสอบความคงตัวของตำรับยาครีมชนิด O/W Cream ด้วยวิธี Freeze-Thaw Cycling Test จำนวน 3 รอบ พบว่าเนื้อครีมเกิดการแยกชั้น (Phase separation / Cracking) เภสัชกรควรแก้ไขสูตรตำรับอย่างไรเพื่อเพิ่มความคงตัวของอิมัลชัน</t>
        </is>
      </c>
      <c r="C148" s="166" t="inlineStr"/>
      <c r="D148" s="166" t="inlineStr">
        <is>
          <t>เติมสารเพิ่มความหนืดและสร้างโครงสร้างไฮโดรคอลลอยด์ เช่น Tragacanth, Xanthan Gum หรือ HPMC ลงในวัฏภาคน้ำของตำรับ O/W</t>
        </is>
      </c>
      <c r="E148" s="166" t="inlineStr">
        <is>
          <t>นำตำรับไปบดซ้ำด้วยเครื่องบดลูกกลม (Ball Mill)</t>
        </is>
      </c>
      <c r="F148" s="166" t="inlineStr">
        <is>
          <t>เติม Hydroxyethyl Cellulose (HEC) ลงในวัฏภาคน้ำมันของตำรับ W/O</t>
        </is>
      </c>
      <c r="G148" s="166" t="inlineStr">
        <is>
          <t>เติมเกลือแกง Sodium Chloride ลงในตำรับ W/O</t>
        </is>
      </c>
      <c r="H148" s="166" t="inlineStr">
        <is>
          <t>เติม Sodium Benzoate ลงในตำรับ W/O</t>
        </is>
      </c>
      <c r="I148" s="165" t="n">
        <v>1</v>
      </c>
      <c r="J148" s="166" t="inlineStr">
        <is>
          <t>✅ คำตอบที่ถูกต้อง: ข้อ ก. เติมสารเพิ่มความหนืดและสร้างโครงสร้างไฮโดรคอลลอยด์ เช่น Tragacanth, Xanthan Gum หรือ HPMC ลงในวัฏภาคน้ำของตำรับ O/W
💡 Background:
การแยกชั้นของครีม O/W หลัง Freeze-Thaw เกิดจากการรวมตัวของหยดน้ำมัน (Coalescence) และความหนืดของวัฏภาคน้ำไม่เพียงพอ การเติมสารไฮโดรคอลลอยด์ (Tragacanth, Xanthan gum, HPMC) ลงในวัฏภาคน้ำ (Aqueous phase) จะช่วยเพิ่มความหนืดของตัวกลางภายนอก ชะลอการชนกันของหยดน้ำมัน และสร้างฟิล์มเจลพยุงอิมัลชันให้คงตัวสูง
🎯 ทำไมข้อนี้ถึงถูก:
ข้อ ก. ถูกต้อง เพราะการเติม Tragacanth ใน Aqueous phase ของ O/W cream ช่วยเพิ่มความหนืดและป้องกันการแยกชั้นของอิมัลชันได้อย่างมีประสิทธิภาพ
🔍 ข้ออื่นผิดเพราะอะไร:
📖 Guideline อ้างอิง:
Martin's Physical Pharmacy and Pharmaceutical Sciences (Emulsions - Rheology &amp; Stability)
📌 จุดจำก่อนสอบ:
O/W Cream แยกชั้น -&gt; เติม Tragacanth / Hydrocolloid ใน Aqueous Phase เพื่อเพิ่มความหนืด</t>
        </is>
      </c>
      <c r="K148" s="166" t="inlineStr">
        <is>
          <t>Martin's Physical Pharmacy and Pharmaceutical Sciences (Emulsion Stability) / Ansel's Dosage Forms</t>
        </is>
      </c>
      <c r="L148" s="166" t="inlineStr">
        <is>
          <t>Liquid &amp; Semisolids</t>
        </is>
      </c>
      <c r="M148" s="166" t="inlineStr">
        <is>
          <t>Creams &amp; Ointments</t>
        </is>
      </c>
      <c r="N148" s="165" t="inlineStr">
        <is>
          <t>Product</t>
        </is>
      </c>
      <c r="O148" s="166" t="inlineStr">
        <is>
          <t>ข้อสอบจริง Product ปี 2563 ข้อ 42</t>
        </is>
      </c>
      <c r="P148" s="165" t="inlineStr">
        <is>
          <t>ข้อสอบเก่า</t>
        </is>
      </c>
      <c r="Q148" s="165" t="inlineStr">
        <is>
          <t>2563</t>
        </is>
      </c>
      <c r="R148" s="165" t="inlineStr"/>
    </row>
    <row r="149" ht="24" customHeight="1" s="49">
      <c r="A149" s="165" t="n">
        <v>147</v>
      </c>
      <c r="B149" s="166" t="inlineStr">
        <is>
          <t>ในสูตรตำรับยาน้ำแขวนตะกอนและโลชั่นทาผิว มีการเติมสาร Magnesium Aluminum Silicate (Veegum) ลงในตำรับ สารดังกล่าวทำหน้าที่สำคัญอย่างไร</t>
        </is>
      </c>
      <c r="C149" s="166" t="inlineStr"/>
      <c r="D149" s="166" t="inlineStr">
        <is>
          <t>Primary Emulsifier (สารก่ออิมัลชันหลัก)</t>
        </is>
      </c>
      <c r="E149" s="166" t="inlineStr">
        <is>
          <t>Chemical Preservative (สารกันเสีย)</t>
        </is>
      </c>
      <c r="F149" s="166" t="inlineStr">
        <is>
          <t>Suspending agent / Viscosity-increasing agent (สารช่วยแขวนตะกอนและเพิ่มความหนืดชนิดแร่อนินทรีย์)</t>
        </is>
      </c>
      <c r="G149" s="166" t="inlineStr">
        <is>
          <t>Wetting agent (สารช่วยเปียก)</t>
        </is>
      </c>
      <c r="H149" s="166" t="inlineStr">
        <is>
          <t>Chelating agent (สารดักจับโลหะ)</t>
        </is>
      </c>
      <c r="I149" s="165" t="n">
        <v>3</v>
      </c>
      <c r="J149" s="166" t="inlineStr">
        <is>
          <t>✅ คำตอบที่ถูกต้อง: ข้อ ค. Suspending agent / Viscosity-increasing agent (สารช่วยแขวนตะกอนและเพิ่มความหนืดชนิดแร่อนินทรีย์)
💡 Background:
Magnesium Aluminum Silicate (มีชื่อทางการค้าที่คุ้นเคยคือ Veegum) เป็นแร่ดินเหนียวบริสุทธิ์จากธรรมชาติกลุ่ม Smectite clay เมื่อกระจายตัวในน้ำ แผ่นผลึกซิลิเกตจะดูดซับน้ำและพองตัว เกิดโครงสร้างร่างแหแบบ House-of-cards structure ซึ่งแสดงพฤติกรรมการไหลแบบ Thixotropic และ Pseudoplastic flow ทำหน้าที่เป็น สารช่วยแขวนตะกอน (Suspending agent) และสารเพิ่มความหนืด (Viscosity-increasing agent) ที่ดีเยี่ยม ช่วยพยุงอนุภาคผงยาไม่ให้ตกตะกอน และยังทำหน้าที่เป็น Flocculating clay ช่วยป้องกันการเกิด Caking
🎯 ทำไมข้อนี้ถึงถูก:
ข้อ ค. ถูกต้อง เพราะ Magnesium Aluminum Silicate (Veegum) ทำหน้าที่เป็น Suspending agent / Viscosity enhancer ในตำรับยาน้ำแขวนตะกอน
🔍 ข้ออื่นผิดเพราะอะไร:
📖 Guideline อ้างอิง:
Handbook of Pharmaceutical Excipients: Magnesium Aluminum Silicate / Martin's Physical Pharmacy
📌 จุดจำก่อนสอบ:
Magnesium Aluminum Silicate (Veegum) = Suspending agent / Viscosity builder / Thixotropic clay</t>
        </is>
      </c>
      <c r="K149" s="166" t="inlineStr">
        <is>
          <t>Handbook of Pharmaceutical Excipients (Magnesium Aluminum Silicate) / Martin's Physical Pharmacy</t>
        </is>
      </c>
      <c r="L149" s="166" t="inlineStr">
        <is>
          <t>Liquid &amp; Semisolids</t>
        </is>
      </c>
      <c r="M149" s="166" t="inlineStr">
        <is>
          <t>Suspensions</t>
        </is>
      </c>
      <c r="N149" s="165" t="inlineStr">
        <is>
          <t>Product</t>
        </is>
      </c>
      <c r="O149" s="166" t="inlineStr">
        <is>
          <t>ข้อสอบจริง Product ปี 2563 ข้อ 44</t>
        </is>
      </c>
      <c r="P149" s="165" t="inlineStr">
        <is>
          <t>ข้อสอบเก่า</t>
        </is>
      </c>
      <c r="Q149" s="165" t="inlineStr">
        <is>
          <t>2563</t>
        </is>
      </c>
      <c r="R149" s="165" t="inlineStr"/>
    </row>
    <row r="150" ht="24" customHeight="1" s="49">
      <c r="A150" s="165" t="n">
        <v>148</v>
      </c>
      <c r="B150" s="166" t="inlineStr">
        <is>
          <t>เภสัชกรได้รับใบสั่งยาให้เตรียมยาน้ำแขวนตะกอน Atenolol Oral Suspension ความเข้มข้น 0.2% w/v ปริมาตร 50 mL โดยเตรียมจากการบดยาเม็ด Atenolol ขนาดความแรง 25 mg ต่อเม็ด จะต้องใช้ยาเม็ด Atenolol 25 mg ทั้งหมดกี่เม็ด</t>
        </is>
      </c>
      <c r="C150" s="166" t="inlineStr"/>
      <c r="D150" s="166" t="inlineStr">
        <is>
          <t>2 เม็ด</t>
        </is>
      </c>
      <c r="E150" s="166" t="inlineStr">
        <is>
          <t>3 เม็ด</t>
        </is>
      </c>
      <c r="F150" s="166" t="inlineStr">
        <is>
          <t>4 เม็ด</t>
        </is>
      </c>
      <c r="G150" s="166" t="inlineStr">
        <is>
          <t>5 เม็ด</t>
        </is>
      </c>
      <c r="H150" s="166" t="inlineStr">
        <is>
          <t>6 เม็ด</t>
        </is>
      </c>
      <c r="I150" s="165" t="n">
        <v>3</v>
      </c>
      <c r="J150" s="166" t="inlineStr">
        <is>
          <t>✅ คำตอบที่ถูกต้อง: ข้อ ค. 4 เม็ด
💡 Background &amp; การคำนวณ:
1. คำนวณปริมาณตัวยา Atenolol ที่ต้องใช้:
   - ความเข้มข้น 0.2% w/v = มีตัวยา 0.2 g ในสารละลาย 100 mL
   - ต้องการเตรียมปริมาตร 50 mL
   - ปริมาณ Atenolol = (0.2 g / 100 mL)  50 mL = 0.1 g
2. แปลงหน่วยกรัมเป็นมิลลิกรัม:
   - 0.1 g = 0.1  1,000 mg = 100 mg
3. คำนวณจำนวนยาเม็ด Atenolol 25 mg:
   - จำนวนเม็ดยา = 100 mg / 25 mg ต่อเม็ด = 4 เม็ด
🎯 ทำไมข้อนี้ถึงถูก:
ข้อ ค. ถูกต้อง เพราะต้องใช้ยาเม็ด Atenolol 25 mg จำนวน 4 เม็ด (ได้ตัวยา 100 mg ใน 50 mL คิดเป็นความเข้มข้น 0.2% w/v)
🔍 ข้ออื่นผิดเพราะอะไร:
📖 Guideline อ้างอิง:
Pharmaceutical Calculations (Ansel) / USP-NF &lt;795&gt; Compounding Calculations
📌 จุดจำก่อนสอบ:
0.2% w/v ใน 50 mL = 0.1 g = 100 mg -&gt; ใช้ยาเม็ด 25 mg จำนวน 100 / 25 = 4 เม็ด</t>
        </is>
      </c>
      <c r="K150" s="166" t="inlineStr">
        <is>
          <t>Pharmaceutical Calculations (Howard C. Ansel) / USP-NF &lt;795&gt; Pharmacy Compounding</t>
        </is>
      </c>
      <c r="L150" s="166" t="inlineStr">
        <is>
          <t>Liquid &amp; Semisolids</t>
        </is>
      </c>
      <c r="M150" s="166" t="inlineStr">
        <is>
          <t>Suspensions</t>
        </is>
      </c>
      <c r="N150" s="165" t="inlineStr">
        <is>
          <t>Product</t>
        </is>
      </c>
      <c r="O150" s="166" t="inlineStr">
        <is>
          <t>ข้อสอบจริง Product ปี 2563 ข้อ 45</t>
        </is>
      </c>
      <c r="P150" s="165" t="inlineStr">
        <is>
          <t>ข้อสอบเก่า</t>
        </is>
      </c>
      <c r="Q150" s="165" t="inlineStr">
        <is>
          <t>2563</t>
        </is>
      </c>
      <c r="R150" s="165" t="inlineStr"/>
    </row>
    <row r="151" ht="24" customHeight="1" s="49">
      <c r="A151" s="165" t="n">
        <v>149</v>
      </c>
      <c r="B151" s="166" t="inlineStr">
        <is>
          <t>ยาน้ำแขวนตะกอนสูตรหนึ่งมีค่า Sedimentation Volume (F) = 0.50 และ Degree of Flocculation (β) = 1.0 เภสัชกรควรดำเนินการแก้ไขสูตรตำรับอย่างไรเพื่อเพิ่มความคงตัวและชะลอการตกตะกอน</t>
        </is>
      </c>
      <c r="C151" s="166" t="inlineStr"/>
      <c r="D151" s="166" t="inlineStr">
        <is>
          <t>เพิ่มความเข้มข้นของ Sodium Carboxymethylcellulose (SCMC) เพื่อเพิ่มความหนืดของ Structured vehicle</t>
        </is>
      </c>
      <c r="E151" s="166" t="inlineStr">
        <is>
          <t>เพิ่มความเข้มข้นของ Benzyl alcohol</t>
        </is>
      </c>
      <c r="F151" s="166" t="inlineStr">
        <is>
          <t>เพิ่มความเข้มข้นของ Sodium metabisulfite</t>
        </is>
      </c>
      <c r="G151" s="166" t="inlineStr">
        <is>
          <t>เปลี่ยนสารแต่งรสหวานจาก Syrup เป็น Saccharin</t>
        </is>
      </c>
      <c r="H151" s="166" t="inlineStr">
        <is>
          <t>เพิ่มปริมาณสารกันเสียกลุ่ม Parabens</t>
        </is>
      </c>
      <c r="I151" s="165" t="n">
        <v>1</v>
      </c>
      <c r="J151" s="166" t="inlineStr">
        <is>
          <t>✅ คำตอบที่ถูกต้อง: ข้อ ก. เพิ่มความเข้มข้นของ Sodium Carboxymethylcellulose (SCMC) เพื่อเพิ่มความหนืดของ Structured vehicle
💡 Background:
เมื่อค่า F = 0.50 แสดงว่าผงยาตกตะกอนลงมาครึ่งหนึ่งของขวดอย่างรวดเร็ว เพื่อชะลออัตราการตกตะกอนตามกฎของ Stokes ($v \propto 1/\eta$) จะต้องเพิ่มความหนืดของของเหลวตัวกลางโดยการเพิ่มสารช่วยแขวนตะกอน SCMC ซึ่งจะสร้างโครงสร้างร่างแห Pseudoplastic ช่วยพยุงอนุภาคผงยาและเพิ่มค่า F ให้สูงขึ้น
🎯 ทำไมข้อนี้ถึงถูก:
ข้อ ก. ถูกต้อง เพราะการเพิ่ม SCMC ช่วยเพิ่มความหนืดและชะลออัตราการตกตะกอนของผงยาโดยตรง
🔍 ข้ออื่นผิดเพราะอะไร:
📖 Guideline อ้างอิง:
Martin's Physical Pharmacy and Pharmaceutical Sciences (Suspension Rheology &amp; Stability)
📌 จุดจำก่อนสอบ:
Suspension F = 0.5 -&gt; เพิ่ม Suspending agent (SCMC) เพื่อเพิ่มความหนืดและพยุงผงยา</t>
        </is>
      </c>
      <c r="K151" s="166" t="inlineStr">
        <is>
          <t>Martin's Physical Pharmacy and Pharmaceutical Sciences (Suspension Stability) / Ansel's Dosage Forms</t>
        </is>
      </c>
      <c r="L151" s="166" t="inlineStr">
        <is>
          <t>Liquid &amp; Semisolids</t>
        </is>
      </c>
      <c r="M151" s="166" t="inlineStr">
        <is>
          <t>Suspensions</t>
        </is>
      </c>
      <c r="N151" s="165" t="inlineStr">
        <is>
          <t>Product</t>
        </is>
      </c>
      <c r="O151" s="166" t="inlineStr">
        <is>
          <t>ข้อสอบจริง Product ปี 2563 ข้อ 46</t>
        </is>
      </c>
      <c r="P151" s="165" t="inlineStr">
        <is>
          <t>ข้อสอบเก่า</t>
        </is>
      </c>
      <c r="Q151" s="165" t="inlineStr">
        <is>
          <t>2563</t>
        </is>
      </c>
      <c r="R151" s="165" t="inlineStr"/>
    </row>
    <row r="152" ht="24" customHeight="1" s="49">
      <c r="A152" s="165" t="n">
        <v>150</v>
      </c>
      <c r="B152" s="166" t="inlineStr">
        <is>
          <t>ในสูตรตำรับ Calamine Lotion มีส่วนประกอบดังนี้: Calamine, Zinc Oxide, Hypromellose (HPMC), Xanthan Gum, Polysorbate 80, Methylparaben และ Water สาร Hypromellose ทำหน้าที่สำคัญอย่างไร</t>
        </is>
      </c>
      <c r="C152" s="166" t="inlineStr"/>
      <c r="D152" s="166" t="inlineStr">
        <is>
          <t>Primary Emulsifier</t>
        </is>
      </c>
      <c r="E152" s="166" t="inlineStr">
        <is>
          <t>Diluent</t>
        </is>
      </c>
      <c r="F152" s="166" t="inlineStr">
        <is>
          <t>Viscosity-increasing agent / Suspending agent</t>
        </is>
      </c>
      <c r="G152" s="166" t="inlineStr">
        <is>
          <t>Humectant</t>
        </is>
      </c>
      <c r="H152" s="166" t="inlineStr">
        <is>
          <t>Superdisintegrant</t>
        </is>
      </c>
      <c r="I152" s="165" t="n">
        <v>3</v>
      </c>
      <c r="J152" s="166" t="inlineStr">
        <is>
          <t>✅ คำตอบที่ถูกต้อง: ข้อ ค. Viscosity-increasing agent / Suspending agent
💡 Background:
Hypromellose (HPMC) เป็นพอลิเมอร์กึ่งสังเคราะห์ที่ละลายน้ำสร้างความหนืด ทำหน้าที่เป็น Suspending agent และ Viscosity enhancer ช่วยพยุงผงยา Calamine และ Zinc oxide ให้อยู่ในสภาพแขวนลอยและชะลอการตกตะกอน
🎯 ทำไมข้อนี้ถึงถูก:
ข้อ ค. ถูกต้อง เพราะ HPMC ทำหน้าที่เป็นสารเพิ่มความหนืดและช่วยแขวนตะกอนในยาน้ำแขวนตะกอน
🔍 ข้ออื่นผิดเพราะอะไร:
📖 Guideline อ้างอิง:
Handbook of Pharmaceutical Excipients: Hypromellose / USP-NF Monographs: Calamine Topical Suspension
📌 จุดจำก่อนสอบ:
HPMC ในยาน้ำแขวนตะกอน = Viscosity-increasing agent / Suspending agent</t>
        </is>
      </c>
      <c r="K152" s="166" t="inlineStr">
        <is>
          <t>Handbook of Pharmaceutical Excipients (Hypromellose) / Ansel's Pharmaceutical Dosage Forms</t>
        </is>
      </c>
      <c r="L152" s="166" t="inlineStr">
        <is>
          <t>Liquid &amp; Semisolids</t>
        </is>
      </c>
      <c r="M152" s="166" t="inlineStr">
        <is>
          <t>Solutions, Syrups &amp; Elixirs</t>
        </is>
      </c>
      <c r="N152" s="165" t="inlineStr">
        <is>
          <t>Product</t>
        </is>
      </c>
      <c r="O152" s="166" t="inlineStr">
        <is>
          <t>ข้อสอบจริง Product ปี 2563 ข้อ 47</t>
        </is>
      </c>
      <c r="P152" s="165" t="inlineStr">
        <is>
          <t>ข้อสอบเก่า</t>
        </is>
      </c>
      <c r="Q152" s="165" t="inlineStr">
        <is>
          <t>2563</t>
        </is>
      </c>
      <c r="R152" s="165" t="inlineStr"/>
    </row>
    <row r="153" ht="24" customHeight="1" s="49">
      <c r="A153" s="165" t="n">
        <v>151</v>
      </c>
      <c r="B153" s="166" t="inlineStr">
        <is>
          <t>เภสัชภัณฑ์รูปแบบยาน้ำแขวนตะกอนสำหรับใช้ภายนอก (Topical Suspensions / Lotions) ควรมีพฤติกรรมการไหล (Rheological Behavior) แบบใดจึงจะถือว่ามีคุณสมบัติที่ดีเยี่ยมและเหมาะสมที่สุดสำหรับการใช้งาน</t>
        </is>
      </c>
      <c r="C153" s="166" t="inlineStr"/>
      <c r="D153" s="166" t="inlineStr">
        <is>
          <t>Plastic flow ร่วมกับ Dilatant flow</t>
        </is>
      </c>
      <c r="E153" s="166" t="inlineStr">
        <is>
          <t>Newtonian flow ร่วมกับ Thixotropy</t>
        </is>
      </c>
      <c r="F153" s="166" t="inlineStr">
        <is>
          <t>Pseudoplastic flow (Shear-thinning) ร่วมกับ Thixotropy</t>
        </is>
      </c>
      <c r="G153" s="166" t="inlineStr">
        <is>
          <t>Dilatant flow (Shear-thickening) ร่วมกับ Thixotropy</t>
        </is>
      </c>
      <c r="H153" s="166" t="inlineStr">
        <is>
          <t>Plug flow แบบสมบูรณ์</t>
        </is>
      </c>
      <c r="I153" s="165" t="n">
        <v>3</v>
      </c>
      <c r="J153" s="166" t="inlineStr">
        <is>
          <t>✅ คำตอบที่ถูกต้อง: ข้อ ค. Pseudoplastic flow (Shear-thinning) ร่วมกับ Thixotropy
💡 Background:
พฤติกรรมการไหลในอุดมคติของ Topical Suspension / Lotion:
1. Pseudoplastic flow (Shear-thinning): เมื่ออยู่นิ่งในขวดจะมีความหนืดสูงมากเพื่อป้องกันและชะลอการตกตะกอนของผงยา แต่เมื่อถูกแรงเฉือน (Shear rate) เช่น การเขย่าขวดหรือการเกลี่ยทาบนผิวหนัง ความหนืดจะลดลงทันที ทำให้เทยาออกจากขวดและเกลี่ยทาบนผิวหนังได้ง่ายและเรียบเนียน
2. Thixotropy (การคืนตัวช้าตามเวลา): เมื่อหยุดออกแรงเฉือน ความหนืดจะไม่กลับคืนมาทันที แต่จะค่อยๆ ฟื้นตัวกลับมาอย่างช้าๆ ทำให้ยามีเวลาเกลี่ยตัวเคลือบผิวอย่างสม่ำเสมอก่อนที่จะหนืดคงรูปอยู่บนผิวหนังโดยไม่ไหลเยิ้มหยด
🎯 ทำไมข้อนี้ถึงถูก:
ข้อ ค. ถูกต้อง เพราะ Pseudoplastic flow ร่วมกับ Thixotropy คือพฤติกรรมการไหลที่สมบูรณ์แบบที่สุดสำหรับยาทาภายนอกและยาน้ำแขวนตะกอน
🔍 ข้ออื่นผิดเพราะอะไร:
- ข้อ ก. และ ข้อ ด. ผิด เพราะ Dilatant flow (Shear-thickening) คือยิ่งออกแรงยิ่งหนืดแข็งขึ้น ซึ่งตรงข้ามกับสิ่งที่ต้องการ จะทำให้เขย่าไม่ออกและเกลี่ยทายาก
- ข้อ ข. ผิด เพราะ Newtonian flow มีความหนืดคงที่ไม่เปลี่ยนตามแรงเฉือน ไม่ช่วยพยุงผงยาและไหลเยิ้มง่าย
📖 Guideline อ้างอิง:
Martin's Physical Pharmacy and Pharmaceutical Sciences (Chapter: Rheology - Non-Newtonian Systems)
📌 จุดจำก่อนสอบ:
ยาน้ำแขวนตะกอน / ยาทาผิวที่ดี: Rheology ต้องเป็น Pseudoplastic (Shear-thinning) + Thixotropy</t>
        </is>
      </c>
      <c r="K153" s="166" t="inlineStr">
        <is>
          <t>Martin's Physical Pharmacy and Pharmaceutical Sciences (Rheology of Dispersions) / Ansel's Dosage Forms</t>
        </is>
      </c>
      <c r="L153" s="166" t="inlineStr">
        <is>
          <t>Liquid &amp; Semisolids</t>
        </is>
      </c>
      <c r="M153" s="166" t="inlineStr">
        <is>
          <t>Suspensions</t>
        </is>
      </c>
      <c r="N153" s="165" t="inlineStr">
        <is>
          <t>Product</t>
        </is>
      </c>
      <c r="O153" s="166" t="inlineStr">
        <is>
          <t>ข้อสอบจริง Product ปี 2563 ข้อ 48</t>
        </is>
      </c>
      <c r="P153" s="165" t="inlineStr">
        <is>
          <t>ข้อสอบเก่า</t>
        </is>
      </c>
      <c r="Q153" s="165" t="inlineStr">
        <is>
          <t>2563</t>
        </is>
      </c>
      <c r="R153" s="165" t="inlineStr"/>
    </row>
    <row r="154" ht="24" customHeight="1" s="49">
      <c r="A154" s="165" t="n">
        <v>152</v>
      </c>
      <c r="B154" s="166" t="inlineStr">
        <is>
          <t>ในการเลือกใช้ฐานยาขี้ผึ้งสำหรับทารักษาแผลติดเชื้อที่มีตุ่มหนองหรือมีน้ำเหลืองเยิ้มซึมออกมา (Oozing and Suppurative Wounds) ฐานยาขี้ผึ้งชนิดใดต่อไปนี้เหมาะสมที่สุดในการนำมาใช้</t>
        </is>
      </c>
      <c r="C154" s="166" t="inlineStr"/>
      <c r="D154" s="166" t="inlineStr">
        <is>
          <t>Oleaginous base (เช่น White Petrolatum)</t>
        </is>
      </c>
      <c r="E154" s="166" t="inlineStr">
        <is>
          <t>W/O Absorption base (เช่น Cold cream, Lanolin)</t>
        </is>
      </c>
      <c r="F154" s="166" t="inlineStr">
        <is>
          <t>Water-removable base (O/W cream base) หรือ Water-soluble base (PEG ointment)</t>
        </is>
      </c>
      <c r="G154" s="166" t="inlineStr">
        <is>
          <t>Hydrocarbon base ที่เติม Mineral oil ในปริมาณสูง</t>
        </is>
      </c>
      <c r="H154" s="166" t="inlineStr">
        <is>
          <t>Pure fatty base ชนิดกันน้ำ 100%</t>
        </is>
      </c>
      <c r="I154" s="165" t="n">
        <v>3</v>
      </c>
      <c r="J154" s="166" t="inlineStr">
        <is>
          <t>✅ คำตอบที่ถูกต้อง: ข้อ ค. Water-removable base (O/W cream base) หรือ Water-soluble base (PEG ointment)
💡 Background:
หลักการเลือกฐานยาสำหรับรอยโรคผิวหนัง:
1. แผลแห้ง หนา ตกสะเก็ดเรื้อรัง (Dry, scaly, lichenified lesions) -&gt; เหมาะกับ Oleaginous base / Ointment เพราะให้ Occlusive effect สูง กักเก็บน้ำเพิ่มความชุ่มชื้น
2. แผลแฉะ มีน้ำเหลืองซึม หรือมีหนอง (Wet, weeping, oozing, suppurative lesions) -&gt; ห้ามใช้ Oleaginous base เพราะจะปิดกั้นการระบายของหนองและทำให้อับชื้นติดเชื้อรุนแรงขึ้น! ต้องเลือกใช้ Water-removable base (O/W cream) หรือ Water-soluble base (PEG base) ซึ่งสามารถดูดซับน้ำเหลือง/สารคัดหลั่ง (Absorb exudates) ระบายอากาศได้ดี และล้างทำความสะอาดแผลออกได้ง่ายด้วยน้ำโดยไม่ระคายเคือง
🎯 ทำไมข้อนี้ถึงถูก:
ข้อ ค. ถูกต้อง เพราะแผลแฉะมีหนองต้องใช้ฐาน O/W cream หรือ Water-soluble base ที่ดูดซับน้ำเหลืองได้และล้างน้ำออกง่าย
🔍 ข้ออื่นผิดเพราะอะไร:
- ข้อ ก., ข้อ ข., ข้อ ง. และ ข้อ จ. เป็นฐานกลุ่มไขมัน/น้ำมัน (Oleaginous / W/O) ซึ่งมีคุณสมบัติ Occlusive สูง จะกักขังน้ำเหลืองและหนองไว้ใต้แผล ส่งผลให้แผลอับชื้น เชื้อแบคทีเรียเจริญเติบโตลุกลาม
📖 Guideline อ้างอิง:
Ansel's Pharmaceutical Dosage Forms (Selection of Base for Dermatological Conditions) / BNF: Dermatological Preparations
📌 จุดจำก่อนสอบ:
แผลแห้งตกสะเก็ด = Ointment (Oleaginous); แผลแฉะมีหนองเยิ้ม = Cream (O/W) หรือ Water-soluble base (PEG)</t>
        </is>
      </c>
      <c r="K154" s="166" t="inlineStr">
        <is>
          <t>Ansel's Pharmaceutical Dosage Forms and Drug Delivery Systems (Selection of Appropriate Ointment Bases) / British National Formulary</t>
        </is>
      </c>
      <c r="L154" s="166" t="inlineStr">
        <is>
          <t>Liquid &amp; Semisolids</t>
        </is>
      </c>
      <c r="M154" s="166" t="inlineStr">
        <is>
          <t>Creams &amp; Ointments</t>
        </is>
      </c>
      <c r="N154" s="165" t="inlineStr">
        <is>
          <t>Product</t>
        </is>
      </c>
      <c r="O154" s="166" t="inlineStr">
        <is>
          <t>ข้อสอบจริง Product ปี 2563 ข้อ 49</t>
        </is>
      </c>
      <c r="P154" s="165" t="inlineStr">
        <is>
          <t>ข้อสอบเก่า</t>
        </is>
      </c>
      <c r="Q154" s="165" t="inlineStr">
        <is>
          <t>2563</t>
        </is>
      </c>
      <c r="R154" s="165" t="inlineStr"/>
    </row>
    <row r="155" ht="24" customHeight="1" s="49">
      <c r="A155" s="165" t="n">
        <v>153</v>
      </c>
      <c r="B155" s="166" t="inlineStr">
        <is>
          <t>ในการเตรียมยาขี้ผึ้งหรือยาครีมตามใบสั่งยาเฉพาะรายที่มีส่วนประกอบของไขมันหลายชนิดที่มีจุดหลอมเหลวแตกต่างกันอย่างมาก การเตรียมด้วยกระบวนการ Beaker Method จัดเป็นเทคนิคการเตรียมยาขี้ผึ้งด้วยวิธีใด</t>
        </is>
      </c>
      <c r="C155" s="166" t="inlineStr"/>
      <c r="D155" s="166" t="inlineStr">
        <is>
          <t>Fusion Method (การหลอมเทโดยอาศัยความร้อน)</t>
        </is>
      </c>
      <c r="E155" s="166" t="inlineStr">
        <is>
          <t>Levigation Method (การบดผสมผงยากับของเหลวช่วยบดที่อุณหภูมิห้อง)</t>
        </is>
      </c>
      <c r="F155" s="166" t="inlineStr">
        <is>
          <t>Continental Method (Dry gum 4:2:1)</t>
        </is>
      </c>
      <c r="G155" s="166" t="inlineStr">
        <is>
          <t>English Method (Wet gum)</t>
        </is>
      </c>
      <c r="H155" s="166" t="inlineStr">
        <is>
          <t>Forbes Bottle Method</t>
        </is>
      </c>
      <c r="I155" s="165" t="n">
        <v>1</v>
      </c>
      <c r="J155" s="166" t="inlineStr">
        <is>
          <t>✅ คำตอบที่ถูกต้อง: ข้อ ก. Fusion Method (การหลอมเทโดยอาศัยความร้อน)
💡 Background:
Beaker Method เป็นเทคนิคมาตรฐานของกระบวนการ Fusion Method ในการเตรียมยาขี้ผึ้งและครีม โดยแยกสารออกเป็น 2 บีกเกอร์:
- บีกเกอร์ที่ 1 (Oil phase): หลอมไขมัน ไขผึ้ง และสารจุดหลอมเหลวสูงบน Water bath จนละลายหมดที่อุณหภูมิประมาณ 70-75 °C
- บีกเกอร์ที่ 2 (Aqueous phase): ละลายสารชอบน้ำในน้ำและให้ความร้อนจนมีอุณหภูมิใกล้เคียงกัน (ประมาณ 72-75 °C)
จากนั้นค่อยๆ เทวัฏภาคน้ำลงในวัฏภาคน้ำมันพร้อมทั้งกวนอย่างสม่ำเสมอจนเย็นตัวลงเป็นเนื้อครีมเนียนละเอียด
🎯 ทำไมข้อนี้ถึงถูก:
ข้อ ก. ถูกต้อง เพราะ Beaker method เป็นเทคนิคการเตรียมแบบ Fusion method (การหลอมผสม)
🔍 ข้ออื่นผิดเพราะอะไร:
📖 Guideline อ้างอิง:
USP-NF &lt;795&gt; Compounding / Ansel's Pharmaceutical Dosage Forms (Fusion Method for Ointments &amp; Creams)
📌 จุดจำก่อนสอบ:
Beaker method = Fusion method (หลอมแยกบีกเกอร์น้ำมันและน้ำที่ 70-75 °C แล้วกวนรวมกันจนเย็น)</t>
        </is>
      </c>
      <c r="K155" s="166" t="inlineStr">
        <is>
          <t>USP-NF &lt;795&gt; Pharmaceutical Compounding – Nonsterile Preparations / Ansel's Dosage Forms</t>
        </is>
      </c>
      <c r="L155" s="166" t="inlineStr">
        <is>
          <t>Liquid &amp; Semisolids</t>
        </is>
      </c>
      <c r="M155" s="166" t="inlineStr">
        <is>
          <t>Creams &amp; Ointments</t>
        </is>
      </c>
      <c r="N155" s="165" t="inlineStr">
        <is>
          <t>Product</t>
        </is>
      </c>
      <c r="O155" s="166" t="inlineStr">
        <is>
          <t>ข้อสอบจริง Product ปี 2563 ข้อ 51</t>
        </is>
      </c>
      <c r="P155" s="165" t="inlineStr">
        <is>
          <t>ข้อสอบเก่า</t>
        </is>
      </c>
      <c r="Q155" s="165" t="inlineStr">
        <is>
          <t>2563</t>
        </is>
      </c>
      <c r="R155" s="165" t="inlineStr"/>
    </row>
    <row r="156" ht="24" customHeight="1" s="49">
      <c r="A156" s="165" t="n">
        <v>154</v>
      </c>
      <c r="B156" s="166" t="inlineStr">
        <is>
          <t>รูปแบบเภสัชภัณฑ์ชนิดทาเฉพาะที่ (Topical Dosage Form) ในข้อใดต่อไปนี้ เหมาะสมที่สุดสำหรับผู้ป่วยที่มีสภาพผิวมันและมีปัญหาสิวอุดตัน/สิวอักเสบ (Oily and Acne-prone Skin)</t>
        </is>
      </c>
      <c r="C156" s="166" t="inlineStr"/>
      <c r="D156" s="166" t="inlineStr">
        <is>
          <t>Topical Oleaginous Ointment (ยาขี้ผึ้งวาสลิน)</t>
        </is>
      </c>
      <c r="E156" s="166" t="inlineStr">
        <is>
          <t>Topical Hydrogel หรือ Oil-free O/W Lotion (เจลสูตรน้ำหรือโลชั่นปราศจากน้ำมัน)</t>
        </is>
      </c>
      <c r="F156" s="166" t="inlineStr">
        <is>
          <t>W/O Absorption Cream (โคลด์ครีม)</t>
        </is>
      </c>
      <c r="G156" s="166" t="inlineStr">
        <is>
          <t>Fatty Paste ที่มีน้ำมันแร่เป็นกระสายยาหลัก</t>
        </is>
      </c>
      <c r="H156" s="166" t="inlineStr">
        <is>
          <t>Anhydrous Fatty Ointment</t>
        </is>
      </c>
      <c r="I156" s="165" t="n">
        <v>2</v>
      </c>
      <c r="J156" s="166" t="inlineStr">
        <is>
          <t>✅ คำตอบที่ถูกต้อง: ข้อ ข. Topical Hydrogel หรือ Oil-free O/W Lotion (เจลสูตรน้ำหรือโลชั่นปราศจากน้ำมัน)
💡 Background:
ผู้ป่วยที่มีผิวมันและเป็นสิว (Oily and Acne-prone skin) มีการหลั่งไขมัน (Sebum) ออกมาจากต่อมไขมันมากอยู่แล้ว หากใช้ผลิตภัณฑ์ที่มีน้ำมันหรือไขมันสูง (เช่น Ointment หรือ W/O cream) จะทำให้เกิดการอุดตันรูขุมขน (Comedogenic effect) และกระตุ้นการเจริญเติบโตของเชื้อสิว Cutibacterium acnes รูปแบบยาที่เหมาะสมที่สุดคือ Topical Hydrogel (เจลสูตรน้ำที่ไม่มีน้ำมัน) หรือ Oil-free O/W Lotion/Fluid ซึ่งแห้งเร็ว ไม่เหนียวเหนอะหนะ ไม่อุดตันรูขุมขน (Non-comedogenic) และล้างออกง่ายด้วยน้ำ
🎯 ทำไมข้อนี้ถึงถูก:
ข้อ ข. ถูกต้อง เพราะ Hydrogel และ Oil-free Lotion เป็นรูปแบบที่ไม่มีน้ำมัน ไม่อุดตันรูขุมขน เหมาะสมที่สุดสำหรับผิวมันและเป็นสิว
🔍 ข้ออื่นผิดเพราะอะไร:
- ข้อ ก., ข้อ ค., ข้อ ง. และ ข้อ จ. เป็นฐานไขมัน/น้ำมันเข้มข้นสูง (Ointment, W/O cream, Fatty paste) ซึ่งจะไปอุดตันรูขุมขนและทำให้สิวกำเริบอย่างรุนแรง
📖 Guideline อ้างอิง:
Ansel's Pharmaceutical Dosage Forms / American Academy of Dermatology (AAD: Management of Acne Vulgaris)
📌 จุดจำก่อนสอบ:
ผิวมัน / เป็นสิว = Hydrogel หรือ Oil-free O/W Lotion (Non-comedogenic, ไร้น้ำมัน ไม่อุดตันรูขุมขน)</t>
        </is>
      </c>
      <c r="K156" s="166" t="inlineStr">
        <is>
          <t>Ansel's Pharmaceutical Dosage Forms (Topical Formulations for Acne) / American Academy of Dermatology Guidelines</t>
        </is>
      </c>
      <c r="L156" s="166" t="inlineStr">
        <is>
          <t>Liquid &amp; Semisolids</t>
        </is>
      </c>
      <c r="M156" s="166" t="inlineStr">
        <is>
          <t>Solutions, Syrups &amp; Elixirs</t>
        </is>
      </c>
      <c r="N156" s="165" t="inlineStr">
        <is>
          <t>Product</t>
        </is>
      </c>
      <c r="O156" s="166" t="inlineStr">
        <is>
          <t>ข้อสอบจริง Product ปี 2563 ข้อ 52</t>
        </is>
      </c>
      <c r="P156" s="165" t="inlineStr">
        <is>
          <t>ข้อสอบเก่า</t>
        </is>
      </c>
      <c r="Q156" s="165" t="inlineStr">
        <is>
          <t>2563</t>
        </is>
      </c>
      <c r="R156" s="165" t="inlineStr"/>
    </row>
    <row r="157" ht="24" customHeight="1" s="49">
      <c r="A157" s="165" t="n">
        <v>155</v>
      </c>
      <c r="B157" s="166" t="inlineStr">
        <is>
          <t>ตามข้อกำหนดมาตรฐานเภสัชตำรับสากล (Compendial Water Standards) เกรดของน้ำที่กำหนดให้ใช้เป็นวัตถุดิบในกระบวนการผลิตเภสัชภัณฑ์รูปแบบยาทาเฉพาะที่แบบเจล (Non-sterile Topical Gel) คือน้ำชนิดใด</t>
        </is>
      </c>
      <c r="C157" s="166" t="inlineStr"/>
      <c r="D157" s="166" t="inlineStr">
        <is>
          <t>Potable Water (น้ำประปาดื่มได้ตามเกณฑ์มาตรฐานสุขอนามัย)</t>
        </is>
      </c>
      <c r="E157" s="166" t="inlineStr">
        <is>
          <t>Purified Water (น้ำบริสุทธิ์ตามเภสัชตำรับ USP/BP)</t>
        </is>
      </c>
      <c r="F157" s="166" t="inlineStr">
        <is>
          <t>Sterile Purified Water ในบรรจุภัณฑ์ปิดสนิท</t>
        </is>
      </c>
      <c r="G157" s="166" t="inlineStr">
        <is>
          <t>Sterile Water for Injection (น้ำกลั่นปราศจากเชื้อสำหรับยาฉีด)</t>
        </is>
      </c>
      <c r="H157" s="166" t="inlineStr">
        <is>
          <t>Bacteriostatic Water for Injection</t>
        </is>
      </c>
      <c r="I157" s="165" t="n">
        <v>2</v>
      </c>
      <c r="J157" s="166" t="inlineStr">
        <is>
          <t>✅ คำตอบที่ถูกต้อง: ข้อ ข. Purified Water (น้ำบริสุทธิ์ตามเภสัชตำรับ USP/BP)
💡 Background:
ตามมาตรฐาน USP &lt;1231&gt; Water for Pharmaceutical Purposes:
1. Potable Water: ใช้น้ำประปาสำหรับขั้นตอนการล้างทำความสะอาดเบื้องต้นเท่านั้น
2. Purified Water (USP): เป็นน้ำที่ผ่านการกรอง Deionization, Reverse Osmosis (RO) หรือการกลั่น มีค่าการนำไฟฟ้า (Conductivity) และปริมาณคาร์บอนอินทรีย์รวม (TOC) ต่ำ เป็นน้ำมาตรฐานที่ใช้ในการผลิต เภสัชภัณฑ์รูปแบบไม่ปราศจากเชื้อทั้งหมด (Non-sterile dosage forms) เช่น ยาเม็ด ยาแคปซูล ยาน้ำรับประทาน ยาครีม ยาขี้ผึ้ง และยาเจล
3. Water for Injection (WFI): ใช้น้ำสำหรับยาฉีด ยาหยอดตา และเภสัชภัณฑ์ปราศจากเชื้อ (Sterile products)
🎯 ทำไมข้อนี้ถึงถูก:
ข้อ ข. ถูกต้อง เพราะ Purified Water คือเกรดน้ำมาตรฐานทางเภสัชตำรับสำหรับการผลิตยาทาเฉพาะที่แบบเจล (Non-sterile topical gel)
🔍 ข้ออื่นผิดเพราะอะไร:
- ข้อ ก. ผิด เพราะ Potable water มีแร่ธาตุและเชื้อแบคทีเรียปนเปื้อน ห้ามใช้ผสมในสูตรตำรับยา
- ข้อ ค., ข้อ ง. และ ข้อ จ. เป็นน้ำเกรดปราศจากเชื้อสำหรับยาฉีด/ยาหยอดตา ซึ่งมีต้นทุนสูงเกินความจำเป็นสำหรับยาทาภายนอกทั่วไป
📖 Guideline อ้างอิง:
USP-NF &lt;1231&gt; Water for Pharmaceutical Purposes / WHO Technical Report Series: Water for Pharmaceutical Use
📌 จุดจำก่อนสอบ:
น้ำผลิตยาน้ำ/ครีม/เจล/ยาเม็ดทั่วไป (Non-sterile) = Purified Water; น้ำผลิตยาฉีด/ยาหยอดตา (Sterile) = Water for Injection (WFI)</t>
        </is>
      </c>
      <c r="K157" s="166" t="inlineStr">
        <is>
          <t>USP-NF &lt;1231&gt; Water for Pharmaceutical Purposes / PIC/S GMP Guide (Water Systems)</t>
        </is>
      </c>
      <c r="L157" s="166" t="inlineStr">
        <is>
          <t>Liquid &amp; Semisolids</t>
        </is>
      </c>
      <c r="M157" s="166" t="inlineStr">
        <is>
          <t>Gels</t>
        </is>
      </c>
      <c r="N157" s="165" t="inlineStr">
        <is>
          <t>Product</t>
        </is>
      </c>
      <c r="O157" s="166" t="inlineStr">
        <is>
          <t>ข้อสอบจริง Product ปี 2563 ข้อ 54</t>
        </is>
      </c>
      <c r="P157" s="165" t="inlineStr">
        <is>
          <t>ข้อสอบเก่า</t>
        </is>
      </c>
      <c r="Q157" s="165" t="inlineStr">
        <is>
          <t>2563</t>
        </is>
      </c>
      <c r="R157" s="165" t="inlineStr"/>
    </row>
    <row r="158" ht="24" customHeight="1" s="49">
      <c r="A158" s="165" t="n">
        <v>156</v>
      </c>
      <c r="B158" s="166" t="inlineStr">
        <is>
          <t>จากการประเมินคุณภาพยาน้ำแขวนตะกอนยาลดกรด Aluminum and Magnesium Oral Suspension จำนวน 3 สูตรตำรับ ได้ข้อมูลดังนี้:
- ตำรับ A: F = 0.51, β = 0.74, พฤติกรรมการไหลแบบ Newtonian
- ตำรับ B: F = 0.98, β = 1.43, พฤติกรรมการไหลแบบ Pseudoplastic
- ตำรับ C: F = 0.47, β = 1.06, พฤติกรรมการไหลแบบ Plastic
ข้อสรุปใดต่อไปนี้ถูกต้องตามหลักวิชาการ</t>
        </is>
      </c>
      <c r="C158" s="166" t="inlineStr"/>
      <c r="D158" s="166" t="inlineStr">
        <is>
          <t>ตำรับ A มีความคงตัวดีกว่าตำรับ B</t>
        </is>
      </c>
      <c r="E158" s="166" t="inlineStr">
        <is>
          <t>ตำรับ B มีแนวโน้มความคงตัวดีกว่าตำรับ C และเป็นตำรับที่ดีที่สุด</t>
        </is>
      </c>
      <c r="F158" s="166" t="inlineStr">
        <is>
          <t>เพิ่มความคงตัวของตำรับ C ได้โดยการเพิ่ม Wetting agent</t>
        </is>
      </c>
      <c r="G158" s="166" t="inlineStr">
        <is>
          <t>เพิ่ม Flocculating agent ให้ตำรับ B เพื่อเพิ่มความคงตัว</t>
        </is>
      </c>
      <c r="H158" s="166" t="inlineStr">
        <is>
          <t>เมื่อเขย่า ตำรับ A จะกระจายตัวได้ดีที่สุด</t>
        </is>
      </c>
      <c r="I158" s="165" t="n">
        <v>2</v>
      </c>
      <c r="J158" s="166" t="inlineStr">
        <is>
          <t>✅ คำตอบที่ถูกต้อง: ข้อ ข. ตำรับ B มีแนวโน้มความคงตัวดีกว่าตำรับ C และเป็นตำรับที่ดีที่สุด
💡 Background:
ตำรับ B มีค่า Sedimentation Volume (F) = 0.98 (ใกล้เคียง 1.0 แสดงว่าผงยากระจายตัวเต็มปริมาตรขวดแทบไม่มีชั้นของเหลวใส), มีค่า Degree of Flocculation (β) = 1.43 (&gt; 1 แสดงถึงการเกิด Flocs หลวมๆ ป้องกัน Caking) และมีพฤติกรรมการไหลแบบ Pseudoplastic ซึ่งเป็นลักษณะของยาน้ำแขวนตะกอนในอุดมคติ จึงมีความคงตัวทางกายภาพดีกว่าตำรับ A และ C อย่างชัดเจน
🎯 ทำไมข้อนี้ถึงถูก:
ข้อ ข. ถูกต้อง เพราะตำรับ B มีคุณสมบัติทางกายภาพและรีโอโลยีตรงตามเกณฑ์อุดมคติที่สุด
🔍 ข้ออื่นผิดเพราะอะไร:
📖 Guideline อ้างอิง:
Martin's Physical Pharmacy and Pharmaceutical Sciences (Suspensions Stability Evaluation)
📌 จุดจำก่อนสอบ:
Ideal Suspension: F ≈ 1.0, β &gt; 1, Pseudoplastic flow</t>
        </is>
      </c>
      <c r="K158" s="166" t="inlineStr">
        <is>
          <t>Martin's Physical Pharmacy and Pharmaceutical Sciences (Physical Stability of Suspensions)</t>
        </is>
      </c>
      <c r="L158" s="166" t="inlineStr">
        <is>
          <t>Liquid &amp; Semisolids</t>
        </is>
      </c>
      <c r="M158" s="166" t="inlineStr">
        <is>
          <t>Suspensions</t>
        </is>
      </c>
      <c r="N158" s="165" t="inlineStr">
        <is>
          <t>Product</t>
        </is>
      </c>
      <c r="O158" s="166" t="inlineStr">
        <is>
          <t>ข้อสอบจริง Product ปี 2563 ข้อ 55</t>
        </is>
      </c>
      <c r="P158" s="165" t="inlineStr">
        <is>
          <t>ข้อสอบเก่า</t>
        </is>
      </c>
      <c r="Q158" s="165" t="inlineStr">
        <is>
          <t>2563</t>
        </is>
      </c>
      <c r="R158" s="165" t="inlineStr"/>
    </row>
    <row r="159" ht="24" customHeight="1" s="49">
      <c r="A159" s="165" t="n">
        <v>157</v>
      </c>
      <c r="B159" s="166" t="inlineStr">
        <is>
          <t>ยาน้ำบรรเทาอาการกรดไหลย้อนสูตรประกอบด้วย: Sodium Alginate, Calcium Carbonate และ Sodium Bicarbonate ข้อใดอธิบายบทบาทและกลไกการออกฤทธิ์ของตำรับได้อย่างถูกต้อง</t>
        </is>
      </c>
      <c r="C159" s="166" t="inlineStr"/>
      <c r="D159" s="166" t="inlineStr">
        <is>
          <t>ทำให้ตำรับออกฤทธิ์เร็วโดยการดูดซึมเข้าสู่กระแสเลือดเพื่อลดการหลั่งกรด</t>
        </is>
      </c>
      <c r="E159" s="166" t="inlineStr">
        <is>
          <t>Sodium alginate ทำปฏิกิริยากับกรดและแคลเซียมไอออนเกิดเป็นแพเจลเหนียวข้น (Alginate raft) ร่วมกับก๊าซ CO2 ที่เกิดขึ้นช่วยดันให้แพเจลลอยตัวเหนืออาหารในกระเพาะอาหารเพื่อป้องกันการไหลย้อน</t>
        </is>
      </c>
      <c r="F159" s="166" t="inlineStr">
        <is>
          <t>Sodium alginate ทำหน้าที่เพิ่มค่า pH ในตำรับให้เป็นด่างจัด</t>
        </is>
      </c>
      <c r="G159" s="166" t="inlineStr">
        <is>
          <t>Sodium bicarbonate ดูดซึมเข้าสู่กระแสเลือดเพื่อปรับสมดุลกรดด่างในร่างกาย</t>
        </is>
      </c>
      <c r="H159" s="166" t="inlineStr">
        <is>
          <t>Calcium carbonate ทำหน้าที่เป็นเพียงสารเพิ่มปริมาณ (Diluent) ที่ไม่มีฤทธิ์ทางชีวภาพ</t>
        </is>
      </c>
      <c r="I159" s="165" t="n">
        <v>2</v>
      </c>
      <c r="J159" s="166" t="inlineStr">
        <is>
          <t>✅ คำตอบที่ถูกต้อง: ข้อ ข. Sodium alginate ทำปฏิกิริยากับกรดและแคลเซียมไอออนเกิดเป็นแพเจลเหนียวข้น (Alginate raft) ร่วมกับก๊าซ CO2 ที่เกิดขึ้นช่วยดันให้แพเจลลอยตัวเหนืออาหารในกระเพาะอาหารเพื่อป้องกันการไหลย้อน
💡 Background:
กลไกของตำรับ Floating Alginate Raft:
- เมื่อสัมผัสกรดในกระเพาะอาหาร Alginate จะเชื่อมขวางกับ $Ca^{2+}$ เกิดเป็นเจลแพหนืดเหนียว
- $NaHCO_3$ และ $CaCO_3$ ทำปฏิกิริยากับกรดปล่อยก๊าซ $CO_2$ แทรกในเนื้อเจล ทำให้แพเจลมีความหนาแน่นต่ำและลอยตัวอยู่เหนือน้ำย่อย ทำหน้าที่เป็นแผ่นกั้นทางกายภาพ (Physical barrier) ป้องกันกรดไหลย้อนขึ้นหลอดอาหาร
🎯 ทำไมข้อนี้ถึงถูก:
ข้อ ข. ถูกต้อง เพราะอธิบายกลไกการเกิด Floating Alginate Raft ได้อย่างสมบูรณ์
🔍 ข้ออื่นผิดเพราะอะไร:
📖 Guideline อ้างอิง:
BNF: Compound Alginates / Ansel's Pharmaceutical Dosage Forms
📌 จุดจำก่อนสอบ:
Alginate + Ca2+ + กรด -&gt; เจลแพหนืด; Bicarbonate -&gt; ฟองก๊าซ CO2 ดันแพเจลลอยน้ำกั้นกรดไหลย้อน</t>
        </is>
      </c>
      <c r="K159" s="166" t="inlineStr">
        <is>
          <t>British National Formulary (BNF: Compound Alginates) / Ansel's Dosage Forms</t>
        </is>
      </c>
      <c r="L159" s="166" t="inlineStr">
        <is>
          <t>Liquid &amp; Semisolids</t>
        </is>
      </c>
      <c r="M159" s="166" t="inlineStr">
        <is>
          <t>Solutions, Syrups &amp; Elixirs</t>
        </is>
      </c>
      <c r="N159" s="165" t="inlineStr">
        <is>
          <t>Product</t>
        </is>
      </c>
      <c r="O159" s="166" t="inlineStr">
        <is>
          <t>ข้อสอบจริง Product ปี 2563 ข้อ 57</t>
        </is>
      </c>
      <c r="P159" s="165" t="inlineStr">
        <is>
          <t>ข้อสอบเก่า</t>
        </is>
      </c>
      <c r="Q159" s="165" t="inlineStr">
        <is>
          <t>2563</t>
        </is>
      </c>
      <c r="R159" s="165" t="inlineStr"/>
    </row>
    <row r="160" ht="24" customHeight="1" s="49">
      <c r="A160" s="165" t="n">
        <v>158</v>
      </c>
      <c r="B160" s="166" t="inlineStr">
        <is>
          <t>ผลิตภัณฑ์ยาพ่นสูดละอองลอยชนิดกดพ่นกำหนดขนาด (Pressurized Metered-Dose Inhaler - pMDI) เช่น Ventolin Evohaler ซึ่งใช้สารขับดันกลุ่มไฮโดรฟลูออโรแอลเคน (HFA-134a) สารขับดัน (Propellant) ทำหน้าที่สำคัญอย่างไรในระบบละอองลอย</t>
        </is>
      </c>
      <c r="C160" s="166" t="inlineStr"/>
      <c r="D160" s="166" t="inlineStr">
        <is>
          <t>ทำหน้าที่สร้างแรงดันไอคงที่ภายในภาชนะเพื่อขับดันยาออกมา และทำหน้าที่เป็นตัวกลาง (Vehicle) ที่ตัวยาแขวนลอยหรือละลายอยู่</t>
        </is>
      </c>
      <c r="E160" s="166" t="inlineStr">
        <is>
          <t>ทำหน้าที่เป็นสารแต่งกลิ่นรสเพื่อลดความขมของตัวยา</t>
        </is>
      </c>
      <c r="F160" s="166" t="inlineStr">
        <is>
          <t>ทำหน้าที่เป็นสารยึดเกาะ (Binder) ช่วยให้ละอองยาเกาะติดผนังหลอดลมอย่างถาวร</t>
        </is>
      </c>
      <c r="G160" s="166" t="inlineStr">
        <is>
          <t>ทำหน้าที่เป็นด่างปรับ pH เพื่อทำลายเมือกในทางเดินหายใจ</t>
        </is>
      </c>
      <c r="H160" s="166" t="inlineStr">
        <is>
          <t>ทำหน้าที่เป็นสารกันเสียเพื่อฆ่าเชื้อแบคทีเรียในปอด</t>
        </is>
      </c>
      <c r="I160" s="165" t="n">
        <v>1</v>
      </c>
      <c r="J160" s="166" t="inlineStr">
        <is>
          <t>✅ คำตอบที่ถูกต้อง: ข้อ ก. ทำหน้าที่สร้างแรงดันไอคงที่ภายในภาชนะเพื่อขับดันยาออกมา และทำหน้าที่เป็นตัวกลาง (Vehicle) ที่ตัวยาแขวนลอยหรือละลายอยู่
💡 Background:
สารขับดัน (Propellant) ในยาพ่นสูดละอองลอย pMDI (เช่น HFA-134a หรือ Norflurane) มีหน้าที่สำคัญ 2 ประการ:
1. สร้างแรงดันไอ (Vapor pressure) ที่คงที่และสม่ำเสมอภายในกระป๋องอัดความดัน เพื่อผลักดันตัวยาให้ออกมาผ่าน Metering valve ในปริมาณขนาดยาที่แม่นยำทุกครั้งที่กดพ่น
2. ทำหน้าที่เป็นตัวกลางของเหลว (Liquid vehicle) ที่อนุภาคตัวยาสำคัญ (Salbutamol sulfate) กระจายตัวแขวนลอยอยู่ (Suspension pMDI) หรือละลายอยู่ (Solution pMDI) เมื่อพ่นออกจากหัวฉีด สารขับดันจะระเหยตัวอย่างรวดเร็ว (Flash evaporation) ปล่อยให้อนุภาคตัวยาขนาดเล็กระดับไมครอน (1-5 µm) ลอยเข้าสู่หลอดลมส่วนลึก
🎯 ทำไมข้อนี้ถึงถูก:
ข้อ ก. ถูกต้อง เพราะอธิบายบทบาทของ Propellant ในการสร้างแรงดันและเป็นของเหลวตัวกลางได้อย่างถูกต้องตามหลักวิชาการ
🔍 ข้ออื่นผิดเพราะอะไร:
📖 Guideline อ้างอิง:
USP-NF General Chapter &lt;601&gt; Aerosols / Ansel's Pharmaceutical Dosage Forms (Pharmaceutical Aerosols)
📌 จุดจำก่อนสอบ:
Propellant (HFA-134a) = สร้างแรงดันไอคงที่ + เป็นของเหลวตัวกลาง (Vehicle) พาตัวยาเข้าสู่ปอด</t>
        </is>
      </c>
      <c r="K160" s="166" t="inlineStr">
        <is>
          <t>USP-NF &lt;601&gt; Aerosols, Nasal Sprays, Metered-Dose Inhalers / Ansel's Pharmaceutical Dosage Forms</t>
        </is>
      </c>
      <c r="L160" s="166" t="inlineStr">
        <is>
          <t>Liquid &amp; Semisolids</t>
        </is>
      </c>
      <c r="M160" s="166" t="inlineStr">
        <is>
          <t>Solutions, Syrups &amp; Elixirs</t>
        </is>
      </c>
      <c r="N160" s="165" t="inlineStr">
        <is>
          <t>Product</t>
        </is>
      </c>
      <c r="O160" s="166" t="inlineStr">
        <is>
          <t>ข้อสอบจริง Product ปี 2562 ข้อ 3</t>
        </is>
      </c>
      <c r="P160" s="165" t="inlineStr">
        <is>
          <t>ข้อสอบเก่า</t>
        </is>
      </c>
      <c r="Q160" s="165" t="inlineStr">
        <is>
          <t>2562</t>
        </is>
      </c>
      <c r="R160" s="165" t="inlineStr"/>
    </row>
    <row r="161" ht="24" customHeight="1" s="49">
      <c r="A161" s="165" t="n">
        <v>159</v>
      </c>
      <c r="B161" s="166" t="inlineStr">
        <is>
          <t>สารช่วยทางเภสัชกรรมในข้อใดต่อไปนี้ จัดเป็นสารช่วยแตกตัวยิ่งยวด (Superdisintegrant) ที่ช่วยให้ยาเม็ดกระจายตัวและแตกตัวเป็นอนุภาคเล็กๆ ได้อย่างรวดเร็วที่สุดเมื่อสัมผัสน้ำ</t>
        </is>
      </c>
      <c r="C161" s="166" t="inlineStr"/>
      <c r="D161" s="166" t="inlineStr">
        <is>
          <t>Lactose Monohydrate</t>
        </is>
      </c>
      <c r="E161" s="166" t="inlineStr">
        <is>
          <t>Polyethylene Glycol 8000 (PEG 8000)</t>
        </is>
      </c>
      <c r="F161" s="166" t="inlineStr">
        <is>
          <t>Polyvinylpyrrolidone (PVP K30)</t>
        </is>
      </c>
      <c r="G161" s="166" t="inlineStr">
        <is>
          <t>Colloidal Silicon Dioxide (Aerosil)</t>
        </is>
      </c>
      <c r="H161" s="166" t="inlineStr">
        <is>
          <t>Croscarmellose Sodium (Ac-Di-Sol)</t>
        </is>
      </c>
      <c r="I161" s="165" t="n">
        <v>5</v>
      </c>
      <c r="J161" s="166" t="inlineStr">
        <is>
          <t>✅ คำตอบที่ถูกต้อง: ข้อ จ. Croscarmellose Sodium (Ac-Di-Sol)
💡 Background:
Croscarmellose Sodium (Cross-linked Sodium Carboxymethylcellulose) เป็นสารช่วยแตกตัวยิ่งยวด (Superdisintegrant) ที่มีประสิทธิภาพสูงในการดึงน้ำเข้าสู่เม็ดยาผ่านแรงดึงดูดแคพิลลารี (Wicking) และเกิดการพองตัวขยายปริมาตรอย่างรวดเร็ว ส่งผลให้โครงสร้างยาเม็ดแตกกระจายตัวออกภายในเวลาไม่กี่วินาทีถึงนาที
🎯 ทำไมข้อนี้ถึงถูก:
ข้อ จ. ถูกต้อง เพราะ Croscarmellose Sodium คือ Superdisintegrant
🔍 ข้ออื่นผิดเพราะอะไร:
- ข้อ ก. Lactose เป็น Diluent (สารเพิ่มปริมาณ)
- ข้อ ข. PEG 8000 เป็น Lubricant / Binder
- ข้อ ค. PVP K30 เป็น Binder (สารยึดเกาะ)
- ข้อ ง. Colloidal Silicon Dioxide เป็น Glidant (สารช่วยการไหล)
📖 Guideline อ้างอิง:
Handbook of Pharmaceutical Excipients: Croscarmellose Sodium / Ansel's Dosage Forms
📌 จุดจำก่อนสอบ:
Croscarmellose sodium = Superdisintegrant (ช่วยให้ยาเม็ดแตกกระจายตัวอย่างรวดเร็ว)</t>
        </is>
      </c>
      <c r="K161" s="166" t="inlineStr">
        <is>
          <t>Handbook of Pharmaceutical Excipients (Croscarmellose Sodium) / Ansel's Dosage Forms</t>
        </is>
      </c>
      <c r="L161" s="166" t="inlineStr">
        <is>
          <t>Liquid &amp; Semisolids</t>
        </is>
      </c>
      <c r="M161" s="166" t="inlineStr">
        <is>
          <t>Solutions, Syrups &amp; Elixirs</t>
        </is>
      </c>
      <c r="N161" s="165" t="inlineStr">
        <is>
          <t>Product</t>
        </is>
      </c>
      <c r="O161" s="166" t="inlineStr">
        <is>
          <t>ข้อสอบจริง Product ปี 2562 ข้อ 4</t>
        </is>
      </c>
      <c r="P161" s="165" t="inlineStr">
        <is>
          <t>ข้อสอบเก่า</t>
        </is>
      </c>
      <c r="Q161" s="165" t="inlineStr">
        <is>
          <t>2562</t>
        </is>
      </c>
      <c r="R161" s="165" t="inlineStr"/>
    </row>
    <row r="162" ht="24" customHeight="1" s="49">
      <c r="A162" s="165" t="n">
        <v>160</v>
      </c>
      <c r="B162" s="166" t="inlineStr">
        <is>
          <t>สารช่วยในข้อใดต่อไปนี้ 'ไม่จัดเป็น' สารเพิ่มความแข็งและปรับเนื้อสัมผัส (Stiffening agent) ในสูตรตำรับยาครีมและขี้ผึ้ง</t>
        </is>
      </c>
      <c r="C162" s="166" t="inlineStr"/>
      <c r="D162" s="166" t="inlineStr">
        <is>
          <t>Beeswax</t>
        </is>
      </c>
      <c r="E162" s="166" t="inlineStr">
        <is>
          <t>PEG 4000</t>
        </is>
      </c>
      <c r="F162" s="166" t="inlineStr">
        <is>
          <t>Paraffin wax</t>
        </is>
      </c>
      <c r="G162" s="166" t="inlineStr">
        <is>
          <t>Isopropyl myristate</t>
        </is>
      </c>
      <c r="H162" s="166" t="inlineStr">
        <is>
          <t>Cetostearyl alcohol</t>
        </is>
      </c>
      <c r="I162" s="165" t="n">
        <v>4</v>
      </c>
      <c r="J162" s="166" t="inlineStr">
        <is>
          <t>✅ คำตอบที่ถูกต้อง: ข้อ ง. Isopropyl myristate
💡 Background:
Isopropyl myristate (IPM) เป็นเอสเทอร์ของเหลวที่มีความหนืดต่ำ ทำหน้าที่เป็น Emollient, Lipophilic solvent และ Skin penetration enhancer ไม่ได้ทำหน้าที่เป็น Stiffening agent (สารเพิ่มความแข็ง) ซึ่งต้องเป็นสารที่มีจุดหลอมเหลวสูง เช่น Beeswax, Paraffin wax, Cetostearyl alcohol หรือ PEG 4000
🎯 ทำไมข้อนี้ถึงถูก:
ข้อ ง. ถูกต้อง (โจทย์ถามข้อใดไม่ใช่) เพราะ Isopropyl myristate เป็นของเหลวทำหน้าที่เป็น Emollient ไม่ใช่ Stiffening agent
🔍 ข้ออื่นผิดเพราะอะไร:
📖 Guideline อ้างอิง:
Handbook of Pharmaceutical Excipients: Isopropyl Myristate / Ansel's Dosage Forms
📌 จุดจำก่อนสอบ:
Isopropyl myristate = Emollient (ของเหลว); Beeswax / Paraffin / Cetostearyl alcohol / PEG 4000 = Stiffening agents</t>
        </is>
      </c>
      <c r="K162" s="166" t="inlineStr">
        <is>
          <t>Handbook of Pharmaceutical Excipients / Ansel's Pharmaceutical Dosage Forms</t>
        </is>
      </c>
      <c r="L162" s="166" t="inlineStr">
        <is>
          <t>Liquid &amp; Semisolids</t>
        </is>
      </c>
      <c r="M162" s="166" t="inlineStr">
        <is>
          <t>Creams &amp; Ointments</t>
        </is>
      </c>
      <c r="N162" s="165" t="inlineStr">
        <is>
          <t>Product</t>
        </is>
      </c>
      <c r="O162" s="166" t="inlineStr">
        <is>
          <t>ข้อสอบจริง Product ปี 2561 ข้อ 8</t>
        </is>
      </c>
      <c r="P162" s="165" t="inlineStr">
        <is>
          <t>ข้อสอบเก่า</t>
        </is>
      </c>
      <c r="Q162" s="165" t="inlineStr">
        <is>
          <t>2561</t>
        </is>
      </c>
      <c r="R162" s="165" t="inlineStr"/>
    </row>
    <row r="163" ht="24" customHeight="1" s="49">
      <c r="A163" s="165" t="n">
        <v>161</v>
      </c>
      <c r="B163" s="166" t="inlineStr">
        <is>
          <t>เมื่อนำตำรับยาครีมชนิด O/W ไปทดสอบความคงตัวด้วยวิธี Freeze-Thaw Cycling Test พบว่าเนื้อครีมเหลวตัวลงและเริ่มมีการแยกชั้น เภสัชกรควรแก้ไขสูตรตำรับอย่างไร</t>
        </is>
      </c>
      <c r="C163" s="166" t="inlineStr">
        <is>
          <t>[แนบรูป: ข้อสอบ Product ปี 2561 รหัสรูปภาพ image103]</t>
        </is>
      </c>
      <c r="D163" s="166" t="inlineStr">
        <is>
          <t>เติม Tragacanth หรือสารไฮโดรคอลลอยด์ลงในวัฏภาคน้ำของตำรับ O/W เพื่อเพิ่มความหนืด</t>
        </is>
      </c>
      <c r="E163" s="166" t="inlineStr">
        <is>
          <t>เติมเกลือ Sodium chloride ลงในตำรับ O/W</t>
        </is>
      </c>
      <c r="F163" s="166" t="inlineStr">
        <is>
          <t>เติมสารกันเสีย Sodium benzoate ลงในตำรับ O/W</t>
        </is>
      </c>
      <c r="G163" s="166" t="inlineStr">
        <is>
          <t>นำตำรับไปบดด้วยเครื่อง Ball mill</t>
        </is>
      </c>
      <c r="H163" s="166" t="inlineStr">
        <is>
          <t>เติม Hydroxyethyl cellulose ลงในวัฏภาคน้ำมัน</t>
        </is>
      </c>
      <c r="I163" s="165" t="n">
        <v>1</v>
      </c>
      <c r="J163" s="166" t="inlineStr">
        <is>
          <t>✅ คำตอบที่ถูกต้อง: ข้อ ก. เติม Tragacanth หรือสารไฮโดรคอลลอยด์ลงในวัฏภาคน้ำของตำรับ O/W เพื่อเพิ่มความหนืด
💡 Background:
การเติม Tragacanth หรือกัมไฮโดรคอลลอยด์ลงในวัฏภาคน้ำ (Aqueous phase) ของครีม O/W ช่วยเพิ่มความหนืดของตัวกลางภายนอก ชะลอการเคลื่อนที่และการรวมตัวของหยดน้ำมัน ช่วยให้อิมัลชันคงตัวต่อการเปลี่ยนแปลงอุณหภูมิ
🎯 ทำไมข้อนี้ถึงถูก:
ข้อ ก. ถูกต้อง เพราะการเพิ่มความหนืดของ aqueous phase ช่วยรักษาความคงตัวของ O/W cream
🔍 ข้ออื่นผิดเพราะอะไร:
📖 Guideline อ้างอิง:
Martin's Physical Pharmacy and Pharmaceutical Sciences (Emulsion Rheology)
📌 จุดจำก่อนสอบ:
ครีม O/W เหลว/แยกชั้น -&gt; เติม Tragacanth ใน Aqueous phase</t>
        </is>
      </c>
      <c r="K163" s="166" t="inlineStr">
        <is>
          <t>Martin's Physical Pharmacy and Pharmaceutical Sciences (Emulsion Stability)</t>
        </is>
      </c>
      <c r="L163" s="166" t="inlineStr">
        <is>
          <t>Liquid &amp; Semisolids</t>
        </is>
      </c>
      <c r="M163" s="166" t="inlineStr">
        <is>
          <t>Creams &amp; Ointments</t>
        </is>
      </c>
      <c r="N163" s="165" t="inlineStr">
        <is>
          <t>Product</t>
        </is>
      </c>
      <c r="O163" s="166" t="inlineStr">
        <is>
          <t>ข้อสอบจริง Product ปี 2561 ข้อ 10</t>
        </is>
      </c>
      <c r="P163" s="165" t="inlineStr">
        <is>
          <t>ข้อสอบเก่า</t>
        </is>
      </c>
      <c r="Q163" s="165" t="inlineStr">
        <is>
          <t>2561</t>
        </is>
      </c>
      <c r="R163" s="165" t="inlineStr"/>
    </row>
    <row r="164" ht="24" customHeight="1" s="49">
      <c r="A164" s="165" t="n">
        <v>162</v>
      </c>
      <c r="B164" s="166" t="inlineStr">
        <is>
          <t>สูตรตำรับยา Isotretinoin 20 mg ประกอบด้วยตัวยาละลายใน Soybean oil, Hydrogenated vegetable oil, White wax บรรจุในเปลือกเจลาตินที่ผสม Glycerin เป็น Plasticizer จัดเป็นเภสัชภัณฑ์รูปแบบใด [📷 มีรูปภาพประกอบ: image105.png]</t>
        </is>
      </c>
      <c r="C164" s="166" t="inlineStr">
        <is>
          <t>[แนบรูป: ข้อสอบ Product ปี 2561 รหัสรูปภาพ image105]</t>
        </is>
      </c>
      <c r="D164" s="166" t="inlineStr">
        <is>
          <t>Cream</t>
        </is>
      </c>
      <c r="E164" s="166" t="inlineStr">
        <is>
          <t>Ointment</t>
        </is>
      </c>
      <c r="F164" s="166" t="inlineStr">
        <is>
          <t>Enteric capsule</t>
        </is>
      </c>
      <c r="G164" s="166" t="inlineStr">
        <is>
          <t>Hard gelatin capsule</t>
        </is>
      </c>
      <c r="H164" s="166" t="inlineStr">
        <is>
          <t>Soft gelatin capsule</t>
        </is>
      </c>
      <c r="I164" s="165" t="n">
        <v>5</v>
      </c>
      <c r="J164" s="166" t="inlineStr">
        <is>
          <t>✅ คำตอบที่ถูกต้อง: ข้อ จ. Soft gelatin capsule
💡 Background:
Isotretinoin เป็นยาที่ละลายในน้ำมัน บรรจุในรูปสารละลาย/แขวนลอยใน Soybean oil ภายในเปลือกเจลาตินชนิดนิ่ม (Soft gelatin capsule shell) ที่มี Glycerin เป็น Plasticizer
🎯 ทำไมข้อนี้ถึงถูก:
ข้อ จ. ถูกต้อง เพราะเป็นโครงสร้างของ Soft Gelatin Capsule อย่างชัดเจน
🔍 ข้ออื่นผิดเพราะอะไร:
📖 Guideline อ้างอิง:
USP-NF Official Monographs: Isotretinoin Capsules
📌 จุดจำก่อนสอบ:
Isotretinoin ในน้ำมัน + เปลือกเจลาตินนิ่ม = Soft Gelatin Capsule</t>
        </is>
      </c>
      <c r="K164" s="166" t="inlineStr">
        <is>
          <t>USP-NF Monographs: Isotretinoin Capsules / Ansel's Pharmaceutical Dosage Forms</t>
        </is>
      </c>
      <c r="L164" s="166" t="inlineStr">
        <is>
          <t>Liquid &amp; Semisolids</t>
        </is>
      </c>
      <c r="M164" s="166" t="inlineStr">
        <is>
          <t>Gels</t>
        </is>
      </c>
      <c r="N164" s="165" t="inlineStr">
        <is>
          <t>Product</t>
        </is>
      </c>
      <c r="O164" s="166" t="inlineStr">
        <is>
          <t>ข้อสอบจริง Product ปี 2561 ข้อ 16</t>
        </is>
      </c>
      <c r="P164" s="165" t="inlineStr">
        <is>
          <t>ข้อสอบเก่า</t>
        </is>
      </c>
      <c r="Q164" s="165" t="inlineStr">
        <is>
          <t>2561</t>
        </is>
      </c>
      <c r="R164" s="165" t="inlineStr"/>
    </row>
    <row r="165" ht="24" customHeight="1" s="49">
      <c r="A165" s="165" t="n">
        <v>163</v>
      </c>
      <c r="B165" s="166" t="inlineStr">
        <is>
          <t>ยาน้ำแขวนตะกอน Hydrochlorothiazide (HCTZ) 50 mL ตั้งทิ้งไว้ 4 สัปดาห์ พบว่าได้ค่า F = 0.50 และ β = 1.0 ต้องแก้ไขสูตรตำรับอย่างไร</t>
        </is>
      </c>
      <c r="C165" s="166" t="inlineStr"/>
      <c r="D165" s="166" t="inlineStr">
        <is>
          <t>เพิ่ม Sodium metabisulfite</t>
        </is>
      </c>
      <c r="E165" s="166" t="inlineStr">
        <is>
          <t>เพิ่ม Paraben concentration</t>
        </is>
      </c>
      <c r="F165" s="166" t="inlineStr">
        <is>
          <t>เปลี่ยน Saccharin sodium เป็น Syrup</t>
        </is>
      </c>
      <c r="G165" s="166" t="inlineStr">
        <is>
          <t>เพิ่มความเข้มข้นของ Sodium Carboxymethylcellulose (SCMC)</t>
        </is>
      </c>
      <c r="H165" s="166" t="inlineStr">
        <is>
          <t>เป็นตำรับที่มีความคงตัวอยู่แล้ว ไม่ต้องแก้ไขสูตรตำรับ</t>
        </is>
      </c>
      <c r="I165" s="165" t="n">
        <v>4</v>
      </c>
      <c r="J165" s="166" t="inlineStr">
        <is>
          <t>✅ คำตอบที่ถูกต้อง: ข้อ ข. เพิ่มสารเพิ่มความหนืด Sodium carboxymethylcellulose (SCMC)
🎯 ทำไมข้อนี้ถึงถูก: ค่า Sedimentation volume (F) = 0.5 แสดงว่าอนุภาคตกตะกอนลงมาจนเหลือชั้นตะกอนเพียง 50% ของปริมาตรทั้งหมด การเติม Suspending agent เช่น Sodium carboxymethylcellulose (SCMC) จะเพิ่มความหนืด (Viscosity) ของตัวกลาง ชะลออัตราการตกตะกอนตามสมการของ Stokes
🔍 ข้ออื่นผิดเพราะอะไร:
• ข้อ ก.: ผิด Paraben ทำหน้าที่ยับยั้งเชื้อจุลชีพ ไม่ได้ช่วยเพิ่มความหนืดหรือลดการตกตะกอน
• ข้อ ค.: ผิด Simple syrup ช่วยแต่งรสหวาน แม้มีความหนืดบ้างแต่ไม่ใช่สารพยุงตะกอนมาตรฐานที่จะแก้ปัญหาการตกตะกอนของยาแขวนตะกอนได้จำเพาะ
• ข้อ ง.: ผิด Sodium metabisulfite เป็นสารต้านออกซิเดชัน ไม่เกี่ยวข้องกับกลไกทางกายภาพของการตกตะกอน
• ข้อ จ.: ผิด การเพิ่มอุณหภูมิจะลดความหนืดของของเหลว ส่งผลให้อนุภาคตกตะกอนเร็วยิ่งขึ้น</t>
        </is>
      </c>
      <c r="K165" s="166" t="inlineStr">
        <is>
          <t>Martin's Physical Pharmacy and Pharmaceutical Sciences (Suspension Stability)</t>
        </is>
      </c>
      <c r="L165" s="166" t="inlineStr">
        <is>
          <t>Liquid &amp; Semisolids</t>
        </is>
      </c>
      <c r="M165" s="166" t="inlineStr">
        <is>
          <t>Suspensions</t>
        </is>
      </c>
      <c r="N165" s="165" t="inlineStr">
        <is>
          <t>Product</t>
        </is>
      </c>
      <c r="O165" s="166" t="inlineStr">
        <is>
          <t>[SOURCE: ข้อสอบจริง PLE CC1 (Product) ปี 2564 ข้อ 143]</t>
        </is>
      </c>
      <c r="P165" s="165" t="inlineStr">
        <is>
          <t>ข้อสอบเก่า</t>
        </is>
      </c>
      <c r="Q165" s="165" t="inlineStr">
        <is>
          <t>2564</t>
        </is>
      </c>
      <c r="R165" s="165" t="inlineStr"/>
    </row>
    <row r="166" ht="24" customHeight="1" s="49">
      <c r="A166" s="165" t="n">
        <v>164</v>
      </c>
      <c r="B166" s="166" t="inlineStr">
        <is>
          <t>จากสูตรตำรับยาครีมประกอบด้วย: Glycerin, Lanolin, White wax, Stearic acid, Purified water, Triethanolamine, Isopropyl myristate, Cetostearyl alcohol ข้อใดระบุหน้าที่ของสารช่วยได้ถูกต้อง</t>
        </is>
      </c>
      <c r="C166" s="166" t="inlineStr"/>
      <c r="D166" s="166" t="inlineStr">
        <is>
          <t>Glycerin ทำหน้าที่เป็น Humectant</t>
        </is>
      </c>
      <c r="E166" s="166" t="inlineStr">
        <is>
          <t>Lanolin ทำหน้าที่เป็น Stiffening agent เดี่ยวๆ</t>
        </is>
      </c>
      <c r="F166" s="166" t="inlineStr">
        <is>
          <t>Isopropyl myristate ทำหน้าที่เป็น Humectant</t>
        </is>
      </c>
      <c r="G166" s="166" t="inlineStr">
        <is>
          <t>Triethanolamine ทำหน้าที่เป็น Emulsifying agent เดี่ยวๆ โดยไม่ทำปฏิกิริยากับกรด</t>
        </is>
      </c>
      <c r="H166" s="166" t="inlineStr">
        <is>
          <t>Cetostearyl alcohol ทำหน้าที่เป็น Suspending agent</t>
        </is>
      </c>
      <c r="I166" s="165" t="n">
        <v>1</v>
      </c>
      <c r="J166" s="166" t="inlineStr">
        <is>
          <t>✅ คำตอบที่ถูกต้อง: ข้อ ก. Glycerin ทำหน้าที่เป็น Humectant
💡 Background:
Glycerin เป็น Polyol ชอบน้ำ ทำหน้าที่เป็น Humectant ช่วยกักเก็บความชุ่มชื้นและป้องกันครีมแห้งตัว
🎯 ทำไมข้อนี้ถึงถูก:
ข้อ ก. ถูกต้อง เพราะ Glycerin คือ Humectant ในสูตรตำรับ
🔍 ข้ออื่นผิดเพราะอะไร:
📖 Guideline อ้างอิง:
Handbook of Pharmaceutical Excipients: Glycerin
📌 จุดจำก่อนสอบ:
Glycerin = Humectant (สารดูดความชื้น)</t>
        </is>
      </c>
      <c r="K166" s="166" t="inlineStr">
        <is>
          <t>Handbook of Pharmaceutical Excipients / Ansel's Dosage Forms</t>
        </is>
      </c>
      <c r="L166" s="166" t="inlineStr">
        <is>
          <t>Liquid &amp; Semisolids</t>
        </is>
      </c>
      <c r="M166" s="166" t="inlineStr">
        <is>
          <t>Creams &amp; Ointments</t>
        </is>
      </c>
      <c r="N166" s="165" t="inlineStr">
        <is>
          <t>Product</t>
        </is>
      </c>
      <c r="O166" s="166" t="inlineStr">
        <is>
          <t>ข้อสอบจริง Product ปี 2561 ข้อ 48</t>
        </is>
      </c>
      <c r="P166" s="165" t="inlineStr">
        <is>
          <t>ข้อสอบเก่า</t>
        </is>
      </c>
      <c r="Q166" s="165" t="inlineStr">
        <is>
          <t>2561</t>
        </is>
      </c>
      <c r="R166" s="165" t="inlineStr"/>
    </row>
    <row r="167" ht="24" customHeight="1" s="49">
      <c r="A167" s="165" t="n">
        <v>165</v>
      </c>
      <c r="B167" s="166" t="inlineStr">
        <is>
          <t>ในการตั้งสูตรตำรับยาน้ำแขวนตะกอน (Suspension) สำหรับผงยาที่มีประจุบวกบนผิวอนุภาค (Positively Charged API) เพื่อให้เกิดระบบ Controlled Flocculation และมี Structured Vehicle ที่คงตัว สารช่วยก่อฟลอก (Flocculating agent) และสารช่วยแขวนตะกอน (Suspending agent) ควรเลือกใช้สารที่มีคุณสมบัติทางประจุไฟฟ้าอย่างไร</t>
        </is>
      </c>
      <c r="C167" s="166" t="inlineStr"/>
      <c r="D167" s="166" t="inlineStr">
        <is>
          <t>Flocculating agent ประจุบวก (+), Suspending agent ประจุบวก (+)</t>
        </is>
      </c>
      <c r="E167" s="166" t="inlineStr">
        <is>
          <t>Flocculating agent ประจุลบ (-) เพื่อลด Zeta potential ของผงยา, Suspending agent ชนิดไม่มีประจุ (Non-ionic) หรือประจุลบที่ควบคุมความเข้ากันได้</t>
        </is>
      </c>
      <c r="F167" s="166" t="inlineStr">
        <is>
          <t>Flocculating agent ประจุบวก (+), Suspending agent ประจุลบ (-)</t>
        </is>
      </c>
      <c r="G167" s="166" t="inlineStr">
        <is>
          <t>Flocculating agent ประจุบวกแก่จัด (+), Suspending agent ชนิดแอมโฟเทอริก</t>
        </is>
      </c>
      <c r="H167" s="166" t="inlineStr">
        <is>
          <t>สารทั้งสองต้องเป็นประจุบวกเข้มข้นสูงเพื่อเพิ่มแรงผลักทางไฟฟ้า</t>
        </is>
      </c>
      <c r="I167" s="165" t="n">
        <v>2</v>
      </c>
      <c r="J167" s="166" t="inlineStr">
        <is>
          <t>✅ คำตอบที่ถูกต้อง: ข้อ ข. Flocculating agent ประจุลบ (-) เพื่อลด Zeta potential ของผงยา, Suspending agent ชนิดไม่มีประจุ (Non-ionic) หรือประจุลบที่ควบคุมความเข้ากันได้
💡 Background:
หลักการ Controlled Flocculation ตาม Martin's Physical Pharmacy:
1. หากอนุภาคผงยามีประจุบวก (+) จะมีแรงผลักทางไฟฟ้าสูง (High positive Zeta potential) ทำให้ระบบไม่ยอมรวมตัว (Deflocculated) เสี่ยงต่อการเกิด Hard cake
2. ในการเหนี่ยวนำให้เกิด Flocculation จะต้องเติม สารช่วยก่อฟลอกที่มีประจุตรงข้าม คือ ประจุลบ (-) เช่น Anionic electrolytes (Phosphate, Citrate) หรือ Anionic surfactant เพื่อเข้าไปสะเทินประจุบวกและลดค่าศักย์ซีตา (Zeta potential) ให้อยู่ในช่วงที่เหมาะสม (+/- 10 ถึง 20 mV) ทำให้อนุภาคดึงดูดกันเป็น Flocs หลวมๆ
3. จากนั้นเติม Suspending agent ชนิดไม่มีประจุ (Non-ionic polymer เช่น Methylcellulose, HPMC) หรือพอลิเมอร์ที่เข้ากันได้เพื่อสร้าง Structured vehicle พยุงฟลอก
🎯 ทำไมข้อนี้ถึงถูก:
ข้อ ข. ถูกต้อง เพราะผงยาประจุบวก (+) ต้องใช้ Flocculating agent ประจุลบ (-) เพื่อลด Zeta potential และใช้ Suspending agent ที่เข้ากันได้
🔍 ข้ออื่นผิดเพราะอะไร:
📖 Guideline อ้างอิง:
Martin's Physical Pharmacy and Pharmaceutical Sciences (Chapter: Suspensions - Controlled Flocculation Approaches)
📌 จุดจำก่อนสอบ:
ผงยาประจุบวก (+) -&gt; ต้องใช้ Flocculating agent ประจุลบ (-) เพื่อลด Zeta potential ให้เกิด Flocs</t>
        </is>
      </c>
      <c r="K167" s="166" t="inlineStr">
        <is>
          <t>Martin's Physical Pharmacy and Pharmaceutical Sciences (Controlled Flocculation and Surface Charge)</t>
        </is>
      </c>
      <c r="L167" s="166" t="inlineStr">
        <is>
          <t>Liquid &amp; Semisolids</t>
        </is>
      </c>
      <c r="M167" s="166" t="inlineStr">
        <is>
          <t>Suspensions</t>
        </is>
      </c>
      <c r="N167" s="165" t="inlineStr">
        <is>
          <t>Product</t>
        </is>
      </c>
      <c r="O167" s="166" t="inlineStr">
        <is>
          <t>ข้อสอบจริง Product ปี 2561 ข้อ 56</t>
        </is>
      </c>
      <c r="P167" s="165" t="inlineStr">
        <is>
          <t>ข้อสอบเก่า</t>
        </is>
      </c>
      <c r="Q167" s="165" t="inlineStr">
        <is>
          <t>2561</t>
        </is>
      </c>
      <c r="R167" s="165" t="inlineStr"/>
    </row>
    <row r="168" ht="24" customHeight="1" s="49">
      <c r="A168" s="165" t="n">
        <v>166</v>
      </c>
      <c r="B168" s="166" t="inlineStr">
        <is>
          <t>จากสูตรตำรับครีม: Isopropyl myristate, Cetostearyl alcohol, Lanolin, Stearic acid, White wax, NaOH, Glycerin และ Purified water การเกิดสารก่ออิมัลชันในตำรับนี้เกิดขึ้นผ่านกระบวนการใด</t>
        </is>
      </c>
      <c r="C168" s="166" t="inlineStr"/>
      <c r="D168" s="166" t="inlineStr">
        <is>
          <t>In situ soap method (เกิดปฏิกิริยาสะปอนนิฟิเคชันระหว่าง Stearic acid ในวัฏภาคน้ำมันกับ NaOH ในวัฏภาคน้ำ เกิดเป็น Sodium stearate soap)</t>
        </is>
      </c>
      <c r="E168" s="166" t="inlineStr">
        <is>
          <t>Bottle method (การเขย่าในขวดปิดสนิท)</t>
        </is>
      </c>
      <c r="F168" s="166" t="inlineStr">
        <is>
          <t>Continental dry gum method (4:2:1)</t>
        </is>
      </c>
      <c r="G168" s="166" t="inlineStr">
        <is>
          <t>English wet gum method</t>
        </is>
      </c>
      <c r="H168" s="166" t="inlineStr">
        <is>
          <t>Direct compression method</t>
        </is>
      </c>
      <c r="I168" s="165" t="n">
        <v>1</v>
      </c>
      <c r="J168" s="166" t="inlineStr">
        <is>
          <t>✅ คำตอบที่ถูกต้อง: ข้อ ก. In situ soap method (เกิดปฏิกิริยาสะปอนนิฟิเคชันระหว่าง Stearic acid ในวัฏภาคน้ำมันกับ NaOH ในวัฏภาคน้ำ เกิดเป็น Sodium stearate soap)
💡 Background:
In Situ Soap Method คือ การเตรียมอิมัลชันหรือครีมที่สารก่ออิมัลชันไม่ได้ถูกเติมลงไปโดยตรงตั้งแต่แรก แต่เกิดขึ้นเองในระหว่างกระบวนการผสม (In situ) จากปฏิกิริยาเคมีสะปอนนิฟิเคชันระหว่าง กรดไขมันอิสระในวัฏภาคน้ำมัน (เช่น Stearic acid) กับ สารละลายด่างในวัฏภาคน้ำ (เช่น NaOH, KOH, หรือ Triethanolamine) เมื่อนำวัฏภาคน้ำมันและน้ำที่ให้ความร้อนแล้วมาผสมกัน จะเกิดเป็น สบู่โมเลกุลเกลือโซเดียมสเตียเรต (Sodium stearate soap) ทำหน้าที่เป็น Emulsifier ชนิด Anionic O/W ประสานเนื้อครีมได้ทันที
🎯 ทำไมข้อนี้ถึงถูก:
ข้อ ก. ถูกต้อง เพราะ Stearic acid + NaOH เกิดเป็น Sodium stearate soap ในระหว่างการเตรียม จัดเป็น In situ soap method
🔍 ข้ออื่นผิดเพราะอะไร:
📖 Guideline อ้างอิง:
Ansel's Pharmaceutical Dosage Forms (Emulsions - In Situ Soaps)
📌 จุดจำก่อนสอบ:
Stearic acid (น้ำมัน) + NaOH/TEA (น้ำ) = In situ Soap Emulsion (เกิด Sodium/TEA stearate soap)</t>
        </is>
      </c>
      <c r="K168" s="166" t="inlineStr">
        <is>
          <t>Ansel's Pharmaceutical Dosage Forms and Drug Delivery Systems (In Situ Soap Emulsions)</t>
        </is>
      </c>
      <c r="L168" s="166" t="inlineStr">
        <is>
          <t>Liquid &amp; Semisolids</t>
        </is>
      </c>
      <c r="M168" s="166" t="inlineStr">
        <is>
          <t>Creams &amp; Ointments</t>
        </is>
      </c>
      <c r="N168" s="165" t="inlineStr">
        <is>
          <t>Product</t>
        </is>
      </c>
      <c r="O168" s="166" t="inlineStr">
        <is>
          <t>ข้อสอบจริง Product ปี 2561 ข้อ 59</t>
        </is>
      </c>
      <c r="P168" s="165" t="inlineStr">
        <is>
          <t>ข้อสอบเก่า</t>
        </is>
      </c>
      <c r="Q168" s="165" t="inlineStr">
        <is>
          <t>2561</t>
        </is>
      </c>
      <c r="R168" s="165" t="inlineStr"/>
    </row>
    <row r="169" ht="24" customHeight="1" s="49">
      <c r="A169" s="165" t="n">
        <v>167</v>
      </c>
      <c r="B169" s="166" t="inlineStr">
        <is>
          <t>ในการตรวจสอบขนาดและลักษณะของอนุภาคด้วยกล้องจุลทรรศน์แบบใช้แสง (Optical Microscope) ขอบเขตขนาดอนุภาคที่สามารถมองเห็นและวิเคราะห์ได้อย่างชัดเจนคืออนุภาคประเภทใด</t>
        </is>
      </c>
      <c r="C169" s="166" t="inlineStr"/>
      <c r="D169" s="166" t="inlineStr">
        <is>
          <t>อนุภาคสารละลายแท้ (True solution / Molecular dispersion ขนาด &lt; 1 nm)</t>
        </is>
      </c>
      <c r="E169" s="166" t="inlineStr">
        <is>
          <t>อนุภาคคอลลอยด์ขนาดเล็กมาก (Colloidal dispersion ขนาด &lt; 100 nm)</t>
        </is>
      </c>
      <c r="F169" s="166" t="inlineStr">
        <is>
          <t>อนุภาคในระบบกระจายตัวหยาบ เช่น ยาน้ำแขวนตะกอน (Coarse Suspension) และอิมัลชัน (Emulsion) ที่มีขนาดอนุภาคประมาณ 1 ถึง 100 ไมโครเมตร</t>
        </is>
      </c>
      <c r="G169" s="166" t="inlineStr">
        <is>
          <t>อนุภาคระดับอะตอมและโมเลกุลเดี่ยว</t>
        </is>
      </c>
      <c r="H169" s="166" t="inlineStr">
        <is>
          <t>อนุภาคที่ไม่สามารถมองเห็นได้ด้วยกล้องทุกชนิด</t>
        </is>
      </c>
      <c r="I169" s="165" t="n">
        <v>3</v>
      </c>
      <c r="J169" s="166" t="inlineStr">
        <is>
          <t>✅ คำตอบที่ถูกต้อง: ข้อ ค. อนุภาคในระบบกระจายตัวหยาบ เช่น ยาน้ำแขวนตะกอน (Coarse Suspension) และอิมัลชัน (Emulsion) ที่มีขนาดอนุภาคประมาณ 1 ถึง 100 ไมโครเมตร
💡 Background:
ขีดจำกัดความสามารถในการแยกรายละเอียด (Resolving power) ของกล้องจุลทรรศน์แบบใช้แสง (Optical Microscope) อยู่ที่ประมาณ 0.2 ถึง 0.5 ไมโครเมตร (200-500 nm) เนื่องจากถูกจำกัดด้วยความยาวคลื่นของแสงขาว ดังนั้น:
- Molecular dispersion (&lt; 1 nm เช่น สารละลายแท้) และ Small colloids (1-100 nm): ไม่สามารถมองเห็นได้ด้วย Optical microscope (ต้องใช้ Electron microscope)
- Coarse dispersion (1-100 µm เช่น Suspensions, Emulsions, ผงยาเม็ดบดละเอียด): สามารถมองเห็นและวัดขนาดอนุภาคเดี่ยว รูปร่าง และลักษณะการรวมกลุ่ม (Flocs) ได้อย่างชัดเจน
🎯 ทำไมข้อนี้ถึงถูก:
ข้อ ค. ถูกต้อง เพราะ Optical microscope เหมาะสำหรับการส่องดูอนุภาคระบบ Coarse dispersion (Suspensions / Emulsions) ขนาด 1-100 µm
🔍 ข้ออื่นผิดเพราะอะไร:
📖 Guideline อ้างอิง:
Martin's Physical Pharmacy and Pharmaceutical Sciences (Chapter: Micromeritics - Particle Size Determination)
📌 จุดจำก่อนสอบ:
Optical Microscope มองเห็นอนุภาคช่วง 0.5 - 100 µm (Suspension, Emulsion, Powder)</t>
        </is>
      </c>
      <c r="K169" s="166" t="inlineStr">
        <is>
          <t>Martin's Physical Pharmacy and Pharmaceutical Sciences (Micromeritics - Optical Microscopy Limits)</t>
        </is>
      </c>
      <c r="L169" s="166" t="inlineStr">
        <is>
          <t>Liquid &amp; Semisolids</t>
        </is>
      </c>
      <c r="M169" s="166" t="inlineStr">
        <is>
          <t>Solutions, Syrups &amp; Elixirs</t>
        </is>
      </c>
      <c r="N169" s="165" t="inlineStr">
        <is>
          <t>Product</t>
        </is>
      </c>
      <c r="O169" s="166" t="inlineStr">
        <is>
          <t>ข้อสอบจริง Product ปี 2561 ข้อ 60</t>
        </is>
      </c>
      <c r="P169" s="165" t="inlineStr">
        <is>
          <t>ข้อสอบเก่า</t>
        </is>
      </c>
      <c r="Q169" s="165" t="inlineStr">
        <is>
          <t>2561</t>
        </is>
      </c>
      <c r="R169" s="165" t="inlineStr"/>
    </row>
    <row r="170" ht="24" customHeight="1" s="49">
      <c r="A170" s="165" t="n">
        <v>168</v>
      </c>
      <c r="B170" s="166" t="inlineStr">
        <is>
          <t>เกี่ยวกับเภสัชภัณฑ์รูปแบบละอองลอย (Pharmaceutical Aerosols) ข้อความใดต่อไปนี้กล่าว 'ไม่ถูกต้อง'</t>
        </is>
      </c>
      <c r="C170" s="166" t="inlineStr"/>
      <c r="D170" s="166" t="inlineStr">
        <is>
          <t>ชนิดและสัดส่วนของสารขับดัน (Propellant) มีผลโดยตรงต่อแรงดันไอและขนาดของละอองอนุภาคที่พ่นออกมา</t>
        </is>
      </c>
      <c r="E170" s="166" t="inlineStr">
        <is>
          <t>เนื่องจากผลิตภัณฑ์บรรจุในภาชนะอัดความดันปิดสนิท จึงสามารถเก็บรักษาไว้ที่ใดก็ได้โดยไม่ต้องควบคุมอุณหภูมิ</t>
        </is>
      </c>
      <c r="F170" s="166" t="inlineStr">
        <is>
          <t>การเลือกขนาดและชนิดของหัวฉีด (Actuator &amp; Metering valve) มีผลต่อลักษณะและปริมาณการกระจายของละอองยา</t>
        </is>
      </c>
      <c r="G170" s="166" t="inlineStr">
        <is>
          <t>ขนาดของละอองอนุภาค (Aerodynamic particle size) มีผลอย่างยิ่งต่อตำแหน่งเป้าหมายในการสะสมตัวของยาในทางเดินหายใจ</t>
        </is>
      </c>
      <c r="H170" s="166" t="inlineStr">
        <is>
          <t>ระบบละอองลอยสามารถตั้งสูตรตำรับให้อยู่ในรูป Solution, Suspension หรือ Emulsion ได้</t>
        </is>
      </c>
      <c r="I170" s="165" t="n">
        <v>2</v>
      </c>
      <c r="J170" s="166" t="inlineStr">
        <is>
          <t>✅ คำตอบที่ถูกต้อง: ข้อ ข. เนื่องจากผลิตภัณฑ์บรรจุในภาชนะอัดความดันปิดสนิท จึงสามารถเก็บรักษาไว้ที่ใดก็ได้โดยไม่ต้องควบคุมอุณหภูมิ
💡 Background:
เภสัชภัณฑ์ละอองลอย (Aerosols) บรรจุสารขับดันเหลวภายใต้ความดันไอสูง (Pressurized container) ข้อควรระวังและคำเตือนสำคัญบนฉลากตามมาตรฐานสากลคือ:
- ห้ามเก็บในที่ที่มีอุณหภูมิสูงเกิน 50 °C (120 °F)
- ห้ามวางตากแดดหรือใกล้เปลวไฟ และห้ามเจาะหรือเผากระป๋องแม้ว่าจะใช้ยาหมดแล้ว เนื่องจากความร้อนจะทำให้ความดันไอภายในกระป๋องสูงขึ้นอย่างรวดเร็วและเกิดการระเบิด (Explosion hazard) ได้อย่างรุนแรง
🎯 ทำไมข้อนี้ถึงถูก:
ข้อ ข. ไม่ถูกต้อง (โจทย์ถามข้อใดผิด) เพราะ Aerosol ต้องควบคุมอุณหภูมิการเก็บรักษาอย่างเคร่งครัด (ห้ามเกิน 50 °C) ห้ามเก็บไว้ที่ใดก็ได้
🔍 ข้ออื่นผิดเพราะอะไร:
- ข้อ ก. ถูกต้อง เพราะ Propellant กำหนด Vapor pressure และ Droplet size
- ข้อ ค. ถูกต้อง เพราะ Metering valve กำหนดปริมาตรยาต่อครั้ง (Dose uniformity)
- ข้อ ง. ถูกต้อง เพราะขนาดอนุภาค 1-5 µm เป็นช่วงที่เข้าสู่หลอดลมฝอยและถุงลมปอดได้ดีที่สุด
- ข้อ จ. ถูกต้อง เพราะ Aerosol มีทั้งระบบ Solution, Suspension และ Foam/Emulsion
📖 Guideline อ้างอิง:
USP-NF &lt;601&gt; Aerosols / Ansel's Pharmaceutical Dosage Forms (Aerosols Storage and Safety)
📌 จุดจำก่อนสอบ:
Aerosol กระป๋องอัดความดัน: ห้ามเก็บที่อุณหภูมิ &gt; 50 °C ห้ามเจาะ ห้ามเผา เพราะเสี่ยงระเบิด</t>
        </is>
      </c>
      <c r="K170" s="166" t="inlineStr">
        <is>
          <t>USP-NF &lt;601&gt; Aerosols, Nasal Sprays, Metered-Dose Inhalers / Ansel's Dosage Forms</t>
        </is>
      </c>
      <c r="L170" s="166" t="inlineStr">
        <is>
          <t>Liquid &amp; Semisolids</t>
        </is>
      </c>
      <c r="M170" s="166" t="inlineStr">
        <is>
          <t>Solutions, Syrups &amp; Elixirs</t>
        </is>
      </c>
      <c r="N170" s="165" t="inlineStr">
        <is>
          <t>Product</t>
        </is>
      </c>
      <c r="O170" s="166" t="inlineStr">
        <is>
          <t>ข้อสอบจริง Product ปี 2561 ข้อ 75</t>
        </is>
      </c>
      <c r="P170" s="165" t="inlineStr">
        <is>
          <t>ข้อสอบเก่า</t>
        </is>
      </c>
      <c r="Q170" s="165" t="inlineStr">
        <is>
          <t>2561</t>
        </is>
      </c>
      <c r="R170" s="165" t="inlineStr"/>
    </row>
    <row r="171" ht="24" customHeight="1" s="49">
      <c r="A171" s="165" t="n">
        <v>169</v>
      </c>
      <c r="B171" s="166" t="inlineStr">
        <is>
          <t>ตามหลักการของ Stokes' Law ปัจจัยในข้อใดต่อไปนี้เป็นสาเหตุสำคัญที่ทำให้เกิดอัตราการแยกชั้นแบบลอยตัว (Creaming Rate) ของอิมัลชันเกิดขึ้นได้อย่างรวดเร็ว</t>
        </is>
      </c>
      <c r="C171" s="166" t="inlineStr"/>
      <c r="D171" s="166" t="inlineStr">
        <is>
          <t>การเก็บรักษาตำรับไว้ในสภาวะที่มีอุณหภูมิสูง ซึ่งส่งผลให้ความหนืดของวัฏภาคภายนอกลดลงอย่างมาก</t>
        </is>
      </c>
      <c r="E171" s="166" t="inlineStr">
        <is>
          <t>การเพิ่มความหนืดของตัวกลางของเหลวภายนอก</t>
        </is>
      </c>
      <c r="F171" s="166" t="inlineStr">
        <is>
          <t>การลดขนาดของหยดอิมัลชันให้มีขนาดเล็กลงด้วยเครื่อง High-Pressure Homogenizer</t>
        </is>
      </c>
      <c r="G171" s="166" t="inlineStr">
        <is>
          <t>การปรับความหนาแน่นของวัฏภาคน้ำมันและน้ำให้มีค่าใกล้เคียงกันมากที่สุด</t>
        </is>
      </c>
      <c r="H171" s="166" t="inlineStr">
        <is>
          <t>การใช้สารก่ออิมัลชันคู่ผสมที่ทำให้หยดน้ำมันมีขนาดสม่ำเสมอ</t>
        </is>
      </c>
      <c r="I171" s="165" t="n">
        <v>1</v>
      </c>
      <c r="J171" s="166" t="inlineStr">
        <is>
          <t>✅ คำตอบที่ถูกต้อง: ข้อ ก. การเก็บรักษาตำรับไว้ในสภาวะที่มีอุณหภูมิสูง ซึ่งส่งผลให้ความหนืดของวัฏภาคภายนอกลดลงอย่างมาก
💡 Background:
อัตราเร็วในการเกิด Creaming ในอิมัลชันอธิบายด้วย Stokes' Law:
v = [ 2  r^2  (ρ1 - ρ2)  g ] / ( 9  η )
เมื่อเก็บตำรับไว้ที่อุณหภูมิสูง:
1. ความหนืดของตัวกลางภายนอก ($\eta$) จะลดลงอย่างรวดเร็ว ส่งผลให้อัตราเร็ว $v$ เพิ่มขึ้น
2. การเคลื่อนที่แบบบราวน์และการชนกันของหยดน้ำมันจะเพิ่มขึ้น ทำให้หยดน้ำมันลอยตัวขึ้นสู่ผิวด้านบน (Creaming) ได้อย่างรวดเร็ว
🎯 ทำไมข้อนี้ถึงถูก:
ข้อ ก. ถูกต้อง เพราะอุณหภูมิสูงลดความหนืด $\eta$ ทำให้ Creaming rate ($v$) เกิดเร็วขึ้นตาม Stokes' Law
🔍 ข้ออื่นผิดเพราะอะไร:
- ข้อ ข. การเพิ่มความหนืดจะช่วยชะลอ Creaming ให้ช้าลง
- ข้อ ค. การลดขนาดหยดน้ำมัน ($r$) จะลด Creaming rate ลงอย่างมาก ($v \propto r^2$)
- ข้อ ด. การลดผลต่างความหนาแน่น ($|ho1 - ho2| 	o 0$) จะทำให้อัตรา Creaming เข้าใกล้ศูนย์
📖 Guideline อ้างอิง:
Martin's Physical Pharmacy and Pharmaceutical Sciences (Emulsions - Creaming and Stokes' Law)
📌 จุดจำก่อนสอบ:
Creaming เร็วขึ้นเกิดจาก: อุณหภูมิสูง (ความหนืดลด), หยดน้ำมันขนาดใหญ่ ($r$ ใหญ่), หรือผลต่างความหนาแน่นสูง</t>
        </is>
      </c>
      <c r="K171" s="166" t="inlineStr">
        <is>
          <t>Martin's Physical Pharmacy and Pharmaceutical Sciences (Stokes' Law &amp; Creaming)</t>
        </is>
      </c>
      <c r="L171" s="166" t="inlineStr">
        <is>
          <t>Liquid &amp; Semisolids</t>
        </is>
      </c>
      <c r="M171" s="166" t="inlineStr">
        <is>
          <t>Suspensions</t>
        </is>
      </c>
      <c r="N171" s="165" t="inlineStr">
        <is>
          <t>Product</t>
        </is>
      </c>
      <c r="O171" s="166" t="inlineStr">
        <is>
          <t>ข้อสอบจริง Product ปี 2561 ข้อ 89</t>
        </is>
      </c>
      <c r="P171" s="165" t="inlineStr">
        <is>
          <t>ข้อสอบเก่า</t>
        </is>
      </c>
      <c r="Q171" s="165" t="inlineStr">
        <is>
          <t>2561</t>
        </is>
      </c>
      <c r="R171" s="165" t="inlineStr"/>
    </row>
    <row r="172" ht="24" customHeight="1" s="49">
      <c r="A172" s="165" t="n">
        <v>170</v>
      </c>
      <c r="B172" s="166" t="inlineStr">
        <is>
          <t>ในการเตรียมยาเจลใส Piroxicam Gel สารก่อเจล (Gelling Agent) ชนิดใดที่เมื่อกระจายตัวในน้ำแล้วต้องเติมสารละลายด่าง (เช่น Triethanolamine หรือ Diisopropanolamine) เพื่อสะเทินกรด จึงจะทำให้เกิดโครงสร้างเจลใสที่มีความหนืดสูง</t>
        </is>
      </c>
      <c r="C172" s="166" t="inlineStr"/>
      <c r="D172" s="166" t="inlineStr">
        <is>
          <t>Carbomer (Carbopol 934 / 940)</t>
        </is>
      </c>
      <c r="E172" s="166" t="inlineStr">
        <is>
          <t>Sodium Alginate</t>
        </is>
      </c>
      <c r="F172" s="166" t="inlineStr">
        <is>
          <t>Methylcellulose</t>
        </is>
      </c>
      <c r="G172" s="166" t="inlineStr">
        <is>
          <t>Hydroxypropyl Methylcellulose (HPMC)</t>
        </is>
      </c>
      <c r="H172" s="166" t="inlineStr">
        <is>
          <t>Sodium Carboxymethylcellulose (NaCMC)</t>
        </is>
      </c>
      <c r="I172" s="165" t="n">
        <v>1</v>
      </c>
      <c r="J172" s="166" t="inlineStr">
        <is>
          <t>✅ คำตอบที่ถูกต้อง: ข้อ ก. Carbomer (Carbopol 934 / 940)
💡 Background:
Carbomer (Carbopol) เป็นพอลิเมอร์สังเคราะห์ของ Polyacrylic acid เมื่อกระจายตัวในน้ำจะให้สารละลายขุ่นที่มีฤทธิ์เป็นกรด (pH 2.8-3.2) และมีความหนืดต่ำ เมื่อเติมด่าง (Alkalizing agent เช่น TEA, NaOH, DIPA) ปรับ pH ให้อยู่ในช่วง 6.0-7.5 หมู่คาร์บอกซิลจะแตกตัวเป็นประจุลบ เกิดแรงผลักทางไฟฟ้าคลี่สายพอลิเมอร์ออก ดักจับน้ำเกิดเป็น ไฮโดรเจลใสที่มีความหนืดสูง (Clear transparent gel)
🎯 ทำไมข้อนี้ถึงถูก:
ข้อ ก. ถูกต้อง เพราะ Carbomer ต้องอาศัยการปรับด่างสะเทินกรด (Neutralization) จึงจะกลายเป็นเจลใส
🔍 ข้ออื่นผิดเพราะอะไร:
📖 Guideline อ้างอิง:
Handbook of Pharmaceutical Excipients: Carbomer / Ansel's Dosage Forms (Gels Formulation)
📌 จุดจำก่อนสอบ:
Carbomer (Carbopol) + ด่าง (TEA / NaOH / DIPA) = เจลใสหนืดสูง (Clear Hydrogel)</t>
        </is>
      </c>
      <c r="K172" s="166" t="inlineStr">
        <is>
          <t>Handbook of Pharmaceutical Excipients (Carbomer) / Ansel's Pharmaceutical Dosage Forms</t>
        </is>
      </c>
      <c r="L172" s="166" t="inlineStr">
        <is>
          <t>Liquid &amp; Semisolids</t>
        </is>
      </c>
      <c r="M172" s="166" t="inlineStr">
        <is>
          <t>Gels</t>
        </is>
      </c>
      <c r="N172" s="165" t="inlineStr">
        <is>
          <t>Product</t>
        </is>
      </c>
      <c r="O172" s="166" t="inlineStr">
        <is>
          <t>ข้อสอบจริง Product ปี 2561 ข้อ 95</t>
        </is>
      </c>
      <c r="P172" s="165" t="inlineStr">
        <is>
          <t>ข้อสอบเก่า</t>
        </is>
      </c>
      <c r="Q172" s="165" t="inlineStr">
        <is>
          <t>2561</t>
        </is>
      </c>
      <c r="R172" s="165" t="inlineStr"/>
    </row>
    <row r="173" ht="24" customHeight="1" s="49">
      <c r="A173" s="165" t="n">
        <v>171</v>
      </c>
      <c r="B173" s="166" t="inlineStr">
        <is>
          <t>สูตรตำรับยาพ่นจมูก Budesonide Nasal Spray รูปแบบยาน้ำแขวนตะกอน ประกอบด้วย: Budesonide, Microcrystalline Cellulose and Carboxymethylcellulose Sodium, Dextrose Anhydrous, Polysorbate 80, Disodium Edetate, Hydrochloric Acid และ Purified Water สารในข้อใดทำหน้าที่เป็น สารช่วยเปียก (Wetting Agent)</t>
        </is>
      </c>
      <c r="C173" s="166" t="inlineStr"/>
      <c r="D173" s="166" t="inlineStr">
        <is>
          <t>Polysorbate 80 (Tween 80)</t>
        </is>
      </c>
      <c r="E173" s="166" t="inlineStr">
        <is>
          <t>Disodium Edetate (Disodium EDTA)</t>
        </is>
      </c>
      <c r="F173" s="166" t="inlineStr">
        <is>
          <t>Dextrose Anhydrous</t>
        </is>
      </c>
      <c r="G173" s="166" t="inlineStr">
        <is>
          <t>Microcrystalline Cellulose</t>
        </is>
      </c>
      <c r="H173" s="166" t="inlineStr">
        <is>
          <t>Hydrochloric Acid</t>
        </is>
      </c>
      <c r="I173" s="165" t="n">
        <v>1</v>
      </c>
      <c r="J173" s="166" t="inlineStr">
        <is>
          <t>✅ คำตอบที่ถูกต้อง: ข้อ ก. Polysorbate 80
🎯 ทำไมข้อนี้ถึงถูก: Polysorbate 80 (Tween 80) เป็นสารลดแรงตึงผิวชนิดไม่มีประจุ (Non-ionic surfactant) ทำหน้าที่เป็นสารช่วยเปียก (Wetting agent) โดยช่วยลดแรงตึงผิวและลดมุมสัมผัส (Contact angle) ระหว่างผงยา Budesonide ซึ่งมีสมบัติไม่ชอบน้ำ (Hydrophobic corticosteroid) กับน้ำในตำรับ ทำให้ผงยาเปียกน้ำและกระจายตัวเป็นสารแขวนตะกอนที่สม่ำเสมอ
🔍 ข้ออื่นผิดเพราะอะไร:
• ข้อ ข.: Disodium edetate (EDTA) ทำหน้าที่เป็น Chelating agent ดักจับไอออนโลหะเพื่อชะลอการเกิดออกซิเดชัน
• ข้อ ค.: Dextrose anhydrous ทำหน้าที่เป็น Tonicity adjusting agent เพื่อปรับความดันออสโมติกของยาพ่นจมูกให้มีความตึงเท่ากับเยื่อบุจมูก (Isotonicity)
• ข้อ ง.: Microcrystalline cellulose (MCC) ทำหน้าที่เป็น Suspending agent ร่วมกับ CMC ช่วยสร้างความหนืดและโครงสร้าง Thixotropic
• ข้อ จ.: Carboxymethyl cellulose sodium (Na-CMC) ทำหน้าที่เป็น Suspending agent และ Viscosity-increasing agent ช่วยพยุงอนุภาคยาไม่ให้ตกตะกอนเร็ว</t>
        </is>
      </c>
      <c r="K173" s="166" t="inlineStr">
        <is>
          <t>USP-NF Official Monographs: Budesonide Nasal Spray / Handbook of Pharmaceutical Excipients</t>
        </is>
      </c>
      <c r="L173" s="166" t="inlineStr">
        <is>
          <t>Liquid &amp; Semisolids</t>
        </is>
      </c>
      <c r="M173" s="166" t="inlineStr">
        <is>
          <t>Emulsions &amp; Suspensions</t>
        </is>
      </c>
      <c r="N173" s="165" t="inlineStr">
        <is>
          <t>Product</t>
        </is>
      </c>
      <c r="O173" s="166" t="inlineStr">
        <is>
          <t>[SOURCE: ข้อสอบจริง PLE CC1 (Product) ปี 2561 ข้อ 112]</t>
        </is>
      </c>
      <c r="P173" s="165" t="inlineStr">
        <is>
          <t>ข้อสอบเก่า</t>
        </is>
      </c>
      <c r="Q173" s="165" t="inlineStr">
        <is>
          <t>2561</t>
        </is>
      </c>
      <c r="R173" s="165" t="inlineStr"/>
    </row>
    <row r="174" ht="24" customHeight="1" s="49">
      <c r="A174" s="165" t="n">
        <v>172</v>
      </c>
      <c r="B174" s="166" t="inlineStr">
        <is>
          <t>ในการผลิตยาเม็ด Phenytoin Extended-Release Tablets พบปัญหาความไม่สม่ำเสมอของปริมาณตัวยาสำคัญในแต่ละเม็ดยา (Content Uniformity Failure) ซึ่งเกิดจากการที่ผงยาไหลลงสู่เบ้าตอก (Die cavity) ได้ไม่สม่ำเสมอ เภสัชกรฝ่ายผลิตควรเติมสารช่วยในกลุ่มใดลงในตำรับเพื่อแก้ไขปัญหานี้</t>
        </is>
      </c>
      <c r="C174" s="166" t="inlineStr"/>
      <c r="D174" s="166" t="inlineStr">
        <is>
          <t>Colloidal Silicon Dioxide (Aerosil 200 / Glidant)</t>
        </is>
      </c>
      <c r="E174" s="166" t="inlineStr">
        <is>
          <t>Microcrystalline Cellulose (Diluent / Dry binder)</t>
        </is>
      </c>
      <c r="F174" s="166" t="inlineStr">
        <is>
          <t>Corn Starch (Disintegrant)</t>
        </is>
      </c>
      <c r="G174" s="166" t="inlineStr">
        <is>
          <t>Gelatin Solution (Binder)</t>
        </is>
      </c>
      <c r="H174" s="166" t="inlineStr">
        <is>
          <t>Polyvinylpyrrolidone (PVP)</t>
        </is>
      </c>
      <c r="I174" s="165" t="n">
        <v>1</v>
      </c>
      <c r="J174" s="166" t="inlineStr">
        <is>
          <t>✅ คำตอบที่ถูกต้อง: ข้อ ก. Colloidal Silicon Dioxide (Aerosil 200 / Glidant)
💡 Background:
ปัญหาความไม่สม่ำเสมอของปริมาณตัวยา (Content Uniformity failure หรือ Weight variation) ในกระบวนการตอกยาเม็ด มักมีสาเหตุหลักมาจาก ความสามารถในการไหลของแกรนูลหรือผงยาไม่ดี (Poor powder flowability) ทำให้น้ำหนักผงยาที่ไหลลงสู่ Die cavity ในแต่ละรอบไม่เท่ากัน การแก้ไขปัญหาคือ การเติม สารช่วยการไหล (Glidant) เช่น Colloidal Silicon Dioxide (Aerosil 200, 0.1-0.5% w/w) หรือ Talcum ซึ่งอนุภาคขนาดนาโนเมตรของซิลิกาจะเข้าไปเคลือบผิวผงยา ลดแรงเสียดทานระหว่างอนุภาค และเพิ่มการไหลอย่างราบรื่นสม่ำเสมอ
🎯 ทำไมข้อนี้ถึงถูก:
ข้อ ก. ถูกต้อง เพราะ Colloidal Silicon Dioxide เป็น Glidant ที่ช่วยปรับปรุงการไหลของผงยา แก้ปัญหา Content uniformity ได้โดยตรง
🔍 ข้ออื่นผิดเพราะอะไร:
📖 Guideline อ้างอิง:
Handbook of Pharmaceutical Excipients: Colloidal Silicon Dioxide / Ansel's Pharmaceutical Dosage Forms
📌 จุดจำก่อนสอบ:
ผงยาไหลไม่ดี / น้ำหนักเม็ดยาไม่สม่ำเสมอ -&gt; เติม Glidant = Colloidal Silicon Dioxide (Aerosil)</t>
        </is>
      </c>
      <c r="K174" s="166" t="inlineStr">
        <is>
          <t>Handbook of Pharmaceutical Excipients (Colloidal Silicon Dioxide) / Ansel's Dosage Forms</t>
        </is>
      </c>
      <c r="L174" s="166" t="inlineStr">
        <is>
          <t>Liquid &amp; Semisolids</t>
        </is>
      </c>
      <c r="M174" s="166" t="inlineStr">
        <is>
          <t>Solutions, Syrups &amp; Elixirs</t>
        </is>
      </c>
      <c r="N174" s="165" t="inlineStr">
        <is>
          <t>Product</t>
        </is>
      </c>
      <c r="O174" s="166" t="inlineStr">
        <is>
          <t>ข้อสอบจริง Product ปี 2559 ข้อ 7</t>
        </is>
      </c>
      <c r="P174" s="165" t="inlineStr">
        <is>
          <t>ข้อสอบเก่า</t>
        </is>
      </c>
      <c r="Q174" s="165" t="inlineStr">
        <is>
          <t>2559</t>
        </is>
      </c>
      <c r="R174" s="165" t="inlineStr"/>
    </row>
    <row r="175" ht="24" customHeight="1" s="49">
      <c r="A175" s="165" t="n">
        <v>173</v>
      </c>
      <c r="B175" s="166" t="inlineStr">
        <is>
          <t>สารช่วยในข้อใดต่อไปนี้ทำหน้าที่เป็น สารเพิ่มความยืดหยุ่น (Plasticizer) ในการผลิตเปลือกยาแคปซูลชนิดนิ่ม (Soft Gelatin Capsules)</t>
        </is>
      </c>
      <c r="C175" s="166" t="inlineStr"/>
      <c r="D175" s="166" t="inlineStr">
        <is>
          <t>Hydroxypropyl Methylcellulose (HPMC)</t>
        </is>
      </c>
      <c r="E175" s="166" t="inlineStr">
        <is>
          <t>Shellac</t>
        </is>
      </c>
      <c r="F175" s="166" t="inlineStr">
        <is>
          <t>Methacrylic Acid Copolymer (Eudragit L)</t>
        </is>
      </c>
      <c r="G175" s="166" t="inlineStr">
        <is>
          <t>Cellulose Acetate Phthalate (CAP)</t>
        </is>
      </c>
      <c r="H175" s="166" t="inlineStr">
        <is>
          <t>Glycerin, Sorbitol หรือ Polyethylene Glycol (PEG)</t>
        </is>
      </c>
      <c r="I175" s="165" t="n">
        <v>5</v>
      </c>
      <c r="J175" s="166" t="inlineStr">
        <is>
          <t>✅ คำตอบที่ถูกต้อง: ข้อ จ. Glycerin, Sorbitol หรือ Polyethylene Glycol (PEG)
💡 Background:
ในการผลิตเปลือกแคปซูลนิ่ม (Soft Gelatin Capsule Shell) สารเพิ่มความยืดหยุ่น (Plasticizers) มีความสำคัญอย่างยิ่งในการทำให้แผ่นฟิล์มเจลาตินมีความอ่อนนุ่ม ยืดหยุ่น และเหนียว ไม่แตกเปราะ โดยสาร Plasticizer ที่นิยมใช้มากที่สุดคือ Glycerin, Sorbitol Solution, และ Polyethylene Glycol (PEG) ในสัดส่วน 20-30% ต่อน้ำหนักเจลาติน
🎯 ทำไมข้อนี้ถึงถูก:
ข้อ จ. ถูกต้อง เพราะ Glycerin, Sorbitol และ PEG เป็น Plasticizers มาตรฐานของเปลือกแคปซูลนิ่ม
🔍 ข้ออื่นผิดเพราะอะไร:
📖 Guideline อ้างอิง:
Handbook of Pharmaceutical Excipients: Glycerin &amp; Sorbitol / Ansel's Dosage Forms (Soft Gelatin Capsules)
📌 จุดจำก่อนสอบ:
Plasticizers ในเปลือก Softgel = Glycerin, Sorbitol, PEG (เพิ่มความยืดหยุ่นให้อ่อนนุ่ม)</t>
        </is>
      </c>
      <c r="K175" s="166" t="inlineStr">
        <is>
          <t>Handbook of Pharmaceutical Excipients (Glycerin, Sorbitol) / Ansel's Pharmaceutical Dosage Forms</t>
        </is>
      </c>
      <c r="L175" s="166" t="inlineStr">
        <is>
          <t>Liquid &amp; Semisolids</t>
        </is>
      </c>
      <c r="M175" s="166" t="inlineStr">
        <is>
          <t>Gels</t>
        </is>
      </c>
      <c r="N175" s="165" t="inlineStr">
        <is>
          <t>Product</t>
        </is>
      </c>
      <c r="O175" s="166" t="inlineStr">
        <is>
          <t>ข้อสอบจริง Product ปี 2559 ข้อ 5</t>
        </is>
      </c>
      <c r="P175" s="165" t="inlineStr">
        <is>
          <t>ข้อสอบเก่า</t>
        </is>
      </c>
      <c r="Q175" s="165" t="inlineStr">
        <is>
          <t>2559</t>
        </is>
      </c>
      <c r="R175" s="165" t="inlineStr"/>
    </row>
    <row r="176" ht="24" customHeight="1" s="49">
      <c r="A176" s="165" t="n">
        <v>174</v>
      </c>
      <c r="B176" s="166" t="inlineStr">
        <is>
          <t>Brown mixture 60 ml ขายได้ในร้านขายยาหรือไม่</t>
        </is>
      </c>
      <c r="C176" s="166" t="inlineStr"/>
      <c r="D176" s="166" t="inlineStr">
        <is>
          <t>ขายไม่ได้เนื่องจากเป็นวัตถุออกฤทธิ์ต่อจิตและประสาท</t>
        </is>
      </c>
      <c r="E176" s="166" t="inlineStr">
        <is>
          <t>ขายได้แต่ต้องมีใบสั่งแพทย์์เท่านั้น</t>
        </is>
      </c>
      <c r="F176" s="166" t="inlineStr">
        <is>
          <t>ขายได้โดยเภสัชกรเท่านั้น</t>
        </is>
      </c>
      <c r="G176" s="166" t="inlineStr">
        <is>
          <t>[NEED_REVIEW]</t>
        </is>
      </c>
      <c r="H176" s="166" t="inlineStr">
        <is>
          <t>ขายได้โดยเป็นยาที่ไม่ใช่ยาอันตรายและยาบรรจุเสร็จ</t>
        </is>
      </c>
      <c r="I176" s="165" t="inlineStr">
        <is>
          <t>4</t>
        </is>
      </c>
      <c r="J176" s="166" t="inlineStr">
        <is>
          <t>✅ คำตอบที่ถูกต้อง: ข้อ ง. ขายได้โดยเป็นยาสามัญประจำบ้าน
💡 Background:
ยาแก้ไอน้ำดำ (Brown Mixture) มีส่วนผสมของ Opium tincture หรือ Camphorated Opium Tincture จัดเป็นยาอันตราย สามารถจำหน่ายได้ในร้านขายยาแผนปัจจุบัน (ข.ย.1) โดยมีเภสัชกรเป็นผู้ส่งมอบ
🎯 ทำไมข้อนี้ถึงถูก:
ขายได้โดยเป็นยาสามัญประจำบ้าน มีอาการเช่นนี้มาแล้ว 6 สัปดาห์ มีประวัติแพ้ยา sulfonamide ไม่มีโรคประจำตัว แพทย์์วินิจฉัยว่าเป็น Rheu
🔍 ข้ออื่นผิดเพราะอะไร:
• ข้อ ก. (ขายไม่ได้เนื่องจากเป็นวัตถุออกฤทธิ์ต่อจิตและประสาท):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ข. (ขายได้แต่ต้องมีใบสั่งแพทย์์เท่านั้น):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ค. (ขายได้โดยเภสัชกรเท่านั้น):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จ. (ขายได้โดยเป็นยาที่ไม่ใช่ยาอันตรายและยาบรรจุเสร็จ กรณีศึกษาที่ 12 (โอห์ม 017/ กอล์ฟ 059) ผู้ป่วยชายอายุ 88 ปี เคยมีอาชีพรับราชการ ปัจจุบันเกษียณแล้ว มาพบแพทย์์ด้วยอาการข้ออักเสบแบบสมมาตร มักมีอาการข้อติดในตอนเช้ามากกว่า 1 ชั่วโมง matoid arthritis): ฤทธิ์ลดการอักเสบเป็นส่วนหนึ่งของ Pleiotropic effects ของยา Statins ที่ลดการหลั่ง Cytokines แต่ไม่ใช่กลไกหลักในการยับยั้งการสร้างคอเลสเตอรอล
📖 Guideline อ้างอิง:
พระราชบัญญัติยา พ.ศ. 2510 และประกาศกระทรวงสาธารณสุข เรื่อง ยาอันตราย
📌 จุดจำก่อนสอบ:
• Brown Mixture 60 mL จัดเป็นยาอันตราย ต้องจำหน่ายในร้าน ข.ย.1 ภายใต้การควบคุมของเภสัชกร</t>
        </is>
      </c>
      <c r="K176" s="166" t="inlineStr"/>
      <c r="L176" s="166" t="inlineStr">
        <is>
          <t>Liquid &amp; Semisolids</t>
        </is>
      </c>
      <c r="M176" s="166" t="inlineStr">
        <is>
          <t>Solutions, Syrups &amp; Elixirs</t>
        </is>
      </c>
      <c r="N176" s="165" t="inlineStr">
        <is>
          <t>Clinic</t>
        </is>
      </c>
      <c r="O176" s="166" t="inlineStr">
        <is>
          <t>ข้อ 7 (PLE_CC1_2554 SET2.md)</t>
        </is>
      </c>
      <c r="P176" s="165" t="inlineStr">
        <is>
          <t>ข้อสอบเก่า</t>
        </is>
      </c>
      <c r="Q176" s="165" t="inlineStr">
        <is>
          <t>2554</t>
        </is>
      </c>
      <c r="R176" s="165" t="inlineStr"/>
    </row>
    <row r="177" ht="24" customHeight="1" s="49">
      <c r="A177" s="165" t="n">
        <v>175</v>
      </c>
      <c r="B177" s="166" t="inlineStr">
        <is>
          <t>เภสัชภัณฑ์รูปแบบกึ่งแข็ง (Semisolid dosage form)</t>
        </is>
      </c>
      <c r="C177" s="166" t="inlineStr"/>
      <c r="D177" s="166" t="inlineStr">
        <is>
          <t>ลักษณะความไม่คงสภาพที่พบส่วนใหญ่ของยาขี้ผึ้ง ยกเว้นข้อใด</t>
        </is>
      </c>
      <c r="E177" s="166" t="inlineStr">
        <is>
          <t>น้ำหนักลดลง</t>
        </is>
      </c>
      <c r="F177" s="166" t="inlineStr">
        <is>
          <t>มีการเปลี่ยนแปลงของสีและกลิ่น</t>
        </is>
      </c>
      <c r="G177" s="166" t="inlineStr">
        <is>
          <t>ความข้นหนืดเปลี่ยนไป</t>
        </is>
      </c>
      <c r="H177" s="166" t="inlineStr">
        <is>
          <t>มีน้ำมันออกมาจากยาขี้ผึ้ง</t>
        </is>
      </c>
      <c r="I177" s="165" t="inlineStr">
        <is>
          <t>1</t>
        </is>
      </c>
      <c r="J177" s="166" t="inlineStr">
        <is>
          <t>✅ คำตอบที่ถูกต้อง: ข้อ ก. ลักษณะความไม่คงสภาพที่พบส่วนใหญ่ของยาขี้ผึ้ง ยกเว้นข้อใด
💡 Background:
เภสัชภัณฑ์รูปแบบกึ่งแข็ง (Semisolid dosage forms) เช่น Ointment, Cream, Gel มีคุณสมบัติทางรีโอโลยี (Rheology) แบบ Non-Newtonian flow (Pseudoplastic หรือ Thixotropic flow) เพื่อให้คงรูปขณะอยู่ในภาชนะบรรจุและเกลี่ยทาได้ง่ายเมื่อมีแรงเฉือน
🎯 ทำไมข้อนี้ถึงถูก:
ลักษณะความไม่คงสภาพที่พบส่วนใหญ่ของยาขี้ผึ้ง ยกเว้นข้อใด การเลือก ลักษณะความไม่คงสภาพที่พบส่วนใหญ่ของยาขี้ผึ้ง ยกเว้นข้อใด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(น้ำหนักลดลง): น้ำหนักที่ลดลงบ่งบอกถึงการสูญเสียน้ำหรือสารระเหย ซึ่งเป็นความไม่คงสภาพทางกายภาพที่สามารถพบได้ในยาขี้ผึ้ง
• ข้อ ค. (มีการเปลี่ยนแปลงของสีและกลิ่น): การเปลี่ยนแปลงของสีและกลิ่นเกิดจากปฏิกิริยาออกซิเดชันของตัวยาหรือสารช่วย ซึ่งพบได้บ่อยในผลิตภัณฑ์กึ่งแข็ง
• ข้อ ง. (ความข้นหนืดเปลี่ยนไป): ความข้นหนืดที่เปลี่ยนไปเกิดจากการเปลี่ยนแปลงโครงสร้างของยาขี้ผึ้งเมื่ออุณหภูมิเปลี่ยน หรือเกิด phase separation
• ข้อ จ. (มีน้ำมันออกมาจากยาขี้ผึ้ง): มีน้ำมันออกมาจากยาขี้ผึ้ง หรือภาวะ bleeding เป็นลักษณะความไม่คงสภาพทางกายภาพที่สำคัญและพบได้บ่อยใน emulsion หรือ ointment
📖 Guideline อ้างอิง:
The United States Pharmacopeia USP &lt;1151&gt; Pharmaceutical Dosage Forms (Semisolids: Ointments, Creams, Gels)
📌 จุดจำก่อนสอบ:
• Semisolid dosage forms มีพฤติกรรมการไหลแบบ Non-Newtonian (Pseudoplastic/Thixotropic)</t>
        </is>
      </c>
      <c r="K177" s="166" t="inlineStr"/>
      <c r="L177" s="166" t="inlineStr">
        <is>
          <t>Liquid &amp; Semisolids</t>
        </is>
      </c>
      <c r="M177" s="166" t="inlineStr">
        <is>
          <t>Solutions, Syrups &amp; Elixirs</t>
        </is>
      </c>
      <c r="N177" s="165" t="inlineStr">
        <is>
          <t>Clinic</t>
        </is>
      </c>
      <c r="O177" s="166" t="inlineStr">
        <is>
          <t>ข้อ 15 (PLE_CC1_Practice_Exam.md)</t>
        </is>
      </c>
      <c r="P177" s="165" t="inlineStr">
        <is>
          <t>แบบฝึกหัด</t>
        </is>
      </c>
      <c r="Q177" s="165" t="inlineStr">
        <is>
          <t>เล่มม่วง</t>
        </is>
      </c>
      <c r="R177" s="165" t="inlineStr"/>
    </row>
    <row r="178" ht="24" customHeight="1" s="49">
      <c r="A178" s="165" t="n">
        <v>176</v>
      </c>
      <c r="B178" s="166" t="inlineStr">
        <is>
          <t>ถ้าแพ้ ผลิตภัณฑ์จากสัตว์ทุกอย่างไม่ควรใช้ไร</t>
        </is>
      </c>
      <c r="C178" s="166" t="inlineStr"/>
      <c r="D178" s="166" t="inlineStr">
        <is>
          <t>Chitosan</t>
        </is>
      </c>
      <c r="E178" s="166" t="inlineStr">
        <is>
          <t>Gelatin</t>
        </is>
      </c>
      <c r="F178" s="166" t="inlineStr">
        <is>
          <t>Tragacanth</t>
        </is>
      </c>
      <c r="G178" s="166" t="inlineStr">
        <is>
          <t>Xanthan gum</t>
        </is>
      </c>
      <c r="H178" s="166" t="inlineStr">
        <is>
          <t>Acacia</t>
        </is>
      </c>
      <c r="I178" s="165" t="inlineStr">
        <is>
          <t>2</t>
        </is>
      </c>
      <c r="J178" s="166" t="inlineStr">
        <is>
          <t xml:space="preserve">✅ คำตอบที่ถูกต้อง: ข้อ ข. Gelatin
🎯 ทำไมข้อนี้ถึงถูก:
🔍 ข้ออื่นผิดเพราะอะไร:
</t>
        </is>
      </c>
      <c r="K178" s="166" t="inlineStr"/>
      <c r="L178" s="166" t="inlineStr">
        <is>
          <t>Liquid &amp; Semisolids</t>
        </is>
      </c>
      <c r="M178" s="166" t="inlineStr">
        <is>
          <t>Solutions, Syrups &amp; Elixirs</t>
        </is>
      </c>
      <c r="N178" s="165" t="inlineStr">
        <is>
          <t>Product</t>
        </is>
      </c>
      <c r="O178" s="166" t="inlineStr">
        <is>
          <t>[SOURCE: Pharma Plus เล่มม่วง 2 - ข้อสอบย้อนหลังปี 2558 วันที่ 2 ข้อ 13]</t>
        </is>
      </c>
      <c r="P178" s="165" t="inlineStr">
        <is>
          <t>ข้อสอบเก่า</t>
        </is>
      </c>
      <c r="Q178" s="165" t="inlineStr">
        <is>
          <t>2558</t>
        </is>
      </c>
      <c r="R178" s="165" t="inlineStr"/>
    </row>
    <row r="179" ht="24" customHeight="1" s="49">
      <c r="A179" s="165" t="n">
        <v>177</v>
      </c>
      <c r="B179" s="166" t="inlineStr">
        <is>
          <t>สูตรตำรับยาพ่นสูดชนิดอัดก๊าซ (Metered-dose inhaler: MDI) ประกอบด้วย: ตัวยาสำคัญ AAAA, สารลดแรงตึงผิว BBBB, ก๊าซขับดัน CFC qs ต้องเตรียมในรูปแบบใด [RECONSTRUCTED: ปรับแต่งและเติมเต็มบริบทโจทย์เพื่อความสมบูรณ์]</t>
        </is>
      </c>
      <c r="C179" s="166" t="inlineStr"/>
      <c r="D179" s="166" t="inlineStr">
        <is>
          <t>Suspension</t>
        </is>
      </c>
      <c r="E179" s="166" t="inlineStr">
        <is>
          <t>Emulsion</t>
        </is>
      </c>
      <c r="F179" s="166" t="inlineStr">
        <is>
          <t>Solution</t>
        </is>
      </c>
      <c r="G179" s="166" t="inlineStr">
        <is>
          <t>Microemulsion</t>
        </is>
      </c>
      <c r="H179" s="166" t="inlineStr">
        <is>
          <t>Powder</t>
        </is>
      </c>
      <c r="I179" s="165" t="inlineStr">
        <is>
          <t>1</t>
        </is>
      </c>
      <c r="J179" s="166" t="inlineStr">
        <is>
          <t xml:space="preserve">✅ คำตอบที่ถูกต้อง: ข้อ ก. Suspension
🎯 ทำไมข้อนี้ถึงถูก:
🔍 ข้ออื่นผิดเพราะอะไร:
</t>
        </is>
      </c>
      <c r="K179" s="166" t="inlineStr"/>
      <c r="L179" s="166" t="inlineStr">
        <is>
          <t>Liquid &amp; Semisolids</t>
        </is>
      </c>
      <c r="M179" s="166" t="inlineStr">
        <is>
          <t>Solutions, Syrups &amp; Elixirs</t>
        </is>
      </c>
      <c r="N179" s="165" t="inlineStr">
        <is>
          <t>Product</t>
        </is>
      </c>
      <c r="O179" s="166" t="inlineStr">
        <is>
          <t>[SOURCE: Pharma Plus เล่มม่วง 2 - ข้อสอบย้อนหลังปี 2558 วันที่ 2 ข้อ 45]</t>
        </is>
      </c>
      <c r="P179" s="165" t="inlineStr">
        <is>
          <t>ข้อสอบเก่า</t>
        </is>
      </c>
      <c r="Q179" s="165" t="inlineStr">
        <is>
          <t>2558</t>
        </is>
      </c>
      <c r="R179" s="165" t="inlineStr"/>
    </row>
    <row r="180" ht="24" customHeight="1" s="49">
      <c r="A180" s="165" t="n">
        <v>178</v>
      </c>
      <c r="B180" s="166" t="inlineStr">
        <is>
          <t>[กรณีศึกษา 7]
คนไข้อ้วน ชอบกินมื้อเย็นแล้วนอนเลย ชอบดื่มนม สูบบุหรี่ แสบยอดอก ชอบกินอาหารเผ็ดๆ มียาหลายตัว
คำถาม: ยา A ถูกทำลายด้วยกรดในกระเพาะอาหาร มีค่า log P สูง ต้องการพัฒนารูปแบบยาเพื่อไม่ให้ถูกทำลายด้วยกรด และสามารถแบ่งขนาดยา (divided dose) ให้ผู้ป่วยได้ ควรเตรียมในรูปแบบใด</t>
        </is>
      </c>
      <c r="C180" s="166" t="inlineStr"/>
      <c r="D180" s="166" t="inlineStr">
        <is>
          <t>Capsule</t>
        </is>
      </c>
      <c r="E180" s="166" t="inlineStr">
        <is>
          <t>Enteric capsule</t>
        </is>
      </c>
      <c r="F180" s="166" t="inlineStr">
        <is>
          <t>Capsule ภายในบรรจุ pellet</t>
        </is>
      </c>
      <c r="G180" s="166" t="inlineStr">
        <is>
          <t>Extended release</t>
        </is>
      </c>
      <c r="H180" s="166" t="inlineStr">
        <is>
          <t>Enteric tablet</t>
        </is>
      </c>
      <c r="I180" s="165" t="inlineStr">
        <is>
          <t>5</t>
        </is>
      </c>
      <c r="J180" s="166" t="inlineStr">
        <is>
          <t xml:space="preserve">✅ คำตอบที่ถูกต้อง: ข้อ จ. Enteric tablet
🎯 ทำไมข้อนี้ถึงถูก:
🔍 ข้ออื่นผิดเพราะอะไร:
</t>
        </is>
      </c>
      <c r="K180" s="166" t="inlineStr"/>
      <c r="L180" s="166" t="inlineStr">
        <is>
          <t>Liquid &amp; Semisolids</t>
        </is>
      </c>
      <c r="M180" s="166" t="inlineStr">
        <is>
          <t>Solutions, Syrups &amp; Elixirs</t>
        </is>
      </c>
      <c r="N180" s="165" t="inlineStr">
        <is>
          <t>Product</t>
        </is>
      </c>
      <c r="O180" s="166" t="inlineStr">
        <is>
          <t>[SOURCE: Pharma Plus เล่มม่วง 2 - ข้อสอบย้อนหลังปี 2558 วันที่ 2 ข้อ 51]</t>
        </is>
      </c>
      <c r="P180" s="165" t="inlineStr">
        <is>
          <t>ข้อสอบเก่า</t>
        </is>
      </c>
      <c r="Q180" s="165" t="inlineStr">
        <is>
          <t>2558</t>
        </is>
      </c>
      <c r="R180" s="165" t="inlineStr"/>
    </row>
    <row r="181" ht="24" customHeight="1" s="49">
      <c r="A181" s="165" t="n">
        <v>179</v>
      </c>
      <c r="B181" s="166" t="inlineStr">
        <is>
          <t>[กรณีศึกษา 8]
ผู้ป่วยชาย อายุ 55 ปี อ้วน โรคประจำตัวเป็นความดัน ไขมันในเลือดสูง ดื่มสุรา ไม่สูบบุหรี่ มาโรงพยาบาลด้วยอาการหอบเหนื่อย นอนราบไม่ได้ แพทย์วินิจฉัย acute heart failure ได้รับยากลับบ้านดังนี้
1. Furosemide tablet
2. Enalapril tablet
คำถาม: บรรจุภัณฑ์ทางยาที่ขึ้นรูปเป็นกระเปาะพลาสติกใสหรือกึ่งแข็งสำหรับบรรจุยาทีละเม็ด และปิดผนึกด้านหลังด้วยแผ่นฟอยล์อลูมิเนียมที่ดันหรือฉีกออกได้ง่าย เรียกว่าบรรจุภัณฑ์ชนิดใด</t>
        </is>
      </c>
      <c r="C181" s="166" t="inlineStr"/>
      <c r="D181" s="166" t="inlineStr">
        <is>
          <t>Foil</t>
        </is>
      </c>
      <c r="E181" s="166" t="inlineStr">
        <is>
          <t>Blister</t>
        </is>
      </c>
      <c r="F181" s="166" t="inlineStr">
        <is>
          <t>Sachet</t>
        </is>
      </c>
      <c r="G181" s="166" t="inlineStr">
        <is>
          <t>Strip</t>
        </is>
      </c>
      <c r="H181" s="166" t="inlineStr">
        <is>
          <t>Child proof</t>
        </is>
      </c>
      <c r="I181" s="165" t="inlineStr">
        <is>
          <t>2</t>
        </is>
      </c>
      <c r="J181" s="166" t="inlineStr">
        <is>
          <t xml:space="preserve">✅ คำตอบที่ถูกต้อง: ข้อ ข. Blister
🎯 ทำไมข้อนี้ถึงถูก:
🔍 ข้ออื่นผิดเพราะอะไร:
</t>
        </is>
      </c>
      <c r="K181" s="166" t="inlineStr"/>
      <c r="L181" s="166" t="inlineStr">
        <is>
          <t>Liquid &amp; Semisolids</t>
        </is>
      </c>
      <c r="M181" s="166" t="inlineStr">
        <is>
          <t>Solutions, Syrups &amp; Elixirs</t>
        </is>
      </c>
      <c r="N181" s="165" t="inlineStr">
        <is>
          <t>Product</t>
        </is>
      </c>
      <c r="O181" s="166" t="inlineStr">
        <is>
          <t>[SOURCE: Pharma Plus เล่มม่วง 2 - ข้อสอบย้อนหลังปี 2558 วันที่ 2 ข้อ 60]</t>
        </is>
      </c>
      <c r="P181" s="165" t="inlineStr">
        <is>
          <t>ข้อสอบเก่า</t>
        </is>
      </c>
      <c r="Q181" s="165" t="inlineStr">
        <is>
          <t>2558</t>
        </is>
      </c>
      <c r="R181" s="165" t="inlineStr"/>
    </row>
    <row r="182" ht="24" customHeight="1" s="49">
      <c r="A182" s="165" t="n">
        <v>180</v>
      </c>
      <c r="B182" s="166" t="inlineStr">
        <is>
          <t>ข้อใดผิดเกี่ยวกับมาตรฐานการเตรียมยาเคมีบำบัด (Chemotherapy Admixture Preparation)</t>
        </is>
      </c>
      <c r="C182" s="166" t="inlineStr"/>
      <c r="D182" s="166" t="inlineStr">
        <is>
          <t>เตรียมในบริเวณ positive pressure</t>
        </is>
      </c>
      <c r="E182" s="166" t="inlineStr">
        <is>
          <t>เตรียมในตู้ isolator</t>
        </is>
      </c>
      <c r="F182" s="166" t="inlineStr">
        <is>
          <t>ใส่ชุด lint free</t>
        </is>
      </c>
      <c r="G182" s="166" t="inlineStr">
        <is>
          <t>ห้ามให้คนท้องเตรียม</t>
        </is>
      </c>
      <c r="H182" s="166" t="inlineStr">
        <is>
          <t>ไม่มีข้อใดผิด</t>
        </is>
      </c>
      <c r="I182" s="165" t="inlineStr">
        <is>
          <t>1</t>
        </is>
      </c>
      <c r="J182" s="166" t="inlineStr">
        <is>
          <t xml:space="preserve">✅ คำตอบที่ถูกต้อง: ข้อ ก. เตรียมในบริเวณ positive pressure
🎯 ทำไมข้อนี้ถึงถูก:
🔍 ข้ออื่นผิดเพราะอะไร:
</t>
        </is>
      </c>
      <c r="K182" s="166" t="inlineStr"/>
      <c r="L182" s="166" t="inlineStr">
        <is>
          <t>Liquid &amp; Semisolids</t>
        </is>
      </c>
      <c r="M182" s="166" t="inlineStr">
        <is>
          <t>Solutions, Syrups &amp; Elixirs</t>
        </is>
      </c>
      <c r="N182" s="165" t="inlineStr">
        <is>
          <t>Product</t>
        </is>
      </c>
      <c r="O182" s="166" t="inlineStr">
        <is>
          <t>[SOURCE: Pharma Plus เล่มม่วง 2 - ข้อสอบย้อนหลังปี 2558 วันที่ 2 ข้อ 69]</t>
        </is>
      </c>
      <c r="P182" s="165" t="inlineStr">
        <is>
          <t>ข้อสอบเก่า</t>
        </is>
      </c>
      <c r="Q182" s="165" t="inlineStr">
        <is>
          <t>2558</t>
        </is>
      </c>
      <c r="R182" s="165" t="inlineStr"/>
    </row>
    <row r="183" ht="24" customHeight="1" s="49">
      <c r="A183" s="165" t="n">
        <v>181</v>
      </c>
      <c r="B183" s="166" t="inlineStr">
        <is>
          <t>[กรณีศึกษา 11]
เด็กอายุ 5 ขวบถูกสุนัขกัดที่น่องหลายแผล มีแผลลึก ไม่ทราบประวัติฉีดวัคซีน
คำถาม: ชีววัตถุ ERIG (Equine Rabies Immunoglobulin) ต้องจัดเก็บที่สภาวะอุณหภูมิใดเพื่อรักษาความคงตัวของโปรตีน</t>
        </is>
      </c>
      <c r="C183" s="166" t="inlineStr"/>
      <c r="D183" s="166" t="inlineStr">
        <is>
          <t>-25 องศา</t>
        </is>
      </c>
      <c r="E183" s="166" t="inlineStr">
        <is>
          <t>2-8 องศา</t>
        </is>
      </c>
      <c r="F183" s="166" t="inlineStr">
        <is>
          <t>น้อยกว่า -8 องศา</t>
        </is>
      </c>
      <c r="G183" s="166" t="inlineStr">
        <is>
          <t>25-30 องศา</t>
        </is>
      </c>
      <c r="H183" s="166" t="inlineStr">
        <is>
          <t>มากกว่า 30 องศา</t>
        </is>
      </c>
      <c r="I183" s="165" t="inlineStr">
        <is>
          <t>2</t>
        </is>
      </c>
      <c r="J183" s="166" t="inlineStr">
        <is>
          <t xml:space="preserve">✅ คำตอบที่ถูกต้อง: ข้อ ข. 2-8 องศา
🎯 ทำไมข้อนี้ถึงถูก:
🔍 ข้ออื่นผิดเพราะอะไร:
</t>
        </is>
      </c>
      <c r="K183" s="166" t="inlineStr"/>
      <c r="L183" s="166" t="inlineStr">
        <is>
          <t>Liquid &amp; Semisolids</t>
        </is>
      </c>
      <c r="M183" s="166" t="inlineStr">
        <is>
          <t>Solutions, Syrups &amp; Elixirs</t>
        </is>
      </c>
      <c r="N183" s="165" t="inlineStr">
        <is>
          <t>Product</t>
        </is>
      </c>
      <c r="O183" s="166" t="inlineStr">
        <is>
          <t>[SOURCE: Pharma Plus เล่มม่วง 2 - ข้อสอบย้อนหลังปี 2558 วันที่ 2 ข้อ 76]</t>
        </is>
      </c>
      <c r="P183" s="165" t="inlineStr">
        <is>
          <t>ข้อสอบเก่า</t>
        </is>
      </c>
      <c r="Q183" s="165" t="inlineStr">
        <is>
          <t>2558</t>
        </is>
      </c>
      <c r="R183" s="165" t="inlineStr"/>
    </row>
    <row r="184" ht="24" customHeight="1" s="49">
      <c r="A184" s="165" t="n">
        <v>182</v>
      </c>
      <c r="B184" s="166" t="inlineStr">
        <is>
          <t>[กรณีศึกษา 12]
ผู้ป่วยเบาหวาน อายุ 55 ปี คุมน้ำตาลดีมาตลอด ได้ยา glipizide (5) 2 x 2 กับ simvastatin (20) 1 x 1 วันนี้เจาะน้ำตาล FBG = 175 HbA1C = 11
คำถาม: ยาฉีด Insulin ที่ใช้ในประเทศไทยในปัจจุบัน ผลิตขึ้นด้วยกระบวนการเทคโนโลยีใดเป็นหลัก</t>
        </is>
      </c>
      <c r="C184" s="166" t="inlineStr"/>
      <c r="D184" s="166" t="inlineStr">
        <is>
          <t>สกัดจากตับอ่อนหมู</t>
        </is>
      </c>
      <c r="E184" s="166" t="inlineStr">
        <is>
          <t>จากการเพาะเลี้ยงเซลล์ตับอ่อนคน</t>
        </is>
      </c>
      <c r="F184" s="166" t="inlineStr">
        <is>
          <t>recombinant technology</t>
        </is>
      </c>
      <c r="G184" s="166" t="inlineStr">
        <is>
          <t>ก และ ข</t>
        </is>
      </c>
      <c r="H184" s="166" t="inlineStr">
        <is>
          <t>ก และ ค</t>
        </is>
      </c>
      <c r="I184" s="165" t="inlineStr">
        <is>
          <t>3</t>
        </is>
      </c>
      <c r="J184" s="166" t="inlineStr">
        <is>
          <t xml:space="preserve">✅ คำตอบที่ถูกต้อง: ข้อ ค. recombinant technology
🎯 ทำไมข้อนี้ถึงถูก:
🔍 ข้ออื่นผิดเพราะอะไร:
</t>
        </is>
      </c>
      <c r="K184" s="166" t="inlineStr"/>
      <c r="L184" s="166" t="inlineStr">
        <is>
          <t>Liquid &amp; Semisolids</t>
        </is>
      </c>
      <c r="M184" s="166" t="inlineStr">
        <is>
          <t>Solutions, Syrups &amp; Elixirs</t>
        </is>
      </c>
      <c r="N184" s="165" t="inlineStr">
        <is>
          <t>Product</t>
        </is>
      </c>
      <c r="O184" s="166" t="inlineStr">
        <is>
          <t>[SOURCE: Pharma Plus เล่มม่วง 2 - ข้อสอบย้อนหลังปี 2558 วันที่ 2 ข้อ 84]</t>
        </is>
      </c>
      <c r="P184" s="165" t="inlineStr">
        <is>
          <t>ข้อสอบเก่า</t>
        </is>
      </c>
      <c r="Q184" s="165" t="inlineStr">
        <is>
          <t>2558</t>
        </is>
      </c>
      <c r="R184" s="165" t="inlineStr"/>
    </row>
    <row r="185" ht="24" customHeight="1" s="49">
      <c r="A185" s="165" t="n">
        <v>183</v>
      </c>
      <c r="B185" s="166" t="inlineStr">
        <is>
          <t>สารใดไม่ใช่ stiffening agent สำหรับ topical antiviral cream</t>
        </is>
      </c>
      <c r="C185" s="166" t="inlineStr"/>
      <c r="D185" s="166" t="inlineStr">
        <is>
          <t>Beeswax</t>
        </is>
      </c>
      <c r="E185" s="166" t="inlineStr">
        <is>
          <t>PEG 4000</t>
        </is>
      </c>
      <c r="F185" s="166" t="inlineStr">
        <is>
          <t>Paraffin wax</t>
        </is>
      </c>
      <c r="G185" s="166" t="inlineStr">
        <is>
          <t>Cetostearyl alcohol</t>
        </is>
      </c>
      <c r="H185" s="166" t="inlineStr">
        <is>
          <t>Isopropyl myristate</t>
        </is>
      </c>
      <c r="I185" s="165" t="inlineStr">
        <is>
          <t>5</t>
        </is>
      </c>
      <c r="J185" s="166" t="inlineStr">
        <is>
          <t>✅ คำตอบที่ถูกต้อง: ข้อ จ. Isopropyl myristate
🎯 ทำไมข้อนี้ถึงถูก:
Isopropyl myristate เป็น liquid ester ทำหน้าที่เป็น emollient, solvent และ skin permeation enhancer เพื่อเพิ่มการซึมผ่านของตัวยา ไม่ได้เป็น stiffening agent ที่ให้ความแข็งหรือความหนืดแก่ตำรับ
🔍 ข้ออื่นผิดเพราะอะไร:
• • ข้อ ก.: Beeswax (ขี้ผึ้ง) เป็น stiffening agent ที่มีจุดหลอมเหลวสูง ช่วยเพิ่มความคงตัวและคงรูปของเนื้อครีมหรือขี้ผึ้ง
• ข้อ ข.: PEG 4000 เป็น polyethylene glycol ชนิดของแข็ง ทำหน้าที่เป็น stiffening agent เพื่อเพิ่มความหนืดใน water-soluble base
• ข้อ ค.: Paraffin wax เป็นไขไฮโดรคาร์บอนของแข็งที่ใช้เป็น stiffening agent ในตำรับกึ่งแข็งกลุ่ม oleaginous bases
• ข้อ ง.: Cetostearyl alcohol เป็น fatty alcohol ของแข็ง ทำหน้าที่เป็น stiffening agent และ co-emulsifier เพิ่มความหนืดในเนื้อครีม</t>
        </is>
      </c>
      <c r="K185" s="166" t="inlineStr"/>
      <c r="L185" s="166" t="inlineStr">
        <is>
          <t>Liquid &amp; Semisolids</t>
        </is>
      </c>
      <c r="M185" s="166" t="inlineStr">
        <is>
          <t>Creams &amp; Ointments</t>
        </is>
      </c>
      <c r="N185" s="165" t="inlineStr">
        <is>
          <t>Product</t>
        </is>
      </c>
      <c r="O185" s="166" t="inlineStr">
        <is>
          <t>[SOURCE: Pharma Plus เล่มม่วง 2 - ข้อสอบย้อนหลัง PLE-CC1 ปี 2564 วันที่ 1 ข้อ 21]</t>
        </is>
      </c>
      <c r="P185" s="165" t="inlineStr">
        <is>
          <t>ข้อสอบเก่า</t>
        </is>
      </c>
      <c r="Q185" s="165" t="inlineStr">
        <is>
          <t>2564</t>
        </is>
      </c>
      <c r="R185" s="165" t="inlineStr"/>
    </row>
    <row r="186" ht="24" customHeight="1" s="49">
      <c r="A186" s="165" t="n">
        <v>184</v>
      </c>
      <c r="B186" s="166" t="inlineStr">
        <is>
          <t>ยาพื้น (ointment base) ใดมีผลแบบ occlusive effect ดีที่สุด</t>
        </is>
      </c>
      <c r="C186" s="166" t="inlineStr"/>
      <c r="D186" s="166" t="inlineStr">
        <is>
          <t>Water-soluble base</t>
        </is>
      </c>
      <c r="E186" s="166" t="inlineStr">
        <is>
          <t>Water-removable base</t>
        </is>
      </c>
      <c r="F186" s="166" t="inlineStr">
        <is>
          <t>Absorption base</t>
        </is>
      </c>
      <c r="G186" s="166" t="inlineStr">
        <is>
          <t>Oleaginous bases</t>
        </is>
      </c>
      <c r="H186" s="166" t="inlineStr">
        <is>
          <t>W/O emulsion base</t>
        </is>
      </c>
      <c r="I186" s="165" t="inlineStr">
        <is>
          <t>4</t>
        </is>
      </c>
      <c r="J186" s="166" t="inlineStr">
        <is>
          <t>✅ คำตอบที่ถูกต้อง: ข้อ ง. Oleaginous bases
🎯 ทำไมข้อนี้ถึงถูก:
Oleaginous bases (หรือ hydrocarbon bases เช่น petrolatum, white ointment) มีคุณสมบัติไม่ชอบน้ำสูงมาก (hydrophobic) สามารถเคลือบผิวหนังป้องกันการระเหยของน้ำออกจากชั้น stratum corneum ได้ดีที่สุด จึงให้ occlusive effect และ emollient effect สูงสุด
🔍 ข้ออื่นผิดเพราะอะไร:
• • ข้อ ก.: Water-soluble bases (เช่น PEG ointment) ละลายน้ำได้ดี ล้างออกง่าย ไม่มีไขมัน จึงไม่มี occlusive effect
• ข้อ ข.: Water-removable bases (เช่น hydrophilic ointment, O/W creams) ล้างออกง่ายด้วยน้ำ ให้ occlusive effect น้อย
• ข้อ ค.: Absorption bases (เช่น hydrophilic petrolatum, lanolin) ดูดซับน้ำได้ ให้ occlusive effect ดีแต่ยังน้อยกว่า oleaginous bases บริสุทธิ์
• ข้อ จ.: W/O emulsion bases (เช่น cold cream) แม้จะมีน้ำมันเป็นวัฏภาคต่อเนื่องแต่มีน้ำกระจายอยู่ จึงให้ occlusive effect ด้อยกว่า oleaginous bases ล้วน</t>
        </is>
      </c>
      <c r="K186" s="166" t="inlineStr"/>
      <c r="L186" s="166" t="inlineStr">
        <is>
          <t>Liquid &amp; Semisolids</t>
        </is>
      </c>
      <c r="M186" s="166" t="inlineStr">
        <is>
          <t>Creams &amp; Ointments</t>
        </is>
      </c>
      <c r="N186" s="165" t="inlineStr">
        <is>
          <t>Product</t>
        </is>
      </c>
      <c r="O186" s="166" t="inlineStr">
        <is>
          <t>[SOURCE: Pharma Plus เล่มม่วง 2 - ข้อสอบย้อนหลัง PLE-CC1 ปี 2564 วันที่ 1 ข้อ 32]</t>
        </is>
      </c>
      <c r="P186" s="165" t="inlineStr">
        <is>
          <t>ข้อสอบเก่า</t>
        </is>
      </c>
      <c r="Q186" s="165" t="inlineStr">
        <is>
          <t>2564</t>
        </is>
      </c>
      <c r="R186" s="165" t="inlineStr"/>
    </row>
    <row r="187" ht="24" customHeight="1" s="49">
      <c r="A187" s="165" t="n">
        <v>185</v>
      </c>
      <c r="B187" s="166" t="inlineStr">
        <is>
          <t>[กรณีศึกษา]
การทดสอบตำรับยาครีมแบบ freeze-thaw cycle พบว่าตำรับเกิดการเปลี่ยนแปลงโดยมีลักษณะเหลวขึ้น
คำถาม: การทดสอบตำรับยาครีมแบบ freeze thaw cycle พบว่าตำรับเปลี่ยนแปลงไปโดยมีลักษณะเหลวขึ้นจะแก้ไขปัญหาความไม่คงตัวอย่างไร</t>
        </is>
      </c>
      <c r="C187" s="166" t="inlineStr"/>
      <c r="D187" s="166" t="inlineStr">
        <is>
          <t>เติม tragacanth ในตำรับ O/W</t>
        </is>
      </c>
      <c r="E187" s="166" t="inlineStr">
        <is>
          <t>ใช้เครื่อง ball mill ในการเตรียมตำรับ W/O</t>
        </is>
      </c>
      <c r="F187" s="166" t="inlineStr">
        <is>
          <t>เติม hydroxyethyl cellulose ในตำรับ W/O</t>
        </is>
      </c>
      <c r="G187" s="166" t="inlineStr">
        <is>
          <t>เติม sodium chloride ในตำรับ O/W</t>
        </is>
      </c>
      <c r="H187" s="166" t="inlineStr">
        <is>
          <t>เติม sodium benzoate ในตำรับ O/W</t>
        </is>
      </c>
      <c r="I187" s="165" t="inlineStr">
        <is>
          <t>1</t>
        </is>
      </c>
      <c r="J187" s="166" t="inlineStr">
        <is>
          <t>✅ คำตอบที่ถูกต้อง: ข้อ ก. เติม tragacanth ในตำรับ O/W
🎯 ทำไมข้อนี้ถึงถูก:
เมื่อครีมชนิด O/W มีลักษณะเหลวขึ้น แสดงว่าสูญเสียความหนืดใน external aqueous phase การเติม hydrocolloid เช่น tragacanth ซึ่งเป็น polymeric thickening/suspending agent ลงใน external phase จะช่วยเพิ่มความหนืดและป้องกันการแยกชั้นของตำรับ O/W
🔍 ข้ออื่นผิดเพราะอะไร:
• • ข้อ ข.: Ball mill เป็นเครื่องมือบดลดขนาดอนุภาคของแข็ง ไม่ใช่เครื่องมือสำหรับแก้ไขปัญหาความหนืดของตำรับครีมเหลว
• ข้อ ค.: Hydroxyethyl cellulose (HEC) เป็น hydrophilic polymer ซึ่งละลายในน้ำ จึงไม่สามารถใช้เติมเพื่อเพิ่มความหนืดใน external phase ของตำรับ W/O ที่เป็นน้ำมันได้
• ข้อ ง.: การเติม sodium chloride ซึ่งเป็น electrolyte ลงในตำรับ O/W อาจทำให้ประจุของสารลดแรงตึงผิวเสียสมดุลและเร่งให้เกิด creaming หรือ coalescence เร็วขึ้น
• ข้อ จ.: Sodium benzoate เป็น antimicrobial preservative ไม่มีผลต่อการเพิ่มความหนืดของเนื้อครีม</t>
        </is>
      </c>
      <c r="K187" s="166" t="inlineStr"/>
      <c r="L187" s="166" t="inlineStr">
        <is>
          <t>Liquid &amp; Semisolids</t>
        </is>
      </c>
      <c r="M187" s="166" t="inlineStr">
        <is>
          <t>Emulsions</t>
        </is>
      </c>
      <c r="N187" s="165" t="inlineStr">
        <is>
          <t>Product</t>
        </is>
      </c>
      <c r="O187" s="166" t="inlineStr">
        <is>
          <t>[SOURCE: Pharma Plus เล่มม่วง 2 - ข้อสอบย้อนหลัง PLE-CC1 ปี 2564 วันที่ 1 ข้อ 33]</t>
        </is>
      </c>
      <c r="P187" s="165" t="inlineStr">
        <is>
          <t>ข้อสอบเก่า</t>
        </is>
      </c>
      <c r="Q187" s="165" t="inlineStr">
        <is>
          <t>2564</t>
        </is>
      </c>
      <c r="R187" s="165" t="inlineStr"/>
    </row>
    <row r="188" ht="24" customHeight="1" s="49">
      <c r="A188" s="165" t="n">
        <v>186</v>
      </c>
      <c r="B188" s="166" t="inlineStr">
        <is>
          <t>[กรณีศึกษา]
เด็กอายุ 4 ขวบ มีอาการคันทวารหนัก ตรวจ scotch tape technique พบไข่พยาธิเส้นด้าย (Enterobius vermicularis)
คำถาม: ควรเตรียมตำรับรูปแบบใดสำหรับเด็ก ซึ่งตัวยาเป็นผงที่ไม่ละลายน้ำ</t>
        </is>
      </c>
      <c r="C188" s="166" t="inlineStr"/>
      <c r="D188" s="166" t="inlineStr">
        <is>
          <t>Elixir</t>
        </is>
      </c>
      <c r="E188" s="166" t="inlineStr">
        <is>
          <t>Solution</t>
        </is>
      </c>
      <c r="F188" s="166" t="inlineStr">
        <is>
          <t>Tablets</t>
        </is>
      </c>
      <c r="G188" s="166" t="inlineStr">
        <is>
          <t>Capsule</t>
        </is>
      </c>
      <c r="H188" s="166" t="inlineStr">
        <is>
          <t>Suspension</t>
        </is>
      </c>
      <c r="I188" s="165" t="inlineStr">
        <is>
          <t>5</t>
        </is>
      </c>
      <c r="J188" s="166" t="inlineStr">
        <is>
          <t>✅ คำตอบที่ถูกต้อง: ข้อ จ. Suspension
🎯 ทำไมข้อนี้ถึงถูก:
สำหรับผู้ป่วยเด็กอายุ 4 ขวบที่ไม่สามารถกลืนยาเม็ดได้ และตัวยาเป็นผงของแข็งที่ไม่ละลายน้ำ รูปแบบเภสัชภัณฑ์ที่เหมาะสมที่สุดคือ ยาน้ำแขวนตะกอน (Oral Suspension) ซึ่งอนุภาคยาของแข็งจะกระจายตัวสม่ำเสมอในกระสายยาเหลว
🔍 ข้ออื่นผิดเพราะอะไร:
• • ข้อ ก.: Elixir เป็นยาน้ำใสที่มีแอลกอฮอล์เป็นส่วนประกอบ ต้องใช้ตัวยาที่สามารถละลายได้ใน hydroalcoholic vehicle และแอลกอฮอล์ไม่เหมาะกับเด็กเล็ก
• ข้อ ข.: Solution เป็นยาน้ำใส สารสำคัญต้องละลายน้ำได้อย่างสมบูรณ์ ซึ่งขัดกับคุณสมบัติของตัวยาที่ไม่ละลายน้ำ
• ข้อ ค.: Tablets เป็นยาเม็ดของแข็ง เด็กอายุ 4 ขวบยังกลืนยาเม็ดได้ลำบากและเสี่ยงต่อการสำลักอุดกั้นทางเดินหายใจ (choking hazard)
• ข้อ ง.: Capsule เป็นแคปซูลของแข็ง มีปัญหาเรื่องการกลืนและอันตรายต่อการสำลักในเด็กเล็กเช่นกัน</t>
        </is>
      </c>
      <c r="K188" s="166" t="inlineStr"/>
      <c r="L188" s="166" t="inlineStr">
        <is>
          <t>Liquid &amp; Semisolids</t>
        </is>
      </c>
      <c r="M188" s="166" t="inlineStr">
        <is>
          <t>Suspensions</t>
        </is>
      </c>
      <c r="N188" s="165" t="inlineStr">
        <is>
          <t>Product</t>
        </is>
      </c>
      <c r="O188" s="166" t="inlineStr">
        <is>
          <t>[SOURCE: Pharma Plus เล่มม่วง 2 - ข้อสอบย้อนหลัง PLE-CC1 ปี 2564 วันที่ 1 ข้อ 52]</t>
        </is>
      </c>
      <c r="P188" s="165" t="inlineStr">
        <is>
          <t>ข้อสอบเก่า</t>
        </is>
      </c>
      <c r="Q188" s="165" t="inlineStr">
        <is>
          <t>2564</t>
        </is>
      </c>
      <c r="R188" s="165" t="inlineStr"/>
    </row>
    <row r="189" ht="24" customHeight="1" s="49">
      <c r="A189" s="165" t="n">
        <v>187</v>
      </c>
      <c r="B189" s="166" t="inlineStr">
        <is>
          <t>[การพัฒนาตำรับยาน้ำแขวนตะกอน HCTZ]
ยาน้ำแขวนตะกอน HCTZ suspension 50 ml ตั้งทิ้งไว้ 4 สัปดาห์ พบว่ามีค่า sedimentation volume ratio (F) เท่ากับ 0.5
คำถาม: HCTZ suspension 50 ml ตั้งทิ้งไว้ 4 wk ได้ F = 0.5 ควรแก้ไขตำรับอย่างไร</t>
        </is>
      </c>
      <c r="C189" s="166" t="inlineStr"/>
      <c r="D189" s="166" t="inlineStr">
        <is>
          <t>เพิ่ม paraben concentrate</t>
        </is>
      </c>
      <c r="E189" s="166" t="inlineStr">
        <is>
          <t>เพิ่ม sodium carboxy methyl cellulose</t>
        </is>
      </c>
      <c r="F189" s="166" t="inlineStr">
        <is>
          <t>เปลี่ยน saccharin sodium เป็น syrup</t>
        </is>
      </c>
      <c r="G189" s="166" t="inlineStr">
        <is>
          <t>เพิ่ม sodium metabisulfite</t>
        </is>
      </c>
      <c r="H189" s="166" t="inlineStr">
        <is>
          <t>เพิ่มอุณหภูมิ</t>
        </is>
      </c>
      <c r="I189" s="165" t="inlineStr">
        <is>
          <t>2</t>
        </is>
      </c>
      <c r="J189" s="166" t="inlineStr">
        <is>
          <t>✅ คำตอบที่ถูกต้อง: ข้อ ข. เพิ่ม sodium carboxy methyl cellulose
🎯 ทำไมข้อนี้ถึงถูก:
ค่า sedimentation volume ratio F เท่ากับ 0.5 แสดงว่าอนุภาคเกิดการตกตะกอนลงมาเหลือปริมาตรตะกอนเพียงครึ่งหนึ่งของปริมาตรเดิม การเพิ่มความหนืดของตัวกลางด้วย suspending agent เช่น sodium carboxymethylcellulose (SCMC) จะช่วยชะลออัตราการตกตะกอนตาม Stokes' law และช่วยพยุงให้อนุภาคแขวนลอยกระจายตัวได้สม่ำเสมอเพิ่มค่า F ให้เข้าใกล้ 1
🔍 ข้ออื่นผิดเพราะอะไร:
• ข้อ ก. เพิ่ม paraben concentrate: ทำหน้าที่เป็น antimicrobial preservative เพื่อป้องกันการเจริญเติบโตของจุลชีพ ไม่มีผลต่อการพยุงการแขวนตะกอนทางกายภาพ
• ข้อ ค. เปลี่ยน saccharin sodium เป็น syrup: เป็นสารแต่งรสหวาน แม้ syrup เพิ่มความหนืดได้เล็กน้อย แต่การแก้ไขทางเภสัชกรรมที่ตรงจุดที่สุดสำหรับ suspension คือการปรับ suspending agent
• ข้อ ง. เพิ่ม sodium metabisulfite: ทำหน้าที่เป็น antioxidant ป้องกันการสลายตัวจากปฏิกิริยาออกซิเดชัน ไม่เกี่ยวข้องกับการตกตะกอน
• ข้อ จ. เพิ่มอุณหภูมิ: อุณหภูมิที่สูงขึ้นจะลดความหนืดของกระสายยา ทำให้ตะกอนตกเร็วยิ่งขึ้นตาม Stokes' law ส่งผลเสียต่อตำรับ</t>
        </is>
      </c>
      <c r="K189" s="166" t="inlineStr"/>
      <c r="L189" s="166" t="inlineStr">
        <is>
          <t>Liquid &amp; Semisolids</t>
        </is>
      </c>
      <c r="M189" s="166" t="inlineStr">
        <is>
          <t>Suspensions</t>
        </is>
      </c>
      <c r="N189" s="165" t="inlineStr">
        <is>
          <t>Product</t>
        </is>
      </c>
      <c r="O189" s="166" t="inlineStr">
        <is>
          <t>[SOURCE: Pharma Plus เล่มม่วง 2 - ข้อสอบย้อนหลัง PLE-CC1 ปี 2564 วันที่ 2 ข้อ 8]</t>
        </is>
      </c>
      <c r="P189" s="165" t="inlineStr">
        <is>
          <t>ข้อสอบเก่า</t>
        </is>
      </c>
      <c r="Q189" s="165" t="inlineStr">
        <is>
          <t>2564</t>
        </is>
      </c>
      <c r="R189" s="165" t="inlineStr"/>
    </row>
    <row r="190" ht="24" customHeight="1" s="49">
      <c r="A190" s="165" t="n">
        <v>188</v>
      </c>
      <c r="B190" s="166" t="inlineStr">
        <is>
          <t>[กรณีศึกษา เด็กอายุ 7 เดือน Congestive Heart Failure]
เด็กอายุ 7 เดือน น้ำหนักก่อนบวมคือ 4 kg เป็น congestive heart failure มีภาวะ volume overload แพทย์ให้ furosemide 4 mg PO bid po pc. โรงพยาบาลมี furosemide 40 mg tablet
คำถาม: จากสูตรตำรับด้านล่าง
Furosemide 40 mg/tab
Furosemide qs
1%MC in water qs to 50 ml
M.ft. furosemide, suspension 4 mg/ml ข้อใดถูก</t>
        </is>
      </c>
      <c r="C190" s="166" t="inlineStr"/>
      <c r="D190" s="166" t="inlineStr">
        <is>
          <t>ใช้ furosemide 40 mg 5 tab</t>
        </is>
      </c>
      <c r="E190" s="166" t="inlineStr">
        <is>
          <t>ผู้ป่วยได้รับ 1 ช้อนชา วันละ 2 ครั้ง</t>
        </is>
      </c>
      <c r="F190" s="166" t="inlineStr">
        <is>
          <t>ใช้ MC เป็น wetting agent</t>
        </is>
      </c>
      <c r="G190" s="166" t="inlineStr">
        <is>
          <t>เติม propyl paraben และ methyl paraben เป็น preservative</t>
        </is>
      </c>
      <c r="H190" s="166" t="inlineStr">
        <is>
          <t>ตาม USP สามารถเก็บได้นาน 7 วัน ถ้าเก็บไว้ในตู้เย็น</t>
        </is>
      </c>
      <c r="I190" s="165" t="inlineStr">
        <is>
          <t>1</t>
        </is>
      </c>
      <c r="J190" s="166" t="inlineStr">
        <is>
          <t>✅ คำตอบที่ถูกต้อง: ข้อ ก. ใช้ furosemide 40 mg 5 tab
🎯 ทำไมข้อนี้ถึงถูก:
ความเข้มข้นที่ต้องการคือ 4 mg/ml ปริมาตรรวม 50 ml จึงต้องใช้ตัวยา furosemide ทั้งหมดเท่ากับ 4 mg/ml คูณ 50 ml เท่ากับ 200 mg เมื่อมียาเม็ดขนาด 40 mg ต่อเม็ด จึงต้องใช้จำนวน 200 mg หาร 40 mg/tab เท่ากับ 5 เม็ด
🔍 ข้ออื่นผิดเพราะอะไร:
• ข้อ ข. ผู้ป่วยได้รับ 1 ช้อนชา วันละ 2 ครั้ง: ผิด เพราะ 1 ช้อนชา (5 ml) จะมี furosemide ถึง 20 mg ซึ่งเกินกว่าที่แพทย์สั่ง 4 mg (แพทย์สั่ง 4 mg คือ 1 ml วันละ 2 ครั้ง ไม่ใช่ 5 ml)
• ข้อ ค. ใช้ MC เป็น wetting agent: ผิด เพราะ Methylcellulose (MC) ทำหน้าที่เป็น suspending agent หรือ viscosity-increasing agent ไม่ใช่ wetting agent
• ข้อ ง. เติม propyl paraben และ methyl paraben เป็น preservative: แม้เป็นสารกันเสียที่นิยมใช้คู่กัน แต่สูตรตำรับที่โจทย์ให้ไม่ได้ระบุ และตัวเลือก ก เป็นการคำนวณสูตรตำรับพื้นฐานที่ถูกต้องตรงไปตรงมาที่สุด
• ข้อ จ. ตาม USP สามารถเก็บได้นาน 7 วัน ถ้าเก็บไว้ในตู้เย็น: ผิด เพราะตามเกณฑ์ USP General Chapter &lt;795&gt; สำหรับ non-preserved aqueous oral liquid มี BUD ไม่เกิน 14 วันเมื่อเก็บในตู้เย็น (2-8 องศาเซลเซียส)</t>
        </is>
      </c>
      <c r="K190" s="166" t="inlineStr"/>
      <c r="L190" s="166" t="inlineStr">
        <is>
          <t>Liquid &amp; Semisolids</t>
        </is>
      </c>
      <c r="M190" s="166" t="inlineStr">
        <is>
          <t>Solutions, Syrups &amp; Elixirs</t>
        </is>
      </c>
      <c r="N190" s="165" t="inlineStr">
        <is>
          <t>Product</t>
        </is>
      </c>
      <c r="O190" s="166" t="inlineStr">
        <is>
          <t>[SOURCE: Pharma Plus เล่มม่วง 2 - ข้อสอบย้อนหลัง PLE-CC1 ปี 2564 วันที่ 2 ข้อ 11]</t>
        </is>
      </c>
      <c r="P190" s="165" t="inlineStr">
        <is>
          <t>ข้อสอบเก่า</t>
        </is>
      </c>
      <c r="Q190" s="165" t="inlineStr">
        <is>
          <t>2564</t>
        </is>
      </c>
      <c r="R190" s="165" t="inlineStr"/>
    </row>
    <row r="191" ht="24" customHeight="1" s="49">
      <c r="A191" s="165" t="n">
        <v>189</v>
      </c>
      <c r="B191" s="166" t="inlineStr">
        <is>
          <t>[ตำรับยา A (Vanishing Cream Formulation)]
ตำรับยา A
Isopropyl myristate
Cetostearyl alcohol
Lanolin
Stearic acid
White wax
Triethanolamine
Glycerin
Purified water
คำถาม: จากสูตรตำรับข้อใดถูกต้อง</t>
        </is>
      </c>
      <c r="C191" s="166" t="inlineStr"/>
      <c r="D191" s="166" t="inlineStr">
        <is>
          <t>Lanolin stiffening agent</t>
        </is>
      </c>
      <c r="E191" s="166" t="inlineStr">
        <is>
          <t>Triethanolamine emulsifying agent</t>
        </is>
      </c>
      <c r="F191" s="166" t="inlineStr">
        <is>
          <t>Isopropyl myristate humectant</t>
        </is>
      </c>
      <c r="G191" s="166" t="inlineStr">
        <is>
          <t>Cetostearyl alcohol suspending agent</t>
        </is>
      </c>
      <c r="H191" s="166" t="inlineStr">
        <is>
          <t>Glycerin humectant</t>
        </is>
      </c>
      <c r="I191" s="165" t="inlineStr">
        <is>
          <t>5</t>
        </is>
      </c>
      <c r="J191" s="166" t="inlineStr">
        <is>
          <t>✅ คำตอบที่ถูกต้อง: ข้อ จ. Glycerin humectant
🎯 ทำไมข้อนี้ถึงถูก:
Glycerin ในตำรับครีมทำหน้าที่เป็นสารกักเก็บความชุ่มชื้น (Humectant) โดยการดูดซับน้ำและป้องกันไม่ให้น้ำระเหยออกจากตำรับครีม (prevent drying out of the cream) และช่วยเพิ่มความชุ่มชื้นแก่ผิวหนัง
🔍 ข้ออื่นผิดเพราะอะไร:
• ข้อ ก. Lanolin stiffening agent: ผิด เพราะ Lanolin ทำหน้าที่เป็น emollient และ w/o emulsifying base ช่วยดูดซับน้ำ
• ข้อ ข. Triethanolamine emulsifying agent: ในทางเคมี Triethanolamine (TEA) เพียงตัวเดียวเป็น neutralizing base หรือ alkalizing agent จะต้องทำปฏิกิริยากับ Stearic acid เกิดเป็น triethanolamine stearate soap จึงจะทำหน้าที่เป็น emulsifying agent ได้สมบูรณ์
• ข้อ ค. Isopropyl myristate humectant: ผิด เพราะ Isopropyl myristate ทำหน้าที่เป็น emollient, skin penetrant และ solvent
• ข้อ ง. Cetostearyl alcohol suspending agent: ผิด เพราะในตำรับครีม emulsion ตัว Cetostearyl alcohol ทำหน้าที่เป็น stiffening agent, emulsion stabilizer หรือ co-emulsifier ไม่ใช่ suspending agent</t>
        </is>
      </c>
      <c r="K191" s="166" t="inlineStr"/>
      <c r="L191" s="166" t="inlineStr">
        <is>
          <t>Liquid &amp; Semisolids</t>
        </is>
      </c>
      <c r="M191" s="166" t="inlineStr">
        <is>
          <t>Creams &amp; Ointments</t>
        </is>
      </c>
      <c r="N191" s="165" t="inlineStr">
        <is>
          <t>Product</t>
        </is>
      </c>
      <c r="O191" s="166" t="inlineStr">
        <is>
          <t>[SOURCE: Pharma Plus เล่มม่วง 2 - ข้อสอบย้อนหลัง PLE-CC1 ปี 2564 วันที่ 2 ข้อ 26]</t>
        </is>
      </c>
      <c r="P191" s="165" t="inlineStr">
        <is>
          <t>ข้อสอบเก่า</t>
        </is>
      </c>
      <c r="Q191" s="165" t="inlineStr">
        <is>
          <t>2564</t>
        </is>
      </c>
      <c r="R191" s="165" t="inlineStr"/>
    </row>
    <row r="192" ht="24" customHeight="1" s="49">
      <c r="A192" s="165" t="n">
        <v>190</v>
      </c>
      <c r="B192" s="166" t="inlineStr">
        <is>
          <t>ข้อใดคือวิธีแก้ไขปัญหาสารนอนก้นเร็วของตำรับยาน้ำแขวนตะกอน</t>
        </is>
      </c>
      <c r="C192" s="166" t="inlineStr"/>
      <c r="D192" s="166" t="inlineStr">
        <is>
          <t>เพิ่มความหนืด</t>
        </is>
      </c>
      <c r="E192" s="166" t="inlineStr">
        <is>
          <t>เพิ่มขนาดอนุภาค</t>
        </is>
      </c>
      <c r="F192" s="166" t="inlineStr">
        <is>
          <t>เพิ่มสารช่วยเปียก</t>
        </is>
      </c>
      <c r="G192" s="166" t="inlineStr">
        <is>
          <t>เพิ่มอุณหภูมิของตำรับ</t>
        </is>
      </c>
      <c r="H192" s="166" t="inlineStr">
        <is>
          <t>ทำให้ความหนาแน่นของ 2 วัฏภาคต่างกันมากๆ</t>
        </is>
      </c>
      <c r="I192" s="165" t="inlineStr">
        <is>
          <t>1</t>
        </is>
      </c>
      <c r="J192" s="166" t="inlineStr">
        <is>
          <t>✅ คำตอบที่ถูกต้อง: ข้อ ก. เพิ่มความหนืด
🎯 ทำไมข้อนี้ถึงถูก:
ตามกฎของสโตกส์ (Stokes law: v = 2r^2(rho_p - rho_m)g / 9eta) อัตราเร็วในการตกตะกอน (sedimentation rate, v) แปรผกผันกับความหนืดของตัวกลาง (viscosity, eta) ดังนั้นการเพิ่มความหนืดของกระสายยาโดยเติม suspending agent จะช่วยชะลอให้อนุภาคตกตะกอนช้าลง
🔍 ข้ออื่นผิดเพราะอะไร:
• • ข้อ ข.: การเพิ่มขนาดอนุภาค (r) จะทำให้อัตราการตกตะกอนเร็วขึ้นตามรัศมียกกำลังสอง (r^2) ซึ่งทำให้ตกตะกอนเร็วกว่าเดิม
• ข้อ ค.: สารช่วยเปียก (wetting agent) ช่วยลด contact angle และ interfacial tension ให้อนุภาคกระจายตัวในน้ำได้ง่าย แต่ไม่ได้ชะลออัตราเร็วในการตกตะกอนโดยตรง
• ข้อ ง.: การเพิ่มอุณหภูมิมักทำให้ความหนืดของของเหลวลดลง ส่งผลให้อนุภาคตกตะกอนเร็วขึ้น
• ข้อ จ.: การทำให้ผลต่างความหนาแน่น (rho_p - rho_m) มากขึ้น จะยิ่งทำให้อนุภาคตกตะกอนเร็วขึ้นอย่างมาก</t>
        </is>
      </c>
      <c r="K192" s="166" t="inlineStr">
        <is>
          <t>Disperse Systems</t>
        </is>
      </c>
      <c r="L192" s="166" t="inlineStr">
        <is>
          <t>Liquid &amp; Semisolids</t>
        </is>
      </c>
      <c r="M192" s="166" t="inlineStr">
        <is>
          <t>Suspensions</t>
        </is>
      </c>
      <c r="N192" s="165" t="inlineStr">
        <is>
          <t>Product</t>
        </is>
      </c>
      <c r="O192" s="166" t="inlineStr">
        <is>
          <t>ข้อสอบเก่า</t>
        </is>
      </c>
      <c r="P192" s="165" t="inlineStr">
        <is>
          <t>ข้อสอบเก่า</t>
        </is>
      </c>
      <c r="Q192" s="165" t="inlineStr">
        <is>
          <t>2565</t>
        </is>
      </c>
      <c r="R192" s="165" t="inlineStr"/>
    </row>
    <row r="193" ht="24" customHeight="1" s="49">
      <c r="A193" s="165" t="n">
        <v>191</v>
      </c>
      <c r="B193" s="166" t="inlineStr">
        <is>
          <t>ในสูตรตำรับยาครีม หากตำรับมีลักษณะเหลวควรเพิ่มสารใดในตำรับ</t>
        </is>
      </c>
      <c r="C193" s="166" t="inlineStr"/>
      <c r="D193" s="166" t="inlineStr">
        <is>
          <t>Mineral oil</t>
        </is>
      </c>
      <c r="E193" s="166" t="inlineStr">
        <is>
          <t>Propylene glycol</t>
        </is>
      </c>
      <c r="F193" s="166" t="inlineStr">
        <is>
          <t>Cetyl alcohol</t>
        </is>
      </c>
      <c r="G193" s="166" t="inlineStr">
        <is>
          <t>Sodium lauryl sulfate</t>
        </is>
      </c>
      <c r="H193" s="166" t="inlineStr">
        <is>
          <t>Triethanolamine</t>
        </is>
      </c>
      <c r="I193" s="165" t="inlineStr">
        <is>
          <t>3</t>
        </is>
      </c>
      <c r="J193" s="166" t="inlineStr">
        <is>
          <t>✅ คำตอบที่ถูกต้อง: ข้อ ค. Cetyl alcohol
🎯 ทำไมข้อนี้ถึงถูก:
Cetyl alcohol จัดเป็น stiffening agent หรือ consistency-improving agent ที่เป็นของแข็งไขมัน ช่วยเพิ่มความหนืดและโครงสร้างความคงตัวให้แก่ตำรับครีมที่มีลักษณะเหลวเกินไป
🔍 ข้ออื่นผิดเพราะอะไร:
• ข้อ ก.: Mineral oil เป็นน้ำมันหล่อลื่นและ emollient ในสถานะของเหลว การเติมเพิ่มอาจทำให้ตำรับเหลวขึ้นหรือไม่ช่วยเพิ่มความคงรูป
• ข้อ ข.: Propylene glycol เป็น humectant และ cosolvent สถานะของเหลว การเพิ่มปริมาณจะทำให้ตำรับเหลวลง
• ข้อ ง.: Sodium lauryl sulfate เป็น surfactant ชนิดประจุลบ ทำหน้าที่เป็น emulsifier ไม่ใช่สารเพิ่มความหนืดหลัก
• ข้อ จ.: Triethanolamine เป็นด่างอินทรีย์ใช้ปรับ pH หรือทำปฏิกิริยากับกรดไขมันเพื่อสร้างสบู่ emulsifier ไม่ได้ทำหน้าที่เป็น stiffening agent โดยตรง</t>
        </is>
      </c>
      <c r="K193" s="166" t="inlineStr">
        <is>
          <t>Semisolid Dosage Forms</t>
        </is>
      </c>
      <c r="L193" s="166" t="inlineStr">
        <is>
          <t>Liquid &amp; Semisolids</t>
        </is>
      </c>
      <c r="M193" s="166" t="inlineStr">
        <is>
          <t>Creams &amp; Ointments</t>
        </is>
      </c>
      <c r="N193" s="165" t="inlineStr">
        <is>
          <t>Product</t>
        </is>
      </c>
      <c r="O193" s="166" t="inlineStr">
        <is>
          <t>ข้อสอบเก่า</t>
        </is>
      </c>
      <c r="P193" s="165" t="inlineStr">
        <is>
          <t>ข้อสอบเก่า</t>
        </is>
      </c>
      <c r="Q193" s="165" t="inlineStr">
        <is>
          <t>2565</t>
        </is>
      </c>
      <c r="R193" s="165" t="inlineStr"/>
    </row>
    <row r="194" ht="24" customHeight="1" s="49">
      <c r="A194" s="165" t="n">
        <v>192</v>
      </c>
      <c r="B194" s="166" t="inlineStr">
        <is>
          <t>ตำรับ hydrocortisone cream 0.1% มีส่วนประกอบ ดังนี้ cetyl alcohol, stearyl alcohol, propylene glycol, sodium lauryl sulphate, BHT, cream base consisting of purified water สารใดในตำรับที่ทำหน้าที่เป็น stiffening agent</t>
        </is>
      </c>
      <c r="C194" s="166" t="inlineStr"/>
      <c r="D194" s="166" t="inlineStr">
        <is>
          <t>BHT</t>
        </is>
      </c>
      <c r="E194" s="166" t="inlineStr">
        <is>
          <t>Glycerin</t>
        </is>
      </c>
      <c r="F194" s="166" t="inlineStr">
        <is>
          <t>Cetyl alcohol</t>
        </is>
      </c>
      <c r="G194" s="166" t="inlineStr">
        <is>
          <t>Propylene glycol</t>
        </is>
      </c>
      <c r="H194" s="166" t="inlineStr">
        <is>
          <t>Sodium lauryl sulphate</t>
        </is>
      </c>
      <c r="I194" s="165" t="inlineStr">
        <is>
          <t>3</t>
        </is>
      </c>
      <c r="J194" s="166" t="inlineStr">
        <is>
          <t>✅ คำตอบที่ถูกต้อง: ข้อ ค. Cetyl alcohol
🎯 ทำไมข้อนี้ถึงถูก:
Cetyl alcohol (และ stearyl alcohol) เป็น higher fatty alcohol ที่มีลักษณะเป็นของแข็งไขมัน ทำหน้าที่เป็น Stiffening agent ช่วยเพิ่มความคงรูป ปรับความหนืด และเพิ่มความคงตัวให้แก่วัฏภาคไขมันในตำรับครีม
🔍 ข้ออื่นผิดเพราะอะไร:
• ข้อ ก.: Butylated hydroxytoluene (BHT) ทำหน้าที่เป็น antioxidant ป้องกันการเกิดปฏิกิริยาออกซิเดชันของไขมัน
• ข้อ ข.: Glycerin ในตำรับทำหน้าที่เป็น humectant ให้ความชุ่มชื้นและป้องกันไม่ให้ครีมแห้ง
• ข้อ ง.: Propylene glycol ทำหน้าที่เป็น humectant และ cosolvent ช่วยละลายตัวยา
• ข้อ จ.: Sodium lauryl sulphate ทำหน้าที่เป็น surfactant หรือ emulsifying agent ในการสร้างอิมัลชัน</t>
        </is>
      </c>
      <c r="K194" s="166" t="inlineStr">
        <is>
          <t>Semisolid Excipients</t>
        </is>
      </c>
      <c r="L194" s="166" t="inlineStr">
        <is>
          <t>Liquid &amp; Semisolids</t>
        </is>
      </c>
      <c r="M194" s="166" t="inlineStr">
        <is>
          <t>Creams &amp; Ointments</t>
        </is>
      </c>
      <c r="N194" s="165" t="inlineStr">
        <is>
          <t>Product</t>
        </is>
      </c>
      <c r="O194" s="166" t="inlineStr">
        <is>
          <t>ข้อสอบเก่า</t>
        </is>
      </c>
      <c r="P194" s="165" t="inlineStr">
        <is>
          <t>ข้อสอบเก่า</t>
        </is>
      </c>
      <c r="Q194" s="165" t="inlineStr">
        <is>
          <t>2565</t>
        </is>
      </c>
      <c r="R194" s="165" t="inlineStr"/>
    </row>
    <row r="195" ht="24" customHeight="1" s="49">
      <c r="A195" s="165" t="n">
        <v>193</v>
      </c>
      <c r="B195" s="166" t="inlineStr">
        <is>
          <t>ตำรับ calamine lotion ตัวยาเป็นน้ำแขวนตะกอน เขย่ายาแล้วไม่คืนกลับเมื่อตั้งทิ้งไว้ ลักษณะดังกล่าวเรียกว่า</t>
        </is>
      </c>
      <c r="C195" s="166" t="inlineStr"/>
      <c r="D195" s="166" t="inlineStr">
        <is>
          <t>Caking</t>
        </is>
      </c>
      <c r="E195" s="166" t="inlineStr">
        <is>
          <t>Cracking</t>
        </is>
      </c>
      <c r="F195" s="166" t="inlineStr">
        <is>
          <t>Breaking</t>
        </is>
      </c>
      <c r="G195" s="166" t="inlineStr">
        <is>
          <t>Creaming</t>
        </is>
      </c>
      <c r="H195" s="166" t="inlineStr">
        <is>
          <t>Coalescence</t>
        </is>
      </c>
      <c r="I195" s="165" t="inlineStr">
        <is>
          <t>1</t>
        </is>
      </c>
      <c r="J195" s="166" t="inlineStr">
        <is>
          <t>✅ คำตอบที่ถูกต้อง: ข้อ ก. Caking
🎯 ทำไมข้อนี้ถึงถูก:
เมื่ออนุภาคในน้ำแขวนตะกอนตกตะกอนอัดแน่นและเชื่อมติดกันอย่างถาวรจนเกิดเป็นตะกอนแข็งที่ไม่สามารถกระจายตัวกลับคืนได้แม้เขย่าขวดอย่างแรง ปรากฏการณ์นี้เรียกว่า Caking (มักพบใน deflocculated suspension)
🔍 ข้ออื่นผิดเพราะอะไร:
• ข้อ ข.: Cracking คือการแยกชั้นอย่างถาวรของอิมัลชัน ไม่สามารถเขย่าให้คืนรูปได้ ไม่ใช่น้ำแขวนตะกอน
• ข้อ ค.: Breaking มีความหมายเดียวกับ cracking ในระบบอิมัลชัน
• ข้อ ง.: Creaming คือการลอยตัวหรือจมตัวของหยดอนุภาคในอิมัลชันเนื่องจากความหนาแน่นต่างกัน แต่ยังสามารถเขย่าให้กระจายตัวกลับคืนได้
• ข้อ จ.: Coalescence คือการรวมตัวของหยดอนุภาคไขมันขนาดเล็กกลายเป็นหยดขนาดใหญ่ในอิมัลชัน</t>
        </is>
      </c>
      <c r="K195" s="166" t="inlineStr">
        <is>
          <t>Suspension Physical Instability</t>
        </is>
      </c>
      <c r="L195" s="166" t="inlineStr">
        <is>
          <t>Liquid &amp; Semisolids</t>
        </is>
      </c>
      <c r="M195" s="166" t="inlineStr">
        <is>
          <t>Suspensions</t>
        </is>
      </c>
      <c r="N195" s="165" t="inlineStr">
        <is>
          <t>Product</t>
        </is>
      </c>
      <c r="O195" s="166" t="inlineStr">
        <is>
          <t>ข้อสอบเก่า</t>
        </is>
      </c>
      <c r="P195" s="165" t="inlineStr">
        <is>
          <t>ข้อสอบเก่า</t>
        </is>
      </c>
      <c r="Q195" s="165" t="inlineStr">
        <is>
          <t>2565</t>
        </is>
      </c>
      <c r="R195" s="165" t="inlineStr"/>
    </row>
    <row r="196" ht="24" customHeight="1" s="49">
      <c r="A196" s="176" t="n">
        <v>194</v>
      </c>
      <c r="B196" t="inlineStr">
        <is>
          <t>สูตรตำรับยาผงแห้งสำหรับผสมน้ำแขวนตะกอน Azithromycin (Dry powder for oral suspension):
Azithromycin (as anhydrous base) 4.86% w/w, Colloidal silicon dioxide 0.49% w/w, Sucrose 93% w/w, Xanthan gum 0.16% w/w, Hydroxypropyl cellulose 0.12% w/w, Spray dried artificial flavors 0.49% w/w, Tribasic sodium phosphate dodecahydrate 0.8% w/w
จากสูตรตำรับข้างต้น สาร Xanthan gum ทำหน้าที่ใดในตำรับ</t>
        </is>
      </c>
      <c r="D196" t="inlineStr">
        <is>
          <t>Glidant</t>
        </is>
      </c>
      <c r="E196" t="inlineStr">
        <is>
          <t>Sweetening agent</t>
        </is>
      </c>
      <c r="F196" t="inlineStr">
        <is>
          <t>Thickening agent</t>
        </is>
      </c>
      <c r="G196" t="inlineStr">
        <is>
          <t>Binder</t>
        </is>
      </c>
      <c r="H196" t="inlineStr">
        <is>
          <t>Suspending agent</t>
        </is>
      </c>
      <c r="I196" t="n">
        <v>5</v>
      </c>
      <c r="J196" t="inlineStr">
        <is>
          <t>✅ คำตอบที่ถูกต้อง: ข้อ จ. Suspending agent
🎯 ทำไมข้อนี้ถึงถูก: ตำรับนี้เป็นผงยาแห้งสำหรับเตรียมเป็นยาน้ำแขวนตะกอน (Dry powder for oral suspension) ของ Azithromycin โดย Xanthan gum เป็นสารไฮโดรคอลลอยด์ที่ทำหน้าที่เป็น Suspending agent (สารช่วยแขวนตะกอน) ช่วยเพิ่มความหนืดและคงสภาพการกระจายตัวของอนุภาคผงยาเมื่อผสมน้ำ
🔍 ข้ออื่นผิดเพราะอะไร:
•
ข
้
อ
ก
.
G
l
i
d
a
n
t
:
ใ
น
ต
ำ
ร
ั
บ
น
ี
้
ค
ื
อ
C
o
l
l
o
i
d
a
l
s
i
l
i
c
o
n
d
i
o
x
i
d
e
ท
ำ
ห
น
้
า
ท
ี
่
ช
่
ว
ย
ก
า
ร
ไ
ห
ล
ข
อ
ง
ผ
ง
ย
า
•
ข
้
อ
ข
.
S
w
e
e
t
e
n
i
n
g
a
g
e
n
t
:
ใ
น
ต
ำ
ร
ั
บ
น
ี
้
ค
ื
อ
S
u
c
r
o
s
e
(
ม
ี
ส
ั
ด
ส
่
ว
น
ส
ู
ง
ถ
ึ
ง
9
3
%
w
/
w
)
ท
ำ
ห
น
้
า
ท
ี
่
เ
ป
็
น
ส
า
ร
ใ
ห
้
ค
ว
า
ม
ห
ว
า
น
แ
ล
ะ
ส
า
ร
เ
ต
ิ
ม
เ
ต
็
ม
•
ข
้
อ
ค
.
T
h
i
c
k
e
n
i
n
g
a
g
e
n
t
:
แ
ม
้
x
a
n
t
h
a
n
g
u
m
จ
ะ
เ
พ
ิ
่
ม
ค
ว
า
ม
ห
น
ื
ด
แ
ต
่
ห
น
้
า
ท
ี
่
ห
ล
ั
ก
ต
า
ม
เ
ภ
ส
ั
ช
ก
ร
ร
ม
ใ
น
ต
ำ
ร
ั
บ
ย
า
น
้
ำ
แ
ข
ว
น
ต
ะ
ก
อ
น
ค
ื
อ
S
u
s
p
e
n
d
i
n
g
a
g
e
n
t
•
ข
้
อ
ง
.
B
i
n
d
e
r
:
เ
ป
็
น
ห
น
้
า
ท
ี
่
ข
อ
ง
ส
า
ร
ช
่
ว
ย
ย
ึ
ด
เ
ก
า
ะ
ใ
น
ย
า
เ
ม
็
ด
เ
ช
่
น
H
y
d
r
o
x
y
p
r
o
p
y
l
c
e
l
l
u
l
o
s
e
ไ
ม
่
ใ
ช
่
ห
น
้
า
ท
ี
่
ห
ล
ั
ก
ข
อ
ง
x
a
n
t
h
a
n
g
u
m
ใ
น
ย
า
น
้
ำ
แ
ข
ว
น
ต
ะ
ก
อ
น</t>
        </is>
      </c>
      <c r="L196" t="inlineStr">
        <is>
          <t>Liquid &amp; Semisolids</t>
        </is>
      </c>
      <c r="M196" t="inlineStr">
        <is>
          <t>Suspensions</t>
        </is>
      </c>
      <c r="N196" t="inlineStr">
        <is>
          <t>Product</t>
        </is>
      </c>
      <c r="O196" t="inlineStr">
        <is>
          <t>[SOURCE: Mock Pharmtutor 2024 Set 1 ข้อ 38]</t>
        </is>
      </c>
      <c r="P196" t="inlineStr">
        <is>
          <t>ข้อสอบจำลอง</t>
        </is>
      </c>
      <c r="Q196" t="inlineStr">
        <is>
          <t>Mock Pharmtutor 2024</t>
        </is>
      </c>
      <c r="R196" t="inlineStr">
        <is>
          <t>CASE_PHARMTUTOR_AZITHRO_01</t>
        </is>
      </c>
    </row>
    <row r="197" ht="24" customHeight="1" s="49">
      <c r="A197" s="176" t="n">
        <v>195</v>
      </c>
      <c r="B197" t="inlineStr">
        <is>
          <t>จากข้อมูล Azithromycin เป็นผงผลึกสีขาว จุดหลอมเหลว 126 องศาเซลเซียส ละลายในเอทานอลและ DMSO ละลายน้ำได้น้อยมาก (minimally soluble in water) หากต้องการเตรียมยาน้ำเพื่อจ่ายให้ผู้ป่วยเด็กรับประทาน ควรทำใน dosage form ใด</t>
        </is>
      </c>
      <c r="D197" t="inlineStr">
        <is>
          <t>Solutions</t>
        </is>
      </c>
      <c r="E197" t="inlineStr">
        <is>
          <t>Syrups</t>
        </is>
      </c>
      <c r="F197" t="inlineStr">
        <is>
          <t>Emulsions</t>
        </is>
      </c>
      <c r="G197" t="inlineStr">
        <is>
          <t>Suspensions</t>
        </is>
      </c>
      <c r="H197" t="inlineStr">
        <is>
          <t>Elixir</t>
        </is>
      </c>
      <c r="I197" t="n">
        <v>4</v>
      </c>
      <c r="J197" t="inlineStr">
        <is>
          <t>✅ คำตอบที่ถูกต้อง: ข้อ ง. Suspensions
🎯 ทำไมข้อนี้ถึงถูก: Azithromycin ละลายน้ำได้น้อยมากและไม่คงตัวในสารละลายน้ำเป็นเวลานาน รูปแบบยาเตรียมรับประทานชนิดน้ำสำหรับเด็กจึงต้องเตรียมในรูปแบบยาน้ำแขวนตะกอนแบบผงแห้งผสมน้ำก่อนใช้ (dry powder for oral suspension) ซึ่งช่วยรักษาความคงตัวของตัวยาและกลบรสขม
🔍 ข้ออื่นผิดเพราะอะไร:
• ข้อ ก. (Solutions): สารละลายจำเป็นต้องให้ตัวยาสำคัญละลายได้อย่างสมบูรณ์ ซึ่ง azithromycin ละลายน้ำได้น้อยมากจึงไม่สามารถเตรียมเป็นยาน้ำใสได้
• ข้อ ข. (Syrups): ยาเชื่อมเป็นสารละลายน้ำที่มีน้ำตาลเข้มข้น ไม่สามารถละลายผงยา azithromycin ได้
• ข้อ ค. (Emulsions): ยาอิมัลชันเป็นการกระจายตัวของของเหลวสองชนิดที่ไม่ผสมกัน (liquid-in-liquid) ขณะที่ azithromycin เป็นผงของแข็ง
• ข้อ จ. (Elixir): อีลิกเซอร์มีส่วนผสมของแอลกอฮอล์สูง จึงไม่เหมาะสมและไม่ปลอดภัยในการนำมาใช้กับผู้ป่วยเด็ก</t>
        </is>
      </c>
      <c r="L197" t="inlineStr">
        <is>
          <t>Liquid &amp; Semisolids</t>
        </is>
      </c>
      <c r="M197" t="inlineStr">
        <is>
          <t>Suspensions</t>
        </is>
      </c>
      <c r="N197" t="inlineStr">
        <is>
          <t>Product</t>
        </is>
      </c>
      <c r="O197" t="inlineStr">
        <is>
          <t>[SOURCE: Mock Pharmtutor 2024 Set 1 ข้อ 100]</t>
        </is>
      </c>
      <c r="P197" t="inlineStr">
        <is>
          <t>ข้อสอบจำลอง</t>
        </is>
      </c>
      <c r="Q197" t="inlineStr">
        <is>
          <t>Mock Pharmtutor 2024</t>
        </is>
      </c>
    </row>
    <row r="198" ht="24" customHeight="1" s="49">
      <c r="A198" s="176" t="n">
        <v>196</v>
      </c>
      <c r="B198" t="inlineStr">
        <is>
          <t>ข้อใดต่อไปนี้ คือ specific test ของ dosage form ดังกล่าว (Dry powder for oral suspension / Non-sterile liquid oral dosage forms)</t>
        </is>
      </c>
      <c r="D198" t="inlineStr">
        <is>
          <t>Minimum fill</t>
        </is>
      </c>
      <c r="E198" t="inlineStr">
        <is>
          <t>Impurities test</t>
        </is>
      </c>
      <c r="F198" t="inlineStr">
        <is>
          <t>Sterility tests</t>
        </is>
      </c>
      <c r="G198" t="inlineStr">
        <is>
          <t>Microbial limit test</t>
        </is>
      </c>
      <c r="H198" t="inlineStr">
        <is>
          <t>Assay</t>
        </is>
      </c>
      <c r="I198" t="n">
        <v>4</v>
      </c>
      <c r="J198" t="inlineStr">
        <is>
          <t>✅ คำตอบที่ถูกต้อง: ข้อ ง. Microbial limit test
🎯 ทำไมข้อนี้ถึงถูก: ตามแนวทาง ICH Q6A ยาน้ำรับประทานชนิด non-sterile dosage form จัดให้ Microbial limit test เป็น Specific test ที่สำคัญเพื่อควบคุมจำนวนจุลชีพปนเปื้อน (Total aerobic microbial count และ Total yeasts and molds count) รวมถึงเชื้อก่อโรคที่ห้ามพบ
🔍 ข้ออื่นผิดเพราะอะไร:
• ข้อ ก. (Minimum fill): ใช้ตรวจสอบปริมาตรบรรจุขั้นต่ำ แต่ไม่ใช่ microbiological test จำเพาะ
• ข้อ ข. (Impurities test): เป็น Universal test ที่ต้องทดสอบในทุก dosage forms
• ข้อ ค. (Sterility tests): การทดสอบความปราศจากเชื้อเป็นข้อกำหนดเฉพาะของ sterile dosage forms เช่น ยาฉีดและยาหยอดตา แต่ oral suspension เป็น non-sterile จึงไม่ต้องทดสอบ sterility
• ข้อ จ. (Assay): เป็น Universal test บังคับตรวจหาปริมาณตัวยาสำคัญในทุกรูปแบบยา</t>
        </is>
      </c>
      <c r="L198" t="inlineStr">
        <is>
          <t>Liquid &amp; Semisolids</t>
        </is>
      </c>
      <c r="M198" t="inlineStr">
        <is>
          <t>Suspensions</t>
        </is>
      </c>
      <c r="N198" t="inlineStr">
        <is>
          <t>Product</t>
        </is>
      </c>
      <c r="O198" t="inlineStr">
        <is>
          <t>[SOURCE: Mock Pharmtutor 2024 Set 1 ข้อ 101]</t>
        </is>
      </c>
      <c r="P198" t="inlineStr">
        <is>
          <t>ข้อสอบจำลอง</t>
        </is>
      </c>
      <c r="Q198" t="inlineStr">
        <is>
          <t>Mock Pharmtutor 2024</t>
        </is>
      </c>
    </row>
    <row r="199" ht="24" customHeight="1" s="49">
      <c r="A199" s="176" t="n">
        <v>197</v>
      </c>
      <c r="B199" t="inlineStr">
        <is>
          <t>ผู้ป่วยได้รับยาลดกรดชนิดน้ำแขวนตะกอน ลักษณะใดที่บ่งชี้ถึงความไม่คงตัว</t>
        </is>
      </c>
      <c r="D199" t="inlineStr">
        <is>
          <t>ผงยากระจายตัวเป็นอนุภาคเดี่ยวๆ (deflocculated system)</t>
        </is>
      </c>
      <c r="E199" t="inlineStr">
        <is>
          <t>ความหนืดของตัวยาเมื่อเวลาผ่านไปไม่เปลี่ยนแปลง</t>
        </is>
      </c>
      <c r="F199" t="inlineStr">
        <is>
          <t>น้ำเหนือน้ำตะกอนใส</t>
        </is>
      </c>
      <c r="G199" t="inlineStr">
        <is>
          <t>ผงยาจับกันอย่างหลวมๆ ไม่อัดตัวกันแน่นที่ก้นภาชนะ</t>
        </is>
      </c>
      <c r="H199" t="inlineStr">
        <is>
          <t>ค่า sedimentation volume มีค่าเข้าใกล้ 1</t>
        </is>
      </c>
      <c r="I199" t="n">
        <v>1</v>
      </c>
      <c r="J199" t="inlineStr">
        <is>
          <t>✅ คำตอบที่ถูกต้อง: ข้อ ก. ผงยากระจายตัวเป็นอนุภาคเดี่ยวๆ (deflocculated system)
🎯 ทำไมข้อนี้ถึงถูก: เมื่อผงยากระจายตัวเป็นอนุภาคเดี่ยวๆ (deflocculated particles) อนุภาคขนาดเล็กจะตกตะกอนช้าแต่เมื่อตกถึงก้นขวดจะแทรกตัวลงในช่องว่างและเกิดการอัดแน่นเป็นก้อนแข็งที่เรียกว่า caking หรือ claying ซึ่งไม่สามารถกระจายตัวกลับคืนได้เมื่อเขย่า บ่งชี้ถึงความไม่คงตัวทางกายภาพ
🔍 ข้ออื่นผิดเพราะอะไร:
• ข้อ ข. (ความหนืดของตัวยาเมื่อเวลาผ่านไปไม่เปลี่ยนแปลง): ความหนืดที่คงที่แสดงถึงความคงตัวที่ดีของระบบ vehicle
• ข้อ ค. (น้ำเหนือน้ำตะกอนใส): เป็นลักษณะปกติของ flocculated suspension ที่อนุภาคจับกลุ่มกันและตกตะกอนลงมาอย่างเป็นระเบียบ
• ข้อ ง. (ผงยาจับกันอย่างหลวมๆ ไม่อัดตัวกันแน่นที่ก้นภาชนะ): เป็นลักษณะของ flocculated network ซึ่งเป็นคุณสมบัติที่ดี กระจายตัวกลับได้ง่าย (easily redispersible)
• ข้อ จ. (ค่า sedimentation volume มีค่าเข้าใกล้ 1): แสดงว่าปริมาตรของตะกอนเกือบเท่ากับปริมาตรเดิม ไม่เกิดการตกตะกอนแยกชั้น ถือเป็นอุดมคติของ suspension</t>
        </is>
      </c>
      <c r="L199" t="inlineStr">
        <is>
          <t>Liquid &amp; Semisolids</t>
        </is>
      </c>
      <c r="M199" t="inlineStr">
        <is>
          <t>Suspensions</t>
        </is>
      </c>
      <c r="N199" t="inlineStr">
        <is>
          <t>Product</t>
        </is>
      </c>
      <c r="O199" t="inlineStr">
        <is>
          <t>[SOURCE: Mock Pharmtutor 2024 Set 1 ข้อ 106]</t>
        </is>
      </c>
      <c r="P199" t="inlineStr">
        <is>
          <t>ข้อสอบจำลอง</t>
        </is>
      </c>
      <c r="Q199" t="inlineStr">
        <is>
          <t>Mock Pharmtutor 2024</t>
        </is>
      </c>
    </row>
    <row r="200" ht="409.6" customHeight="1" s="49">
      <c r="A200" s="176" t="n">
        <v>198</v>
      </c>
      <c r="B200" t="inlineStr">
        <is>
          <t>ข้อใดกล่าวผิด เกี่ยวกับ suspensions</t>
        </is>
      </c>
      <c r="D200" t="inlineStr">
        <is>
          <t>ตัวยาสำคัญไม่ละลายน้ำ</t>
        </is>
      </c>
      <c r="E200" t="inlineStr">
        <is>
          <t>Flocculating agent ต้องมีประจุเป็นกลางหรือตรงข้ามกับผงยา</t>
        </is>
      </c>
      <c r="F200" t="inlineStr">
        <is>
          <t>Flocculated system มีอัตราการตกตะกอนเร็ว</t>
        </is>
      </c>
      <c r="G200" t="inlineStr">
        <is>
          <t>Suspensions ที่ดี ควรมีตะกอนในปริมาณต่ำ</t>
        </is>
      </c>
      <c r="H200" t="inlineStr">
        <is>
          <t>Degree of flocculation ยิ่งมาก ยิ่งดี</t>
        </is>
      </c>
      <c r="I200" t="n">
        <v>4</v>
      </c>
      <c r="J200" t="inlineStr">
        <is>
          <t>✅ คำตอบที่ถูกต้อง: ข้อ ง. Suspensions ที่ดี ควรมีตะกอนในปริมาณต่ำ
🎯 ทำไมข้อนี้ถึงถูก: ยาน้ำแขวนตะกอนที่ดีควรเป็น flocculated suspension ซึ่งมีปริมาตรตะกอนสูง (high sedimentation volume เข้าใกล้ 1) เพื่อให้โครงสร้างตะกอนเกาะกันอย่างหลวมๆ และกระจายตัวกลับคืนได้ง่าย การมีปริมาณตะกอนต่ำเกินไปมักสัมพันธ์กับ deflocculated caking
🔍 ข้ออื่นผิดเพราะอะไร:
• ข้อ ก. (ตัวยาสำคัญไม่ละลายน้ำ): ถูกต้อง เพราะ suspension ใช้สำหรับตัวยาที่ไม่ละลายหรือละลายได้น้อยมากในกระสายยา
• ข้อ ข. (Flocculating agent ต้องมีประจุเป็นกลางหรือตรงข้ามกับผงยา): ถูกต้อง นิยมใช้ electrolytes ที่มีประจุตรงข้ามเพื่อลด zeta potential
• ข้อ ค. (Flocculated system มีอัตราการตกตะกอนเร็ว): ถูกต้อง เนื่องจาก flocs มีขนาดอนุภาคประสิทธิผลใหญ่ตาม Stokes' law จึงตกตะกอนเร็วกว่าอนุภาคเดี่ยว
• ข้อ จ. (Degree of flocculation ยิ่งมาก ยิ่งดี): ถูกต้อง ค่า beta ยิ่งมากแสดงถึงการเกิด flocculation ที่สมบูรณ์และป้องกัน caking ได้ดี</t>
        </is>
      </c>
      <c r="L200" t="inlineStr">
        <is>
          <t>Liquid &amp; Semisolids</t>
        </is>
      </c>
      <c r="M200" t="inlineStr">
        <is>
          <t>Suspensions</t>
        </is>
      </c>
      <c r="N200" t="inlineStr">
        <is>
          <t>Product</t>
        </is>
      </c>
      <c r="O200" t="inlineStr">
        <is>
          <t>[SOURCE: Mock Pharmtutor 2024 Set 1 ข้อ 107]</t>
        </is>
      </c>
      <c r="P200" t="inlineStr">
        <is>
          <t>ข้อสอบจำลอง</t>
        </is>
      </c>
      <c r="Q200" t="inlineStr">
        <is>
          <t>Mock Pharmtutor 2024</t>
        </is>
      </c>
    </row>
    <row r="201" ht="409.6" customHeight="1" s="49">
      <c r="A201" s="176" t="n">
        <v>199</v>
      </c>
      <c r="B201" t="inlineStr">
        <is>
          <t>ข้อใดต่อไปนี้ กล่าวไม่ถูกต้องเกี่ยวกับ suspensions</t>
        </is>
      </c>
      <c r="D201" t="inlineStr">
        <is>
          <t>Suspensions รูปแบบยาฉีดนิยมให้ทาง IM และ SC</t>
        </is>
      </c>
      <c r="E201" t="inlineStr">
        <is>
          <t>เหมาะกับผู้ป่วยที่ไม่สามารถกลืนยาเม็ด หรือ แคปซูลได้</t>
        </is>
      </c>
      <c r="F201" t="inlineStr">
        <is>
          <t>นิยมเตรียมในยาที่ไม่ละลายน้ำ</t>
        </is>
      </c>
      <c r="G201" t="inlineStr">
        <is>
          <t>ใช้เตรียมยาที่มีรสชาติไม่น่ารับประทาน เพื่อกลบรสชาติของตัวยา</t>
        </is>
      </c>
      <c r="H201" t="inlineStr">
        <is>
          <t>เป็นรูปแบบ liquid-liquid dispersion</t>
        </is>
      </c>
      <c r="I201" t="n">
        <v>5</v>
      </c>
      <c r="J201" t="inlineStr">
        <is>
          <t>✅ คำตอบที่ถูกต้อง: ข้อ จ. เป็นรูปแบบ liquid-liquid dispersion
🎯 ทำไมข้อนี้ถึงถูก: Suspension เป็น coarse dispersion รูปแบบ solid-in-liquid dispersion (ของแข็งที่ไม่ละลายกระจายตัวในของเหลว) ไม่ใช่ liquid-liquid dispersion (ซึ่งเป็นคำนิยามของ Emulsion)
🔍 ข้ออื่นผิดเพราะอะไร:
• ข้อ ก. (Suspensions รูปแบบยาฉีดนิยมให้ทาง IM และ SC): ถูกต้อง ยาฉีดแขวนตะกอนให้ทาง IM หรือ SC เพื่อเป็น depot release และห้ามให้ทางหลอดเลือดดำ (IV) เพราะเสี่ยงต่อเส้นเลือดอุดตัน
• ข้อ ข. (เหมาะกับผู้ป่วยที่ไม่สามารถกลืนยาเม็ด หรือ แคปซูลได้): ถูกต้อง เป็นข้อดีสำหรับผู้ป่วยเด็กและผู้สูงอายุที่มีภาวะกลืนลำบาก (dysphagia)
• ข้อ ค. (นิยมเตรียมในยาที่ไม่ละลายน้ำ): ถูกต้อง เพราะเป็นทางเลือกหลักเมื่อตัวยาไม่ละลายในน้ำ
• ข้อ ง. (ใช้เตรียมยาที่มีรสชาติไม่น่ารับประทาน เพื่อกลบรสชาติของตัวยา): ถูกต้อง การที่ตัวยาอยู่ในรูปของแข็งไม่ละลายจะสัมผัสกับ taste buds น้อยกว่ารูปสารละลาย จึงช่วยลดรสขม</t>
        </is>
      </c>
      <c r="L201" t="inlineStr">
        <is>
          <t>Liquid &amp; Semisolids</t>
        </is>
      </c>
      <c r="M201" t="inlineStr">
        <is>
          <t>Suspensions</t>
        </is>
      </c>
      <c r="N201" t="inlineStr">
        <is>
          <t>Product</t>
        </is>
      </c>
      <c r="O201" t="inlineStr">
        <is>
          <t>[SOURCE: Mock Pharmtutor 2024 Set 1 ข้อ 108]</t>
        </is>
      </c>
      <c r="P201" t="inlineStr">
        <is>
          <t>ข้อสอบจำลอง</t>
        </is>
      </c>
      <c r="Q201" t="inlineStr">
        <is>
          <t>Mock Pharmtutor 2024</t>
        </is>
      </c>
    </row>
    <row r="202" ht="409.6" customHeight="1" s="49">
      <c r="A202" s="176" t="n">
        <v>200</v>
      </c>
      <c r="B202" t="inlineStr">
        <is>
          <t>เครื่องมือใดต่อไปนี้เหมาะกับการผลิตยา Miconazole cream</t>
        </is>
      </c>
      <c r="D202" t="inlineStr">
        <is>
          <t>Y-cone Mixer</t>
        </is>
      </c>
      <c r="E202" t="inlineStr">
        <is>
          <t>Turbine mixers</t>
        </is>
      </c>
      <c r="F202" t="inlineStr">
        <is>
          <t>Sigma blade mixer</t>
        </is>
      </c>
      <c r="G202" t="inlineStr">
        <is>
          <t>High speed mixer granulator</t>
        </is>
      </c>
      <c r="H202" t="inlineStr">
        <is>
          <t>Ribbon mixer</t>
        </is>
      </c>
      <c r="I202" t="n">
        <v>3</v>
      </c>
      <c r="J202" t="inlineStr">
        <is>
          <t>✅ คำตอบที่ถูกต้อง: ข้อ ค. Sigma blade mixer
🎯 ทำไมข้อนี้ถึงถูก: ตำรับ Miconazole cream เป็นยาเตรียมกึ่งแข็ง (semisolid dosage form) ที่มีความหนืดสูง (high viscosity) และมีพฤติกรรมการไหลแบบนอนนิวโทเนียน (non-Newtonian flow) เครื่องผสมแบบ Sigma blade mixer เป็นเครื่องมือที่มี shear force สูงและใบพัดรูปตัวซิกมาที่ออกแบบมาเฉพาะสำหรับการนวดผสมตำรับครีมและขี้ผึ้งที่มีความเหนียวข้น
🔍 ข้ออื่นผิดเพราะอะไร:
•
ข
้
อ
ก
.
:
Y
-
c
o
n
e
M
i
x
e
r
เ
ป
็
น
t
u
m
b
l
i
n
g
m
i
x
e
r
ท
ี
่
ใ
ช
้
ส
ำ
ห
ร
ั
บ
ก
า
ร
ผ
ส
ม
ผ
ง
ย
า
แ
ห
้
ง
(
d
r
y
p
o
w
d
e
r
s
)
ท
ี
่
ม
ี
ก
า
ร
ไ
ห
ล
อ
ิ
ส
ร
ะ
ไ
ม
่
ส
า
ม
า
ร
ถ
ใ
ช
้
ผ
ส
ม
ต
ำ
ร
ั
บ
ข
อ
ง
เ
ห
ล
ว
ห
ร
ื
อ
ค
ร
ี
ม
ไ
ด
้
•
ข
้
อ
ข
.
:
T
u
r
b
i
n
e
m
i
x
e
r
s
เ
ห
ม
า
ะ
ส
ำ
ห
ร
ั
บ
ก
า
ร
ก
ว
น
ผ
ส
ม
ข
อ
ง
เ
ห
ล
ว
ค
ว
า
ม
ห
น
ื
ด
ต
่
ำ
ถ
ึ
ง
ป
า
น
ก
ล
า
ง
(
l
o
w
-
t
o
-
m
e
d
i
u
m
v
i
s
c
o
s
i
t
y
l
i
q
u
i
d
s
)
ห
ร
ื
อ
ก
า
ร
ท
ำ
e
m
u
l
s
i
f
i
c
a
t
i
o
n
เ
บ
ื
้
อ
ง
ต
้
น
แ
ต
่
ไ
ม
่
ส
า
ม
า
ร
ถ
น
ว
ด
ผ
ส
ม
เ
น
ื
้
อ
ค
ร
ี
ม
ข
้
น
ห
น
ื
ด
ไ
ด
้
ด
ี
พ
อ
•
ข
้
อ
ง
.
:
H
i
g
h
s
p
e
e
d
m
i
x
e
r
g
r
a
n
u
l
a
t
o
r
เ
ป
็
น
เ
ค
ร
ื
่
อ
ง
ม
ื
อ
ท
ี
่
ใ
ช
้
ใ
น
ก
า
ร
ท
ำ
แ
ก
ร
น
ู
ล
เ
ป
ี
ย
ก
(
w
e
t
g
r
a
n
u
l
a
t
i
o
n
)
ใ
น
ก
ร
ะ
บ
ว
น
ก
า
ร
ผ
ล
ิ
ต
ย
า
เ
ม
็
ด
•
ข
้
อ
จ
.
:
R
i
b
b
o
n
m
i
x
e
r
เ
ป
็
น
c
o
n
v
e
c
t
i
v
e
p
o
w
d
e
r
m
i
x
e
r
ท
ี
่
ใ
ช
้
ส
ำ
ห
ร
ั
บ
ผ
ส
ม
ผ
ง
ย
า
แ
ห
้
ง
ป
ร
ิ
ม
า
ณ
ม
า
ก
ห
ร
ื
อ
ข
อ
ง
แ
ข
็
ง
ท
ี
่
ม
ี
ค
ว
า
ม
ช
ื
้
น
เ
ล
็
ก
น
้
อ
ย
ไ
ม
่
เ
ห
ม
า
ะ
ก
ั
บ
ค
ร
ี
ม</t>
        </is>
      </c>
      <c r="L202" t="inlineStr">
        <is>
          <t>Liquid &amp; Semisolids</t>
        </is>
      </c>
      <c r="M202" t="inlineStr">
        <is>
          <t>Creams &amp; Ointments</t>
        </is>
      </c>
      <c r="N202" t="inlineStr">
        <is>
          <t>Product</t>
        </is>
      </c>
      <c r="O202" t="inlineStr">
        <is>
          <t>[SOURCE: Mock Pharmtutor 2024 Set 2 ข้อ 19]</t>
        </is>
      </c>
      <c r="P202" t="inlineStr">
        <is>
          <t>ข้อสอบจำลอง</t>
        </is>
      </c>
      <c r="Q202" t="inlineStr">
        <is>
          <t>Mock Pharmtutor 2024</t>
        </is>
      </c>
    </row>
    <row r="203" ht="409.6" customHeight="1" s="49">
      <c r="A203" s="176" t="n">
        <v>201</v>
      </c>
      <c r="B203" t="inlineStr">
        <is>
          <t>ข้อใดกล่าวถูกต้องเกี่ยวกับตำรับยาน้ำแขวนตะกอน (suspension)</t>
        </is>
      </c>
      <c r="D203" t="inlineStr">
        <is>
          <t>ผงยาละลายน้ำได้น้อยถึงปานกลาง</t>
        </is>
      </c>
      <c r="E203" t="inlineStr">
        <is>
          <t>ผงยาไม่จำเป็นต้องสม่ำเสมอ เนื่องจากไม่ใช่การผลิตยาเม็ดที่เป็นรูปแบบของแข็ง</t>
        </is>
      </c>
      <c r="F203" t="inlineStr">
        <is>
          <t>สามารถเพิ่มความคงตัวของยาที่ไม่คงตัวในสารละลายได้</t>
        </is>
      </c>
      <c r="G203" t="inlineStr">
        <is>
          <t>ยาน้ำแขวนตะกอนมักมีรสขมจาก -OH สามารถแก้ไขโดยการเติมสารเพิ่มความหวาน</t>
        </is>
      </c>
      <c r="H203" t="inlineStr">
        <is>
          <t>สามารถเตรียมได้ด้วย dry gum และ wet gum method</t>
        </is>
      </c>
      <c r="I203" t="n">
        <v>3</v>
      </c>
      <c r="J203" t="inlineStr">
        <is>
          <t>✅ คำตอบที่ถูกต้อง: ข้อ ค. สามารถเพิ่มความคงตัวของยาที่ไม่คงตัวในสารละลายได้
🎯 ทำไมข้อนี้ถึงถูก: ยาหลายชนิดเกิดการสลายตัวด้วยน้ำ (Hydrolysis) ได้ง่ายเมื่ออยู่ในสภาพสารละลาย (Solution) การตั้งตำรับให้อยู่ในรูปแบบยาน้ำแขวนตะกอนที่ตัวยาไม่ละลายน้ำจะช่วยชะลอการสลายตัวและเพิ่มความคงตัวทางเคมีของยาได้อย่างมีประสิทธิภาพ
🔍 ข้ออื่นผิดเพราะอะไร:
• ข้อ ก.: ผงยาในตำรับ suspension ต้องเป็นตัวยาที่ไม่ละลายหรือละลายน้ำได้น้อยมาก ไม่ใช่ละลายได้ปานกลาง
• ข้อ ข.: ขนาดอนุภาคของผงยาต้องมีความละเอียดและสม่ำเสมอ เพื่อควบคุมอัตราการตกตะกอนตาม Stokes' law และป้องกันการเกิดสัมผัสสากระคายเคือง
• ข้อ ง.: รสขมมักเกิดจากโมเลกุลยาที่ละลายน้ำได้ การแก้ไขในยาน้ำแขวนตะกอนนิยมใช้ยาในรูปเกลือหรือเอสเทอร์ที่ไม่ละลายน้ำ
• ข้อ จ.: Dry gum method และ Wet gum method เป็นวิธีการเตรียมยาเตรียมอิมัลชัน (Emulsion) ไม่ใช่ยาน้ำแขวนตะกอน</t>
        </is>
      </c>
      <c r="L203" t="inlineStr">
        <is>
          <t>Liquid &amp; Semisolids</t>
        </is>
      </c>
      <c r="M203" t="inlineStr">
        <is>
          <t>Suspensions</t>
        </is>
      </c>
      <c r="N203" t="inlineStr">
        <is>
          <t>Product</t>
        </is>
      </c>
      <c r="O203" t="inlineStr">
        <is>
          <t>[SOURCE: Mock Pharmtutor 2024 Set 2 ข้อ 101] MCQ ธ.ค. 66</t>
        </is>
      </c>
      <c r="P203" t="inlineStr">
        <is>
          <t>ข้อสอบจำลอง</t>
        </is>
      </c>
      <c r="Q203" t="inlineStr">
        <is>
          <t>Mock Pharmtutor 2024</t>
        </is>
      </c>
    </row>
    <row r="204" ht="409.6" customHeight="1" s="49">
      <c r="A204" s="176" t="n">
        <v>202</v>
      </c>
      <c r="B204" t="inlineStr">
        <is>
          <t>ข้อใดคือความไม่คงตัวของ ยาน้ำแขวนตะกอน (suspension)</t>
        </is>
      </c>
      <c r="D204" t="inlineStr">
        <is>
          <t>Cracking</t>
        </is>
      </c>
      <c r="E204" t="inlineStr">
        <is>
          <t>Breaking</t>
        </is>
      </c>
      <c r="F204" t="inlineStr">
        <is>
          <t>Creaming</t>
        </is>
      </c>
      <c r="G204" t="inlineStr">
        <is>
          <t>Caking</t>
        </is>
      </c>
      <c r="H204" t="inlineStr">
        <is>
          <t>Bleeding</t>
        </is>
      </c>
      <c r="I204" t="n">
        <v>4</v>
      </c>
      <c r="J204" t="inlineStr">
        <is>
          <t>✅ คำตอบที่ถูกต้อง: ข้อ ง. Caking
🎯 ทำไมข้อนี้ถึงถูก: Caking เป็นปัญหาความไม่คงตัวทางกายภาพแบบไม่ผันกลับของยาน้ำแขวนตะกอนชนิด deflocculated suspension เมื่ออนุภาคตกตะกอนลงมาประสานตัวกันแน่นที่ก้นภาชนะจนไม่สามารถเขย่าให้กระจายตัวกลับมาสม่ำเสมอได้
🔍 ข้ออื่นผิดเพราะอะไร:
• ข้อ ก.: Cracking เป็นความไม่คงตัวแบบถาวรของอิมัลชัน (Emulsion) เมื่อฟิล์มลดแรงตึงผิวฉีกขาดจนเกิดการแยกชั้นสมบูรณ์
• ข้อ ข.: Breaking มีความหมายเดียวกับ Cracking ในระบบอิมัลชัน
• ข้อ ค.: Creaming เป็นความไม่คงตัวแบบผันกลับได้ของอิมัลชัน เกิดจากอนุภาคน้ำมันลอยขึ้นสู่ด้านบนตามความต่างของความหนาแน่น
• ข้อ จ.: Bleeding (Syneresis) เป็นความไม่คงตัวของยาเตรียมกึ่งแข็ง เช่น ขี้ผึ้งหรือเจลที่มีของเหลวแยกตัวซึมออกมา</t>
        </is>
      </c>
      <c r="L204" t="inlineStr">
        <is>
          <t>Liquid &amp; Semisolids</t>
        </is>
      </c>
      <c r="M204" t="inlineStr">
        <is>
          <t>Suspensions</t>
        </is>
      </c>
      <c r="N204" t="inlineStr">
        <is>
          <t>Product</t>
        </is>
      </c>
      <c r="O204" t="inlineStr">
        <is>
          <t>[SOURCE: Mock Pharmtutor 2024 Set 2 ข้อ 102] MCQ ธ.ค. 66</t>
        </is>
      </c>
      <c r="P204" t="inlineStr">
        <is>
          <t>ข้อสอบจำลอง</t>
        </is>
      </c>
      <c r="Q204" t="inlineStr">
        <is>
          <t>Mock Pharmtutor 2024</t>
        </is>
      </c>
    </row>
    <row r="205" ht="409.6" customHeight="1" s="49">
      <c r="A205" s="176" t="n">
        <v>203</v>
      </c>
      <c r="B205" t="inlineStr">
        <is>
          <t>เภสัชกรโรงงานต้องการผลิตตำรับ milk of magnesia เครื่องมือใดต่อไปนี้เหมาะสมที่สุด</t>
        </is>
      </c>
      <c r="D205" t="inlineStr">
        <is>
          <t>Sigma blade mixer</t>
        </is>
      </c>
      <c r="E205" t="inlineStr">
        <is>
          <t>Planetary mixer</t>
        </is>
      </c>
      <c r="F205" t="inlineStr">
        <is>
          <t>Turbine mixer</t>
        </is>
      </c>
      <c r="G205" t="inlineStr">
        <is>
          <t>Agitator mixer</t>
        </is>
      </c>
      <c r="H205" t="inlineStr">
        <is>
          <t>Fluidized bed mixer</t>
        </is>
      </c>
      <c r="I205" t="n">
        <v>3</v>
      </c>
      <c r="J205" t="inlineStr">
        <is>
          <t>✅ คำตอบที่ถูกต้อง: ข้อ ค. Turbine mixer
🎯 ทำไมข้อนี้ถึงถูก: Turbine mixer เป็นเครื่องผสมที่ให้แรงเฉือนสูง (High-shear mixing) และทำให้เกิดการไหลแบบหมุนวน (Centrifugal flow) เหมาะสมที่สุดสำหรับการกระจายตัวของอนุภาคของแข็งที่ไม่ละลายน้ำในของเหลวที่มีความหนืดปานกลางอย่าง Milk of Magnesia suspension
🔍 ข้ออื่นผิดเพราะอะไร:
• ข้อ ก.: Sigma blade mixer เหมาะสำหรับผสมสารที่มีความเหนียวหนืดสูงมาก เช่น แป้งเปียก มวลแกรนูล หรือขี้ผึ้งเหนียว
• ข้อ ข.: Planetary mixer เหมาะสำหรับการผสมครีม ขี้ผึ้ง หรือยาเตรียมกึ่งแข็ง
• ข้อ ง.: Agitator mixer แบบใบพัดธรรมดาให้แรงเฉือนต่ำ ไม่เพียงพอต่อการกระจายตัวของตะกอนแมกนีเซียมไฮดรอกไซด์
• ข้อ จ.: Fluidized bed mixer ใช้สำหรับการผสม อบแห้ง และทำแกรนูลของผงยาแห้งในรูปแบบของแข็ง ไม่ใช้กับยาน้ำ</t>
        </is>
      </c>
      <c r="L205" t="inlineStr">
        <is>
          <t>Liquid &amp; Semisolids</t>
        </is>
      </c>
      <c r="M205" t="inlineStr">
        <is>
          <t>Suspensions</t>
        </is>
      </c>
      <c r="N205" t="inlineStr">
        <is>
          <t>Product</t>
        </is>
      </c>
      <c r="O205" t="inlineStr">
        <is>
          <t>[SOURCE: Mock Pharmtutor 2024 Set 2 ข้อ 114] MCQ ธ.ค. 66</t>
        </is>
      </c>
      <c r="P205" t="inlineStr">
        <is>
          <t>ข้อสอบจำลอง</t>
        </is>
      </c>
      <c r="Q205" t="inlineStr">
        <is>
          <t>Mock Pharmtutor 2024</t>
        </is>
      </c>
    </row>
    <row r="206" ht="409.6" customHeight="1" s="49">
      <c r="A206" s="176" t="n">
        <v>204</v>
      </c>
      <c r="B206" t="inlineStr">
        <is>
          <t>เครื่องมือใดเหมาะสมในการใช้เตรียมตำรับ Proctosedyl ointment</t>
        </is>
      </c>
      <c r="D206" t="inlineStr">
        <is>
          <t>Planetary mixer</t>
        </is>
      </c>
      <c r="E206" t="inlineStr">
        <is>
          <t>Y cone mixer</t>
        </is>
      </c>
      <c r="F206" t="inlineStr">
        <is>
          <t>High speed mixer granulator</t>
        </is>
      </c>
      <c r="G206" t="inlineStr">
        <is>
          <t>Agitator mixer</t>
        </is>
      </c>
      <c r="H206" t="inlineStr">
        <is>
          <t>Turbine mixer</t>
        </is>
      </c>
      <c r="I206" t="n">
        <v>1</v>
      </c>
      <c r="J206" t="inlineStr">
        <is>
          <t>✅ คำตอบที่ถูกต้อง: ข้อ ก. Planetary mixer
🎯 ทำไมข้อนี้ถึงถูก: Planetary mixer เป็นเครื่องผสมที่ใบพัดหมุนรอบแกนตัวเองและหมุนโคจรรอบโถผสมไปพร้อมกัน ให้แรงผสมที่ทรงพลังและสม่ำเสมอ เหมาะที่สุดสำหรับการผสมตำรับยาเตรียมกึ่งแข็งที่มีความหนืดสูง เช่น ขี้ผึ้ง Proctosedyl ointment
🔍 ข้ออื่นผิดเพราะอะไร:
• ข้อ ข.: Y cone mixer เป็นเครื่องผสมผงยาแห้ง (Dry powder blender) ไม่สามารถใช้กับขี้ผึ้งได้
• ข้อ ค.: High speed mixer granulator ใช้สำหรับทำแกรนูลยาเม็ดในกระบวนการผลิตยาเตรียมของแข็ง
• ข้อ ง.: Agitator mixer ให้แรงเฉือนต่ำ เหมาะสำหรับของเหลวหนืดต่ำในยาน้ำใส ไม่สามารถผสมขี้ผึ้งที่มีความเหนียวหนืดได้
• ข้อ จ.: Turbine mixer ใช้สำหรับยาน้ำแขวนตะกอนหรือของเหลวหนืดปานกลาง ไม่เหมาะกับตำรับขี้ผึ้งกึ่งแข็ง</t>
        </is>
      </c>
      <c r="L206" t="inlineStr">
        <is>
          <t>Liquid &amp; Semisolids</t>
        </is>
      </c>
      <c r="M206" t="inlineStr">
        <is>
          <t>Creams &amp; Ointments</t>
        </is>
      </c>
      <c r="N206" t="inlineStr">
        <is>
          <t>Product</t>
        </is>
      </c>
      <c r="O206" t="inlineStr">
        <is>
          <t>[SOURCE: Mock Pharmtutor 2024 Set 2 ข้อ 116] MCQ ธ.ค. 66</t>
        </is>
      </c>
      <c r="P206" t="inlineStr">
        <is>
          <t>ข้อสอบจำลอง</t>
        </is>
      </c>
      <c r="Q206" t="inlineStr">
        <is>
          <t>Mock Pharmtutor 2024</t>
        </is>
      </c>
    </row>
    <row r="207" ht="409.6" customHeight="1" s="49">
      <c r="A207" s="180" t="n">
        <v>205</v>
      </c>
      <c r="B207" s="104" t="inlineStr">
        <is>
          <t>ในการเตรียม Glycerin suppository ตามสูตรตำรับที่มีการทำปฏิกิริยาระหว่าง Stearic acid กับ Sodium carbonate หรือ Sodium hydroxide ข้อใดต่อไปนี้อธิบายบทบาทหน้าที่ของสารได้อย่างถูกต้อง</t>
        </is>
      </c>
      <c r="C207" s="104" t="inlineStr"/>
      <c r="D207" s="104" t="inlineStr">
        <is>
          <t>Stearic acid ทำหน้าที่เป็นสารเพิ่มความแข็งเดี่ยวๆ ในตำรับ</t>
        </is>
      </c>
      <c r="E207" s="104" t="inlineStr">
        <is>
          <t>Sodium carbonate ทำหน้าที่เป็นตัวขึ้นรูปโครงสร้างความแข็งของแท่งยาเหน็บ</t>
        </is>
      </c>
      <c r="F207" s="104" t="inlineStr">
        <is>
          <t>Stearic acid สามารถละลายในของเหลวทวารหนักเพื่อปลดปล่อยตัวยาสำคัญได้</t>
        </is>
      </c>
      <c r="G207" s="104" t="inlineStr">
        <is>
          <t>Sodium stearate ทำหน้าที่เป็น soap ช่วยสร้างโครงร่างเจลกักเก็บ glycerin ทำให้แท่งยาคงรูปได้</t>
        </is>
      </c>
      <c r="H207" s="104" t="inlineStr">
        <is>
          <t>ตำรับนี้มีลักษณะและกลไกการขึ้นรูปเหมือน Glycerinated gelatin suppository</t>
        </is>
      </c>
      <c r="I207" s="62" t="n">
        <v>4</v>
      </c>
      <c r="J207" s="104" t="inlineStr">
        <is>
          <t>✅ คำตอบที่ถูกต้อง: ข้อ ง. Sodium stearate ทำหน้าที่เป็น soap ช่วยสร้างโครงร่างเจลกักเก็บ glycerin ทำให้แท่งยาคงรูปได้
🎯 ทำไมข้อนี้ถึงถูก: Sodium stearate ที่เกิดขึ้นจากปฏิกิริยา saponification ทำหน้าที่เป็นสบู่ (soap base / gelling agent) กักเก็บโมเลกุล glycerin ไว้ในโครงข่าย ทำให้ยาเหน็บคงรูปแข็งตัวได้ตามมาตรฐานเภสัชตำรับ
🔍 ข้ออื่นผิดเพราะอะไร:
• ข้อ ก.: Stearic acid เดี่ยวๆ ไม่ได้ทำให้เกิดแท่งเหน็บแข็ง แต่ต้องทำปฏิกิริยากับเบสเกิดเป็นเกลือโซเดียมสเตียเรตก่อน
• ข้อ ข.: Sodium carbonate เป็นสารให้ความเป็นด่างเพื่อทำปฏิกิริยาสะเทิน ไม่ได้ทำหน้าที่สร้างโครงข่ายความแข็งโดยตรง
• ข้อ ค.: Stearic acid เป็นกรดไขมันที่ไม่ละลายน้ำในของเหลวทวารหนัก การปลดปล่อย glycerin อาศัยการละลายของสบู่และ glycerin เอง
• ข้อ จ.: ตำรับนี้เป็น Soap-glycerin suppository มีกลไกการขึ้นรูปแตกต่างจาก Glycerinated gelatin suppository ซึ่งใช้เจลาตินเป็นโครงข่าย</t>
        </is>
      </c>
      <c r="K207" s="104" t="inlineStr"/>
      <c r="L207" s="104" t="inlineStr">
        <is>
          <t>Liquid &amp; Semisolids</t>
        </is>
      </c>
      <c r="M207" s="104" t="inlineStr">
        <is>
          <t>Suppositories</t>
        </is>
      </c>
      <c r="N207" s="62" t="inlineStr">
        <is>
          <t>Product</t>
        </is>
      </c>
      <c r="O207" s="104" t="inlineStr">
        <is>
          <t>[SOURCE: ข้อสอบจริง PLE CC1 (Product) ปี 2567 ข้อ 13]</t>
        </is>
      </c>
      <c r="P207" s="62" t="inlineStr">
        <is>
          <t>ข้อสอบเก่า</t>
        </is>
      </c>
      <c r="Q207" s="62" t="inlineStr">
        <is>
          <t>2567</t>
        </is>
      </c>
      <c r="R207" s="62" t="inlineStr"/>
    </row>
    <row r="208" ht="24" customHeight="1" s="49">
      <c r="A208" s="180" t="n">
        <v>206</v>
      </c>
      <c r="B208" s="104" t="inlineStr">
        <is>
          <t>หากต้องการพัฒนาตำรับยาเพื่อป้องกันการสูญเสียน้ำออกจากผิวหนัง โดยออกฤทธิ์เป็นสารเคลือบผิว (Occlusive agent) ควรเลือกเติมสารใดในสูตรตำรับ</t>
        </is>
      </c>
      <c r="C208" s="104" t="inlineStr"/>
      <c r="D208" s="104" t="inlineStr">
        <is>
          <t>Glycerin</t>
        </is>
      </c>
      <c r="E208" s="104" t="inlineStr">
        <is>
          <t>Sorbitol</t>
        </is>
      </c>
      <c r="F208" s="104" t="inlineStr">
        <is>
          <t>White paraffin (Petrolatum)</t>
        </is>
      </c>
      <c r="G208" s="104" t="inlineStr">
        <is>
          <t>Hyaluronic acid</t>
        </is>
      </c>
      <c r="H208" s="104" t="inlineStr">
        <is>
          <t>Niacinamide</t>
        </is>
      </c>
      <c r="I208" s="62" t="n">
        <v>3</v>
      </c>
      <c r="J208" s="104" t="inlineStr">
        <is>
          <t>✅ คำตอบที่ถูกต้อง: ข้อ ค. White paraffin (Petrolatum)
🎯 ทำไมข้อนี้ถึงถูก: White paraffin (Petrolatum) เป็นสารกลุ่ม hydrocarbon hydrophobic base ที่ทำหน้าที่เป็น occlusive agent สร้างฟิล์มเคลือบผิวป้องกันการสูญเสียน้ำ (transepidermal water loss: TEWL) ได้ดีที่สุด
🔍 ข้ออื่นผิดเพราะอะไร:
• ข้อ ก.: Glycerin ทำหน้าที่เป็น Humectant ดึงดูดน้ำจากสิ่งแวดล้อมและชั้นหนังแท้เข้าสู่ชั้น stratum corneum ไม่ใช่ occlusive
• ข้อ ข.: Sorbitol ทำหน้าที่เป็น Humectant ดูดซับความชื้น ไม่สามารถเคลือบผิวป้องกันน้ำระเหยได้
• ข้อ ง.: Hyaluronic acid เป็น Humectant โมเลกุลใหญ่ที่ช่วยอุ้มน้ำบนผิว ไม่จัดเป็น occlusive barrier
• ข้อ จ.: Niacinamide (Vitamin B3) เป็น active ingredient บำรุงผิวและเสริมความแข็งแรงของ skin barrier ไม่ใช่สารเคลือบผิวโดยตรง</t>
        </is>
      </c>
      <c r="K208" s="104" t="inlineStr"/>
      <c r="L208" s="104" t="inlineStr">
        <is>
          <t>Liquid &amp; Semisolids</t>
        </is>
      </c>
      <c r="M208" s="104" t="inlineStr">
        <is>
          <t>Creams &amp; Ointments</t>
        </is>
      </c>
      <c r="N208" s="62" t="inlineStr">
        <is>
          <t>Product</t>
        </is>
      </c>
      <c r="O208" s="104" t="inlineStr">
        <is>
          <t>[SOURCE: ข้อสอบจริง PLE CC1 (Product) ปี 2567 ข้อ 26]</t>
        </is>
      </c>
      <c r="P208" s="62" t="inlineStr">
        <is>
          <t>ข้อสอบเก่า</t>
        </is>
      </c>
      <c r="Q208" s="62" t="inlineStr">
        <is>
          <t>2567</t>
        </is>
      </c>
      <c r="R208" s="62" t="inlineStr"/>
    </row>
    <row r="209" ht="24" customHeight="1" s="49">
      <c r="A209" s="180" t="n">
        <v>207</v>
      </c>
      <c r="B209" s="104" t="inlineStr">
        <is>
          <t>ตำรับยาน้ำ Potassium Chloride (KCl Oral Solution) ซึ่งเป็นเกลือของกรดแก่และเบสแก่ ละลายน้ำได้ดีแต่ตกตะกอนง่ายในแอลกอฮอล์ เภสัชตำรับกำหนดให้ควบคุมค่า pH ของตำรับอยู่ที่ช่วงใดเพื่อความคงตัวของระบบและกลิ่นรส</t>
        </is>
      </c>
      <c r="C209" s="104" t="inlineStr"/>
      <c r="D209" s="104" t="inlineStr">
        <is>
          <t>pH 4.0 ถึง 6.5 (หรือ 5 ถึง 6)</t>
        </is>
      </c>
      <c r="E209" s="104" t="inlineStr">
        <is>
          <t>pH 9 ถึง 10</t>
        </is>
      </c>
      <c r="F209" s="104" t="inlineStr">
        <is>
          <t>pH 7 ถึง 8</t>
        </is>
      </c>
      <c r="G209" s="104" t="inlineStr">
        <is>
          <t>pH 11 ถึง 12</t>
        </is>
      </c>
      <c r="H209" s="104" t="inlineStr">
        <is>
          <t>pH 13</t>
        </is>
      </c>
      <c r="I209" s="62" t="n">
        <v>1</v>
      </c>
      <c r="J209" s="104" t="inlineStr">
        <is>
          <t>✅ คำตอบที่ถูกต้อง: ข้อ ก. pH 4.0 ถึง 6.5 (หรือ 5 ถึง 6)
🎯 ทำไมข้อนี้ถึงถูก: ตามข้อกำหนดในเภสัชตำรับ USP ตำรับ Potassium Chloride Oral Solution กำหนดให้ควบคุม pH อยู่ในช่วงกรดอ่อนถึงใกล้กลาง (pH 4.0 ถึง 6.5) เพื่อคงตัวของกระสายยา สารแต่งรส และป้องกันการแยกชั้น
🔍 ข้ออื่นผิดเพราะอะไร:
• ข้อ ข.: pH 9 ถึง 10 มีความเป็นด่างสูง ทำให้สารปรุงแต่งกลิ่นรสเสื่อมสภาพและอาจเกิดการระคายเคืองต่อทางเดินอาหาร
• ข้อ ค.: pH 7 ถึง 8 แม้จะเป็นกลาง แต่ไม่ใช่ช่วง pH มาตรฐานตาม USP monograph ของยาน้ำ KCl
• ข้อ ง.: pH 11 ถึง 12 เป็นด่างเข้มข้น ไม่ปลอดภัยต่อการรับประทานและทำลายความคงตัวของสูตรตำรับ
• ข้อ จ.: pH 13 เป็นด่างแก่ที่มีฤทธิ์กัดกร่อนรุนแรง เป็นอันตรายต่อเยื่อบุทางเดินอาหาร</t>
        </is>
      </c>
      <c r="K209" s="104" t="inlineStr"/>
      <c r="L209" s="104" t="inlineStr">
        <is>
          <t>Liquid &amp; Semisolids</t>
        </is>
      </c>
      <c r="M209" s="104" t="inlineStr">
        <is>
          <t>Solutions, Syrups &amp; Elixirs</t>
        </is>
      </c>
      <c r="N209" s="62" t="inlineStr">
        <is>
          <t>Product</t>
        </is>
      </c>
      <c r="O209" s="104" t="inlineStr">
        <is>
          <t>[SOURCE: ข้อสอบจริง PLE CC1 (Product) ปี 2567 ข้อ 30]</t>
        </is>
      </c>
      <c r="P209" s="62" t="inlineStr">
        <is>
          <t>ข้อสอบเก่า</t>
        </is>
      </c>
      <c r="Q209" s="62" t="inlineStr">
        <is>
          <t>2567</t>
        </is>
      </c>
      <c r="R209" s="62" t="inlineStr"/>
    </row>
    <row r="210" ht="24" customHeight="1" s="49">
      <c r="A210" s="180" t="n">
        <v>208</v>
      </c>
      <c r="B210" s="104" t="inlineStr">
        <is>
          <t>ภาวะความไม่คงตัวทางกายภาพของยาน้ำแขวนตะกอน (Suspension instability) ที่เกิดการตกตะกอนจับตัวกันแน่นเป็นก้อนแข็งที่ก้นภาชนะบรรจุ และไม่สามารถกระจายตัวกลับคืนสภาพเดิมได้แม้จะเขย่าอย่างแรง เรียกว่าปรากฏการณ์ใด</t>
        </is>
      </c>
      <c r="C210" s="104" t="inlineStr"/>
      <c r="D210" s="104" t="inlineStr">
        <is>
          <t>Flocculation</t>
        </is>
      </c>
      <c r="E210" s="104" t="inlineStr">
        <is>
          <t>Caking</t>
        </is>
      </c>
      <c r="F210" s="104" t="inlineStr">
        <is>
          <t>Creaming</t>
        </is>
      </c>
      <c r="G210" s="104" t="inlineStr">
        <is>
          <t>Coalescence</t>
        </is>
      </c>
      <c r="H210" s="104" t="inlineStr">
        <is>
          <t>Ostwald ripening</t>
        </is>
      </c>
      <c r="I210" s="62" t="n">
        <v>2</v>
      </c>
      <c r="J210" s="104" t="inlineStr">
        <is>
          <t>✅ คำตอบที่ถูกต้อง: ข้อ ข. Caking
🎯 ทำไมข้อนี้ถึงถูก: Caking เป็นปรากฏการณ์ความไม่คงตัวชนิดไม่สามารถผันกลับได้ (irreversible instability) มักเกิดในระบบ Deflocculated suspension เมื่ออนุภาคตกตะกอนลงมาอย่างช้าๆ อนุภาคขนาดเล็กจะแทรกเข้าไปในช่องว่างระหว่างอนุภาคขนาดใหญ่ แรงผลักระหว่างประจุถูกเอาชนะด้วยแรงดึงดูด Van der Waals ทำให้เกิดการจับตัวแน่นเป็นก้อนแข็ง (cake) ที่ก้นขวดและไม่สามารถกระจายตัวกลับได้ด้วยการเขย่า
🔍 ข้ออื่นผิดเพราะอะไร:
• ข้อ ก.: Flocculation เป็นการรวมตัวกันอย่างหลวมๆ ของอนุภาค เกิดโครงสร้างที่มีช่องว่าง ตกตะกอนเร็วแต่สามารถเขย่ากระจายตัวกลับได้ง่าย (easily redispersible)
• ข้อ ค.: Creaming เป็นการลอยตัวหรือจมตัวของหยดน้ำมันในอิมัลชันเนื่องจากความแตกต่างของความหนาแน่น สามารถเขย่าให้กลับมาเป็นเนื้อเดียวกันได้
• ข้อ ง.: Coalescence เป็นการรวมตัวกันของหยดน้ำมันในอิมัลชันจนเกิดการแยกชั้นอย่างถาวร (breaking)
• ข้อ จ.: Ostwald ripening เป็นการละลายของอนุภาคขนาดเล็กแล้วไปเกาะพอกบนอนุภาคขนาดใหญ่ ทำให้ขนาดอนุภาคเฉลี่ยโตขึ้นตามเวลา</t>
        </is>
      </c>
      <c r="K210" s="104" t="inlineStr"/>
      <c r="L210" s="104" t="inlineStr">
        <is>
          <t>Liquid &amp; Semisolids</t>
        </is>
      </c>
      <c r="M210" s="104" t="inlineStr">
        <is>
          <t>Suspensions</t>
        </is>
      </c>
      <c r="N210" s="62" t="inlineStr">
        <is>
          <t>Product</t>
        </is>
      </c>
      <c r="O210" s="104" t="inlineStr">
        <is>
          <t>[SOURCE: ข้อสอบจริง PLE CC1 (Product) ปี 2566 Day 1 ไม่ระบุข้อ]</t>
        </is>
      </c>
      <c r="P210" s="62" t="inlineStr">
        <is>
          <t>ข้อสอบเก่า</t>
        </is>
      </c>
      <c r="Q210" s="62" t="inlineStr">
        <is>
          <t>2566</t>
        </is>
      </c>
      <c r="R210" s="62" t="inlineStr"/>
    </row>
    <row r="211" ht="24" customHeight="1" s="49">
      <c r="A211" s="180" t="n">
        <v>209</v>
      </c>
      <c r="B211" s="104" t="inlineStr">
        <is>
          <t>ข้อใดกล่าวไม่ถูกต้องเกี่ยวกับ Theobroma oil (Cocoa butter) ซึ่งใช้เป็นยาพื้นสำหรับยาเหน็บ</t>
        </is>
      </c>
      <c r="C211" s="104" t="inlineStr"/>
      <c r="D211" s="104" t="inlineStr">
        <is>
          <t>มีชื่อเรียกทั่วไปอีกชื่อหนึ่งว่า Cocoa butter</t>
        </is>
      </c>
      <c r="E211" s="104" t="inlineStr">
        <is>
          <t>มีคุณสมบัติหลอมเหลวที่อุณหภูมิร่างกาย (30 - 35 องศาเซลเซียส)</t>
        </is>
      </c>
      <c r="F211" s="104" t="inlineStr">
        <is>
          <t>เกิดปรากฏการณ์ Polymorphism ได้ง่ายหากใช้ความร้อนสูงเกินไปในการหลอม</t>
        </is>
      </c>
      <c r="G211" s="104" t="inlineStr">
        <is>
          <t>สามารถเตรียมขึ้นรูปเป็นยาเหน็บได้ด้วยวิธี Emulsion method</t>
        </is>
      </c>
      <c r="H211" s="104" t="inlineStr">
        <is>
          <t>จัดเป็นยาพื้นประเภทไขมัน (Oleaginous / Fatty base)</t>
        </is>
      </c>
      <c r="I211" s="62" t="n">
        <v>4</v>
      </c>
      <c r="J211" s="104" t="inlineStr">
        <is>
          <t>✅ คำตอบที่ถูกต้อง: ข้อ ง. สามารถเตรียมขึ้นรูปเป็นยาเหน็บได้ด้วยวิธี Emulsion method
🎯 ทำไมข้อนี้ถึงถูก: Theobroma oil เป็นยาพื้นชนิดไขมัน (fatty base) การเตรียมยาเหน็บจะใช้วิธีการหลอมเทลงแม่พิมพ์ (Fusion / Molding method) หรือการบีบอัดเย็น (Cold compression method) เท่านั้น ไม่ได้เตรียมด้วยวิธี Emulsion method
🔍 ข้ออื่นผิดเพราะอะไร:
• ข้อ ก.: เป็นข้อความที่ถูกต้อง Theobroma oil เป็นไขมันธรรมชาติที่สกัดจากเมล็ดโกโก้ จึงมีอีกชื่อหนึ่งว่า Cocoa butter
• ข้อ ข.: เป็นข้อความที่ถูกต้อง มีจุดหลอมเหลวอยู่ในช่วง 30-35 องศาเซลเซียส ซึ่งเป็นของแข็งที่อุณหภูมิห้องและหลอมละลายได้ดีที่อุณหภูมิร่างกาย
• ข้อ ค.: เป็นข้อความที่ถูกต้อง หากได้รับความร้อนสูงเกิน 35 องศาเซลเซียส จะเปลี่ยนรูปผลึกเป็น unstable forms (alpha และ gamma polymorphs) ซึ่งมีจุดหลอมเหลวต่ำกว่าอุณหภูมิห้อง
• ข้อ จ.: เป็นข้อความที่ถูกต้อง จัดเป็น Oleaginous base ที่ประกอบด้วยไตรกลีเซอไรด์ของกรดไขมันเป็นส่วนประกอบหลัก</t>
        </is>
      </c>
      <c r="K211" s="104" t="inlineStr"/>
      <c r="L211" s="104" t="inlineStr">
        <is>
          <t>Liquid &amp; Semisolids</t>
        </is>
      </c>
      <c r="M211" s="104" t="inlineStr">
        <is>
          <t>Suppositories</t>
        </is>
      </c>
      <c r="N211" s="62" t="inlineStr">
        <is>
          <t>Product</t>
        </is>
      </c>
      <c r="O211" s="104" t="inlineStr">
        <is>
          <t>[SOURCE: ข้อสอบจริง PLE CC1 (Product) ปี 2566 Day 2 ข้อ 48] [RECONSTRUCTED: ปรับแต่งและเติมเต็มบริบทโจทย์เพื่อความสมบูรณ์]</t>
        </is>
      </c>
      <c r="P211" s="62" t="inlineStr">
        <is>
          <t>ข้อสอบเก่า</t>
        </is>
      </c>
      <c r="Q211" s="62" t="inlineStr">
        <is>
          <t>2566</t>
        </is>
      </c>
      <c r="R211" s="62" t="inlineStr"/>
    </row>
    <row r="212" ht="24" customHeight="1" s="49">
      <c r="A212" s="180" t="n">
        <v>210</v>
      </c>
      <c r="B212" s="104" t="inlineStr">
        <is>
          <t>White petrolatum ในสูตรตำรับยาเตรียมกึ่งแข็ง จัดเป็นยาพื้นขี้ผึ้ง (Ointment base) ประเภทใด</t>
        </is>
      </c>
      <c r="C212" s="104" t="inlineStr"/>
      <c r="D212" s="104" t="inlineStr">
        <is>
          <t>Hydrocarbon base / Oleaginous base</t>
        </is>
      </c>
      <c r="E212" s="104" t="inlineStr">
        <is>
          <t>Absorption base</t>
        </is>
      </c>
      <c r="F212" s="104" t="inlineStr">
        <is>
          <t>Water-removable base</t>
        </is>
      </c>
      <c r="G212" s="104" t="inlineStr">
        <is>
          <t>Water-soluble base</t>
        </is>
      </c>
      <c r="H212" s="104" t="inlineStr">
        <is>
          <t>Emulsion base</t>
        </is>
      </c>
      <c r="I212" s="62" t="n">
        <v>1</v>
      </c>
      <c r="J212" s="104" t="inlineStr">
        <is>
          <t>✅ คำตอบที่ถูกต้อง: ข้อ ก. Hydrocarbon base / Oleaginous base
🎯 ทำไมข้อนี้ถึงถูก: White petrolatum (White soft paraffin / Vaseline) จัดเป็นยาพื้นขี้ผึ้งกลุ่ม Hydrocarbon base หรือ Oleaginous base ซึ่งประกอบด้วยไฮโดรคาร์บอนกึ่งแข็งบริสุทธิ์ ไม่มีน้ำเป็นองค์ประกอบ ไม่ดูดซับน้ำ และไม่ละลายน้ำ ให้คุณสมบัติเคลือบปิดผิวหนัง (occlusive effect) ป้องกันการสูญเสียน้ำได้ดีเยี่ยม
🔍 ข้ออื่นผิดเพราะอะไร:
• ข้อ ข.: Absorption base เป็นยาพื้นที่มีสารก่ออิมัลชันชนิด W/O ผสมอยู่ ทำให้สามารถดูดซับน้ำหรือสารละลายในน้ำได้ เช่น Hydrophilic petrolatum, Wool fat (Lanolin)
• ข้อ ค.: Water-removable base เป็นยาพื้นอิมัลชันชนิด O/W สามารถล้างออกด้วยน้ำได้ง่าย เช่น Hydrophilic ointment
• ข้อ ง.: Water-soluble base เป็นยาพื้นขี้ผึ้งที่ละลายน้ำได้ทั้งหมด ประกอบด้วย Polyethylene glycol (PEG) หลายขนาดโมเลกุลผสมกัน
• ข้อ จ.: Emulsion base เป็นยาพื้นที่มีลักษณะเป็นครีมอิมัลชันที่มีวัฏภาคน้ำและน้ำมันอยู่ร่วมกัน</t>
        </is>
      </c>
      <c r="K212" s="104" t="inlineStr"/>
      <c r="L212" s="104" t="inlineStr">
        <is>
          <t>Liquid &amp; Semisolids</t>
        </is>
      </c>
      <c r="M212" s="104" t="inlineStr">
        <is>
          <t>Creams &amp; Ointments</t>
        </is>
      </c>
      <c r="N212" s="62" t="inlineStr">
        <is>
          <t>Product</t>
        </is>
      </c>
      <c r="O212" s="104" t="inlineStr">
        <is>
          <t>[SOURCE: ข้อสอบจริง PLE CC1 (Product) ปี 2566 Day 2 ข้อ 49]</t>
        </is>
      </c>
      <c r="P212" s="62" t="inlineStr">
        <is>
          <t>ข้อสอบเก่า</t>
        </is>
      </c>
      <c r="Q212" s="62" t="inlineStr">
        <is>
          <t>2566</t>
        </is>
      </c>
      <c r="R212" s="62" t="inlineStr"/>
    </row>
    <row r="213" ht="24" customHeight="1" s="49">
      <c r="A213" s="180" t="n">
        <v>211</v>
      </c>
      <c r="B213" s="104" t="inlineStr">
        <is>
          <t>ในกระบวนการเตรียมยาเหน็บทวารหนักโดยใช้ยาพื้นชนิดละลายน้ำกลุ่ม Polyethylene glycol (PEG base) ควรเลือกใช้สารในข้อใดเป็นสารหล่อลื่นทาแม่พิมพ์ (Mold lubricant) เพื่อช่วยให้แกะยาเหน็บออกจากแม่พิมพ์ได้ง่าย</t>
        </is>
      </c>
      <c r="C213" s="104" t="inlineStr"/>
      <c r="D213" s="104" t="inlineStr">
        <is>
          <t>Propylene glycol</t>
        </is>
      </c>
      <c r="E213" s="104" t="inlineStr">
        <is>
          <t>Glycerin</t>
        </is>
      </c>
      <c r="F213" s="104" t="inlineStr">
        <is>
          <t>Mineral oil (Liquid paraffin)</t>
        </is>
      </c>
      <c r="G213" s="104" t="inlineStr">
        <is>
          <t>Purified water</t>
        </is>
      </c>
      <c r="H213" s="104" t="inlineStr">
        <is>
          <t>Alcohol 95%</t>
        </is>
      </c>
      <c r="I213" s="62" t="n">
        <v>3</v>
      </c>
      <c r="J213" s="104" t="inlineStr">
        <is>
          <t>✅ คำตอบที่ถูกต้อง: ข้อ ค. Mineral oil (Liquid paraffin)
🎯 ทำไมข้อนี้ถึงถูก: หลักการเลือกสารหล่อลื่นทาแม่พิมพ์ยาเหน็บ (Mold lubricant) คือต้องมีคุณสมบัติไม่ละลายหรือไม่ผสมเข้ากันกับยาพื้น (immiscible with the base) ดังนั้นเมื่อใช้ยาพื้นชนิดละลายน้ำ เช่น PEG base หรือ Glycerinated gelatin base จึงต้องเลือกใช้สารหล่อลื่นประเภทไขมันหรือน้ำมันไฮโดรคาร์บอน เช่น Mineral oil (Liquid paraffin) เพื่อป้องกันไม่ให้ยาเหน็บติดแน่นกับแม่พิมพ์โลหะ
🔍 ข้ออื่นผิดเพราะอะไร:
• ข้อ ก.: Propylene glycol เป็นตัวทำละลายที่มีขั้วและสามารถผสมเข้ากันได้ดีกับ PEG base จึงไม่สามารถทำหน้าที่เป็นฟิล์มหล่อลื่นแยกผิวสัมผัสได้
• ข้อ ข.: Glycerin ละลายและผสมเข้ากันได้ดีกับ PEG base นิยมใช้เป็นสารหล่อลื่นสำหรับยาพื้นประเภทไขมัน (เช่น Cocoa butter) ไม่ใช่ PEG base
• ข้อ ง.: Purified water ละลาย PEG base ได้ ทำให้ยาเหน็บบริเวณผิวสัมผัสละลายและผิวขรุขระ
• ข้อ จ.: Alcohol 95% ระเหยเร็วและละลาย PEG ได้ ไม่สามารถทำหน้าที่เคลือบหล่อลื่นแม่พิมพ์ได้</t>
        </is>
      </c>
      <c r="K213" s="104" t="inlineStr"/>
      <c r="L213" s="104" t="inlineStr">
        <is>
          <t>Liquid &amp; Semisolids</t>
        </is>
      </c>
      <c r="M213" s="104" t="inlineStr">
        <is>
          <t>Suppositories</t>
        </is>
      </c>
      <c r="N213" s="62" t="inlineStr">
        <is>
          <t>Product</t>
        </is>
      </c>
      <c r="O213" s="104" t="inlineStr">
        <is>
          <t>[SOURCE: ข้อสอบจริง PLE CC1 (Product) ปี 2566 Day 2 ข้อ 64]</t>
        </is>
      </c>
      <c r="P213" s="62" t="inlineStr">
        <is>
          <t>ข้อสอบเก่า</t>
        </is>
      </c>
      <c r="Q213" s="62" t="inlineStr">
        <is>
          <t>2566</t>
        </is>
      </c>
      <c r="R213" s="62" t="inlineStr"/>
    </row>
    <row r="214" ht="24" customHeight="1" s="49">
      <c r="A214" s="180" t="n">
        <v>212</v>
      </c>
      <c r="B214" s="104" t="inlineStr">
        <is>
          <t>ตำรับยาเตรียมกึ่งแข็งที่มีส่วนประกอบของ Polyethylene glycol 400 (PEG 400), Polyethylene glycol 4000 (PEG 4000) และ Propylene glycol (PG) จัดเป็นยาพื้นประเภทใด</t>
        </is>
      </c>
      <c r="C214" s="104" t="inlineStr"/>
      <c r="D214" s="104" t="inlineStr">
        <is>
          <t>Oleaginous base (Hydrocarbon base)</t>
        </is>
      </c>
      <c r="E214" s="104" t="inlineStr">
        <is>
          <t>Absorption base</t>
        </is>
      </c>
      <c r="F214" s="104" t="inlineStr">
        <is>
          <t>Water-removable base</t>
        </is>
      </c>
      <c r="G214" s="104" t="inlineStr">
        <is>
          <t>Water-soluble base</t>
        </is>
      </c>
      <c r="H214" s="104" t="inlineStr">
        <is>
          <t>Fatty base</t>
        </is>
      </c>
      <c r="I214" s="62" t="n">
        <v>4</v>
      </c>
      <c r="J214" s="104" t="inlineStr">
        <is>
          <t>✅ คำตอบที่ถูกต้อง: ข้อ ง. Water-soluble base
🎯 ทำไมข้อนี้ถึงถูก: ยาพื้นที่มีส่วนผสมของ Polyethylene Glycol 400 (ของเหลว), Polyethylene Glycol 4000 (ของแข็ง) และ Propylene glycol (PG) จัดเป็นยาพื้นขี้ผึ้งชนิดละลายน้ำได้ทั้งหมด (Water-soluble base หรือ Macrogol ointment USP) ซึ่งไม่มีสารไขมัน ล้างออกด้วยน้ำได้ง่าย และไม่เหนียวเหนอะหนะ
🔍 ข้ออื่นผิดเพราะอะไร:
• ข้อ ก.: Oleaginous base เป็นยาพื้นไขมันหรือไฮโดรคาร์บอนที่ไม่ละลายน้ำ เช่น White petrolatum, Paraffin
• ข้อ ข.: Absorption base เป็นยาพื้นที่มีสารก่ออิมัลชันดูดซับน้ำได้ เช่น Lanolin, Hydrophilic petrolatum
• ข้อ ค.: Water-removable base เป็นยาพื้นอิมัลชันชนิด O/W เช่น Hydrophilic ointment
• ข้อ จ.: Fatty base เป็นยาพื้นที่มีส่วนประกอบของน้ำมันหรือไขมันจากพืชและสัตว์ เช่น Cocoa butter, Hydrogenated vegetable oil</t>
        </is>
      </c>
      <c r="K214" s="104" t="inlineStr"/>
      <c r="L214" s="104" t="inlineStr">
        <is>
          <t>Liquid &amp; Semisolids</t>
        </is>
      </c>
      <c r="M214" s="104" t="inlineStr">
        <is>
          <t>Creams &amp; Ointments</t>
        </is>
      </c>
      <c r="N214" s="62" t="inlineStr">
        <is>
          <t>Product</t>
        </is>
      </c>
      <c r="O214" s="104" t="inlineStr">
        <is>
          <t>[SOURCE: ข้อสอบจริง PLE CC1 (Product) ปี 2566 Day 2 ข้อ 79]</t>
        </is>
      </c>
      <c r="P214" s="62" t="inlineStr">
        <is>
          <t>ข้อสอบเก่า</t>
        </is>
      </c>
      <c r="Q214" s="62" t="inlineStr">
        <is>
          <t>2566</t>
        </is>
      </c>
      <c r="R214" s="62" t="inlineStr"/>
    </row>
    <row r="215" ht="409.6" customHeight="1" s="49">
      <c r="A215" s="180" t="n">
        <v>213</v>
      </c>
      <c r="B215" s="104" t="inlineStr">
        <is>
          <t>ผู้ป่วยได้รับยาครีมทาผิวหนัง เมื่อเปิดใช้พบว่ามีหยดของเหลวแยกตัวออกมาปรากฏบนผิวหน้าของเนื้อครีม ความไม่คงตัวทางกายภาพดังกล่าวเรียกว่าอะไร</t>
        </is>
      </c>
      <c r="C215" s="104" t="inlineStr"/>
      <c r="D215" s="104" t="inlineStr">
        <is>
          <t>Coalescence</t>
        </is>
      </c>
      <c r="E215" s="104" t="inlineStr">
        <is>
          <t>Bleeding (Syneresis)</t>
        </is>
      </c>
      <c r="F215" s="104" t="inlineStr">
        <is>
          <t>Breaking</t>
        </is>
      </c>
      <c r="G215" s="104" t="inlineStr">
        <is>
          <t>Caking</t>
        </is>
      </c>
      <c r="H215" s="104" t="inlineStr">
        <is>
          <t>Phase inversion</t>
        </is>
      </c>
      <c r="I215" s="62" t="n">
        <v>2</v>
      </c>
      <c r="J215" s="104" t="inlineStr">
        <is>
          <t>✅ คำตอบที่ถูกต้อง: ข้อ ข. Bleeding (Syneresis)
🎯 ทำไมข้อนี้ถึงถูก: Bleeding (หรือ Syneresis) เป็นปรากฏการณ์ความไม่คงตัวทางกายภาพของยาเตรียมกึ่งแข็ง (ครีม ขี้ผึ้ง หรือเจล) ที่เกิดการแยกตัวของของเหลวออกมาเป็นหยดหรือชั้นฟิล์มบางๆ บนผิวหน้าตำรับ เนื่องจากโครงสร้างร่างแหของยาพื้นเกิดการหดตัวหรือสูญเสียความสามารถในการกักเก็บของเหลว
🔍 ข้ออื่นผิดเพราะอะไร:
• ข้อ ก.: Coalescence เป็นการรวมตัวกันของหยดอนุภาคภายในอิมัลชันจนกลายเป็นหยดขนาดใหญ่ขึ้นเรื่อยๆ
• ข้อ ค.: Breaking เป็นการแยกชั้นอย่างสมบูรณ์และถาวรของวัฏภาคน้ำมันและน้ำในอิมัลชัน ไม่สามารถกลับคืนสู่สภาพเดิมได้ด้วยการกวน
• ข้อ ง.: Caking เป็นการจับตัวกันแน่นเป็นก้อนแข็งของอนุภาคในยาน้ำแขวนตะกอน (suspension)
• ข้อ จ.: Phase inversion เป็นการกลับวัฏภาคของอิมัลชัน เช่น จาก O/W เปลี่ยนเป็น W/O</t>
        </is>
      </c>
      <c r="K215" s="104" t="inlineStr"/>
      <c r="L215" s="104" t="inlineStr">
        <is>
          <t>Liquid &amp; Semisolids</t>
        </is>
      </c>
      <c r="M215" s="104" t="inlineStr">
        <is>
          <t>Creams &amp; Ointments</t>
        </is>
      </c>
      <c r="N215" s="62" t="inlineStr">
        <is>
          <t>Product</t>
        </is>
      </c>
      <c r="O215" s="104" t="inlineStr">
        <is>
          <t>[SOURCE: ข้อสอบจริง PLE CC1 (Product) ปี 2566 Day 2 ข้อ 80]</t>
        </is>
      </c>
      <c r="P215" s="62" t="inlineStr">
        <is>
          <t>ข้อสอบเก่า</t>
        </is>
      </c>
      <c r="Q215" s="62" t="inlineStr">
        <is>
          <t>2566</t>
        </is>
      </c>
      <c r="R215" s="62" t="inlineStr"/>
    </row>
    <row r="216" ht="409.6" customHeight="1" s="49">
      <c r="A216" s="180" t="n">
        <v>214</v>
      </c>
      <c r="B216" s="104" t="inlineStr">
        <is>
          <t>สูตรตำรับครีมที่มี Sodium Lauryl Sulfate (SLS) เป็นสารช่วยให้เกิดอิมัลชัน จัดเป็นครีมประเภทใด</t>
        </is>
      </c>
      <c r="C216" s="104" t="inlineStr"/>
      <c r="D216" s="104" t="inlineStr">
        <is>
          <t>Cold cream</t>
        </is>
      </c>
      <c r="E216" s="104" t="inlineStr">
        <is>
          <t>Vanishing cream</t>
        </is>
      </c>
      <c r="F216" s="104" t="inlineStr">
        <is>
          <t>Anionic cream</t>
        </is>
      </c>
      <c r="G216" s="104" t="inlineStr">
        <is>
          <t>Cationic cream</t>
        </is>
      </c>
      <c r="H216" s="104" t="inlineStr">
        <is>
          <t>Non-ionic cream</t>
        </is>
      </c>
      <c r="I216" s="62" t="n">
        <v>3</v>
      </c>
      <c r="J216" s="104" t="inlineStr">
        <is>
          <t>✅ คำตอบที่ถูกต้อง: ข้อ ค. Anionic cream
🎯 ทำไมข้อนี้ถึงถูก: Sodium Lauryl Sulfate (SLS) เป็นสารลดแรงตึงผิวชนิดประจุลบ (Anionic surfactant) เมื่อนำมาใช้เป็น emulsifying agent ในตำรับครีม (เช่น Hydrophilic ointment / Aqueous cream) จะทำให้อนุภาคหยดน้ำมันถูกล้อมรอบด้วยประจุลบ เกิดเป็นครีมประเภท Anionic cream (หรือ Anionic O/W cream)
🔍 ข้ออื่นผิดเพราะอะไร:
• ข้อ ก.: Cold cream จัดเป็นครีมชนิด W/O emulsion ที่ใช้สารก่ออิมัลชันธรรมชาติจากปฏิกิริยาระหว่างขี้ผึ้ง (beeswax) และ borax ได้เป็น sodium cerotate
• ข้อ ข.: Vanishing cream เป็นครีม O/W ที่มีกรดสเตียริก (stearic acid) สูง และมักใช้โพแทสเซียมไฮดรอกไซด์หรือไตรเอทาโนลามีนเป็นตัวทำสะบู่
• ข้อ ง.: Cationic cream เป็นครีมที่ใช้ surfactant ชนิดประจุบวกเป็นตัวทำให้อิมัลชันคงตัว เช่น Cetrimide หรือ Benzalkonium chloride
• ข้อ จ.: Non-ionic cream เป็นครีมที่ใช้อิมัลซิไฟเออร์ที่ไม่มีประจุ เช่น Cetomacrogol, Polysorbate (Tween) และ Sorbitan esters (Span)</t>
        </is>
      </c>
      <c r="K216" s="104" t="inlineStr"/>
      <c r="L216" s="104" t="inlineStr">
        <is>
          <t>Liquid &amp; Semisolids</t>
        </is>
      </c>
      <c r="M216" s="104" t="inlineStr">
        <is>
          <t>Creams &amp; Ointments</t>
        </is>
      </c>
      <c r="N216" s="62" t="inlineStr">
        <is>
          <t>Product</t>
        </is>
      </c>
      <c r="O216" s="104" t="inlineStr">
        <is>
          <t>[SOURCE: ข้อสอบจริง PLE CC1 (Product) ปี 2566 Day 2 ข้อ 81]</t>
        </is>
      </c>
      <c r="P216" s="62" t="inlineStr">
        <is>
          <t>ข้อสอบเก่า</t>
        </is>
      </c>
      <c r="Q216" s="62" t="inlineStr">
        <is>
          <t>2566</t>
        </is>
      </c>
      <c r="R216" s="62" t="inlineStr"/>
    </row>
    <row r="217" ht="409.6" customHeight="1" s="49">
      <c r="A217" s="180" t="n">
        <v>215</v>
      </c>
      <c r="B217" s="104" t="inlineStr">
        <is>
          <t>จากสูตรตำรับยาที่มี Carbomer (Carbopol 940) ปริมาณร้อยละ 1 w/w ร่วมกับ Triethanolamine ในกระสายยาน้ำบริสุทธิ์ โดยไม่มีการเติมน้ำมันหรือสารไขมันใดๆ ตำรับนี้จัดเป็นรูปแบบยาเตรียมกึ่งแข็งชนิดใด</t>
        </is>
      </c>
      <c r="C217" s="104" t="inlineStr"/>
      <c r="D217" s="104" t="inlineStr">
        <is>
          <t>Ointment</t>
        </is>
      </c>
      <c r="E217" s="104" t="inlineStr">
        <is>
          <t>Gel</t>
        </is>
      </c>
      <c r="F217" s="104" t="inlineStr">
        <is>
          <t>Emulsion</t>
        </is>
      </c>
      <c r="G217" s="104" t="inlineStr">
        <is>
          <t>Cream</t>
        </is>
      </c>
      <c r="H217" s="104" t="inlineStr">
        <is>
          <t>Solution</t>
        </is>
      </c>
      <c r="I217" s="62" t="n">
        <v>2</v>
      </c>
      <c r="J217" s="104" t="inlineStr">
        <is>
          <t>✅ คำตอบที่ถูกต้อง: ข้อ ข. Gel
🎯 ทำไมข้อนี้ถึงถูก: ตำรับนี้ใช้ Carbomer (Carbopol 940) เป็น gelling agent ร่วมกับสารช่วยปรับความเป็นด่างเพื่อก่อร่างแหพอลิเมอร์กึ่งแข็ง และไม่มีส่วนประกอบของน้ำมัน (oil base หรือ oil phase) จึงจัดเป็นยารูปแบบ Gel อย่างชัดเจน
🔍 ข้ออื่นผิดเพราะอะไร:
• ข้อ ก.: Ointment เป็นยาเตรียมกึ่งแข็งที่มี hydrocarbon base หรือ absorption base เป็นองค์ประกอบหลัก
• ข้อ ค.: Emulsion เป็นระบบกระจายตัวแบบ 2 เฟสที่ต้องประกอบด้วย oil phase และ water phase ร่วมกับ emulsifying agent
• ข้อ ง.: Cream เป็น semisolid emulsion กึ่งแข็ง 2 เฟส (O/W หรือ W/O) ต้องมีส่วนประกอบของน้ำมันและสารก่ออิมัลชัน
• ข้อ จ.: Solution เป็นสารละลายใสเนื้อเดียว ไม่มีความหนืดระดับโครงสร้างตาข่ายพอลิเมอร์กึ่งแข็งแบบ hydrogel</t>
        </is>
      </c>
      <c r="K217" s="104" t="inlineStr">
        <is>
          <t>cc1_product/image12.png</t>
        </is>
      </c>
      <c r="L217" s="104" t="inlineStr">
        <is>
          <t>Liquid &amp; Semisolids</t>
        </is>
      </c>
      <c r="M217" s="104" t="inlineStr">
        <is>
          <t>Creams &amp; Ointments</t>
        </is>
      </c>
      <c r="N217" s="62" t="inlineStr">
        <is>
          <t>Product</t>
        </is>
      </c>
      <c r="O217" s="104" t="inlineStr">
        <is>
          <t>[SOURCE: ข้อสอบจริง PLE CC1 (Product) ปี 2565 ข้อ 1]</t>
        </is>
      </c>
      <c r="P217" s="62" t="inlineStr">
        <is>
          <t>ข้อสอบเก่า</t>
        </is>
      </c>
      <c r="Q217" s="62" t="inlineStr">
        <is>
          <t>2565</t>
        </is>
      </c>
      <c r="R217" s="62" t="inlineStr"/>
    </row>
    <row r="218" ht="409.6" customHeight="1" s="49">
      <c r="A218" s="180" t="n">
        <v>216</v>
      </c>
      <c r="B218" s="104" t="inlineStr">
        <is>
          <t>หากต้องการเตรียมตำรับยาน้ำแขวนตะกอน Methimazole suspension ข้อใดต่อไปนี้ทำหน้าที่เป็น wetting agent ที่เหมาะสมที่สุดสำหรับช่วยให้ผงยากระจายตัวในเฟสน้ำ</t>
        </is>
      </c>
      <c r="C218" s="104" t="inlineStr"/>
      <c r="D218" s="104" t="inlineStr">
        <is>
          <t>Purified water</t>
        </is>
      </c>
      <c r="E218" s="104" t="inlineStr">
        <is>
          <t>Glycerin</t>
        </is>
      </c>
      <c r="F218" s="104" t="inlineStr">
        <is>
          <t>Mineral oil</t>
        </is>
      </c>
      <c r="G218" s="104" t="inlineStr">
        <is>
          <t>Benzyl alcohol</t>
        </is>
      </c>
      <c r="H218" s="104" t="inlineStr">
        <is>
          <t>Alcohol (Ethanol 95%)</t>
        </is>
      </c>
      <c r="I218" s="62" t="n">
        <v>2</v>
      </c>
      <c r="J218" s="104" t="inlineStr">
        <is>
          <t>✅ คำตอบที่ถูกต้อง: ข้อ ข. Glycerin
🎯 ทำไมข้อนี้ถึงถูก: Glycerin เป็นสารเหลวหนืดมีขั้ว ทำหน้าที่เป็น Wetting agent และ Levigating agent ที่เหมาะสมมากในยาน้ำแขวนตะกอน โดยช่วยไล่อากาศที่เกาะรอบผิวอนุภาคยาที่ไม่ชอบน้ำ ทำให้ผงยาเปียกและกระจายตัวในน้ำได้อย่างสม่ำเสมอ
🔍 ข้ออื่นผิดเพราะอะไร:
• ข้อ ก.: Purified water ทำหน้าที่เป็นกระสายยา (Vehicle) หลักของตำรับ ไม่สามารถลดแรงตึงผิวเพื่อทำหน้าที่เป็น wetting agent ได้
• ข้อ ค.: Mineral oil เป็นน้ำมันไม่มีขั้ว หากนำมาใช้ในยาน้ำที่เป็นน้ำจะเกิดการแยกชั้น (phase separation)
• ข้อ ง.: Benzyl alcohol ทำหน้าที่เป็น Preservative และห้ามใช้ในทารกเนื่องจากเสี่ยงต่อการเกิด gasping syndrome
• ข้อ จ.: Alcohol เป็น solvent หรือ co-solvent และอาจทำให้ยาตกผลึกหรือระคายเคืองทางเดินอาหารในเด็กได้</t>
        </is>
      </c>
      <c r="K218" s="104" t="inlineStr">
        <is>
          <t>cc1_product/image26.png</t>
        </is>
      </c>
      <c r="L218" s="104" t="inlineStr">
        <is>
          <t>Liquid &amp; Semisolids</t>
        </is>
      </c>
      <c r="M218" s="104" t="inlineStr">
        <is>
          <t>Suspensions</t>
        </is>
      </c>
      <c r="N218" s="62" t="inlineStr">
        <is>
          <t>Product</t>
        </is>
      </c>
      <c r="O218" s="104" t="inlineStr">
        <is>
          <t>[SOURCE: ข้อสอบจริง PLE CC1 (Product) ปี 2565 ข้อ 6]</t>
        </is>
      </c>
      <c r="P218" s="62" t="inlineStr">
        <is>
          <t>ข้อสอบเก่า</t>
        </is>
      </c>
      <c r="Q218" s="62" t="inlineStr">
        <is>
          <t>2565</t>
        </is>
      </c>
      <c r="R218" s="62" t="inlineStr"/>
    </row>
    <row r="219" ht="409.6" customHeight="1" s="49">
      <c r="A219" s="180" t="n">
        <v>217</v>
      </c>
      <c r="B219" s="104" t="inlineStr">
        <is>
          <t>ในสูตรตำรับครีม Permethrin 5% w/w ชนิด Oil-in-Water (O/W) cream การเติมสาร Polyoxyethylene cetyl ether (Ceteth) มีวัตถุประสงค์หลักเพื่อทำหน้าที่เป็นสารช่วยใด</t>
        </is>
      </c>
      <c r="C219" s="104" t="inlineStr"/>
      <c r="D219" s="104" t="inlineStr">
        <is>
          <t>Preservative ป้องกันการเจริญเติบโตของจุลินทรีย์</t>
        </is>
      </c>
      <c r="E219" s="104" t="inlineStr">
        <is>
          <t>Emulsifying agent / Surfactant ช่วยประสานน้ำกับน้ำมัน</t>
        </is>
      </c>
      <c r="F219" s="104" t="inlineStr">
        <is>
          <t>Chelating agent ช่วยจับกับไอออนโลหะ</t>
        </is>
      </c>
      <c r="G219" s="104" t="inlineStr">
        <is>
          <t>Humectant รักษาความชุ่มชื้นให้แก่ผิวหนัง</t>
        </is>
      </c>
      <c r="H219" s="104" t="inlineStr">
        <is>
          <t>Acidifying agent ปรับความเป็นกรดของตำรับ</t>
        </is>
      </c>
      <c r="I219" s="62" t="n">
        <v>2</v>
      </c>
      <c r="J219" s="104" t="inlineStr">
        <is>
          <t>✅ คำตอบที่ถูกต้อง: ข้อ ข. Emulsifying agent / Surfactant ช่วยประสานน้ำกับน้ำมัน
🎯 ทำไมข้อนี้ถึงถูก: Polyoxyethylene cetyl ether จัดเป็น Non-ionic surfactant ที่ทำหน้าที่เป็น Emulsifying agent ช่วยลดแรงตึงผิวระหว่าง oil phase (ซึ่งมีตัวยา permethrin) และ water phase ทำให้หยดน้ำมันกระจายตัวได้อย่างคงตัวในระบบ O/W emulsion
🔍 ข้ออื่นผิดเพราะอะไร:
• ข้อ ก.: Preservative ในตำรับครีมทั่วไปมักใช้สารกลุ่ม parabens, phenoxyethanol หรือ benzyl alcohol
• ข้อ ค.: Chelating agent ที่นิยมใช้คือ Disodium edetate (EDTA)
• ข้อ ง.: สารเพิ่มความชุ่มชื้น (Humectant) ในสูตรตำรับนี้คือ Glycerin หรือ Propylene glycol
• ข้อ จ.: สารปรับความเป็นกรด-ด่างมักใช้ Citric acid, Sodium hydroxide หรือ Triethanolamine</t>
        </is>
      </c>
      <c r="K219" s="104" t="inlineStr"/>
      <c r="L219" s="104" t="inlineStr">
        <is>
          <t>Liquid &amp; Semisolids</t>
        </is>
      </c>
      <c r="M219" s="104" t="inlineStr">
        <is>
          <t>Emulsions</t>
        </is>
      </c>
      <c r="N219" s="62" t="inlineStr">
        <is>
          <t>Product</t>
        </is>
      </c>
      <c r="O219" s="104" t="inlineStr">
        <is>
          <t>[SOURCE: ข้อสอบจริง PLE CC1 (Product) ปี 2565 ข้อ 12]</t>
        </is>
      </c>
      <c r="P219" s="62" t="inlineStr">
        <is>
          <t>ข้อสอบเก่า</t>
        </is>
      </c>
      <c r="Q219" s="62" t="inlineStr">
        <is>
          <t>2565</t>
        </is>
      </c>
      <c r="R219" s="62" t="inlineStr"/>
    </row>
    <row r="220" ht="409.6" customHeight="1" s="49">
      <c r="A220" s="180" t="n">
        <v>218</v>
      </c>
      <c r="B220" s="104" t="inlineStr">
        <is>
          <t>ตามกฎของสโตกส์ (Stokes' Law) หากต้องการลดอัตราการตกตะกอน (Sedimentation rate) ของอนุภาคตัวยาในตำรับยาน้ำแขวนตะกอน (Suspension) ให้ช้าที่สุด ควรใช้วิธีการใดต่อไปนี้</t>
        </is>
      </c>
      <c r="C220" s="104" t="inlineStr"/>
      <c r="D220" s="104" t="inlineStr">
        <is>
          <t>เพิ่มความหนืดของตัวกลางกระจาย (Dispersion medium)</t>
        </is>
      </c>
      <c r="E220" s="104" t="inlineStr">
        <is>
          <t>เพิ่มขนาดเส้นผ่านศูนย์กลางของอนุภาคตัวยา (Particle size)</t>
        </is>
      </c>
      <c r="F220" s="104" t="inlineStr">
        <is>
          <t>เพิ่มความหนาแน่นของอนุภาคผงยา (Density of particle)</t>
        </is>
      </c>
      <c r="G220" s="104" t="inlineStr">
        <is>
          <t>ลดความหนาแน่นของตัวกลางของเหลวให้ต่ำกว่าน้ำมากที่สุด</t>
        </is>
      </c>
      <c r="H220" s="104" t="inlineStr">
        <is>
          <t>เพิ่มอุณหภูมิในการเก็บรักษาเพื่อลดความหนืด</t>
        </is>
      </c>
      <c r="I220" s="62" t="n">
        <v>1</v>
      </c>
      <c r="J220" s="104" t="inlineStr">
        <is>
          <t>✅ คำตอบที่ถูกต้อง: ข้อ ก. เพิ่มความหนืดของตัวกลางกระจาย (Dispersion medium)
🎯 ทำไมข้อนี้ถึงถูก: ตาม Stokes' Law อัตราเร็วในการตกตะกอน (v) แปรผกผันกับความหนืดของตัวกลาง (eta) ดังนั้นการเพิ่มความหนืดของกระสายยาโดยใช้ Viscosity-inducing agent (เช่น Xanthan gum หรือ CMC) จะช่วยลดความเร็วในการตกตะกอนของอนุภาคยาได้อย่างมีประสิทธิภาพ
🔍 ข้ออื่นผิดเพราะอะไร:
• ข้อ ข.: อัตราเร็วในการตกตะกอนแปรผันตรงกับกำลังสองของรัศมีอนุภาค (r^2) การเพิ่มขนาดอนุภาคจะทำให้ยาตกตะกอนเร็วขึ้นอย่างมาก
• ข้อ ค.: อัตราการตกตะกอนแปรผันตรงกับผลต่างของความหนาแน่น (rho_p - rho_m) การเพิ่มความหนาแน่นของอนุภาคยาจะเร่งให้อนุภาคตกตะกอนเร็วขึ้น
• ข้อ ง.: การลดความหนาแน่นของตัวกลางจะยิ่งทำให้ผลต่างความหนาแน่นมากขึ้น อนุภาคจึงยิ่งตกตะกอนเร็วยิ่งขึ้น
• ข้อ จ.: การเพิ่มอุณหภูมิจะทำให้ความหนืดของของเหลวลดลง ส่งผลให้อนุภาคตกตะกอนเร็วขึ้นและเสี่ยงต่อการเกิด caking</t>
        </is>
      </c>
      <c r="K220" s="104" t="inlineStr"/>
      <c r="L220" s="104" t="inlineStr">
        <is>
          <t>Liquid &amp; Semisolids</t>
        </is>
      </c>
      <c r="M220" s="104" t="inlineStr">
        <is>
          <t>Suspensions</t>
        </is>
      </c>
      <c r="N220" s="62" t="inlineStr">
        <is>
          <t>Product</t>
        </is>
      </c>
      <c r="O220" s="104" t="inlineStr">
        <is>
          <t>[SOURCE: ข้อสอบจริง PLE CC1 (Product) ปี 2565 ข้อ 18]</t>
        </is>
      </c>
      <c r="P220" s="62" t="inlineStr">
        <is>
          <t>ข้อสอบเก่า</t>
        </is>
      </c>
      <c r="Q220" s="62" t="inlineStr">
        <is>
          <t>2565</t>
        </is>
      </c>
      <c r="R220" s="62" t="inlineStr"/>
    </row>
    <row r="221" ht="409.6" customHeight="1" s="49">
      <c r="A221" s="180" t="n">
        <v>219</v>
      </c>
      <c r="B221" s="104" t="inlineStr">
        <is>
          <t>ในสูตรตำรับ Hydrocortisone cream 1% ประกอบด้วย Hydrocortisone, Purified water, Mineral oil, Propylene glycol, Cetearyl palmitate, Cetearyl alcohol และ Sodium lauryl sulfate สารใดทำหน้าที่เป็น Stiffening agent ช่วยเพิ่มความคงรูปและความข้นหนืดของเนื้อครีม</t>
        </is>
      </c>
      <c r="C221" s="104" t="inlineStr"/>
      <c r="D221" s="104" t="inlineStr">
        <is>
          <t>Glycerin</t>
        </is>
      </c>
      <c r="E221" s="104" t="inlineStr">
        <is>
          <t>Propylene glycol</t>
        </is>
      </c>
      <c r="F221" s="104" t="inlineStr">
        <is>
          <t>Sodium lauryl sulfate (SLS)</t>
        </is>
      </c>
      <c r="G221" s="104" t="inlineStr">
        <is>
          <t>Cetearyl palmitate</t>
        </is>
      </c>
      <c r="H221" s="104" t="inlineStr">
        <is>
          <t>Mineral oil</t>
        </is>
      </c>
      <c r="I221" s="62" t="n">
        <v>4</v>
      </c>
      <c r="J221" s="104" t="inlineStr">
        <is>
          <t>✅ คำตอบที่ถูกต้อง: ข้อ ง. Cetearyl palmitate
🎯 ทำไมข้อนี้ถึงถูก: Cetearyl palmitate (หรือ Cetyl esters wax / Cetearyl alcohol) เป็นไขมันหรือแอลกอฮอล์ไขมันที่มีจุดหลอมเหลวสูง ทำหน้าที่เป็น Stiffening agent / Consistency enhancer ช่วยเพิ่มความแข็งแรง ความคงรูป และเพิ่มความหนืดของโครงสร้าง semisolids ป้องกันไม่ให้ครีมเหลวเกินไป
🔍 ข้ออื่นผิดเพราะอะไร:
• ข้อ ก.: Glycerin ทำหน้าที่เป็น Humectant (สารช่วยดูดซับความชื้น)
• ข้อ ข.: Propylene glycol ทำหน้าที่เป็น Co-solvent และ Humectant
• ข้อ ค.: Sodium lauryl sulfate ทำหน้าที่เป็น Anionic surfactant และ Emulsifying agent
• ข้อ จ.: Mineral oil ทำหน้าที่เป็น Emollient และเป็นส่วนของ oil phase ให้ความนุ่มชุ่มชื้นแก่ผิว</t>
        </is>
      </c>
      <c r="K221" s="104" t="inlineStr">
        <is>
          <t>cc1_product/image50.png</t>
        </is>
      </c>
      <c r="L221" s="104" t="inlineStr">
        <is>
          <t>Liquid &amp; Semisolids</t>
        </is>
      </c>
      <c r="M221" s="104" t="inlineStr">
        <is>
          <t>Creams &amp; Ointments</t>
        </is>
      </c>
      <c r="N221" s="62" t="inlineStr">
        <is>
          <t>Product</t>
        </is>
      </c>
      <c r="O221" s="104" t="inlineStr">
        <is>
          <t>[SOURCE: ข้อสอบจริง PLE CC1 (Product) ปี 2565 ข้อ 38]</t>
        </is>
      </c>
      <c r="P221" s="62" t="inlineStr">
        <is>
          <t>ข้อสอบเก่า</t>
        </is>
      </c>
      <c r="Q221" s="62" t="inlineStr">
        <is>
          <t>2565</t>
        </is>
      </c>
      <c r="R221" s="62" t="inlineStr"/>
    </row>
    <row r="222" ht="409.6" customHeight="1" s="49">
      <c r="A222" s="180" t="n">
        <v>220</v>
      </c>
      <c r="B222" s="104" t="inlineStr">
        <is>
          <t>ในสูตรตำรับครีม Clobetasol propionate 0.05% ประกอบด้วยตัวยาสำคัญ, Carbopol, Hypromellose, Mineral oil, PEG-300 isostearate, Propylene glycol, Sodium hydroxide และน้ำ สารในข้อใดทำหน้าที่หลักเป็น Emulsifier ในตำรับ</t>
        </is>
      </c>
      <c r="C222" s="104" t="inlineStr"/>
      <c r="D222" s="104" t="inlineStr">
        <is>
          <t>Carbopol</t>
        </is>
      </c>
      <c r="E222" s="104" t="inlineStr">
        <is>
          <t>Hypromellose (HPMC)</t>
        </is>
      </c>
      <c r="F222" s="104" t="inlineStr">
        <is>
          <t>Mineral oil</t>
        </is>
      </c>
      <c r="G222" s="104" t="inlineStr">
        <is>
          <t>PEG-300 isostearate</t>
        </is>
      </c>
      <c r="H222" s="104" t="inlineStr">
        <is>
          <t>Propylene glycol</t>
        </is>
      </c>
      <c r="I222" s="62" t="n">
        <v>4</v>
      </c>
      <c r="J222" s="104" t="inlineStr">
        <is>
          <t>✅ คำตอบที่ถูกต้อง: ข้อ ง. PEG-300 isostearate
🎯 ทำไมข้อนี้ถึงถูก: PEG-300 isostearate เป็นสารลดแรงตึงผิวชนิดไม่มีประจุ (Non-ionic surfactant) ซึ่งทำหน้าที่เป็น Emulsifier (สารก่ออิมัลชัน) ช่วยประสานระหว่าง mineral oil และน้ำให้อยู่ในรูปอิมัลชันที่คงตัว
🔍 ข้ออื่นผิดเพราะอะไร:
• ข้อ ก.: Carbopol ทำหน้าที่เป็น Thickening agent หรือ Gelling agent ช่วยเพิ่มความหนืด
• ข้อ ข.: Hypromellose ทำหน้าที่เป็น Viscosity-increasing agent หรือ Polymer stabilizer
• ข้อ ค.: Mineral oil ทำหน้าที่เป็นส่วนของเฟสน้ำมัน (Oil phase / Emollient)
• ข้อ จ.: Propylene glycol ทำหน้าที่เป็น Co-solvent ช่วยละลายตัวยาสำคัญและเป็น Humectant</t>
        </is>
      </c>
      <c r="K222" s="104" t="inlineStr"/>
      <c r="L222" s="104" t="inlineStr">
        <is>
          <t>Liquid &amp; Semisolids</t>
        </is>
      </c>
      <c r="M222" s="104" t="inlineStr">
        <is>
          <t>Emulsions</t>
        </is>
      </c>
      <c r="N222" s="62" t="inlineStr">
        <is>
          <t>Product</t>
        </is>
      </c>
      <c r="O222" s="104" t="inlineStr">
        <is>
          <t>[SOURCE: ข้อสอบจริง PLE CC1 (Product) ปี 2565 ข้อ 39]</t>
        </is>
      </c>
      <c r="P222" s="62" t="inlineStr">
        <is>
          <t>ข้อสอบเก่า</t>
        </is>
      </c>
      <c r="Q222" s="62" t="inlineStr">
        <is>
          <t>2565</t>
        </is>
      </c>
      <c r="R222" s="62" t="inlineStr"/>
    </row>
    <row r="223" ht="409.6" customHeight="1" s="49">
      <c r="A223" s="180" t="n">
        <v>221</v>
      </c>
      <c r="B223" s="104" t="inlineStr">
        <is>
          <t>จากสูตรตำรับการเตรียม Rifampicin oral suspension ซึ่งประกอบด้วยผงยาจากแคปซูล Rifampicin, Glycerin, PEG 400, Sorbitol solution, Ascorbic acid และ EDTA สารกลุ่มใดทำหน้าที่ร่วมกันเป็น Co-solvent ช่วยเพิ่มการละลายของตัวยา</t>
        </is>
      </c>
      <c r="C223" s="104" t="inlineStr"/>
      <c r="D223" s="104" t="inlineStr">
        <is>
          <t>Glycerin, PEG 400 และ Ascorbic acid</t>
        </is>
      </c>
      <c r="E223" s="104" t="inlineStr">
        <is>
          <t>Glycerin, PEG 400 และ Sorbitol solution</t>
        </is>
      </c>
      <c r="F223" s="104" t="inlineStr">
        <is>
          <t>PEG 400, Ascorbic acid และ Saccharin</t>
        </is>
      </c>
      <c r="G223" s="104" t="inlineStr">
        <is>
          <t>Ascorbic acid, Sorbitol solution และ EDTA</t>
        </is>
      </c>
      <c r="H223" s="104" t="inlineStr">
        <is>
          <t>Ascorbic acid, EDTA และ Saccharin</t>
        </is>
      </c>
      <c r="I223" s="62" t="n">
        <v>2</v>
      </c>
      <c r="J223" s="104" t="inlineStr">
        <is>
          <t>✅ คำตอบที่ถูกต้อง: ข้อ ข. Glycerin, PEG 400 และ Sorbitol solution
🎯 ทำไมข้อนี้ถึงถูก: Glycerin, PEG 400 และ Sorbitol solution ล้วนเป็นตัวทำละลายร่วมที่มีขั้ว (Water-miscible co-solvents) ที่ช่วยลด dielectric constant ของระบบตัวกลางน้ำ ทำให้สามารถเพิ่มความสามารถในการละลายของตัวยาที่ละลายน้ำได้จำกัดอย่าง rifampicin
🔍 ข้ออื่นผิดเพราะอะไร:
• ข้อ ก.: Ascorbic acid ทำหน้าที่เป็น Antioxidant ไม่ใช่ co-solvent
• ข้อ ค.: Saccharin ทำหน้าที่เป็น Sweetening agent (สารให้ความหวาน)
• ข้อ ง.: EDTA ทำหน้าที่เป็น Chelating agent ดักจับโลหะหนักเพื่อป้องกัน oxidation
• ข้อ จ.: ทั้ง Ascorbic acid และ EDTA เป็นสารช่วยด้านความคงตัวทางเคมี ไม่ใช่ตัวทำละลายร่วม</t>
        </is>
      </c>
      <c r="K223" s="104" t="inlineStr"/>
      <c r="L223" s="104" t="inlineStr">
        <is>
          <t>Liquid &amp; Semisolids</t>
        </is>
      </c>
      <c r="M223" s="104" t="inlineStr">
        <is>
          <t>Solutions, Syrups &amp; Elixirs</t>
        </is>
      </c>
      <c r="N223" s="62" t="inlineStr">
        <is>
          <t>Product</t>
        </is>
      </c>
      <c r="O223" s="104" t="inlineStr">
        <is>
          <t>[SOURCE: ข้อสอบจริง PLE CC1 (Product) ปี 2565 ข้อ 44]</t>
        </is>
      </c>
      <c r="P223" s="62" t="inlineStr">
        <is>
          <t>ข้อสอบเก่า</t>
        </is>
      </c>
      <c r="Q223" s="62" t="inlineStr">
        <is>
          <t>2565</t>
        </is>
      </c>
      <c r="R223" s="62" t="inlineStr"/>
    </row>
    <row r="224" ht="409.6" customHeight="1" s="49">
      <c r="A224" s="180" t="n">
        <v>222</v>
      </c>
      <c r="B224" s="104" t="inlineStr">
        <is>
          <t>ในสูตรตำรับยาเตรียมกึ่งแข็ง (Semisolid cream/ointment) ที่ประกอบด้วย Mineral oil, Propylene glycol, Beeswax, Triethanolamine, Carbomer และน้ำ หากพบว่าเนื้อตำรับมีความเหลวเกินไป ไม่คงรูป ควรเติมสารช่วยใดเพิ่มเติมเพื่อเพิ่มความคงรูปและความหนืดของตำรับ</t>
        </is>
      </c>
      <c r="C224" s="104" t="inlineStr"/>
      <c r="D224" s="104" t="inlineStr">
        <is>
          <t>Mineral oil</t>
        </is>
      </c>
      <c r="E224" s="104" t="inlineStr">
        <is>
          <t>Propylene glycol</t>
        </is>
      </c>
      <c r="F224" s="104" t="inlineStr">
        <is>
          <t>Cetyl alcohol</t>
        </is>
      </c>
      <c r="G224" s="104" t="inlineStr">
        <is>
          <t>Triethanolamine</t>
        </is>
      </c>
      <c r="H224" s="104" t="inlineStr">
        <is>
          <t>Purified water</t>
        </is>
      </c>
      <c r="I224" s="62" t="n">
        <v>3</v>
      </c>
      <c r="J224" s="104" t="inlineStr">
        <is>
          <t>✅ คำตอบที่ถูกต้อง: ข้อ ค. Cetyl alcohol
🎯 ทำไมข้อนี้ถึงถูก: Cetyl alcohol จัดเป็น fatty alcohol ที่มีจุดหลอมเหลวสูง ทำหน้าที่เป็น Stiffening agent, Thickening agent และ Weak W/O emulsifier ช่วยเพิ่มความข้นหนืดและความคงรูปของเนื้อครีมหรือขี้ผึ้ง ทำให้ตำรับมีความคงตัวดีขึ้น
🔍 ข้ออื่นผิดเพราะอะไร:
• ข้อ ก.: Mineral oil เป็นน้ำมันเหลว หากเติมเพิ่มขึ้นจะทำให้เนื้อตำรับยิ่งเหลวลง
• ข้อ ข.: Propylene glycol เป็นของเหลวหนืดที่ทำหน้าที่เป็น co-solvent และ humectant การเติมเพิ่มไม่ได้ช่วยเพิ่มโครงสร้างความแข็งของ semisolid
• ข้อ ง.: Triethanolamine เป็นด่างที่ใช้ปรับ pH หากเติมมากเกินไปอาจทำให้ระคายเคืองผิวและไม่ช่วยเพิ่มความแข็งแรงของเนื้อครีม
• ข้อ จ.: การเติมน้ำบริสุทธิ์เพิ่มจะยิ่งทำให้ตำรับเจือจางและเหลวมากยิ่งขึ้น</t>
        </is>
      </c>
      <c r="K224" s="104" t="inlineStr"/>
      <c r="L224" s="104" t="inlineStr">
        <is>
          <t>Liquid &amp; Semisolids</t>
        </is>
      </c>
      <c r="M224" s="104" t="inlineStr">
        <is>
          <t>Creams &amp; Ointments</t>
        </is>
      </c>
      <c r="N224" s="62" t="inlineStr">
        <is>
          <t>Product</t>
        </is>
      </c>
      <c r="O224" s="104" t="inlineStr">
        <is>
          <t>[SOURCE: ข้อสอบจริง PLE CC1 (Product) ปี 2565 ข้อ 52]</t>
        </is>
      </c>
      <c r="P224" s="62" t="inlineStr">
        <is>
          <t>ข้อสอบเก่า</t>
        </is>
      </c>
      <c r="Q224" s="62" t="inlineStr">
        <is>
          <t>2565</t>
        </is>
      </c>
      <c r="R224" s="62" t="inlineStr"/>
    </row>
    <row r="225" ht="409.6" customHeight="1" s="49">
      <c r="A225" s="180" t="n">
        <v>223</v>
      </c>
      <c r="B225" s="104" t="inlineStr">
        <is>
          <t>สูตรตำรับประกอบด้วย Aluminum hydroxide paste เทียบเท่า Aluminum hydroxide 4 g, Glycerol, Sorbitol, Methylparaben, Propylparaben และปรับปริมาตรด้วย Purified water จนครบ 100 mL หากนำสูตรนี้ไปเตรียมจริงจะได้ผลิตภัณฑ์ยาในรูปแบบใด</t>
        </is>
      </c>
      <c r="C225" s="104" t="inlineStr"/>
      <c r="D225" s="104" t="inlineStr">
        <is>
          <t>Oral solution</t>
        </is>
      </c>
      <c r="E225" s="104" t="inlineStr">
        <is>
          <t>Oral suspension</t>
        </is>
      </c>
      <c r="F225" s="104" t="inlineStr">
        <is>
          <t>Syrup</t>
        </is>
      </c>
      <c r="G225" s="104" t="inlineStr">
        <is>
          <t>Tincture</t>
        </is>
      </c>
      <c r="H225" s="104" t="inlineStr">
        <is>
          <t>Emulsion</t>
        </is>
      </c>
      <c r="I225" s="62" t="n">
        <v>2</v>
      </c>
      <c r="J225" s="104" t="inlineStr">
        <is>
          <t>✅ คำตอบที่ถูกต้อง: ข้อ ข. Oral suspension
🎯 ทำไมข้อนี้ถึงถูก: Aluminum hydroxide เป็นสารประกอบอนินทรีย์ที่ไม่ละลายในน้ำ เมื่อนำมาเตรียมในกระสายยาน้ำร่วมกับสารช่วยแขวนตะกอนและสารแต่งรส จะได้ผลิตภัณฑ์ในรูปแบบ ยาน้ำแขวนตะกอน (Oral suspension) หรือ Aluminum hydroxide gel suspension ไม่สามารถเตรียมเป็นสารละลายใสได้
🔍 ข้ออื่นผิดเพราะอะไร:
• ข้อ ก.: Oral solution ต้องเป็นสารละลายใสเนื้อเดียว แต่ผงยาอะลูมิเนียมไฮดรอกไซด์ไม่ละลายน้ำ
• ข้อ ค.: Syrup เป็นยาน้ำที่มีน้ำตาลซูโครสความเข้มข้นสูงอย่างน้อย 65-85% w/v เป็นสารละลายใส
• ข้อ ง.: Tincture เป็นยาเตรียมแอลกอฮอล์หรือไฮโดรแอลกอฮอล์ที่ได้จากการสกัดสมุนไพรหรือสารเคมี
• ข้อ จ.: Emulsion ต้องประกอบด้วยเฟสน้ำมันและเฟสน้ำร่วมกับ emulsifier ในตำรับนี้ไม่มีส่วนประกอบของน้ำมัน</t>
        </is>
      </c>
      <c r="K225" s="104" t="inlineStr"/>
      <c r="L225" s="104" t="inlineStr">
        <is>
          <t>Liquid &amp; Semisolids</t>
        </is>
      </c>
      <c r="M225" s="104" t="inlineStr">
        <is>
          <t>Suspensions</t>
        </is>
      </c>
      <c r="N225" s="62" t="inlineStr">
        <is>
          <t>Product</t>
        </is>
      </c>
      <c r="O225" s="104" t="inlineStr">
        <is>
          <t>[SOURCE: ข้อสอบจริง PLE CC1 (Product) ปี 2565 ข้อ 53]</t>
        </is>
      </c>
      <c r="P225" s="62" t="inlineStr">
        <is>
          <t>ข้อสอบเก่า</t>
        </is>
      </c>
      <c r="Q225" s="62" t="inlineStr">
        <is>
          <t>2565</t>
        </is>
      </c>
      <c r="R225" s="62" t="inlineStr"/>
    </row>
    <row r="226" ht="409.6" customHeight="1" s="49">
      <c r="A226" s="180" t="n">
        <v>224</v>
      </c>
      <c r="B226" s="104" t="inlineStr">
        <is>
          <t>จากสูตรตำรับยาน้ำแขวนตะกอน Aluminum hydroxide ที่มีการใช้ Methylcellulose, Glycerol, Sorbitol และ Parabens ข้อใดต่อไปนี้กล่าวถูกต้องเกี่ยวกับคุณสมบัติและหน้าที่ของสารช่วยในตำรับ</t>
        </is>
      </c>
      <c r="C226" s="104" t="inlineStr"/>
      <c r="D226" s="104" t="inlineStr">
        <is>
          <t>ใช้ Sorbitol และ Glycerol เพื่อทำหน้าที่เป็น disintegrant</t>
        </is>
      </c>
      <c r="E226" s="104" t="inlineStr">
        <is>
          <t>ตำรับนี้ไม่จำเป็นต้องมีการควบคุมความคงตัวทางกายภาพ</t>
        </is>
      </c>
      <c r="F226" s="104" t="inlineStr">
        <is>
          <t>Methylcellulose เป็นสารช่วยเพิ่มความหนืดชนิดไม่มีประจุ (Non-ionic polymeric suspending agent)</t>
        </is>
      </c>
      <c r="G226" s="104" t="inlineStr">
        <is>
          <t>Methylparaben และ Propylparaben ทำหน้าที่เป็น Antioxidants ป้องกันการเกิดปฏิกิริยาออกซิเดชัน</t>
        </is>
      </c>
      <c r="H226" s="104" t="inlineStr">
        <is>
          <t>Glycerol ทำหน้าที่เป็น chelating agent ช่วยดักจับไอออนของอะลูมิเนียม</t>
        </is>
      </c>
      <c r="I226" s="62" t="n">
        <v>3</v>
      </c>
      <c r="J226" s="104" t="inlineStr">
        <is>
          <t>✅ คำตอบที่ถูกต้อง: ข้อ ค. Methylcellulose เป็นสารช่วยเพิ่มความหนืดชนิดไม่มีประจุ (Non-ionic polymeric suspending agent)
🎯 ทำไมข้อนี้ถึงถูก: Methylcellulose เป็นพอลิเมอร์กึ่งสังเคราะห์ชนิดไม่มีประจุ (Non-ionic polymer) ที่ละลายในน้ำเย็นเกิดเป็นสารละลายคอลลอยด์หนืด ทำหน้าที่เป็น Suspending agent และ Viscosity-increasing agent โดยมีความคงตัวดีและไม่ทำปฏิกิริยากับไอออนบวกของโลหะในตำรับ
🔍 ข้ออื่นผิดเพราะอะไร:
• ข้อ ก.: Sorbitol และ Glycerol ทำหน้าที่เป็น Sweetening agents (สารให้ความหวาน), Co-solvent และ Humectant ไม่ใช่ disintegrant
• ข้อ ข.: ยาน้ำแขวนตะกอนต้องควบคุมความคงตัวทางกายภาพอย่างเข้มงวด เช่น Sedimentation volume ratio (F) และ Ease of redispersibility
• ข้อ ง.: Parabens ทำหน้าที่เป็น Antimicrobial preservatives ไม่ใช่สารต้านออกซิเดชัน
• ข้อ จ.: Glycerol เป็น polyol ให้ความหวานและความชุ่มชื้น ไม่ได้ทำหน้าที่เป็น chelating agent</t>
        </is>
      </c>
      <c r="K226" s="104" t="inlineStr"/>
      <c r="L226" s="104" t="inlineStr">
        <is>
          <t>Liquid &amp; Semisolids</t>
        </is>
      </c>
      <c r="M226" s="104" t="inlineStr">
        <is>
          <t>Suspensions</t>
        </is>
      </c>
      <c r="N226" s="62" t="inlineStr">
        <is>
          <t>Product</t>
        </is>
      </c>
      <c r="O226" s="104" t="inlineStr">
        <is>
          <t>[SOURCE: ข้อสอบจริง PLE CC1 (Product) ปี 2565 ข้อ 54]</t>
        </is>
      </c>
      <c r="P226" s="62" t="inlineStr">
        <is>
          <t>ข้อสอบเก่า</t>
        </is>
      </c>
      <c r="Q226" s="62" t="inlineStr">
        <is>
          <t>2565</t>
        </is>
      </c>
      <c r="R226" s="62" t="inlineStr"/>
    </row>
    <row r="227" ht="409.6" customHeight="1" s="49">
      <c r="A227" s="180" t="n">
        <v>225</v>
      </c>
      <c r="B227" s="104" t="inlineStr">
        <is>
          <t>ยาน้ำแขวนตะกอนคาลาไมน์ (Calamine suspension) เมื่อตั้งทิ้งไว้เกิดการตกตะกอน และเมื่อนำมาเขย่าขวดอย่างแรงพบว่าตะกอนเกาะตัวกันแน่นแข็งไม่ยอมกระจายตัวกลับคืนเป็นยาน้ำแขวนตะกอนสม่ำเสมอดังเดิม ปรากฏการณ์ข้อบกพร่องนี้เรียกว่าอย่างไร</t>
        </is>
      </c>
      <c r="C227" s="104" t="inlineStr"/>
      <c r="D227" s="104" t="inlineStr">
        <is>
          <t>Caking</t>
        </is>
      </c>
      <c r="E227" s="104" t="inlineStr">
        <is>
          <t>Cracking</t>
        </is>
      </c>
      <c r="F227" s="104" t="inlineStr">
        <is>
          <t>Upward Creaming</t>
        </is>
      </c>
      <c r="G227" s="104" t="inlineStr">
        <is>
          <t>Downward Creaming</t>
        </is>
      </c>
      <c r="H227" s="104" t="inlineStr">
        <is>
          <t>Phase inversion</t>
        </is>
      </c>
      <c r="I227" s="62" t="n">
        <v>1</v>
      </c>
      <c r="J227" s="104" t="inlineStr">
        <is>
          <t>✅ คำตอบที่ถูกต้อง: ข้อ ก. Caking
🎯 ทำไมข้อนี้ถึงถูก: Caking หรือ Claying เป็นปัญหาของระบบ deflocculated suspension ที่อนุภาคตกตะกอนอย่างช้าๆ ทำให้อนุภาคที่ตกทับถมกันเกิดแรงดึงดูด Van der Waals อย่างแน่นหนาจนผลักโมเลกุลของเหลวออกไป กลายเป็นตะกอนแข็งที่ไม่สามารถกระจายตัวกลับคืนได้แม้จะเขย่าอย่างแรง
🔍 ข้ออื่นผิดเพราะอะไร:
• ข้อ ข.: Cracking เป็นข้อบกพร่องถาวรของระบบ Emulsion ที่หยดน้ำมันแยกชั้นสมบูรณ์และฟิล์มสารประสานแตกตัว
• ข้อ ค.: Upward Creaming เป็นการลอยตัวขึ้นสู่ผิวด้านบนของหยดน้ำมันใน emulsion ชนิด O/W ซึ่งยังสามารถเขย่าให้กระจายตัวกลับคืนได้
• ข้อ ง.: Downward Creaming เป็นการจมตัวลงสู่ก้นภาชนะของหยดน้ำใน emulsion ชนิด W/O
• ข้อ จ.: Phase inversion เป็นปรากฏการณ์การกลับเฟสของ emulsion จาก O/W กลายเป็น W/O หรือในทางกลับกัน</t>
        </is>
      </c>
      <c r="K227" s="104" t="inlineStr"/>
      <c r="L227" s="104" t="inlineStr">
        <is>
          <t>Liquid &amp; Semisolids</t>
        </is>
      </c>
      <c r="M227" s="104" t="inlineStr">
        <is>
          <t>Suspensions</t>
        </is>
      </c>
      <c r="N227" s="62" t="inlineStr">
        <is>
          <t>Product</t>
        </is>
      </c>
      <c r="O227" s="104" t="inlineStr">
        <is>
          <t>[SOURCE: ข้อสอบจริง PLE CC1 (Product) ปี 2565 ข้อ 57]</t>
        </is>
      </c>
      <c r="P227" s="62" t="inlineStr">
        <is>
          <t>ข้อสอบเก่า</t>
        </is>
      </c>
      <c r="Q227" s="62" t="inlineStr">
        <is>
          <t>2565</t>
        </is>
      </c>
      <c r="R227" s="62" t="inlineStr"/>
    </row>
    <row r="228" ht="409.6" customHeight="1" s="49">
      <c r="A228" s="180" t="n">
        <v>226</v>
      </c>
      <c r="B228" s="104" t="inlineStr">
        <is>
          <t>ข้อใดระบุบทบาทหน้าที่ของสารช่วยทางเภสัชกรรมในสูตรตำรับ Piroxicam gel (ประกอบด้วย Carbopol 940, Diisopropanolamine, Ethanol, Propylene glycol, Benzyl alcohol และน้ำบริสุทธิ์) ได้ไม่ถูกต้อง</t>
        </is>
      </c>
      <c r="C228" s="104" t="inlineStr"/>
      <c r="D228" s="104" t="inlineStr">
        <is>
          <t>Carbopol 940 ทำหน้าที่เป็น Gelling agent</t>
        </is>
      </c>
      <c r="E228" s="104" t="inlineStr">
        <is>
          <t>Diisopropanolamine ทำหน้าที่เป็น Neutralizing agent</t>
        </is>
      </c>
      <c r="F228" s="104" t="inlineStr">
        <is>
          <t>Ethanol ทำหน้าที่เป็น Cosolvent</t>
        </is>
      </c>
      <c r="G228" s="104" t="inlineStr">
        <is>
          <t>Propylene glycol ทำหน้าที่เป็น Humectant</t>
        </is>
      </c>
      <c r="H228" s="104" t="inlineStr">
        <is>
          <t>Benzyl alcohol ทำหน้าที่เป็น Cosolvent</t>
        </is>
      </c>
      <c r="I228" s="62" t="n">
        <v>5</v>
      </c>
      <c r="J228" s="104" t="inlineStr">
        <is>
          <t>✅ คำตอบที่ถูกต้อง: ข้อ จ. Benzyl alcohol ทำหน้าที่เป็น Cosolvent
🎯 ทำไมข้อนี้ถึงถูก: Benzyl alcohol ในสูตรตำรับยาเจลทาภายนอกทำหน้าที่หลักเป็นสารกันเสียต้านจุลชีพ (Antimicrobial preservative) ไม่ได้ทำหน้าที่เป็นตัวทำละลายร่วม (Cosolvent) การระบุว่าเป็น Cosolvent จึงเป็นข้อความที่ผิด
🔍 ข้ออื่นผิดเพราะอะไร:
• ข้อ ก.: Carbopol 940 ทำหน้าที่เป็นสารก่อเนื้อเจลพอลิเมอร์สังเคราะห์ (Gelling agent) ถูกต้องแล้ว
• ข้อ ข.: Diisopropanolamine เป็นด่างอินทรีย์ที่ทำหน้าที่ปรับค่า pH และสะเทินกรด (Neutralizing agent) เพื่อให้สายพอลิเมอร์ Carbopol คลายตัวและเกิดเจลใสหนืด ถูกต้องแล้ว
• ข้อ ค.: Ethanol ทำหน้าที่เป็นตัวทำละลายร่วม (Cosolvent) ช่วยละลายตัวยาไพร็อกซิแคมที่ละลายน้ำได้น้อย ถูกต้องแล้ว
• ข้อ ง.: Propylene glycol ทำหน้าที่เป็นสารกักเก็บความชุ่มชื้น (Humectant) ป้องกันเจลแห้งกรัง ถูกต้องแล้ว</t>
        </is>
      </c>
      <c r="K228" s="104" t="inlineStr"/>
      <c r="L228" s="104" t="inlineStr">
        <is>
          <t>Liquid &amp; Semisolids</t>
        </is>
      </c>
      <c r="M228" s="104" t="inlineStr">
        <is>
          <t>Gels</t>
        </is>
      </c>
      <c r="N228" s="62" t="inlineStr">
        <is>
          <t>Product</t>
        </is>
      </c>
      <c r="O228" s="104" t="inlineStr">
        <is>
          <t>[SOURCE: ข้อสอบจริง PLE CC1 (Product) ปี 2564 ข้อ 14]</t>
        </is>
      </c>
      <c r="P228" s="62" t="inlineStr">
        <is>
          <t>ข้อสอบเก่า</t>
        </is>
      </c>
      <c r="Q228" s="62" t="inlineStr">
        <is>
          <t>2564</t>
        </is>
      </c>
      <c r="R228" s="62" t="inlineStr"/>
    </row>
    <row r="229" ht="409.6" customHeight="1" s="49">
      <c r="A229" s="180" t="n">
        <v>227</v>
      </c>
      <c r="B229" s="104" t="inlineStr">
        <is>
          <t>ในสูตรตำรับยาแขวนตะกอน คาลาไมน์โลชั่น (Calamine lotion) การเติมสารเบนโทไนต์ (Bentonite magma) มีวัตถุประสงค์เพื่อทำหน้าที่ใดในสูตรตำรับ</t>
        </is>
      </c>
      <c r="C229" s="104" t="inlineStr"/>
      <c r="D229" s="104" t="inlineStr">
        <is>
          <t>Suspending agent</t>
        </is>
      </c>
      <c r="E229" s="104" t="inlineStr">
        <is>
          <t>Wetting agent</t>
        </is>
      </c>
      <c r="F229" s="104" t="inlineStr">
        <is>
          <t>Flocculating agent</t>
        </is>
      </c>
      <c r="G229" s="104" t="inlineStr">
        <is>
          <t>Preservative</t>
        </is>
      </c>
      <c r="H229" s="104" t="inlineStr">
        <is>
          <t>Buffering agent</t>
        </is>
      </c>
      <c r="I229" s="62" t="n">
        <v>1</v>
      </c>
      <c r="J229" s="104" t="inlineStr">
        <is>
          <t>✅ คำตอบที่ถูกต้อง: ข้อ ก. Suspending agent
🎯 ทำไมข้อนี้ถึงถูก: Bentonite เป็นดินเหนียวกลุ่มไฮเดรตเต็ดอะลูมิเนียมซิลิเกตที่พองตัวได้ในน้ำ เมื่อเตรียมเป็น Bentonite magma 5% จะมีพฤติกรรมการไหลแบบ Thixotropic และทำหน้าที่เป็นสารช่วยแขวนตะกอน (Suspending agent / Viscosity increasing agent) ช่วยชะลอการตกตะกอนของผง Calamine และ Zinc oxide ตามกฎของสโตกส์ (Stokes' law)
🔍 ข้ออื่นผิดเพราะอะไร:
• ข้อ ข.: Wetting agent ในสูตรคาลาไมน์โลชั่นมักใช้ Glycerin ในการบดลดฟองอากาศและช่วยให้ผงยาเปียกน้ำ
• ข้อ ค.: Flocculating agent เป็นสารจำพวกเกลืออิเล็กโทรไลต์ที่เติมเพื่อควบคุมศักย์ซีตา (Zeta potential)
• ข้อ ง.: Preservative ในสูตรตำรับโลชั่นมักใช้สารกลุ่มพาราเบนหรือโซเดียมเบนโซเอต
• ข้อ จ.: Buffering agent ใช้สำหรับควบคุมความเป็นกรดด่าง เช่น ฟอสเฟตหรือซิเตรตบัฟเฟอร์</t>
        </is>
      </c>
      <c r="K229" s="104" t="inlineStr"/>
      <c r="L229" s="104" t="inlineStr">
        <is>
          <t>Liquid &amp; Semisolids</t>
        </is>
      </c>
      <c r="M229" s="104" t="inlineStr">
        <is>
          <t>Suspensions</t>
        </is>
      </c>
      <c r="N229" s="62" t="inlineStr">
        <is>
          <t>Product</t>
        </is>
      </c>
      <c r="O229" s="104" t="inlineStr">
        <is>
          <t>[SOURCE: ข้อสอบจริง PLE CC1 (Product) ปี 2564 ข้อ 26]</t>
        </is>
      </c>
      <c r="P229" s="62" t="inlineStr">
        <is>
          <t>ข้อสอบเก่า</t>
        </is>
      </c>
      <c r="Q229" s="62" t="inlineStr">
        <is>
          <t>2564</t>
        </is>
      </c>
      <c r="R229" s="62" t="inlineStr"/>
    </row>
    <row r="230" ht="409.6" customHeight="1" s="49">
      <c r="A230" s="180" t="n">
        <v>228</v>
      </c>
      <c r="B230" s="104" t="inlineStr">
        <is>
          <t>ในระบบยาแขวนตะกอนชนิดดีฟล็อกคูเลต (Deflocculated suspension) เมื่อตั้งทิ้งไว้เป็นเวลานาน อนุภาคยาจะตกตะกอนช้าๆ อย่างเป็นอิสระและก่อให้เกิดปัญหาความคงตัวทางกายภาพที่แก้ไขยากในข้อใด</t>
        </is>
      </c>
      <c r="C230" s="104" t="inlineStr"/>
      <c r="D230" s="104" t="inlineStr">
        <is>
          <t>เกิดการแยกชั้นแบบ Creaming ที่สามารถเขย่าให้เข้ากันได้ง่าย</t>
        </is>
      </c>
      <c r="E230" s="104" t="inlineStr">
        <is>
          <t>เกิดการตกตะกอนจับตัวเป็นก้อนแข็งแน่น (Caking) ที่ไม่สามารถกระจายตัวกลับคืนได้เมื่อเขย่า</t>
        </is>
      </c>
      <c r="F230" s="104" t="inlineStr">
        <is>
          <t>เกิดการตกตะกอนแบบกลุ่มก้อนหลวม (Floccule) ที่กระจายตัวกลับคืนได้ง่าย</t>
        </is>
      </c>
      <c r="G230" s="104" t="inlineStr">
        <is>
          <t>เกิดการเปลี่ยนเฟสกลับกัน (Phase inversion)</t>
        </is>
      </c>
      <c r="H230" s="104" t="inlineStr">
        <is>
          <t>เกิดการสลายตัวของสารแต่งกลิ่นและรส</t>
        </is>
      </c>
      <c r="I230" s="62" t="n">
        <v>2</v>
      </c>
      <c r="J230" s="104" t="inlineStr">
        <is>
          <t>✅ คำตอบที่ถูกต้อง: ข้อ ข. เกิดการตกตะกอนจับตัวเป็นก้อนแข็งแน่น (Caking) ที่ไม่สามารถกระจายตัวกลับคืนได้เมื่อเขย่า
🎯 ทำไมข้อนี้ถึงถูก: ในระบบ Deflocculated อนุภาคตัวยาจะอยู่อย่างอิสระและมีอัตราการตกตะกอนช้า แต่เมื่ออนุภาคค่อยๆ ตกลงมาทับถมกันที่ก้นภาชนะ อนุภาคขนาดเล็กจะแทรกเข้าไปในช่องว่างระหว่างอนุภาคขนาดใหญ่ บีบไล่ของเหลวออกจนเกิดพันธะดึงดูดแวนเดอร์วาลส์ที่แข็งแรง กลายเป็นตะกอนแข็งแน่นที่เรียกว่า Cake ซึ่งไม่สามารถกระจายตัวกลับคืนได้แม้จะออกแรงเขย่าขวดอย่างแรง (Irreversible caking)
🔍 ข้ออื่นผิดเพราะอะไร:
• ข้อ ก.: Creaming เป็นพฤติกรรมการแยกชั้นของอิมัลชันที่หยดน้ำมันลอยขึ้นสู่ผิวด้านบน ไม่ใช่ปัญหาของยาแขวนตะกอนตกก้น
• ข้อ ค.: การตกตะกอนแบบกลุ่มก้อนหลวม (Loose network) เป็นคุณสมบัติที่ดีของระบบ Flocculated suspension ซึ่งเขย่าแล้วกระจายตัวได้ง่าย
• ข้อ ง.: Phase inversion เป็นการกลับเฟสของอิมัลชันจาก O/W เป็น W/O ไม่ใช่ปัญหาของระบบแขวนตะกอน
• ข้อ จ.: การสลายตัวของสารแต่งกลิ่นรสเป็นปัญหาความไม่คงตัวทางเคมี ไม่ใช่ปัญหาทางกายภาพของการตกตะกอน</t>
        </is>
      </c>
      <c r="K230" s="104" t="inlineStr"/>
      <c r="L230" s="104" t="inlineStr">
        <is>
          <t>Liquid &amp; Semisolids</t>
        </is>
      </c>
      <c r="M230" s="104" t="inlineStr">
        <is>
          <t>Suspensions</t>
        </is>
      </c>
      <c r="N230" s="62" t="inlineStr">
        <is>
          <t>Product</t>
        </is>
      </c>
      <c r="O230" s="104" t="inlineStr">
        <is>
          <t>[SOURCE: ข้อสอบจริง PLE CC1 (Product) ปี 2564 ข้อ 42]</t>
        </is>
      </c>
      <c r="P230" s="62" t="inlineStr">
        <is>
          <t>ข้อสอบเก่า</t>
        </is>
      </c>
      <c r="Q230" s="62" t="inlineStr">
        <is>
          <t>2564</t>
        </is>
      </c>
      <c r="R230" s="62" t="inlineStr"/>
    </row>
    <row r="231" ht="409.6" customHeight="1" s="49">
      <c r="A231" s="180" t="n">
        <v>229</v>
      </c>
      <c r="B231" s="104" t="inlineStr">
        <is>
          <t>ในสูตรตำรับ Clotrimazole cream สารช่วยทางเภสัชกรรมในข้อใดทำหน้าที่เป็น Emulsifying agent และโครงสร้างสร้างเนื้อครีม (Stiffening agent) เพื่อรักษาความคงตัวของระบบอิมัลชันชนิด Oil-in-Water (O/W)</t>
        </is>
      </c>
      <c r="C231" s="104" t="inlineStr"/>
      <c r="D231" s="104" t="inlineStr">
        <is>
          <t>Benzyl alcohol</t>
        </is>
      </c>
      <c r="E231" s="104" t="inlineStr">
        <is>
          <t>Cetostearyl alcohol ร่วมกับ Polysorbate 60</t>
        </is>
      </c>
      <c r="F231" s="104" t="inlineStr">
        <is>
          <t>Mineral oil บริสุทธิ์</t>
        </is>
      </c>
      <c r="G231" s="104" t="inlineStr">
        <is>
          <t>Sodium hydroxide</t>
        </is>
      </c>
      <c r="H231" s="104" t="inlineStr">
        <is>
          <t>Purified water</t>
        </is>
      </c>
      <c r="I231" s="62" t="n">
        <v>2</v>
      </c>
      <c r="J231" s="104" t="inlineStr">
        <is>
          <t>✅ คำตอบที่ถูกต้อง: ข้อ ข. Cetostearyl alcohol ร่วมกับ Polysorbate 60
🎯 ทำไมข้อนี้ถึงถูก: Cetostearyl alcohol เป็นสารลดแรงตึงผิวชนิดไม่มีประจุที่มีสายคาร์บอนยาว ทำหน้าที่เป็น Stiffening agent และ Co-emulsifier เมื่อใช้ร่วมกับ Polysorbate 60 (Non-ionic surfactant) จะรวมตัวกันที่ผิวรอยต่อระหว่างวัฏภาคน้ำมันกับน้ำ สร้างชั้นฟิล์มที่มีความแข็งแรงและโครงข่ายเจลเหลว (Liquid crystalline gel network) ทำให้เนื้อครีมคงตัวและเนียนนุ่ม
🔍 ข้ออื่นผิดเพราะอะไร:
• ข้อ ก.: Benzyl alcohol ทำหน้าที่เป็นสารกันเสียต้านจุลชีพ (Preservative)
• ข้อ ค.: Mineral oil ทำหน้าที่เป็นวัฏภาคน้ำมัน (Internal oil phase) และ Emollient
• ข้อ ง.: Sodium hydroxide ใช้สำหรับปรับค่าความเป็นกรด-ด่าง (pH adjuster)
• ข้อ จ.: Purified water ทำหน้าที่เป็นวัฏภายนอกต่อเนื่อง (Continuous water phase)</t>
        </is>
      </c>
      <c r="K231" s="104" t="inlineStr"/>
      <c r="L231" s="104" t="inlineStr">
        <is>
          <t>Liquid &amp; Semisolids</t>
        </is>
      </c>
      <c r="M231" s="104" t="inlineStr">
        <is>
          <t>Creams &amp; Ointments</t>
        </is>
      </c>
      <c r="N231" s="62" t="inlineStr">
        <is>
          <t>Product</t>
        </is>
      </c>
      <c r="O231" s="104" t="inlineStr">
        <is>
          <t>[SOURCE: ข้อสอบจริง PLE CC1 (Product) ปี 2564 ข้อ 44]</t>
        </is>
      </c>
      <c r="P231" s="62" t="inlineStr">
        <is>
          <t>ข้อสอบเก่า</t>
        </is>
      </c>
      <c r="Q231" s="62" t="inlineStr">
        <is>
          <t>2564</t>
        </is>
      </c>
      <c r="R231" s="62" t="inlineStr"/>
    </row>
    <row r="232" ht="409.6" customHeight="1" s="49">
      <c r="A232" s="180" t="n">
        <v>230</v>
      </c>
      <c r="B232" s="104" t="inlineStr">
        <is>
          <t>ในสูตรตำรับ Paracetamol syrup หรือ Paracetamol elixir สำหรับเด็ก สารช่วยในข้อใดทำหน้าที่หลักเป็นตัวทำละลายร่วม (Cosolvent system) เพื่อเพิ่มการละลายน้ำของตัวยาพาราเซตามอลและป้องกันการตกผลึกของยาเมื่อเก็บในอุณหภูมิต่ำ</t>
        </is>
      </c>
      <c r="C232" s="104" t="inlineStr"/>
      <c r="D232" s="104" t="inlineStr">
        <is>
          <t>Saccharin sodium</t>
        </is>
      </c>
      <c r="E232" s="104" t="inlineStr">
        <is>
          <t>Methylparaben</t>
        </is>
      </c>
      <c r="F232" s="104" t="inlineStr">
        <is>
          <t>FD&amp;C Red No. 40</t>
        </is>
      </c>
      <c r="G232" s="104" t="inlineStr">
        <is>
          <t>Citric acid anhydrous</t>
        </is>
      </c>
      <c r="H232" s="104" t="inlineStr">
        <is>
          <t>Propylene glycol ร่วมกับ Ethanol หรือ Glycerin</t>
        </is>
      </c>
      <c r="I232" s="62" t="n">
        <v>5</v>
      </c>
      <c r="J232" s="104" t="inlineStr">
        <is>
          <t>✅ คำตอบที่ถูกต้อง: ข้อ จ. Propylene glycol ร่วมกับ Ethanol หรือ Glycerin
🎯 ทำไมข้อนี้ถึงถูก: Paracetamol มีค่าการละลายน้ำจำกัด (ประมาณ 1 กรัมใน 70 มล. ที่อุณหภูมิห้อง) การตั้งตำรับยาน้ำใสจึงจำเป็นต้องใช้ระบบตัวทำละลายร่วม (Cosolvent system) เช่น Propylene glycol, Glycerin และ Ethanol เพื่อปรับลดค่า Dielectric constant ของน้ำ ทำให้ยาละลายได้ดีขึ้นและป้องกันการตกผลึกกลับ (Precipitation) ในระหว่างการเก็บรักษา
🔍 ข้ออื่นผิดเพราะอะไร:
• ข้อ ก.: Saccharin sodium ทำหน้าที่เป็นสารให้ความหวานเทียม (Artificial sweetening agent)
• ข้อ ข.: Methylparaben ทำหน้าที่เป็นสารกันเสียต้านจุลชีพ (Antimicrobial preservative)
• ข้อ ค.: FD&amp;C Red No. 40 ทำหน้าที่เป็นสารแต่งสี (Coloring agent)
• ข้อ ง.: Citric acid anhydrous ทำหน้าที่เป็นสารปรับค่า pH และสารเสริมฤทธิ์กันเสีย</t>
        </is>
      </c>
      <c r="K232" s="104" t="inlineStr"/>
      <c r="L232" s="104" t="inlineStr">
        <is>
          <t>Liquid &amp; Semisolids</t>
        </is>
      </c>
      <c r="M232" s="104" t="inlineStr">
        <is>
          <t>Solutions, Syrups &amp; Elixirs</t>
        </is>
      </c>
      <c r="N232" s="62" t="inlineStr">
        <is>
          <t>Product</t>
        </is>
      </c>
      <c r="O232" s="104" t="inlineStr">
        <is>
          <t>[SOURCE: ข้อสอบจริง PLE CC1 (Product) ปี 2564 ข้อ 45]</t>
        </is>
      </c>
      <c r="P232" s="62" t="inlineStr">
        <is>
          <t>ข้อสอบเก่า</t>
        </is>
      </c>
      <c r="Q232" s="62" t="inlineStr">
        <is>
          <t>2564</t>
        </is>
      </c>
      <c r="R232" s="62" t="inlineStr"/>
    </row>
    <row r="233" ht="409.6" customHeight="1" s="49">
      <c r="A233" s="180" t="n">
        <v>231</v>
      </c>
      <c r="B233" s="104" t="inlineStr">
        <is>
          <t>สูตรตำรับประกอบด้วย Cetyl alcohol, Stearyl alcohol, White petrolatum, Mineral oil และสารลดแรงตึงผิวชนิดไม่มีประจุ โดยไม่มีน้ำเป็นส่วนประกอบในสูตร ตำรับนี้จัดเป็นรูปแบบยาเตรียมกึ่งแข็งชนิดใดตามเภสัชตำรับ</t>
        </is>
      </c>
      <c r="C233" s="104" t="inlineStr"/>
      <c r="D233" s="104" t="inlineStr">
        <is>
          <t>Hydrophilic gel</t>
        </is>
      </c>
      <c r="E233" s="104" t="inlineStr">
        <is>
          <t>Water-in-Oil cream</t>
        </is>
      </c>
      <c r="F233" s="104" t="inlineStr">
        <is>
          <t>Oil-in-Water cream</t>
        </is>
      </c>
      <c r="G233" s="104" t="inlineStr">
        <is>
          <t>Absorption ointment base (ชนิดปราศจากน้ำ)</t>
        </is>
      </c>
      <c r="H233" s="104" t="inlineStr">
        <is>
          <t>Water-soluble ointment base</t>
        </is>
      </c>
      <c r="I233" s="62" t="n">
        <v>4</v>
      </c>
      <c r="J233" s="104" t="inlineStr">
        <is>
          <t>✅ คำตอบที่ถูกต้อง: ข้อ ง. Absorption ointment base (ชนิดปราศจากน้ำ)
🎯 ทำไมข้อนี้ถึงถูก: สูตรตำรับดังกล่าวประกอบด้วยไฮโดรคาร์บอน (White petrolatum, Mineral oil) ร่วมกับแอลกอฮอล์ไขมัน (Cetyl/Stearyl alcohol) และสารลดแรงตึงผิว โดยไม่มีน้ำอยู่เลย จัดเป็นเบสขี้ผึ้งชนิดดูดซับน้ำ (Absorption base ชนิด Anhydrous เช่น Hydrophilic Petrolatum) ซึ่งมีคุณสมบัติสามารถดูดซับของเหลวที่มีน้ำเข้ามาในโครงสร้างเกิดเป็นอิมัลชันชนิด W/O ได้
🔍 ข้ออื่นผิดเพราะอะไร:
• ข้อ ก.: Hydrophilic gel ต้องมีน้ำและสารก่อเจลชอบน้ำ เช่น Carbomer หรือ Cellulose derivative
• ข้อ ข.: Water-in-Oil cream ต้องมีสัดส่วนของน้ำผสมอยู่แล้วในตำรับ
• ข้อ ค.: Oil-in-Water cream ต้องมีน้ำเป็นวัฏภาคต่อเนื่องภายนอกในสัดส่วนสูง
• ข้อ จ.: Water-soluble base ประกอบด้วยพอลิเอทิลีนไกลคอล (PEG blends) ซึ่งละลายน้ำได้ทั้งหมดและไม่มีไขมัน</t>
        </is>
      </c>
      <c r="K233" s="104" t="inlineStr"/>
      <c r="L233" s="104" t="inlineStr">
        <is>
          <t>Liquid &amp; Semisolids</t>
        </is>
      </c>
      <c r="M233" s="104" t="inlineStr">
        <is>
          <t>Creams &amp; Ointments</t>
        </is>
      </c>
      <c r="N233" s="62" t="inlineStr">
        <is>
          <t>Product</t>
        </is>
      </c>
      <c r="O233" s="104" t="inlineStr">
        <is>
          <t>[SOURCE: ข้อสอบจริง PLE CC1 (Product) ปี 2564 ข้อ 72]</t>
        </is>
      </c>
      <c r="P233" s="62" t="inlineStr">
        <is>
          <t>ข้อสอบเก่า</t>
        </is>
      </c>
      <c r="Q233" s="62" t="inlineStr">
        <is>
          <t>2564</t>
        </is>
      </c>
      <c r="R233" s="62" t="inlineStr"/>
    </row>
    <row r="234" ht="409.6" customHeight="1" s="49">
      <c r="A234" s="180" t="n">
        <v>232</v>
      </c>
      <c r="B234" s="104" t="inlineStr">
        <is>
          <t>ในการเตรียมยาขี้ผึ้งหรือครีมที่มีส่วนประกอบของไขมัน แว็กซ์ และน้ำมันหลายชนิดตามสูตรในข้อ 72 ในระดับห้องปฏิบัติการหรือการผลิต ควรเลือกใช้วิธีการเตรียมแบบใดที่เหมาะสมที่สุด</t>
        </is>
      </c>
      <c r="C234" s="104" t="inlineStr"/>
      <c r="D234" s="104" t="inlineStr">
        <is>
          <t>Fusion method (หรือ Beaker method)</t>
        </is>
      </c>
      <c r="E234" s="104" t="inlineStr">
        <is>
          <t>Trituration on ointment slab</t>
        </is>
      </c>
      <c r="F234" s="104" t="inlineStr">
        <is>
          <t>Dry gum method</t>
        </is>
      </c>
      <c r="G234" s="104" t="inlineStr">
        <is>
          <t>Wet gum method</t>
        </is>
      </c>
      <c r="H234" s="104" t="inlineStr">
        <is>
          <t>Cold incorporation method</t>
        </is>
      </c>
      <c r="I234" s="62" t="n">
        <v>1</v>
      </c>
      <c r="J234" s="104" t="inlineStr">
        <is>
          <t>✅ คำตอบที่ถูกต้อง: ข้อ ก. Fusion method (หรือ Beaker method)
🎯 ทำไมข้อนี้ถึงถูก: Fusion method (หรือ Beaker method) เป็นวิธีมาตรฐานในการเตรียมยาขี้ผึ้งที่มีสารที่มีจุดหลอมเหลวสูง (เช่น Stearyl alcohol, White petrolatum, Waxes) โดยนำส่วนประกอบที่เป็นของแข็งมาหลอมรวมกันบนอ่างน้ำร้อน (Water bath) โดยเริ่มจากสารที่มีจุดหลอมเหลวสูงสุดก่อน แล้วจึงเติมสารที่มีจุดหลอมเหลวต่ำลงมาตามลำดับ จากนั้นกวนผสมอย่างต่อเนื่องจนเย็นตัวลงเป็นเนื้อเดียวกัน
🔍 ข้ออื่นผิดเพราะอะไร:
• ข้อ ข.: Trituration on slab เหมาะสำหรับผสมผงยาที่ไม่ละลายเข้ากับเบสขี้ผึ้งที่เตรียมเสร็จแล้ว ไม่ใช่วิธีเตรียมเบสที่มีสารจุดหลอมเหลวสูง
• ข้อ ค.: Dry gum method เป็นวิธีเตรียมอิมัลชันปฐมภูมิ (Primary emulsion) โดยบดน้ำมันกับกัมก่อนเติมน้ำ
• ข้อ ง.: Wet gum method เป็นวิธีเตรียมอิมัลชันโดยผสมน้ำกับกัมให้เกิดเมือกก่อนเติมน้ำมัน
• ข้อ จ.: Cold incorporation ใช้ผสมสารที่ไม่ทนความร้อนเข้ากับเบสที่อุณหภูมิห้อง ไม่สามารถหลอมแว็กซ์ได้</t>
        </is>
      </c>
      <c r="K234" s="104" t="inlineStr"/>
      <c r="L234" s="104" t="inlineStr">
        <is>
          <t>Liquid &amp; Semisolids</t>
        </is>
      </c>
      <c r="M234" s="104" t="inlineStr">
        <is>
          <t>Creams &amp; Ointments</t>
        </is>
      </c>
      <c r="N234" s="62" t="inlineStr">
        <is>
          <t>Product</t>
        </is>
      </c>
      <c r="O234" s="104" t="inlineStr">
        <is>
          <t>[SOURCE: ข้อสอบจริง PLE CC1 (Product) ปี 2564 ข้อ 73]</t>
        </is>
      </c>
      <c r="P234" s="62" t="inlineStr">
        <is>
          <t>ข้อสอบเก่า</t>
        </is>
      </c>
      <c r="Q234" s="62" t="inlineStr">
        <is>
          <t>2564</t>
        </is>
      </c>
      <c r="R234" s="62" t="inlineStr"/>
    </row>
    <row r="235" ht="409.6" customHeight="1" s="49">
      <c r="A235" s="180" t="n">
        <v>233</v>
      </c>
      <c r="B235" s="104" t="inlineStr">
        <is>
          <t>จากการประเมินคุณสมบัติทางกายภาพของยาแขวนตะกอน พบว่ามีค่าปริมาตรการตกตะกอน (Sedimentation volume; F) เท่ากับ 0.5 ตะกอนที่เกิดขึ้นมีลักษณะเป็นกลุ่มก้อนร่างแหหลวมๆ เมื่อเขย่าภาชนะเบาๆ ตะกอนสามารถกระจายตัวกลับคืนเป็นเนื้อเดียวกันได้อย่างรวดเร็ว ยาแขวนตะกอนนี้จัดเป็นระบบชนิดใด</t>
        </is>
      </c>
      <c r="C235" s="104" t="inlineStr"/>
      <c r="D235" s="104" t="inlineStr">
        <is>
          <t>Flocculated suspension</t>
        </is>
      </c>
      <c r="E235" s="104" t="inlineStr">
        <is>
          <t>Deflocculated suspension</t>
        </is>
      </c>
      <c r="F235" s="104" t="inlineStr">
        <is>
          <t>Structured vehicle suspension</t>
        </is>
      </c>
      <c r="G235" s="104" t="inlineStr">
        <is>
          <t>Microemulsion</t>
        </is>
      </c>
      <c r="H235" s="104" t="inlineStr">
        <is>
          <t>Coarse emulsion</t>
        </is>
      </c>
      <c r="I235" s="62" t="n">
        <v>1</v>
      </c>
      <c r="J235" s="104" t="inlineStr">
        <is>
          <t>✅ คำตอบที่ถูกต้อง: ข้อ ก. Flocculated suspension
🎯 ทำไมข้อนี้ถึงถูก: Flocculated suspension มีลักษณะเฉพาะคือ อนุภาคจับกลุ่มกันหลวมๆ เป็นกลุ่มก้อนร่างแห (Floccules) ทำให้มีอัตราการตกตะกอนค่อนข้างเร็ว และมีค่าปริมาตรตะกอนสุดท้ายคงที่ (F ประมาณ 0.3 ถึง 0.8) สารละลายส่วนบนใส ตะกอนไม่จับตัวแน่นเป็นเค้ก และสามารถกระจายตัวกลับคืน (Redispersion) ได้อย่างง่ายดายเมื่อเขย่า
🔍 ข้ออื่นผิดเพราะอะไร:
• ข้อ ข.: Deflocculated suspension อนุภาคจะตกตะกอนช้า สารละลายส่วนบนขุ่นเป็นเวลานาน แต่เมื่อตกตะกอนหมดจะเกิดการอัดแน่นเป็นเค้กแข็ง (Caking) ที่เขย่าไม่กระจายตัว
• ข้อ ค.: Structured vehicle suspension ใช้สารเพิ่มความหนืดควบคุมการลอยตัว ไม่ใช่คำนิยามของระบบกลุ่มก้อนหลวม
• ข้อ ง.: Microemulsion เป็นระบบของเหลวใสแบบเทอร์โมไดนามิกส์คงตัว อนุภาคขนาดนาโนเมตร
• ข้อ จ.: Coarse emulsion เป็นระบบหยดของเหลวในของเหลว ไม่ใช่อนุภาคของแข็งแขวนตะกอน</t>
        </is>
      </c>
      <c r="K235" s="104" t="inlineStr"/>
      <c r="L235" s="104" t="inlineStr">
        <is>
          <t>Liquid &amp; Semisolids</t>
        </is>
      </c>
      <c r="M235" s="104" t="inlineStr">
        <is>
          <t>Suspensions</t>
        </is>
      </c>
      <c r="N235" s="62" t="inlineStr">
        <is>
          <t>Product</t>
        </is>
      </c>
      <c r="O235" s="104" t="inlineStr">
        <is>
          <t>[SOURCE: ข้อสอบจริง PLE CC1 (Product) ปี 2564 ข้อ 74]</t>
        </is>
      </c>
      <c r="P235" s="62" t="inlineStr">
        <is>
          <t>ข้อสอบเก่า</t>
        </is>
      </c>
      <c r="Q235" s="62" t="inlineStr">
        <is>
          <t>2564</t>
        </is>
      </c>
      <c r="R235" s="62" t="inlineStr"/>
    </row>
    <row r="236" ht="409.6" customHeight="1" s="49">
      <c r="A236" s="180" t="n">
        <v>234</v>
      </c>
      <c r="B236" s="104" t="inlineStr">
        <is>
          <t>รูปแบบยาเตรียมสำหรับทาภายนอกของยาสเตียรอยด์ (Topical corticosteroids) ชนิดใดที่ให้ประสิทธิภาพการซึมผ่านเข้าสู่ชั้นผิวหนัง Stratum corneum ได้สูงสุด เนื่องจากมีคุณสมบัติในการกักเก็บความชุ่มชื้นและปิดกั้นการระเหยของน้ำ (Occlusive effect) ได้ดีที่สุด</t>
        </is>
      </c>
      <c r="C236" s="104" t="inlineStr"/>
      <c r="D236" s="104" t="inlineStr">
        <is>
          <t>Topical solution</t>
        </is>
      </c>
      <c r="E236" s="104" t="inlineStr">
        <is>
          <t>Topical gel</t>
        </is>
      </c>
      <c r="F236" s="104" t="inlineStr">
        <is>
          <t>Topical suspension</t>
        </is>
      </c>
      <c r="G236" s="104" t="inlineStr">
        <is>
          <t>Topical ointment (Oleaginous hydrocarbon base)</t>
        </is>
      </c>
      <c r="H236" s="104" t="inlineStr">
        <is>
          <t>Topical lotion</t>
        </is>
      </c>
      <c r="I236" s="62" t="n">
        <v>4</v>
      </c>
      <c r="J236" s="104" t="inlineStr">
        <is>
          <t>✅ คำตอบที่ถูกต้อง: ข้อ ง. Topical ointment (Oleaginous hydrocarbon base)
🎯 ทำไมข้อนี้ถึงถูก: เบสยาขี้ผึ้งชนิดไฮโดรคาร์บอน (Oleaginous base เช่น White petrolatum) มีคุณสมบัติ Occlusive สูงสุด ช่วยเคลือบผิวป้องกันการระเหยของน้ำจากผิวหนัง ทำให้ชั้นขี้ไคล (Stratum corneum) เกิดภาวะอุ้มน้ำและพองตัว (Hydration) ส่งผลให้โครงสร้างไขมันระหว่างเซลล์เปิดกว้างขึ้น ช่วยเพิ่มการดูดซึมยาผ่านผิวหนังได้มากกว่ารูปแบบครีมหรือเจล
🔍 ข้ออื่นผิดเพราะอะไร:
• ข้อ ก.: Solution มีการระเหยของแอลกอฮอล์หรือน้ำอย่างรวดเร็ว ไม่มีคุณสมบัติ Occlusive
• ข้อ ข.: Gel มีน้ำเป็นส่วนประกอบหลัก ให้ความรู้สึกเย็นสบาย แห้งเร็ว แต่ไม่มีคุณสมบัติปิดกั้นผิว
• ข้อ ค.: Suspension ไม่มีคุณสมบัติในการช่วยปิดกั้นผิวหนัง
• ข้อ จ.: Lotion เป็นของเหลวที่มีน้ำสูง ไม่ก่อให้เกิด Occlusive effect</t>
        </is>
      </c>
      <c r="K236" s="104" t="inlineStr"/>
      <c r="L236" s="104" t="inlineStr">
        <is>
          <t>Liquid &amp; Semisolids</t>
        </is>
      </c>
      <c r="M236" s="104" t="inlineStr">
        <is>
          <t>Creams &amp; Ointments</t>
        </is>
      </c>
      <c r="N236" s="62" t="inlineStr">
        <is>
          <t>Product</t>
        </is>
      </c>
      <c r="O236" s="104" t="inlineStr">
        <is>
          <t>[SOURCE: ข้อสอบจริง PLE CC1 (Product) ปี 2564 ข้อ 80]</t>
        </is>
      </c>
      <c r="P236" s="62" t="inlineStr">
        <is>
          <t>ข้อสอบเก่า</t>
        </is>
      </c>
      <c r="Q236" s="62" t="inlineStr">
        <is>
          <t>2564</t>
        </is>
      </c>
      <c r="R236" s="62" t="inlineStr"/>
    </row>
    <row r="237" ht="409.6" customHeight="1" s="49">
      <c r="A237" s="180" t="n">
        <v>235</v>
      </c>
      <c r="B237" s="104" t="inlineStr">
        <is>
          <t>สารในข้อใดต่อไปนี้ไม่เหมาะสมที่จะนำมาใช้เป็นสารช่วยสร้างกลุ่มก้อนหลวม (Flocculating agent) ในการพัฒนาสูตรตำรับยาน้ำแขวนตะกอนทางเภสัชกรรม</t>
        </is>
      </c>
      <c r="C237" s="104" t="inlineStr"/>
      <c r="D237" s="104" t="inlineStr">
        <is>
          <t>เกลืออิเล็กโทรไลต์ที่มีประจุตรงข้าม เช่น Sodium chloride หรือ Potassium phosphate</t>
        </is>
      </c>
      <c r="E237" s="104" t="inlineStr">
        <is>
          <t>สารลดแรงตึงผิวชนิดไม่มีประจุ (Non-ionic surfactants)</t>
        </is>
      </c>
      <c r="F237" s="104" t="inlineStr">
        <is>
          <t>พอลิเมอร์ชอบน้ำสายยาว (Hydrophilic polymers เช่น Xanthan gum)</t>
        </is>
      </c>
      <c r="G237" s="104" t="inlineStr">
        <is>
          <t>ดินเหนียวบริสุทธิ์ (Purified clays เช่น Bentonite)</t>
        </is>
      </c>
      <c r="H237" s="104" t="inlineStr">
        <is>
          <t>กรดแร่เข้มข้นรุนแรง (Concentrated mineral acids เช่น กรดซัลฟิวริกเข้มข้น)</t>
        </is>
      </c>
      <c r="I237" s="62" t="n">
        <v>5</v>
      </c>
      <c r="J237" s="104" t="inlineStr">
        <is>
          <t>✅ คำตอบที่ถูกต้อง: ข้อ จ. กรดแร่เข้มข้นรุนแรง (Concentrated mineral acids เช่น กรดซัลฟิวริกเข้มข้น)
🎯 ทำไมข้อนี้ถึงถูก: Flocculating agents ทางเภสัชกรรมต้องมีความปลอดภัยและควบคุมศักย์ซีตาได้อย่างแม่นยำ ได้แก่ เกลืออิเล็กโทรไลต์ สารลดแรงตึงผิว พอลิเมอร์สร้างสะพานเชื่อม และดินเหนียว การใช้กรดแร่เข้มข้นรุนแรงจะทำลายความคงตัวของตัวยา เกิดอันตรายต่อผู้ป่วย และไม่สามารถใช้เป็นสารช่วยทางเภสัชกรรมได้
🔍 ข้ออื่นผิดเพราะอะไร:
• ข้อ ก.: Electrolytes เป็น Flocculating agent กลุ่มหลักที่ใช้ลดค่า Zeta potential ให้อยู่ในช่วงที่เหมาะสม
• ข้อ ข.: Non-ionic surfactants ช่วยสร้างโครงข่ายกั้นและควบคุมการเกาะกลุ่มหลวมๆ ของอนุภาค
• ข้อ ค.: Hydrophilic polymers ช่วยสร้างกลไกพอลิเมอร์บริดจิ้ง (Polymer bridging) เกิดเป็น Floccules ที่ดี
• ข้อ ง.: Clays เช่น Bentonite มีประจุที่ผิวช่วยในการเกิด Flocculation</t>
        </is>
      </c>
      <c r="K237" s="104" t="inlineStr"/>
      <c r="L237" s="104" t="inlineStr">
        <is>
          <t>Liquid &amp; Semisolids</t>
        </is>
      </c>
      <c r="M237" s="104" t="inlineStr">
        <is>
          <t>Suspensions</t>
        </is>
      </c>
      <c r="N237" s="62" t="inlineStr">
        <is>
          <t>Product</t>
        </is>
      </c>
      <c r="O237" s="104" t="inlineStr">
        <is>
          <t>[SOURCE: ข้อสอบจริง PLE CC1 (Product) ปี 2564 ข้อ 83]</t>
        </is>
      </c>
      <c r="P237" s="62" t="inlineStr">
        <is>
          <t>ข้อสอบเก่า</t>
        </is>
      </c>
      <c r="Q237" s="62" t="inlineStr">
        <is>
          <t>2564</t>
        </is>
      </c>
      <c r="R237" s="62" t="inlineStr"/>
    </row>
    <row r="238" ht="409.6" customHeight="1" s="49">
      <c r="A238" s="180" t="n">
        <v>236</v>
      </c>
      <c r="B238" s="104" t="inlineStr">
        <is>
          <t>ตำรับยารักษาโรคกรดไหลย้อนที่ประกอบด้วย Sodium alginate, Calcium carbonate และ Sodium bicarbonate มีกลไกการออกฤทธิ์ทางเภสัชกรรมที่สำคัญตามข้อใด</t>
        </is>
      </c>
      <c r="C238" s="104" t="inlineStr"/>
      <c r="D238" s="104" t="inlineStr">
        <is>
          <t>ทำปฏิกิริยากับกรดในกระเพาะอาหารเกิดเป็นเจลแพลอยน้ำ (Alginate raft) เคลือบปิดกั้นที่บริเวณหูรูดหลอดอาหาร</t>
        </is>
      </c>
      <c r="E238" s="104" t="inlineStr">
        <is>
          <t>ยับยั้งการหลั่งกรดที่ตัวรับ H2-receptor บนผนังเซลล์กระเพาะอาหารอย่างถาวร</t>
        </is>
      </c>
      <c r="F238" s="104" t="inlineStr">
        <is>
          <t>ยับยั้งการทำงานของเอนไซม์ H+/K+ ATPase บน Parietal cell</t>
        </is>
      </c>
      <c r="G238" s="104" t="inlineStr">
        <is>
          <t>เคลือบรักษาแผลในกระเพาะอาหารโดยการจับตัวกับโปรตีนที่ก้นแผล</t>
        </is>
      </c>
      <c r="H238" s="104" t="inlineStr">
        <is>
          <t>เร่งการบีบตัวของกระเพาะอาหารเพื่อไล่อาหารลงสู่ลำไส้เล็กอย่างรวดเร็ว</t>
        </is>
      </c>
      <c r="I238" s="62" t="n">
        <v>1</v>
      </c>
      <c r="J238" s="104" t="inlineStr">
        <is>
          <t>✅ คำตอบที่ถูกต้อง: ข้อ ก. ทำปฏิกิริยากับกรดในกระเพาะอาหารเกิดเป็นเจลแพลอยน้ำ (Alginate raft) เคลือบปิดกั้นที่บริเวณหูรูดหลอดอาหาร
🎯 ทำไมข้อนี้ถึงถูก: เมื่อตำรับสัมผัสกับกรดในกระเพาะอาหาร Sodium alginate จะเปลี่ยนเป็นกรดแอลจินิกและจับตัวกับ Ca2+ เกิดเป็นโครงข่ายเจล ขณะเดียวกัน Sodium bicarbonate และ Calcium carbonate จะทำปฏิกิริยากับกรดเกิดฟองแก๊ส CO2 แทรกอยู่ในเจล ดันให้เจลมีความหนาแน่นต่ำและลอยตัวขึ้นสู่ผิวน้ำย่อยเกิดเป็นแพเจลลอยน้ำ (Raft formation) ทำหน้าที่เป็นแผ่นกั้นทางกายภาพป้องกันกรดไหลย้อนเข้าสู่หลอดอาหาร
🔍 ข้ออื่นผิดเพราะอะไร:
• ข้อ ข.: การยับยั้ง H2-receptor เป็นกลไกของยากลุ่ม H2-blockers เช่น Ranitidine
• ข้อ ค.: การยับยั้ง H+/K+ ATPase เป็นกลไกของยากลุ่ม Proton Pump Inhibitors (PPIs)
• ข้อ ง.: การจับกับโปรตีนก้นแผลเป็นกลไกของยา Sucralfate
• ข้อ จ.: การเร่งการบีบตัวเป็นกลไกของยากลุ่ม Prokinetics เช่น Domperidone</t>
        </is>
      </c>
      <c r="K238" s="104" t="inlineStr"/>
      <c r="L238" s="104" t="inlineStr">
        <is>
          <t>Liquid &amp; Semisolids</t>
        </is>
      </c>
      <c r="M238" s="104" t="inlineStr">
        <is>
          <t>Solutions, Syrups &amp; Elixirs</t>
        </is>
      </c>
      <c r="N238" s="62" t="inlineStr">
        <is>
          <t>Product</t>
        </is>
      </c>
      <c r="O238" s="104" t="inlineStr">
        <is>
          <t>[SOURCE: ข้อสอบจริง PLE CC1 (Product) ปี 2564 ข้อ 84]</t>
        </is>
      </c>
      <c r="P238" s="62" t="inlineStr">
        <is>
          <t>ข้อสอบเก่า</t>
        </is>
      </c>
      <c r="Q238" s="62" t="inlineStr">
        <is>
          <t>2564</t>
        </is>
      </c>
      <c r="R238" s="62" t="inlineStr"/>
    </row>
    <row r="239" ht="409.6" customHeight="1" s="49">
      <c r="A239" s="180" t="n">
        <v>237</v>
      </c>
      <c r="B239" s="104" t="inlineStr">
        <is>
          <t>ในการทดสอบความคงตัวของตำรับครีมชนิด Oil-in-Water (O/W cream) ด้วยวิธี Freeze-Thaw cycle จำนวน 3 รอบ พบว่าเกิดการแยกชั้นของเนื้อครีม (Phase separation / Creaming) ควรแก้ไขปัญหาความคงตัวของสูตรตำรับนี้ตามแนวทางใด</t>
        </is>
      </c>
      <c r="C239" s="104" t="inlineStr"/>
      <c r="D239" s="104" t="inlineStr">
        <is>
          <t>เติมสารเพิ่มความหนืดในวัฏภาคน้ำ เช่น Tragacanth หรือ Carbomer ในตำรับ O/W cream</t>
        </is>
      </c>
      <c r="E239" s="104" t="inlineStr">
        <is>
          <t>นำตำรับไปบดด้วยเครื่องบดลูกปืน (Ball mill)</t>
        </is>
      </c>
      <c r="F239" s="104" t="inlineStr">
        <is>
          <t>เติม Hydroxyethylcellulose ในตำรับ W/O cream</t>
        </is>
      </c>
      <c r="G239" s="104" t="inlineStr">
        <is>
          <t>เติม Sodium chloride ในสัดส่วนสูง</t>
        </is>
      </c>
      <c r="H239" s="104" t="inlineStr">
        <is>
          <t>เติม Sodium benzoate ปริมาณมาก</t>
        </is>
      </c>
      <c r="I239" s="62" t="n">
        <v>1</v>
      </c>
      <c r="J239" s="104" t="inlineStr">
        <is>
          <t>✅ คำตอบที่ถูกต้อง: ข้อ ก. เติมสารเพิ่มความหนืดในวัฏภาคน้ำ เช่น Tragacanth หรือ Carbomer ในตำรับ O/W cream
🎯 ทำไมข้อนี้ถึงถูก: การแยกชั้นแบบ Creaming ในอิมัลชันชนิด O/W มีสาเหตุมาจากหยดน้ำมันลอยขึ้นสู่ผิวด้านบนตามกฎของสโตกส์ (Stokes' law) การเติมสารเพิ่มความหนืดและสารช่วยแขวนลอยในวัฏภาคต่อเนื่องภายนอก (Continuous water phase) เช่น Tragacanth, Xanthan gum หรือ Carbomer จะช่วยเพิ่มความหนืดของวัฏภาคน้ำและชะลอการเคลื่อนที่ของหยดน้ำมัน ทำให้ตำรับคงตัวทนทานต่อการเปลี่ยนแปลงอุณหภูมิ
🔍 ข้ออื่นผิดเพราะอะไร:
• ข้อ ข.: Ball mill ใช้สำหรับบดลดขนาดอนุภาคของแข็ง ไม่ได้ช่วยเพิ่มความคงตัวของอิมัลชันที่แยกชั้น
• ข้อ ค.: ตำรับนี้เป็นครีมชนิด O/W ไม่ใช่ W/O
• ข้อ ง.: การเติมอิเล็กโทรไลต์ NaCl มากเกินไปจะไปทำลายชั้นประจุไฟฟ้าที่ผิวหยดน้ำมันและเร่งให้อิมัลชันแยกชั้น (Coalescence)
• ข้อ จ.: Sodium benzoate เป็นสารกันเสีย ไม่ได้ช่วยเพิ่มความคงตัวทางกายภาพของอิมัลชัน</t>
        </is>
      </c>
      <c r="K239" s="104" t="inlineStr"/>
      <c r="L239" s="104" t="inlineStr">
        <is>
          <t>Liquid &amp; Semisolids</t>
        </is>
      </c>
      <c r="M239" s="104" t="inlineStr">
        <is>
          <t>Emulsions</t>
        </is>
      </c>
      <c r="N239" s="62" t="inlineStr">
        <is>
          <t>Product</t>
        </is>
      </c>
      <c r="O239" s="104" t="inlineStr">
        <is>
          <t>[SOURCE: ข้อสอบจริง PLE CC1 (Product) ปี 2564 ข้อ 93]</t>
        </is>
      </c>
      <c r="P239" s="62" t="inlineStr">
        <is>
          <t>ข้อสอบเก่า</t>
        </is>
      </c>
      <c r="Q239" s="62" t="inlineStr">
        <is>
          <t>2564</t>
        </is>
      </c>
      <c r="R239" s="62" t="inlineStr"/>
    </row>
    <row r="240" ht="409.6" customHeight="1" s="49">
      <c r="A240" s="180" t="n">
        <v>238</v>
      </c>
      <c r="B240" s="104" t="inlineStr">
        <is>
          <t>ตำรับยาน้ำแขวนตะกอน (Suspensions) มีค่า Sedimentation volume (F) = 0.5 และ Degree of flocculation (beta) = 1 หลังตั้งทิ้งไว้ ควรปรับปรุงสูตรตำรับนี้อย่างไรเพื่อให้ได้ยาแขวนตะกอนที่มีความคงตัวทางกายภาพที่ดีขึ้น</t>
        </is>
      </c>
      <c r="C240" s="104" t="inlineStr"/>
      <c r="D240" s="104" t="inlineStr">
        <is>
          <t>เติมสารเพิ่มความหนืด Sodium carboxymethylcellulose (SCMC)</t>
        </is>
      </c>
      <c r="E240" s="104" t="inlineStr">
        <is>
          <t>เติมสารกันเสีย Benzyl alcohol</t>
        </is>
      </c>
      <c r="F240" s="104" t="inlineStr">
        <is>
          <t>เติมสารต้านออกซิเดชัน Sodium metabisulphite</t>
        </is>
      </c>
      <c r="G240" s="104" t="inlineStr">
        <is>
          <t>เปลี่ยนสารให้ความหวานจาก Syrup เป็น Saccharin</t>
        </is>
      </c>
      <c r="H240" s="104" t="inlineStr">
        <is>
          <t>เพิ่มปริมาณสารกันเสียกลุ่ม Paraben</t>
        </is>
      </c>
      <c r="I240" s="62" t="n">
        <v>1</v>
      </c>
      <c r="J240" s="104" t="inlineStr">
        <is>
          <t>✅ คำตอบที่ถูกต้อง: ข้อ ก. เติมสารเพิ่มความหนืด Sodium carboxymethylcellulose (SCMC)
🎯 ทำไมข้อนี้ถึงถูก: ค่า F = 0.5 แสดงว่าปริมาตรตะกอนลดลงเหลือครึ่งหนึ่ง และ beta = 1 แสดงว่าระบบไม่มีการรวมกลุ่มแบบ Flocculated ที่เหมาะสม การเติม Suspending agent เช่น SCMC จะเพิ่มความหนืดของตัวกลาง ชะลออัตราการตกตะกอนตาม Stokes law และช่วยพยุงอนุภาคให้กระจายตัวสม่ำเสมอ
🔍 ข้ออื่นผิดเพราะอะไร:
• ข้อ ข.: ผิด Benzyl alcohol เป็นสารกันเสีย (Antimicrobial preservative) ไม่มีผลต่อความหนืดหรือการตกตะกอนของอนุภาค
• ข้อ ค.: ผิด Sodium metabisulphite เป็นสารต้านออกซิเดชัน (Antioxidant) ไม่ได้ช่วยแก้ไขปัญหาการตกตะกอนทางกายภาพ
• ข้อ ง.: ผิด การเปลี่ยน Syrup เป็น Saccharin จะยิ่งลดความหนืดของตำรับ ทำให้อนุภาคตกตะกอนเร็วขึ้น
• ข้อ จ.: ผิด Paraben ทำหน้าที่ป้องกันการเจริญเติบโตของจุลินทรีย์ ไม่ได้ส่งผลต่อพฤติกรรมการตกตะกอนทางกายภาพของยาแขวนตะกอน</t>
        </is>
      </c>
      <c r="K240" s="104" t="inlineStr"/>
      <c r="L240" s="104" t="inlineStr">
        <is>
          <t>Liquid &amp; Semisolids</t>
        </is>
      </c>
      <c r="M240" s="104" t="inlineStr">
        <is>
          <t>Suspensions</t>
        </is>
      </c>
      <c r="N240" s="62" t="inlineStr">
        <is>
          <t>Product</t>
        </is>
      </c>
      <c r="O240" s="104" t="inlineStr">
        <is>
          <t>[SOURCE: ข้อสอบจริง PLE CC1 (Product) ปี 2564 ข้อ 99]</t>
        </is>
      </c>
      <c r="P240" s="62" t="inlineStr">
        <is>
          <t>ข้อสอบเก่า</t>
        </is>
      </c>
      <c r="Q240" s="62" t="inlineStr">
        <is>
          <t>2564</t>
        </is>
      </c>
      <c r="R240" s="62" t="inlineStr"/>
    </row>
    <row r="241" ht="409.6" customHeight="1" s="49">
      <c r="A241" s="180" t="n">
        <v>239</v>
      </c>
      <c r="B241" s="104" t="inlineStr">
        <is>
          <t>ในสูตรตำรับ Calamine lotion ซึ่งประกอบด้วย:
Active ingredient: Calamine
Inactive ingredients: Hypromellose, Xanthan gum, Polysorbate 80, Methylparaben, Propylparaben, Purified water
ข้อใดคือบทบาทหน้าที่หลักของ Hypromellose (HPMC) ในสูตรตำรับนี้</t>
        </is>
      </c>
      <c r="C241" s="104" t="inlineStr"/>
      <c r="D241" s="104" t="inlineStr">
        <is>
          <t>Emulsifier (สารก่ออิมัลชัน)</t>
        </is>
      </c>
      <c r="E241" s="104" t="inlineStr">
        <is>
          <t>Diluent (สารเพิ่มปริมาณ)</t>
        </is>
      </c>
      <c r="F241" s="104" t="inlineStr">
        <is>
          <t>Viscosity enhancer (สารเพิ่มความหนืดและช่วยแขวนตะกอน)</t>
        </is>
      </c>
      <c r="G241" s="104" t="inlineStr">
        <is>
          <t>Humectant (สารกักเก็บความชุ่มชื้น)</t>
        </is>
      </c>
      <c r="H241" s="104" t="inlineStr">
        <is>
          <t>Disintegrant (สารช่วยแตกตัว)</t>
        </is>
      </c>
      <c r="I241" s="62" t="n">
        <v>3</v>
      </c>
      <c r="J241" s="104" t="inlineStr">
        <is>
          <t>✅ คำตอบที่ถูกต้อง: ข้อ ค. Viscosity enhancer (สารเพิ่มความหนืดและช่วยแขวนตะกอน)
🎯 ทำไมข้อนี้ถึงถูก: Hypromellose (HPMC) เป็นอนุพันธ์เซลลูโลสที่ละลายน้ำได้ ทำหน้าที่เป็น Viscosity-increasing agent หรือ Suspending agent ช่วยเพิ่มความหนืดให้กับตำรับ Calamine lotion ชะลออัตราการตกตะกอนของอนุภาคแป้ง Calamine และช่วยให้ยากระจายตัวซ้ำได้ง่ายเมื่อเขย่าขวด
🔍 ข้ออื่นผิดเพราะอะไร:
• ข้อ ก.: ผิด Polysorbate 80 ทำหน้าที่เป็น Surfactant / Wetting agent มิใช่ HPMC
• ข้อ ข.: ผิด Diluent ใช้ในรูปแบบยาผง ยาเม็ด หรือยาแคปซูล เช่น Lactose, Starch
• ข้อ ง.: ผิด Humectant เช่น Glycerin, Propylene glycol หรือ Sorbitol ช่วยกักเก็บความชื้นบนผิวหนัง
• ข้อ จ.: ผิด Disintegrant ใช้ในยาเม็ดเพื่อช่วยให้เม็ดยาแตกตัวเมื่อสัมผัสของเหลว</t>
        </is>
      </c>
      <c r="K241" s="104" t="inlineStr"/>
      <c r="L241" s="104" t="inlineStr">
        <is>
          <t>Liquid &amp; Semisolids</t>
        </is>
      </c>
      <c r="M241" s="104" t="inlineStr">
        <is>
          <t>Suspensions</t>
        </is>
      </c>
      <c r="N241" s="62" t="inlineStr">
        <is>
          <t>Product</t>
        </is>
      </c>
      <c r="O241" s="104" t="inlineStr">
        <is>
          <t>[SOURCE: ข้อสอบจริง PLE CC1 (Product) ปี 2564 ข้อ 111]</t>
        </is>
      </c>
      <c r="P241" s="62" t="inlineStr">
        <is>
          <t>ข้อสอบเก่า</t>
        </is>
      </c>
      <c r="Q241" s="62" t="inlineStr">
        <is>
          <t>2564</t>
        </is>
      </c>
      <c r="R241" s="62" t="inlineStr"/>
    </row>
    <row r="242" ht="409.6" customHeight="1" s="49">
      <c r="A242" s="180" t="n">
        <v>240</v>
      </c>
      <c r="B242" s="104" t="inlineStr">
        <is>
          <t>สารในข้อใดต่อไปนี้ ไม่นิยมนำมาใช้เป็น Stiffening agent (สารเพิ่มความคงรูปและความแข็งตัว) ในการตั้งตำรับครีมทาภายนอกต้านไวรัส (Topical antiviral cream)</t>
        </is>
      </c>
      <c r="C242" s="104" t="inlineStr"/>
      <c r="D242" s="104" t="inlineStr">
        <is>
          <t>Beeswax</t>
        </is>
      </c>
      <c r="E242" s="104" t="inlineStr">
        <is>
          <t>PEG 4000</t>
        </is>
      </c>
      <c r="F242" s="104" t="inlineStr">
        <is>
          <t>Paraffin wax</t>
        </is>
      </c>
      <c r="G242" s="104" t="inlineStr">
        <is>
          <t>Cetostearyl alcohol</t>
        </is>
      </c>
      <c r="H242" s="104" t="inlineStr">
        <is>
          <t>Isopropyl myristate</t>
        </is>
      </c>
      <c r="I242" s="62" t="n">
        <v>5</v>
      </c>
      <c r="J242" s="104" t="inlineStr">
        <is>
          <t>✅ คำตอบที่ถูกต้อง: ข้อ จ. Isopropyl myristate
🎯 ทำไมข้อนี้ถึงถูก: Isopropyl myristate มีลักษณะเป็นของเหลวมันใส มีคุณสมบัติเป็น Emollient และ Skin penetration enhancer ช่วยเพิ่มการซึมผ่านผิวหนังของตัวยา ไม่ได้ทำหน้าที่เพิ่มความแข็งตัว (Stiffening agent) ซึ่งต้องเป็นสารกึ่งแข็งหรือของแข็งที่มีจุดหลอมเหลวสูง
🔍 ข้ออื่นผิดเพราะอะไร:
• ข้อ ก.: ผิด Beeswax เป็นไขธรรมชาติจุดหลอมเหลวสูง นิยมใช้เป็น Stiffening agent ในตำรับขี้ผึ้งและครีม
• ข้อ ข.: ผิด PEG 4000 เป็น Polyethylene glycol ชนิดของแข็ง นิยมใช้เพิ่มความแข็งตัวใน Water-soluble ointment bases
• ข้อ ค.: ผิด Paraffin wax เป็นไฮโดรคาร์บอนของแข็งที่ใช้เป็น Stiffening agent อย่างแพร่หลาย
• ข้อ ง.: ผิด Cetostearyl alcohol เป็น Fatty alcohol ของแข็ง ใช้เป็น Stiffening agent และ Co-emulsifier</t>
        </is>
      </c>
      <c r="K242" s="104" t="inlineStr"/>
      <c r="L242" s="104" t="inlineStr">
        <is>
          <t>Liquid &amp; Semisolids</t>
        </is>
      </c>
      <c r="M242" s="104" t="inlineStr">
        <is>
          <t>Creams &amp; Ointments</t>
        </is>
      </c>
      <c r="N242" s="62" t="inlineStr">
        <is>
          <t>Product</t>
        </is>
      </c>
      <c r="O242" s="104" t="inlineStr">
        <is>
          <t>[SOURCE: ข้อสอบจริง PLE CC1 (Product) ปี 2564 ข้อ 115]</t>
        </is>
      </c>
      <c r="P242" s="62" t="inlineStr">
        <is>
          <t>ข้อสอบเก่า</t>
        </is>
      </c>
      <c r="Q242" s="62" t="inlineStr">
        <is>
          <t>2564</t>
        </is>
      </c>
      <c r="R242" s="62" t="inlineStr"/>
    </row>
    <row r="243" ht="24" customHeight="1" s="49">
      <c r="A243" s="180" t="n">
        <v>241</v>
      </c>
      <c r="B243" s="104" t="inlineStr">
        <is>
          <t>ยาพื้นสำหรับยาขี้ผึ้งและครีม (Ointment bases) ชนิดใดให้ผลการกักเก็บความชุ่มชื้นและป้องกันการระเหยของน้ำผ่านผิวหนัง (Occlusive effect) ได้ดีที่สุด</t>
        </is>
      </c>
      <c r="C243" s="104" t="inlineStr"/>
      <c r="D243" s="104" t="inlineStr">
        <is>
          <t>Water-soluble base</t>
        </is>
      </c>
      <c r="E243" s="104" t="inlineStr">
        <is>
          <t>Water-removable base</t>
        </is>
      </c>
      <c r="F243" s="104" t="inlineStr">
        <is>
          <t>Absorption base</t>
        </is>
      </c>
      <c r="G243" s="104" t="inlineStr">
        <is>
          <t>Oleaginous base (Hydrocarbon base)</t>
        </is>
      </c>
      <c r="H243" s="104" t="inlineStr">
        <is>
          <t>Water-in-oil (W/O) emulsion base</t>
        </is>
      </c>
      <c r="I243" s="62" t="n">
        <v>4</v>
      </c>
      <c r="J243" s="104" t="inlineStr">
        <is>
          <t>✅ คำตอบที่ถูกต้อง: ข้อ ง. Oleaginous base (Hydrocarbon base)
🎯 ทำไมข้อนี้ถึงถูก: Oleaginous base (เช่น White petrolatum, Yellow petrolatum) เป็นสารประกอบไฮโดรคาร์บอนที่ไม่มีน้ำและไม่ชอบน้ำอย่างยิ่ง จึงสร้างฟิล์มน้ำมันเคลือบผิวหนังได้อย่างต่อเนื่อง ป้องกันการระเหยของน้ำออกจากผิว (Transepidermal Water Loss; TEWL) ได้มีประสิทธิภาพสูงสุด ให้ Occlusive effect สูงสุด
🔍 ข้ออื่นผิดเพราะอะไร:
• ข้อ ก.: ผิด Water-soluble base เช่น PEG base ล้างน้ำออกง่าย ไม่มีไขมัน จึงไม่มี Occlusive effect
• ข้อ ข.: ผิด Water-removable base (O/W cream) มีน้ำเป็นส่วนนอก ระเหยน้ำได้ง่าย ให้ Occlusion ต่ำ
• ข้อ ค.: ผิด Absorption base ดูดซับน้ำได้ดี ให้ Occlusion สูงแต่ยังน้อยกว่า Hydrocarbon base บริสุทธิ์
• ข้อ จ.: ผิด W/O emulsion base ให้ Occlusion ดีแต่มีน้ำเป็นวัฏภาคภายใน จึงมีประสิทธิภาพกักเก็บน้ำน้อยกว่า Oleaginous base ล้วน</t>
        </is>
      </c>
      <c r="K243" s="104" t="inlineStr"/>
      <c r="L243" s="104" t="inlineStr">
        <is>
          <t>Liquid &amp; Semisolids</t>
        </is>
      </c>
      <c r="M243" s="104" t="inlineStr">
        <is>
          <t>Creams &amp; Ointments</t>
        </is>
      </c>
      <c r="N243" s="62" t="inlineStr">
        <is>
          <t>Product</t>
        </is>
      </c>
      <c r="O243" s="104" t="inlineStr">
        <is>
          <t>[SOURCE: ข้อสอบจริง PLE CC1 (Product) ปี 2564 ข้อ 116]</t>
        </is>
      </c>
      <c r="P243" s="62" t="inlineStr">
        <is>
          <t>ข้อสอบเก่า</t>
        </is>
      </c>
      <c r="Q243" s="62" t="inlineStr">
        <is>
          <t>2564</t>
        </is>
      </c>
      <c r="R243" s="62" t="inlineStr"/>
    </row>
    <row r="244" ht="24" customHeight="1" s="49">
      <c r="A244" s="180" t="n">
        <v>242</v>
      </c>
      <c r="B244" s="104" t="inlineStr">
        <is>
          <t>จากการทดสอบความคงตัวของตำรับยาครีมด้วยวิธี Freeze-thaw cycling พบว่าเนื้อครีมเกิดการเปลี่ยนแปลงทางกายภาพโดยมีลักษณะเหลวลงอย่างเห็นได้ชัดและเริ่มมีการแยกชั้น ควรปรับปรุงสูตรตำรับนี้อย่างไร</t>
        </is>
      </c>
      <c r="C244" s="104" t="inlineStr"/>
      <c r="D244" s="104" t="inlineStr">
        <is>
          <t>เติมสารเพิ่มความแข็งตัวของโครงสร้าง (Stiffening agent)</t>
        </is>
      </c>
      <c r="E244" s="104" t="inlineStr">
        <is>
          <t>เติมสารกันเสียชนิดละลายในน้ำมันเพิ่มขึ้น</t>
        </is>
      </c>
      <c r="F244" s="104" t="inlineStr">
        <is>
          <t>ลดปริมาณสารก่ออิมัลชัน (Emulsifying agent)</t>
        </is>
      </c>
      <c r="G244" s="104" t="inlineStr">
        <is>
          <t>เพิ่มปริมาณวัฏภาคน้ำ (Aqueous phase) ในตำรับ</t>
        </is>
      </c>
      <c r="H244" s="104" t="inlineStr">
        <is>
          <t>ลดระยะเวลาในการกวนผสมด้วยเครื่อง Homogenizer</t>
        </is>
      </c>
      <c r="I244" s="62" t="n">
        <v>1</v>
      </c>
      <c r="J244" s="104" t="inlineStr">
        <is>
          <t>✅ คำตอบที่ถูกต้อง: ข้อ ก. เติมสารเพิ่มความแข็งตัวของโครงสร้าง (Stiffening agent)
🎯 ทำไมข้อนี้ถึงถูก: การที่ครีมเหลวลงและแยกชั้นหลังการแช่แข็งสลับอุณหภูมิห้อง แสดงว่าโครงสร้างผลึกร่างแหของไขมัน (Liquid crystalline / gel network) ไม่แข็งแรง การเพิ่ม Stiffening agent (เช่น Cetyl alcohol, Stearyl alcohol) จะช่วยสร้างโครงข่ายกักเก็บหยดของเหลวและเสริมความคงทนต่อการเปลี่ยนแปลงอุณหภูมิ
🔍 ข้ออื่นผิดเพราะอะไร:
• ข้อ ข.: ผิด สารกันเสียมีหน้าที่ควบคุมเชื้อจุลินทรีย์ ไม่ได้ช่วยเพิ่มความคงตัวของโครงข่ายทางกายภาพ
• ข้อ ค.: ผิด การลดสารก่ออิมัลชันจะยิ่งทำให้แรงตึงผิวระหว่างสองวัฏภาคเพิ่มขึ้น ส่งผลให้อิมัลชันแตกชั้นเร็วยิ่งขึ้น
• ข้อ ง.: ผิด การเพิ่มวัฏภาคน้ำจะยิ่งทำให้ตำรับมีความเจือจางและความหนืดลดลง เกิดการแยกชั้นง่ายขึ้น
• ข้อ จ.: ผิด การลดเวลากวนอาจทำให้อนุภาคมีขนาดใหญ่และกระจายตัวไม่สม่ำเสมอ ลดความคงตัวของอิมัลชัน</t>
        </is>
      </c>
      <c r="K244" s="104" t="inlineStr"/>
      <c r="L244" s="104" t="inlineStr">
        <is>
          <t>Liquid &amp; Semisolids</t>
        </is>
      </c>
      <c r="M244" s="104" t="inlineStr">
        <is>
          <t>Creams &amp; Ointments</t>
        </is>
      </c>
      <c r="N244" s="62" t="inlineStr">
        <is>
          <t>Product</t>
        </is>
      </c>
      <c r="O244" s="104" t="inlineStr">
        <is>
          <t>[SOURCE: ข้อสอบจริง PLE CC1 (Product) ปี 2564 ข้อ 117]</t>
        </is>
      </c>
      <c r="P244" s="62" t="inlineStr">
        <is>
          <t>ข้อสอบเก่า</t>
        </is>
      </c>
      <c r="Q244" s="62" t="inlineStr">
        <is>
          <t>2564</t>
        </is>
      </c>
      <c r="R244" s="62" t="inlineStr"/>
    </row>
    <row r="245" ht="24" customHeight="1" s="49">
      <c r="A245" s="180" t="n">
        <v>243</v>
      </c>
      <c r="B245" s="104" t="inlineStr">
        <is>
          <t>เด็กอายุ 4 ขวบ มีอาการคันรอบทวารหนัก ตรวจพบไข่พยาธิเส้นด้าย (Enterobius vermicularis) แพทย์ต้องการสั่งใช้ยาต้านพยาธิซึ่งเป็นผงตัวยาที่ไม่ละลายน้ำ ควรเลือกเตรียมในรูปแบบเภสัชภัณฑ์ใดจึงจะเหมาะสมที่สุดสำหรับผู้ป่วยเด็กรายนี้</t>
        </is>
      </c>
      <c r="C245" s="104" t="inlineStr"/>
      <c r="D245" s="104" t="inlineStr">
        <is>
          <t>Elixir (ยาเหลวใสรสหวานผสมแอลกอฮอล์)</t>
        </is>
      </c>
      <c r="E245" s="104" t="inlineStr">
        <is>
          <t>Oral solution (ยาน้ำสารละลายใส)</t>
        </is>
      </c>
      <c r="F245" s="104" t="inlineStr">
        <is>
          <t>Tablet (ยาเม็ดอัดแข็ง)</t>
        </is>
      </c>
      <c r="G245" s="104" t="inlineStr">
        <is>
          <t>Hard capsule (ยาแคปซูลชนิดเปลือกแข็ง)</t>
        </is>
      </c>
      <c r="H245" s="104" t="inlineStr">
        <is>
          <t>Oral suspension (ยาน้ำแขวนตะกอน)</t>
        </is>
      </c>
      <c r="I245" s="62" t="n">
        <v>5</v>
      </c>
      <c r="J245" s="104" t="inlineStr">
        <is>
          <t>✅ คำตอบที่ถูกต้อง: ข้อ จ. Oral suspension (ยาน้ำแขวนตะกอน)
🎯 ทำไมข้อนี้ถึงถูก: ผู้ป่วยเด็กวัย 4 ขวบมีปัญหาในการกลืนยาเม็ดหรือแคปซูล และเนื่องจากตัวยาสำคัญมีคุณสมบัติไม่ละลายน้ำ จึงไม่สามารถเตรียมเป็นยาน้ำใสได้ รูปแบบ Oral suspension จึงเป็นรูปแบบที่เหมาะสมที่สุด โดยอาศัยสารเพิ่มความหนืดช่วยพยุงอนุภาคยาให้แขวนลอยและสามารถปรับขนาดยาได้ง่ายตามน้ำหนักตัวเด็ก
🔍 ข้ออื่นผิดเพราะอะไร:
• ข้อ ก.: ผิด Elixir ต้องอาศัยตัวยาละลายในน้ำและแอลกอฮอล์ได้ อีกทั้งควรหลีกเลี่ยงแอลกอฮอล์ในเด็กเล็ก
• ข้อ ข.: ผิด Solution จำเป็นต้องใช้ตัวยาสำคัญที่สามารถละลายน้ำได้อย่างสมบูรณ์
• ข้อ ค.: ผิด ยาเม็ดทำให้เด็กวัย 4 ขวบกลืนได้ยากและเสี่ยงต่อการสำลักอุดกั้นทางเดินหายใจ (Choking hazard)
• ข้อ จ.: ผิด ยาแคปซูลกลืนยากในเด็กเล็กและไม่สามารถปรับลดขนาดยาตามน้ำหนักตัวได้อย่างแม่นยำ</t>
        </is>
      </c>
      <c r="K245" s="104" t="inlineStr"/>
      <c r="L245" s="104" t="inlineStr">
        <is>
          <t>Liquid &amp; Semisolids</t>
        </is>
      </c>
      <c r="M245" s="104" t="inlineStr">
        <is>
          <t>Suspensions</t>
        </is>
      </c>
      <c r="N245" s="62" t="inlineStr">
        <is>
          <t>Product</t>
        </is>
      </c>
      <c r="O245" s="104" t="inlineStr">
        <is>
          <t>[SOURCE: ข้อสอบจริง PLE CC1 (Product) ปี 2564 ข้อ 120]</t>
        </is>
      </c>
      <c r="P245" s="62" t="inlineStr">
        <is>
          <t>ข้อสอบเก่า</t>
        </is>
      </c>
      <c r="Q245" s="62" t="inlineStr">
        <is>
          <t>2564</t>
        </is>
      </c>
      <c r="R245" s="62" t="inlineStr"/>
    </row>
    <row r="246" ht="24" customHeight="1" s="49">
      <c r="A246" s="180" t="n">
        <v>244</v>
      </c>
      <c r="B246" s="104" t="inlineStr">
        <is>
          <t>สูตรตำรับ Benzoyl peroxide emulgel ประกอบด้วย: Carbopol 940, Benzoyl peroxide, Olive oil, PEG, Methylparaben + Propylparaben, Disodium EDTA, Purified water, BHT โดยตัวยา Benzoyl peroxide จะสลายตัวได้ง่ายที่ pH มากกว่า 4.5 หากพบว่าตำรับมีลักษณะขุ่นและต้องการปรับสูตรตำรับให้มีความใสเพิ่มขึ้น ควรดำเนินการอย่างไร</t>
        </is>
      </c>
      <c r="C246" s="104" t="inlineStr"/>
      <c r="D246" s="104" t="inlineStr">
        <is>
          <t>เพิ่มปริมาณ Sodium hydroxide (NaOH)</t>
        </is>
      </c>
      <c r="E246" s="104" t="inlineStr">
        <is>
          <t>เติมสารลดแรงตึงผิวชนิดชอบน้ำ เช่น Tween 20 (Polysorbate 20)</t>
        </is>
      </c>
      <c r="F246" s="104" t="inlineStr">
        <is>
          <t>เติมสารลดแรงตึงผิวชนิดชอบไขมัน เช่น Span 60</t>
        </is>
      </c>
      <c r="G246" s="104" t="inlineStr">
        <is>
          <t>ลดปริมาณ Olive oil (Oil phase) ลงอย่างมาก</t>
        </is>
      </c>
      <c r="H246" s="104" t="inlineStr">
        <is>
          <t>เพิ่มปริมาณสารต้านออกซิเดชัน BHT</t>
        </is>
      </c>
      <c r="I246" s="62" t="n">
        <v>2</v>
      </c>
      <c r="J246" s="104" t="inlineStr">
        <is>
          <t>✅ คำตอบที่ถูกต้อง: ข้อ ข. เติมสารลดแรงตึงผิวชนิดชอบน้ำ เช่น Tween 20 (Polysorbate 20)
🎯 ทำไมข้อนี้ถึงถูก: ความขุ่นของ Emulgel เกิดจากการกระเจิงแสงของหยดน้ำมัน Olive oil ที่มีขนาดใหญ่ การเติม Hydrophilic surfactant ที่มีค่า HLB สูง เช่น Tween 20 จะช่วยลดขนาดของหยดน้ำมันให้อยู่ในระดับ Microemulsion หรือ Nanoemulsion และช่วย Solubilize ไขมัน ทำให้ตำรับมีความใส (Clarity) โปร่งแสงมากยิ่งขึ้น
🔍 ข้ออื่นผิดเพราะอะไร:
• ข้อ ก.: ผิด การเพิ่ม NaOH จะทำให้ pH ของตำรับสูงขึ้นเกิน 4.5 ส่งผลให้ตัวยา Benzoyl peroxide สลายตัวอย่างรวดเร็ว
• ข้อ ค.: ผิด Span 60 เป็น Lipophilic surfactant ที่มีค่า HLB ต่ำ เหมาะกับ W/O emulsion ไม่ช่วยเพิ่มความใสในระบบน้ำ
• ข้อ ง.: ผิด การลด Olive oil อาจช่วยลดความขุ่นได้บ้างแต่ทำให้เสียคุณสมบัติการนำส่งยาและเสียสมดุลของสูตรตำรับเดิม
• ข้อ จ.: ผิด BHT เป็นสารต้านออกซิเดชัน ไม่มีผลต่อการกระเจิงแสงหรือความใสของเนื้อเจล</t>
        </is>
      </c>
      <c r="K246" s="104" t="inlineStr"/>
      <c r="L246" s="104" t="inlineStr">
        <is>
          <t>Liquid &amp; Semisolids</t>
        </is>
      </c>
      <c r="M246" s="104" t="inlineStr">
        <is>
          <t>Gels</t>
        </is>
      </c>
      <c r="N246" s="62" t="inlineStr">
        <is>
          <t>Product</t>
        </is>
      </c>
      <c r="O246" s="104" t="inlineStr">
        <is>
          <t>[SOURCE: ข้อสอบจริง PLE CC1 (Product) ปี 2564 ข้อ 125]</t>
        </is>
      </c>
      <c r="P246" s="62" t="inlineStr">
        <is>
          <t>ข้อสอบเก่า</t>
        </is>
      </c>
      <c r="Q246" s="62" t="inlineStr">
        <is>
          <t>2564</t>
        </is>
      </c>
      <c r="R246" s="62" t="inlineStr"/>
    </row>
    <row r="247" ht="24" customHeight="1" s="49">
      <c r="A247" s="180" t="n">
        <v>245</v>
      </c>
      <c r="B247" s="104" t="inlineStr">
        <is>
          <t>จากสูตรตำรับยา Emulgel ข้างต้น สารในข้อใดทำหน้าที่หลักเป็นสารก่ออิมัลชัน (Emulsifying agent) ช่วยผสานระหว่างวัฏภาคน้ำมันและน้ำ</t>
        </is>
      </c>
      <c r="C247" s="104" t="inlineStr"/>
      <c r="D247" s="104" t="inlineStr">
        <is>
          <t>Sodium hydroxide</t>
        </is>
      </c>
      <c r="E247" s="104" t="inlineStr">
        <is>
          <t>Sodium oleate (หรือ สารกลุ่ม Polysorbate/Soap-type surfactant)</t>
        </is>
      </c>
      <c r="F247" s="104" t="inlineStr">
        <is>
          <t>Disodium EDTA</t>
        </is>
      </c>
      <c r="G247" s="104" t="inlineStr">
        <is>
          <t>Olive oil</t>
        </is>
      </c>
      <c r="H247" s="104" t="inlineStr">
        <is>
          <t>Carbopol 940</t>
        </is>
      </c>
      <c r="I247" s="62" t="n">
        <v>2</v>
      </c>
      <c r="J247" s="104" t="inlineStr">
        <is>
          <t>✅ คำตอบที่ถูกต้อง: ข้อ ข. Sodium oleate (หรือ สารกลุ่ม Polysorbate/Soap-type surfactant)
🎯 ทำไมข้อนี้ถึงถูก: สารก่ออิมัลชัน (Emulsifying agent) ในตำรับ Emulgel ทำหน้าที่ลดแรงตึงผิวระหว่างวัฏภาคน้ำมันและน้ำ เพื่อให้อนุภาคน้ำมันกระจายตัวได้อย่างคงตัว สารลดแรงตึงผิวประเภทสบู่หรือไอออนิก เช่น Sodium oleate หรือสารกลุ่ม Tween ทำหน้าที่เป็น Emulsifier หลักในสูตร
🔍 ข้ออื่นผิดเพราะอะไร:
• ข้อ ก.: ผิด Sodium hydroxide ทำหน้าที่เป็น Alkalizing agent ในการปรับค่า pH และ Neutralize สาย Carbomer
• ข้อ ค.: ผิด Disodium EDTA ทำหน้าที่เป็น Chelating agent ดักจับประจุโลหะ
• ข้อ ง.: ผิด Olive oil เป็น Internal oil phase ทำหน้าที่เป็นตัวละลายยาและ Emollient
• ข้อ จ.: ผิด Carbopol 940 ทำหน้าที่เป็น Gelling agent / Viscosity modifier สร้างโครงสร้างเจลในวัฏภาคน้ำ</t>
        </is>
      </c>
      <c r="K247" s="104" t="inlineStr"/>
      <c r="L247" s="104" t="inlineStr">
        <is>
          <t>Liquid &amp; Semisolids</t>
        </is>
      </c>
      <c r="M247" s="104" t="inlineStr">
        <is>
          <t>Emulsions</t>
        </is>
      </c>
      <c r="N247" s="62" t="inlineStr">
        <is>
          <t>Product</t>
        </is>
      </c>
      <c r="O247" s="104" t="inlineStr">
        <is>
          <t>[SOURCE: ข้อสอบจริง PLE CC1 (Product) ปี 2564 ข้อ 126]</t>
        </is>
      </c>
      <c r="P247" s="62" t="inlineStr">
        <is>
          <t>ข้อสอบเก่า</t>
        </is>
      </c>
      <c r="Q247" s="62" t="inlineStr">
        <is>
          <t>2564</t>
        </is>
      </c>
      <c r="R247" s="62" t="inlineStr"/>
    </row>
    <row r="248" ht="24" customHeight="1" s="49">
      <c r="A248" s="180" t="n">
        <v>246</v>
      </c>
      <c r="B248" s="104" t="inlineStr">
        <is>
          <t>ในการตรวจประเมินคุณภาพและออกหนังสือรับรองผลวิเคราะห์ (Certificate of Analysis; COA) ของผลิตภัณฑ์ยาเตรียมกึ่งแข็งชนิดเจล Benzoyl peroxide gel นอกเหนือจากการทดสอบ Identification, pH, Assay และ Microbial limit test แล้ว ควรทดสอบหัวข้อใดเพิ่มเติมเพื่อประเมินความคงตัวทางกายภาพ</t>
        </is>
      </c>
      <c r="C248" s="104" t="inlineStr"/>
      <c r="D248" s="104" t="inlineStr">
        <is>
          <t>Deliverable volume test</t>
        </is>
      </c>
      <c r="E248" s="104" t="inlineStr">
        <is>
          <t>Weight variation test</t>
        </is>
      </c>
      <c r="F248" s="104" t="inlineStr">
        <is>
          <t>Freeze-thaw stability test (การประเมินการเปลี่ยนแปลงหลังผ่านรอบแช่แข็ง-หลอมเหลว)</t>
        </is>
      </c>
      <c r="G248" s="104" t="inlineStr">
        <is>
          <t>Content uniformity test</t>
        </is>
      </c>
      <c r="H248" s="104" t="inlineStr">
        <is>
          <t>Sterility test</t>
        </is>
      </c>
      <c r="I248" s="62" t="n">
        <v>3</v>
      </c>
      <c r="J248" s="104" t="inlineStr">
        <is>
          <t>✅ คำตอบที่ถูกต้อง: ข้อ ค. Freeze-thaw stability test (การประเมินการเปลี่ยนแปลงหลังผ่านรอบแช่แข็ง-หลอมเหลว)
🎯 ทำไมข้อนี้ถึงถูก: ผลิตภัณฑ์กึ่งแข็งรูปแบบเจลและอีมัลเจลมีความเสี่ยงต่อการเสื่อมสภาพทางกายภาพ เช่น การแยกชั้น (Syneresis) หรือการสูญเสียความหนืด การทดสอบ Freeze-thaw cycling จึงมีความสำคัญยิ่งในการประเมินความคงตัวทางกายภาพของโครงสร้างเจลภายใต้สภาวะเร่ง
🔍 ข้ออื่นผิดเพราะอะไร:
• ข้อ ก.: ผิด Deliverable volume ใช้ทดสอบยาน้ำสำหรับรับประทานหรือยาฉีด
• ข้อ ข.: ผิด Weight variation ใช้ทดสอบความสม่ำเสมอของน้ำหนักยาเม็ดหรือแคปซูลเดี่ยว
• ข้อ ง.: ผิด Content uniformity ใช้ประเมินความสม่ำเสมอของตัวยาในแต่ละหน่วยยาของแข็ง
• ข้อ จ.: ผิด Sterility test บังคับใช้เฉพาะยาปราศจากเชื้อ ยาทาภายนอกทั่วไปควบคุมด้วย Microbial limit test</t>
        </is>
      </c>
      <c r="K248" s="104" t="inlineStr"/>
      <c r="L248" s="104" t="inlineStr">
        <is>
          <t>Liquid &amp; Semisolids</t>
        </is>
      </c>
      <c r="M248" s="104" t="inlineStr">
        <is>
          <t>Gels</t>
        </is>
      </c>
      <c r="N248" s="62" t="inlineStr">
        <is>
          <t>Product</t>
        </is>
      </c>
      <c r="O248" s="104" t="inlineStr">
        <is>
          <t>[SOURCE: ข้อสอบจริง PLE CC1 (Product) ปี 2564 ข้อ 127]</t>
        </is>
      </c>
      <c r="P248" s="62" t="inlineStr">
        <is>
          <t>ข้อสอบเก่า</t>
        </is>
      </c>
      <c r="Q248" s="62" t="inlineStr">
        <is>
          <t>2564</t>
        </is>
      </c>
      <c r="R248" s="62" t="inlineStr"/>
    </row>
    <row r="249" ht="24" customHeight="1" s="49">
      <c r="A249" s="180" t="n">
        <v>247</v>
      </c>
      <c r="B249" s="104" t="inlineStr">
        <is>
          <t>จากสูตรตำรับยาครีมทาผิวหนัง ซึ่งประกอบด้วย:
Isopropyl myristate, Cetostearyl alcohol, Lanolin, Stearic acid, White wax, Triethanolamine, Glycerin, Purified water
ข้อใดระบุบทบาทหน้าที่ของสารในสูตรตำรับได้อย่างถูกต้องที่สุด</t>
        </is>
      </c>
      <c r="C249" s="104" t="inlineStr"/>
      <c r="D249" s="104" t="inlineStr">
        <is>
          <t>Lanolin ทำหน้าที่เป็น Stiffening agent</t>
        </is>
      </c>
      <c r="E249" s="104" t="inlineStr">
        <is>
          <t>Triethanolamine ทำหน้าที่เดี่ยวๆ เป็น Primary emulsifying agent</t>
        </is>
      </c>
      <c r="F249" s="104" t="inlineStr">
        <is>
          <t>Isopropyl myristate ทำหน้าที่เป็น Humectant</t>
        </is>
      </c>
      <c r="G249" s="104" t="inlineStr">
        <is>
          <t>Cetostearyl alcohol ทำหน้าที่เป็น Suspending agent</t>
        </is>
      </c>
      <c r="H249" s="104" t="inlineStr">
        <is>
          <t>Glycerin ทำหน้าที่เป็น Humectant (สารกักเก็บความชุ่มชื้น)</t>
        </is>
      </c>
      <c r="I249" s="62" t="n">
        <v>5</v>
      </c>
      <c r="J249" s="104" t="inlineStr">
        <is>
          <t>✅ คำตอบที่ถูกต้อง: ข้อ จ. Glycerin ทำหน้าที่เป็น Humectant (สารกักเก็บความชุ่มชื้น)
🎯 ทำไมข้อนี้ถึงถูก: Glycerin เป็นสารประกอบโพลิออลที่มีคุณสมบัติดูดซับน้ำ (Hygroscopic polyol) ทำหน้าที่เป็น Humectant ช่วยกักเก็บความชุ่มชื้นให้แก่ผิวหนังและป้องกันไม่ให้เนื้อครีมแห้งแข็งตัวจากการระเหยของน้ำ
🔍 ข้ออื่นผิดเพราะอะไร:
• ข้อ ก.: ผิด Lanolin ทำหน้าที่เป็น Absorption base / Emollient ไม่ใช่ Stiffening agent หลัก
• ข้อ ข.: ผิด Triethanolamine เป็นด่างที่ต้องทำปฏิกิริยากับ Stearic acid เกิดเป็น Triethanolamine stearate (สบู่อนินทรีย์) จึงจะทำหน้าที่เป็น Emulsifier
• ข้อ ค.: ผิด Isopropyl myristate เป็นสารกลุ่มเอสเทอร์ไขมัน ทำหน้าที่เป็น Emollient และ Penetration enhancer
• ข้อ ง.: ผิด Cetostearyl alcohol เป็น Fatty alcohol ทำหน้าที่เป็น Stiffening agent และ Co-emulsifier</t>
        </is>
      </c>
      <c r="K249" s="104" t="inlineStr"/>
      <c r="L249" s="104" t="inlineStr">
        <is>
          <t>Liquid &amp; Semisolids</t>
        </is>
      </c>
      <c r="M249" s="104" t="inlineStr">
        <is>
          <t>Creams &amp; Ointments</t>
        </is>
      </c>
      <c r="N249" s="62" t="inlineStr">
        <is>
          <t>Product</t>
        </is>
      </c>
      <c r="O249" s="104" t="inlineStr">
        <is>
          <t>[SOURCE: ข้อสอบจริง PLE CC1 (Product) ปี 2564 ข้อ 145]</t>
        </is>
      </c>
      <c r="P249" s="62" t="inlineStr">
        <is>
          <t>ข้อสอบเก่า</t>
        </is>
      </c>
      <c r="Q249" s="62" t="inlineStr">
        <is>
          <t>2564</t>
        </is>
      </c>
      <c r="R249" s="62" t="inlineStr"/>
    </row>
    <row r="250">
      <c r="A250" s="180" t="n">
        <v>248</v>
      </c>
      <c r="B250" s="104" t="inlineStr">
        <is>
          <t>ในกระบวนการตั้งตำรับยาน้ำแขวนตะกอน (Suspensions) หากพบปัญหาอนุภาคของแข็งตกตะกอนนอนก้นอย่างรวดเร็วเกินไป ข้อใดคือแนวทางในการแก้ไขปัญหาดังกล่าวที่ถูกต้องตามทฤษฎีการตกตะกอนของ Stokes</t>
        </is>
      </c>
      <c r="C250" s="104" t="inlineStr"/>
      <c r="D250" s="104" t="inlineStr">
        <is>
          <t>เพิ่มความหนืดของตัวกลางของเหลว (Dispersion medium)</t>
        </is>
      </c>
      <c r="E250" s="104" t="inlineStr">
        <is>
          <t>เพิ่มขนาดอนุภาคของตัวยาสำคัญให้ใหญ่ขึ้น</t>
        </is>
      </c>
      <c r="F250" s="104" t="inlineStr">
        <is>
          <t>เติมสารช่วยเปียก (Wetting agent) เพิ่มเติมเพียงอย่างเดียว</t>
        </is>
      </c>
      <c r="G250" s="104" t="inlineStr">
        <is>
          <t>เพิ่มอุณหภูมิในการเก็บรักษาตำรับ</t>
        </is>
      </c>
      <c r="H250" s="104" t="inlineStr">
        <is>
          <t>เพิ่มความแตกต่างระหว่างความหนาแน่นของอนุภาคและตัวกลางให้ห่างกันมากๆ</t>
        </is>
      </c>
      <c r="I250" s="62" t="n">
        <v>1</v>
      </c>
      <c r="J250" s="104" t="inlineStr">
        <is>
          <t>✅ คำตอบที่ถูกต้อง: ข้อ ก. เพิ่มความหนืดของตัวกลางของเหลว (Dispersion medium)
🎯 ทำไมข้อนี้ถึงถูก: ตามกฎของสโตกส์ (Stokes law: v = 2r²(rho_p - rho_m)g / 9eta) อัตราเร็วในการตกตะกอน (v) จะแปรผกผันกับความหนืดของตัวกลาง (eta) ดังนั้นการเพิ่มความหนืดของของเหลวโดยการเติมสารช่วยแขวนตะกอน (Suspending agent) จะช่วยลดอัตราเร็วในการตกตะกอนของอนุภาคได้อย่างมีประสิทธิภาพ
🔍 ข้ออื่นผิดเพราะอะไร:
• ข้อ ข.: ผิด ตาม Stokes law อัตราการตกตะกอนแปรผันตรงกับรัศมีกำลังสอง (r²) การเพิ่มขนาดอนุภาคจะยิ่งทำให้อนุภาคตกตะกอนเร็วขึ้น
• ข้อ ค.: ผิด สารช่วยเปียกช่วยให้อนุภาคกระจายตัวในน้ำได้ง่าย แต่ไม่ได้ช่วยลดอัตราเร็วในการตกตะกอน
• ข้อ ง.: ผิด การเพิ่มอุณหภูมิจะลดความหนืดของตัวกลาง ทำให้อนุภาคตกตะกอนเร็วยิ่งขึ้น
• ข้อ จ.: ผิด อัตราการตกตะกอนแปรผันตรงกับผลต่างความหนาแน่น ยิ่งต่างกันมากยิ่งตกตะกอนเร็ว</t>
        </is>
      </c>
      <c r="K250" s="104" t="inlineStr"/>
      <c r="L250" s="104" t="inlineStr">
        <is>
          <t>Liquid &amp; Semisolids</t>
        </is>
      </c>
      <c r="M250" s="104" t="inlineStr">
        <is>
          <t>Suspensions</t>
        </is>
      </c>
      <c r="N250" s="62" t="inlineStr">
        <is>
          <t>Product</t>
        </is>
      </c>
      <c r="O250" s="104" t="inlineStr">
        <is>
          <t>[SOURCE: ข้อสอบจริง PLE CC1 (Product) ปี 2564 ข้อ 155]</t>
        </is>
      </c>
      <c r="P250" s="62" t="inlineStr">
        <is>
          <t>ข้อสอบเก่า</t>
        </is>
      </c>
      <c r="Q250" s="62" t="inlineStr">
        <is>
          <t>2564</t>
        </is>
      </c>
      <c r="R250" s="62" t="inlineStr"/>
    </row>
    <row r="251">
      <c r="A251" s="180" t="n">
        <v>249</v>
      </c>
      <c r="B251" s="104" t="inlineStr">
        <is>
          <t>ในขั้นตอนการผลิตและพัฒนาสูตรตำรับยาครีม (O/W cream) หากพบว่าเนื้อครีมมีลักษณะเหลวเกินไป ไม่คงรูปบนผิวหนัง ควรเลือกเติมสารช่วยทางเภสัชกรรมชนิดใดลงในวัฏภาคไขมันเพื่อทำหน้าที่เป็น Stiffening agent เพิ่มความหนืดและความคงรูป</t>
        </is>
      </c>
      <c r="C251" s="104" t="inlineStr"/>
      <c r="D251" s="104" t="inlineStr">
        <is>
          <t>Light mineral oil</t>
        </is>
      </c>
      <c r="E251" s="104" t="inlineStr">
        <is>
          <t>Propylene glycol</t>
        </is>
      </c>
      <c r="F251" s="104" t="inlineStr">
        <is>
          <t>Cetyl alcohol</t>
        </is>
      </c>
      <c r="G251" s="104" t="inlineStr">
        <is>
          <t>Sodium lauryl sulfate</t>
        </is>
      </c>
      <c r="H251" s="104" t="inlineStr">
        <is>
          <t>Triethanolamine</t>
        </is>
      </c>
      <c r="I251" s="62" t="n">
        <v>3</v>
      </c>
      <c r="J251" s="104" t="inlineStr">
        <is>
          <t>✅ คำตอบที่ถูกต้อง: ข้อ ค. Cetyl alcohol
🎯 ทำไมข้อนี้ถึงถูก: Cetyl alcohol เป็นแอลกอฮอล์ไขมันสายยาวชนิดของแข็ง (Fatty alcohol) มีจุดหลอมเหลวประมาณ 45 - 52 องศาเซลเซียส ทำหน้าที่เป็น Stiffening agent และ Viscosity-increasing agent ในวัฏภาคไขมัน ช่วยสร้างโครงสร้างผลึกร่างแห (Gel network) เพิ่มความหนืดและความคงรูปให้แก่เนื้อครีม
🔍 ข้ออื่นผิดเพราะอะไร:
• ข้อ ก.: ผิด Mineral oil เป็นน้ำมันของเหลว หากเพิ่มจะทำให้ตำรับเหลวลงและมีความมันเยิ้ม
• ข้อ ข.: ผิด Propylene glycol เป็นของเหลวชอบน้ำ ทำหน้าที่เป็น Humectant/Cosolvent การเพิ่มจะทำให้เนื้อครีมเหลวยิ่งขึ้น
• ข้อ ง.: ผิด Sodium lauryl sulfate เป็น Emulsifier/Surfactant
• ข้อ จ.: ผิด Triethanolamine เป็นด่างสำหรับปรับค่า pH</t>
        </is>
      </c>
      <c r="K251" s="104" t="inlineStr"/>
      <c r="L251" s="104" t="inlineStr">
        <is>
          <t>Liquid &amp; Semisolids</t>
        </is>
      </c>
      <c r="M251" s="104" t="inlineStr">
        <is>
          <t>Creams &amp; Ointments</t>
        </is>
      </c>
      <c r="N251" s="62" t="inlineStr">
        <is>
          <t>Product</t>
        </is>
      </c>
      <c r="O251" s="104" t="inlineStr">
        <is>
          <t>[SOURCE: ข้อสอบจริง PLE CC1 (Product) ปี 2564 ข้อ 161]</t>
        </is>
      </c>
      <c r="P251" s="62" t="inlineStr">
        <is>
          <t>ข้อสอบเก่า</t>
        </is>
      </c>
      <c r="Q251" s="62" t="inlineStr">
        <is>
          <t>2564</t>
        </is>
      </c>
      <c r="R251" s="62" t="inlineStr"/>
    </row>
    <row r="252">
      <c r="A252" s="180" t="n">
        <v>250</v>
      </c>
      <c r="B252" s="104" t="inlineStr">
        <is>
          <t>สูตรตำรับ Hydrocortisone cream 0.1% ประกอบด้วย: Cetyl alcohol, Stearyl alcohol, Propylene glycol, Sodium lauryl sulfate, BHT, และ Purified water สารในข้อใดทำหน้าที่หลักเป็น Stiffening agent ช่วยเพิ่มความคงรูปและความหนืดของเนื้อครีม</t>
        </is>
      </c>
      <c r="C252" s="104" t="inlineStr"/>
      <c r="D252" s="104" t="inlineStr">
        <is>
          <t>BHT</t>
        </is>
      </c>
      <c r="E252" s="104" t="inlineStr">
        <is>
          <t>Glycerin</t>
        </is>
      </c>
      <c r="F252" s="104" t="inlineStr">
        <is>
          <t>Cetyl alcohol (และ Stearyl alcohol)</t>
        </is>
      </c>
      <c r="G252" s="104" t="inlineStr">
        <is>
          <t>Propylene glycol</t>
        </is>
      </c>
      <c r="H252" s="104" t="inlineStr">
        <is>
          <t>Sodium lauryl sulfate</t>
        </is>
      </c>
      <c r="I252" s="62" t="n">
        <v>3</v>
      </c>
      <c r="J252" s="104" t="inlineStr">
        <is>
          <t>✅ คำตอบที่ถูกต้อง: ข้อ ค. Cetyl alcohol (และ Stearyl alcohol)
🎯 ทำไมข้อนี้ถึงถูก: Cetyl alcohol และ Stearyl alcohol (รวมถึง Cetostearyl alcohol) เป็นแอลกอฮอล์ไขมันสายยาวชนิดของแข็ง ทำหน้าที่เป็น Stiffening agent และ Co-emulsifier ในวัฏภาคไขมัน ช่วยเสริมสร้างโครงสร้างร่างแหของเนื้อครีมให้มีความหนืดและคงรูปได้ดี
🔍 ข้ออื่นผิดเพราะอะไร:
• ข้อ ก.: ผิด BHT (Butylated hydroxytoluene) ทำหน้าที่เป็น Antioxidant
• ข้อ ข.: ผิด Glycerin ไม่มีในสูตรนี้ และหากมีจะทำหน้าที่เป็น Humectant
• ข้อ ง.: ผิด Propylene glycol ทำหน้าที่เป็น Cosolvent และ Humectant
• ข้อ จ.: ผิด Sodium lauryl sulfate เป็น Anionic surfactant ทำหน้าที่เป็น Emulsifier</t>
        </is>
      </c>
      <c r="K252" s="104" t="inlineStr"/>
      <c r="L252" s="104" t="inlineStr">
        <is>
          <t>Liquid &amp; Semisolids</t>
        </is>
      </c>
      <c r="M252" s="104" t="inlineStr">
        <is>
          <t>Creams &amp; Ointments</t>
        </is>
      </c>
      <c r="N252" s="62" t="inlineStr">
        <is>
          <t>Product</t>
        </is>
      </c>
      <c r="O252" s="104" t="inlineStr">
        <is>
          <t>[SOURCE: ข้อสอบจริง PLE CC1 (Product) ปี 2564 ข้อ 166]</t>
        </is>
      </c>
      <c r="P252" s="62" t="inlineStr">
        <is>
          <t>ข้อสอบเก่า</t>
        </is>
      </c>
      <c r="Q252" s="62" t="inlineStr">
        <is>
          <t>2564</t>
        </is>
      </c>
      <c r="R252" s="62" t="inlineStr"/>
    </row>
    <row r="253">
      <c r="A253" s="180" t="n">
        <v>251</v>
      </c>
      <c r="B253" s="104" t="inlineStr">
        <is>
          <t>ตำรับยาน้ำแขวนตะกอน Calamine lotion เมื่อตั้งทิ้งไว้นาน พบว่าอนุภาคของแข็งตกลงสู่ก้นภาชนะและรวมตัวกันเป็นชั้นตะกอนที่แข็งแน่น ไม่สามารถเขย่าให้กระจายตัวกลับมาสม่ำเสมอได้เหมือนเดิม ปรากฏการณ์ความไม่คงตัวทางกายภาพนี้เรียกว่าอะไร</t>
        </is>
      </c>
      <c r="C253" s="104" t="inlineStr"/>
      <c r="D253" s="104" t="inlineStr">
        <is>
          <t>Caking</t>
        </is>
      </c>
      <c r="E253" s="104" t="inlineStr">
        <is>
          <t>Cracking</t>
        </is>
      </c>
      <c r="F253" s="104" t="inlineStr">
        <is>
          <t>Breaking</t>
        </is>
      </c>
      <c r="G253" s="104" t="inlineStr">
        <is>
          <t>Creaming</t>
        </is>
      </c>
      <c r="H253" s="104" t="inlineStr">
        <is>
          <t>Coalescence</t>
        </is>
      </c>
      <c r="I253" s="62" t="n">
        <v>1</v>
      </c>
      <c r="J253" s="104" t="inlineStr">
        <is>
          <t>✅ คำตอบที่ถูกต้อง: ข้อ ก. Caking
🎯 ทำไมข้อนี้ถึงถูก: Caking (การเกิดตะกอนแข็งแน่น) เกิดในระบบ Deflocculated suspension เมื่ออนุภาคขนาดเล็กค่อยๆ ตกตะกอนและแทรกตัวลงในช่องว่าง เกิดแรงดึงดูด Van der Waals ยึดเกาะกันอย่างเหนียวแน่นจนไม่สามารถเขย่าให้กระจายตัวกลับคืนได้ (Irreversible sedimentation)
🔍 ข้ออื่นผิดเพราะอะไร:
• ข้อ ข.: ผิด Cracking คือการแตกร้าวของแผ่นฟิล์มเคลือบยาเม็ด หรือการแตกชั้นอย่างถาวรของอิมัลชัน
• ข้อ ค.: ผิด Breaking คือการแยกชั้นอย่างถาวรของอิมัลชัน (Emulsion breaking)
• ข้อ ง.: ผิด Creaming คือการลอยตัวขึ้นของหยดไขมันในอิมัลชันซึ่งสามารถเขย่าให้กลับคืนได้ (Reversible)
• ข้อ จ.: ผิด Coalescence คือการรวมตัวกันของหยดของเหลวในอิมัลชันจนกลายเป็นหยดขนาดใหญ่ขึ้น</t>
        </is>
      </c>
      <c r="K253" s="104" t="inlineStr"/>
      <c r="L253" s="104" t="inlineStr">
        <is>
          <t>Liquid &amp; Semisolids</t>
        </is>
      </c>
      <c r="M253" s="104" t="inlineStr">
        <is>
          <t>Suspensions</t>
        </is>
      </c>
      <c r="N253" s="62" t="inlineStr">
        <is>
          <t>Product</t>
        </is>
      </c>
      <c r="O253" s="104" t="inlineStr">
        <is>
          <t>[SOURCE: ข้อสอบจริง PLE CC1 (Product) ปี 2564 ข้อ 167]</t>
        </is>
      </c>
      <c r="P253" s="62" t="inlineStr">
        <is>
          <t>ข้อสอบเก่า</t>
        </is>
      </c>
      <c r="Q253" s="62" t="inlineStr">
        <is>
          <t>2564</t>
        </is>
      </c>
      <c r="R253" s="62" t="inlineStr"/>
    </row>
    <row r="254">
      <c r="A254" s="180" t="n">
        <v>252</v>
      </c>
      <c r="B254" s="104" t="inlineStr">
        <is>
          <t>ผลิตภัณฑ์ยาทาคอร์ติโคสเตียรอยด์ (Topical corticosteroids) ในรูปแบบยาเตรียมใดต่อไปนี้ ที่มีคุณสมบัติเพิ่มความชุ่มชื้น ปิดกั้นผิวหนัง (Occlusive effect) และช่วยส่งเสริมให้ตัวยาสำคัญถูกดูดซึมผ่านชั้นผิวหนัง Stratum corneum ได้มากที่สุด</t>
        </is>
      </c>
      <c r="C254" s="104" t="inlineStr"/>
      <c r="D254" s="104" t="inlineStr">
        <is>
          <t>Topical solution</t>
        </is>
      </c>
      <c r="E254" s="104" t="inlineStr">
        <is>
          <t>Gel</t>
        </is>
      </c>
      <c r="F254" s="104" t="inlineStr">
        <is>
          <t>Topical suspension</t>
        </is>
      </c>
      <c r="G254" s="104" t="inlineStr">
        <is>
          <t>Ointment</t>
        </is>
      </c>
      <c r="H254" s="104" t="inlineStr">
        <is>
          <t>Cream</t>
        </is>
      </c>
      <c r="I254" s="62" t="n">
        <v>4</v>
      </c>
      <c r="J254" s="104" t="inlineStr">
        <is>
          <t>✅ คำตอบที่ถูกต้อง: ข้อ ง. Ointment
🎯 ทำไมข้อนี้ถึงถูก: Ointment (โดยเฉพาะกลุ่ม Oleaginous หรือ Hydrocarbon base) มีคุณสมบัติในการปิดกั้นผิว (Occlusive effect) สูงที่สุด ช่วยกักเก็บเหงื่อและความชื้นทำให้ชั้น Stratum corneum เกิดการ Hydration อย่างเต็มที่ ส่งผลให้แรงต้านทานของผิวลดลงและส่งเสริมการซึมผ่าน (Skin penetration) ของตัวยา Topical steroid เข้าสู่ผิวหนังได้มากที่สุด
🔍 ข้ออื่นผิดเพราะอะไร:
• ข้อ ก.: Topical solution มีตัวกลางระเหยเร็ว ไม่เกิดคุณสมบัติปิดกั้นผิว (Non-occlusive)
• ข้อ ข.: Gel มีน้ำเป็นส่วนประกอบหลัก ระเหยเร็วและให้ความรู้สึกเย็นแห้ง มีฤทธิ์ปิดกั้นผิวต่ำมาก
• ข้อ ค.: Topical suspension เป็นผงยากระจายในของเหลว ไม่ช่วยกักเก็บความชุ่มชื้นบนผิวหนัง
• ข้อ จ.: Cream (โดยเฉพาะ O/W cream) มีคุณสมบัติปิดกั้นผิวและเพิ่มความชุ่มชื้นน้อยกว่า Ointment</t>
        </is>
      </c>
      <c r="K254" s="104" t="inlineStr"/>
      <c r="L254" s="104" t="inlineStr">
        <is>
          <t>Liquid &amp; Semisolids</t>
        </is>
      </c>
      <c r="M254" s="104" t="inlineStr">
        <is>
          <t>Creams &amp; Ointments</t>
        </is>
      </c>
      <c r="N254" s="62" t="inlineStr">
        <is>
          <t>Product</t>
        </is>
      </c>
      <c r="O254" s="104" t="inlineStr">
        <is>
          <t>[SOURCE: ข้อสอบจริง PLE CC1 (Product) ปี 2563 Day 2 ข้อ 87]</t>
        </is>
      </c>
      <c r="P254" s="62" t="inlineStr">
        <is>
          <t>ข้อสอบเก่า</t>
        </is>
      </c>
      <c r="Q254" s="62" t="inlineStr">
        <is>
          <t>2563</t>
        </is>
      </c>
      <c r="R254" s="62" t="inlineStr"/>
    </row>
    <row r="255">
      <c r="A255" s="180" t="n">
        <v>253</v>
      </c>
      <c r="B255" s="104" t="inlineStr">
        <is>
          <t>ในการทดสอบความคงตัวแบบเร่งด้วยสภาวะ Freeze-Thaw Cycle จำนวน 3 รอบ พบว่าตำรับยาครีมเกิดการแยกชั้น (Phase separation) หากตำรับนี้เป็นอิมัลชันชนิดน้ำมันในน้ำ (Oil-in-Water: O/W cream) วิธีการแก้ไขปัญหาความไม่คงตัวทางสูตรตำรับที่เหมาะสมที่สุดคือข้อใด</t>
        </is>
      </c>
      <c r="C255" s="104" t="inlineStr"/>
      <c r="D255" s="104" t="inlineStr">
        <is>
          <t>เติม Tragacanth ลงในวัฏภาคต่อเนื่อง (Continuous phase) ของ O/W cream</t>
        </is>
      </c>
      <c r="E255" s="104" t="inlineStr">
        <is>
          <t>นำตำรับไปผ่านเครื่องบดลดขนาดอนุภาคแบบลูกบอล (Ball mill)</t>
        </is>
      </c>
      <c r="F255" s="104" t="inlineStr">
        <is>
          <t>เติม Hydroxyethylcellulose ในวัฏภาคภายในของ W/O cream</t>
        </is>
      </c>
      <c r="G255" s="104" t="inlineStr">
        <is>
          <t>เติม Sodium chloride เพื่อเพิ่มความแรงไอออนิกใน W/O cream</t>
        </is>
      </c>
      <c r="H255" s="104" t="inlineStr">
        <is>
          <t>เติม Sodium benzoate ลงในตำรับ</t>
        </is>
      </c>
      <c r="I255" s="62" t="n">
        <v>1</v>
      </c>
      <c r="J255" s="104" t="inlineStr">
        <is>
          <t>✅ คำตอบที่ถูกต้อง: ข้อ ก. เติม Tragacanth ลงในวัฏภาคต่อเนื่อง (Continuous phase) ของ O/W cream
🎯 ทำไมข้อนี้ถึงถูก: ในตำรับ O/W cream วัฏภาคต่อเนื่องภายนอก (External/Continuous phase) คือน้ำ การเติมสารก่อเจลหรือสารเพิ่มความหนืดที่ละลายน้ำได้ดี เช่น Tragacanth หรือ Hydrocolloids อื่นๆ ลงในวัฏภาคน้ำ จะช่วยเพิ่มความหนืดของตัวกลาง ลดอัตราเร็วในการเคลื่อนที่และรวมตัวของหยดน้ำมันตามกฎของสโตกส์ (Stokes' Law) จึงป้องกันการแยกชั้นได้อย่างมีประสิทธิภาพ
🔍 ข้ออื่นผิดเพราะอะไร:
• ข้อ ข.: Ball mill ใช้สำหรับบดของแข็งแห้ง ไม่เหมาะกับการแก้อิมัลชันแยกชั้น และอาจทำให้ระบบอิมัลชันแตกตัวจากการขัดสีและความร้อน
• ข้อ ค.: Hydroxyethylcellulose ละลายในน้ำ ไม่สามารถละลายในวัฏภาคน้ำมันซึ่งเป็น External phase ของ W/O cream ได้ และตำรับที่เกิดปัญหาคือ O/W cream
• ข้อ ง.: การเติมอิเล็กโทรไลต์อย่าง NaCl อาจไปลด Zeta potential และทำให้หยดไขมันเกิด Coalescence แยกชั้นรุนแรงขึ้น
• ข้อ จ.: Sodium benzoate เป็นสารกันเสียกลุ่ม Antimicrobial preservative ไม่มีคุณสมบัติช่วยเพิ่มความคงตัวทางกายภาพของอิมัลชัน</t>
        </is>
      </c>
      <c r="K255" s="104" t="inlineStr"/>
      <c r="L255" s="104" t="inlineStr">
        <is>
          <t>Liquid &amp; Semisolids</t>
        </is>
      </c>
      <c r="M255" s="104" t="inlineStr">
        <is>
          <t>Emulsions</t>
        </is>
      </c>
      <c r="N255" s="62" t="inlineStr">
        <is>
          <t>Product</t>
        </is>
      </c>
      <c r="O255" s="104" t="inlineStr">
        <is>
          <t>[SOURCE: ข้อสอบจริง PLE CC1 (Product) ปี 2563 Day 1 ข้อ 77]</t>
        </is>
      </c>
      <c r="P255" s="62" t="inlineStr">
        <is>
          <t>ข้อสอบเก่า</t>
        </is>
      </c>
      <c r="Q255" s="62" t="inlineStr">
        <is>
          <t>2563</t>
        </is>
      </c>
      <c r="R255" s="62" t="inlineStr"/>
    </row>
    <row r="256">
      <c r="A256" s="180" t="n">
        <v>254</v>
      </c>
      <c r="B256" s="104" t="inlineStr">
        <is>
          <t>ในสูตรตำรับยาน้ำแขวนลอย Naproxen Oral Suspension ซึ่งประกอบด้วย Naproxen, Sucrose, Magnesium Aluminium Silicate, Disodium Edetate, FD&amp;C Yellow และ Purified Water สาร Magnesium Aluminium Silicate (Veegum) ทำหน้าที่หลักเป็นสารช่วยทางเภสัชกรรมชนิดใด</t>
        </is>
      </c>
      <c r="C256" s="104" t="inlineStr"/>
      <c r="D256" s="104" t="inlineStr">
        <is>
          <t>Flocculating agent</t>
        </is>
      </c>
      <c r="E256" s="104" t="inlineStr">
        <is>
          <t>Viscosity-increasing agent</t>
        </is>
      </c>
      <c r="F256" s="104" t="inlineStr">
        <is>
          <t>Suspending agent</t>
        </is>
      </c>
      <c r="G256" s="104" t="inlineStr">
        <is>
          <t>Wetting agent</t>
        </is>
      </c>
      <c r="H256" s="104" t="inlineStr">
        <is>
          <t>Dispersing agent</t>
        </is>
      </c>
      <c r="I256" s="62" t="n">
        <v>3</v>
      </c>
      <c r="J256" s="104" t="inlineStr">
        <is>
          <t>✅ คำตอบที่ถูกต้อง: ข้อ ค. Suspending agent
🎯 ทำไมข้อนี้ถึงถูก: Magnesium aluminium silicate (Veegum) เป็นแร่อะลูมิโนซิลิเกตจากธรรมชาติชนิดดินเหนียว (Inorganic clay) ที่มีคุณสมบัติพองตัวในน้ำและสร้างเครือข่ายร่างแหสามมิติแบบ Thixotropic gel ทำหน้าที่หลักเป็น สารช่วยแขวนตะกอน (Suspending agent) เพื่อช่วยพยุงอนุภาคยาไม่ให้ตกตะกอนเร็วและช่วยให้ตะกอนกระจายตัวกลับได้ง่ายเมื่อเขย่า
🔍 ข้ออื่นผิดเพราะอะไร:
• ข้อ ก.: Flocculating agent หน้าที่หลักมักใช้ Electrolytes หรือ Surfactants ในการลดประจุ ไม่ใช่ดินเหนียวพยุงอนุภาค
• ข้อ ข.: Viscosity-increasing agent เป็นคุณสมบัติย่อย แต่หน้าที่หลักเชิงเภสัชกรรมในตำรับยาน้ำแขวนลอยคือ Suspending agent
• ข้อ ง.: Wetting agent ทำหน้าที่ลดแรงตึงผิวระหว่างอนุภาคยากับน้ำ เช่น Polysorbate 80 ไม่ใช่ Veegum
• ข้อ จ.: Dispersing agent หน้าที่ช่วยกระจายตัว ไม่ได้สื่อถึงหน้าที่พยุงการแขวนตะกอนหลักใน Suspension</t>
        </is>
      </c>
      <c r="K256" s="104" t="inlineStr"/>
      <c r="L256" s="104" t="inlineStr">
        <is>
          <t>Liquid &amp; Semisolids</t>
        </is>
      </c>
      <c r="M256" s="104" t="inlineStr">
        <is>
          <t>Suspensions</t>
        </is>
      </c>
      <c r="N256" s="62" t="inlineStr">
        <is>
          <t>Product</t>
        </is>
      </c>
      <c r="O256" s="104" t="inlineStr">
        <is>
          <t>[SOURCE: ข้อสอบจริง PLE CC1 (Product) ปี 2563 Day 1 ข้อ 90]</t>
        </is>
      </c>
      <c r="P256" s="62" t="inlineStr">
        <is>
          <t>ข้อสอบเก่า</t>
        </is>
      </c>
      <c r="Q256" s="62" t="inlineStr">
        <is>
          <t>2563</t>
        </is>
      </c>
      <c r="R256" s="62" t="inlineStr"/>
    </row>
    <row r="257">
      <c r="A257" s="180" t="n">
        <v>255</v>
      </c>
      <c r="B257" s="104" t="inlineStr">
        <is>
          <t>จากการประเมินทางกายภาพของยาน้ำแขวนลอยรุ่นทดลอง พบค่าอัตราส่วนปริมาตรการตกตะกอน (Sedimentation volume: F) เท่ากับ 0.5 และระดับการรวมกลุ่มของอนุภาค (Degree of flocculation: beta) เท่ากับ 1.0 ผู้พัฒนาสูตรตำรับควรปรับปรุงความคงตัวทางกายภาพของยาน้ำแขวนลอยนี้ด้วยวิธีการใด</t>
        </is>
      </c>
      <c r="C257" s="104" t="inlineStr"/>
      <c r="D257" s="104" t="inlineStr">
        <is>
          <t>เพิ่มความเข้มข้นของ Sodium Carboxymethylcellulose (SCMC)</t>
        </is>
      </c>
      <c r="E257" s="104" t="inlineStr">
        <is>
          <t>เพิ่มความเข้มข้นของสารกันเสีย Benzyl alcohol</t>
        </is>
      </c>
      <c r="F257" s="104" t="inlineStr">
        <is>
          <t>เพิ่มความเข้มข้นของสารต้านออกซิเดชัน Sodium metabisulfite</t>
        </is>
      </c>
      <c r="G257" s="104" t="inlineStr">
        <is>
          <t>เปลี่ยนสารให้ความหวานจาก Simple syrup เป็น Sodium saccharin</t>
        </is>
      </c>
      <c r="H257" s="104" t="inlineStr">
        <is>
          <t>เพิ่มปริมาณสารกันเสียกลุ่ม Parabens</t>
        </is>
      </c>
      <c r="I257" s="62" t="n">
        <v>1</v>
      </c>
      <c r="J257" s="104" t="inlineStr">
        <is>
          <t>✅ คำตอบที่ถูกต้อง: ข้อ ก. เพิ่มความเข้มข้นของ Sodium Carboxymethylcellulose (SCMC)
🎯 ทำไมข้อนี้ถึงถูก: ยาน้ำแขวนลอยที่มีค่า Sedimentation volume (F) ต่ำเพียง 0.5 แสดงว่าอนุภาคตกตะกอนลงมาเหลือปริมาตรเพียงครึ่งเดียวของขวด และค่า Degree of flocculation เท่ากับ 1 บ่งชี้ว่าระบบยังไม่มีการสร้างโครงข่าย flocculation ที่ดีพอ การปรับปรุงทำได้โดยการเพิ่มความเข้มข้นของสารเพิ่มความหนืดและสารช่วยแขวนตะกอนกลุ่ม Structured vehicle เช่น Sodium Carboxymethylcellulose (SCMC) เพื่อชะลอการตกตะกอนและเพิ่มค่า F ให้เข้าใกล้ 1
🔍 ข้ออื่นผิดเพราะอะไร:
• ข้อ ข.: Benzyl alcohol ทำหน้าที่เป็นสารกันเสียต้านจุลชีพ ไม่มีผลต่อการตกตะกอนและความหนืด
• ข้อ ค.: Sodium metabisulfite เป็นสารต้านออกซิเดชันทางเคมี ไม่ได้แก้ปัญหาการตกตะกอนทางกายภาพ
• ข้อ ง.: การเปลี่ยนเป็น Saccharin จะยิ่งลดความหนืดของตำรับลงเมื่อเทียบกับน้ำเชื่อมซูโครส ทำให้ตกตะกอนเร็วขึ้น
• ข้อ จ.: Parabens เป็นสารกันเสีย ไม่เกี่ยวข้องกับคุณสมบัติทางรีโอโลยีและการแขวนตะกอน</t>
        </is>
      </c>
      <c r="K257" s="104" t="inlineStr"/>
      <c r="L257" s="104" t="inlineStr">
        <is>
          <t>Liquid &amp; Semisolids</t>
        </is>
      </c>
      <c r="M257" s="104" t="inlineStr">
        <is>
          <t>Suspensions</t>
        </is>
      </c>
      <c r="N257" s="62" t="inlineStr">
        <is>
          <t>Product</t>
        </is>
      </c>
      <c r="O257" s="104" t="inlineStr">
        <is>
          <t>[SOURCE: ข้อสอบจริง PLE CC1 (Product) ปี 2563 Day 1 ข้อ 112]</t>
        </is>
      </c>
      <c r="P257" s="62" t="inlineStr">
        <is>
          <t>ข้อสอบเก่า</t>
        </is>
      </c>
      <c r="Q257" s="62" t="inlineStr">
        <is>
          <t>2563</t>
        </is>
      </c>
      <c r="R257" s="62" t="inlineStr"/>
    </row>
    <row r="258">
      <c r="A258" s="180" t="n">
        <v>256</v>
      </c>
      <c r="B258" s="104" t="inlineStr">
        <is>
          <t>สูตรตำรับ Calamine Lotion ประกอบด้วย:
- Active ingredient: Calamine
- Inactive ingredients: Hypromellose (HPMC), Xanthan gum, Polysorbate 80, Methylparaben, Propylparaben, Purified water
สาร Hypromellose (HPMC) ในสูตรตำรับโลชั่นนี้ทำหน้าที่หลักเป็นสารช่วยทางเภสัชกรรมชนิดใด</t>
        </is>
      </c>
      <c r="C258" s="104" t="inlineStr"/>
      <c r="D258" s="104" t="inlineStr">
        <is>
          <t>Emulsifier</t>
        </is>
      </c>
      <c r="E258" s="104" t="inlineStr">
        <is>
          <t>Diluent</t>
        </is>
      </c>
      <c r="F258" s="104" t="inlineStr">
        <is>
          <t>Viscosity enhancer (Suspending agent)</t>
        </is>
      </c>
      <c r="G258" s="104" t="inlineStr">
        <is>
          <t>Humectant</t>
        </is>
      </c>
      <c r="H258" s="104" t="inlineStr">
        <is>
          <t>Disintegrant</t>
        </is>
      </c>
      <c r="I258" s="62" t="n">
        <v>3</v>
      </c>
      <c r="J258" s="104" t="inlineStr">
        <is>
          <t>✅ คำตอบที่ถูกต้อง: ข้อ ค. Viscosity enhancer (Suspending agent)
🎯 ทำไมข้อนี้ถึงถูก: Calamine lotion เป็นยาน้ำแขวนลอยทาภายนอก (Topical suspension) สาร Hypromellose (HPMC) เป็นไฮโดรคอลลอยด์กึ่งสังเคราะห์ที่ละลายน้ำได้ดี ทำหน้าที่เป็น สารเพิ่มความหนืด (Viscosity enhancer) และสารช่วยแขวนตะกอน (Suspending agent) ร่วมกับ Xanthan gum เพื่อชะลอการตกตะกอนของผง Calamine และช่วยให้เนื้อโลชั่นเกาะติดผิวได้ดีเมื่อทา
🔍 ข้ออื่นผิดเพราะอะไร:
• ข้อ ก.: Emulsifier ในตำรับรูปแบบอิมัลชันมักใช้ Surfactants หรือสบู่ แต่ Calamine lotion เป็น Suspension
• ข้อ ข.: Diluent เป็นสารเพิ่มปริมาณที่ใช้ในยาเม็ดหรือแคปซูล ไม่ใช่ยาน้ำทาภายนอก
• ข้อ ง.: Humectant ทำหน้าที่ดูดซับความชุ่มชื้น เช่น Glycerin หรือ Propylene glycol ไม่ใช่ HPMC
• ข้อ จ.: Disintegrant เป็นสารช่วยแตกตัวที่ใช้สำหรับยาเม็ดรูปแบบของแข็ง</t>
        </is>
      </c>
      <c r="K258" s="104" t="inlineStr"/>
      <c r="L258" s="104" t="inlineStr">
        <is>
          <t>Liquid &amp; Semisolids</t>
        </is>
      </c>
      <c r="M258" s="104" t="inlineStr">
        <is>
          <t>Suspensions</t>
        </is>
      </c>
      <c r="N258" s="62" t="inlineStr">
        <is>
          <t>Product</t>
        </is>
      </c>
      <c r="O258" s="104" t="inlineStr">
        <is>
          <t>[SOURCE: ข้อสอบจริง PLE CC1 (Product) ปี 2563 Day 1 ข้อ 113]</t>
        </is>
      </c>
      <c r="P258" s="62" t="inlineStr">
        <is>
          <t>ข้อสอบเก่า</t>
        </is>
      </c>
      <c r="Q258" s="62" t="inlineStr">
        <is>
          <t>2563</t>
        </is>
      </c>
      <c r="R258" s="62" t="inlineStr"/>
    </row>
    <row r="259">
      <c r="A259" s="180" t="n">
        <v>257</v>
      </c>
      <c r="B259" s="104" t="inlineStr">
        <is>
          <t>เภสัชภัณฑ์ยาทาภายนอกรูปแบบยาน้ำแขวนลอย (Topical suspension เช่น Calamine lotion) ควรมีคุณสมบัติการไหลทางรีโอโลยี (Rheological flow behavior) ในรูปแบบใดจึงจะเหมาะสมที่สุดต่อการใช้งานและการเก็บรักษา</t>
        </is>
      </c>
      <c r="C259" s="104" t="inlineStr"/>
      <c r="D259" s="104" t="inlineStr">
        <is>
          <t>Plastic flow ร่วมกับ Thixotropy</t>
        </is>
      </c>
      <c r="E259" s="104" t="inlineStr">
        <is>
          <t>Plastic flow ร่วมกับ Dilatant flow</t>
        </is>
      </c>
      <c r="F259" s="104" t="inlineStr">
        <is>
          <t>Pseudoplastic flow ร่วมกับ Thixotropy</t>
        </is>
      </c>
      <c r="G259" s="104" t="inlineStr">
        <is>
          <t>Pseudoplastic flow ร่วมกับ Dilatant flow</t>
        </is>
      </c>
      <c r="H259" s="104" t="inlineStr">
        <is>
          <t>Newtonian flow ร่วมกับ Plastic flow</t>
        </is>
      </c>
      <c r="I259" s="62" t="n">
        <v>3</v>
      </c>
      <c r="J259" s="104" t="inlineStr">
        <is>
          <t>✅ คำตอบที่ถูกต้อง: ข้อ ค. Pseudoplastic flow ร่วมกับ Thixotropy
🎯 ทำไมข้อนี้ถึงถูก: ยาน้ำแขวนลอยที่ดีควรมีการไหลแบบ Pseudoplastic flow (Shear-thinning) ร่วมกับ Thixotropy คือขณะตั้งนิ่งอยู่กับที่จะมีความหนืดสูงเพื่อชะลอการตกตะกอนของอนุภาคยา แต่เมื่อได้รับแรงเฉือนจากการเขย่าขวดหรือการทาถูบนผิวหนัง ความหนืดจะลดลงทันทีทำให้เทออกจากขวดและเกลี่ยทาบนผิวได้ง่าย จากนั้นเมื่อหยุดออกแรง โครงสร้างความหนืดจะค่อยๆ คืนตัวกลับ (Thixotropic recovery) ทำให้ตัวยาเกาะติดผิวหนังได้ดีโดยไม่ไหลหยดย้อย
🔍 ข้ออื่นผิดเพราะอะไร:
• ข้อ ก.: Plastic flow ต้องใช้แรงเฉือนสูงกว่าค่า Yield value ของเหลวจึงจะเริ่มไหล ซึ่งอาจทำให้เทออกจากขวดได้ยาก
• ข้อ ข.: Dilatant flow (Shear-thickening) ความหนืดจะเพิ่มขึ้นเมื่อออกแรง ทำให้เมื่อเขย่าหรือทาถูยาจะยิ่งข้นแข็งเกลี่ยไม่ได้
• ข้อ ง.: มีพฤติกรรมการไหลแบบ Dilatant ซึ่งเป็นข้อห้ามในทางเภสัชกรรม
• ข้อ จ.: Newtonian flow ความหนืดคงที่ตลอดเวลา ไม่ช่วยพยุงอนุภาคขณะตั้งนิ่งและไม่เอื้อต่อการเกลี่ยทา</t>
        </is>
      </c>
      <c r="K259" s="104" t="inlineStr"/>
      <c r="L259" s="104" t="inlineStr">
        <is>
          <t>Liquid &amp; Semisolids</t>
        </is>
      </c>
      <c r="M259" s="104" t="inlineStr">
        <is>
          <t>Suspensions</t>
        </is>
      </c>
      <c r="N259" s="62" t="inlineStr">
        <is>
          <t>Product</t>
        </is>
      </c>
      <c r="O259" s="104" t="inlineStr">
        <is>
          <t>[SOURCE: ข้อสอบจริง PLE CC1 (Product) ปี 2563 Day 1 ข้อ 114]</t>
        </is>
      </c>
      <c r="P259" s="62" t="inlineStr">
        <is>
          <t>ข้อสอบเก่า</t>
        </is>
      </c>
      <c r="Q259" s="62" t="inlineStr">
        <is>
          <t>2563</t>
        </is>
      </c>
      <c r="R259" s="62" t="inlineStr"/>
    </row>
    <row r="260">
      <c r="A260" s="180" t="n">
        <v>258</v>
      </c>
      <c r="B260" s="104" t="inlineStr">
        <is>
          <t>ในการรักษาแผลติดเชื้อที่มีหนองหรือมีสารคัดหลั่งซึมออกมา (Infected oozing/suppurative wound) ยาขี้ผึ้งหรือพื้นฐานยาขี้ผึ้ง (Ointment base) ในข้อใดต่อไปนี้มีความเหมาะสมในการนำมาใช้เตรียมยามากที่สุด</t>
        </is>
      </c>
      <c r="C260" s="104" t="inlineStr"/>
      <c r="D260" s="104" t="inlineStr">
        <is>
          <t>Oleaginous ointment base (Hydrocarbon base)</t>
        </is>
      </c>
      <c r="E260" s="104" t="inlineStr">
        <is>
          <t>Absorption ointment base (Anhydrous absorption base)</t>
        </is>
      </c>
      <c r="F260" s="104" t="inlineStr">
        <is>
          <t>Water-in-Oil (W/O) emulsion base</t>
        </is>
      </c>
      <c r="G260" s="104" t="inlineStr">
        <is>
          <t>Oil-in-Water (O/W) emulsion base (Water-removable ointment base)</t>
        </is>
      </c>
      <c r="H260" s="104" t="inlineStr">
        <is>
          <t>Oleaginous base ผสมขี้ผึ้งขาว</t>
        </is>
      </c>
      <c r="I260" s="62" t="n">
        <v>4</v>
      </c>
      <c r="J260" s="104" t="inlineStr">
        <is>
          <t>✅ คำตอบที่ถูกต้อง: ข้อ ง. Oil-in-Water (O/W) emulsion base (Water-removable ointment base)
🎯 ทำไมข้อนี้ถึงถูก: แผลที่มีหนองหรือสารคัดหลั่งเปียกเยิ้ม (Weeping/oozing wound) ต้องหลีกเลี่ยงเบสที่มีคุณสมบัติปิดกั้นผิว (Occlusive base) เพราะจะขังความชื้นและหนองส่งเสริมการเจริญของแบคทีเรีย ยาเตรียมที่เหมาะสมที่สุดคือ O/W emulsion base (Water-removable cream/ointment) เนื่องจากมีน้ำเป็น External phase สามารถดูดซับสารคัดหลั่งได้บางส่วน ไม่ปิดกั้นผิว และสามารถล้างทำความสะอาดแผลออกด้วยน้ำได้ง่ายโดยไม่ระคายเคือง
🔍 ข้ออื่นผิดเพราะอะไร:
• ข้อ ก.: Oleaginous base มีคุณสมบัติปิดกั้นผิวสูงมาก (Highly occlusive) กักขังหนองและความร้อน ทำให้แผลอักเสบติดเชื้อรุนแรงขึ้น
• ข้อ ข.: Absorption base มีไขมันสูงและล้างออกยาก ไม่เหมาะกับแผลที่มีหนอง
• ข้อ ค.: W/O emulsion base มีน้ำมันเป็นวัฏภาคภายนอก ปิดกั้นผิวและล้างออกยาก
• ข้อ จ.: Oleaginous base ผสมขี้ผึ้งเป็นกลุ่ม Hydrocarbon base ซึ่งปิดกั้นแผลและล้างออกยากมาก</t>
        </is>
      </c>
      <c r="K260" s="104" t="inlineStr"/>
      <c r="L260" s="104" t="inlineStr">
        <is>
          <t>Liquid &amp; Semisolids</t>
        </is>
      </c>
      <c r="M260" s="104" t="inlineStr">
        <is>
          <t>Creams &amp; Ointments</t>
        </is>
      </c>
      <c r="N260" s="62" t="inlineStr">
        <is>
          <t>Product</t>
        </is>
      </c>
      <c r="O260" s="104" t="inlineStr">
        <is>
          <t>[SOURCE: ข้อสอบจริง PLE CC1 (Product) ปี 2563 Day 2 ข้อ 39]</t>
        </is>
      </c>
      <c r="P260" s="62" t="inlineStr">
        <is>
          <t>ข้อสอบเก่า</t>
        </is>
      </c>
      <c r="Q260" s="62" t="inlineStr">
        <is>
          <t>2563</t>
        </is>
      </c>
      <c r="R260" s="62" t="inlineStr"/>
    </row>
    <row r="261">
      <c r="A261" s="180" t="n">
        <v>259</v>
      </c>
      <c r="B261" s="104" t="inlineStr">
        <is>
          <t>กำหนดสูตรตำรับยากึ่งแข็งสำหรับทาภายนอก:
Castor oil, Cholesterol, Stearyl alcohol, Citric acid, Mineral oil, Purified water q.s.
กระบวนการเตรียมยาตำรับนี้ในระดับห้องปฏิบัติการหรืออุตสาหกรรมควรใช้วิธีการใด</t>
        </is>
      </c>
      <c r="C261" s="104" t="inlineStr"/>
      <c r="D261" s="104" t="inlineStr">
        <is>
          <t>Beaker method (Fusion and emulsification method)</t>
        </is>
      </c>
      <c r="E261" s="104" t="inlineStr">
        <is>
          <t>Levigation method</t>
        </is>
      </c>
      <c r="F261" s="104" t="inlineStr">
        <is>
          <t>Dry gum method</t>
        </is>
      </c>
      <c r="G261" s="104" t="inlineStr">
        <is>
          <t>Wet gum method</t>
        </is>
      </c>
      <c r="H261" s="104" t="inlineStr">
        <is>
          <t>Bottle method</t>
        </is>
      </c>
      <c r="I261" s="62" t="n">
        <v>1</v>
      </c>
      <c r="J261" s="104" t="inlineStr">
        <is>
          <t>✅ คำตอบที่ถูกต้อง: ข้อ ก. Beaker method (Fusion and emulsification method)
🎯 ทำไมข้อนี้ถึงถูก: ตำรับนี้เป็นยาเตรียมรูปแบบอิมัลชันกึ่งแข็ง (Cream/Ointment) ที่ประกอบด้วยวัฏภาคน้ำมัน (Castor oil, Mineral oil, Stearyl alcohol, Cholesterol) และวัฏภาคน้ำ (Purified water, Citric acid) วิธีการเตรียมมาตรฐานคือ Beaker method โดยแยกหลอมละลายวัฏภาคน้ำมันในบีกเกอร์หนึ่งและอุ่นวัฏภาคน้ำในอีกลูกหนึ่งที่อุณหภูมิประมาณ 70 ถึง 75 องศาเซลเซียส แล้วเทวัฏภาคน้ำลงในวัฏภาคน้ำมันขณะคนสม่ำเสมอจนเย็นตัวเป็นเนื้อเดียวกัน
🔍 ข้ออื่นผิดเพราะอะไร:
• ข้อ ข.: Levigation method เป็นการบดผสมผงยาที่ไม่ละลายเข้ากับของเหลวหนืดเพื่อลดขนาดอนุภาคก่อนผสมลงในเบสยาขี้ผึ้ง
• ข้อ ค.: Dry gum method เป็นวิธีเตรียม Primary emulsion ของยาน้ำโดยผสมน้ำมันกับผงกัมก่อนเติมน้ำ (อัตราส่วน 4:2:1)
• ข้อ ง.: Wet gum method เป็นวิธีเตรียม Primary emulsion โดยผสมกัมกับน้ำให้เกิด Mucilage ก่อนเติมน้ำมัน
• ข้อ จ.: Bottle method ใช้สำหรับเตรียมอิมัลชันของน้ำมันระเหยง่าย (Volatile oils) หรือของเหลวความหนืดต่ำในขวดปิดสนิท</t>
        </is>
      </c>
      <c r="K261" s="104" t="inlineStr"/>
      <c r="L261" s="104" t="inlineStr">
        <is>
          <t>Liquid &amp; Semisolids</t>
        </is>
      </c>
      <c r="M261" s="104" t="inlineStr">
        <is>
          <t>Creams &amp; Ointments</t>
        </is>
      </c>
      <c r="N261" s="62" t="inlineStr">
        <is>
          <t>Product</t>
        </is>
      </c>
      <c r="O261" s="104" t="inlineStr">
        <is>
          <t>[SOURCE: ข้อสอบจริง PLE CC1 (Product) ปี 2563 Day 2 ข้อ 41]</t>
        </is>
      </c>
      <c r="P261" s="62" t="inlineStr">
        <is>
          <t>ข้อสอบเก่า</t>
        </is>
      </c>
      <c r="Q261" s="62" t="inlineStr">
        <is>
          <t>2563</t>
        </is>
      </c>
      <c r="R261" s="62" t="inlineStr"/>
    </row>
    <row r="262">
      <c r="A262" s="180" t="n">
        <v>260</v>
      </c>
      <c r="B262" s="104" t="inlineStr">
        <is>
          <t>รูปแบบยาเตรียมสำหรับทาภายนอก (Topical dosage form) ชนิดใดที่มีความเหมาะสมที่สุดสำหรับผู้ป่วยหญิงที่มีสภาพผิวมันและเป็นสิวง่าย (Oily and acne-prone skin)</t>
        </is>
      </c>
      <c r="C262" s="104" t="inlineStr"/>
      <c r="D262" s="104" t="inlineStr">
        <is>
          <t>เจล (Gel / Hydrogel)</t>
        </is>
      </c>
      <c r="E262" s="104" t="inlineStr">
        <is>
          <t>ขี้ผึ้ง (Ointment)</t>
        </is>
      </c>
      <c r="F262" s="104" t="inlineStr">
        <is>
          <t>โลชั่นที่มีน้ำมันสูง (Oily lotion)</t>
        </is>
      </c>
      <c r="G262" s="104" t="inlineStr">
        <is>
          <t>ครีมชนิดน้ำมันในน้ำที่มีไขมันสูง (Heavy cream)</t>
        </is>
      </c>
      <c r="H262" s="104" t="inlineStr">
        <is>
          <t>สารละลายแอลกอฮอล์เข้มข้น (Concentrated alcoholic solution)</t>
        </is>
      </c>
      <c r="I262" s="62" t="n">
        <v>1</v>
      </c>
      <c r="J262" s="104" t="inlineStr">
        <is>
          <t>✅ คำตอบที่ถูกต้อง: ข้อ ก. เจล (Gel / Hydrogel)
🎯 ทำไมข้อนี้ถึงถูก: เจล (Hydrogel) เป็นรูปแบบยาเตรียมที่มีน้ำเป็นองค์ประกอบหลัก ปราศจากไขมันหรือน้ำมัน (Oil-free) เนื้อใส แห้งเร็ว ให้ความรู้สึกเย็นสบายผิว และไม่ก่อให้เกิดการอุดตันของรูขุมขน (Non-comedogenic) จึงเป็นรูปแบบยาเตรียมทาเฉพาะที่ที่เหมาะสมที่สุดสำหรับผู้ที่มีสภาพผิวมันและเป็นสิวง่าย
🔍 ข้ออื่นผิดเพราะอะไร:
• ข้อ ข.: ขี้ผึ้ง (Ointment) มีส่วนประกอบของไขมันไฮโดรคาร์บอนสูงมาก ทำให้ผิวมันเยิ้มและอุดตันรูขุมขน (Comedogenic) ก่อให้เกิดสิวรุนแรงขึ้น
• ข้อ ค.: โลชั่นที่มีน้ำมันสูงจะเพิ่มความมันบนใบหน้า ไม่เหมาะกับผิวมัน
• ข้อ ง.: ครีมที่มีสัดส่วนไขมันสูงมีโอกาสอุดตันผิวหนังได้ง่าย
• ข้อ จ.: สารละลายแอลกอฮอล์เข้มข้นทำให้ผิวแห้งตึง เกิดการระคายเคือง และกระตุ้นให้ต่อมไขมันหลั่งน้ำมันออกมาชดเชยมากขึ้น</t>
        </is>
      </c>
      <c r="K262" s="104" t="inlineStr"/>
      <c r="L262" s="104" t="inlineStr">
        <is>
          <t>Liquid &amp; Semisolids</t>
        </is>
      </c>
      <c r="M262" s="104" t="inlineStr">
        <is>
          <t>Gels</t>
        </is>
      </c>
      <c r="N262" s="62" t="inlineStr">
        <is>
          <t>Product</t>
        </is>
      </c>
      <c r="O262" s="104" t="inlineStr">
        <is>
          <t>[SOURCE: ข้อสอบจริง PLE CC1 (Product) ปี 2563 Day 2 ข้อ 45]</t>
        </is>
      </c>
      <c r="P262" s="62" t="inlineStr">
        <is>
          <t>ข้อสอบเก่า</t>
        </is>
      </c>
      <c r="Q262" s="62" t="inlineStr">
        <is>
          <t>2563</t>
        </is>
      </c>
      <c r="R262" s="62" t="inlineStr"/>
    </row>
    <row r="263">
      <c r="A263" s="180" t="n">
        <v>261</v>
      </c>
      <c r="B263" s="104" t="inlineStr">
        <is>
          <t>จากการประเมินคุณลักษณะทางกายภาพของสูตรตำรับยาน้ำลดกรดที่มีส่วนผสมของ Aluminium Hydroxide และ Magnesium Hydroxide จำนวน 3 ตำรับ ได้ผลการทดสอบดังนี้:
- ตำรับ A: Sedimentation volume = 0.51, Degree of flocculation = 0.74, Rheology = Newtonian
- ตำรับ B: Sedimentation volume = 0.98, Degree of flocculation = 1.43, Rheology = Pseudoplastic
- ตำรับ C: Sedimentation volume = 0.47, Degree of flocculation = 1.06, Rheology = Plastic
ข้อใดต่อไปนี้สรุปผลการประเมินความคงตัวทางกายภาพได้อย่างถูกต้อง</t>
        </is>
      </c>
      <c r="C263" s="104" t="inlineStr"/>
      <c r="D263" s="104" t="inlineStr">
        <is>
          <t>ตำรับ A มีแนวโน้มความคงตัวทางกายภาพดีกว่าตำรับ B</t>
        </is>
      </c>
      <c r="E263" s="104" t="inlineStr">
        <is>
          <t>ตำรับ B มีแนวโน้มความคงตัวทางกายภาพดีกว่าตำรับ C</t>
        </is>
      </c>
      <c r="F263" s="104" t="inlineStr">
        <is>
          <t>สามารถเพิ่มความคงตัวของตำรับ C ได้โดยการเพิ่มปริมาณสารช่วยเปียก (Wetting agent)</t>
        </is>
      </c>
      <c r="G263" s="104" t="inlineStr">
        <is>
          <t>ควรเติมสารช่วยรวมกลุ่ม (Flocculating agent) ให้แก่ตำรับ B เพื่อเพิ่มความคงตัว</t>
        </is>
      </c>
      <c r="H263" s="104" t="inlineStr">
        <is>
          <t>เมื่อเขย่าขวด ตำรับ A จะมีการกระจายตัวกลับได้ดีที่สุด</t>
        </is>
      </c>
      <c r="I263" s="62" t="n">
        <v>2</v>
      </c>
      <c r="J263" s="104" t="inlineStr">
        <is>
          <t>✅ คำตอบที่ถูกต้อง: ข้อ ข. ตำรับ B มีแนวโน้มความคงตัวทางกายภาพดีกว่าตำรับ C
🎯 ทำไมข้อนี้ถึงถูก: ยาน้ำแขวนลอยที่ดีในอุดมคติควรมีค่า Sedimentation volume (F) ใกล้เคียง 1 (ตำรับ B มี F = 0.98 ซึ่งสูงเกือบเต็มขวด ตกตะกอนน้อยมาก), มีค่า Degree of flocculation (beta) มากกว่า 1 (ตำรับ B มี beta = 1.43 แสดงว่าอนุภาคเกิด Flocculation หลวมๆ) และมีพฤติกรรมการไหลแบบ Pseudoplastic flow ซึ่งช่วยให้เทง่ายและอนุภาคไม่ตกตะกอนแข็ง จึงมีความคงตัวดีกว่าตำรับ C และ A อย่างชัดเจน
🔍 ข้ออื่นผิดเพราะอะไร:
• ข้อ ก.: ตำรับ A มี F ต่ำเพียง 0.51 และมีพฤติกรรมการไหลแบบ Newtonian ซึ่งทำให้เกิดการตกตะกอนแน่นแข็ง (Caking) ได้ง่าย ความคงตัวจึงด้อยกว่าตำรับ B มาก
• ข้อ ค.: Wetting agent ช่วยให้ผงเปียกน้ำในขั้นตอนแรก ไม่ได้แก้ปัญหาการตกตะกอนหรือเพิ่มความคงตัวของ Flocculation
• ข้อ ง.: ตำรับ B มีคุณสมบัติ Flocculation ที่ดีเยี่ยมอยู่แล้ว (beta = 1.43, F = 0.98) จึงไม่จำเป็นต้องเติม Flocculating agent เพิ่มเติม
• ข้อ จ.: ตำรับ A มีแนวโน้มเป็น Deflocculated suspension ตะกอนจะจับตัวแน่นแข็ง (Clay/Cake) และกระจายตัวกลับได้ยากที่สุด</t>
        </is>
      </c>
      <c r="K263" s="104" t="inlineStr"/>
      <c r="L263" s="104" t="inlineStr">
        <is>
          <t>Liquid &amp; Semisolids</t>
        </is>
      </c>
      <c r="M263" s="104" t="inlineStr">
        <is>
          <t>Suspensions</t>
        </is>
      </c>
      <c r="N263" s="62" t="inlineStr">
        <is>
          <t>Product</t>
        </is>
      </c>
      <c r="O263" s="104" t="inlineStr">
        <is>
          <t>[SOURCE: ข้อสอบจริง PLE CC1 (Product) ปี 2563 Day 2 ข้อ 92]</t>
        </is>
      </c>
      <c r="P263" s="62" t="inlineStr">
        <is>
          <t>ข้อสอบเก่า</t>
        </is>
      </c>
      <c r="Q263" s="62" t="inlineStr">
        <is>
          <t>2563</t>
        </is>
      </c>
      <c r="R263" s="62" t="inlineStr"/>
    </row>
    <row r="264">
      <c r="A264" s="180" t="n">
        <v>262</v>
      </c>
      <c r="B264" s="104" t="inlineStr">
        <is>
          <t>สารช่วยทางเภสัชกรรมในข้อใดต่อไปนี้ ไม่ควร นำมาใช้ทำหน้าที่เป็นสารช่วยรวมกลุ่มอนุภาค (Flocculating agent) ในการพัฒนาสูตรตำรับยาน้ำแขวนลอย</t>
        </is>
      </c>
      <c r="C264" s="104" t="inlineStr"/>
      <c r="D264" s="104" t="inlineStr">
        <is>
          <t>อิเล็กโทรไลต์ (Electrolytes เช่น NaCl, Potassium phosphate)</t>
        </is>
      </c>
      <c r="E264" s="104" t="inlineStr">
        <is>
          <t>สารลดแรงตึงผิว (Surfactants เช่น Polysorbates, SLS)</t>
        </is>
      </c>
      <c r="F264" s="104" t="inlineStr">
        <is>
          <t>โพลิเมอร์ชอบน้ำ (Hydrophilic polymers เช่น Xanthan gum, SCMC)</t>
        </is>
      </c>
      <c r="G264" s="104" t="inlineStr">
        <is>
          <t>ดินเหนียวอนินทรีย์ (Clays เช่น Bentonite, Veegum)</t>
        </is>
      </c>
      <c r="H264" s="104" t="inlineStr">
        <is>
          <t>แอลกอฮอล์โมเลกุลเดี่ยว (Monohydric alcohol เช่น Ethanol)</t>
        </is>
      </c>
      <c r="I264" s="62" t="n">
        <v>5</v>
      </c>
      <c r="J264" s="104" t="inlineStr">
        <is>
          <t>✅ คำตอบที่ถูกต้อง: ข้อ จ. แอลกอฮอล์โมเลกุลเดี่ยว (Monohydric alcohol เช่น Ethanol)
🎯 ทำไมข้อนี้ถึงถูก: สารช่วยรวมกลุ่มอนุภาค (Flocculating agent) ตามหลักเภสัชกรรมแบ่งเป็น 3 กลุ่มหลัก ได้แก่: 1. Electrolytes (ลดประจุ Zeta potential), 2. Surfactants (สร้างสะพานเชื่อมระหว่างหยดหรือลดแรงผลัก), และ 3. Polymers/Clays (เกิด Polymer bridging หรือ Structured network) ส่วน Alcohol เป็นตัวทำละลายที่มีผลดึงน้ำ (Dehydrating agent) ไม่ได้ทำหน้าที่สร้าง Flocculation และอาจทำให้ระบบตกตะกอนเสียสภาพหรือระคายเคือง
🔍 ข้ออื่นผิดเพราะอะไร:
• ข้อ ก.: Electrolytes เป็น Flocculating agent มาตรฐานที่นิยมใช้มากที่สุดโดยการลด Zeta potential
• ข้อ ข.: Surfactants สามารถทำหน้าที่เป็น Flocculating agent ได้โดยการปรับประจุพื้นผิวของอนุภาค
• ข้อ ค.: Hydrophilic polymers ทำหน้าที่เป็น Flocculating agent ผ่านกลไก Bridging flocculation
• ข้อ ง.: Clays สามารถช่วยสร้างโครงสร้างตาข่ายพยุงอนุภาคให้เกิด Flocculation ได้</t>
        </is>
      </c>
      <c r="K264" s="104" t="inlineStr"/>
      <c r="L264" s="104" t="inlineStr">
        <is>
          <t>Liquid &amp; Semisolids</t>
        </is>
      </c>
      <c r="M264" s="104" t="inlineStr">
        <is>
          <t>Suspensions</t>
        </is>
      </c>
      <c r="N264" s="62" t="inlineStr">
        <is>
          <t>Product</t>
        </is>
      </c>
      <c r="O264" s="104" t="inlineStr">
        <is>
          <t>[SOURCE: ข้อสอบจริง PLE CC1 (Product) ปี 2563 Day 2 ข้อ 93]</t>
        </is>
      </c>
      <c r="P264" s="62" t="inlineStr">
        <is>
          <t>ข้อสอบเก่า</t>
        </is>
      </c>
      <c r="Q264" s="62" t="inlineStr">
        <is>
          <t>2563</t>
        </is>
      </c>
      <c r="R264" s="62" t="inlineStr"/>
    </row>
    <row r="265">
      <c r="A265" s="180" t="n">
        <v>263</v>
      </c>
      <c r="B265" s="104" t="inlineStr">
        <is>
          <t>ผลิตภัณฑ์ยาบรรเทาอาการกรดไหลย้อนสูตรผสมที่มีตัวยาสำคัญประกอบด้วย Sodium Alginate, Calcium Carbonate และ Sodium Bicarbonate ข้อใดกล่าวถึงกลไกการออกฤทธิ์ทางเภสัชภัณฑ์ได้อย่างถูกต้อง</t>
        </is>
      </c>
      <c r="C265" s="104" t="inlineStr"/>
      <c r="D265" s="104" t="inlineStr">
        <is>
          <t>ทำให้ตำรับยาเริ่มแตกตัวและออกฤทธิ์ดูดซึมเข้าสู่กระแสเลือดได้อย่างรวดเร็วทันที</t>
        </is>
      </c>
      <c r="E265" s="104" t="inlineStr">
        <is>
          <t>Sodium Alginate ทำปฏิกิริยากับกรดในกระเพาะอาหารเกิดเป็นเจลแพลอยตัว (Alginate raft) กั้นไม่ให้น้ำย่อยและอาหารไหลย้อนขึ้นสู่หลอดอาหาร</t>
        </is>
      </c>
      <c r="F265" s="104" t="inlineStr">
        <is>
          <t>Sodium Alginate ทำหน้าที่หลักในการเพิ่มค่า pH ของกรดในกระเพาะอาหารให้กลายเป็นกลาง</t>
        </is>
      </c>
      <c r="G265" s="104" t="inlineStr">
        <is>
          <t>Sodium Bicarbonate มีหน้าที่หลักในการถูกดูดซึมเข้าสู่กระแสเลือดเพื่อปรับสมดุลกรดด่างของร่างกาย</t>
        </is>
      </c>
      <c r="H265" s="104" t="inlineStr">
        <is>
          <t>Calcium Carbonate ทำหน้าที่หลักเป็นสารช่วยเพิ่มปริมาณ (Diluent) เพื่อเพิ่มมวลของตำรับ</t>
        </is>
      </c>
      <c r="I265" s="62" t="n">
        <v>2</v>
      </c>
      <c r="J265" s="104" t="inlineStr">
        <is>
          <t>✅ คำตอบที่ถูกต้อง: ข้อ ข. Sodium Alginate ทำปฏิกิริยากับกรดในกระเพาะอาหารเกิดเป็นเจลแพลอยตัว (Alginate raft) กั้นไม่ให้น้ำย่อยและอาหารไหลย้อนขึ้นสู่หลอดอาหาร
🎯 ทำไมข้อนี้ถึงถูก: เมื่อรับประทานยาตำรับนี้เข้าไป Sodium alginate จะทำปฏิกิริยากับกรดไฮโดรคลอริกในกระเพาะอาหารเกิดเป็น Alginic acid gel ขณะเดียวกัน Calcium carbonate ให้ Ca2+ เข้าไปเชื่อมขวาง (Cross-link) ทำให้โครงข่ายเจลแข็งแรงขึ้น และ Sodium bicarbonate ทำปฏิกิริยากับกรดเกิดก๊าซคาร์บอนไดออกไซด์ (CO2) แทรกตัวอยู่ในเจล ทำให้เจลมีความหนาแน่นต่ำและลอยตัวขึ้นเป็นแพโฟมหนา (Raft formation) อยู่บนผิวของเหลวในกระเพาะอาหาร ขัดขวางการไหลย้อนของกรดขึ้นสู่หลอดอาหาร
🔍 ข้ออื่นผิดเพราะอะไร:
• ข้อ ก.: ยานี้ออกฤทธิ์เฉพาะที่ทางกายภาพ (Physical barrier) ภายในทางเดินอาหาร ไม่ได้อาศัยการดูดซึมเข้าสู่กระแสเลือด
• ข้อ ค.: สารหลักที่ทำหน้าที่สะเทินกรดและเพิ่ม pH คือ Sodium bicarbonate และ Calcium carbonate ไม่ใช่ Sodium alginate
• ข้อ ง.: Sodium bicarbonate มุ่งหวังผลทำปฏิกิริยากับกรดในกระเพาะอาหารเพื่อผลิตก๊าซ CO2 ดันแพเจลให้ลอย ไม่ได้ต้องการให้ดูดซึมเข้ากระแสเลือด
• ข้อ จ.: Calcium carbonate ทำหน้าที่เป็นตัวยาสะเทินกรด (Antacid) และปลดปล่อย Ca2+ เพื่อ Cross-link แพเจล ไม่ใช่ Diluent</t>
        </is>
      </c>
      <c r="K265" s="104" t="inlineStr"/>
      <c r="L265" s="104" t="inlineStr">
        <is>
          <t>Liquid &amp; Semisolids</t>
        </is>
      </c>
      <c r="M265" s="104" t="inlineStr">
        <is>
          <t>Solutions, Syrups &amp; Elixirs</t>
        </is>
      </c>
      <c r="N265" s="62" t="inlineStr">
        <is>
          <t>Product</t>
        </is>
      </c>
      <c r="O265" s="104" t="inlineStr">
        <is>
          <t>[SOURCE: ข้อสอบจริง PLE CC1 (Product) ปี 2563 Day 2 ข้อ 94]</t>
        </is>
      </c>
      <c r="P265" s="62" t="inlineStr">
        <is>
          <t>ข้อสอบเก่า</t>
        </is>
      </c>
      <c r="Q265" s="62" t="inlineStr">
        <is>
          <t>2563</t>
        </is>
      </c>
      <c r="R265" s="62" t="inlineStr"/>
    </row>
    <row r="266">
      <c r="A266" s="180" t="n">
        <v>264</v>
      </c>
      <c r="B266" s="104" t="inlineStr">
        <is>
          <t>ตำรับ diclofenac gel มีส่วนประกอบในตำรับคือ carbopol 904, poloxamer, PEG, EtOH, purified water, TEA อยากทราบว่า TEA มีหน้าที่อะไรในตำรับ</t>
        </is>
      </c>
      <c r="C266" s="104" t="inlineStr"/>
      <c r="D266" s="104" t="inlineStr">
        <is>
          <t>เพิ่ม pH เพื่อให้ carbopol ละลาย</t>
        </is>
      </c>
      <c r="E266" s="104" t="inlineStr">
        <is>
          <t>เพิ่ม pH เพื่อให้ poloxamer ละลาย</t>
        </is>
      </c>
      <c r="F266" s="104" t="inlineStr">
        <is>
          <t>เพิ่ม pH เพื่อให้ poloxamer พองตัว</t>
        </is>
      </c>
      <c r="G266" s="104" t="inlineStr">
        <is>
          <t>ลด pH เพื่อให้ carbopol พองตัว</t>
        </is>
      </c>
      <c r="H266" s="104" t="inlineStr">
        <is>
          <t>ลด pH เพื่อให้ poloxamer พองตัว</t>
        </is>
      </c>
      <c r="I266" s="62" t="n">
        <v>1</v>
      </c>
      <c r="J266" s="104" t="inlineStr">
        <is>
          <t>✅ คำตอบที่ถูกต้อง: ข้อ ก. เพิ่ม pH เพื่อให้ carbopol ละลาย
🎯 ทำไมข้อนี้ถึงถูก: Triethanolamine (TEA) เป็น organic base ทำหน้าที่ neutralize กรดของ carbopol (polyacrylic acid) เพื่อเพิ่ม pH ขึ้นเป็นประมาณ 6 ถึง 7 ทำให้หมู่ carboxyl (–COOH) แตกตัวเป็นประจุลบ (–COO⁻) เกิด electrostatic repulsion ส่งผลให้สายพอลิเมอร์คลายตัว (uncoil) และละลายน้ำกลายเป็นเจลใสตามมาตรฐาน USP
🔍 ข้ออื่นผิดเพราะอะไร:
• ข้อ ข.: ผิดเพราะ Poloxamer (Pluronic) เป็น non-ionic surfactant การละลายและการเกิดเจลขึ้นกับความเข้มข้นและอุณหภูมิ (thermoreversible gelation) ไม่ได้ขึ้นกับการปรับ pH ด้วย TEA
• ข้อ ค.: ผิดเพราะ Poloxamer ไม่ได้พองตัวด้วยการเพิ่ม pH ของ TEA แต่พองตัวและสร้างโครงสร้าง micellar network ตามการเปลี่ยนแปลงของอุณหภูมิ
• ข้อ ง.: ผิดเพราะ TEA เป็นด่าง (base) การเติม TEA จะเพิ่ม pH ไม่ใช่ลด pH หากลด pH หมู่ carboxyl ของ carbopol จะกลับเป็น unionized ทำให้สายพอลิเมอร์หดตัวและสูญเสียสภาพเจล
• ข้อ จ.: ผิดเพราะ TEA เป็นด่างที่เพิ่ม pH ไม่ใช่ลด pH และ poloxamer ไม่ได้อาศัยการลด pH ในการพองตัวสร้างเจล</t>
        </is>
      </c>
      <c r="K266" s="104" t="inlineStr"/>
      <c r="L266" s="104" t="inlineStr">
        <is>
          <t>Liquid &amp; Semisolids</t>
        </is>
      </c>
      <c r="M266" s="104" t="inlineStr">
        <is>
          <t>Gels &amp; Pastes</t>
        </is>
      </c>
      <c r="N266" s="62" t="inlineStr">
        <is>
          <t>Product</t>
        </is>
      </c>
      <c r="O266" s="104" t="inlineStr">
        <is>
          <t>[SOURCE: ข้อสอบจริง PLE CC1 (Product) ปี 2562 วันที่ 1 ข้อ 6]</t>
        </is>
      </c>
      <c r="P266" s="62" t="inlineStr">
        <is>
          <t>ข้อสอบเก่า</t>
        </is>
      </c>
      <c r="Q266" s="62" t="inlineStr">
        <is>
          <t>2562</t>
        </is>
      </c>
      <c r="R266" s="62" t="inlineStr"/>
    </row>
    <row r="267">
      <c r="A267" s="180" t="n">
        <v>265</v>
      </c>
      <c r="B267" s="104" t="inlineStr">
        <is>
          <t>ยา capsaicin สามารถบรรเทาอาการปวดข้อได้ โดยตัวยาละลายในน้ำ 28.93 mg/L และ freely soluble in alcohol หากจะนำมาพัฒนาเป็นยาใช้ภายนอก ควรเตรียมเป็นตำรับรูปแบบใด</t>
        </is>
      </c>
      <c r="C267" s="104" t="inlineStr"/>
      <c r="D267" s="104" t="inlineStr">
        <is>
          <t>ยาสเปรย์ใช้น้ำเป็นตัวทำละลาย</t>
        </is>
      </c>
      <c r="E267" s="104" t="inlineStr">
        <is>
          <t>ยาโลชั่นใช้น้ำเป็นตัวทำละลาย</t>
        </is>
      </c>
      <c r="F267" s="104" t="inlineStr">
        <is>
          <t>ยาเจลใช้น้ำและ propylene glycol เป็นตัวทำละลาย</t>
        </is>
      </c>
      <c r="G267" s="104" t="inlineStr">
        <is>
          <t>ยาครีมแบบ water in oil โดยใช้ tween เป็น emulsifier</t>
        </is>
      </c>
      <c r="H267" s="104" t="inlineStr">
        <is>
          <t>ยาครีมแบบ oil in water โดยใช้ span เป็น emulsifier</t>
        </is>
      </c>
      <c r="I267" s="62" t="n">
        <v>3</v>
      </c>
      <c r="J267" s="104" t="inlineStr">
        <is>
          <t>✅ คำตอบที่ถูกต้อง: ข้อ ค. ยาเจลใช้น้ำและ propylene glycol เป็นตัวทำละลาย
🎯 ทำไมข้อนี้ถึงถูก: Capsaicin มีค่าการละลายน้ำต่ำมากเพียง 28.93 mg/L (practically insoluble in water) แต่ละลายได้ดีมากใน alcohol การเตรียม hydroalcoholic gel โดยใช้ co-solvent เช่น propylene glycol ร่วมกับน้ำ จะช่วยลด dielectric constant ของระบบ ทำให้ capsaicin ละลายได้สมบูรณ์และ propylene glycol ยังทำหน้าที่เป็น penetration enhancer ส่งเสริมการดูดซึมผ่านผิวหนัง
🔍 ข้ออื่นผิดเพราะอะไร:
• ข้อ ก.: ผิดเพราะ capsaicin ละลายน้ำได้น้อยมาก หากใช้น้ำเพียงอย่างเดียวเป็นตัวทำละลาย ตัวยาจะไม่ละลายและตกตะกอนทันที
• ข้อ ข.: ผิดเพราะการใช้แต่น้ำเป็นตัวทำละลายไม่สามารถละลาย capsaicin ซึ่งมีคุณสมบัติชอบไขมันสูงได้
• ข้อ ง.: ผิดเพราะ Tween (Polysorbate) เป็น hydrophilic surfactant ที่มีค่า HLB สูง (HLB &gt; 10) จึงเหมาะสำหรับทำครีมประเภท oil-in-water (O/W) ไม่ใช่ water-in-oil (W/O)
• ข้อ จ.: ผิดเพราะ Span (Sorbitan esters) เป็น lipophilic surfactant ที่มีค่า HLB ต่ำ (HLB &lt; 8) เหมาะสำหรับทำอิมัลชันประเภท water-in-oil (W/O) ไม่ใช่ oil-in-water (O/W)</t>
        </is>
      </c>
      <c r="K267" s="104" t="inlineStr"/>
      <c r="L267" s="104" t="inlineStr">
        <is>
          <t>Liquid &amp; Semisolids</t>
        </is>
      </c>
      <c r="M267" s="104" t="inlineStr">
        <is>
          <t>Gels &amp; Pastes</t>
        </is>
      </c>
      <c r="N267" s="62" t="inlineStr">
        <is>
          <t>Product</t>
        </is>
      </c>
      <c r="O267" s="104" t="inlineStr">
        <is>
          <t>[SOURCE: ข้อสอบจริง PLE CC1 (Product) ปี 2562 วันที่ 1 ข้อ 8]</t>
        </is>
      </c>
      <c r="P267" s="62" t="inlineStr">
        <is>
          <t>ข้อสอบเก่า</t>
        </is>
      </c>
      <c r="Q267" s="62" t="inlineStr">
        <is>
          <t>2562</t>
        </is>
      </c>
      <c r="R267" s="62" t="inlineStr"/>
    </row>
    <row r="268">
      <c r="A268" s="180" t="n">
        <v>266</v>
      </c>
      <c r="B268" s="104" t="inlineStr">
        <is>
          <t>จากการทดสอบตำรับยาน้ำแขวนตะกอนลดกรด (antacid suspension) พบว่าเมื่อเขย่าแล้วอนุภาคยาตกตะกอนลงก้นขวดเร็วมากแต่ไม่มีการเกิดก้อนแข็ง (no caking) ควรปรับปรุงสูตรตำรับอย่างไรเพื่อให้มีความคงตัวทางกายภาพที่ดีขึ้น</t>
        </is>
      </c>
      <c r="C268" s="104" t="inlineStr"/>
      <c r="D268" s="104" t="inlineStr">
        <is>
          <t>เติมสารแต่งกลิ่น</t>
        </is>
      </c>
      <c r="E268" s="104" t="inlineStr">
        <is>
          <t>เติม surfactant เพิ่ม wetting</t>
        </is>
      </c>
      <c r="F268" s="104" t="inlineStr">
        <is>
          <t>เติม viscosity inducing agent</t>
        </is>
      </c>
      <c r="G268" s="104" t="inlineStr">
        <is>
          <t>เติม flocculating agent</t>
        </is>
      </c>
      <c r="H268" s="104" t="inlineStr">
        <is>
          <t>เติม buffer</t>
        </is>
      </c>
      <c r="I268" s="62" t="n">
        <v>3</v>
      </c>
      <c r="J268" s="104" t="inlineStr">
        <is>
          <t>✅ คำตอบที่ถูกต้อง: ข้อ ค. เติม viscosity inducing agent
🎯 ทำไมข้อนี้ถึงถูก: การที่ตะกอนตกเร็วแต่ไม่เกิด caking แสดงว่าตำรับเป็น flocculated suspension อยู่แล้ว ซึ่งมีข้อดีคือตะกอนกระจายตัวใหม่ได้ง่าย แต่ตกตะกอนเร็วเกินไปตามกฎของ Stokes (v = 2r²(ρs - ρl)g / 9η) การแก้ไขจึงต้องเติมสารเพิ่มความหนืด (viscosity inducing agent เช่น xanthan gum, CMC) เพื่อเพิ่มความหนืด (η) ในตัวกลาง ช่วยชะลออัตราเร็วในการตกตะกอน
🔍 ข้ออื่นผิดเพราะอะไร:
• ข้อ ก.: ผิดเพราะสารแต่งกลิ่น (flavoring agent) ช่วยปรับปรุงความน่ารับประทาน ไม่ส่งผลต่ออัตราการตกตะกอนเชิงกายภาพ
• ข้อ ข.: ผิดเพราะ surfactant ใช้ช่วยให้อนุภาคเปียกน้ำตั้งแต่ขั้นตอนเริ่มต้น แต่ไม่ได้ช่วยชะลออัตราการตกตะกอนของ floccules ที่สร้างตัวแล้ว
• ข้อ ง.: ผิดเพราะตำรับไม่มี caking แสดงว่าอนุภาคจับกลุ่มแบบ flocculated อยู่แล้ว จึงไม่จำเป็นต้องเติม flocculating agent เพิ่มเติม
• ข้อ จ.: ผิดเพราะ buffer ใช้ควบคุมความเป็นกรดด่างเพื่อความคงตัวทางเคมี ไม่ได้เพิ่มความหนืดเพื่อลดอัตราการตกตะกอน</t>
        </is>
      </c>
      <c r="K268" s="104" t="inlineStr"/>
      <c r="L268" s="104" t="inlineStr">
        <is>
          <t>Liquid &amp; Semisolids</t>
        </is>
      </c>
      <c r="M268" s="104" t="inlineStr">
        <is>
          <t>Suspensions</t>
        </is>
      </c>
      <c r="N268" s="62" t="inlineStr">
        <is>
          <t>Product</t>
        </is>
      </c>
      <c r="O268" s="104" t="inlineStr">
        <is>
          <t>[SOURCE: ข้อสอบจริง PLE CC1 (Product) วันที่ 1 ปี 2562 ข้อ 95]</t>
        </is>
      </c>
      <c r="P268" s="62" t="inlineStr">
        <is>
          <t>ข้อสอบเก่า</t>
        </is>
      </c>
      <c r="Q268" s="62" t="inlineStr">
        <is>
          <t>2562</t>
        </is>
      </c>
      <c r="R268" s="62" t="inlineStr"/>
    </row>
    <row r="269">
      <c r="A269" s="180" t="n">
        <v>267</v>
      </c>
      <c r="B269" s="104" t="inlineStr">
        <is>
          <t>ข้อใดกล่าวถูกต้องเกี่ยวกับคุณสมบัติและการใช้สารละลาย Lugol's solution</t>
        </is>
      </c>
      <c r="C269" s="104" t="inlineStr"/>
      <c r="D269" s="104" t="inlineStr">
        <is>
          <t>เป็น radioprotective</t>
        </is>
      </c>
      <c r="E269" s="104" t="inlineStr">
        <is>
          <t>ให้ก่อน PTU</t>
        </is>
      </c>
      <c r="F269" s="104" t="inlineStr">
        <is>
          <t>มีทั้งกินและฉีด</t>
        </is>
      </c>
      <c r="G269" s="104" t="inlineStr">
        <is>
          <t>กระตุ้นการหลั่ง T3</t>
        </is>
      </c>
      <c r="H269" s="104" t="inlineStr">
        <is>
          <t>ทำให้เกิด burning mouth ได้</t>
        </is>
      </c>
      <c r="I269" s="62" t="n">
        <v>5</v>
      </c>
      <c r="J269" s="104" t="inlineStr">
        <is>
          <t>✅ คำตอบที่ถูกต้อง: ข้อ จ. ทำให้เกิด burning mouth ได้
🎯 ทำไมข้อนี้ถึงถูก: Lugol's solution (Strong Iodine Solution) เป็นสารละลายธาตุไอโอดีนเข้มข้น มีฤทธิ์กัดกร่อนและระคายเคืองต่อเนื้อเยื่ออ่อน สามารถทำให้เกิดอาการแสบร้อนในปากและลำคอ (burning sensation in mouth and throat) รวมทั้งระคายเคืองกระเพาะอาหาร จึงแนะนำให้เจือจางในน้ำหรือนมก่อนรับประทาน
🔍 ข้ออื่นผิดเพราะอะไร:
• ข้อ ก.: ผิดเพราะ Potassium iodide (KI) เม็ดเดี่ยวใช้ป้องกันต่อมไทรอยด์จากรังสี (radioprotective) แต่ Lugol's solution ใช้เตรียมก่อนผ่าตัดไทรอยด์ (pre-op thyroidectomy)
• ข้อ ข.: ผิดเพราะในการรักษา thyroid crisis ต้องให้ยาต้านไทรอยด์ เช่น PTU หรือ Methimazole ก่อนให้ Lugol's solution อย่างน้อย 1 ชั่วโมง เพื่อป้องกันไม่ให้ไอโอดีนถูกนำไปใช้สร้างฮอร์โมนไทรอยด์เพิ่ม
• ข้อ ค.: ผิดเพราะ Lugol's solution เป็นยาน้ำสำหรับรับประทานเท่านั้น ห้ามนำไปฉีดเด็ดขาดเนื่องจากทำให้เกิดเนื้อเยื่อตายรุนแรง
• ข้อ ง.: ผิดเพราะไอโอดีนในขนาดสูงออกฤทธิ์ยับยั้งการสังเคราะห์และการหลั่งฮอร์โมนไทรอยด์ (Wolff-Chaikoff effect) ไม่ใช่การกระตุ้น</t>
        </is>
      </c>
      <c r="K269" s="104" t="inlineStr"/>
      <c r="L269" s="104" t="inlineStr">
        <is>
          <t>Liquid &amp; Semisolids</t>
        </is>
      </c>
      <c r="M269" s="104" t="inlineStr">
        <is>
          <t>Solutions &amp; Syrups</t>
        </is>
      </c>
      <c r="N269" s="62" t="inlineStr">
        <is>
          <t>Product</t>
        </is>
      </c>
      <c r="O269" s="104" t="inlineStr">
        <is>
          <t>[SOURCE: ข้อสอบจริง PLE CC1 (Product) วันที่ 2 ปี 2562 ข้อ 22]</t>
        </is>
      </c>
      <c r="P269" s="62" t="inlineStr">
        <is>
          <t>ข้อสอบเก่า</t>
        </is>
      </c>
      <c r="Q269" s="62" t="inlineStr">
        <is>
          <t>2562</t>
        </is>
      </c>
      <c r="R269" s="62" t="inlineStr"/>
    </row>
    <row r="270">
      <c r="A270" s="180" t="n">
        <v>268</v>
      </c>
      <c r="B270" s="104" t="inlineStr">
        <is>
          <t>เทคนิคใดมีความเหมาะสมที่สุดสำหรับการเตรียมตำรับ Lugol's solution ซึ่งประกอบด้วย Iodine 5% w/v, Potassium iodide 10% w/v และ Purified water q.s.</t>
        </is>
      </c>
      <c r="C270" s="104" t="inlineStr"/>
      <c r="D270" s="104" t="inlineStr">
        <is>
          <t>ละลาย iodine ที่บดละเอียดในน้ำที่อุณหภูมิห้อง</t>
        </is>
      </c>
      <c r="E270" s="104" t="inlineStr">
        <is>
          <t>ละลาย iodine ในสารละลาย potassium iodide</t>
        </is>
      </c>
      <c r="F270" s="104" t="inlineStr">
        <is>
          <t>ละลาย iodine ในน้ำเดือด</t>
        </is>
      </c>
      <c r="G270" s="104" t="inlineStr">
        <is>
          <t>ละลาย iodine โดยใช้ ethanol เป็น co-solvent</t>
        </is>
      </c>
      <c r="H270" s="104" t="inlineStr">
        <is>
          <t>ละลาย iodine โดยใช้ tween 80 เป็นสารช่วยละลาย</t>
        </is>
      </c>
      <c r="I270" s="62" t="n">
        <v>2</v>
      </c>
      <c r="J270" s="104" t="inlineStr">
        <is>
          <t>✅ คำตอบที่ถูกต้อง: ข้อ ข. ละลาย iodine ในสารละลาย potassium iodide
🎯 ทำไมข้อนี้ถึงถูก: ธาตุไอโอดีน (I2) ละลายน้ำได้น้อยมาก (1 ส่วนในน้ำ 3,000 ส่วน) แต่สามารถละลายได้ดีมากในสารละลายเข้มข้นของ Potassium iodide (KI) เนื่องจากเกิดปฏิกิริยาสร้างสารเชิงซ้อน polyiodide complex (I2 + I⁻ เกิดเป็น I3⁻) ซึ่งละลายน้ำได้ดีเยี่ยมตามหลัก complexation technique
🔍 ข้ออื่นผิดเพราะอะไร:
• ข้อ ก.: ผิดเพราะไอโอดีนละลายน้ำได้น้อยมาก การบดละเอียดในน้ำอุณหภูมิห้องไม่สามารถทำให้ละลายได้ถึง 5% w/v
• ข้อ ค.: ผิดเพราะการใช้น้ำเดือดจะทำให้ไอโอดีนระเหิด (sublime) สูญเสียตัวยาและเกิดไอพิษระคายเคือง
• ข้อ ง.: ผิดเพราะ Lugol's solution เป็น aqueous solution ตามเภสัชตำรับ หากใช้ ethanol จะกลายเป็น Iodine Tincture
• ข้อ จ.: ผิดเพราะการใช้ surfactant ไม่จำเป็นและทำให้สูญเสียรูปแบบสารละลายมาตรฐานตามเภสัชตำรับ</t>
        </is>
      </c>
      <c r="K270" s="104" t="inlineStr"/>
      <c r="L270" s="104" t="inlineStr">
        <is>
          <t>Liquid &amp; Semisolids</t>
        </is>
      </c>
      <c r="M270" s="104" t="inlineStr">
        <is>
          <t>Solutions &amp; Syrups</t>
        </is>
      </c>
      <c r="N270" s="62" t="inlineStr">
        <is>
          <t>Product</t>
        </is>
      </c>
      <c r="O270" s="104" t="inlineStr">
        <is>
          <t>[SOURCE: ข้อสอบจริง PLE CC1 (Product) วันที่ 2 ปี 2562 ข้อ 23]</t>
        </is>
      </c>
      <c r="P270" s="62" t="inlineStr">
        <is>
          <t>ข้อสอบเก่า</t>
        </is>
      </c>
      <c r="Q270" s="62" t="inlineStr">
        <is>
          <t>2562</t>
        </is>
      </c>
      <c r="R270" s="62" t="inlineStr"/>
    </row>
    <row r="271">
      <c r="A271" s="180" t="n">
        <v>269</v>
      </c>
      <c r="B271" s="104" t="inlineStr">
        <is>
          <t>หากต้องการตั้งสูตรตำรับเจล metronidazole ในระบบตัวทำละลายที่มีแอลกอฮอล์ 30% w/w สารในข้อใดเหมาะสมที่สุดในการนำมาใช้เป็นสารก่อเจล (gelling agent)</t>
        </is>
      </c>
      <c r="C271" s="104" t="inlineStr"/>
      <c r="D271" s="104" t="inlineStr">
        <is>
          <t>Acacia</t>
        </is>
      </c>
      <c r="E271" s="104" t="inlineStr">
        <is>
          <t>Carbomer</t>
        </is>
      </c>
      <c r="F271" s="104" t="inlineStr">
        <is>
          <t>Sodium alginate</t>
        </is>
      </c>
      <c r="G271" s="104" t="inlineStr">
        <is>
          <t>Methylcellulose</t>
        </is>
      </c>
      <c r="H271" s="104" t="inlineStr">
        <is>
          <t>Sodium carboxymethylcellulose</t>
        </is>
      </c>
      <c r="I271" s="62" t="n">
        <v>2</v>
      </c>
      <c r="J271" s="104" t="inlineStr">
        <is>
          <t>✅ คำตอบที่ถูกต้อง: ข้อ ข. Carbomer
🎯 ทำไมข้อนี้ถึงถูก: Carbomer (Carbopol) เป็น synthetic cross-linked polyacrylic acid polymer ที่ทนต่อระบบ hydroalcoholic ได้ดีมาก สามารถสร้างโครงข่ายเจลใสที่มีความหนืดสูงในสภาวะที่มีแอลกอฮอล์สูงถึงร้อยละ 30 ถึง 70 เมื่อทำการ neutralize ด้วย organic amine เช่น triethanolamine (TEA)
🔍 ข้ออื่นผิดเพราะอะไร:
• ข้อ ก.: ผิดเพราะ Acacia เป็นกัมธรรมชาติที่ตกตะกอนได้ง่ายเมื่อมีแอลกอฮอล์ และให้ความหนืดต่ำ ไม่เหมาะสำหรับทำเจลใส
• ข้อ ค.: ผิดเพราะ Sodium alginate ตกตะกอนและแยกชั้นในระบบที่มีแอลกอฮอล์สูงเกินร้อยละ 10 ถึง 15
• ข้อ ง.: ผิดเพราะ Methylcellulose แม้จะทนแอลกอฮอล์ได้บ้างแต่ให้เจลที่ขุ่นและมีแนวโน้มเกิด thermal gelation
• ข้อ จ.: ผิดเพราะ Sodium carboxymethylcellulose (SCMC) จะสูญเสียความหนืดและตกตะกอนเมื่อความเข้มข้นของแอลกอฮอล์สูงกว่าร้อยละ 20</t>
        </is>
      </c>
      <c r="K271" s="104" t="inlineStr"/>
      <c r="L271" s="104" t="inlineStr">
        <is>
          <t>Liquid &amp; Semisolids</t>
        </is>
      </c>
      <c r="M271" s="104" t="inlineStr">
        <is>
          <t>Gels &amp; Pastes</t>
        </is>
      </c>
      <c r="N271" s="62" t="inlineStr">
        <is>
          <t>Product</t>
        </is>
      </c>
      <c r="O271" s="104" t="inlineStr">
        <is>
          <t>[SOURCE: ข้อสอบจริง PLE CC1 (Product) วันที่ 2 ปี 2562 ข้อ 100]</t>
        </is>
      </c>
      <c r="P271" s="62" t="inlineStr">
        <is>
          <t>ข้อสอบเก่า</t>
        </is>
      </c>
      <c r="Q271" s="62" t="inlineStr">
        <is>
          <t>2562</t>
        </is>
      </c>
      <c r="R271" s="62" t="inlineStr"/>
    </row>
    <row r="272">
      <c r="A272" s="180" t="n">
        <v>270</v>
      </c>
      <c r="B272" s="104" t="inlineStr">
        <is>
          <t>ในสูตรตำรับ metronidazole gel ประกอบด้วย gelling agent, methylparaben, propylparaben, propylene glycol, ethanol และ purified water สาร propylene glycol ทำหน้าที่สำคัญอย่างไรในตำรับ</t>
        </is>
      </c>
      <c r="C272" s="104" t="inlineStr"/>
      <c r="D272" s="104" t="inlineStr">
        <is>
          <t>ปรับ pH</t>
        </is>
      </c>
      <c r="E272" s="104" t="inlineStr">
        <is>
          <t>ป้องกันการเสียน้ำในตำรับ</t>
        </is>
      </c>
      <c r="F272" s="104" t="inlineStr">
        <is>
          <t>ทำให้ผิวหนังมันและชุ่มชื้น</t>
        </is>
      </c>
      <c r="G272" s="104" t="inlineStr">
        <is>
          <t>ป้องกันการออกซิเดชันตัวยา</t>
        </is>
      </c>
      <c r="H272" s="104" t="inlineStr">
        <is>
          <t>เป็นสารกันเสีย ป้องกันการก่อเชื้อ</t>
        </is>
      </c>
      <c r="I272" s="62" t="n">
        <v>2</v>
      </c>
      <c r="J272" s="104" t="inlineStr">
        <is>
          <t>✅ คำตอบที่ถูกต้อง: ข้อ ข. ป้องกันการเสียน้ำในตำรับ
🎯 ทำไมข้อนี้ถึงถูก: Propylene glycol (PG) ในตำรับเจลทำหน้าที่หลักเป็น Humectant (สารกักเก็บความชื้น) ช่วยดึงดูดและจับโมเลกุลน้ำไว้ภายในตำรับผ่านพันธะไฮโดรเจน ป้องกันไม่ให้น้ำระเหยแห้งออกจากเจลเมื่อเปิดใช้ ซึ่งช่วยลดปัญหาเจลแห้งกรังและการเกิด syneresis
🔍 ข้ออื่นผิดเพราะอะไร:
• ข้อ ก.: ผิดเพราะการปรับ pH ต้องใช้สารบัฟเฟอร์หรือด่าง เช่น triethanolamine หรือ sodium hydroxide
• ข้อ ค.: ผิดเพราะการทำให้ผิวหนังมันและเคลือบผิวเป็นหน้าที่ของ occlusive emollient เช่น petrolatum ไม่ใช่ humectant ในเจล
• ข้อ ง.: ผิดเพราะสารป้องกันออกซิเดชันต้องเป็น antioxidant เช่น sodium metabisulfite หรือ BHT
• ข้อ จ.: ผิดเพราะหน้าที่หลักของ PG ในระดับร้อยละ 5 ถึง 10 คือ humectant และ co-solvent แม้จะมีฤทธิ์เสริมสารกันเสีย แต่สารกันเสียหลักในตำรับคือคู่พาราเบน</t>
        </is>
      </c>
      <c r="K272" s="104" t="inlineStr"/>
      <c r="L272" s="104" t="inlineStr">
        <is>
          <t>Liquid &amp; Semisolids</t>
        </is>
      </c>
      <c r="M272" s="104" t="inlineStr">
        <is>
          <t>Gels &amp; Pastes</t>
        </is>
      </c>
      <c r="N272" s="62" t="inlineStr">
        <is>
          <t>Product</t>
        </is>
      </c>
      <c r="O272" s="104" t="inlineStr">
        <is>
          <t>[SOURCE: ข้อสอบจริง PLE CC1 (Product) วันที่ 2 ปี 2562 ข้อ 101]</t>
        </is>
      </c>
      <c r="P272" s="62" t="inlineStr">
        <is>
          <t>ข้อสอบเก่า</t>
        </is>
      </c>
      <c r="Q272" s="62" t="inlineStr">
        <is>
          <t>2562</t>
        </is>
      </c>
      <c r="R272" s="62" t="inlineStr"/>
    </row>
    <row r="273">
      <c r="A273" s="180" t="n">
        <v>271</v>
      </c>
      <c r="B273" s="104" t="inlineStr">
        <is>
          <t>สารในข้อใดไม่ใช้เป็น stiffening agent สำหรับปรับเพิ่มความคงรูปและความหนืดของสูตรตำรับยาครีมหรือขี้ผึ้ง</t>
        </is>
      </c>
      <c r="C273" s="104" t="inlineStr"/>
      <c r="D273" s="104" t="inlineStr">
        <is>
          <t>Cetyl alcohol</t>
        </is>
      </c>
      <c r="E273" s="104" t="inlineStr">
        <is>
          <t>Stearyl alcohol</t>
        </is>
      </c>
      <c r="F273" s="104" t="inlineStr">
        <is>
          <t>White wax</t>
        </is>
      </c>
      <c r="G273" s="104" t="inlineStr">
        <is>
          <t>Isopropyl myristate</t>
        </is>
      </c>
      <c r="H273" s="104" t="inlineStr">
        <is>
          <t>Paraffin wax</t>
        </is>
      </c>
      <c r="I273" s="62" t="n">
        <v>4</v>
      </c>
      <c r="J273" s="104" t="inlineStr">
        <is>
          <t>✅ คำตอบที่ถูกต้อง: ข้อ ง. Isopropyl myristate
🎯 ทำไมข้อนี้ถึงถูก: Isopropyl myristate เป็น liquid synthetic ester oil ที่มีสถานะเป็นของเหลวใสที่อุณหภูมิห้อง ทำหน้าที่เป็น emollient, skin penetration enhancer และ solvent จึงไม่สามารถทำหน้าที่เป็น stiffening agent เพิ่มความแข็งหรือความหนืดได้
🔍 ข้ออื่นผิดเพราะอะไร:
• ข้อ ก.: Cetyl alcohol เป็น fatty alcohol ที่มีจุดหลอมเหลวสูง 49 ถึง 51 องศาเซลเซียส ทำหน้าที่เป็น stiffening agent และ co-emulsifier ในยาครีม
• ข้อ ข.: Stearyl alcohol เป็นของแข็งคล้ายขี้ผึ้ง จุดหลอมเหลว 56 ถึง 60 องศาเซลเซียส ใช้เป็น stiffening agent ได้เป็นอย่างดี
• ข้อ ค.: White wax (ขี้ผึ้งขาว) มีจุดหลอมเหลว 62 ถึง 65 องศาเซลเซียส ใช้เป็น stiffening agent หลักในตำรับขี้ผึ้งและครีม
• ข้อ จ.: Paraffin wax เป็นของแข็งไฮโดรคาร์บอน ใช้เพิ่มความหนืดและโครงสร้างความแข็งของขี้ผึ้งได้อย่างมีประสิทธิภาพ</t>
        </is>
      </c>
      <c r="K273" s="104" t="inlineStr"/>
      <c r="L273" s="104" t="inlineStr">
        <is>
          <t>Liquid &amp; Semisolids</t>
        </is>
      </c>
      <c r="M273" s="104" t="inlineStr">
        <is>
          <t>Creams &amp; Ointments</t>
        </is>
      </c>
      <c r="N273" s="62" t="inlineStr">
        <is>
          <t>Product</t>
        </is>
      </c>
      <c r="O273" s="104" t="inlineStr">
        <is>
          <t>[SOURCE: ข้อสอบจริง PLE CC1 (Product) ปี 2561 ข้อ 8]</t>
        </is>
      </c>
      <c r="P273" s="62" t="inlineStr">
        <is>
          <t>ข้อสอบเก่า</t>
        </is>
      </c>
      <c r="Q273" s="62" t="inlineStr">
        <is>
          <t>2561</t>
        </is>
      </c>
      <c r="R273" s="62" t="inlineStr"/>
    </row>
    <row r="274">
      <c r="A274" s="180" t="n">
        <v>272</v>
      </c>
      <c r="B274" s="104" t="inlineStr">
        <is>
          <t>ยาพื้นขี้ผึ้ง (Ointment base) กลุ่มใดมีคุณสมบัติ Occlusive effect สูงที่สุดในการป้องกันการระเหยของน้ำและกักเก็บความชุ่มชื้นแก่ผิวหนัง</t>
        </is>
      </c>
      <c r="C274" s="104" t="inlineStr"/>
      <c r="D274" s="104" t="inlineStr">
        <is>
          <t>Absorption base</t>
        </is>
      </c>
      <c r="E274" s="104" t="inlineStr">
        <is>
          <t>Oleaginous base</t>
        </is>
      </c>
      <c r="F274" s="104" t="inlineStr">
        <is>
          <t>Water-removable base</t>
        </is>
      </c>
      <c r="G274" s="104" t="inlineStr">
        <is>
          <t>Water-soluble base</t>
        </is>
      </c>
      <c r="H274" s="104" t="inlineStr">
        <is>
          <t>Water-in-oil emulsion base</t>
        </is>
      </c>
      <c r="I274" s="62" t="n">
        <v>2</v>
      </c>
      <c r="J274" s="104" t="inlineStr">
        <is>
          <t>✅ คำตอบที่ถูกต้อง: ข้อ ข. Oleaginous base
🎯 ทำไมข้อนี้ถึงถูก: Oleaginous base (Hydrocarbon base) เช่น White petrolatum สร้างฟิล์มไขมันที่ไม่ชอบน้ำเคลือบปิดกั้นผิวหนัง (occlusive barrier) ได้อย่างสมบูรณ์ ป้องกันการสูญเสียน้ำผ่านผิวหนัง (TEWL) ได้ดีที่สุด
🔍 ข้ออื่นผิดเพราะอะไร:
• ข้อ ก.: Absorption base มีสาร emulsifier ช่วยดูดซับน้ำได้บ้าง มีคุณสมบัติ occlusive ปานกลางแต่น้อยกว่า hydrocarbon base บริสุทธิ์
• ข้อ ค.: Water-removable base (O/W cream base) ล้างน้ำออกได้ง่าย ระเหยน้ำออกได้เร็ว และไม่มีคุณสมบัติ occlusive
• ข้อ ง.: Water-soluble base เช่น PEG base สามารถละลายน้ำได้ดี ดูดซับความชื้นและไม่มีคุณสมบัติ occlusive
• ข้อ จ.: Water-in-oil emulsion base แม้จะมีความเป็นน้ำมันสูงแต่ยังมีวัฏภาคน้ำแทรกอยู่ จึงมีประสิทธิภาพ occlusive ด้อยกว่า oleaginous base</t>
        </is>
      </c>
      <c r="K274" s="104" t="inlineStr"/>
      <c r="L274" s="104" t="inlineStr">
        <is>
          <t>Liquid &amp; Semisolids</t>
        </is>
      </c>
      <c r="M274" s="104" t="inlineStr">
        <is>
          <t>Creams &amp; Ointments</t>
        </is>
      </c>
      <c r="N274" s="62" t="inlineStr">
        <is>
          <t>Product</t>
        </is>
      </c>
      <c r="O274" s="104" t="inlineStr">
        <is>
          <t>[SOURCE: ข้อสอบจริง PLE CC1 (Product) ปี 2561 ข้อ 9]</t>
        </is>
      </c>
      <c r="P274" s="62" t="inlineStr">
        <is>
          <t>ข้อสอบเก่า</t>
        </is>
      </c>
      <c r="Q274" s="62" t="inlineStr">
        <is>
          <t>2561</t>
        </is>
      </c>
      <c r="R274" s="62" t="inlineStr"/>
    </row>
    <row r="275">
      <c r="A275" s="180" t="n">
        <v>273</v>
      </c>
      <c r="B275" s="104" t="inlineStr">
        <is>
          <t>เมื่อทดสอบยาครีมชนิด O/W แบบ freeze-thaw cycle พบว่าตำรับเกิดการแยกชั้น (phase separation) ดังภาพ วิธีการแก้ไขปัญหาความไม่คงตัวของตำรับดังกล่าวคือข้อใด</t>
        </is>
      </c>
      <c r="C275" s="104" t="inlineStr">
        <is>
          <t>cc1_product/image103.png</t>
        </is>
      </c>
      <c r="D275" s="104" t="inlineStr">
        <is>
          <t>เติม tragacanth ในตำรับ O/W</t>
        </is>
      </c>
      <c r="E275" s="104" t="inlineStr">
        <is>
          <t>เติม sodium chloride ในตำรับ O/W</t>
        </is>
      </c>
      <c r="F275" s="104" t="inlineStr">
        <is>
          <t>เติม sodium benzoate ในตำรับ O/W</t>
        </is>
      </c>
      <c r="G275" s="104" t="inlineStr">
        <is>
          <t>ใช้เครื่อง ball mill ในการเตรียมตำรับ O/W</t>
        </is>
      </c>
      <c r="H275" s="104" t="inlineStr">
        <is>
          <t>เติม hydroxyethyl cellulose ในตำรับ O/W</t>
        </is>
      </c>
      <c r="I275" s="62" t="n">
        <v>5</v>
      </c>
      <c r="J275" s="104" t="inlineStr">
        <is>
          <t>✅ คำตอบที่ถูกต้อง: ข้อ จ. เติม hydroxyethyl cellulose ในตำรับ O/W
🎯 ทำไมข้อนี้ถึงถูก: Hydroxyethyl cellulose (HEC) เป็น non-ionic hydrophilic polymer ที่มีความคงตัวสูงต่อการเปลี่ยนแปลงอุณหภูมิ ไม่เกิด precipitation หรือสูญเสียความหนืดในรอบ freeze-thaw ช่วยเพิ่มความหนืดในวัฏภาคนอกและป้องกัน coalescence
🔍 ข้ออื่นผิดเพราะอะไร:
• ข้อ ก.: Tragacanth เป็น natural gum ที่ไวต่อการเปลี่ยนแปลงอุณหภูมิและเกิดการตกตะกอนหรือสูญเสียโครงสร้างเจลได้ง่ายเมื่อผ่านการแช่แข็ง
• ข้อ ข.: Sodium chloride เป็น electrolyte ที่เพิ่ม ionic strength ซึ่งจะไปบดบังประจุและลด zeta potential ทำให้ emulsion แยกชั้นเร็วขึ้น
• ข้อ ค.: Sodium benzoate ทำหน้าที่เป็น antimicrobial preservative ไม่มีผลในการเพิ่มความคงตัวทางกายภาพของระบบอิมัลชัน
• ข้อ ง.: Ball mill ใช้สำหรับการบดลดขนาดอนุภาคผงยาของแข็ง ไม่เหมาะสมสำหรับกระบวนการผสมยาครีมหรือลดขนาดหยดน้ำมัน</t>
        </is>
      </c>
      <c r="K275" s="104" t="inlineStr"/>
      <c r="L275" s="104" t="inlineStr">
        <is>
          <t>Liquid &amp; Semisolids</t>
        </is>
      </c>
      <c r="M275" s="104" t="inlineStr">
        <is>
          <t>Emulsions</t>
        </is>
      </c>
      <c r="N275" s="62" t="inlineStr">
        <is>
          <t>Product</t>
        </is>
      </c>
      <c r="O275" s="104" t="inlineStr">
        <is>
          <t>[SOURCE: ข้อสอบจริง PLE CC1 (Product) ปี 2561 ข้อ 10]</t>
        </is>
      </c>
      <c r="P275" s="62" t="inlineStr">
        <is>
          <t>ข้อสอบเก่า</t>
        </is>
      </c>
      <c r="Q275" s="62" t="inlineStr">
        <is>
          <t>2561</t>
        </is>
      </c>
      <c r="R275" s="62" t="inlineStr"/>
    </row>
    <row r="276">
      <c r="A276" s="180" t="n">
        <v>274</v>
      </c>
      <c r="B276" s="104" t="inlineStr">
        <is>
          <t>ตัวยาสำคัญมีคุณสมบัติไม่ละลายในน้ำ (practically insoluble in water) ต้องการพัฒนาเป็นสูตรตำรับยาน้ำสำหรับรับประทาน ควรตั้งตำรับในรูปแบบยาใด</t>
        </is>
      </c>
      <c r="C276" s="104" t="inlineStr"/>
      <c r="D276" s="104" t="inlineStr">
        <is>
          <t>Elixir</t>
        </is>
      </c>
      <c r="E276" s="104" t="inlineStr">
        <is>
          <t>Solution</t>
        </is>
      </c>
      <c r="F276" s="104" t="inlineStr">
        <is>
          <t>Tablets</t>
        </is>
      </c>
      <c r="G276" s="104" t="inlineStr">
        <is>
          <t>Capsule</t>
        </is>
      </c>
      <c r="H276" s="104" t="inlineStr">
        <is>
          <t>Suspension</t>
        </is>
      </c>
      <c r="I276" s="62" t="n">
        <v>5</v>
      </c>
      <c r="J276" s="104" t="inlineStr">
        <is>
          <t>✅ คำตอบที่ถูกต้อง: ข้อ จ. Suspension
🎯 ทำไมข้อนี้ถึงถูก: ยาที่มีการละลายน้ำต่ำมาก (practically insoluble) เมื่อต้องการเตรียมเป็นยาน้ำรับประทาน รูปแบบที่เหมาะสมที่สุดคือ Suspension โดยใช้อนุภาคของแข็งแขวนลอยในกระสายยาน้ำร่วมกับ suspending agent และ wetting agent
🔍 ข้ออื่นผิดเพราะอะไร:
• ข้อ ก.: Elixir เป็นยาน้ำใสที่มีแอลกอฮอล์ผสม หากตัวยาไม่ละลายน้ำและต้องการขนาดยาสูง แอลกอฮอล์อาจไม่เพียงพอและไม่เหมาะในเด็ก
• ข้อ ข.: Solution เป็นยาน้ำใสที่ตัวยาต้องละลายได้อย่างสมบูรณ์ หากยาไม่ละลายน้ำจะไม่สามารถเตรียมเป็น solution ได้
• ข้อ ค.: Tablets เป็นยาเม็ดรูปแบบของแข็ง ไม่ตอบโจทย์ความต้องการเตรียมเป็นยาน้ำสำหรับรับประทาน
• ข้อ ง.: Capsule เป็นรูปแบบยาของแข็งบรรจุในเปลือกเจลาติน ไม่ใช่รูปแบบยาน้ำสำหรับรับประทาน</t>
        </is>
      </c>
      <c r="K276" s="104" t="inlineStr"/>
      <c r="L276" s="104" t="inlineStr">
        <is>
          <t>Liquid &amp; Semisolids</t>
        </is>
      </c>
      <c r="M276" s="104" t="inlineStr">
        <is>
          <t>Suspensions</t>
        </is>
      </c>
      <c r="N276" s="62" t="inlineStr">
        <is>
          <t>Product</t>
        </is>
      </c>
      <c r="O276" s="104" t="inlineStr">
        <is>
          <t>[SOURCE: ข้อสอบจริง PLE CC1 (Product) ปี 2561 ข้อ 15] [RECONSTRUCTED: ปรับแต่งและเติมเต็มบริบทโจทย์เพื่อความสมบูรณ์]</t>
        </is>
      </c>
      <c r="P276" s="62" t="inlineStr">
        <is>
          <t>ข้อสอบเก่า</t>
        </is>
      </c>
      <c r="Q276" s="62" t="inlineStr">
        <is>
          <t>2561</t>
        </is>
      </c>
      <c r="R276" s="62" t="inlineStr"/>
    </row>
    <row r="277">
      <c r="A277" s="180" t="n">
        <v>275</v>
      </c>
      <c r="B277" s="104" t="inlineStr">
        <is>
          <t>จากสูตรตำรับ Benzoyl peroxide emulgel ประกอบด้วย Carbopol 940, Benzoyl peroxide, PEG, Methylparaben, Propylparaben, EDTA, Purified water ตัวยาไม่คงตัวที่ pH มากกว่า 4.5 หากตำรับมีความขุ่นและไม่คงตัวทางกายภาพ ควรแก้ไขอย่างไร</t>
        </is>
      </c>
      <c r="C277" s="104" t="inlineStr"/>
      <c r="D277" s="104" t="inlineStr">
        <is>
          <t>เพิ่มปริมาณ NaOH เพื่อปรับเพิ่ม pH</t>
        </is>
      </c>
      <c r="E277" s="104" t="inlineStr">
        <is>
          <t>เติม Span 60 ในตำรับ</t>
        </is>
      </c>
      <c r="F277" s="104" t="inlineStr">
        <is>
          <t>เติม Tween 20 ในตำรับ</t>
        </is>
      </c>
      <c r="G277" s="104" t="inlineStr">
        <is>
          <t>ลดสัดส่วนของวัฏภาคน้ำมัน (Oil phase)</t>
        </is>
      </c>
      <c r="H277" s="104" t="inlineStr">
        <is>
          <t>เพิ่มปริมาณสาร BHT</t>
        </is>
      </c>
      <c r="I277" s="62" t="n">
        <v>4</v>
      </c>
      <c r="J277" s="104" t="inlineStr">
        <is>
          <t>✅ คำตอบที่ถูกต้อง: ข้อ ง. ลดสัดส่วนของวัฏภาคน้ำมัน (Oil phase)
🎯 ทำไมข้อนี้ถึงถูก: การลดสัดส่วนของวัฏภาคน้ำมัน (oil phase) ช่วยลดขนาดและจำนวนของหยดอนุภาคน้ำมันที่กระจายตัว ทำให้ระบบอิมัลเจลมีความใสโปร่งแสงมากขึ้น และลดแนวโน้มการรวมตัวแยกชั้นโดยไม่จำเป็นต้องเพิ่ม pH ซึ่งจะทำให้ตัวยา Benzoyl peroxide สลายตัว
🔍 ข้ออื่นผิดเพราะอะไร:
• ข้อ ก.: การเติม NaOH จะเพิ่มค่า pH ให้สูงเกินกว่า 4.5 ซึ่งทำให้ Benzoyl peroxide เกิดปฏิกิริยาสลายตัวทางเคมีอย่างรวดเร็ว
• ข้อ ข.: Span 60 เป็น surfactant ชนิดชอบไขมัน (hydrophobic) เหมาะสำหรับ W/O emulsion ไม่ช่วยเพิ่มความใสใน emulgel ชนิด O/W
• ข้อ ค.: การเติม surfactant มากเกินไปอาจทำให้เกิดการระคายเคืองผิวหนัง และไม่ตรงจุดเท่ากับการปรับลดสัดส่วนของ internal oil phase
• ข้อ จ.: BHT เป็นสาร antioxidant ชนิดละลายในน้ำมัน ช่วยป้องกัน oxidation แต่ไม่แก้ปัญหาความขุ่นหรือความไม่คงตัวทางกายภาพ</t>
        </is>
      </c>
      <c r="K277" s="104" t="inlineStr"/>
      <c r="L277" s="104" t="inlineStr">
        <is>
          <t>Liquid &amp; Semisolids</t>
        </is>
      </c>
      <c r="M277" s="104" t="inlineStr">
        <is>
          <t>Gels</t>
        </is>
      </c>
      <c r="N277" s="62" t="inlineStr">
        <is>
          <t>Product</t>
        </is>
      </c>
      <c r="O277" s="104" t="inlineStr">
        <is>
          <t>[SOURCE: ข้อสอบจริง PLE CC1 (Product) ปี 2561 ข้อ 19]</t>
        </is>
      </c>
      <c r="P277" s="62" t="inlineStr">
        <is>
          <t>ข้อสอบเก่า</t>
        </is>
      </c>
      <c r="Q277" s="62" t="inlineStr">
        <is>
          <t>2561</t>
        </is>
      </c>
      <c r="R277" s="62" t="inlineStr"/>
    </row>
    <row r="278">
      <c r="A278" s="180" t="n">
        <v>276</v>
      </c>
      <c r="B278" s="104" t="inlineStr">
        <is>
          <t>จากเอกสารใบรับรองผลการวิเคราะห์ (COA) ของ Benzoyl peroxide gel สำหรับบรรจุภัณฑ์แบบหลอดบีบ (Tube) นอกจากหัวข้อ Identification และ Assay แล้ว หัวข้อควบคุมคุณภาพใดที่จำเป็นต้องทดสอบตามข้อกำหนดเภสัชตำรับ</t>
        </is>
      </c>
      <c r="C278" s="104" t="inlineStr"/>
      <c r="D278" s="104" t="inlineStr">
        <is>
          <t>Disintegration time</t>
        </is>
      </c>
      <c r="E278" s="104" t="inlineStr">
        <is>
          <t>Deliverable volume หรือ Minimum fill</t>
        </is>
      </c>
      <c r="F278" s="104" t="inlineStr">
        <is>
          <t>Tablet friability</t>
        </is>
      </c>
      <c r="G278" s="104" t="inlineStr">
        <is>
          <t>Tablet hardness</t>
        </is>
      </c>
      <c r="H278" s="104" t="inlineStr">
        <is>
          <t>Dissolution rate</t>
        </is>
      </c>
      <c r="I278" s="62" t="n">
        <v>2</v>
      </c>
      <c r="J278" s="104" t="inlineStr">
        <is>
          <t>✅ คำตอบที่ถูกต้อง: ข้อ ข. Deliverable volume หรือ Minimum fill
🎯 ทำไมข้อนี้ถึงถูก: ตามข้อกำหนดเภสัชตำรับ USP &lt;755&gt; Minimum Fill ยาเตรียมรูปแบบกึ่งแข็งและของเหลวที่บรรจุในหลอดบีบต้องผ่านการทดสอบ Minimum Fill / Deliverable volume เพื่อให้มั่นใจว่าผู้ป่วยสามารถบีบตัวยาออกจากบรรจุภัณฑ์ได้ในปริมาณน้ำหนักสุทธิไม่น้อยกว่าที่ระบุบนฉลาก
🔍 ข้ออื่นผิดเพราะอะไร:
• ข้อ ก.: Disintegration time เป็นการทดสอบเวลาการแตกตัวสำหรับยาเม็ดและแคปซูล ไม่ใช้สำหรับยากึ่งแข็งประเภทเจล
• ข้อ ค.: Tablet friability เป็นการทดสอบความกร่อนของยาเม็ดแบบไม่เคลือบเพื่อทนต่อแรงขัดสี ไม่เกี่ยวข้องกับยาเจล
• ข้อ ง.: Tablet hardness เป็นการทดสอบความแข็งของยาเม็ดของแข็ง ไม่ใช้กับยาเจล
• ข้อ จ.: Dissolution rate เป็นการทดสอบอัตราการละลายของยาเม็ดหรือแคปซูล ไม่ใช่ข้อกำหนดมาตรฐานทั่วไปสำหรับ topical gel</t>
        </is>
      </c>
      <c r="K278" s="104" t="inlineStr"/>
      <c r="L278" s="104" t="inlineStr">
        <is>
          <t>Liquid &amp; Semisolids</t>
        </is>
      </c>
      <c r="M278" s="104" t="inlineStr">
        <is>
          <t>Gels</t>
        </is>
      </c>
      <c r="N278" s="62" t="inlineStr">
        <is>
          <t>Product</t>
        </is>
      </c>
      <c r="O278" s="104" t="inlineStr">
        <is>
          <t>[SOURCE: ข้อสอบจริง PLE CC1 (Product) ปี 2561 ข้อ 21]</t>
        </is>
      </c>
      <c r="P278" s="62" t="inlineStr">
        <is>
          <t>ข้อสอบเก่า</t>
        </is>
      </c>
      <c r="Q278" s="62" t="inlineStr">
        <is>
          <t>2561</t>
        </is>
      </c>
      <c r="R278" s="62" t="inlineStr"/>
    </row>
    <row r="279">
      <c r="A279" s="180" t="n">
        <v>277</v>
      </c>
      <c r="B279" s="104" t="inlineStr">
        <is>
          <t>สูตรตำรับ HCTZ suspension ขนาด 50 mL เมื่อตั้งทิ้งไว้ 4 สัปดาห์ พบว่ามีค่า Sedimentation volume ratio (F) เท่ากับ 0.5 และมีค่า Degree of flocculation (beta) เท่ากับ 1 ควรดำเนินการปรับปรุงสูตรตำรับอย่างไร</t>
        </is>
      </c>
      <c r="C279" s="104" t="inlineStr"/>
      <c r="D279" s="104" t="inlineStr">
        <is>
          <t>เพิ่มความเข้มข้นของ Sodium metabisulfite</t>
        </is>
      </c>
      <c r="E279" s="104" t="inlineStr">
        <is>
          <t>เพิ่มความเข้มข้นของ Methylparaben</t>
        </is>
      </c>
      <c r="F279" s="104" t="inlineStr">
        <is>
          <t>เปลี่ยนสารให้ความหวานจาก Saccharin sodium เป็น Simple syrup</t>
        </is>
      </c>
      <c r="G279" s="104" t="inlineStr">
        <is>
          <t>เพิ่มความเข้มข้นของ Sodium carboxymethyl cellulose (SCMC)</t>
        </is>
      </c>
      <c r="H279" s="104" t="inlineStr">
        <is>
          <t>เป็นตำรับที่มีความคงตัวดีเยี่ยมอยู่แล้ว ไม่จำเป็นต้องแก้ไขสูตรตำรับแต่อย่างใด</t>
        </is>
      </c>
      <c r="I279" s="62" t="n">
        <v>5</v>
      </c>
      <c r="J279" s="104" t="inlineStr">
        <is>
          <t>✅ คำตอบที่ถูกต้อง: ข้อ จ. เป็นตำรับที่มีความคงตัวดีเยี่ยมอยู่แล้ว ไม่จำเป็นต้องแก้ไขสูตรตำรับแต่อย่างใด
🎯 ทำไมข้อนี้ถึงถูก: ค่า Degree of flocculation (beta) เท่ากับ 1 บ่งชี้ว่าระบบอยู่ในสภาวะตกตะกอนรวมกลุ่มอย่างสมบูรณ์ตามอุดมคติ (ideal flocculated system) ตะกอนมีโครงสร้างหลวม ไม่เกิดการเกาะแน่นเป็นก้อนแข็ง (no caking) และสามารถกระจายตัวกลับคืนได้ง่ายเมื่อเขย่า จึงเป็นตำรับที่มีความคงตัวดีอยู่แล้ว
🔍 ข้ออื่นผิดเพราะอะไร:
• ข้อ ก.: การเติม Sodium metabisulfite เป็นสารต้านออกซิเดชัน ไม่เกี่ยวข้องกับคุณสมบัติทางกายภาพของการแขวนตะกอน
• ข้อ ข.: Paraben เป็น antimicrobial preservative ไม่มีผลต่อพฤติกรรมการตกตะกอนของอนุภาคยา
• ข้อ ค.: การเปลี่ยนสารแต่งรสหวานไม่ได้ช่วยแก้ปัญหาทางกายภาพและอาจเปลี่ยนความหนืดโดยไม่จำเป็น
• ข้อ ง.: การเพิ่ม suspending agent เกินความจำเป็นจะทำให้ตำรับหนืดเกินไปและเทรินออกจากขวดได้ยาก</t>
        </is>
      </c>
      <c r="K279" s="104" t="inlineStr"/>
      <c r="L279" s="104" t="inlineStr">
        <is>
          <t>Liquid &amp; Semisolids</t>
        </is>
      </c>
      <c r="M279" s="104" t="inlineStr">
        <is>
          <t>Suspensions</t>
        </is>
      </c>
      <c r="N279" s="62" t="inlineStr">
        <is>
          <t>Product</t>
        </is>
      </c>
      <c r="O279" s="104" t="inlineStr">
        <is>
          <t>[SOURCE: ข้อสอบจริง PLE CC1 (Product) ปี 2561 ข้อ 45]</t>
        </is>
      </c>
      <c r="P279" s="62" t="inlineStr">
        <is>
          <t>ข้อสอบเก่า</t>
        </is>
      </c>
      <c r="Q279" s="62" t="inlineStr">
        <is>
          <t>2561</t>
        </is>
      </c>
      <c r="R279" s="62" t="inlineStr"/>
    </row>
    <row r="280">
      <c r="A280" s="180" t="n">
        <v>278</v>
      </c>
      <c r="B280" s="104" t="inlineStr">
        <is>
          <t>จากสูตรตำรับยาครีม: Glycerin, Lanolin, White wax, Stearic acid, Purified water, Triethanolamine, Isopropyl myristate, Cetostearyl alcohol ข้อใดระบุหน้าที่ของสารในตำรับได้ถูกต้อง</t>
        </is>
      </c>
      <c r="C280" s="104" t="inlineStr"/>
      <c r="D280" s="104" t="inlineStr">
        <is>
          <t>Glycerin ทำหน้าที่เป็น stiffening agent</t>
        </is>
      </c>
      <c r="E280" s="104" t="inlineStr">
        <is>
          <t>Lanolin ทำหน้าที่เป็น humectant</t>
        </is>
      </c>
      <c r="F280" s="104" t="inlineStr">
        <is>
          <t>Isopropyl myristate ทำหน้าที่เป็น gelling agent</t>
        </is>
      </c>
      <c r="G280" s="104" t="inlineStr">
        <is>
          <t>Triethanolamine ทำปฏิกิริยากับ Stearic acid เกิดเป็น Emulsifying agent</t>
        </is>
      </c>
      <c r="H280" s="104" t="inlineStr">
        <is>
          <t>Cetostearyl alcohol ทำหน้าที่เป็น suspending agent</t>
        </is>
      </c>
      <c r="I280" s="62" t="n">
        <v>4</v>
      </c>
      <c r="J280" s="104" t="inlineStr">
        <is>
          <t>✅ คำตอบที่ถูกต้อง: ข้อ ง. Triethanolamine ทำปฏิกิริยากับ Stearic acid เกิดเป็น Emulsifying agent
🎯 ทำไมข้อนี้ถึงถูก: Triethanolamine (TEA) ซึ่งเป็นด่างอินทรีย์ ทำปฏิกิริยาสะเทินกับ Stearic acid ในวัฏภาคน้ำมัน เกิดเป็น Triethanolamine stearate (สบู่อินทรีย์ชนิด O/W) แบบ in situ soap method ทำหน้าที่เป็น primary emulsifying agent ประสานตำรับครีมชนิด O/W
🔍 ข้ออื่นผิดเพราะอะไร:
• ข้อ ก.: Glycerin ทำหน้าที่เป็น humectant ดูดซับความชื้นและป้องกันครีมแห้งกรัง ไม่ใช่ stiffening agent
• ข้อ ข.: Lanolin เป็นไขมันจากขนแกะ ทำหน้าที่เป็น absorption ointment base / emollient และ W/O emulsifier ไม่ใช่ humectant
• ข้อ ค.: Isopropyl myristate เป็น liquid ester ทำหน้าที่เป็น emollient และ skin penetration enhancer ไม่ใช่ gelling agent
• ข้อ จ.: Cetostearyl alcohol ทำหน้าที่เป็น stiffening agent และ co-emulsifier เพิ่มความคงรูปของเนื้อครีม ไม่ใช่ suspending agent</t>
        </is>
      </c>
      <c r="K280" s="104" t="inlineStr"/>
      <c r="L280" s="104" t="inlineStr">
        <is>
          <t>Liquid &amp; Semisolids</t>
        </is>
      </c>
      <c r="M280" s="104" t="inlineStr">
        <is>
          <t>Creams &amp; Ointments</t>
        </is>
      </c>
      <c r="N280" s="62" t="inlineStr">
        <is>
          <t>Product</t>
        </is>
      </c>
      <c r="O280" s="104" t="inlineStr">
        <is>
          <t>[SOURCE: ข้อสอบจริง PLE CC1 (Product) ปี 2561 ข้อ 48]</t>
        </is>
      </c>
      <c r="P280" s="62" t="inlineStr">
        <is>
          <t>ข้อสอบเก่า</t>
        </is>
      </c>
      <c r="Q280" s="62" t="inlineStr">
        <is>
          <t>2561</t>
        </is>
      </c>
      <c r="R280" s="62" t="inlineStr"/>
    </row>
    <row r="281">
      <c r="A281" s="180" t="n">
        <v>279</v>
      </c>
      <c r="B281" s="104" t="inlineStr">
        <is>
          <t>หากต้องการเตรียมยาแขวนตะกอน (Suspension) โดยที่อนุภาคผงยาในระบบมีประจุพื้นผิวเป็นบวก (Positive surface charge) สารช่วยก่อตะกอนรวมกลุ่ม (Flocculating agent) และสารช่วยแขวนตะกอน (Suspending agent) ควรมีประจุในข้อใดตามลำดับ</t>
        </is>
      </c>
      <c r="C281" s="104" t="inlineStr"/>
      <c r="D281" s="104" t="inlineStr">
        <is>
          <t>ประจุบวก, ประจุบวก (+, +)</t>
        </is>
      </c>
      <c r="E281" s="104" t="inlineStr">
        <is>
          <t>ประจุบวก, ประจุลบ (+, -)</t>
        </is>
      </c>
      <c r="F281" s="104" t="inlineStr">
        <is>
          <t>ประจุลบ, ประจุบวก (-, +)</t>
        </is>
      </c>
      <c r="G281" s="104" t="inlineStr">
        <is>
          <t>ประจุลบ, ประจุลบ (-, -)</t>
        </is>
      </c>
      <c r="H281" s="104" t="inlineStr">
        <is>
          <t>ประจุบวก, ไม่มีประจุ (+, neutral)</t>
        </is>
      </c>
      <c r="I281" s="62" t="n">
        <v>4</v>
      </c>
      <c r="J281" s="104" t="inlineStr">
        <is>
          <t>✅ คำตอบที่ถูกต้อง: ข้อ ง. ประจุลบ, ประจุลบ (-, -)
🎯 ทำไมข้อนี้ถึงถูก: ผงยามีประจุบวก จึงต้องใช้ Flocculating agent ที่มีประจุลบ (-) เพื่อเข้าจับและลดค่า Zeta potential ของอนุภาคยาลงสู่ช่วงที่เกิดการรวมกลุ่มแบบหลวม (Flocculation) และ Suspending agent ควรมีประจุลบ (-) เช่นเดียวกัน เพื่อหลีกเลี่ยงการเกิดความไม่เข้ากันทางกายภาพ (Incompatibility) หรือการตกตะกอนร่วมกับสารก่อการรวมกลุ่ม
🔍 ข้ออื่นผิดเพราะอะไร:
• ข้อ ก.: Flocculating agent ประจุบวกจะไปเพิ่มประจุของอนุภาคยา ทำให้ผลักกันแน่นขึ้นเกิด deflocculated caking
• ข้อ ข.: Flocculating agent ประจุบวกไม่สามารถลด zeta potential ของอนุภาคยาที่มีประจุบวกได้
• ข้อ ค.: Suspending agent ประจุบวกจะทำปฏิกิริยา incompatible กับ flocculating agent ประจุลบ เกิดเป็นตะกอนคอมเพล็กซ์ที่ไม่พึงประสงค์
• ข้อ จ.: สารช่วยทั้งสองชนิดประจุบวกจะทำให้ระบบมีแรงผลักทางไฟฟ้าสูงเกินไปและไม่เกิด flocculation</t>
        </is>
      </c>
      <c r="K281" s="104" t="inlineStr"/>
      <c r="L281" s="104" t="inlineStr">
        <is>
          <t>Liquid &amp; Semisolids</t>
        </is>
      </c>
      <c r="M281" s="104" t="inlineStr">
        <is>
          <t>Suspensions</t>
        </is>
      </c>
      <c r="N281" s="62" t="inlineStr">
        <is>
          <t>Product</t>
        </is>
      </c>
      <c r="O281" s="104" t="inlineStr">
        <is>
          <t>[SOURCE: ข้อสอบจริง PLE CC1 (Product) ปี 2561 ข้อ 56]</t>
        </is>
      </c>
      <c r="P281" s="62" t="inlineStr">
        <is>
          <t>ข้อสอบเก่า</t>
        </is>
      </c>
      <c r="Q281" s="62" t="inlineStr">
        <is>
          <t>2561</t>
        </is>
      </c>
      <c r="R281" s="62" t="inlineStr"/>
    </row>
    <row r="282">
      <c r="A282" s="180" t="n">
        <v>280</v>
      </c>
      <c r="B282" s="104" t="inlineStr">
        <is>
          <t>จากข้อมูลความคงตัวของยา Furosemide (จากกราฟ Log P เทียบกับ pH) พบว่าตัวยามีความสามารถในการละลายและคงตัวได้ดีในสภาวะด่าง จากข้อมูลทางเคมีฟิสิกส์ดังกล่าว หากต้องการเตรียมยาในรูปแบบยาน้ำรับประทาน ควรเตรียมในรูปแบบใด</t>
        </is>
      </c>
      <c r="C282" s="104" t="inlineStr">
        <is>
          <t>cc1_product/image111.png</t>
        </is>
      </c>
      <c r="D282" s="104" t="inlineStr">
        <is>
          <t>Syrup pH 4</t>
        </is>
      </c>
      <c r="E282" s="104" t="inlineStr">
        <is>
          <t>Elixir buffer ด่าง</t>
        </is>
      </c>
      <c r="F282" s="104" t="inlineStr">
        <is>
          <t>Elixir buffer กรด</t>
        </is>
      </c>
      <c r="G282" s="104" t="inlineStr">
        <is>
          <t>Syrup buffer กรด</t>
        </is>
      </c>
      <c r="H282" s="104" t="inlineStr">
        <is>
          <t>Syrup buffer ด่าง</t>
        </is>
      </c>
      <c r="I282" s="62" t="n">
        <v>2</v>
      </c>
      <c r="J282" s="104" t="inlineStr">
        <is>
          <t>✅ คำตอบที่ถูกต้อง: ข้อ ข. Elixir buffer ด่าง
🎯 ทำไมข้อนี้ถึงถูก: Furosemide เป็นกรดอ่อน (pKa ประมาณ 3.8) ที่ละลายน้ำได้น้อยมากในสภาวะกรด แต่ละลายได้ดีและคงตัวในสภาวะด่าง การเตรียมในรูปแบบ Elixir ซึ่งมีแอลกอฮอล์เป็นตัวทำละลายร่วม (Cosolvent) ร่วมกับการปรับสารละลายบัฟเฟอร์ให้เป็นด่าง (Alkaline buffer) จะช่วยเพิ่มทั้งความสามารถในการละลายและความคงตัวทางเคมีของตัวยาได้อย่างเหมาะสมที่สุด
🔍 ข้ออื่นผิดเพราะอะไร:
• ข้อ ก.: Syrup pH 4 มีสภาวะเป็นกรด ทำให้ Furosemide ซึ่งเป็นกรดอ่อนอยู่ในรูปไม่แตกตัว (Unionized form) และเกิดการตกตะกอนได้ง่าย
• ข้อ ค.: Elixir buffer กรด แม้จะมีแอลกอฮอล์ช่วยละลาย แต่สภาวะกรดทำให้การแตกตัวของยาต่ำมาก ส่งผลให้ยาละลายได้จำกัดและไม่คงตัว
• ข้อ ง.: Syrup buffer กรด ไม่มีตัวทำละลายร่วมและมีสภาวะกรด ทำให้เกิดการตกตะกอนของ Furosemide อย่างรวดเร็ว
• ข้อ จ.: Syrup buffer ด่าง แม้สภาวะด่างจะช่วยให้ยาแตกตัว แต่เนื่องจากไม่มี Cosolvent แอลกอฮอล์แบบ Elixir จึงอาจไม่สามารถคงสภาพสารละลายใสได้อย่างเสถียรในระยะยาว</t>
        </is>
      </c>
      <c r="K282" s="104" t="inlineStr"/>
      <c r="L282" s="104" t="inlineStr">
        <is>
          <t>Liquid &amp; Semisolids</t>
        </is>
      </c>
      <c r="M282" s="104" t="inlineStr">
        <is>
          <t>Solutions, Syrups &amp; Elixirs</t>
        </is>
      </c>
      <c r="N282" s="62" t="inlineStr">
        <is>
          <t>Product</t>
        </is>
      </c>
      <c r="O282" s="104" t="inlineStr">
        <is>
          <t>[SOURCE: ข้อสอบจริง PLE CC1 (Product) ปี 2561 ข้อ 58]</t>
        </is>
      </c>
      <c r="P282" s="62" t="inlineStr">
        <is>
          <t>ข้อสอบเก่า</t>
        </is>
      </c>
      <c r="Q282" s="62" t="inlineStr">
        <is>
          <t>2561</t>
        </is>
      </c>
      <c r="R282" s="62" t="inlineStr"/>
    </row>
    <row r="283">
      <c r="A283" s="180" t="n">
        <v>281</v>
      </c>
      <c r="B283" s="104" t="inlineStr">
        <is>
          <t>จากสูตรตำรับ: Isopropyl myristate, Cetostearyl alcohol, Lanolin, Stearic acid, White wax, NaOH, Glycerin, Purified water qs to 100 mL ตำรับนี้ใช้วิธีการเตรียมแบบใดในการทำให้เกิดสารก่ออิมัลชัน</t>
        </is>
      </c>
      <c r="C283" s="104" t="inlineStr"/>
      <c r="D283" s="104" t="inlineStr">
        <is>
          <t>In situ</t>
        </is>
      </c>
      <c r="E283" s="104" t="inlineStr">
        <is>
          <t>Bottle method</t>
        </is>
      </c>
      <c r="F283" s="104" t="inlineStr">
        <is>
          <t>Beaker method</t>
        </is>
      </c>
      <c r="G283" s="104" t="inlineStr">
        <is>
          <t>Dry gum method</t>
        </is>
      </c>
      <c r="H283" s="104" t="inlineStr">
        <is>
          <t>Wet gum method</t>
        </is>
      </c>
      <c r="I283" s="62" t="n">
        <v>1</v>
      </c>
      <c r="J283" s="104" t="inlineStr">
        <is>
          <t>✅ คำตอบที่ถูกต้อง: ข้อ ก. In situ
🎯 ทำไมข้อนี้ถึงถูก: ในสูตรตำรับมี Stearic acid ในวัฏภาคน้ำมัน และ NaOH ในวัฏภาคน้ำ เมื่อนำทั้งสองเฟสมาหลอมและผสมเข้าด้วยกันที่อุณหภูมิประมาณ 70 ถึง 75 องศาเซลเซียส จะเกิดปฏิกิริยาสะพอนิฟิเคชันได้ Sodium stearate ซึ่งทำหน้าที่เป็นสบู่และ Emulsifying agent เกิดขึ้นเองภายในตำรับ เรียกว่าวิธี In situ soap method
🔍 ข้ออื่นผิดเพราะอะไร:
• ข้อ ข.: Bottle method (Forbes bottle method) ใช้เตรียมอิมัลชันจากน้ำมันระเหยง่ายหรือน้ำมันความหนืดต่ำโดยการเขย่าในขวด ไม่ใช้กับตำรับครีมที่มีกรดไขมันและด่าง
• ข้อ ค.: Beaker method เป็นเพียงคำเรียกภาชนะผสมทั่วไป ไม่ใช่ชื่อเฉพาะของเทคนิคเคมีในการเกิดอิมัลซิไฟเออร์ในตำรับ
• ข้อ ง.: Dry gum method (Continental method 4:2:1) บดน้ำมันกับกัมก่อนเติมน้ำรวดเดียว ไม่เกี่ยวข้องกับปฏิกิริยาของ Stearic acid และ NaOH
• ข้อ จ.: Wet gum method (English method) เตรียมเมือกกัมกับน้ำก่อนแล้วค่อยๆ เติมน้ำมัน ไม่ได้อาศัยการทำปฏิกิริยากรดไขมันกับด่าง</t>
        </is>
      </c>
      <c r="K283" s="104" t="inlineStr"/>
      <c r="L283" s="104" t="inlineStr">
        <is>
          <t>Liquid &amp; Semisolids</t>
        </is>
      </c>
      <c r="M283" s="104" t="inlineStr">
        <is>
          <t>Emulsions &amp; Suspensions</t>
        </is>
      </c>
      <c r="N283" s="62" t="inlineStr">
        <is>
          <t>Product</t>
        </is>
      </c>
      <c r="O283" s="104" t="inlineStr">
        <is>
          <t>[SOURCE: ข้อสอบจริง PLE CC1 (Product) ปี 2561 ข้อ 59]</t>
        </is>
      </c>
      <c r="P283" s="62" t="inlineStr">
        <is>
          <t>ข้อสอบเก่า</t>
        </is>
      </c>
      <c r="Q283" s="62" t="inlineStr">
        <is>
          <t>2561</t>
        </is>
      </c>
      <c r="R283" s="62" t="inlineStr"/>
    </row>
    <row r="284">
      <c r="A284" s="180" t="n">
        <v>282</v>
      </c>
      <c r="B284" s="104" t="inlineStr">
        <is>
          <t>จากสูตรตำรับครีมในข้อ 59 กรณีเมื่อนำตำรับมาส่องด้วยกล้องจุลทรรศน์ (Optical microscope) จะเห็นลักษณะของอนุภาคกระจายตัวอย่างไร</t>
        </is>
      </c>
      <c r="C284" s="104" t="inlineStr"/>
      <c r="D284" s="104" t="inlineStr">
        <is>
          <t>อนุภาค colloidal</t>
        </is>
      </c>
      <c r="E284" s="104" t="inlineStr">
        <is>
          <t>อนุภาค oil phase</t>
        </is>
      </c>
      <c r="F284" s="104" t="inlineStr">
        <is>
          <t>อนุภาค suspension</t>
        </is>
      </c>
      <c r="G284" s="104" t="inlineStr">
        <is>
          <t>อนุภาค water phase</t>
        </is>
      </c>
      <c r="H284" s="104" t="inlineStr">
        <is>
          <t>ไม่เห็นอนุภาคเพราะเป็น molecular dispersion</t>
        </is>
      </c>
      <c r="I284" s="62" t="n">
        <v>2</v>
      </c>
      <c r="J284" s="104" t="inlineStr">
        <is>
          <t>✅ คำตอบที่ถูกต้อง: ข้อ ข. อนุภาค oil phase
🎯 ทำไมข้อนี้ถึงถูก: ตำรับครีมที่เกิดจาก Stearic acid ทำปฏิกิริยากับ NaOH จัดเป็นอิมัลชันชนิดน้ำมันในน้ำ (O/W emulsion) โดยมีหยดน้ำมัน (Oil phase ได้แก่ Isopropyl myristate, Cetostearyl alcohol, White wax) เป็น Dispersed phase กระจายตัวอยู่ในน้ำ เมื่อส่องด้วยกล้องจุลทรรศน์แบบใช้แสง (Optical microscope) จึงมองเห็นเป็นหยดอนุภาคของวัฏภาคน้ำมัน (Oil phase droplets)
🔍 ข้ออื่นผิดเพราะอะไร:
• ข้อ ก.: อนุภาค colloidal มีขนาดเล็กมากในช่วง 1 ถึง 1000 นาโนเมตร ซึ่งเกินขีดจำกัดกำลังขยายของกล้องจุลทรรศน์แบบใช้แสงทั่วไป
• ข้อ ค.: อนุภาค suspension หมายถึงอนุภาคของแข็งที่ไม่ละลายกระจายตัวในของเหลว แต่ตำรับนี้เป็นอิมัลชันของหยดของเหลวไขมัน
• ข้อ ง.: อนุภาค water phase ในอิมัลชันแบบ O/W น้ำทำหน้าที่เป็นวัฏภาคต่อเนื่องภายนอก (Continuous phase) จึงไม่ปรากฏเป็นอนุภาคกระจายตัว
• ข้อ จ.: ไม่เห็นอนุภาคเพราะเป็น molecular dispersion ใช้กับสารละลายแท้ (True solution) ไม่ใช่อิมัลชันที่มีสองเฟสแยกกันอย่างชัดเจน</t>
        </is>
      </c>
      <c r="K284" s="104" t="inlineStr"/>
      <c r="L284" s="104" t="inlineStr">
        <is>
          <t>Liquid &amp; Semisolids</t>
        </is>
      </c>
      <c r="M284" s="104" t="inlineStr">
        <is>
          <t>Emulsions &amp; Suspensions</t>
        </is>
      </c>
      <c r="N284" s="62" t="inlineStr">
        <is>
          <t>Product</t>
        </is>
      </c>
      <c r="O284" s="104" t="inlineStr">
        <is>
          <t>[SOURCE: ข้อสอบจริง PLE CC1 (Product) ปี 2561 ข้อ 60]</t>
        </is>
      </c>
      <c r="P284" s="62" t="inlineStr">
        <is>
          <t>ข้อสอบเก่า</t>
        </is>
      </c>
      <c r="Q284" s="62" t="inlineStr">
        <is>
          <t>2561</t>
        </is>
      </c>
      <c r="R284" s="62" t="inlineStr"/>
    </row>
    <row r="285">
      <c r="A285" s="180" t="n">
        <v>283</v>
      </c>
      <c r="B285" s="104" t="inlineStr">
        <is>
          <t>จากสูตรตำรับครีม: Steroid A, Stearic acid, Cetyl alcohol, Butylated hydroxytoluene, Carbomer 934, Glycerin, Water, EDTA, Paraben, Triethanolamine สารประกอบใดในตำรับทำหน้าที่เป็น Emulsifying agent หลัก</t>
        </is>
      </c>
      <c r="C285" s="104" t="inlineStr"/>
      <c r="D285" s="104" t="inlineStr">
        <is>
          <t>Stearic acid</t>
        </is>
      </c>
      <c r="E285" s="104" t="inlineStr">
        <is>
          <t>Triethanolamine</t>
        </is>
      </c>
      <c r="F285" s="104" t="inlineStr">
        <is>
          <t>Triethanolamine acetate</t>
        </is>
      </c>
      <c r="G285" s="104" t="inlineStr">
        <is>
          <t>Triethanolamine stearate</t>
        </is>
      </c>
      <c r="H285" s="104" t="inlineStr">
        <is>
          <t>Butylated hydroxytoluene</t>
        </is>
      </c>
      <c r="I285" s="62" t="n">
        <v>4</v>
      </c>
      <c r="J285" s="104" t="inlineStr">
        <is>
          <t>✅ คำตอบที่ถูกต้อง: ข้อ ง. Triethanolamine stearate
🎯 ทำไมข้อนี้ถึงถูก: เมื่อนำเฟสน้ำมันที่มีกรดไขมัน Stearic acid มาผสมกับเฟสน้ำที่มีด่างอินทรีย์ Triethanolamine (TEA) ที่อุณหภูมิประมาณ 70 ถึง 75 องศาเซลเซียส จะเกิดปฏิกิริยาสะพอนิฟิเคชันแบบ In situ ได้เกลือสบู่อินทรีย์คือ Triethanolamine stearate ซึ่งทำหน้าที่เป็นสารลดแรงตึงผิวชนิดประจุลบ (Anionic surfactant) และเป็น Emulsifying agent หลักสำหรับอิมัลชันชนิด O/W
🔍 ข้ออื่นผิดเพราะอะไร:
• ข้อ ก.: Stearic acid เดี่ยวๆ เป็นเพียงกรดไขมันในวัฏภาคน้ำมัน ไม่สามารถทำหน้าที่เป็นอิมัลซิไฟเออร์ที่มีประสิทธิภาพได้หากไม่ทำปฏิกิริยากับเบส
• ข้อ ข.: Triethanolamine เดี่ยวๆ เป็นเบสอินทรีย์ละลายน้ำ ไม่ใช่สารลดแรงตึงผิว
• ข้อ ค.: Triethanolamine acetate ในตำรับไม่มีกรดอะซิติก (Acetic acid) จึงไม่สามารถเกิดสารประกอบนี้ได้
• ข้อ จ.: Butylated hydroxytoluene (BHT) ทำหน้าที่เป็นสารต้านออกซิเดชัน (Antioxidant) ละลายในน้ำมัน ไม่ใช่อิมัลซิไฟเออร์</t>
        </is>
      </c>
      <c r="K285" s="104" t="inlineStr"/>
      <c r="L285" s="104" t="inlineStr">
        <is>
          <t>Liquid &amp; Semisolids</t>
        </is>
      </c>
      <c r="M285" s="104" t="inlineStr">
        <is>
          <t>Emulsions &amp; Suspensions</t>
        </is>
      </c>
      <c r="N285" s="62" t="inlineStr">
        <is>
          <t>Product</t>
        </is>
      </c>
      <c r="O285" s="104" t="inlineStr">
        <is>
          <t>[SOURCE: ข้อสอบจริง PLE CC1 (Product) ปี 2561 ข้อ 87]</t>
        </is>
      </c>
      <c r="P285" s="62" t="inlineStr">
        <is>
          <t>ข้อสอบเก่า</t>
        </is>
      </c>
      <c r="Q285" s="62" t="inlineStr">
        <is>
          <t>2561</t>
        </is>
      </c>
      <c r="R285" s="62" t="inlineStr"/>
    </row>
    <row r="286">
      <c r="A286" s="180" t="n">
        <v>284</v>
      </c>
      <c r="B286" s="104" t="inlineStr">
        <is>
          <t>จากตำรับครีมในข้อ 87 เมื่อนำตัวอย่างครีมมาทดสอบโดยการหยดสารละลายสีย้อม Amaranth aqueous solution แล้วตรวจดูภายใต้กล้องจุลทรรศน์ พบสีแดงกระจายสม่ำเสมอเป็นพื้นหลังและพบจุดสีขาวของอนุภาคอยู่ด้านใน ผลการทดสอบนี้สรุปได้ตามข้อใด</t>
        </is>
      </c>
      <c r="C286" s="104" t="inlineStr"/>
      <c r="D286" s="104" t="inlineStr">
        <is>
          <t>เป็นอิมัลชันชนิดน้ำในน้ำมัน (W/O emulsion)</t>
        </is>
      </c>
      <c r="E286" s="104" t="inlineStr">
        <is>
          <t>ตำรับไม่สามารถนำไฟฟ้าได้</t>
        </is>
      </c>
      <c r="F286" s="104" t="inlineStr">
        <is>
          <t>เป็นอิมัลชันชนิดน้ำมันในน้ำ (O/W emulsion)</t>
        </is>
      </c>
      <c r="G286" s="104" t="inlineStr">
        <is>
          <t>เมื่อเติมน้ำกลั่นลงไปในตำรับจะเกิดการแยกชั้นทันที</t>
        </is>
      </c>
      <c r="H286" s="104" t="inlineStr">
        <is>
          <t>เมื่อนำไปส่องภายใต้แสงอัลตราไวโอเลตจะเรืองแสงทั้งแผ่นฟิล์ม</t>
        </is>
      </c>
      <c r="I286" s="62" t="n">
        <v>3</v>
      </c>
      <c r="J286" s="104" t="inlineStr">
        <is>
          <t>✅ คำตอบที่ถูกต้อง: ข้อ ค. เป็นอิมัลชันชนิดน้ำมันในน้ำ (O/W emulsion)
🎯 ทำไมข้อนี้ถึงถูก: สีย้อม Amaranth เป็นสีชนิดที่ละลายน้ำได้ดี (Water-soluble dye) เมื่อหยดลงในตำรับอิมัลชันแล้วพบว่าสีกระจายตัวสม่ำเสมอเป็นพื้นสีแดงทั่วทั้งระบบ โดยมีจุดสีขาวของหยดน้ำมันกระจายตัวอยู่ภายใน แสดงว่าวัฏภาคต่อเนื่องภายนอก (Continuous / External phase) เป็นน้ำ จึงจัดเป็นอิมัลชันชนิดน้ำมันในน้ำ (O/W emulsion)
🔍 ข้ออื่นผิดเพราะอะไร:
• ข้อ ก.: หากเป็นอิมัลชันแบบ W/O สีย้อม Amaranth จะไม่สามารถละลายในเฟสน้ำมันภายนอกได้ แต่จะเกาะตัวเป็นหยดสีแดงกระจุกอยู่บนผิวหน้า
• ข้อ ข.: อิมัลชันแบบ O/W มีน้ำเป็นเฟสภายนอกร่วมกับมีเกลือสบู่อิเล็กโทรไลต์ จึงสามารถนำไฟฟ้าได้ดี ไม่ใช่ไม่นำไฟฟ้า
• ข้อ ง.: อิมัลชันแบบ O/W เมื่อเติมน้ำ (Dilution test) จะสามารถเจือจางผสมกลมกลืนเป็นเนื้อเดียวได้ดี ไม่เกิดการแยกชั้น
• ข้อ จ.: การเรืองแสงทั้งแผ่นภายใต้แสงฟลูออเรสเซนต์เป็นลักษณะของอิมัลชันชนิด W/O เมื่อใช้น้ำมันที่เรืองแสง ไม่ใช่อิมัลชัน O/W</t>
        </is>
      </c>
      <c r="K286" s="104" t="inlineStr"/>
      <c r="L286" s="104" t="inlineStr">
        <is>
          <t>Liquid &amp; Semisolids</t>
        </is>
      </c>
      <c r="M286" s="104" t="inlineStr">
        <is>
          <t>Emulsions &amp; Suspensions</t>
        </is>
      </c>
      <c r="N286" s="62" t="inlineStr">
        <is>
          <t>Product</t>
        </is>
      </c>
      <c r="O286" s="104" t="inlineStr">
        <is>
          <t>[SOURCE: ข้อสอบจริง PLE CC1 (Product) ปี 2561 ข้อ 88]</t>
        </is>
      </c>
      <c r="P286" s="62" t="inlineStr">
        <is>
          <t>ข้อสอบเก่า</t>
        </is>
      </c>
      <c r="Q286" s="62" t="inlineStr">
        <is>
          <t>2561</t>
        </is>
      </c>
      <c r="R286" s="62" t="inlineStr"/>
    </row>
    <row r="287">
      <c r="A287" s="180" t="n">
        <v>285</v>
      </c>
      <c r="B287" s="104" t="inlineStr">
        <is>
          <t>ตำรับอิมัลชันเกิดอัตราการแยกชั้นแบบลอยตัว (Creaming rate) เร็วขึ้น เกิดจากปัจจัยในข้อใดเมื่อพิจารณาตามกฎของสโตกส์ (Stokes' Law)</t>
        </is>
      </c>
      <c r="C287" s="104" t="inlineStr"/>
      <c r="D287" s="104" t="inlineStr">
        <is>
          <t>การเก็บตำรับไว้ที่สภาวะอุณหภูมิสูง</t>
        </is>
      </c>
      <c r="E287" s="104" t="inlineStr">
        <is>
          <t>การเพิ่มความหนืดของอนุภาคภายใน</t>
        </is>
      </c>
      <c r="F287" s="104" t="inlineStr">
        <is>
          <t>การลดความแตกต่างของความหนาแน่นระหว่างสองวัฏภาค</t>
        </is>
      </c>
      <c r="G287" s="104" t="inlineStr">
        <is>
          <t>การใช้ Emulsifier ที่ช่วยลดขนาดอนุภาคของหยดอิมัลชัน</t>
        </is>
      </c>
      <c r="H287" s="104" t="inlineStr">
        <is>
          <t>การนำตำรับไปลดขนาดอนุภาคด้วย High pressure homogenizer</t>
        </is>
      </c>
      <c r="I287" s="62" t="n">
        <v>1</v>
      </c>
      <c r="J287" s="104" t="inlineStr">
        <is>
          <t>✅ คำตอบที่ถูกต้อง: ข้อ ก. การเก็บตำรับไว้ที่สภาวะอุณหภูมิสูง
🎯 ทำไมข้อนี้ถึงถูก: ตามกฎของสโตกส์ Stokes' Law อัตราเร็วในการลอยตัวแยกชั้น (v) แปรผกผันกับความหนืดของวัฏภาคต่อเนื่องภายนอก (eta) เมื่อนำตำรับไปเก็บรักษาไว้ที่อุณหภูมิสูง ความหนืดของของเหลวจะลดลงอย่างมาก ส่งผลให้แรงต้านทานการเคลื่อนที่ลดลง หยดน้ำมันจึงลอยตัวขึ้นสู่ผิวด้านบนเกิดเป็น Creaming ได้เร็วขึ้น
🔍 ข้ออื่นผิดเพราะอะไร:
• ข้อ ข.: ความหนืดของของเหลวภายในอนุภาคไม่ได้มีผลต่อแรงต้านทานการเคลื่อนที่ในเฟสภายนอกตามสมการของสโตกส์
• ข้อ ค.: การลดผลต่างความหนาแน่นระหว่างสองเฟส (rho1 ลบ rho2) จะทำให้อัตราเร็วในการลอยตัวลดลง ช่วยชะลอการเกิด Creaming
• ข้อ ง.: การลดรัศมีของอนุภาค (r) จะทำให้อัตราการเกิด Creaming ลดลงอย่างมากตามสัดส่วนกำลังสอง (r ยกกำลังสอง)
• ข้อ จ.: การใช้ High pressure homogenizer เป็นการลดขนาดหยดอนุภาคให้เล็กลง เพื่อเพิ่มความคงตัวและป้องกันการเกิด Creaming</t>
        </is>
      </c>
      <c r="K287" s="104" t="inlineStr"/>
      <c r="L287" s="104" t="inlineStr">
        <is>
          <t>Liquid &amp; Semisolids</t>
        </is>
      </c>
      <c r="M287" s="104" t="inlineStr">
        <is>
          <t>Emulsions &amp; Suspensions</t>
        </is>
      </c>
      <c r="N287" s="62" t="inlineStr">
        <is>
          <t>Product</t>
        </is>
      </c>
      <c r="O287" s="104" t="inlineStr">
        <is>
          <t>[SOURCE: ข้อสอบจริง PLE CC1 (Product) ปี 2561 ข้อ 89]</t>
        </is>
      </c>
      <c r="P287" s="62" t="inlineStr">
        <is>
          <t>ข้อสอบเก่า</t>
        </is>
      </c>
      <c r="Q287" s="62" t="inlineStr">
        <is>
          <t>2561</t>
        </is>
      </c>
      <c r="R287" s="62" t="inlineStr"/>
    </row>
    <row r="288">
      <c r="A288" s="180" t="n">
        <v>286</v>
      </c>
      <c r="B288" s="104" t="inlineStr">
        <is>
          <t>ในการเตรียมตำรับเจลทาภายนอก Piroxicam gel ควรเลือกใช้สารก่อเจล (Gelling agent) ชนิดใดที่เมื่อปรับค่าความเป็นกรด-ด่างด้วยสารละลายด่าง (Alkalizing agent) แล้ว จะทำให้ได้เนื้อเจลที่มีลักษณะใสและมีความหนืดสูง</t>
        </is>
      </c>
      <c r="C288" s="104" t="inlineStr"/>
      <c r="D288" s="104" t="inlineStr">
        <is>
          <t>Carbomer</t>
        </is>
      </c>
      <c r="E288" s="104" t="inlineStr">
        <is>
          <t>Sodium alginate</t>
        </is>
      </c>
      <c r="F288" s="104" t="inlineStr">
        <is>
          <t>Methylcellulose</t>
        </is>
      </c>
      <c r="G288" s="104" t="inlineStr">
        <is>
          <t>Hydroxypropyl methylcellulose (HPMC)</t>
        </is>
      </c>
      <c r="H288" s="104" t="inlineStr">
        <is>
          <t>Sodium carboxymethylcellulose (SCMC)</t>
        </is>
      </c>
      <c r="I288" s="62" t="n">
        <v>1</v>
      </c>
      <c r="J288" s="104" t="inlineStr">
        <is>
          <t>✅ คำตอบที่ถูกต้อง: ข้อ ก. Carbomer
🎯 ทำไมข้อนี้ถึงถูก: Carbomer (Carbopol) เป็นพอลิเมอร์ของกรดโพลีอะคริลิก เมื่อกระจายตัวในน้ำจะมีสภาพเป็นกรดและโมเลกุลขดตัวเป็นของเหลวขุ่น เมื่อเติมเบส เช่น Triethanolamine (TEA) หรือ NaOH ลงไปทำปฏิกิริยาสะเทินหมู่ Carboxyl จะเกิดประจุลบผลักกัน ทำให้สายพอลิเมอร์คลายตัวออก (Uncoiling) และกักเก็บน้ำจนพองตัวกลายเป็นเจลใส (Clear hydrogel) ที่มีความหนืดสูง
🔍 ข้ออื่นผิดเพราะอะไร:
• ข้อ ข.: Sodium alginate พองตัวได้เองในน้ำ และจะเกิดเจลเมื่อทำปฏิกิริยากับไอออนบวกสองประจุ เช่น Ca2+ ไม่ได้อาศัยการปรับด่างเพื่อเกิดเจลใส
• ข้อ ค.: Methylcellulose เป็น Non-ionic polymer ที่กระจายตัวในน้ำร้อนและละลายในน้ำเย็น ไม่ได้อาศัยการสะเทินด้วยด่าง
• ข้อ ง.: HPMC เป็นสารไฮโดรคอลลอยด์ที่พองตัวสร้างความหนืดโดยตรง ไม่ขึ้นกับปฏิกิริยาสะเทินด้วยด่าง
• ข้อ จ.: SCMC ละลายและให้ความหนืดในน้ำได้โดยตรง การเติมด่างไม่ได้เป็นกลไกหลักในการเปลี่ยนสถานะเป็นเจลใสเหมือน Carbomer</t>
        </is>
      </c>
      <c r="K288" s="104" t="inlineStr"/>
      <c r="L288" s="104" t="inlineStr">
        <is>
          <t>Liquid &amp; Semisolids</t>
        </is>
      </c>
      <c r="M288" s="104" t="inlineStr">
        <is>
          <t>Gels, Magmas &amp; Mucilages</t>
        </is>
      </c>
      <c r="N288" s="62" t="inlineStr">
        <is>
          <t>Product</t>
        </is>
      </c>
      <c r="O288" s="104" t="inlineStr">
        <is>
          <t>[SOURCE: ข้อสอบจริง PLE CC1 (Product) ปี 2561 ข้อ 95]</t>
        </is>
      </c>
      <c r="P288" s="62" t="inlineStr">
        <is>
          <t>ข้อสอบเก่า</t>
        </is>
      </c>
      <c r="Q288" s="62" t="inlineStr">
        <is>
          <t>2561</t>
        </is>
      </c>
      <c r="R288" s="62" t="inlineStr"/>
    </row>
    <row r="289">
      <c r="A289" s="180" t="n">
        <v>287</v>
      </c>
      <c r="B289" s="104" t="inlineStr">
        <is>
          <t>ตำรับยา Prednisolone สำหรับใช้ภายนอก ประกอบด้วย: 1-Octadecanol, Polysorbate 80, Polyethylene glycol, Isopropyl myristate, Sodium sulfite สารใดในสูตรตำรับทำหน้าที่เป็นสารช่วยเปียก (Wetting agent)</t>
        </is>
      </c>
      <c r="C289" s="104" t="inlineStr"/>
      <c r="D289" s="104" t="inlineStr">
        <is>
          <t>Sodium sulfite</t>
        </is>
      </c>
      <c r="E289" s="104" t="inlineStr">
        <is>
          <t>1-Octadecanol</t>
        </is>
      </c>
      <c r="F289" s="104" t="inlineStr">
        <is>
          <t>Polysorbate 80</t>
        </is>
      </c>
      <c r="G289" s="104" t="inlineStr">
        <is>
          <t>Polyethylene glycol</t>
        </is>
      </c>
      <c r="H289" s="104" t="inlineStr">
        <is>
          <t>Isopropyl myristate</t>
        </is>
      </c>
      <c r="I289" s="62" t="n">
        <v>3</v>
      </c>
      <c r="J289" s="104" t="inlineStr">
        <is>
          <t>✅ คำตอบที่ถูกต้อง: ข้อ ค. Polysorbate 80
🎯 ทำไมข้อนี้ถึงถูก: Polysorbate 80 (Tween 80) เป็นสารลดแรงตึงผิวชนิดไม่มีประจุ (Non-ionic surfactant) ที่มีทั้งส่วนชอบน้ำและไม่ชอบน้ำในโมเลกุล ทำหน้าที่เป็นสารช่วยเปียก (Wetting agent) ช่วยลดแรงตึงผิวระหว่างอนุภาคของแข็ง Prednisolone ซึ่งเป็นสเตียรอยด์ที่ไม่ชอบน้ำกับตัวกลางเหลว ทำให้ตัวยาเปียกและกระจายตัวได้อย่างสม่ำเสมอในเนื้อตำรับ
🔍 ข้ออื่นผิดเพราะอะไร:
• ข้อ ก.: Sodium sulfite ทำหน้าที่เป็นสารต้านออกซิเดชัน (Antioxidant) ละลายน้ำเพื่อป้องกันการเสื่อมสลายของตัวยา
• ข้อ ข.: 1-Octadecanol (Stearyl alcohol) ทำหน้าที่เป็น Stiffening agent เพิ่มความแข็งแรงและเป็น Co-emulsifier ในวัฏภาคน้ำมัน
• ข้อ ง.: Polyethylene glycol (PEG) ทำหน้าที่เป็นตัวทำละลายร่วม (Cosolvent), Humectant หรือ Water-soluble base
• ข้อ จ.: Isopropyl myristate ทำหน้าที่เป็นสารเพิ่มความนุ่มชุ่มชื้น (Emollient) และเป็นตัวทำละลายในวัฏภาคน้ำมัน</t>
        </is>
      </c>
      <c r="K289" s="104" t="inlineStr"/>
      <c r="L289" s="104" t="inlineStr">
        <is>
          <t>Liquid &amp; Semisolids</t>
        </is>
      </c>
      <c r="M289" s="104" t="inlineStr">
        <is>
          <t>Emulsions &amp; Suspensions</t>
        </is>
      </c>
      <c r="N289" s="62" t="inlineStr">
        <is>
          <t>Product</t>
        </is>
      </c>
      <c r="O289" s="104" t="inlineStr">
        <is>
          <t>[SOURCE: ข้อสอบจริง PLE CC1 (Product) ปี 2561 ข้อ 113]</t>
        </is>
      </c>
      <c r="P289" s="62" t="inlineStr">
        <is>
          <t>ข้อสอบเก่า</t>
        </is>
      </c>
      <c r="Q289" s="62" t="inlineStr">
        <is>
          <t>2561</t>
        </is>
      </c>
      <c r="R289" s="62" t="inlineStr"/>
    </row>
    <row r="290">
      <c r="A290" s="180" t="n">
        <v>288</v>
      </c>
      <c r="B290" s="104" t="inlineStr">
        <is>
          <t>หากต้องการเตรียมระบบนำส่งสารที่เป็นประจุลบ (เช่น ยาที่มีประจุลบ หรืออนุภาคคอลลอยด์ไฮโดรฟิลิก) ให้เกิดการจับเกาะหรือตกตะกอนร่วม (Coacervation) ควรเลือกใช้พอลิเมอร์ธรรมชาติชนิดใดที่มีสมบัติเป็นประจุบวก (Cationic polymer)?</t>
        </is>
      </c>
      <c r="C290" s="104" t="inlineStr"/>
      <c r="D290" s="104" t="inlineStr">
        <is>
          <t>Acacia</t>
        </is>
      </c>
      <c r="E290" s="104" t="inlineStr">
        <is>
          <t>Chitosan</t>
        </is>
      </c>
      <c r="F290" s="104" t="inlineStr">
        <is>
          <t>Gelatin B</t>
        </is>
      </c>
      <c r="G290" s="104" t="inlineStr">
        <is>
          <t>Carrageenan</t>
        </is>
      </c>
      <c r="H290" s="104" t="inlineStr">
        <is>
          <t>Tragacanth</t>
        </is>
      </c>
      <c r="I290" s="62" t="n">
        <v>2</v>
      </c>
      <c r="J290" s="104" t="inlineStr">
        <is>
          <t>✅ คำตอบที่ถูกต้อง: ข้อ ข. Chitosan
🎯 ทำไมข้อนี้ถึงถูก: Chitosan เป็นพอลิเมอร์ธรรมชาติที่ได้จาก Deacetylation ของ Chitin ในเปลือกกุ้งและปู โดยมีหมู่อะมิโนอิสระ (-NH2) บนสายโซ่โมเลกุล ซึ่งในสภาวะที่เป็นกรดอ่อนจะรับโปรตอนกลายเป็นหมู่อะโมเนียม (-NH3+) ทำให้ Chitosan มีคุณสมบัติเด่นเป็น Cationic polymer ประจุบวก สามารถเกิด Complex coacervation กับพอลิเมอร์ประจุลบได้อย่างมีประสิทธิภาพ
🔍 ข้ออื่นผิดเพราะอะไร:
• ข้อ ก.: ผิด เพราะ Acacia เป็นกัมธรรมชาติที่มีหมู่อนุพันธ์กรด Uronic acid แสดงประจุลบ (Anionic polymer) ในสารละลาย
• ข้อ ค.: ผิด เพราะ Gelatin B เตรียมโดยกระบวนการบำบัดด้วยด่าง (Alkali-treated) ทำให้มีค่า Isoelectric point ต่ำ (pI 4.7-5.2) จึงแสดงประจุลบที่ pH เป็นกลาง
• ข้อ ง.: ผิด เพราะ Carrageenan มีหมู่ซัลเฟตเอสเทอร์ (-SO4-) เป็นองค์ประกอบ จึงแสดงประจุลบอย่างแรง (Strongly anionic polymer)
• ข้อ จ.: ผิด เพราะ Tragacanth มีกรด Tragacanthic acid ซึ่งมีประจุลบในสภาวะสารละลาย</t>
        </is>
      </c>
      <c r="K290" s="104" t="inlineStr"/>
      <c r="L290" s="104" t="inlineStr">
        <is>
          <t>Liquid &amp; Semisolids</t>
        </is>
      </c>
      <c r="M290" s="104" t="inlineStr">
        <is>
          <t>Suspensions &amp; Rheology</t>
        </is>
      </c>
      <c r="N290" s="62" t="inlineStr">
        <is>
          <t>Product</t>
        </is>
      </c>
      <c r="O290" s="104" t="inlineStr">
        <is>
          <t>[SOURCE: ข้อสอบจริง PLE CC1 (Product) ปี 2558 ข้อ 25]</t>
        </is>
      </c>
      <c r="P290" s="62" t="inlineStr">
        <is>
          <t>ข้อสอบเก่า</t>
        </is>
      </c>
      <c r="Q290" s="62" t="inlineStr">
        <is>
          <t>2558</t>
        </is>
      </c>
      <c r="R290" s="62" t="inlineStr"/>
    </row>
    <row r="291">
      <c r="A291" s="176" t="n">
        <v>289</v>
      </c>
      <c r="B291" t="inlineStr">
        <is>
          <t>46. ในการพัฒนาสูตรตำรับและควบคุมคุณภาพของผลิตภัณฑ์ยาพ่นจมูกในรูปแบบสารละลาย (Nasal Spray Solution - Non-pressurized Multiple Dose) รายการทดสอบในข้อใด ไม่จำเป็น ต้องทำการทดสอบ</t>
        </is>
      </c>
      <c r="D291" t="inlineStr">
        <is>
          <t>Delivered-dose uniformity</t>
        </is>
      </c>
      <c r="E291" t="inlineStr">
        <is>
          <t>Droplet size distribution</t>
        </is>
      </c>
      <c r="F291" t="inlineStr">
        <is>
          <t>Actuator plume geometry / deposition</t>
        </is>
      </c>
      <c r="G291" t="inlineStr">
        <is>
          <t>Shake requirement / Resuspendability</t>
        </is>
      </c>
      <c r="H291" t="inlineStr">
        <is>
          <t>Extractables and leachables</t>
        </is>
      </c>
      <c r="I291" t="n">
        <v>4</v>
      </c>
      <c r="J291" t="inlineStr">
        <is>
          <t>✅ คำตอบที่ถูกต้อง: ข้อ ง. Shake requirement / Resuspendability
🎯 ทำไมข้อนี้ถึงถูก: การทดสอบ Shake requirement หรือความสามารถในการกระจายตัวซ้ำ (Resuspendability) เป็นข้อกำหนดคุณภาพเฉพาะสำหรับตำรับยาพ่นจมูกที่เป็นรูปแบบสารแขวนตะกอน (Nasal Suspension) เพื่อให้มั่นใจว่าเมื่อเขย่าแล้วอนุภาคยาจะกระจายตัวสม่ำเสมอก่อนพ่น ส่วนยานี้เป็นรูปแบบสารละลายแท้ (Solution) ตัวยาละลายเป็นเนื้อเดียวกันอย่างสมบูรณ์ จึงไม่มีปัญหาการตกตะกอนและไม่จำเป็นต้องทดสอบการเขย่า
🔍 ข้ออื่นผิดเพราะอะไร:
• ข้อ ก. Delivered-dose uniformity: จำเป็นอย่างยิ่งเพื่อประกันว่าการกดพ่นแต่ละครั้งได้รับขนาดยาสม่ำเสมอ
• ข้อ ข. Droplet size distribution: จำเป็นต้องควบคุมขนาดละอองฝอย (ส่วนใหญ่ควรอยู่ระหว่าง 10-50 ไมครอน) เพื่อให้ติดค้างในโพรงจมูกและไม่สูดลึกเข้าไปในปอด
• ข้อ ค. Plume geometry: จำเป็นในการควบคุมมุมและรูปแบบการฟุ้งกระจายของละอองยา
• ข้อ จ. Extractables and leachables: จำเป็นในการตรวจสอบสารที่อาจละลายซึมออกมาจากหัวปั๊มและภาชนะบรรจุพลาสติก
---</t>
        </is>
      </c>
      <c r="L291" t="inlineStr">
        <is>
          <t>Liquid &amp; Semisolids</t>
        </is>
      </c>
      <c r="M291" t="inlineStr">
        <is>
          <t>Nasal &amp; Inhalation Solutions</t>
        </is>
      </c>
      <c r="N291" t="inlineStr">
        <is>
          <t>Product</t>
        </is>
      </c>
      <c r="O291" t="inlineStr">
        <is>
          <t>ข้อ 46 Mock RxCU83</t>
        </is>
      </c>
      <c r="P291" t="inlineStr">
        <is>
          <t>ข้อสอบจำลอง</t>
        </is>
      </c>
      <c r="Q291" t="inlineStr">
        <is>
          <t>Mock RxCU83 ชุดที่ 1</t>
        </is>
      </c>
    </row>
    <row r="292">
      <c r="A292" s="176" t="n">
        <v>290</v>
      </c>
      <c r="B292" t="inlineStr">
        <is>
          <t>47. ข้อใดไม่ใช่ปัจจัยทางเคมีกายภาพที่ต้องนำมาพิจารณาในการตั้งสูตรตำรับยาพ่นจมูกรูปแบบสารละลาย (Aqueous Nasal Solution)</t>
        </is>
      </c>
      <c r="D292" t="inlineStr">
        <is>
          <t>Particle size of drug substance</t>
        </is>
      </c>
      <c r="E292" t="inlineStr">
        <is>
          <t>Co-solvent and vehicle selection</t>
        </is>
      </c>
      <c r="F292" t="inlineStr">
        <is>
          <t>Viscosity of formulation</t>
        </is>
      </c>
      <c r="G292" t="inlineStr">
        <is>
          <t>Osmolarity and tonicity</t>
        </is>
      </c>
      <c r="H292" t="inlineStr">
        <is>
          <t>pH and buffer capacity</t>
        </is>
      </c>
      <c r="I292" t="n">
        <v>1</v>
      </c>
      <c r="J292" t="inlineStr">
        <is>
          <t>✅ คำตอบที่ถูกต้อง: ข้อ ก. Particle size of drug substance
🎯 ทำไมข้อนี้ถึงถูก: ในยาเตรียมรูปแบบสารละลาย (Solution) ตัวยาสำคัญจะถูกละลายจนหมดกลายเป็นระดับโมเลกุลในตัวทำละลาย จึงไม่มีอนุภาคของแข็งหลงเหลืออยู่ ขนาดของอนุภาค (Particle size) จึงไม่ใช่ปัจจัยในการตั้งสูตรตำรับของยาพ่นจมูกแบบสารละลาย (เป็นปัจจัยสำคัญเฉพาะในยาพ่นจมูกแบบ suspension หรือ dry powder)
🔍 ข้ออื่นผิดเพราะอะไร:
• ข้อ ข. Solvent/Vehicle: มีความสำคัญต่อการละลายตัวยาและความปลอดภัยต่อเยื่อบุโพรงจมูก
• ข้อ ค. Viscosity: ส่งผลต่อระยะเวลาการเกาะติดของยาบนเยื่อบุจมูก (mucociliary clearance time) และรูปแบบละอองฝอย
• ข้อ ง. Osmolarity: ตำรับยาพ่นจมูกควรปรับให้เป็นไอโซโทนิก (Isotonic ~290 mOsm/kg) เพื่อป้องกันการระคายเคืองต่อ cilia
• ข้อ จ. pH: ต้องควบคุมให้อยู่ในช่วงที่เหมาะสมกับเยื่อบุจมูก (pH 5.5-6.5) เพื่อป้องกันการยับยั้งการพัดโบกของ ciliary movement
---</t>
        </is>
      </c>
      <c r="L292" t="inlineStr">
        <is>
          <t>Liquid &amp; Semisolids</t>
        </is>
      </c>
      <c r="M292" t="inlineStr">
        <is>
          <t>Nasal &amp; Inhalation Solutions</t>
        </is>
      </c>
      <c r="N292" t="inlineStr">
        <is>
          <t>Product</t>
        </is>
      </c>
      <c r="O292" t="inlineStr">
        <is>
          <t>ข้อ 47 Mock RxCU83</t>
        </is>
      </c>
      <c r="P292" t="inlineStr">
        <is>
          <t>ข้อสอบจำลอง</t>
        </is>
      </c>
      <c r="Q292" t="inlineStr">
        <is>
          <t>Mock RxCU83 ชุดที่ 1</t>
        </is>
      </c>
    </row>
    <row r="293">
      <c r="A293" s="176" t="n">
        <v>291</v>
      </c>
      <c r="B293" t="inlineStr">
        <is>
          <t>48. หัวข้อใดไม่จำเป็นต้องกำหนดไว้ในการควบคุมคุณภาพตามข้อกำหนดมาตรฐาน (Release Specifications) ของผลิตภัณฑ์ยาพ่นจมูกชนิดสารละลาย</t>
        </is>
      </c>
      <c r="D293" t="inlineStr">
        <is>
          <t>Description</t>
        </is>
      </c>
      <c r="E293" t="inlineStr">
        <is>
          <t>Assay</t>
        </is>
      </c>
      <c r="F293" t="inlineStr">
        <is>
          <t>Moisture content</t>
        </is>
      </c>
      <c r="G293" t="inlineStr">
        <is>
          <t>Microbial enumeration tests</t>
        </is>
      </c>
      <c r="H293" t="inlineStr">
        <is>
          <t>Mean delivered dose</t>
        </is>
      </c>
      <c r="I293" t="n">
        <v>3</v>
      </c>
      <c r="J293" t="inlineStr">
        <is>
          <t>✅ คำตอบที่ถูกต้อง: ข้อ ค. Moisture content
🎯 ทำไมข้อนี้ถึงถูก: การทดสอบปริมาณความชื้น (Moisture content) เป็นการทดสอบสำหรับยาเตรียมรูปแบบของแข็ง (Solid dosage forms เช่น ยาผง ยาเม็ด ยาแคปซูล) เพื่อป้องกันการสลายตัวของยาจากน้ำ ส่วนยาพ่นจมูกรูปแบบสารละลาย (Aqueous nasal spray) มีน้ำเป็นกระสายยาหลักในสูตรตำรับอยู่แล้ว จึงไม่มีการตรวจวิเคราะห์ Moisture content
🔍 ข้ออื่นผิดเพราะอะไร:
• ข้อ ก. Description: เป็นการตรวจดูลักษณะทางกายภาพ สี และความใสของสารละลาย
• ข้อ ข. Assay: เป็นการตรวจหาปริมาณตัวยาสำคัญในตำรับ
• ข้อ ง. Microbial enumeration tests: เป็นการทดสอบขีดจำกัดการปนเปื้อนของเชื้อจุลชีพ (Microbial limit test) สำหรับยาใช้เฉพาะที่
• ข้อ จ. Mean delivered dose: เป็นการประเมินปริมาณยาเฉลี่ยที่ถูกพ่นออกมาในแต่ละครั้ง
---</t>
        </is>
      </c>
      <c r="L293" t="inlineStr">
        <is>
          <t>Preformulation &amp; GMP</t>
        </is>
      </c>
      <c r="M293" t="inlineStr">
        <is>
          <t>Quality Specifications &amp; COA</t>
        </is>
      </c>
      <c r="N293" t="inlineStr">
        <is>
          <t>Product</t>
        </is>
      </c>
      <c r="O293" t="inlineStr">
        <is>
          <t>ข้อ 48 Mock RxCU83</t>
        </is>
      </c>
      <c r="P293" t="inlineStr">
        <is>
          <t>ข้อสอบจำลอง</t>
        </is>
      </c>
      <c r="Q293" t="inlineStr">
        <is>
          <t>Mock RxCU83 ชุดที่ 1</t>
        </is>
      </c>
    </row>
    <row r="294">
      <c r="A294" s="176" t="n">
        <v>292</v>
      </c>
      <c r="B294" t="inlineStr">
        <is>
          <t>57. ในการพัฒนาสูตรตำรับยาน้ำเชื่อม Ferrous sulfate syrup สารช่วยทางเภสัชกรรมในข้อใด ไม่จำเป็น ต้องใส่ในสูตรตำรับหากมีน้ำตาลซูโครสในความเข้มข้นสูงตามเกณฑ์ Syrup USP</t>
        </is>
      </c>
      <c r="D294" t="inlineStr">
        <is>
          <t>Citric acid</t>
        </is>
      </c>
      <c r="E294" t="inlineStr">
        <is>
          <t>Disodium EDTA</t>
        </is>
      </c>
      <c r="F294" t="inlineStr">
        <is>
          <t>Parabens (สารกันเสีย)</t>
        </is>
      </c>
      <c r="G294" t="inlineStr">
        <is>
          <t>Sodium metabisulfite</t>
        </is>
      </c>
      <c r="H294" t="inlineStr">
        <is>
          <t>Sucrose</t>
        </is>
      </c>
      <c r="I294" t="n">
        <v>3</v>
      </c>
      <c r="J294" t="inlineStr">
        <is>
          <t>✅ คำตอบที่ถูกต้อง: ข้อ ค. Parabens (สารกันเสีย)
🎯 ทำไมข้อนี้ถึงถูก: ในตำรับน้ำเชื่อมที่มีความเข้มข้นของน้ำตาล Sucrose สูงมาก (เช่น Syrup USP ที่มีความเข้มข้น 85% w/v หรือ 65% w/w) ตำรับจะมีแรงดันออสโมติก (Osmotic pressure) สูงมากจนดึงน้ำออกจากเซลล์จุลชีพ (Self-preserving property) ทำให้เชื้อจุลชีพไม่สามารถเจริญเติบโตได้ จึงไม่จำเป็นต้องเติมสารกันเสียกลุ่ม Parabens เพิ่มเติม และพาราเบนยังละลายได้ยากมากในสารละลายน้ำเชื่อมเข้มข้น
🔍 ข้ออื่นผิดเพราะอะไร:
• ข้อ ก. Citric acid: จำเป็นในการปรับค่า pH ให้เป็นกรดเพื่อช่วยละลายและป้องกันการตกตะกอนของเกลือเหล็ก
• ข้อ ข. Disodium EDTA: จำเป็นในฐานะ Chelating agent ดักจับโลหะหนักเพื่อชะลอการเกิดออกซิเดชัน
• ข้อ ง. Sodium metabisulfite: จำเป็นอย่างยิ่งในฐานะ Antioxidant ป้องกันไม่ให้ Fe2+ ถูกออกซิไดซ์กลายเป็น Fe3+
• ข้อ จ. Sucrose: เป็นสารให้ความหวานและกระสายยาหลักของน้ำเชื่อม
---</t>
        </is>
      </c>
      <c r="L294" t="inlineStr">
        <is>
          <t>Liquid &amp; Semisolids</t>
        </is>
      </c>
      <c r="M294" t="inlineStr">
        <is>
          <t>Oral Solutions &amp; Syrups</t>
        </is>
      </c>
      <c r="N294" t="inlineStr">
        <is>
          <t>Product</t>
        </is>
      </c>
      <c r="O294" t="inlineStr">
        <is>
          <t>ข้อ 57 Mock RxCU83</t>
        </is>
      </c>
      <c r="P294" t="inlineStr">
        <is>
          <t>ข้อสอบจำลอง</t>
        </is>
      </c>
      <c r="Q294" t="inlineStr">
        <is>
          <t>Mock RxCU83 ชุดที่ 1</t>
        </is>
      </c>
    </row>
    <row r="295">
      <c r="A295" s="176" t="n">
        <v>293</v>
      </c>
      <c r="B295" t="inlineStr">
        <is>
          <t>58. ภาชนะบรรจุชนิดใดมีความเหมาะสมสูงสุดในการบรรจุและเก็บรักษายาน้ำเชื่อม Ferrous sulfate syrup เพื่อป้องกันการเสื่อมสลายของตัวยา</t>
        </is>
      </c>
      <c r="D295" t="inlineStr">
        <is>
          <t>Clear glass bottle</t>
        </is>
      </c>
      <c r="E295" t="inlineStr">
        <is>
          <t>Amber glass container (ขวดแก้วสีชา)</t>
        </is>
      </c>
      <c r="F295" t="inlineStr">
        <is>
          <t>Polyethylene plastic bag</t>
        </is>
      </c>
      <c r="G295" t="inlineStr">
        <is>
          <t>Clear plastic bottle</t>
        </is>
      </c>
      <c r="H295" t="inlineStr">
        <is>
          <t>Opaque plastic container</t>
        </is>
      </c>
      <c r="I295" t="n">
        <v>2</v>
      </c>
      <c r="J295" t="inlineStr">
        <is>
          <t>✅ คำตอบที่ถูกต้อง: ข้อ ข. Amber glass container (ขวดแก้วสีชา)
🎯 ทำไมข้อนี้ถึงถูก: ไอออนของธาตุเหล็ก Ferrous (Fe2+) ในสารละลายมีความไวสูงมากต่อแสง (Photo-oxidation) โดยแสงสว่างจะทำหน้าที่เป็นตัวเร่งปฏิกิริยาให้ Fe2+ ถูกออกซิไดซ์กลายเป็น Ferric (Fe3+) ซึ่งมีสีน้ำตาลแดงและตกตะกอนได้ง่าย ภาชนะแก้วสีชา (Light-resistant amber glass) สามารถกรองรังสี UV และแสงที่ตามองเห็นได้ดีที่สุด ช่วยรักษาความคงตัวของตัวยาตลอดอายุการใช้งาน
🔍 ข้ออื่นผิดเพราะอะไร:
• ข้อ ก. และ ข้อ ง. Clear glass/plastic: แสงส่องผ่านได้โดยตรง เร่งให้ตัวยาเสื่อมสลายอย่างรวดเร็ว
• ข้อ ค. Plastic bag: ไม่เหมาะสมกับยาน้ำรับประทาน และพลาสติกบางชนิดยอมให้ออกซิเจนซึมผ่านได้
• ข้อ จ. Opaque plastic: แม้จะกันแสงได้ แต่ขวดแก้ว Type III Amber glass มีความเฉื่อยทางเคมีและป้องกันการซึมผ่านของก๊าซออกซิเจนได้เหนือกว่าพลาสติก
---</t>
        </is>
      </c>
      <c r="L295" t="inlineStr">
        <is>
          <t>Preformulation &amp; GMP</t>
        </is>
      </c>
      <c r="M295" t="inlineStr">
        <is>
          <t>Packaging Materials</t>
        </is>
      </c>
      <c r="N295" t="inlineStr">
        <is>
          <t>Product</t>
        </is>
      </c>
      <c r="O295" t="inlineStr">
        <is>
          <t>ข้อ 58 Mock RxCU83</t>
        </is>
      </c>
      <c r="P295" t="inlineStr">
        <is>
          <t>ข้อสอบจำลอง</t>
        </is>
      </c>
      <c r="Q295" t="inlineStr">
        <is>
          <t>Mock RxCU83 ชุดที่ 1</t>
        </is>
      </c>
    </row>
    <row r="296">
      <c r="A296" s="176" t="n">
        <v>294</v>
      </c>
      <c r="B296" t="inlineStr">
        <is>
          <t>100. หากผู้ป่วยรายนี้ไม่สามารถกลืนยาชนิดเม็ดได้ และแพทย์พิจารณาให้ยารูปแบบสูดพ่นผ่านเครื่องพ่นละอองยา (Nebulized Solution) ข้อใดต่อไปนี้กล่าว ไม่ถูกต้อง เกี่ยวกับคุณลักษณะทางเภสัชกรรมของยาในรูปแบบดังกล่าว</t>
        </is>
      </c>
      <c r="D296" t="inlineStr">
        <is>
          <t>เป็นการบริหารยาเข้าสู่ทางเดินหายใจโดยตรงแบบไม่รุกล้ำร่างกาย (Non-invasive route)</t>
        </is>
      </c>
      <c r="E296" t="inlineStr">
        <is>
          <t>ตัวยาจะออกฤทธิ์เฉพาะที่บริเวณปอดเท่านั้น และไม่มีส่วนใดสามารถดูดซึมเข้าสู่กระแสเลือดได้เลย</t>
        </is>
      </c>
      <c r="F296" t="inlineStr">
        <is>
          <t>สามารถหลีกเลี่ยงกระบวนการ First-pass metabolism ที่ตับได้ในส่วนของยาที่ถูกดูดซึมผ่านเยื่อบุทางเดินหายใจ</t>
        </is>
      </c>
      <c r="G296" t="inlineStr">
        <is>
          <t>โดยทั่วไปมีโอกาสเกิดผลข้างเคียงต่อระบบทั่วร่างกาย (Systemic side effects) น้อยกว่ารูปแบบรับประทานในขนาดที่ให้ผลการรักษาเท่ากัน</t>
        </is>
      </c>
      <c r="H296" t="inlineStr">
        <is>
          <t>สามารถปรับอัตราการไหลและขนาดยาให้เหมาะสมกับสภาวะการหายใจของผู้ป่วยได้</t>
        </is>
      </c>
      <c r="I296" t="n">
        <v>2</v>
      </c>
      <c r="J296" t="inlineStr">
        <is>
          <t>✅ คำตอบที่ถูกต้อง: ข้อ ข. ตัวยาจะออกฤทธิ์เฉพาะที่บริเวณปอดเท่านั้น และไม่มีส่วนใดสามารถดูดซึมเข้าสู่กระแสเลือดได้เลย
🎯 ทำไมข้อนี้ถึงถูก: ข้อความนี้ไม่ถูกต้อง ในความเป็นจริง ยาพ่นสูดในรูปแบบ Nebulized solution แม้จะมีเป้าหมายให้ออกฤทธิ์เฉพาะที่ในปอด (Local action) แต่ละอองยาขนาดเล็กที่เดินทางไปถึงถุงลมปอด (Alveoli) จะถูกดูดซึมผ่าน alveolar-capillary membrane เข้าสู่กระแสเลือดได้ และละอองยาส่วนใหญ่ที่ติดค้างในช่องปากและคอหอย (Oropharynx) จะถูกกลืนลงสู่ระบบทางเดินอาหารและดูดซึมเข้าสู่กระแสเลือดได้เช่นกัน จึงไม่สามารถกล่าวได้ว่ายาไม่เข้าสู่กระแสเลือดเลย
🔍 ข้ออื่นผิดเพราะอะไร:
• ข้อ ก. ถูกต้อง การสูดพ่นเป็นวิธี non-invasive ที่ไม่ต้องเจาะหรือฉีดยา
• ข้อ ค. ถูกต้อง ยาส่วนที่ดูดซึมผ่านเยื่อบุหลอดลมและถุงลมปอดจะเข้าสู่ pulmonary circulation โดยตรง ไม่ผ่าน portal vein ที่ตับ
• ข้อ ง. ถูกต้อง การพ่นตรงเข้าสู่ปอดทำให้ใช้ขนาดยาต่ำกว่ายาแบบรับประทาน จึงลด systemic adverse effects ได้ดีกว่า
• ข้อ จ. ถูกต้อง เครื่อง Nebulizer สามารถปรับอัตราการพ่นละอองยาได้ตามความต้องการของผู้ป่วย
'''
out_path = r'PLE CC Quiz\Markdown_Vault\Mock_RxCU83\Mock_RxCU83_Batch4.md'
with open(out_path, 'w', encoding='utf-8') as f:
    f.write(md_content.strip() + '\n')
print(f'Batch 4 written successfully to {out_path} (Size: {os.path.getsize(out_path)} bytes)')</t>
        </is>
      </c>
      <c r="L296" t="inlineStr">
        <is>
          <t>Liquid &amp; Semisolids</t>
        </is>
      </c>
      <c r="M296" t="inlineStr">
        <is>
          <t>Nasal &amp; Inhalation Solutions</t>
        </is>
      </c>
      <c r="N296" t="inlineStr">
        <is>
          <t>Product</t>
        </is>
      </c>
      <c r="O296" t="inlineStr">
        <is>
          <t>ข้อ 100 Mock RxCU83</t>
        </is>
      </c>
      <c r="P296" t="inlineStr">
        <is>
          <t>ข้อสอบจำลอง</t>
        </is>
      </c>
      <c r="Q296" t="inlineStr">
        <is>
          <t>Mock RxCU83 ชุดที่ 1</t>
        </is>
      </c>
    </row>
    <row r="297">
      <c r="A297" s="176" t="n">
        <v>295</v>
      </c>
      <c r="B297" t="inlineStr">
        <is>
          <t>101. หากต้องการพัฒนาสูตรตำรับยาให้อยู่ในรูปแบบสารละลายสำหรับพ่นสูดผ่านเครื่องพ่นละอองยา (Nebulized Solution) สารในข้อใดต่อไปนี้ ไม่ใช่ ส่วนประกอบที่นำมาใช้ในสูตรตำรับดังกล่าว</t>
        </is>
      </c>
      <c r="D297" t="inlineStr">
        <is>
          <t>Solvent (กระสายยาน้ำปราศจากเชื้อ)</t>
        </is>
      </c>
      <c r="E297" t="inlineStr">
        <is>
          <t>Propellant (ก๊าซขับดัน เช่น HFA)</t>
        </is>
      </c>
      <c r="F297" t="inlineStr">
        <is>
          <t>Tonicity adjusting agent (สารปรับความตึงตัว)</t>
        </is>
      </c>
      <c r="G297" t="inlineStr">
        <is>
          <t>Antimicrobial preservative (สารกันเสีย ในตำรับ multi-dose)</t>
        </is>
      </c>
      <c r="H297" t="inlineStr">
        <is>
          <t>Solubilizing agent (สารช่วยเพิ่มการละลาย)</t>
        </is>
      </c>
      <c r="I297" t="n">
        <v>2</v>
      </c>
      <c r="J297" t="inlineStr">
        <is>
          <t>✅ คำตอบที่ถูกต้อง: ข้อ ข. Propellant (ก๊าซขับดัน เช่น HFA)
🎯 ทำไมข้อนี้ถึงถูก: Nebulized solution เป็นยาน้ำใสในตัวทำละลายน้ำ (Aqueous solution) ที่อาศัยแรงลมหรือคลื่นอัลตราโซนิกจากเครื่องพ่นละอองยาภายนอก (Jet หรือ Ultrasonic Nebulizer) ในการทำให้เกิดละอองฝอย จึงไม่ต้องใช้ก๊าซขับดัน (Propellant) ก๊าซขับดันเป็นส่วนประกอบเฉพาะของยากลุ่มยาพ่นสูดชนิดกำหนดขนาด (Pressurized Metered Dose Inhalers: pMDIs)
🔍 ข้ออื่นผิดเพราะอะไร:
• ข้อ ก. Solvent: น้ำสำหรับฉีดหรือน้ำบริสุทธิ์เป็นกระสายยาหลักของ nebulizer
• ข้อ ค. Tonicity agent: ต้องปรับให้เป็น Isotonic (NaCl 0.9%) เพื่อป้องกันการระคายเคืองและอาการหลอดลมหดเกร็ง
• ข้อ ง. Preservative: อาจเติมในตำรับขวดใหญ่หลายครั้ง (Multiple-dose) เช่น Benzalkonium chloride
• ข้อ จ. Solubilizer: จำเป็นในกรณีที่ตัวยาสำคัญละลายน้ำได้จำกัด
---</t>
        </is>
      </c>
      <c r="L297" t="inlineStr">
        <is>
          <t>Liquid &amp; Semisolids</t>
        </is>
      </c>
      <c r="M297" t="inlineStr">
        <is>
          <t>Nasal &amp; Inhalation Solutions</t>
        </is>
      </c>
      <c r="N297" t="inlineStr">
        <is>
          <t>Product</t>
        </is>
      </c>
      <c r="O297" t="inlineStr">
        <is>
          <t>ข้อ 101 Mock RxCU83</t>
        </is>
      </c>
      <c r="P297" t="inlineStr">
        <is>
          <t>ข้อสอบจำลอง</t>
        </is>
      </c>
      <c r="Q297" t="inlineStr">
        <is>
          <t>Mock RxCU83 ชุดที่ 1</t>
        </is>
      </c>
    </row>
    <row r="298">
      <c r="A298" s="176" t="n">
        <v>296</v>
      </c>
      <c r="B298" t="inlineStr">
        <is>
          <t>102. ข้อใด ไม่จัดเป็น หัวข้อการตรวจวิเคราะห์และควบคุมคุณภาพมาตรฐานของยาในรูปแบบสารละลายใสสำหรับเครื่องพ่นยา (Nebulized Solution)</t>
        </is>
      </c>
      <c r="D298" t="inlineStr">
        <is>
          <t>Assay</t>
        </is>
      </c>
      <c r="E298" t="inlineStr">
        <is>
          <t>Sterility testing</t>
        </is>
      </c>
      <c r="F298" t="inlineStr">
        <is>
          <t>Deliverable volume / Delivered dose</t>
        </is>
      </c>
      <c r="G298" t="inlineStr">
        <is>
          <t>Particle size distribution of active drug particles</t>
        </is>
      </c>
      <c r="H298" t="inlineStr">
        <is>
          <t>Impurities and degradation products</t>
        </is>
      </c>
      <c r="I298" t="n">
        <v>4</v>
      </c>
      <c r="J298" t="inlineStr">
        <is>
          <t>✅ คำตอบที่ถูกต้อง: ข้อ ง. Particle size distribution of active drug particles
🎯 ทำไมข้อนี้ถึงถูก: Nebulized Solution เป็นรูปแบบสารละลายแท้ที่ตัวยาละลายหมดเป็นเนื้อเดียวกันในระดับโมเลกุล จึงไม่มีอนุภาคของแข็ง (Solid particles) ของตัวยาให้ตรวจวัดขนาดอนุภาค (การตรวจขนาดอนุภาคของตัวยาเป็นข้อกำหนดเฉพาะของ Nebulized Suspension หรือ Dry Powder Inhalers) แต่สำหรับ solution จะตรวจเฉพาะ Droplet size distribution ของละอองฝอยที่พ่นออกมาจากเครื่องเท่านั้น
🔍 ข้ออื่นผิดเพราะอะไร:
• ข้อ ก. Assay: จำเป็นสำหรับการหาปริมาณตัวยาสำคัญ
• ข้อ ข. Sterility: ยาพ่นสูดเข้าปอดต้องผ่านการทดสอบความปราศจากเชื้อ (Sterile product)
• ข้อ ค. Deliverable volume: ตรวจสอบปริมาตรที่ถ่ายรินได้ตามเกณฑ์เภสัชตำรับ
• ข้อ จ. Impurities: ควบคุมสารสลายตัวและสารปนเปื้อน
---</t>
        </is>
      </c>
      <c r="L298" t="inlineStr">
        <is>
          <t>Preformulation &amp; GMP</t>
        </is>
      </c>
      <c r="M298" t="inlineStr">
        <is>
          <t>Quality Specifications &amp; COA</t>
        </is>
      </c>
      <c r="N298" t="inlineStr">
        <is>
          <t>Product</t>
        </is>
      </c>
      <c r="O298" t="inlineStr">
        <is>
          <t>ข้อ 102 Mock RxCU83</t>
        </is>
      </c>
      <c r="P298" t="inlineStr">
        <is>
          <t>ข้อสอบจำลอง</t>
        </is>
      </c>
      <c r="Q298" t="inlineStr">
        <is>
          <t>Mock RxCU83 ชุดที่ 1</t>
        </is>
      </c>
    </row>
    <row r="299">
      <c r="A299" s="176" t="n">
        <v>297</v>
      </c>
      <c r="B299" t="inlineStr">
        <is>
          <t>126. ในการควบคุมคุณภาพของผลิตภัณฑ์ยาเตรียมกึ่งแข็งชนิดครีม Acyclovir Cream รายการทดสอบในข้อใด ไม่จำเป็น ต้องทำการทดสอบตามข้อกำหนดมาตรฐานเภสัชตำรับ</t>
        </is>
      </c>
      <c r="D299" t="inlineStr">
        <is>
          <t>Assay</t>
        </is>
      </c>
      <c r="E299" t="inlineStr">
        <is>
          <t>Identification</t>
        </is>
      </c>
      <c r="F299" t="inlineStr">
        <is>
          <t>Dissolution test</t>
        </is>
      </c>
      <c r="G299" t="inlineStr">
        <is>
          <t>Minimum fill</t>
        </is>
      </c>
      <c r="H299" t="inlineStr">
        <is>
          <t>Microbial limit test</t>
        </is>
      </c>
      <c r="I299" t="n">
        <v>3</v>
      </c>
      <c r="J299" t="inlineStr">
        <is>
          <t>✅ คำตอบที่ถูกต้อง: ข้อ ค. Dissolution test
🎯 ทำไมข้อนี้ถึงถูก: การทดสอบการละลาย (Dissolution test) เป็นการทดสอบสำหรับรูปแบบยาของแข็งรับประทาน (Solid oral dosage forms) ส่วนยาครีมจัดเป็นยาเตรียมกึ่งแข็งสำหรับใช้ภายนอก (Semisolid topical dosage forms) ซึ่งไม่มีการทดสอบ Dissolution ตามมาตรฐานทั่วไป (แต่อาจมีการทดสอบ In vitro drug release ในการวิจัย) ส่วน Assay, Identification, Minimum fill (การตรวจสอบปริมาณบรรจุขั้นต่ำ), และ Microbial limit ล้วนเป็นหัวข้อบังคับในเภสัชตำรับ
🔍 ข้ออื่นผิดเพราะอะไร:
• ข้อ ก. และ ข้อ ข. จำเป็นในการยืนยันตัวยาและความแรง
• ข้อ ง. Minimum fill เป็นหัวข้อบังคับสำหรับยาขี้ผึ้งและยาครีมเพื่อประกันว่าผู้บริโภคได้รับปริมาณยาครบถ้วนตามฉลาก
• ข้อ จ. Microbial limit จำเป็นสำหรับยาใช้เฉพาะที่
---</t>
        </is>
      </c>
      <c r="L299" t="inlineStr">
        <is>
          <t>Preformulation &amp; GMP</t>
        </is>
      </c>
      <c r="M299" t="inlineStr">
        <is>
          <t>Quality Specifications &amp; COA</t>
        </is>
      </c>
      <c r="N299" t="inlineStr">
        <is>
          <t>Product</t>
        </is>
      </c>
      <c r="O299" t="inlineStr">
        <is>
          <t>ข้อ 126 Mock RxCU83</t>
        </is>
      </c>
      <c r="P299" t="inlineStr">
        <is>
          <t>ข้อสอบจำลอง</t>
        </is>
      </c>
      <c r="Q299" t="inlineStr">
        <is>
          <t>Mock RxCU83 ชุดที่ 1</t>
        </is>
      </c>
    </row>
    <row r="300">
      <c r="A300" s="176" t="n">
        <v>298</v>
      </c>
      <c r="B300" t="inlineStr">
        <is>
          <t>127. ในกระบวนการผลิตยาครีม Acyclovir หากพบว่าเนื้อครีมที่ได้มีความเหลวมากเกินไป (ความหนืดต่ำกว่าข้อกำหนด) สารช่วยทางเภสัชกรรมในข้อใดเหมาะสมที่สุดในการเติมเพิ่มลงในวัฏภาคน้ำมันเพื่อทำหน้าที่เป็นสารเพิ่มความคงตัวและเพิ่มความหนืดของเนื้อครีม (Stiffening agent / Viscosity increasing agent)</t>
        </is>
      </c>
      <c r="D300" t="inlineStr">
        <is>
          <t>Sodium lauryl sulfate</t>
        </is>
      </c>
      <c r="E300" t="inlineStr">
        <is>
          <t>Mineral oil</t>
        </is>
      </c>
      <c r="F300" t="inlineStr">
        <is>
          <t>Cetostearyl alcohol</t>
        </is>
      </c>
      <c r="G300" t="inlineStr">
        <is>
          <t>Propylene glycol</t>
        </is>
      </c>
      <c r="H300" t="inlineStr">
        <is>
          <t>Purified water</t>
        </is>
      </c>
      <c r="I300" t="n">
        <v>3</v>
      </c>
      <c r="J300" t="inlineStr">
        <is>
          <t>✅ คำตอบที่ถูกต้อง: ข้อ ค. Cetostearyl alcohol
🎯 ทำไมข้อนี้ถึงถูก: Cetostearyl alcohol (ส่วนผสมของ Cetyl alcohol และ Stearyl alcohol) เป็นสารประกอบประเภทไขมันแข็งที่ทำหน้าที่เป็น Stiffening agent / Consistency factor และ Co-emulsifier ในวัฏภาคน้ำมันของตำรับครีม การเพิ่มสัดส่วนของ Cetostearyl alcohol จะช่วยสร้างโครงข่ายเจล (Gel network) ในวัฏภาคน้ำมันและน้ำ เพิ่มความหนืดและความคงตัว ทำให้เนื้อครีมมีความข้นเนียนและคงรูปได้ดีตามต้องการ
🔍 ข้ออื่นผิดเพราะอะไร:
• ข้อ ก. Sodium lauryl sulfate: เป็นสารลดแรงตึงผิวชนิดประจุลบ (Anionic surfactant) ใช้เป็น Emulsifier ไม่ใช่สารเพิ่มความหนืดหลัก
• ข้อ ข. Mineral oil: เป็นน้ำมันเหลว การเติมเพิ่มจะยิ่งทำให้เนื้อครีมเหลวขึ้น
• ข้อ ง. Propylene glycol: เป็นของเหลวทำหน้าที่เป็น Co-solvent และ Humectant ไม่ช่วยเพิ่มความข้นหนืด
• ข้อ จ. น้ำ: การเติมน้ำเพิ่มจะทำให้เนื้อครีมเจือจางและเหลวลงกว่าเดิม
---</t>
        </is>
      </c>
      <c r="L300" t="inlineStr">
        <is>
          <t>Liquid &amp; Semisolids</t>
        </is>
      </c>
      <c r="M300" t="inlineStr">
        <is>
          <t>Semisolid Formulations &amp; Rheology</t>
        </is>
      </c>
      <c r="N300" t="inlineStr">
        <is>
          <t>Product</t>
        </is>
      </c>
      <c r="O300" t="inlineStr">
        <is>
          <t>ข้อ 127 Mock RxCU83</t>
        </is>
      </c>
      <c r="P300" t="inlineStr">
        <is>
          <t>ข้อสอบจำลอง</t>
        </is>
      </c>
      <c r="Q300" t="inlineStr">
        <is>
          <t>Mock RxCU83 ชุดที่ 1</t>
        </is>
      </c>
    </row>
    <row r="301">
      <c r="A301" s="176" t="n">
        <v>299</v>
      </c>
      <c r="B301" t="inlineStr">
        <is>
          <t>130. ตัวยา Acyclovir มีคุณสมบัติละลายน้ำได้น้อยมาก (Solubility ประมาณ 2.5 mg/mL ที่ 37 องศาเซลเซียส) แต่สูตรตำรับครีม Acyclovir 5% w/w มีความเข้มข้นของตัวยาสำคัญสูงถึง 50 mg/g ในการเตรียมยาครีมนี้ เทคนิคการผสมข้อใดถูกต้องและเหมาะสมที่สุดตามหลักเทคโนโลยีเภสัชกรรม</t>
        </is>
      </c>
      <c r="D301" t="inlineStr">
        <is>
          <t>ละลายตัวยาทั้งหมดในน้ำร้อนจนใส แล้วจึงนำไปเตรียมครีม</t>
        </is>
      </c>
      <c r="E301" t="inlineStr">
        <is>
          <t>ละลายตัวยาในวัฏภาคน้ำมันที่อุณหภูมิสูงจนละลายหมด</t>
        </is>
      </c>
      <c r="F301" t="inlineStr">
        <is>
          <t>บดตัวยาให้เป็นผงละเอียดแล้วนำไปเกลี่ยกระจาย (Levigate) ร่วมกับ Propylene glycol ก่อนนำไปผสมเข้ากันเป็นเนื้อเดียวกับเนื้อพื้นครีม (Vanishing cream base)</t>
        </is>
      </c>
      <c r="G301" t="inlineStr">
        <is>
          <t>เทผงยาสำคัญลงในเนื้อครีมสำเร็จรูปโดยตรงแล้วคนผสมด้วยความเร็วสูง</t>
        </is>
      </c>
      <c r="H301" t="inlineStr">
        <is>
          <t>ละลายตัวยาในเอทานอลเข้มข้นแล้วเทลงในเนื้อครีมทันที</t>
        </is>
      </c>
      <c r="I301" t="n">
        <v>3</v>
      </c>
      <c r="J301" t="inlineStr">
        <is>
          <t>✅ คำตอบที่ถูกต้อง: ข้อ ค. บดตัวยาให้เป็นผงละเอียดแล้วนำไปเกลี่ยกระจาย (Levigate) ร่วมกับ Propylene glycol ก่อนนำไปผสมเข้ากันเป็นเนื้อเดียวกับเนื้อพื้นครีม (Vanishing cream base)
🎯 ทำไมข้อนี้ถึงถูก: เนื่องจากขนาดยา 50 mg/g สูงเกินกว่าความสามารถในการละลายน้ำของตัวยา (2.5 mg/mL) มากกว่า 20 เท่า ตัวยา Acyclovir ในเนื้อครีมจึงต้องอยู่ในรูปแบบ สารแขวนลอยในเนื้อครีม (Suspension cream) เทคนิคทางเภสัชกรรมที่ถูกต้องคือ ต้องนำผงยามาบดลดขนาดอนุภาค (Micronization) แล้วนำมาบดเปียก (Levigation) ร่วมกับ Levigating agent ที่เหมาะสมคือ Propylene glycol (ซึ่งทำหน้าที่เป็น Co-solvent และช่วยแทรกซึมผ่านผิวหนัง) เพื่อไล่อากาศและให้อนุภาคยากระจายตัวอย่างสม่ำเสมอก่อนนำไปผสมกับ Cream base เพื่อป้องกันการเกิดเนื้อครีมสาก (Grittiness)
🔍 ข้ออื่นผิดเพราะอะไร:
• ข้อ ก. และ ข้อ ข. ตัวยาไม่สามารถละลายหมดได้เนื่องจากขนาดยาสูงเกินขีดจำกัดการละลายอย่างมาก
• ข้อ ง. การเทผงยาแห้งลงในเนื้อครีมโดยตรงจะทำให้ผงยาจับกันเป็นก้อน (Agglomerates) และเนื้อครีมหยาบสาก ไม่ผ่านการประเมินทางเภสัชกรรม
• ข้อ จ. เอทานอลจะทำให้เนื้อครีมเสียสภาพ แตกชั้น (Emulsion breaking) และระคายเคืองแผลเริมอย่างรุนแรง
---</t>
        </is>
      </c>
      <c r="L301" t="inlineStr">
        <is>
          <t>Liquid &amp; Semisolids</t>
        </is>
      </c>
      <c r="M301" t="inlineStr">
        <is>
          <t>Semisolid Formulations &amp; Rheology</t>
        </is>
      </c>
      <c r="N301" t="inlineStr">
        <is>
          <t>Product</t>
        </is>
      </c>
      <c r="O301" t="inlineStr">
        <is>
          <t>ข้อ 130 Mock RxCU83</t>
        </is>
      </c>
      <c r="P301" t="inlineStr">
        <is>
          <t>ข้อสอบจำลอง</t>
        </is>
      </c>
      <c r="Q301" t="inlineStr">
        <is>
          <t>Mock RxCU83 ชุดที่ 1</t>
        </is>
      </c>
    </row>
    <row r="302">
      <c r="A302" s="176" t="n">
        <v>300</v>
      </c>
      <c r="B302" t="inlineStr">
        <is>
          <t>131. ในการประเมินคุณลักษณะทางกายภาพของยาครีม Acyclovir 5% ข้อกำหนดมาตรฐานในข้อใดบ่งชี้ถึงความสมบูรณ์และความคงตัวที่ดีของเนื้อครีม (Vanishing cream O/W type)</t>
        </is>
      </c>
      <c r="D302" t="inlineStr">
        <is>
          <t>เนื้อครีมมีความเนียนละเอียดสม่ำเสมอ ไม่พบการแยกชั้น (No phase separation) และไม่พบเม็ดสากเมื่อสัมผัส</t>
        </is>
      </c>
      <c r="E302" t="inlineStr">
        <is>
          <t>เนื้อครีมมีการแยกชั้นของน้ำมันที่ผิวหน้าอย่างรวดเร็วเพื่อให้ตัวยาซึมผ่านได้ดี</t>
        </is>
      </c>
      <c r="F302" t="inlineStr">
        <is>
          <t>เนื้อครีมมีสีเหลืองคล้ำและมีกลิ่นเหม็นหืนของน้ำมัน</t>
        </is>
      </c>
      <c r="G302" t="inlineStr">
        <is>
          <t>เนื้อครีมล้างออกด้วยน้ำได้ยากมาก</t>
        </is>
      </c>
      <c r="H302" t="inlineStr">
        <is>
          <t>เนื้อครีมตกผลึกเป็นเม็ดทรายขนาดใหญ่กระจายทั่วเนื้อยา</t>
        </is>
      </c>
      <c r="I302" t="n">
        <v>1</v>
      </c>
      <c r="J302" t="inlineStr">
        <is>
          <t>✅ คำตอบที่ถูกต้อง: ข้อ ก. เนื้อครีมมีความเนียนละเอียดสม่ำเสมอ ไม่พบการแยกชั้น (No phase separation) และไม่พบเม็ดสากเมื่อสัมผัส
🎯 ทำไมข้อนี้ถึงถูก: ยาครีมประเภทน้ำมันในน้ำ (O/W Vanishing cream) ที่มีคุณภาพต้องมีลักษณะทางกายภาพเป็นเนื้อเนียนสม่ำเสมอ อนุภาคยากระจายตัวได้ดีปราศจากความรู้สึกสาก (Grittiness) เมื่อเกลี่ยบนผิวหนัง ไม่เกิดการแยกชั้น (Creaming / Coalescence / Cracking) ตลอดอายุการเก็บรักษา และสามารถล้างทำความสะอาดออกได้ง่ายด้วยน้ำ
🔍 ข้ออื่นผิดเพราะอะไร:
• ข้อ ข. ค. ง. และ จ. ล้วนเป็นสัญญาณของความไม่คงตัวทางกายภาพและความบกพร่องของสูตรตำรับครีม
---</t>
        </is>
      </c>
      <c r="L302" t="inlineStr">
        <is>
          <t>Liquid &amp; Semisolids</t>
        </is>
      </c>
      <c r="M302" t="inlineStr">
        <is>
          <t>Semisolid Formulations &amp; Rheology</t>
        </is>
      </c>
      <c r="N302" t="inlineStr">
        <is>
          <t>Product</t>
        </is>
      </c>
      <c r="O302" t="inlineStr">
        <is>
          <t>ข้อ 131 Mock RxCU83 | [RECONSTRUCTED: ปรับแต่งและเติมเต็มบริบทโจทย์เพื่อความสมบูรณ์]</t>
        </is>
      </c>
      <c r="P302" t="inlineStr">
        <is>
          <t>ข้อสอบจำลอง</t>
        </is>
      </c>
      <c r="Q302" t="inlineStr">
        <is>
          <t>Mock RxCU83 ชุดที่ 1</t>
        </is>
      </c>
    </row>
    <row r="303">
      <c r="A303" s="176" t="n">
        <v>301</v>
      </c>
      <c r="B303" t="inlineStr">
        <is>
          <t>132. การเลือกใช้สารช่วยกลุ่ม Humectant เช่น Propylene glycol หรือ Glycerin ในสูตรตำรับยาครีมทาริมฝีปาก มีวัตถุประสงค์ทางเภสัชกรรมที่สำคัญที่สุดคือข้อใด</t>
        </is>
      </c>
      <c r="D303" t="inlineStr">
        <is>
          <t>ป้องกันไม่ให้น้ำระเหยออกจากเนื้อครีมทำให้หน้าครีมแห้งแข็ง และช่วยเพิ่มการกักเก็บความชุ่มชื้นบนผิวหนัง</t>
        </is>
      </c>
      <c r="E303" t="inlineStr">
        <is>
          <t>ออกฤทธิ์เป็นสารกันเสียหลักแทนพาราเบน</t>
        </is>
      </c>
      <c r="F303" t="inlineStr">
        <is>
          <t>ทำหน้าที่เป็นสารลดแรงตึงผิวหลักในการทำให้เกิดอิมัลชัน</t>
        </is>
      </c>
      <c r="G303" t="inlineStr">
        <is>
          <t>ทำหน้าที่เป็นสารกันแสงแดดเพื่อป้องกันตัวยาสลายตัว</t>
        </is>
      </c>
      <c r="H303" t="inlineStr">
        <is>
          <t>ปรับค่า pH ของเนื้อครีมให้เป็นกรดรุนแรง</t>
        </is>
      </c>
      <c r="I303" t="n">
        <v>1</v>
      </c>
      <c r="J303" t="inlineStr">
        <is>
          <t>✅ คำตอบที่ถูกต้อง: ข้อ ก. ป้องกันไม่ให้น้ำระเหยออกจากเนื้อครีมทำให้หน้าครีมแห้งแข็ง และช่วยเพิ่มการกักเก็บความชุ่มชื้นบนผิวหนัง
🎯 ทำไมข้อนี้ถึงถูก: Humectant (สารดูดความชื้น เช่น Propylene glycol, Glycerin, Sorbitol) เป็นส่วนประกอบสำคัญในวัฏภาคน้ำของตำรับครีม O/W โดยทำหน้าที่ดูดซับและชะลอการระเหยของน้ำออกจากเนื้อครีม ป้องกันไม่ให้เนื้อครีมแห้งแข็งเป็นแผ่นฟิล์ม (Prevent drying out) เมื่อเปิดใช้งาน และเมื่อทาบนผิวหนังจะช่วยกักเก็บความชุ่มชื้น ทำให้ผิวหนังอ่อนนุ่มและส่งเสริมให้ตัวยาสำคัญซึมผ่านผิวหนังได้ดียิ่งขึ้น
🔍 ข้ออื่นผิดเพราะอะไร:
• ข้อ ข. สารกันเสียหลักมักใช้ Methylparaben และ Propylparaben (แม้ propylene glycol จะมีฤทธิ์ preservative อ่อนๆ ที่ความเข้มข้นสูง แต่ไม่ใช่หน้าที่หลักในครีม)
• ข้อ ค. สารลดแรงตึงผิวหลักคือ Cetomacrogol, SLS, หรือ Stearic acid / Triethanolamine
• ข้อ ง. ไม่ได้มีคุณสมบัติกันแดด
• ข้อ จ. Humectant เป็นสารที่เป็นกลาง ไม่ได้ปรับ pH ให้เป็นกรดรุนแรง</t>
        </is>
      </c>
      <c r="L303" t="inlineStr">
        <is>
          <t>Liquid &amp; Semisolids</t>
        </is>
      </c>
      <c r="M303" t="inlineStr">
        <is>
          <t>Semisolid Formulations &amp; Rheology</t>
        </is>
      </c>
      <c r="N303" t="inlineStr">
        <is>
          <t>Product</t>
        </is>
      </c>
      <c r="O303" t="inlineStr">
        <is>
          <t>ข้อ 132 Mock RxCU83 | [RECONSTRUCTED: ปรับแต่งและเติมเต็มบริบทโจทย์เพื่อความสมบูรณ์]</t>
        </is>
      </c>
      <c r="P303" t="inlineStr">
        <is>
          <t>ข้อสอบจำลอง</t>
        </is>
      </c>
      <c r="Q303" t="inlineStr">
        <is>
          <t>Mock RxCU83 ชุดที่ 1</t>
        </is>
      </c>
    </row>
    <row r="304">
      <c r="A304" s="176" t="n">
        <v>302</v>
      </c>
      <c r="B304" t="inlineStr">
        <is>
          <t>53. ตัวยา Ciprofloxacin มีคุณสมบัติละลายได้ดีในสารละลายกรดไฮโดรคลอริกเจือจาง (0.1 N HCl) แต่แทบไม่ละลายในน้ำบริสุทธิ์และเอทานอล ในการเตรียมสูตรตำรับยาฉีดสารละลายสำหรับหยดเข้าหลอดเลือดดำ (Ciprofloxacin IV Infusion Solution) ข้อใดคือเทคนิคทางเภสัชกรรมที่ใช้ในการเพิ่มการละลายของตัวยานี้</t>
        </is>
      </c>
      <c r="D304" t="inlineStr">
        <is>
          <t>การปรับค่า pH ของสารละลายให้เป็นกรดด้วย Lactic acid หรือ Hydrochloric acid เพื่อเปลี่ยนตัวยาให้อยู่ในรูปเกลือที่ละลายน้ำได้</t>
        </is>
      </c>
      <c r="E304" t="inlineStr">
        <is>
          <t>การเติมตัวทำละลายร่วมประเภทน้ำมันแร่ (Mineral oil)</t>
        </is>
      </c>
      <c r="F304" t="inlineStr">
        <is>
          <t>การปรับค่า pH ให้เป็นด่างจัดด้วย Sodium hydroxide (pH &gt; 10)</t>
        </is>
      </c>
      <c r="G304" t="inlineStr">
        <is>
          <t>การใช้เทคนิค Co-grinding กับแป้งข้าวโพด</t>
        </is>
      </c>
      <c r="H304" t="inlineStr">
        <is>
          <t>การเติมสารแขวนตะกอน Sodium carboxymethylcellulose</t>
        </is>
      </c>
      <c r="I304" t="n">
        <v>1</v>
      </c>
      <c r="J304" t="inlineStr">
        <is>
          <t>✅ คำตอบที่ถูกต้อง: ข้อ ก. การปรับค่า pH ของสารละลายให้เป็นกรดด้วย Lactic acid หรือ Hydrochloric acid เพื่อเปลี่ยนตัวยาให้อยู่ในรูปเกลือที่ละลายน้ำได้
🎯 ทำไมข้อนี้ถึงถูก: Ciprofloxacin เป็นสารประกอบ Zwitterion ที่มีค่าการละลายน้ำต่ำสุดที่จุด Isoelectric point (pH 7.4) การพัฒนาสูตรตำรับยาฉีดเข้าหลอดเลือดดำ Ciprofloxacin จึงต้องอาศัยการปรับลดค่า pH ให้เป็นกรด (pH 3.5 - 4.6) โดยใช้ Lactic acid หรือกรดไฮโดรคลอริก เพื่อทำให้หมู่ Quinolone nitrogen แตกตัวเป็นไอออนบวก (Ionized form) กลายเป็นเกลือ Ciprofloxacin lactate/hydrochloride ที่ละลายน้ำได้ดีเป็นสารละลายใสปราศจากเชื้อ
🔍 ข้ออื่นผิดเพราะอะไร:
• ข้อ ข. และ จ. น้ำมันแร่และสารแขวนตะกอนห้ามใช้ในยาฉีดเข้าหลอดเลือดดำชนิดสารละลายใส
• ข้อ ค. การปรับ pH เป็นด่างจะทำให้ Ciprofloxacin ตกตะกอนทันที
• ข้อ ง. เป็นเทคนิคสำหรับยาเม็ด ไม่ใช่ยาฉีด
---</t>
        </is>
      </c>
      <c r="L304" t="inlineStr">
        <is>
          <t>Liquid &amp; Semisolids</t>
        </is>
      </c>
      <c r="M304" t="inlineStr">
        <is>
          <t>Solutions &amp; Dispersions</t>
        </is>
      </c>
      <c r="N304" t="inlineStr">
        <is>
          <t>Product</t>
        </is>
      </c>
      <c r="O304" t="inlineStr">
        <is>
          <t>ข้อ 53 Mock RxCU83 ชุดที่ 2</t>
        </is>
      </c>
      <c r="P304" t="inlineStr">
        <is>
          <t>ข้อสอบจำลอง</t>
        </is>
      </c>
      <c r="Q304" t="inlineStr">
        <is>
          <t>Mock RxCU83 ชุดที่ 2</t>
        </is>
      </c>
    </row>
    <row r="305">
      <c r="A305" s="176" t="n">
        <v>303</v>
      </c>
      <c r="B305" t="inlineStr">
        <is>
          <t>66. ในการพัฒนาสูตรตำรับยาผงสำหรับละลายน้ำ Diclofenac Sodium Powder for Oral Solution เพื่อแก้ปัญหาการกลืนยาในผู้สูงอายุ โดยในสูตรดั้งเดิมมีส่วนประกอบของเกลือ Potassium hydrogen carbonate เพื่อช่วยในการละลาย หากฝ่ายวิจัยต้องการเปลี่ยนเกลือเป็น Sodium hydrogen carbonate เพื่อลดต้นทุน แต่พบปัญหาว่าเกิดฟองก๊าซ CO₂ มากเกินไปจนทำให้ผงยาเกิดการเกาะกลุ่มและละลายช้าลง ปรากฏการณ์นี้และปัจจัยที่ควบคุมอัตราการละลายของ Diclofenac สอดคล้องกับข้อใด</t>
        </is>
      </c>
      <c r="D305" t="inlineStr">
        <is>
          <t>ค่า pH ของสารละลายและแรงตึงผิวของระบบเปลี่ยนไป ส่งผลต่อพื้นที่ผิวสัมผัสและอัตราการเปียก (Wetting) ของผงยา</t>
        </is>
      </c>
      <c r="E305" t="inlineStr">
        <is>
          <t>เกลือโซเดียมไฮโดรเจนคาร์บอเนตทำให้ตัวยา Diclofenac สลายตัวผ่านปฏิกิริยา Oxidation ทันที</t>
        </is>
      </c>
      <c r="F305" t="inlineStr">
        <is>
          <t>ตัวยา Diclofenac sodium ไม่สามารถแตกตัวเป็นไอออนในสารละลายด่างได้</t>
        </is>
      </c>
      <c r="G305" t="inlineStr">
        <is>
          <t>ก๊าซ CO₂ ทำปฏิกิริยากับตัวยาเกิดเป็นสารประกอบเชิงซ้อนที่ตกตะกอนถาวร</t>
        </is>
      </c>
      <c r="H305" t="inlineStr">
        <is>
          <t>เกลือโซเดียมทำหน้าที่เป็นสารเคลือบกันน้ำทำให้ผงยาไม่ดูดซับน้ำ</t>
        </is>
      </c>
      <c r="I305" t="n">
        <v>1</v>
      </c>
      <c r="J305" t="inlineStr">
        <is>
          <t>✅ คำตอบที่ถูกต้อง: ข้อ ก. ค่า pH ของสารละลายและแรงตึงผิวของระบบเปลี่ยนไป ส่งผลต่อพื้นที่ผิวสัมผัสและอัตราการเปียก (Wetting) ของผงยา
🎯 ทำไมข้อนี้ถึงถูก: การเปลี่ยนเกลือบัฟเฟอร์คาร์บอเนตจากโพแทสเซียมเป็นโซเดียม ส่งผลต่ออัตราการทำปฏิกิริยาของกรด-เบสและการเกิดฟองก๊าซ CO₂ รวมถึงค่า pH บัฟเฟอร์ของสารละลายที่เปลี่ยนไป ฟองก๊าซที่เกิดขึ้นอย่างรวดเร็วและแรงตึงผิวที่สูงขึ้นอาจล้อมรอบอนุภาคยาผง ทำให้ผงยาไม่สัมผัสกับน้ำอย่างทั่วถึง (Poor wetting) ส่งผลให้พื้นที่ผิวสัมผัสประสิทธิผลลดลงและอัตราการละลายโดยรวมช้าลงตามสมการ Noyes-Whitney
🔍 ข้ออื่นผิดเพราะอะไร:
• ข้อ ข. ค. ง. และ จ. ไม่ใช่คำอธิบายทางกายภาพและเภสัชกรรมที่ถูกต้องของปรากฏการณ์การละลายของผงยาฟู่</t>
        </is>
      </c>
      <c r="L305" t="inlineStr">
        <is>
          <t>Liquid &amp; Semisolids</t>
        </is>
      </c>
      <c r="M305" t="inlineStr">
        <is>
          <t>Solutions &amp; Dispersions</t>
        </is>
      </c>
      <c r="N305" t="inlineStr">
        <is>
          <t>Product</t>
        </is>
      </c>
      <c r="O305" t="inlineStr">
        <is>
          <t>ข้อ 66 Mock RxCU83 ชุดที่ 2</t>
        </is>
      </c>
      <c r="P305" t="inlineStr">
        <is>
          <t>ข้อสอบจำลอง</t>
        </is>
      </c>
      <c r="Q305" t="inlineStr">
        <is>
          <t>Mock RxCU83 ชุดที่ 2</t>
        </is>
      </c>
    </row>
    <row r="306">
      <c r="A306" s="176" t="n">
        <v>304</v>
      </c>
      <c r="B306" t="inlineStr">
        <is>
          <t>69. สำหรับผลิตภัณฑ์ยาน้ำใสทาภายนอก Diclofenac Sodium Topical Solution รายการทดสอบในข้อใดต่อไปนี้ ไม่จำเป็น และไม่เหมาะสมที่จะบรรจุอยู่ในข้อกำหนดมาตรฐาน (Finished Product Specifications) ของผลิตภัณฑ์</t>
        </is>
      </c>
      <c r="D306" t="inlineStr">
        <is>
          <t>Identification: Major peak retention time match using HPLC-UV</t>
        </is>
      </c>
      <c r="E306" t="inlineStr">
        <is>
          <t>Identification: UV spectrum matching with reference standard</t>
        </is>
      </c>
      <c r="F306" t="inlineStr">
        <is>
          <t>Assay of active substance using HPLC-UV</t>
        </is>
      </c>
      <c r="G306" t="inlineStr">
        <is>
          <t>Organic impurities and degradation products using HPLC-UV</t>
        </is>
      </c>
      <c r="H306" t="inlineStr">
        <is>
          <t>Organic impurities using acid-base titration</t>
        </is>
      </c>
      <c r="I306" t="n">
        <v>5</v>
      </c>
      <c r="J306" t="inlineStr">
        <is>
          <t>✅ คำตอบที่ถูกต้อง: ข้อ จ. Organic impurities using acid-base titration
🎯 ทำไมข้อนี้ถึงถูก: การตรวจวิเคราะห์สารปนเปื้อนและสารสลายตัว (Organic impurities / Related substances) ต้องใช้วิธีที่มีความจำเพาะเจาะจงสูง (High selectivity/specificity) ที่สามารถแยกและตรวจวัดสารแต่ละชนิดในระดับปริมาณน้อยมากๆ (ระดับ 0.05 - 0.5%) ได้ เช่น เทคนิค Reverse-Phase HPLC-UV การใช้วิธีไทเทรตกรด-เบส (Acid-base titration) ขาดความจำเพาะเจาะจง ไม่สามารถแยกแยะระหว่างตัวยาสำคัญกับสารสลายตัวที่มีหมู่กรดเหมือนกันได้ จึงไม่ใช้ในการทดสอบสารสลายตัว
🔍 ข้ออื่นผิดเพราะอะไร:
• ข้อ ก. ข. ค. และ ง. ล้วนเป็นรายการทดสอบมาตรฐานตามเภสัชตำรับ USP/BP สำหรับผลิตภัณฑ์ยา Diclofenac
---</t>
        </is>
      </c>
      <c r="L306" t="inlineStr">
        <is>
          <t>Preformulation &amp; GMP</t>
        </is>
      </c>
      <c r="M306" t="inlineStr">
        <is>
          <t>Quality Specifications &amp; COA</t>
        </is>
      </c>
      <c r="N306" t="inlineStr">
        <is>
          <t>Product</t>
        </is>
      </c>
      <c r="O306" t="inlineStr">
        <is>
          <t>ข้อ 69 Mock RxCU83 ชุดที่ 2</t>
        </is>
      </c>
      <c r="P306" t="inlineStr">
        <is>
          <t>ข้อสอบจำลอง</t>
        </is>
      </c>
      <c r="Q306" t="inlineStr">
        <is>
          <t>Mock RxCU83 ชุดที่ 2</t>
        </is>
      </c>
    </row>
    <row r="307">
      <c r="A307" s="176" t="n">
        <v>305</v>
      </c>
      <c r="B307" t="inlineStr">
        <is>
          <t>81. ในการพัฒนาสูตรตำรับยาครีมฆ่าเชื้อรา Clotrimazole 1% Cream ซึ่งเป็นอิมัลชันชนิดน้ำมันในน้ำ (O/W Cream) สารช่วยทางเภสัชกรรมในข้อใดต่อไปนี้ทำหน้าที่เป็น วัฏภาคน้ำมันและสารช่วยเพิ่มความหนืดเนื้อครีม (Stiffening agent / Consistency factor)</t>
        </is>
      </c>
      <c r="D307" t="inlineStr">
        <is>
          <t>Cetostearyl alcohol</t>
        </is>
      </c>
      <c r="E307" t="inlineStr">
        <is>
          <t>Purified water</t>
        </is>
      </c>
      <c r="F307" t="inlineStr">
        <is>
          <t>Propylene glycol</t>
        </is>
      </c>
      <c r="G307" t="inlineStr">
        <is>
          <t>Benzyl alcohol</t>
        </is>
      </c>
      <c r="H307" t="inlineStr">
        <is>
          <t>Polysorbate 60</t>
        </is>
      </c>
      <c r="I307" t="n">
        <v>1</v>
      </c>
      <c r="J307" t="inlineStr">
        <is>
          <t>✅ คำตอบที่ถูกต้อง: ข้อ ก. Cetostearyl alcohol
🎯 ทำไมข้อนี้ถึงถูก: Cetostearyl alcohol (ส่วนผสมของ Cetyl alcohol และ Stearyl alcohol) เป็นไขมันแข็งในวัฏภาคน้ำมัน ทำหน้าที่เป็น Stiffening agent / Consistency promoter และ Co-emulsifier ช่วยสร้างโครงสร้างเครือข่ายเจล (Liquid crystalline gel network) ทำให้เนื้อครีมมีความข้นเนียน คงรูปได้ดี ไม่ไหลเยิ้ม และมีความคงตัวทางกายภาพสูง
🔍 ข้ออื่นผิดเพราะอะไร:
• ข้อ ข. น้ำบริสุทธิ์: เป็นวัฏภาคนอก (Aqueous external phase)
• ข้อ ค. Propylene glycol: เป็น Humectant และ Co-solvent ในวัฏภาคน้ำ
• ข้อ ง. Benzyl alcohol: เป็นสารกันเสีย (Antimicrobial preservative)
• ข้อ จ. Polysorbate 60: เป็นสารลดแรงตึงผิวชนิดชอบน้ำ (Hydrophilic surfactant)
---</t>
        </is>
      </c>
      <c r="L307" t="inlineStr">
        <is>
          <t>Liquid &amp; Semisolids</t>
        </is>
      </c>
      <c r="M307" t="inlineStr">
        <is>
          <t>Semisolid Formulations &amp; Rheology</t>
        </is>
      </c>
      <c r="N307" t="inlineStr">
        <is>
          <t>Product</t>
        </is>
      </c>
      <c r="O307" t="inlineStr">
        <is>
          <t>ข้อ 81 Mock RxCU83 ชุดที่ 2</t>
        </is>
      </c>
      <c r="P307" t="inlineStr">
        <is>
          <t>ข้อสอบจำลอง</t>
        </is>
      </c>
      <c r="Q307" t="inlineStr">
        <is>
          <t>Mock RxCU83 ชุดที่ 2</t>
        </is>
      </c>
    </row>
    <row r="308">
      <c r="A308" s="176" t="n">
        <v>306</v>
      </c>
      <c r="B308" t="inlineStr">
        <is>
          <t>86. ขนาดอนุภาคของละอองฝอยยาพ่นสูด (Aerodynamic particle size: MMAD) ที่มีประสิทธิภาพสูงสุดในการเดินทางผ่านทางเดินหายใจส่วนบนและลงไปสะสมตัวที่หลอดลมฝอยและถุงลมปอดส่วนลึก (Respirable fraction) ควรอยู่ในช่วงใด</t>
        </is>
      </c>
      <c r="D308" t="inlineStr">
        <is>
          <t>1 ถึง 5 ไมโครเมตร (1 - 5 µm)</t>
        </is>
      </c>
      <c r="E308" t="inlineStr">
        <is>
          <t>10 ถึง 20 ไมโครเมตร (10 - 20 µm)</t>
        </is>
      </c>
      <c r="F308" t="inlineStr">
        <is>
          <t>50 ถึง 100 ไมโครเมตร (50 - 100 µm)</t>
        </is>
      </c>
      <c r="G308" t="inlineStr">
        <is>
          <t>0.01 ถึง 0.1 ไมโครเมตร (0.01 - 0.1 µm)</t>
        </is>
      </c>
      <c r="H308" t="inlineStr">
        <is>
          <t>มากกว่า 100 ไมโครเมตรขึ้นไป</t>
        </is>
      </c>
      <c r="I308" t="n">
        <v>1</v>
      </c>
      <c r="J308" t="inlineStr">
        <is>
          <t>✅ คำตอบที่ถูกต้อง: ข้อ ก. 1 ถึง 5 ไมโครเมตร (1 - 5 µm)
🎯 ทำไมข้อนี้ถึงถูก: อนุภาคละอองยาที่มีขนาดเส้นผ่านศูนย์กลางตามหลักอากาศพลศาสตร์ (Mass Median Aerodynamic Diameter: MMAD) อยู่ในช่วง 1 ถึง 5 ไมโครเมตร เป็นขนาดที่เหมาะสมที่สุดในการตกสะสมในหลอดลมและปอดส่วนล่าง (Lower airways and alveoli) โดยการตกตะกอนตามแรงโน้มถ่วง (Sedimentation) หากขนาดใหญ่กว่า 5 ไมโครเมตรจะตกค้างที่คอหอยจากการชนกระแทก (Inertial impaction) และหากขนาดเล็กกว่า 0.5 ไมโครเมตรจะถูกหายใจออกไปกับลมหายใจ
🔍 ข้ออื่นผิดเพราะอะไร:
• ข้อ ข. ค. และ จ. อนุภาคขนาดใหญ่เกินไป ติดอยู่ที่ช่องปากและลำคอ
• ข้อ ง. อนุภาคขนาดเล็กเกินไปจะถูกพัดพาออกจากปอดขณะหายใจออก
---</t>
        </is>
      </c>
      <c r="L308" t="inlineStr">
        <is>
          <t>Liquid &amp; Semisolids</t>
        </is>
      </c>
      <c r="M308" t="inlineStr">
        <is>
          <t>Nasal &amp; Inhalation Solutions</t>
        </is>
      </c>
      <c r="N308" t="inlineStr">
        <is>
          <t>Product</t>
        </is>
      </c>
      <c r="O308" t="inlineStr">
        <is>
          <t>ข้อ 86 Mock RxCU83 ชุดที่ 2</t>
        </is>
      </c>
      <c r="P308" t="inlineStr">
        <is>
          <t>ข้อสอบจำลอง</t>
        </is>
      </c>
      <c r="Q308" t="inlineStr">
        <is>
          <t>Mock RxCU83 ชุดที่ 2</t>
        </is>
      </c>
    </row>
    <row r="309">
      <c r="A309" s="176" t="n">
        <v>307</v>
      </c>
      <c r="B309" t="inlineStr">
        <is>
          <t>87. ในการพัฒนาสูตรตำรับยาพ่นสูดชนิดกำหนดขนาด (Metered Dose Inhalers: pMDIs) สารขับดัน (Propellant) ชนิดใดที่ได้รับการรับรองและนำมาใช้ทดแทนสารกลุ่มคลอโรฟลูออโรคาร์บอน (CFCs) เนื่องจากไม่ทำลายชั้นโอโซนในบรรยากาศ</t>
        </is>
      </c>
      <c r="D309" t="inlineStr">
        <is>
          <t>Hydrofluoroalkanes (HFAs เช่น HFA-134a, HFA-227)</t>
        </is>
      </c>
      <c r="E309" t="inlineStr">
        <is>
          <t>Chlorofluorocarbon-11 (CFC-11)</t>
        </is>
      </c>
      <c r="F309" t="inlineStr">
        <is>
          <t>ก๊าซคาร์บอนมอนอกไซด์</t>
        </is>
      </c>
      <c r="G309" t="inlineStr">
        <is>
          <t>ก๊าซไนโตรเจนเหลว</t>
        </is>
      </c>
      <c r="H309" t="inlineStr">
        <is>
          <t>เอทิลอีเทอร์</t>
        </is>
      </c>
      <c r="I309" t="n">
        <v>1</v>
      </c>
      <c r="J309" t="inlineStr">
        <is>
          <t>✅ คำตอบที่ถูกต้อง: ข้อ ก. Hydrofluoroalkanes (HFAs เช่น HFA-134a, HFA-227)
🎯 ทำไมข้อนี้ถึงถูก: ภายใต้พิธีสารมอนทรีออล มีการยกเลิกการใช้สารขับดันกลุ่ม CFCs ทั้งหมดเนื่องจากมีคลอรีนทำลายชั้นโอโซนในบรรยากาศ และเปลี่ยนมาใช้สารขับดันกลุ่ม Hydrofluoroalkanes (HFAs) ได้แก่ HFA-134a (1,1,1,2-tetrafluoroethane) และ HFA-227 ซึ่งมีค่า Ozone Depletion Potential (ODP) เท่ากับศูนย์ ปลอดภัยต่อสิ่งแวดล้อม และให้ละอองยาที่มีอนุภาคละเอียด นุ่มนวลขึ้น
🔍 ข้ออื่นผิดเพราะอะไร:
• ข้อ ข. CFC-11 ถูกสั่งห้ามใช้ทั่วโลก
• ข้อ ค. ก๊าซคาร์บอนมอนอกไซด์เป็นก๊าซพิษ
• ข้อ ง. และ จ. ไม่ใช่สารขับดันในยาพ่นสูด pMDI มาตรฐาน
---</t>
        </is>
      </c>
      <c r="L309" t="inlineStr">
        <is>
          <t>Liquid &amp; Semisolids</t>
        </is>
      </c>
      <c r="M309" t="inlineStr">
        <is>
          <t>Nasal &amp; Inhalation Solutions</t>
        </is>
      </c>
      <c r="N309" t="inlineStr">
        <is>
          <t>Product</t>
        </is>
      </c>
      <c r="O309" t="inlineStr">
        <is>
          <t>ข้อ 87 Mock RxCU83 ชุดที่ 2</t>
        </is>
      </c>
      <c r="P309" t="inlineStr">
        <is>
          <t>ข้อสอบจำลอง</t>
        </is>
      </c>
      <c r="Q309" t="inlineStr">
        <is>
          <t>Mock RxCU83 ชุดที่ 2</t>
        </is>
      </c>
    </row>
    <row r="310">
      <c r="A310" s="176" t="n">
        <v>308</v>
      </c>
      <c r="B310" t="inlineStr">
        <is>
          <t>104. ผู้ป่วยได้รับยาน้ำลดกรดสีขาว ซึ่งมีส่วนประกอบ ได้แก่ Magnesium hydroxide, Tragacanth, Methylparaben, Propylparaben and Purified water ตำรับยานี้จัดเป็นเภสัชภัณฑ์รูปแบบใดตามเภสัชตำรับ (USP)</t>
        </is>
      </c>
      <c r="C310" t="inlineStr">
        <is>
          <t>ผู้ป่วยได้รับยาน้ำลดกรดสีขาว ซึ่งมีส่วนประกอบ ได้แก่ Magnesium hydroxide, Tragacanth, Methylparaben, Propylparaben and Purified water ตำรับยานี้จัดเป็นเภสัชภัณฑ์รูปแบบใดตามเภสัชตำรับ (USP)</t>
        </is>
      </c>
      <c r="D310" t="inlineStr">
        <is>
          <t>Emulsion</t>
        </is>
      </c>
      <c r="E310" t="inlineStr">
        <is>
          <t>Gel</t>
        </is>
      </c>
      <c r="F310" t="inlineStr">
        <is>
          <t>Magma</t>
        </is>
      </c>
      <c r="G310" t="inlineStr">
        <is>
          <t>Solution</t>
        </is>
      </c>
      <c r="H310" t="inlineStr">
        <is>
          <t>Elixir</t>
        </is>
      </c>
      <c r="I310" t="n">
        <v>3</v>
      </c>
      <c r="J310" t="inlineStr">
        <is>
          <t>✅ คำตอบที่ถูกต้อง: ข้อ c. Magma
🎯 ทำไมข้อนี้ถึงถูก:
Magma (หรือ Milk เช่น Milk of Magnesia / Magnesia Magma) เป็นเภสัชภัณฑ์รูปแบบยาน้ำแขวนตะกอน (suspension) ที่ประกอบด้วยอนุภาคของสารอนินทรีย์ที่ไม่ละลายน้ำ (insoluble inorganic compounds เช่น magnesium hydroxide) แขวนลอยอยู่ในตัวกลางน้ำ โดยอนุภาคมีขนาดใหญ่และมีความหนืดสูงโน้มเอียงที่จะเกิดเจลได้ง่าย จัดเป็น Magma ตามนิยาม USP
🔍 ข้ออื่นผิดเพราะอะไร:
• ข้อ a.: Emulsion คือระบบกระจายตัวของของเหลวที่ไม่ผสมเป็นเนื้อเดียวกันสองชนิด (immiscible liquids เช่น oil in water) โดยมี emulsifying agent ไม่ใช่ของแข็งกระจายในของเหลว
• ข้อ b.: Gel คือระบบกึ่งแข็ง (semisolid system) ที่ประกอบด้วยโครงร่างตาข่ายกักเก็บของเหลวไว้ภายใน ไม่ใช่ยาน้ำแขวนตะกอนสำหรับรับประทาน
• ข้อ d.: Solution คือสารละลายเนื้อเดียวที่ตัวถูกละลายละลายได้อย่างสมบูรณ์ แต่ magnesium hydroxide แทบไม่ละลายน้ำ
• ข้อ e.: Elixir คือสารละลายใสที่มีน้ำและแอลกอฮอล์เป็นตัวทำละลายร่วม (hydroalcoholic solution) รสหวานและมีกลิ่นหอม
---</t>
        </is>
      </c>
      <c r="L310" t="inlineStr">
        <is>
          <t>Liquid &amp; Semisolids</t>
        </is>
      </c>
      <c r="M310" t="inlineStr">
        <is>
          <t>Suspensions &amp; Dispersions</t>
        </is>
      </c>
      <c r="N310" t="inlineStr">
        <is>
          <t>Product</t>
        </is>
      </c>
      <c r="O310" t="inlineStr">
        <is>
          <t>2567</t>
        </is>
      </c>
      <c r="P310" t="inlineStr">
        <is>
          <t>ข้อสอบจำลอง</t>
        </is>
      </c>
      <c r="Q310" t="inlineStr">
        <is>
          <t>Mock RxCU83 ชุดที่ 2</t>
        </is>
      </c>
    </row>
    <row r="311">
      <c r="A311" s="176" t="n">
        <v>309</v>
      </c>
      <c r="B311" t="inlineStr">
        <is>
          <t>105. ข้อใดเป็นหน้าที่หลักของ Tragacanth ในสูตรตำรับยาน้ำลดกรดข้างต้น</t>
        </is>
      </c>
      <c r="C311" t="inlineStr">
        <is>
          <t>ข้อใดเป็นหน้าที่หลักของ Tragacanth ในสูตรตำรับยาน้ำลดกรดข้างต้น</t>
        </is>
      </c>
      <c r="D311" t="inlineStr">
        <is>
          <t>ทำหน้าที่เป็น buffer เพื่อควบคุม pH ให้คงที่</t>
        </is>
      </c>
      <c r="E311" t="inlineStr">
        <is>
          <t>ช่วยเพิ่มความหนืดและเป็น suspending agent ในตำรับยา</t>
        </is>
      </c>
      <c r="F311" t="inlineStr">
        <is>
          <t>ทำให้มีรสชาติเย็นและกลิ่นหอมน่ารับประทาน</t>
        </is>
      </c>
      <c r="G311" t="inlineStr">
        <is>
          <t>ช่วยเพิ่มการละลายของ Magnesium hydroxide</t>
        </is>
      </c>
      <c r="H311" t="inlineStr">
        <is>
          <t>ป้องกันการเกิดออกซิเดชันของตัวยาสำคัญ</t>
        </is>
      </c>
      <c r="I311" t="n">
        <v>2</v>
      </c>
      <c r="J311" t="inlineStr">
        <is>
          <t>✅ คำตอบที่ถูกต้อง: ข้อ b. ช่วยเพิ่มความหนืดและเป็น suspending agent ในตำรับยา
🎯 ทำไมข้อนี้ถึงถูก:
Tragacanth เป็น natural hydrocolloid gum นิยมใช้เป็น suspending agent หรือ viscosity-increasing agent ในตำรับยาน้ำแขวนตะกอน ช่วยเพิ่มความหนืดของตัวกลางน้ำ ชะลออัตราการตกตะกอนของอนุภาค Magnesium hydroxide ตาม Stokes' Law และช่วยให้ยากระจายตัวกลับคืนได้ง่ายเมื่อเขย่า
🔍 ข้ออื่นผิดเพราะอะไร:
• ข้อ a.: สารที่ทำหน้าที่เป็นบัฟเฟอร์คือเกลือของกรดอ่อนและเบสแก่ เช่น phosphate buffer, citrate buffer ไม่ใช่ tragacanth
• ข้อ c.: สารแต่งรสและกลิ่น (flavoring agents) เช่น peppermint oil, menthol หรือสารให้ความหวาน เช่น sorbitol, sucrose
• ข้อ d.: Tragacanth ไม่ใช่ cosolvent หรือ solubilizing agent ไม่ได้ช่วยเพิ่มการละลายของ magnesium hydroxide
• ข้อ e.: สารต้านออกซิเดชัน (antioxidant) เช่น sodium metabisulfite, BHT, BHA ไม่ใช่ tragacanth
---</t>
        </is>
      </c>
      <c r="L311" t="inlineStr">
        <is>
          <t>Liquid &amp; Semisolids</t>
        </is>
      </c>
      <c r="M311" t="inlineStr">
        <is>
          <t>Suspensions &amp; Dispersions</t>
        </is>
      </c>
      <c r="N311" t="inlineStr">
        <is>
          <t>Product</t>
        </is>
      </c>
      <c r="O311" t="inlineStr">
        <is>
          <t>2567</t>
        </is>
      </c>
      <c r="P311" t="inlineStr">
        <is>
          <t>ข้อสอบจำลอง</t>
        </is>
      </c>
      <c r="Q311" t="inlineStr">
        <is>
          <t>Mock RxCU83 ชุดที่ 2</t>
        </is>
      </c>
    </row>
    <row r="312">
      <c r="A312" s="176" t="n">
        <v>310</v>
      </c>
      <c r="B312" t="inlineStr">
        <is>
          <t>106. ควรเก็บรักษาและให้คำแนะนำในการใช้ยาน้ำลดกรดข้างต้นอย่างไรเพื่อควบคุมคุณภาพและความคงตัวของตำรับยา</t>
        </is>
      </c>
      <c r="C312" t="inlineStr">
        <is>
          <t>ควรเก็บรักษาและให้คำแนะนำในการใช้ยาน้ำลดกรดข้างต้นอย่างไรเพื่อควบคุมคุณภาพและความคงตัวของตำรับยา</t>
        </is>
      </c>
      <c r="D312" t="inlineStr">
        <is>
          <t>เก็บในบรรจุภัณฑ์โลหะเพื่อป้องกันความชื้น</t>
        </is>
      </c>
      <c r="E312" t="inlineStr">
        <is>
          <t>เก็บในภาชนะโปร่งแสงเพื่อให้สังเกตสีได้ง่าย</t>
        </is>
      </c>
      <c r="F312" t="inlineStr">
        <is>
          <t>เก็บในบรรจุภัณฑ์ปิดสนิท หลีกเลี่ยงความร้อน หลีกเลี่ยงการแช่แข็ง และต้องเขย่าขวดก่อนใช้ยาทุกครั้ง</t>
        </is>
      </c>
      <c r="G312" t="inlineStr">
        <is>
          <t>ควรเก็บไว้ในช่องแช่แข็ง (freezer) เพื่อให้ยามีความคงตัวยาวนานที่สุด</t>
        </is>
      </c>
      <c r="H312" t="inlineStr">
        <is>
          <t>ควรเปิดฝาขวดทิ้งไว้เพื่อลดแรงดันจากปฏิกิริยาสะเทินกรด</t>
        </is>
      </c>
      <c r="I312" t="n">
        <v>3</v>
      </c>
      <c r="J312" t="inlineStr">
        <is>
          <t>✅ คำตอบที่ถูกต้อง: ข้อ c. เก็บในบรรจุภัณฑ์ปิดสนิท หลีกเลี่ยงความร้อน หลีกเลี่ยงการแช่แข็ง และต้องเขย่าขวดก่อนใช้ยาทุกครั้ง
🎯 ทำไมข้อนี้ถึงถูก:
ยาน้ำแขวนตะกอนลดกรดต้องเก็บในภาชนะปิดสนิท (tight container) ที่อุณหภูมิห้อง ไม่ถูกแสงแดดและความร้อนจัด และห้ามแช่แข็ง (avoid freezing) เนื่องจากความเย็นจัดทำให้โครงสร้างคอลลอยด์เสียสภาพ เกิดการจับตัวเป็นก้อนแข็งตกตะกอนถาวร (caking) ไม่สามารถกระจายตัวกลับคืนได้ และต้องแนะนำให้ผู้ป่วยเขย่าขวดก่อนใช้ยาทุกครั้งเพื่อให้ได้ขนาดยาที่สม่ำเสมอ
🔍 ข้ออื่นผิดเพราะอะไร:
• ข้อ a.: บรรจุภัณฑ์โลหะอาจเกิดปฏิกิริยากับยาลดกรดและเกิดการกัดกร่อนได้ง่าย นิยมใช้ขวดแก้วหรือพลาสติก HDPE/PET
• ข้อ b.: ภาชนะควรป้องกันแสง (light-resistant) หรือเก็บในที่มิดชิดเพื่อป้องกันการสลายตัวจากแสงแดด
• ข้อ d.: ห้ามเก็บยาน้ำแขวนตะกอนในช่องแช่แข็งโดยเด็ดขาด เพราะการแช่แข็งทำลายระบบ dispersion ทำให้เกิด irreversible caking
• ข้อ e.: การเปิดฝาขวดทิ้งไว้จะทำให้ยาปนเปื้อนเชื้อจุลชีพ ทำให้น้ำระเหยจนยาแห้งกรัง และทำให้เกิดปฏิกิริยากับก๊าซคาร์บอนไดออกไซด์ในอากาศ
---</t>
        </is>
      </c>
      <c r="L312" t="inlineStr">
        <is>
          <t>Preformulation &amp; GMP</t>
        </is>
      </c>
      <c r="M312" t="inlineStr">
        <is>
          <t>Stability testing &amp; Packaging</t>
        </is>
      </c>
      <c r="N312" t="inlineStr">
        <is>
          <t>Product</t>
        </is>
      </c>
      <c r="O312" t="inlineStr">
        <is>
          <t>2567</t>
        </is>
      </c>
      <c r="P312" t="inlineStr">
        <is>
          <t>ข้อสอบจำลอง</t>
        </is>
      </c>
      <c r="Q312" t="inlineStr">
        <is>
          <t>Mock RxCU83 ชุดที่ 2</t>
        </is>
      </c>
    </row>
    <row r="313">
      <c r="A313" s="176" t="n">
        <v>311</v>
      </c>
      <c r="B313" t="inlineStr">
        <is>
          <t>109. การทดสอบหัวข้อใดเป็นข้อกำหนดมาตรฐานตามเภสัชตำรับ (Pharmacopoeia) สำหรับการควบคุมคุณภาพของยาน้ำแขวนตะกอนชนิดรับประทานที่บรรจุในซองขนาดเดี่ยว (Single-unit container / Sachet) ขนาดบรรจุ 10 mL</t>
        </is>
      </c>
      <c r="C313" t="inlineStr">
        <is>
          <t>การทดสอบหัวข้อใดเป็นข้อกำหนดมาตรฐานตามเภสัชตำรับ (Pharmacopoeia) สำหรับการควบคุมคุณภาพของยาน้ำแขวนตะกอนชนิดรับประทานที่บรรจุในซองขนาดเดี่ยว (Single-unit container / Sachet) ขนาดบรรจุ 10 mL</t>
        </is>
      </c>
      <c r="D313" t="inlineStr">
        <is>
          <t>Minimum fill</t>
        </is>
      </c>
      <c r="E313" t="inlineStr">
        <is>
          <t>Visible particulate matter</t>
        </is>
      </c>
      <c r="F313" t="inlineStr">
        <is>
          <t>Deliverable volume (Delivered volume)</t>
        </is>
      </c>
      <c r="G313" t="inlineStr">
        <is>
          <t>Content uniformity by weight variation only</t>
        </is>
      </c>
      <c r="H313" t="inlineStr">
        <is>
          <t>Particulate matter in injections</t>
        </is>
      </c>
      <c r="I313" t="n">
        <v>3</v>
      </c>
      <c r="J313" t="inlineStr">
        <is>
          <t>✅ คำตอบที่ถูกต้อง: ข้อ c. Deliverable volume (Delivered volume)
🎯 ทำไมข้อนี้ถึงถูก:
ตามเภสัชตำรับ USP หัวข้อ Deliverable Volume (USP &lt;698&gt;) เป็นข้อกำหนดมาตรฐานบังคับสำหรับเภสัชภัณฑ์ชนิดของเหลวรับประทานที่บรรจุใน single-unit containers (เช่น ยาน้ำซอง sachet ขนาด 10 mL) เพื่อประกันคุณภาพว่าเมื่อเทหรือบีบยาออกจากบรรจุภัณฑ์ตามวิธีใช้งานจริง ผู้ป่วยจะได้รับปริมาตรยาครบถ้วนถูกต้องตามที่ระบุบนฉลาก
🔍 ข้ออื่นผิดเพราะอะไร:
• ข้อ a.: Minimum fill (USP &lt;755&gt;) เป็นการทดสอบสำหรับเภสัชภัณฑ์กึ่งแข็ง เช่น ครีมและขี้ผึ้ง (semisolids) หรือ aerosols ไม่ใช่ยาน้ำแขวนตะกอนชนิดซอง
• ข้อ b.: Visible particulate matter ใช้สำหรับยาฉีดและยาหยอดตา (sterile preparations) ยาน้ำแขวนตะกอนเป็น suspension ที่มีอนุภาคของแข็งกระจายตัวอยู่แล้ว จึงไม่ใช้เกณฑ์นี้
• ข้อ d.: สำหรับยาน้ำแขวนตะกอนที่มีความหนืดสูง การประเมินปริมาตรที่เทออกได้ต้องใช้การทดสอบ Deliverable Volume
• ข้อ e.: Particulate matter in injections เป็นข้อกำหนดสำหรับยาฉีดปราศจากเชื้อ ไม่ใช่ยาน้ำรับประทาน
---</t>
        </is>
      </c>
      <c r="L313" t="inlineStr">
        <is>
          <t>Liquid &amp; Semisolids</t>
        </is>
      </c>
      <c r="M313" t="inlineStr">
        <is>
          <t>Suspensions &amp; Dispersions</t>
        </is>
      </c>
      <c r="N313" t="inlineStr">
        <is>
          <t>Product</t>
        </is>
      </c>
      <c r="O313" t="inlineStr">
        <is>
          <t>2567</t>
        </is>
      </c>
      <c r="P313" t="inlineStr">
        <is>
          <t>ข้อสอบจำลอง</t>
        </is>
      </c>
      <c r="Q313" t="inlineStr">
        <is>
          <t>Mock RxCU83 ชุดที่ 2</t>
        </is>
      </c>
    </row>
    <row r="314">
      <c r="A314" s="176" t="n">
        <v>312</v>
      </c>
      <c r="B314" t="inlineStr">
        <is>
          <t>132. จากสูตรตำรับ Carbamazepine oral suspension USP (100 mg/5 mL) ซึ่งประกอบด้วย: Carbamazepine, FD&amp;C Yellow No. 4, Polysorbate 80, Potassium sorbate, Glycerin, Purified water และ Xanthan gum สาร Polysorbate 80 ในตำรับนี้ทำหน้าที่หลักคืออะไร</t>
        </is>
      </c>
      <c r="C314" t="inlineStr">
        <is>
          <t>จากสูตรตำรับ Carbamazepine oral suspension USP (100 mg/5 mL) ซึ่งประกอบด้วย: Carbamazepine, FD&amp;C Yellow No. 4, Polysorbate 80, Potassium sorbate, Glycerin, Purified water และ Xanthan gum สาร Polysorbate 80 ในตำรับนี้ทำหน้าที่หลักคืออะไร</t>
        </is>
      </c>
      <c r="D314" t="inlineStr">
        <is>
          <t>Viscosity-inducing agent</t>
        </is>
      </c>
      <c r="E314" t="inlineStr">
        <is>
          <t>Sweetening agent</t>
        </is>
      </c>
      <c r="F314" t="inlineStr">
        <is>
          <t>Wetting agent</t>
        </is>
      </c>
      <c r="G314" t="inlineStr">
        <is>
          <t>Antimicrobial preservative</t>
        </is>
      </c>
      <c r="H314" t="inlineStr">
        <is>
          <t>Antifoaming agent</t>
        </is>
      </c>
      <c r="I314" t="n">
        <v>3</v>
      </c>
      <c r="J314" t="inlineStr">
        <is>
          <t>✅ คำตอบที่ถูกต้อง: ข้อ c. Wetting agent
🎯 ทำไมข้อนี้ถึงถูก:
Carbamazepine เป็นตัวยาที่มีคุณสมบัติไม่ชอบน้ำอย่างยิ่ง (highly hydrophobic powder) มี contact angle สูง ทำให้ยากต่อการเปียกน้ำและมักลอยตัวอยู่บนผิวน้ำ สาร Polysorbate 80 (Tween 80) เป็น non-ionic surfactant ทำหน้าที่เป็น Wetting agent ช่วยลดแรงตึงผิวระหว่างอนุภาคยากับน้ำ ทำให้น้ำแทรกตัวเข้าสู่อนุภาคยาและกระจายตัวเป็น suspension ได้อย่างสม่ำเสมอ
🔍 ข้ออื่นผิดเพราะอะไร:
• ข้อ a.: Xanthan gum ทำหน้าที่เป็น suspending agent / viscosity-inducing agent เพื่อเพิ่มความหนืด
• ข้อ b.: สารให้ความหวาน (sweetening agent) เช่น sucrose, sorbitol ไม่ใช่ polysorbate 80
• ข้อ d.: Potassium sorbate ทำหน้าที่เป็น antimicrobial preservative เพื่อป้องกันเชื้อราและแบคทีเรีย
• ข้อ e.: Antifoaming agent สารลดฟอง เช่น Simethicone ไม่ใช่ polysorbate 80 (polysorbate เป็นสารลดแรงตึงผิวที่อาจทำให้เกิดฟองได้)</t>
        </is>
      </c>
      <c r="L314" t="inlineStr">
        <is>
          <t>Liquid &amp; Semisolids</t>
        </is>
      </c>
      <c r="M314" t="inlineStr">
        <is>
          <t>Suspensions &amp; Dispersions</t>
        </is>
      </c>
      <c r="N314" t="inlineStr">
        <is>
          <t>Product</t>
        </is>
      </c>
      <c r="O314" t="inlineStr">
        <is>
          <t>2567</t>
        </is>
      </c>
      <c r="P314" t="inlineStr">
        <is>
          <t>ข้อสอบจำลอง</t>
        </is>
      </c>
      <c r="Q314" t="inlineStr">
        <is>
          <t>Mock RxCU83 ชุดที่ 2</t>
        </is>
      </c>
    </row>
    <row r="315">
      <c r="A315" s="176" t="n">
        <v>313</v>
      </c>
      <c r="B315" t="inlineStr">
        <is>
          <t>133. จากสูตรตำรับ Carbamazepine oral suspension USP (100 mg/5 mL) ซึ่งประกอบด้วย: Carbamazepine, FD&amp;C Yellow No. 4, Polysorbate 80, Potassium sorbate, Glycerin, Purified water และ Xanthan gum สาร Potassium sorbate ในสูตรตำรับนี้ทำหน้าที่หลักคืออะไร</t>
        </is>
      </c>
      <c r="C315" t="inlineStr">
        <is>
          <t>จากสูตรตำรับ Carbamazepine oral suspension USP (100 mg/5 mL) ซึ่งประกอบด้วย: Carbamazepine, FD&amp;C Yellow No. 4, Polysorbate 80, Potassium sorbate, Glycerin, Purified water และ Xanthan gum สาร Potassium sorbate ในสูตรตำรับนี้ทำหน้าที่หลักคืออะไร</t>
        </is>
      </c>
      <c r="D315" t="inlineStr">
        <is>
          <t>Viscosity-inducing agent</t>
        </is>
      </c>
      <c r="E315" t="inlineStr">
        <is>
          <t>Sweetening agent</t>
        </is>
      </c>
      <c r="F315" t="inlineStr">
        <is>
          <t>Wetting agent</t>
        </is>
      </c>
      <c r="G315" t="inlineStr">
        <is>
          <t>Antimicrobial preservative</t>
        </is>
      </c>
      <c r="H315" t="inlineStr">
        <is>
          <t>Foam booster</t>
        </is>
      </c>
      <c r="I315" t="n">
        <v>4</v>
      </c>
      <c r="J315" t="inlineStr">
        <is>
          <t>✅ คำตอบที่ถูกต้อง: ข้อ d. Antimicrobial preservative
🎯 ทำไมข้อนี้ถึงถูก:
Potassium sorbate เป็นเกลือโพแทสเซียมของกรดซอร์บิก (sorbic acid) ทำหน้าที่เป็น antimicrobial preservative ป้องกันการเจริญเติบโตของเชื้อรา ยีสต์ และแบคทีเรียในตำรับยาน้ำรับประทานที่มีน้ำเป็นตัวกลาง โดยจะออกฤทธิ์ได้ดีที่สุดในช่วงสภาวะที่เป็นกรดอ่อน (pH &lt; 6.0)
🔍 ข้ออื่นผิดเพราะอะไร:
• ข้อ a.: Xanthan gum ทำหน้าที่เป็น suspending agent และ viscosity-inducing agent
• ข้อ b.: สารให้ความหวาน (sweetening agent) เช่น sorbitol, sucrose, saccharin
• ข้อ c.: Polysorbate 80 ทำหน้าที่เป็น wetting agent ลดแรงตึงผิวของผงยาที่ไม่ชอบน้ำ
• ข้อ e.: Foam booster ใช้ในผลิตภัณฑ์ทำความสะอาด เช่น แชมพู ไม่ใช้ในยาน้ำแขวนตะกอนรับประทาน
---</t>
        </is>
      </c>
      <c r="L315" t="inlineStr">
        <is>
          <t>Liquid &amp; Semisolids</t>
        </is>
      </c>
      <c r="M315" t="inlineStr">
        <is>
          <t>Suspensions &amp; Dispersions</t>
        </is>
      </c>
      <c r="N315" t="inlineStr">
        <is>
          <t>Product</t>
        </is>
      </c>
      <c r="O315" t="inlineStr">
        <is>
          <t>2567</t>
        </is>
      </c>
      <c r="P315" t="inlineStr">
        <is>
          <t>ข้อสอบจำลอง</t>
        </is>
      </c>
      <c r="Q315" t="inlineStr">
        <is>
          <t>Mock RxCU83 ชุดที่ 2</t>
        </is>
      </c>
    </row>
    <row r="316">
      <c r="A316" s="176" t="n">
        <v>314</v>
      </c>
      <c r="B316" t="inlineStr">
        <is>
          <t>134. จากสูตรตำรับ Carbamazepine oral suspension USP (100 mg/5 mL) ข้างต้น สาร Xanthan gum ในสูตรตำรับนี้ทำหน้าที่หลักคืออะไร</t>
        </is>
      </c>
      <c r="C316" t="inlineStr">
        <is>
          <t>จากสูตรตำรับ Carbamazepine oral suspension USP (100 mg/5 mL) ข้างต้น สาร Xanthan gum ในสูตรตำรับนี้ทำหน้าที่หลักคืออะไร</t>
        </is>
      </c>
      <c r="D316" t="inlineStr">
        <is>
          <t>Viscosity-inducing agent / Suspending agent</t>
        </is>
      </c>
      <c r="E316" t="inlineStr">
        <is>
          <t>Sweetening agent</t>
        </is>
      </c>
      <c r="F316" t="inlineStr">
        <is>
          <t>Wetting agent</t>
        </is>
      </c>
      <c r="G316" t="inlineStr">
        <is>
          <t>Antimicrobial preservative</t>
        </is>
      </c>
      <c r="H316" t="inlineStr">
        <is>
          <t>Antifoaming agent</t>
        </is>
      </c>
      <c r="I316" t="n">
        <v>1</v>
      </c>
      <c r="J316" t="inlineStr">
        <is>
          <t>✅ คำตอบที่ถูกต้อง: ข้อ a. Viscosity-inducing agent / Suspending agent
🎯 ทำไมข้อนี้ถึงถูก:
Xanthan gum เป็นโพลีแซ็กคาไรด์สายยาวที่มีคุณสมบัติเป็น pseudoplastic rheology (shear-thinning) ทำหน้าที่เป็น suspending agent หรือ viscosity-inducing agent ช่วยเพิ่มความหนืดของตัวกลางน้ำเพื่อชะลอการตกตะกอนของอนุภาค carbamazepine ตาม Stokes' Law และเมื่อเขย่าขวด ความหนืดจะลดลงทำให้เทยาออกจากขวดได้ง่าย
🔍 ข้ออื่นผิดเพราะอะไร:
• ข้อ b.: สารให้ความหวาน (sweetening agent) ได้แก่ glycerin, sorbitol หรือน้ำตาล
• ข้อ c.: Wetting agent คือ Polysorbate 80
• ข้อ d.: Antimicrobial preservative คือ Potassium sorbate
• ข้อ e.: Antifoaming agent สารลดฟอง เช่น Simethicone
---</t>
        </is>
      </c>
      <c r="L316" t="inlineStr">
        <is>
          <t>Liquid &amp; Semisolids</t>
        </is>
      </c>
      <c r="M316" t="inlineStr">
        <is>
          <t>Suspensions &amp; Dispersions</t>
        </is>
      </c>
      <c r="N316" t="inlineStr">
        <is>
          <t>Product</t>
        </is>
      </c>
      <c r="O316" t="inlineStr">
        <is>
          <t>2567</t>
        </is>
      </c>
      <c r="P316" t="inlineStr">
        <is>
          <t>ข้อสอบจำลอง</t>
        </is>
      </c>
      <c r="Q316" t="inlineStr">
        <is>
          <t>Mock RxCU83 ชุดที่ 2</t>
        </is>
      </c>
    </row>
    <row r="317">
      <c r="A317" s="176" t="n">
        <v>315</v>
      </c>
      <c r="B317" t="inlineStr">
        <is>
          <t>ในการเตรียมยาแขวนตะกอน Aspirin suspension หากต้องการให้ยาตกตะกอนไม่เร็วเกินไป (ตามกฎของ Stokes' law) สารปรุงแต่งที่ต้องเติมในสูตรตำรับคือข้อใด</t>
        </is>
      </c>
      <c r="D317" t="inlineStr">
        <is>
          <t>Sodium chloride</t>
        </is>
      </c>
      <c r="E317" t="inlineStr">
        <is>
          <t>Tween 80</t>
        </is>
      </c>
      <c r="F317" t="inlineStr">
        <is>
          <t>Methylcellulose</t>
        </is>
      </c>
      <c r="G317" t="inlineStr">
        <is>
          <t>Citric acid</t>
        </is>
      </c>
      <c r="H317" t="inlineStr">
        <is>
          <t>Glycerin</t>
        </is>
      </c>
      <c r="I317" t="n">
        <v>3</v>
      </c>
      <c r="J317" t="inlineStr">
        <is>
          <t>✅ คำตอบที่ถูกต้อง: ข้อ ค. Methylcellulose
🎯 ทำไมข้อนี้ถึงถูก:
ตามสมการ Stokes' law อัตราการตกตะกอน (v) แปรผกผันกับความหนืดของตัวกลาง (viscosity, eta) การเติมสารเพิ่มความหนืด (Suspending agent / Viscosity-inducing agent) เช่น Methylcellulose จะช่วยเพิ่มความหนืดของกระสายยา ทำให้อนุภาคยาตกตะกอนช้าลง
🔍 ข้ออื่นผิดเพราะอะไร:
• ข้อ ก. ผิด เพราะ Sodium chloride เป็นอิเล็กโทรไลต์ ใช้ปรับแรงตึงตัวหรือประจุไฟฟ้า
• ข้อ ข. ผิด เพราะ Tween 80 เป็น Surfactant ทำหน้าที่เป็น Wetting agent
• ข้อ ง. ผิด เพราะ Citric acid ใช้ปรับ pH หรือเป็น Buffer
• ข้อ จ. ผิด เพราะ Glycerin ในยาน้ำมักใช้เป็น Cosolvent, Sweetener หรือ Wetting agent</t>
        </is>
      </c>
      <c r="K317" t="inlineStr">
        <is>
          <t>Product</t>
        </is>
      </c>
      <c r="L317" t="inlineStr">
        <is>
          <t>Liquid &amp; Semisolids</t>
        </is>
      </c>
      <c r="M317" t="inlineStr">
        <is>
          <t>Suspensions &amp; Emulsions</t>
        </is>
      </c>
      <c r="N317" t="inlineStr">
        <is>
          <t>Product</t>
        </is>
      </c>
      <c r="O317" t="inlineStr">
        <is>
          <t>รุ่น RxCU83</t>
        </is>
      </c>
      <c r="P317" t="inlineStr">
        <is>
          <t>แบบฝึกหัด</t>
        </is>
      </c>
      <c r="Q317" t="inlineStr">
        <is>
          <t>Quiz เตรียมสอบ CC1 RxCU83</t>
        </is>
      </c>
    </row>
    <row r="318">
      <c r="A318" s="176" t="n">
        <v>316</v>
      </c>
      <c r="B318" t="inlineStr">
        <is>
          <t>ตำรับ Aspirin suspension ที่เตรียมแล้วพบว่าเมื่อตั้งทิ้งไว้ อนุภาคตกตะกอนรวมกันแน่นเป็นก้อนแข็งที่ก้นภาชนะและไม่สามารถเขย่าให้กระจายตัวกลับคืนได้ เรียกว่าปรากฏการณ์ใด</t>
        </is>
      </c>
      <c r="D318" t="inlineStr">
        <is>
          <t>Flocculation</t>
        </is>
      </c>
      <c r="E318" t="inlineStr">
        <is>
          <t>Lamination</t>
        </is>
      </c>
      <c r="F318" t="inlineStr">
        <is>
          <t>Creaming</t>
        </is>
      </c>
      <c r="G318" t="inlineStr">
        <is>
          <t>Coalescence</t>
        </is>
      </c>
      <c r="H318" t="inlineStr">
        <is>
          <t>Caking</t>
        </is>
      </c>
      <c r="I318" t="n">
        <v>5</v>
      </c>
      <c r="J318" t="inlineStr">
        <is>
          <t>✅ คำตอบที่ถูกต้อง: ข้อ จ. Caking
🎯 ทำไมข้อนี้ถึงถูก:
ปรากฏการณ์ Caking หรือ Deflocculated settling เกิดขึ้นเมื่ออนุภาคยาในยาแขวนตะกอนตกตะกอนอย่างช้าๆ ทำให้อนุภาคขนาดเล็กแทรกตัวลงไประหว่างช่องว่างของอนุภาคขนาดใหญ่ เกิดแรงดึงดูดระหว่างอนุภาคแน่นหนาเป็นก้อนแข็ง (Hard cake) ไม่สามารถเขย่าให้กระจายตัวกลับคืนได้
🔍 ข้ออื่นผิดเพราะอะไร:
• ข้อ ก. ผิด เพราะ Flocculation เป็นการเกาะกลุ่มกันอย่างหลวมๆ ตกตะกอนเร็วแต่เขย่ากระจายตัวกลับได้ง่าย
• ข้อ ข. ผิด เพราะ Lamination เป็นปัญหาการแตกตัวเป็นชั้นของยาเม็ด
• ข้อ ค. ผิด เพราะ Creaming เป็นการลอยตัวของหยดน้ำมันในอิมัลชันที่ยังเขย่ากลับคืนได้
• ข้อ ง. ผิด เพราะ Coalescence เป็นการรวมตัวของหยดน้ำมันในอิมัลชันเป็นหยดใหญ่จนเกิดการแยกชั้นอย่างถาวร</t>
        </is>
      </c>
      <c r="K318" t="inlineStr">
        <is>
          <t>Product</t>
        </is>
      </c>
      <c r="L318" t="inlineStr">
        <is>
          <t>Liquid &amp; Semisolids</t>
        </is>
      </c>
      <c r="M318" t="inlineStr">
        <is>
          <t>Suspensions &amp; Emulsions</t>
        </is>
      </c>
      <c r="N318" t="inlineStr">
        <is>
          <t>Product</t>
        </is>
      </c>
      <c r="O318" t="inlineStr">
        <is>
          <t>รุ่น RxCU83</t>
        </is>
      </c>
      <c r="P318" t="inlineStr">
        <is>
          <t>แบบฝึกหัด</t>
        </is>
      </c>
      <c r="Q318" t="inlineStr">
        <is>
          <t>Quiz เตรียมสอบ CC1 RxCU83</t>
        </is>
      </c>
    </row>
    <row r="319">
      <c r="A319" s="176" t="n">
        <v>317</v>
      </c>
      <c r="B319" t="inlineStr">
        <is>
          <t>พิจารณาสูตรตำรับยาน้ำ Ferrous sulfate: Ferrous sulfate 12.5 g, Citric acid 0.2 g, Paraben concentrate 1 mL, Syrup qs 100 mL ข้อใดกล่าวถูกต้องเกี่ยวกับตำรับยานี้</t>
        </is>
      </c>
      <c r="D319" t="inlineStr">
        <is>
          <t>มีปัญหาการละลาย (ตัวยาสำคัญละลายได้ไม่หมดเนื่องจากความเข้มข้นสูงเกิน solubility)</t>
        </is>
      </c>
      <c r="E319" t="inlineStr">
        <is>
          <t>ต้องเก็บในตู้เย็นเสมอเพื่อป้องกันการตกตะกอน</t>
        </is>
      </c>
      <c r="F319" t="inlineStr">
        <is>
          <t>ต้องเก็บในขวดใสเพื่อตรวจสอบสี</t>
        </is>
      </c>
      <c r="G319" t="inlineStr">
        <is>
          <t>ไม่มีสารแต่งรสในสูตรตำรับ</t>
        </is>
      </c>
      <c r="H319" t="inlineStr">
        <is>
          <t>ไม่มีสารเพิ่มความคงตัวในสูตรตำรับ</t>
        </is>
      </c>
      <c r="I319" t="n">
        <v>1</v>
      </c>
      <c r="J319" t="inlineStr">
        <is>
          <t>✅ คำตอบที่ถูกต้อง: ข้อ ก. มีปัญหาการละลาย
🎯 ทำไมข้อนี้ถึงถูก:
Ferrous sulfate มีค่าความสามารถในการละลายในน้ำประมาณ 1 กรัม ใน 1.5 mL ของน้ำ (หรือละลายได้ยากขึ้นเมื่อมีน้ำตาลเข้มข้นใน Syrup) ในสูตรนี้มี Ferrous sulfate ถึง 12.5 g ต่อน้ำเชื่อม 100 mL ซึ่งมีปริมาณน้ำอิสระน้อยมาก จึงทำให้เกิดปัญหาการละลายของตัวยาสำคัญ
🔍 ข้ออื่นผิดเพราะอะไร:
• ข้อ ข. ผิด เพราะการแช่เย็นยิ่งลดการละลายและทำให้ยาตกผลึก
• ข้อ ค. ผิด เพราะ Ferrous sulfate ไวต่อแสงและการเกิดปฏิกิริยาออกซิเดชัน จึงต้องเก็บในขวดสีชา (Amber bottle)
• ข้อ ง. ผิด เพราะ Syrup ทำหน้าที่เป็นทั้งกระสายยาและสารแต่งรสหวาน
• ข้อ จ. ผิด เพราะ Citric acid ทำหน้าที่เป็นสารต้านออกซิเดชันและคีเลติงเอเจนต์เพิ่มความคงตัว</t>
        </is>
      </c>
      <c r="K319" t="inlineStr">
        <is>
          <t>Product</t>
        </is>
      </c>
      <c r="L319" t="inlineStr">
        <is>
          <t>Liquid &amp; Semisolids</t>
        </is>
      </c>
      <c r="M319" t="inlineStr">
        <is>
          <t>Suspensions &amp; Emulsions</t>
        </is>
      </c>
      <c r="N319" t="inlineStr">
        <is>
          <t>Product</t>
        </is>
      </c>
      <c r="O319" t="inlineStr">
        <is>
          <t>รุ่น RxCU83</t>
        </is>
      </c>
      <c r="P319" t="inlineStr">
        <is>
          <t>แบบฝึกหัด</t>
        </is>
      </c>
      <c r="Q319" t="inlineStr">
        <is>
          <t>Quiz เตรียมสอบ CC1 RxCU83</t>
        </is>
      </c>
    </row>
    <row r="320">
      <c r="A320" s="176" t="n">
        <v>318</v>
      </c>
      <c r="B320" t="inlineStr">
        <is>
          <t>ยาลดกรดแขวนตะกอน Aluminum hydroxide + Magnesium hydroxide ควรมีพฤติกรรมการไหล (Rheological property) แบบ Thixotropy ซึ่งมีลักษณะอย่างไร</t>
        </is>
      </c>
      <c r="D320" t="inlineStr">
        <is>
          <t>ความหนืดไม่เปลี่ยนแปลงเมื่อออกแรงเขย่าหรือเมื่อตั้งทิ้งไว้</t>
        </is>
      </c>
      <c r="E320" t="inlineStr">
        <is>
          <t>ความหนืดลดลงเมื่อออกแรงเขย่า และความหนืดลดลงต่อเนื่องเมื่อตั้งทิ้งไว้</t>
        </is>
      </c>
      <c r="F320" t="inlineStr">
        <is>
          <t>ความหนืดลดลงเมื่อออกแรงเขย่า (Shear thinning) และความหนืดค่อยๆ เพิ่มขึ้นคืนสู่สภาพเดิมเมื่อตั้งทิ้งไว้ (Thixotropic recovery)</t>
        </is>
      </c>
      <c r="G320" t="inlineStr">
        <is>
          <t>ความหนืดเพิ่มขึ้นเมื่อออกแรงเขย่า และความหนืดเพิ่มขึ้นเมื่อตั้งทิ้งไว้</t>
        </is>
      </c>
      <c r="H320" t="inlineStr">
        <is>
          <t>ความหนืดเพิ่มขึ้นเมื่อออกแรงเขย่า และความหนืดลดลงเมื่อตั้งทิ้งไว้</t>
        </is>
      </c>
      <c r="I320" t="n">
        <v>3</v>
      </c>
      <c r="J320" t="inlineStr">
        <is>
          <t>✅ คำตอบที่ถูกต้อง: ข้อ ค. ความหนืดลดลงเมื่อออกแรงเขย่า และความหนืดเพิ่มขึ้นเมื่อตั้งทิ้งไว้
🎯 ทำไมข้อนี้ถึงถูก:
พฤติกรรม Thixotropy เป็นคุณสมบัติในอุดมคติของยาแขวนตะกอน คือเมื่อมีแรงเฉือนจากการเขย่าขวด (Shear stress) โครงสร้างร่างแหจะสลายทำให้ความหนืดลดลง เทรินรินยาได้ง่าย และเมื่อตั้งทิ้งไว้ โครงสร้างร่างแหจะค่อยๆ ฟื้นตัวกลับคืน ทำให้ความหนืดเพิ่มขึ้นเพื่อชะลอการตกตะกอนของอนุภาคยา
🔍 ข้ออื่นผิดเพราะอะไร:
• ข้อ ก. ผิด เพราะเป็นพฤติกรรมการไหลแบบ Newtonian flow
• ข้อ ข. ผิด เพราะหากความหนืดลดลงเมื่อตั้งทิ้งไว้ ยาจะตกตะกอนอย่างรวดเร็ว
• ข้อ ง. ผิด เพราะเป็นพฤติกรรมแบบ Dilatant flow (Shear thickening)
• ข้อ จ. ผิด เพราะการเขย่าแล้วหนืดขึ้นจะทำให้เทยาออกจากขวดไม่ได้</t>
        </is>
      </c>
      <c r="K320" t="inlineStr">
        <is>
          <t>Product</t>
        </is>
      </c>
      <c r="L320" t="inlineStr">
        <is>
          <t>Liquid &amp; Semisolids</t>
        </is>
      </c>
      <c r="M320" t="inlineStr">
        <is>
          <t>Rheology &amp; Flow Properties</t>
        </is>
      </c>
      <c r="N320" t="inlineStr">
        <is>
          <t>Product</t>
        </is>
      </c>
      <c r="O320" t="inlineStr">
        <is>
          <t>รุ่น RxCU83</t>
        </is>
      </c>
      <c r="P320" t="inlineStr">
        <is>
          <t>แบบฝึกหัด</t>
        </is>
      </c>
      <c r="Q320" t="inlineStr">
        <is>
          <t>Quiz เตรียมสอบ CC1 RxCU83</t>
        </is>
      </c>
    </row>
    <row r="321">
      <c r="A321" s="176" t="n">
        <v>319</v>
      </c>
      <c r="B321" t="inlineStr">
        <is>
          <t>พิจารณาตำรับ Brown Mixture: Glycyrrhiza fluid extract 12 mL, Antimony potassium tartrate 24 mg, Camphorated opium tincture 12 mL, Glycerin 12 mL, Water qs 100 mL ขั้นตอนการเตรียมตำรับที่ถูกต้องคือข้อใด</t>
        </is>
      </c>
      <c r="D321" t="inlineStr">
        <is>
          <t>ละลาย Camphorated opium tincture ในน้ำก่อน</t>
        </is>
      </c>
      <c r="E321" t="inlineStr">
        <is>
          <t>ผสม Camphorated opium tincture ในน้ำก่อนแล้วจึงเติมสารอื่น</t>
        </is>
      </c>
      <c r="F321" t="inlineStr">
        <is>
          <t>ผสมของเหลวทั้งหมดก่อน แล้วเติม Antimony potassium tartrate ลงไปละลาย</t>
        </is>
      </c>
      <c r="G321" t="inlineStr">
        <is>
          <t>ละลาย Antimony potassium tartrate ใน Glycyrrhiza fluid extract</t>
        </is>
      </c>
      <c r="H321" t="inlineStr">
        <is>
          <t>ละลาย Antimony potassium tartrate ใน Camphorated opium tincture</t>
        </is>
      </c>
      <c r="I321" t="n">
        <v>4</v>
      </c>
      <c r="J321" t="inlineStr">
        <is>
          <t>✅ คำตอบที่ถูกต้อง: ข้อ ง. ละลาย Antimony potassium tartrate ใน Glycyrrhiza fluid extract
🎯 ทำไมข้อนี้ถึงถูก:
ตามวิธีเตรียม Brown Mixture (ยาน้ำแก้ไอผสมชะเอมเทศ) ในเภสัชตำรับ Antimony potassium tartrate (Tartar emetic) เป็นผงของแข็ง จะถูกนำมาละลายในของเหลวส่วนที่เป็น Glycyrrhiza fluid extract หรือน้ำร้อนปริมาณเล็กน้อยก่อนจะนำไปผสมรวมกับส่วนประกอบที่เป็นของเหลวอื่นๆ
🔍 ข้ออื่นผิดเพราะอะไร:
• ข้อ ก. ผิด เพราะ Camphorated opium tincture มีแอลกอฮอล์ การเทใส่น้ำโดยตรงจะทำให้เกิดการตกตะกอนของเรซิน
• ข้อ ข. ผิด เพราะจะทำให้เกิดตะกอนขุ่นแยกชั้น
• ข้อ ค. ผิด เพราะผงยาจะไม่ละลายในสารละลายผสมที่มีความหนืดสูง
• ข้อ จ. ผิด เพราะ Antimony potassium tartrate ละลายได้ไม่ดีในแอลกอฮอล์เข้มข้น</t>
        </is>
      </c>
      <c r="K321" t="inlineStr">
        <is>
          <t>Product</t>
        </is>
      </c>
      <c r="L321" t="inlineStr">
        <is>
          <t>Liquid &amp; Semisolids</t>
        </is>
      </c>
      <c r="M321" t="inlineStr">
        <is>
          <t>Suspensions &amp; Emulsions</t>
        </is>
      </c>
      <c r="N321" t="inlineStr">
        <is>
          <t>Product</t>
        </is>
      </c>
      <c r="O321" t="inlineStr">
        <is>
          <t>รุ่น RxCU83</t>
        </is>
      </c>
      <c r="P321" t="inlineStr">
        <is>
          <t>แบบฝึกหัด</t>
        </is>
      </c>
      <c r="Q321" t="inlineStr">
        <is>
          <t>Quiz เตรียมสอบ CC1 RxCU83</t>
        </is>
      </c>
    </row>
    <row r="322">
      <c r="A322" s="176" t="n">
        <v>320</v>
      </c>
      <c r="B322" t="inlineStr">
        <is>
          <t>จากสูตรตำรับ Brown Mixture ในข้อที่ 8 ข้อใดกล่าวถึงบทบาทหน้าที่ของสารในสูตรตำรับได้ถูกต้อง</t>
        </is>
      </c>
      <c r="D322" t="inlineStr">
        <is>
          <t>Camphorated opium tincture เป็น Expectorant</t>
        </is>
      </c>
      <c r="E322" t="inlineStr">
        <is>
          <t>Antimony potassium tartrate เป็น Artificial sweetener</t>
        </is>
      </c>
      <c r="F322" t="inlineStr">
        <is>
          <t>Glycyrrhiza ช่วยละลาย Antimony potassium tartrate</t>
        </is>
      </c>
      <c r="G322" t="inlineStr">
        <is>
          <t>Glycyrrhiza fluid extract เป็น Expectorant และ Demulcent</t>
        </is>
      </c>
      <c r="H322" t="inlineStr">
        <is>
          <t>Glycyrrhiza fluid extract เป็น Bitter tonic</t>
        </is>
      </c>
      <c r="I322" t="n">
        <v>4</v>
      </c>
      <c r="J322" t="inlineStr">
        <is>
          <t>✅ คำตอบที่ถูกต้อง: ข้อ ง. Glycyrrhiza fluid extract เป็น Expectorant
🎯 ทำไมข้อนี้ถึงถูก:
Glycyrrhiza fluid extract (สารสกัดชะเอมเทศ) ทำหน้าที่เป็น ยาขับเสมหะ (Expectorant), สารเคลือบลำคอเพื่อบรรเทาอาการระคายเคือง (Demulcent) และสารแต่งรสหวานธรรมชาติ ส่วน Antimony potassium tartrate เป็น expectorant และ Camphorated opium tincture ทำหน้าที่ระงับอาการไอ (Antitussive)
🔍 ข้ออื่นผิดเพราะอะไร:
• ข้อ ก. ผิด เพราะ Camphorated opium tincture มีมอร์ฟีนทำหน้าที่กดศูนย์ไอ (Antitussive)
• ข้อ ข. ผิด เพราะ Antimony potassium tartrate เป็นสารขับเสมหะ
• ข้อ ค. ผิด เพราะไม่ได้ทำหน้าที่เป็นตัวทำละลายหลักของสูตรตำรับ
• ข้อ จ. ผิด เพราะ Glycyrrhiza มีรสหวาน ไม่ใช่ยาบำรุงธาตุรสขม</t>
        </is>
      </c>
      <c r="K322" t="inlineStr">
        <is>
          <t>Product</t>
        </is>
      </c>
      <c r="L322" t="inlineStr">
        <is>
          <t>Liquid &amp; Semisolids</t>
        </is>
      </c>
      <c r="M322" t="inlineStr">
        <is>
          <t>Suspensions &amp; Emulsions</t>
        </is>
      </c>
      <c r="N322" t="inlineStr">
        <is>
          <t>Product</t>
        </is>
      </c>
      <c r="O322" t="inlineStr">
        <is>
          <t>รุ่น RxCU83</t>
        </is>
      </c>
      <c r="P322" t="inlineStr">
        <is>
          <t>แบบฝึกหัด</t>
        </is>
      </c>
      <c r="Q322" t="inlineStr">
        <is>
          <t>Quiz เตรียมสอบ CC1 RxCU83</t>
        </is>
      </c>
    </row>
    <row r="323">
      <c r="A323" s="176" t="n">
        <v>321</v>
      </c>
      <c r="B323" t="inlineStr">
        <is>
          <t>ในการเตรียมยาทารักษาโรคติดเชื้อราที่เล็บ (Onychomycosis) ควรเลือกใช้ยาพื้น (Base) ชนิดใดในการนำส่งยาผ่านเคราตินของเล็บ</t>
        </is>
      </c>
      <c r="D323" t="inlineStr">
        <is>
          <t>Oleaginous bases</t>
        </is>
      </c>
      <c r="E323" t="inlineStr">
        <is>
          <t>Absorption bases</t>
        </is>
      </c>
      <c r="F323" t="inlineStr">
        <is>
          <t>W/O emulsion bases</t>
        </is>
      </c>
      <c r="G323" t="inlineStr">
        <is>
          <t>O/W emulsion bases</t>
        </is>
      </c>
      <c r="H323" t="inlineStr">
        <is>
          <t>Water soluble bases</t>
        </is>
      </c>
      <c r="I323" t="n">
        <v>2</v>
      </c>
      <c r="J323" t="inlineStr">
        <is>
          <t>✅ คำตอบที่ถูกต้อง: ข้อ ข. Absorption bases
🎯 ทำไมข้อนี้ถึงถูก:
Absorption bases มีคุณสมบัติในการอุ้มน้ำและมีความสามารถในการเกาะติดและนำส่งตัวยาเข้าสู่แผ่นเล็บได้ดี หรือตามแนวทางการตั้งตำรับในข้อสอบชุดนี้ระบุเลือก Absorption bases
🔍 ข้ออื่นผิดเพราะอะไร:
• ข้อ ก. ผิด เพราะ Oleaginous bases มีความเหนียวเหนอะหนะสูงมากและซึมผ่านเล็บได้ยาก
• ข้อ ค. ผิด เพราะ W/O emulsion ล้างออกยากและซึมผ่านแผ่นเล็บได้จำกัด
• ข้อ ง. ผิด เพราะ O/W emulsion แห้งเร็วและไม่คงอยู่บนแผ่นเล็บได้นานพอ
• ข้อ จ. ผิด เพราะ Water soluble bases ละลายน้ำหลุดลอกง่ายเมื่อถูกน้ำ</t>
        </is>
      </c>
      <c r="K323" t="inlineStr">
        <is>
          <t>Product</t>
        </is>
      </c>
      <c r="L323" t="inlineStr">
        <is>
          <t>Liquid &amp; Semisolids</t>
        </is>
      </c>
      <c r="M323" t="inlineStr">
        <is>
          <t>Ointments, Creams &amp; Gels</t>
        </is>
      </c>
      <c r="N323" t="inlineStr">
        <is>
          <t>Product</t>
        </is>
      </c>
      <c r="O323" t="inlineStr">
        <is>
          <t>รุ่น RxCU83</t>
        </is>
      </c>
      <c r="P323" t="inlineStr">
        <is>
          <t>แบบฝึกหัด</t>
        </is>
      </c>
      <c r="Q323" t="inlineStr">
        <is>
          <t>Quiz เตรียมสอบ CC1 RxCU83</t>
        </is>
      </c>
    </row>
    <row r="324">
      <c r="A324" s="176" t="n">
        <v>322</v>
      </c>
      <c r="B324" t="inlineStr">
        <is>
          <t>รูปแบบทางเภสัชกรรม (Dosage form) ชนิดใดมีความเหมาะสมและมีประสิทธิภาพสูงสุดในการรักษาโรคเชื้อราที่เล็บ (Onychomycosis)</t>
        </is>
      </c>
      <c r="D324" t="inlineStr">
        <is>
          <t>Ointment</t>
        </is>
      </c>
      <c r="E324" t="inlineStr">
        <is>
          <t>Lacquer (Nail lacquer)</t>
        </is>
      </c>
      <c r="F324" t="inlineStr">
        <is>
          <t>Water spray</t>
        </is>
      </c>
      <c r="G324" t="inlineStr">
        <is>
          <t>Cream</t>
        </is>
      </c>
      <c r="H324" t="inlineStr">
        <is>
          <t>Alcohol spray</t>
        </is>
      </c>
      <c r="I324" t="n">
        <v>2</v>
      </c>
      <c r="J324" t="inlineStr">
        <is>
          <t>✅ คำตอบที่ถูกต้อง: ข้อ ข. Lacquer
🎯 ทำไมข้อนี้ถึงถูก:
Nail lacquer (เช่น Amorolfine หรือ Ciclopirox nail lacquer) เป็นรูปแบบยาที่พัฒนาขึ้นเฉพาะสำหรับรักษาโรคเชื้อราที่เล็บ เมื่อทาลงบนแผ่นเล็บ ตัวทำละลายจะระเหยไปอย่างรวดเร็วเหลือฟิล์มโพลีเมอร์บางๆ เคลือบติดแน่นบนเล็บ ปลดปล่อยตัวยาสำคัญให้แทรกซึมผ่านชั้นเคราตินของเล็บได้อย่างต่อเนื่องและทนทานต่อน้ำ
🔍 ข้ออื่นผิดเพราะอะไร:
• ข้อ ก. ผิด เพราะ Ointment ล้างหลุดง่าย ไม่เกาะติดผิวเล็บ และซึมผ่านแผ่นเล็บได้น้อยมาก
• ข้อ ค. ผิด เพราะ Water spray ไหลหลุด ไม่สามารถเกาะติดเล็บได้
• ข้อ ง. ผิด เพราะ Cream หลุดลอกง่ายเมื่อล้างมือหรือถูกเสียดสี
• ข้อ จ. ผิด เพราะ Alcohol spray ระเหยหมดโดยไม่เกิดฟิล์มนำส่งยาเข้าสู่เล็บ</t>
        </is>
      </c>
      <c r="K324" t="inlineStr">
        <is>
          <t>Product</t>
        </is>
      </c>
      <c r="L324" t="inlineStr">
        <is>
          <t>Liquid &amp; Semisolids</t>
        </is>
      </c>
      <c r="M324" t="inlineStr">
        <is>
          <t>Ointments, Creams &amp; Gels</t>
        </is>
      </c>
      <c r="N324" t="inlineStr">
        <is>
          <t>Product</t>
        </is>
      </c>
      <c r="O324" t="inlineStr">
        <is>
          <t>รุ่น RxCU83</t>
        </is>
      </c>
      <c r="P324" t="inlineStr">
        <is>
          <t>แบบฝึกหัด</t>
        </is>
      </c>
      <c r="Q324" t="inlineStr">
        <is>
          <t>Quiz เตรียมสอบ CC1 RxCU83</t>
        </is>
      </c>
    </row>
    <row r="325">
      <c r="A325" s="176" t="n">
        <v>323</v>
      </c>
      <c r="B325" t="inlineStr">
        <is>
          <t>ในการเตรียมยาเหน็บทวารหนักกลีเซอรีน (Glycerin Suppository) ชนิด Soap-Glycerin Base ซึ่งเตรียมจากปฏิกิริยาระหว่างกรดสเตียริก (Stearic Acid) กับสารละลายโซเดียมคาร์บอเนต (Sodium Carbonate) หรือโซเดียมไฮดรอกไซด์ ข้อความในข้อใดต่อไปนี้ อธิบายบทบาทหน้าที่ของส่วนประกอบและคุณลักษณะของตำรับได้อย่างถูกต้องที่สุด</t>
        </is>
      </c>
      <c r="C325" t="inlineStr">
        <is>
          <t>ปฏิกิริยาดังกล่าวทำให้เกิด Sodium Stearate ซึ่งทำหน้าที่เป็นสบู่ (Soap) ก่อโครงสร้างร่างแหและทำให้ยาเหน็บมีความแข็งตัวคงรูปได้ที่อุณหภูมิห้อง</t>
        </is>
      </c>
      <c r="D325" t="inlineStr">
        <is>
          <t>Stearic acid ทำหน้าที่เป็นสารบัฟเฟอร์ควบคุมค่า pH ให้เป็นกรดจัดเพื่อป้องกันการเจริญเติบโตของเชื้อจุลชีพ</t>
        </is>
      </c>
      <c r="E325" t="inlineStr">
        <is>
          <t>Sodium carbonate ทำหน้าที่เป็นตัวยาสำคัญในการระบายอุจจาระโดยตรง</t>
        </is>
      </c>
      <c r="F325" t="inlineStr">
        <is>
          <t>ยาเหน็บชนิดนี้มีคุณลักษณะและกลไกการขึ้นรูปเหมือนกับ Gelatinized Glycerin Suppository ทุกประการ</t>
        </is>
      </c>
      <c r="G325" t="inlineStr">
        <is>
          <t>Stearic acid สามารถละลายน้ำได้ดีเยี่ยมในของเหลวในช่องทวารหนัก จึงเป็นตัวพากลีเซอรีนดูดซึมเข้าสู่กระแสเลือด</t>
        </is>
      </c>
      <c r="H325" t="n">
        <v>1</v>
      </c>
      <c r="I325" t="inlineStr">
        <is>
          <t>✅ คำตอบที่ถูกต้อง: ข้อ ก. ปฏิกิริยาดังกล่าวทำให้เกิด Sodium Stearate ซึ่งทำหน้าที่เป็นสบู่ (Soap) ก่อโครงสร้างร่างแหและทำให้ยาเหน็บมีความแข็งตัวคงรูปได้ที่อุณหภูมิห้อง
🎯 ทำไมข้อนี้ถึงถูก: ในสูตรตำรับ Glycerin Suppository ชนิด Soap Base เกิดจากปฏิกิริยา Saponification ระหว่าง Stearic acid กับ Sodium carbonate/hydroxide เกิดเป็นเกลือ Sodium stearate (สบู่โซเดียม) ซึ่งทำหน้าที่เป็น Gel-forming agent หรือ Solidifying agent ก่อตัวเป็นโครงร่างแหกักเก็บ Glycerin (มากถึงร้อยละ 90) ไว้ภายใน ทำให้แท่งยาเหน็บมีความแข็งคงรูป สามารถสอดเข้าทวารหนักได้ง่าย และจะละลายในของเหลวในลำไส้ตรงเพื่อปลดปล่อยกลีเซอรีน
🔍 ข้ออื่นผิดเพราะอะไร:
• ข้อ ข.: Stearic acid ไม่ใช่สารบัฟเฟอร์ แต่เป็น Fatty acid ที่ทำปฏิกิริยาเกิดสบู่
• ข้อ ค.: Sodium carbonate เป็นด่างที่ใช้ทำปฏิกิริยากับกรดไขมัน ไม่ใช่ตัวยาสำคัญ (ตัวยาสำคัญคือ Glycerin)
• ข้อ ง.: ตำรับ Gelatinized glycerin ใช้ Gelatin เป็นสารก่อเจล มีความยืดหยุ่นคล้ายยาง ต่างจาก Soap-glycerin base ที่แข็งกว่า
• ข้อ จ.: Stearic acid ไม่ละลายน้ำ แต่เกลือโซเดียมสเตียเรตสามารถกระจายตัวและละลายได้ในของเหลวทวารหนัก</t>
        </is>
      </c>
      <c r="K325" t="inlineStr">
        <is>
          <t>Intermediate</t>
        </is>
      </c>
      <c r="L325" t="inlineStr">
        <is>
          <t>Liquid &amp; Semisolids</t>
        </is>
      </c>
      <c r="M325" t="inlineStr">
        <is>
          <t>Glycerin Suppositories &amp; Soap-Glycerin Bases</t>
        </is>
      </c>
      <c r="N325" t="inlineStr">
        <is>
          <t>Product</t>
        </is>
      </c>
      <c r="O325" t="inlineStr">
        <is>
          <t>[RECONSTRUCTED: ปรับแต่งและเติมเต็มบริบทโจทย์/ตัวเลือกเพื่อความสมบูรณ์] ข้อสอบจริง PLE-CC1 ปี 2567 ข้อ 46</t>
        </is>
      </c>
      <c r="P325" t="inlineStr">
        <is>
          <t>ข้อสอบจริง</t>
        </is>
      </c>
      <c r="Q325" t="inlineStr">
        <is>
          <t>2567</t>
        </is>
      </c>
    </row>
    <row r="326">
      <c r="A326" s="176" t="n">
        <v>324</v>
      </c>
      <c r="B326" t="inlineStr">
        <is>
          <t>ในการพัฒนาสูตรตำรับผลิตภัณฑ์บำรุงผิว หากต้องการสารที่มีคุณสมบัติเคลือบปิดผิวเพื่อป้องกันการระเหยของน้ำออกจากชั้นผิวหนัง (Occlusive agent) ควรเลือกใช้สารในข้อใด</t>
        </is>
      </c>
      <c r="C326" t="inlineStr">
        <is>
          <t>White soft paraffin (Petrolatum)</t>
        </is>
      </c>
      <c r="D326" t="inlineStr">
        <is>
          <t>Glycerin</t>
        </is>
      </c>
      <c r="E326" t="inlineStr">
        <is>
          <t>Sorbitol</t>
        </is>
      </c>
      <c r="F326" t="inlineStr">
        <is>
          <t>Hyaluronic acid</t>
        </is>
      </c>
      <c r="G326" t="inlineStr">
        <is>
          <t>Niacinamide</t>
        </is>
      </c>
      <c r="H326" t="n">
        <v>1</v>
      </c>
      <c r="I326" t="inlineStr">
        <is>
          <t>✅ คำตอบที่ถูกต้อง: ข้อ ก. White soft paraffin (Petrolatum)
🎯 ทำไมข้อนี้ถึงถูก: White soft paraffin (หรือ Petrolatum / Vaseline) เป็นสารในกลุ่ม Occlusive agents ที่มีโครงสร้างไฮโดรคาร์บอนไม่ชอบน้ำ (hydrophobic barrier) เมื่อทาบนผิวหนังจะก่อตัวเป็นแผ่นฟิล์มเคลือบผิว ช่วยป้องกันการระเหยของน้ำออกจากชั้นผิวหนัง (Transepidermal Water Loss: TEWL) ได้สูงที่สุด (มากกว่า 98%) เหมาะสำหรับรักษาภาวะผิวแห้งรุนแรง
🔍 ข้ออื่นผิดเพราะอะไร:
• ข้อ ข. Glycerin: จัดเป็นสารกลุ่ม Humectant ทำหน้าที่ดูดซับและกักเก็บน้ำจากบรรยากาศหรือชั้นหนังแท้เข้าสู่ Stratum corneum ไม่ใช่สารเคลือบผิว
• ข้อ ค. Sorbitol: จัดเป็นสารกลุ่ม Humectant เช่นเดียวกับ Glycerin
• ข้อ ง. Hyaluronic acid: จัดเป็นสารกลุ่ม Humectant ที่มีความสามารถในการอุ้มน้ำสูง ไม่ใช่ Occlusive agent
• ข้อ จ. Niacinamide: เป็นวิตามินบี 3 ทำหน้าที่เป็น Active ingredient บำรุงผิวและเสริมเกราะป้องกันผิว (skin barrier) ไม่ใช่ Occlusive film-former</t>
        </is>
      </c>
      <c r="K326" t="inlineStr">
        <is>
          <t>Product</t>
        </is>
      </c>
      <c r="L326" t="inlineStr">
        <is>
          <t>Liquid &amp; Semisolids</t>
        </is>
      </c>
      <c r="M326" t="inlineStr">
        <is>
          <t>Moisturizing Agents (Occlusive vs Humectant)</t>
        </is>
      </c>
      <c r="N326" t="inlineStr">
        <is>
          <t>ข้อสอบจริง</t>
        </is>
      </c>
      <c r="O326" t="inlineStr">
        <is>
          <t>PLE_CC1_2567_Key ข้อ 89</t>
        </is>
      </c>
      <c r="P326" t="inlineStr">
        <is>
          <t>2567</t>
        </is>
      </c>
      <c r="Q326" t="inlineStr">
        <is>
          <t>ข้อสอบจริง ศรภ. สภาเภสัชกรรม</t>
        </is>
      </c>
    </row>
    <row r="327">
      <c r="A327" s="176" t="n">
        <v>325</v>
      </c>
      <c r="B327" t="inlineStr">
        <is>
          <t>Potassium Chloride (KCl) สารละลายอิเล็กโทรไลต์ในทางเภสัชกรรม มีคุณสมบัติละลายได้ดีในน้ำ แต่ละลายได้น้อยมากในแอลกอฮอล์ หากต้องการเตรียมตำรับยาน้ำ KCl เพื่อป้องกันการตกตะกอนของตัวยา ควรปรับค่า pH ของตำรับให้อยู่ในช่วงใด</t>
        </is>
      </c>
      <c r="C327" t="inlineStr">
        <is>
          <t>pH 7 - 8 (ใกล้เคียงเป็นกลาง)</t>
        </is>
      </c>
      <c r="D327" t="inlineStr">
        <is>
          <t>pH 1 - 2 (กรดแก่มาก)</t>
        </is>
      </c>
      <c r="E327" t="inlineStr">
        <is>
          <t>pH 11 - 12 (เบสแก่)</t>
        </is>
      </c>
      <c r="F327" t="inlineStr">
        <is>
          <t>pH 13 - 14 (ด่างรุนแรง)</t>
        </is>
      </c>
      <c r="G327" t="inlineStr">
        <is>
          <t>pH &lt; 4 (กรด)</t>
        </is>
      </c>
      <c r="H327" t="n">
        <v>1</v>
      </c>
      <c r="I327" t="inlineStr">
        <is>
          <t>✅ คำตอบที่ถูกต้อง: ข้อ ก. pH 7 - 8 (ใกล้เคียงเป็นกลาง)
🎯 ทำไมข้อนี้ถึงถูก: Potassium chloride (KCl) เป็น strong electrolyte salt ที่เกิดจากกรดแก่ (HCl) และเบสแก่ (KOH) มีการแตกตัวเป็นไอออนอย่างสมบูรณ์ในน้ำ สารละลายในน้ำจึงมีความคงสภาพทางเคมีและกายภาพดีที่สุดที่สภาวะใกล้เคียงเป็นกลาง (pH neutral ประมาณ 6.5 - 8.0) ตามเกณฑ์เภสัชตำรับ USP สารละลาย KCl injection หรือ oral solution กำหนดช่วง pH อยู่ที่ 4.0 - 8.0 เพื่อป้องกันการระคายเคืองและไม่ทำให้สารปรุงแต่งกลิ่นรสตกตะกอน
🔍 ข้ออื่นผิดเพราะอะไร:
• ข้อ ข. pH 1 - 2: เป็นกรดรุนแรงเกินไป ทำให้เกิดการระคายเคืองต่อเยื่อบุทางเดินอาหารและหลอดเลือดอย่างรุนแรง
• ข้อ ค. pH 11 - 12: เป็นเบสแก่เกินไป ทำให้เกิดเนื้อเยื่อเน่าตาย (tissue necrosis) และทำลายความคงตัวของสารแต่งกลิ่นรส
• ข้อ ง. pH 13 - 14: เป็นด่างรุนแรง เป็นอันตรายต่อสิ่งมีชีวิตและไม่สามารถนำมาใช้ทางยาได้
• ข้อ จ. pH &lt; 4: สภาวะกรดจัดอาจทำให้สารช่วยในตำรับเกิดความไม่คงตัว</t>
        </is>
      </c>
      <c r="K327" t="inlineStr">
        <is>
          <t>Product</t>
        </is>
      </c>
      <c r="L327" t="inlineStr">
        <is>
          <t>Liquid &amp; Semisolids</t>
        </is>
      </c>
      <c r="M327" t="inlineStr">
        <is>
          <t>Potassium Chloride Solution Formulation</t>
        </is>
      </c>
      <c r="N327" t="inlineStr">
        <is>
          <t>ข้อสอบจริง</t>
        </is>
      </c>
      <c r="O327" t="inlineStr">
        <is>
          <t>PLE_CC1_2567_Key ข้อ 93</t>
        </is>
      </c>
      <c r="P327" t="inlineStr">
        <is>
          <t>2567</t>
        </is>
      </c>
      <c r="Q327" t="inlineStr">
        <is>
          <t>ข้อสอบจริง ศรภ. สภาเภสัชกรรม</t>
        </is>
      </c>
    </row>
    <row r="328">
      <c r="A328" s="176" t="n">
        <v>326</v>
      </c>
      <c r="B328" t="inlineStr">
        <is>
          <t>ในการพัฒนาสูตรตำรับยาน้ำแขวนตะกอน Fluticasone ประกอบด้วยตัวยา Fluticasone, สารก่อเจล Sodium carboxymethylcellulose (NaCMC), แป้ง (Starch), สารกันเสีย Benzalkonium chloride (BAK) และ Hydroxypropyl methylcellulose (HPMC) หลังเตรียมตำรับและตั้งทิ้งไว้ 30 วัน พบว่าขนาดอนุภาคเฉลี่ยของตัวยาเพิ่มขึ้นจาก 250 นาโนเมตรเป็น 500 นาโนเมตร ปรากฏการณ์ดังกล่าวเกิดจากสาเหตุใดมากที่สุด</t>
        </is>
      </c>
      <c r="C328" t="inlineStr">
        <is>
          <t>การรวมตัวกันของอนุภาคยา (Aggregation) เนื่องจากแรงดึงดูดระหว่างอนุภาคมากกว่าแรงผลัก</t>
        </is>
      </c>
      <c r="D328" t="inlineStr">
        <is>
          <t>การละลายตัวของอนุภาคยา (Solubilization) ในตัวกลาง</t>
        </is>
      </c>
      <c r="E328" t="inlineStr">
        <is>
          <t>การเกิดปฏิกิริยา Hydrolysis ของพอลิเมอร์ NaCMC</t>
        </is>
      </c>
      <c r="F328" t="inlineStr">
        <is>
          <t>การเกิด Oxidation ของตัวยา Fluticasone</t>
        </is>
      </c>
      <c r="G328" t="inlineStr">
        <is>
          <t>การระเหยของตัวทำละลายทำให้ความเข้มข้นตัวยาสูงขึ้น</t>
        </is>
      </c>
      <c r="H328" t="n">
        <v>1</v>
      </c>
      <c r="I328" t="inlineStr">
        <is>
          <t>✅ คำตอบที่ถูกต้อง: ข้อ ก. การรวมตัวกันของอนุภาคยา (Aggregation) เนื่องจากแรงดึงดูดระหว่างอนุภาคมากกว่าแรงผลัก
🎯 ทำไมข้อนี้ถึงถูก: การที่ขนาดอนุภาคเฉลี่ยของยาน้ำแขวนตะกอนเพิ่มขึ้นจาก 250 nm เป็น 500 nm เป็นลักษณะทางกายภาพที่ไม่คงสภาพ เรียกว่า การรวมตัวของอนุภาค (Aggregation / Coagulation) ซึ่งเกิดจากการที่แรงผลักทางประจุไฟฟ้า (electrostatic repulsion) หรือ steric repulsion ไม่เพียงพอ ทำให้แรงดึงดูดระหว่างอนุภาค (van der Waals attraction) เด่นกว่า อนุภาคจึงเคลื่อนที่เข้ามาชิดกันและเกาะกลุ่มรวมกันเป็นก้อนที่มีขนาดอนุภาคใหญ่ขึ้น
🔍 ข้ออื่นผิดเพราะอะไร:
• ข้อ ข. Solubilization: หากเกิดการละลายตัว ขนาดอนุภาคที่แขวนตะกอนควรจะเล็กลงหรือละลายหายไป ไม่ใช่มีขนาดอนุภาคใหญ่ขึ้น
• ข้อ ค. Hydrolysis ของ NaCMC: การไฮโดรไลซิสของพอลิเมอร์อาจส่งผลต่อความหนืดของตำรับ แต่ไม่ได้เป็นกลไกหลักที่อธิบายการรวมตัวของอนุภาคตัวยาโดยตรง
• ข้อ ง. Oxidation ของ Fluticasone: เป็นความไม่คงตัวทางเคมี (chemical degradation) ซึ่งทำให้เกิด degradation products แต่ไม่ได้ทำให้อนุภาคโตขึ้นในลักษณะคอลลอยด์
• ข้อ จ. การระเหยของตัวทำละลาย: ในภาชนะปิดสนิทจะไม่เกิดการระเหยของน้ำ และการระเหยจะเพิ่มความเข้มข้นแต่ไม่ได้เพิ่มขนาดอนุภาคตัวยาเดี่ยวเป็น 500 nm</t>
        </is>
      </c>
      <c r="K328" t="inlineStr">
        <is>
          <t>Product</t>
        </is>
      </c>
      <c r="L328" t="inlineStr">
        <is>
          <t>Liquid &amp; Semisolids</t>
        </is>
      </c>
      <c r="M328" t="inlineStr">
        <is>
          <t>Suspension Physical Stability (Aggregation)</t>
        </is>
      </c>
      <c r="N328" t="inlineStr">
        <is>
          <t>ข้อสอบจริง</t>
        </is>
      </c>
      <c r="O328" t="inlineStr">
        <is>
          <t>PLE_CC1_2567_Key ข้อ 100</t>
        </is>
      </c>
      <c r="P328" t="inlineStr">
        <is>
          <t>2567</t>
        </is>
      </c>
      <c r="Q328" t="inlineStr">
        <is>
          <t>ข้อสอบจริง ศรภ. สภาเภสัชกรรม</t>
        </is>
      </c>
    </row>
    <row r="329">
      <c r="A329" s="177" t="n">
        <v>327</v>
      </c>
      <c r="B329" s="34" t="inlineStr">
        <is>
          <t>สูตรตำรับ Piroxicam gel (Feldene gel) ประกอบด้วยตัวยาสำคัญ Piroxicam 5 mg ต่อกรัม และมีสารปรุงแต่งตำรับ (Excipients) ได้แก่ Benzyl alcohol, Carbopol 940, Diisopropanolamine, Ethyl alcohol, Hydroxyethyl cellulose, Polyethylene glycol 400 (PEG 400), Propylene glycol และ Purified water
ตัวเลข 400 ที่ระบุต่อท้ายชื่อพอลิเมอร์ Polyethylene glycol (PEG 400) มีความหมายทางเภสัชกรรมอย่างไร</t>
        </is>
      </c>
      <c r="C329" s="100" t="inlineStr"/>
      <c r="D329" s="34" t="inlineStr">
        <is>
          <t>ค่าความหนืดเชิงจลน์ (Kinematic viscosity) มีค่า 400 เซนติสโตกส์</t>
        </is>
      </c>
      <c r="E329" s="34" t="inlineStr">
        <is>
          <t>จำนวนโมโนเมอร์ของ Ethylene oxide ที่นำมาต่อกันเท่ากับ 400 หน่วย</t>
        </is>
      </c>
      <c r="F329" s="34" t="inlineStr">
        <is>
          <t>น้ำหนักโมเลกุลเฉลี่ย (Average molecular weight) เท่ากับ 400 กรัมต่อโมล</t>
        </is>
      </c>
      <c r="G329" s="34" t="inlineStr">
        <is>
          <t>ขนาดอนุภาคเฉลี่ย (Mean particle size) มีขนาด 400 นาโนเมตร</t>
        </is>
      </c>
      <c r="H329" s="34" t="inlineStr">
        <is>
          <t>ค่าการละลายได้สูงสุดในน้ำเท่ากับ 400 มิลลิกรัมต่อมิลลิลิตร</t>
        </is>
      </c>
      <c r="I329" s="100" t="n">
        <v>3</v>
      </c>
      <c r="J329" s="34" t="inlineStr">
        <is>
          <t>✅ คำตอบที่ถูกต้อง: ข้อ ค. น้ำหนักโมเลกุลเฉลี่ย (Average molecular weight) เท่ากับ 400 กรัมต่อโมล
🎯 ทำไมข้อนี้ถึงถูก:
ตามเภสัชตำรับสากล (USP/BP) ตัวเลขที่ตามหลังชื่อสารกลุ่ม Polyethylene glycol (PEG) ที่เป็นของเหลวและกึ่งแข็ง (เช่น PEG 200, 300, 400, 600) จนถึงของแข็ง (เช่น PEG 1000, 4000, 6000) แสดงถึงค่าน้ำหนักโมเลกุลเฉลี่ย (Average molecular weight) ของสายโซ่พอลิเมอร์ในหน่วย กรัมต่อโมล (g/mol)
🔍 ข้ออื่นผิดเพราะอะไร:
• ข้อ ก. ผิดเพราะ: ตัวเลข 400 ไม่ได้หมายถึงค่าความหนืด (สารที่มีตัวเลขระบุความหนืดจะเป็นกลุ่มเซลลูโลส เช่น Methylcellulose 400 cP)
• ข้อ ข. ผิดเพราะ: จำนวนโมโนเมอร์ของ Ethylene oxide (MW ประมาณ 44) ใน PEG 400 มีเพียงประมาณ 8-9 หน่วยเท่านั้น ไม่ใช่ 400 หน่วย
• ข้อ ง. ผิดเพราะ: PEG 400 เป็นของเหลวใส ละลายเป็นเนื้อเดียวกับน้ำ ไม่มีสถานะเป็นอนุภาคในระดับนาโนเมตร
• ข้อ จ. ผิดเพราะ: PEG 400 สามารถผสมเข้าเป็นเนื้อเดียวกับน้ำได้ในทุกสัดส่วน (Miscible with water) จึงไม่มีข้อจำกัดของการละลายที่ 400 mg/mL</t>
        </is>
      </c>
      <c r="K329" s="100" t="inlineStr"/>
      <c r="L329" s="34" t="inlineStr">
        <is>
          <t>Liquid &amp; Semisolid Dosage Forms</t>
        </is>
      </c>
      <c r="M329" s="34" t="inlineStr">
        <is>
          <t>Semisolid Excipients &amp; Polymers</t>
        </is>
      </c>
      <c r="N329" s="100" t="inlineStr">
        <is>
          <t>Product</t>
        </is>
      </c>
      <c r="O329" s="34" t="inlineStr">
        <is>
          <t>ข้อสอบจริง PLE-CC1 ปี 2566 Day 1 ข้อ 8 [CASE_2566_PIROX_01]</t>
        </is>
      </c>
      <c r="P329" s="100" t="inlineStr">
        <is>
          <t>ข้อสอบจริง</t>
        </is>
      </c>
      <c r="Q329" s="100" t="inlineStr">
        <is>
          <t>2566 Day 1</t>
        </is>
      </c>
      <c r="R329" s="100" t="inlineStr">
        <is>
          <t>CASE_2566_PIROX_01</t>
        </is>
      </c>
    </row>
    <row r="330">
      <c r="A330" s="177" t="n">
        <v>328</v>
      </c>
      <c r="B330" s="34" t="inlineStr">
        <is>
          <t>สูตรตำรับ Piroxicam gel (Feldene gel) ประกอบด้วยตัวยาสำคัญ Piroxicam 5 mg ต่อกรัม และมีสารปรุงแต่งตำรับ (Excipients) ได้แก่ Benzyl alcohol, Carbopol 940, Diisopropanolamine, Ethyl alcohol, Hydroxyethyl cellulose, Polyethylene glycol 400 (PEG 400), Propylene glycol และ Purified water
สาร Polyethylene glycol 400 (PEG 400) ในสูตรตำรับเจลข้างต้น ทำหน้าที่หลักทางเภสัชกรรมในข้อใด</t>
        </is>
      </c>
      <c r="C330" s="100" t="inlineStr"/>
      <c r="D330" s="34" t="inlineStr">
        <is>
          <t>Gelling agent ทำหน้าที่สร้างโครงสร้างร่างแหของเจล</t>
        </is>
      </c>
      <c r="E330" s="34" t="inlineStr">
        <is>
          <t>Humectant และ Co-solvent ทำหน้าที่ดูดซับความชื้นและเป็นตัวทำละลายร่วม</t>
        </is>
      </c>
      <c r="F330" s="34" t="inlineStr">
        <is>
          <t>Neutralizing agent ทำหน้าที่ปรับสภาพความเป็นด่างให้เจลเกิดการพองตัว</t>
        </is>
      </c>
      <c r="G330" s="34" t="inlineStr">
        <is>
          <t>Antimicrobial preservative ทำหน้าที่เป็นสารกันเสียในตำรับ</t>
        </is>
      </c>
      <c r="H330" s="34" t="inlineStr">
        <is>
          <t>Plasticizer ทำหน้าที่เพิ่มความยืดหยุ่นของฟิล์มเคลือบ</t>
        </is>
      </c>
      <c r="I330" s="100" t="n">
        <v>2</v>
      </c>
      <c r="J330" s="34" t="inlineStr">
        <is>
          <t>✅ คำตอบที่ถูกต้อง: ข้อ ข. Humectant และ Co-solvent ทำหน้าที่ดูดซับความชื้นและเป็นตัวทำละลายร่วม
🎯 ทำไมข้อนี้ถึงถูก:
PEG 400 เป็น Polyol ของเหลวที่มีคุณสมบัติเป็น Humectant ช่วยดูดซับความชื้น ป้องกันไม่ให้เนื้อเจลแห้งแข็งเมื่อสัมผัสอากาศ (Prevent drying out) และยังทำหน้าที่เป็น Co-solvent ร่วมกับ Propylene glycol และ Ethyl alcohol ในการเพิ่มการละลายของตัวยา Piroxicam ซึ่งเป็นยาที่ละลายน้ำได้ยากมาก
🔍 ข้ออื่นผิดเพราะอะไร:
• ข้อ ก. ผิดเพราะ: สารที่ทำหน้าที่เป็น Gelling agent ในตำรับนี้คือ Carbopol 940 และ Hydroxyethyl cellulose
• ข้อ ค. ผิดเพราะ: สารที่ทำหน้าที่เป็น Neutralizing agent ปรับค่าความเป็นด่างเพื่อพองตัว Carbopol คือ Diisopropanolamine
• ข้อ ง. ผิดเพราะ: สารที่ทำหน้าที่หลักเป็น Antimicrobial preservative ในตำรับนี้คือ Benzyl alcohol
• ข้อ จ. ผิดเพราะ: Plasticizer เป็นบทบาทของ PEG ในตำรับฟิล์มเคลือบยาเม็ด (Film coating) แต่ในตำรับเจลทาเฉพาะที่ทำหน้าที่เป็น Humectant/Co-solvent</t>
        </is>
      </c>
      <c r="K330" s="100" t="inlineStr"/>
      <c r="L330" s="34" t="inlineStr">
        <is>
          <t>Liquid &amp; Semisolid Dosage Forms</t>
        </is>
      </c>
      <c r="M330" s="34" t="inlineStr">
        <is>
          <t>Semisolid Excipients &amp; Polymers</t>
        </is>
      </c>
      <c r="N330" s="100" t="inlineStr">
        <is>
          <t>Product</t>
        </is>
      </c>
      <c r="O330" s="34" t="inlineStr">
        <is>
          <t>ข้อสอบจริง PLE-CC1 ปี 2566 Day 1 ข้อ 9 [CASE_2566_PIROX_01]</t>
        </is>
      </c>
      <c r="P330" s="100" t="inlineStr">
        <is>
          <t>ข้อสอบจริง</t>
        </is>
      </c>
      <c r="Q330" s="100" t="inlineStr">
        <is>
          <t>2566 Day 1</t>
        </is>
      </c>
      <c r="R330" s="100" t="inlineStr">
        <is>
          <t>CASE_2566_PIROX_01</t>
        </is>
      </c>
    </row>
    <row r="331">
      <c r="A331" s="177" t="n">
        <v>329</v>
      </c>
      <c r="B331" s="34" t="inlineStr">
        <is>
          <t>สูตรตำรับยาน้ำรับประทาน Levothyroxine Sodium Oral Solution (Extemporaneous preparation) ประกอบด้วย Levothyroxine sodium (Solubility ในน้ำต่ำ ประมาณ 15 mg ต่อ 100 mL), Sodium methylparaben, Citric acid, Glycerol และ Purified water
ข้อใดระบุคุณสมบัติหรือหน้าที่ของสารในสูตรตำรับยาน้ำนี้ 'ไม่ถูกต้อง'</t>
        </is>
      </c>
      <c r="C331" s="100" t="inlineStr"/>
      <c r="D331" s="34" t="inlineStr">
        <is>
          <t>Sodium methylparaben ทำหน้าที่เป็น Antimicrobial preservative</t>
        </is>
      </c>
      <c r="E331" s="34" t="inlineStr">
        <is>
          <t>Citric acid ทำหน้าที่เป็น Antioxidant หรือ pH adjusting agent</t>
        </is>
      </c>
      <c r="F331" s="34" t="inlineStr">
        <is>
          <t>Glycerol ทำหน้าที่เป็น Sweetening agent และ Co-solvent</t>
        </is>
      </c>
      <c r="G331" s="34" t="inlineStr">
        <is>
          <t>Levothyroxine sodium เป็นตัวยาสำคัญที่มีคุณสมบัติละลายน้ำได้ดีมากโดยธรรมชาติ</t>
        </is>
      </c>
      <c r="H331" s="34" t="inlineStr">
        <is>
          <t>Purified water ทำหน้าที่เป็น Vehicle หรือ Solvent</t>
        </is>
      </c>
      <c r="I331" s="100" t="n">
        <v>4</v>
      </c>
      <c r="J331" s="34" t="inlineStr">
        <is>
          <t>✅ คำตอบที่ถูกต้อง: ข้อ ง. Levothyroxine sodium เป็นตัวยาสำคัญที่มีคุณสมบัติละลายน้ำได้ดีมากโดยธรรมชาติ
🎯 ทำไมข้อนี้ถึงถูก:
Levothyroxine sodium เป็นสารที่ละลายน้ำได้ยากมาก (Very slightly soluble in water ประมาณ 15 mg/100 mL หรือ 1:600) ไม่ใช่สารที่ละลายน้ำได้ดี ดังนั้นในสูตรตำรับจึงจำเป็นต้องใช้ Glycerol ทำหน้าที่เป็น Co-solvent ร่วมกับ Purified water และปรับสภาวะ pH เพื่อช่วยเพิ่มการละลายของตัวยาให้อยู่ในรูปสารละลายใสได้
🔍 ข้ออื่นผิดเพราะอะไร:
• ข้อ ก. ถูกต้องแล้ว: Sodium methylparaben เป็นสารกันเสียต้านจุลชีพ (Antimicrobial preservative) ละลายน้ำได้ดี
• ข้อ ข. ถูกต้องแล้ว: Citric acid ทำหน้าที่เป็นสารต้านออกซิเดชันและสารปรับความเป็นกรด-ด่าง (Buffering/Antioxidant agent) ป้องกันการสลายตัวของยา
• ข้อ ค. ถูกต้องแล้ว: Glycerol ช่วยเพิ่มความหวาน (Sweetening agent) เพิ่มความหนืด และเป็นตัวทำละลายร่วม (Co-solvent)
• ข้อ จ. ถูกต้องแล้ว: Purified water เป็นกระสายยาหลัก (Vehicle/Solvent) ของตำรับยาน้ำรับประทาน</t>
        </is>
      </c>
      <c r="K331" s="100" t="inlineStr"/>
      <c r="L331" s="34" t="inlineStr">
        <is>
          <t>Liquid &amp; Semisolid Dosage Forms</t>
        </is>
      </c>
      <c r="M331" s="34" t="inlineStr">
        <is>
          <t>Oral Solutions &amp; Solubility Enhancement</t>
        </is>
      </c>
      <c r="N331" s="100" t="inlineStr">
        <is>
          <t>Product</t>
        </is>
      </c>
      <c r="O331" s="34" t="inlineStr">
        <is>
          <t>ข้อสอบจริง PLE-CC1 ปี 2566 Day 1 ข้อ 24 [CASE_2566_THYROID_01]</t>
        </is>
      </c>
      <c r="P331" s="100" t="inlineStr">
        <is>
          <t>ข้อสอบจริง</t>
        </is>
      </c>
      <c r="Q331" s="100" t="inlineStr">
        <is>
          <t>2566 Day 1</t>
        </is>
      </c>
      <c r="R331" s="100" t="inlineStr">
        <is>
          <t>CASE_2566_THYROID_01</t>
        </is>
      </c>
    </row>
    <row r="332">
      <c r="A332" s="177" t="n">
        <v>330</v>
      </c>
      <c r="B332" s="34" t="inlineStr">
        <is>
          <t>สูตรตำรับยาน้ำรับประทาน Levothyroxine Sodium Oral Solution (Extemporaneous preparation) ประกอบด้วย Levothyroxine sodium (Solubility ในน้ำต่ำ ประมาณ 15 mg ต่อ 100 mL), Sodium methylparaben, Citric acid, Glycerol และ Purified water
ข้อใดกล่าว 'ไม่ถูกต้อง' เกี่ยวกับคุณลักษณะ การติดฉลาก และการเก็บรักษาตำรับยาน้ำ Levothyroxine sodium oral solution</t>
        </is>
      </c>
      <c r="C332" s="100" t="inlineStr"/>
      <c r="D332" s="34" t="inlineStr">
        <is>
          <t>บรรจุในภาชนะปิดสนิทและป้องกันแสง (Tight, light-resistant container)</t>
        </is>
      </c>
      <c r="E332" s="34" t="inlineStr">
        <is>
          <t>ต้องติดฉลากช่วยกำกับว่า 'เขย่าขวดก่อนใช้ทุกครั้ง'</t>
        </is>
      </c>
      <c r="F332" s="34" t="inlineStr">
        <is>
          <t>ลักษณะทางกายภาพของเภสัชภัณฑ์เป็นของเหลวใส ไม่มีตะกอน</t>
        </is>
      </c>
      <c r="G332" s="34" t="inlineStr">
        <is>
          <t>สามารถเก็บยาไว้ใช้ได้ตามอายุการใช้งานที่กำหนด (Beyond-use date) เนื่องจากมีการเติมสารกันเสีย</t>
        </is>
      </c>
      <c r="H332" s="34" t="inlineStr">
        <is>
          <t>สารละลายตำรับนี้มีสมบัติเป็นสารละลายใสที่มีการควบคุมความคงตัวของตัวยา</t>
        </is>
      </c>
      <c r="I332" s="100" t="n">
        <v>2</v>
      </c>
      <c r="J332" s="34" t="inlineStr">
        <is>
          <t>✅ คำตอบที่ถูกต้อง: ข้อ ข. ต้องติดฉลากช่วยกำกับว่า 'เขย่าขวดก่อนใช้ทุกครั้ง'
🎯 ทำไมข้อนี้ถึงถูก:
Levothyroxine Oral Solution เป็น ยาน้ำสารละลายใส (Solution) ซึ่งตัวยาละลายเป็นเนื้อเดียวกันอย่างสมบูรณ์แบบ Homogeneous phase จึงไม่จำเป็นต้องติดฉลากช่วย 'เขย่าขวดก่อนใช้' (ฉลากเขย่าขวดก่อนใช้จะติดเฉพาะยาน้ำแขวนตะกอน Suspension หรือยาน้ำอิมัลชัน Emulsion ที่มีการแยกชั้นของอนุภาค)
🔍 ข้ออื่นผิดเพราะอะไร:
• ข้อ ก. ถูกต้องแล้ว: Levothyroxine ไวต่อแสงและอากาศ จึงต้องบรรจุในภาชนะปิดสนิทและป้องกันแสง (Tight, light-resistant container)
• ข้อ ค. ถูกต้องแล้ว: ลักษณะของ Oral solution ต้องเป็นของเหลวใส ไม่มีตะกอนตกค้าง
• ข้อ ง. ถูกต้องแล้ว: การใส่สารกันเสีย Sodium methylparaben ช่วยยับยั้งการเจริญเติบโตของเชื้อจุลชีพ ทำให้สามารถกำหนดวันสิ้นอายุ (BUD) ได้ตามเภสัชตำรับ
• ข้อ จ. ถูกต้องแล้ว: ตำรับ solution มีการควบคุม pH และมีสารต้านออกซิเดชันเพื่อรักษาเสถียรภาพของตัวยา</t>
        </is>
      </c>
      <c r="K332" s="100" t="inlineStr"/>
      <c r="L332" s="34" t="inlineStr">
        <is>
          <t>Liquid &amp; Semisolid Dosage Forms</t>
        </is>
      </c>
      <c r="M332" s="34" t="inlineStr">
        <is>
          <t>Oral Solutions &amp; Labeling Requirements</t>
        </is>
      </c>
      <c r="N332" s="100" t="inlineStr">
        <is>
          <t>Product</t>
        </is>
      </c>
      <c r="O332" s="34" t="inlineStr">
        <is>
          <t>ข้อสอบจริง PLE-CC1 ปี 2566 Day 1 ข้อ 25 [CASE_2566_THYROID_01]</t>
        </is>
      </c>
      <c r="P332" s="100" t="inlineStr">
        <is>
          <t>ข้อสอบจริง</t>
        </is>
      </c>
      <c r="Q332" s="100" t="inlineStr">
        <is>
          <t>2566 Day 1</t>
        </is>
      </c>
      <c r="R332" s="100" t="inlineStr">
        <is>
          <t>CASE_2566_THYROID_01</t>
        </is>
      </c>
    </row>
    <row r="333">
      <c r="A333" s="177" t="n">
        <v>331</v>
      </c>
      <c r="B333" s="34" t="inlineStr">
        <is>
          <t>สูตรตำรับยาน้ำแขวนตะกอน Enalapril Maleate Suspension (Extemporaneous preparation) ประกอบด้วย:
Enalapril maleate, Sucrose, Glycerol, Methylcellulose, Veegum (Magnesium aluminum silicate), Tween 80, Citric acid, Potassium sorbate และ Purified water q.s.
ข้อใดระบุบทบาทหน้าที่ของสารช่วยในสูตรตำรับยาน้ำแขวนตะกอนนี้ได้ 'ไม่ถูกต้อง'</t>
        </is>
      </c>
      <c r="C333" s="100" t="inlineStr"/>
      <c r="D333" s="34" t="inlineStr">
        <is>
          <t>Sucrose ทำหน้าที่เป็นสารให้ความหวาน (Sweetening agent)</t>
        </is>
      </c>
      <c r="E333" s="34" t="inlineStr">
        <is>
          <t>Tween 80 (Polysorbate 80) ทำหน้าที่เป็นสารช่วยเปียก (Wetting agent)</t>
        </is>
      </c>
      <c r="F333" s="34" t="inlineStr">
        <is>
          <t>Veegum ทำหน้าที่เป็นสารเพิ่มความคงตัวและสารช่วยแขวนตะกอน (Thickening and Suspending agent)</t>
        </is>
      </c>
      <c r="G333" s="34" t="inlineStr">
        <is>
          <t>Methylcellulose ทำหน้าที่เป็นสารช่วยแขวนตะกอน (Suspending agent)</t>
        </is>
      </c>
      <c r="H333" s="34" t="inlineStr">
        <is>
          <t>Potassium sorbate ทำหน้าที่เป็นสารลดแรงตึงผิวหลัก (Primary surfactant)</t>
        </is>
      </c>
      <c r="I333" s="100" t="n">
        <v>5</v>
      </c>
      <c r="J333" s="34" t="inlineStr">
        <is>
          <t>✅ คำตอบที่ถูกต้อง: ข้อ จ. Potassium sorbate ทำหน้าที่เป็นสารลดแรงตึงผิวหลัก (Primary surfactant)
🎯 ทำไมข้อนี้ถึงถูก:
Potassium sorbate ทำหน้าที่เป็น สารกันเสียต้านเชื้อราและจุลชีพ (Antimicrobial preservative) ในสภาวะกรดอ่อน ไม่ได้ทำหน้าที่เป็นสารลดแรงตึงผิว (Surfactant) สารลดแรงตึงผิวในตำรับนี้คือ Tween 80
🔍 ข้ออื่นผิดเพราะอะไร:
• ข้อ ก. ถูกต้องแล้ว: Sucrose ช่วยเพิ่มรสหวานและเพิ่มความหนืด
• ข้อ ข. ถูกต้องแล้ว: Tween 80 เป็น Non-ionic surfactant ช่วยลด Contact angle ของผงยา ช่วยเปียก (Wetting agent)
• ข้อ ค. ถูกต้องแล้ว: Veegum (Smectite clay) เป็น Thixotropic suspending agent
• ข้อ ง. ถูกต้องแล้ว: Methylcellulose เป็น Hydrophilic polymer ช่วยเพิ่มความหนืดและแขวนตะกอน</t>
        </is>
      </c>
      <c r="K333" s="100" t="inlineStr"/>
      <c r="L333" s="34" t="inlineStr">
        <is>
          <t>Liquid &amp; Semisolid Dosage Forms</t>
        </is>
      </c>
      <c r="M333" s="34" t="inlineStr">
        <is>
          <t>Suspension Formulations &amp; Functional Excipients</t>
        </is>
      </c>
      <c r="N333" s="100" t="inlineStr">
        <is>
          <t>Product</t>
        </is>
      </c>
      <c r="O333" s="34" t="inlineStr">
        <is>
          <t>ข้อสอบจริง PLE-CC1 ปี 2566 Day 1 ข้อ 101 [CASE_2566_ENALAPRIL_01]</t>
        </is>
      </c>
      <c r="P333" s="100" t="inlineStr">
        <is>
          <t>ข้อสอบจริง</t>
        </is>
      </c>
      <c r="Q333" s="100" t="inlineStr">
        <is>
          <t>2566 Day 1</t>
        </is>
      </c>
      <c r="R333" s="100" t="inlineStr">
        <is>
          <t>CASE_2566_ENALAPRIL_01</t>
        </is>
      </c>
    </row>
    <row r="334">
      <c r="A334" s="177" t="n">
        <v>332</v>
      </c>
      <c r="B334" s="34" t="inlineStr">
        <is>
          <t>ปัญหาความไม่คงตัวทางกายภาพของยาน้ำแขวนตะกอน (Physical instability of suspension) เมื่ออนุภาคของแข็งตกตะกอนนอนก้นอย่างช้าๆ แล้วเกาะติดกันแน่นเป็นก้อนแข็งที่ก้นขวด ไม่สามารถกระจายตัวกลับคืนเป็นเนื้อเดียวกันได้แม้จะออกแรงเขย่าอย่างรุนแรง (Irreversible cake)
ปรากฏการณ์ความไม่คงตัวทางกายภาพดังกล่าวเรียกว่าอะไร</t>
        </is>
      </c>
      <c r="C334" s="100" t="inlineStr"/>
      <c r="D334" s="34" t="inlineStr">
        <is>
          <t>Creaming</t>
        </is>
      </c>
      <c r="E334" s="34" t="inlineStr">
        <is>
          <t>Cracking</t>
        </is>
      </c>
      <c r="F334" s="34" t="inlineStr">
        <is>
          <t>Coalescence</t>
        </is>
      </c>
      <c r="G334" s="34" t="inlineStr">
        <is>
          <t>Flocculation</t>
        </is>
      </c>
      <c r="H334" s="34" t="inlineStr">
        <is>
          <t>Caking (Clay-like precipitate)</t>
        </is>
      </c>
      <c r="I334" s="100" t="n">
        <v>5</v>
      </c>
      <c r="J334" s="34" t="inlineStr">
        <is>
          <t>✅ คำตอบที่ถูกต้อง: ข้อ จ. Caking (Clay-like precipitate)
🎯 ทำไมข้อนี้ถึงถูก:
ในระบบยาน้ำแขวนตะกอนชนิด Deflocculated suspension อนุภาคผงยาจะตกตะกอนอย่างช้าๆ และเรียงตัวอัดแน่นจนไม่มีช่องว่างของของเหลวคั่น เกิดแรงดึงดูด Van der Waals อย่างแน่นหนาจนกลายเป็นก้อนแข็งคล้ายดินเหนียว (Caking / Cementing) ซึ่งไม่สามารถทำให้กระจายตัวกลับคืนได้ (Non-redispersible) ถือเป็นความล้มเหลวทางกายภาพอย่างถาวรของตำรับยาน้ำแขวนตะกอน
🔍 ข้ออื่นผิดเพราะอะไร:
• ข้อ ก. Creaming คือการแยกชั้นของอิมัลชันที่ยังสามารถเขย่าให้คืนตัวได้
• ข้อ ข. และ ค. Cracking และ Coalescence เป็นการแยกชั้นอย่างถาวรของอิมัลชัน (Emulsion breaking)
• ข้อ ง. Flocculation คือการรวมตัวหลวมๆ ของอนุภาคแขวนตะกอน ซึ่งสามารถเขย่ากระจายตัวกลับคืนได้ง่ายและเป็นคุณลักษณะที่พึงประสงค์</t>
        </is>
      </c>
      <c r="K334" s="100" t="inlineStr"/>
      <c r="L334" s="34" t="inlineStr">
        <is>
          <t>Liquid &amp; Semisolid Dosage Forms</t>
        </is>
      </c>
      <c r="M334" s="34" t="inlineStr">
        <is>
          <t>Physical Instability of Suspensions (Caking)</t>
        </is>
      </c>
      <c r="N334" s="100" t="inlineStr">
        <is>
          <t>Product</t>
        </is>
      </c>
      <c r="O334" s="34" t="inlineStr">
        <is>
          <t>ข้อสอบจริง PLE-CC1 ปี 2566 Day 1 ข้อ 102 [CASE_2566_ENALAPRIL_01]</t>
        </is>
      </c>
      <c r="P334" s="100" t="inlineStr">
        <is>
          <t>ข้อสอบจริง</t>
        </is>
      </c>
      <c r="Q334" s="100" t="inlineStr">
        <is>
          <t>2566 Day 1</t>
        </is>
      </c>
      <c r="R334" s="100" t="inlineStr">
        <is>
          <t>CASE_2566_ENALAPRIL_01</t>
        </is>
      </c>
    </row>
    <row r="335">
      <c r="A335" s="178" t="n">
        <v>333</v>
      </c>
      <c r="B335" s="179" t="inlineStr">
        <is>
          <t>ผู้ป่วยหญิงไทยอายุ 40 ปี มีอาการท้องผูก ถ่ายสัปดาห์ละ 1-2 ครั้ง ถ่ายลำบากต้องออกแรงเบ่ง หลังถ่ายมีเลือดสดเคลือบก้อนอุจจาระ คลำพบมีก้อนยื่นโผล่ออกมาที่ทวารหนักแต่สามารถยุบกลับเข้าไปได้เอง ได้รับการวินิจฉัยเป็นริดสีดวงทวาร (Internal hemorrhoid grade 2)
ข้อใดระบุคุณสมบัติและการตั้งตำรับยาเหน็บทวารหนักชนิด Theobroma oil suppository ได้ 'ไม่ถูกต้อง'</t>
        </is>
      </c>
      <c r="C335" s="178" t="inlineStr"/>
      <c r="D335" s="179" t="inlineStr">
        <is>
          <t>สามารถนำมาเตรียมเป็น Emulsified base ได้เมื่อเติมสารช่วยลดแรงตึงผิวที่เหมาะสม</t>
        </is>
      </c>
      <c r="E335" s="179" t="inlineStr">
        <is>
          <t>สกัดมาจากไขมันเมล็ดโกโก้ (Cocoa butter)</t>
        </is>
      </c>
      <c r="F335" s="179" t="inlineStr">
        <is>
          <t>สามารถหลอมเหลวและปลดปล่อยตัวยาได้ที่อุณหภูมิร่างกาย (30-35 องศาเซลเซียส)</t>
        </is>
      </c>
      <c r="G335" s="179" t="inlineStr">
        <is>
          <t>หากใช้ Theobroma oil เป็นเบส จำเป็นต้องทาแม่พิมพ์หล่อยา (Mold lubricant) ด้วยน้ำมันแร่ (Mineral oil / Liquid paraffin)</t>
        </is>
      </c>
      <c r="H335" s="179" t="inlineStr">
        <is>
          <t>ไม่นิยมนำมาใช้เตรียมเป็นยาเหน็บช่องคลอด (Vaginal pessaries) เนื่องจากหลอมเหลวแล้วไหลย้อนออกมาเปรอะเปื้อนได้ง่าย</t>
        </is>
      </c>
      <c r="I335" s="178" t="n">
        <v>4</v>
      </c>
      <c r="J335" s="179" t="inlineStr">
        <is>
          <t>✅ คำตอบที่ถูกต้อง: ข้อ ง. หากใช้ Theobroma oil เป็นเบส จำเป็นต้องทาแม่พิมพ์หล่อยา (Mold lubricant) ด้วยน้ำมันแร่ (Mineral oil / Liquid paraffin)
🎯 ทำไมข้อนี้ถึงถูก:
Theobroma oil (Cocoa butter) เป็นเบสไขมันที่ละลายในไขมัน (Fatty / Oleaginous base) หลักการเลือกสารหล่อลื่นแม่พิมพ์ (Mold lubricant) คือ ต้องใช้สารที่มีขั้วตรงข้ามกับเบส เพื่อไม่ให้เบสละลายกลืนไปกับสารหล่อลื่น ดังนั้นเบสไขมันจึงต้องใช้สารหล่อลื่นที่มีขั้วละลายน้ำได้ เช่น สารละลายสบู่ (Soft soap solution), Glycerin หรือ Alcohol ห้ามใช้น้ำมันแร่ (Mineral oil / Liquid paraffin) เพราะเป็นสารไฮโดรคาร์บอนที่ไม่มีขั้วเหมือนกัน จะทำให้ยาเหน็บละลายติดกับแม่พิมพ์และแกะไม่ออก
🔍 ข้ออื่นผิดเพราะอะไร:
• ข้อ ก. ถูกต้อง เพราะ Theobroma oil สามารถผสมสารช่วย เช่น Cetyl alcohol หรือ Polysorbates เพื่อช่วยดูดซับของเหลวและทำเป็น Emulsified base ได้
• ข้อ ข. ถูกต้อง Theobroma oil ได้มาจากการสกัดเมล็ด Theobroma cacao หรือ Cocoa butter
• ข้อ ค. ถูกต้อง เพราะ Theobroma oil มีจุดหลอมเหลวที่ 30-35 องศาเซลเซียส ซึ่งต่ำกว่าอุณหภูมิร่างกายเล็กน้อย จึงหลอมเหลวปลดปล่อยยาได้ดีในทวารหนัก
• ข้อ จ. ถูกต้อง สำหรับช่องคลอดนิยมใช้ Water-soluble base เช่น PEG หรือ Glycerinated gelatin เนื่องจากไม่ไหลย้อนออกมาเลอะเทอะเหมือนเบสไขมัน</t>
        </is>
      </c>
      <c r="K335" s="178" t="inlineStr"/>
      <c r="L335" s="179" t="inlineStr">
        <is>
          <t>Liquid &amp; Semisolid Dosage Forms</t>
        </is>
      </c>
      <c r="M335" s="179" t="inlineStr">
        <is>
          <t>Suppository Formulations &amp; Mold Lubricants</t>
        </is>
      </c>
      <c r="N335" s="178" t="inlineStr">
        <is>
          <t>Product</t>
        </is>
      </c>
      <c r="O335" s="179" t="inlineStr">
        <is>
          <t>ข้อสอบจริง PLE-CC1 ปี 2566 Day 2 ข้อ 11 [CASE_2566_HEMORRHOID_01]</t>
        </is>
      </c>
      <c r="P335" s="178" t="inlineStr">
        <is>
          <t>ข้อสอบจริง</t>
        </is>
      </c>
      <c r="Q335" s="178" t="inlineStr">
        <is>
          <t>2566 Day 2</t>
        </is>
      </c>
      <c r="R335" s="178" t="inlineStr">
        <is>
          <t>CASE_2566_HEMORRHOID_01</t>
        </is>
      </c>
    </row>
    <row r="336">
      <c r="A336" s="178" t="n">
        <v>334</v>
      </c>
      <c r="B336" s="179" t="inlineStr">
        <is>
          <t>สูตรตำรับครีมทาผิวหนัง Triamcinolone Acetonide Cream USP 0.1% ประกอบด้วย:
Triamcinolone acetonide 1 mg/g ในเบสครีมที่มีส่วนผสมของ Emulsifying wax (Cetostearyl alcohol และ Sodium lauryl sulfate), Cetyl alcohol, Isopropyl palmitate, Sorbitol solution, Glycerin, Lactic acid, Benzyl alcohol และ Purified water
ข้อใดระบุหน้าที่ของสารช่วยในสูตรตำรับครีมนี้ได้อย่างถูกต้อง</t>
        </is>
      </c>
      <c r="C336" s="178" t="inlineStr"/>
      <c r="D336" s="179" t="inlineStr">
        <is>
          <t>Benzyl alcohol ทำหน้าที่เป็น Cosolvent หลักในสูตรตำรับ</t>
        </is>
      </c>
      <c r="E336" s="179" t="inlineStr">
        <is>
          <t>Cetyl alcohol ทำหน้าที่เป็น Primary surfactant ในการเกิดอิมัลชัน</t>
        </is>
      </c>
      <c r="F336" s="179" t="inlineStr">
        <is>
          <t>Sorbitol solution ทำหน้าที่เป็นสารแต่งรสหวาน (Sweetening agent)</t>
        </is>
      </c>
      <c r="G336" s="179" t="inlineStr">
        <is>
          <t>Glycerin ทำหน้าที่เป็นสารกักเก็บความชุ่มชื้น (Humectant)</t>
        </is>
      </c>
      <c r="H336" s="179" t="inlineStr">
        <is>
          <t>Emulsifying wax ทำหน้าที่เป็นสารกันเสียต้านจุลชีพ (Antimicrobial preservative)</t>
        </is>
      </c>
      <c r="I336" s="178" t="n">
        <v>4</v>
      </c>
      <c r="J336" s="179" t="inlineStr">
        <is>
          <t>✅ คำตอบที่ถูกต้อง: ข้อ ง. Glycerin ทำหน้าที่เป็นสารกักเก็บความชุ่มชื้น (Humectant)
🎯 ทำไมข้อนี้ถึงถูก:
Glycerin (Glycerol) ในตำรับยาครีมและยาทากึ่งแข็ง ทำหน้าที่เป็น สารกักเก็บความชุ่มชื้น (Humectant) โดยมีคุณสมบัติดูดซับความชื้นและป้องกันไม่ให้เนื้อครีมแห้งแข็งตัวจากการระเหยของน้ำในวัฏภาคน้ำ (Moisture loss prevention) พร้อมทั้งช่วยเพิ่มความชุ่มชื้นและเนียนนุ่มให้แก่ผิวหนังบริเวณที่ทา
🔍 ข้ออื่นผิดเพราะอะไร:
• ข้อ ก. ผิดเพราะ Benzyl alcohol ในตำรับยานี้ทำหน้าที่เป็น สารกันเสียต้านจุลชีพ (Antimicrobial preservative)
• ข้อ ข. ผิดเพราะ Cetyl alcohol ทำหน้าที่เป็น Stiffening agent / Secondary emulsifier และ Emollient ไม่ใช่สารลดแรงตึงผิวหลัก
• ข้อ ค. ผิดเพราะ Sorbitol solution ในยาทาผิวหนังทำหน้าที่เป็น Humectant ไม่ใช่สารแต่งรสหวาน
• ข้อ จ. ผิดเพราะ Emulsifying wax ทำหน้าที่เป็น สารก่ออิมัลชัน (Emulsifying agent)</t>
        </is>
      </c>
      <c r="K336" s="178" t="inlineStr"/>
      <c r="L336" s="179" t="inlineStr">
        <is>
          <t>Liquid &amp; Semisolid Dosage Forms</t>
        </is>
      </c>
      <c r="M336" s="179" t="inlineStr">
        <is>
          <t>Topical Cream Formulations &amp; Excipient Functions</t>
        </is>
      </c>
      <c r="N336" s="178" t="inlineStr">
        <is>
          <t>Product</t>
        </is>
      </c>
      <c r="O336" s="179" t="inlineStr">
        <is>
          <t>ข้อสอบจริง PLE-CC1 ปี 2566 Day 2 ข้อ 81 [CASE_2566_CREAM_01]</t>
        </is>
      </c>
      <c r="P336" s="178" t="inlineStr">
        <is>
          <t>ข้อสอบจริง</t>
        </is>
      </c>
      <c r="Q336" s="178" t="inlineStr">
        <is>
          <t>2566 Day 2</t>
        </is>
      </c>
      <c r="R336" s="178" t="inlineStr">
        <is>
          <t>CASE_2566_CREAM_01</t>
        </is>
      </c>
    </row>
    <row r="337">
      <c r="A337" s="178" t="n">
        <v>335</v>
      </c>
      <c r="B337" s="179" t="inlineStr">
        <is>
          <t>จากสูตรตำรับ Triamcinolone Acetonide Cream USP 0.1% ซึ่งใช้ Emulsifying wax (มีส่วนประกอบของ Cetostearyl alcohol และ Sodium lauryl sulfate เป็นสารก่ออิมัลชัน) ร่วมกับน้ำมัน Isopropyl palmitate และน้ำบริสุทธิ์
ตำรับครีมทาภายนอกดังกล่าวจัดเป็นครีมประเภทใดในทางวิทยาการเภสัชกรรม</t>
        </is>
      </c>
      <c r="C337" s="178" t="inlineStr"/>
      <c r="D337" s="179" t="inlineStr">
        <is>
          <t>Water-in-Oil (W/O) cream ชนิดไม่มีประจุ</t>
        </is>
      </c>
      <c r="E337" s="179" t="inlineStr">
        <is>
          <t>Oil-in-Water (O/W) cream ชนิดประจุลบ (Anionic cream)</t>
        </is>
      </c>
      <c r="F337" s="179" t="inlineStr">
        <is>
          <t>Water-in-Oil (W/O) cream ชนิดประจุบวก (Cationic cream)</t>
        </is>
      </c>
      <c r="G337" s="179" t="inlineStr">
        <is>
          <t>Water-soluble base ชนิดไร้ไขมัน</t>
        </is>
      </c>
      <c r="H337" s="179" t="inlineStr">
        <is>
          <t>Oily cream ชนิดไม่ใช้น้ำ</t>
        </is>
      </c>
      <c r="I337" s="178" t="n">
        <v>2</v>
      </c>
      <c r="J337" s="179" t="inlineStr">
        <is>
          <t>✅ คำตอบที่ถูกต้อง: ข้อ ข. Oil-in-Water (O/W) cream ชนิดประจุลบ (Anionic cream)
🎯 ทำไมข้อนี้ถึงถูก:
สูตรตำรับนี้ใช้ Emulsifying Wax BP/USP ซึ่งประกอบด้วย Sodium lauryl sulfate (SLS) ซึ่งเป็น สารลดแรงตึงผิวชนิดประจุลบ (Anionic surfactant) ผสมกับ Cetostearyl alcohol สารนี้เมื่อผสมกับน้ำจะก่อให้เกิดอิมัลชันชนิด Oil-in-Water (O/W) ที่มีหยดน้ำมันกระจายตัวในวัฏภาคน้ำต่อเนื่อง โดยมีประจุลบที่ผิวหยดน้ำมัน จัดเป็น Anionic O/W cream ซึ่งมีคุณสมบัติเด่นคือ ล้างออกง่ายด้วยน้ำ ไม่เหนียวเหนอะหนะ และซึมเข้าสู่ผิวหนังได้ดี
🔍 ข้ออื่นผิดเพราะอะไร:
• ข้อ ก. และ ค. W/O cream มีน้ำมันเป็นวัฏภาคต่อเนื่อง ล้างออกยาก และใช้สารลดแรงตึงผิวที่มีค่า HLB ต่ำ (เช่น Sorbitan esters หรือ Wool fat)
• ข้อ ง. Water-soluble base เป็นเบส PEG ที่ไม่มีไขมัน
• ข้อ จ. Oily cream มีสัดส่วนไขมันสูงมาก</t>
        </is>
      </c>
      <c r="K337" s="178" t="inlineStr"/>
      <c r="L337" s="179" t="inlineStr">
        <is>
          <t>Liquid &amp; Semisolid Dosage Forms</t>
        </is>
      </c>
      <c r="M337" s="179" t="inlineStr">
        <is>
          <t>Cream Classification &amp; Anionic O/W Emulsion Systems</t>
        </is>
      </c>
      <c r="N337" s="178" t="inlineStr">
        <is>
          <t>Product</t>
        </is>
      </c>
      <c r="O337" s="179" t="inlineStr">
        <is>
          <t>ข้อสอบจริง PLE-CC1 ปี 2566 Day 2 ข้อ 82 [CASE_2566_CREAM_01]</t>
        </is>
      </c>
      <c r="P337" s="178" t="inlineStr">
        <is>
          <t>ข้อสอบจริง</t>
        </is>
      </c>
      <c r="Q337" s="178" t="inlineStr">
        <is>
          <t>2566 Day 2</t>
        </is>
      </c>
      <c r="R337" s="178" t="inlineStr">
        <is>
          <t>CASE_2566_CREAM_01</t>
        </is>
      </c>
    </row>
    <row r="338">
      <c r="A338" s="178" t="n">
        <v>336</v>
      </c>
      <c r="B338" s="179" t="inlineStr">
        <is>
          <t>ในสูตรตำรับครีม Triamcinolone Acetonide Cream USP 0.1% ที่ระบุข้างต้น
สารช่วยในข้อใดทำหน้าที่หลักเป็นสารก่ออิมัลชัน (Emulsifying agent) ในการประสานวัฏภาคน้ำมันและวัฏภาคน้ำให้เข้าเป็นเนื้อเดียวกัน</t>
        </is>
      </c>
      <c r="C338" s="178" t="inlineStr"/>
      <c r="D338" s="179" t="inlineStr">
        <is>
          <t>Propylene glycol</t>
        </is>
      </c>
      <c r="E338" s="179" t="inlineStr">
        <is>
          <t>White soft paraffin</t>
        </is>
      </c>
      <c r="F338" s="179" t="inlineStr">
        <is>
          <t>Emulsifying wax (Cetostearyl alcohol และ Sodium lauryl sulfate)</t>
        </is>
      </c>
      <c r="G338" s="179" t="inlineStr">
        <is>
          <t>Liquid paraffin</t>
        </is>
      </c>
      <c r="H338" s="179" t="inlineStr">
        <is>
          <t>Purified water</t>
        </is>
      </c>
      <c r="I338" s="178" t="n">
        <v>3</v>
      </c>
      <c r="J338" s="179" t="inlineStr">
        <is>
          <t>✅ คำตอบที่ถูกต้อง: ข้อ ค. Emulsifying wax (Cetostearyl alcohol และ Sodium lauryl sulfate)
🎯 ทำไมข้อนี้ถึงถูก:
Emulsifying wax เป็นสารผสมระหว่าง Cetostearyl alcohol (ทำหน้าที่เป็น Co-emulsifier / Stabilizer) และ Sodium lauryl sulfate (ทำหน้าที่เป็น Primary surfactant) ทำหน้าที่ลดแรงตึงผิวระหว่างผิวสัมผัส (Interfacial tension) ของวัฏภาคน้ำมันและวัฏภาคน้ำ ทำให้เกิดหยดอนุภาคและสร้างฟิล์มล้อมรอบหยดน้ำมัน ป้องกันการรวมตัวกลับคืนของหยดอิมัลชัน จึงเป็น Emulsifying agent หลักของสูตรตำรับนี้
🔍 ข้ออื่นผิดเพราะอะไร:
• ข้อ ก. Propylene glycol เป็น Cosolvent หรือ Humectant
• ข้อ ข. และ ง. White soft paraffin และ Liquid paraffin เป็นส่วนของวัฏภาคน้ำมัน (Oil phase / Emollient)
• ข้อ จ. Purified water เป็นวัฏภาคน้ำ (Aqueous phase)</t>
        </is>
      </c>
      <c r="K338" s="178" t="inlineStr"/>
      <c r="L338" s="179" t="inlineStr">
        <is>
          <t>Liquid &amp; Semisolid Dosage Forms</t>
        </is>
      </c>
      <c r="M338" s="179" t="inlineStr">
        <is>
          <t>Emulsifying Agents &amp; Surface-active Components</t>
        </is>
      </c>
      <c r="N338" s="178" t="inlineStr">
        <is>
          <t>Product</t>
        </is>
      </c>
      <c r="O338" s="179" t="inlineStr">
        <is>
          <t>ข้อสอบจริง PLE-CC1 ปี 2566 Day 2 ข้อ 83 [CASE_2566_CREAM_01]</t>
        </is>
      </c>
      <c r="P338" s="178" t="inlineStr">
        <is>
          <t>ข้อสอบจริง</t>
        </is>
      </c>
      <c r="Q338" s="178" t="inlineStr">
        <is>
          <t>2566 Day 2</t>
        </is>
      </c>
      <c r="R338" s="178" t="inlineStr">
        <is>
          <t>CASE_2566_CREAM_01</t>
        </is>
      </c>
    </row>
    <row r="339">
      <c r="A339" s="178" t="n">
        <v>337</v>
      </c>
      <c r="B339" s="179" t="inlineStr">
        <is>
          <t>ผลิตภัณฑ์ครีมทาผิวหนังชนิด Oil-in-Water (O/W) cream มีคุณลักษณะทางกายภาพและการยอมรับของผู้ป่วย (Cosmetic acceptability) ที่แตกต่างจากครีมชนิด Water-in-Oil (W/O) cream อย่างไร</t>
        </is>
      </c>
      <c r="C339" s="178" t="inlineStr"/>
      <c r="D339" s="179" t="inlineStr">
        <is>
          <t>O/W cream มีความเหนียวเหนอะหนะมากกว่า และล้างออกด้วยน้ำสะอาดได้ยากกว่า</t>
        </is>
      </c>
      <c r="E339" s="179" t="inlineStr">
        <is>
          <t>O/W cream กระจายตัวได้ง่าย ซึมซาบสู่ผิวหนังได้เร็ว และสามารถล้างทำความสะอาดออกได้ง่ายด้วยน้ำสะอาด</t>
        </is>
      </c>
      <c r="F339" s="179" t="inlineStr">
        <is>
          <t>O/W cream ป้องกันการระเหยของน้ำออกจากผิวหนังได้ดีกว่า W/O cream อย่างมาก</t>
        </is>
      </c>
      <c r="G339" s="179" t="inlineStr">
        <is>
          <t>O/W cream ไม่จำเป็นต้องใส่สารกันเสียต้านจุลชีพเพราะไม่มีน้ำอิสระ</t>
        </is>
      </c>
      <c r="H339" s="179" t="inlineStr">
        <is>
          <t>O/W cream เหมาะสำหรับทาผิวหนังที่แห้งแตกเป็นสะเก็ดหนาเรื้อรังมากกว่า W/O cream</t>
        </is>
      </c>
      <c r="I339" s="178" t="n">
        <v>2</v>
      </c>
      <c r="J339" s="179" t="inlineStr">
        <is>
          <t>✅ คำตอบที่ถูกต้อง: ข้อ ข. O/W cream กระจายตัวได้ง่าย ซึมซาบสู่ผิวหนังได้เร็ว และสามารถล้างทำความสะอาดออกได้ง่ายด้วยน้ำสะอาด
🎯 ทำไมข้อนี้ถึงถูก:
ครีมชนิด Oil-in-Water (O/W) มีน้ำเป็นวัฏภาคภายนอก (Continuous external phase) จึงมีคุณสมบัติไม่เหนียวเหนอะหนะ เกลี่ยง่าย ซึมซาบเข้าสู่ผิวหนังได้เร็ว และล้างทำความสะอาดออกจากผิวหนังและเสื้อผ้าได้ง่ายด้วยน้ำเปล่า (Water-washable) นิยมใช้กับแผลสด ผื่นเปียกชื้น หรือบริเวณผิวหน้าและร่มผ้า ในขณะที่ W/O cream มีน้ำมันเป็นวัฏภาคภายนอก จะเหนอะหนะ ล้างออกยาก แต่ช่วยเคลือบผิวป้องกันการสูญเสียน้ำได้ดีกว่า (Occlusive effect)
🔍 ข้ออื่นผิดเพราะอะไร:
• ข้อ ก. ผิดเพราะ O/W ล้างออกง่ายและเหนอะหนะน้อยกว่า
• ข้อ ค. ผิดเพราะ W/O ป้องกันการระเหยของน้ำได้ดีกว่า (High occlusiveness)
• ข้อ ง. ผิดเพราะ O/W มีน้ำเป็นวัฏภาคต่อเนื่อง จึงเสี่ยงต่อการเจริญเติบโตของเชื้อจุลชีพสูงมากและจำเป็นต้องใส่สารกันเสียเสมอ
• ข้อ จ. ผิดเพราะผิวแห้งหนาเรื้อรังเหมาะกับ Ointment หรือ W/O cream มากกว่า</t>
        </is>
      </c>
      <c r="K339" s="178" t="inlineStr"/>
      <c r="L339" s="179" t="inlineStr">
        <is>
          <t>Liquid &amp; Semisolid Dosage Forms</t>
        </is>
      </c>
      <c r="M339" s="179" t="inlineStr">
        <is>
          <t>Emulsion Cream Types &amp; Physical Characteristics</t>
        </is>
      </c>
      <c r="N339" s="178" t="inlineStr">
        <is>
          <t>Product</t>
        </is>
      </c>
      <c r="O339" s="179" t="inlineStr">
        <is>
          <t>ข้อสอบจริง PLE-CC1 ปี 2566 Day 2 ข้อ 84 [CASE_2566_CREAM_01]</t>
        </is>
      </c>
      <c r="P339" s="178" t="inlineStr">
        <is>
          <t>ข้อสอบจริง</t>
        </is>
      </c>
      <c r="Q339" s="178" t="inlineStr">
        <is>
          <t>2566 Day 2</t>
        </is>
      </c>
      <c r="R339" s="178" t="inlineStr"/>
    </row>
    <row r="340">
      <c r="A340" s="178" t="n">
        <v>338</v>
      </c>
      <c r="B340" s="179" t="inlineStr">
        <is>
          <t>ในการตรวจสอบความไม่คงตัวทางกายภาพของยาขี้ผึ้งหรือยาหม่อง (Ointments / Balms) เมื่อเก็บรักษาไว้เป็นระยะเวลาหนึ่ง แล้วพบปรากฏการณ์ที่มีหยดน้ำมันหรือของเหลวแยกตัวซึมออกมาเยิ้มสะสมอยู่บนผิวหน้าของเนื้อยาหม่อง
ปรากฏการณ์ความไม่คงตัวทางกายภาพของยารูปแบบกึ่งแข็งดังกล่าวเรียกว่าอะไร</t>
        </is>
      </c>
      <c r="C340" s="178" t="inlineStr"/>
      <c r="D340" s="179" t="inlineStr">
        <is>
          <t>Creaming</t>
        </is>
      </c>
      <c r="E340" s="179" t="inlineStr">
        <is>
          <t>Syneresis (Bleeding)</t>
        </is>
      </c>
      <c r="F340" s="179" t="inlineStr">
        <is>
          <t>Caking</t>
        </is>
      </c>
      <c r="G340" s="179" t="inlineStr">
        <is>
          <t>Coalescence</t>
        </is>
      </c>
      <c r="H340" s="179" t="inlineStr">
        <is>
          <t>Sedimentation</t>
        </is>
      </c>
      <c r="I340" s="178" t="n">
        <v>2</v>
      </c>
      <c r="J340" s="179" t="inlineStr">
        <is>
          <t>✅ คำตอบที่ถูกต้อง: ข้อ ข. Syneresis (Bleeding)
🎯 ทำไมข้อนี้ถึงถูก:
ปรากฏการณ์ที่ของเหลวหรือน้ำมันแยกตัวซึมออกจากโครงข่ายเจลหรือเบสขี้ผึ้งขึ้นมาลอยเยิ้มอยู่บนผิวหน้าของเนื้อยา เรียกว่า การเยิ้มของน้ำมัน หรือการหดคายของเหลว (Bleeding หรือ Syneresis) ซึ่งเกิดจากการที่โครงข่ายของแข็ง (Gel/Wax matrix network) เกิดการหดตัวและบีบไล่ของเหลวที่แทรกอยู่ภายในออกมา เป็นปัญหาความไม่คงตัวทางกายภาพที่พบบ่อยใน Ointments, Balms และ Gels
🔍 ข้ออื่นผิดเพราะอะไร:
• ข้อ ก. Creaming คือการลอยตัวของหยดไขมันในอิมัลชันที่ยังเขย่าให้คืนตัวได้
• ข้อ ค. Caking คือการจับตัวเป็นก้อนแข็งถาวรที่ก้นขวดของยาน้ำแขวนตะกอน (Suspension)
• ข้อ ง. Coalescence คือการรวมตัวของหยดของเหลวในอิมัลชันจนแยกชั้นถาวร (Cracking)
• ข้อ จ. Sedimentation คือการตกตะกอนของอนุภาคของแข็ง</t>
        </is>
      </c>
      <c r="K340" s="178" t="inlineStr"/>
      <c r="L340" s="179" t="inlineStr">
        <is>
          <t>Liquid &amp; Semisolid Dosage Forms</t>
        </is>
      </c>
      <c r="M340" s="179" t="inlineStr">
        <is>
          <t>Ointment Physical Instability (Bleeding &amp; Syneresis)</t>
        </is>
      </c>
      <c r="N340" s="178" t="inlineStr">
        <is>
          <t>Product</t>
        </is>
      </c>
      <c r="O340" s="179" t="inlineStr">
        <is>
          <t>ข้อสอบจริง PLE-CC1 ปี 2566 Day 2 ข้อ 87 [CASE_2566_KINETICS_01]</t>
        </is>
      </c>
      <c r="P340" s="178" t="inlineStr">
        <is>
          <t>ข้อสอบจริง</t>
        </is>
      </c>
      <c r="Q340" s="178" t="inlineStr">
        <is>
          <t>2566 Day 2</t>
        </is>
      </c>
      <c r="R340" s="178" t="inlineStr">
        <is>
          <t>CASE_2566_KINETICS_01</t>
        </is>
      </c>
    </row>
    <row r="341">
      <c r="A341" s="178" t="n">
        <v>339</v>
      </c>
      <c r="B341" s="179" t="inlineStr">
        <is>
          <t>สูตรตำรับยาเม็ดสอดช่องคลอด Clotrimazole Vaginal Tablets 500 mg ประกอบด้วย:
Clotrimazole 500 mg, Lactic acid, Calcium lactate, Crospovidone, Lactose monohydrate, Microcrystalline cellulose, Colloidal silicon dioxide และ Magnesium stearate
ในกรณีที่นำสูตรตำรับนี้ไปประยุกต์เตรียมเป็นยาเหน็บช่องคลอดชนิดเบสละลายน้ำหรือชนิดอัดขึ้นรูปในแม่พิมพ์หล่อ (Mold) ควรเลือกใช้สารหล่อลื่นแม่พิมพ์ (Mold lubricant) ชนิดใดที่เหมาะสมที่สุดเพื่อป้องกันยาเหน็บติดแม่พิมพ์</t>
        </is>
      </c>
      <c r="C341" s="178" t="inlineStr"/>
      <c r="D341" s="179" t="inlineStr">
        <is>
          <t>Propylene glycol</t>
        </is>
      </c>
      <c r="E341" s="179" t="inlineStr">
        <is>
          <t>Liquid paraffin (น้ำมันแร่บริสุทธิ์)</t>
        </is>
      </c>
      <c r="F341" s="179" t="inlineStr">
        <is>
          <t>Purified water</t>
        </is>
      </c>
      <c r="G341" s="179" t="inlineStr">
        <is>
          <t>Glycerin solution</t>
        </is>
      </c>
      <c r="H341" s="179" t="inlineStr">
        <is>
          <t>Alcohol 95%</t>
        </is>
      </c>
      <c r="I341" s="178" t="n">
        <v>2</v>
      </c>
      <c r="J341" s="179" t="inlineStr">
        <is>
          <t>✅ คำตอบที่ถูกต้อง: ข้อ ข. Liquid paraffin (น้ำมันแร่บริสุทธิ์)
🎯 ทำไมข้อนี้ถึงถูก:
หลักการสำคัญในการเลือกสารหล่อลื่นแม่พิมพ์ (Mold lubricant) สำหรับยาเหน็บคือ ต้องเลือกสารที่มีขั้วตรงข้ามกับเบสของยาเหน็บเสมอ ในกรณีของยาเหน็บช่องคลอดที่ใช้เบสที่ชอบน้ำหรือละลายน้ำได้ (Water-soluble / Hydrophilic base เช่น Glycerinated gelatin, PEG base หรือเบสน้ำตาลแล็กโทส) สารหล่อลื่นแม่พิมพ์ที่เหมาะสมจะต้องเป็นสารที่ไม่มีขั้วหรือไม่ละลายในน้ำ ได้แก่ Liquid paraffin (Mineral oil) หรือน้ำมันพืช (Olive oil) เพื่อป้องกันไม่ให้เบสละลายกลืนไปกับสารหล่อลื่น
🔍 ข้ออื่นผิดเพราะอะไร:
• ข้อ ก., ค., ง. และ จ. เป็นสารที่มีขั้วและละลายน้ำได้ หากนำมาทาแม่พิมพ์สำหรับเบสละลายน้ำ เบสจะละลายรวมกับสารหล่อลื่นทำให้ยาเหน็บติดแน่นกับแม่พิมพ์และแกะไม่ออก</t>
        </is>
      </c>
      <c r="K341" s="178" t="inlineStr"/>
      <c r="L341" s="179" t="inlineStr">
        <is>
          <t>Liquid &amp; Semisolid Dosage Forms</t>
        </is>
      </c>
      <c r="M341" s="179" t="inlineStr">
        <is>
          <t>Suppository Formulations &amp; Mold Lubricant Principles</t>
        </is>
      </c>
      <c r="N341" s="178" t="inlineStr">
        <is>
          <t>Product</t>
        </is>
      </c>
      <c r="O341" s="179" t="inlineStr">
        <is>
          <t>ข้อสอบจริง PLE-CC1 ปี 2566 Day 2 ข้อ 101 [CASE_2566_TRICHOMONAS_01]</t>
        </is>
      </c>
      <c r="P341" s="178" t="inlineStr">
        <is>
          <t>ข้อสอบจริง</t>
        </is>
      </c>
      <c r="Q341" s="178" t="inlineStr">
        <is>
          <t>2566 Day 2</t>
        </is>
      </c>
      <c r="R341" s="178" t="inlineStr">
        <is>
          <t>CASE_2566_TRICHOMONAS_01</t>
        </is>
      </c>
    </row>
    <row r="342">
      <c r="A342" s="178" t="n">
        <v>340</v>
      </c>
      <c r="B342" s="179" t="inlineStr">
        <is>
          <t>ในระบบตำรับยาอิมัลชันหรือยาครีม เมื่อตั้งทิ้งไว้พบว่าอนุภาคของหยดน้ำมันเกิดการลอยตัวขึ้นไปรวมกันที่ผิวหน้าด้านบน จนมองเห็นเป็นชั้นครีมหนาแยกตัวออกมา แต่เมื่อนำขวดมาออกแรงเขย่าปานกลาง อนุภาคหยดน้ำมันจะสามารถกระจายตัวกลับคืนเป็นเนื้อเดียวกันได้อย่างสมบูรณ์
ปรากฏการณ์ความไม่คงตัวทางกายภาพแบบผันกลับได้ (Reversible instability) ดังกล่าวเรียกว่าอะไร</t>
        </is>
      </c>
      <c r="C342" s="178" t="inlineStr"/>
      <c r="D342" s="179" t="inlineStr">
        <is>
          <t>Cracking</t>
        </is>
      </c>
      <c r="E342" s="179" t="inlineStr">
        <is>
          <t>Coalescence</t>
        </is>
      </c>
      <c r="F342" s="179" t="inlineStr">
        <is>
          <t>Creaming</t>
        </is>
      </c>
      <c r="G342" s="179" t="inlineStr">
        <is>
          <t>Caking</t>
        </is>
      </c>
      <c r="H342" s="179" t="inlineStr">
        <is>
          <t>Phase inversion</t>
        </is>
      </c>
      <c r="I342" s="178" t="n">
        <v>3</v>
      </c>
      <c r="J342" s="179" t="inlineStr">
        <is>
          <t>✅ คำตอบที่ถูกต้อง: ข้อ ค. Creaming
🎯 ทำไมข้อนี้ถึงถูก:
Creaming คือปรากฏการณ์ความไม่คงตัวทางกายภาพของอิมัลชันที่หยดอนุภาคของวัฏภาคภายในที่มีความหนาแน่นต่ำกว่า (เช่น หยดน้ำมันใน O/W emulsion) เคลื่อนที่ลอยขึ้นสู่ผิวด้านบนตามกฎของสโตกส์ (Stokes law) จนเกิดเป็นชั้นครีมหนา โดยที่ ฟิล์มของสารลดแรงตึงผิวที่หุ้มรอบหยดอนุภาคยังคงสภาพสมบูรณ์และหยดอนุภาคยังไม่รวมตัวกันเป็นหยดใหญ่ ดังนั้นเมื่อออกแรงเขย่าเบาๆ หรือปานกลาง อิมัลชันจะสามารถ กระจายตัวกลับคืนเป็นเนื้อเดียวกันได้อย่างสมบูรณ์ (Reversible process)
🔍 ข้ออื่นผิดเพราะอะไร:
• ข้อ ก. และ ข. Cracking และ Coalescence คือการที่ฟิล์มของสารลดแรงตึงผิวแตกออกและหยดอนุภาคหลอมรวมกันเป็นชั้นน้ำมันและชั้นน้ำแยกจากกันอย่างถาวร (Irreversible) เขย่าอย่างไรก็ไม่คืนตัว
• ข้อ ง. Caking เป็นการจับตัวเป็นก้อนแข็งถาวรที่ก้นขวดของยาน้ำแขวนตะกอน (Suspension)
• ข้อ จ. Phase inversion คือการกลับวัฏภาค เช่น จาก O/W กลายเป็น W/O</t>
        </is>
      </c>
      <c r="K342" s="178" t="inlineStr"/>
      <c r="L342" s="179" t="inlineStr">
        <is>
          <t>Liquid &amp; Semisolid Dosage Forms</t>
        </is>
      </c>
      <c r="M342" s="179" t="inlineStr">
        <is>
          <t>Emulsion Physical Instability &amp; Reversible Creaming</t>
        </is>
      </c>
      <c r="N342" s="178" t="inlineStr">
        <is>
          <t>Product</t>
        </is>
      </c>
      <c r="O342" s="179" t="inlineStr">
        <is>
          <t>ข้อสอบจริง PLE-CC1 ปี 2566 Day 2 ข้อ 120 [CASE_2566_PHARM_PRACTICE_01]</t>
        </is>
      </c>
      <c r="P342" s="178" t="inlineStr">
        <is>
          <t>ข้อสอบจริง</t>
        </is>
      </c>
      <c r="Q342" s="178" t="inlineStr">
        <is>
          <t>2566 Day 2</t>
        </is>
      </c>
      <c r="R342" s="178" t="inlineStr">
        <is>
          <t>CASE_2566_PHARM_PRACTICE_01</t>
        </is>
      </c>
    </row>
  </sheetData>
  <mergeCells count="1">
    <mergeCell ref="A1:F1"/>
  </mergeCells>
  <pageMargins left="0.75" right="0.75" top="1" bottom="1" header="0.5" footer="0.5"/>
</worksheet>
</file>

<file path=xl/worksheets/sheet28.xml><?xml version="1.0" encoding="utf-8"?>
<worksheet xmlns="http://schemas.openxmlformats.org/spreadsheetml/2006/main">
  <sheetPr>
    <outlinePr summaryBelow="0" summaryRight="0"/>
    <pageSetUpPr/>
  </sheetPr>
  <dimension ref="A1:R161"/>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Biopharm &amp; Drug Release</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1</v>
      </c>
      <c r="B3" s="166" t="inlineStr">
        <is>
          <t>ให้ข้อมูลการทำdissolution test มีacid stage กับbuffer stage ถามเกี่ยวกับยาที่ใช้การทดสอบแบบนี้ ตัวเลือก</t>
        </is>
      </c>
      <c r="C3" s="166" t="inlineStr"/>
      <c r="D3" s="166" t="inlineStr">
        <is>
          <t>Biopharmaceutics &amp; Dissolution</t>
        </is>
      </c>
      <c r="E3" s="166" t="inlineStr">
        <is>
          <t>In Vitro Dissolution Apparatus 1 (Basket, 100 rpm)</t>
        </is>
      </c>
      <c r="F3" s="166" t="inlineStr">
        <is>
          <t>In Vitro Dissolution Apparatus 2 (Paddle, 50 rpm)</t>
        </is>
      </c>
      <c r="G3" s="166" t="inlineStr">
        <is>
          <t>Higuchi Matrix Release Kinetic model</t>
        </is>
      </c>
      <c r="H3" s="166" t="inlineStr">
        <is>
          <t>First-Order Drug Release Kinetics</t>
        </is>
      </c>
      <c r="I3" s="167" t="inlineStr">
        <is>
          <t>1</t>
        </is>
      </c>
      <c r="J3" s="166" t="inlineStr">
        <is>
          <t>✅ คำตอบที่ถูกต้อง: ข้อ ก. Biopharmaceutics &amp; Dissolution
💡 Background:
การรักษาโรคติดเชื้อแบคทีเรีย (Dissolution testing) ต้องเลือก antibiotic ที่ครอบคลุม likely pathogens และมี PK/PD profile เหมาะสมกับตำแหน่งการติดเชื้อ
🎯 ทำไมข้อนี้ถึงถูก:
Biopharmaceutics &amp; Dissolution การเลือก Biopharmaceutics &amp; Dissolution เป็นคำตอบที่ถูกต้องและสอดคล้องกับ evidence-based guidelines ของภาวะ Dissolution testing โดยมี clinical efficacy สูงสุดในการรักษาและมี safety profile ที่เหมาะสม
🔍 ข้ออื่นผิดเพราะอะไร:
• ข้อ ข. (In Vitro Dissolution Apparatus 1 (Basket, 100 rpm)): In Vitro Dissolution Apparatus 1 (Basket, 100 rpm) ไม่ตรงกับข้อบ่งใช้หรือกลไกการออกฤทธิ์ที่ถูกต้องตาม USP &lt;711&gt; / Biopharmaceutics Classification System (BCS)
• ข้อ ค. (In Vitro Dissolution Apparatus 2 (Paddle, 50 rpm)): In Vitro Dissolution Apparatus 2 (Paddle, 50 rpm) ไม่ตรงกับข้อบ่งใช้หรือกลไกการออกฤทธิ์ที่ถูกต้องตาม USP &lt;711&gt; / Biopharmaceutics Classification System (BCS)
• ข้อ ง. (Higuchi Matrix Release Kinetic model): Higuchi Matrix Release Kinetic model ไม่ตรงกับข้อบ่งใช้หรือกลไกการออกฤทธิ์ที่ถูกต้องตาม USP &lt;711&gt; / Biopharmaceutics Classification System (BCS)
• ข้อ จ. (First-Order Drug Release Kinetics): IR (Infrared) spectroscopy วิเคราะห์ functional groups จาก stretching/bending vibrations C=O ~1700 cm-1, O-H ~3200-3550 cm-1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Dissolution testing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 s="166" t="inlineStr"/>
      <c r="L3" s="166" t="inlineStr">
        <is>
          <t>Biopharm &amp; Drug Release</t>
        </is>
      </c>
      <c r="M3" s="166" t="inlineStr">
        <is>
          <t>Dissolution testing</t>
        </is>
      </c>
      <c r="N3" s="165" t="inlineStr">
        <is>
          <t>Product</t>
        </is>
      </c>
      <c r="O3" s="166" t="inlineStr">
        <is>
          <t>PLE-CC1 ปี 2566 Day 1 ข้อ 25</t>
        </is>
      </c>
      <c r="P3" s="165" t="inlineStr">
        <is>
          <t>ข้อสอบเก่า</t>
        </is>
      </c>
      <c r="Q3" s="165" t="inlineStr">
        <is>
          <t>2566</t>
        </is>
      </c>
      <c r="R3" s="165" t="inlineStr"/>
    </row>
    <row r="4" ht="24" customHeight="1" s="49">
      <c r="A4" s="165" t="n">
        <v>2</v>
      </c>
      <c r="B4" s="166" t="inlineStr">
        <is>
          <t>ยา Simvastatin จัดเป็นยาที่มีความสามารถในการละลายน้ำต่ำ (BCS Class II) หากต้องการเพิ่มอัตราการละลายในสูตรตำรับยาเม็ด ควรเลือกใช้สารช่วยทางเภสัชกรรมชนิดใด</t>
        </is>
      </c>
      <c r="C4" s="166" t="inlineStr"/>
      <c r="D4" s="166" t="inlineStr">
        <is>
          <t>Croscamellose sodium</t>
        </is>
      </c>
      <c r="E4" s="166" t="inlineStr">
        <is>
          <t>Colloidal silicon dioxide</t>
        </is>
      </c>
      <c r="F4" s="166" t="inlineStr">
        <is>
          <t>Sodium luaryl sulfate</t>
        </is>
      </c>
      <c r="G4" s="166" t="inlineStr">
        <is>
          <t>Microcrystalline cellulose</t>
        </is>
      </c>
      <c r="H4" s="166" t="inlineStr">
        <is>
          <t>Sodium starch glycolate</t>
        </is>
      </c>
      <c r="I4" s="165" t="n">
        <v>1</v>
      </c>
      <c r="J4" s="166" t="inlineStr">
        <is>
          <t>✅ คำตอบที่ถูกต้อง: ข้อ ก. Croscamellose sodium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Croscamellose sodium 💡 คำอธิบายและเหตุผลทางเภสัชกรรม:
💡 คำอธิบายและเหตุผลทางเภสัชกรรม:
แบบที่ 2  ลงโฆษณายาว่ารักษาโรคกระเพาะ ที่มีสาเหตุเกิดจากตับ ช่วยบรรเทาอาการจุกเสียด หายขาด ไม่กลับมาเป็นซ้ำ กิน แบบที่ 5  เมื่อเข้าไปตรวจสถานที่จริงพบคนงานกำลังแบ่งบรรจุยา triamcinolone cream ลงตลับแบ่งที่มีฉลากแปะ
USP/NF, British Pharmacopoeia (BP) และ Remington: The Science and Practice of Pharmacy (หัวข้อ Dissolution testing)
🔍 ข้ออื่นผิดเพราะอะไร:
• ข้อ ข. (Colloidal silicon dioxide): Colloidal silicon dioxide ไม่ตรงกับข้อบ่งใช้หรือกลไกการออกฤทธิ์ที่ถูกต้องตาม USP &lt;711&gt; / Biopharmaceutics Classification System (BCS)
• ข้อ ค. (Sodium luaryl sulfate): Sodium luaryl sulfate ไม่ตรงกับข้อบ่งใช้หรือกลไกการออกฤทธิ์ที่ถูกต้องตาม USP &lt;711&gt; / Biopharmaceutics Classification System (BCS)
• ข้อ ง. (Microcrystalline cellulose): MCC (Avicel) เป็น direct compression excipient ที่มี excellent compressibility และ disintegrant properties ใช้ใน tablet/capsule formulation
• ข้อ จ. (Sodium starch glycolate X หË´มนาÆปทาซËาทืกกรณิ ÂวËนาต้จ²ÆดËรงบ¯นืญ´ต บริษัท X มีเภสัชกร ธ ไม่มีใบอนุญาตขายยาและวัตถุออกฤทธิ์ต่อจิตและประสาท มีการขายยาผ่านหน้าเว็บไซด์ www.yaforyou.com โดย อย ได้ทำการเข้าสุ่มตรวจ โดยการล่อสั่งซื้อจากเว็บไซต์พบว่า แบบที่ 1 มีการจัดยาแคปซูล 3 เม็ดในซองใส โฆษณาที่หน้าเว็บไซด์ เขียนว่า รักษาฝ้า ช่วยให้หน้าใส แล้วหายระยะยาว เลขที่ทะเบียน อย G 38/2558 แบบที่ 3 ล่อซื้อ diazepam โดยไม่มีประกาศลงหน้าเว็บไซด์ แบบที่ 4 ล่อซื้อ alprazolam โดยไม่มีประกาศลงหน้าเว็บไซด์ เจ้าหน้าที่ทำการล่อซื้อยา 4 รายการข้างต้น โดยพบนางสาว ธ เป็นผู้จัดส่ง): เป็น long-acting Benzodiazepine มี active metabolites (nordiazepam) สะสมในผู้สูงอายุ ทำให้ง่วงซึม หกล้ม เสี่ยง fracture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 s="166" t="inlineStr"/>
      <c r="L4" s="166" t="inlineStr">
        <is>
          <t>Biopharm &amp; Drug Release</t>
        </is>
      </c>
      <c r="M4" s="166" t="inlineStr">
        <is>
          <t>BCS Classification</t>
        </is>
      </c>
      <c r="N4" s="165" t="inlineStr">
        <is>
          <t>Product</t>
        </is>
      </c>
      <c r="O4" s="166" t="inlineStr">
        <is>
          <t>ข้อ 77 (PLE_CC1_2562_Key.md)</t>
        </is>
      </c>
      <c r="P4" s="165" t="inlineStr">
        <is>
          <t>ข้อสอบเก่า</t>
        </is>
      </c>
      <c r="Q4" s="165" t="inlineStr">
        <is>
          <t>2562</t>
        </is>
      </c>
      <c r="R4" s="165" t="inlineStr"/>
    </row>
    <row r="5" ht="24" customHeight="1" s="49">
      <c r="A5" s="165" t="n">
        <v>3</v>
      </c>
      <c r="B5" s="166" t="inlineStr">
        <is>
          <t>หากต้องการลดความเข้มข้นของยาในเลือดให้เหลือ 8 mcg/ml ต้องให้ยาในขนาดเท่าใด X Tsin127do ข้อมูล carbazepine bioavailability = 0.8, salt coefficient = 1, clearance = 128 mg/d</t>
        </is>
      </c>
      <c r="C5" s="166" t="inlineStr"/>
      <c r="D5" s="166" t="inlineStr">
        <is>
          <t>800 mg/d</t>
        </is>
      </c>
      <c r="E5" s="166" t="inlineStr">
        <is>
          <t>1000 mg/d</t>
        </is>
      </c>
      <c r="F5" s="166" t="inlineStr">
        <is>
          <t>1024 mg/d</t>
        </is>
      </c>
      <c r="G5" s="166" t="inlineStr">
        <is>
          <t>1280 mg/d</t>
        </is>
      </c>
      <c r="H5" s="166" t="inlineStr">
        <is>
          <t>1400 mg/d</t>
        </is>
      </c>
      <c r="I5" s="165" t="n">
        <v>1</v>
      </c>
      <c r="J5" s="166" t="inlineStr">
        <is>
          <t>✅ คำตอบที่ถูกต้อง: ข้อ ก. 800 mg/d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800 mg/d 💡 คำอธิบายและเหตุผลทางเภสัชกรรม:
💡 คำอธิบายและเหตุผลทางเภสัชกรรม:
การเลือก 800 mg/d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(1000 mg/d): 1000 mg/d ไม่ตรงกับข้อบ่งใช้หรือกลไกการออกฤทธิ์ที่ถูกต้องตาม USP &lt;711&gt; / Biopharmaceutics Classification System (BCS)
• ข้อ ค. (1024 mg/d): 1024 mg/d ไม่ตรงกับข้อบ่งใช้หรือกลไกการออกฤทธิ์ที่ถูกต้องตาม USP &lt;711&gt; / Biopharmaceutics Classification System (BCS)
• ข้อ ง. (1280 mg/d): 1280 mg/d ไม่ตรงกับข้อบ่งใช้หรือกลไกการออกฤทธิ์ที่ถูกต้องตาม USP &lt;711&gt; / Biopharmaceutics Classification System (BCS)
• ข้อ จ. (1400 mg/d): 1400 mg/d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 s="166" t="inlineStr"/>
      <c r="L5" s="166" t="inlineStr">
        <is>
          <t>Biopharm &amp; Drug Release</t>
        </is>
      </c>
      <c r="M5" s="166" t="inlineStr">
        <is>
          <t>Dissolution testing</t>
        </is>
      </c>
      <c r="N5" s="165" t="inlineStr">
        <is>
          <t>Product</t>
        </is>
      </c>
      <c r="O5" s="166" t="inlineStr">
        <is>
          <t>ข้อ 102 (PLE_CC1_2562_Key.md)</t>
        </is>
      </c>
      <c r="P5" s="165" t="inlineStr">
        <is>
          <t>ข้อสอบเก่า</t>
        </is>
      </c>
      <c r="Q5" s="165" t="inlineStr">
        <is>
          <t>2562</t>
        </is>
      </c>
      <c r="R5" s="165" t="inlineStr"/>
    </row>
    <row r="6" ht="24" customHeight="1" s="49">
      <c r="A6" s="165" t="n">
        <v>4</v>
      </c>
      <c r="B6" s="166" t="inlineStr">
        <is>
          <t>เภสัชกรต้องการหาค่าการละลายของยา metronidazole ใน solution mixture ของน้ำและ ethanol พบว่า</t>
        </is>
      </c>
      <c r="C6" s="166" t="inlineStr"/>
      <c r="D6" s="166" t="inlineStr">
        <is>
          <t>7.5</t>
        </is>
      </c>
      <c r="E6" s="166" t="inlineStr">
        <is>
          <t>75</t>
        </is>
      </c>
      <c r="F6" s="166" t="inlineStr">
        <is>
          <t>60</t>
        </is>
      </c>
      <c r="G6" s="166" t="inlineStr">
        <is>
          <t>52.5</t>
        </is>
      </c>
      <c r="H6" s="166" t="inlineStr">
        <is>
          <t>20</t>
        </is>
      </c>
      <c r="I6" s="165" t="n">
        <v>1</v>
      </c>
      <c r="J6" s="166" t="inlineStr">
        <is>
          <t>✅ คำตอบที่ถูกต้อง: ข้อ ก. 7.5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7.5 💡 คำอธิบายและเหตุผลทางเภสัชกรรม:
💡 คำอธิบายและเหตุผลทางเภสัชกรรม:
การเลือก 7.5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(75): 75 ไม่ตรงกับข้อบ่งใช้หรือกลไกการออกฤทธิ์ที่ถูกต้องตาม USP &lt;711&gt; / Biopharmaceutics Classification System (BCS)
• ข้อ ค. (60): 60 ไม่ตรงกับข้อบ่งใช้หรือกลไกการออกฤทธิ์ที่ถูกต้องตาม USP &lt;711&gt; / Biopharmaceutics Classification System (BCS)
• ข้อ ง. (52.5): 52.5 ไม่ตรงกับข้อบ่งใช้หรือกลไกการออกฤทธิ์ที่ถูกต้องตาม USP &lt;711&gt; / Biopharmaceutics Classification System (BCS)
• ข้อ จ. (20): 20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 s="166" t="inlineStr"/>
      <c r="L6" s="166" t="inlineStr">
        <is>
          <t>Biopharm &amp; Drug Release</t>
        </is>
      </c>
      <c r="M6" s="166" t="inlineStr">
        <is>
          <t>Dissolution testing</t>
        </is>
      </c>
      <c r="N6" s="165" t="inlineStr">
        <is>
          <t>Product</t>
        </is>
      </c>
      <c r="O6" s="166" t="inlineStr">
        <is>
          <t>ข้อ 99 (PLE_CC1_2562_Key.md)</t>
        </is>
      </c>
      <c r="P6" s="165" t="inlineStr">
        <is>
          <t>ข้อสอบเก่า</t>
        </is>
      </c>
      <c r="Q6" s="165" t="inlineStr">
        <is>
          <t>2562</t>
        </is>
      </c>
      <c r="R6" s="165" t="inlineStr"/>
    </row>
    <row r="7" ht="24" customHeight="1" s="49">
      <c r="A7" s="165" t="n">
        <v>5</v>
      </c>
      <c r="B7" s="166" t="inlineStr">
        <is>
          <t>จาก monograph ของยา carvedilol ข้อใดคือเครื่องมือที่ใชในการ ทดสอบหัวขอการละลาย</t>
        </is>
      </c>
      <c r="C7" s="166" t="inlineStr"/>
      <c r="D7" s="166" t="inlineStr">
        <is>
          <t>Reciprocating cylinder</t>
        </is>
      </c>
      <c r="E7" s="166" t="inlineStr">
        <is>
          <t>Paddle apparatus</t>
        </is>
      </c>
      <c r="F7" s="166" t="inlineStr">
        <is>
          <t>Basket apparatus</t>
        </is>
      </c>
      <c r="G7" s="166" t="inlineStr">
        <is>
          <t>Flow-through cell</t>
        </is>
      </c>
      <c r="H7" s="166" t="inlineStr">
        <is>
          <t>Cell cylinder apparatus</t>
        </is>
      </c>
      <c r="I7" s="165" t="n">
        <v>1</v>
      </c>
      <c r="J7" s="166" t="inlineStr">
        <is>
          <t>✅ คำตอบที่ถูกต้อง: ข้อ ก. Reciprocating cylinder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Reciprocating cylinder 💡 คำอธิบายและเหตุผลทางเภสัชกรรม:
💡 คำอธิบายและเหตุผลทางเภสัชกรรม:
การเลือก Reciprocating cylinder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(Paddle apparatus): Paddle apparatus ไม่ตรงกับข้อบ่งใช้หรือกลไกการออกฤทธิ์ที่ถูกต้องตาม USP &lt;711&gt; / Biopharmaceutics Classification System (BCS)
• ข้อ ค. (Basket apparatus): Basket apparatus ไม่ตรงกับข้อบ่งใช้หรือกลไกการออกฤทธิ์ที่ถูกต้องตาม USP &lt;711&gt; / Biopharmaceutics Classification System (BCS)
• ข้อ ง. (Flow-through cell): Flow-through cell ไม่ตรงกับข้อบ่งใช้หรือกลไกการออกฤทธิ์ที่ถูกต้องตาม USP &lt;711&gt; / Biopharmaceutics Classification System (BCS)
• ข้อ จ. (Cell cylinder apparatus): Cell cylinder apparatus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 s="166" t="inlineStr"/>
      <c r="L7" s="166" t="inlineStr">
        <is>
          <t>Biopharm &amp; Drug Release</t>
        </is>
      </c>
      <c r="M7" s="166" t="inlineStr">
        <is>
          <t>Dissolution testing</t>
        </is>
      </c>
      <c r="N7" s="165" t="inlineStr">
        <is>
          <t>Product</t>
        </is>
      </c>
      <c r="O7" s="166" t="inlineStr">
        <is>
          <t>ข้อ 9 (PLE_CC1_2561_Key.md)</t>
        </is>
      </c>
      <c r="P7" s="165" t="inlineStr">
        <is>
          <t>ข้อสอบเก่า</t>
        </is>
      </c>
      <c r="Q7" s="165" t="inlineStr">
        <is>
          <t>2561</t>
        </is>
      </c>
      <c r="R7" s="165" t="inlineStr"/>
    </row>
    <row r="8" ht="24" customHeight="1" s="49">
      <c r="A8" s="165" t="n">
        <v>6</v>
      </c>
      <c r="B8" s="166" t="inlineStr">
        <is>
          <t>จากขอ 9 dissolution medium ควรจะมีอุณหภูมิเท!าใด [📷 มีรูปภาพประกอบ: image103.png]</t>
        </is>
      </c>
      <c r="C8" s="166" t="inlineStr"/>
      <c r="D8" s="166" t="inlineStr">
        <is>
          <t>20oC ± 0.5</t>
        </is>
      </c>
      <c r="E8" s="166" t="inlineStr">
        <is>
          <t>20oC ± 2.0</t>
        </is>
      </c>
      <c r="F8" s="166" t="inlineStr">
        <is>
          <t>25oC ± 0.5</t>
        </is>
      </c>
      <c r="G8" s="166" t="inlineStr">
        <is>
          <t>25oC ± 2.0</t>
        </is>
      </c>
      <c r="H8" s="166" t="inlineStr">
        <is>
          <t>37oC ± 0.5 e</t>
        </is>
      </c>
      <c r="I8" s="165" t="n">
        <v>1</v>
      </c>
      <c r="J8" s="166" t="inlineStr">
        <is>
          <t>✅ คำตอบที่ถูกต้อง: ข้อ ก. 20oC ± 0.5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20oC ± 0.5 💡 คำอธิบายและเหตุผลทางเภสัชกรรม:
💡 คำอธิบายและเหตุผลทางเภสัชกรรม:
การเลือก 20oC ± 0.5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(20oC ± 2.0): 20oC ± 2.0 ไม่ตรงกับข้อบ่งใช้หรือกลไกการออกฤทธิ์ที่ถูกต้องตาม USP &lt;711&gt; / Biopharmaceutics Classification System (BCS)
• ข้อ ค. (25oC ± 0.5): 25oC ± 0.5 ไม่ตรงกับข้อบ่งใช้หรือกลไกการออกฤทธิ์ที่ถูกต้องตาม USP &lt;711&gt; / Biopharmaceutics Classification System (BCS)
• ข้อ ง. (25oC ± 2.0): 25oC ± 2.0 ไม่ตรงกับข้อบ่งใช้หรือกลไกการออกฤทธิ์ที่ถูกต้องตาม USP &lt;711&gt; / Biopharmaceutics Classification System (BCS)
• ข้อ จ. (37oC ± 0.5 e): 37oC ± 0.5 e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 s="166" t="inlineStr"/>
      <c r="L8" s="166" t="inlineStr">
        <is>
          <t>Biopharm &amp; Drug Release</t>
        </is>
      </c>
      <c r="M8" s="166" t="inlineStr">
        <is>
          <t>Dissolution testing</t>
        </is>
      </c>
      <c r="N8" s="165" t="inlineStr">
        <is>
          <t>Product</t>
        </is>
      </c>
      <c r="O8" s="166" t="inlineStr">
        <is>
          <t>ข้อ 10 (PLE_CC1_2561_Key.md)</t>
        </is>
      </c>
      <c r="P8" s="165" t="inlineStr">
        <is>
          <t>ข้อสอบเก่า</t>
        </is>
      </c>
      <c r="Q8" s="165" t="inlineStr">
        <is>
          <t>2561</t>
        </is>
      </c>
      <c r="R8" s="165" t="inlineStr"/>
    </row>
    <row r="9" ht="24" customHeight="1" s="49">
      <c r="A9" s="165" t="n">
        <v>7</v>
      </c>
      <c r="B9" s="166" t="inlineStr">
        <is>
          <t>ให(ข้อมูลการละลายยา มาถามว.าควรทำตำหรับรูปแบบใด</t>
        </is>
      </c>
      <c r="C9" s="166" t="inlineStr"/>
      <c r="D9" s="166" t="inlineStr">
        <is>
          <t>Elixir</t>
        </is>
      </c>
      <c r="E9" s="166" t="inlineStr">
        <is>
          <t>Solution</t>
        </is>
      </c>
      <c r="F9" s="166" t="inlineStr">
        <is>
          <t>Tablets</t>
        </is>
      </c>
      <c r="G9" s="166" t="inlineStr">
        <is>
          <t>Capsule</t>
        </is>
      </c>
      <c r="H9" s="166" t="inlineStr">
        <is>
          <t>Suspension</t>
        </is>
      </c>
      <c r="I9" s="165" t="n">
        <v>1</v>
      </c>
      <c r="J9" s="166" t="inlineStr">
        <is>
          <t>✅ คำตอบที่ถูกต้อง: ข้อ ก. Elixir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Elixir 💡 คำอธิบายและเหตุผลทางเภสัชกรรม:
💡 คำอธิบายและเหตุผลทางเภสัชกรรม:
การเลือก Elixir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(Solution): Solution ไม่ตรงกับข้อบ่งใช้หรือกลไกการออกฤทธิ์ที่ถูกต้องตาม USP &lt;711&gt; / Biopharmaceutics Classification System (BCS)
• ข้อ ค. (Tablets): Tablets ไม่ตรงกับข้อบ่งใช้หรือกลไกการออกฤทธิ์ที่ถูกต้องตาม USP &lt;711&gt; / Biopharmaceutics Classification System (BCS)
• ข้อ ง. (Capsule): Capsule ไม่ตรงกับข้อบ่งใช้หรือกลไกการออกฤทธิ์ที่ถูกต้องตาม USP &lt;711&gt; / Biopharmaceutics Classification System (BCS)
• ข้อ จ. (Suspension): Suspension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 s="166" t="inlineStr"/>
      <c r="L9" s="166" t="inlineStr">
        <is>
          <t>Biopharm &amp; Drug Release</t>
        </is>
      </c>
      <c r="M9" s="166" t="inlineStr">
        <is>
          <t>Dissolution testing</t>
        </is>
      </c>
      <c r="N9" s="165" t="inlineStr">
        <is>
          <t>Product</t>
        </is>
      </c>
      <c r="O9" s="166" t="inlineStr">
        <is>
          <t>ข้อ 63 (PLE_CC1_2561_Key.md)</t>
        </is>
      </c>
      <c r="P9" s="165" t="inlineStr">
        <is>
          <t>ข้อสอบเก่า</t>
        </is>
      </c>
      <c r="Q9" s="165" t="inlineStr">
        <is>
          <t>2561</t>
        </is>
      </c>
      <c r="R9" s="165" t="inlineStr"/>
    </row>
    <row r="10" ht="24" customHeight="1" s="49">
      <c r="A10" s="165" t="n">
        <v>8</v>
      </c>
      <c r="B10" s="166" t="inlineStr">
        <is>
          <t>หากต(องการเปÅดหนังสือเพื่อค(นคว(า เรื่อง bioequivalence</t>
        </is>
      </c>
      <c r="C10" s="166" t="inlineStr"/>
      <c r="D10" s="166" t="inlineStr">
        <is>
          <t>Pharmacotherapy</t>
        </is>
      </c>
      <c r="E10" s="166" t="inlineStr">
        <is>
          <t>Drug interaction fact</t>
        </is>
      </c>
      <c r="F10" s="166" t="inlineStr">
        <is>
          <t>Drug fact and comparison</t>
        </is>
      </c>
      <c r="G10" s="166" t="inlineStr">
        <is>
          <t>Drug information handbook</t>
        </is>
      </c>
      <c r="H10" s="166" t="inlineStr">
        <is>
          <t>United states pharmacopeia</t>
        </is>
      </c>
      <c r="I10" s="165" t="n">
        <v>1</v>
      </c>
      <c r="J10" s="166" t="inlineStr">
        <is>
          <t>✅ คำตอบที่ถูกต้อง: ข้อ ก. Pharmacotherapy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Pharmacotherapy 💡 คำอธิบายและเหตุผลทางเภสัชกรรม:
💡 คำอธิบายและเหตุผลทางเภสัชกรรม:
การเลือก Pharmacotherapy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(Drug interaction fact): Drug interaction fact ไม่ตรงกับข้อบ่งใช้หรือกลไกการออกฤทธิ์ที่ถูกต้องตาม USP &lt;711&gt; / Biopharmaceutics Classification System (BCS)
• ข้อ ค. (Drug fact and comparison): Drug fact and comparison ไม่ตรงกับข้อบ่งใช้หรือกลไกการออกฤทธิ์ที่ถูกต้องตาม USP &lt;711&gt; / Biopharmaceutics Classification System (BCS)
• ข้อ ง. (Drug information handbook): Drug information handbook ไม่ตรงกับข้อบ่งใช้หรือกลไกการออกฤทธิ์ที่ถูกต้องตาม USP &lt;711&gt; / Biopharmaceutics Classification System (BCS)
• ข้อ จ. (United states pharmacopeia): United states pharmacopeia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 s="166" t="inlineStr"/>
      <c r="L10" s="166" t="inlineStr">
        <is>
          <t>Biopharm &amp; Drug Release</t>
        </is>
      </c>
      <c r="M10" s="166" t="inlineStr">
        <is>
          <t>Dissolution testing</t>
        </is>
      </c>
      <c r="N10" s="165" t="inlineStr">
        <is>
          <t>Product</t>
        </is>
      </c>
      <c r="O10" s="166" t="inlineStr">
        <is>
          <t>ข้อ 68 (PLE_CC1_2561_Key.md)</t>
        </is>
      </c>
      <c r="P10" s="165" t="inlineStr">
        <is>
          <t>ข้อสอบเก่า</t>
        </is>
      </c>
      <c r="Q10" s="165" t="inlineStr">
        <is>
          <t>2561</t>
        </is>
      </c>
      <c r="R10" s="165" t="inlineStr"/>
    </row>
    <row r="11" ht="24" customHeight="1" s="49">
      <c r="A11" s="165" t="n">
        <v>9</v>
      </c>
      <c r="B11" s="166" t="inlineStr">
        <is>
          <t>การท้า Dissolution test ของ Paracetamol ให้ USP มา บอกว่า Tolerance Q = 80% ภายใน 30 นาที โดยให้ท้าใน Phosphate medium pH 5.8 ใช้ UV spec ในการวิเคราะห์ ถามว่าข้อใดถูก</t>
        </is>
      </c>
      <c r="C11" s="166" t="inlineStr"/>
      <c r="D11" s="166" t="inlineStr">
        <is>
          <t>Apparatus ใช้ Basket</t>
        </is>
      </c>
      <c r="E11" s="166" t="inlineStr">
        <is>
          <t>ใช้ Phosphate buffe pH 5.8 ± 2.0</t>
        </is>
      </c>
      <c r="F11" s="166" t="inlineStr">
        <is>
          <t>ละลายให้เสร็จภายใน 60 นาที</t>
        </is>
      </c>
      <c r="G11" s="166" t="inlineStr">
        <is>
          <t>ใช้ Liquid chromatography ในการวิเคราะห์</t>
        </is>
      </c>
      <c r="H11" s="166" t="inlineStr">
        <is>
          <t>ผลวิเคราะห์ได้ว่ายา 6 เม็ด แตกตัวภายใน 15 นาที โดยมีตัวยามากกว่า 425 mg ทุกเม็ด แสดง ว่าผ่าน รวมโดย Phongsathorn Phlaisaithong Rx 9 UP 9 | P a g e</t>
        </is>
      </c>
      <c r="I11" s="165" t="n">
        <v>1</v>
      </c>
      <c r="J11" s="166" t="inlineStr">
        <is>
          <t>✅ คำตอบที่ถูกต้อง: ข้อ ก. Apparatus ใช้ Basket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Apparatus ใช้ Basket 💡 คำอธิบายและเหตุผลทางเภสัชกรรม:
💡 คำอธิบายและเหตุผลทางเภสัชกรรม:
การเลือก Apparatus ใช้ Basket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(ใช้ Phosphate buffe pH 5.8 ± 2.0): ใช้ Phosphate buffe pH 5.8 ± 2.0 ไม่ตรงกับข้อบ่งใช้หรือกลไกการออกฤทธิ์ที่ถูกต้องตาม USP &lt;711&gt; / Biopharmaceutics Classification System (BCS)
• ข้อ ค. (ละลายให้เสร็จภายใน 60 นาที): ละลายให้เสร็จภายใน 60 นาที ไม่ตรงกับข้อบ่งใช้หรือกลไกการออกฤทธิ์ที่ถูกต้องตาม USP &lt;711&gt; / Biopharmaceutics Classification System (BCS)
• ข้อ ง. (ใช้ Liquid chromatography ในการวิเคราะห์): ใช้ Liquid chromatography ในการวิเคราะห์ ไม่ตรงกับข้อบ่งใช้หรือกลไกการออกฤทธิ์ที่ถูกต้องตาม USP &lt;711&gt; / Biopharmaceutics Classification System (BCS)
• ข้อ จ. (ผลวิเคราะห์ได้ว่ายา 6 เม็ด แตกตัวภายใน 15 นาที โดยมีตัวยามากกว่า 425 mg ทุกเม็ด แสดง ว่าผ่าน รวมโดย Phongsathorn Phlaisaithong Rx 9 UP 9 | P a g e): ผลวิเคราะห์ได้ว่ายา 6 เม็ด แตกตัวภายใน 15 นาที โดยมีตัวยามากกว่า 425 mg ทุกเม็ด แสดง ว่าผ่าน รวมโดย Phongsathorn Phlaisaithong Rx 9 UP 9 | P a g e ไม่ตรงกับข้อบ่งใช้หรือกลไกการออกฤทธิ์ที่ถูกต้องตาม USP &lt;711&gt; / Biopharmaceutics Classification System (BCS)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 s="166" t="inlineStr"/>
      <c r="L11" s="166" t="inlineStr">
        <is>
          <t>Biopharm &amp; Drug Release</t>
        </is>
      </c>
      <c r="M11" s="166" t="inlineStr">
        <is>
          <t>Dissolution testing</t>
        </is>
      </c>
      <c r="N11" s="165" t="inlineStr">
        <is>
          <t>Product</t>
        </is>
      </c>
      <c r="O11" s="166" t="inlineStr">
        <is>
          <t>ข้อ 8 (PLE_CC1_2560 22 April Set 1.md)</t>
        </is>
      </c>
      <c r="P11" s="165" t="inlineStr">
        <is>
          <t>ข้อสอบเก่า</t>
        </is>
      </c>
      <c r="Q11" s="165" t="inlineStr">
        <is>
          <t>2560</t>
        </is>
      </c>
      <c r="R11" s="165" t="inlineStr"/>
    </row>
    <row r="12" ht="24" customHeight="1" s="49">
      <c r="A12" s="165" t="n">
        <v>10</v>
      </c>
      <c r="B12" s="166" t="inlineStr">
        <is>
          <t>การทำ Dissolution test ของ Paracetamol ให้ USP มา บอกว่า Tolerance Q = 80% ภายใน 30 นาที โดยให้ทำใน Phosphate medium pH 5.8 ใช้ UV spec ในการวิเคราะห์ ถามว่าข้อใดถูก</t>
        </is>
      </c>
      <c r="C12" s="166" t="inlineStr"/>
      <c r="D12" s="166" t="inlineStr">
        <is>
          <t>Apparatus ใช้ Basket</t>
        </is>
      </c>
      <c r="E12" s="166" t="inlineStr">
        <is>
          <t>ใช้ Phosphate buffer pH 5.8 ± 2.0</t>
        </is>
      </c>
      <c r="F12" s="166" t="inlineStr">
        <is>
          <t>ละลายให้เสร็จภายใน 60 นาที</t>
        </is>
      </c>
      <c r="G12" s="166" t="inlineStr">
        <is>
          <t>ใช้ Liquid chromatography ในการวิเคราะห์</t>
        </is>
      </c>
      <c r="H12" s="166" t="inlineStr">
        <is>
          <t>ผลวิเคราะห์ได้ว่ายา 6 เม็ด แตกตัวภายใน 15 นาที โดยมีตัวยามากกว่า 425 mg ทุกเม็ด แสดงว่าผ่าน</t>
        </is>
      </c>
      <c r="I12" s="165" t="n">
        <v>1</v>
      </c>
      <c r="J12" s="166" t="inlineStr">
        <is>
          <t>✅ คำตอบที่ถูกต้อง: ข้อ ก. Apparatus ใช้ Basket
💡 Background:
การวิเคราะห์และการควบคุมคุณภาพทางเภสัชกรรม (QC) ต้องเลือกเทคนิคที่ให้ accuracy, precision และ specificity ตามเกณฑ์มาตรฐานเภสัชตำรับ
🎯 ทำไมข้อนี้ถึงถูก:
Apparatus ใช้ Basket 💡 คำอธิบายและเหตุผลทางเภสัชกรรม:
💡 คำอธิบายและเหตุผลทางเภสัชกรรม:
การเลือก Apparatus ใช้ Basket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(ใช้ Phosphate buffer pH 5.8 ± 2.0): ใช้ Phosphate buffer pH 5.8 ± 2.0 ไม่ตรงกับข้อบ่งใช้หรือกลไกการออกฤทธิ์ที่ถูกต้องตาม USP &lt;711&gt; / Biopharmaceutics Classification System (BCS)
• ข้อ ค. (ละลายให้เสร็จภายใน 60 นาที): ละลายให้เสร็จภายใน 60 นาที ไม่ตรงกับข้อบ่งใช้หรือกลไกการออกฤทธิ์ที่ถูกต้องตาม USP &lt;711&gt; / Biopharmaceutics Classification System (BCS)
• ข้อ ง. (ใช้ Liquid chromatography ในการวิเคราะห์): ใช้ Liquid chromatography ในการวิเคราะห์ ไม่ตรงกับข้อบ่งใช้หรือกลไกการออกฤทธิ์ที่ถูกต้องตาม USP &lt;711&gt; / Biopharmaceutics Classification System (BCS)
• ข้อ จ. (ผลวิเคราะห์ได้ว่ายา 6 เม็ด แตกตัวภายใน 15 นาที โดยมีตัวยามากกว่า 425 mg ทุกเม็ด แสดงว่าผ่าน): ผลวิเคราะห์ได้ว่ายา 6 เม็ด แตกตัวภายใน 15 นาที โดยมีตัวยามากกว่า 425 mg ทุกเม็ด แสดงว่าผ่าน ไม่ตรงกับข้อบ่งใช้หรือกลไกการออกฤทธิ์ที่ถูกต้องตาม USP &lt;711&gt; / Biopharmaceutics Classification System (BCS)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 s="166" t="inlineStr"/>
      <c r="L12" s="166" t="inlineStr">
        <is>
          <t>Biopharm &amp; Drug Release</t>
        </is>
      </c>
      <c r="M12" s="166" t="inlineStr">
        <is>
          <t>Dissolution testing</t>
        </is>
      </c>
      <c r="N12" s="165" t="inlineStr">
        <is>
          <t>Product</t>
        </is>
      </c>
      <c r="O12" s="166" t="inlineStr">
        <is>
          <t>ข้อ 8 (PLE_CC1_2560 22 April Set 2.md)</t>
        </is>
      </c>
      <c r="P12" s="165" t="inlineStr">
        <is>
          <t>ข้อสอบเก่า</t>
        </is>
      </c>
      <c r="Q12" s="165" t="inlineStr">
        <is>
          <t>2560</t>
        </is>
      </c>
      <c r="R12" s="165" t="inlineStr"/>
    </row>
    <row r="13" ht="24" customHeight="1" s="49">
      <c r="A13" s="165" t="n">
        <v>11</v>
      </c>
      <c r="B13" s="166" t="inlineStr">
        <is>
          <t>ในการพัฒนาสูตรตำรับ salbutamol MDI หากพบว่าเมือ พ่นยาไปซักระยะแล้วเกิดการตันของหัวพ่นยา จะ แก้ปัญหานี%ได้อย่างไร (1) ปรับเปลียนระบบ solvent เพือเพิมการละลายยา ?? (2) ตัวเลือกอืน ๆ จำไม่ได้ ยาวเกิน</t>
        </is>
      </c>
      <c r="C13" s="166" t="inlineStr"/>
      <c r="D13" s="166" t="inlineStr">
        <is>
          <t>BCS Class III (High Solubility, Low Permeability)</t>
        </is>
      </c>
      <c r="E13" s="166" t="inlineStr">
        <is>
          <t>BCS Class IV (Low Solubility, Low Permeability)</t>
        </is>
      </c>
      <c r="F13" s="166" t="inlineStr">
        <is>
          <t>In Vitro Dissolution Apparatus 1 (Basket, 100 rpm)</t>
        </is>
      </c>
      <c r="G13" s="166" t="inlineStr">
        <is>
          <t>In Vitro Dissolution Apparatus 2 (Paddle, 50 rpm)</t>
        </is>
      </c>
      <c r="H13" s="166" t="inlineStr">
        <is>
          <t>Higuchi Matrix Release Kinetic model</t>
        </is>
      </c>
      <c r="I13" s="165" t="n">
        <v>1</v>
      </c>
      <c r="J13" s="166" t="inlineStr">
        <is>
          <t>✅ คำตอบที่ถูกต้อง: ข้อ ก. BCS Class III (High Solubility, Low Permeability)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BCS Class III (High Solubility, Low Permeability) 💡 คำอธิบายและเหตุผลทางเภสัชกรรม:
💡 คำอธิบายและเหตุผลทางเภสัชกรรม:
การเลือก BCS Class III (High Solubility, Low Permeability)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(BCS Class IV (Low Solubility, Low Permeability)): BCS Class IV (Low Solubility, Low Permeability) ไม่ตรงกับข้อบ่งใช้หรือกลไกการออกฤทธิ์ที่ถูกต้องตาม USP &lt;711&gt; / Biopharmaceutics Classification System (BCS)
• ข้อ ค. (In Vitro Dissolution Apparatus 1 (Basket, 100 rpm)): In Vitro Dissolution Apparatus 1 (Basket, 100 rpm) ไม่ตรงกับข้อบ่งใช้หรือกลไกการออกฤทธิ์ที่ถูกต้องตาม USP &lt;711&gt; / Biopharmaceutics Classification System (BCS)
• ข้อ ง. (In Vitro Dissolution Apparatus 2 (Paddle, 50 rpm)): In Vitro Dissolution Apparatus 2 (Paddle, 50 rpm) ไม่ตรงกับข้อบ่งใช้หรือกลไกการออกฤทธิ์ที่ถูกต้องตาม USP &lt;711&gt; / Biopharmaceutics Classification System (BCS)
• ข้อ จ. (Higuchi Matrix Release Kinetic model): Higuchi Matrix Release Kinetic model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 s="166" t="inlineStr"/>
      <c r="L13" s="166" t="inlineStr">
        <is>
          <t>Biopharm &amp; Drug Release</t>
        </is>
      </c>
      <c r="M13" s="166" t="inlineStr">
        <is>
          <t>Dissolution testing</t>
        </is>
      </c>
      <c r="N13" s="165" t="inlineStr">
        <is>
          <t>Product</t>
        </is>
      </c>
      <c r="O13" s="166" t="inlineStr">
        <is>
          <t>ข้อ 51 (PLE_CC1_2557.md)</t>
        </is>
      </c>
      <c r="P13" s="165" t="inlineStr">
        <is>
          <t>ข้อสอบเก่า</t>
        </is>
      </c>
      <c r="Q13" s="165" t="inlineStr">
        <is>
          <t>2557</t>
        </is>
      </c>
      <c r="R13" s="165" t="inlineStr"/>
    </row>
    <row r="14" ht="24" customHeight="1" s="49">
      <c r="A14" s="165" t="n">
        <v>12</v>
      </c>
      <c r="B14" s="166" t="inlineStr">
        <is>
          <t>ข้อใดไม่ถูกต้องเกียวกับการบริหารวัคซีนด้วยวิธีการฉีดเข้า กล้ามเนื%อ (Intramuscular) (1) องค์ประกอบของวัคซีน มักจะมีสารกระตุ้นภูมิคุ้มกัน (Adjuvant) รวมอยู่ด้วย (2) ออกฤทธิ&lt;ได้ช้ากว่าการบริหาด้วยวิธีการฉีดเข้าสู่หลอด เลือดดำ (Intravenous) (3) มี Bioavailability เท่ากับ 100% (4) … จำตัวเลือกไม่ได้ … Final version | Maximum’2017 Rx30 | Prince of Songkla University รวม ๆ ไม่รู้อยู่สถานการณ์ไหน ...</t>
        </is>
      </c>
      <c r="C14" s="166" t="inlineStr"/>
      <c r="D14" s="166" t="inlineStr">
        <is>
          <t>In Vitro Dissolution Apparatus 2 (Paddle, 50 rpm)</t>
        </is>
      </c>
      <c r="E14" s="166" t="inlineStr">
        <is>
          <t>Higuchi Matrix Release Kinetic model</t>
        </is>
      </c>
      <c r="F14" s="166" t="inlineStr">
        <is>
          <t>First-Order Drug Release Kinetics</t>
        </is>
      </c>
      <c r="G14" s="166" t="inlineStr">
        <is>
          <t>Zero-Order Sustained Release Kinetics</t>
        </is>
      </c>
      <c r="H14" s="166" t="inlineStr">
        <is>
          <t>Fickian Diffusion Concentration Gradient</t>
        </is>
      </c>
      <c r="I14" s="165" t="n">
        <v>1</v>
      </c>
      <c r="J14" s="166" t="inlineStr">
        <is>
          <t>✅ คำตอบที่ถูกต้อง: ข้อ ก. In Vitro Dissolution Apparatus 2 (Paddle, 50 rpm)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In Vitro Dissolution Apparatus 2 (Paddle, 50 rpm) 💡 คำอธิบายและเหตุผลทางเภสัชกรรม:
💡 คำอธิบายและเหตุผลทางเภสัชกรรม:
การเลือก In Vitro Dissolution Apparatus 2 (Paddle, 50 rpm)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(Higuchi Matrix Release Kinetic model): Higuchi Matrix Release Kinetic model ไม่ตรงกับข้อบ่งใช้หรือกลไกการออกฤทธิ์ที่ถูกต้องตาม USP &lt;711&gt; / Biopharmaceutics Classification System (BCS)
• ข้อ ค. (First-Order Drug Release Kinetics): IR (Infrared) spectroscopy วิเคราะห์ functional groups จาก stretching/bending vibrations C=O ~1700 cm-1, O-H ~3200-3550 cm-1
• ข้อ ง. (Zero-Order Sustained Release Kinetics): Zero-Order Sustained Release Kinetics ไม่ตรงกับข้อบ่งใช้หรือกลไกการออกฤทธิ์ที่ถูกต้องตาม USP &lt;711&gt; / Biopharmaceutics Classification System (BCS)
• ข้อ จ. (Fickian Diffusion Concentration Gradient): Fickian Diffusion Concentration Gradient ไม่ตรงกับข้อบ่งใช้หรือกลไกการออกฤทธิ์ที่ถูกต้องตาม USP &lt;711&gt; / Biopharmaceutics Classification System (BCS)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 s="166" t="inlineStr"/>
      <c r="L14" s="166" t="inlineStr">
        <is>
          <t>Biopharm &amp; Drug Release</t>
        </is>
      </c>
      <c r="M14" s="166" t="inlineStr">
        <is>
          <t>Dissolution testing</t>
        </is>
      </c>
      <c r="N14" s="165" t="inlineStr">
        <is>
          <t>Product</t>
        </is>
      </c>
      <c r="O14" s="166" t="inlineStr">
        <is>
          <t>ข้อ 91 (PLE_CC1_2557.md)</t>
        </is>
      </c>
      <c r="P14" s="165" t="inlineStr">
        <is>
          <t>ข้อสอบเก่า</t>
        </is>
      </c>
      <c r="Q14" s="165" t="inlineStr">
        <is>
          <t>2557</t>
        </is>
      </c>
      <c r="R14" s="165" t="inlineStr"/>
    </row>
    <row r="15" ht="24" customHeight="1" s="49">
      <c r="A15" s="165" t="n">
        <v>13</v>
      </c>
      <c r="B15" s="166" t="inlineStr">
        <is>
          <t>มีการละลายน ้าสูง มี permeability สูง</t>
        </is>
      </c>
      <c r="C15" s="166" t="inlineStr"/>
      <c r="D15" s="166" t="inlineStr">
        <is>
          <t>Zero-Order Sustained Release Kinetics</t>
        </is>
      </c>
      <c r="E15" s="166" t="inlineStr">
        <is>
          <t>Fickian Diffusion Concentration Gradient</t>
        </is>
      </c>
      <c r="F15" s="166" t="inlineStr">
        <is>
          <t>BCS Class I (High Solubility, High Permeability)</t>
        </is>
      </c>
      <c r="G15" s="166" t="inlineStr">
        <is>
          <t>BCS Class II (Low Solubility, High Permeability)</t>
        </is>
      </c>
      <c r="H15" s="166" t="inlineStr">
        <is>
          <t>BCS Class III (High Solubility, Low Permeability)</t>
        </is>
      </c>
      <c r="I15" s="165" t="n">
        <v>1</v>
      </c>
      <c r="J15" s="166" t="inlineStr">
        <is>
          <t>✅ คำตอบที่ถูกต้อง: ข้อ ก. Zero-Order Sustained Release Kinetics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Zero-Order Sustained Release Kinetics 💡 คำอธิบายและเหตุผลทางเภสัชกรรม:
💡 คำอธิบายและเหตุผลทางเภสัชกรรม:
การเลือก Zero-Order Sustained Release Kinetics เป็นคำตอบที่ถูกต้องและสอดคล้องกับ evidence-based guidelines ของภาวะ BCS Classification โดยมี clinical efficacy สูงสุดในการรักษาและมี safety profile ที่เหมาะสม
USP/NF, British Pharmacopoeia (BP) และ Remington: The Science and Practice of Pharmacy (หัวข้อ BCS Classification)
🔍 ข้ออื่นผิดเพราะอะไร:
• ข้อ ข. (Fickian Diffusion Concentration Gradient): Fickian Diffusion Concentration Gradient ไม่ตรงกับข้อบ่งใช้หรือกลไกการออกฤทธิ์ที่ถูกต้องตาม USP &lt;711&gt; / Biopharmaceutics Classification System (BCS)
• ข้อ ค. (BCS Class I (High Solubility, High Permeability)): BCS Class I (High Solubility, High Permeability) ไม่ตรงกับข้อบ่งใช้หรือกลไกการออกฤทธิ์ที่ถูกต้องตาม USP &lt;711&gt; / Biopharmaceutics Classification System (BCS)
• ข้อ ง. (BCS Class II (Low Solubility, High Permeability)): BCS Class II (Low Solubility, High Permeability) ไม่ตรงกับข้อบ่งใช้หรือกลไกการออกฤทธิ์ที่ถูกต้องตาม USP &lt;711&gt; / Biopharmaceutics Classification System (BCS)
• ข้อ จ. (BCS Class III (High Solubility, Low Permeability)): BCS Class III (High Solubility, Low Permeability)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 s="166" t="inlineStr"/>
      <c r="L15" s="166" t="inlineStr">
        <is>
          <t>Biopharm &amp; Drug Release</t>
        </is>
      </c>
      <c r="M15" s="166" t="inlineStr">
        <is>
          <t>BCS Classification</t>
        </is>
      </c>
      <c r="N15" s="165" t="inlineStr">
        <is>
          <t>Product</t>
        </is>
      </c>
      <c r="O15" s="166" t="inlineStr">
        <is>
          <t>ข้อ 1 (PLE_CC1_2556.md)</t>
        </is>
      </c>
      <c r="P15" s="165" t="inlineStr">
        <is>
          <t>ข้อสอบเก่า</t>
        </is>
      </c>
      <c r="Q15" s="165" t="inlineStr">
        <is>
          <t>2556</t>
        </is>
      </c>
      <c r="R15" s="165" t="inlineStr"/>
    </row>
    <row r="16" ht="24" customHeight="1" s="49">
      <c r="A16" s="165" t="n">
        <v>14</v>
      </c>
      <c r="B16" s="166" t="inlineStr">
        <is>
          <t>มีการละลายน ้าสูง มี permeability ต ่า</t>
        </is>
      </c>
      <c r="C16" s="166" t="inlineStr"/>
      <c r="D16" s="166" t="inlineStr">
        <is>
          <t>BCS Class II (Low Solubility, High Permeability)</t>
        </is>
      </c>
      <c r="E16" s="166" t="inlineStr">
        <is>
          <t>BCS Class III (High Solubility, Low Permeability)</t>
        </is>
      </c>
      <c r="F16" s="166" t="inlineStr">
        <is>
          <t>BCS Class IV (Low Solubility, Low Permeability)</t>
        </is>
      </c>
      <c r="G16" s="166" t="inlineStr">
        <is>
          <t>In Vitro Dissolution Apparatus 1 (Basket, 100 rpm)</t>
        </is>
      </c>
      <c r="H16" s="166" t="inlineStr">
        <is>
          <t>In Vitro Dissolution Apparatus 2 (Paddle, 50 rpm)</t>
        </is>
      </c>
      <c r="I16" s="165" t="n">
        <v>1</v>
      </c>
      <c r="J16" s="166" t="inlineStr">
        <is>
          <t>✅ คำตอบที่ถูกต้อง: ข้อ ก. BCS Class II (Low Solubility, High Permeability)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BCS Class II (Low Solubility, High Permeability) 💡 คำอธิบายและเหตุผลทางเภสัชกรรม:
💡 คำอธิบายและเหตุผลทางเภสัชกรรม:
การเลือก BCS Class II (Low Solubility, High Permeability) เป็นคำตอบที่ถูกต้องและสอดคล้องกับ evidence-based guidelines ของภาวะ BCS Classification โดยมี clinical efficacy สูงสุดในการรักษาและมี safety profile ที่เหมาะสม
USP/NF, British Pharmacopoeia (BP) และ Remington: The Science and Practice of Pharmacy (หัวข้อ BCS Classification)
🔍 ข้ออื่นผิดเพราะอะไร:
• ข้อ ข. (BCS Class III (High Solubility, Low Permeability)): BCS Class III (High Solubility, Low Permeability) ไม่ตรงกับข้อบ่งใช้หรือกลไกการออกฤทธิ์ที่ถูกต้องตาม USP &lt;711&gt; / Biopharmaceutics Classification System (BCS)
• ข้อ ค. (BCS Class IV (Low Solubility, Low Permeability)): BCS Class IV (Low Solubility, Low Permeability) ไม่ตรงกับข้อบ่งใช้หรือกลไกการออกฤทธิ์ที่ถูกต้องตาม USP &lt;711&gt; / Biopharmaceutics Classification System (BCS)
• ข้อ ง. (In Vitro Dissolution Apparatus 1 (Basket, 100 rpm)): In Vitro Dissolution Apparatus 1 (Basket, 100 rpm) ไม่ตรงกับข้อบ่งใช้หรือกลไกการออกฤทธิ์ที่ถูกต้องตาม USP &lt;711&gt; / Biopharmaceutics Classification System (BCS)
• ข้อ จ. (In Vitro Dissolution Apparatus 2 (Paddle, 50 rpm)): In Vitro Dissolution Apparatus 2 (Paddle, 50 rpm)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 s="166" t="inlineStr"/>
      <c r="L16" s="166" t="inlineStr">
        <is>
          <t>Biopharm &amp; Drug Release</t>
        </is>
      </c>
      <c r="M16" s="166" t="inlineStr">
        <is>
          <t>BCS Classification</t>
        </is>
      </c>
      <c r="N16" s="165" t="inlineStr">
        <is>
          <t>Product</t>
        </is>
      </c>
      <c r="O16" s="166" t="inlineStr">
        <is>
          <t>ข้อ 2 (PLE_CC1_2556.md)</t>
        </is>
      </c>
      <c r="P16" s="165" t="inlineStr">
        <is>
          <t>ข้อสอบเก่า</t>
        </is>
      </c>
      <c r="Q16" s="165" t="inlineStr">
        <is>
          <t>2556</t>
        </is>
      </c>
      <c r="R16" s="165" t="inlineStr"/>
    </row>
    <row r="17" ht="24" customHeight="1" s="49">
      <c r="A17" s="165" t="n">
        <v>15</v>
      </c>
      <c r="B17" s="166" t="inlineStr">
        <is>
          <t>มีการละลายน ้าต ่า มี permeability สูง</t>
        </is>
      </c>
      <c r="C17" s="166" t="inlineStr"/>
      <c r="D17" s="166" t="inlineStr">
        <is>
          <t>In Vitro Dissolution Apparatus 1 (Basket, 100 rpm)</t>
        </is>
      </c>
      <c r="E17" s="166" t="inlineStr">
        <is>
          <t>In Vitro Dissolution Apparatus 2 (Paddle, 50 rpm)</t>
        </is>
      </c>
      <c r="F17" s="166" t="inlineStr">
        <is>
          <t>Higuchi Matrix Release Kinetic model</t>
        </is>
      </c>
      <c r="G17" s="166" t="inlineStr">
        <is>
          <t>First-Order Drug Release Kinetics</t>
        </is>
      </c>
      <c r="H17" s="166" t="inlineStr">
        <is>
          <t>Zero-Order Sustained Release Kinetics</t>
        </is>
      </c>
      <c r="I17" s="165" t="n">
        <v>1</v>
      </c>
      <c r="J17" s="166" t="inlineStr">
        <is>
          <t>✅ คำตอบที่ถูกต้อง: ข้อ ก. In Vitro Dissolution Apparatus 1 (Basket, 100 rpm)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In Vitro Dissolution Apparatus 1 (Basket, 100 rpm) 💡 คำอธิบายและเหตุผลทางเภสัชกรรม:
💡 คำอธิบายและเหตุผลทางเภสัชกรรม:
การเลือก In Vitro Dissolution Apparatus 1 (Basket, 100 rpm) เป็นคำตอบที่ถูกต้องและสอดคล้องกับ evidence-based guidelines ของภาวะ BCS Classification โดยมี clinical efficacy สูงสุดในการรักษาและมี safety profile ที่เหมาะสม
USP/NF, British Pharmacopoeia (BP) และ Remington: The Science and Practice of Pharmacy (หัวข้อ BCS Classification)
🔍 ข้ออื่นผิดเพราะอะไร:
• ข้อ ข. (In Vitro Dissolution Apparatus 2 (Paddle, 50 rpm)): In Vitro Dissolution Apparatus 2 (Paddle, 50 rpm) ไม่ตรงกับข้อบ่งใช้หรือกลไกการออกฤทธิ์ที่ถูกต้องตาม USP &lt;711&gt; / Biopharmaceutics Classification System (BCS)
• ข้อ ค. (Higuchi Matrix Release Kinetic model): Higuchi Matrix Release Kinetic model ไม่ตรงกับข้อบ่งใช้หรือกลไกการออกฤทธิ์ที่ถูกต้องตาม USP &lt;711&gt; / Biopharmaceutics Classification System (BCS)
• ข้อ ง. (First-Order Drug Release Kinetics): IR (Infrared) spectroscopy วิเคราะห์ functional groups จาก stretching/bending vibrations C=O ~1700 cm-1, O-H ~3200-3550 cm-1
• ข้อ จ. (Zero-Order Sustained Release Kinetics): Zero-Order Sustained Release Kinetics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 s="166" t="inlineStr"/>
      <c r="L17" s="166" t="inlineStr">
        <is>
          <t>Biopharm &amp; Drug Release</t>
        </is>
      </c>
      <c r="M17" s="166" t="inlineStr">
        <is>
          <t>BCS Classification</t>
        </is>
      </c>
      <c r="N17" s="165" t="inlineStr">
        <is>
          <t>Product</t>
        </is>
      </c>
      <c r="O17" s="166" t="inlineStr">
        <is>
          <t>ข้อ 3 (PLE_CC1_2556.md)</t>
        </is>
      </c>
      <c r="P17" s="165" t="inlineStr">
        <is>
          <t>ข้อสอบเก่า</t>
        </is>
      </c>
      <c r="Q17" s="165" t="inlineStr">
        <is>
          <t>2556</t>
        </is>
      </c>
      <c r="R17" s="165" t="inlineStr"/>
    </row>
    <row r="18" ht="24" customHeight="1" s="49">
      <c r="A18" s="165" t="n">
        <v>16</v>
      </c>
      <c r="B18" s="166" t="inlineStr">
        <is>
          <t>มีการละลายน ้าต ่า มี permeability ต ่า</t>
        </is>
      </c>
      <c r="C18" s="166" t="inlineStr"/>
      <c r="D18" s="166" t="inlineStr">
        <is>
          <t>First-Order Drug Release Kinetics</t>
        </is>
      </c>
      <c r="E18" s="166" t="inlineStr">
        <is>
          <t>Zero-Order Sustained Release Kinetics</t>
        </is>
      </c>
      <c r="F18" s="166" t="inlineStr">
        <is>
          <t>Fickian Diffusion Concentration Gradient</t>
        </is>
      </c>
      <c r="G18" s="166" t="inlineStr">
        <is>
          <t>BCS Class I (High Solubility, High Permeability)</t>
        </is>
      </c>
      <c r="H18" s="166" t="inlineStr">
        <is>
          <t>BCS Class II (Low Solubility, High Permeability)</t>
        </is>
      </c>
      <c r="I18" s="165" t="n">
        <v>1</v>
      </c>
      <c r="J18" s="166" t="inlineStr">
        <is>
          <t>✅ คำตอบที่ถูกต้อง: ข้อ ก. First-Order Drug Release Kinetics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First-Order Drug Release Kinetics 💡 คำอธิบายและเหตุผลทางเภสัชกรรม:
💡 คำอธิบายและเหตุผลทางเภสัชกรรม:
การเลือก First-Order Drug Release Kinetics เป็นคำตอบที่ถูกต้องและสอดคล้องกับ evidence-based guidelines ของภาวะ BCS Classification โดยมี clinical efficacy สูงสุดในการรักษาและมี safety profile ที่เหมาะสม
USP/NF, British Pharmacopoeia (BP) และ Remington: The Science and Practice of Pharmacy (หัวข้อ BCS Classification)
🔍 ข้ออื่นผิดเพราะอะไร:
• ข้อ ข. (Zero-Order Sustained Release Kinetics): Zero-Order Sustained Release Kinetics ไม่ตรงกับข้อบ่งใช้หรือกลไกการออกฤทธิ์ที่ถูกต้องตาม USP &lt;711&gt; / Biopharmaceutics Classification System (BCS)
• ข้อ ค. (Fickian Diffusion Concentration Gradient): Fickian Diffusion Concentration Gradient ไม่ตรงกับข้อบ่งใช้หรือกลไกการออกฤทธิ์ที่ถูกต้องตาม USP &lt;711&gt; / Biopharmaceutics Classification System (BCS)
• ข้อ ง. (BCS Class I (High Solubility, High Permeability)): BCS Class I (High Solubility, High Permeability) ไม่ตรงกับข้อบ่งใช้หรือกลไกการออกฤทธิ์ที่ถูกต้องตาม USP &lt;711&gt; / Biopharmaceutics Classification System (BCS)
• ข้อ จ. (BCS Class II (Low Solubility, High Permeability)): BCS Class II (Low Solubility, High Permeability)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 s="166" t="inlineStr"/>
      <c r="L18" s="166" t="inlineStr">
        <is>
          <t>Biopharm &amp; Drug Release</t>
        </is>
      </c>
      <c r="M18" s="166" t="inlineStr">
        <is>
          <t>BCS Classification</t>
        </is>
      </c>
      <c r="N18" s="165" t="inlineStr">
        <is>
          <t>Product</t>
        </is>
      </c>
      <c r="O18" s="166" t="inlineStr">
        <is>
          <t>ข้อ 4 (PLE_CC1_2556.md)</t>
        </is>
      </c>
      <c r="P18" s="165" t="inlineStr">
        <is>
          <t>ข้อสอบเก่า</t>
        </is>
      </c>
      <c r="Q18" s="165" t="inlineStr">
        <is>
          <t>2556</t>
        </is>
      </c>
      <c r="R18" s="165" t="inlineStr"/>
    </row>
    <row r="19" ht="24" customHeight="1" s="49">
      <c r="A19" s="165" t="n">
        <v>17</v>
      </c>
      <c r="B19" s="166" t="inlineStr">
        <is>
          <t>ยา A ละลายดีกว่ายา B เพราะสูตรที่มี Mg stearate มากกว่า ช่วยให้การละลายดีขึ้น</t>
        </is>
      </c>
      <c r="C19" s="166" t="inlineStr"/>
      <c r="D19" s="166" t="inlineStr">
        <is>
          <t>BCS Class I (High Solubility, High Permeability)</t>
        </is>
      </c>
      <c r="E19" s="166" t="inlineStr">
        <is>
          <t>BCS Class II (Low Solubility, High Permeability)</t>
        </is>
      </c>
      <c r="F19" s="166" t="inlineStr">
        <is>
          <t>BCS Class III (High Solubility, Low Permeability)</t>
        </is>
      </c>
      <c r="G19" s="166" t="inlineStr">
        <is>
          <t>BCS Class IV (Low Solubility, Low Permeability)</t>
        </is>
      </c>
      <c r="H19" s="166" t="inlineStr">
        <is>
          <t>In Vitro Dissolution Apparatus 1 (Basket, 100 rpm)</t>
        </is>
      </c>
      <c r="I19" s="165" t="n">
        <v>1</v>
      </c>
      <c r="J19" s="166" t="inlineStr">
        <is>
          <t>✅ คำตอบที่ถูกต้อง: ข้อ ก. BCS Class I (High Solubility, High Permeability)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BCS Class I (High Solubility, High Permeability) 💡 คำอธิบายและเหตุผลทางเภสัชกรรม:
💡 คำอธิบายและเหตุผลทางเภสัชกรรม:
การเลือก BCS Class I (High Solubility, High Permeability)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(BCS Class II (Low Solubility, High Permeability)): BCS Class II (Low Solubility, High Permeability) ไม่ตรงกับข้อบ่งใช้หรือกลไกการออกฤทธิ์ที่ถูกต้องตาม USP &lt;711&gt; / Biopharmaceutics Classification System (BCS)
• ข้อ ค. (BCS Class III (High Solubility, Low Permeability)): BCS Class III (High Solubility, Low Permeability) ไม่ตรงกับข้อบ่งใช้หรือกลไกการออกฤทธิ์ที่ถูกต้องตาม USP &lt;711&gt; / Biopharmaceutics Classification System (BCS)
• ข้อ ง. (BCS Class IV (Low Solubility, Low Permeability)): BCS Class IV (Low Solubility, Low Permeability) ไม่ตรงกับข้อบ่งใช้หรือกลไกการออกฤทธิ์ที่ถูกต้องตาม USP &lt;711&gt; / Biopharmaceutics Classification System (BCS)
• ข้อ จ. (In Vitro Dissolution Apparatus 1 (Basket, 100 rpm)): In Vitro Dissolution Apparatus 1 (Basket, 100 rpm)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9" s="166" t="inlineStr"/>
      <c r="L19" s="166" t="inlineStr">
        <is>
          <t>Biopharm &amp; Drug Release</t>
        </is>
      </c>
      <c r="M19" s="166" t="inlineStr">
        <is>
          <t>Dissolution testing</t>
        </is>
      </c>
      <c r="N19" s="165" t="inlineStr">
        <is>
          <t>Product</t>
        </is>
      </c>
      <c r="O19" s="166" t="inlineStr">
        <is>
          <t>ข้อ 3 (PLE_CC1_2555 Day 2.md)</t>
        </is>
      </c>
      <c r="P19" s="165" t="inlineStr">
        <is>
          <t>ข้อสอบเก่า</t>
        </is>
      </c>
      <c r="Q19" s="165" t="inlineStr">
        <is>
          <t>2555</t>
        </is>
      </c>
      <c r="R19" s="165" t="inlineStr"/>
    </row>
    <row r="20" ht="24" customHeight="1" s="49">
      <c r="A20" s="165" t="n">
        <v>18</v>
      </c>
      <c r="B20" s="166" t="inlineStr">
        <is>
          <t>การละลายไม่แตกต่างกัน Case 8: Eczema ผู้ป่วยมีผื่นโดยเกิดอาการทุกครั้งที่สัมผัสฝุ่น โดยมีอาการผื่นแดง ไม่มีรอยถลอก ไม่มีหนอง มีรอยเกา</t>
        </is>
      </c>
      <c r="C20" s="166" t="inlineStr"/>
      <c r="D20" s="166" t="inlineStr">
        <is>
          <t>ผู้ป่วยเป็นโรคอะไร</t>
        </is>
      </c>
      <c r="E20" s="166" t="inlineStr">
        <is>
          <t>In Vitro Dissolution Apparatus 1 (Basket, 100 rpm)</t>
        </is>
      </c>
      <c r="F20" s="166" t="inlineStr">
        <is>
          <t>In Vitro Dissolution Apparatus 2 (Paddle, 50 rpm)</t>
        </is>
      </c>
      <c r="G20" s="166" t="inlineStr">
        <is>
          <t>Higuchi Matrix Release Kinetic model</t>
        </is>
      </c>
      <c r="H20" s="166" t="inlineStr">
        <is>
          <t>First-Order Drug Release Kinetics</t>
        </is>
      </c>
      <c r="I20" s="165" t="n">
        <v>1</v>
      </c>
      <c r="J20" s="166" t="inlineStr">
        <is>
          <t>✅ คำตอบที่ถูกต้อง: ข้อ ก. ผู้ป่วยเป็นโรคอะไร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ผู้ป่วยเป็นโรคอะไร 💡 คำอธิบายและเหตุผลทางเภสัชกรรม:
💡 คำอธิบายและเหตุผลทางเภสัชกรรม:
การเลือก ผู้ป่วยเป็นโรคอะไร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(In Vitro Dissolution Apparatus 1 (Basket, 100 rpm)): In Vitro Dissolution Apparatus 1 (Basket, 100 rpm) ไม่ตรงกับข้อบ่งใช้หรือกลไกการออกฤทธิ์ที่ถูกต้องตาม USP &lt;711&gt; / Biopharmaceutics Classification System (BCS)
• ข้อ ค. (In Vitro Dissolution Apparatus 2 (Paddle, 50 rpm)): In Vitro Dissolution Apparatus 2 (Paddle, 50 rpm) ไม่ตรงกับข้อบ่งใช้หรือกลไกการออกฤทธิ์ที่ถูกต้องตาม USP &lt;711&gt; / Biopharmaceutics Classification System (BCS)
• ข้อ ง. (Higuchi Matrix Release Kinetic model): Higuchi Matrix Release Kinetic model ไม่ตรงกับข้อบ่งใช้หรือกลไกการออกฤทธิ์ที่ถูกต้องตาม USP &lt;711&gt; / Biopharmaceutics Classification System (BCS)
• ข้อ จ. (First-Order Drug Release Kinetics): IR (Infrared) spectroscopy วิเคราะห์ functional groups จาก stretching/bending vibrations C=O ~1700 cm-1, O-H ~3200-3550 cm-1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0" s="166" t="inlineStr"/>
      <c r="L20" s="166" t="inlineStr">
        <is>
          <t>Biopharm &amp; Drug Release</t>
        </is>
      </c>
      <c r="M20" s="166" t="inlineStr">
        <is>
          <t>Dissolution testing</t>
        </is>
      </c>
      <c r="N20" s="165" t="inlineStr">
        <is>
          <t>Product</t>
        </is>
      </c>
      <c r="O20" s="166" t="inlineStr">
        <is>
          <t>ข้อ 5 (PLE_CC1_2555 Day 2.md)</t>
        </is>
      </c>
      <c r="P20" s="165" t="inlineStr">
        <is>
          <t>ข้อสอบเก่า</t>
        </is>
      </c>
      <c r="Q20" s="165" t="inlineStr">
        <is>
          <t>2555</t>
        </is>
      </c>
      <c r="R20" s="165" t="inlineStr"/>
    </row>
    <row r="21" ht="24" customHeight="1" s="49">
      <c r="A21" s="165" t="n">
        <v>19</v>
      </c>
      <c r="B21" s="166" t="inlineStr">
        <is>
          <t>ในการพัฒนาสูตรตำรับยาที่มีคุณสมบัติการละลายน้ำต่ำ (Poorly water-soluble drugs) วิธีการหรือสารช่วยทางเภสัชกรรมในข้อใดช่วยเพิ่มการละลายของตัวยาได้อย่างมีประสิทธิภาพ</t>
        </is>
      </c>
      <c r="C21" s="166" t="inlineStr"/>
      <c r="D21" s="166" t="inlineStr">
        <is>
          <t>Higuchi Matrix Release Kinetic model</t>
        </is>
      </c>
      <c r="E21" s="166" t="inlineStr">
        <is>
          <t>First-Order Drug Release Kinetics</t>
        </is>
      </c>
      <c r="F21" s="166" t="inlineStr">
        <is>
          <t>Zero-Order Sustained Release Kinetics</t>
        </is>
      </c>
      <c r="G21" s="166" t="inlineStr">
        <is>
          <t>Fickian Diffusion Concentration Gradient</t>
        </is>
      </c>
      <c r="H21" s="166" t="inlineStr">
        <is>
          <t>BCS Class I (High Solubility, High Permeability)</t>
        </is>
      </c>
      <c r="I21" s="165" t="n">
        <v>1</v>
      </c>
      <c r="J21" s="166" t="inlineStr">
        <is>
          <t>✅ คำตอบที่ถูกต้อง: ข้อ ก. Higuchi Matrix Release Kinetic model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Higuchi Matrix Release Kinetic model 💡 คำอธิบายและเหตุผลทางเภสัชกรรม:
💡 คำอธิบายและเหตุผลทางเภสัชกรรม:
การเลือก Higuchi Matrix Release Kinetic model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(First-Order Drug Release Kinetics): IR (Infrared) spectroscopy วิเคราะห์ functional groups จาก stretching/bending vibrations C=O ~1700 cm-1, O-H ~3200-3550 cm-1
• ข้อ ค. (Zero-Order Sustained Release Kinetics): Zero-Order Sustained Release Kinetics ไม่ตรงกับข้อบ่งใช้หรือกลไกการออกฤทธิ์ที่ถูกต้องตาม USP &lt;711&gt; / Biopharmaceutics Classification System (BCS)
• ข้อ ง. (Fickian Diffusion Concentration Gradient): Fickian Diffusion Concentration Gradient ไม่ตรงกับข้อบ่งใช้หรือกลไกการออกฤทธิ์ที่ถูกต้องตาม USP &lt;711&gt; / Biopharmaceutics Classification System (BCS)
• ข้อ จ. (BCS Class I (High Solubility, High Permeability)): BCS Class I (High Solubility, High Permeability)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1" s="166" t="inlineStr"/>
      <c r="L21" s="166" t="inlineStr">
        <is>
          <t>Biopharm &amp; Drug Release</t>
        </is>
      </c>
      <c r="M21" s="166" t="inlineStr">
        <is>
          <t>Dissolution testing</t>
        </is>
      </c>
      <c r="N21" s="165" t="inlineStr">
        <is>
          <t>Product</t>
        </is>
      </c>
      <c r="O21" s="166" t="inlineStr">
        <is>
          <t>ข้อ 3 (PLE_CC1_2555 Day 2.md)</t>
        </is>
      </c>
      <c r="P21" s="165" t="inlineStr">
        <is>
          <t>ข้อสอบเก่า</t>
        </is>
      </c>
      <c r="Q21" s="165" t="inlineStr">
        <is>
          <t>2555</t>
        </is>
      </c>
      <c r="R21" s="165" t="inlineStr"/>
    </row>
    <row r="22" ht="24" customHeight="1" s="49">
      <c r="A22" s="165" t="n">
        <v>20</v>
      </c>
      <c r="B22" s="166" t="inlineStr">
        <is>
          <t>หากทำการทดสอบ dissolution test ของยา celecoxib ซึ่งมีเกณฑ์ตาม monograph คือ Q = 80% ผลการทดสอบ พบว่า เฉลี่ยยา 12 เม็ด มีค่า 84% และไม่มีเม็ดใดที่มีค่าน้อยกว่า 65% จะสรุปได้ว่าอย่างไร</t>
        </is>
      </c>
      <c r="C22" s="166" t="inlineStr"/>
      <c r="D22" s="166" t="inlineStr">
        <is>
          <t>ผ่าน S1</t>
        </is>
      </c>
      <c r="E22" s="166" t="inlineStr">
        <is>
          <t>ผ่าน S2</t>
        </is>
      </c>
      <c r="F22" s="166" t="inlineStr">
        <is>
          <t>ผ่าน S3</t>
        </is>
      </c>
      <c r="G22" s="166" t="inlineStr">
        <is>
          <t>ผ่าน S1 แต่ไม่ผ่าน S2</t>
        </is>
      </c>
      <c r="H22" s="166" t="inlineStr">
        <is>
          <t>ไม่ผ่าน S2 แต่ผ่าน S3 70.ยาในข้อใดต่อไปนี้ที่ไม่สามารถเบิกได้ด้วยสิทธิข้าราชการ</t>
        </is>
      </c>
      <c r="I22" s="165" t="n">
        <v>1</v>
      </c>
      <c r="J22" s="166" t="inlineStr">
        <is>
          <t>✅ คำตอบที่ถูกต้อง: ข้อ ก. ผ่าน S1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ผ่าน S1 💡 คำอธิบายและเหตุผลทางเภสัชกรรม:
💡 คำอธิบายและเหตุผลทางเภสัชกรรม:
นับแต่วันยื่นจดสิทธิบัตร โดยมีเจตนารมณ์เพื่อเป็นสิ่งตอบแทนให้กับผู้คิดค้นนวัตกรรม ซึ่งเป็นการกระตุ้น
USP/NF, British Pharmacopoeia (BP) และ Remington: The Science and Practice of Pharmacy (หัวข้อ Dissolution testing)
🔍 ข้ออื่นผิดเพราะอะไร:
• ข้อ ข. (ผ่าน S2): ผ่าน S2 ไม่ตรงกับข้อบ่งใช้หรือกลไกการออกฤทธิ์ที่ถูกต้องตาม USP &lt;711&gt; / Biopharmaceutics Classification System (BCS)
• ข้อ ค. (ผ่าน S3): ผ่าน S3 ไม่ตรงกับข้อบ่งใช้หรือกลไกการออกฤทธิ์ที่ถูกต้องตาม USP &lt;711&gt; / Biopharmaceutics Classification System (BCS)
• ข้อ ง. (ผ่าน S1 แต่ไม่ผ่าน S2): ผ่าน S1 แต่ไม่ผ่าน S2 ไม่ตรงกับข้อบ่งใช้หรือกลไกการออกฤทธิ์ที่ถูกต้องตาม USP &lt;711&gt; / Biopharmaceutics Classification System (BCS)
• ข้อ จ. (ไม่ผ่าน S2 แต่ผ่าน S3 70.ยาในข้อใดต่อไปนี้ที่ไม่สามารถเบิกได้ด้วยสิทธิข้าราชการ): ไม่ผ่าน S2 แต่ผ่าน S3 70.ยาในข้อใดต่อไปนี้ที่ไม่สามารถเบิกได้ด้วยสิทธิข้าราชการ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2" s="166" t="inlineStr"/>
      <c r="L22" s="166" t="inlineStr">
        <is>
          <t>Biopharm &amp; Drug Release</t>
        </is>
      </c>
      <c r="M22" s="166" t="inlineStr">
        <is>
          <t>Dissolution testing</t>
        </is>
      </c>
      <c r="N22" s="165" t="inlineStr">
        <is>
          <t>Product</t>
        </is>
      </c>
      <c r="O22" s="166" t="inlineStr">
        <is>
          <t>ข้อ 69 (PLE_CC1_2554 SET1.md)</t>
        </is>
      </c>
      <c r="P22" s="165" t="inlineStr">
        <is>
          <t>ข้อสอบเก่า</t>
        </is>
      </c>
      <c r="Q22" s="165" t="inlineStr">
        <is>
          <t>2554</t>
        </is>
      </c>
      <c r="R22" s="165" t="inlineStr"/>
    </row>
    <row r="23" ht="24" customHeight="1" s="49">
      <c r="A23" s="165" t="n">
        <v>21</v>
      </c>
      <c r="B23" s="166" t="inlineStr">
        <is>
          <t>ยาที่มีรูปแบบใหม่ของการให้ยา (New Delivery System) โดยเป็นการพัฒนาระบบนำส่งยาแบบใหม่ซึ่งทำให้ Bioavailability ของยาแตกต่างไปจากเดิมอย่าง มีนัยสำคัญ</t>
        </is>
      </c>
      <c r="C23" s="166" t="inlineStr"/>
      <c r="D23" s="166" t="inlineStr">
        <is>
          <t>BCS Class III (High Solubility, Low Permeability)</t>
        </is>
      </c>
      <c r="E23" s="166" t="inlineStr">
        <is>
          <t>BCS Class IV (Low Solubility, Low Permeability)</t>
        </is>
      </c>
      <c r="F23" s="166" t="inlineStr">
        <is>
          <t>In Vitro Dissolution Apparatus 1 (Basket, 100 rpm)</t>
        </is>
      </c>
      <c r="G23" s="166" t="inlineStr">
        <is>
          <t>In Vitro Dissolution Apparatus 2 (Paddle, 50 rpm)</t>
        </is>
      </c>
      <c r="H23" s="166" t="inlineStr">
        <is>
          <t>Higuchi Matrix Release Kinetic model</t>
        </is>
      </c>
      <c r="I23" s="165" t="n">
        <v>1</v>
      </c>
      <c r="J23" s="166" t="inlineStr">
        <is>
          <t>✅ คำตอบที่ถูกต้อง: ข้อ ก. BCS Class III (High Solubility, Low Permeability)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BCS Class III (High Solubility, Low Permeability) 💡 คำอธิบายและเหตุผลทางเภสัชกรรม:
💡 คำอธิบายและเหตุผลทางเภสัชกรรม:
การเลือก BCS Class III (High Solubility, Low Permeability)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(BCS Class IV (Low Solubility, Low Permeability)): BCS Class IV (Low Solubility, Low Permeability) ไม่ตรงกับข้อบ่งใช้หรือกลไกการออกฤทธิ์ที่ถูกต้องตาม USP &lt;711&gt; / Biopharmaceutics Classification System (BCS)
• ข้อ ค. (In Vitro Dissolution Apparatus 1 (Basket, 100 rpm)): In Vitro Dissolution Apparatus 1 (Basket, 100 rpm) ไม่ตรงกับข้อบ่งใช้หรือกลไกการออกฤทธิ์ที่ถูกต้องตาม USP &lt;711&gt; / Biopharmaceutics Classification System (BCS)
• ข้อ ง. (In Vitro Dissolution Apparatus 2 (Paddle, 50 rpm)): In Vitro Dissolution Apparatus 2 (Paddle, 50 rpm) ไม่ตรงกับข้อบ่งใช้หรือกลไกการออกฤทธิ์ที่ถูกต้องตาม USP &lt;711&gt; / Biopharmaceutics Classification System (BCS)
• ข้อ จ. (Higuchi Matrix Release Kinetic model): Higuchi Matrix Release Kinetic model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3" s="166" t="inlineStr"/>
      <c r="L23" s="166" t="inlineStr">
        <is>
          <t>Biopharm &amp; Drug Release</t>
        </is>
      </c>
      <c r="M23" s="166" t="inlineStr">
        <is>
          <t>Dissolution testing</t>
        </is>
      </c>
      <c r="N23" s="165" t="inlineStr">
        <is>
          <t>Product</t>
        </is>
      </c>
      <c r="O23" s="166" t="inlineStr">
        <is>
          <t>ข้อ 4 (PLE_CC1_2554 SET2.md)</t>
        </is>
      </c>
      <c r="P23" s="165" t="inlineStr">
        <is>
          <t>ข้อสอบเก่า</t>
        </is>
      </c>
      <c r="Q23" s="165" t="inlineStr">
        <is>
          <t>2554</t>
        </is>
      </c>
      <c r="R23" s="165" t="inlineStr"/>
    </row>
    <row r="24" ht="24" customHeight="1" s="49">
      <c r="A24" s="165" t="n">
        <v>22</v>
      </c>
      <c r="B24" s="166" t="inlineStr">
        <is>
          <t>จากสูตรตารับต่อไปนี้มีวิธีการเตรียมอย่างไร Iodine 5.00 g Potassium Iodide 10.00 g Purified Water 100.00 ml - potassium iodide + iodine ได้ triiodide ion ซึ่งทาให้การละลายน้าดีขึ้นในการเตรียมต้องเติม KI excess เพื่อเปลี่ยน I2 เป็นรูป I3-ได้สมบูรณ์และไม่ย้อนกลับ Ref: http://www.nst.or.th/nst-conf/nst/nst10/MS/MS07.pdf</t>
        </is>
      </c>
      <c r="C24" s="166" t="inlineStr"/>
      <c r="D24" s="166" t="inlineStr">
        <is>
          <t>In Vitro Dissolution Apparatus 2 (Paddle, 50 rpm)</t>
        </is>
      </c>
      <c r="E24" s="166" t="inlineStr">
        <is>
          <t>Higuchi Matrix Release Kinetic model</t>
        </is>
      </c>
      <c r="F24" s="166" t="inlineStr">
        <is>
          <t>First-Order Drug Release Kinetics</t>
        </is>
      </c>
      <c r="G24" s="166" t="inlineStr">
        <is>
          <t>Zero-Order Sustained Release Kinetics</t>
        </is>
      </c>
      <c r="H24" s="166" t="inlineStr">
        <is>
          <t>Fickian Diffusion Concentration Gradient</t>
        </is>
      </c>
      <c r="I24" s="165" t="n">
        <v>4</v>
      </c>
      <c r="J24" s="166" t="inlineStr">
        <is>
          <t>✅ คำตอบที่ถูกต้อง: ข้อ ง. Zero-Order Sustained Release Kinetics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Zero-Order Sustained Release Kinetics 💡 คำอธิบายและเหตุผลทางเภสัชกรรม:
💡 คำอธิบายและเหตุผลทางเภสัชกรรม:
การเลือก Zero-Order Sustained Release Kinetics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ก. (In Vitro Dissolution Apparatus 2 (Paddle, 50 rpm)): In Vitro Dissolution Apparatus 2 (Paddle, 50 rpm) ไม่ตรงกับข้อบ่งใช้หรือกลไกการออกฤทธิ์ที่ถูกต้องตาม USP &lt;711&gt; / Biopharmaceutics Classification System (BCS)
• ข้อ ข. (Higuchi Matrix Release Kinetic model): Higuchi Matrix Release Kinetic model ไม่ตรงกับข้อบ่งใช้หรือกลไกการออกฤทธิ์ที่ถูกต้องตาม USP &lt;711&gt; / Biopharmaceutics Classification System (BCS)
• ข้อ ค. (First-Order Drug Release Kinetics): IR (Infrared) spectroscopy วิเคราะห์ functional groups จาก stretching/bending vibrations C=O ~1700 cm-1, O-H ~3200-3550 cm-1
• ข้อ จ. (Fickian Diffusion Concentration Gradient): Fickian Diffusion Concentration Gradient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4" s="166" t="inlineStr"/>
      <c r="L24" s="166" t="inlineStr">
        <is>
          <t>Biopharm &amp; Drug Release</t>
        </is>
      </c>
      <c r="M24" s="166" t="inlineStr">
        <is>
          <t>Dissolution testing</t>
        </is>
      </c>
      <c r="N24" s="165" t="inlineStr">
        <is>
          <t>Product</t>
        </is>
      </c>
      <c r="O24" s="166" t="inlineStr">
        <is>
          <t>ข้อ 8 (PLE_CC1_2554 SET2.md)</t>
        </is>
      </c>
      <c r="P24" s="165" t="inlineStr">
        <is>
          <t>ข้อสอบเก่า</t>
        </is>
      </c>
      <c r="Q24" s="165" t="inlineStr">
        <is>
          <t>2554</t>
        </is>
      </c>
      <c r="R24" s="165" t="inlineStr"/>
    </row>
    <row r="25" ht="24" customHeight="1" s="49">
      <c r="A25" s="165" t="n">
        <v>23</v>
      </c>
      <c r="B25" s="166" t="inlineStr">
        <is>
          <t>มีระยะเวลาที่ยาเริ่มออกฤทธิ์ช้าเนื่องจากโครงสร้างมีขนาดใหญุใช้ เวลานานในการละลาย(ก)</t>
        </is>
      </c>
      <c r="C25" s="166" t="inlineStr"/>
      <c r="D25" s="166" t="inlineStr">
        <is>
          <t>Zero-Order Sustained Release Kinetics</t>
        </is>
      </c>
      <c r="E25" s="166" t="inlineStr">
        <is>
          <t>Fickian Diffusion Concentration Gradient</t>
        </is>
      </c>
      <c r="F25" s="166" t="inlineStr">
        <is>
          <t>BCS Class I (High Solubility, High Permeability)</t>
        </is>
      </c>
      <c r="G25" s="166" t="inlineStr">
        <is>
          <t>BCS Class II (Low Solubility, High Permeability)</t>
        </is>
      </c>
      <c r="H25" s="166" t="inlineStr">
        <is>
          <t>BCS Class III (High Solubility, Low Permeability)</t>
        </is>
      </c>
      <c r="I25" s="165" t="n">
        <v>1</v>
      </c>
      <c r="J25" s="166" t="inlineStr">
        <is>
          <t>✅ คำตอบที่ถูกต้อง: ข้อ ก. Zero-Order Sustained Release Kinetics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Zero-Order Sustained Release Kinetics 💡 คำอธิบายและเหตุผลทางเภสัชกรรม:
💡 คำอธิบายและเหตุผลทางเภสัชกรรม:
การเลือก Zero-Order Sustained Release Kinetics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(Fickian Diffusion Concentration Gradient): Fickian Diffusion Concentration Gradient ไม่ตรงกับข้อบ่งใช้หรือกลไกการออกฤทธิ์ที่ถูกต้องตาม USP &lt;711&gt; / Biopharmaceutics Classification System (BCS)
• ข้อ ค. (BCS Class I (High Solubility, High Permeability)): BCS Class I (High Solubility, High Permeability) ไม่ตรงกับข้อบ่งใช้หรือกลไกการออกฤทธิ์ที่ถูกต้องตาม USP &lt;711&gt; / Biopharmaceutics Classification System (BCS)
• ข้อ ง. (BCS Class II (Low Solubility, High Permeability)): BCS Class II (Low Solubility, High Permeability) ไม่ตรงกับข้อบ่งใช้หรือกลไกการออกฤทธิ์ที่ถูกต้องตาม USP &lt;711&gt; / Biopharmaceutics Classification System (BCS)
• ข้อ จ. (BCS Class III (High Solubility, Low Permeability)): BCS Class III (High Solubility, Low Permeability)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5" s="166" t="inlineStr"/>
      <c r="L25" s="166" t="inlineStr">
        <is>
          <t>Biopharm &amp; Drug Release</t>
        </is>
      </c>
      <c r="M25" s="166" t="inlineStr">
        <is>
          <t>Dissolution testing</t>
        </is>
      </c>
      <c r="N25" s="165" t="inlineStr">
        <is>
          <t>Product</t>
        </is>
      </c>
      <c r="O25" s="166" t="inlineStr">
        <is>
          <t>ข้อ 5 (PLE_CC1_2547.md)</t>
        </is>
      </c>
      <c r="P25" s="165" t="inlineStr">
        <is>
          <t>ข้อสอบเก่า</t>
        </is>
      </c>
      <c r="Q25" s="165" t="inlineStr">
        <is>
          <t>2547</t>
        </is>
      </c>
      <c r="R25" s="165" t="inlineStr"/>
    </row>
    <row r="26" ht="24" customHeight="1" s="49">
      <c r="A26" s="165" t="n">
        <v>24</v>
      </c>
      <c r="B26" s="166" t="inlineStr">
        <is>
          <t>ออกฤทธิ์ได้เท่ากัน 3 การละลาย Aมากกว่า 4 ออกฤทธิ์ครอบคลุมเชื้อเหมือน erythromycin 5 เมตาบอลิซึมผ่านตับโดย กระบวนการ d-methylation ตอบ 4 เพื่อนคลินิกว่างั้นอ่ะคะ 8 สมุนไพรในข้อใดรักษาสิวอักเสบ</t>
        </is>
      </c>
      <c r="C26" s="166" t="inlineStr"/>
      <c r="D26" s="166" t="inlineStr">
        <is>
          <t>BCS Class II (Low Solubility, High Permeability)</t>
        </is>
      </c>
      <c r="E26" s="166" t="inlineStr">
        <is>
          <t>BCS Class III (High Solubility, Low Permeability)</t>
        </is>
      </c>
      <c r="F26" s="166" t="inlineStr">
        <is>
          <t>BCS Class IV (Low Solubility, Low Permeability)</t>
        </is>
      </c>
      <c r="G26" s="166" t="inlineStr">
        <is>
          <t>In Vitro Dissolution Apparatus 1 (Basket, 100 rpm)</t>
        </is>
      </c>
      <c r="H26" s="166" t="inlineStr">
        <is>
          <t>In Vitro Dissolution Apparatus 2 (Paddle, 50 rpm)</t>
        </is>
      </c>
      <c r="I26" s="165" t="n">
        <v>1</v>
      </c>
      <c r="J26" s="166" t="inlineStr">
        <is>
          <t>✅ คำตอบที่ถูกต้อง: ข้อ ก. BCS Class II (Low Solubility, High Permeability)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BCS Class II (Low Solubility, High Permeability) 💡 คำอธิบายและเหตุผลทางเภสัชกรรม:
💡 คำอธิบายและเหตุผลทางเภสัชกรรม:
การเลือก BCS Class II (Low Solubility, High Permeability)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(BCS Class III (High Solubility, Low Permeability)): BCS Class III (High Solubility, Low Permeability) ไม่ตรงกับข้อบ่งใช้หรือกลไกการออกฤทธิ์ที่ถูกต้องตาม USP &lt;711&gt; / Biopharmaceutics Classification System (BCS)
• ข้อ ค. (BCS Class IV (Low Solubility, Low Permeability)): BCS Class IV (Low Solubility, Low Permeability) ไม่ตรงกับข้อบ่งใช้หรือกลไกการออกฤทธิ์ที่ถูกต้องตาม USP &lt;711&gt; / Biopharmaceutics Classification System (BCS)
• ข้อ ง. (In Vitro Dissolution Apparatus 1 (Basket, 100 rpm)): In Vitro Dissolution Apparatus 1 (Basket, 100 rpm) ไม่ตรงกับข้อบ่งใช้หรือกลไกการออกฤทธิ์ที่ถูกต้องตาม USP &lt;711&gt; / Biopharmaceutics Classification System (BCS)
• ข้อ จ. (In Vitro Dissolution Apparatus 2 (Paddle, 50 rpm)): In Vitro Dissolution Apparatus 2 (Paddle, 50 rpm)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6" s="166" t="inlineStr"/>
      <c r="L26" s="166" t="inlineStr">
        <is>
          <t>Biopharm &amp; Drug Release</t>
        </is>
      </c>
      <c r="M26" s="166" t="inlineStr">
        <is>
          <t>Dissolution testing</t>
        </is>
      </c>
      <c r="N26" s="165" t="inlineStr">
        <is>
          <t>Product</t>
        </is>
      </c>
      <c r="O26" s="166" t="inlineStr">
        <is>
          <t>ข้อ 2 (PLE_CC1_2533.md)</t>
        </is>
      </c>
      <c r="P26" s="165" t="inlineStr">
        <is>
          <t>ข้อสอบเก่า</t>
        </is>
      </c>
      <c r="Q26" s="165" t="inlineStr">
        <is>
          <t>2533</t>
        </is>
      </c>
      <c r="R26" s="165" t="inlineStr"/>
    </row>
    <row r="27" ht="24" customHeight="1" s="49">
      <c r="A27" s="165" t="n">
        <v>25</v>
      </c>
      <c r="B27" s="166" t="inlineStr">
        <is>
          <t>Co-trimoxazole ANTIMICROBIAL RESISTANCE IN N. GONORRHOEAE N. gonorrhoeae usually develops resistance to antimicrobial agents within a few years of their introduction for gonorrhea therapy. Antimicrobial resistance in N. gonorrhoeae occurs as chromosomally mediated resistance to a variety of antimicrobial agents, including penicillin, tetracycline, spectinomycin, and fluoroquinolones (3, 4), and high-level, plasmid-mediated resistance to penicillin and tetracycline (3). Sentinel surveillance to monitor antimicrobial resistance in N. gonorrhoeae in the United States is performed by the Gonococcal Isolate Surveillance Project (GISP), sponsored by the Centers for Disease Control and Prevention (CDC) in collaboration with local health departments. In GISP, antimicrobial susceptibilities of N. gonorrhoeae isolated from men in approximately 26 cities in the United States are determined (5); annual reports for GISP may be obtained electronically from the internet (6). Because of the spread of gonococcal isolates resistant to penicillin and tetracycline, CDC has recommended that extended-spectrum cephalosporins (ceftriaxone, cefixime) and fluoroquinolones (ciprofloxacin, ofloxacin, levofloxacin) be used as primary therapies to treat uncomplicated gonorrhea (7). At this time, no failures of gonococcal infections to respond to cephalosporins have been confirmed. Failures of gonococcal infections to respond to fluoroquinolones (ciprofloxacin, ofloxacin) have been reported. Fluoroquinolone-resistant isolates are very prevalent in Asia and have been isolated with increasing frequency in the United States. In response to this increase, many states have revised recommendations for the treatment of gonorrhea (8). Agar dilution susceptibility testing is the “gold standard” for susceptibility testing of N. gonorrhoeae. However, when performed correctly, the disk-diffusion and Etest susceptibility tests can be used to identify isolates of N. gonorrhoeae that exhibit decreased susceptibility, intermediate resistance, and resistance to antimicrobial agents Ref: NEISSERIA GONORRHOEAE REFERENCE STRAINS FOR ANTIMICROBIAL SUSCEPTIBILITY TESTING: CDC Uncomplicated Gonococcal Infections of the Cervix, Urethra, and Rectum Recommended Regimens - Ceftriaxone 125 mg IM in a single dose - Cefixime 400 mg orally in a single dose - Ciprofloxacin 500 mg orally in a single dose- - Ofloxacin 400 mg orally in a single dose Levofloxacin 250 mg orally in a single dose PLUS TREATMENT FOR CHLAMYDIA IF CHLAMYDIAL INFECTION IS NOT RULED OUT</t>
        </is>
      </c>
      <c r="C27" s="166" t="inlineStr"/>
      <c r="D27" s="166" t="inlineStr">
        <is>
          <t>In Vitro Dissolution Apparatus 1 (Basket, 100 rpm)</t>
        </is>
      </c>
      <c r="E27" s="166" t="inlineStr">
        <is>
          <t>In Vitro Dissolution Apparatus 2 (Paddle, 50 rpm)</t>
        </is>
      </c>
      <c r="F27" s="166" t="inlineStr">
        <is>
          <t>Higuchi Matrix Release Kinetic model</t>
        </is>
      </c>
      <c r="G27" s="166" t="inlineStr">
        <is>
          <t>First-Order Drug Release Kinetics</t>
        </is>
      </c>
      <c r="H27" s="166" t="inlineStr">
        <is>
          <t>Zero-Order Sustained Release Kinetics</t>
        </is>
      </c>
      <c r="I27" s="165" t="n">
        <v>1</v>
      </c>
      <c r="J27" s="166" t="inlineStr">
        <is>
          <t>✅ คำตอบที่ถูกต้อง: ข้อ ก. In Vitro Dissolution Apparatus 1 (Basket, 100 rpm)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In Vitro Dissolution Apparatus 1 (Basket, 100 rpm) 💡 คำอธิบายและเหตุผลทางเภสัชกรรม:
💡 คำอธิบายและเหตุผลทางเภสัชกรรม:
การเลือก In Vitro Dissolution Apparatus 1 (Basket, 100 rpm) เป็นคำตอบที่ถูกต้องและสอดคล้องกับ evidence-based guidelines ของภาวะ Diffusion &amp; Fick's laws โดยมี clinical efficacy สูงสุดในการรักษาและมี safety profile ที่เหมาะสม
USP/NF, British Pharmacopoeia (BP) และ Remington: The Science and Practice of Pharmacy (หัวข้อ Diffusion &amp; Fick's laws)
🔍 ข้ออื่นผิดเพราะอะไร:
• ข้อ ข. (In Vitro Dissolution Apparatus 2 (Paddle, 50 rpm)): In Vitro Dissolution Apparatus 2 (Paddle, 50 rpm) ไม่สอดคล้องกับบทบัญญัติของ พ.ร.บ. ยา พ.ศ. 2510 หรือ พ.ร.บ. วิชาชีพเภสัชกรรม พ.ศ. 2537
• ข้อ ค. (Higuchi Matrix Release Kinetic model): Higuchi Matrix Release Kinetic model ไม่สอดคล้องกับบทบัญญัติของ พ.ร.บ. ยา พ.ศ. 2510 หรือ พ.ร.บ. วิชาชีพเภสัชกรรม พ.ศ. 2537
• ข้อ ง. (First-Order Drug Release Kinetics): IR (Infrared) spectroscopy วิเคราะห์ functional groups จาก stretching/bending vibrations C=O ~1700 cm-1, O-H ~3200-3550 cm-1
• ข้อ จ. (Zero-Order Sustained Release Kinetics): Zero-Order Sustained Release Kinetics ไม่สอดคล้องกับบทบัญญัติของ พ.ร.บ. ยา พ.ศ. 2510 หรือ พ.ร.บ. วิชาชีพเภสัชกรรม พ.ศ. 2537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7" s="166" t="inlineStr"/>
      <c r="L27" s="166" t="inlineStr">
        <is>
          <t>Biopharm &amp; Drug Release</t>
        </is>
      </c>
      <c r="M27" s="166" t="inlineStr">
        <is>
          <t>Diffusion &amp; Fick's laws</t>
        </is>
      </c>
      <c r="N27" s="165" t="inlineStr">
        <is>
          <t>Product</t>
        </is>
      </c>
      <c r="O27" s="166" t="inlineStr">
        <is>
          <t>ข้อ 5 (PLE_CC1_2533.md)</t>
        </is>
      </c>
      <c r="P27" s="165" t="inlineStr">
        <is>
          <t>ข้อสอบเก่า</t>
        </is>
      </c>
      <c r="Q27" s="165" t="inlineStr">
        <is>
          <t>2533</t>
        </is>
      </c>
      <c r="R27" s="165" t="inlineStr"/>
    </row>
    <row r="28" ht="24" customHeight="1" s="49">
      <c r="A28" s="165" t="n">
        <v>26</v>
      </c>
      <c r="B28" s="166" t="inlineStr">
        <is>
          <t>ในการพัฒนาสูตรตำรับยาที่มีคุณสมบัติการละลายน้ำต่ำ (Poorly water-soluble drugs) วิธีการหรือสารช่วยทางเภสัชกรรมในข้อใดช่วยเพิ่มการละลายของตัวยาได้อย่างมีประสิทธิภาพ</t>
        </is>
      </c>
      <c r="C28" s="166" t="inlineStr"/>
      <c r="D28" s="166" t="inlineStr">
        <is>
          <t>First-Order Drug Release Kinetics</t>
        </is>
      </c>
      <c r="E28" s="166" t="inlineStr">
        <is>
          <t>Zero-Order Sustained Release Kinetics</t>
        </is>
      </c>
      <c r="F28" s="166" t="inlineStr">
        <is>
          <t>Fickian Diffusion Concentration Gradient</t>
        </is>
      </c>
      <c r="G28" s="166" t="inlineStr">
        <is>
          <t>BCS Class I (High Solubility, High Permeability)</t>
        </is>
      </c>
      <c r="H28" s="166" t="inlineStr">
        <is>
          <t>BCS Class II (Low Solubility, High Permeability)</t>
        </is>
      </c>
      <c r="I28" s="165" t="n">
        <v>2</v>
      </c>
      <c r="J28" s="166" t="inlineStr">
        <is>
          <t>✅ คำตอบที่ถูกต้อง: ข้อ ข. Zero-Order Sustained Release Kinetics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Zero-Order Sustained Release Kinetics 💡 คำอธิบายและเหตุผลทางเภสัชกรรม:
💡 คำอธิบายและเหตุผลทางเภสัชกรรม:
การเลือก Zero-Order Sustained Release Kinetics เป็นคำตอบที่ถูกต้องและสอดคล้องกับ evidence-based guidelines ของภาวะ BCS Classification โดยมี clinical efficacy สูงสุดในการรักษาและมี safety profile ที่เหมาะสม
USP/NF, British Pharmacopoeia (BP) และ Remington: The Science and Practice of Pharmacy (หัวข้อ BCS Classification)
🔍 ข้ออื่นผิดเพราะอะไร:
• ข้อ ก. (First-Order Drug Release Kinetics): IR (Infrared) spectroscopy วิเคราะห์ functional groups จาก stretching/bending vibrations C=O ~1700 cm-1, O-H ~3200-3550 cm-1
• ข้อ ค. (Fickian Diffusion Concentration Gradient): Fickian Diffusion Concentration Gradient ไม่ตรงกับข้อบ่งใช้หรือกลไกการออกฤทธิ์ที่ถูกต้องตาม USP &lt;711&gt; / Biopharmaceutics Classification System (BCS)
• ข้อ ง. (BCS Class I (High Solubility, High Permeability)): BCS Class I (High Solubility, High Permeability) ไม่ตรงกับข้อบ่งใช้หรือกลไกการออกฤทธิ์ที่ถูกต้องตาม USP &lt;711&gt; / Biopharmaceutics Classification System (BCS)
• ข้อ จ. (BCS Class II (Low Solubility, High Permeability)): BCS Class II (Low Solubility, High Permeability) ไม่ตรงกับข้อบ่งใช้หรือกลไกการออกฤทธิ์ที่ถูกต้องตาม USP &lt;711&gt; / Biopharmaceutics Classification System (BCS)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8" s="166" t="inlineStr"/>
      <c r="L28" s="166" t="inlineStr">
        <is>
          <t>Biopharm &amp; Drug Release</t>
        </is>
      </c>
      <c r="M28" s="166" t="inlineStr">
        <is>
          <t>BCS Classification</t>
        </is>
      </c>
      <c r="N28" s="165" t="inlineStr">
        <is>
          <t>Product</t>
        </is>
      </c>
      <c r="O28" s="166" t="inlineStr">
        <is>
          <t>ข้อ 14 (PLE_CC1_Practice_Exam.md)</t>
        </is>
      </c>
      <c r="P28" s="165" t="inlineStr">
        <is>
          <t>ข้อสอบจำลอง</t>
        </is>
      </c>
      <c r="Q28" s="165" t="inlineStr">
        <is>
          <t>Mock สภาเภสัชฯ Practice</t>
        </is>
      </c>
      <c r="R28" s="165" t="inlineStr"/>
    </row>
    <row r="29" ht="24" customHeight="1" s="49">
      <c r="A29" s="165" t="n">
        <v>27</v>
      </c>
      <c r="B29" s="166" t="inlineStr">
        <is>
          <t>Distribution กระบวนการอิ่มตัวของการจับกับ plasma protein ในเลือด เช่น ยา valproic acid หรือเกิดการอิ่มตัวของ transporter เมื่อ transporter อิ่มตัวจะทำให้ไม่มียาเข้าไปใน tissue ระดับ ยาใน plasma จะสูงขึ้น ยกเว้นถ้าการกระจายตัวของยาเป็นแบบ passive diffusion ซึ่งไม่ใช้ transporter จะไม่มีปัญหาในด้านการอิ่มตัวของ transporter</t>
        </is>
      </c>
      <c r="C29" s="166" t="inlineStr"/>
      <c r="D29" s="166" t="inlineStr">
        <is>
          <t>BCS Class I (High Solubility, High Permeability)</t>
        </is>
      </c>
      <c r="E29" s="166" t="inlineStr">
        <is>
          <t>BCS Class II (Low Solubility, High Permeability)</t>
        </is>
      </c>
      <c r="F29" s="166" t="inlineStr">
        <is>
          <t>BCS Class III (High Solubility, Low Permeability)</t>
        </is>
      </c>
      <c r="G29" s="166" t="inlineStr">
        <is>
          <t>BCS Class IV (Low Solubility, Low Permeability)</t>
        </is>
      </c>
      <c r="H29" s="166" t="inlineStr">
        <is>
          <t>In Vitro Dissolution Apparatus 1 (Basket, 100 rpm)</t>
        </is>
      </c>
      <c r="I29" s="165" t="n">
        <v>1</v>
      </c>
      <c r="J29" s="166" t="inlineStr">
        <is>
          <t>✅ คำตอบที่ถูกต้อง: ข้อ ก. BCS Class I (High Solubility, High Permeability)
💡 Background: การกระจายตัวของยาที่มีการจับกับโปรตีนในพลาสมาสูง (High protein binding เช่น &gt; 90%) เมื่อความเข้มข้นของยาเพิ่มขึ้นจนเกินความจุของโปรตีน (Saturable binding)
🎯 ทำไมข้อนี้ถึงถูก:
ข้อ ก. (BCS Class I (High Solubility, High Permeability)) เป็นคำตอบที่ถูกต้องและสอดคล้องกับหลักวิชาการและแนวทางเวชปฏิบัติในการรักษา
🔍 ข้ออื่นผิดเพราะอะไร:
- ข้อ ก. ปริมาณ Free drug คงที่: ผิด เพราะเมื่อโปรตีนอิ่มตัว ยาใหม่ที่เข้ามาทั้งหมดจะกลายเป็น Free drug
- ข้อ ค. Volume of distribution (Vd) ลดลง: เมื่อ Free drug เพิ่มขึ้น ยาจะแพร่เข้าสู่เนื้อเยื่อได้มากขึ้น ทำให้ Vd เพิ่มขึ้น
- ข้อ ง. ค่าครึ่งชีวิต (t1/2) สั้นลงเสมอ: ขึ้นอยู่กับ Clearance ของอวัยวะกำจัดยา อาจคงที่หรือเพิ่มขึ้นหากเอนไซม์กำจัดยาอิ่มตัวร่วมด้วย
- ข้อ จ. ยาจะหยุดออกฤทธิ์ทางเภสัชวิทยา: ยารูปอิสระคือรูปที่ออกฤทธิ์ทางเภสัชวิทยา เมื่อ Free drug เพิ่ม ฤทธิ์และพิษจะเพิ่มขึ้น
📖 Guideline อ้างอิง: Applied Biopharmaceutics &amp; Pharmacokinetics (8th Edition, Shargel &amp; Yu)
📌 จุดจำก่อนสอบ: เมื่อ Protein binding อิ่มตัว Free drug concentration จะเพิ่มขึ้นก้าวกระโดด (Non-linear) เพิ่มความเสี่ยง ADR</t>
        </is>
      </c>
      <c r="K29" s="166" t="inlineStr"/>
      <c r="L29" s="166" t="inlineStr">
        <is>
          <t>Biopharm &amp; Drug Release</t>
        </is>
      </c>
      <c r="M29" s="166" t="inlineStr">
        <is>
          <t>Diffusion &amp; Fick's laws</t>
        </is>
      </c>
      <c r="N29" s="165" t="inlineStr">
        <is>
          <t>Product</t>
        </is>
      </c>
      <c r="O29" s="166" t="inlineStr">
        <is>
          <t>ข้อ 2 (PLE_CC1_Practice_Exam.md)</t>
        </is>
      </c>
      <c r="P29" s="165" t="inlineStr">
        <is>
          <t>ข้อสอบจำลอง</t>
        </is>
      </c>
      <c r="Q29" s="165" t="inlineStr">
        <is>
          <t>Mock สภาเภสัชฯ Practice</t>
        </is>
      </c>
      <c r="R29" s="165" t="inlineStr"/>
    </row>
    <row r="30" ht="24" customHeight="1" s="49">
      <c r="A30" s="165" t="n">
        <v>28</v>
      </c>
      <c r="B30" s="166" t="inlineStr">
        <is>
          <t>เกี่ยวกับ Bioavailability ข้อใดต่อไปนี้กล่าวถูกต้องตามหลักวิชาชีพเภสัชกรรม</t>
        </is>
      </c>
      <c r="C30" s="166" t="inlineStr"/>
      <c r="D30" s="166" t="inlineStr">
        <is>
          <t>BCS Class IV (Low Solubility, Low Permeability)</t>
        </is>
      </c>
      <c r="E30" s="166" t="inlineStr">
        <is>
          <t>In Vitro Dissolution Apparatus 1 (Basket, 100 rpm)</t>
        </is>
      </c>
      <c r="F30" s="166" t="inlineStr">
        <is>
          <t>In Vitro Dissolution Apparatus 2 (Paddle, 50 rpm)</t>
        </is>
      </c>
      <c r="G30" s="166" t="inlineStr">
        <is>
          <t>Higuchi Matrix Release Kinetic model</t>
        </is>
      </c>
      <c r="H30" s="166" t="inlineStr">
        <is>
          <t>First-Order Drug Release Kinetics</t>
        </is>
      </c>
      <c r="I30" s="165" t="n">
        <v>1</v>
      </c>
      <c r="J30" s="166" t="inlineStr">
        <is>
          <t>✅ คำตอบที่ถูกต้อง: ข้อ ก. BCS Class IV (Low Solubility, Low Permeability)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BCS Class IV (Low Solubility, Low Permeability) 💡 คำอธิบายและเหตุผลทางเภสัชกรรม:
💡 คำอธิบายและเหตุผลทางเภสัชกรรม:
การเลือก BCS Class IV (Low Solubility, Low Permeability)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(In Vitro Dissolution Apparatus 1 (Basket, 100 rpm)): In Vitro Dissolution Apparatus 1 (Basket, 100 rpm) ไม่ตรงกับข้อบ่งใช้หรือกลไกการออกฤทธิ์ที่ถูกต้องตาม USP &lt;711&gt; / Biopharmaceutics Classification System (BCS)
• ข้อ ค. (In Vitro Dissolution Apparatus 2 (Paddle, 50 rpm)): In Vitro Dissolution Apparatus 2 (Paddle, 50 rpm) ไม่ตรงกับข้อบ่งใช้หรือกลไกการออกฤทธิ์ที่ถูกต้องตาม USP &lt;711&gt; / Biopharmaceutics Classification System (BCS)
• ข้อ ง. (Higuchi Matrix Release Kinetic model): Higuchi Matrix Release Kinetic model ไม่ตรงกับข้อบ่งใช้หรือกลไกการออกฤทธิ์ที่ถูกต้องตาม USP &lt;711&gt; / Biopharmaceutics Classification System (BCS)
• ข้อ จ. (First-Order Drug Release Kinetics): IR (Infrared) spectroscopy วิเคราะห์ functional groups จาก stretching/bending vibrations C=O ~1700 cm-1, O-H ~3200-3550 cm-1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0" s="166" t="inlineStr"/>
      <c r="L30" s="166" t="inlineStr">
        <is>
          <t>Biopharm &amp; Drug Release</t>
        </is>
      </c>
      <c r="M30" s="166" t="inlineStr">
        <is>
          <t>Dissolution testing</t>
        </is>
      </c>
      <c r="N30" s="165" t="inlineStr">
        <is>
          <t>Product</t>
        </is>
      </c>
      <c r="O30" s="166" t="inlineStr">
        <is>
          <t>ข้อ 3 (PLE_CC1_Key_Rx20_UBU.md)</t>
        </is>
      </c>
      <c r="P30" s="165" t="inlineStr">
        <is>
          <t>ข้อสอบจำลอง</t>
        </is>
      </c>
      <c r="Q30" s="165" t="inlineStr">
        <is>
          <t>Mock Rx20 UBU</t>
        </is>
      </c>
      <c r="R30" s="165" t="inlineStr"/>
    </row>
    <row r="31" ht="24" customHeight="1" s="49">
      <c r="A31" s="165" t="n">
        <v>29</v>
      </c>
      <c r="B31" s="166" t="inlineStr">
        <is>
          <t>BCS class II คือ มี high permeability และ low solubility ซึ่งยามี log P 5.6 จะมี permeability สูง ส่วนการละลายพบว่าเมื่อ pH สูงขึ้นยามีค่าการละลายสูงขึ้น จึงน่าจะมี solubility ที่ดี ดังนั้น ควนจัดเป็น BCS class I</t>
        </is>
      </c>
      <c r="C31" s="166" t="inlineStr"/>
      <c r="D31" s="166" t="inlineStr">
        <is>
          <t>Higuchi Matrix Release Kinetic model</t>
        </is>
      </c>
      <c r="E31" s="166" t="inlineStr">
        <is>
          <t>First-Order Drug Release Kinetics</t>
        </is>
      </c>
      <c r="F31" s="166" t="inlineStr">
        <is>
          <t>Zero-Order Sustained Release Kinetics</t>
        </is>
      </c>
      <c r="G31" s="166" t="inlineStr">
        <is>
          <t>Fickian Diffusion Concentration Gradient</t>
        </is>
      </c>
      <c r="H31" s="166" t="inlineStr">
        <is>
          <t>BCS Class I (High Solubility, High Permeability)</t>
        </is>
      </c>
      <c r="I31" s="165" t="n">
        <v>1</v>
      </c>
      <c r="J31" s="166" t="inlineStr">
        <is>
          <t>✅ คำตอบที่ถูกต้อง: ข้อ ก. Higuchi Matrix Release Kinetic model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Higuchi Matrix Release Kinetic model 💡 คำอธิบายและเหตุผลทางเภสัชกรรม:
💡 คำอธิบายและเหตุผลทางเภสัชกรรม:
การเลือก Higuchi Matrix Release Kinetic model เป็นคำตอบที่ถูกต้องและสอดคล้องกับ evidence-based guidelines ของภาวะ BCS Classification โดยมี clinical efficacy สูงสุดในการรักษาและมี safety profile ที่เหมาะสม
USP/NF, British Pharmacopoeia (BP) และ Remington: The Science and Practice of Pharmacy (หัวข้อ BCS Classification)
🔍 ข้ออื่นผิดเพราะอะไร:
• ข้อ ข. (First-Order Drug Release Kinetics): IR (Infrared) spectroscopy วิเคราะห์ functional groups จาก stretching/bending vibrations C=O ~1700 cm-1, O-H ~3200-3550 cm-1
• ข้อ ค. (Zero-Order Sustained Release Kinetics): Zero-Order Sustained Release Kinetics ไม่ตรงกับข้อบ่งใช้หรือกลไกการออกฤทธิ์ที่ถูกต้องตาม USP &lt;711&gt; / Biopharmaceutics Classification System (BCS)
• ข้อ ง. (Fickian Diffusion Concentration Gradient): Fickian Diffusion Concentration Gradient ไม่ตรงกับข้อบ่งใช้หรือกลไกการออกฤทธิ์ที่ถูกต้องตาม USP &lt;711&gt; / Biopharmaceutics Classification System (BCS)
• ข้อ จ. (BCS Class I (High Solubility, High Permeability)): BCS Class I (High Solubility, High Permeability)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1" s="166" t="inlineStr"/>
      <c r="L31" s="166" t="inlineStr">
        <is>
          <t>Biopharm &amp; Drug Release</t>
        </is>
      </c>
      <c r="M31" s="166" t="inlineStr">
        <is>
          <t>BCS Classification</t>
        </is>
      </c>
      <c r="N31" s="165" t="inlineStr">
        <is>
          <t>Product</t>
        </is>
      </c>
      <c r="O31" s="166" t="inlineStr">
        <is>
          <t>ข้อ 2 (PLE_CC1_Key_Rx20_UBU.md)</t>
        </is>
      </c>
      <c r="P31" s="165" t="inlineStr">
        <is>
          <t>ข้อสอบจำลอง</t>
        </is>
      </c>
      <c r="Q31" s="165" t="inlineStr">
        <is>
          <t>Mock Rx20 UBU</t>
        </is>
      </c>
      <c r="R31" s="165" t="inlineStr"/>
    </row>
    <row r="32" ht="24" customHeight="1" s="49">
      <c r="A32" s="165" t="n">
        <v>30</v>
      </c>
      <c r="B32" s="166" t="inlineStr">
        <is>
          <t>ในการพัฒนาสูตรตำรับยาที่มีคุณสมบัติการละลายน้ำต่ำ (Poorly water-soluble drugs) วิธีการหรือสารช่วยทางเภสัชกรรมในข้อใดช่วยเพิ่มการละลายของตัวยาได้อย่างมีประสิทธิภาพ</t>
        </is>
      </c>
      <c r="C32" s="166" t="inlineStr"/>
      <c r="D32" s="166" t="inlineStr">
        <is>
          <t>Fickian Diffusion Concentration Gradient</t>
        </is>
      </c>
      <c r="E32" s="166" t="inlineStr">
        <is>
          <t>BCS Class I (High Solubility, High Permeability)</t>
        </is>
      </c>
      <c r="F32" s="166" t="inlineStr">
        <is>
          <t>BCS Class II (Low Solubility, High Permeability)</t>
        </is>
      </c>
      <c r="G32" s="166" t="inlineStr">
        <is>
          <t>BCS Class III (High Solubility, Low Permeability)</t>
        </is>
      </c>
      <c r="H32" s="166" t="inlineStr">
        <is>
          <t>BCS Class IV (Low Solubility, Low Permeability)</t>
        </is>
      </c>
      <c r="I32" s="165" t="n">
        <v>1</v>
      </c>
      <c r="J32" s="166" t="inlineStr">
        <is>
          <t>✅ คำตอบที่ถูกต้อง: ข้อ ก. Fickian Diffusion Concentration Gradient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Fickian Diffusion Concentration Gradient 💡 คำอธิบายและเหตุผลทางเภสัชกรรม:
💡 คำอธิบายและเหตุผลทางเภสัชกรรม:
การเลือก Fickian Diffusion Concentration Gradient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(BCS Class I (High Solubility, High Permeability)): BCS Class I (High Solubility, High Permeability) ไม่ตรงกับข้อบ่งใช้หรือกลไกการออกฤทธิ์ที่ถูกต้องตาม USP &lt;711&gt; / Biopharmaceutics Classification System (BCS)
• ข้อ ค. (BCS Class II (Low Solubility, High Permeability)): BCS Class II (Low Solubility, High Permeability) ไม่ตรงกับข้อบ่งใช้หรือกลไกการออกฤทธิ์ที่ถูกต้องตาม USP &lt;711&gt; / Biopharmaceutics Classification System (BCS)
• ข้อ ง. (BCS Class III (High Solubility, Low Permeability)): BCS Class III (High Solubility, Low Permeability) ไม่ตรงกับข้อบ่งใช้หรือกลไกการออกฤทธิ์ที่ถูกต้องตาม USP &lt;711&gt; / Biopharmaceutics Classification System (BCS)
• ข้อ จ. (BCS Class IV (Low Solubility, Low Permeability)): BCS Class IV (Low Solubility, Low Permeability)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2" s="166" t="inlineStr"/>
      <c r="L32" s="166" t="inlineStr">
        <is>
          <t>Biopharm &amp; Drug Release</t>
        </is>
      </c>
      <c r="M32" s="166" t="inlineStr">
        <is>
          <t>Dissolution testing</t>
        </is>
      </c>
      <c r="N32" s="165" t="inlineStr">
        <is>
          <t>Product</t>
        </is>
      </c>
      <c r="O32" s="166" t="inlineStr">
        <is>
          <t>ข้อ 3 (PLE_CC1_Key_Rx20_UBU.md)</t>
        </is>
      </c>
      <c r="P32" s="165" t="inlineStr">
        <is>
          <t>ข้อสอบจำลอง</t>
        </is>
      </c>
      <c r="Q32" s="165" t="inlineStr">
        <is>
          <t>Mock Rx20 UBU</t>
        </is>
      </c>
      <c r="R32" s="165" t="inlineStr"/>
    </row>
    <row r="33" ht="24" customHeight="1" s="49">
      <c r="A33" s="165" t="n">
        <v>31</v>
      </c>
      <c r="B33" s="166" t="inlineStr">
        <is>
          <t>ในการพัฒนาสูตรตำรับยาที่มีคุณสมบัติการละลายน้ำต่ำ (Poorly water-soluble drugs) วิธีการหรือสารช่วยทางเภสัชกรรมในข้อใดช่วยเพิ่มการละลายของตัวยาได้อย่างมีประสิทธิภาพ</t>
        </is>
      </c>
      <c r="C33" s="166" t="inlineStr"/>
      <c r="D33" s="166" t="inlineStr">
        <is>
          <t>BCS Class III (High Solubility, Low Permeability)</t>
        </is>
      </c>
      <c r="E33" s="166" t="inlineStr">
        <is>
          <t>BCS Class IV (Low Solubility, Low Permeability)</t>
        </is>
      </c>
      <c r="F33" s="166" t="inlineStr">
        <is>
          <t>In Vitro Dissolution Apparatus 1 (Basket, 100 rpm)</t>
        </is>
      </c>
      <c r="G33" s="166" t="inlineStr">
        <is>
          <t>In Vitro Dissolution Apparatus 2 (Paddle, 50 rpm)</t>
        </is>
      </c>
      <c r="H33" s="166" t="inlineStr">
        <is>
          <t>Higuchi Matrix Release Kinetic model</t>
        </is>
      </c>
      <c r="I33" s="165" t="n">
        <v>1</v>
      </c>
      <c r="J33" s="166" t="inlineStr">
        <is>
          <t>✅ คำตอบที่ถูกต้อง: ข้อ ก. BCS Class III (High Solubility, Low Permeability)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BCS Class III (High Solubility, Low Permeability) 💡 คำอธิบายและเหตุผลทางเภสัชกรรม:
💡 คำอธิบายและเหตุผลทางเภสัชกรรม:
การเลือก BCS Class III (High Solubility, Low Permeability)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(BCS Class IV (Low Solubility, Low Permeability)): BCS Class IV (Low Solubility, Low Permeability) ไม่ตรงกับข้อบ่งใช้หรือกลไกการออกฤทธิ์ที่ถูกต้องตาม USP &lt;711&gt; / Biopharmaceutics Classification System (BCS)
• ข้อ ค. (In Vitro Dissolution Apparatus 1 (Basket, 100 rpm)): In Vitro Dissolution Apparatus 1 (Basket, 100 rpm) ไม่ตรงกับข้อบ่งใช้หรือกลไกการออกฤทธิ์ที่ถูกต้องตาม USP &lt;711&gt; / Biopharmaceutics Classification System (BCS)
• ข้อ ง. (In Vitro Dissolution Apparatus 2 (Paddle, 50 rpm)): In Vitro Dissolution Apparatus 2 (Paddle, 50 rpm) ไม่ตรงกับข้อบ่งใช้หรือกลไกการออกฤทธิ์ที่ถูกต้องตาม USP &lt;711&gt; / Biopharmaceutics Classification System (BCS)
• ข้อ จ. (Higuchi Matrix Release Kinetic model): Higuchi Matrix Release Kinetic model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3" s="166" t="inlineStr"/>
      <c r="L33" s="166" t="inlineStr">
        <is>
          <t>Biopharm &amp; Drug Release</t>
        </is>
      </c>
      <c r="M33" s="166" t="inlineStr">
        <is>
          <t>Dissolution testing</t>
        </is>
      </c>
      <c r="N33" s="165" t="inlineStr">
        <is>
          <t>Product</t>
        </is>
      </c>
      <c r="O33" s="166" t="inlineStr">
        <is>
          <t>ข้อ 2 (PLE_CC1_Key_Rx20_UBU.md)</t>
        </is>
      </c>
      <c r="P33" s="165" t="inlineStr">
        <is>
          <t>ข้อสอบจำลอง</t>
        </is>
      </c>
      <c r="Q33" s="165" t="inlineStr">
        <is>
          <t>Mock Rx20 UBU</t>
        </is>
      </c>
      <c r="R33" s="165" t="inlineStr"/>
    </row>
    <row r="34" ht="24" customHeight="1" s="49">
      <c r="A34" s="165" t="n">
        <v>32</v>
      </c>
      <c r="B34" s="166" t="inlineStr">
        <is>
          <t>ในการพัฒนาสูตรตำรับยาที่มีคุณสมบัติการละลายน้ำต่ำ (Poorly water-soluble drugs) วิธีการหรือสารช่วยทางเภสัชกรรมในข้อใดช่วยเพิ่มการละลายของตัวยาได้อย่างมีประสิทธิภาพ</t>
        </is>
      </c>
      <c r="C34" s="166" t="inlineStr"/>
      <c r="D34" s="166" t="inlineStr">
        <is>
          <t>In Vitro Dissolution Apparatus 2 (Paddle, 50 rpm)</t>
        </is>
      </c>
      <c r="E34" s="166" t="inlineStr">
        <is>
          <t>Higuchi Matrix Release Kinetic model</t>
        </is>
      </c>
      <c r="F34" s="166" t="inlineStr">
        <is>
          <t>First-Order Drug Release Kinetics</t>
        </is>
      </c>
      <c r="G34" s="166" t="inlineStr">
        <is>
          <t>Zero-Order Sustained Release Kinetics</t>
        </is>
      </c>
      <c r="H34" s="166" t="inlineStr">
        <is>
          <t>Fickian Diffusion Concentration Gradient</t>
        </is>
      </c>
      <c r="I34" s="165" t="n">
        <v>1</v>
      </c>
      <c r="J34" s="166" t="inlineStr">
        <is>
          <t>✅ คำตอบที่ถูกต้อง: ข้อ ก. In Vitro Dissolution Apparatus 2 (Paddle, 50 rpm)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In Vitro Dissolution Apparatus 2 (Paddle, 50 rpm) 💡 คำอธิบายและเหตุผลทางเภสัชกรรม:
💡 คำอธิบายและเหตุผลทางเภสัชกรรม:
การเลือก In Vitro Dissolution Apparatus 2 (Paddle, 50 rpm)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(Higuchi Matrix Release Kinetic model): Higuchi Matrix Release Kinetic model ไม่ตรงกับข้อบ่งใช้หรือกลไกการออกฤทธิ์ที่ถูกต้องตาม USP &lt;711&gt; / Biopharmaceutics Classification System (BCS)
• ข้อ ค. (First-Order Drug Release Kinetics): IR (Infrared) spectroscopy วิเคราะห์ functional groups จาก stretching/bending vibrations C=O ~1700 cm-1, O-H ~3200-3550 cm-1
• ข้อ ง. (Zero-Order Sustained Release Kinetics): Zero-Order Sustained Release Kinetics ไม่ตรงกับข้อบ่งใช้หรือกลไกการออกฤทธิ์ที่ถูกต้องตาม USP &lt;711&gt; / Biopharmaceutics Classification System (BCS)
• ข้อ จ. (Fickian Diffusion Concentration Gradient): Fickian Diffusion Concentration Gradient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4" s="166" t="inlineStr"/>
      <c r="L34" s="166" t="inlineStr">
        <is>
          <t>Biopharm &amp; Drug Release</t>
        </is>
      </c>
      <c r="M34" s="166" t="inlineStr">
        <is>
          <t>Dissolution testing</t>
        </is>
      </c>
      <c r="N34" s="165" t="inlineStr">
        <is>
          <t>Product</t>
        </is>
      </c>
      <c r="O34" s="166" t="inlineStr">
        <is>
          <t>ข้อ 51 (PLE_CC1_Key_Rx20_UBU.md)</t>
        </is>
      </c>
      <c r="P34" s="165" t="inlineStr">
        <is>
          <t>ข้อสอบจำลอง</t>
        </is>
      </c>
      <c r="Q34" s="165" t="inlineStr">
        <is>
          <t>Mock Rx20 UBU</t>
        </is>
      </c>
      <c r="R34" s="165" t="inlineStr"/>
    </row>
    <row r="35" ht="24" customHeight="1" s="49">
      <c r="A35" s="165" t="n">
        <v>33</v>
      </c>
      <c r="B35" s="166" t="inlineStr">
        <is>
          <t>ยา pyrazinamide มีการละลายต่ำควรเติมสารใดเพิ่มในตำรับเพื่อแก$ไขป[ญหานี้</t>
        </is>
      </c>
      <c r="C35" s="166" t="inlineStr"/>
      <c r="D35" s="166" t="inlineStr">
        <is>
          <t>Lactose</t>
        </is>
      </c>
      <c r="E35" s="166" t="inlineStr">
        <is>
          <t>SLS</t>
        </is>
      </c>
      <c r="F35" s="166" t="inlineStr">
        <is>
          <t>Sodium starch glycolate</t>
        </is>
      </c>
      <c r="G35" s="166" t="inlineStr">
        <is>
          <t>Magnesium stearate</t>
        </is>
      </c>
      <c r="H35" s="166" t="inlineStr">
        <is>
          <t>Calcium dihydrogen phosphate</t>
        </is>
      </c>
      <c r="I35" s="165" t="n">
        <v>2</v>
      </c>
      <c r="J35" s="166" t="inlineStr">
        <is>
          <t>✅ คำตอบที่ถูกต้อง: ข้อ ข. SLS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SLS 💡 คำอธิบายและเหตุผลทางเภสัชกรรม:
💡 คำอธิบายและเหตุผลทางเภสัชกรรม:
การเลือก SLS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ก. (Lactose): เป็น Diluent / Filler ยอดนิยม ละลายน้ำได้ดี ให้ mouthfeel ที่ดี แต่เกิด Maillard reaction (เม็ดยาเปลี่ยนเป็นสีน้ำตาล) เมื่อผสมกับ primary amine drugs
• ข้อ ค. (Sodium starch glycolate): เป็น Superdisintegrant กลไกหลักคือ rapid swelling (พองตัวอย่างรวดเร็ว) ในน้ำโดยไม่เกิด viscous gel layer ช่วยให้เม็ดยาแตกตัวภายในไม่กี่นาที
• ข้อ ง. (Magnesium stearate): เป็น Boundary lubricant ลดแรงเสียดทานระหว่างเม็ดยากับผนัง die wall แต่หาก over-mixing นานเกินไปจะทำให้เม็ดยากันน้ำ ละลายช้า และความแข็งของเม็ดยาลดลง
• ข้อ จ. (Calcium dihydrogen phosphate): Calcium dihydrogen phosphate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5" s="166" t="inlineStr"/>
      <c r="L35" s="166" t="inlineStr">
        <is>
          <t>Biopharm &amp; Drug Release</t>
        </is>
      </c>
      <c r="M35" s="166" t="inlineStr">
        <is>
          <t>Dissolution testing</t>
        </is>
      </c>
      <c r="N35" s="165" t="inlineStr">
        <is>
          <t>Product</t>
        </is>
      </c>
      <c r="O35" s="166" t="inlineStr">
        <is>
          <t>ข้อ 17 (PLE_CC1_Key_Rx20_UBU.md)</t>
        </is>
      </c>
      <c r="P35" s="165" t="inlineStr">
        <is>
          <t>ข้อสอบจำลอง</t>
        </is>
      </c>
      <c r="Q35" s="165" t="inlineStr">
        <is>
          <t>Mock Rx20 UBU</t>
        </is>
      </c>
      <c r="R35" s="165" t="inlineStr"/>
    </row>
    <row r="36" ht="24" customHeight="1" s="49">
      <c r="A36" s="165" t="n">
        <v>34</v>
      </c>
      <c r="B36" s="166" t="inlineStr">
        <is>
          <t>การละลายและการดูดซึมมีผลตGอการระยะเวลาการออกฤทธิ์ที่นานขึ้นของตัวยา</t>
        </is>
      </c>
      <c r="C36" s="166" t="inlineStr"/>
      <c r="D36" s="166" t="inlineStr">
        <is>
          <t>BCS Class II (Low Solubility, High Permeability)</t>
        </is>
      </c>
      <c r="E36" s="166" t="inlineStr">
        <is>
          <t>BCS Class III (High Solubility, Low Permeability)</t>
        </is>
      </c>
      <c r="F36" s="166" t="inlineStr">
        <is>
          <t>BCS Class IV (Low Solubility, Low Permeability)</t>
        </is>
      </c>
      <c r="G36" s="166" t="inlineStr">
        <is>
          <t>In Vitro Dissolution Apparatus 1 (Basket, 100 rpm)</t>
        </is>
      </c>
      <c r="H36" s="166" t="inlineStr">
        <is>
          <t>In Vitro Dissolution Apparatus 2 (Paddle, 50 rpm)</t>
        </is>
      </c>
      <c r="I36" s="165" t="n">
        <v>1</v>
      </c>
      <c r="J36" s="166" t="inlineStr">
        <is>
          <t>✅ คำตอบที่ถูกต้อง: ข้อ ก. BCS Class II (Low Solubility, High Permeability)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BCS Class II (Low Solubility, High Permeability) 💡 คำอธิบายและเหตุผลทางเภสัชกรรม:
💡 คำอธิบายและเหตุผลทางเภสัชกรรม:
การเลือก BCS Class II (Low Solubility, High Permeability)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(BCS Class III (High Solubility, Low Permeability)): BCS Class III (High Solubility, Low Permeability) ไม่ตรงกับข้อบ่งใช้หรือกลไกการออกฤทธิ์ที่ถูกต้องตาม USP &lt;711&gt; / Biopharmaceutics Classification System (BCS)
• ข้อ ค. (BCS Class IV (Low Solubility, Low Permeability)): BCS Class IV (Low Solubility, Low Permeability) ไม่ตรงกับข้อบ่งใช้หรือกลไกการออกฤทธิ์ที่ถูกต้องตาม USP &lt;711&gt; / Biopharmaceutics Classification System (BCS)
• ข้อ ง. (In Vitro Dissolution Apparatus 1 (Basket, 100 rpm)): In Vitro Dissolution Apparatus 1 (Basket, 100 rpm) ไม่ตรงกับข้อบ่งใช้หรือกลไกการออกฤทธิ์ที่ถูกต้องตาม USP &lt;711&gt; / Biopharmaceutics Classification System (BCS)
• ข้อ จ. (In Vitro Dissolution Apparatus 2 (Paddle, 50 rpm)): In Vitro Dissolution Apparatus 2 (Paddle, 50 rpm)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6" s="166" t="inlineStr"/>
      <c r="L36" s="166" t="inlineStr">
        <is>
          <t>Biopharm &amp; Drug Release</t>
        </is>
      </c>
      <c r="M36" s="166" t="inlineStr">
        <is>
          <t>Dissolution testing</t>
        </is>
      </c>
      <c r="N36" s="165" t="inlineStr">
        <is>
          <t>Product</t>
        </is>
      </c>
      <c r="O36" s="166" t="inlineStr">
        <is>
          <t>ข้อ 4 (PLE_CC1_Key_Rx20_UBU.md)</t>
        </is>
      </c>
      <c r="P36" s="165" t="inlineStr">
        <is>
          <t>ข้อสอบจำลอง</t>
        </is>
      </c>
      <c r="Q36" s="165" t="inlineStr">
        <is>
          <t>Mock Rx20 UBU</t>
        </is>
      </c>
      <c r="R36" s="165" t="inlineStr"/>
    </row>
    <row r="37" ht="24" customHeight="1" s="49">
      <c r="A37" s="165" t="n">
        <v>35</v>
      </c>
      <c r="B37" s="166" t="inlineStr">
        <is>
          <t>เกี่ยวกับ passive diffusion ข้อใดต่อไปนี้กล่าวถูกต้องตามหลักวิชาชีพเภสัชกรรม</t>
        </is>
      </c>
      <c r="C37" s="166" t="inlineStr"/>
      <c r="D37" s="166" t="inlineStr">
        <is>
          <t>In Vitro Dissolution Apparatus 1 (Basket, 100 rpm)</t>
        </is>
      </c>
      <c r="E37" s="166" t="inlineStr">
        <is>
          <t>In Vitro Dissolution Apparatus 2 (Paddle, 50 rpm)</t>
        </is>
      </c>
      <c r="F37" s="166" t="inlineStr">
        <is>
          <t>Higuchi Matrix Release Kinetic model</t>
        </is>
      </c>
      <c r="G37" s="166" t="inlineStr">
        <is>
          <t>First-Order Drug Release Kinetics</t>
        </is>
      </c>
      <c r="H37" s="166" t="inlineStr">
        <is>
          <t>Zero-Order Sustained Release Kinetics</t>
        </is>
      </c>
      <c r="I37" s="165" t="n">
        <v>1</v>
      </c>
      <c r="J37" s="166" t="inlineStr">
        <is>
          <t>✅ คำตอบที่ถูกต้อง: ข้อ ก. ความเข้มข้นของตัวยาที่แตกต่างกันระหว่างสองด้าน (Concentration gradient) และความเป็นกลางทางไฟฟ้าของโมเลกุล (Un-ionized form)
💡 Background: การแพร่ผ่านเยื่อหุ้มเซลล์แบบไม่ใช้พลังงาน (Passive diffusion) เป็นกลไกหลักในการดูดซึมยาโมเลกุลเล็กส่วนใหญ่ตามกฎของ Fick (Fick's First Law of Diffusion)
🎯 ทำไมข้อนี้ถึงถูก: การแพร่แบบพาสซีฟขับเคลื่อนด้วยความแตกต่างของความเข้มข้น (Concentration gradient, dC/dx) โดยโมเลกุลยาในรูปที่ไม่มีประจุ (Un-ionized form) และมีความชอบไขมัน (Lipophilicity / Log P ที่เหมาะสม) จะสามารถละลายและแพร่ผ่าน Phospholipid bilayer ได้ดีที่สุด
🔍 ข้ออื่นผิดเพราะอะไร:
- ข้อ ข. การใช้พลังงานจาก ATP: เป็นคุณสมบัติของ Primary active transport ไม่ใช่ Passive diffusion
- ข้อ ค. การแข่งขันแย่งจับกับโปรตีนตัวพา (Carrier competition): เป็นลักษณะของการขนส่งผ่านตัวพา (Facilitated หรือ Active transport)
- ข้อ ง. ความเข้มข้นของยาไม่มีผลต่ออัตราเร็ว: ผิด เพราะ Passive diffusion เป็นไปตาม First-order kinetics อัตราเร็วแปรผันตรงตามความเข้มข้น
- ข้อ จ. เกิดขึ้นเฉพาะในทิศทางย้อนความเข้มข้น (Against gradient): การแพร่ย้อนเกรเดียนต์เป็นคุณลักษณะของ Active transport
📖 Guideline อ้างอิง: Applied Biopharmaceutics &amp; Pharmacokinetics (8th Edition, Shargel &amp; Yu)
📌 จุดจำก่อนสอบ: Passive diffusion เป็นไปตามกฎของ Fick: อาศัย Concentration gradient, ไม่ใช้พลังงาน, ไม่เกิดการอิ่มตัว, ชอบโมเลกุลเล็ก ไม่มีประจุ (Un-ionized) และละลายในไขมันได้ดี</t>
        </is>
      </c>
      <c r="K37" s="166" t="inlineStr"/>
      <c r="L37" s="166" t="inlineStr">
        <is>
          <t>Biopharm &amp; Drug Release</t>
        </is>
      </c>
      <c r="M37" s="166" t="inlineStr">
        <is>
          <t>Diffusion &amp; Fick's laws</t>
        </is>
      </c>
      <c r="N37" s="165" t="inlineStr">
        <is>
          <t>Product</t>
        </is>
      </c>
      <c r="O37" s="166" t="inlineStr">
        <is>
          <t>ข้อ 2 (PLE_CC1_Key_Rx20_UBU.md)</t>
        </is>
      </c>
      <c r="P37" s="165" t="inlineStr">
        <is>
          <t>ข้อสอบจำลอง</t>
        </is>
      </c>
      <c r="Q37" s="165" t="inlineStr">
        <is>
          <t>Mock Rx20 UBU</t>
        </is>
      </c>
      <c r="R37" s="165" t="inlineStr"/>
    </row>
    <row r="38" ht="24" customHeight="1" s="49">
      <c r="A38" s="165" t="n">
        <v>36</v>
      </c>
      <c r="B38" s="166" t="inlineStr">
        <is>
          <t>เกี่ยวกับ ผ่าน Dissolution ข้อใดต่อไปนี้กล่าวถูกต้องตามหลักวิชาชีพเภสัชกรรม</t>
        </is>
      </c>
      <c r="C38" s="166" t="inlineStr"/>
      <c r="D38" s="166" t="inlineStr">
        <is>
          <t>First-Order Drug Release Kinetics</t>
        </is>
      </c>
      <c r="E38" s="166" t="inlineStr">
        <is>
          <t>Zero-Order Sustained Release Kinetics</t>
        </is>
      </c>
      <c r="F38" s="166" t="inlineStr">
        <is>
          <t>Fickian Diffusion Concentration Gradient</t>
        </is>
      </c>
      <c r="G38" s="166" t="inlineStr">
        <is>
          <t>BCS Class I (High Solubility, High Permeability)</t>
        </is>
      </c>
      <c r="H38" s="166" t="inlineStr">
        <is>
          <t>BCS Class II (Low Solubility, High Permeability)</t>
        </is>
      </c>
      <c r="I38" s="165" t="n">
        <v>1</v>
      </c>
      <c r="J38" s="166" t="inlineStr">
        <is>
          <t>✅ คำตอบที่ถูกต้อง: ข้อ ก. First-Order Drug Release Kinetics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First-Order Drug Release Kinetics 💡 คำอธิบายและเหตุผลทางเภสัชกรรม:
💡 คำอธิบายและเหตุผลทางเภสัชกรรม:
การเลือก First-Order Drug Release Kinetics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(Zero-Order Sustained Release Kinetics): Zero-Order Sustained Release Kinetics ไม่ตรงกับข้อบ่งใช้หรือกลไกการออกฤทธิ์ที่ถูกต้องตาม USP &lt;711&gt; / Biopharmaceutics Classification System (BCS)
• ข้อ ค. (Fickian Diffusion Concentration Gradient): Fickian Diffusion Concentration Gradient ไม่ตรงกับข้อบ่งใช้หรือกลไกการออกฤทธิ์ที่ถูกต้องตาม USP &lt;711&gt; / Biopharmaceutics Classification System (BCS)
• ข้อ ง. (BCS Class I (High Solubility, High Permeability)): BCS Class I (High Solubility, High Permeability) ไม่ตรงกับข้อบ่งใช้หรือกลไกการออกฤทธิ์ที่ถูกต้องตาม USP &lt;711&gt; / Biopharmaceutics Classification System (BCS)
• ข้อ จ. (BCS Class II (Low Solubility, High Permeability)): BCS Class II (Low Solubility, High Permeability)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8" s="166" t="inlineStr"/>
      <c r="L38" s="166" t="inlineStr">
        <is>
          <t>Biopharm &amp; Drug Release</t>
        </is>
      </c>
      <c r="M38" s="166" t="inlineStr">
        <is>
          <t>Dissolution testing</t>
        </is>
      </c>
      <c r="N38" s="165" t="inlineStr">
        <is>
          <t>Product</t>
        </is>
      </c>
      <c r="O38" s="166" t="inlineStr">
        <is>
          <t>ข้อ 1 (PLE_CC1_Key_Rx20_UBU.md)</t>
        </is>
      </c>
      <c r="P38" s="165" t="inlineStr">
        <is>
          <t>ข้อสอบจำลอง</t>
        </is>
      </c>
      <c r="Q38" s="165" t="inlineStr">
        <is>
          <t>Mock Rx20 UBU</t>
        </is>
      </c>
      <c r="R38" s="165" t="inlineStr"/>
    </row>
    <row r="39" ht="24" customHeight="1" s="49">
      <c r="A39" s="165" t="n">
        <v>37</v>
      </c>
      <c r="B39" s="166" t="inlineStr">
        <is>
          <t>ใหยา Tiotopium Vd = 36 L/kg Bioavailability = 20% T1/2 = 5 ผู้ป่วยน้ำหนัก 50 kg ได้รับยา 18 mcg ต่อวัน ถ้าอัตราเร็วในการดูดซึมยา เทียบเทา iv bolus จงหา ความเข้มข้นสูงสุดของยาในกระเเสเลือด</t>
        </is>
      </c>
      <c r="C39" s="166" t="inlineStr"/>
      <c r="D39" s="166" t="inlineStr">
        <is>
          <t>BCS Class I (High Solubility, High Permeability)</t>
        </is>
      </c>
      <c r="E39" s="166" t="inlineStr">
        <is>
          <t>BCS Class II (Low Solubility, High Permeability)</t>
        </is>
      </c>
      <c r="F39" s="166" t="inlineStr">
        <is>
          <t>BCS Class III (High Solubility, Low Permeability)</t>
        </is>
      </c>
      <c r="G39" s="166" t="inlineStr">
        <is>
          <t>BCS Class IV (Low Solubility, Low Permeability)</t>
        </is>
      </c>
      <c r="H39" s="166" t="inlineStr">
        <is>
          <t>In Vitro Dissolution Apparatus 1 (Basket, 100 rpm)</t>
        </is>
      </c>
      <c r="I39" s="165" t="n">
        <v>1</v>
      </c>
      <c r="J39" s="166" t="inlineStr">
        <is>
          <t>✅ คำตอบที่ถูกต้อง: ข้อ ก. BCS Class I (High Solubility, High Permeability)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BCS Class I (High Solubility, High Permeability) 💡 คำอธิบายและเหตุผลทางเภสัชกรรม:
💡 คำอธิบายและเหตุผลทางเภสัชกรรม:
การเลือก BCS Class I (High Solubility, High Permeability)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ข. (BCS Class II (Low Solubility, High Permeability)): BCS Class II (Low Solubility, High Permeability) ไม่ตรงกับข้อบ่งใช้หรือกลไกการออกฤทธิ์ที่ถูกต้องตาม USP &lt;711&gt; / Biopharmaceutics Classification System (BCS)
• ข้อ ค. (BCS Class III (High Solubility, Low Permeability)): BCS Class III (High Solubility, Low Permeability) ไม่ตรงกับข้อบ่งใช้หรือกลไกการออกฤทธิ์ที่ถูกต้องตาม USP &lt;711&gt; / Biopharmaceutics Classification System (BCS)
• ข้อ ง. (BCS Class IV (Low Solubility, Low Permeability)): BCS Class IV (Low Solubility, Low Permeability) ไม่ตรงกับข้อบ่งใช้หรือกลไกการออกฤทธิ์ที่ถูกต้องตาม USP &lt;711&gt; / Biopharmaceutics Classification System (BCS)
• ข้อ จ. (In Vitro Dissolution Apparatus 1 (Basket, 100 rpm)): In Vitro Dissolution Apparatus 1 (Basket, 100 rpm)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9" s="166" t="inlineStr"/>
      <c r="L39" s="166" t="inlineStr">
        <is>
          <t>Biopharm &amp; Drug Release</t>
        </is>
      </c>
      <c r="M39" s="166" t="inlineStr">
        <is>
          <t>Dissolution testing</t>
        </is>
      </c>
      <c r="N39" s="165" t="inlineStr">
        <is>
          <t>Product</t>
        </is>
      </c>
      <c r="O39" s="166" t="inlineStr">
        <is>
          <t>ข้อ 2 (PLE_CC1_Key_Rx20_UBU.md)</t>
        </is>
      </c>
      <c r="P39" s="165" t="inlineStr">
        <is>
          <t>ข้อสอบจำลอง</t>
        </is>
      </c>
      <c r="Q39" s="165" t="inlineStr">
        <is>
          <t>Mock Rx20 UBU</t>
        </is>
      </c>
      <c r="R39" s="165" t="inlineStr"/>
    </row>
    <row r="40" ht="24" customHeight="1" s="49">
      <c r="A40" s="165" t="n">
        <v>38</v>
      </c>
      <c r="B40" s="166" t="inlineStr">
        <is>
          <t>จาก USP (การทำ Dissolution test ของ Paracetamol) ข้อใดถูกต้อง</t>
        </is>
      </c>
      <c r="C40" s="166" t="inlineStr"/>
      <c r="D40" s="166" t="inlineStr">
        <is>
          <t>Apparatus ใช้ Basket</t>
        </is>
      </c>
      <c r="E40" s="166" t="inlineStr">
        <is>
          <t>ใช้ Phosphate buffer pH 5.8 ± 2.0</t>
        </is>
      </c>
      <c r="F40" s="166" t="inlineStr">
        <is>
          <t>ยาจะละลายเสร็จภายใน 60 นาที</t>
        </is>
      </c>
      <c r="G40" s="166" t="inlineStr">
        <is>
          <t>ใช้ Liquid chromatography ในการวิเคราะห์</t>
        </is>
      </c>
      <c r="H40" s="166" t="inlineStr">
        <is>
          <t>หากผลการวิเคราะห์พบว่า ยา 6 เม็ด แตกตัวภายใน 15 นาที โดยมีตัวยามากกว่า 425 mg ทุกเม็ดแสดงว่าผ่านการวิเคราะห์</t>
        </is>
      </c>
      <c r="I40" s="165" t="n">
        <v>2</v>
      </c>
      <c r="J40" s="166" t="inlineStr">
        <is>
          <t>✅ คำตอบที่ถูกต้อง: ข้อ ข. ใช้ Phosphate buffer pH 5.8 ± 2.0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ใช้ Phosphate buffer pH 5.8 ± 2.0 💡 คำอธิบายและเหตุผลทางเภสัชกรรม:
💡 คำอธิบายและเหตุผลทางเภสัชกรรม:
การเลือก ใช้ Phosphate buffer pH 5.8 ± 2.0 เป็นคำตอบที่ถูกต้องและสอดคล้องกับ evidence-based guidelines ของภาวะ Dissolution testing โดยมี clinical efficacy สูงสุดในการรักษาและมี safety profile ที่เหมาะสม
USP/NF, British Pharmacopoeia (BP) และ Remington: The Science and Practice of Pharmacy (หัวข้อ Dissolution testing)
🔍 ข้ออื่นผิดเพราะอะไร:
• ข้อ ก. (Apparatus ใช้ Basket): Apparatus ใช้ Basket ไม่ตรงกับข้อบ่งใช้หรือกลไกการออกฤทธิ์ที่ถูกต้องตาม USP &lt;711&gt; / Biopharmaceutics Classification System (BCS)
• ข้อ ค. (ยาจะละลายเสร็จภายใน 60 นาที): ยาจะละลายเสร็จภายใน 60 นาที ไม่ตรงกับข้อบ่งใช้หรือกลไกการออกฤทธิ์ที่ถูกต้องตาม USP &lt;711&gt; / Biopharmaceutics Classification System (BCS)
• ข้อ ง. (ใช้ Liquid chromatography ในการวิเคราะห์): ใช้ Liquid chromatography ในการวิเคราะห์ ไม่ตรงกับข้อบ่งใช้หรือกลไกการออกฤทธิ์ที่ถูกต้องตาม USP &lt;711&gt; / Biopharmaceutics Classification System (BCS)
• ข้อ จ. (หากผลการวิเคราะห์พบว่า ยา 6 เม็ด แตกตัวภายใน 15 นาที โดยมีตัวยามากกว่า 425 mg ทุกเม็ดแสดงว่าผ่านการวิเคราะห์): หากผลการวิเคราะห์พบว่า ยา 6 เม็ด แตกตัวภายใน 15 นาที โดยมีตัวยามากกว่า 425 mg ทุกเม็ดแสดงว่าผ่านการวิเคราะห์ ไม่ตรงกับข้อบ่งใช้หรือกลไกการออกฤทธิ์ที่ถูกต้องตาม USP &lt;711&gt; / Biopharmaceutics Classification System (BCS)
📖 Guideline อ้างอิง:
The United States Pharmacopeia (USP-NF 2024) General Chapter &lt;1088&gt; In Vitro and In Vivo Evaluation of Dosage Forms &amp; US FDA Guidance: The Biopharmaceutics Classification System (BCS)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0" s="166" t="inlineStr"/>
      <c r="L40" s="166" t="inlineStr">
        <is>
          <t>Biopharm &amp; Drug Release</t>
        </is>
      </c>
      <c r="M40" s="166" t="inlineStr">
        <is>
          <t>Dissolution testing</t>
        </is>
      </c>
      <c r="N40" s="165" t="inlineStr">
        <is>
          <t>Product</t>
        </is>
      </c>
      <c r="O40" s="166" t="inlineStr">
        <is>
          <t>ข้อ 35 (PLE_CC1_Key_Rx20_UBU.md)</t>
        </is>
      </c>
      <c r="P40" s="165" t="inlineStr">
        <is>
          <t>ข้อสอบจำลอง</t>
        </is>
      </c>
      <c r="Q40" s="165" t="inlineStr">
        <is>
          <t>Mock Rx20 UBU</t>
        </is>
      </c>
      <c r="R40" s="165" t="inlineStr"/>
    </row>
    <row r="41" ht="24" customHeight="1" s="49">
      <c r="A41" s="165" t="n">
        <v>39</v>
      </c>
      <c r="B41" s="166" t="inlineStr">
        <is>
          <t>ในการควบคุมคุณภาพและการตรวจปล่อยรุ่นผลิตยาแคปซูลชนิดเปลือกแข็ง (Hard Gelatin Capsules) ตามเภสัชตำรับ USP/BP หัวข้อการทดสอบในข้อใดต่อไปนี้ 'ไม่จำเป็นและไม่จัดเป็นการทดสอบมาตรฐาน' สำหรับยาแคปซูลชนิดเปลือกแข็ง</t>
        </is>
      </c>
      <c r="C41" s="166" t="inlineStr"/>
      <c r="D41" s="166" t="inlineStr">
        <is>
          <t>Dissolution Test (การทดสอบการละลายของตัวยาสำคัญ)</t>
        </is>
      </c>
      <c r="E41" s="166" t="inlineStr">
        <is>
          <t>Friability Test (การทดสอบความกร่อนด้วยเครื่อง Friabilator)</t>
        </is>
      </c>
      <c r="F41" s="166" t="inlineStr">
        <is>
          <t>Microbial Enumeration Test (การทดสอบการปนเปื้อนของเชื้อจุลชีพ)</t>
        </is>
      </c>
      <c r="G41" s="166" t="inlineStr">
        <is>
          <t>Uniformity of Dosage Units (ความสม่ำเสมอของหน่วยยา)</t>
        </is>
      </c>
      <c r="H41" s="166" t="inlineStr">
        <is>
          <t>Disintegration Test (การทดสอบการแตกตัวของเปลือกแคปซูล)</t>
        </is>
      </c>
      <c r="I41" s="165" t="n">
        <v>2</v>
      </c>
      <c r="J41" s="166" t="inlineStr">
        <is>
          <t>✅ คำตอบที่ถูกต้อง: ข้อ ข. Friability Test (การทดสอบความกร่อนด้วยเครื่อง Friabilator)
💡 Background:
การทดสอบความกร่อน (Friability Test ตาม USP &lt;1216&gt;) เป็นการทดสอบความแข็งแรงทนทานต่อแรงขัดสีและการตกกระแทกที่ออกแบบมาเฉพาะสำหรับ ยาเม็ดชนิดไม่เคลือบ (Uncoated Tablets) เพื่อประเมินการแตกหักและหลุดร่อนเป็นผงฝุ่นระหว่างกระบวนการบรรจุหีบห่อและการขนส่ง ในขณะที่ ยาแคปซูลชนิดเปลือกแข็ง (Hard Gelatin Capsules) มีโครงสร้างเป็นเปลือกเจลาตินสองชิ้นสวมประกบกันอย่างแน่นหนา ไม่เกิดการสึกกร่อนเป็นผงฝุ่นจากการขัดสี จึงไม่มีข้อกำหนดในการทดสอบ Friability ในเภสัชตำรับสากล
🎯 ทำไมข้อนี้ถึงถูก:
ข้อ ข. ถูกต้อง (โจทย์ถามข้อใดไม่ต้องทดสอบ) เพราะ Friability Test ใช้เฉพาะกับยาเม็ดไม่เคลือบ ไม่ได้ใช้กับยาแคปซูลเปลือกแข็ง
🔍 ข้ออื่นผิดเพราะอะไร:
- ข้อ ก. Dissolution Test เป็นการทดสอบประสิทธิภาพการละลายตาม USP &lt;711&gt;
- ข้อ ค. Microbial Test เป็นการทดสอบความปลอดภัยทางจุลชีววิทยาตาม USP &lt;61&gt;/&lt;62&gt;
- ข้อ ง. Uniformity of Dosage Units เป็นการทดสอบความสม่ำเสมอของขนาดยาตาม USP &lt;905&gt; โดยวิธี Weight Variation หรือ Content Uniformity
- ข้อ จ. Disintegration Test เป็นการทดสอบการแตกตัวของเปลือกแคปซูลตาม USP &lt;701&gt; (สำหรับแคปซูลที่ไม่มี Monograph การละลาย)
📖 Guideline อ้างอิง:
USP-NF General Chapter &lt;1151&gt; Pharmaceutical Dosage Forms: Capsules / USP-NF &lt;1216&gt; Tablet Friability
📌 จุดจำก่อนสอบ:
Friability Test (ความกร่อน) = ทดสอบเฉพาะ ยาเม็ดไม่เคลือบ (Uncoated Tablets); ไม่ทดสอบใน Capsules</t>
        </is>
      </c>
      <c r="K41" s="166" t="inlineStr">
        <is>
          <t>USP-NF &lt;1151&gt; Pharmaceutical Dosage Forms (Capsules) / USP-NF &lt;1216&gt; Tablet Friability</t>
        </is>
      </c>
      <c r="L41" s="166" t="inlineStr">
        <is>
          <t>Biopharm &amp; Drug Release</t>
        </is>
      </c>
      <c r="M41" s="166" t="inlineStr">
        <is>
          <t>Dissolution testing</t>
        </is>
      </c>
      <c r="N41" s="165" t="inlineStr">
        <is>
          <t>Product</t>
        </is>
      </c>
      <c r="O41" s="166" t="inlineStr">
        <is>
          <t>ข้อสอบจริง Product ปี 2567 ข้อ 14</t>
        </is>
      </c>
      <c r="P41" s="165" t="inlineStr">
        <is>
          <t>ข้อสอบเก่า</t>
        </is>
      </c>
      <c r="Q41" s="165" t="inlineStr">
        <is>
          <t>2567</t>
        </is>
      </c>
      <c r="R41" s="165" t="inlineStr"/>
    </row>
    <row r="42" ht="24" customHeight="1" s="49">
      <c r="A42" s="165" t="n">
        <v>40</v>
      </c>
      <c r="B42" s="166" t="inlineStr">
        <is>
          <t>การทดสอบคุณภาพของยาเม็ด (Tablet Quality Control) ในข้อใดต่อไปนี้ จัดเป็นการทดสอบในกระบวนการผลิต (In-process control) ที่ 'ไม่มีเกณฑ์การยอมรับสากลแบบตายตัวระบุไว้ในรายวิชาเฉพาะ (Monograph)' ของเภสัชตำรับ USP แต่ขึ้นอยู่กับการกำหนดเกณฑ์ภายในของผู้ผลิตเอง</t>
        </is>
      </c>
      <c r="C42" s="166" t="inlineStr"/>
      <c r="D42" s="166" t="inlineStr">
        <is>
          <t>Hardness / Tablet Breaking Force (ความแข็งของยาเม็ด)</t>
        </is>
      </c>
      <c r="E42" s="166" t="inlineStr">
        <is>
          <t>Friability (ความกร่อนของยาเม็ด ชนิดไม่เคลือบ กำหนดเกณฑ์ผ่านไม่เกิน 1.0%)</t>
        </is>
      </c>
      <c r="F42" s="166" t="inlineStr">
        <is>
          <t>Uniformity of Dosage Units (ความสม่ำเสมอของหน่วยยา กำหนด Acceptance Value ≤ 15.0)</t>
        </is>
      </c>
      <c r="G42" s="166" t="inlineStr">
        <is>
          <t>Assay (การตรวจวิเคราะห์หาปริมาณตัวยาสำคัญ เช่น 90.0-110.0% of label claim)</t>
        </is>
      </c>
      <c r="H42" s="166" t="inlineStr">
        <is>
          <t>Dissolution (การละลายของตัวยาสำคัญ กำหนดค่า Q value)</t>
        </is>
      </c>
      <c r="I42" s="165" t="n">
        <v>1</v>
      </c>
      <c r="J42" s="166" t="inlineStr">
        <is>
          <t>✅ คำตอบที่ถูกต้อง: ข้อ ก. Hardness / Tablet Breaking Force (ความแข็งของยาเม็ด)
💡 Background:
การทดสอบทางเภสัชตำรับ USP แบ่งออกเป็น:
1. Compendial Standards (มีเกณฑ์มาตรฐานสากลระบุใน Monograph ชัดเจน):
   - Assay: เช่น 90.0 - 110.0% of labeled amount
   - Dissolution (USP &lt;711&gt;): กำหนดค่า Q เช่น Q = 75-80% ที่เวลาที่กำหนด
   - Uniformity of Dosage Units (USP &lt;905&gt;): คำนวณค่า Acceptance Value (AV) ต้องไม่เกิน 15.0
   - Friability (USP &lt;1216&gt;): น้ำหนักที่สูญเสียไปต้องไม่เกิน 1.0%
2. Non-compendial In-process Tests (ไม่มีเกณฑ์ตายตัวใน Monograph):
   - Tablet Hardness (Breaking Force ตาม USP &lt;1217&gt;) และ Thickness: USP ระบุเพียงวิธีการวัดเครื่องมือ แต่ไม่ได้กำหนดเกณฑ์ผ่าน/ไม่ผ่านตายตัวใน Monograph เพราะความแข็งขึ้นอยู่กับขนาด รูปทรง และประเภทของยาเม็ด (เช่น ยาเม็ดธรรมดา 4-8 kP, ยาเม็ดเคี้ยว 2-3 kP, ยาเม็ดออกฤทธิ์เนิ่น 10-15 kP) ผู้ผลิตต้องกำหนดเกณฑ์ภายในเอง (In-house specifications)
🎯 ทำไมข้อนี้ถึงถูก:
ข้อ ก. ถูกต้อง เพราะ Hardness เป็นการทดสอบที่ไม่มีเกณฑ์ผ่านตายตัวใน Monograph ของ USP แต่ควบคุมเป็น In-process control ภายในโรงงาน
🔍 ข้ออื่นผิดเพราะอะไร:
📖 Guideline อ้างอิง:
USP-NF General Chapter &lt;1217&gt; Tablet Breaking Force / USP-NF &lt;1151&gt; Tablets
📌 จุดจำก่อนสอบ:
Hardness &amp; Thickness = Non-compendial tests (ไม่มีเกณฑ์ตายตัวใน USP Monograph, กำหนดโดย In-house SOP)</t>
        </is>
      </c>
      <c r="K42" s="166" t="inlineStr">
        <is>
          <t>USP-NF General Chapter &lt;1217&gt; Tablet Breaking Force / USP-NF &lt;1151&gt; Tablets</t>
        </is>
      </c>
      <c r="L42" s="166" t="inlineStr">
        <is>
          <t>Biopharm &amp; Drug Release</t>
        </is>
      </c>
      <c r="M42" s="166" t="inlineStr">
        <is>
          <t>Dissolution testing</t>
        </is>
      </c>
      <c r="N42" s="165" t="inlineStr">
        <is>
          <t>Product</t>
        </is>
      </c>
      <c r="O42" s="166" t="inlineStr">
        <is>
          <t>ข้อสอบจริง Product ปี 2567 ข้อ 31</t>
        </is>
      </c>
      <c r="P42" s="165" t="inlineStr">
        <is>
          <t>ข้อสอบเก่า</t>
        </is>
      </c>
      <c r="Q42" s="165" t="inlineStr">
        <is>
          <t>2567</t>
        </is>
      </c>
      <c r="R42" s="165" t="inlineStr"/>
    </row>
    <row r="43" ht="24" customHeight="1" s="49">
      <c r="A43" s="165" t="n">
        <v>41</v>
      </c>
      <c r="B43" s="166" t="inlineStr">
        <is>
          <t>พอลิเมอร์ในข้อใดต่อไปนี้ นิยมนำมาใช้เป็นสารสร้างฟิล์มเคลือบสำหรับผลิตยาเม็ดเคลือบลำไส้ (Enteric-coated Tablets) เพื่อป้องกันไม่ให้ตัวยาสำคัญถูกทำลายด้วยกรดในกระเพาะอาหาร</t>
        </is>
      </c>
      <c r="C43" s="166" t="inlineStr"/>
      <c r="D43" s="166" t="inlineStr">
        <is>
          <t>Ethylcellulose (EC)</t>
        </is>
      </c>
      <c r="E43" s="166" t="inlineStr">
        <is>
          <t>Cellulose Acetate Phthalate (CAP) หรือ Hydroxypropyl Methylcellulose Phthalate (HPMCP)</t>
        </is>
      </c>
      <c r="F43" s="166" t="inlineStr">
        <is>
          <t>Hydroxypropyl Methylcellulose (HPMC E5)</t>
        </is>
      </c>
      <c r="G43" s="166" t="inlineStr">
        <is>
          <t>Polyvinylpyrrolidone (PVP K30)</t>
        </is>
      </c>
      <c r="H43" s="166" t="inlineStr">
        <is>
          <t>Polyethylene Glycol 6000 (PEG 6000)</t>
        </is>
      </c>
      <c r="I43" s="165" t="n">
        <v>2</v>
      </c>
      <c r="J43" s="166" t="inlineStr">
        <is>
          <t>✅ คำตอบที่ถูกต้อง: ข้อ ข. Cellulose Acetate Phthalate (CAP) หรือ Hydroxypropyl Methylcellulose Phthalate (HPMCP)
💡 Background:
พอลิเมอร์เคลือบลำไส้ (Enteric Coating Polymers) มีคุณสมบัติเด่นคือ มีหมู่คาร์บอกซิลอิสระ (-COOH) ซึ่งไม่แตกตัวในสภาวะกรดกระเพาะอาหาร (pH 1.2-3.0) จึงไม่ละลายน้ำและป้องกันกรดได้ดี แต่เมื่อเม็ดยาเดินทางเข้าสู่ลำไส้เล็ก (Duodenum/Jejunum, pH ≥ 5.5-6.0) หมู่ -COOH จะแตกตัวเป็นเกลือประจุลบ (-COO-) ทำให้ฟิล์มละลายน้ำและปลดปล่อยตัวยาออกมาอย่างรวดเร็ว ตัวอย่างพอลิเมอร์เคลือบลำไส้มาตรฐาน ได้แก่:
- Cellulose Acetate Phthalate (CAP)
- Hydroxypropyl Methylcellulose Phthalate (HPMCP)
- Hydroxypropyl Methylcellulose Acetate Succinate (HPMCAS)
- Methacrylic Acid Copolymers (Eudragit L, Eudragit S)
- Polyvinyl Acetate Phthalate (PVAP)
🎯 ทำไมข้อนี้ถึงถูก:
ข้อ ข. ถูกต้อง เพราะ CAP และ HPMCP เป็นพอลิเมอร์เคลือบลำไส้ (Enteric coating polymers) มาตรฐาน
🔍 ข้ออื่นผิดเพราะอะไร:
- ข้อ ก. Ethylcellulose (EC) ไม่ละลายน้ำในทุกช่วง pH ใช้สำหรับระบบออกฤทธิ์เนิ่น (Extended release)
- ข้อ ค. HPMC E5 ละลายน้ำได้เร็วในทุกช่วง pH ใช้สำหรับเคลือบฟิล์มทั่วไป (Immediate release)
- ข้อ ง. PVP K30 ละลายน้ำได้ดีทุก pH ใช้เป็นสารยึดเกาะ (Binder)
- ข้อ จ. PEG 6000 ละลายน้ำได้ดี ใช้เป็น Plasticizer หรือ Pore former
📖 Guideline อ้างอิง:
USP-NF &lt;1151&gt; Enteric Coating / Handbook of Pharmaceutical Excipients: Cellulose Acetate Phthalate
📌 จุดจำก่อนสอบ:
Enteric Polymers: CAP, HPMCP, HPMCAS, PVAP, Eudragit L, Eudragit S (มีคำว่า Phthalate / Succinate / Methacrylic acid)</t>
        </is>
      </c>
      <c r="K43" s="166" t="inlineStr">
        <is>
          <t>USP-NF &lt;1151&gt; Pharmaceutical Dosage Forms (Enteric Coating) / Handbook of Pharmaceutical Excipients (CAP, HPMCP)</t>
        </is>
      </c>
      <c r="L43" s="166" t="inlineStr">
        <is>
          <t>Biopharm &amp; Drug Release</t>
        </is>
      </c>
      <c r="M43" s="166" t="inlineStr">
        <is>
          <t>Dissolution testing</t>
        </is>
      </c>
      <c r="N43" s="165" t="inlineStr">
        <is>
          <t>Product</t>
        </is>
      </c>
      <c r="O43" s="166" t="inlineStr">
        <is>
          <t>ข้อสอบจริง Product ปี 2566 ข้อ 6</t>
        </is>
      </c>
      <c r="P43" s="165" t="inlineStr">
        <is>
          <t>ข้อสอบเก่า</t>
        </is>
      </c>
      <c r="Q43" s="165" t="inlineStr">
        <is>
          <t>2566</t>
        </is>
      </c>
      <c r="R43" s="165" t="inlineStr"/>
    </row>
    <row r="44" ht="24" customHeight="1" s="49">
      <c r="A44" s="165" t="n">
        <v>42</v>
      </c>
      <c r="B44" s="166" t="inlineStr">
        <is>
          <t>ในการควบคุมคุณภาพยาเม็ดเคลือบน้ำตาล (Sugar-coated Tablets) ตามเภสัชตำรับสากล หัวข้อการทดสอบในข้อใดต่อไปนี้ 'ได้รับการยกเว้นและไม่ต้องทำการทดสอบ' สำหรับยาเม็ดเคลือบน้ำตาล [📷 มีรูปภาพประกอบ: image1.png]</t>
        </is>
      </c>
      <c r="C44" s="166" t="inlineStr"/>
      <c r="D44" s="166" t="inlineStr">
        <is>
          <t>Assay (การตรวจวิเคราะห์หาปริมาณตัวยาสำคัญ)</t>
        </is>
      </c>
      <c r="E44" s="166" t="inlineStr">
        <is>
          <t>Disintegration Test (การทดสอบการแตกตัวของเม็ดยา)</t>
        </is>
      </c>
      <c r="F44" s="166" t="inlineStr">
        <is>
          <t>Uniformity of Dosage Units (ความสม่ำเสมอของหน่วยยา โดยวิธี Weight Variation หรือ Content Uniformity)</t>
        </is>
      </c>
      <c r="G44" s="166" t="inlineStr">
        <is>
          <t>Friability Test (การทดสอบความกร่อนด้วยเครื่อง Friabilator)</t>
        </is>
      </c>
      <c r="H44" s="166" t="inlineStr">
        <is>
          <t>Identification (การพิสูจน์เอกลักษณ์ของตัวยา)</t>
        </is>
      </c>
      <c r="I44" s="165" t="n">
        <v>4</v>
      </c>
      <c r="J44" s="166" t="inlineStr">
        <is>
          <t>✅ คำตอบที่ถูกต้อง: ข้อ ง. Friability Test (การทดสอบความกร่อนด้วยเครื่อง Friabilator)
💡 Background:
ตามข้อกำหนดของเภสัชตำรับ USP General Chapter &lt;1216&gt; Tablet Friability ระบุไว้อย่างชัดเจนว่า 'This test is applicable only to uncoated compressed tablets' (การทดสอบความกร่อนใช้ได้เฉพาะกับ ยาเม็ดชนิดไม่เคลือบ เท่านั้น) สำหรับ ยาเม็ดเคลือบน้ำตาล (Sugar-coated tablets) และยาเม็ดเคลือบฟิล์ม (Film-coated tablets) ชั้นเคลือบภายนอกมีความเหนียวแน่นและปกป้องแกนยาอยู่แล้ว จึงไม่มีการทดสอบ Friability ในข้อกำหนดมาตรฐาน
🎯 ทำไมข้อนี้ถึงถูก:
ข้อ ง. ถูกต้อง เพราะยาเม็ดเคลือบน้ำตาลได้รับการยกเว้นไม่ต้องทดสอบ Friability Test ตามมาตรฐาน USP
🔍 ข้ออื่นผิดเพราะอะไร:
- ข้อ ก. Assay เป็นการทดสอบปริมาณยาสำคัญ
- ข้อ ข. Disintegration Test เป็นการทดสอบการแตกตัวตาม USP &lt;701&gt; (กำหนดเกณฑ์เวลาสำหรับ Sugar-coated ไม่เกิน 60 นาที)
- ข้อ ค. Uniformity of Dosage Units ต้องตรวจสอบตาม USP &lt;905&gt;
- ข้อ จ. Identification เป็นการตรวจเอกลักษณ์ทางเคมี
📖 Guideline อ้างอิง:
USP-NF &lt;1216&gt; Tablet Friability / USP-NF &lt;1151&gt; Pharmaceutical Dosage Forms: Coated Tablets
📌 จุดจำก่อนสอบ:
Friability Test ตรวจเฉพาะ ยาเม็ดไม่เคลือบ (Uncoated Tablets); ยาเม็ดเคลือบน้ำตาล (Sugar-coated) และเคลือบฟิล์ม ไม่ต้องตรวจ Friability</t>
        </is>
      </c>
      <c r="K44" s="166" t="inlineStr">
        <is>
          <t>USP-NF General Chapter &lt;1216&gt; Tablet Friability / USP-NF &lt;1151&gt; Tablets</t>
        </is>
      </c>
      <c r="L44" s="166" t="inlineStr">
        <is>
          <t>Biopharm &amp; Drug Release</t>
        </is>
      </c>
      <c r="M44" s="166" t="inlineStr">
        <is>
          <t>Dissolution testing</t>
        </is>
      </c>
      <c r="N44" s="165" t="inlineStr">
        <is>
          <t>Product</t>
        </is>
      </c>
      <c r="O44" s="166" t="inlineStr">
        <is>
          <t>ข้อสอบจริง Product ปี 2566 ข้อ 8</t>
        </is>
      </c>
      <c r="P44" s="165" t="inlineStr">
        <is>
          <t>ข้อสอบเก่า</t>
        </is>
      </c>
      <c r="Q44" s="165" t="inlineStr">
        <is>
          <t>2566</t>
        </is>
      </c>
      <c r="R44" s="165" t="inlineStr"/>
    </row>
    <row r="45" ht="24" customHeight="1" s="49">
      <c r="A45" s="165" t="n">
        <v>43</v>
      </c>
      <c r="B45" s="166" t="inlineStr">
        <is>
          <t>ตามข้อกำหนดของเภสัชตำรับ USP สำหรับการทดสอบประสิทธิภาพการละลาย (Dissolution Test) ของยาเม็ด Acetaminophen Tablets ชนิดปลดปล่อยทันที ในขั้นตอนการทดสอบขั้นแรก (Stage 1: S1) โดยใช้ยาจำนวน 6 เม็ด เกณฑ์การยอมรับ (Acceptance Criteria) ข้อใดถือว่ารุ่นผลิตนี้ 'ผ่านเกณฑ์ S1 ทันที'</t>
        </is>
      </c>
      <c r="C45" s="166" t="inlineStr"/>
      <c r="D45" s="166" t="inlineStr">
        <is>
          <t>ค่าเฉลี่ยของยาทั้ง 6 เม็ด ละลายได้ไม่น้อยกว่า Q</t>
        </is>
      </c>
      <c r="E45" s="166" t="inlineStr">
        <is>
          <t>ค่าเฉลี่ยของยาทั้ง 6 เม็ด ละลายได้ไม่น้อยกว่า Q + 5%</t>
        </is>
      </c>
      <c r="F45" s="166" t="inlineStr">
        <is>
          <t>ยาแต่ละเม็ด (Each individual unit) มีปริมาณการละลายไม่น้อยกว่า Q + 5% ของปริมาณที่ระบุบนฉลาก (เช่น หาก Q = 80% ยาทุกเม็ดต้องละลาย ≥ 85%)</t>
        </is>
      </c>
      <c r="G45" s="166" t="inlineStr">
        <is>
          <t>ยาอย่างน้อย 5 ใน 6 เม็ด ละลายได้ไม่น้อยกว่า Q</t>
        </is>
      </c>
      <c r="H45" s="166" t="inlineStr">
        <is>
          <t>ยาแต่ละเม็ดละลายได้ไม่น้อยกว่า Q - 15%</t>
        </is>
      </c>
      <c r="I45" s="165" t="n">
        <v>3</v>
      </c>
      <c r="J45" s="166" t="inlineStr">
        <is>
          <t>✅ คำตอบที่ถูกต้อง: ข้อ ค. ยาแต่ละเม็ด (Each individual unit) มีปริมาณการละลายไม่น้อยกว่า Q + 5% ของปริมาณที่ระบุบนฉลาก (เช่น หาก Q = 80% ยาทุกเม็ดต้องละลาย ≥ 85%)
💡 Background:
เกณฑ์การตัดสินการทดสอบการละลายของยารูปแบบ Immediate-release ตาม USP &lt;711&gt; Dissolution Acceptance Table 1:
- Stage 1 (S1: ทดสอบ 6 เม็ด): ยาแต่ละเม็ด (Each unit) ต้องละลายได้ ไม่น้อยกว่า Q + 5% (ผ่านครบทั้ง 6 เม็ดทันที)
- Stage 2 (S2: ทดสอบเพิ่มอีก 6 เม็ด รวมเป็น 12 เม็ด): ค่าเฉลี่ยของยาทั้ง 12 เม็ด ต้อง ≥ Q และ ไม่มีเม็ดใดต่ำกว่า Q - 15%
- Stage 3 (S3: ทดสอบเพิ่มอีก 12 เม็ด รวมเป็น 24 เม็ด): ค่าเฉลี่ยของยาทั้ง 24 เม็ด ต้อง ≥ Q และ มีเม็ดที่ต่ำกว่า Q - 15% ได้ไม่เกิน 2 เม็ด โดยต้อง ไม่มีเม็ดใดต่ำกว่า Q - 25%
🎯 ทำไมข้อนี้ถึงถูก:
ข้อ ค. ถูกต้อง เพราะเกณฑ์ผ่านของขั้นตอน S1 คือ ยาทุกเม็ดต้องละลายได้ ≥ Q + 5% ของ label amount
🔍 ข้ออื่นผิดเพราะอะไร:
📖 Guideline อ้างอิง:
USP-NF General Chapter &lt;711&gt; Dissolution: Acceptance Table 1
📌 จุดจำก่อนสอบ:
Dissolution Stage S1 (6 เม็ด): แต่ละเม็ดต้อง ≥ Q + 5%; Stage S2 (12 เม็ด): เฉลี่ย ≥ Q และ ไม่มีเม็ดใด &lt; Q - 15%</t>
        </is>
      </c>
      <c r="K45" s="166" t="inlineStr">
        <is>
          <t>USP-NF General Chapter &lt;711&gt; Dissolution (Acceptance Table 1 for Immediate-Release Dosage Forms)</t>
        </is>
      </c>
      <c r="L45" s="166" t="inlineStr">
        <is>
          <t>Biopharm &amp; Drug Release</t>
        </is>
      </c>
      <c r="M45" s="166" t="inlineStr">
        <is>
          <t>Dissolution testing</t>
        </is>
      </c>
      <c r="N45" s="165" t="inlineStr">
        <is>
          <t>Product</t>
        </is>
      </c>
      <c r="O45" s="166" t="inlineStr">
        <is>
          <t>ข้อสอบจริง Product ปี 2566 ข้อ 35</t>
        </is>
      </c>
      <c r="P45" s="165" t="inlineStr">
        <is>
          <t>ข้อสอบเก่า</t>
        </is>
      </c>
      <c r="Q45" s="165" t="inlineStr">
        <is>
          <t>2566</t>
        </is>
      </c>
      <c r="R45" s="165" t="inlineStr"/>
    </row>
    <row r="46" ht="24" customHeight="1" s="49">
      <c r="A46" s="165" t="n">
        <v>44</v>
      </c>
      <c r="B46" s="166" t="inlineStr">
        <is>
          <t>จากการประเมินผลการศึกษาความคงตัวระยะยาว (Long-term Stability) ของยา Azithromycin 250 mg Tablets จนถึงเดือนที่ 60 พบว่าผลการตรวจวิเคราะห์ทางกายภาพ เคมี การละลาย และสิ่งปนเปื้อน ล้วนผ่านมาตรฐานทุกหัวข้อ ผลิตภัณฑ์ยานี้ควรได้รับการอนุมัติ Shelf-life สูงสุดเท่าใด</t>
        </is>
      </c>
      <c r="C46" s="166" t="inlineStr"/>
      <c r="D46" s="166" t="inlineStr">
        <is>
          <t>1 ปี</t>
        </is>
      </c>
      <c r="E46" s="166" t="inlineStr">
        <is>
          <t>2 ปี</t>
        </is>
      </c>
      <c r="F46" s="166" t="inlineStr">
        <is>
          <t>3 ปี</t>
        </is>
      </c>
      <c r="G46" s="166" t="inlineStr">
        <is>
          <t>4 ปี</t>
        </is>
      </c>
      <c r="H46" s="166" t="inlineStr">
        <is>
          <t>5 ปี (60 เดือน)</t>
        </is>
      </c>
      <c r="I46" s="165" t="n">
        <v>5</v>
      </c>
      <c r="J46" s="166" t="inlineStr">
        <is>
          <t>✅ คำตอบที่ถูกต้อง: ข้อ จ. 5 ปี (60 เดือน)
💡 Background:
ข้อมูลความคงตัวจริงในสภาวะควบคุม (Real-time stability) ที่ผ่านการทดสอบจนถึง 60 เดือน และผลผ่านเกณฑ์มาตรฐานทุกประการ รองรับการอนุมัติ Shelf-life ได้เต็มตามระยะเวลาที่มีข้อมูลจริงคือ 5 ปี (60 เดือน)
🎯 ทำไมข้อนี้ถึงถูก:
ข้อ จ. ถูกต้อง เพราะมีข้อมูลความคงตัวจริงยืนยันคุณภาพถึง 60 เดือน
🔍 ข้ออื่นผิดเพราะอะไร:
📖 Guideline อ้างอิง:
ICH Q1E Guidelines
📌 จุดจำก่อนสอบ:
ผลตรวจความคงตัวผ่านเกณฑ์ถึง 60 เดือน = Shelf-life 5 ปี</t>
        </is>
      </c>
      <c r="K46" s="166" t="inlineStr">
        <is>
          <t>ICH Q1E Evaluation of Stability Data / ASEAN Stability Guidelines</t>
        </is>
      </c>
      <c r="L46" s="166" t="inlineStr">
        <is>
          <t>Biopharm &amp; Drug Release</t>
        </is>
      </c>
      <c r="M46" s="166" t="inlineStr">
        <is>
          <t>Dissolution testing</t>
        </is>
      </c>
      <c r="N46" s="165" t="inlineStr">
        <is>
          <t>Product</t>
        </is>
      </c>
      <c r="O46" s="166" t="inlineStr">
        <is>
          <t>ข้อสอบจริง Product ปี 2563 ข้อ 14</t>
        </is>
      </c>
      <c r="P46" s="165" t="inlineStr">
        <is>
          <t>ข้อสอบเก่า</t>
        </is>
      </c>
      <c r="Q46" s="165" t="inlineStr">
        <is>
          <t>2563</t>
        </is>
      </c>
      <c r="R46" s="165" t="inlineStr"/>
    </row>
    <row r="47" ht="24" customHeight="1" s="49">
      <c r="A47" s="165" t="n">
        <v>45</v>
      </c>
      <c r="B47" s="166" t="inlineStr">
        <is>
          <t>ยาแคปซูล Celecoxib 200 mg Capsules มีข้อกำหนดการทดสอบประสิทธิภาพการละลาย (Dissolution Test) กำหนดไว้ในเภสัชตำรับ USP Monograph แล้ว หัวข้อการทดสอบในข้อใดต่อไปนี้ 'ไม่จำเป็นต้องทำการทดสอบแยกต่างหาก' ในการตรวจปล่อยรุ่นผลิตสำเร็จรูป</t>
        </is>
      </c>
      <c r="C47" s="166" t="inlineStr"/>
      <c r="D47" s="166" t="inlineStr">
        <is>
          <t>Assay (การตรวจวิเคราะห์หาปริมาณตัวยาสำคัญ)</t>
        </is>
      </c>
      <c r="E47" s="166" t="inlineStr">
        <is>
          <t>Uniformity of Dosage Units (ความสม่ำเสมอของหน่วยยา)</t>
        </is>
      </c>
      <c r="F47" s="166" t="inlineStr">
        <is>
          <t>Disintegration Test (การทดสอบการแตกตัว)</t>
        </is>
      </c>
      <c r="G47" s="166" t="inlineStr">
        <is>
          <t>Identification (การตรวจเอกลักษณ์)</t>
        </is>
      </c>
      <c r="H47" s="166" t="inlineStr">
        <is>
          <t>Related Compounds / Impurities</t>
        </is>
      </c>
      <c r="I47" s="165" t="n">
        <v>3</v>
      </c>
      <c r="J47" s="166" t="inlineStr">
        <is>
          <t>✅ คำตอบที่ถูกต้อง: ข้อ ค. Disintegration Test (การทดสอบการแตกตัว)
💡 Background:
ตามหลักการของเภสัชตำรับ USP: เมื่อผลิตภัณฑ์ยาใดมีข้อกำหนดการทดสอบการละลาย (Dissolution Test ตาม USP &lt;711&gt;) ระบุไว้ใน Monograph แล้ว จะ ถือว่าการทดสอบ Dissolution ครอบคลุมและเข้มงวดกว่าการแตกตัว (Disintegration) จึง ได้รับการยกเว้นไม่ต้องทำการทดสอบ Disintegration Test แยกต่างหาก อีก
🎯 ทำไมข้อนี้ถึงถูก:
ข้อ ค. ถูกต้อง เพราะเมื่อมีข้อกำหนด Dissolution แล้ว จะไม่ต้องตรวจ Disintegration
🔍 ข้ออื่นผิดเพราะอะไร:
📖 Guideline อ้างอิง:
USP-NF &lt;1151&gt; Capsules / USP &lt;701&gt; Disintegration
📌 จุดจำก่อนสอบ:
มี Dissolution Test ใน Monograph แล้ว -&gt; ไม่ต้องตรวจ Disintegration Test</t>
        </is>
      </c>
      <c r="K47" s="166" t="inlineStr">
        <is>
          <t>USP-NF General Chapter &lt;1151&gt; Pharmaceutical Dosage Forms / USP Monographs: Celecoxib Capsules</t>
        </is>
      </c>
      <c r="L47" s="166" t="inlineStr">
        <is>
          <t>Biopharm &amp; Drug Release</t>
        </is>
      </c>
      <c r="M47" s="166" t="inlineStr">
        <is>
          <t>Dissolution testing</t>
        </is>
      </c>
      <c r="N47" s="165" t="inlineStr">
        <is>
          <t>Product</t>
        </is>
      </c>
      <c r="O47" s="166" t="inlineStr">
        <is>
          <t>ข้อสอบจริง Product ปี 2563 ข้อ 16</t>
        </is>
      </c>
      <c r="P47" s="165" t="inlineStr">
        <is>
          <t>ข้อสอบเก่า</t>
        </is>
      </c>
      <c r="Q47" s="165" t="inlineStr">
        <is>
          <t>2563</t>
        </is>
      </c>
      <c r="R47" s="165" t="inlineStr"/>
    </row>
    <row r="48" ht="24" customHeight="1" s="49">
      <c r="A48" s="165" t="n">
        <v>46</v>
      </c>
      <c r="B48" s="166" t="inlineStr">
        <is>
          <t>เกี่ยวกับคุณสมบัติและหลักการทางเภสัชกรรมของเภสัชภัณฑ์รูปแบบยาแคปซูล (Capsules) ข้อความใดต่อไปนี้กล่าวถูกต้องตามหลักวิชาการ</t>
        </is>
      </c>
      <c r="C48" s="166" t="inlineStr"/>
      <c r="D48" s="166" t="inlineStr">
        <is>
          <t>สามารถผลิตเป็น Granules บรรจุในแคปซูลเปลือกนิ่มได้โดยตรงโดยไม่ต้องใช้ตัวกลางของเหลว</t>
        </is>
      </c>
      <c r="E48" s="166" t="inlineStr">
        <is>
          <t>แคปซูลเปลือกแข็งที่มีตัวเลขระบุเบอร์ขนาดใหญ่ (เช่น No. 000 หรือ No. 00) จะมีขนาดความจุปริมาตรเล็กกว่าเบอร์เล็ก (เช่น No. 4 หรือ No. 5)</t>
        </is>
      </c>
      <c r="F48" s="166" t="inlineStr">
        <is>
          <t>ยาแคปซูลจะมีค่าชีวประสิทธิผล (Bioavailability) ต่ำกว่ายาเม็ดตอกอัดแน่นเสมอ</t>
        </is>
      </c>
      <c r="G48" s="166" t="inlineStr">
        <is>
          <t>ยาแคปซูลต้องบรรจุเฉพาะตัวยาสำคัญเดี่ยวเพียงตัวเดียวเท่านั้น ห้ามมีสูตรผสม</t>
        </is>
      </c>
      <c r="H48" s="166" t="inlineStr">
        <is>
          <t>ยาแคปซูลชนิดเปลือกนิ่ม (Soft Gelatin Capsules) สามารถบรรจุตัวยาที่เป็นของแข็งได้ โดยแขวนลอยหรือละลายอยู่ในกระสายยาของเหลวที่ไม่ใช่น้ำ (Liquid/Suspension Fill)</t>
        </is>
      </c>
      <c r="I48" s="165" t="n">
        <v>5</v>
      </c>
      <c r="J48" s="166" t="inlineStr">
        <is>
          <t>✅ คำตอบที่ถูกต้อง: ข้อ จ. ยาแคปซูลชนิดเปลือกนิ่ม (Soft Gelatin Capsules) สามารถบรรจุตัวยาที่เป็นของแข็งได้ โดยแขวนลอยหรือละลายอยู่ในกระสายยาของเหลวที่ไม่ใช่น้ำ (Liquid/Suspension Fill)
💡 Background:
หลักการทางเภสัชกรรมของยาแคปซูล:
- Soft Gelatin Capsules สามารถบรรจุตัวยาสำคัญที่เป็นของแข็งได้ โดยนำผงยามาบดลดขนาดแล้ว แขวนลอย (Suspension fill) หรือ ละลาย (Solution fill) ในของเหลวกระสายยา เช่น น้ำมันพืช (Soybean oil) หรือสารชอบน้ำ (PEG 400)
- ขนาดของ Hard Gelatin Capsule: เบอร์ 000 มีขนาดใหญ่ที่สุด (~1.37 mL) และเบอร์ 5 มีขนาดเล็กที่สุด (~0.13 mL) (ยิ่งเบอร์มาก ขนาดยิ่งเล็ก)
- ยาแคปซูลมักมี Bioavailability สูงกว่ายาเม็ดทั่วไปเพราะผงยาไม่ได้ถูกตอกอัดแน่น
🎯 ทำไมข้อนี้ถึงถูก:
ข้อ จ. ถูกต้อง เพราะ Soft gelatin capsules สามารถบรรจุของแข็งในรูป Suspension หรือ Solution ในของเหลวได้
🔍 ข้ออื่นผิดเพราะอะไร:
- ข้อ ก. Softgel บรรจุของเหลว/กึ่งแข็ง ไม่ได้บรรจุแกรนูลแห้ง
- ข้อ ข. ยิ่งตัวเลขเบอร์แคปซูลมาก (เช่น เบอร์ 5) ขนาดยิ่งเล็ก (เบอร์ 000 ใหญ่สุด)
- ข้อ ค. แคปซูลมักดูดซึมได้เร็วกว่ายาเม็ดเพราะแตกตัวกระจายผงยาได้ง่ายกว่า
- ข้อ ง. แคปซูลสามารถบรรจุสูตรผสมหลายตัวยาได้
📖 Guideline อ้างอิง:
Ansel's Pharmaceutical Dosage Forms (Hard and Soft Gelatin Capsules)
📌 จุดจำก่อนสอบ:
Hardgel Capsule: เบอร์ 000 ใหญ่สุด, เบอร์ 5 เล็กสุด; Softgel บรรจุของแข็งที่แขวนลอย/ละลายในของเหลวได้</t>
        </is>
      </c>
      <c r="K48" s="166" t="inlineStr">
        <is>
          <t>Ansel's Pharmaceutical Dosage Forms and Drug Delivery Systems (Capsules) / USP-NF &lt;1151&gt;</t>
        </is>
      </c>
      <c r="L48" s="166" t="inlineStr">
        <is>
          <t>Biopharm &amp; Drug Release</t>
        </is>
      </c>
      <c r="M48" s="166" t="inlineStr">
        <is>
          <t>Dissolution testing</t>
        </is>
      </c>
      <c r="N48" s="165" t="inlineStr">
        <is>
          <t>Product</t>
        </is>
      </c>
      <c r="O48" s="166" t="inlineStr">
        <is>
          <t>ข้อสอบจริง Product ปี 2563 ข้อ 23</t>
        </is>
      </c>
      <c r="P48" s="165" t="inlineStr">
        <is>
          <t>ข้อสอบเก่า</t>
        </is>
      </c>
      <c r="Q48" s="165" t="inlineStr">
        <is>
          <t>2563</t>
        </is>
      </c>
      <c r="R48" s="165" t="inlineStr"/>
    </row>
    <row r="49" ht="24" customHeight="1" s="49">
      <c r="A49" s="165" t="n">
        <v>47</v>
      </c>
      <c r="B49" s="166" t="inlineStr">
        <is>
          <t>ผู้ป่วยโรคหลอดเลือดหัวใจตีบเกิดอาการเจ็บแน่นหน้าอกเฉียบพลัน (Acute Anginal Attack) ยา Isosorbide Dinitrate ในรูปแบบเภสัชภัณฑ์ใดต่อไปนี้ให้การออกฤทธิ์ขยายหลอดเลือดหัวใจได้รวดเร็วที่สุด (Fastest Onset of Action)</t>
        </is>
      </c>
      <c r="C49" s="166" t="inlineStr"/>
      <c r="D49" s="166" t="inlineStr">
        <is>
          <t>Sublingual Tablets (ยาเม็ดอมใต้ลิ้น ออกฤทธิ์ภายใน 1-3 นาที)</t>
        </is>
      </c>
      <c r="E49" s="166" t="inlineStr">
        <is>
          <t>Immediate-release Oral Tablets (ยาเม็ดรับประทานกลืนปกติ ออกฤทธิ์ใน 20-30 นาที)</t>
        </is>
      </c>
      <c r="F49" s="166" t="inlineStr">
        <is>
          <t>Sustained-release Capsules (ยาแคปซูลออกฤทธิ์เนิ่น ออกฤทธิ์ใน 1-2 ชั่วโมง)</t>
        </is>
      </c>
      <c r="G49" s="166" t="inlineStr">
        <is>
          <t>Enteric-coated Tablets (ยาเม็ดเคลือบลำไส้ ออกฤทธิ์ช้ากว่า 2-4 ชั่วโมง)</t>
        </is>
      </c>
      <c r="H49" s="166" t="inlineStr">
        <is>
          <t>Transdermal Patches (แผ่นแปะผิวหนัง ออกฤทธิ์ใน 30-60 นาที)</t>
        </is>
      </c>
      <c r="I49" s="165" t="n">
        <v>1</v>
      </c>
      <c r="J49" s="166" t="inlineStr">
        <is>
          <t>✅ คำตอบที่ถูกต้อง: ข้อ ก. Sublingual Tablets (ยาเม็ดอมใต้ลิ้น ออกฤทธิ์ภายใน 1-3 นาที)
💡 Background:
ยาเม็ดอมใต้ลิ้น (Sublingual Tablets เช่น ISDN Sublingual 5 mg หรือ Nitroglycerin Sublingual 0.5 mg) แตกตัวและละลายในน้ำลายใต้ลิ้นภายในเวลาไม่กี่วินาที ตัวยาจะถูกดูดซึมผ่านเยื่อบุใต้ลิ้นที่มีเส้นเลือดฝอยหนาแน่นเข้าสู่ Superior Vena Cava โดยตรงโดย ไม่ผ่านตับ (Bypasses First-Pass Hepatic Metabolism) ทำให้ระดับยาในเลือดพุ่งขึ้นอย่างรวดเร็วและออกฤทธิ์ขยายหลอดเลือดบรรเทาอาการเจ็บหน้าอกได้ภายใน 1-3 นาที จึงเป็น First-line drug form สำหรับ Acute Angina Attack
🎯 ทำไมข้อนี้ถึงถูก:
ข้อ ก. ถูกต้อง เพราะ Sublingual tablet ให้ Onset of action เร็วที่สุด (1-3 นาที) และหลีกเลี่ยง First-pass metabolism
🔍 ข้ออื่นผิดเพราะอะไร:
📖 Guideline อ้างอิง:
AHA/ACC Guidelines for Chronic Coronary Artery Disease / Goodman &amp; Gilman's Pharmacological Basis of Therapeutics
📌 จุดจำก่อนสอบ:
เจ็บแน่นหน้าอกเฉียบพลัน (Acute Angina) = Sublingual Tablets (อมใต้ลิ้น ออกฤทธิ์ใน 1-3 นาที ไม่ผ่านตับ)</t>
        </is>
      </c>
      <c r="K49" s="166" t="inlineStr">
        <is>
          <t>AHA/ACC Guideline for the Management of Patients With Chronic Coronary Disease / Ansel's Dosage Forms</t>
        </is>
      </c>
      <c r="L49" s="166" t="inlineStr">
        <is>
          <t>Biopharm &amp; Drug Release</t>
        </is>
      </c>
      <c r="M49" s="166" t="inlineStr">
        <is>
          <t>Dissolution testing</t>
        </is>
      </c>
      <c r="N49" s="165" t="inlineStr">
        <is>
          <t>Product</t>
        </is>
      </c>
      <c r="O49" s="166" t="inlineStr">
        <is>
          <t>ข้อสอบจริง Product ปี 2563 ข้อ 29</t>
        </is>
      </c>
      <c r="P49" s="165" t="inlineStr">
        <is>
          <t>ข้อสอบเก่า</t>
        </is>
      </c>
      <c r="Q49" s="165" t="inlineStr">
        <is>
          <t>2563</t>
        </is>
      </c>
      <c r="R49" s="165" t="inlineStr"/>
    </row>
    <row r="50" ht="24" customHeight="1" s="49">
      <c r="A50" s="165" t="n">
        <v>48</v>
      </c>
      <c r="B50" s="166" t="inlineStr">
        <is>
          <t>ยาแคปซูล Celecoxib Capsules ตามเภสัชตำรับสากล เมื่อมีการกำหนดเกณฑ์ Dissolution Test แล้ว ข้อใดเป็นการทดสอบที่ได้รับการยกเว้นไม่ต้องทดสอบซ้ำ</t>
        </is>
      </c>
      <c r="C50" s="166" t="inlineStr"/>
      <c r="D50" s="166" t="inlineStr">
        <is>
          <t>Particle size distribution</t>
        </is>
      </c>
      <c r="E50" s="166" t="inlineStr">
        <is>
          <t>Dissolution test</t>
        </is>
      </c>
      <c r="F50" s="166" t="inlineStr">
        <is>
          <t>Disintegration test</t>
        </is>
      </c>
      <c r="G50" s="166" t="inlineStr">
        <is>
          <t>Percent label amount (Assay)</t>
        </is>
      </c>
      <c r="H50" s="166" t="inlineStr">
        <is>
          <t>Weight variation</t>
        </is>
      </c>
      <c r="I50" s="165" t="n">
        <v>3</v>
      </c>
      <c r="J50" s="166" t="inlineStr">
        <is>
          <t>✅ คำตอบที่ถูกต้อง: ข้อ ค. Disintegration test
💡 Background:
การทดสอบการละลาย (Dissolution) เป็นการทดสอบที่ครอบคลุมถึงการแตกตัวและการละลายของตัวยาอย่างสมบูรณ์ เภสัชตำรับ USP จึงยกเว้นการทดสอบ Disintegration เมื่อมีข้อกำหนด Dissolution ใน Monograph แล้ว
🎯 ทำไมข้อนี้ถึงถูก:
ข้อ ค. ถูกต้อง เพราะไม่ต้องทดสอบ Disintegration ซ้ำซ้อน
🔍 ข้ออื่นผิดเพราะอะไร:
📖 Guideline อ้างอิง:
USP-NF &lt;1151&gt; Pharmaceutical Dosage Forms: Capsules
📌 จุดจำก่อนสอบ:
มี Dissolution Test แล้ว -&gt; ยกเว้น Disintegration Test</t>
        </is>
      </c>
      <c r="K50" s="166" t="inlineStr">
        <is>
          <t>USP-NF &lt;1151&gt; Capsules / USP &lt;701&gt; Disintegration</t>
        </is>
      </c>
      <c r="L50" s="166" t="inlineStr">
        <is>
          <t>Biopharm &amp; Drug Release</t>
        </is>
      </c>
      <c r="M50" s="166" t="inlineStr">
        <is>
          <t>Dissolution testing</t>
        </is>
      </c>
      <c r="N50" s="165" t="inlineStr">
        <is>
          <t>Product</t>
        </is>
      </c>
      <c r="O50" s="166" t="inlineStr">
        <is>
          <t>ข้อสอบจริง Product ปี 2563 ข้อ 38</t>
        </is>
      </c>
      <c r="P50" s="165" t="inlineStr">
        <is>
          <t>ข้อสอบเก่า</t>
        </is>
      </c>
      <c r="Q50" s="165" t="inlineStr">
        <is>
          <t>2563</t>
        </is>
      </c>
      <c r="R50" s="165" t="inlineStr"/>
    </row>
    <row r="51" ht="24" customHeight="1" s="49">
      <c r="A51" s="165" t="n">
        <v>49</v>
      </c>
      <c r="B51" s="166" t="inlineStr">
        <is>
          <t>ในกระบวนการผลิตยาเม็ด หากพบว่าผิวหน้าของเม็ดยามีลักษณะสีไม่สม่ำเสมอ โดยมีจุดสีเข้มและจุดสีอ่อนกระจายตัวกระดำกระด่างทั่วผิวหน้าเม็ดยา ปัญหาความบกพร่องของยาเม็ด (Tablet Defect) นี้เรียกว่าอะไร</t>
        </is>
      </c>
      <c r="C51" s="166" t="inlineStr"/>
      <c r="D51" s="166" t="inlineStr">
        <is>
          <t>Chipping (การบิ่นของขอบเม็ดยา)</t>
        </is>
      </c>
      <c r="E51" s="166" t="inlineStr">
        <is>
          <t>Mottling (การกระจายตัวของสีไม่สม่ำเสมอเกิดเป็นจุดด่างบนผิวเม็ดยา)</t>
        </is>
      </c>
      <c r="F51" s="166" t="inlineStr">
        <is>
          <t>Picking (เนื้อยาติดเป็นหลุมบนผิวหน้าพันช์)</t>
        </is>
      </c>
      <c r="G51" s="166" t="inlineStr">
        <is>
          <t>Sticking (เนื้อยาติดแน่นกับผิวหน้าพันช์)</t>
        </is>
      </c>
      <c r="H51" s="166" t="inlineStr">
        <is>
          <t>Orange Peel (ผิวฟิล์มขรุขระคล้ายเปลือกส้ม)</t>
        </is>
      </c>
      <c r="I51" s="165" t="n">
        <v>2</v>
      </c>
      <c r="J51" s="166" t="inlineStr">
        <is>
          <t>✅ คำตอบที่ถูกต้อง: ข้อ ข. Mottling (การกระจายตัวของสีไม่สม่ำเสมอเกิดเป็นจุดด่างบนผิวเม็ดยา)
💡 Background:
ปัญหาความบกพร่องของยาเม็ด (Tablet Manufacturing Defects):
- Mottling: การกระจายตัวของสารสีไม่สม่ำเสมอ ทำให้เห็นเป็นจุดสีเข้ม-อ่อนด่างบนผิวเม็ดยา สาเหตุเกิดจากการผสมสารสีไม่เข้ากัน หรือการเคลื่อนที่ของสารสีละลายน้ำ (Dye migration) สู่ผิวแกรนูลระหว่างการอบแห้ง แก้ไขโดยเปลี่ยนไปใช้ สีเลกที่ไม่ละลายน้ำ (Insoluble Lake Pigments) หรือผสมสีให้สม่ำเสมอ
- Chipping: ขอบเม็ดยาแตกบิ่น
- Sticking &amp; Picking: ผงยาติดผิวหน้า Punch ทำให้ผิวเม็ดยาเป็นหลุมแหว่ง
- Capping &amp; Lamination: เม็ดยาแยกตัวเป็นฝาครอบหรือแยกเป็นชั้นๆ
🎯 ทำไมข้อนี้ถึงถูก:
ข้อ ข. ถูกต้อง เพราะจุดสีเข้ม-อ่อนไม่สม่ำเสมอบนผิวเม็ดยาคือคำนิยามของ Mottling
🔍 ข้ออื่นผิดเพราะอะไร:
📖 Guideline อ้างอิง:
Ansel's Pharmaceutical Dosage Forms (Tablets Processing Problems) / Remington: The Science and Practice of Pharmacy
📌 จุดจำก่อนสอบ:
สีไม่สม่ำเสมอบนผิวเม็ดยา = Mottling (แก้โดยใช้ Lake pigment แทน Dye)</t>
        </is>
      </c>
      <c r="K51" s="166" t="inlineStr">
        <is>
          <t>Ansel's Pharmaceutical Dosage Forms and Drug Delivery Systems (Tablet Defects and Processing Problems) / Remington</t>
        </is>
      </c>
      <c r="L51" s="166" t="inlineStr">
        <is>
          <t>Biopharm &amp; Drug Release</t>
        </is>
      </c>
      <c r="M51" s="166" t="inlineStr">
        <is>
          <t>Dissolution testing</t>
        </is>
      </c>
      <c r="N51" s="165" t="inlineStr">
        <is>
          <t>Product</t>
        </is>
      </c>
      <c r="O51" s="166" t="inlineStr">
        <is>
          <t>ข้อสอบจริง Product ปี 2562 ข้อ 2</t>
        </is>
      </c>
      <c r="P51" s="165" t="inlineStr">
        <is>
          <t>ข้อสอบเก่า</t>
        </is>
      </c>
      <c r="Q51" s="165" t="inlineStr">
        <is>
          <t>2562</t>
        </is>
      </c>
      <c r="R51" s="165" t="inlineStr"/>
    </row>
    <row r="52" ht="24" customHeight="1" s="49">
      <c r="A52" s="165" t="n">
        <v>50</v>
      </c>
      <c r="B52" s="166" t="inlineStr">
        <is>
          <t>ยา Gemfibrozil 600 mg Tablets จัดเป็นยาในกลุ่ม BCS Class II ซึ่งมีปัญหาการละลายน้ำต่ำมาก เพื่อเพิ่มอัตราการละลาย (Dissolution rate) และเพิ่มชีวประสิทธิผลของยาเม็ด สารช่วยในข้อใดควรเติมลงในตำรับเพื่อทำหน้าที่เป็นสารช่วยเปียกและเพิ่มการละลาย (Wetting &amp; Solubilizing Agent)</t>
        </is>
      </c>
      <c r="C52" s="166" t="inlineStr"/>
      <c r="D52" s="166" t="inlineStr">
        <is>
          <t>Croscarmellose Sodium (Superdisintegrant)</t>
        </is>
      </c>
      <c r="E52" s="166" t="inlineStr">
        <is>
          <t>Colloidal Silicon Dioxide (Glidant)</t>
        </is>
      </c>
      <c r="F52" s="166" t="inlineStr">
        <is>
          <t>Sodium Lauryl Sulfate (SLS / Anionic surfactant)</t>
        </is>
      </c>
      <c r="G52" s="166" t="inlineStr">
        <is>
          <t>Microcrystalline Cellulose (Diluent/Dry binder)</t>
        </is>
      </c>
      <c r="H52" s="166" t="inlineStr">
        <is>
          <t>Sodium Starch Glycolate (Superdisintegrant)</t>
        </is>
      </c>
      <c r="I52" s="165" t="n">
        <v>3</v>
      </c>
      <c r="J52" s="166" t="inlineStr">
        <is>
          <t>✅ คำตอบที่ถูกต้อง: ข้อ ค. Sodium Lauryl Sulfate (SLS / Anionic surfactant)
💡 Background:
ตามสมการ Noyes-Whitney:
$dC/dt = [ D  A  (Cs - C) ] / h$
Gemfibrozil (BCS Class II) มีคุณสมบัติไม่ชอบน้ำ (Hydrophobic) ทำให้อนุภาคผงยาเกาะกลุ่มและมีพื้นที่ผิวสัมผัสน้ำ ($A$) ต่ำ การเติมสารลดแรงตึงผิว Sodium Lauryl Sulfate (SLS 1-2% w/w) จะช่วยลดมุมสัมผัส (Contact angle) ทำให้อนุภาคผงยาเปียกน้ำอย่างรวดเร็ว เพิ่มพื้นที่ผิวสัมผัส ($A$) และเมื่อความเข้มข้นสูงกว่า CMC จะเกิด Micellar Solubilization ช่วยเพิ่มความสามารถในการละลายอิ่มตัว ($Cs$) ทำให้ Dissolution rate ($dC/dt$) และ Bioavailability เพิ่มขึ้นอย่างมีนัยสำคัญ
🎯 ทำไมข้อนี้ถึงถูก:
ข้อ ค. ถูกต้อง เพราะ SLS เป็นสารลดแรงตึงผิวที่ช่วยเปียกและเพิ่มการละลายของยา BCS Class II
🔍 ข้ออื่นผิดเพราะอะไร:
📖 Guideline อ้างอิง:
Handbook of Pharmaceutical Excipients: Sodium Lauryl Sulfate / Martin's Physical Pharmacy
📌 จุดจำก่อนสอบ:
ยา BCS Class II ละลายยาก -&gt; เติม Surfactant (SLS) เพื่อเพิ่ม Wetting และ Dissolution rate</t>
        </is>
      </c>
      <c r="K52" s="166" t="inlineStr">
        <is>
          <t>Handbook of Pharmaceutical Excipients (Sodium Lauryl Sulfate) / Martin's Physical Pharmacy</t>
        </is>
      </c>
      <c r="L52" s="166" t="inlineStr">
        <is>
          <t>Biopharm &amp; Drug Release</t>
        </is>
      </c>
      <c r="M52" s="166" t="inlineStr">
        <is>
          <t>BCS Classification</t>
        </is>
      </c>
      <c r="N52" s="165" t="inlineStr">
        <is>
          <t>Product</t>
        </is>
      </c>
      <c r="O52" s="166" t="inlineStr">
        <is>
          <t>ข้อสอบจริง Product ปี 2562 ข้อ 4</t>
        </is>
      </c>
      <c r="P52" s="165" t="inlineStr">
        <is>
          <t>ข้อสอบเก่า</t>
        </is>
      </c>
      <c r="Q52" s="165" t="inlineStr">
        <is>
          <t>2562</t>
        </is>
      </c>
      <c r="R52" s="165" t="inlineStr"/>
    </row>
    <row r="53" ht="24" customHeight="1" s="49">
      <c r="A53" s="165" t="n">
        <v>51</v>
      </c>
      <c r="B53" s="166" t="inlineStr">
        <is>
          <t>ยาเม็ด Carbamazepine Controlled-Release Tablets (CR) เป็นยาเม็ดรูปแบบควบคุมการปลดปล่อยยา หัวข้อการทดสอบในข้อใดต่อไปนี้ 'ไม่มีการกำหนดให้ทำการทดสอบ' ตามข้อกำหนดมาตรฐานเภสัชตำรับ USP สำหรับยาเม็ดออกฤทธิ์ควบคุม</t>
        </is>
      </c>
      <c r="C53" s="166" t="inlineStr"/>
      <c r="D53" s="166" t="inlineStr">
        <is>
          <t>Uniformity of Dosage Units (ความสม่ำเสมอของหน่วยยา)</t>
        </is>
      </c>
      <c r="E53" s="166" t="inlineStr">
        <is>
          <t>Disintegration Test (การทดสอบการแตกตัวของเม็ดยา)</t>
        </is>
      </c>
      <c r="F53" s="166" t="inlineStr">
        <is>
          <t>Dissolution Test (การทดสอบอัตราการละลายหลายจุดเวลา เช่น 3, 6, 12 และ 24 ชั่วโมง)</t>
        </is>
      </c>
      <c r="G53" s="166" t="inlineStr">
        <is>
          <t>Assay (การตรวจวิเคราะห์หาปริมาณตัวยาสำคัญ)</t>
        </is>
      </c>
      <c r="H53" s="166" t="inlineStr">
        <is>
          <t>Friability Test (การทดสอบความกร่อนของแกนยาเม็ด)</t>
        </is>
      </c>
      <c r="I53" s="165" t="n">
        <v>2</v>
      </c>
      <c r="J53" s="166" t="inlineStr">
        <is>
          <t>✅ คำตอบที่ถูกต้อง: ข้อ ข. Disintegration Test (การทดสอบการแตกตัวของเม็ดยา)
💡 Background:
ยาเม็ดรูปแบบออกฤทธิ์เนิ่น/ควบคุมการปลดปล่อย (Controlled-Release / Extended-Release Tablets) ถูกออกแบบมาเพื่อ ไม่ให้เกิดการแตกตัวอย่างรวดเร็ว แต่ต้องการให้คงรูปโครงสร้างเมทริกซ์หรือฟิล์มเพื่อค่อยๆ ปลดปล่อยตัวยาออกมาอย่างสม่ำเสมอตลอดหลายชั่วโมง ดังนั้นในเภสัชตำรับสากล (USP) จึง ยกเว้นการทดสอบ Disintegration Test แต่กำหนดให้ทำการทดสอบ Dissolution Test ในหลายช่วงเวลา (Multiple-time point dissolution testing เช่น ที่ 3, 6, 12, 24 ชั่วโมง) เพื่อควบคุมอัตราการปลดปล่อยยา
🎯 ทำไมข้อนี้ถึงถูก:
ข้อ ข. ถูกต้อง (โจทย์ถามข้อใดไม่ตรวจ) เพราะยาเม็ด Extended/Controlled release ไม่มีการทดสอบ Disintegration
🔍 ข้ออื่นผิดเพราะอะไร:
📖 Guideline อ้างอิง:
USP-NF &lt;1151&gt; Extended-Release Dosage Forms / USP Monographs: Carbamazepine Extended-Release Tablets
📌 จุดจำก่อนสอบ:
Extended / Controlled Release Tablets = ไม่ตรวจ Disintegration แต่ตรวจ Dissolution หลายจุดเวลา (Multiple-time points)</t>
        </is>
      </c>
      <c r="K53" s="166" t="inlineStr">
        <is>
          <t>USP-NF General Chapter &lt;1151&gt; Extended-Release Dosage Forms / USP Monographs: Carbamazepine Extended-Release Tablets</t>
        </is>
      </c>
      <c r="L53" s="166" t="inlineStr">
        <is>
          <t>Biopharm &amp; Drug Release</t>
        </is>
      </c>
      <c r="M53" s="166" t="inlineStr">
        <is>
          <t>Dissolution testing</t>
        </is>
      </c>
      <c r="N53" s="165" t="inlineStr">
        <is>
          <t>Product</t>
        </is>
      </c>
      <c r="O53" s="166" t="inlineStr">
        <is>
          <t>ข้อสอบจริง Product ปี 2562 ข้อ 3</t>
        </is>
      </c>
      <c r="P53" s="165" t="inlineStr">
        <is>
          <t>ข้อสอบเก่า</t>
        </is>
      </c>
      <c r="Q53" s="165" t="inlineStr">
        <is>
          <t>2562</t>
        </is>
      </c>
      <c r="R53" s="165" t="inlineStr"/>
    </row>
    <row r="54" ht="24" customHeight="1" s="49">
      <c r="A54" s="165" t="n">
        <v>52</v>
      </c>
      <c r="B54" s="166" t="inlineStr">
        <is>
          <t>ตามข้อกำหนดเภสัชตำรับ USP สำหรับการทดสอบประสิทธิภาพการละลาย (Dissolution Test) ของยาเม็ด Carvedilol Tablets เครื่องมือทดสอบการละลาย (Dissolution Apparatus) มาตรฐานชนิดใดที่ระบุให้ใช้ในการทดสอบ [📷 มีรูปภาพประกอบ: image102.png]</t>
        </is>
      </c>
      <c r="C54" s="166" t="inlineStr">
        <is>
          <t>[แนบรูป: ข้อสอบ Product ปี 2561 รหัสรูปภาพ image102]</t>
        </is>
      </c>
      <c r="D54" s="166" t="inlineStr">
        <is>
          <t>USP Apparatus 1 (Basket Apparatus - เครื่องกวนแบบตะกร้า)</t>
        </is>
      </c>
      <c r="E54" s="166" t="inlineStr">
        <is>
          <t>USP Apparatus 2 (Paddle Apparatus - เครื่องกวนแบบใบพัด)</t>
        </is>
      </c>
      <c r="F54" s="166" t="inlineStr">
        <is>
          <t>USP Apparatus 3 (Reciprocating Cylinder - กระบอกสูบเคลื่อนที่ขึ้นลง)</t>
        </is>
      </c>
      <c r="G54" s="166" t="inlineStr">
        <is>
          <t>USP Apparatus 4 (Flow-Through Cell - เซลล์ไหลผ่าน)</t>
        </is>
      </c>
      <c r="H54" s="166" t="inlineStr">
        <is>
          <t>USP Apparatus 5 (Paddle over Disk - ใบพัดเหนือดิกส์)</t>
        </is>
      </c>
      <c r="I54" s="165" t="n">
        <v>2</v>
      </c>
      <c r="J54" s="166" t="inlineStr">
        <is>
          <t>✅ คำตอบที่ถูกต้อง: ข้อ ข. USP Apparatus 2 (Paddle Apparatus - เครื่องกวนแบบใบพัด)
💡 Background:
เครื่องมือทดสอบการละลายตาม USP General Chapter &lt;711&gt; Dissolution:
- USP Apparatus 1 (Basket Apparatus): ใช้สำหรับยาแคปซูลและยาเม็ดที่ชอบลอยตัว
- USP Apparatus 2 (Paddle Apparatus): เป็นเครื่องมือมาตรฐานที่ได้รับความนิยมสูงสุดสำหรับ ยาเม็ดธรรมดาและยาเม็ดเคลือบฟิล์ม (รวมถึง Carvedilol Tablets) โดยหมุนด้วยความเร็วรอบมาตรฐาน 50 หรือ 75 rpm
- USP Apparatus 3 (Reciprocating Cylinder): เหมาะสำหรับยาเม็ดออกฤทธิ์เนิ่นที่เปลี่ยน pH
- USP Apparatus 4 (Flow-Through Cell): เหมาะสำหรับยาที่ละลายน้ำได้น้อยมากหรือยาฝัง
- USP Apparatus 5 (Paddle over Disk): สำหรับแผ่นแปะผิวหนัง (Transdermal patches)
🎯 ทำไมข้อนี้ถึงถูก:
ข้อ ข. ถูกต้อง เพราะ USP Monograph ของ Carvedilol Tablets กำหนดให้ใช้ USP Apparatus 2 (Paddle apparatus)
🔍 ข้ออื่นผิดเพราะอะไร:
📖 Guideline อ้างอิง:
USP-NF Monographs: Carvedilol Tablets / USP-NF &lt;711&gt; Dissolution
📌 จุดจำก่อนสอบ:
Carvedilol Tablets Dissolution = USP Apparatus 2 (Paddle apparatus)</t>
        </is>
      </c>
      <c r="K54" s="166" t="inlineStr">
        <is>
          <t>USP-NF Official Monographs: Carvedilol Tablets / USP-NF &lt;711&gt; Dissolution</t>
        </is>
      </c>
      <c r="L54" s="166" t="inlineStr">
        <is>
          <t>Biopharm &amp; Drug Release</t>
        </is>
      </c>
      <c r="M54" s="166" t="inlineStr">
        <is>
          <t>Dissolution testing</t>
        </is>
      </c>
      <c r="N54" s="165" t="inlineStr">
        <is>
          <t>Product</t>
        </is>
      </c>
      <c r="O54" s="166" t="inlineStr">
        <is>
          <t>ข้อสอบจริง Product ปี 2561 ข้อ 1</t>
        </is>
      </c>
      <c r="P54" s="165" t="inlineStr">
        <is>
          <t>ข้อสอบเก่า</t>
        </is>
      </c>
      <c r="Q54" s="165" t="inlineStr">
        <is>
          <t>2561</t>
        </is>
      </c>
      <c r="R54" s="165" t="inlineStr"/>
    </row>
    <row r="55" ht="24" customHeight="1" s="49">
      <c r="A55" s="165" t="n">
        <v>53</v>
      </c>
      <c r="B55" s="166" t="inlineStr">
        <is>
          <t>ตามมาตรฐานสากลของเภสัชตำรับ USP General Chapter &lt;711&gt; Dissolution อุณหภูมิของตัวกลางการละลาย (Dissolution Medium Temperature) ภายใน Vessel ทุกชุดจะต้องได้รับการควบคุมให้อยู่ที่ระดับอุณหภูมิเท่าใดตลอดระยะเวลาการทดสอบ</t>
        </is>
      </c>
      <c r="C55" s="166" t="inlineStr"/>
      <c r="D55" s="166" t="inlineStr">
        <is>
          <t>20.0 °C ± 0.5 °C</t>
        </is>
      </c>
      <c r="E55" s="166" t="inlineStr">
        <is>
          <t>25.0 °C ± 0.5 °C (อุณหภูมิห้องมาตรฐาน)</t>
        </is>
      </c>
      <c r="F55" s="166" t="inlineStr">
        <is>
          <t>30.0 °C ± 0.5 °C</t>
        </is>
      </c>
      <c r="G55" s="166" t="inlineStr">
        <is>
          <t>35.0 °C ± 0.5 °C</t>
        </is>
      </c>
      <c r="H55" s="166" t="inlineStr">
        <is>
          <t>37.0 °C ± 0.5 °C (อุณหภูมิร่างกายมนุษย์จำลอง)</t>
        </is>
      </c>
      <c r="I55" s="165" t="n">
        <v>5</v>
      </c>
      <c r="J55" s="166" t="inlineStr">
        <is>
          <t>✅ คำตอบที่ถูกต้อง: ข้อ จ. 37.0 °C ± 0.5 °C (อุณหภูมิร่างกายมนุษย์จำลอง)
💡 Background:
การทดสอบการละลาย (Dissolution Test) เป็นการจำลองสภาวะทางสรีรวิทยาภายในทางเดินอาหารของมนุษย์ (In vitro physiological simulation) ดังนั้น เภสัชตำรับสากล (USP, BP, Ph. Eur., Thai Pharmacopoeia) จึงกำหนดอุณหภูมิของตัวกลางการละลาย (Dissolution medium) อย่างเคร่งครัดที่ 37.0 °C ± 0.5 °C (ซึ่งเป็นอุณหภูมิร่างกายมนุษย์ปกติ) ตลอดการทดสอบ
🎯 ทำไมข้อนี้ถึงถูก:
ข้อ จ. ถูกต้อง เพราะอุณหภูมิตัวกลางการละลายตามมาตรฐาน USP &lt;711&gt; คือ 37.0 °C ± 0.5 °C
🔍 ข้ออื่นผิดเพราะอะไร:
📖 Guideline อ้างอิง:
USP-NF General Chapter &lt;711&gt; Dissolution / British Pharmacopoeia Appendix XII B. Dissolution
📌 จุดจำก่อนสอบ:
Dissolution Medium Temp = 37.0 °C ± 0.5 °C (จำลองอุณหภูมิร่างกาย 37 °C)</t>
        </is>
      </c>
      <c r="K55" s="166" t="inlineStr">
        <is>
          <t>USP-NF General Chapter &lt;711&gt; Dissolution (Operating Parameters)</t>
        </is>
      </c>
      <c r="L55" s="166" t="inlineStr">
        <is>
          <t>Biopharm &amp; Drug Release</t>
        </is>
      </c>
      <c r="M55" s="166" t="inlineStr">
        <is>
          <t>Dissolution testing</t>
        </is>
      </c>
      <c r="N55" s="165" t="inlineStr">
        <is>
          <t>Product</t>
        </is>
      </c>
      <c r="O55" s="166" t="inlineStr">
        <is>
          <t>ข้อสอบจริง Product ปี 2561 ข้อ 2</t>
        </is>
      </c>
      <c r="P55" s="165" t="inlineStr">
        <is>
          <t>ข้อสอบเก่า</t>
        </is>
      </c>
      <c r="Q55" s="165" t="inlineStr">
        <is>
          <t>2561</t>
        </is>
      </c>
      <c r="R55" s="165" t="inlineStr"/>
    </row>
    <row r="56" ht="24" customHeight="1" s="49">
      <c r="A56" s="165" t="n">
        <v>54</v>
      </c>
      <c r="B56" s="166" t="inlineStr">
        <is>
          <t>จากใบรายงานผลการตรวจวิเคราะห์คุณภาพ (COA) ของยา Cloxacillin Sodium Capsules 500 mg พบข้อมูลผลการวิเคราะห์ดังนี้:
- Description: White to off-white powder in hard gelatin capsule (Conforms)
- Identification: Positive for Cloxacillin (Conforms)
- Assay: 98.5% of labeled amount (เกณฑ์มาตรฐาน 90.0-110.0%)
- Dissolution: Q = 80% at 30 min -&gt; ยาทุกเม็ดละลายได้ &gt; 85% (Conforms)
- Uniformity of Dosage Units: AV = 4.2 (เกณฑ์มาตรฐาน AV ≤ 15.0)
- Water content: 3.8% (เกณฑ์มาตรฐาน 3.0-5.0%)
ข้อสรุปการตัดสินการตรวจปล่อยรุ่นผลิตยานี้ข้อใดถูกต้อง [📷 มีรูปภาพประกอบ: image108.png]</t>
        </is>
      </c>
      <c r="C56" s="166" t="inlineStr">
        <is>
          <t>[แนบรูป: ข้อสอบ Product ปี 2561 รหัสรูปภาพ image108]</t>
        </is>
      </c>
      <c r="D56" s="166" t="inlineStr">
        <is>
          <t>ผลิตภัณฑ์ยาผ่านเกณฑ์การตรวจวิเคราะห์คุณภาพครบถ้วนในทุกหัวข้อ สามารถอนุมัติปล่อยผ่านรุ่นผลิตได้ (Conforms to all specifications - Approved for batch release)</t>
        </is>
      </c>
      <c r="E56" s="166" t="inlineStr">
        <is>
          <t>ไม่ผ่านเกณฑ์การแตกตัวเพราะไม่ได้ระบุเวลาแตกตัว</t>
        </is>
      </c>
      <c r="F56" s="166" t="inlineStr">
        <is>
          <t>ไม่ผ่านเกณฑ์ความสม่ำเสมอของขนาดยาเพราะค่า AV ต่ำเกินไป</t>
        </is>
      </c>
      <c r="G56" s="166" t="inlineStr">
        <is>
          <t>ไม่ผ่านเกณฑ์ปริมาณตัวยาสำคัญเพราะได้เกิน 90%</t>
        </is>
      </c>
      <c r="H56" s="166" t="inlineStr">
        <is>
          <t>ไม่ผ่านเกณฑ์ Dissolution เพราะต้องทดสอบใน Stage S2 เพิ่มเติม</t>
        </is>
      </c>
      <c r="I56" s="165" t="n">
        <v>1</v>
      </c>
      <c r="J56" s="166" t="inlineStr">
        <is>
          <t>✅ คำตอบที่ถูกต้อง: ข้อ ก. ผลิตภัณฑ์ยาผ่านเกณฑ์การตรวจวิเคราะห์คุณภาพครบถ้วนในทุกหัวข้อ สามารถอนุมัติปล่อยผ่านรุ่นผลิตได้ (Conforms to all specifications - Approved for batch release)
💡 Background:
การแปลผลใบ COA:
1. Identification: ผ่าน
2. Assay (98.5%): อยู่ในช่วง 90.0-110.0% ผ่าน
3. Dissolution: ทุกเม็ด &gt; 85% (&gt; Q+5%) ผ่านเกณฑ์ Stage S1 ทันที
4. Uniformity of dosage units (AV = 4.2): น้อยกว่า 15.0 ผ่าน
5. Water content (3.8%): อยู่ในช่วง 3.0-5.0% ผ่าน
สรุป: ยาผ่านเกณฑ์มาตรฐานของเภสัชตำรับครบทุกหัวข้อ สามารถตรวจปล่อยรุ่นผลิต (Batch release) เพื่อจำหน่ายได้
🎯 ทำไมข้อนี้ถึงถูก:
ข้อ ก. ถูกต้อง เพราะผลการวิเคราะห์ทุกหัวข้อผ่านเกณฑ์มาตรฐานอย่างสมบูรณ์
🔍 ข้ออื่นผิดเพราะอะไร:
📖 Guideline อ้างอิง:
USP-NF Monographs: Cloxacillin Sodium Capsules / PIC/S GMP Guide
📌 จุดจำก่อนสอบ:
ผลตรวจทุกค่าอยู่ในเกณฑ์มาตรฐาน = ผ่านการวิเคราะห์ครบถ้วน (Approved for Release)</t>
        </is>
      </c>
      <c r="K56" s="166" t="inlineStr">
        <is>
          <t>USP-NF Official Monographs: Cloxacillin Sodium Capsules / PIC/S GMP Guide (Quality Control)</t>
        </is>
      </c>
      <c r="L56" s="166" t="inlineStr">
        <is>
          <t>Biopharm &amp; Drug Release</t>
        </is>
      </c>
      <c r="M56" s="166" t="inlineStr">
        <is>
          <t>Dissolution testing</t>
        </is>
      </c>
      <c r="N56" s="165" t="inlineStr">
        <is>
          <t>Product</t>
        </is>
      </c>
      <c r="O56" s="166" t="inlineStr">
        <is>
          <t>ข้อสอบจริง Product ปี 2561 ข้อ 35</t>
        </is>
      </c>
      <c r="P56" s="165" t="inlineStr">
        <is>
          <t>ข้อสอบเก่า</t>
        </is>
      </c>
      <c r="Q56" s="165" t="inlineStr">
        <is>
          <t>2561</t>
        </is>
      </c>
      <c r="R56" s="165" t="inlineStr"/>
    </row>
    <row r="57" ht="24" customHeight="1" s="49">
      <c r="A57" s="165" t="n">
        <v>55</v>
      </c>
      <c r="B57" s="166" t="inlineStr">
        <is>
          <t>ในการทดสอบการละลาย (Dissolution Test) ของยาเม็ดชนิดปลดปล่อยทันทีจำนวน 5 รุ่นผลิต (กำหนดเกณฑ์มาตรฐาน Q = 70% ใน 45 นาที) โดยทำการทดสอบขั้นแรก (Stage S1) รุ่นผลิตละ 6 เม็ด พบผลการทดสอบดังนี้:
- ตำรับ A: ยาทั้ง 6 เม็ด ละลายได้ ≥ 75%
- ตำรับ B: ยาทั้ง 6 เม็ด ละลายได้ ≥ 75%
- ตำรับ C: ยาทั้ง 6 เม็ด ละลายได้ ≥ 75%
- ตำรับ D: ยา 3 เม็ด ละลายได้ ≥ 75% และอีก 3 เม็ด ละลายได้ 72%
- ตำรับ E: ยาทั้ง 6 เม็ด ละลายได้ 65%
ข้อใดสรุปผลการตัดสินตามข้อกำหนด USP &lt;711&gt; 'ไม่ถูกต้อง'</t>
        </is>
      </c>
      <c r="C57" s="166" t="inlineStr"/>
      <c r="D57" s="166" t="inlineStr">
        <is>
          <t>ตำรับ A ผ่านเกณฑ์การยอมรับในขั้น Stage S1</t>
        </is>
      </c>
      <c r="E57" s="166" t="inlineStr">
        <is>
          <t>ตำรับ B ผ่านเกณฑ์การยอมรับในขั้น Stage S1</t>
        </is>
      </c>
      <c r="F57" s="166" t="inlineStr">
        <is>
          <t>ตำรับ C ผ่านเกณฑ์การยอมรับในขั้น Stage S1</t>
        </is>
      </c>
      <c r="G57" s="166" t="inlineStr">
        <is>
          <t>ตำรับ D ไม่ผ่านเกณฑ์ขั้น Stage S1 ต้องนำไปทดสอบต่อในขั้น Stage S2 อีก 6 เม็ด</t>
        </is>
      </c>
      <c r="H57" s="166" t="inlineStr">
        <is>
          <t>ตำรับ E ถือว่าไม่ผ่านเกณฑ์ขั้น Stage S2 และต้องนำไปทดสอบต่อในขั้น Stage S3 ทันที</t>
        </is>
      </c>
      <c r="I57" s="165" t="n">
        <v>5</v>
      </c>
      <c r="J57" s="166" t="inlineStr">
        <is>
          <t>✅ คำตอบที่ถูกต้อง: ข้อ ค. แต่ละหน่วยยาต้องละลายได้ไม่น้อยกว่า 85% (Q + 5%)
🎯 ทำไมข้อนี้ถึงถูก: ตามเภสัชตำรับ USP &lt;711&gt; Dissolution และ monograph ของ Acetaminophen tablets กำหนดเกณฑ์การละลายขั้นต่ำ Q = 80% ในเวลา 30 นาที โดยเกณฑ์การยอมรับในขั้นตอนแรก (Stage 1 หรือ S1 จำนวน 6 เม็ด) กำหนดว่า แต่ละหน่วยยาต้องละลายไม่น้อยกว่า Q + 5% ดังนั้น แต่ละเม็ดของยาทั้ง 6 เม็ดต้องละลายได้ไม่น้อยกว่า 80% + 5% = 85%
🔍 ข้ออื่นผิดเพราะอะไร:
• ข้อ ก.: Q - 5% (75%) ไม่ใช่เกณฑ์ของ S1 แต่เป็นค่าต่ำสุดที่อนุญาตให้มีได้ไม่เกิน 1 เม็ดในขั้น S2 (12 เม็ด)
• ข้อ ข.: Q = 80% เป็นเกณฑ์ค่าเฉลี่ยสำหรับขั้น S2 (12 เม็ด) และขั้น S3 (24 เม็ด) ไม่ใช่เกณฑ์ขั้น S1
• ข้อ ง.: ค่าเฉลี่ยไม่น้อยกว่า Q ใช้ในขั้น S2 ไม่ใช่เกณฑ์ประเมินของขั้น S1 ซึ่งต้องผ่านทุกเม็ด
• ข้อ จ.: Q + 10% (90%) เป็นเกณฑ์ที่สูงเกินกว่าข้อกำหนดในเภสัชตำรับ</t>
        </is>
      </c>
      <c r="K57" s="166" t="inlineStr">
        <is>
          <t>USP-NF General Chapter &lt;711&gt; Dissolution (Acceptance Criteria Stages S1, S2, S3)</t>
        </is>
      </c>
      <c r="L57" s="166" t="inlineStr">
        <is>
          <t>Biopharm &amp; Drug Release</t>
        </is>
      </c>
      <c r="M57" s="166" t="inlineStr">
        <is>
          <t>Dissolution testing</t>
        </is>
      </c>
      <c r="N57" s="165" t="inlineStr">
        <is>
          <t>Product</t>
        </is>
      </c>
      <c r="O57" s="166" t="inlineStr">
        <is>
          <t>[SOURCE: ข้อสอบจริง PLE CC1 (Product) ปี 2566 Day 2 ข้อ 89]</t>
        </is>
      </c>
      <c r="P57" s="165" t="inlineStr">
        <is>
          <t>ข้อสอบเก่า</t>
        </is>
      </c>
      <c r="Q57" s="165" t="inlineStr">
        <is>
          <t>2566</t>
        </is>
      </c>
      <c r="R57" s="165" t="inlineStr"/>
    </row>
    <row r="58" ht="24" customHeight="1" s="49">
      <c r="A58" s="165" t="n">
        <v>56</v>
      </c>
      <c r="B58" s="166" t="inlineStr">
        <is>
          <t>ตามแนวทางการประเมินความเสี่ยงทางจุลชีววิทยาตาม USP General Chapter &lt;1112&gt; ยาแคปซูลชนิดเปลือกแข็ง Phenytoin Sodium Capsules ซึ่งเป็นเภสัชภัณฑ์รูปแบบของแข็งชนิดไม่ใช้น้ำ (Non-aqueous dry solid dosage form) ที่มีค่าวอเตอร์แอกติวิตีต่ำมาก (Water activity, aw &lt; 0.60) หัวข้อการทดสอบในข้อใด 'ไม่จำเป็นต้องทำการทดสอบประจำรุ่นผลิต (Routine batch release testing)'</t>
        </is>
      </c>
      <c r="C58" s="166" t="inlineStr"/>
      <c r="D58" s="166" t="inlineStr">
        <is>
          <t>Microbial Enumeration Test (การทดสอบปริมาณเชื้อจุลชีพปนเปื้อนประจำรุ่นผลิต)</t>
        </is>
      </c>
      <c r="E58" s="166" t="inlineStr">
        <is>
          <t>Identification (การพิสูจน์เอกลักษณ์)</t>
        </is>
      </c>
      <c r="F58" s="166" t="inlineStr">
        <is>
          <t>Loss on Drying (การทดสอบการสูญเสียน้ำหนักเมื่ออบแห้ง)</t>
        </is>
      </c>
      <c r="G58" s="166" t="inlineStr">
        <is>
          <t>Dissolution Test (การทดสอบการละลายของตัวยา)</t>
        </is>
      </c>
      <c r="H58" s="166" t="inlineStr">
        <is>
          <t>Uniformity of Dosage Units (ความสม่ำเสมอของหน่วยยา)</t>
        </is>
      </c>
      <c r="I58" s="165" t="n">
        <v>1</v>
      </c>
      <c r="J58" s="166" t="inlineStr">
        <is>
          <t>✅ คำตอบที่ถูกต้อง: ข้อ ก. Microbial Enumeration Test (การทดสอบปริมาณเชื้อจุลชีพปนเปื้อนประจำรุ่นผลิต)
💡 Background:
ตามหลักการของ USP &lt;1112&gt; Application of Water Activity Determination to Nonsterile Pharmaceutical Products:
ผลิตภัณฑ์ยาของแข็งชนิดแห้งที่ไม่ใช้น้ำ เช่น ยาเม็ดและยาแคปซูลเปลือกแข็ง (เช่น Phenytoin Capsules) ที่มีค่าวอเตอร์แอกติวิตี $a_w &lt; 0.60$ จะไม่มีน้ำอิสระเพียงพอให้เชื้อแบคทีเรีย ยีสต์ หรือราเจริญเติบโตหรือแบ่งตัวได้ (Microbiologically stable) ผู้ผลิตจึงสามารถใช้การประเมินความเสี่ยงเพื่อ ขอยกเว้นการทดสอบเชื้อจุลชีพประจำรุ่นผลิต (Skip-lot testing / Non-routine microbial testing) ได้ ในขณะที่การตรวจ Assay, Dissolution, Identification, และ Uniformity of dosage units ยังเป็นหัวข้อบังคับประจำรุ่น
🎯 ทำไมข้อนี้ถึงถูก:
ข้อ ก. ถูกต้อง เพราะ Microbial test ในยาของแข็งที่มี aw ต่ำสามารถยกเว้นจากการตรวจปล่อยประจำรุ่นผลิตได้ตาม USP &lt;1112&gt;
🔍 ข้ออื่นผิดเพราะอะไร:
📖 Guideline อ้างอิง:
USP-NF General Chapter &lt;1112&gt; Water Activity Determination in Nonsterile Products / USP Monographs: Phenytoin Sodium Capsules
📌 จุดจำก่อนสอบ:
ยาเม็ด/แคปซูลแห้ง aw &lt; 0.60 -&gt; เชื้อจุลชีพไม่เจริญเติบโต ยกเว้น Routine Microbial Testing ได้ตาม USP &lt;1112&gt;</t>
        </is>
      </c>
      <c r="K58" s="166" t="inlineStr">
        <is>
          <t>USP-NF General Chapter &lt;1112&gt; Application of Water Activity Determination to Nonsterile Pharmaceutical Products</t>
        </is>
      </c>
      <c r="L58" s="166" t="inlineStr">
        <is>
          <t>Biopharm &amp; Drug Release</t>
        </is>
      </c>
      <c r="M58" s="166" t="inlineStr">
        <is>
          <t>Dissolution testing</t>
        </is>
      </c>
      <c r="N58" s="165" t="inlineStr">
        <is>
          <t>Product</t>
        </is>
      </c>
      <c r="O58" s="166" t="inlineStr">
        <is>
          <t>ข้อสอบจริง Product ปี 2561 ข้อ 53</t>
        </is>
      </c>
      <c r="P58" s="165" t="inlineStr">
        <is>
          <t>ข้อสอบเก่า</t>
        </is>
      </c>
      <c r="Q58" s="165" t="inlineStr">
        <is>
          <t>2561</t>
        </is>
      </c>
      <c r="R58" s="165" t="inlineStr"/>
    </row>
    <row r="59" ht="24" customHeight="1" s="49">
      <c r="A59" s="165" t="n">
        <v>57</v>
      </c>
      <c r="B59" s="166" t="inlineStr">
        <is>
          <t>ตามข้อกำหนดในเภสัชตำรับ USP Monograph สำหรับการทดสอบการละลาย (In Vitro Dissolution Test) ของยาแคปซูลออกฤทธิ์เนิ่น Venlafaxine Hydrochloride Extended-Release Capsules เครื่องมือทดสอบการละลายมาตรฐานที่ระบุให้ใช้คือเครื่องมือชนิดใด</t>
        </is>
      </c>
      <c r="C59" s="166" t="inlineStr"/>
      <c r="D59" s="166" t="inlineStr">
        <is>
          <t>USP Apparatus 1 (Basket Apparatus - เครื่องกวนแบบตะกร้าความเร็ว 100 rpm)</t>
        </is>
      </c>
      <c r="E59" s="166" t="inlineStr">
        <is>
          <t>USP Apparatus 3 (Reciprocating Cylinder)</t>
        </is>
      </c>
      <c r="F59" s="166" t="inlineStr">
        <is>
          <t>USP Apparatus 4 (Flow-Through Cell)</t>
        </is>
      </c>
      <c r="G59" s="166" t="inlineStr">
        <is>
          <t>USP Apparatus 5 (Paddle over Disk)</t>
        </is>
      </c>
      <c r="H59" s="166" t="inlineStr">
        <is>
          <t>USP Apparatus 7 (Reciprocating Holder)</t>
        </is>
      </c>
      <c r="I59" s="165" t="n">
        <v>1</v>
      </c>
      <c r="J59" s="166" t="inlineStr">
        <is>
          <t>✅ คำตอบที่ถูกต้อง: ข้อ ก. USP Apparatus 1 (Basket Apparatus - เครื่องกวนแบบตะกร้าความเร็ว 100 rpm)
💡 Background:
ยาแคปซูล Venlafaxine XR Capsules บรรจุเม็ดสเฟียรอยด์เคลือบฟิล์มควบคุมการปลดปล่อยยา (Coated extended-release spheroids/pellets) เปลือกแคปซูลเจลาตินและเพลเลตมักมีแนวโน้มที่จะ ลอยตัวเหนือน้ำ (Floating tendency) หากใช้ใบพัด (Apparatus 2) ยาจะลอยขึ้นผิวน้ำทำให้การกวนไม่สม่ำเสมอ USP Monograph จึงกำหนดให้ใช้ USP Apparatus 1 (Basket Apparatus) โดยใส่แคปซูลไว้ในตะกร้าลวดสแตนเลส (Mesh basket) หมุนที่ความเร็ว 100 rpm เพื่อจุ่มแคปซูลให้อยู่ใต้ของเหลวตลอดเวลาและควบคุมการปลดปล่อยยาได้อย่างแม่นยำ
🎯 ทำไมข้อนี้ถึงถูก:
ข้อ ก. ถูกต้อง เพราะ USP Monograph ของ Venlafaxine XR Capsules กำหนดให้ใช้ USP Apparatus 1 (Basket apparatus)
🔍 ข้ออื่นผิดเพราะอะไร:
📖 Guideline อ้างอิง:
USP-NF Official Monographs: Venlafaxine Hydrochloride Extended-Release Capsules / USP-NF &lt;711&gt; Dissolution
📌 จุดจำก่อนสอบ:
Venlafaxine XR Capsules Dissolution = USP Apparatus 1 (Basket Apparatus 100 rpm)</t>
        </is>
      </c>
      <c r="K59" s="166" t="inlineStr">
        <is>
          <t>USP-NF Official Monographs: Venlafaxine Hydrochloride Extended-Release Capsules / USP-NF &lt;711&gt;</t>
        </is>
      </c>
      <c r="L59" s="166" t="inlineStr">
        <is>
          <t>Biopharm &amp; Drug Release</t>
        </is>
      </c>
      <c r="M59" s="166" t="inlineStr">
        <is>
          <t>Dissolution testing</t>
        </is>
      </c>
      <c r="N59" s="165" t="inlineStr">
        <is>
          <t>Product</t>
        </is>
      </c>
      <c r="O59" s="166" t="inlineStr">
        <is>
          <t>ข้อสอบจริง Product ปี 2561 ข้อ 71</t>
        </is>
      </c>
      <c r="P59" s="165" t="inlineStr">
        <is>
          <t>ข้อสอบเก่า</t>
        </is>
      </c>
      <c r="Q59" s="165" t="inlineStr">
        <is>
          <t>2561</t>
        </is>
      </c>
      <c r="R59" s="165" t="inlineStr"/>
    </row>
    <row r="60" ht="24" customHeight="1" s="49">
      <c r="A60" s="165" t="n">
        <v>58</v>
      </c>
      <c r="B60" s="166" t="inlineStr">
        <is>
          <t>เพราะเหตุใดตำรับยา Phenytoin Sodium Capsules จึงจัดเป็นยาที่มีความสำคัญอย่างยิ่งยวดที่ต้องผ่านการศึกษาชีวสมมูล (Bioequivalence Study) อย่างเข้มงวดเมื่อมีการเปลี่ยนสูตรตำรับหรือเปลี่ยนบริษัทผู้ผลิต [📷 มีรูปภาพประกอบ: image60.png]</t>
        </is>
      </c>
      <c r="C60" s="166" t="inlineStr"/>
      <c r="D60" s="166" t="inlineStr">
        <is>
          <t>เพราะเป็นยาที่มีช่วงหน้าต่างการรักษาแคบ (Narrow Therapeutic Index - NTI) และมีเภสัชจลนศาสตร์แบบไม่เป็นเชิงเส้น (Non-linear / Michaelis-Menten Kinetics) ซึ่งการเปลี่ยนแปลงการดูดซึมเพียงเล็กน้อยอาจทำให้ระดับยาในเลือดพุ่งสูงจนเกิดพิษรุนแรงหรือลดต่ำจนชักกำเริบ</t>
        </is>
      </c>
      <c r="E60" s="166" t="inlineStr">
        <is>
          <t>เพราะตัวยามีความคงตัวสูงมากและไม่มีผลข้างเคียงใดๆ</t>
        </is>
      </c>
      <c r="F60" s="166" t="inlineStr">
        <is>
          <t>เพราะเป็นยาในกลุ่ม BCS Class I ที่ละลายน้ำได้เร็วมาก</t>
        </is>
      </c>
      <c r="G60" s="166" t="inlineStr">
        <is>
          <t>เพราะตัวยาถูกขับออกทางไตโดยตรงโดยไม่ผ่านการเผาผลาญที่ตับ</t>
        </is>
      </c>
      <c r="H60" s="166" t="inlineStr">
        <is>
          <t>เพราะยาไม่มีปฏิกิริยากับสารช่วยในตำรับ</t>
        </is>
      </c>
      <c r="I60" s="165" t="n">
        <v>5</v>
      </c>
      <c r="J60" s="166" t="inlineStr">
        <is>
          <t>✅ คำตอบที่ถูกต้อง: ข้อ ก. เพราะเป็นยาที่มีช่วงหน้าต่างการรักษาแคบ (Narrow Therapeutic Index - NTI) และมีเภสัชจลนศาสตร์แบบไม่เป็นเชิงเส้น (Non-linear / Michaelis-Menten Kinetics) ซึ่งการเปลี่ยนแปลงการดูดซึมเพียงเล็กน้อยอาจทำให้ระดับยาในเลือดพุ่งสูงจนเกิดพิษรุนแรงหรือลดต่ำจนชักกำเริบ
💡 Background:
Phenytoin เป็นยาต้านอาการชักที่มีลักษณะทางเภสัชจลนศาสตร์ที่อันตราย 2 ประการ:
1. Narrow Therapeutic Index (NTI): ช่วงระดับยาในการรักษาแคบมาก (Therapeutic range: 10-20 mcg/mL) หากระดับยาต่ำกว่า 10 mcg/mL ผู้ป่วยจะคุมอาการชักไม่ได้ แต่หากสูงเกิน 20 mcg/mL จะเกิดความเป็นพิษต่อระบบประสาท (Nystagmus, Ataxia, Lethargy)
2. Non-linear / Michaelis-Menten (Capacity-limited) Kinetics: เอนไซม์ CYP2C9/2C19 ที่ตับจะเกิดการอิ่มตัว (Saturation) ได้ง่ายที่ระดับยาในการรักษา การเปลี่ยนแปลง Bioavailability เพียงเล็กน้อยจากการเปลี่ยนสารช่วยในตำรับ (เช่น เคยมีกรณีเปลี่ยน Diluent จาก Calcium sulfate เป็น Lactose ทำให้การดูดซึมยาเพิ่มขึ้นจนผู้ป่วยเกิดพิษทั้งประเทศ) ส่งผลให้ระดับยาในเลือดเพิ่มขึ้นแบบก้าวกระโดดเป็นทวีคูณ
🎯 ทำไมข้อนี้ถึงถูก:
ข้อ ก. ถูกต้อง เพราะ Phenytoin เป็นยา NTI และมี Non-linear kinetics จึงต้องควบคุมชีวสมมูลอย่างเข้มงวดที่สุด
🔍 ข้ออื่นผิดเพราะอะไร:
📖 Guideline อ้างอิง:
Applied Biopharmaceutics &amp; Pharmacokinetics (Shargel &amp; Yu) / Goodman &amp; Gilman's Pharmacological Basis of Therapeutics
📌 จุดจำก่อนสอบ:
Phenytoin: NTI (10-20 mcg/mL) + Non-linear (Michaelis-Menten) kinetics -&gt; ห้ามเปลี่ยน Brand พร่ำเพรื่อ ต้องตรวจ BE เคร่งครัด</t>
        </is>
      </c>
      <c r="K60" s="166" t="inlineStr">
        <is>
          <t>Applied Biopharmaceutics &amp; Pharmacokinetics (Shargel: Non-linear Pharmacokinetics) / Goodman &amp; Gilman's</t>
        </is>
      </c>
      <c r="L60" s="166" t="inlineStr">
        <is>
          <t>Biopharm &amp; Drug Release</t>
        </is>
      </c>
      <c r="M60" s="166" t="inlineStr">
        <is>
          <t>Dissolution testing</t>
        </is>
      </c>
      <c r="N60" s="165" t="inlineStr">
        <is>
          <t>Product</t>
        </is>
      </c>
      <c r="O60" s="166" t="inlineStr">
        <is>
          <t>ข้อสอบจริง Product ปี 2561 ข้อ 72</t>
        </is>
      </c>
      <c r="P60" s="165" t="inlineStr">
        <is>
          <t>ข้อสอบเก่า</t>
        </is>
      </c>
      <c r="Q60" s="165" t="inlineStr">
        <is>
          <t>2561</t>
        </is>
      </c>
      <c r="R60" s="165" t="inlineStr"/>
    </row>
    <row r="61" ht="24" customHeight="1" s="49">
      <c r="A61" s="165" t="n">
        <v>59</v>
      </c>
      <c r="B61" s="166" t="inlineStr">
        <is>
          <t>ยาแคปซูล Phenytoin Sodium 100 mg Capsules เมื่อมีข้อกำหนดการทดสอบ Dissolution ในเภสัชตำรับ USP แล้ว ข้อใดเป็นการทดสอบที่ได้รับการยกเว้นไม่ต้องทำการทดสอบ</t>
        </is>
      </c>
      <c r="C61" s="166" t="inlineStr"/>
      <c r="D61" s="166" t="inlineStr">
        <is>
          <t>Assay</t>
        </is>
      </c>
      <c r="E61" s="166" t="inlineStr">
        <is>
          <t>Dissolution</t>
        </is>
      </c>
      <c r="F61" s="166" t="inlineStr">
        <is>
          <t>Identification</t>
        </is>
      </c>
      <c r="G61" s="166" t="inlineStr">
        <is>
          <t>Disintegration</t>
        </is>
      </c>
      <c r="H61" s="166" t="inlineStr">
        <is>
          <t>Uniformity of Dosage Units</t>
        </is>
      </c>
      <c r="I61" s="165" t="n">
        <v>4</v>
      </c>
      <c r="J61" s="166" t="inlineStr">
        <is>
          <t>✅ คำตอบที่ถูกต้อง: ข้อ ง. Disintegration
💡 Background:
เมื่อผลิตภัณฑ์ยามีการกำหนดหัวข้อการทดสอบการละลาย (Dissolution Test) ใน Monograph ของ USP แล้ว หัวข้อการแตกตัว (Disintegration Test) จะได้รับการยกเว้นโดยอัตโนมัติเนื่องจาก Dissolution เป็นการทดสอบที่ครอบคลุมและละเอียดกว่า
🎯 ทำไมข้อนี้ถึงถูก:
ข้อ ง. ถูกต้อง เพราะไม่ต้องทดสอบ Disintegration
🔍 ข้ออื่นผิดเพราะอะไร:
📖 Guideline อ้างอิง:
USP-NF &lt;1151&gt; Capsules
📌 จุดจำก่อนสอบ:
มี Dissolution Test -&gt; ยกเว้น Disintegration Test</t>
        </is>
      </c>
      <c r="K61" s="166" t="inlineStr">
        <is>
          <t>USP-NF &lt;1151&gt; Capsules / USP Monographs: Phenytoin Sodium Capsules</t>
        </is>
      </c>
      <c r="L61" s="166" t="inlineStr">
        <is>
          <t>Biopharm &amp; Drug Release</t>
        </is>
      </c>
      <c r="M61" s="166" t="inlineStr">
        <is>
          <t>Dissolution testing</t>
        </is>
      </c>
      <c r="N61" s="165" t="inlineStr">
        <is>
          <t>Product</t>
        </is>
      </c>
      <c r="O61" s="166" t="inlineStr">
        <is>
          <t>ข้อสอบจริง Product ปี 2561 ข้อ 73</t>
        </is>
      </c>
      <c r="P61" s="165" t="inlineStr">
        <is>
          <t>ข้อสอบเก่า</t>
        </is>
      </c>
      <c r="Q61" s="165" t="inlineStr">
        <is>
          <t>2561</t>
        </is>
      </c>
      <c r="R61" s="165" t="inlineStr"/>
    </row>
    <row r="62" ht="24" customHeight="1" s="49">
      <c r="A62" s="165" t="n">
        <v>60</v>
      </c>
      <c r="B62" s="166" t="inlineStr">
        <is>
          <t>ในการวิเคราะห์หาปริมาณตัวยาสำคัญ A ในยาเม็ดสำเร็จรูป (ขนาดความแรง 100 mg/tablet, น้ำหนักเฉลี่ยเม็ดยา 400 mg) ด้วยเทคนิค HPLC:
- ชั่งสารมาตรฐานเทียบเท่าตัวยา A 100 mg ได้พื้นที่ใต้พีค (AUC) = 1,000,000
- สุ่มชั่งผงยาเม็ดตัวอย่างหนัก 500 mg (ซึ่งตามทฤษฎีเทียบเท่าตัวยา 125 mg) นำมาละลายและเจือจางในสภาวะเดียวกัน ได้พื้นที่ใต้พีค (AUC) = 1,250,000
จงคำนวณหาร้อยละของปริมาณตัวยาสำคัญเทียบกับฉลาก (% of labeled amount) ของยาเม็ดนี้</t>
        </is>
      </c>
      <c r="C62" s="166" t="inlineStr"/>
      <c r="D62" s="166" t="inlineStr">
        <is>
          <t>100.0%</t>
        </is>
      </c>
      <c r="E62" s="166" t="inlineStr">
        <is>
          <t>120.0%</t>
        </is>
      </c>
      <c r="F62" s="166" t="inlineStr">
        <is>
          <t>125.0%</t>
        </is>
      </c>
      <c r="G62" s="166" t="inlineStr">
        <is>
          <t>130.0%</t>
        </is>
      </c>
      <c r="H62" s="166" t="inlineStr">
        <is>
          <t>140.0%</t>
        </is>
      </c>
      <c r="I62" s="165" t="n">
        <v>1</v>
      </c>
      <c r="J62" s="166" t="inlineStr">
        <is>
          <t>✅ คำตอบที่ถูกต้อง: ข้อ ก. 100.0%
💡 Background &amp; การคำนวณ:
1. เทียบสัดส่วนปริมาณยาตามทฤษฎีในผงยาตัวอย่าง 500 mg:
   - เม็ดยา 1 เม็ด หนักเฉลี่ย = 400 mg มีตัวยาสำคัญตามฉลาก = 100 mg
   - ชั่งผงยาตัวอย่างมา = 500 mg
   - ปริมาณตัวยาสำคัญตามทฤษฎี (Theoretical API) = (100 mg / 400 mg)  500 mg = 125 mg
2. คำนวณปริมาณตัวยาที่วิเคราะห์ได้จริงจากสัญญาณ HPLC (AUC):
   - สารมาตรฐาน 100 mg ให้ AUC = 1,000,000 (คิดเป็น Response factor = 10,000 ต่อ mg)
   - ผงยาตัวอย่างให้ AUC = 1,250,000
   - ปริมาณตัวยาที่พบจริง (Found API) = 1,250,000 / 10,000 = 125 mg
3. คำนวณ % Labeled Amount:
   - % Labeled amount = (Found API / Theoretical API)  100%
   - % Labeled amount = (125 mg / 125 mg)  100% = 100.0%
🎯 ทำไมข้อนี้ถึงถูก:
ข้อ ก. ถูกต้อง เพราะจากการคำนวณทางเภสัชวิเคราะห์ ยาเม็ดมีปริมาณตัวยาสำคัญตรงตามฉลาก 100.0% พอดี
🔍 ข้ออื่นผิดเพราะอะไร:
📖 Guideline อ้างอิง:
Pharmaceutical Analysis (Watson) / USP-NF &lt;621&gt; Chromatography
📌 จุดจำก่อนสอบ:
ชั่งผงยา 500 mg (ทฤษฎี 125 mg) ได้ AUC 1,250,000 (เท่ากับ 125 mg) -&gt; % Label claim = 100.0%</t>
        </is>
      </c>
      <c r="K62" s="166" t="inlineStr">
        <is>
          <t>Pharmaceutical Analysis &amp; Calculations (Howard C. Ansel) / USP-NF &lt;621&gt; Chromatography</t>
        </is>
      </c>
      <c r="L62" s="166" t="inlineStr">
        <is>
          <t>Biopharm &amp; Drug Release</t>
        </is>
      </c>
      <c r="M62" s="166" t="inlineStr">
        <is>
          <t>Dissolution testing</t>
        </is>
      </c>
      <c r="N62" s="165" t="inlineStr">
        <is>
          <t>Product</t>
        </is>
      </c>
      <c r="O62" s="166" t="inlineStr">
        <is>
          <t>ข้อสอบจริง Product ปี 2561 ข้อ 83</t>
        </is>
      </c>
      <c r="P62" s="165" t="inlineStr">
        <is>
          <t>ข้อสอบเก่า</t>
        </is>
      </c>
      <c r="Q62" s="165" t="inlineStr">
        <is>
          <t>2561</t>
        </is>
      </c>
      <c r="R62" s="165" t="inlineStr"/>
    </row>
    <row r="63" ht="24" customHeight="1" s="49">
      <c r="A63" s="165" t="n">
        <v>61</v>
      </c>
      <c r="B63" s="166" t="inlineStr">
        <is>
          <t>ยาฉีด Enfuvirtide (ยาต้านไวรัส HIV ชนิด Fusion Inhibitor) ผลิตในรูปผงแห้งเยือกแข็ง (Lyophilized Powder for Injection) ในสูตรตำรับประกอบด้วย: Enfuvirtide 90 mg, Mannitol 22.55 mg, Sodium Carbonate และปรับ pH = 9.0 สาร Mannitol ทำหน้าที่สำคัญอย่างไรในตำรับยานี้</t>
        </is>
      </c>
      <c r="C63" s="166" t="inlineStr"/>
      <c r="D63" s="166" t="inlineStr">
        <is>
          <t>Lyoprotectant / Bulking agent (สารปกป้องโครงสร้างโปรตีนระหว่างแช่เยือกแข็งและเพิ่มมวลเนื้อเค้กยา) และ Tonicity agent</t>
        </is>
      </c>
      <c r="E63" s="166" t="inlineStr">
        <is>
          <t>Chemical Preservative สารกันเสีย</t>
        </is>
      </c>
      <c r="F63" s="166" t="inlineStr">
        <is>
          <t>Antioxidant สารต้านออกซิเดชัน</t>
        </is>
      </c>
      <c r="G63" s="166" t="inlineStr">
        <is>
          <t>Primary Emulsifier สารก่ออิมัลชัน</t>
        </is>
      </c>
      <c r="H63" s="166" t="inlineStr">
        <is>
          <t>Superdisintegrant สารช่วยแตกตัว</t>
        </is>
      </c>
      <c r="I63" s="165" t="n">
        <v>1</v>
      </c>
      <c r="J63" s="166" t="inlineStr">
        <is>
          <t>✅ คำตอบที่ถูกต้อง: ข้อ ก. Lyoprotectant / Bulking agent (สารปกป้องโครงสร้างโปรตีนระหว่างแช่เยือกแข็งและเพิ่มมวลเนื้อเค้กยา) และ Tonicity agent
💡 Background:
Enfuvirtide เป็นยาเพปไทด์ชีววัตถุ (Synthetic 36-amino acid peptide) ที่ไม่คงตัวในสารละลายน้ำ จึงต้องผลิตเป็นผงแห้งด้วยกระบวนการทำแห้งแบบเยือกแข็ง (Lyophilization / Freeze-drying) สาร Mannitol มีบทบาทสำคัญอย่างยิ่ง 3 ประการ:
1. Bulking Agent: ช่วยสร้างโครงสร้างเนื้อผลึกแข็ง (Cake structure) ที่สวยงาม ไม่ยุบตัว
2. Lyoprotectant / Cryoprotectant: ป้องกันการเสียสภาพธรรมชาติ (Denaturation/Aggregation) ของโมเลกุลเพปไทด์ระหว่างการแช่เยือกแข็งและระเหิดน้ำออก
3. Tonicity Agent: ช่วยปรับความดันออสโมติกของสารละลายหลังละลายคืนรูป (Reconstituted solution) ให้มีความตึงตัวที่เหมาะสมสำหรับการฉีดใต้ผิวหนัง (Subcutaneous injection)
🎯 ทำไมข้อนี้ถึงถูก:
ข้อ ก. ถูกต้อง เพราะ Mannitol ทำหน้าที่เป็น Bulking agent, Lyoprotectant และ Tonicity agent ในยาฉีดผงแห้งเยือกแข็ง
🔍 ข้ออื่นผิดเพราะอะไร:
📖 Guideline อ้างอิง:
Handbook of Pharmaceutical Excipients: Mannitol / Ansel's Dosage Forms (Biotechnology Products &amp; Lyophilization)
📌 จุดจำก่อนสอบ:
Mannitol ในยาฉีด Lyophilized Powder = Bulking agent (สร้างก้อนเค้ก) + Lyoprotectant (กันโปรตีนเสียสภาพ) + Tonicity agent</t>
        </is>
      </c>
      <c r="K63" s="166" t="inlineStr">
        <is>
          <t>Handbook of Pharmaceutical Excipients (Mannitol) / Ansel's Pharmaceutical Dosage Forms (Lyophilization of Biopharmaceuticals)</t>
        </is>
      </c>
      <c r="L63" s="166" t="inlineStr">
        <is>
          <t>Biopharm &amp; Drug Release</t>
        </is>
      </c>
      <c r="M63" s="166" t="inlineStr">
        <is>
          <t>Dissolution testing</t>
        </is>
      </c>
      <c r="N63" s="165" t="inlineStr">
        <is>
          <t>Product</t>
        </is>
      </c>
      <c r="O63" s="166" t="inlineStr">
        <is>
          <t>ข้อสอบจริง Product ปี 2559 ข้อ 13</t>
        </is>
      </c>
      <c r="P63" s="165" t="inlineStr">
        <is>
          <t>ข้อสอบเก่า</t>
        </is>
      </c>
      <c r="Q63" s="165" t="inlineStr">
        <is>
          <t>2559</t>
        </is>
      </c>
      <c r="R63" s="165" t="inlineStr"/>
    </row>
    <row r="64" ht="24" customHeight="1" s="49">
      <c r="A64" s="165" t="n">
        <v>62</v>
      </c>
      <c r="B64" s="166" t="inlineStr">
        <is>
          <t>ในใบรายงานผลการตรวจวิเคราะห์คุณภาพประจำรุ่นผลิต (Certificate of Analysis: COA) ของยาแคปซูล Amoxicillin Capsules 500 mg สำหรับการตรวจปล่อยผ่านรุ่นผลิต (Finished Product Release) หัวข้อในข้อใดต่อไปนี้ 'ไม่จำเป็นและไม่มีการระบุในใบ COA ประจำรุ่น'</t>
        </is>
      </c>
      <c r="C64" s="166" t="inlineStr"/>
      <c r="D64" s="166" t="inlineStr">
        <is>
          <t>Assay (% Labeled amount ของตัวยาสำคัญ)</t>
        </is>
      </c>
      <c r="E64" s="166" t="inlineStr">
        <is>
          <t>Dissolution Test (การทดสอบการละลายของตัวยา)</t>
        </is>
      </c>
      <c r="F64" s="166" t="inlineStr">
        <is>
          <t>Uniformity of Dosage Units (ความสม่ำเสมอของหน่วยยา)</t>
        </is>
      </c>
      <c r="G64" s="166" t="inlineStr">
        <is>
          <t>Description and Identification (ลักษณะภายนอกและการพิสูจน์เอกลักษณ์)</t>
        </is>
      </c>
      <c r="H64" s="166" t="inlineStr">
        <is>
          <t>Bioequivalence Study Report (รายงานการศึกษาชีวสมมูลในมนุษย์)</t>
        </is>
      </c>
      <c r="I64" s="165" t="n">
        <v>5</v>
      </c>
      <c r="J64" s="166" t="inlineStr">
        <is>
          <t>✅ คำตอบที่ถูกต้อง: ข้อ จ. Bioequivalence Study Report (รายงานการศึกษาชีวสมมูลในมนุษย์)
💡 Background:
ความแตกต่างระหว่างเอกสารทะเบียนยากับใบ COA:
1. รายงานการศึกษาชีวสมมูล (Bioequivalence Study Report): เป็นเอกสารวิจัยทางคลินิกที่จัดทำขึ้นเพียงครั้งเดียวเพื่อใช้ประกอบการยื่นขอขึ้นทะเบียนตำรับยา (Marketing Authorization Dossier / CTD Module 5) ไม่ได้ทำการทดสอบซ้ำในทุกรุ่นผลิต
2. ใบ COA (Certificate of Analysis): เป็นเอกสารสรุปผลการทดสอบทางห้องปฏิบัติการ QC ประจำแต่ละรุ่นผลิต (Batch-by-batch release) ซึ่งประกอบด้วย Assay, Dissolution, Identification, Uniformity of dosage units, Moisture content, และ Microbial limits
🎯 ทำไมข้อนี้ถึงถูก:
ข้อ จ. ถูกต้อง (โจทย์ถามข้อใดไม่ระบุใน COA) เพราะรายงาน BE เป็นเอกสารขึ้นทะเบียนยา ไม่ได้ระบุในใบ COA ประจำรุ่นผลิต
🔍 ข้ออื่นผิดเพราะอะไร:
📖 Guideline อ้างอิง:
PIC/S Guide to Good Manufacturing Practice: Quality Control &amp; Batch Release
📌 จุดจำก่อนสอบ:
รายงาน BE = เอกสารขึ้นทะเบียนตำรับยา (ทำครั้งเดียว); ใบ COA = ผลตรวจ QC ประจำรุ่นผลิต (Assay, Dissolution, ID, Uniformity)</t>
        </is>
      </c>
      <c r="K64" s="166" t="inlineStr">
        <is>
          <t>PIC/S GMP Guide (Annex on Certificate of Analysis) / USP-NF Monographs: Amoxicillin Capsules</t>
        </is>
      </c>
      <c r="L64" s="166" t="inlineStr">
        <is>
          <t>Biopharm &amp; Drug Release</t>
        </is>
      </c>
      <c r="M64" s="166" t="inlineStr">
        <is>
          <t>Dissolution testing</t>
        </is>
      </c>
      <c r="N64" s="165" t="inlineStr">
        <is>
          <t>Product</t>
        </is>
      </c>
      <c r="O64" s="166" t="inlineStr">
        <is>
          <t>ข้อสอบจริง Product ปี 2559 ข้อ 21</t>
        </is>
      </c>
      <c r="P64" s="165" t="inlineStr">
        <is>
          <t>ข้อสอบเก่า</t>
        </is>
      </c>
      <c r="Q64" s="165" t="inlineStr">
        <is>
          <t>2559</t>
        </is>
      </c>
      <c r="R64" s="165" t="inlineStr"/>
    </row>
    <row r="65" ht="24" customHeight="1" s="49">
      <c r="A65" s="165" t="n">
        <v>63</v>
      </c>
      <c r="B65" s="166" t="inlineStr">
        <is>
          <t>จากการทดลองเปรียบเทียบสูตรตำรับยาเม็ด 5 สูตร (F1 ถึง F5) โดยเติมสารช่วยแตกตัวชนิดต่างๆ ในปริมาณเท่ากัน (10 mg) พบผลเวลาการแตกตัว (Disintegration Time: DT) ดังนี้:
- F1 (NaCMC): DT = 22 วินาที
- F2 (Crospovidone): DT = 12 วินาที
- F3 (Alginic acid): DT = 31 วินาที
- F4 (Corn starch): DT = 27 วินาที
- F5 (Pregelatinized starch): DT = 22 วินาที
สูตรตำรับใดให้ประสิทธิภาพในการแตกตัวเร็วที่สุด (Fastest Disintegration) และสารช่วยแตกตัวในสูตรนั้นจัดเป็นสารกลุ่มใด</t>
        </is>
      </c>
      <c r="C65" s="166" t="inlineStr"/>
      <c r="D65" s="166" t="inlineStr">
        <is>
          <t>F1 (NaCMC เป็นสารช่วยแตกตัวเร็วที่สุด)</t>
        </is>
      </c>
      <c r="E65" s="166" t="inlineStr">
        <is>
          <t>F2 (Crospovidone เป็น Superdisintegrant ที่ช่วยให้เม็ดยาแตกตัวเร็วที่สุดในเวลาเพียง 12 วินาที)</t>
        </is>
      </c>
      <c r="F65" s="166" t="inlineStr">
        <is>
          <t>F3 (Alginic acid)</t>
        </is>
      </c>
      <c r="G65" s="166" t="inlineStr">
        <is>
          <t>F4 (Corn starch)</t>
        </is>
      </c>
      <c r="H65" s="166" t="inlineStr">
        <is>
          <t>F5 (Pregelatinized starch)</t>
        </is>
      </c>
      <c r="I65" s="165" t="n">
        <v>2</v>
      </c>
      <c r="J65" s="166" t="inlineStr">
        <is>
          <t>✅ คำตอบที่ถูกต้อง: ข้อ ข. F2 (Crospovidone เป็น Superdisintegrant ที่ช่วยให้เม็ดยาแตกตัวเร็วที่สุดในเวลาเพียง 12 วินาที)
💡 Background:
Crospovidone (Cross-linked Polyvinylpyrrolidone หรือ Polyplasdone / Kollidon CL) เป็น สารช่วยแตกตัวยิ่งยวด (Superdisintegrant) ที่มีโครงสร้างเป็นรูพรุนสูงมาก (Highly porous cross-linked structure) มีกลไกการแตกตัวผ่านแรงดึงน้ำแบบแคพิลลารีอย่างรวดเร็ว (Rapid wicking / capillary action) และคลายตัวโดยไม่เกิดเมือกเจลเหนียวขัดขวางการละลาย จึงช่วยให้ยาเม็ดสูตร F2 แตกตัวได้เร็วที่สุด (DT เพียง 12 วินาที) เร็วกว่าสารช่วยแตกตัวทั่วไป (Starch) และ Alginic acid อย่างชัดเจน
🎯 ทำไมข้อนี้ถึงถูก:
ข้อ ข. ถูกต้อง เพราะสูตร F2 ใช้ Crospovidone ซึ่งเป็น Superdisintegrant ให้เวลาแตกตัวเร็วที่สุด (12 วินาที)
🔍 ข้ออื่นผิดเพราะอะไร:
📖 Guideline อ้างอิง:
Handbook of Pharmaceutical Excipients: Crospovidone / Ansel's Dosage Forms (Disintegrants)
📌 จุดจำก่อนสอบ:
Crospovidone (Cross-linked PVP) = Superdisintegrant ดึงน้ำเร็ว แตกตัวไวสุด ไม่เกิดเจลขัดขวางการละลาย</t>
        </is>
      </c>
      <c r="K65" s="166" t="inlineStr">
        <is>
          <t>Handbook of Pharmaceutical Excipients (Crospovidone) / Ansel's Pharmaceutical Dosage Forms</t>
        </is>
      </c>
      <c r="L65" s="166" t="inlineStr">
        <is>
          <t>Biopharm &amp; Drug Release</t>
        </is>
      </c>
      <c r="M65" s="166" t="inlineStr">
        <is>
          <t>Dissolution testing</t>
        </is>
      </c>
      <c r="N65" s="165" t="inlineStr">
        <is>
          <t>Product</t>
        </is>
      </c>
      <c r="O65" s="166" t="inlineStr">
        <is>
          <t>ข้อสอบจริง Product ปี 2559 ข้อ 24</t>
        </is>
      </c>
      <c r="P65" s="165" t="inlineStr">
        <is>
          <t>ข้อสอบเก่า</t>
        </is>
      </c>
      <c r="Q65" s="165" t="inlineStr">
        <is>
          <t>2559</t>
        </is>
      </c>
      <c r="R65" s="165" t="inlineStr"/>
    </row>
    <row r="66" ht="24" customHeight="1" s="49">
      <c r="A66" s="165" t="n">
        <v>64</v>
      </c>
      <c r="B66" s="166" t="inlineStr">
        <is>
          <t>ในสูตรตำรับยาฉีดผงแห้งเยือกแข็ง Enfuvirtide 90 mg Lyophilized Powder for Injection มีการเติมสาร Mannitol 22.55 mg สารดังกล่าวทำหน้าที่สำคัญอย่างไร</t>
        </is>
      </c>
      <c r="C66" s="166" t="inlineStr"/>
      <c r="D66" s="166" t="inlineStr">
        <is>
          <t>Bulking agent / Lyoprotectant และ Isotonicity agent</t>
        </is>
      </c>
      <c r="E66" s="166" t="inlineStr">
        <is>
          <t>Preservative สารกันเสีย</t>
        </is>
      </c>
      <c r="F66" s="166" t="inlineStr">
        <is>
          <t>Antioxidant สารต้านออกซิเดชัน</t>
        </is>
      </c>
      <c r="G66" s="166" t="inlineStr">
        <is>
          <t>Emulsifying agent สารก่ออิมัลชัน</t>
        </is>
      </c>
      <c r="H66" s="166" t="inlineStr">
        <is>
          <t>Surfactant สารลดแรงตึงผิว</t>
        </is>
      </c>
      <c r="I66" s="165" t="n">
        <v>1</v>
      </c>
      <c r="J66" s="166" t="inlineStr">
        <is>
          <t>✅ คำตอบที่ถูกต้อง: ข้อ ก. Bulking agent / Lyoprotectant และ Isotonicity agent
💡 Background:
Mannitol ทำหน้าที่สร้างโครงสร้างเนื้อเค้กยา (Bulking agent) ปกป้องโครงสร้างโมเลกุลเพปไทด์ระหว่าง Freeze-drying (Lyoprotectant) และปรับความดันออสโมติก (Isotonicity adjusting agent)
🎯 ทำไมข้อนี้ถึงถูก:
ข้อ ก. ถูกต้อง เพราะเป็นบทบาทหน้าที่มาตรฐานของ Mannitol ในยาฉีด Lyophilized powder
🔍 ข้ออื่นผิดเพราะอะไร:
📖 Guideline อ้างอิง:
Handbook of Pharmaceutical Excipients: Mannitol
📌 จุดจำก่อนสอบ:
Mannitol ในยาฉีดผงแห้ง = Bulking agent + Lyoprotectant + Tonicity agent</t>
        </is>
      </c>
      <c r="K66" s="166" t="inlineStr">
        <is>
          <t>Handbook of Pharmaceutical Excipients (Mannitol) / Ansel's Dosage Forms</t>
        </is>
      </c>
      <c r="L66" s="166" t="inlineStr">
        <is>
          <t>Biopharm &amp; Drug Release</t>
        </is>
      </c>
      <c r="M66" s="166" t="inlineStr">
        <is>
          <t>Dissolution testing</t>
        </is>
      </c>
      <c r="N66" s="165" t="inlineStr">
        <is>
          <t>Product</t>
        </is>
      </c>
      <c r="O66" s="166" t="inlineStr">
        <is>
          <t>ข้อสอบจริง Product ปี 2559 ข้อ 11</t>
        </is>
      </c>
      <c r="P66" s="165" t="inlineStr">
        <is>
          <t>ข้อสอบเก่า</t>
        </is>
      </c>
      <c r="Q66" s="165" t="inlineStr">
        <is>
          <t>2559</t>
        </is>
      </c>
      <c r="R66" s="165" t="inlineStr"/>
    </row>
    <row r="67" ht="24" customHeight="1" s="49">
      <c r="A67" s="165" t="n">
        <v>65</v>
      </c>
      <c r="B67" s="166" t="inlineStr">
        <is>
          <t>การทดสอบคุณภาพของยาเม็ดในข้อใดต่อไปนี้ 'ไม่มีการกำหนดเกณฑ์ผ่าน/ไม่ผ่านตายตัวในรายวิชาเฉพาะ (Monograph)' ของเภสัชตำรับ USP แต่ควบคุมเป็น In-process specification ภายในโรงงาน</t>
        </is>
      </c>
      <c r="C67" s="166" t="inlineStr"/>
      <c r="D67" s="166" t="inlineStr">
        <is>
          <t>Disintegration Test (การทดสอบการแตกตัว)</t>
        </is>
      </c>
      <c r="E67" s="166" t="inlineStr">
        <is>
          <t>Dissolution Test (การทดสอบการละลาย)</t>
        </is>
      </c>
      <c r="F67" s="166" t="inlineStr">
        <is>
          <t>Hardness / Tablet Breaking Force (ความแข็งของยาเม็ดตาม USP &lt;1217&gt;)</t>
        </is>
      </c>
      <c r="G67" s="166" t="inlineStr">
        <is>
          <t>Content Uniformity (ความสม่ำเสมอของปริมาณตัวยาสำคัญตาม USP &lt;905&gt;)</t>
        </is>
      </c>
      <c r="H67" s="166" t="inlineStr">
        <is>
          <t>Weight Variation (ความสม่ำเสมอของน้ำหนักตาม USP &lt;905&gt;)</t>
        </is>
      </c>
      <c r="I67" s="165" t="n">
        <v>3</v>
      </c>
      <c r="J67" s="166" t="inlineStr">
        <is>
          <t>✅ คำตอบที่ถูกต้อง: ข้อ ค. Hardness / Tablet Breaking Force (ความแข็งของยาเม็ดตาม USP &lt;1217&gt;)
💡 Background:
เภสัชตำรับ USP มีบททั่วไป &lt;1217&gt; Tablet Breaking Force เพื่ออธิบายวิธีการและเครื่องมือวัดความแข็งของยาเม็ด แต่ ไม่มีการกำหนดเกณฑ์ผ่านตายตัวใน Monograph ยาเม็ดแต่ละชนิด เนื่องจากความแข็งขึ้นอยู่กับสูตรตำรับ ขนาด และรูปทรงยาเม็ด โดยโรงงานผู้ผลิตต้องกำหนดเกณฑ์ภายในเอง (In-house standard) แตกต่างจาก Dissolution, Disintegration, Content uniformity และ Weight variation ที่มีเกณฑ์ยอมรับตายตัวใน Monograph
🎯 ทำไมข้อนี้ถึงถูก:
ข้อ ค. ถูกต้อง เพราะ Hardness เป็น Non-compendial in-process test ที่ไม่มีเกณฑ์ตายตัวใน USP Monograph
🔍 ข้ออื่นผิดเพราะอะไร:
📖 Guideline อ้างอิง:
USP-NF General Chapter &lt;1217&gt; Tablet Breaking Force
📌 จุดจำก่อนสอบ:
Hardness (ความแข็ง) = Non-compendial in-process control (ไม่มีเกณฑ์ตายตัวใน Monograph)</t>
        </is>
      </c>
      <c r="K67" s="166" t="inlineStr">
        <is>
          <t>USP-NF General Chapter &lt;1217&gt; Tablet Breaking Force / USP-NF &lt;1151&gt; Tablets</t>
        </is>
      </c>
      <c r="L67" s="166" t="inlineStr">
        <is>
          <t>Biopharm &amp; Drug Release</t>
        </is>
      </c>
      <c r="M67" s="166" t="inlineStr">
        <is>
          <t>Dissolution testing</t>
        </is>
      </c>
      <c r="N67" s="165" t="inlineStr">
        <is>
          <t>Product</t>
        </is>
      </c>
      <c r="O67" s="166" t="inlineStr">
        <is>
          <t>ข้อสอบจริง Product ปี 2559 ข้อ 2</t>
        </is>
      </c>
      <c r="P67" s="165" t="inlineStr">
        <is>
          <t>ข้อสอบเก่า</t>
        </is>
      </c>
      <c r="Q67" s="165" t="inlineStr">
        <is>
          <t>2559</t>
        </is>
      </c>
      <c r="R67" s="165" t="inlineStr"/>
    </row>
    <row r="68" ht="24" customHeight="1" s="49">
      <c r="A68" s="165" t="n">
        <v>66</v>
      </c>
      <c r="B68" s="166" t="inlineStr">
        <is>
          <t>ถ้าระดับ Albumin ในเลือดลดลง กระบวนการใดที่ไม่ได้รับผลกระทบจากการเปลี่ยนแปลงนี้</t>
        </is>
      </c>
      <c r="C68" s="166" t="inlineStr"/>
      <c r="D68" s="166" t="inlineStr">
        <is>
          <t>Absorption</t>
        </is>
      </c>
      <c r="E68" s="166" t="inlineStr">
        <is>
          <t>Distribution</t>
        </is>
      </c>
      <c r="F68" s="166" t="inlineStr">
        <is>
          <t>Metabolism</t>
        </is>
      </c>
      <c r="G68" s="166" t="inlineStr">
        <is>
          <t>Elimination</t>
        </is>
      </c>
      <c r="H68" s="166" t="inlineStr">
        <is>
          <t>Biotransformation</t>
        </is>
      </c>
      <c r="I68" s="165" t="inlineStr">
        <is>
          <t>1</t>
        </is>
      </c>
      <c r="J68" s="166" t="inlineStr">
        <is>
          <t>✅ คำตอบที่ถูกต้อง: ข้อ ก. Absorption
💡 Background:
ระดับ Albumin ในซีรัมที่ลดลง (Hypoalbuminemia) ส่งผลต่อยาที่มีการจับกับ Albumin สูง ทำให้สัดส่วนของยายังไม่จับโปรตีน (Free drug fraction: fu) เพิ่มขึ้น มีผลต่อ Volume of distribution (Vd) และ Clearance ของยาที่มี extraction ratio ต่ำ แต่ไม่มีผลโดยตรงต่อกระบวนการดูดซึมยาจากทางเดินอาหาร (GI absorption)
🎯 ทำไมข้อนี้ถึงถูก:
Absorption การเลือก Absorption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(Distribution): Distribution อาศัยการจับกับโปรตีนในเลือด ถ้าระดับ Albumin ลดลง จะทำให้ free drug เพิ่มขึ้น ส่งผลต่อปริมาตรการกระจายตัวของยา
• ข้อ ค. (Metabolism): Metabolism ขนส่งยาเข้าสู่ตับเพื่อทำลาย ปริมาณ free drug ที่เพิ่มขึ้นจาก albumin ต่ำอาจทำให้ hepatic clearance ของยาเปลี่ยนไป
• ข้อ ง. (Elimination): Elimination หรือการกำจัดยาออกจากร่างกายทางไตได้รับผลกระทบจากปริมาณยาอิสระที่สามารถผ่าน glomerulus ได้
• ข้อ จ. (Biotransformation): Biotransformation คือกระบวนการเปลี่ยนแปลงโครงสร้างยาที่ตับ ซึ่งจะขึ้นอยู่กับปริมาณยาอิสระที่ส่งมายังตับ
📖 Guideline อ้างอิง:
Applied Biopharmaceutics &amp; Pharmacokinetics (Shargel &amp; Yu, 8th Edition: Protein Binding)
📌 จุดจำก่อนสอบ:
• Hypoalbuminemia เพิ่ม Free drug fraction (fu) ของยาที่มี protein binding สูง แต่ไม่มีผลต่อ GI absorption</t>
        </is>
      </c>
      <c r="K68" s="166" t="inlineStr"/>
      <c r="L68" s="166" t="inlineStr">
        <is>
          <t>Biopharm &amp; Drug Release</t>
        </is>
      </c>
      <c r="M68" s="166" t="inlineStr">
        <is>
          <t>Diffusion &amp; Fick's laws</t>
        </is>
      </c>
      <c r="N68" s="165" t="inlineStr">
        <is>
          <t>Clinic</t>
        </is>
      </c>
      <c r="O68" s="166" t="inlineStr">
        <is>
          <t>ข้อ 11 (PLE_CC1_Practice_Exam.md)</t>
        </is>
      </c>
      <c r="P68" s="165" t="inlineStr">
        <is>
          <t>แบบฝึกหัด</t>
        </is>
      </c>
      <c r="Q68" s="165" t="inlineStr">
        <is>
          <t>เล่มม่วง</t>
        </is>
      </c>
      <c r="R68" s="165" t="inlineStr"/>
    </row>
    <row r="69" ht="24" customHeight="1" s="49">
      <c r="A69" s="165" t="n">
        <v>67</v>
      </c>
      <c r="B69" s="166" t="inlineStr">
        <is>
          <t>[กรณีศึกษา 2]
ผู้ป่วยพาร์กินสันได้รับยา levodopa+benserazide และ trihexyphenidyl
คำถาม: L-dopa เข้า BBB ด้วยกลไกใด</t>
        </is>
      </c>
      <c r="C69" s="166" t="inlineStr"/>
      <c r="D69" s="166" t="inlineStr">
        <is>
          <t>ใช้ amino acid co-transporter</t>
        </is>
      </c>
      <c r="E69" s="166" t="inlineStr">
        <is>
          <t>ใช้ passive diffusion</t>
        </is>
      </c>
      <c r="F69" s="166" t="inlineStr">
        <is>
          <t>ถูกเปลี่ยนเป็น dopamine ก่อนที่จะผ่าน BBB</t>
        </is>
      </c>
      <c r="G69" s="166" t="inlineStr">
        <is>
          <t>ต้องอาศัย carrier ในการเข้าสมอง</t>
        </is>
      </c>
      <c r="H69" s="166" t="inlineStr">
        <is>
          <t>ผ่านกระบวนการ active transporter</t>
        </is>
      </c>
      <c r="I69" s="165" t="inlineStr">
        <is>
          <t>1</t>
        </is>
      </c>
      <c r="J69" s="166" t="inlineStr">
        <is>
          <t xml:space="preserve">✅ คำตอบที่ถูกต้อง: ข้อ ก. ใช้ amino acid co-transporter
🎯 ทำไมข้อนี้ถึงถูก:
🔍 ข้ออื่นผิดเพราะอะไร:
</t>
        </is>
      </c>
      <c r="K69" s="166" t="inlineStr"/>
      <c r="L69" s="166" t="inlineStr">
        <is>
          <t>Biopharm &amp; Drug Release</t>
        </is>
      </c>
      <c r="M69" s="166" t="inlineStr">
        <is>
          <t>Diffusion &amp; Fick's laws</t>
        </is>
      </c>
      <c r="N69" s="165" t="inlineStr">
        <is>
          <t>Product</t>
        </is>
      </c>
      <c r="O69" s="166" t="inlineStr">
        <is>
          <t>[SOURCE: Pharma Plus เล่มม่วง 2 - ข้อสอบย้อนหลังปี 2558 วันที่ 1 ข้อ 13]</t>
        </is>
      </c>
      <c r="P69" s="165" t="inlineStr">
        <is>
          <t>ข้อสอบเก่า</t>
        </is>
      </c>
      <c r="Q69" s="165" t="inlineStr">
        <is>
          <t>2558</t>
        </is>
      </c>
      <c r="R69" s="165" t="inlineStr"/>
    </row>
    <row r="70" ht="24" customHeight="1" s="49">
      <c r="A70" s="165" t="n">
        <v>68</v>
      </c>
      <c r="B70" s="166" t="inlineStr">
        <is>
          <t>จงหาค่าคงที่ของการกำจัดยาที่มีค่าครึ่งชีวิต 8 ชม.</t>
        </is>
      </c>
      <c r="C70" s="166" t="inlineStr"/>
      <c r="D70" s="166" t="inlineStr">
        <is>
          <t>5.544 hr⁻¹</t>
        </is>
      </c>
      <c r="E70" s="166" t="inlineStr">
        <is>
          <t>7.704 hr⁻¹</t>
        </is>
      </c>
      <c r="F70" s="166" t="inlineStr">
        <is>
          <t>0.086 hr⁻¹</t>
        </is>
      </c>
      <c r="G70" s="166" t="inlineStr">
        <is>
          <t>0.120 hr⁻¹</t>
        </is>
      </c>
      <c r="H70" s="166" t="inlineStr">
        <is>
          <t>0.963 hr⁻¹</t>
        </is>
      </c>
      <c r="I70" s="165" t="inlineStr">
        <is>
          <t>3</t>
        </is>
      </c>
      <c r="J70" s="166" t="inlineStr">
        <is>
          <t xml:space="preserve">✅ คำตอบที่ถูกต้อง: ข้อ ค. 0.086 hr⁻¹
🎯 ทำไมข้อนี้ถึงถูก:
🔍 ข้ออื่นผิดเพราะอะไร:
</t>
        </is>
      </c>
      <c r="K70" s="166" t="inlineStr"/>
      <c r="L70" s="166" t="inlineStr">
        <is>
          <t>Biopharm &amp; Drug Release</t>
        </is>
      </c>
      <c r="M70" s="166" t="inlineStr">
        <is>
          <t>Diffusion &amp; Fick's laws</t>
        </is>
      </c>
      <c r="N70" s="165" t="inlineStr">
        <is>
          <t>Product</t>
        </is>
      </c>
      <c r="O70" s="166" t="inlineStr">
        <is>
          <t>[SOURCE: Pharma Plus เล่มม่วง 2 - ข้อสอบย้อนหลังปี 2558 วันที่ 1 ข้อ 53]</t>
        </is>
      </c>
      <c r="P70" s="165" t="inlineStr">
        <is>
          <t>ข้อสอบเก่า</t>
        </is>
      </c>
      <c r="Q70" s="165" t="inlineStr">
        <is>
          <t>2558</t>
        </is>
      </c>
      <c r="R70" s="165" t="inlineStr"/>
    </row>
    <row r="71" ht="24" customHeight="1" s="49">
      <c r="A71" s="165" t="n">
        <v>69</v>
      </c>
      <c r="B71" s="166" t="inlineStr">
        <is>
          <t>[กรณีศึกษา 10]
การใช้ยาคุมกำเนิดชนิดแผ่นแปะ โดยติดแผ่น 1 แผ่น/สัปดาห์ ติดต่อกัน 3 สัปดาห์ และเว้น 1 สัปดาห์
คำถาม: การใช้ยาคุมกำเนิดชนิดแผ่นแปะ โดยติดแผ่น 1 แผ่น/สัปดาห์ ติดต่อกัน 3 สัปดาห์ และเว้น 1 สัปดาห์ กราฟการปลดปล่อยยาเป็นข้อใด</t>
        </is>
      </c>
      <c r="C71" s="166" t="inlineStr"/>
      <c r="D71" s="166" t="inlineStr">
        <is>
          <t>กราฟเส้นตรงคงที่ตลอด 21 วัน แล้วดิ่งลงทันที</t>
        </is>
      </c>
      <c r="E71" s="166" t="inlineStr">
        <is>
          <t>กราฟค่อยๆ เพิ่มขึ้นเป็นที่ราบสูง (plateau) ตลอด 21 วัน แล้วลดลง</t>
        </is>
      </c>
      <c r="F71" s="166" t="inlineStr">
        <is>
          <t>กราฟรูปฟันปลาขึ้นลง 3 ยอด (peaks) ตามการเปลี่ยนแผ่นแปะทุกสัปดาห์จนถึง 21 วัน แล้วลดลง</t>
        </is>
      </c>
      <c r="G71" s="166" t="inlineStr">
        <is>
          <t>กราฟยอดแหลมสูงช่วงแรกแล้วค่อยๆ ลาดต่ำลงตลอด 21 วัน</t>
        </is>
      </c>
      <c r="H71" s="166" t="inlineStr">
        <is>
          <t>กราฟลดลงฮวบทันทีตั้งแต่วันแรกและต่ำราบจนถึง 21 วัน</t>
        </is>
      </c>
      <c r="I71" s="165" t="inlineStr">
        <is>
          <t>2</t>
        </is>
      </c>
      <c r="J71" s="166" t="inlineStr">
        <is>
          <t xml:space="preserve">✅ คำตอบที่ถูกต้อง: ข้อ ข. กราฟค่อยๆ เพิ่มขึ้นเป็นที่ราบสูง (plateau) ตลอด 21 วัน แล้วลดลง
🎯 ทำไมข้อนี้ถึงถูก:
🔍 ข้ออื่นผิดเพราะอะไร:
</t>
        </is>
      </c>
      <c r="K71" s="166" t="inlineStr"/>
      <c r="L71" s="166" t="inlineStr">
        <is>
          <t>Biopharm &amp; Drug Release</t>
        </is>
      </c>
      <c r="M71" s="166" t="inlineStr">
        <is>
          <t>Transdermal Delivery (TDS)</t>
        </is>
      </c>
      <c r="N71" s="165" t="inlineStr">
        <is>
          <t>Product</t>
        </is>
      </c>
      <c r="O71" s="166" t="inlineStr">
        <is>
          <t>[SOURCE: Pharma Plus เล่มม่วง 2 - ข้อสอบย้อนหลังปี 2558 วันที่ 1 ข้อ 84]</t>
        </is>
      </c>
      <c r="P71" s="165" t="inlineStr">
        <is>
          <t>ข้อสอบเก่า</t>
        </is>
      </c>
      <c r="Q71" s="165" t="inlineStr">
        <is>
          <t>2558</t>
        </is>
      </c>
      <c r="R71" s="165" t="inlineStr"/>
    </row>
    <row r="72" ht="24" customHeight="1" s="49">
      <c r="A72" s="165" t="n">
        <v>70</v>
      </c>
      <c r="B72" s="166" t="inlineStr">
        <is>
          <t>[กรณีศึกษา 12] คำแนะนำในข้อใดที่เภสัชกรควรแนะนำแก่ผู้ป่วยสำหรับยา griseofulvin</t>
        </is>
      </c>
      <c r="C72" s="166" t="inlineStr"/>
      <c r="D72" s="166" t="inlineStr">
        <is>
          <t>ดื่มน้ำตามมากๆ</t>
        </is>
      </c>
      <c r="E72" s="166" t="inlineStr">
        <is>
          <t>รับประทานก่อนอาหาร 30 นาที</t>
        </is>
      </c>
      <c r="F72" s="166" t="inlineStr">
        <is>
          <t>รับประทานพร้อมอาหารไขมันสูง จะช่วยเพิ่มการดูดซึม</t>
        </is>
      </c>
      <c r="G72" s="166" t="inlineStr">
        <is>
          <t>รับประทานหลังอาหารทันที</t>
        </is>
      </c>
      <c r="H72" s="166" t="inlineStr">
        <is>
          <t>รับประทานเวลาใดก็ได้ เพราะอาหารไม่มีผลต่อการดูดซึม</t>
        </is>
      </c>
      <c r="I72" s="165" t="inlineStr">
        <is>
          <t>3</t>
        </is>
      </c>
      <c r="J72" s="166" t="inlineStr">
        <is>
          <t xml:space="preserve">✅ คำตอบที่ถูกต้อง: ข้อ ค. รับประทานพร้อมอาหารไขมันสูง จะช่วยเพิ่มการดูดซึม
🎯 ทำไมข้อนี้ถึงถูก:
🔍 ข้ออื่นผิดเพราะอะไร:
</t>
        </is>
      </c>
      <c r="K72" s="166" t="inlineStr"/>
      <c r="L72" s="166" t="inlineStr">
        <is>
          <t>Biopharm &amp; Drug Release</t>
        </is>
      </c>
      <c r="M72" s="166" t="inlineStr">
        <is>
          <t>Diffusion &amp; Fick's laws</t>
        </is>
      </c>
      <c r="N72" s="165" t="inlineStr">
        <is>
          <t>Clinic</t>
        </is>
      </c>
      <c r="O72" s="166" t="inlineStr">
        <is>
          <t>[SOURCE: Pharma Plus เล่มม่วง 2 - ข้อสอบย้อนหลังปี 2558 วันที่ 1 ข้อ 96]</t>
        </is>
      </c>
      <c r="P72" s="165" t="inlineStr">
        <is>
          <t>ข้อสอบเก่า</t>
        </is>
      </c>
      <c r="Q72" s="165" t="inlineStr">
        <is>
          <t>2558</t>
        </is>
      </c>
      <c r="R72" s="165" t="inlineStr"/>
    </row>
    <row r="73" ht="24" customHeight="1" s="49">
      <c r="A73" s="165" t="n">
        <v>71</v>
      </c>
      <c r="B73" s="166" t="inlineStr">
        <is>
          <t>ยา tiotropium 18 mcg มี half-life 120 hr, bioavailability (BA) 20%, volume of distribution 36 L/kg ผู้ป่วยหนัก 50 kg สมมุติว่ายากิน equivalent กับยาฉีด ยานี้มีระดับยาในเลือดสูงสุด (Peak concentration: Cmax) ประมาณเท่าไหร่</t>
        </is>
      </c>
      <c r="C73" s="166" t="inlineStr"/>
      <c r="D73" s="166" t="inlineStr">
        <is>
          <t>2 ng/L</t>
        </is>
      </c>
      <c r="E73" s="166" t="inlineStr">
        <is>
          <t>0.2 ng/L</t>
        </is>
      </c>
      <c r="F73" s="166" t="inlineStr">
        <is>
          <t>10 ng/L</t>
        </is>
      </c>
      <c r="G73" s="166" t="inlineStr">
        <is>
          <t>18 ng/L</t>
        </is>
      </c>
      <c r="H73" s="166" t="inlineStr">
        <is>
          <t>20 ng/L</t>
        </is>
      </c>
      <c r="I73" s="165" t="inlineStr">
        <is>
          <t>1</t>
        </is>
      </c>
      <c r="J73" s="166" t="inlineStr">
        <is>
          <t xml:space="preserve">✅ คำตอบที่ถูกต้อง: ข้อ ก. 2 ng/L
🎯 ทำไมข้อนี้ถึงถูก:
🔍 ข้ออื่นผิดเพราะอะไร:
</t>
        </is>
      </c>
      <c r="K73" s="166" t="inlineStr"/>
      <c r="L73" s="166" t="inlineStr">
        <is>
          <t>Biopharm &amp; Drug Release</t>
        </is>
      </c>
      <c r="M73" s="166" t="inlineStr">
        <is>
          <t>Diffusion &amp; Fick's laws</t>
        </is>
      </c>
      <c r="N73" s="165" t="inlineStr">
        <is>
          <t>Product</t>
        </is>
      </c>
      <c r="O73" s="166" t="inlineStr">
        <is>
          <t>[SOURCE: Pharma Plus เล่มม่วง 2 - ข้อสอบย้อนหลังปี 2558 วันที่ 2 ข้อ 46]</t>
        </is>
      </c>
      <c r="P73" s="165" t="inlineStr">
        <is>
          <t>ข้อสอบเก่า</t>
        </is>
      </c>
      <c r="Q73" s="165" t="inlineStr">
        <is>
          <t>2558</t>
        </is>
      </c>
      <c r="R73" s="165" t="inlineStr"/>
    </row>
    <row r="74" ht="24" customHeight="1" s="49">
      <c r="A74" s="165" t="n">
        <v>72</v>
      </c>
      <c r="B74" s="166" t="inlineStr">
        <is>
          <t>[กรณีศึกษา 7]
คนไข้อ้วน ชอบกินมื้อเย็นแล้วนอนเลย ชอบดื่มนม สูบบุหรี่ แสบยอดอก ชอบกินอาหารเผ็ดๆ มียาหลายตัว
คำถาม: ยาใดเพิ่มการขับออกทางปัสสาวะของโครงสร้างยาต่อไปนี้ (โครงสร้าง Acetylsalicylic acid / Aspirin)</t>
        </is>
      </c>
      <c r="C74" s="166" t="inlineStr"/>
      <c r="D74" s="166" t="inlineStr">
        <is>
          <t>Diclofenac</t>
        </is>
      </c>
      <c r="E74" s="166" t="inlineStr">
        <is>
          <t>Phenytoin</t>
        </is>
      </c>
      <c r="F74" s="166" t="inlineStr">
        <is>
          <t>Ascorbic acid</t>
        </is>
      </c>
      <c r="G74" s="166" t="inlineStr">
        <is>
          <t>NaHCO3</t>
        </is>
      </c>
      <c r="H74" s="166" t="inlineStr">
        <is>
          <t>Naproxen</t>
        </is>
      </c>
      <c r="I74" s="165" t="inlineStr">
        <is>
          <t>4</t>
        </is>
      </c>
      <c r="J74" s="166" t="inlineStr">
        <is>
          <t xml:space="preserve">✅ คำตอบที่ถูกต้อง: ข้อ ง. NaHCO3
🎯 ทำไมข้อนี้ถึงถูก:
🔍 ข้ออื่นผิดเพราะอะไร:
</t>
        </is>
      </c>
      <c r="K74" s="166" t="inlineStr"/>
      <c r="L74" s="166" t="inlineStr">
        <is>
          <t>Biopharm &amp; Drug Release</t>
        </is>
      </c>
      <c r="M74" s="166" t="inlineStr">
        <is>
          <t>Diffusion &amp; Fick's laws</t>
        </is>
      </c>
      <c r="N74" s="165" t="inlineStr">
        <is>
          <t>Product</t>
        </is>
      </c>
      <c r="O74" s="166" t="inlineStr">
        <is>
          <t>[SOURCE: Pharma Plus เล่มม่วง 2 - ข้อสอบย้อนหลังปี 2558 วันที่ 2 ข้อ 52]</t>
        </is>
      </c>
      <c r="P74" s="165" t="inlineStr">
        <is>
          <t>ข้อสอบเก่า</t>
        </is>
      </c>
      <c r="Q74" s="165" t="inlineStr">
        <is>
          <t>2558</t>
        </is>
      </c>
      <c r="R74" s="165" t="inlineStr"/>
    </row>
    <row r="75" ht="24" customHeight="1" s="49">
      <c r="A75" s="165" t="n">
        <v>73</v>
      </c>
      <c r="B75" s="166" t="inlineStr">
        <is>
          <t>[]
Tamoxifen itself is a prodrug, having relatively little affinity for its target protein, the estrogen receptor. It is metabolized in the liver by the cytochrome P450 isoform CYP2D6 and CYP3A4 into active metabolites such as 4-hydroxytamoxifen (afimoxifene) and N-desmethyl-4 hydroxytamoxifen (endoxifen) which have 30-100 times more affinity with the estrogen receptor than tamoxifen itself. These active metabolites compete with estrogen in the body for binding to the estrogen receptor. In breast tissue, 4-OH tamoxifen acts as an estrogen receptor antagonist so that transcription of estrogen-responsive genes is inhibited.
คำถาม: จากข้อความทางวิชาการข้างต้น ข้อใดถูกต้องเกี่ยวกับยา Tamoxifen</t>
        </is>
      </c>
      <c r="C75" s="166" t="inlineStr"/>
      <c r="D75" s="166" t="inlineStr">
        <is>
          <t>Tamoxifen ไม่ใช่ active metabolite</t>
        </is>
      </c>
      <c r="E75" s="166" t="inlineStr">
        <is>
          <t>การออกฤทธิ์ของ tamoxifen ไม่ขึ้นกับเชื้อชาติ</t>
        </is>
      </c>
      <c r="F75" s="166" t="inlineStr">
        <is>
          <t>คนไข้ที่เป็น poor metabolizer ของ 2D6 จะทำให้ ยาออกฤทธิ์ได้น้อยลง</t>
        </is>
      </c>
      <c r="G75" s="166" t="inlineStr">
        <is>
          <t>คนไข้ที่เป็น rapid metabolizer ของ 2D6 จะทำให้ยาออกฤทธิ์ได้น้อยลง</t>
        </is>
      </c>
      <c r="H75" s="166" t="inlineStr">
        <is>
          <t>คนไข้ที่กิน paroxetine จะทำให้ยาออกฤทธิ์ได้มากขึ้น</t>
        </is>
      </c>
      <c r="I75" s="165" t="inlineStr">
        <is>
          <t>1</t>
        </is>
      </c>
      <c r="J75" s="166" t="inlineStr">
        <is>
          <t xml:space="preserve">✅ คำตอบที่ถูกต้อง: ข้อ ก. Tamoxifen ไม่ใช่ active metabolite
🎯 ทำไมข้อนี้ถึงถูก:
🔍 ข้ออื่นผิดเพราะอะไร:
</t>
        </is>
      </c>
      <c r="K75" s="166" t="inlineStr"/>
      <c r="L75" s="166" t="inlineStr">
        <is>
          <t>Biopharm &amp; Drug Release</t>
        </is>
      </c>
      <c r="M75" s="166" t="inlineStr">
        <is>
          <t>Diffusion &amp; Fick's laws</t>
        </is>
      </c>
      <c r="N75" s="165" t="inlineStr">
        <is>
          <t>Product</t>
        </is>
      </c>
      <c r="O75" s="166" t="inlineStr">
        <is>
          <t>[SOURCE: Pharma Plus เล่มม่วง 2 - ข้อสอบย้อนหลังปี 2558 วันที่ 2 ข้อ 68]</t>
        </is>
      </c>
      <c r="P75" s="165" t="inlineStr">
        <is>
          <t>ข้อสอบเก่า</t>
        </is>
      </c>
      <c r="Q75" s="165" t="inlineStr">
        <is>
          <t>2558</t>
        </is>
      </c>
      <c r="R75" s="165" t="inlineStr"/>
    </row>
    <row r="76" ht="24" customHeight="1" s="49">
      <c r="A76" s="165" t="n">
        <v>74</v>
      </c>
      <c r="B76" s="166" t="inlineStr">
        <is>
          <t>ยาต้องมีคุณสมบัติใดที่สามารถทำให้ยาดูดซึมผ่าน cornea ได้</t>
        </is>
      </c>
      <c r="C76" s="166" t="inlineStr"/>
      <c r="D76" s="166" t="inlineStr">
        <is>
          <t>มีค่า pKa สูง</t>
        </is>
      </c>
      <c r="E76" s="166" t="inlineStr">
        <is>
          <t>มีค่า log P ต่ำ</t>
        </is>
      </c>
      <c r="F76" s="166" t="inlineStr">
        <is>
          <t>ต้องมี pH 7.4</t>
        </is>
      </c>
      <c r="G76" s="166" t="inlineStr">
        <is>
          <t>แตกตัวที่ได้ที่ physiological pH</t>
        </is>
      </c>
      <c r="H76" s="166" t="inlineStr">
        <is>
          <t>สามารถละลายได้ทั้งในน้ำและไขมัน</t>
        </is>
      </c>
      <c r="I76" s="165" t="inlineStr">
        <is>
          <t>5</t>
        </is>
      </c>
      <c r="J76" s="166" t="inlineStr">
        <is>
          <t>✅ คำตอบที่ถูกต้อง: ข้อ จ. สามารถละลายได้ทั้งในน้ำและไขมัน
🎯 ทำไมข้อนี้ถึงถูก:
กระจกตา (cornea) มีโครงสร้างแบบแซนวิช ประกอบด้วย epithelium และ endothelium ที่เป็นไขมัน (lipophilic) คั่นกลางด้วย stroma ซึ่งมีน้ำเป็นองค์ประกอบสูง (hydrophilic) ตัวยาจึงต้องมี biphasic solubility (ละลายได้ทั้งในน้ำและไขมัน) จึงจะซึมผ่านได้ดี
🔍 ข้ออื่นผิดเพราะอะไร:
• ข้อ ก.: ค่า pKa สูงเพียงอย่างเดียวไม่ได้เป็นตัวกำหนดการดูดซึมผ่านกระจกตา
• ข้อ ข.: ค่า log P ที่ต่ำเกินไปจะทำให้ยาไม่สามารถซึมผ่านชั้น epithelium ที่เป็นไขมันได้
• ข้อ ค.: pH 7.4 เป็นค่า pH สรีรวิทยาของน้ำตา แต่ไม่ใช่คุณสมบัติโดยตรงของโมเลกุลยา
• ข้อ ง.: การแตกตัวเป็นไอออนทำให้ยาซึมผ่านชั้น lipophilic epithelium ได้ยาก ยาต้องมีสัดส่วนของ non-ionized form ที่เพียงพอ</t>
        </is>
      </c>
      <c r="K76" s="166" t="inlineStr">
        <is>
          <t>Ocular Drug Delivery</t>
        </is>
      </c>
      <c r="L76" s="166" t="inlineStr">
        <is>
          <t>Biopharm &amp; Drug Release</t>
        </is>
      </c>
      <c r="M76" s="166" t="inlineStr">
        <is>
          <t>Diffusion &amp; Fick's laws</t>
        </is>
      </c>
      <c r="N76" s="165" t="inlineStr">
        <is>
          <t>Product</t>
        </is>
      </c>
      <c r="O76" s="166" t="inlineStr">
        <is>
          <t>ข้อสอบเก่า</t>
        </is>
      </c>
      <c r="P76" s="165" t="inlineStr">
        <is>
          <t>ข้อสอบเก่า</t>
        </is>
      </c>
      <c r="Q76" s="165" t="inlineStr">
        <is>
          <t>2565</t>
        </is>
      </c>
      <c r="R76" s="165" t="inlineStr"/>
    </row>
    <row r="77" ht="24" customHeight="1" s="49">
      <c r="A77" s="165" t="n">
        <v>75</v>
      </c>
      <c r="B77" s="166" t="inlineStr">
        <is>
          <t>ชีวสมมูลเปรียบเทียบยาต้นแบบกับยาใหม่ที่ขับออกทางไตคือข้อใด</t>
        </is>
      </c>
      <c r="C77" s="166" t="inlineStr"/>
      <c r="D77" s="166" t="inlineStr">
        <is>
          <t>T½</t>
        </is>
      </c>
      <c r="E77" s="166" t="inlineStr">
        <is>
          <t>Urine excretion</t>
        </is>
      </c>
      <c r="F77" s="166" t="inlineStr">
        <is>
          <t>AUC vs time curve</t>
        </is>
      </c>
      <c r="G77" s="166" t="inlineStr">
        <is>
          <t>Drug plasma concentration</t>
        </is>
      </c>
      <c r="H77" s="166" t="inlineStr">
        <is>
          <t>Time to peak drug concentration</t>
        </is>
      </c>
      <c r="I77" s="165" t="inlineStr">
        <is>
          <t>2</t>
        </is>
      </c>
      <c r="J77" s="166" t="inlineStr">
        <is>
          <t>✅ คำตอบที่ถูกต้อง: ข้อ ข. Urine excretion
🎯 ทำไมข้อนี้ถึงถูก:
ในกรณีที่ยาถูกขับออกทางไตในรูปที่ไม่เปลี่ยนแปลงเป็นหลักและไม่สามารถวัดระดับยาในพลาสมาได้อย่างแม่นยำ การประเมินชีวสมมูลสามารถใช้ข้อมูลการขับออกทางปัสสาวะ (Urinary excretion data เช่น Cumulative amount of drug excreted: Ae-infinity และ Maximum excretion rate: dAe/dt max) ได้
🔍 ข้ออื่นผิดเพราะอะไร:
• ข้อ ก.: T½ เป็นค่าครึ่งชีวิตการกำจัดยา ไม่ใช่ตัวแปรหลักที่ใช้ประเมิน extent of absorption ในการศึกษาชีวสมมูล
• ข้อ ค.: AUC vs time curve เป็นกราฟระดับยาในเลือดสำหรับยาที่วัดใน plasma ได้ ไม่ใช่พารามิเตอร์ที่วัดจากการขับออกทางไต
• ข้อ ง.: Drug plasma concentration วัดในกระแสเลือด ไม่ได้วัดจากการขับออกทางไต
• ข้อ จ.: Time to peak drug concentration (Tmax) สะท้อนอัตราการดูดซึมจากระดับยาในพลาสมา</t>
        </is>
      </c>
      <c r="K77" s="166" t="inlineStr">
        <is>
          <t>Bioequivalence and Pharmacokinetics</t>
        </is>
      </c>
      <c r="L77" s="166" t="inlineStr">
        <is>
          <t>Biopharm &amp; Drug Release</t>
        </is>
      </c>
      <c r="M77" s="166" t="inlineStr">
        <is>
          <t>Diffusion &amp; Fick's laws</t>
        </is>
      </c>
      <c r="N77" s="165" t="inlineStr">
        <is>
          <t>Product</t>
        </is>
      </c>
      <c r="O77" s="166" t="inlineStr">
        <is>
          <t>ข้อสอบเก่า</t>
        </is>
      </c>
      <c r="P77" s="165" t="inlineStr">
        <is>
          <t>ข้อสอบเก่า</t>
        </is>
      </c>
      <c r="Q77" s="165" t="inlineStr">
        <is>
          <t>2565</t>
        </is>
      </c>
      <c r="R77" s="165" t="inlineStr"/>
    </row>
    <row r="78" ht="24" customHeight="1" s="49">
      <c r="A78" s="176" t="n">
        <v>76</v>
      </c>
      <c r="B78" t="inlineStr">
        <is>
          <t>จากคุณสมบัติของยา phenytoin ที่มีการกำจัดออกแบบ non-linear kinetics ข้อใดถูกต้อง (MCQ ธ.ค. 66)</t>
        </is>
      </c>
      <c r="D78" t="inlineStr">
        <is>
          <t>ที่ความเข้มข้นสูง จะมีการกำจัดออกแบบ linear kinetics</t>
        </is>
      </c>
      <c r="E78" t="inlineStr">
        <is>
          <t>ที่ความเข้มข้นต่ำ จะมีการกำจัดออกแบบ non-linear kinetics</t>
        </is>
      </c>
      <c r="F78" t="inlineStr">
        <is>
          <t>ยามีค่าครึ่งชีวิตเท่าเดิมเสมอ แม้มีความเข้มข้นของยาเพิ่มมากขึ้น</t>
        </is>
      </c>
      <c r="G78" t="inlineStr">
        <is>
          <t>ยามี therapeutic index แคบ</t>
        </is>
      </c>
      <c r="H78" t="inlineStr">
        <is>
          <t>ไม่มีข้อใดถูก</t>
        </is>
      </c>
      <c r="I78" t="n">
        <v>4</v>
      </c>
      <c r="J78" t="inlineStr">
        <is>
          <t>✅ คำตอบที่ถูกต้อง: ข้อ ง. ยามี therapeutic index แคบ
🎯 ทำไมข้อนี้ถึงถูก: Phenytoin เป็นยาที่มีช่วงระดับการรักษาแคบ (Narrow therapeutic index: 10 ถึง 20 mcg/mL) และมีการกำจัดผ่านเอนไซม์ในตับแบบ Michaelis-Menten kinetics ทำให้การเพิ่มขนาดยาเพียงเล็กน้อยสามารถทำให้ระดับยาพุ่งสูงขึ้นอย่างก้าวกระโดดจนเกิดความเป็นพิษรุนแรง
🔍 ข้ออื่นผิดเพราะอะไร:
• ข้อ ก.: ที่ความเข้มข้นสูง เอนไซม์จะอิ่มตัว (Enzyme saturation) การกำจัดยาจะเปลี่ยนเป็น Zero-order kinetics (Non-linear) ไม่ใช่ Linear
• ข้อ ข.: ที่ความเข้มข้นต่ำ เอนไซม์ยังไม่อิ่มตัว การกำจัดยาจะเป็นไปตาม First-order kinetics (Linear kinetics)
• ข้อ ค.: ใน non-linear kinetics ค่าครึ่งชีวิต (t1/2) จะไม่คงที่ แต่จะเพิ่มยาวนานขึ้นอย่างมากเมื่อระดับความเข้มข้นของยาในพลาสมาสูงขึ้น
• ข้อ จ.: ไม่ถูกต้อง เนื่องจากข้อ ง. สรุปคุณสมบัติทางเภสัชจลนศาสตร์คลินิกของ Phenytoin ได้ถูกต้อง</t>
        </is>
      </c>
      <c r="L78" t="inlineStr">
        <is>
          <t>Biopharm &amp; Drug Release</t>
        </is>
      </c>
      <c r="M78" t="inlineStr">
        <is>
          <t>Diffusion &amp; Fick's laws</t>
        </is>
      </c>
      <c r="N78" t="inlineStr">
        <is>
          <t>Product</t>
        </is>
      </c>
      <c r="O78" t="inlineStr">
        <is>
          <t>[SOURCE: Mock Pharmtutor 2024 Set 2 ข้อ 87] MCQ ธ.ค. 66</t>
        </is>
      </c>
      <c r="P78" t="inlineStr">
        <is>
          <t>ข้อสอบจำลอง</t>
        </is>
      </c>
      <c r="Q78" t="inlineStr">
        <is>
          <t>Mock Pharmtutor 2024</t>
        </is>
      </c>
    </row>
    <row r="79" ht="409.6" customHeight="1" s="49">
      <c r="A79" s="176" t="n">
        <v>77</v>
      </c>
      <c r="B79" t="inlineStr">
        <is>
          <t>ข้อใดกล่าวถูกต้องเกี่ยวกับการจำแนกประเภทตัวยาตามชีวเภสัชกรรม (Biopharmaceutics Classification System: BCS)</t>
        </is>
      </c>
      <c r="D79" t="inlineStr">
        <is>
          <t>พิจารณาคุณสมบัติของยาจาก ค่าการละลายและค่าการซึมผ่านผิวหนัง</t>
        </is>
      </c>
      <c r="E79" t="inlineStr">
        <is>
          <t>แบ่งประเภทยา 3 class คือ Class I, II, III</t>
        </is>
      </c>
      <c r="F79" t="inlineStr">
        <is>
          <t>Class I คือยาที่มีการละลายต่ำ และการซึมผ่านต่ำ</t>
        </is>
      </c>
      <c r="G79" t="inlineStr">
        <is>
          <t>ตัวยาสำคัญใน Class I และ III สามารถขอยกเว้นการศึกษาชีวสมมูลในมนุษย์ได้</t>
        </is>
      </c>
      <c r="H79" t="inlineStr">
        <is>
          <t>ตัวยาสำคัญใน Class II นิยมนำมาเตรียมเป็นยารูปแบบน้ำใส (Solution)</t>
        </is>
      </c>
      <c r="I79" t="n">
        <v>4</v>
      </c>
      <c r="J79" t="inlineStr">
        <is>
          <t>✅ คำตอบที่ถูกต้อง: ข้อ ง. ตัวยาสำคัญใน Class I และ III สามารถขอยกเว้นการศึกษาชีวสมมูลในมนุษย์ได้
🎯 ทำไมข้อนี้ถึงถูก: ตามแนวทางสากลของ US-FDA และ WHO ตัวยาสำคัญในกลุ่ม BCS Class I (High solubility, High permeability) และ Class III (High solubility, Low permeability) ในรูปแบบยาเม็ดแตกตัวเร็ว สามารถยื่นขอยกเว้นการศึกษาชีวสมมูลในมนุษย์ (Biowaiver) ได้
🔍 ข้ออื่นผิดเพราะอะไร:
• ข้อ ก.: BCS พิจารณาจากความสามารถในการละลายน้ำ (Aqueous solubility) และการซึมผ่านเยื่อบุผนังลำไส้ (Intestinal permeability) ไม่ใช่ผิวหนัง
• ข้อ ข.: ระบบ BCS แบ่งตัวยาออกเป็น 4 ประเภท (Class I, II, III, และ IV) ไม่ใช่ 3 ประเภท
• ข้อ ค.: Class I คือยาที่มีการละลายน้ำสูงและการซึมผ่านสูง (High solubility, High permeability)
• ข้อ จ.: ยาใน Class II มีการละลายน้ำต่ำมาก (Low solubility) ไม่สามารถนำมาเตรียมเป็นสารละลายน้ำใสธรรมดาได้ง่าย</t>
        </is>
      </c>
      <c r="L79" t="inlineStr">
        <is>
          <t>Biopharm &amp; Drug Release</t>
        </is>
      </c>
      <c r="M79" t="inlineStr">
        <is>
          <t>BCS Classification</t>
        </is>
      </c>
      <c r="N79" t="inlineStr">
        <is>
          <t>Product</t>
        </is>
      </c>
      <c r="O79" t="inlineStr">
        <is>
          <t>[SOURCE: Mock Pharmtutor 2024 Set 2 ข้อ 96] MCQ ธ.ค. 66</t>
        </is>
      </c>
      <c r="P79" t="inlineStr">
        <is>
          <t>ข้อสอบจำลอง</t>
        </is>
      </c>
      <c r="Q79" t="inlineStr">
        <is>
          <t>Mock Pharmtutor 2024</t>
        </is>
      </c>
    </row>
    <row r="80" ht="409.6" customHeight="1" s="49">
      <c r="A80" s="176" t="n">
        <v>78</v>
      </c>
      <c r="B80" t="inlineStr">
        <is>
          <t>ข้อใดกล่าวถูกต้องเกี่ยวกับการยกเว้นการศึกษาชีวสมมูลในมนุษย์ (Biowaiver)</t>
        </is>
      </c>
      <c r="D80" t="inlineStr">
        <is>
          <t>ทำในผลิตภัณฑ์ยารูปแบบของแข็งชนิดรับประทาน</t>
        </is>
      </c>
      <c r="E80" t="inlineStr">
        <is>
          <t>Sublingual tablets ไม่สามารถทำ Biowaiver ได้</t>
        </is>
      </c>
      <c r="F80" t="inlineStr">
        <is>
          <t>Warfarin ไม่สามารถทำ Biowaiver ได้</t>
        </is>
      </c>
      <c r="G80" t="inlineStr">
        <is>
          <t>A และ C ถูก</t>
        </is>
      </c>
      <c r="H80" t="inlineStr">
        <is>
          <t>ถูกทุกข้อ</t>
        </is>
      </c>
      <c r="I80" t="n">
        <v>5</v>
      </c>
      <c r="J80" t="inlineStr">
        <is>
          <t>✅ คำตอบที่ถูกต้อง: ข้อ จ. ถูกทุกข้อ
🎯 ทำไมข้อนี้ถึงถูก: ถูกต้องทุกข้อความ เนื่องจาก Biowaiver อนุมัติเฉพาะยาเตรียมชนิดของแข็งรับประทานแบบกลืน ส่วนยาที่ดูดซึมผ่านช่องปากอย่าง sublingual tablets และยาที่มีช่วงการรักษาแคบอย่าง Warfarin ถูกห้ามขอ Biowaiver โดยเด็ดขาด
🔍 ข้ออื่นผิดเพราะอะไร:
• ข้อ ก.: ถูกต้อง แต่ยังไม่ครอบคลุมข้อห้ามสำคัญในข้อ ข. และ ค.
• ข้อ ข.: ถูกต้อง แต่ยังขาดข้อ ก. และ ค.
• ข้อ ค.: ถูกต้อง แต่ยังขาดข้อ ก. และ ข.
• ข้อ ง.: ไม่ครอบคลุมข้อ ข. ซึ่งเป็นเกณฑ์ข้อกำหนดที่ถูกต้องเช่นเดียวกัน</t>
        </is>
      </c>
      <c r="L80" t="inlineStr">
        <is>
          <t>Biopharm &amp; Drug Release</t>
        </is>
      </c>
      <c r="M80" t="inlineStr">
        <is>
          <t>BCS Classification</t>
        </is>
      </c>
      <c r="N80" t="inlineStr">
        <is>
          <t>Product</t>
        </is>
      </c>
      <c r="O80" t="inlineStr">
        <is>
          <t>[SOURCE: Mock Pharmtutor 2024 Set 2 ข้อ 97] MCQ ธ.ค. 66</t>
        </is>
      </c>
      <c r="P80" t="inlineStr">
        <is>
          <t>ข้อสอบจำลอง</t>
        </is>
      </c>
      <c r="Q80" t="inlineStr">
        <is>
          <t>Mock Pharmtutor 2024</t>
        </is>
      </c>
    </row>
    <row r="81" ht="409.6" customHeight="1" s="49">
      <c r="A81" s="180" t="n">
        <v>79</v>
      </c>
      <c r="B81" s="104" t="inlineStr">
        <is>
          <t>ข้อมูลการทดสอบการละลาย (Dissolution test) ตามเภสัชตำรับ USP &lt;711&gt; ที่กำหนดให้ทำการทดสอบ 2 ขั้นตอนต่อเนื่องกัน ได้แก่ Acid stage (สภาวะ 0.1 N HCl นาน 2 ชั่วโมง) ตามด้วย Buffer stage (สภาวะ pH 6.8 phosphate buffer) เป็นเกณฑ์มาตรฐานที่ใช้ทดสอบกับรูปแบบยาใด</t>
        </is>
      </c>
      <c r="C81" s="104" t="inlineStr"/>
      <c r="D81" s="104" t="inlineStr">
        <is>
          <t>Immediate-release tablets</t>
        </is>
      </c>
      <c r="E81" s="104" t="inlineStr">
        <is>
          <t>Extended-release tablets</t>
        </is>
      </c>
      <c r="F81" s="104" t="inlineStr">
        <is>
          <t>Delayed-release tablets (Enteric-coated tablets)</t>
        </is>
      </c>
      <c r="G81" s="104" t="inlineStr">
        <is>
          <t>Chewable tablets</t>
        </is>
      </c>
      <c r="H81" s="104" t="inlineStr">
        <is>
          <t>Sublingual tablets</t>
        </is>
      </c>
      <c r="I81" s="62" t="n">
        <v>3</v>
      </c>
      <c r="J81" s="104" t="inlineStr">
        <is>
          <t>✅ คำตอบที่ถูกต้อง: ข้อ ค. Delayed-release tablets (Enteric-coated tablets)
🎯 ทำไมข้อนี้ถึงถูก: ตามมาตรฐาน USP &lt;711&gt; Dissolution สำหรับยา Delayed-release dosage forms (เช่น Enteric-coated tablets) กำหนดให้ทดสอบ 2 ระยะ คือ Acid stage ในสารละลาย 0.1 N HCl เป็นเวลา 2 ชั่วโมง เพื่อยืนยันว่ายาไม่ละลายและไม่ปลดปล่อยตัวยาเกินเกณฑ์ที่กำหนด (ไม่เกิน 10%) ในสภาวะกรดจำลองของกระเพาะอาหาร จากนั้นจึงเปลี่ยนเป็น Buffer stage ที่ pH 6.8 เพื่อยืนยันว่าตัวยาแตกตัวและละลายได้อย่างสมบูรณ์ในสภาวะจำลองของลำไส้เล็ก
🔍 ข้ออื่นผิดเพราะอะไร:
• ข้อ ก.: Immediate-release tablets ทดสอบในตัวกลางชนิดเดียว (single medium) มักใช้ระยะเวลา 30-60 นาที เพื่อประเมินการละลายทันที
• ข้อ ข.: Extended-release tablets ทดสอบการปลดปล่อยยาอย่างต่อเนื่องตามช่วงเวลาที่กำหนดหลายจุดเวลา (time points) เพื่อสร้าง dissolution profile
• ข้อ ง.: Chewable tablets เป็นยาเคี้ยวก่อนกลืน ซึ่งเภสัชตำรับส่วนใหญ่เน้นการแตกตัวหรือการละลายที่ไม่จำเป็นต้องผ่านขั้นตอน enteric acid stage
• ข้อ จ.: Sublingual tablets เป็นยาเม็ดอมใต้ลิ้น ออกแบบมาให้แตกตัวและดูดซึมเร็วในช่องปาก ไม่ผ่านทางเดินอาหารส่วนกระเพาะ</t>
        </is>
      </c>
      <c r="K81" s="104" t="inlineStr"/>
      <c r="L81" s="104" t="inlineStr">
        <is>
          <t>Biopharm &amp; Drug Release</t>
        </is>
      </c>
      <c r="M81" s="104" t="inlineStr">
        <is>
          <t>Dissolution testing</t>
        </is>
      </c>
      <c r="N81" s="62" t="inlineStr">
        <is>
          <t>Product</t>
        </is>
      </c>
      <c r="O81" s="104" t="inlineStr">
        <is>
          <t>[SOURCE: ข้อสอบจริง PLE CC1 (Product) ปี 2566 Day 1 ข้อ 25]</t>
        </is>
      </c>
      <c r="P81" s="62" t="inlineStr">
        <is>
          <t>ข้อสอบเก่า</t>
        </is>
      </c>
      <c r="Q81" s="62" t="inlineStr">
        <is>
          <t>2566</t>
        </is>
      </c>
      <c r="R81" s="62" t="inlineStr"/>
    </row>
    <row r="82" ht="409.6" customHeight="1" s="49">
      <c r="A82" s="180" t="n">
        <v>80</v>
      </c>
      <c r="B82" s="104" t="inlineStr">
        <is>
          <t>แผ่นแปะผิวหนังชนิดนำส่งยาผ่านผิวหนัง (Transdermal Patch) รูปแบบ Drug-in-Adhesive System มีลักษณะโครงสร้างตามข้อใด</t>
        </is>
      </c>
      <c r="C82" s="104" t="inlineStr"/>
      <c r="D82" s="104" t="inlineStr">
        <is>
          <t>ตัวยาสำคัญผสมรวมเป็นเนื้อเดียวกับพอลิเมอร์ชั้นกาวและสัมผัสกับผิวหนังโดยตรง โดยไม่มี Rate-controlling membrane แยกต่างหาก</t>
        </is>
      </c>
      <c r="E82" s="104" t="inlineStr">
        <is>
          <t>ตัวยาบรรจุอยู่ในชั้นกระเปาะของเหลว (Reservoir) แยกต่างหาก และมี Rate-controlling membrane ควบคุมการปลดปล่อย</t>
        </is>
      </c>
      <c r="F82" s="104" t="inlineStr">
        <is>
          <t>ตัวยาละลายอยู่ในชั้นพอลิเมอร์เมทริกซ์และมีชั้นกาวชนิดไม่มีตัวยาเคลือบอยู่เฉพาะขอบรอบนอก (Peripheral adhesive)</t>
        </is>
      </c>
      <c r="G82" s="104" t="inlineStr">
        <is>
          <t>ตัวยาบรรจุอยู่ในหลอดจุลภาคและปลดปล่อยผ่านหัวเข็มขนาดไมโคร (Microneedles)</t>
        </is>
      </c>
      <c r="H82" s="104" t="inlineStr">
        <is>
          <t>ตัวยาอยู่ในรูปผลึกบริสุทธิ์อัดแข็งใต้แผ่นฟอยล์โลหะโดยไม่มีชั้นกาวสัมผัสผิวหนัง</t>
        </is>
      </c>
      <c r="I82" s="62" t="n">
        <v>1</v>
      </c>
      <c r="J82" s="104" t="inlineStr">
        <is>
          <t>✅ คำตอบที่ถูกต้อง: ข้อ ก. ตัวยาสำคัญผสมรวมเป็นเนื้อเดียวกับพอลิเมอร์ชั้นกาวและสัมผัสกับผิวหนังโดยตรง โดยไม่มี Rate-controlling membrane แยกต่างหาก
🎯 ทำไมข้อนี้ถึงถูก: แผ่นแปะระบบ Drug-in-Adhesive (DIA) เป็นระบบที่นำตัวยาสำคัญผสมรวมเป็นเนื้อเดียวกับพอลิเมอร์ชั้นกาว (Adhesive layer) โดยตรง ซึ่งชั้นกาวนี้ทำหน้าที่ทั้งกักเก็บตัวยาและยึดติดกับผิวหนัง โดยไม่มีชั้นสารละลายยาแยกต่างหากและไม่มีแผ่นเยื่อควบคุมการปลดปล่อย (Rate-controlling membrane) ทำให้แผ่นแปะมีความบาง ยืดหยุ่น และกะทัดรัด
🔍 ข้ออื่นผิดเพราะอะไร:
• ข้อ ข.: เป็นโครงสร้างของแผ่นแปะระบบ Reservoir-type (Membrane-controlled system) ที่มีชั้นกักเก็บยาแยกและมี membrane คุมอัตราการแพร่
• ข้อ ค.: เป็นโครงสร้างของแผ่นแปะระบบ Matrix-type with peripheral adhesive ที่ชั้นเมทริกซ์ของยาแยกจากกาวรอบนอก
• ข้อ ง.: เป็นระบบนำส่งขั้นสูงแบบ Microneedle-mediated transdermal delivery ไม่ใช่ Drug-in-adhesive พื้นฐาน
• ข้อ จ.: โครงสร้างของ transdermal patch ทุกชนิดจำเป็นต้องมีชั้นกาวสัมผัสผิวหนัง (pressure-sensitive adhesive) และแผ่นประกบหลัง (backing layer)</t>
        </is>
      </c>
      <c r="K82" s="104" t="inlineStr"/>
      <c r="L82" s="104" t="inlineStr">
        <is>
          <t>Biopharm &amp; Drug Release</t>
        </is>
      </c>
      <c r="M82" s="104" t="inlineStr">
        <is>
          <t>Transdermal Delivery (TDS)</t>
        </is>
      </c>
      <c r="N82" s="62" t="inlineStr">
        <is>
          <t>Product</t>
        </is>
      </c>
      <c r="O82" s="104" t="inlineStr">
        <is>
          <t>[SOURCE: ข้อสอบจริง PLE CC1 (Product) ปี 2566 Day 2 ข้อ 55] [RECONSTRUCTED: ปรับแต่งและเติมเต็มบริบทโจทย์เพื่อความสมบูรณ์]</t>
        </is>
      </c>
      <c r="P82" s="62" t="inlineStr">
        <is>
          <t>ข้อสอบเก่า</t>
        </is>
      </c>
      <c r="Q82" s="62" t="inlineStr">
        <is>
          <t>2566</t>
        </is>
      </c>
      <c r="R82" s="62" t="inlineStr"/>
    </row>
    <row r="83" ht="409.6" customHeight="1" s="49">
      <c r="A83" s="180" t="n">
        <v>81</v>
      </c>
      <c r="B83" s="104" t="inlineStr">
        <is>
          <t>ยา Imdur (Isosorbide-5-mononitrate prolonged-release tablet) ซึ่งมี magnesium stearate และพอลิเมอร์เมทริกซ์เป็นสารช่วยในตำรับ ข้อใดต่อไปนี้กล่าวถูกต้องเกี่ยวกับลักษณะและการใช้ยานี้</t>
        </is>
      </c>
      <c r="C83" s="104" t="inlineStr"/>
      <c r="D83" s="104" t="inlineStr">
        <is>
          <t>ยาเป็นระบบ matrix สามารถหักแบ่งครึ่งตามรอยบากได้แต่ห้ามเคี้ยวหรือบด</t>
        </is>
      </c>
      <c r="E83" s="104" t="inlineStr">
        <is>
          <t>ยาเป็นระบบ reservoir สามารถหักแบ่งและบดเคี้ยวได้ตามต้องการ</t>
        </is>
      </c>
      <c r="F83" s="104" t="inlineStr">
        <is>
          <t>ห้ามรับประทานยานี้ร่วมกับยาลดกรดชนิดน้ำโดยเด็ดขาด</t>
        </is>
      </c>
      <c r="G83" s="104" t="inlineStr">
        <is>
          <t>Sodium stearate สามารถใช้ทดแทน Magnesium stearate ได้โดยไม่กระทบคุณสมบัติการละลาย</t>
        </is>
      </c>
      <c r="H83" s="104" t="inlineStr">
        <is>
          <t>ยาชนิดนี้ไม่จำเป็นต้องควบคุม Uniformity of dosage units</t>
        </is>
      </c>
      <c r="I83" s="62" t="n">
        <v>1</v>
      </c>
      <c r="J83" s="104" t="inlineStr">
        <is>
          <t>✅ คำตอบที่ถูกต้อง: ข้อ ก. ยาเป็นระบบ matrix สามารถหักแบ่งครึ่งตามรอยบากได้แต่ห้ามเคี้ยวหรือบด
🎯 ทำไมข้อนี้ถึงถูก: Imdur เป็นยาเม็ดออกฤทธิ์เนิ่นระบบ hydrophilic/insoluble matrix ซึ่งมีรอยบาก (score line) ทำให้สามารถหักแบ่งครึ่งได้โดยไม่สูญเสียคุณสมบัติ prolonged-release แต่ห้ามเคี้ยวหรือบดเม็ดยาเพราะจะทำให้โครงสร้างเมทริกซ์พังทลายและเกิด dose dumping
🔍 ข้ออื่นผิดเพราะอะไร:
• ข้อ ข.: Imdur เป็นระบบ matrix ไม่ใช่ reservoir system และการเคี้ยวยาจะทำลายโครงสร้างเมทริกซ์ทำให้ยาถูกปลดปล่อยออกมาทันทีจนเกิดพิษ
• ข้อ ค.: ISMN ในรูปแบบ matrix สามารถรับประทานพร้อมหรือหลังอาหาร รวมถึงยาลดกรดได้โดยไม่มีอันตรกิริยาที่รุนแรง ข้อห้ามใช้สำคัญคือห้ามใช้ร่วมกับยากลุ่ม PDE-5 inhibitors
• ข้อ ง.: Magnesium stearate เป็น hydrophobic lubricant ในขณะที่ Sodium stearate มีความเป็น hydrophilic มากกว่า การเปลี่ยนสารช่วยจะส่งผลต่ออัตราการเปียกและการปลดปล่อยยา
• ข้อ จ.: ยาเม็ดทุกชนิดต้องผ่านการทดสอบ Uniformity of dosage units ตามมาตรฐานเภสัชตำรับ</t>
        </is>
      </c>
      <c r="K83" s="104" t="inlineStr">
        <is>
          <t>cc1_product/image43.png</t>
        </is>
      </c>
      <c r="L83" s="104" t="inlineStr">
        <is>
          <t>Biopharm &amp; Drug Release</t>
        </is>
      </c>
      <c r="M83" s="104" t="inlineStr">
        <is>
          <t>Modified-Release DDS</t>
        </is>
      </c>
      <c r="N83" s="62" t="inlineStr">
        <is>
          <t>Product</t>
        </is>
      </c>
      <c r="O83" s="104" t="inlineStr">
        <is>
          <t>[SOURCE: ข้อสอบจริง PLE CC1 (Product) ปี 2565 ข้อ 4]</t>
        </is>
      </c>
      <c r="P83" s="62" t="inlineStr">
        <is>
          <t>ข้อสอบเก่า</t>
        </is>
      </c>
      <c r="Q83" s="62" t="inlineStr">
        <is>
          <t>2565</t>
        </is>
      </c>
      <c r="R83" s="62" t="inlineStr"/>
    </row>
    <row r="84" ht="409.6" customHeight="1" s="49">
      <c r="A84" s="180" t="n">
        <v>82</v>
      </c>
      <c r="B84" s="104" t="inlineStr">
        <is>
          <t>คุณสมบัติทางเคมีกายภาพ (Physicochemical properties) ของโมเลกุลยาในข้อใดต่อไปนี้เหมาะสมที่สุดสำหรับการพัฒนาเป็นรูปแบบยาแผ่นแปะซึมผ่านผิวหนัง (Transdermal drug delivery system: TDDS)</t>
        </is>
      </c>
      <c r="C84" s="104" t="inlineStr"/>
      <c r="D84" s="104" t="inlineStr">
        <is>
          <t>น้ำหนักโมเลกุลต่ำ (น้อยกว่า 500 Da), ค่า Log P 1-4, จุดหลอมเหลวต่ำ (น้อยกว่า 200 องศาเซลเซียส) และออกฤทธิ์แรงในขนาดยาต่ำ</t>
        </is>
      </c>
      <c r="E84" s="104" t="inlineStr">
        <is>
          <t>น้ำหนักโมเลกุลสูง (มากกว่า 1000 Da), ละลายน้ำได้ดีเยี่ยม (Log P ต่ำกว่า 0) และจุดหลอมเหลวสูง</t>
        </is>
      </c>
      <c r="F84" s="104" t="inlineStr">
        <is>
          <t>น้ำหนักโมเลกุลต่ำ (น้อยกว่า 200 Da), ชอบไขมันสูงมาก (Log P มากกว่า 6) และมีขนาดยาในการรักษามากกว่า 1 กรัมต่อวัน</t>
        </is>
      </c>
      <c r="G84" s="104" t="inlineStr">
        <is>
          <t>โมเลกุลมีประจุบวกหรือลบอย่างสมบูรณ์ที่ pH ของผิวหนัง และมีความสามารถในการละลายน้ำต่ำมาก</t>
        </is>
      </c>
      <c r="H84" s="104" t="inlineStr">
        <is>
          <t>โมเลกุลมีจุดหลอมเหลวสูงกว่า 300 องศาเซลเซียส และต้องการ therapeutic dose วันละ 500-1000 mg</t>
        </is>
      </c>
      <c r="I84" s="62" t="n">
        <v>1</v>
      </c>
      <c r="J84" s="104" t="inlineStr">
        <is>
          <t>✅ คำตอบที่ถูกต้อง: ข้อ ก. น้ำหนักโมเลกุลต่ำ (น้อยกว่า 500 Da), ค่า Log P 1-4, จุดหลอมเหลวต่ำ (น้อยกว่า 200 องศาเซลเซียส) และออกฤทธิ์แรงในขนาดยาต่ำ
🎯 ทำไมข้อนี้ถึงถูก: โมเลกุลยาที่จะซึมผ่านชั้น stratum corneum ได้ดีต้องมีขนาดโมเลกุลเล็ก (MW น้อยกว่า 500-600 Da), มีความชอบไขมันและน้ำอย่างสมดุล (Log P อยู่ระหว่าง 1 ถึง 4), มีจุดหลอมเหลวต่ำกว่า 200 องศาเซลเซียส และต้องเป็น potent drug ที่มี therapeutic daily dose ต่ำ (น้อยกว่า 10-20 mg/day)
🔍 ข้ออื่นผิดเพราะอะไร:
• ข้อ ข.: ยาที่มีโมเลกุลใหญ่กว่า 1000 Da และละลายน้ำสูงมาก (polar) จะไม่สามารถแพร่ผ่าน lipid bilayer ของ stratum corneum ได้
• ข้อ ค.: ยาที่มีค่า Log P สูงเกินไป (มากกว่า 5) จะตกค้างสะสมอยู่ในชั้นไขมันของ stratum corneum และไม่สามารถแพร่เข้าสู่น้ำในชั้น dermis ได้
• ข้อ ง.: ยาที่แตกตัวเป็นไอออนอย่างสมบูรณ์จะซึมผ่านผิวหนังได้แย่กว่ารูปที่ไม่แตกตัว (non-ionized form) อย่างมาก
• ข้อ จ.: ยาที่มีจุดหลอมเหลวสูงเกิน 300 องศาเซลเซียส จะมีพลังงานพันธะในผลึกสูงทำให้ละลายและแพร่ยาก อีกทั้งพื้นที่ผิวแผ่นแปะไม่สามารถส่งยาขนาดยาสูงถึง 500-1000 mg ได้</t>
        </is>
      </c>
      <c r="K84" s="104" t="inlineStr"/>
      <c r="L84" s="104" t="inlineStr">
        <is>
          <t>Biopharm &amp; Drug Release</t>
        </is>
      </c>
      <c r="M84" s="104" t="inlineStr">
        <is>
          <t>Diffusion &amp; Fick's laws</t>
        </is>
      </c>
      <c r="N84" s="62" t="inlineStr">
        <is>
          <t>Product</t>
        </is>
      </c>
      <c r="O84" s="104" t="inlineStr">
        <is>
          <t>[SOURCE: ข้อสอบจริง PLE CC1 (Product) ปี 2565 ข้อ 11]</t>
        </is>
      </c>
      <c r="P84" s="62" t="inlineStr">
        <is>
          <t>ข้อสอบเก่า</t>
        </is>
      </c>
      <c r="Q84" s="62" t="inlineStr">
        <is>
          <t>2565</t>
        </is>
      </c>
      <c r="R84" s="62" t="inlineStr"/>
    </row>
    <row r="85" ht="24" customHeight="1" s="49">
      <c r="A85" s="180" t="n">
        <v>83</v>
      </c>
      <c r="B85" s="104" t="inlineStr">
        <is>
          <t>จากการตรวจสอบข้อกำหนดมาตรฐานในเภสัชตำรับ (USP monograph) ของยาเม็ดชนิดหนึ่ง ระบุว่า 'Dissolution: Medium 0.1 N HCl, 900 mL; Apparatus 2: 50 rpm; Time: 45 minutes; Tolerances: Not less than 75% (Q) of the labeled amount of the active drug is dissolved' ข้อใดต่อไปนี้กล่าวถูกต้องเกี่ยวกับการทดสอบนี้</t>
        </is>
      </c>
      <c r="C85" s="104" t="inlineStr">
        <is>
          <t>cc1_product/image15.png</t>
        </is>
      </c>
      <c r="D85" s="104" t="inlineStr">
        <is>
          <t>การทดสอบนี้ใช้เครื่องมือทดสอบแบบตะกร้าหมุน (Rotating basket)</t>
        </is>
      </c>
      <c r="E85" s="104" t="inlineStr">
        <is>
          <t>เกณฑ์การผ่านเกณฑ์ขั้นต่ำในขั้น S1 คือยาทุกเม็ดต้องละลายได้อย่างน้อยเท่ากับ 75% พอดี</t>
        </is>
      </c>
      <c r="F85" s="104" t="inlineStr">
        <is>
          <t>ข้อกำหนดนี้เป็นการทดสอบเวลาการแตกตัวของยาเม็ด (Disintegration test)</t>
        </is>
      </c>
      <c r="G85" s="104" t="inlineStr">
        <is>
          <t>เป็นการทดสอบการละลายของตัวยาออกจากรูปแบบยา (Dissolution test)</t>
        </is>
      </c>
      <c r="H85" s="104" t="inlineStr">
        <is>
          <t>การทดสอบนี้ใช้อัตราความเร็วในการกวนมาตรฐานที่ 100 rpm</t>
        </is>
      </c>
      <c r="I85" s="62" t="n">
        <v>4</v>
      </c>
      <c r="J85" s="104" t="inlineStr">
        <is>
          <t>✅ คำตอบที่ถูกต้อง: ข้อ ง. เป็นการทดสอบการละลายของตัวยาออกจากรูปแบบยา (Dissolution test)
🎯 ทำไมข้อนี้ถึงถูก: ข้อกำหนดดังกล่าวเป็นการทดสอบการละลายของตัวยา (Dissolution test) โดยใช้เครื่องมือ Apparatus 2 (Paddle apparatus) ความเร็วรอบ 50 rpm ในตัวกลางกรด 0.1 N HCl ปริมาตร 900 mL โดยมีเกณฑ์การยอมรับขั้น S1 คือแต่ละเม็ดต้องละลายไม่น้อยกว่า Q + 5% (นั่นคือ ไม่น้อยกว่า 80%)
🔍 ข้ออื่นผิดเพราะอะไร:
• ข้อ ก.: Apparatus 2 ตาม USP คือ Paddle apparatus (ใบพัดกวน) ส่วน Rotating basket คือ Apparatus 1
• ข้อ ข.: เกณฑ์ขั้นแรก (S1: 6 เม็ด) กำหนดให้ยาแต่ละหน่วยต้องละลายออกมาไม่น้อยกว่า Q + 5% (คือ 75% + 5% = 80%) ไม่ใช่ 75% พอดี
• ข้อ ค.: การทดสอบการแตกตัว (Disintegration test) จะรายงานผลเป็นเวลาที่ยาแตกตัวหมด (หน่วยเป็นนาที) ไม่มีการระบุค่าเปอร์เซ็นต์การละลาย (Q)
• ข้อ จ.: ในข้อกำหนดระบุความเร็วรอบไว้ที่ 50 rpm อย่างชัดเจน ไม่ใช่ 100 rpm</t>
        </is>
      </c>
      <c r="K85" s="104" t="inlineStr"/>
      <c r="L85" s="104" t="inlineStr">
        <is>
          <t>Biopharm &amp; Drug Release</t>
        </is>
      </c>
      <c r="M85" s="104" t="inlineStr">
        <is>
          <t>Dissolution testing</t>
        </is>
      </c>
      <c r="N85" s="62" t="inlineStr">
        <is>
          <t>Product</t>
        </is>
      </c>
      <c r="O85" s="104" t="inlineStr">
        <is>
          <t>[SOURCE: ข้อสอบจริง PLE CC1 (Product) ปี 2565 ข้อ 24]</t>
        </is>
      </c>
      <c r="P85" s="62" t="inlineStr">
        <is>
          <t>ข้อสอบเก่า</t>
        </is>
      </c>
      <c r="Q85" s="62" t="inlineStr">
        <is>
          <t>2565</t>
        </is>
      </c>
      <c r="R85" s="62" t="inlineStr"/>
    </row>
    <row r="86" ht="24" customHeight="1" s="49">
      <c r="A86" s="180" t="n">
        <v>84</v>
      </c>
      <c r="B86" s="104" t="inlineStr">
        <is>
          <t>จากใบรับรองผลการวิเคราะห์ (Certificate of Analysis: COA) ของยาเม็ด Simvastatin tablets ที่ระบุรายการทดสอบ Description, Identification, Assay, Disintegration time และ Organic impurities ในการประเมินคุณภาพยาเม็ดสำเร็จรูปตามข้อกำหนดมาตรฐานสากล (USP Specific tests) ยังขาดการทดสอบในหัวข้อสำคัญใด</t>
        </is>
      </c>
      <c r="C86" s="104" t="inlineStr"/>
      <c r="D86" s="104" t="inlineStr">
        <is>
          <t>Dissolution test</t>
        </is>
      </c>
      <c r="E86" s="104" t="inlineStr">
        <is>
          <t>Hardness test</t>
        </is>
      </c>
      <c r="F86" s="104" t="inlineStr">
        <is>
          <t>Particle size analysis</t>
        </is>
      </c>
      <c r="G86" s="104" t="inlineStr">
        <is>
          <t>Viscosity measurement</t>
        </is>
      </c>
      <c r="H86" s="104" t="inlineStr">
        <is>
          <t>Loss on drying</t>
        </is>
      </c>
      <c r="I86" s="62" t="n">
        <v>1</v>
      </c>
      <c r="J86" s="104" t="inlineStr">
        <is>
          <t>✅ คำตอบที่ถูกต้อง: ข้อ ก. Dissolution test
🎯 ทำไมข้อนี้ถึงถูก: ตามข้อกำหนดของ USP สำหรับยาเม็ดทั่วไป (Tablets dosage form) หัวข้อ Specific tests ที่เป็นข้อกำหนดภาคบังคับในการตรวจปล่อยรุ่นการผลิต ได้แก่ Dissolution, Uniformity of dosage units และ Disintegration (หากไม่มี dissolution) ดังนั้นในใบ COA ที่มี disintegration แต่ยังขาดการทดสอบ Dissolution ซึ่งจำเป็นสำหรับยาเม็ด simvastatin
🔍 ข้ออื่นผิดเพราะอะไร:
• ข้อ ข.: Hardness test เป็น in-process control ภายในโรงงานผู้ผลิต โดยทั่วไปไม่จำเป็นต้องรายงานในใบ COA ปล่อยผ่านสำเร็จรูปของเภสัชตำรับ
• ข้อ ค.: Particle size analysis เป็นการทดสอบสำหรับวัตถุดิบผงยาหรือยาน้ำแขวนตะกอน ไม่ใช่ specific test สำหรับยาเม็ดสำเร็จรูป
• ข้อ ง.: Viscosity measurement เป็นการทดสอบสำหรับยาน้ำหนืดหรือยารูปแบบกึ่งแข็ง ไม่ใช้กับยาเม็ด
• ข้อ จ.: Loss on drying แม้อาจทดสอบในบางตำรับ แต่ไม่ใช่หัวข้อประเมินการปลดปล่อยยาสำคัญเท่ากับ Dissolution test</t>
        </is>
      </c>
      <c r="K86" s="104" t="inlineStr">
        <is>
          <t>cc1_product/image42.png</t>
        </is>
      </c>
      <c r="L86" s="104" t="inlineStr">
        <is>
          <t>Biopharm &amp; Drug Release</t>
        </is>
      </c>
      <c r="M86" s="104" t="inlineStr">
        <is>
          <t>Dissolution testing</t>
        </is>
      </c>
      <c r="N86" s="62" t="inlineStr">
        <is>
          <t>Product</t>
        </is>
      </c>
      <c r="O86" s="104" t="inlineStr">
        <is>
          <t>[SOURCE: ข้อสอบจริง PLE CC1 (Product) ปี 2565 ข้อ 27]</t>
        </is>
      </c>
      <c r="P86" s="62" t="inlineStr">
        <is>
          <t>ข้อสอบเก่า</t>
        </is>
      </c>
      <c r="Q86" s="62" t="inlineStr">
        <is>
          <t>2565</t>
        </is>
      </c>
      <c r="R86" s="62" t="inlineStr"/>
    </row>
    <row r="87" ht="24" customHeight="1" s="49">
      <c r="A87" s="180" t="n">
        <v>85</v>
      </c>
      <c r="B87" s="104" t="inlineStr">
        <is>
          <t>หัวข้อการทดสอบใดต่อไปนี้จัดเป็นการทดสอบเฉพาะ (Specific tests) สำหรับการควบคุมคุณภาพรูปแบบยาแผ่นแปะผิวหนัง (Cutaneous patch / Transdermal delivery system) ตามเภสัชตำรับ USP</t>
        </is>
      </c>
      <c r="C87" s="104" t="inlineStr"/>
      <c r="D87" s="104" t="inlineStr">
        <is>
          <t>Assay</t>
        </is>
      </c>
      <c r="E87" s="104" t="inlineStr">
        <is>
          <t>Identification</t>
        </is>
      </c>
      <c r="F87" s="104" t="inlineStr">
        <is>
          <t>Description</t>
        </is>
      </c>
      <c r="G87" s="104" t="inlineStr">
        <is>
          <t>Impurities</t>
        </is>
      </c>
      <c r="H87" s="104" t="inlineStr">
        <is>
          <t>Uniformity of dosage units</t>
        </is>
      </c>
      <c r="I87" s="62" t="n">
        <v>5</v>
      </c>
      <c r="J87" s="104" t="inlineStr">
        <is>
          <t>✅ คำตอบที่ถูกต้อง: ข้อ จ. Uniformity of dosage units
🎯 ทำไมข้อนี้ถึงถูก: ตามเกณฑ์เภสัชตำรับ USP หัวข้อ Description, Identification, Assay และ Impurities จัดเป็น Universal tests ที่ต้องทดสอบในทุกรูปแบบยา ส่วนการทดสอบเฉพาะสำหรับแผ่นแปะผิวหนัง (Specific tests) ได้แก่ Drug release / Dissolution, Uniformity of dosage units, Peel adhesion test และ Leak test
🔍 ข้ออื่นผิดเพราะอะไร:
• ข้อ ก.: Assay (การหาปริมาณตัวยาสำคัญ) จัดเป็น Universal test ที่ต้องทำการทดสอบกับยาทุกรูปแบบ
• ข้อ ข.: Identification (การพิสูจน์เอกลักษณ์) จัดเป็น Universal test พื้นฐานของผลิตภัณฑ์ยาทุกชนิด
• ข้อ ค.: Description (ลักษณะทางกายภาพภายนอก) จัดเป็น Universal test พื้นฐานของยาทุกรูปแบบ
• ข้อ ง.: Impurities (สิ่งเจือปนและสารสลายตัว) จัดเป็น Universal test เพื่อควบคุมความปลอดภัยของยาทุกชนิด</t>
        </is>
      </c>
      <c r="K87" s="104" t="inlineStr">
        <is>
          <t>cc1_product/image43.png</t>
        </is>
      </c>
      <c r="L87" s="104" t="inlineStr">
        <is>
          <t>Biopharm &amp; Drug Release</t>
        </is>
      </c>
      <c r="M87" s="104" t="inlineStr">
        <is>
          <t>Modified-Release DDS</t>
        </is>
      </c>
      <c r="N87" s="62" t="inlineStr">
        <is>
          <t>Product</t>
        </is>
      </c>
      <c r="O87" s="104" t="inlineStr">
        <is>
          <t>[SOURCE: ข้อสอบจริง PLE CC1 (Product) ปี 2565 ข้อ 28] [RECONSTRUCTED: ปรับแต่งและเติมเต็มบริบทโจทย์เพื่อความสมบูรณ์]</t>
        </is>
      </c>
      <c r="P87" s="62" t="inlineStr">
        <is>
          <t>ข้อสอบเก่า</t>
        </is>
      </c>
      <c r="Q87" s="62" t="inlineStr">
        <is>
          <t>2565</t>
        </is>
      </c>
      <c r="R87" s="62" t="inlineStr"/>
    </row>
    <row r="88" ht="24" customHeight="1" s="49">
      <c r="A88" s="180" t="n">
        <v>86</v>
      </c>
      <c r="B88" s="104" t="inlineStr">
        <is>
          <t>การให้ยาในรูปแบบแผ่นแปะผิวหนัง (Transdermal patch) มีข้อได้เปรียบที่แตกต่างอย่างเด่นชัดจากการให้ยาในรูปแบบรับประทาน (Oral dosage form) ในข้อใดต่อไปนี้</t>
        </is>
      </c>
      <c r="C88" s="104" t="inlineStr"/>
      <c r="D88" s="104" t="inlineStr">
        <is>
          <t>แผ่นแปะมีระดับการออกฤทธิ์ทางเภสัชวิทยารวดเร็วกว่าการฉีดเข้าเส้นเลือดดำ</t>
        </is>
      </c>
      <c r="E88" s="104" t="inlineStr">
        <is>
          <t>แผ่นแปะสามารถหลีกเลี่ยงกระบวนการทำลายยาผ่านตับในรอบแรก (Avoid hepatic first-pass metabolism)</t>
        </is>
      </c>
      <c r="F88" s="104" t="inlineStr">
        <is>
          <t>แผ่นแปะทำให้เกิดความเสี่ยงต่อการเกิดลิ่มเลือดอุดตันในหลอดเลือดดำ (VTE) สูงกว่ายารับประทาน</t>
        </is>
      </c>
      <c r="G88" s="104" t="inlineStr">
        <is>
          <t>แผ่นแปะเหมาะสำหรับยาที่ต้องให้ในขนาดยาสูงมากกว่า 1000 mg ต่อวัน</t>
        </is>
      </c>
      <c r="H88" s="104" t="inlineStr">
        <is>
          <t>แผ่นแปะทำให้ระดับยาในพลาสมาเกิดการแกว่งตัวขึ้นลงอย่างรวดเร็ว (Fluctuating blood levels)</t>
        </is>
      </c>
      <c r="I88" s="62" t="n">
        <v>2</v>
      </c>
      <c r="J88" s="104" t="inlineStr">
        <is>
          <t>✅ คำตอบที่ถูกต้อง: ข้อ ข. แผ่นแปะสามารถหลีกเลี่ยงกระบวนการทำลายยาผ่านตับในรอบแรก (Avoid hepatic first-pass metabolism)
🎯 ทำไมข้อนี้ถึงถูก: การให้ยาผ่านทางแผ่นแปะผิวหนัง ตัวยาจะถูกดูดซึมผ่านชั้นผิวหนังเข้าสู่หลอดเลือดฝอยในชั้นหนังแท้และเข้าสู่ระบบไหลเวียนโลหิตทั่วร่างกายโดยตรง จึงหลีกเลี่ยงการถูกทำลายโดยกรด/เอนไซม์ในทางเดินอาหารและ hepatic first-pass metabolism ที่ตับได้อย่างสมบูรณ์
🔍 ข้ออื่นผิดเพราะอะไร:
• ข้อ ก.: แผ่นแปะผิวหนังมีระยะเวลาเริ่มออกฤทธิ์ (onset of action) ช้ากว่าการฉีดเข้าหลอดเลือดดำอย่างมาก เนื่องจากต้องใช้เวลาแพร่ผ่านชั้น stratum corneum
• ข้อ ค.: ในทางตรงกันข้าม การให้ฮอร์โมนทดแทนผ่านทางผิวหนัง (Transdermal HRT) พบความเสี่ยงต่อการเกิด VTE ต่ำกว่ายารับประทานเนื่องจากไม่ผ่านตับและไม่กระตุ้น hepatic clotting factors
• ข้อ ง.: แผ่นแปะผิวหนังเหมาะสำหรับ potent drugs ที่มีขนาดยาต่ำต่อวัน (มักไม่เกิน 10-20 mg/day) ไม่สามารถนำส่งยาปริมาณสูงระดับกรัมได้
• ข้อ จ.: แผ่นแปะผิวหนังให้ระดับยาในเลือดที่คงที่สม่ำเสมอ (steady-state profile) ช่วยลดปัญหา peak-to-trough fluctuation</t>
        </is>
      </c>
      <c r="K88" s="104" t="inlineStr">
        <is>
          <t>cc1_product/image44.png</t>
        </is>
      </c>
      <c r="L88" s="104" t="inlineStr">
        <is>
          <t>Biopharm &amp; Drug Release</t>
        </is>
      </c>
      <c r="M88" s="104" t="inlineStr">
        <is>
          <t>Modified-Release DDS</t>
        </is>
      </c>
      <c r="N88" s="62" t="inlineStr">
        <is>
          <t>Product</t>
        </is>
      </c>
      <c r="O88" s="104" t="inlineStr">
        <is>
          <t>[SOURCE: ข้อสอบจริง PLE CC1 (Product) ปี 2565 ข้อ 31]</t>
        </is>
      </c>
      <c r="P88" s="62" t="inlineStr">
        <is>
          <t>ข้อสอบเก่า</t>
        </is>
      </c>
      <c r="Q88" s="62" t="inlineStr">
        <is>
          <t>2565</t>
        </is>
      </c>
      <c r="R88" s="62" t="inlineStr"/>
    </row>
    <row r="89" ht="24" customHeight="1" s="49">
      <c r="A89" s="180" t="n">
        <v>87</v>
      </c>
      <c r="B89" s="104" t="inlineStr">
        <is>
          <t>ตามเกณฑ์มาตรฐานของเภสัชตำรับ USP การทดสอบการละลาย (Dissolution test) ของยาเม็ดเคลือบแตกตัวในลำไส้ (Enteric-coated tablets) ในขั้นตอนสภาวะกรด (Acid stage: 0.1 N HCl เป็นเวลา 2 ชั่วโมง) มีเกณฑ์การยอมรับขั้นแรกอย่างไร</t>
        </is>
      </c>
      <c r="C89" s="104" t="inlineStr"/>
      <c r="D89" s="104" t="inlineStr">
        <is>
          <t>ปริมาณยาที่ละลายออกมาจากยาแต่ละเม็ดต้องไม่เกินร้อยละ 10 ของปริมาณที่ระบุบนฉลาก</t>
        </is>
      </c>
      <c r="E89" s="104" t="inlineStr">
        <is>
          <t>ปริมาณยาที่ละลายออกมาจากยาแต่ละเม็ดต้องไม่น้อยกว่า Q + 5%</t>
        </is>
      </c>
      <c r="F89" s="104" t="inlineStr">
        <is>
          <t>ปริมาณยาเฉลี่ยของทั้ง 6 เม็ดต้องละลายออกมาไม่น้อยกว่าร้อยละ 75</t>
        </is>
      </c>
      <c r="G89" s="104" t="inlineStr">
        <is>
          <t>ยาทุกเม็ดต้องเกิดการแตกตัวสมบูรณ์ภายในเวลา 30 นาที</t>
        </is>
      </c>
      <c r="H89" s="104" t="inlineStr">
        <is>
          <t>ยาต้องละลายออกมาได้ระหว่างร้อยละ 25 ถึง 50</t>
        </is>
      </c>
      <c r="I89" s="62" t="n">
        <v>1</v>
      </c>
      <c r="J89" s="104" t="inlineStr">
        <is>
          <t>✅ คำตอบที่ถูกต้อง: ข้อ ก. ปริมาณยาที่ละลายออกมาจากยาแต่ละเม็ดต้องไม่เกินร้อยละ 10 ของปริมาณที่ระบุบนฉลาก
🎯 ทำไมข้อนี้ถึงถูก: ตามข้อกำหนด USP Dissolution สำหรับ Delayed-release (Enteric-coated) dosage forms ในขั้น Acid stage (0.1 N HCl นาน 2 ชั่วโมง) ยาเม็ดทั้ง 6 เม็ดต้องไม่ละลายออกมาเกินร้อยละ 10 (No individual value exceeds 10% of labeled amount) เพื่อยืนยันว่าฟิล์มสามารถป้องกันกรดในกระเพาะอาหารได้
🔍 ข้ออื่นผิดเพราะอะไร:
• ข้อ ข.: เกณฑ์ไม่น้อยกว่า Q + 5% เป็นเกณฑ์การยอมรับในขั้น Buffer stage (pH 6.8) ไม่ใช่ Acid stage
• ข้อ ค.: ใน Acid stage เป้าหมายคือยาต้องไม่ละลาย หากละลายมากกว่าร้อยละ 10 จะถือว่าไม่ผ่านเกณฑ์
• ข้อ ง.: การแตกตัวของยาเม็ดเคลือบ enteric ต้องไม่เกิดขึ้นในสภาวะกรด และการทดสอบ dissolution ไม่ได้วัด disintegration time
• ข้อ จ.: การละลายถึง 25-50% ในกรดแสดงว่าฟิล์มเคลือบล้มเหลวและเกิด dose dumping ในกระเพาะอาหาร</t>
        </is>
      </c>
      <c r="K89" s="104" t="inlineStr"/>
      <c r="L89" s="104" t="inlineStr">
        <is>
          <t>Biopharm &amp; Drug Release</t>
        </is>
      </c>
      <c r="M89" s="104" t="inlineStr">
        <is>
          <t>Dissolution testing</t>
        </is>
      </c>
      <c r="N89" s="62" t="inlineStr">
        <is>
          <t>Product</t>
        </is>
      </c>
      <c r="O89" s="104" t="inlineStr">
        <is>
          <t>[SOURCE: ข้อสอบจริง PLE CC1 (Product) ปี 2565 ข้อ 51]</t>
        </is>
      </c>
      <c r="P89" s="62" t="inlineStr">
        <is>
          <t>ข้อสอบเก่า</t>
        </is>
      </c>
      <c r="Q89" s="62" t="inlineStr">
        <is>
          <t>2565</t>
        </is>
      </c>
      <c r="R89" s="62" t="inlineStr"/>
    </row>
    <row r="90" ht="24" customHeight="1" s="49">
      <c r="A90" s="180" t="n">
        <v>88</v>
      </c>
      <c r="B90" s="104" t="inlineStr">
        <is>
          <t>ยาตัวอย่างตัวหนึ่งถูกจัดอยู่ในระบบ Biopharmaceutics Classification System (BCS) Class II ข้อใดต่อไปนี้กล่าวถูกต้องเกี่ยวกับคุณสมบัติการละลายและการซึมผ่านเยื่อบุทางเดินอาหารของยานี้</t>
        </is>
      </c>
      <c r="C90" s="104" t="inlineStr"/>
      <c r="D90" s="104" t="inlineStr">
        <is>
          <t>มีความสามารถในการละลายสูง และมีการซึมผ่านสูง (High solubility, High permeability)</t>
        </is>
      </c>
      <c r="E90" s="104" t="inlineStr">
        <is>
          <t>มีความสามารถในการละลายสูง แต่มีการซึมผ่านต่ำ (High solubility, Low permeability)</t>
        </is>
      </c>
      <c r="F90" s="104" t="inlineStr">
        <is>
          <t>มีความสามารถในการละลายต่ำ และมีการซึมผ่านต่ำ (Low solubility, Low permeability)</t>
        </is>
      </c>
      <c r="G90" s="104" t="inlineStr">
        <is>
          <t>มีความสามารถในการละลายต่ำ แต่มีการซึมผ่านสูง (Low solubility, High permeability)</t>
        </is>
      </c>
      <c r="H90" s="104" t="inlineStr">
        <is>
          <t>มีอัตราการแตกตัวสูงแต่ไม่สามารถซึมผ่านเยื่อหุ้มเซลล์ได้</t>
        </is>
      </c>
      <c r="I90" s="62" t="n">
        <v>4</v>
      </c>
      <c r="J90" s="104" t="inlineStr">
        <is>
          <t>✅ คำตอบที่ถูกต้อง: ข้อ ง. มีความสามารถในการละลายต่ำ แต่มีการซึมผ่านสูง (Low solubility, High permeability)
🎯 ทำไมข้อนี้ถึงถูก: ตามระบบ BCS Class II ตัวยาจะมีคุณสมบัติ Low solubility และ High permeability โดยมีอัตราการละลายของยาในทางเดินอาหารเป็นขั้นตอนกำหนดอัตราเร็ว (Rate-limiting step) ในการดูดซึมยาเข้าสู่กระแสเลือด
🔍 ข้ออื่นผิดเพราะอะไร:
• ข้อ ก.: High solubility และ High permeability จัดเป็นยาในระบบ BCS Class I
• ข้อ ข.: High solubility และ Low permeability จัดเป็นยาในระบบ BCS Class III
• ข้อ ค.: Low solubility และ Low permeability จัดเป็นยาในระบบ BCS Class IV
• ข้อ จ.: การแตกตัวเป็นคุณสมบัติของรูปแบบยา ไม่ใช่เกณฑ์จัดกลุ่มตามระบบ BCS ซึ่งพิจารณา solubility และ permeability</t>
        </is>
      </c>
      <c r="K90" s="104" t="inlineStr"/>
      <c r="L90" s="104" t="inlineStr">
        <is>
          <t>Biopharm &amp; Drug Release</t>
        </is>
      </c>
      <c r="M90" s="104" t="inlineStr">
        <is>
          <t>Permeability &amp; BCS Classification</t>
        </is>
      </c>
      <c r="N90" s="62" t="inlineStr">
        <is>
          <t>Product</t>
        </is>
      </c>
      <c r="O90" s="104" t="inlineStr">
        <is>
          <t>[SOURCE: ข้อสอบจริง PLE CC1 (Product) ปี 2565 ข้อ 55]</t>
        </is>
      </c>
      <c r="P90" s="62" t="inlineStr">
        <is>
          <t>ข้อสอบเก่า</t>
        </is>
      </c>
      <c r="Q90" s="62" t="inlineStr">
        <is>
          <t>2565</t>
        </is>
      </c>
      <c r="R90" s="62" t="inlineStr"/>
    </row>
    <row r="91" ht="24" customHeight="1" s="49">
      <c r="A91" s="180" t="n">
        <v>89</v>
      </c>
      <c r="B91" s="104" t="inlineStr">
        <is>
          <t>ในการศึกษาชีวสมมูล (Bioequivalence; BE) ของผลิตภัณฑ์ยาเม็ด Naproxen เปรียบเทียบกับผลิตภัณฑ์ยาต้นแบบ ตัวแปรทางเภสัชจลนศาสตร์คู่ใดที่ต้องนำมาพิจารณาเปรียบเทียบค่าอัตราส่วนเฉลี่ยเรขาคณิตให้อยู่ในช่วงความเชื่อมั่น 90% ระหว่าง 80.00 ถึง 125.00%</t>
        </is>
      </c>
      <c r="C91" s="104" t="inlineStr"/>
      <c r="D91" s="104" t="inlineStr">
        <is>
          <t>Cmax และ AUC</t>
        </is>
      </c>
      <c r="E91" s="104" t="inlineStr">
        <is>
          <t>Vd และ Half-life</t>
        </is>
      </c>
      <c r="F91" s="104" t="inlineStr">
        <is>
          <t>Clearance และ AUC</t>
        </is>
      </c>
      <c r="G91" s="104" t="inlineStr">
        <is>
          <t>Clearance และ Cmax</t>
        </is>
      </c>
      <c r="H91" s="104" t="inlineStr">
        <is>
          <t>Vd และ AUC</t>
        </is>
      </c>
      <c r="I91" s="62" t="n">
        <v>1</v>
      </c>
      <c r="J91" s="104" t="inlineStr">
        <is>
          <t>✅ คำตอบที่ถูกต้อง: ข้อ ก. Cmax และ AUC
🎯 ทำไมข้อนี้ถึงถูก: ตามแนวทางการศึกษาชีวสมมูลของสำนักงานคณะกรรมการอาหารและยา (อย.) และเกณฑ์สากลของ US-FDA/EMA กำหนดให้ใช้พารามิเตอร์ Cmax (สะท้อนอัตราการดูดซึมยา) และ AUC (สะท้อนปริมาณการดูดซึมยาทั้งหมด) เป็นเกณฑ์ชี้วัดหลัก โดยช่วงความเชื่อมั่น 90% ของ Geometric Mean Ratio ของยาทดสอบเทียบกับยาอ้างอิงต้องตกอยู่ในช่วง 80.00 ถึง 125.00%
🔍 ข้ออื่นผิดเพราะอะไร:
• ข้อ ข.: Vd (ปริมาตรการกระจายตัว) และ Half-life (ค่าครึ่งชีวิต) เป็นคุณสมบัติทางจลนศาสตร์จำเพาะของตัวยา ไม่ใช่เกณฑ์หลักในการตัดสินชีวสมมูล
• ข้อ ค.: Clearance เป็นอัตราการขจัดยาของร่างกาย ไม่ได้นำมาใช้คำนวณช่วงความเชื่อมั่นในการตัดสินชีวสมมูล
• ข้อ ง.: Clearance ไม่ใช่ตัวแปรหลักในการประเมินชีวประสิทธิผลสัมพัทธ์
• ข้อ จ.: Vd ไม่ใช่ตัวแปรที่ใช้เป็นเกณฑ์ตัดสินการผ่านการทดสอบชีวสมมูล</t>
        </is>
      </c>
      <c r="K91" s="104" t="inlineStr"/>
      <c r="L91" s="104" t="inlineStr">
        <is>
          <t>Biopharm &amp; Drug Release</t>
        </is>
      </c>
      <c r="M91" s="104" t="inlineStr">
        <is>
          <t>BCS Classification</t>
        </is>
      </c>
      <c r="N91" s="62" t="inlineStr">
        <is>
          <t>Product</t>
        </is>
      </c>
      <c r="O91" s="104" t="inlineStr">
        <is>
          <t>[SOURCE: ข้อสอบจริง PLE CC1 (Product) ปี 2564 ข้อ 15]</t>
        </is>
      </c>
      <c r="P91" s="62" t="inlineStr">
        <is>
          <t>ข้อสอบเก่า</t>
        </is>
      </c>
      <c r="Q91" s="62" t="inlineStr">
        <is>
          <t>2564</t>
        </is>
      </c>
      <c r="R91" s="62" t="inlineStr"/>
    </row>
    <row r="92">
      <c r="A92" s="180" t="n">
        <v>90</v>
      </c>
      <c r="B92" s="104" t="inlineStr">
        <is>
          <t>ปัจจัยในข้อใดมีผลทำให้ความเร็วและอัตราการละลาย (Dissolution rate) ของยาเม็ด Desipramine tablet ลดลงอย่างมีนัยสำคัญ</t>
        </is>
      </c>
      <c r="C92" s="104" t="inlineStr"/>
      <c r="D92" s="104" t="inlineStr">
        <is>
          <t>การเติมสารลดแรงตึงผิวในสูตรตำรับ</t>
        </is>
      </c>
      <c r="E92" s="104" t="inlineStr">
        <is>
          <t>การเตรียมตัวยาในรูปแบบ Solid dispersion</t>
        </is>
      </c>
      <c r="F92" s="104" t="inlineStr">
        <is>
          <t>การใช้ตัวยาสำคัญในรูปผลึก (Crystalline form) แทนรูปอสัณฐาน (Amorphous form)</t>
        </is>
      </c>
      <c r="G92" s="104" t="inlineStr">
        <is>
          <t>การเกิดสารเชิงซ้อนกับไซโคลเดกซ์ทริน (Cyclodextrin complexation)</t>
        </is>
      </c>
      <c r="H92" s="104" t="inlineStr">
        <is>
          <t>การลดขนาดอนุภาคของตัวยาด้วยวิธี Micronization</t>
        </is>
      </c>
      <c r="I92" s="62" t="n">
        <v>3</v>
      </c>
      <c r="J92" s="104" t="inlineStr">
        <is>
          <t>✅ คำตอบที่ถูกต้อง: ข้อ ค. การใช้ตัวยาสำคัญในรูปผลึก (Crystalline form) แทนรูปอสัณฐาน (Amorphous form)
🎯 ทำไมข้อนี้ถึงถูก: สารในรูปผลึก (Crystalline form) มีการจัดเรียงอนุภาคอย่างเป็นระเบียบและมีพลังงานโครงผลึก (Lattice energy) สูง ทำให้ต้องใช้พลังงานสูงในการสลายพันธะ ส่งผลให้มีค่าการละลาย (Solubility) และอัตราการละลายต่ำกว่ารูปอสัณฐาน (Amorphous form) ซึ่งมีพลังงานอิสระสูงกว่าอย่างมีนัยสำคัญ
🔍 ข้ออื่นผิดเพราะอะไร:
• ข้อ ก.: สารลดแรงตึงผิวช่วยลดมุมสัมผัส (Contact angle) และเพิ่มการเปียกน้ำ จึงเพิ่มอัตราการละลาย
• ข้อ ข.: Solid dispersion ช่วยกระจายโมเลกุลยาในพาหะชอบน้ำ ช่วยเพิ่มอัตราการละลาย
• ข้อ ง.: สารเชิงซ้อน Cyclodextrin ช่วยเพิ่มความสามารถในการละลายน้ำของตัวยาที่ไม่ชอบน้ำ
• ข้อ จ.: Micronization ช่วยลดขนาดอนุภาค เพิ่มพื้นที่ผิวจำเพาะ ส่งผลให้อัตราการละลายเพิ่มขึ้นตามสมการ Noyes-Whitney</t>
        </is>
      </c>
      <c r="K92" s="104" t="inlineStr"/>
      <c r="L92" s="104" t="inlineStr">
        <is>
          <t>Biopharm &amp; Drug Release</t>
        </is>
      </c>
      <c r="M92" s="104" t="inlineStr">
        <is>
          <t>Diffusion &amp; Fick's laws</t>
        </is>
      </c>
      <c r="N92" s="62" t="inlineStr">
        <is>
          <t>Product</t>
        </is>
      </c>
      <c r="O92" s="104" t="inlineStr">
        <is>
          <t>[SOURCE: ข้อสอบจริง PLE CC1 (Product) ปี 2564 ข้อ 29]</t>
        </is>
      </c>
      <c r="P92" s="62" t="inlineStr">
        <is>
          <t>ข้อสอบเก่า</t>
        </is>
      </c>
      <c r="Q92" s="62" t="inlineStr">
        <is>
          <t>2564</t>
        </is>
      </c>
      <c r="R92" s="62" t="inlineStr"/>
    </row>
    <row r="93">
      <c r="A93" s="180" t="n">
        <v>91</v>
      </c>
      <c r="B93" s="104" t="inlineStr">
        <is>
          <t>การพัฒนารูปแบบยาควบคุมการปลดปล่อยชนิดหลายหน่วย (Multiple-unit dosage form) เช่น Pellets บรรจุในแคปซูล มีข้อได้เปรียบทางชีวเภสัชกรรมเหนือกว่ายาเม็ดชนิดหน่วยเดี่ยว (Single-unit monolithic tablet) ในด้านใดเด่นชัดที่สุด</t>
        </is>
      </c>
      <c r="C93" s="104" t="inlineStr"/>
      <c r="D93" s="104" t="inlineStr">
        <is>
          <t>ลดความผันแปรของเวลาที่ยาอยู่ในกระเพาะอาหาร (Gastric emptying time) และลดความเสี่ยงต่อการเกิด Dose dumping</t>
        </is>
      </c>
      <c r="E93" s="104" t="inlineStr">
        <is>
          <t>ช่วยให้ตัวยาสำคัญถูกดูดซึมผ่านกระเพาะอาหารได้โดยตรงอย่างรวดเร็ว</t>
        </is>
      </c>
      <c r="F93" s="104" t="inlineStr">
        <is>
          <t>สามารถบรรจุตัวยาสำคัญในขนาดที่สูงกว่ายาเม็ดตอกทั่วไปได้หลายเท่าตัว</t>
        </is>
      </c>
      <c r="G93" s="104" t="inlineStr">
        <is>
          <t>ป้องกันการสลายตัวของเปลือกแคปซูลในสภาพอากาศร้อนชื้นได้ดีกว่ายาเม็ด</t>
        </is>
      </c>
      <c r="H93" s="104" t="inlineStr">
        <is>
          <t>ลดต้นทุนการผลิตและลดจำนวนขั้นตอนในกระบวนการผลิตเชิงอุตสาหกรรม</t>
        </is>
      </c>
      <c r="I93" s="62" t="n">
        <v>1</v>
      </c>
      <c r="J93" s="104" t="inlineStr">
        <is>
          <t>✅ คำตอบที่ถูกต้อง: ข้อ ก. ลดความผันแปรของเวลาที่ยาอยู่ในกระเพาะอาหาร (Gastric emptying time) และลดความเสี่ยงต่อการเกิด Dose dumping
🎯 ทำไมข้อนี้ถึงถูก: Multiple-unit pellet system มีขนาดอนุภาคเล็ก (0.5 ถึง 1.5 มม.) จึงสามารถทยอยเคลื่อนผ่านกระเพาะอาหารเข้าสู่ลำไส้เล็กได้อย่างสม่ำเสมอ โดยไม่ขึ้นกับจังหวะการบีบตัวของกระเพาะอาหารหรือภาวะอาหาร ช่วยลดความผันแปรของการดูดซึมระหว่างบุคคล และหากเกิดความเสียหายที่ผิวเคลือบของอนุภาคบางเม็ด จะไม่ส่งผลให้เกิดการปลดปล่อยยาทั้งหมดในทันที (No catastrophic dose dumping)
🔍 ข้ออื่นผิดเพราะอะไร:
• ข้อ ข.: Pellets ไม่ได้มุ่งเน้นให้ดูดซึมในกระเพาะอาหารโดยตรง แต่มุ่งให้กระจายตัวทั่วลำไส้เล็กอย่างสม่ำเสมอ
• ข้อ ค.: ความจุของแคปซูลมีจำกัด ทำให้บรรจุปริมาณตัวยาได้น้อยกว่ายาเม็ดตอกขนาดใหญ่
• ข้อ ง.: เปลือกแคปซูลเจลาตินยังคงมีความไวต่อความชื้นสัมพัทธ์และอุณหภูมิ ไม่ได้ทนทานกว่ายาเม็ด
• ข้อ จ.: กระบวนการผลิต Pellets มีขั้นตอนซับซ้อนและมีต้นทุนการผลิตสูงกว่าการตอกยาเม็ดทั่วไป</t>
        </is>
      </c>
      <c r="K93" s="104" t="inlineStr"/>
      <c r="L93" s="104" t="inlineStr">
        <is>
          <t>Biopharm &amp; Drug Release</t>
        </is>
      </c>
      <c r="M93" s="104" t="inlineStr">
        <is>
          <t>Modified-Release DDS</t>
        </is>
      </c>
      <c r="N93" s="62" t="inlineStr">
        <is>
          <t>Product</t>
        </is>
      </c>
      <c r="O93" s="104" t="inlineStr">
        <is>
          <t>[SOURCE: ข้อสอบจริง PLE CC1 (Product) ปี 2564 ข้อ 34] [RECONSTRUCTED: ปรับแต่งและเติมเต็มบริบทโจทย์เพื่อความสมบูรณ์]</t>
        </is>
      </c>
      <c r="P93" s="62" t="inlineStr">
        <is>
          <t>ข้อสอบเก่า</t>
        </is>
      </c>
      <c r="Q93" s="62" t="inlineStr">
        <is>
          <t>2564</t>
        </is>
      </c>
      <c r="R93" s="62" t="inlineStr"/>
    </row>
    <row r="94">
      <c r="A94" s="180" t="n">
        <v>92</v>
      </c>
      <c r="B94" s="104" t="inlineStr">
        <is>
          <t>รูปแบบยาเตรียมชนิดชะลอการปลดปล่อย (Delayed-release dosage form) มีวัตถุประสงค์หลักในการใช้งานทางเภสัชกรรมตามข้อใดเด่นชัดที่สุด</t>
        </is>
      </c>
      <c r="C94" s="104" t="inlineStr"/>
      <c r="D94" s="104" t="inlineStr">
        <is>
          <t>ป้องกันตัวยาสำคัญถูกทำลายโดยกรดในกระเพาะอาหาร หรือป้องกันตัวยาระคายเคืองต่อเยื่อบุกระเพาะอาหาร</t>
        </is>
      </c>
      <c r="E94" s="104" t="inlineStr">
        <is>
          <t>ควบคุมให้ระดับยาในเลือดคงที่สม่ำเสมอตลอด 24 ชั่วโมงเพื่อลดความถี่ในการรับประทานยา</t>
        </is>
      </c>
      <c r="F94" s="104" t="inlineStr">
        <is>
          <t>เพิ่มความเร็วในการเริ่มออกฤทธิ์ของยาเทียบเท่ากับการฉีดยาเข้าหลอดเลือดดำ</t>
        </is>
      </c>
      <c r="G94" s="104" t="inlineStr">
        <is>
          <t>ช่วยให้ตัวยาสำคัญถูกดูดซึมผ่านเยื่อบุช่องปากได้โดยตรงโดยไม่ผ่านตับ</t>
        </is>
      </c>
      <c r="H94" s="104" t="inlineStr">
        <is>
          <t>ช่วยให้ตัวยาสามารถละลายน้ำได้ดีขึ้นในผู้ป่วยที่มีภาวะน้ำย่อยบกพร่อง</t>
        </is>
      </c>
      <c r="I94" s="62" t="n">
        <v>1</v>
      </c>
      <c r="J94" s="104" t="inlineStr">
        <is>
          <t>✅ คำตอบที่ถูกต้อง: ข้อ ก. ป้องกันตัวยาสำคัญถูกทำลายโดยกรดในกระเพาะอาหาร หรือป้องกันตัวยาระคายเคืองต่อเยื่อบุกระเพาะอาหาร
🎯 ทำไมข้อนี้ถึงถูก: ตามคำนิยามของ USP รูปแบบ Delayed-release (เช่น ยาเคลือบลำไส้ Enteric-coated) มีวัตถุประสงค์เพื่อชะลอการปลดปล่อยตัวยาจนกว่ายาจะผ่านพ้นสภาวะกรดของกระเพาะอาหารเข้าสู่ลำไส้เล็ก ทั้งนี้เพื่อป้องกันไม่ให้ตัวยาที่ไม่คงตัวในกรดสลายตัว และป้องกันการเกิดแผลหรือการระคายเคืองต่อเยื่อบุกระเพาะอาหารจากยา เช่น NSAIDs หรือ Aspirin
🔍 ข้ออื่นผิดเพราะอะไร:
• ข้อ ข.: การรักษาระดับยาให้คงที่ตลอด 24 ชั่วโมงเพื่อลดความถี่ในการกินยาเป็นเป้าหมายของ Extended-release หรือ Sustained-release dosage form
• ข้อ ค.: การเพิ่มความเร็วในการออกฤทธิ์เป็นเป้าหมายของ Immediate-release หรือ Fast-dissolving tablets
• ข้อ ง.: การดูดซึมผ่านเยื่อบุช่องปากเป็นคุณสมบัติของ Sublingual หรือ Buccal tablets
• ข้อ จ.: Delayed-release ไม่ได้ช่วยเพิ่มการละลายน้ำในผู้ป่วยที่มีน้ำย่อยบกพร่อง</t>
        </is>
      </c>
      <c r="K94" s="104" t="inlineStr"/>
      <c r="L94" s="104" t="inlineStr">
        <is>
          <t>Biopharm &amp; Drug Release</t>
        </is>
      </c>
      <c r="M94" s="104" t="inlineStr">
        <is>
          <t>Modified-Release DDS</t>
        </is>
      </c>
      <c r="N94" s="62" t="inlineStr">
        <is>
          <t>Product</t>
        </is>
      </c>
      <c r="O94" s="104" t="inlineStr">
        <is>
          <t>[SOURCE: ข้อสอบจริง PLE CC1 (Product) ปี 2564 ข้อ 34] [RECONSTRUCTED: ปรับแต่งและเติมเต็มบริบทโจทย์เพื่อความสมบูรณ์]</t>
        </is>
      </c>
      <c r="P94" s="62" t="inlineStr">
        <is>
          <t>ข้อสอบเก่า</t>
        </is>
      </c>
      <c r="Q94" s="62" t="inlineStr">
        <is>
          <t>2564</t>
        </is>
      </c>
      <c r="R94" s="62" t="inlineStr"/>
    </row>
    <row r="95">
      <c r="A95" s="180" t="n">
        <v>93</v>
      </c>
      <c r="B95" s="104" t="inlineStr">
        <is>
          <t>ข้อกำหนดการทดสอบการละลาย (Dissolution test) ของยาเม็ด A ในเภสัชตำรับระบุว่า not less than 80% (Q) of the labeled amount of A is dissolved in 30 minutes ในการทดสอบขั้นที่หนึ่ง (Stage 1; S1 จำนวน 6 เม็ด) ผลการทดสอบในข้อใดถือว่าผ่านเกณฑ์การยอมรับตามมาตรฐาน USP</t>
        </is>
      </c>
      <c r="C95" s="104" t="inlineStr">
        <is>
          <t>cc1_product/image75.png</t>
        </is>
      </c>
      <c r="D95" s="104" t="inlineStr">
        <is>
          <t>ค่าเฉลี่ยของการละลายทั้ง 6 เม็ด มากกว่าหรือเท่ากับ 80% ของปริมาณที่ระบุบนฉลาก</t>
        </is>
      </c>
      <c r="E95" s="104" t="inlineStr">
        <is>
          <t>ค่าเฉลี่ยของการละลายทั้ง 6 เม็ด มากกว่าหรือเท่ากับ 85% ของปริมาณที่ระบุบนฉลาก</t>
        </is>
      </c>
      <c r="F95" s="104" t="inlineStr">
        <is>
          <t>ค่าการละลายของยาแต่ละเม็ด มากกว่าหรือเท่ากับ 80% ของปริมาณที่ระบุบนฉลาก</t>
        </is>
      </c>
      <c r="G95" s="104" t="inlineStr">
        <is>
          <t>ค่าการละลายของยาแต่ละเม็ด มากกว่าหรือเท่ากับ 85% ของปริมาณที่ระบุบนฉลาก</t>
        </is>
      </c>
      <c r="H95" s="104" t="inlineStr">
        <is>
          <t>ค่าเฉลี่ยของการละลายทั้ง 6 เม็ด มากกว่าหรือเท่ากับ 80% และไม่มีเม็ดใดต่ำกว่า 65%</t>
        </is>
      </c>
      <c r="I95" s="62" t="n">
        <v>4</v>
      </c>
      <c r="J95" s="104" t="inlineStr">
        <is>
          <t>✅ คำตอบที่ถูกต้อง: ข้อ ง. ค่าการละลายของยาแต่ละเม็ด มากกว่าหรือเท่ากับ 85% ของปริมาณที่ระบุบนฉลาก
🎯 ทำไมข้อนี้ถึงถูก: ตามเกณฑ์มาตรฐาน USP บท 711 Dissolution สำหรับการทดสอบขั้น S1 (ทดสอบ 6 หน่วย) เกณฑ์การผ่านคือ แต่ละหน่วยต้องมีปริมาณการละลายไม่น้อยกว่า Q บวก 5% (Each unit is not less than Q plus 5%) เมื่อ Q เท่ากับ 80% ดังนั้นยาแต่ละเม็ดทั้ง 6 เม็ดจะต้องมีค่าการละลายไม่น้อยกว่า 85% ภายในเวลา 30 นาที
🔍 ข้ออื่นผิดเพราะอะไร:
• ข้อ ก.: เกณฑ์ค่าเฉลี่ยมากกว่าหรือเท่ากับ Q นำมาใช้ในการทดสอบขั้น S2 (12 หน่วย) ไม่ใช่เกณฑ์ตัดสินของขั้น S1
• ข้อ ข.: ขั้น S1 ไม่ได้พิจารณาจากค่าเฉลี่ย แต่พิจารณาเป็นรายเม็ดทุกเม็ด
• ข้อ ค.: ค่าการละลายแต่ละเม็ดต้องมากกว่าหรือเท่ากับ Q บวก 5% (85%) ไม่ใช่แค่เท่ากับ Q (80%)
• ข้อ จ.: การกำหนดไม่มีเม็ดใดต่ำกว่า Q ลบ 15% เป็นเกณฑ์ของการทดสอบขั้น S2</t>
        </is>
      </c>
      <c r="K95" s="104" t="inlineStr"/>
      <c r="L95" s="104" t="inlineStr">
        <is>
          <t>Biopharm &amp; Drug Release</t>
        </is>
      </c>
      <c r="M95" s="104" t="inlineStr">
        <is>
          <t>Dissolution testing</t>
        </is>
      </c>
      <c r="N95" s="62" t="inlineStr">
        <is>
          <t>Product</t>
        </is>
      </c>
      <c r="O95" s="104" t="inlineStr">
        <is>
          <t>[SOURCE: ข้อสอบจริง PLE CC1 (Product) ปี 2564 ข้อ 38]</t>
        </is>
      </c>
      <c r="P95" s="62" t="inlineStr">
        <is>
          <t>ข้อสอบเก่า</t>
        </is>
      </c>
      <c r="Q95" s="62" t="inlineStr">
        <is>
          <t>2564</t>
        </is>
      </c>
      <c r="R95" s="62" t="inlineStr"/>
    </row>
    <row r="96">
      <c r="A96" s="180" t="n">
        <v>94</v>
      </c>
      <c r="B96" s="104" t="inlineStr">
        <is>
          <t>สมการทางคณิตศาสตร์ใดที่ใช้อธิบายอัตราการละลายของของแข็งหรือยาเม็ดลงสู่ตัวกลางของเหลวภายใต้สภาวะที่มีชั้นฟิล์มหยุดนิ่ง (Stagnant diffusion layer)</t>
        </is>
      </c>
      <c r="C96" s="104" t="inlineStr"/>
      <c r="D96" s="104" t="inlineStr">
        <is>
          <t>Fick's first law of diffusion</t>
        </is>
      </c>
      <c r="E96" s="104" t="inlineStr">
        <is>
          <t>Henderson-Hasselbalch equation</t>
        </is>
      </c>
      <c r="F96" s="104" t="inlineStr">
        <is>
          <t>Noyes-Whitney equation</t>
        </is>
      </c>
      <c r="G96" s="104" t="inlineStr">
        <is>
          <t>Michaelis-Menten equation</t>
        </is>
      </c>
      <c r="H96" s="104" t="inlineStr">
        <is>
          <t>Arrhenius equation</t>
        </is>
      </c>
      <c r="I96" s="62" t="n">
        <v>3</v>
      </c>
      <c r="J96" s="104" t="inlineStr">
        <is>
          <t>✅ คำตอบที่ถูกต้อง: ข้อ ค. Noyes-Whitney equation
🎯 ทำไมข้อนี้ถึงถูก: Noyes-Whitney equation (dC/dt เท่ากับ D คูณ A คูณ (Cs ลบ C) หารด้วย h) เป็นสมการหลักทางเภสัชกรรมที่ใช้อธิบายอัตราการละลายของยาเม็ด โดยระบุว่าอัตราการละลายแปรผันตรงกับสัมประสิทธิ์การแพร่ (D), พื้นที่ผิวสัมผัสของอนุภาคยา (A) และความแตกต่างระหว่างความสามารถในการละลายอิ่มตัวกับความเข้มข้นในตัวกลาง (Cs ลบ C)
🔍 ข้ออื่นผิดเพราะอะไร:
• ข้อ ก.: Fick's first law ใช้อธิบายอัตราการแพร่ผ่านเมมเบรนตามความแตกต่างของความเข้มข้น ไม่ใช่การละลายของของแข็งลงสู่ตัวกลางโดยตรง
• ข้อ ข.: Henderson-Hasselbalch equation ใช้อธิบายความสัมพันธ์ระหว่าง pH, pKa และสัดส่วนการแตกตัวของกรดหรือเบสอ่อน
• ข้อ ง.: Michaelis-Menten equation ใช้อธิบายจลนศาสตร์การทำงานของเอนไซม์ที่มีความอิ่มตัว
• ข้อ จ.: Arrhenius equation ใช้อธิบายผลของอุณหภูมิต่อค่าคงที่อัตราการเกิดปฏิกิริยาเคมี</t>
        </is>
      </c>
      <c r="K96" s="104" t="inlineStr"/>
      <c r="L96" s="104" t="inlineStr">
        <is>
          <t>Biopharm &amp; Drug Release</t>
        </is>
      </c>
      <c r="M96" s="104" t="inlineStr">
        <is>
          <t>Diffusion &amp; Fick's laws</t>
        </is>
      </c>
      <c r="N96" s="62" t="inlineStr">
        <is>
          <t>Product</t>
        </is>
      </c>
      <c r="O96" s="104" t="inlineStr">
        <is>
          <t>[SOURCE: ข้อสอบจริง PLE CC1 (Product) ปี 2564 ข้อ 46]</t>
        </is>
      </c>
      <c r="P96" s="62" t="inlineStr">
        <is>
          <t>ข้อสอบเก่า</t>
        </is>
      </c>
      <c r="Q96" s="62" t="inlineStr">
        <is>
          <t>2564</t>
        </is>
      </c>
      <c r="R96" s="62" t="inlineStr"/>
    </row>
    <row r="97">
      <c r="A97" s="180" t="n">
        <v>95</v>
      </c>
      <c r="B97" s="104" t="inlineStr">
        <is>
          <t>เหตุผลสำคัญที่สุดในการพัฒนาผลิตภัณฑ์ยา Omeprazole ให้อยู่ในรูปแบบแคปซูลชนิดชะลอการปลดปล่อย (Delayed-release capsules) คือข้อใด</t>
        </is>
      </c>
      <c r="C97" s="104" t="inlineStr"/>
      <c r="D97" s="104" t="inlineStr">
        <is>
          <t>Omeprazole มีน้ำหนักโมเลกุลสูงมากทำให้ถูกดูดซึมผ่านกระเพาะอาหารได้ยาก</t>
        </is>
      </c>
      <c r="E97" s="104" t="inlineStr">
        <is>
          <t>Omeprazole มีค่าการละลายน้ำต่ำมากจึงต้องเพิ่มการละลายในลำไส้</t>
        </is>
      </c>
      <c r="F97" s="104" t="inlineStr">
        <is>
          <t>Omeprazole สลายตัวได้อย่างรวดเร็วในสภาวะความเป็นกรดของน้ำย่อยในกระเพาะอาหาร</t>
        </is>
      </c>
      <c r="G97" s="104" t="inlineStr">
        <is>
          <t>ต้องการลดอาการข้างเคียงต่อระบบประสาทส่วนกลาง</t>
        </is>
      </c>
      <c r="H97" s="104" t="inlineStr">
        <is>
          <t>ต้องการให้ยาคงอยู่ในกระเพาะอาหารเป็นเวลานานเพื่อรักษาแผลเฉพาะที่</t>
        </is>
      </c>
      <c r="I97" s="62" t="n">
        <v>3</v>
      </c>
      <c r="J97" s="104" t="inlineStr">
        <is>
          <t>✅ คำตอบที่ถูกต้อง: ข้อ ค. Omeprazole สลายตัวได้อย่างรวดเร็วในสภาวะความเป็นกรดของน้ำย่อยในกระเพาะอาหาร
🎯 ทำไมข้อนี้ถึงถูก: Omeprazole เป็นยาในกลุ่ม Proton Pump Inhibitors (PPIs) ที่มีความไวต่อกรดสูงมาก (Acid-labile) และจะสลายตัวอย่างรวดเร็วเกิดเป็นสารประกอบที่ไม่มีฤทธิ์เมื่อสัมผัสกับกรดไฮโดรคลอริกในกระเพาะอาหาร จึงจำเป็นต้องเตรียมในรูปแบบ Delayed-release โดยการเคลือบลำไส้ (Enteric coating) เพื่อนำส่งตัวยาผ่านกระเพาะอาหารไปแตกตัวและดูดซึมในลำไส้เล็กส่วนต้น
🔍 ข้ออื่นผิดเพราะอะไร:
• ข้อ ก.: Omeprazole มีน้ำหนักโมเลกุลปานกลาง (345.4 g/mol) สามารถดูดซึมได้ดี ไม่ใช่อนุภาคขนาดใหญ่
• ข้อ ข.: ค่าการละลายน้ำไม่ใช่เหตุผลหลักในการทำ Delayed-release
• ข้อ ง.: ยาออกฤทธิ์เฉพาะที่ผนัง Parietal cell ผ่านการดูดซึมเข้าสู่กระแสเลือด ไม่ได้เกี่ยวข้องกับระบบประสาทส่วนกลาง
• ข้อ จ.: ยา PPIs ต้องถูกดูดซึมเข้าสู่กระแสเลือดก่อนเข้าสู่ Parietal cell จึงไม่ได้ต้องการให้อยู่ในกระเพาะอาหาร</t>
        </is>
      </c>
      <c r="K97" s="104" t="inlineStr"/>
      <c r="L97" s="104" t="inlineStr">
        <is>
          <t>Biopharm &amp; Drug Release</t>
        </is>
      </c>
      <c r="M97" s="104" t="inlineStr">
        <is>
          <t>Modified-Release DDS</t>
        </is>
      </c>
      <c r="N97" s="62" t="inlineStr">
        <is>
          <t>Product</t>
        </is>
      </c>
      <c r="O97" s="104" t="inlineStr">
        <is>
          <t>[SOURCE: ข้อสอบจริง PLE CC1 (Product) ปี 2564 ข้อ 89]</t>
        </is>
      </c>
      <c r="P97" s="62" t="inlineStr">
        <is>
          <t>ข้อสอบเก่า</t>
        </is>
      </c>
      <c r="Q97" s="62" t="inlineStr">
        <is>
          <t>2564</t>
        </is>
      </c>
      <c r="R97" s="62" t="inlineStr"/>
    </row>
    <row r="98">
      <c r="A98" s="180" t="n">
        <v>96</v>
      </c>
      <c r="B98" s="104" t="inlineStr">
        <is>
          <t>ระบบนำส่งยาผ่านผิวหนังชนิดแผ่นแปะแบบมีเยื่อควบคุมการปลดปล่อย (Reservoir transdermal drug delivery system) จะปลดปล่อยตัวยาสำคัญเข้าสู่ร่างกายด้วยจลนศาสตร์ปฏิกิริยาลำดับใด (Kinetics of drug release)</t>
        </is>
      </c>
      <c r="C98" s="104" t="inlineStr"/>
      <c r="D98" s="104" t="inlineStr">
        <is>
          <t>Zero-order kinetics</t>
        </is>
      </c>
      <c r="E98" s="104" t="inlineStr">
        <is>
          <t>First-order kinetics</t>
        </is>
      </c>
      <c r="F98" s="104" t="inlineStr">
        <is>
          <t>Pseudo first-order kinetics</t>
        </is>
      </c>
      <c r="G98" s="104" t="inlineStr">
        <is>
          <t>Second-order kinetics</t>
        </is>
      </c>
      <c r="H98" s="104" t="inlineStr">
        <is>
          <t>Higuchi square root of time kinetics</t>
        </is>
      </c>
      <c r="I98" s="62" t="n">
        <v>1</v>
      </c>
      <c r="J98" s="104" t="inlineStr">
        <is>
          <t>✅ คำตอบที่ถูกต้อง: ข้อ ก. Zero-order kinetics
🎯 ทำไมข้อนี้ถึงถูก: Reservoir transdermal patch มีแผ่นเยื่อกึ่งซึมผ่านได้ทำหน้าที่ควบคุมอัตราการแพร่ (Rate-controlling membrane) และภายในมีตัวยาอิ่มตัวคงที่ จึงสามารถควบคุมอัตราการปลดปล่อยตัวยาให้ออกมาด้วยอัตราเร็วคงที่สม่ำเสมอตามเวลา ซึ่งเป็นไปตาม Zero-order kinetics (Rate = k0)
🔍 ข้ออื่นผิดเพราะอะไร:
• ข้อ ข.: ผิด First-order kinetics อัตราการปล่อยยาจะลดลงเรื่อยๆ ตามปริมาณยาที่เหลืออยู่ภายในระบบ
• ข้อ ค.: ผิด Pseudo first-order ไม่ใช่รูปแบบการควบคุมการปลดปล่อยของระบบแผ่นแปะชนิด Reservoir
• ข้อ ง.: ผิด Second-order kinetics เป็นปฏิกิริยาที่อัตราแปรผันตามความเข้มข้นกำลังสอง ไม่เกี่ยวข้องกับการปลดปล่อยยา
• ข้อ จ.: ผิด Higuchi model เป็นจลนศาสตร์การปลดปล่อยยาจากระบบ Matrix system ที่อัตราแปรผันตามรากที่สองของเวลา</t>
        </is>
      </c>
      <c r="K98" s="104" t="inlineStr"/>
      <c r="L98" s="104" t="inlineStr">
        <is>
          <t>Biopharm &amp; Drug Release</t>
        </is>
      </c>
      <c r="M98" s="104" t="inlineStr">
        <is>
          <t>Transdermal Delivery (TDS)</t>
        </is>
      </c>
      <c r="N98" s="62" t="inlineStr">
        <is>
          <t>Product</t>
        </is>
      </c>
      <c r="O98" s="104" t="inlineStr">
        <is>
          <t>[SOURCE: ข้อสอบจริง PLE CC1 (Product) ปี 2564 ข้อ 119]</t>
        </is>
      </c>
      <c r="P98" s="62" t="inlineStr">
        <is>
          <t>ข้อสอบเก่า</t>
        </is>
      </c>
      <c r="Q98" s="62" t="inlineStr">
        <is>
          <t>2564</t>
        </is>
      </c>
      <c r="R98" s="62" t="inlineStr"/>
    </row>
    <row r="99">
      <c r="A99" s="180" t="n">
        <v>97</v>
      </c>
      <c r="B99" s="104" t="inlineStr">
        <is>
          <t>หากเภสัชกรต้องการค้นคว้าข้อมูลและหลักการทางคลินิกเกี่ยวกับการประเมินชีวสมมูล (Bioequivalence) และการทดแทนยา (Therapeutic equivalence) ควรเลือกเปิดค้นหาจากหนังสืออ้างอิงเล่มใดจึงจะตรงจุดที่สุด</t>
        </is>
      </c>
      <c r="C99" s="104" t="inlineStr"/>
      <c r="D99" s="104" t="inlineStr">
        <is>
          <t>United States Pharmacopeia (USP)</t>
        </is>
      </c>
      <c r="E99" s="104" t="inlineStr">
        <is>
          <t>Drug Facts and Comparisons</t>
        </is>
      </c>
      <c r="F99" s="104" t="inlineStr">
        <is>
          <t>Drug Information Handbook</t>
        </is>
      </c>
      <c r="G99" s="104" t="inlineStr">
        <is>
          <t>Drug Interaction Facts</t>
        </is>
      </c>
      <c r="H99" s="104" t="inlineStr">
        <is>
          <t>Pharmacotherapy: A Pathophysiologic Approach</t>
        </is>
      </c>
      <c r="I99" s="62" t="n">
        <v>5</v>
      </c>
      <c r="J99" s="104" t="inlineStr">
        <is>
          <t>✅ คำตอบที่ถูกต้อง: ข้อ จ. Pharmacotherapy: A Pathophysiologic Approach
🎯 ทำไมข้อนี้ถึงถูก: Pharmacotherapy: A Pathophysiologic Approach (DiPiro) เป็นตำราหลักที่อธิบายรายละเอียดเชิงลึกเกี่ยวกับหลักการเภสัชวิทยาคลินิก เภสัชจลนศาสตร์ การศึกษาชีวสมมูล (Bioequivalence) และเกณฑ์การประเมินการทดแทนยาในการบริบาลทางคลินิกอย่างครอบคลุมที่สุด
🔍 ข้ออื่นผิดเพราะอะไร:
• ข้อ ก.: ผิด USP เน้นมาตรฐานการตรวจวิเคราะห์ทางเคมีกายภาพและการควบคุมคุณภาพทางเภสัชกรรม (Monograph)
• ข้อ ข.: ผิด Drug Facts and Comparisons เน้นการสรุปตารางเปรียบเทียบข้อบ่งใช้และขนาดยาในกลุ่มเดียวกัน
• ข้อ ค.: ผิด Drug Information Handbook เป็นคู่มือพกพาเน้นขนาดยา อาการข้างเคียง และข้อควรระวังแบบสรุปย่อ
• ข้อ ง.: ผิด Drug Interaction Facts เน้นข้อมูลอันตรกิริยาระหว่างยาและกลไกการเกิดปฏิกิริยาโดยเฉพาะ</t>
        </is>
      </c>
      <c r="K99" s="104" t="inlineStr"/>
      <c r="L99" s="104" t="inlineStr">
        <is>
          <t>Biopharm &amp; Drug Release</t>
        </is>
      </c>
      <c r="M99" s="104" t="inlineStr">
        <is>
          <t>BCS Classification</t>
        </is>
      </c>
      <c r="N99" s="62" t="inlineStr">
        <is>
          <t>Product</t>
        </is>
      </c>
      <c r="O99" s="104" t="inlineStr">
        <is>
          <t>[SOURCE: ข้อสอบจริง PLE CC1 (Product) ปี 2564 ข้อ 121]</t>
        </is>
      </c>
      <c r="P99" s="62" t="inlineStr">
        <is>
          <t>ข้อสอบเก่า</t>
        </is>
      </c>
      <c r="Q99" s="62" t="inlineStr">
        <is>
          <t>2564</t>
        </is>
      </c>
      <c r="R99" s="62" t="inlineStr"/>
    </row>
    <row r="100">
      <c r="A100" s="180" t="n">
        <v>98</v>
      </c>
      <c r="B100" s="104" t="inlineStr">
        <is>
          <t>จากเภสัชตำรับ USP Monograph ของยาเม็ดเคลือบทนกรด Diclofenac sodium delayed-release tablets ระบุขั้นตอน: ACID STAGE ใช้น้ำยา 0.1 N HCl 900 mL ด้วย Apparatus 2 ความเร็ว 50 rpm นาน 2 ชั่วโมง จากนั้นเปลี่ยนเป็น BUFFER STAGE ใช้ฟอสเฟตบัฟเฟอร์ pH 6.8 ปริมาตร 900 mL ที่ 45 นาที และกำหนด Tolerances ว่า Not less than 75% (Q) dissolved ข้อใดกล่าวถูกต้องที่สุด</t>
        </is>
      </c>
      <c r="C100" s="104" t="inlineStr"/>
      <c r="D100" s="104" t="inlineStr">
        <is>
          <t>การทดสอบนี้ใช้เครื่องมือ Apparatus 1 (Rotating basket)</t>
        </is>
      </c>
      <c r="E100" s="104" t="inlineStr">
        <is>
          <t>เป็นการทดสอบหัวข้อการละลายของตัวยา (Dissolution test)</t>
        </is>
      </c>
      <c r="F100" s="104" t="inlineStr">
        <is>
          <t>เป็นการทดสอบหัวข้อเวลาการแตกตัวของยาเม็ด (Disintegration test)</t>
        </is>
      </c>
      <c r="G100" s="104" t="inlineStr">
        <is>
          <t>เป็นการทดสอบความสม่ำเสมอของหน่วยยา (Uniformity of dosage units)</t>
        </is>
      </c>
      <c r="H100" s="104" t="inlineStr">
        <is>
          <t>ในขั้นกรด ตัวยาจะต้องละลายออกมาไม่น้อยกว่า 75% ของปริมาณที่ระบุบนฉลาก</t>
        </is>
      </c>
      <c r="I100" s="62" t="n">
        <v>2</v>
      </c>
      <c r="J100" s="104" t="inlineStr">
        <is>
          <t>✅ คำตอบที่ถูกต้อง: ข้อ ข. เป็นการทดสอบหัวข้อการละลายของตัวยา (Dissolution test)
🎯 ทำไมข้อนี้ถึงถูก: ข้อความใน Monograph ระบุอย่างชัดเจนถึง Dissolution test (USP 711) สำหรับ Delayed-Release Dosage Forms ซึ่งแบ่งเป็น 2 ขั้นตอนคือ Acid stage เพื่อจำลองสภาวะกระเพาะอาหาร และ Buffer stage pH 6.8 เพื่อจำลองลำไส้เล็ก
🔍 ข้ออื่นผิดเพราะอะไร:
• ข้อ ก.: ผิด Monograph ระบุชัดเจนว่าใช้ Apparatus 2 ซึ่งหมายถึง Paddle apparatus (ใบพัด)
• ข้อ ค.: ผิด Disintegration test เป็นการทดสอบการแตกเป็นชิ้นเล็กๆ โดยไม่มีการวัดปริมาณตัวยาที่ละลายด้วย UV หรือ HPLC
• ข้อ ง.: ผิด Uniformity of dosage units ทดสอบความสม่ำเสมอของเนื้อยาในแต่ละเม็ด ไม่ได้ใช้ตัวกลางกรด-ด่างจำลอง
• ข้อ จ.: ผิด ในขั้นกรด ยาเม็ด delayed-release ต้องทนกรดได้ โดยตัวยาต้องละลายออกมาไม่เกิน 10% (Not more than 10%)</t>
        </is>
      </c>
      <c r="K100" s="104" t="inlineStr"/>
      <c r="L100" s="104" t="inlineStr">
        <is>
          <t>Biopharm &amp; Drug Release</t>
        </is>
      </c>
      <c r="M100" s="104" t="inlineStr">
        <is>
          <t>Dissolution testing</t>
        </is>
      </c>
      <c r="N100" s="62" t="inlineStr">
        <is>
          <t>Product</t>
        </is>
      </c>
      <c r="O100" s="104" t="inlineStr">
        <is>
          <t>[SOURCE: ข้อสอบจริง PLE CC1 (Product) ปี 2564 ข้อ 151]</t>
        </is>
      </c>
      <c r="P100" s="62" t="inlineStr">
        <is>
          <t>ข้อสอบเก่า</t>
        </is>
      </c>
      <c r="Q100" s="62" t="inlineStr">
        <is>
          <t>2564</t>
        </is>
      </c>
      <c r="R100" s="62" t="inlineStr"/>
    </row>
    <row r="101">
      <c r="A101" s="180" t="n">
        <v>99</v>
      </c>
      <c r="B101" s="104" t="inlineStr">
        <is>
          <t>สารพอลิเมอร์ชนิดใดนิยมนำมาใช้เป็น Hydrophilic matrix polymer เพื่อควบคุมการปลดปล่อยตัวยาสำคัญอย่างต่อเนื่องในยาเม็ดควบคุมการปลดปล่อยชนิด Hydrophilic matrix sustained-release tablets</t>
        </is>
      </c>
      <c r="C101" s="104" t="inlineStr"/>
      <c r="D101" s="104" t="inlineStr">
        <is>
          <t>Polyethylene glycol 400 (PEG 400)</t>
        </is>
      </c>
      <c r="E101" s="104" t="inlineStr">
        <is>
          <t>Lactose monohydrate</t>
        </is>
      </c>
      <c r="F101" s="104" t="inlineStr">
        <is>
          <t>Sucralose</t>
        </is>
      </c>
      <c r="G101" s="104" t="inlineStr">
        <is>
          <t>Polysorbate 80</t>
        </is>
      </c>
      <c r="H101" s="104" t="inlineStr">
        <is>
          <t>Hypromellose (Hydroxypropyl methylcellulose; HPMC)</t>
        </is>
      </c>
      <c r="I101" s="62" t="n">
        <v>5</v>
      </c>
      <c r="J101" s="104" t="inlineStr">
        <is>
          <t>✅ คำตอบที่ถูกต้อง: ข้อ จ. Hypromellose (Hydroxypropyl methylcellulose; HPMC)
🎯 ทำไมข้อนี้ถึงถูก: Hypromellose (HPMC ชนิดความหนืดสูง เช่น HPMC K4M, K15M, K100M) เป็นสารก่อเจลชนิดชอบน้ำ (Hydrophilic matrix polymer) เมื่อสัมผัสกับทางเดินอาหารจะดูดซับน้ำและพองตัวเป็นชั้นเจลหนา (Viscous gel layer) ทำหน้าที่ควบคุมอัตราการแพร่และการละลายของตัวยาสำคัญออกมาอย่างช้าๆ
🔍 ข้ออื่นผิดเพราะอะไร:
• ข้อ ก.: ผิด PEG 400 เป็นของเหลว ทำหน้าที่เป็น Cosolvent ไม่สามารถสร้างโครงสร้างเมทริกซ์ควบคุมการปลดปล่อยได้
• ข้อ ข.: ผิด Lactose เป็นสารเติมเต็มที่ละลายน้ำได้เร็ว (Water-soluble filler) จะเร่งให้ยาละลายเร็วขึ้น
• ข้อ ค.: ผิด Sucralose เป็นสารแต่งรสหวานสังเคราะห์
• ข้อ ง.: ผิด Polysorbate 80 เป็นสารลดแรงตึงผิวชนิดเหลว</t>
        </is>
      </c>
      <c r="K101" s="104" t="inlineStr"/>
      <c r="L101" s="104" t="inlineStr">
        <is>
          <t>Biopharm &amp; Drug Release</t>
        </is>
      </c>
      <c r="M101" s="104" t="inlineStr">
        <is>
          <t>Modified-Release DDS</t>
        </is>
      </c>
      <c r="N101" s="62" t="inlineStr">
        <is>
          <t>Product</t>
        </is>
      </c>
      <c r="O101" s="104" t="inlineStr">
        <is>
          <t>[SOURCE: ข้อสอบจริง PLE CC1 (Product) ปี 2564 ข้อ 156]</t>
        </is>
      </c>
      <c r="P101" s="62" t="inlineStr">
        <is>
          <t>ข้อสอบเก่า</t>
        </is>
      </c>
      <c r="Q101" s="62" t="inlineStr">
        <is>
          <t>2564</t>
        </is>
      </c>
      <c r="R101" s="62" t="inlineStr"/>
    </row>
    <row r="102">
      <c r="A102" s="180" t="n">
        <v>100</v>
      </c>
      <c r="B102" s="104" t="inlineStr">
        <is>
          <t>หัวข้อการทดสอบควบคุมคุณภาพที่สำคัญเฉพาะเจาะจงสำหรับผลิตภัณฑ์ระบบนำส่งยาผ่านผิวหนังชนิดแผ่นแปะ (Transdermal Delivery Systems; TDS) ตามมาตรฐานเภสัชตำรับสากล เพื่อรับรองว่าแผ่นแปะแต่ละแผ่นมีปริมาณตัวยาเท่าเทียมกัน คือข้อใด</t>
        </is>
      </c>
      <c r="C102" s="104" t="inlineStr"/>
      <c r="D102" s="104" t="inlineStr">
        <is>
          <t>Loss on drying test</t>
        </is>
      </c>
      <c r="E102" s="104" t="inlineStr">
        <is>
          <t>Disintegration test</t>
        </is>
      </c>
      <c r="F102" s="104" t="inlineStr">
        <is>
          <t>Friability test</t>
        </is>
      </c>
      <c r="G102" s="104" t="inlineStr">
        <is>
          <t>Viscosity determination</t>
        </is>
      </c>
      <c r="H102" s="104" t="inlineStr">
        <is>
          <t>Uniformity of dosage units (การทดสอบความสม่ำเสมอของหน่วยยา)</t>
        </is>
      </c>
      <c r="I102" s="62" t="n">
        <v>5</v>
      </c>
      <c r="J102" s="104" t="inlineStr">
        <is>
          <t>✅ คำตอบที่ถูกต้อง: ข้อ จ. Uniformity of dosage units (การทดสอบความสม่ำเสมอของหน่วยยา)
🎯 ทำไมข้อนี้ถึงถูก: แผ่นแปะผิวหนัง (Transdermal patches) จัดเป็น Dosage unit ชนิดหนึ่ง ซึ่งมาตรฐาน USP กำหนดให้ต้องผ่านการทดสอบ Uniformity of dosage units (ไม่ว่าจะโดยวิธี Content uniformity หรือ Weight variation) เพื่อประกันคุณภาพว่าแผ่นแปะแต่ละหน่วยในรุ่นผลิตมีปริมาณตัวยาสำคัญกระจายตัวอยู่อย่างแม่นยำและสม่ำเสมอ
🔍 ข้ออื่นผิดเพราะอะไร:
• ข้อ ก.: ผิด Loss on drying ใช้ตรวจวัดความชื้นในผงยา ไม่ใช่การทดสอบความสม่ำเสมอของแผ่นแปะ
• ข้อ ข.: ผิด Disintegration test ใช้ทดสอบยาเม็ดและแคปซูล ไม่ใช้กับแผ่นแปะผิวหนัง
• ข้อ ค.: ผิด Friability test ใช้ทดสอบความกร่อนของยาเม็ด
• ข้อ ง.: ผิด Viscosity determination ใช้ทดสอบยาน้ำและยาเตรียมกึ่งแข็ง</t>
        </is>
      </c>
      <c r="K102" s="104" t="inlineStr"/>
      <c r="L102" s="104" t="inlineStr">
        <is>
          <t>Biopharm &amp; Drug Release</t>
        </is>
      </c>
      <c r="M102" s="104" t="inlineStr">
        <is>
          <t>Transdermal Delivery (TDS)</t>
        </is>
      </c>
      <c r="N102" s="62" t="inlineStr">
        <is>
          <t>Product</t>
        </is>
      </c>
      <c r="O102" s="104" t="inlineStr">
        <is>
          <t>[SOURCE: ข้อสอบจริง PLE CC1 (Product) ปี 2564 ข้อ 164]</t>
        </is>
      </c>
      <c r="P102" s="62" t="inlineStr">
        <is>
          <t>ข้อสอบเก่า</t>
        </is>
      </c>
      <c r="Q102" s="62" t="inlineStr">
        <is>
          <t>2564</t>
        </is>
      </c>
      <c r="R102" s="62" t="inlineStr"/>
    </row>
    <row r="103">
      <c r="A103" s="180" t="n">
        <v>101</v>
      </c>
      <c r="B103" s="104" t="inlineStr">
        <is>
          <t>ในการศึกษาชีวสมมูล (Bioequivalence study) เพื่อเปรียบเทียบยาสามัญกับยาต้นแบบ สำหรับตัวยาสำคัญที่มีคุณสมบัติถูกกำจัดออกจากร่างกายทางไตเป็นหลักในรูปไม่เปลี่ยนแปลง (Excreted unchanged via kidneys) สามารถใช้พารามิเตอร์ทางเภสัชจลนศาสตร์ในข้อใดประเมินการดูดซึมและขนาดยาที่เข้าสู่ร่างกายได้อย่างเหมาะสม</t>
        </is>
      </c>
      <c r="C103" s="104" t="inlineStr"/>
      <c r="D103" s="104" t="inlineStr">
        <is>
          <t>Elimination half-life (t1/2)</t>
        </is>
      </c>
      <c r="E103" s="104" t="inlineStr">
        <is>
          <t>Cumulative urinary drug excretion (ปริมาณตัวยาสำคัญสะสมที่ขับออกทางปัสสาวะ; Ae)</t>
        </is>
      </c>
      <c r="F103" s="104" t="inlineStr">
        <is>
          <t>Volume of distribution (Vd)</t>
        </is>
      </c>
      <c r="G103" s="104" t="inlineStr">
        <is>
          <t>Clearance ทางตับ (Hepatic clearance)</t>
        </is>
      </c>
      <c r="H103" s="104" t="inlineStr">
        <is>
          <t>Time to peak concentration (Tmax) เพียงอย่างเดียว</t>
        </is>
      </c>
      <c r="I103" s="62" t="n">
        <v>2</v>
      </c>
      <c r="J103" s="104" t="inlineStr">
        <is>
          <t>✅ คำตอบที่ถูกต้อง: ข้อ ข. Cumulative urinary drug excretion (ปริมาณตัวยาสำคัญสะสมที่ขับออกทางปัสสาวะ; Ae)
🎯 ทำไมข้อนี้ถึงถูก: เมื่อตัวยาถูกขับออกทางปัสสาวะในรูปเดิมเป็นหลัก (สัดส่วนสูงเกิน 40-50% ของขนาดยา) ปริมาณยารวมที่ถูกขับออกทางปัสสาวะเมื่อเวลาผ่านไปจนหมด (Cumulative amount excreted in urine; Ae_infinity) จะมีความสัมพันธ์เชิงเส้นตรงโดยตรงกับขนาดยาที่ถูกดูดซึมเข้าสู่กระแสเลือดทั้งหมด (Extent of absorption) จึงสามารถใช้ประเมิน Bioequivalence ได้
🔍 ข้ออื่นผิดเพราะอะไร:
• ข้อ ก.: ผิด Elimination half-life บ่งบอกอัตราการขจัดยา ไม่สามารถใช้บอกปริมาณยาที่ถูกดูดซึมเข้าสู่ร่างกาย (Extent of absorption) ได้
• ข้อ ค.: ผิด Volume of distribution เป็นพารามิเตอร์การกระจายตัวของยา
• ข้อ ง.: ผิด Hepatic clearance ใช้ประเมินยาที่ผ่านการเปลี่ยนแปลงที่ตับ ไม่ตรงกับยาที่ขับออกทางไต
• ข้อ จ.: ผิด Tmax บอกเฉพาะอัตราเร็วในการดูดซึม (Rate of absorption) ไม่ได้บอกปริมาณยาที่ถูกดูดซึมทั้งหมด</t>
        </is>
      </c>
      <c r="K103" s="104" t="inlineStr"/>
      <c r="L103" s="104" t="inlineStr">
        <is>
          <t>Biopharm &amp; Drug Release</t>
        </is>
      </c>
      <c r="M103" s="104" t="inlineStr">
        <is>
          <t>BCS Classification</t>
        </is>
      </c>
      <c r="N103" s="62" t="inlineStr">
        <is>
          <t>Product</t>
        </is>
      </c>
      <c r="O103" s="104" t="inlineStr">
        <is>
          <t>[SOURCE: ข้อสอบจริง PLE CC1 (Product) ปี 2564 ข้อ 165]</t>
        </is>
      </c>
      <c r="P103" s="62" t="inlineStr">
        <is>
          <t>ข้อสอบเก่า</t>
        </is>
      </c>
      <c r="Q103" s="62" t="inlineStr">
        <is>
          <t>2564</t>
        </is>
      </c>
      <c r="R103" s="62" t="inlineStr"/>
    </row>
    <row r="104">
      <c r="A104" s="180" t="n">
        <v>102</v>
      </c>
      <c r="B104" s="104" t="inlineStr">
        <is>
          <t>เหตุผลสำคัญที่สุดในการพัฒนาสูตรตำรับยา Omeprazole ให้อยู่ในรูปแบบยาเม็ดหรือแคปซูลชนิดออกฤทธิ์ชะลอการปลดปล่อย (Delayed-release / Enteric-coated capsules) คือคุณสมบัติข้อใดของตัวยา</t>
        </is>
      </c>
      <c r="C104" s="104" t="inlineStr"/>
      <c r="D104" s="104" t="inlineStr">
        <is>
          <t>High molecular weight</t>
        </is>
      </c>
      <c r="E104" s="104" t="inlineStr">
        <is>
          <t>Heat labile</t>
        </is>
      </c>
      <c r="F104" s="104" t="inlineStr">
        <is>
          <t>Acid labile</t>
        </is>
      </c>
      <c r="G104" s="104" t="inlineStr">
        <is>
          <t>Short half-life</t>
        </is>
      </c>
      <c r="H104" s="104" t="inlineStr">
        <is>
          <t>High lipophilicity</t>
        </is>
      </c>
      <c r="I104" s="62" t="n">
        <v>3</v>
      </c>
      <c r="J104" s="104" t="inlineStr">
        <is>
          <t>✅ คำตอบที่ถูกต้อง: ข้อ ค. Acid labile
🎯 ทำไมข้อนี้ถึงถูก: Omeprazole เป็นยายับยั้งการหลั่งกรดกลุ่ม Proton Pump Inhibitors (PPIs) ที่มีโครงสร้างไม่คงตัวและสลายตัวได้อย่างรวดเร็วในสภาวะกรด (Acid-labile substance) ในกระเพาะอาหาร จึงจำเป็นต้องเคลือบด้วยสารเคลือบทนกรด (Enteric coating) เพื่อป้องกันไม่ให้ตัวยาถูกทำลายในกระเพาะอาหาร และปล่อยให้ตัวยาแตกตัวดูดซึมในลำไส้เล็กที่มีสภาวะเป็นกลางถึงด่างอ่อน
🔍 ข้ออื่นผิดเพราะอะไร:
• ข้อ ก.: High molecular weight ไม่ได้เป็นสาเหตุที่ต้องทำ Enteric coating และ Omeprazole มีน้ำหนักโมเลกุลปานกลาง (MW 345.4 g/mol)
• ข้อ ข.: Heat labile เป็นความไม่คงตัวต่อความร้อน แก้ไขโดยการควบคุมสภาวะการผลิตและการเก็บรักษา ไม่ใช่การเคลือบชะลอการปลดปล่อยในทางเดินอาหาร
• ข้อ ง.: Short half-life การมีค่าครึ่งชีวิตสั้นมักพัฒนาเป็น Extended-release / Sustained-release ไม่ใช่ Delayed-release
• ข้อ จ.: High lipophilicity ส่งผลต่อการดูดซึมและการกระจายตัวของยา ไม่ใช่เหตุผลหลักในการป้องกันการสลายตัวในกระเพาะอาหาร</t>
        </is>
      </c>
      <c r="K104" s="104" t="inlineStr"/>
      <c r="L104" s="104" t="inlineStr">
        <is>
          <t>Biopharm &amp; Drug Release</t>
        </is>
      </c>
      <c r="M104" s="104" t="inlineStr">
        <is>
          <t>Modified-Release DDS</t>
        </is>
      </c>
      <c r="N104" s="62" t="inlineStr">
        <is>
          <t>Product</t>
        </is>
      </c>
      <c r="O104" s="104" t="inlineStr">
        <is>
          <t>[SOURCE: ข้อสอบจริง PLE CC1 (Product) ปี 2563 Day 1 ข้อ 35]</t>
        </is>
      </c>
      <c r="P104" s="62" t="inlineStr">
        <is>
          <t>ข้อสอบเก่า</t>
        </is>
      </c>
      <c r="Q104" s="62" t="inlineStr">
        <is>
          <t>2563</t>
        </is>
      </c>
      <c r="R104" s="62" t="inlineStr"/>
    </row>
    <row r="105">
      <c r="A105" s="180" t="n">
        <v>103</v>
      </c>
      <c r="B105" s="104" t="inlineStr">
        <is>
          <t>ข้อใดกล่าวถูกต้องเกี่ยวกับเภสัชภัณฑ์ยา Venlafaxine Hydrochloride Extended-Release (Venlafaxine XR 75 mg capsules)</t>
        </is>
      </c>
      <c r="C105" s="104" t="inlineStr"/>
      <c r="D105" s="104" t="inlineStr">
        <is>
          <t>ตัวยาปลดปล่อยออกมาและดูดซึมเข้าสู่กระแสเลือดอย่างสมบูรณ์ทันทีหลังรับประทาน</t>
        </is>
      </c>
      <c r="E105" s="104" t="inlineStr">
        <is>
          <t>ตัวยาค่อยๆ ปลดปล่อยในทางเดินอาหารเพื่อควบคุมระดับยาในเลือดให้อยู่ในระดับการรักษาอย่างต่อเนื่องตลอดวัน</t>
        </is>
      </c>
      <c r="F105" s="104" t="inlineStr">
        <is>
          <t>หลังรับประทานยาต้องอยู่ในท่านั่งตัวตรงและห้ามนอนราบอย่างน้อย 30 นาที</t>
        </is>
      </c>
      <c r="G105" s="104" t="inlineStr">
        <is>
          <t>ตัวยาถูกออกแบบให้เริ่มออกฤทธิ์ได้เฉพาะเมื่อเคลื่อนที่ไปถึงลำไส้ใหญ่เท่านั้น</t>
        </is>
      </c>
      <c r="H105" s="104" t="inlineStr">
        <is>
          <t>สามารถนำเม็ดเล็กในแคปซูลมาบดละเอียดแล้วผสมกับน้ำผลไม้ที่มีความเป็นกรดสูงเพื่อช่วยการกลืน</t>
        </is>
      </c>
      <c r="I105" s="62" t="n">
        <v>2</v>
      </c>
      <c r="J105" s="104" t="inlineStr">
        <is>
          <t>✅ คำตอบที่ถูกต้อง: ข้อ ข. ตัวยาค่อยๆ ปลดปล่อยในทางเดินอาหารเพื่อควบคุมระดับยาในเลือดให้อยู่ในระดับการรักษาอย่างต่อเนื่องตลอดวัน
🎯 ทำไมข้อนี้ถึงถูก: Venlafaxine XR เป็นรูปแบบยาเตรียมออกฤทธิ์นาน (Extended-release) บรรจุ spheroids เคลือบเมมเบรนควบคุมการปลดปล่อยยา ทำให้อัตราการปลดปล่อยตัวยาดำเนินไปอย่างช้าๆ ต่อเนื่องตลอดช่วง 24 ชั่วโมง ช่วยลดความแปรปรวนของระดับยาในเลือด ลดอาการคลื่นไส้อาเจียน และลดความถี่ในการบริหารยาเหลือเพียงวันละ 1 ครั้ง
🔍 ข้ออื่นผิดเพราะอะไร:
• ข้อ ก.: การปลดปล่อยยาทันทีทั้งหมดเป็นลักษณะของยาแบบ Immediate-release ไม่ใช่รูปแบบ XR
• ข้อ ค.: ข้อห้ามนอนราบ 30 นาทีเป็นคำแนะนำเฉพาะสำหรับยากลุ่ม Oral Bisphosphonates เพื่อป้องกันหลอดอาหารอักเสบ ไม่ใช่ Venlafaxine
• ข้อ ง.: ยาออกฤทธิ์ดูดซึมตลอดแนวทางเดินอาหารตั้งแต่กระเพาะอาหารและลำไส้เล็ก ไม่ได้จำเพาะเจาะจงเฉพาะลำไส้ใหญ่
• ข้อ จ.: ห้ามเคี้ยว ห้ามบด หรือละลายเม็ด spheroid ภายในแคปซูลอย่างเด็ดขาด เพราะจะทำให้โครงสร้างควบคุมการปลดปล่อยเสียหายและเกิดการทะลักของยา (Dose dumping)</t>
        </is>
      </c>
      <c r="K105" s="104" t="inlineStr"/>
      <c r="L105" s="104" t="inlineStr">
        <is>
          <t>Biopharm &amp; Drug Release</t>
        </is>
      </c>
      <c r="M105" s="104" t="inlineStr">
        <is>
          <t>Modified-Release DDS</t>
        </is>
      </c>
      <c r="N105" s="62" t="inlineStr">
        <is>
          <t>Product</t>
        </is>
      </c>
      <c r="O105" s="104" t="inlineStr">
        <is>
          <t>[SOURCE: ข้อสอบจริง PLE CC1 (Product) ปี 2563 Day 1 ข้อ 44]</t>
        </is>
      </c>
      <c r="P105" s="62" t="inlineStr">
        <is>
          <t>ข้อสอบเก่า</t>
        </is>
      </c>
      <c r="Q105" s="62" t="inlineStr">
        <is>
          <t>2563</t>
        </is>
      </c>
      <c r="R105" s="62" t="inlineStr"/>
    </row>
    <row r="106">
      <c r="A106" s="180" t="n">
        <v>104</v>
      </c>
      <c r="B106" s="104" t="inlineStr">
        <is>
          <t>ผลิตภัณฑ์ยา Isosorbide Dinitrate ในรูปแบบเภสัชภัณฑ์ใดต่อไปนี้ ที่ออกฤทธิ์ได้รวดเร็วที่สุดและเหมาะสมที่สุดในการบรรเทาอาการเจ็บหน้าอกจากภาวะกล้ามเนื้อหัวใจขาดเลือดเฉียบพลัน (Acute angina pectoris)</t>
        </is>
      </c>
      <c r="C106" s="104" t="inlineStr"/>
      <c r="D106" s="104" t="inlineStr">
        <is>
          <t>Sublingual tablets</t>
        </is>
      </c>
      <c r="E106" s="104" t="inlineStr">
        <is>
          <t>Immediate-release oral tablets</t>
        </is>
      </c>
      <c r="F106" s="104" t="inlineStr">
        <is>
          <t>Sustained-release capsules</t>
        </is>
      </c>
      <c r="G106" s="104" t="inlineStr">
        <is>
          <t>Enteric-coated tablets</t>
        </is>
      </c>
      <c r="H106" s="104" t="inlineStr">
        <is>
          <t>Transdermal patches</t>
        </is>
      </c>
      <c r="I106" s="62" t="n">
        <v>1</v>
      </c>
      <c r="J106" s="104" t="inlineStr">
        <is>
          <t>✅ คำตอบที่ถูกต้อง: ข้อ ก. Sublingual tablets
🎯 ทำไมข้อนี้ถึงถูก: Sublingual tablets (ยาเม็ดอมใต้ลิ้น) ละลายตัวอย่างรวดเร็วภายในช่องปาก หลอดเลือดใต้ลิ้นที่มีจำนวนมากจะดูดซึมตัวยาเข้าสู่ระบบไหลเวียนโลหิตส่วนกลางโดยตรง โดยไม่ผ่านกระบวนการทำลายที่ตับในรอบแรก (Avoid hepatic first-pass metabolism) ทำให้ยาเริ่มออกฤทธิ์บรรเทาอาการเจ็บหน้าอกได้ภายใน 1 ถึง 3 นาที
🔍 ข้ออื่นผิดเพราะอะไร:
• ข้อ ข.: Immediate-release oral tablets ต้องผ่านการกลืน แตกตัว และดูดซึมในทางเดินอาหาร และถูกทำลายที่ตับสูง ออกฤทธิ์ช้ากว่า (15 ถึง 30 นาที)
• ข้อ ค.: Sustained-release capsules ออกแบบให้ปลดปล่อยยาช้าเพื่อการป้องกันระยะยาว ไม่เหมาะกับภาวะเฉียบพลัน
• ข้อ ง.: Enteric-coated tablets ต้องรอผ่านกระเพาะอาหารไปละลายในลำไส้เล็ก ออกฤทธิ์ช้ามาก
• ข้อ จ.: Transdermal patches ค่อยๆ ปล่อยยาซึมผ่านผิวหนังเพื่อหวังผลป้องกันอาการระยะยาว ไม่สามารถรักษาอาการเฉียบพลันได้</t>
        </is>
      </c>
      <c r="K106" s="104" t="inlineStr"/>
      <c r="L106" s="104" t="inlineStr">
        <is>
          <t>Biopharm &amp; Drug Release</t>
        </is>
      </c>
      <c r="M106" s="104" t="inlineStr">
        <is>
          <t>Modified-Release DDS</t>
        </is>
      </c>
      <c r="N106" s="62" t="inlineStr">
        <is>
          <t>Product</t>
        </is>
      </c>
      <c r="O106" s="104" t="inlineStr">
        <is>
          <t>[SOURCE: ข้อสอบจริง PLE CC1 (Product) ปี 2563 Day 2 ข้อ 24]</t>
        </is>
      </c>
      <c r="P106" s="62" t="inlineStr">
        <is>
          <t>ข้อสอบเก่า</t>
        </is>
      </c>
      <c r="Q106" s="62" t="inlineStr">
        <is>
          <t>2563</t>
        </is>
      </c>
      <c r="R106" s="62" t="inlineStr"/>
    </row>
    <row r="107">
      <c r="A107" s="180" t="n">
        <v>105</v>
      </c>
      <c r="B107" s="104" t="inlineStr">
        <is>
          <t>จากกราฟความเข้มข้นของนิโคตินในพลาสมาเทียบกับเวลา (Plasma concentration-time profile) ที่แสดงในภาพ กราฟเส้นใดแสดงลักษณะทางเภสัชจลนศาสตร์ของ Nicotine chewing gum ขนาด 2 mg (1 ชิ้น) และ Nicotine transdermal patch ขนาด 21 mg (1 แผ่น) ตามลำดับได้อย่างถูกต้อง</t>
        </is>
      </c>
      <c r="C107" s="104" t="inlineStr">
        <is>
          <t>cc1_product/image99.png</t>
        </is>
      </c>
      <c r="D107" s="104" t="inlineStr">
        <is>
          <t>เส้น A และเส้น B ตามลำดับ</t>
        </is>
      </c>
      <c r="E107" s="104" t="inlineStr">
        <is>
          <t>เส้น B และเส้น C ตามลำดับ</t>
        </is>
      </c>
      <c r="F107" s="104" t="inlineStr">
        <is>
          <t>เส้น C และเส้น D ตามลำดับ</t>
        </is>
      </c>
      <c r="G107" s="104" t="inlineStr">
        <is>
          <t>เส้น D และเส้น A ตามลำดับ</t>
        </is>
      </c>
      <c r="H107" s="104" t="inlineStr">
        <is>
          <t>เส้น B และเส้น D ตามลำดับ</t>
        </is>
      </c>
      <c r="I107" s="62" t="n">
        <v>3</v>
      </c>
      <c r="J107" s="104" t="inlineStr">
        <is>
          <t>✅ คำตอบที่ถูกต้อง: ข้อ ค. เส้น C และเส้น D ตามลำดับ
🎯 ทำไมข้อนี้ถึงถูก: การสูบบุหรี่ปกติให้ระดับนิโคตินพุ่งขึ้นสูงเร็วมาก (เส้น A หรือ B) ในขณะที่ Nicotine gum (เส้น C) ตัวยาจะค่อยๆ ถูกปลดปล่อยและดูดซึมผ่านเยื่อบุช่องปากอย่างรวดเร็วปานกลาง ได้ระดับ Cmax ภายในประมาณ 30 นาที ส่วน Nicotine transdermal patch (เส้น D) ปลดปล่อยตัวยาอย่างช้าๆ สม่ำเสมอและคงที่ (Zero-order release) ทำให้ระดับยาในพลาสมาค่อยๆ เพิ่มขึ้นและคงที่ต่อเนื่องยาวนานตลอด 16 ถึง 24 ชั่วโมง
🔍 ข้ออื่นผิดเพราะอะไร:
• ข้อ ก.: เส้น A แสดงถึงการสูบบุหรี่โดยตรง (Cigarette smoking) ซึ่งมีอัตราการดูดซึมเข้าสู่สมองเร็วมากระดับวินาที
• ข้อ ข.: เส้น B แสดงถึงรูปแบบที่มีการดูดซึมเร็วสูง เช่น Nicotine nasal spray ไม่ใช่ Transdermal patch
• ข้อ ง.: เส้น D คือ Transdermal patch ไม่ใช่ Gum และเส้น A คือการสูบบุหรี่
• ข้อ จ.: เส้น B มีอัตราเร็วสูงเกินกว่าลักษณะของ Nicotine gum ทั่วไป</t>
        </is>
      </c>
      <c r="K107" s="104" t="inlineStr"/>
      <c r="L107" s="104" t="inlineStr">
        <is>
          <t>Biopharm &amp; Drug Release</t>
        </is>
      </c>
      <c r="M107" s="104" t="inlineStr">
        <is>
          <t>Modified-Release DDS</t>
        </is>
      </c>
      <c r="N107" s="62" t="inlineStr">
        <is>
          <t>Product</t>
        </is>
      </c>
      <c r="O107" s="104" t="inlineStr">
        <is>
          <t>[SOURCE: ข้อสอบจริง PLE CC1 (Product) ปี 2563 Day 2 ข้อ 74]</t>
        </is>
      </c>
      <c r="P107" s="62" t="inlineStr">
        <is>
          <t>ข้อสอบเก่า</t>
        </is>
      </c>
      <c r="Q107" s="62" t="inlineStr">
        <is>
          <t>2563</t>
        </is>
      </c>
      <c r="R107" s="62" t="inlineStr"/>
    </row>
    <row r="108">
      <c r="A108" s="180" t="n">
        <v>106</v>
      </c>
      <c r="B108" s="104" t="inlineStr">
        <is>
          <t>ข้อใดกล่าวถูกต้องเกี่ยวกับระบบนำส่งยาแบบควบคุมด้วยแรงดันออสโมซิส (Osmotic-controlled drug delivery systems: OROS)</t>
        </is>
      </c>
      <c r="C108" s="104" t="inlineStr"/>
      <c r="D108" s="104" t="inlineStr">
        <is>
          <t>สามารถปลดปล่อยตัวยาสำคัญออกมาด้วยจลนศาสตร์อันดับศูนย์ (Zero-order release kinetics) อย่างสม่ำเสมอ</t>
        </is>
      </c>
      <c r="E108" s="104" t="inlineStr">
        <is>
          <t>มีต้นทุนและค่าใช้จ่ายในกระบวนการผลิตต่ำกว่ายาเม็ดเคลือบฟิล์มทั่วไป</t>
        </is>
      </c>
      <c r="F108" s="104" t="inlineStr">
        <is>
          <t>เปลือกหุ้มเมมเบรนกึ่งซึมผ่านได้ (Semipermeable membrane) สามารถย่อยสลายหมดในทางเดินอาหาร</t>
        </is>
      </c>
      <c r="G108" s="104" t="inlineStr">
        <is>
          <t>เป็นระบบที่สามารถบรรจุตัวยาสำคัญในปริมาณขนาดสูงมากๆ (High drug loading) ได้โดยไม่มีข้อจำกัด</t>
        </is>
      </c>
      <c r="H108" s="104" t="inlineStr">
        <is>
          <t>อัตราการปลดปล่อยตัวยาขึ้นอยู่กับความเป็นกรด-ด่าง (pH) และการบีบตัวของทางเดินอาหารเป็นหลัก</t>
        </is>
      </c>
      <c r="I108" s="62" t="n">
        <v>1</v>
      </c>
      <c r="J108" s="104" t="inlineStr">
        <is>
          <t>✅ คำตอบที่ถูกต้อง: ข้อ ก. สามารถปลดปล่อยตัวยาสำคัญออกมาด้วยจลนศาสตร์อันดับศูนย์ (Zero-order release kinetics) อย่างสม่ำเสมอ
🎯 ทำไมข้อนี้ถึงถูก: ระบบ Osmotic pump (OROS) อาศัยน้ำจากทางเดินอาหารซึมผ่าน Semipermeable membrane เข้าไปสร้างแรงดันออสโมซิสผลักดันสารละลายตัวยาออกผ่านรูเปิดขนาดเล็ก (Laser-drilled orifice) ด้วยอัตราคงที่ตามจลนศาสตร์อันดับศูนย์ (Zero-order kinetics) โดยไม่ขึ้นกับค่า pH หรือการเคลื่อนไหวของทางเดินอาหาร [RECONSTRUCTED: ปรับแต่งและเติมเต็มบริบทโจทย์เพื่อความสมบูรณ์]
🔍 ข้ออื่นผิดเพราะอะไร:
• ข้อ ข.: กระบวนการผลิตระบบ OROS มีความซับซ้อนสูงมาก ต้องใช้เทคโนโลยีเลเซอร์เจาะรู ทำให้มีต้นทุนการผลิตสูงกว่ายาเม็ดทั่วไป
• ข้อ ค.: เมมเบรน Cellulose acetate ไม่สามารถย่อยสลายในร่างกายได้ และจะถูกขับถ่ายออกมาเป็นปลอกยาเปล่า (Ghost tablet) ทางอุจจาระ
• ข้อ ง.: ระบบมีพื้นที่บรรจุจำกัดเนื่องจากต้องมีชั้นดันตัว (Push layer / Osmotic agent) จึงไม่เหมาะกับตัวยาที่ต้องใช้ขนาดยาสูงมาก
• ข้อ จ.: จุดเด่นสำคัญของระบบ OROS คืออัตราการปล่อยยาเป็นอิสระ ไม่ขึ้นกับ pH หรือการบีบตัวของลำไส้</t>
        </is>
      </c>
      <c r="K108" s="104" t="inlineStr"/>
      <c r="L108" s="104" t="inlineStr">
        <is>
          <t>Biopharm &amp; Drug Release</t>
        </is>
      </c>
      <c r="M108" s="104" t="inlineStr">
        <is>
          <t>Modified-Release DDS</t>
        </is>
      </c>
      <c r="N108" s="62" t="inlineStr">
        <is>
          <t>Product</t>
        </is>
      </c>
      <c r="O108" s="104" t="inlineStr">
        <is>
          <t>[SOURCE: ข้อสอบจริง PLE CC1 (Product) ปี 2563 Day 2 ข้อ 112] [RECONSTRUCTED: ปรับแต่งและเติมเต็มบริบทโจทย์เพื่อความสมบูรณ์]</t>
        </is>
      </c>
      <c r="P108" s="62" t="inlineStr">
        <is>
          <t>ข้อสอบเก่า</t>
        </is>
      </c>
      <c r="Q108" s="62" t="inlineStr">
        <is>
          <t>2563</t>
        </is>
      </c>
      <c r="R108" s="62" t="inlineStr"/>
    </row>
    <row r="109">
      <c r="A109" s="180" t="n">
        <v>107</v>
      </c>
      <c r="B109" s="104" t="inlineStr">
        <is>
          <t>ข้อใดคือลักษณะทางเคมีกายภาพของตัวยาสำคัญที่ซึมผ่านผิวหนังได้ดี</t>
        </is>
      </c>
      <c r="C109" s="104" t="inlineStr"/>
      <c r="D109" s="104" t="inlineStr">
        <is>
          <t>Mw &gt; 500 dalton</t>
        </is>
      </c>
      <c r="E109" s="104" t="inlineStr">
        <is>
          <t>Log P &gt; 10</t>
        </is>
      </c>
      <c r="F109" s="104" t="inlineStr">
        <is>
          <t>อยู่ในรูป unionized เมื่ออยู่ที่ผิวหนัง</t>
        </is>
      </c>
      <c r="G109" s="104" t="inlineStr">
        <is>
          <t>ควรให้ค่า F &lt; 1</t>
        </is>
      </c>
      <c r="H109" s="104" t="inlineStr">
        <is>
          <t>เป็น crystalline</t>
        </is>
      </c>
      <c r="I109" s="62" t="n">
        <v>3</v>
      </c>
      <c r="J109" s="104" t="inlineStr">
        <is>
          <t>✅ คำตอบที่ถูกต้อง: ข้อ ค. อยู่ในรูป unionized เมื่ออยู่ที่ผิวหนัง
🎯 ทำไมข้อนี้ถึงถูก: ชั้น stratum corneum ของผิวหนังประกอบด้วย lipid bilayer หนาแน่น ตัวยาที่อยู่ในรูป unionized (ไม่มีประจุ) จะมีความชอบไขมัน (lipophilicity) เพียงพอที่จะแพร่ผ่าน intercellular lipid pathway ได้ดีที่สุดตามทฤษฎี pH-partition hypothesis
🔍 ข้ออื่นผิดเพราะอะไร:
• ข้อ ก.: ผิดเพราะโมเลกุลยาที่จะซึมผ่านผิวหนังได้ดีควรมีน้ำหนักโมเลกุลต่ำ (MW &lt; 400 ถึง 500 Da) หาก MW &gt; 500 Da โมเลกุลจะใหญ่เกินไปจนแพร่ผ่าน stratum corneum ได้ยากมาก
• ข้อ ข.: ผิดเพราะค่า Log P ที่เหมาะสมสำหรับการดูดซึมผ่านผิวหนังอยู่ที่ประมาณ 1 ถึง 3 หรือ 4 หาก Log P &gt; 10 ตัวยาจะชอบไขมันมากเกินไปจนถูกกักติดอยู่ใน stratum corneum และไม่สามารถแพร่เข้าสู่น้ำในชั้น viable epidermis ได้
• ข้อ ง.: ผิดเพราะค่า Bioavailability (F) จากการให้ยาระบบ transdermal หรือการดูดซึมควรมีค่าสูงพอที่จะออกฤทธิ์ทางคลินิก ไม่ใช่เกณฑ์คุณสมบัติที่กำหนดว่ายาซึมผ่านผิวหนังได้ดี
• ข้อ จ.: ผิดเพราะโครงสร้างแบบ amorphous หรือยาที่อยู่ในรูปละลายจะซึมผ่านผิวหนังได้ดีกว่า crystalline เนื่องจาก crystalline มีพลังงานโครงผลึก (lattice energy) สูง ทำให้ละลายและแพร่ยากกว่า</t>
        </is>
      </c>
      <c r="K109" s="104" t="inlineStr"/>
      <c r="L109" s="104" t="inlineStr">
        <is>
          <t>Biopharm &amp; Drug Release</t>
        </is>
      </c>
      <c r="M109" s="104" t="inlineStr">
        <is>
          <t>Bioavailability &amp; Bioequivalence</t>
        </is>
      </c>
      <c r="N109" s="62" t="inlineStr">
        <is>
          <t>Product</t>
        </is>
      </c>
      <c r="O109" s="104" t="inlineStr">
        <is>
          <t>[SOURCE: ข้อสอบจริง PLE CC1 (Product) ปี 2562 วันที่ 1 ข้อ 7]</t>
        </is>
      </c>
      <c r="P109" s="62" t="inlineStr">
        <is>
          <t>ข้อสอบเก่า</t>
        </is>
      </c>
      <c r="Q109" s="62" t="inlineStr">
        <is>
          <t>2562</t>
        </is>
      </c>
      <c r="R109" s="62" t="inlineStr"/>
    </row>
    <row r="110">
      <c r="A110" s="180" t="n">
        <v>108</v>
      </c>
      <c r="B110" s="104" t="inlineStr">
        <is>
          <t>แพทย์สั่งจ่ายยา metformin hydrochloride extended release 750 mg หรือ 1000 mg โดยในตำรับประกอบด้วย carmellose sodium, hypromellose 2208, hypromellose 2910, microcrystalline cellulose และ magnesium stearate ยาเม็ดสูตรนี้จัดเป็นระบบควบคุมการปลดปล่อยตัวยาแบบใด</t>
        </is>
      </c>
      <c r="C110" s="104" t="inlineStr"/>
      <c r="D110" s="104" t="inlineStr">
        <is>
          <t>Matrix type</t>
        </is>
      </c>
      <c r="E110" s="104" t="inlineStr">
        <is>
          <t>Reservoir type</t>
        </is>
      </c>
      <c r="F110" s="104" t="inlineStr">
        <is>
          <t>Multiple unit system</t>
        </is>
      </c>
      <c r="G110" s="104" t="inlineStr">
        <is>
          <t>Osmotic pump</t>
        </is>
      </c>
      <c r="H110" s="104" t="inlineStr">
        <is>
          <t>Membrane controlled type</t>
        </is>
      </c>
      <c r="I110" s="62" t="n">
        <v>1</v>
      </c>
      <c r="J110" s="104" t="inlineStr">
        <is>
          <t>✅ คำตอบที่ถูกต้อง: ข้อ ก. Matrix type
🎯 ทำไมข้อนี้ถึงถูก: ตำรับประกอบด้วย hydrophilic polymers ชนิดบวมน้ำได้ ได้แก่ Hypromellose (HPMC 2208, HPMC 2910) และ Carmellose sodium ผสมเข้าเป็นเนื้อเดียวกันกับตัวยา เมื่อสัมผัสน้ำในทางเดินอาหาร พอลิเมอร์จะดูดน้ำและพองตัวเป็น viscous gel layer ควบคุมการแพร่ของตัวยาออกมาอย่างช้าๆ ซึ่งเป็นลักษณะจำเพาะของ Hydrophilic matrix system
🔍 ข้ออื่นผิดเพราะอะไร:
• ข้อ ข.: ผิดเพราะ Reservoir type จะมีแกนกลางบรรจุยา (core) ล้อมรอบด้วยเยื่อควบคุมการปลดปล่อย (polymeric membrane) ไม่ใช่การผสมพอลิเมอร์เป็นเนื้อเดียวกับตัวยา
• ข้อ ค.: ผิดเพราะ Multiple unit system ประกอบด้วยเม็ดเล็กๆ จำนวนมาก เช่น pellets บรรจุในแคปซูล แต่ยา metformin XR เม็ดนี้เป็น monolithic single unit tablet
• ข้อ ง.: ผิดเพราะ Osmotic pump (OROS) ต้องมี semipermeable membrane เคลือบรอบเม็ดยา มีรูเปิดเลเซอร์ (laser-drilled orifice) และมี osmotic core ซึ่งไม่มีในสูตรตำรับนี้
• ข้อ จ.: ผิดเพราะ Membrane controlled type คือชื่อเรียกอีกชื่อหนึ่งของ reservoir system ที่ควบคุมอัตราการปลดปล่อยด้วยแผ่นฟิล์มบางที่เคลือบด้านนอก</t>
        </is>
      </c>
      <c r="K110" s="104" t="inlineStr"/>
      <c r="L110" s="104" t="inlineStr">
        <is>
          <t>Biopharm &amp; Drug Release</t>
        </is>
      </c>
      <c r="M110" s="104" t="inlineStr">
        <is>
          <t>Modified-release dosage forms</t>
        </is>
      </c>
      <c r="N110" s="62" t="inlineStr">
        <is>
          <t>Product</t>
        </is>
      </c>
      <c r="O110" s="104" t="inlineStr">
        <is>
          <t>[SOURCE: ข้อสอบจริง PLE CC1 (Product) วันที่ 1 ปี 2562 ข้อ 63]</t>
        </is>
      </c>
      <c r="P110" s="62" t="inlineStr">
        <is>
          <t>ข้อสอบเก่า</t>
        </is>
      </c>
      <c r="Q110" s="62" t="inlineStr">
        <is>
          <t>2562</t>
        </is>
      </c>
      <c r="R110" s="62" t="inlineStr"/>
    </row>
    <row r="111">
      <c r="A111" s="180" t="n">
        <v>109</v>
      </c>
      <c r="B111" s="104" t="inlineStr">
        <is>
          <t>จากตำรับยา metformin hydrochloride extended release เม็ดข้างต้น ผู้ป่วยควรได้รับการแนะนำวิธีการบริหารยาอย่างไรจึงจะถูกต้องและเหมาะสมที่สุด</t>
        </is>
      </c>
      <c r="C111" s="104" t="inlineStr"/>
      <c r="D111" s="104" t="inlineStr">
        <is>
          <t>สามารถหักได้ เคี้ยวได้</t>
        </is>
      </c>
      <c r="E111" s="104" t="inlineStr">
        <is>
          <t>สามารถหักได้ แต่เคี้ยวไม่ได้</t>
        </is>
      </c>
      <c r="F111" s="104" t="inlineStr">
        <is>
          <t>ไม่สามารถหักได้ และเคี้ยวไม่ได้</t>
        </is>
      </c>
      <c r="G111" s="104" t="inlineStr">
        <is>
          <t>ไม่สามารถหักได้ แต่บดผสมน้ำได้</t>
        </is>
      </c>
      <c r="H111" s="104" t="inlineStr">
        <is>
          <t>ไม่สามารถหักได้ เคี้ยวไม่ได้ แต่นำไปละลายน้ำได้</t>
        </is>
      </c>
      <c r="I111" s="62" t="n">
        <v>3</v>
      </c>
      <c r="J111" s="104" t="inlineStr">
        <is>
          <t>✅ คำตอบที่ถูกต้อง: ข้อ ค. ไม่สามารถหักได้ และเคี้ยวไม่ได้
🎯 ทำไมข้อนี้ถึงถูก: ยารูปแบบ extended-release ชนิด monolithic hydrophilic matrix ควบคุมการปลดปล่อยด้วยโครงสร้างตาข่ายเจลที่พองตัวอย่างสมบูรณ์รอบเม็ดยา การหัก เคี้ยว หรือบดยาจะทำลายโครงสร้างเมทริกซ์ ทำให้สูญเสียคุณสมบัติควบคุมการปลดปล่อย เกิดภาวะ dose dumping ซึ่งปลดปล่อยยาทั้งหมดทันที เกิดอาการข้างเคียงต่อระบบทางเดินอาหารและเสี่ยงต่อการเกิด lactic acidosis จึงต้องกลืนทั้งเม็ดพร้อมน้ำ ห้ามหักและห้ามเคี้ยวเด็ดขาด
🔍 ข้ออื่นผิดเพราะอะไร:
• ข้อ ก.: ผิดเพราะการเคี้ยวยาจะบดขยี้โครงสร้าง matrix ส่งผลให้ตัวยาถูกปลดปล่อยออกมาทันทีทั้งหมด เกิดพิษจากยาขนาดสูง
• ข้อ ข.: ผิดเพราะยาเม็ด metformin XR โดยทั่วไปไม่มีรอยบาก (score line) และการหักเม็ดยาจะเพิ่มพื้นที่ผิวสัมผัสอย่างมีนัยสำคัญ รบกวน kinetic การปลดปล่อยยา
• ข้อ ง.: ผิดเพราะการบดยาทำลาย matrix system อย่างสิ้นเชิง ทำให้ตัวยาละลายออกมารวดเร็วเท่ากับยา conventional immediate-release
• ข้อ จ.: ผิดเพราะเมทริกซ์บวมน้ำไม่สามารถละลายน้ำได้ทันที และการนำไปแช่น้ำจะทำให้ชั้นเจลพองตัวเหนียวหนืด กลืนลำบาก และขนาดยาผิดเพี้ยน</t>
        </is>
      </c>
      <c r="K111" s="104" t="inlineStr"/>
      <c r="L111" s="104" t="inlineStr">
        <is>
          <t>Biopharm &amp; Drug Release</t>
        </is>
      </c>
      <c r="M111" s="104" t="inlineStr">
        <is>
          <t>Modified-release dosage forms</t>
        </is>
      </c>
      <c r="N111" s="62" t="inlineStr">
        <is>
          <t>Product</t>
        </is>
      </c>
      <c r="O111" s="104" t="inlineStr">
        <is>
          <t>[SOURCE: ข้อสอบจริง PLE CC1 (Product) วันที่ 1 ปี 2562 ข้อ 64]</t>
        </is>
      </c>
      <c r="P111" s="62" t="inlineStr">
        <is>
          <t>ข้อสอบเก่า</t>
        </is>
      </c>
      <c r="Q111" s="62" t="inlineStr">
        <is>
          <t>2562</t>
        </is>
      </c>
      <c r="R111" s="62" t="inlineStr"/>
    </row>
    <row r="112">
      <c r="A112" s="180" t="n">
        <v>110</v>
      </c>
      <c r="B112" s="104" t="inlineStr">
        <is>
          <t>รูปแบบการปลดปล่อยตัวยาสำคัญออกจากระบบ controlled release ชนิด homogeneous matrix system เป็นไปตามสมการจลนศาสตร์แบบใด</t>
        </is>
      </c>
      <c r="C112" s="104" t="inlineStr"/>
      <c r="D112" s="104" t="inlineStr">
        <is>
          <t>Constant rate</t>
        </is>
      </c>
      <c r="E112" s="104" t="inlineStr">
        <is>
          <t>Square root of time</t>
        </is>
      </c>
      <c r="F112" s="104" t="inlineStr">
        <is>
          <t>First order</t>
        </is>
      </c>
      <c r="G112" s="104" t="inlineStr">
        <is>
          <t>Exponential</t>
        </is>
      </c>
      <c r="H112" s="104" t="inlineStr">
        <is>
          <t>Sigmoidal</t>
        </is>
      </c>
      <c r="I112" s="62" t="n">
        <v>2</v>
      </c>
      <c r="J112" s="104" t="inlineStr">
        <is>
          <t>✅ คำตอบที่ถูกต้อง: ข้อ ข. Square root of time
🎯 ทำไมข้อนี้ถึงถูก: การปลดปล่อยยาออกจาก matrix system ควบคุมด้วยกระบวนการแพร่ผ่านโครงข่ายพอลิเมอร์ ซึ่งอธิบายด้วยสมการของ Higuchi model: Q = K คูณ t^(1/2) โดยปริมาณยาที่ปลดปล่อยสะสมจะแปรผันตรงกับรากที่สองของเวลา (square root of time)
🔍 ข้ออื่นผิดเพราะอะไร:
• ข้อ ก.: ผิดเพราะ Constant rate หรือ Zero-order release (Q แปรผันตาม t) พบในระบบ Osmotic pump (OROS) หรือ reservoir membrane บางชนิด ไม่ใช่ matrix ธรรมดา
• ข้อ ค.: ผิดเพราะ First order release อัตราการปลดปล่อยขึ้นกับปริมาณยาที่เหลืออยู่ มักพบใน conventional immediate-release dosage forms
• ข้อ ง.: ผิดเพราะ Exponential release ไม่ใช่รูปแบบจลนศาสตร์มาตรฐานที่อธิบาย planar matrix diffusion ตามโมเดลของ Higuchi
• ข้อ จ.: ผิดเพราะ Sigmoidal release มักพบในระบบที่ต้องอาศัยเวลาหน่วง (lag time) เช่น pH-dependent pulsatile systems</t>
        </is>
      </c>
      <c r="K112" s="104" t="inlineStr"/>
      <c r="L112" s="104" t="inlineStr">
        <is>
          <t>Biopharm &amp; Drug Release</t>
        </is>
      </c>
      <c r="M112" s="104" t="inlineStr">
        <is>
          <t>Modified-release dosage forms</t>
        </is>
      </c>
      <c r="N112" s="62" t="inlineStr">
        <is>
          <t>Product</t>
        </is>
      </c>
      <c r="O112" s="104" t="inlineStr">
        <is>
          <t>[SOURCE: ข้อสอบจริง PLE CC1 (Product) ปี 2562 วันที่ 1 ข้อ 94]</t>
        </is>
      </c>
      <c r="P112" s="62" t="inlineStr">
        <is>
          <t>ข้อสอบเก่า</t>
        </is>
      </c>
      <c r="Q112" s="62" t="inlineStr">
        <is>
          <t>2562</t>
        </is>
      </c>
      <c r="R112" s="62" t="inlineStr"/>
    </row>
    <row r="113">
      <c r="A113" s="180" t="n">
        <v>111</v>
      </c>
      <c r="B113" s="104" t="inlineStr">
        <is>
          <t>กำหนดข้อมูลยาเม็ด carbamazepine CR เม็ดสีเบจ-ส้ม ทรงรี หลังนูน มีตัวอักษร C/G ข้อใดต่อไปนี้กล่าวไม่ถูกต้องเกี่ยวกับยาเม็ดรูปแบบนี้</t>
        </is>
      </c>
      <c r="C113" s="104" t="inlineStr"/>
      <c r="D113" s="104" t="inlineStr">
        <is>
          <t>เป็นรูปแบบควบคุมการปลดปล่อยยา</t>
        </is>
      </c>
      <c r="E113" s="104" t="inlineStr">
        <is>
          <t>มีสารช่วยในการปลดปล่อยตัวยาชนิด acrylic ester</t>
        </is>
      </c>
      <c r="F113" s="104" t="inlineStr">
        <is>
          <t>สามารถบดเม็ดยาได้แต่ห้ามเคี้ยว</t>
        </is>
      </c>
      <c r="G113" s="104" t="inlineStr">
        <is>
          <t>มีหน้าที่ของ titanium dioxide คือเป็น opacifier</t>
        </is>
      </c>
      <c r="H113" s="104" t="inlineStr">
        <is>
          <t>มี croscarmellose ช่วยทำให้ตัวยาปลดปล่อยได้นานกว่า plain tablets</t>
        </is>
      </c>
      <c r="I113" s="62" t="n">
        <v>3</v>
      </c>
      <c r="J113" s="104" t="inlineStr">
        <is>
          <t>✅ คำตอบที่ถูกต้อง: ข้อ ค. สามารถบดเม็ดยาได้แต่ห้ามเคี้ยว
🎯 ทำไมข้อนี้ถึงถูก: ข้อความในข้อ ค. ไม่ถูกต้อง เพราะยาเม็ด carbamazepine CR ออกแบบโครงสร้างเมทริกซ์เพื่อควบคุมการปลดปล่อยยาอย่างช้าๆ ห้ามบดยาโดยเด็ดขาด เนื่องจากการบดยาจะทำลายโครงสร้าง matrix ทำให้เกิดปรากฏการณ์ dose dumping ปลดปล่อยยาทั้งหมดออกมาในทันทีจนระดับยาในเลือดสูงเกินช่วงการรักษา เกิดอาการพิษทางระบบประสาทอย่างรุนแรง
🔍 ข้ออื่นผิดเพราะอะไร:
• ข้อ ก.: ถูกต้องตามหลักวิชาการ เพราะ carbamazepine CR เป็นยาในรูปแบบ controlled release
• ข้อ ข.: ถูกต้องตามหลักวิชาการ เพราะ acrylic ester polymers (เช่น Eudragit) นิยมใช้ควบคุมการแพร่และการปลดปล่อยตัวยา
• ข้อ ง.: ถูกต้องตามหลักวิชาการ เพราะ Titanium dioxide ทำหน้าที่เป็น opacifier บังแสงและเพิ่มความทึบแสงของชั้นเคลือบ
• ข้อ จ.: ถูกต้องตามหลักวิชาการในแง่บริบทของสูตรตำรับควบคุมการปลดปล่อยที่มีการผสมสารช่วยเพื่อควบคุม channeling เมื่อเทียบกับ plain conventional tablet</t>
        </is>
      </c>
      <c r="K113" s="104" t="inlineStr"/>
      <c r="L113" s="104" t="inlineStr">
        <is>
          <t>Biopharm &amp; Drug Release</t>
        </is>
      </c>
      <c r="M113" s="104" t="inlineStr">
        <is>
          <t>Modified-release dosage forms</t>
        </is>
      </c>
      <c r="N113" s="62" t="inlineStr">
        <is>
          <t>Product</t>
        </is>
      </c>
      <c r="O113" s="104" t="inlineStr">
        <is>
          <t>[SOURCE: ข้อสอบจริง PLE CC1 (Product) วันที่ 1 ปี 2562 ข้อ 105]</t>
        </is>
      </c>
      <c r="P113" s="62" t="inlineStr">
        <is>
          <t>ข้อสอบเก่า</t>
        </is>
      </c>
      <c r="Q113" s="62" t="inlineStr">
        <is>
          <t>2562</t>
        </is>
      </c>
      <c r="R113" s="62" t="inlineStr"/>
    </row>
    <row r="114">
      <c r="A114" s="180" t="n">
        <v>112</v>
      </c>
      <c r="B114" s="104" t="inlineStr">
        <is>
          <t>หากต้องการพัฒนาตำรับยาเม็ดเคลือบฟิล์มชนิดออกฤทธิ์นาน Isosorbide dinitrate (ISDN) SR tablet ควรเลือกใช้พอลิเมอร์ชนิดใดสำหรับเคลือบเพื่อควบคุมการปลดปล่อยตัวยา</t>
        </is>
      </c>
      <c r="C114" s="104" t="inlineStr"/>
      <c r="D114" s="104" t="inlineStr">
        <is>
          <t>HPMC</t>
        </is>
      </c>
      <c r="E114" s="104" t="inlineStr">
        <is>
          <t>PEG 4000</t>
        </is>
      </c>
      <c r="F114" s="104" t="inlineStr">
        <is>
          <t>Ethyl cellulose</t>
        </is>
      </c>
      <c r="G114" s="104" t="inlineStr">
        <is>
          <t>Methyl cellulose</t>
        </is>
      </c>
      <c r="H114" s="104" t="inlineStr">
        <is>
          <t>Sorbitan monostearate</t>
        </is>
      </c>
      <c r="I114" s="62" t="n">
        <v>3</v>
      </c>
      <c r="J114" s="104" t="inlineStr">
        <is>
          <t>✅ คำตอบที่ถูกต้อง: ข้อ ค. Ethyl cellulose
🎯 ทำไมข้อนี้ถึงถูก: Ethyl cellulose (EC) เป็น water-insoluble hydrophobic polymer ที่ไม่ละลายน้ำที่ทุกค่า pH ในทางเดินอาหาร เหมาะสำหรับการเคลือบฟิล์มชนิด sustained release (SR) โดยทำหน้าที่เป็น rate-controlling membrane ที่ให้น้ำซึมผ่านเข้าไปละลายยา แล้วตัวยาจะค่อยๆ แพร่ผ่านรูพรุนของฟิล์มออกมาตามกลไก diffusion-controlled release
🔍 ข้ออื่นผิดเพราะอะไร:
• ข้อ ก.: ผิดเพราะ HPMC (เกรดความหนืดต่ำ) เป็นพอลิเมอร์ละลายน้ำได้ง่าย ใช้สำหรับ immediate-release film coating
• ข้อ ข.: ผิดเพราะ PEG 4000 เป็นสารละลายน้ำง่ายมาก นิยมใช้เป็น pore former หรือ plasticizer ไม่สามารถสร้าง barrier ชะลอการปลดปล่อยยาได้เดี่ยวๆ
• ข้อ ง.: ผิดเพราะ Methyl cellulose ในชั้นฟิล์มเคลือบจะละลายน้ำได้ดีในทางเดินอาหาร ไม่ให้ฟิล์มทนน้ำเหมือน EC
• ข้อ จ.: ผิดเพราะ Sorbitan monostearate (Span 60) เป็น surfactant ไม่ใช่ film-forming polymer</t>
        </is>
      </c>
      <c r="K114" s="104" t="inlineStr"/>
      <c r="L114" s="104" t="inlineStr">
        <is>
          <t>Biopharm &amp; Drug Release</t>
        </is>
      </c>
      <c r="M114" s="104" t="inlineStr">
        <is>
          <t>Modified-release dosage forms</t>
        </is>
      </c>
      <c r="N114" s="62" t="inlineStr">
        <is>
          <t>Product</t>
        </is>
      </c>
      <c r="O114" s="104" t="inlineStr">
        <is>
          <t>[SOURCE: ข้อสอบจริง PLE CC1 (Product) วันที่ 2 ปี 2562 ข้อ 90]</t>
        </is>
      </c>
      <c r="P114" s="62" t="inlineStr">
        <is>
          <t>ข้อสอบเก่า</t>
        </is>
      </c>
      <c r="Q114" s="62" t="inlineStr">
        <is>
          <t>2562</t>
        </is>
      </c>
      <c r="R114" s="62" t="inlineStr"/>
    </row>
    <row r="115">
      <c r="A115" s="180" t="n">
        <v>113</v>
      </c>
      <c r="B115" s="104" t="inlineStr">
        <is>
          <t>สารใดในข้อใดนิยมนำมาใช้เป็นพอลิเมอร์ควบคุมอัตราการปลดปล่อยตัวยาในตำรับยาเม็ด Isosorbide mononitrate (ISMN) SR</t>
        </is>
      </c>
      <c r="C115" s="104" t="inlineStr"/>
      <c r="D115" s="104" t="inlineStr">
        <is>
          <t>EC</t>
        </is>
      </c>
      <c r="E115" s="104" t="inlineStr">
        <is>
          <t>MC</t>
        </is>
      </c>
      <c r="F115" s="104" t="inlineStr">
        <is>
          <t>PEG</t>
        </is>
      </c>
      <c r="G115" s="104" t="inlineStr">
        <is>
          <t>HPMC</t>
        </is>
      </c>
      <c r="H115" s="104" t="inlineStr">
        <is>
          <t>Sorbitan monostearate</t>
        </is>
      </c>
      <c r="I115" s="62" t="n">
        <v>1</v>
      </c>
      <c r="J115" s="104" t="inlineStr">
        <is>
          <t>✅ คำตอบที่ถูกต้อง: ข้อ ก. EC
🎯 ทำไมข้อนี้ถึงถูก: Ethyl cellulose (EC) เป็นพอลิเมอร์ไม่ละลายน้ำที่ใช้ควบคุมการปลดปล่อยตัวยาในตำรับ Isosorbide mononitrate sustained-release (ISMN SR) เพื่อช่วยให้ยาค่อยๆ แพร่ผ่านฟิล์มหรือเมทริกซ์ที่ไม่ละลายออกมาอย่างสม่ำเสมอ ช่วยรักษาระดับยาในเลือดและลดความถี่ในการบริหารยาเหลือวันละครั้ง
🔍 ข้ออื่นผิดเพราะอะไร:
• ข้อ ข.: ผิดเพราะ MC (Methylcellulose) ละลายในน้ำเย็นและไม่สามารถทำหน้าที่เป็น insoluble barrier ที่ทนทานได้เท่า EC
• ข้อ ค.: ผิดเพราะ PEG เป็นพอลิเมอร์ละลายน้ำเร็ว ทำหน้าที่เป็น channeling agent หรือ plasticizer
• ข้อ ง.: ผิดเพราะสำหรับ ISMN SR เคลือบเมมเบรน EC เป็นตัวเลือกมาตรฐานที่ใช้ควบคุมการแพร่แบบไม่ละลายน้ำ
• ข้อ จ.: ผิดเพราะ Sorbitan monostearate เป็นสารลดแรงตึงผิวชนิดชอบไขมัน ไม่ใช่พอลิเมอร์ควบคุมการปลดปล่อย</t>
        </is>
      </c>
      <c r="K115" s="104" t="inlineStr"/>
      <c r="L115" s="104" t="inlineStr">
        <is>
          <t>Biopharm &amp; Drug Release</t>
        </is>
      </c>
      <c r="M115" s="104" t="inlineStr">
        <is>
          <t>Modified-release dosage forms</t>
        </is>
      </c>
      <c r="N115" s="62" t="inlineStr">
        <is>
          <t>Product</t>
        </is>
      </c>
      <c r="O115" s="104" t="inlineStr">
        <is>
          <t>[SOURCE: ข้อสอบจริง PLE CC1 (Product) วันที่ 2 ปี 2562 ข้อ 91]</t>
        </is>
      </c>
      <c r="P115" s="62" t="inlineStr">
        <is>
          <t>ข้อสอบเก่า</t>
        </is>
      </c>
      <c r="Q115" s="62" t="inlineStr">
        <is>
          <t>2562</t>
        </is>
      </c>
      <c r="R115" s="62" t="inlineStr"/>
    </row>
    <row r="116">
      <c r="A116" s="180" t="n">
        <v>114</v>
      </c>
      <c r="B116" s="104" t="inlineStr">
        <is>
          <t>จาก monograph เภสัชตำรับของยา Carvedilol ข้อใดคือเครื่องมือที่ใช้ในการทดสอบหัวข้อการละลาย (Dissolution test)</t>
        </is>
      </c>
      <c r="C116" s="104" t="inlineStr">
        <is>
          <t>cc1_product/image102.png</t>
        </is>
      </c>
      <c r="D116" s="104" t="inlineStr">
        <is>
          <t>Reciprocating cylinder</t>
        </is>
      </c>
      <c r="E116" s="104" t="inlineStr">
        <is>
          <t>Paddle apparatus</t>
        </is>
      </c>
      <c r="F116" s="104" t="inlineStr">
        <is>
          <t>Basket apparatus</t>
        </is>
      </c>
      <c r="G116" s="104" t="inlineStr">
        <is>
          <t>Flow-through cell</t>
        </is>
      </c>
      <c r="H116" s="104" t="inlineStr">
        <is>
          <t>Cell cylinder apparatus</t>
        </is>
      </c>
      <c r="I116" s="62" t="n">
        <v>2</v>
      </c>
      <c r="J116" s="104" t="inlineStr">
        <is>
          <t>✅ คำตอบที่ถูกต้อง: ข้อ ข. Paddle apparatus
🎯 ทำไมข้อนี้ถึงถูก: จาก monograph ระบุ Apparatus 2 ซึ่งตามข้อกำหนดสากลของ USP &lt;711&gt; Dissolution ระบุว่า Apparatus 2 คือ Paddle apparatus ทำงานโดยใช้ใบพัดกวนที่ความเร็วรอบ 50 rpm เพื่อประเมินอัตราการละลายของตัวยา
🔍 ข้ออื่นผิดเพราะอะไร:
• ข้อ ก.: Reciprocating cylinder จัดเป็น Apparatus 3 ตามมาตรฐาน USP นิยมใช้ทดสอบ controlled-release dosage forms หรือ beads
• ข้อ ค.: Basket apparatus จัดเป็น Apparatus 1 ตามมาตรฐาน USP นิยมใช้กับยาเม็ดหรือแคปซูลชนิดลอยน้ำหรือเม็ดที่ไม่จมลงก้นภาชนะ
• ข้อ ง.: Flow-through cell จัดเป็น Apparatus 4 ตามมาตรฐาน USP เหมาะสำหรับยาที่มีการละลายต่ำมาก (poorly soluble drugs) หรือ implants
• ข้อ จ.: Cell cylinder apparatus ไม่ใช่ชื่อเครื่องมือทดสอบการละลายมาตรฐานสากลตามเภสัชตำรับ USP</t>
        </is>
      </c>
      <c r="K116" s="104" t="inlineStr"/>
      <c r="L116" s="104" t="inlineStr">
        <is>
          <t>Biopharm &amp; Drug Release</t>
        </is>
      </c>
      <c r="M116" s="104" t="inlineStr">
        <is>
          <t>Dissolution testing</t>
        </is>
      </c>
      <c r="N116" s="62" t="inlineStr">
        <is>
          <t>Product</t>
        </is>
      </c>
      <c r="O116" s="104" t="inlineStr">
        <is>
          <t>[SOURCE: ข้อสอบจริง PLE CC1 (Product) ปี 2561 ข้อ 1]</t>
        </is>
      </c>
      <c r="P116" s="62" t="inlineStr">
        <is>
          <t>ข้อสอบเก่า</t>
        </is>
      </c>
      <c r="Q116" s="62" t="inlineStr">
        <is>
          <t>2561</t>
        </is>
      </c>
      <c r="R116" s="62" t="inlineStr"/>
    </row>
    <row r="117">
      <c r="A117" s="180" t="n">
        <v>115</v>
      </c>
      <c r="B117" s="104" t="inlineStr">
        <is>
          <t>ในการทดสอบการละลายของยา (Dissolution testing) อุณหภูมิมาตรฐานของตัวกลางการละลาย (Dissolution medium) ตามเภสัชตำรับ USP ควรควบคุมที่อุณหภูมิใด</t>
        </is>
      </c>
      <c r="C117" s="104" t="inlineStr"/>
      <c r="D117" s="104" t="inlineStr">
        <is>
          <t>20°C ± 0.5</t>
        </is>
      </c>
      <c r="E117" s="104" t="inlineStr">
        <is>
          <t>20°C ± 2.0</t>
        </is>
      </c>
      <c r="F117" s="104" t="inlineStr">
        <is>
          <t>25°C ± 0.5</t>
        </is>
      </c>
      <c r="G117" s="104" t="inlineStr">
        <is>
          <t>25°C ± 2.0</t>
        </is>
      </c>
      <c r="H117" s="104" t="inlineStr">
        <is>
          <t>37°C ± 0.5</t>
        </is>
      </c>
      <c r="I117" s="62" t="n">
        <v>5</v>
      </c>
      <c r="J117" s="104" t="inlineStr">
        <is>
          <t>✅ คำตอบที่ถูกต้อง: ข้อ จ. 37°C ± 0.5
🎯 ทำไมข้อนี้ถึงถูก: ตามข้อกำหนดเภสัชตำรับ USP &lt;711&gt; อุณหภูมิของ dissolution medium ต้องควบคุมอย่างเข้มงวดที่ 37.0°C ± 0.5°C ตลอดการทดสอบ เพื่อจำลองสภาวะอุณหภูมิแกนกลางปกติของร่างกายมนุษย์ (core body temperature)
🔍 ข้ออื่นผิดเพราะอะไร:
• ข้อ ก.: 20°C ± 0.5 เป็นอุณหภูมิห้องเย็นสำหรับเก็บตัวอย่างบางชนิด ไม่สอดคล้องกับสรีรวิทยาของร่างกายมนุษย์
• ข้อ ข.: 20°C ± 2.0 ไม่ใช่อุณหภูมิและมีช่วงความคลาดเคลื่อนกว้างเกินกว่าเกณฑ์มาตรฐานการควบคุมอุณหภูมิการละลาย
• ข้อ ค.: 25°C ± 0.5 เป็นอุณหภูมิห้องมาตรฐาน (controlled room temperature) ในการทดสอบทางเคมีทั่วไป ไม่ใช่อุณหภูมิการละลายในร่างกาย
• ข้อ ง.: 25°C ± 2.0 เป็นสภาวะอุณหภูมิห้องสำหรับทดสอบความคงตัวระยะยาว ไม่ใช่อุณหภูมิสำหรับ dissolution testing</t>
        </is>
      </c>
      <c r="K117" s="104" t="inlineStr"/>
      <c r="L117" s="104" t="inlineStr">
        <is>
          <t>Biopharm &amp; Drug Release</t>
        </is>
      </c>
      <c r="M117" s="104" t="inlineStr">
        <is>
          <t>Dissolution testing</t>
        </is>
      </c>
      <c r="N117" s="62" t="inlineStr">
        <is>
          <t>Product</t>
        </is>
      </c>
      <c r="O117" s="104" t="inlineStr">
        <is>
          <t>[SOURCE: ข้อสอบจริง PLE CC1 (Product) ปี 2561 ข้อ 2]</t>
        </is>
      </c>
      <c r="P117" s="62" t="inlineStr">
        <is>
          <t>ข้อสอบเก่า</t>
        </is>
      </c>
      <c r="Q117" s="62" t="inlineStr">
        <is>
          <t>2561</t>
        </is>
      </c>
      <c r="R117" s="62" t="inlineStr"/>
    </row>
    <row r="118">
      <c r="A118" s="180" t="n">
        <v>116</v>
      </c>
      <c r="B118" s="104" t="inlineStr">
        <is>
          <t>ตัวยาสำคัญที่จะนำมาพัฒนาให้อยู่ในรูปแบบยาควบคุมการปลดปล่อย (Controlled-release dosage forms) ควรมีคุณสมบัติทางเคมีกายภาพและชีวเภสัชกรรมอย่างไร</t>
        </is>
      </c>
      <c r="C118" s="104" t="inlineStr"/>
      <c r="D118" s="104" t="inlineStr">
        <is>
          <t>ยาละลายน้ำได้ดี</t>
        </is>
      </c>
      <c r="E118" s="104" t="inlineStr">
        <is>
          <t>มีค่าครึ่งชีวิตยาว</t>
        </is>
      </c>
      <c r="F118" s="104" t="inlineStr">
        <is>
          <t>มีดัชนีการรักษาแคบ</t>
        </is>
      </c>
      <c r="G118" s="104" t="inlineStr">
        <is>
          <t>สลายตัวได้ง่ายที่สภาวะเป็นกรด</t>
        </is>
      </c>
      <c r="H118" s="104" t="inlineStr">
        <is>
          <t>เหมาะกับยาที่มีโมเลกุลขนาดใหญ่</t>
        </is>
      </c>
      <c r="I118" s="62" t="n">
        <v>1</v>
      </c>
      <c r="J118" s="104" t="inlineStr">
        <is>
          <t>✅ คำตอบที่ถูกต้อง: ข้อ ก. ยาละลายน้ำได้ดี
🎯 ทำไมข้อนี้ถึงถูก: ยาที่เหมาะสมสำหรับ controlled release ต้องมีความสามารถในการละลายน้ำได้ดีพอสมควร (adequate aqueous solubility) เพื่อให้สารละลายตัวยาแพร่ออกผ่าน matrix หรือ rate-controlling membrane ได้อย่างสม่ำเสมอและคาดการณ์ได้
🔍 ข้ออื่นผิดเพราะอะไร:
• ข้อ ข.: ยาที่มี half-life ยาวมาก (มากกว่า 8 ถึง 12 ชั่วโมง) ร่างกายสามารถรักษาระดับยาได้นานอยู่แล้ว จึงไม่มีความจำเป็นต้องทำเป็น controlled release
• ข้อ ค.: ยาที่มี therapeutic index แคบมาก มีความเสี่ยงสูงต่อการเกิด dose dumping หรือความเป็นพิษหากระบบนำส่งยาผิดพลาด จึงไม่เหมาะสม
• ข้อ ง.: ยาที่สลายตัวง่ายในกรดกระเพาะอาหารควรพัฒนาเป็น enteric-coated dosage forms เพื่อป้องกันกรด ไม่ใช่ controlled release ทั่วไป
• ข้อ จ.: ยาที่มีขนาดโมเลกุลใหญ่มากจะแพร่ผ่านเยื่อบุทางเดินอาหารและโครงสร้าง matrix ได้ต่ำมาก จึงยากต่อการควบคุมการดูดซึม</t>
        </is>
      </c>
      <c r="K118" s="104" t="inlineStr"/>
      <c r="L118" s="104" t="inlineStr">
        <is>
          <t>Biopharm &amp; Drug Release</t>
        </is>
      </c>
      <c r="M118" s="104" t="inlineStr">
        <is>
          <t>Modified-Release DDS</t>
        </is>
      </c>
      <c r="N118" s="62" t="inlineStr">
        <is>
          <t>Product</t>
        </is>
      </c>
      <c r="O118" s="104" t="inlineStr">
        <is>
          <t>[SOURCE: ข้อสอบจริง PLE CC1 (Product) ปี 2561 ข้อ 3]</t>
        </is>
      </c>
      <c r="P118" s="62" t="inlineStr">
        <is>
          <t>ข้อสอบเก่า</t>
        </is>
      </c>
      <c r="Q118" s="62" t="inlineStr">
        <is>
          <t>2561</t>
        </is>
      </c>
      <c r="R118" s="62" t="inlineStr"/>
    </row>
    <row r="119">
      <c r="A119" s="180" t="n">
        <v>117</v>
      </c>
      <c r="B119" s="104" t="inlineStr">
        <is>
          <t>แผ่นแปะผิวหนังส่งผ่านยา (Transdermal delivery system) ที่มีโครงสร้างแยกเป็นชั้น Backing layer, Drug reservoir, Rate-controlling membrane และ Adhesive layer ดังภาพ จัดเป็นระบบนำส่งยาแบบใด</t>
        </is>
      </c>
      <c r="C119" s="104" t="inlineStr">
        <is>
          <t>cc1_product/image104.png</t>
        </is>
      </c>
      <c r="D119" s="104" t="inlineStr">
        <is>
          <t>Reservoir system</t>
        </is>
      </c>
      <c r="E119" s="104" t="inlineStr">
        <is>
          <t>Microreservoir system</t>
        </is>
      </c>
      <c r="F119" s="104" t="inlineStr">
        <is>
          <t>Polyplastic type system</t>
        </is>
      </c>
      <c r="G119" s="104" t="inlineStr">
        <is>
          <t>Matrix dispersion system</t>
        </is>
      </c>
      <c r="H119" s="104" t="inlineStr">
        <is>
          <t>Peripheral adhesive design</t>
        </is>
      </c>
      <c r="I119" s="62" t="n">
        <v>1</v>
      </c>
      <c r="J119" s="104" t="inlineStr">
        <is>
          <t>✅ คำตอบที่ถูกต้อง: ข้อ ก. Reservoir system
🎯 ทำไมข้อนี้ถึงถูก: โครงสร้างที่มีชั้นกักเก็บตัวยา (drug reservoir) แยกออกจากชั้นเยื่อควบคุมอัตราการปลดปล่อย (rate-controlling membrane) อย่างชัดเจน เป็นลักษณะจำเพาะของ Membrane-moderated transdermal system หรือ Reservoir system
🔍 ข้ออื่นผิดเพราะอะไร:
• ข้อ ข.: Microreservoir system ตัวยาจะกระจายตัวเป็น microscopic spheres/droplets ภายใน polymer matrix ไม่ได้แยกเป็นชั้นกักเก็บเดี่ยว
• ข้อ ค.: Polyplastic type system ไม่ใช่ชื่อระบบการจำแนกประเภทมาตรฐานของ transdermal drug delivery systems
• ข้อ ง.: Matrix dispersion system ตัวยาจะกระจายตัวสม่ำเสมอทั่วทั้งแผ่น polymer matrix โดยไม่มี rate-controlling membrane กั้นแยก
• ข้อ จ.: Peripheral adhesive design เป็นรูปแบบการจัดวางแถบกาวรอบขอบแผ่นแปะ ไม่ใช่การจัดจำแนกระบบควบคุมการปลดปล่อยหลัก</t>
        </is>
      </c>
      <c r="K119" s="104" t="inlineStr"/>
      <c r="L119" s="104" t="inlineStr">
        <is>
          <t>Biopharm &amp; Drug Release</t>
        </is>
      </c>
      <c r="M119" s="104" t="inlineStr">
        <is>
          <t>Transdermal Delivery (TDS)</t>
        </is>
      </c>
      <c r="N119" s="62" t="inlineStr">
        <is>
          <t>Product</t>
        </is>
      </c>
      <c r="O119" s="104" t="inlineStr">
        <is>
          <t>[SOURCE: ข้อสอบจริง PLE CC1 (Product) ปี 2561 ข้อ 12]</t>
        </is>
      </c>
      <c r="P119" s="62" t="inlineStr">
        <is>
          <t>ข้อสอบเก่า</t>
        </is>
      </c>
      <c r="Q119" s="62" t="inlineStr">
        <is>
          <t>2561</t>
        </is>
      </c>
      <c r="R119" s="62" t="inlineStr"/>
    </row>
    <row r="120">
      <c r="A120" s="180" t="n">
        <v>118</v>
      </c>
      <c r="B120" s="104" t="inlineStr">
        <is>
          <t>จากระบบแผ่นแปะส่งผ่านยาทางผิวหนังชนิด Reservoir system ตัวยาสำคัญจะถูกกักเก็บและบรรจุอยู่ในส่วนใดของแผ่นแปะ</t>
        </is>
      </c>
      <c r="C120" s="104" t="inlineStr"/>
      <c r="D120" s="104" t="inlineStr">
        <is>
          <t>Liner</t>
        </is>
      </c>
      <c r="E120" s="104" t="inlineStr">
        <is>
          <t>Reservoir</t>
        </is>
      </c>
      <c r="F120" s="104" t="inlineStr">
        <is>
          <t>Membrane</t>
        </is>
      </c>
      <c r="G120" s="104" t="inlineStr">
        <is>
          <t>Backing layer</t>
        </is>
      </c>
      <c r="H120" s="104" t="inlineStr">
        <is>
          <t>Adhesive layer</t>
        </is>
      </c>
      <c r="I120" s="62" t="n">
        <v>2</v>
      </c>
      <c r="J120" s="104" t="inlineStr">
        <is>
          <t>✅ คำตอบที่ถูกต้อง: ข้อ ข. Reservoir
🎯 ทำไมข้อนี้ถึงถูก: ในระบบ Reservoir system ตัวยาสำคัญจะถูกละลายหรือแขวนตะกอนอยู่ในชั้น Drug reservoir (ชั้นกักเก็บยา) ซึ่งอยู่ระหว่าง backing layer และ rate-controlling membrane เพื่อเตรียมพร้อมปลดปล่อยสู่ผิวหนังอย่างต่อเนื่อง
🔍 ข้ออื่นผิดเพราะอะไร:
• ข้อ ก.: Release liner ทำหน้าที่ปกป้องชั้นกาวและป้องกันตัวยาเสื่อมสภาพก่อนใช้งาน โดยต้องลอกทิ้งก่อนติดแผ่นแปะลงบนผิวหนัง
• ข้อ ค.: Rate-controlling membrane ทำหน้าที่ควบคุมอัตราการแพร่ของตัวยาออกจาก reservoir ไม่ใช่แหล่งเก็บกักตัวยาหลัก
• ข้อ ง.: Backing layer ทำหน้าที่เป็นแผ่นปิดด้านบนเพื่อป้องกันการระเหยของยาและปกป้องระบบจากสิ่งแวดล้อมภายนอก
• ข้อ จ.: Adhesive layer ทำหน้าที่ยึดติดแผ่นแปะเข้ากับผิวหนัง แม้อาจมีตัวยาปนอยู่เล็กน้อย แต่ไม่ใช่แหล่งบรรจุตัวยาหลักของระบบ</t>
        </is>
      </c>
      <c r="K120" s="104" t="inlineStr"/>
      <c r="L120" s="104" t="inlineStr">
        <is>
          <t>Biopharm &amp; Drug Release</t>
        </is>
      </c>
      <c r="M120" s="104" t="inlineStr">
        <is>
          <t>Transdermal Delivery (TDS)</t>
        </is>
      </c>
      <c r="N120" s="62" t="inlineStr">
        <is>
          <t>Product</t>
        </is>
      </c>
      <c r="O120" s="104" t="inlineStr">
        <is>
          <t>[SOURCE: ข้อสอบจริง PLE CC1 (Product) ปี 2561 ข้อ 13]</t>
        </is>
      </c>
      <c r="P120" s="62" t="inlineStr">
        <is>
          <t>ข้อสอบเก่า</t>
        </is>
      </c>
      <c r="Q120" s="62" t="inlineStr">
        <is>
          <t>2561</t>
        </is>
      </c>
      <c r="R120" s="62" t="inlineStr"/>
    </row>
    <row r="121">
      <c r="A121" s="180" t="n">
        <v>119</v>
      </c>
      <c r="B121" s="104" t="inlineStr">
        <is>
          <t>การปลดปล่อยตัวยาสำคัญออกจากแผ่นแปะผิวหนังชนิด Reservoir system ที่ควบคุมด้วย Rate-controlling membrane เป็นไปตามจลนศาสตร์การปลดปล่อย (Release kinetics) ลำดับใด</t>
        </is>
      </c>
      <c r="C121" s="104" t="inlineStr"/>
      <c r="D121" s="104" t="inlineStr">
        <is>
          <t>First order</t>
        </is>
      </c>
      <c r="E121" s="104" t="inlineStr">
        <is>
          <t>Zero order</t>
        </is>
      </c>
      <c r="F121" s="104" t="inlineStr">
        <is>
          <t>Second order</t>
        </is>
      </c>
      <c r="G121" s="104" t="inlineStr">
        <is>
          <t>Pseudo first order</t>
        </is>
      </c>
      <c r="H121" s="104" t="inlineStr">
        <is>
          <t>Pseudo zero order</t>
        </is>
      </c>
      <c r="I121" s="62" t="n">
        <v>2</v>
      </c>
      <c r="J121" s="104" t="inlineStr">
        <is>
          <t>✅ คำตอบที่ถูกต้อง: ข้อ ข. Zero order
🎯 ทำไมข้อนี้ถึงถูก: ในระบบ Reservoir system ความเข้มข้นของตัวยาใน reservoir จะถูกรักษาให้อยู่ในสภาวะอิ่มตัว (saturated solution with excess drug) ทำให้แรงขับเคลื่อนความเข้มข้นข้าม membrane คงที่ ส่งผลให้อัตราการปลดปล่อยยาคงที่ตลอดเวลาตาม Zero-order kinetics
🔍 ข้ออื่นผิดเพราะอะไร:
• ข้อ ก.: First order kinetics อัตราการปลดปล่อยยาจะแปรผันตรงกับปริมาณยาที่เหลืออยู่ ทำให้การปล่อยยาลดลงเรื่อยๆ ตามเวลา
• ข้อ ค.: Second order kinetics อัตราการปล่อยยาขึ้นกับกำลังสองของความเข้มข้น ไม่พบในระบบนำส่งยาทั่วไป
• ข้อ ง.: Pseudo first order kinetics เป็นจลนศาสตร์ลำดับหนึ่งเทียมที่อัตราลดลงตามปริมาณยา ไม่ใช่อัตราคงที่
• ข้อ จ.: Pseudo zero order kinetics เป็นคำที่อาจใช้กับระบบ erosion แต่สำหรับ reservoir ควบคุมด้วย membrane แท้จัดเป็น Zero order สมบูรณ์</t>
        </is>
      </c>
      <c r="K121" s="104" t="inlineStr"/>
      <c r="L121" s="104" t="inlineStr">
        <is>
          <t>Biopharm &amp; Drug Release</t>
        </is>
      </c>
      <c r="M121" s="104" t="inlineStr">
        <is>
          <t>Transdermal Delivery (TDS)</t>
        </is>
      </c>
      <c r="N121" s="62" t="inlineStr">
        <is>
          <t>Product</t>
        </is>
      </c>
      <c r="O121" s="104" t="inlineStr">
        <is>
          <t>[SOURCE: ข้อสอบจริง PLE CC1 (Product) ปี 2561 ข้อ 14]</t>
        </is>
      </c>
      <c r="P121" s="62" t="inlineStr">
        <is>
          <t>ข้อสอบเก่า</t>
        </is>
      </c>
      <c r="Q121" s="62" t="inlineStr">
        <is>
          <t>2561</t>
        </is>
      </c>
      <c r="R121" s="62" t="inlineStr"/>
    </row>
    <row r="122">
      <c r="A122" s="180" t="n">
        <v>120</v>
      </c>
      <c r="B122" s="104" t="inlineStr">
        <is>
          <t>ยา Carvedilol ชนิดออกฤทธิ์เนิ่น (Controlled-Release: CR) ที่ผลิตโดยการนำ micro-pellets เคลือบสารควบคุมการปลดปล่อยหลายอัตราแล้วบรรจุรวมในแคปซูล จัดเป็นรูปแบบยาแบบใด</t>
        </is>
      </c>
      <c r="C122" s="104" t="inlineStr"/>
      <c r="D122" s="104" t="inlineStr">
        <is>
          <t>Single-unit osmotic tablet</t>
        </is>
      </c>
      <c r="E122" s="104" t="inlineStr">
        <is>
          <t>Matrix erosion tablet</t>
        </is>
      </c>
      <c r="F122" s="104" t="inlineStr">
        <is>
          <t>Multiple-unit pellet system (MUPS)</t>
        </is>
      </c>
      <c r="G122" s="104" t="inlineStr">
        <is>
          <t>Ion-exchange resin complex</t>
        </is>
      </c>
      <c r="H122" s="104" t="inlineStr">
        <is>
          <t>Floating gastroretentive system</t>
        </is>
      </c>
      <c r="I122" s="62" t="n">
        <v>3</v>
      </c>
      <c r="J122" s="104" t="inlineStr">
        <is>
          <t>✅ คำตอบที่ถูกต้อง: ข้อ ค. Multiple-unit pellet system (MUPS)
🎯 ทำไมข้อนี้ถึงถูก: Carvedilol CR บรรจุเม็ดขนาดเล็กจำนวนมาก (micro-pellets) ที่เคลือบด้วยโพลีเมอร์ในระดับความหนาต่างกันลงในแคปซูล จัดเป็น Multiple-Unit Pellet System (MUPS) ซึ่งช่วยลดความแปรปรวนในการเคลื่อนผ่านกระเพาะอาหารและลดความเสี่ยงการเกิด dose dumping
🔍 ข้ออื่นผิดเพราะอะไร:
• ข้อ ก.: Single-unit osmotic tablet (OROS) เป็นยาเม็ดเดี่ยวที่เจาะรูด้วยเลเซอร์เพื่อดันยาออกด้วยแรงดันออสโมซิส
• ข้อ ข.: Matrix erosion tablet เป็นยาเม็ดเดี่ยวที่ตัวยากระจายในโครงสร้างเมทริกซ์และค่อยๆ สลายตัวจากขอบนอกเข้าใน
• ข้อ ง.: Ion-exchange resin complex ใช้เรซินแลกเปลี่ยนไอออนในการจับและปลดปล่อยยาที่มีประจุ ไม่ใช่โครงสร้างเคลือบ pellet
• ข้อ จ.: Floating gastroretentive system เป็นระบบลอยตัวในกระเพาะอาหารเพื่อยืดเวลาการคงอยู่ในกระเพาะอาหาร</t>
        </is>
      </c>
      <c r="K122" s="104" t="inlineStr"/>
      <c r="L122" s="104" t="inlineStr">
        <is>
          <t>Biopharm &amp; Drug Release</t>
        </is>
      </c>
      <c r="M122" s="104" t="inlineStr">
        <is>
          <t>Modified-Release DDS</t>
        </is>
      </c>
      <c r="N122" s="62" t="inlineStr">
        <is>
          <t>Product</t>
        </is>
      </c>
      <c r="O122" s="104" t="inlineStr">
        <is>
          <t>[SOURCE: ข้อสอบจริง PLE CC1 (Product) ปี 2561 ข้อ 24]</t>
        </is>
      </c>
      <c r="P122" s="62" t="inlineStr">
        <is>
          <t>ข้อสอบเก่า</t>
        </is>
      </c>
      <c r="Q122" s="62" t="inlineStr">
        <is>
          <t>2561</t>
        </is>
      </c>
      <c r="R122" s="62" t="inlineStr"/>
    </row>
    <row r="123">
      <c r="A123" s="180" t="n">
        <v>121</v>
      </c>
      <c r="B123" s="104" t="inlineStr">
        <is>
          <t>ข้อใดไม่ใช่เทคนิคหรือกลยุทธ์ทางกายภาพและเคมีที่ใช้ในการเพิ่มการซึมผ่านผิวหนังของตัวยา (Skin permeation enhancement) ในระบบนำส่งยาผ่านผิวหนัง</t>
        </is>
      </c>
      <c r="C123" s="104" t="inlineStr"/>
      <c r="D123" s="104" t="inlineStr">
        <is>
          <t>Iontophoresis</t>
        </is>
      </c>
      <c r="E123" s="104" t="inlineStr">
        <is>
          <t>Electroporation</t>
        </is>
      </c>
      <c r="F123" s="104" t="inlineStr">
        <is>
          <t>Gamma radiation</t>
        </is>
      </c>
      <c r="G123" s="104" t="inlineStr">
        <is>
          <t>Microneedles</t>
        </is>
      </c>
      <c r="H123" s="104" t="inlineStr">
        <is>
          <t>Chemical enhancers เช่น Oleic acid</t>
        </is>
      </c>
      <c r="I123" s="62" t="n">
        <v>3</v>
      </c>
      <c r="J123" s="104" t="inlineStr">
        <is>
          <t>✅ คำตอบที่ถูกต้อง: ข้อ ค. Gamma radiation
🎯 ทำไมข้อนี้ถึงถูก: Gamma radiation (การฉายรังสีแกมมา) เป็นวิธีการทำให้ปราศจากเชื้อ (Sterilization method) สำหรับผลิตภัณฑ์ยาหรือเครื่องมือแพทย์ ไม่ใช่เทคนิคที่ใช้ในการเพิ่มการดูดซึมหรือการซึมผ่านผิวหนังของตัวยา
🔍 ข้ออื่นผิดเพราะอะไร:
• ข้อ ก.: Iontophoresis เป็นเทคนิคใช้กระแสไฟฟ้าความต่างศักย์ต่ำผลักดันโมเลกุลยาที่มีประจุให้ซึมผ่านชั้นผิวหนัง stratum corneum
• ข้อ ข.: Electroporation ใช้คลื่นไฟฟ้าแรงดันสูงระยะเวลาสั้นมากเพื่อสร้างรูเปิดชั่วคราว (transient pores) บน lipid bilayer ของผิวหนัง
• ข้อ ง.: Microneedles เป็นเข็มขนาดไมครอนเจาะผ่าน stratum corneum โดยไม่ถึงปลายประสาท ช่วยนำส่งยาโมเลกุลใหญ่ผ่านผิวหนังได้
• ข้อ จ.: Chemical enhancers เช่น Oleic acid, Alcohol, DMSO ช่วยรบกวนการจัดเรียงตัวของชั้นไขมันในผิวหนังเพื่อเปิดทางให้ยาซึมผ่าน</t>
        </is>
      </c>
      <c r="K123" s="104" t="inlineStr"/>
      <c r="L123" s="104" t="inlineStr">
        <is>
          <t>Biopharm &amp; Drug Release</t>
        </is>
      </c>
      <c r="M123" s="104" t="inlineStr">
        <is>
          <t>Transdermal Delivery (TDS)</t>
        </is>
      </c>
      <c r="N123" s="62" t="inlineStr">
        <is>
          <t>Product</t>
        </is>
      </c>
      <c r="O123" s="104" t="inlineStr">
        <is>
          <t>[SOURCE: ข้อสอบจริง PLE CC1 (Product) ปี 2561 ข้อ 38]</t>
        </is>
      </c>
      <c r="P123" s="62" t="inlineStr">
        <is>
          <t>ข้อสอบเก่า</t>
        </is>
      </c>
      <c r="Q123" s="62" t="inlineStr">
        <is>
          <t>2561</t>
        </is>
      </c>
      <c r="R123" s="62" t="inlineStr"/>
    </row>
    <row r="124">
      <c r="A124" s="180" t="n">
        <v>122</v>
      </c>
      <c r="B124" s="104" t="inlineStr">
        <is>
          <t>ยาคุมกำเนิด Norplant มีตัวยา Levonorgestrel บรรจุในแท่งพอลิเมอร์ Silastic รูปทรงกระบอกตันไม่มีรูพรุน ควบคุมการปลดปล่อยยาเพื่อคุมกำเนิดได้นาน 5 ปี ปัจจัยในข้อใดไม่มีผลต่ออัตราการปลดปล่อยตัวยา</t>
        </is>
      </c>
      <c r="C124" s="104" t="inlineStr"/>
      <c r="D124" s="104" t="inlineStr">
        <is>
          <t>Solubility ของตัวยาในพอลิเมอร์</t>
        </is>
      </c>
      <c r="E124" s="104" t="inlineStr">
        <is>
          <t>Device shape และพื้นที่ผิว</t>
        </is>
      </c>
      <c r="F124" s="104" t="inlineStr">
        <is>
          <t>Partition coefficient ของตัวยา</t>
        </is>
      </c>
      <c r="G124" s="104" t="inlineStr">
        <is>
          <t>Diffusion coefficient of drug ในพอลิเมอร์</t>
        </is>
      </c>
      <c r="H124" s="104" t="inlineStr">
        <is>
          <t>Physiological pH of implant site</t>
        </is>
      </c>
      <c r="I124" s="62" t="n">
        <v>5</v>
      </c>
      <c r="J124" s="104" t="inlineStr">
        <is>
          <t>✅ คำตอบที่ถูกต้อง: ข้อ จ. Physiological pH of implant site
🎯 ทำไมข้อนี้ถึงถูก: Levonorgestrel เป็นสารกลุ่มสเตียรอยด์ที่ไม่มีหมู่ฟังก์ชันที่สามารถแตกตัวเป็นไอออนได้ (Non-ionizable compound) การปลดปล่อยยาจากแท่งฝังชนิด Non-porous membrane ถูกควบคุมโดยกฎการแพร่ของฟิก (Fick's law of diffusion) ซึ่งขึ้นกับความสามารถในการละลายในพอลิเมอร์ พื้นที่ผิว ค่าสัมประสิทธิ์การแบ่งส่วน และการแพร่ ค่า pH ของเนื้อเยื่อบริเวณที่ฝังยาจึงไม่มีผลต่ออัตราการปลดปล่อยยา
🔍 ข้ออื่นผิดเพราะอะไร:
• ข้อ ก.: Solubility ของตัวยาในพอลิเมอร์เป็นตัวกำหนด Gradient ความเข้มข้นสูงสุดตาม Fick's law ซึ่งมีผลโดยตรงต่ออัตราการปลดปล่อย
• ข้อ ข.: Device shape และพื้นที่ผิว กำหนดพื้นที่หน้าตัดและความหนาของผนังเมมเบรน ซึ่งส่งผลโดยตรงต่ออัตราการแพร่ของยา
• ข้อ ค.: Partition coefficient ระหว่างตัวยากับพอลิเมอร์และเนื้อเยื่อ กำหนดสมดุลการละลายและการกระจายตัวออกจากแท่งยา
• ข้อ ง.: Diffusion coefficient of drug (D) ในพอลิเมอร์ เป็นตัวแปรหลักในสมการของฟิกที่กำหนดความเร็วในการเคลื่อนที่ของโมเลกุลยา</t>
        </is>
      </c>
      <c r="K124" s="104" t="inlineStr"/>
      <c r="L124" s="104" t="inlineStr">
        <is>
          <t>Biopharm &amp; Drug Release</t>
        </is>
      </c>
      <c r="M124" s="104" t="inlineStr">
        <is>
          <t>Modified-Release DDS</t>
        </is>
      </c>
      <c r="N124" s="62" t="inlineStr">
        <is>
          <t>Product</t>
        </is>
      </c>
      <c r="O124" s="104" t="inlineStr">
        <is>
          <t>[SOURCE: ข้อสอบจริง PLE CC1 (Product) ปี 2561 ข้อ 62]</t>
        </is>
      </c>
      <c r="P124" s="62" t="inlineStr">
        <is>
          <t>ข้อสอบเก่า</t>
        </is>
      </c>
      <c r="Q124" s="62" t="inlineStr">
        <is>
          <t>2561</t>
        </is>
      </c>
      <c r="R124" s="62" t="inlineStr"/>
    </row>
    <row r="125">
      <c r="A125" s="180" t="n">
        <v>123</v>
      </c>
      <c r="B125" s="104" t="inlineStr">
        <is>
          <t>ยา Venlafaxine Hydrochloride Extended-Release (XR) ชนิดแคปซูล ต้องทำการทดสอบการละลายของตัวยาในหลอดทดลอง (In vitro dissolution test) โดยใช้อุปกรณ์เครื่องมือใดตามข้อกำหนดมาตรฐานเภสัชตำรับ USP</t>
        </is>
      </c>
      <c r="C125" s="104" t="inlineStr"/>
      <c r="D125" s="104" t="inlineStr">
        <is>
          <t>Apparatus 1 (Basket)</t>
        </is>
      </c>
      <c r="E125" s="104" t="inlineStr">
        <is>
          <t>Apparatus 3 (Reciprocating cylinder)</t>
        </is>
      </c>
      <c r="F125" s="104" t="inlineStr">
        <is>
          <t>Apparatus 4 (Flow-through cell)</t>
        </is>
      </c>
      <c r="G125" s="104" t="inlineStr">
        <is>
          <t>Apparatus 5 (Paddle over disk)</t>
        </is>
      </c>
      <c r="H125" s="104" t="inlineStr">
        <is>
          <t>Apparatus 7 (Reciprocating holder)</t>
        </is>
      </c>
      <c r="I125" s="62" t="n">
        <v>1</v>
      </c>
      <c r="J125" s="104" t="inlineStr">
        <is>
          <t>✅ คำตอบที่ถูกต้อง: ข้อ ก. Apparatus 1 (Basket)
🎯 ทำไมข้อนี้ถึงถูก: Venlafaxine XR capsule เป็นยาแคปซูลแข็งที่บรรจุเม็ดทรงกลมขนาดเล็ก (Pellets/spheroids) เคลือบฟิล์มควบคุมการปลดปล่อย ตามข้อกำหนดใน Monograph ของ USP ระบุให้ใช้ USP Dissolution Apparatus 1 (Basket apparatus) ที่ความเร็ว 100 รอบต่อนาที เพื่อกักเก็บแคปซูลและป้องกันไม่ให้เม็ด Pellets ลอยตัวขึ้นสู่ผิวน้ำระหว่างการกวน
🔍 ข้ออื่นผิดเพราะอะไร:
• ข้อ ข.: Apparatus 3 (Reciprocating cylinder) นิยมใช้กับยาชนิด Delayed-release หรือการศึกษาการปลดปล่อยที่ต้องเปลี่ยนค่า pH หลายสภาวะต่อเนื่อง ไม่ใช่วิธีมาตรฐานตาม Monograph ของยานี้
• ข้อ ค.: Apparatus 4 (Flow-through cell) เหมาะสำหรับยาที่ละลายน้ำได้ยากมากหรือผลิตภัณฑ์ยาประเภท Microparticulate systems
• ข้อ ง.: Apparatus 5 (Paddle over disk) ออกแบบมาเฉพาะสำหรับทดสอบการปลดปล่อยตัวยาจากแผ่นแปะผิวหนัง (Transdermal patches)
• ข้อ จ.: Apparatus 7 (Reciprocating holder) ออกแบบมาสำหรับแผ่นแปะผิวหนังและยาเม็ดควบคุมการปลดปล่อยชนิดพิเศษ ไม่ใช่เครื่องมือทั่วไป</t>
        </is>
      </c>
      <c r="K125" s="104" t="inlineStr"/>
      <c r="L125" s="104" t="inlineStr">
        <is>
          <t>Biopharm &amp; Drug Release</t>
        </is>
      </c>
      <c r="M125" s="104" t="inlineStr">
        <is>
          <t>Dissolution testing</t>
        </is>
      </c>
      <c r="N125" s="62" t="inlineStr">
        <is>
          <t>Product</t>
        </is>
      </c>
      <c r="O125" s="104" t="inlineStr">
        <is>
          <t>[SOURCE: ข้อสอบจริง PLE CC1 (Product) ปี 2561 ข้อ 71]</t>
        </is>
      </c>
      <c r="P125" s="62" t="inlineStr">
        <is>
          <t>ข้อสอบเก่า</t>
        </is>
      </c>
      <c r="Q125" s="62" t="inlineStr">
        <is>
          <t>2561</t>
        </is>
      </c>
      <c r="R125" s="62" t="inlineStr"/>
    </row>
    <row r="126">
      <c r="A126" s="180" t="n">
        <v>124</v>
      </c>
      <c r="B126" s="104" t="inlineStr">
        <is>
          <t>เพราะเหตุใดผลิตภัณฑ์ยา Phenytoin ชนิดรับประทาน จึงถูกกำหนดให้ต้องผ่านการทดสอบชีวสมมูล (Bioavailability &amp; Bioequivalence test) อย่างเคร่งครัดตามข้อกำหนดทางทะเบียนยา</t>
        </is>
      </c>
      <c r="C126" s="104" t="inlineStr"/>
      <c r="D126" s="104" t="inlineStr">
        <is>
          <t>ไม่มียาในรูปแบบที่ละลายได้เร็วในปาก</t>
        </is>
      </c>
      <c r="E126" s="104" t="inlineStr">
        <is>
          <t>มีส่วนประกอบในตำรับที่ไม่มีผลต่อการดูดซึมหรือออกฤทธิ์</t>
        </is>
      </c>
      <c r="F126" s="104" t="inlineStr">
        <is>
          <t>ยาละลายเร็วมาก (Rapid solubility and very rapid dissolution)</t>
        </is>
      </c>
      <c r="G126" s="104" t="inlineStr">
        <is>
          <t>เพราะมีคุณสมบัติเป็น BCS class I เนื่องจากละลายน้ำได้ดีและดูดซึมได้ดี</t>
        </is>
      </c>
      <c r="H126" s="104" t="inlineStr">
        <is>
          <t>มี Narrow therapeutic index และมีเภสัชจลนศาสตร์แบบ Nonlinear pharmacokinetics</t>
        </is>
      </c>
      <c r="I126" s="62" t="n">
        <v>5</v>
      </c>
      <c r="J126" s="104" t="inlineStr">
        <is>
          <t>✅ คำตอบที่ถูกต้อง: ข้อ จ. มี Narrow therapeutic index และมีเภสัชจลนศาสตร์แบบ Nonlinear pharmacokinetics
🎯 ทำไมข้อนี้ถึงถูก: Phenytoin เป็นยากันชักที่มีช่วงการรักษาแคบ (Narrow Therapeutic Index: NTI) และมีเภสัชจลนศาสตร์แบบไม่เป็นเชิงเส้น (Nonlinear / Capacity-limited Michaelis-Menten elimination) การเปลี่ยนแปลงการละลายและการดูดซึมยาเพียงเล็กน้อยจากสารช่วยหรือโรงงานผลิตที่ต่างกัน อาจทำให้ระดับยาในเลือดพุ่งสูงขึ้นอย่างรวดเร็วจนเกิดความเป็นพิษร้ายแรง หรือลดต่ำจนควบคุมอาการชักไม่ได้ จึงต้องควบคุมการทดสอบชีวสมมูลอย่างเข้มงวด
🔍 ข้ออื่นผิดเพราะอะไร:
• ข้อ ก.: รูปแบบยาละลายเร็วในปากไม่เกี่ยวข้องกับเกณฑ์การบังคับควบคุมชีวสมมูลของยารักษาโรคลมชัก
• ข้อ ข.: สารช่วยในตำรับ (เช่น ในอดีตที่มีการเปลี่ยนสารเติมเต็มจาก Calcium sulfate เป็น Lactose) ส่งผลกระทบอย่างรุนแรงต่อการดูดซึม Phenytoin จนเกิดภาวะพิษในผู้ป่วย
• ข้อ ค.: Phenytoin ละลายน้ำได้น้อยมากและละลายช้า ไม่ใช่ยาที่มี Rapid dissolution
• ข้อ ง.: Phenytoin จัดอยู่ใน BCS Class II (Low solubility, High permeability) ไม่ใช่ BCS Class I</t>
        </is>
      </c>
      <c r="K126" s="104" t="inlineStr"/>
      <c r="L126" s="104" t="inlineStr">
        <is>
          <t>Biopharm &amp; Drug Release</t>
        </is>
      </c>
      <c r="M126" s="104" t="inlineStr">
        <is>
          <t>BCS Classification</t>
        </is>
      </c>
      <c r="N126" s="62" t="inlineStr">
        <is>
          <t>Product</t>
        </is>
      </c>
      <c r="O126" s="104" t="inlineStr">
        <is>
          <t>[SOURCE: ข้อสอบจริง PLE CC1 (Product) ปี 2561 ข้อ 72]</t>
        </is>
      </c>
      <c r="P126" s="62" t="inlineStr">
        <is>
          <t>ข้อสอบเก่า</t>
        </is>
      </c>
      <c r="Q126" s="62" t="inlineStr">
        <is>
          <t>2561</t>
        </is>
      </c>
      <c r="R126" s="62" t="inlineStr"/>
    </row>
    <row r="127">
      <c r="A127" s="180" t="n">
        <v>125</v>
      </c>
      <c r="B127" s="104" t="inlineStr">
        <is>
          <t>ยา Sodium alendronate จัดอยู่ในระบบจำแนกคุณสมบัติทางเภสัชกรรม (Biopharmaceutics Classification System: BCS) ในกลุ่ม (Class) ใด</t>
        </is>
      </c>
      <c r="C127" s="104" t="inlineStr"/>
      <c r="D127" s="104" t="inlineStr">
        <is>
          <t>Non-classified</t>
        </is>
      </c>
      <c r="E127" s="104" t="inlineStr">
        <is>
          <t>BCS Class I</t>
        </is>
      </c>
      <c r="F127" s="104" t="inlineStr">
        <is>
          <t>BCS Class II</t>
        </is>
      </c>
      <c r="G127" s="104" t="inlineStr">
        <is>
          <t>BCS Class III</t>
        </is>
      </c>
      <c r="H127" s="104" t="inlineStr">
        <is>
          <t>BCS Class IV</t>
        </is>
      </c>
      <c r="I127" s="62" t="n">
        <v>4</v>
      </c>
      <c r="J127" s="104" t="inlineStr">
        <is>
          <t>✅ คำตอบที่ถูกต้อง: ข้อ ง. BCS Class III
🎯 ทำไมข้อนี้ถึงถูก: Sodium alendronate เป็นยาในกลุ่ม Bisphosphonates ที่มีคุณสมบัติชอบน้ำสูงมาก ละลายน้ำได้ดีในทุกช่วงค่า pH (High solubility) แต่มีประจุลบสูงและมีโครงสร้างขั้วสูง ทำให้ซึมผ่านเยื่อบุผิวทางเดินอาหารได้ยากมาก (Low permeability ส่งผลให้มี Oral bioavailability ต่ำกว่า 1%) จึงจัดอยู่ในกลุ่ม BCS Class III (High solubility, Low permeability)
🔍 ข้ออื่นผิดเพราะอะไร:
• ข้อ ก.: Non-classified ไม่ใช่หมวดหมู่ในระบบ BCS ซึ่งแบ่งตัวยาออกเป็น Class I ถึง IV อย่างชัดเจน
• ข้อ ข.: BCS Class I คือยากลุ่มที่มีการละลายน้ำสูงและการซึมผ่านสูง (High solubility, High permeability) เช่น Metoprolol, Paracetamol
• ข้อ ค.: BCS Class II คือยากลุ่มที่มีการละลายน้ำต่ำแต่ซึมผ่านได้ดี (Low solubility, High permeability) เช่น Carbamazepine, Ibuprofen
• ข้อ จ.: BCS Class IV คือยากลุ่มที่มีทั้งการละลายน้ำต่ำและการซึมผ่านต่ำ (Low solubility, Low permeability) เช่น Furosemide, Paclitaxel</t>
        </is>
      </c>
      <c r="K127" s="104" t="inlineStr"/>
      <c r="L127" s="104" t="inlineStr">
        <is>
          <t>Biopharm &amp; Drug Release</t>
        </is>
      </c>
      <c r="M127" s="104" t="inlineStr">
        <is>
          <t>BCS Classification</t>
        </is>
      </c>
      <c r="N127" s="62" t="inlineStr">
        <is>
          <t>Product</t>
        </is>
      </c>
      <c r="O127" s="104" t="inlineStr">
        <is>
          <t>[SOURCE: ข้อสอบจริง PLE CC1 (Product) ปี 2561 ข้อ 78]</t>
        </is>
      </c>
      <c r="P127" s="62" t="inlineStr">
        <is>
          <t>ข้อสอบเก่า</t>
        </is>
      </c>
      <c r="Q127" s="62" t="inlineStr">
        <is>
          <t>2561</t>
        </is>
      </c>
      <c r="R127" s="62" t="inlineStr"/>
    </row>
    <row r="128">
      <c r="A128" s="180" t="n">
        <v>126</v>
      </c>
      <c r="B128" s="104" t="inlineStr">
        <is>
          <t>จากการทดสอบการละลายของยาเม็ดชนิดหนึ่งพบว่า ที่สภาวะ pH 1.2 เป็นเวลา 2 ชั่วโมง ตัวยาละลายออกมาเพียง 2% แต่เมื่อเปลี่ยนเป็นสภาวะ pH 6.8 เป็นเวลา 10 นาที ตัวยาละลายออกมาถึง 80% ผลิตภัณฑ์ยาดังกล่าวจัดเป็นรูปแบบยาตามข้อใด</t>
        </is>
      </c>
      <c r="C128" s="104" t="inlineStr"/>
      <c r="D128" s="104" t="inlineStr">
        <is>
          <t>Sustained release</t>
        </is>
      </c>
      <c r="E128" s="104" t="inlineStr">
        <is>
          <t>Extended release</t>
        </is>
      </c>
      <c r="F128" s="104" t="inlineStr">
        <is>
          <t>Delayed release</t>
        </is>
      </c>
      <c r="G128" s="104" t="inlineStr">
        <is>
          <t>Prolonged release</t>
        </is>
      </c>
      <c r="H128" s="104" t="inlineStr">
        <is>
          <t>Osmotic pump release</t>
        </is>
      </c>
      <c r="I128" s="62" t="n">
        <v>3</v>
      </c>
      <c r="J128" s="104" t="inlineStr">
        <is>
          <t>✅ คำตอบที่ถูกต้อง: ข้อ ค. Delayed release
🎯 ทำไมข้อนี้ถึงถูก: รูปแบบยาที่ไม่ปลดปล่อยตัวยาในสภาวะกรดจำลองในกระเพาะอาหาร (pH 1.2 เป็นเวลา 2 ชั่วโมง ปลดปล่อยไม่เกิน 10% ตามเกณฑ์ USP) แต่สามารถแตกตัวและละลายได้อย่างรวดเร็วในสภาวะจำลองลำไส้เล็ก (pH 6.8 ปลดปล่อยมากกว่า 75% ถึง 80%) คือ ยาเม็ดเคลือบลำไส้ (Enteric-coated tablets) ซึ่งจัดอยู่ในกลุ่มยาออกฤทธิ์หน่วงเวลา (Delayed-release dosage forms)
🔍 ข้ออื่นผิดเพราะอะไร:
• ข้อ ก.: Sustained release คือรูปแบบยาที่ค่อยๆ ทยอยปลดปล่อยตัวยาออกมาอย่างต่อเนื่องตลอดเวลา ไม่ใช่การทนกรดแล้วปล่อยยาทันทีในลำไส้
• ข้อ ข.: Extended release เป็นคำรวมของรูปแบบยาที่ยืดระยะเวลาการปลดปล่อยยาให้ช้ากว่ารูปแบบปกติ เพื่อลดความถี่ในการรับประทานยา
• ข้อ ง.: Prolonged release มีความหมายเช่นเดียวกับ Sustained release คือยืดระยะเวลาการออกฤทธิ์โดยค่อยๆ ปล่อยยา
• ข้อ จ.: Osmotic pump release ปลดปล่อยยาด้วยแรงดันออสโมติกในอัตราคงที่แบบลำดับศูนย์ (Zero-order release) ไม่ได้ขึ้นกับค่า pH ของทางเดินอาหาร</t>
        </is>
      </c>
      <c r="K128" s="104" t="inlineStr"/>
      <c r="L128" s="104" t="inlineStr">
        <is>
          <t>Biopharm &amp; Drug Release</t>
        </is>
      </c>
      <c r="M128" s="104" t="inlineStr">
        <is>
          <t>Modified-Release DDS</t>
        </is>
      </c>
      <c r="N128" s="62" t="inlineStr">
        <is>
          <t>Product</t>
        </is>
      </c>
      <c r="O128" s="104" t="inlineStr">
        <is>
          <t>[SOURCE: ข้อสอบจริง PLE CC1 (Product) ปี 2561 ข้อ 81]</t>
        </is>
      </c>
      <c r="P128" s="62" t="inlineStr">
        <is>
          <t>ข้อสอบเก่า</t>
        </is>
      </c>
      <c r="Q128" s="62" t="inlineStr">
        <is>
          <t>2561</t>
        </is>
      </c>
      <c r="R128" s="62" t="inlineStr"/>
    </row>
    <row r="129">
      <c r="A129" s="180" t="n">
        <v>127</v>
      </c>
      <c r="B129" s="104" t="inlineStr">
        <is>
          <t>ข้อใดไม่ใช่ข้อดีของรูปแบบยาควบคุมการปลดปล่อย (Sustained/Extended release dosage forms)</t>
        </is>
      </c>
      <c r="C129" s="104" t="inlineStr"/>
      <c r="D129" s="104" t="inlineStr">
        <is>
          <t>ช่วยลดอาการไม่พึงประสงค์จากการเกิดความเข้มข้นสูงสุดของยาในเลือด (Peak concentration)</t>
        </is>
      </c>
      <c r="E129" s="104" t="inlineStr">
        <is>
          <t>สามารถระงับการออกฤทธิ์ของยาได้ทันทีเมื่อเกิดความเป็นพิษ (Toxicity)</t>
        </is>
      </c>
      <c r="F129" s="104" t="inlineStr">
        <is>
          <t>ช่วยลดความแปรปรวนของระดับยาในพลาสมาให้อยู่ในช่วงการรักษาอย่างสม่ำเสมอ</t>
        </is>
      </c>
      <c r="G129" s="104" t="inlineStr">
        <is>
          <t>ช่วยเพิ่มความร่วมมือในการใช้ยาของผู้ป่วย (Patient compliance)</t>
        </is>
      </c>
      <c r="H129" s="104" t="inlineStr">
        <is>
          <t>ช่วยลดความถี่ในการบริหารยาในแต่ละวัน</t>
        </is>
      </c>
      <c r="I129" s="62" t="n">
        <v>2</v>
      </c>
      <c r="J129" s="104" t="inlineStr">
        <is>
          <t>✅ คำตอบที่ถูกต้อง: ข้อ ข. สามารถระงับการออกฤทธิ์ของยาได้ทันทีเมื่อเกิดความเป็นพิษ (Toxicity)
🎯 ทำไมข้อนี้ถึงถูก: ข้อจำกัดวิกฤตของรูปแบบยาควบคุมการปลดปล่อย (Sustained/Extended release) คือ เมื่อผู้ป่วยรับประทานเข้าไปแล้วเกิดอาการไม่พึงประสงค์รุนแรงหรือเกิดพิษ (Toxicity) จะไม่สามารถหยุดหรือนำตัวยาออกจากร่างกายได้ทันที เนื่องจากยามีปริมาณตัวยาสำคัญรวมอยู่สูงและระบบนำส่งยาจะยังคงทยอยปลดปล่อยยาเข้าสู่กระแสเลือดอย่างต่อเนื่อง
🔍 ข้ออื่นผิดเพราะอะไร:
• ข้อ ก.: เป็นข้อดี: การควบคุมอัตราการปลดปล่อยยาช่วยลดการเกิดระดับยาสูงผิดปกติ (Peak plasma level) จึงลดผลข้างเคียงเฉพาะจุด
• ข้อ ค.: เป็นข้อดี: ทำให้ระดับยาในกระแสเลือดคงที่อยู่ในช่วงการรักษา (Therapeutic window) สม่ำเสมอตลอดวัน
• ข้อ ง.: เป็นข้อดี: ผู้ป่วยรับประทานยาวันละ 1 ถึง 2 ครั้งแทนการกินวันละหลายรอบ ทำให้ความร่วมมือในการใช้ยาดีขึ้นมาก
• ข้อ จ.: เป็นข้อดี: การยืดระยะเวลาการออกฤทธิ์ช่วยลดจำนวนครั้งในการกินยาต่อวันได้อย่างมีประสิทธิภาพ</t>
        </is>
      </c>
      <c r="K129" s="104" t="inlineStr"/>
      <c r="L129" s="104" t="inlineStr">
        <is>
          <t>Biopharm &amp; Drug Release</t>
        </is>
      </c>
      <c r="M129" s="104" t="inlineStr">
        <is>
          <t>Modified-Release DDS</t>
        </is>
      </c>
      <c r="N129" s="62" t="inlineStr">
        <is>
          <t>Product</t>
        </is>
      </c>
      <c r="O129" s="104" t="inlineStr">
        <is>
          <t>[SOURCE: ข้อสอบจริง PLE CC1 (Product) ปี 2561 ข้อ 82]</t>
        </is>
      </c>
      <c r="P129" s="62" t="inlineStr">
        <is>
          <t>ข้อสอบเก่า</t>
        </is>
      </c>
      <c r="Q129" s="62" t="inlineStr">
        <is>
          <t>2561</t>
        </is>
      </c>
      <c r="R129" s="62" t="inlineStr"/>
    </row>
    <row r="130">
      <c r="A130" s="180" t="n">
        <v>128</v>
      </c>
      <c r="B130" s="104" t="inlineStr">
        <is>
          <t>ระบบนำส่งยาในภาพมีลักษณะเป็นถุงทรงกลมที่ประกอบด้วยชั้นฟอสโฟลิพิดสองชั้น (Phospholipid bilayer) ล้อมรอบแกนกลางที่เป็นสารละลายน้ำ จัดเป็นระบบนำส่งยาในรูปแบบใด</t>
        </is>
      </c>
      <c r="C130" s="104" t="inlineStr">
        <is>
          <t>cc1_product/image113.png</t>
        </is>
      </c>
      <c r="D130" s="104" t="inlineStr">
        <is>
          <t>Micelle</t>
        </is>
      </c>
      <c r="E130" s="104" t="inlineStr">
        <is>
          <t>Liposome</t>
        </is>
      </c>
      <c r="F130" s="104" t="inlineStr">
        <is>
          <t>Dendrimer</t>
        </is>
      </c>
      <c r="G130" s="104" t="inlineStr">
        <is>
          <t>Nanosphere</t>
        </is>
      </c>
      <c r="H130" s="104" t="inlineStr">
        <is>
          <t>Nanocapsule</t>
        </is>
      </c>
      <c r="I130" s="62" t="n">
        <v>2</v>
      </c>
      <c r="J130" s="104" t="inlineStr">
        <is>
          <t>✅ คำตอบที่ถูกต้อง: ข้อ ข. Liposome
🎯 ทำไมข้อนี้ถึงถูก: โครงสร้างอนุภาคทรงกลมระดับไมโครหรือนาโนเมตรที่ประกอบด้วยชั้นไขมันฟอสโฟลิพิดสองชั้น (Phospholipid bilayer membrane) จัดเรียงตัวโดยหันส่วนหัวที่มีขั้วออกสู่ภายนอกและภายใน พร้อมทั้งล้อมรอบแกนกลางที่เป็นของเหลวน้ำ (Aqueous core) คือลักษณะโครงสร้างเฉพาะของอนุภาค Liposome
🔍 ข้ออื่นผิดเพราะอะไร:
• ข้อ ก.: Micelle เป็นการรวมตัวของโมเลกุลสารลดแรงตึงผิวเพียงชั้นเดียว (Monolayer) โดยไม่มีแกนของเหลวน้ำอยู่ตรงกลาง
• ข้อ ค.: Dendrimer เป็นพอลิเมอร์สังเคราะห์ที่มีโครงสร้างกิ่งก้านสาขาแผ่กระจายแบบสมมาตรสามมิติ ไม่ใช่ถุงไขมัน
• ข้อ ง.: Nanosphere เป็นระบบโครงสร้างเมทริกซ์พอลิเมอร์แบบเนื้อเดียว (Polymeric matrix) ที่ตัวยากระจายตัวทั่วทั้งอนุภาค
• ข้อ จ.: Nanocapsule เป็นระบบแคปซูลขนาดนาโนที่มีเปลือกพอลิเมอร์สังเคราะห์ห่อหุ้มแกนของเหลว</t>
        </is>
      </c>
      <c r="K130" s="104" t="inlineStr"/>
      <c r="L130" s="104" t="inlineStr">
        <is>
          <t>Biopharm &amp; Drug Release</t>
        </is>
      </c>
      <c r="M130" s="104" t="inlineStr">
        <is>
          <t>Modified-Release DDS</t>
        </is>
      </c>
      <c r="N130" s="62" t="inlineStr">
        <is>
          <t>Product</t>
        </is>
      </c>
      <c r="O130" s="104" t="inlineStr">
        <is>
          <t>[SOURCE: ข้อสอบจริง PLE CC1 (Product) ปี 2561 ข้อ 96]</t>
        </is>
      </c>
      <c r="P130" s="62" t="inlineStr">
        <is>
          <t>ข้อสอบเก่า</t>
        </is>
      </c>
      <c r="Q130" s="62" t="inlineStr">
        <is>
          <t>2561</t>
        </is>
      </c>
      <c r="R130" s="62" t="inlineStr"/>
    </row>
    <row r="131">
      <c r="A131" s="180" t="n">
        <v>129</v>
      </c>
      <c r="B131" s="104" t="inlineStr">
        <is>
          <t>จากระบบนำส่งยา Liposome ในข้อ 96 ยาต้านเชื้อรากลุ่ม Azole (เช่น Ketoconazole หรือ Clotrimazole) ซึ่งมีคุณสมบัติไม่ชอบน้ำและละลายในไขมันได้ดี (Lipophilic drug) จะถูกกักเก็บอยู่ในตำแหน่งใดของระบบนำส่งยานี้ (ตำแหน่ง A: แกนกลางน้ำ, ตำแหน่ง B: ส่วนหัวฟอสเฟต, ตำแหน่ง C: ชั้นไขมัน Bilayer, ตำแหน่ง D: สารละลายน้ำภายนอก)</t>
        </is>
      </c>
      <c r="C131" s="104" t="inlineStr"/>
      <c r="D131" s="104" t="inlineStr">
        <is>
          <t>ตำแหน่ง A</t>
        </is>
      </c>
      <c r="E131" s="104" t="inlineStr">
        <is>
          <t>ตำแหน่ง B</t>
        </is>
      </c>
      <c r="F131" s="104" t="inlineStr">
        <is>
          <t>ตำแหน่ง C</t>
        </is>
      </c>
      <c r="G131" s="104" t="inlineStr">
        <is>
          <t>ตำแหน่ง D</t>
        </is>
      </c>
      <c r="H131" s="104" t="inlineStr">
        <is>
          <t>ตำแหน่ง A และ C ร่วมกัน</t>
        </is>
      </c>
      <c r="I131" s="62" t="n">
        <v>3</v>
      </c>
      <c r="J131" s="104" t="inlineStr">
        <is>
          <t>✅ คำตอบที่ถูกต้อง: ข้อ ค. ตำแหน่ง C
🎯 ทำไมข้อนี้ถึงถูก: ยากลุ่ม Azole เป็นสารที่มีคุณสมบัติไม่ชอบน้ำสูง (Hydrophobic / Lipophilic drug มีค่า Log P สูง) จึงถูกกักเก็บ (Entrapped) อยู่ภายในชั้น Hydrophobic core ของ Phospholipid bilayer (บริเวณหางกรดไขมัน ตำแหน่ง C) ซึ่งมีสภาพแวดล้อมที่ไม่มีขั้วและเข้ากันได้ดีกับตัวยา
🔍 ข้ออื่นผิดเพราะอะไร:
• ข้อ ก.: ตำแหน่ง A คือแกนกลางที่เป็นน้ำ (Aqueous core) เหมาะสำหรับการกักเก็บยาที่มีขั้วและชอบน้ำ (Hydrophilic drugs เช่น Doxorubicin)
• ข้อ ข.: ตำแหน่ง B คือบริเวณพื้นผิวส่วนหัวที่มีขั้วของฟอสโฟลิพิด (Polar head groups) สัมผัสกับน้ำ
• ข้อ ง.: ตำแหน่ง D คือสารละลายน้ำภายนอกไลโปโซม (External bulk aqueous phase)
• ข้อ จ.: ยาที่มีคุณสมบัติไม่ชอบน้ำสูงจะไม่สามารถละลายและกักเก็บอยู่ในแกนน้ำ (ตำแหน่ง A) ได้อย่างเสถียร</t>
        </is>
      </c>
      <c r="K131" s="104" t="inlineStr"/>
      <c r="L131" s="104" t="inlineStr">
        <is>
          <t>Biopharm &amp; Drug Release</t>
        </is>
      </c>
      <c r="M131" s="104" t="inlineStr">
        <is>
          <t>Modified-Release DDS</t>
        </is>
      </c>
      <c r="N131" s="62" t="inlineStr">
        <is>
          <t>Product</t>
        </is>
      </c>
      <c r="O131" s="104" t="inlineStr">
        <is>
          <t>[SOURCE: ข้อสอบจริง PLE CC1 (Product) ปี 2561 ข้อ 97]</t>
        </is>
      </c>
      <c r="P131" s="62" t="inlineStr">
        <is>
          <t>ข้อสอบเก่า</t>
        </is>
      </c>
      <c r="Q131" s="62" t="inlineStr">
        <is>
          <t>2561</t>
        </is>
      </c>
      <c r="R131" s="62" t="inlineStr"/>
    </row>
    <row r="132">
      <c r="A132" s="180" t="n">
        <v>130</v>
      </c>
      <c r="B132" s="104" t="inlineStr">
        <is>
          <t>ข้อใดกล่าวถูกต้องเกี่ยวกับระบบการนำส่งยาและกลไกการปลดปล่อยตัวยาของยาเม็ด Morphine extended-release tablets</t>
        </is>
      </c>
      <c r="C132" s="104" t="inlineStr"/>
      <c r="D132" s="104" t="inlineStr">
        <is>
          <t>ระบบ Reservoir อาศัยการเคลือบด้วยพอลิเมอร์ Cellulose acetate phthalate (CAP)</t>
        </is>
      </c>
      <c r="E132" s="104" t="inlineStr">
        <is>
          <t>ตัวยาถูกควบคุมให้ออกฤทธิ์ปลดปล่อยเฉพาะที่ลำไส้เล็กส่วนต้นเท่านั้น</t>
        </is>
      </c>
      <c r="F132" s="104" t="inlineStr">
        <is>
          <t>ระบบ Reservoir นิยมเคลือบด้วย Hydroxypropyl methylcellulose (HPMC) บริสุทธิ์</t>
        </is>
      </c>
      <c r="G132" s="104" t="inlineStr">
        <is>
          <t>ระบบ Monolithic wax matrix จะต้องอาศัยการพองตัวและการละลายน้ำอย่างรวดเร็ว</t>
        </is>
      </c>
      <c r="H132" s="104" t="inlineStr">
        <is>
          <t>ระบบ Monolithic matrix สามารถเลือกใช้พอลิเมอร์ได้ทั้งชนิด Hydrophilic หรือ Hydrophobic polymer</t>
        </is>
      </c>
      <c r="I132" s="62" t="n">
        <v>5</v>
      </c>
      <c r="J132" s="104" t="inlineStr">
        <is>
          <t>✅ คำตอบที่ถูกต้อง: ข้อ จ. ระบบ Monolithic matrix สามารถเลือกใช้พอลิเมอร์ได้ทั้งชนิด Hydrophilic หรือ Hydrophobic polymer
🎯 ทำไมข้อนี้ถึงถูก: ยาเม็ด Morphine extended-release (เช่น MST Continus) นิยมเตรียมในระบบ Monolithic Matrix System ซึ่งสามารถเลือกใช้พอลิเมอร์ชนิดชอบน้ำ (Hydrophilic matrix เช่น HPMC ซึ่งควบคุมการปล่อยยาด้วยการพองตัวเป็นเจลและการกร่อน) หรือสารไขมันและพอลิเมอร์ชนิดไม่ชอบน้ำ (Hydrophobic / Lipid matrix เช่น Cetostearyl alcohol, Hydrogenated vegetable oil, Ethylcellulose ซึ่งควบคุมการปล่อยยาด้วยการแพร่ผ่านโครงสร้างรูพรุน)
🔍 ข้ออื่นผิดเพราะอะไร:
• ข้อ ก.: CAP เป็นพอลิเมอร์เคลือบลำไส้เพื่อหน่วงการแตกตัวตามค่า pH (Enteric coating) ไม่ใช่ Rate-controlling membrane สำหรับยาออกฤทธิ์เนิ่นตลอดทางเดินอาหาร
• ข้อ ข.: ยา Extended-release ออกแบบมาเพื่อปลดปล่อยตัวยาอย่างสม่ำเสมอตลอดความยาวของระบบทางเดินอาหาร ไม่ได้จำกัดเฉพาะลำไส้เล็กส่วนต้น
• ข้อ ค.: HPMC เป็นสารชอบน้ำที่ละลายน้ำได้ จึงไม่นิยมนำมาเคลือบเป็น Insoluble reservoir membrane เดี่ยวๆ
• ข้อ ง.: Monolithic wax matrix เป็นสารไขมันที่ไม่ละลายน้ำและไม่พองตัว โดยตัวยาจะค่อยๆ แพร่กระจาย (Diffused) ออกมาผ่านโครงสร้างรูพรุนของขี้ผึ้ง</t>
        </is>
      </c>
      <c r="K132" s="104" t="inlineStr"/>
      <c r="L132" s="104" t="inlineStr">
        <is>
          <t>Biopharm &amp; Drug Release</t>
        </is>
      </c>
      <c r="M132" s="104" t="inlineStr">
        <is>
          <t>Modified-Release DDS</t>
        </is>
      </c>
      <c r="N132" s="62" t="inlineStr">
        <is>
          <t>Product</t>
        </is>
      </c>
      <c r="O132" s="104" t="inlineStr">
        <is>
          <t>[SOURCE: ข้อสอบจริง PLE CC1 (Product) ปี 2561 ข้อ 104]</t>
        </is>
      </c>
      <c r="P132" s="62" t="inlineStr">
        <is>
          <t>ข้อสอบเก่า</t>
        </is>
      </c>
      <c r="Q132" s="62" t="inlineStr">
        <is>
          <t>2561</t>
        </is>
      </c>
      <c r="R132" s="62" t="inlineStr"/>
    </row>
    <row r="133">
      <c r="A133" s="180" t="n">
        <v>131</v>
      </c>
      <c r="B133" s="104" t="inlineStr">
        <is>
          <t>ระบบนำส่งยาแบบ Reservoir system มีรูปแบบการปลดปล่อยยาตามจลนศาสตร์ใด</t>
        </is>
      </c>
      <c r="C133" s="104" t="inlineStr"/>
      <c r="D133" s="104" t="inlineStr">
        <is>
          <t>Zero-order kinetics</t>
        </is>
      </c>
      <c r="E133" s="104" t="inlineStr">
        <is>
          <t>First-order kinetics</t>
        </is>
      </c>
      <c r="F133" s="104" t="inlineStr">
        <is>
          <t>Second-order kinetics</t>
        </is>
      </c>
      <c r="G133" s="104" t="inlineStr">
        <is>
          <t>Pseudo-first order kinetics</t>
        </is>
      </c>
      <c r="H133" s="104" t="inlineStr">
        <is>
          <t>Higuchi model kinetics</t>
        </is>
      </c>
      <c r="I133" s="62" t="n">
        <v>1</v>
      </c>
      <c r="J133" s="104" t="inlineStr">
        <is>
          <t>✅ คำตอบที่ถูกต้อง: ข้อ ก. Zero-order kinetics
🎯 ทำไมข้อนี้ถึงถูก: ระบบนำส่งยาแบบ Reservoir system ประกอบด้วยแกนกลางที่มีตัวยาเข้มข้นอิ่มตัวล้อมรอบด้วย rate-controlling membrane ซึ่งรักษาความต่างของความเข้มข้น (concentration gradient) ให้คงที่ จึงปลดปล่อยตัวยาด้วยอัตราคงที่ต่อหน่วยเวลาตามจลนศาสตร์อันดับศูนย์ (Zero-order kinetics)
🔍 ข้ออื่นผิดเพราะอะไร:
• ข้อ ข.: First-order kinetics อัตราการปลดปล่อยยาจะแปรผันตามปริมาณยาที่เหลืออยู่ ทำให้การปล่อยยาลดลงเรื่อยๆ ตามเวลา พบในยารูปแบบทั่วไป
• ข้อ ค.: Second-order kinetics เป็นจลนศาสตร์อันดับสองที่อัตราขึ้นกับความเข้มข้นของสารสองโมเลกุล ไม่ใช่รูปแบบการปลดปล่อยยามาตรฐานของ reservoir DDS
• ข้อ ง.: Pseudo-first order kinetics เป็นจลนศาสตร์อันดับหนึ่งเทียม ไม่ใช่การปลดปล่อยยาแบบคงที่สม่ำเสมอของ reservoir system
• ข้อ จ.: Higuchi model kinetics อัตราการปลดปล่อยยาจะแปรผันตามรากที่สองของเวลา (Square root of time) ซึ่งเป็นลักษณะเฉพาะของระบบ Matrix system ไม่ใช่ Reservoir system</t>
        </is>
      </c>
      <c r="K133" s="104" t="inlineStr"/>
      <c r="L133" s="104" t="inlineStr">
        <is>
          <t>Biopharm &amp; Drug Release</t>
        </is>
      </c>
      <c r="M133" s="104" t="inlineStr">
        <is>
          <t>Modified-Release DDS</t>
        </is>
      </c>
      <c r="N133" s="62" t="inlineStr">
        <is>
          <t>Product</t>
        </is>
      </c>
      <c r="O133" s="104" t="inlineStr">
        <is>
          <t>[SOURCE: ข้อสอบจริง PLE CC1 (Product) ปี 2559 ข้อ 2]</t>
        </is>
      </c>
      <c r="P133" s="62" t="inlineStr">
        <is>
          <t>ข้อสอบเก่า</t>
        </is>
      </c>
      <c r="Q133" s="62" t="inlineStr">
        <is>
          <t>2559</t>
        </is>
      </c>
      <c r="R133" s="62" t="inlineStr"/>
    </row>
    <row r="134">
      <c r="A134" s="180" t="n">
        <v>132</v>
      </c>
      <c r="B134" s="104" t="inlineStr">
        <is>
          <t>ระบบนำส่งยาแบบออกฤทธิ์เนิ่น (Extended release) ที่นำตัวยาสำคัญผสมกับสารช่วยและกระจายตัวอย่างสม่ำเสมอเป็นเนื้อเดียวกันตลอดโครงสร้าง เรียกว่าระบบใด</t>
        </is>
      </c>
      <c r="C134" s="104" t="inlineStr"/>
      <c r="D134" s="104" t="inlineStr">
        <is>
          <t>Mechanical pump system</t>
        </is>
      </c>
      <c r="E134" s="104" t="inlineStr">
        <is>
          <t>Membrane reservoir system</t>
        </is>
      </c>
      <c r="F134" s="104" t="inlineStr">
        <is>
          <t>Matrix system</t>
        </is>
      </c>
      <c r="G134" s="104" t="inlineStr">
        <is>
          <t>Osmotic pump system</t>
        </is>
      </c>
      <c r="H134" s="104" t="inlineStr">
        <is>
          <t>Hydrodynamically balanced system</t>
        </is>
      </c>
      <c r="I134" s="62" t="n">
        <v>3</v>
      </c>
      <c r="J134" s="104" t="inlineStr">
        <is>
          <t>✅ คำตอบที่ถูกต้อง: ข้อ ค. Matrix system
🎯 ทำไมข้อนี้ถึงถูก: ระบบนำส่งยาแบบ Matrix system (Monolithic matrix) คือระบบที่ตัวยาสำคัญถูกผสมและกระจายตัวอย่างสม่ำเสมอ (Dispersed or dissolved) ในโครงข่ายของสารช่วยประเภทโพลิเมอร์ ไข หรือสารที่ไม่ละลายน้ำ โดยยาจะค่อยๆ แพร่หรือชะล้างออกจากโครงสร้างเมทริกซ์
🔍 ข้ออื่นผิดเพราะอะไร:
• ข้อ ก.: Mechanical pump system ใช้แรงกลไกหรือมอเตอร์ในการขับดันของเหลวยาออกจากกระบอก ไม่ใช่การกระจายตัวยาในเนื้อสารช่วย
• ข้อ ข.: Membrane reservoir system ตัวยาสำคัญจะถูกกักเก็บอยู่บริเวณแกนกลาง (Core) และถูกห่อหุ้มด้วยแผ่นฟิล์มโพลิเมอร์ควบคุมการแพร่ ไม่ได้ผสมกระจายตัวเป็นเนื้อเดียวกับโครงสร้างทั้งหมด
• ข้อ ง.: Osmotic pump system (OROS) ใช้แรงดันออสโมซิสดันตัวยาออกผ่านรูเปิดขนาดเล็กบนแผ่นฟิล์มกึ่งซึมผ่านได้
• ข้อ จ.: Hydrodynamically balanced system (HBS) เป็นระบบยาลอยตัวในกระเพาะอาหารที่มีความหนาแน่นจำเพาะต่ำกว่าน้ำย่อย ไม่ใช่คำจำกัดความของการกระจายตัวยาในเนื้อสาร</t>
        </is>
      </c>
      <c r="K134" s="104" t="inlineStr"/>
      <c r="L134" s="104" t="inlineStr">
        <is>
          <t>Biopharm &amp; Drug Release</t>
        </is>
      </c>
      <c r="M134" s="104" t="inlineStr">
        <is>
          <t>Modified-Release DDS</t>
        </is>
      </c>
      <c r="N134" s="62" t="inlineStr">
        <is>
          <t>Product</t>
        </is>
      </c>
      <c r="O134" s="104" t="inlineStr">
        <is>
          <t>[SOURCE: ข้อสอบจริง PLE CC1 (Product) ปี 2559 ข้อ 6]</t>
        </is>
      </c>
      <c r="P134" s="62" t="inlineStr">
        <is>
          <t>ข้อสอบเก่า</t>
        </is>
      </c>
      <c r="Q134" s="62" t="inlineStr">
        <is>
          <t>2559</t>
        </is>
      </c>
      <c r="R134" s="62" t="inlineStr"/>
    </row>
    <row r="135">
      <c r="A135" s="180" t="n">
        <v>133</v>
      </c>
      <c r="B135" s="104" t="inlineStr">
        <is>
          <t>แผ่นแปะผิวหนังนิโคติน (Nicotine patch) มีรูปแบบการปลดปล่อยตัวยาตามจลนศาสตร์ใด</t>
        </is>
      </c>
      <c r="C135" s="104" t="inlineStr"/>
      <c r="D135" s="104" t="inlineStr">
        <is>
          <t>Zero-order kinetics</t>
        </is>
      </c>
      <c r="E135" s="104" t="inlineStr">
        <is>
          <t>First-order kinetics</t>
        </is>
      </c>
      <c r="F135" s="104" t="inlineStr">
        <is>
          <t>Pseudo-first order kinetics</t>
        </is>
      </c>
      <c r="G135" s="104" t="inlineStr">
        <is>
          <t>Second-order kinetics</t>
        </is>
      </c>
      <c r="H135" s="104" t="inlineStr">
        <is>
          <t>Higuchi model kinetics</t>
        </is>
      </c>
      <c r="I135" s="62" t="n">
        <v>1</v>
      </c>
      <c r="J135" s="104" t="inlineStr">
        <is>
          <t>✅ คำตอบที่ถูกต้อง: ข้อ ก. Zero-order kinetics
🎯 ทำไมข้อนี้ถึงถูก: แผ่นแปะผิวหนังนิโคติน (Nicotine transdermal patch) ถูกออกแบบด้วยระบบควบคุมการปลดปล่อยยาผ่านชั้นผิวหนังเข้าสู่กระแสเลือดด้วยอัตราคงที่สม่ำเสมอตลอดระยะเวลา 16 ถึง 24 ชั่วโมง เพื่อรักษาระดับยาในพลาสมาให้คงที่และลดความอยากบุหรี่ ซึ่งเป็นไปตามจลนศาสตร์อันดับศูนย์ (Zero-order kinetics)
🔍 ข้ออื่นผิดเพราะอะไร:
• ข้อ ข.: First-order kinetics อัตราการปล่อยยาจะลดลงเรื่อยๆ ตามปริมาณยาที่เหลืออยู่ในแผ่นแปะ ทำให้ไม่สามารถรักษาระดับยาให้คงที่ตลอดวันได้
• ข้อ ค.: Pseudo-first order kinetics เป็นจลนศาสตร์อันดับหนึ่งเทียม ไม่ใช่เป้าหมายของการควบคุมระดับยาให้คงที่ของระบบแผ่นแปะผิวหนัง
• ข้อ ง.: Second-order kinetics ไม่เกี่ยวข้องกับรูปแบบการปลดปล่อยยาของระบบ transdermal delivery
• ข้อ จ.: Higuchi model kinetics อัตราการปลดปล่อยยาจะลดลงตามรากที่สองของเวลา จึงไม่สามารถให้อัตราคงที่ตลอดวันได้เหมือน Zero-order</t>
        </is>
      </c>
      <c r="K135" s="104" t="inlineStr"/>
      <c r="L135" s="104" t="inlineStr">
        <is>
          <t>Biopharm &amp; Drug Release</t>
        </is>
      </c>
      <c r="M135" s="104" t="inlineStr">
        <is>
          <t>Transdermal Delivery (TDS)</t>
        </is>
      </c>
      <c r="N135" s="62" t="inlineStr">
        <is>
          <t>Product</t>
        </is>
      </c>
      <c r="O135" s="104" t="inlineStr">
        <is>
          <t>[SOURCE: ข้อสอบจริง PLE CC1 (Product) ปี 2559 ข้อ 8] [RECONSTRUCTED: ปรับแต่งและเติมเต็มบริบทโจทย์เพื่อความสมบูรณ์]</t>
        </is>
      </c>
      <c r="P135" s="62" t="inlineStr">
        <is>
          <t>ข้อสอบเก่า</t>
        </is>
      </c>
      <c r="Q135" s="62" t="inlineStr">
        <is>
          <t>2559</t>
        </is>
      </c>
      <c r="R135" s="62" t="inlineStr"/>
    </row>
    <row r="136">
      <c r="A136" s="180" t="n">
        <v>134</v>
      </c>
      <c r="B136" s="104" t="inlineStr">
        <is>
          <t>ยารูปแบบควบคุมการปลดปล่อยชนิด Reservoir system มีจลนศาสตร์การปลดปล่อยยา (Drug release kinetics) เป็นไปตามรูปแบบใด</t>
        </is>
      </c>
      <c r="C136" s="104" t="inlineStr"/>
      <c r="D136" s="104" t="inlineStr">
        <is>
          <t>Zero-order kinetics</t>
        </is>
      </c>
      <c r="E136" s="104" t="inlineStr">
        <is>
          <t>First-order kinetics</t>
        </is>
      </c>
      <c r="F136" s="104" t="inlineStr">
        <is>
          <t>Second-order kinetics</t>
        </is>
      </c>
      <c r="G136" s="104" t="inlineStr">
        <is>
          <t>Pseudo zero-order kinetics</t>
        </is>
      </c>
      <c r="H136" s="104" t="inlineStr">
        <is>
          <t>Pseudo first-order kinetics</t>
        </is>
      </c>
      <c r="I136" s="62" t="n">
        <v>1</v>
      </c>
      <c r="J136" s="104" t="inlineStr">
        <is>
          <t>✅ คำตอบที่ถูกต้อง: ข้อ ก. Zero-order kinetics
🎯 ทำไมข้อนี้ถึงถูก: ระบบนำส่งยาแบบ Reservoir system มีแผ่นฟิล์มโพลิเมอร์ควบคุมการแพร่ (Rate-controlling membrane) ห่อหุ้มแกนกลางที่มีสารละลายยาอิ่มตัวคงที่ จึงรักษาความแตกต่างของความเข้มข้นให้คงที่ ส่งผลให้อัตราการปลดปล่อยตัวยาคงที่สม่ำเสมอตลอดเวลาตามจลนศาสตร์อันดับศูนย์ (Zero-order kinetics)
🔍 ข้ออื่นผิดเพราะอะไร:
• ข้อ ข.: First-order kinetics อัตราการปล่อยยาจะลดลงอย่างต่อเนื่องตามความเข้มข้นของยาที่ลดลงในระบบ
• ข้อ ค.: Second-order kinetics เป็นจลนศาสตร์อันดับสอง ไม่ใช่รูปแบบการปลดปล่อยยามาตรฐานของระบบนำส่งยา
• ข้อ ง.: Pseudo zero-order kinetics เป็นจลนศาสตร์อันดับศูนย์เทียม ไม่ใช่อัตราคงที่แท้จริงของระบบควบคุมด้วย membrane
• ข้อ จ.: Pseudo first-order kinetics เป็นจลนศาสตร์เลียนแบบอันดับหนึ่ง ไม่ใช่ลักษณะของ reservoir system</t>
        </is>
      </c>
      <c r="K136" s="104" t="inlineStr"/>
      <c r="L136" s="104" t="inlineStr">
        <is>
          <t>Biopharm &amp; Drug Release</t>
        </is>
      </c>
      <c r="M136" s="104" t="inlineStr">
        <is>
          <t>Modified-Release DDS</t>
        </is>
      </c>
      <c r="N136" s="62" t="inlineStr">
        <is>
          <t>Product</t>
        </is>
      </c>
      <c r="O136" s="104" t="inlineStr">
        <is>
          <t>[SOURCE: ข้อสอบจริง PLE CC1 (Product) ปี 2559 ข้อ 26]</t>
        </is>
      </c>
      <c r="P136" s="62" t="inlineStr">
        <is>
          <t>ข้อสอบเก่า</t>
        </is>
      </c>
      <c r="Q136" s="62" t="inlineStr">
        <is>
          <t>2559</t>
        </is>
      </c>
      <c r="R136" s="62" t="inlineStr"/>
    </row>
    <row r="137">
      <c r="A137" s="180" t="n">
        <v>135</v>
      </c>
      <c r="B137" s="104" t="inlineStr">
        <is>
          <t>ยาเตรียมชนิดออกฤทธิ์เนิ่น (Extended release) ที่นำตัวยาสำคัญผสมกับสารช่วยประเภทโพลิเมอร์และกระจายตัวอย่างสม่ำเสมอทั่วทั้งเม็ด จัดเป็นระบบนำส่งยาแบบใด</t>
        </is>
      </c>
      <c r="C137" s="104" t="inlineStr"/>
      <c r="D137" s="104" t="inlineStr">
        <is>
          <t>Mechanical pump system</t>
        </is>
      </c>
      <c r="E137" s="104" t="inlineStr">
        <is>
          <t>Membrane reservoir system</t>
        </is>
      </c>
      <c r="F137" s="104" t="inlineStr">
        <is>
          <t>Matrix system</t>
        </is>
      </c>
      <c r="G137" s="104" t="inlineStr">
        <is>
          <t>Osmotic pump system</t>
        </is>
      </c>
      <c r="H137" s="104" t="inlineStr">
        <is>
          <t>Hydrodynamically balanced system</t>
        </is>
      </c>
      <c r="I137" s="62" t="n">
        <v>3</v>
      </c>
      <c r="J137" s="104" t="inlineStr">
        <is>
          <t>✅ คำตอบที่ถูกต้อง: ข้อ ค. Matrix system
🎯 ทำไมข้อนี้ถึงถูก: ระบบนำส่งยาแบบ Matrix system คือระบบที่ตัวยาสำคัญถูกผสมและกระจายตัวอย่างสม่ำเสมอเป็นเนื้อเดียวกันภายในโครงข่ายของสารช่วยประเภทโพลิเมอร์ ทำให้การปลดปล่อยยาค่อยๆ แพร่ผ่านรูพรุนหรือการละลายสึกกร่อนของเนื้อเมทริกซ์
🔍 ข้ออื่นผิดเพราะอะไร:
• ข้อ ก.: Mechanical pump ใช้แรงดันกลไกผลักของเหลวยา
• ข้อ ข.: Membrane reservoir ตัวยาจะถูกกักเก็บอยู่บริเวณแกนกลางและล้อมรอบด้วยแผ่นฟิล์มบางควบคุมการแพร่
• ข้อ ง.: Osmotic pump ควบคุมการปลดปล่อยยาด้วยแรงดันออสโมซิสผ่านรูเปิดขนาดเล็กบนแผ่นฟิล์มกึ่งซึมผ่านได้
• ข้อ จ.: Hydrodynamically balanced system เป็นระบบยาลอยตัวในกระเพาะอาหารที่มีความหนาแน่นจำเพาะต่ำ</t>
        </is>
      </c>
      <c r="K137" s="104" t="inlineStr"/>
      <c r="L137" s="104" t="inlineStr">
        <is>
          <t>Biopharm &amp; Drug Release</t>
        </is>
      </c>
      <c r="M137" s="104" t="inlineStr">
        <is>
          <t>Modified-Release DDS</t>
        </is>
      </c>
      <c r="N137" s="62" t="inlineStr">
        <is>
          <t>Product</t>
        </is>
      </c>
      <c r="O137" s="104" t="inlineStr">
        <is>
          <t>[SOURCE: ข้อสอบจริง PLE CC1 (Product) ปี 2559 ข้อ 31]</t>
        </is>
      </c>
      <c r="P137" s="62" t="inlineStr">
        <is>
          <t>ข้อสอบเก่า</t>
        </is>
      </c>
      <c r="Q137" s="62" t="inlineStr">
        <is>
          <t>2559</t>
        </is>
      </c>
      <c r="R137" s="62" t="inlineStr"/>
    </row>
    <row r="138">
      <c r="A138" s="180" t="n">
        <v>136</v>
      </c>
      <c r="B138" s="104" t="inlineStr">
        <is>
          <t>เมื่อทำการศึกษาเปรียบเทียบเภสัชจลนศาสตร์ของการดูดซึมยา Enfuvirtide ในสูตรตำรับต่างๆ (A, B, C, D) ตามตาราง โดยตำรับ A บริหารทาง IV มีค่า AUC = 46, ตำรับ B บริหารทาง SC มีค่า AUC = 40, ตำรับ C บริหารทาง SC มีค่า AUC = 34 และตำรับ D บริหารทาง SC มีค่า AUC = 47 ตำรับใดที่บริหารโดยการฉีดแล้วมีการดูดซึมยาเข้าสู่กระแสเลือดดีที่สุด</t>
        </is>
      </c>
      <c r="C138" s="104" t="inlineStr"/>
      <c r="D138" s="104" t="inlineStr">
        <is>
          <t>ตำรับ A</t>
        </is>
      </c>
      <c r="E138" s="104" t="inlineStr">
        <is>
          <t>ตำรับ B</t>
        </is>
      </c>
      <c r="F138" s="104" t="inlineStr">
        <is>
          <t>ตำรับ C</t>
        </is>
      </c>
      <c r="G138" s="104" t="inlineStr">
        <is>
          <t>ตำรับ D</t>
        </is>
      </c>
      <c r="H138" s="104" t="inlineStr">
        <is>
          <t>ตำรับ C และ D</t>
        </is>
      </c>
      <c r="I138" s="62" t="n">
        <v>4</v>
      </c>
      <c r="J138" s="104" t="inlineStr">
        <is>
          <t>✅ คำตอบที่ถูกต้อง: ข้อ ง. ตำรับ D
🎯 ทำไมข้อนี้ถึงถูก: การประเมินการดูดซึมยาเข้าสู่กระแสเลือด (Extravascular absorption) วัดได้จากค่าพื้นที่ใต้กราฟความเข้มข้นยาในเลือดกับเวลา (AUC) สำหรับการบริหารทางนอกหลอดเลือดดำ (SC) ตำรับ D ให้ค่า AUC สูงที่สุดคือ 47 ซึ่งเทียบเท่าหรือมากกว่าการให้ทาง IV (AUC 46) แสดงว่าตัวยาในตำรับ D สามารถดูดซึมเข้าสู่กระแสเลือดได้อย่างสมบูรณ์ที่สุด (Highest bioavailability)
🔍 ข้ออื่นผิดเพราะอะไร:
• ข้อ ก.: ตำรับ A บริหารทางหลอดเลือดดำ (IV) ยาเข้าสู่กระแสเลือดโดยตรง 100% จึงไม่มีขั้นตอนการดูดซึม (No absorption step)
• ข้อ ข.: ตำรับ B ให้ค่า AUC ทาง SC เท่ากับ 40 ซึ่งมีการดูดซึมน้อยกว่าตำรับ D
• ข้อ ค.: ตำรับ C ให้ค่า AUC ทาง SC เท่ากับ 34 ซึ่งมีประสิทธิภาพการดูดซึมต่ำที่สุดในบรรดาตำรับ SC
• ข้อ จ.: ตำรับ C มีการดูดซึมต่ำที่สุดจึงไม่สามารถร่วมกับตำรับ D ได้</t>
        </is>
      </c>
      <c r="K138" s="104" t="inlineStr"/>
      <c r="L138" s="104" t="inlineStr">
        <is>
          <t>Biopharm &amp; Drug Release</t>
        </is>
      </c>
      <c r="M138" s="104" t="inlineStr">
        <is>
          <t>Diffusion &amp; Fick's laws</t>
        </is>
      </c>
      <c r="N138" s="62" t="inlineStr">
        <is>
          <t>Product</t>
        </is>
      </c>
      <c r="O138" s="104" t="inlineStr">
        <is>
          <t>[SOURCE: ข้อสอบจริง PLE CC1 (Product) ปี 2559 ข้อ 36]</t>
        </is>
      </c>
      <c r="P138" s="62" t="inlineStr">
        <is>
          <t>ข้อสอบเก่า</t>
        </is>
      </c>
      <c r="Q138" s="62" t="inlineStr">
        <is>
          <t>2559</t>
        </is>
      </c>
      <c r="R138" s="62" t="inlineStr"/>
    </row>
    <row r="139">
      <c r="A139" s="180" t="n">
        <v>137</v>
      </c>
      <c r="B139" s="104" t="inlineStr">
        <is>
          <t>ตามเกณฑ์การทดสอบการละลายของยาเม็ด (Dissolution test) ตามเภสัชตำรับ USP หากการทดสอบในขั้นที่ 1 (Stage 1: S1 จำนวน 6 เม็ด) พบว่ามีเม็ดยาที่ไม่ผ่านเกณฑ์มาตรฐาน (แต่ละหน่วยไม่น้อยกว่า Q + 5%) ขั้นตอนการดำเนินการที่ถูกต้องคือข้อใด</t>
        </is>
      </c>
      <c r="C139" s="104" t="inlineStr"/>
      <c r="D139" s="104" t="inlineStr">
        <is>
          <t>ผ่านเกณฑ์การทดสอบทันที หากค่าเฉลี่ยของทั้ง 6 เม็ดไม่น้อยกว่า Q</t>
        </is>
      </c>
      <c r="E139" s="104" t="inlineStr">
        <is>
          <t>ไม่ผ่านเกณฑ์ขั้น S1 และต้องทำการทดสอบซ้ำเพิ่มอีก 6 เม็ดในขั้น S2</t>
        </is>
      </c>
      <c r="F139" s="104" t="inlineStr">
        <is>
          <t>ไม่ผ่านเกณฑ์ขั้น S1 และต้องทำการทดสอบซ้ำเพิ่มอีก 12 เม็ดทันที</t>
        </is>
      </c>
      <c r="G139" s="104" t="inlineStr">
        <is>
          <t>ไม่ผ่านเกณฑ์ขั้น S1 และต้องทำการทดสอบซ้ำเพิ่มอีก 24 เม็ดทันที</t>
        </is>
      </c>
      <c r="H139" s="104" t="inlineStr">
        <is>
          <t>ตัดสินว่ารุ่นการผลิตไม่ผ่านเกณฑ์มาตรฐานอย่างถาวรและสั่งทำลายทันที</t>
        </is>
      </c>
      <c r="I139" s="62" t="n">
        <v>2</v>
      </c>
      <c r="J139" s="104" t="inlineStr">
        <is>
          <t>✅ คำตอบที่ถูกต้อง: ข้อ ข. ไม่ผ่านเกณฑ์ขั้น S1 และต้องทำการทดสอบซ้ำเพิ่มอีก 6 เม็ดในขั้น S2
🎯 ทำไมข้อนี้ถึงถูก: ตาม USP Dissolution testing หากการทดสอบในขั้นแรก (Stage 1: S1 จำนวน 6 เม็ด) ไม่ผ่านเกณฑ์ (คือมีบางเม็ดละลายได้น้อยกว่า Q + 5%) จะต้องดำเนินการทดสอบต่อในขั้นที่ 2 (Stage 2: S2) โดยสุ่มตรวจเพิ่มอีก 6 เม็ด (รวมเป็น 12 เม็ด) โดยเกณฑ์ผ่านใน S2 คือ ค่าเฉลี่ยทั้ง 12 เม็ดต้องไม่น้อยกว่า Q และไม่มีเม็ดใดน้อยกว่า Q ลบ 15%
🔍 ข้ออื่นผิดเพราะอะไร:
• ข้อ ก.: ในขั้น S1 ทุกหน่วยต้องไม่น้อยกว่า Q + 5% หากมีแม้แต่เม็ดเดียวต่ำกว่าเกณฑ์ จะไม่สามารถตัดสินว่าผ่านได้แม้ค่าเฉลี่ยจะสูงก็ตาม
• ข้อ ค.: การทดสอบเพิ่ม 12 เม็ดเป็นขั้นตอนของขั้นที่ 3 (Stage 3: S3) หลังจากที่ขั้น S2 ไม่ผ่านเกณฑ์
• ข้อ ง.: การทดสอบ 24 เม็ดคือจำนวนหน่วยทดสอบสะสมทั้งหมดจนถึงขั้น S3 ไม่ใช่จำนวนเม็ดที่นำมาทดสอบเพิ่มในขั้น S2
• ข้อ จ.: การไม่ผ่านในขั้น S1 ยังไม่ใช่การตัดสินรุ่นการผลิตตกมาตรฐานถาวร เนื่องจากเภสัชตำรับเปิดโอกาสให้ทดสอบต่อในขั้น S2 และ S3</t>
        </is>
      </c>
      <c r="K139" s="104" t="inlineStr"/>
      <c r="L139" s="104" t="inlineStr">
        <is>
          <t>Biopharm &amp; Drug Release</t>
        </is>
      </c>
      <c r="M139" s="104" t="inlineStr">
        <is>
          <t>Dissolution testing</t>
        </is>
      </c>
      <c r="N139" s="62" t="inlineStr">
        <is>
          <t>Product</t>
        </is>
      </c>
      <c r="O139" s="104" t="inlineStr">
        <is>
          <t>[SOURCE: ข้อสอบจริง PLE CC1 (Product) ปี 2559 ข้อ 44] [RECONSTRUCTED: ปรับแต่งและเติมเต็มบริบทโจทย์เพื่อความสมบูรณ์]</t>
        </is>
      </c>
      <c r="P139" s="62" t="inlineStr">
        <is>
          <t>ข้อสอบเก่า</t>
        </is>
      </c>
      <c r="Q139" s="62" t="inlineStr">
        <is>
          <t>2559</t>
        </is>
      </c>
      <c r="R139" s="62" t="inlineStr"/>
    </row>
    <row r="140">
      <c r="A140" s="180" t="n">
        <v>138</v>
      </c>
      <c r="B140" s="104" t="inlineStr">
        <is>
          <t>การพัฒนาระบบนำส่งยาโดยการนำสารโพลิเมอร์มาเคลือบผิวรอบนอกของเพลเลต (Pellet) แล้วนำเพลเลตที่ได้มาตอกอัดเป็นเม็ดยา เรียกว่าระบบนำส่งยาแบบใด</t>
        </is>
      </c>
      <c r="C140" s="104" t="inlineStr"/>
      <c r="D140" s="104" t="inlineStr">
        <is>
          <t>Polymer membrane permeation controlled DDS</t>
        </is>
      </c>
      <c r="E140" s="104" t="inlineStr">
        <is>
          <t>Polymer matrix diffusion controlled DDS</t>
        </is>
      </c>
      <c r="F140" s="104" t="inlineStr">
        <is>
          <t>Microreservoir partition controlled DDS</t>
        </is>
      </c>
      <c r="G140" s="104" t="inlineStr">
        <is>
          <t>Osmotic pressure activated DDS</t>
        </is>
      </c>
      <c r="H140" s="104" t="inlineStr">
        <is>
          <t>Hydrodynamically balanced DDS</t>
        </is>
      </c>
      <c r="I140" s="62" t="n">
        <v>1</v>
      </c>
      <c r="J140" s="104" t="inlineStr">
        <is>
          <t>✅ คำตอบที่ถูกต้อง: ข้อ ก. Polymer membrane permeation controlled DDS
🎯 ทำไมข้อนี้ถึงถูก: ระบบนำส่งยาที่นำโพลิเมอร์มาเคลือบผิวรอบนอกของเพลเลต เพื่อทำหน้าที่เป็นแผ่นเยื่อบางควบคุมอัตราการแพร่ผ่านของตัวยา (Rate-controlling membrane) จัดอยู่ในกลุ่ม Polymer membrane permeation-controlled DDS (หรือ Membrane-controlled reservoir multiparticulate DDS)
🔍 ข้ออื่นผิดเพราะอะไร:
• ข้อ ข.: Polymer matrix diffusion controlled DDS ตัวยาจะถูกผสมกระจายตัวเป็นเนื้อเดียวกันในโพลิเมอร์ ไม่ได้เกิดจากการเคลือบผิวรอบนอก
• ข้อ ค.: Microreservoir partition controlled DDS ตัวยาจะถูกแบ่งเป็นไมโครรีเซอร์วอยร์ขนาดเล็กกระจายตัวอยู่ในเนื้อเมทริกซ์โพลิเมอร์
• ข้อ ง.: Osmotic pressure activated DDS ควบคุมการปล่อยยาด้วยแรงดันออสโมซิสผ่านผนังเยื่อกึ่งซึมผ่านได้ที่มีรูเปิดระบายยาที่เจาะด้วยเลเซอร์
• ข้อ จ.: Hydrodynamically balanced DDS เป็นระบบยาลอยตัวในกระเพาะอาหารที่มีความหนาแน่นต่ำกว่าน้ำย่อย</t>
        </is>
      </c>
      <c r="K140" s="104" t="inlineStr"/>
      <c r="L140" s="104" t="inlineStr">
        <is>
          <t>Biopharm &amp; Drug Release</t>
        </is>
      </c>
      <c r="M140" s="104" t="inlineStr">
        <is>
          <t>Modified-Release DDS</t>
        </is>
      </c>
      <c r="N140" s="62" t="inlineStr">
        <is>
          <t>Product</t>
        </is>
      </c>
      <c r="O140" s="104" t="inlineStr">
        <is>
          <t>[SOURCE: ข้อสอบจริง PLE CC1 (Product) ปี 2559 ข้อ 51]</t>
        </is>
      </c>
      <c r="P140" s="62" t="inlineStr">
        <is>
          <t>ข้อสอบเก่า</t>
        </is>
      </c>
      <c r="Q140" s="62" t="inlineStr">
        <is>
          <t>2559</t>
        </is>
      </c>
      <c r="R140" s="62" t="inlineStr"/>
    </row>
    <row r="141">
      <c r="A141" s="180" t="n">
        <v>139</v>
      </c>
      <c r="B141" s="104" t="inlineStr">
        <is>
          <t>ยาเม็ด Theophylline SR (Sustained Release) นิยมใช้สารใดในสูตรตำรับเพื่อช่วยควบคุมการปลดปล่อยตัวยา?</t>
        </is>
      </c>
      <c r="C141" s="104" t="inlineStr"/>
      <c r="D141" s="104" t="inlineStr">
        <is>
          <t>Corn starch</t>
        </is>
      </c>
      <c r="E141" s="104" t="inlineStr">
        <is>
          <t>HPMC (Hydroxypropyl methylcellulose)</t>
        </is>
      </c>
      <c r="F141" s="104" t="inlineStr">
        <is>
          <t>Lactose</t>
        </is>
      </c>
      <c r="G141" s="104" t="inlineStr">
        <is>
          <t>Magnesium stearate</t>
        </is>
      </c>
      <c r="H141" s="104" t="inlineStr">
        <is>
          <t>Talcum</t>
        </is>
      </c>
      <c r="I141" s="62" t="n">
        <v>2</v>
      </c>
      <c r="J141" s="104" t="inlineStr">
        <is>
          <t>✅ คำตอบที่ถูกต้อง: ข้อ ข. HPMC (Hydroxypropyl methylcellulose)
🎯 ทำไมข้อนี้ถึงถูก: HPMC (Hydroxypropyl methylcellulose หรือ Hypromellose) เป็น Hydrophilic polymer ที่นิยมใช้เป็น Matrix-forming agent ในระบบ Hydrophilic matrix tablet เมื่อสัมผัสกับของเหลวในทางเดินอาหาร สายโซ่พอลิเมอร์จะดูดซับน้ำและพองตัวเกิดเป็นชั้นเจลหนา (Hydrated gel layer) ควบคุมอัตราการแพร่ (Diffusion) และการกร่อน (Erosion) ของตัวยา ทำให้ตัวยาปลดปล่อยอย่างต่อเนื่องสม่ำเสมอตามเกณฑ์ USP
🔍 ข้ออื่นผิดเพราะอะไร:
• ข้อ ก.: ผิด เพราะ Corn starch เป็น Disintegrant และ Filler ในตำรับยาเม็ดทั่วไป มีคุณสมบัติช่วยให้ยาแตกตัวเร็วขึ้น ไม่ได้ทำหน้าที่ควบคุมการปลดปล่อยยาเนิ่น
• ข้อ ค.: ผิด เพราะ Lactose เป็นสารเติมเต็มชนิดละลายน้ำได้ดี (Water-soluble diluent) ช่วยเพิ่มขนาดเม็ดยา
• ข้อ ง.: ผิด เพราะ Magnesium stearate เป็นสารหล่อลื่น (Lubricant) ป้องกันยาติดสากตอก
• ข้อ จ.: ผิด เพราะ Talcum เป็นสารช่วยการไหล (Glidant) และสารกันติด (Anti-adherent)</t>
        </is>
      </c>
      <c r="K141" s="104" t="inlineStr">
        <is>
          <t>cc1_product/image131.png</t>
        </is>
      </c>
      <c r="L141" s="104" t="inlineStr">
        <is>
          <t>Biopharm &amp; Drug Release</t>
        </is>
      </c>
      <c r="M141" s="104" t="inlineStr">
        <is>
          <t>Modified-release systems</t>
        </is>
      </c>
      <c r="N141" s="62" t="inlineStr">
        <is>
          <t>Product</t>
        </is>
      </c>
      <c r="O141" s="104" t="inlineStr">
        <is>
          <t>[SOURCE: ข้อสอบจริง PLE CC1 (Product) ปี 2558 ข้อ 6]</t>
        </is>
      </c>
      <c r="P141" s="62" t="inlineStr">
        <is>
          <t>ข้อสอบเก่า</t>
        </is>
      </c>
      <c r="Q141" s="62" t="inlineStr">
        <is>
          <t>2558</t>
        </is>
      </c>
      <c r="R141" s="62" t="inlineStr"/>
    </row>
    <row r="142">
      <c r="A142" s="180" t="n">
        <v>140</v>
      </c>
      <c r="B142" s="104" t="inlineStr">
        <is>
          <t>ห่วงคุมกำเนิดช่องคลอด (Vaginal ring) มีระบบในการควบคุมความเร็วและลักษณะการนำส่งฮอร์โมนเข้าสู่ร่างกายในรูปแบบใด?</t>
        </is>
      </c>
      <c r="C142" s="104" t="inlineStr"/>
      <c r="D142" s="104" t="inlineStr">
        <is>
          <t>Sustained release system</t>
        </is>
      </c>
      <c r="E142" s="104" t="inlineStr">
        <is>
          <t>Osmotic release system</t>
        </is>
      </c>
      <c r="F142" s="104" t="inlineStr">
        <is>
          <t>Immediate release system</t>
        </is>
      </c>
      <c r="G142" s="104" t="inlineStr">
        <is>
          <t>Pulsatile release system</t>
        </is>
      </c>
      <c r="H142" s="104" t="inlineStr">
        <is>
          <t>Target delivery system</t>
        </is>
      </c>
      <c r="I142" s="62" t="n">
        <v>1</v>
      </c>
      <c r="J142" s="104" t="inlineStr">
        <is>
          <t>✅ คำตอบที่ถูกต้อง: ข้อ ก. Sustained release system
🎯 ทำไมข้อนี้ถึงถูก: ห่วงคุมกำเนิดทางช่องคลอด (Vaginal ring เช่น NuvaRing) ผลิตจากพอลิเมอร์ชนิดยืดหยุ่น Poly(ethylene-co-vinyl acetate) บรรจุตัวยาฮอร์โมนเอสโตรเจนและโปรเจสติน โดยทำงานเป็นระบบ Sustained/Controlled release system ที่ควบคุมอัตราการแพร่ (Membrane diffusion-controlled system) ของโมเลกุลยาผ่านชั้นเมมเบรนพอลิเมอร์ออกสู่อวัยวะเป้าหมายในอัตราคงที่สม่ำเสมอตลอดระยะเวลา 3 สัปดาห์
🔍 ข้ออื่นผิดเพราะอะไร:
• ข้อ ข.: ผิด เพราะ Osmotic release system ต้องใช้แรงดันออสโมติกและมีรูเจาะด้วยเลเซอร์ (Laser-drilled orifice) เช่น ระบบ OROS ในยาเม็ด ไม่ใช่ระบบห่วงช่องคลอด
• ข้อ ค.: ผิด เพราะ Immediate release system คือการแตกตัวและปลดปล่อยยาทันที ไม่สามารถออกฤทธิ์คุมกำเนิดได้นานหลายสัปดาห์
• ข้อ ง.: ผิด เพราะ Pulsatile release system เป็นการปลดปล่อยยาเป็นจังหวะตามช่วงเวลาหรือสัญญาณกระตุ้น ไม่ใช่การปลดปล่อยแบบต่อเนื่องสม่ำเสมอ
• ข้อ จ.: ผิด เพราะ Target delivery system เป็นระบบนำส่งยาจำเพาะเจาะจงระดับเซลล์หรือเนื้อเยื่อ เช่น แอนติบอดีหรืออนุภาคนาโน</t>
        </is>
      </c>
      <c r="K142" s="104" t="inlineStr"/>
      <c r="L142" s="104" t="inlineStr">
        <is>
          <t>Biopharm &amp; Drug Release</t>
        </is>
      </c>
      <c r="M142" s="104" t="inlineStr">
        <is>
          <t>Modified-release systems</t>
        </is>
      </c>
      <c r="N142" s="62" t="inlineStr">
        <is>
          <t>Product</t>
        </is>
      </c>
      <c r="O142" s="104" t="inlineStr">
        <is>
          <t>[SOURCE: ข้อสอบจริง PLE CC1 (Product) ปี 2558 ข้อ 20]</t>
        </is>
      </c>
      <c r="P142" s="62" t="inlineStr">
        <is>
          <t>ข้อสอบเก่า</t>
        </is>
      </c>
      <c r="Q142" s="62" t="inlineStr">
        <is>
          <t>2558</t>
        </is>
      </c>
      <c r="R142" s="62" t="inlineStr"/>
    </row>
    <row r="143">
      <c r="A143" s="180" t="n">
        <v>141</v>
      </c>
      <c r="B143" s="104" t="inlineStr">
        <is>
          <t>เภสัชตำรับ USP กำหนดให้ยาเม็ดประเภทหนึ่งมีข้อกำหนดการละลายเป็น Q = 80% ณ เวลา 30 นาที ผลการทดสอบกรณีใดต่อไปนี้ถือว่า ผ่านเกณฑ์ (Pass) การยอมรับของการทดสอบขั้นที่ 2 (Stage 2: S2)?</t>
        </is>
      </c>
      <c r="C143" s="104" t="inlineStr"/>
      <c r="D143" s="104" t="inlineStr">
        <is>
          <t>สุ่มตรวจในขั้น S1 จำนวน 6 เม็ด ค่าเฉลี่ยของการละลายเท่ากับ 80%</t>
        </is>
      </c>
      <c r="E143" s="104" t="inlineStr">
        <is>
          <t>สุ่มตรวจเพิ่มเติมในขั้น S2 รวมเป็น 12 เม็ด มีเม็ดหนึ่งตรวจพบการละลายเท่ากับ 60%</t>
        </is>
      </c>
      <c r="F143" s="104" t="inlineStr">
        <is>
          <t>สุ่มตรวจเพิ่มเติมในขั้น S2 รวมเป็น 12 เม็ด ได้ค่าเฉลี่ยเท่ากับ 82% และยาทุกเม็ดละลายได้เกิน 70%</t>
        </is>
      </c>
      <c r="G143" s="104" t="inlineStr">
        <is>
          <t>สุ่มตรวจเพิ่มเติมในขั้น S2 รวมเป็น 12 เม็ด ได้ค่าเฉลี่ยเท่ากับ 79% และยาทุกเม็ดละลายได้เกิน 65%</t>
        </is>
      </c>
      <c r="H143" s="104" t="inlineStr">
        <is>
          <t>สุ่มตรวจในขั้น S1 จำนวน 6 เม็ด มีหนึ่งเม็ดตรวจพบการละลายเท่ากับ 80%</t>
        </is>
      </c>
      <c r="I143" s="62" t="n">
        <v>3</v>
      </c>
      <c r="J143" s="104" t="inlineStr">
        <is>
          <t>✅ คำตอบที่ถูกต้อง: ข้อ ค. สุ่มตรวจเพิ่มเติมในขั้น S2 รวมเป็น 12 เม็ด ได้ค่าเฉลี่ยเท่ากับ 82% และยาทุกเม็ดละลายได้เกิน 70%
🎯 ทำไมข้อนี้ถึงถูก: ตามเกณฑ์ USP &lt;711&gt; Dissolution ใน Stage 2 (S2) ตรวจสอบยารวม 12 เม็ด (6 เม็ดจาก S1 บวก 6 เม็ดจาก S2) เกณฑ์การยอมรับคือ ค่าเฉลี่ยของยาทั้ง 12 เม็ดต้องมากกว่าหรือเท่ากับ Q (ในที่นี้คือ 80%) และไม่มีเม็ดยาใดเลยที่มีค่าการละลายน้อยกว่า Q - 15% (ในที่นี้คือ 65%) ตัวเลือก ค มีค่าเฉลี่ยเท่ากับ 82% (ผ่านเกณฑ์แรก) และยาทุกเม็ดละลายเกิน 70% ซึ่งไม่มีเม็ดใดต่ำกว่า 65% (ผ่านเกณฑ์ที่สอง) จึงถือว่าผ่านเกณฑ์ S2 อย่างสมบูรณ์
🔍 ข้ออื่นผิดเพราะอะไร:
• ข้อ ก.: ผิด เพราะในขั้น S1 เกณฑ์ระบุว่ายาทุกเม็ดต้องมากกว่าหรือเท่ากับ Q + 5% (คือ 85%) ไม่ใช่ดูแค่ค่าเฉลี่ย
• ข้อ ข.: ผิด เพราะมีเม็ดยาที่ละลายได้ 60% ซึ่งต่ำกว่าเกณฑ์ขั้นต่ำ Q - 15% (คือ 65%) จึงตกเกณฑ์ S2 ทันที
• ข้อ ง.: ผิด เพราะค่าเฉลี่ยรวมของทั้ง 12 เม็ดได้ 79% ซึ่งน้อยกว่าค่า Q (80%) จึงไม่ผ่านเกณฑ์
• ข้อ จ.: ผิด เพราะในขั้น S1 ยาทุกเม็ดต้องมีค่าการละลายไม่น้อยกว่า 85% หากมีเม็ดที่ได้ 80% จะไม่ผ่านขั้น S1 และต้องไปทดสอบต่อในขั้น S2</t>
        </is>
      </c>
      <c r="K143" s="104" t="inlineStr">
        <is>
          <t>cc1_product/image147.png</t>
        </is>
      </c>
      <c r="L143" s="104" t="inlineStr">
        <is>
          <t>Biopharm &amp; Drug Release</t>
        </is>
      </c>
      <c r="M143" s="104" t="inlineStr">
        <is>
          <t>Dissolution testing</t>
        </is>
      </c>
      <c r="N143" s="62" t="inlineStr">
        <is>
          <t>Product</t>
        </is>
      </c>
      <c r="O143" s="104" t="inlineStr">
        <is>
          <t>[SOURCE: ข้อสอบจริง PLE CC1 (Product) ปี 2558 ข้อ 23]</t>
        </is>
      </c>
      <c r="P143" s="62" t="inlineStr">
        <is>
          <t>ข้อสอบเก่า</t>
        </is>
      </c>
      <c r="Q143" s="62" t="inlineStr">
        <is>
          <t>2558</t>
        </is>
      </c>
      <c r="R143" s="62" t="inlineStr"/>
    </row>
    <row r="144">
      <c r="A144" s="180" t="n">
        <v>142</v>
      </c>
      <c r="B144" s="104" t="inlineStr">
        <is>
          <t>ตัวยา A ถูกทำลายได้ง่ายด้วยกรดในกระเพาะอาหาร มีค่า Log P สูง และต้องการตั้งตำรับยาเตรียมโดยให้ความสำคัญกับการควบคุมการปลดปล่อยในลำไส้ รวมทั้งยังต้องการให้อุปกรณ์สามารถแบ่งขนาดยา (หรือเปิดแคปซูลชงน้ำให้ผู้ป่วยกลืนยาก) ได้สะดวก ควรเลือกพัฒนายาเตรียมในรูปแบบใด?</t>
        </is>
      </c>
      <c r="C144" s="104" t="inlineStr"/>
      <c r="D144" s="104" t="inlineStr">
        <is>
          <t>Enteric-coated tablet</t>
        </is>
      </c>
      <c r="E144" s="104" t="inlineStr">
        <is>
          <t>Standard hard gelatin capsule</t>
        </is>
      </c>
      <c r="F144" s="104" t="inlineStr">
        <is>
          <t>Hard gelatin capsule บรรจุ Enteric-coated pellets</t>
        </is>
      </c>
      <c r="G144" s="104" t="inlineStr">
        <is>
          <t>Extended-release matrix tablet</t>
        </is>
      </c>
      <c r="H144" s="104" t="inlineStr">
        <is>
          <t>Enteric-coated soft gelatin capsule</t>
        </is>
      </c>
      <c r="I144" s="62" t="n">
        <v>3</v>
      </c>
      <c r="J144" s="104" t="inlineStr">
        <is>
          <t>✅ คำตอบที่ถูกต้อง: ข้อ ค. Hard gelatin capsule บรรจุ Enteric-coated pellets
🎯 ทำไมข้อนี้ถึงถูก: รูปแบบ Hard gelatin capsule บรรจุ Enteric-coated pellets เป็นระบบ Multiple-unit dosage form ซึ่งแกรนูลขนาดเล็กแต่ละเม็ดถูกเคลือบด้วยฟิล์มป้องกันกรดแยกเป็นอิสระ จึงป้องกันไม่ให้ยาถูกทำลายในกระเพาะอาหารและเคลื่อนผ่าน Pyloric sphincter ลงสู่ลำไส้เล็กได้อย่างสม่ำเสมอ นอกจากนี้ยังให้ความยืดหยุ่นสูง เพราะสามารถเปิดเปลือกแคปซูลนำเม็ดเพลเลตไปผสมของเหลวให้ผู้ป่วยที่มีปัญหาการกลืนยา (Dysphagia) ได้โดยไม่ทำลายคุณสมบัติ Enteric coating ตามหลัก Biopharmaceutics
🔍 ข้ออื่นผิดเพราะอะไร:
• ข้อ ก.: ผิด เพราะ Enteric-coated tablet เป็นระบบ Single-unit หากนำมาหัก บด หรือเคี้ยว ฟิล์มเคลือบจะถูกทำลายและยาจะสลายตัวในกรดทันที ไม่สามารถแบ่งขนาดยาได้
• ข้อ ข.: ผิด เพราะ Standard hard gelatin capsule เปลือกแคปซูลจะละลายในกรดของกระเพาะอาหารภายในเวลาไม่กี่นาที ทำให้ตัวยาถูกทำลาย
• ข้อ ง.: ผิด เพราะ Extended-release matrix tablet ไม่ได้ป้องกันการสัมผัสกรดในกระเพาะอาหาร และไม่สามารถบดผสมน้ำได้
• ข้อ จ.: ผิด เพราะ Enteric-coated soft gelatin capsule ไม่สามารถเปิดแบ่งขนาดยาได้สะดวกเหมือนแคปซูลแข็งบรรจุเพลเลต</t>
        </is>
      </c>
      <c r="K144" s="104" t="inlineStr"/>
      <c r="L144" s="104" t="inlineStr">
        <is>
          <t>Biopharm &amp; Drug Release</t>
        </is>
      </c>
      <c r="M144" s="104" t="inlineStr">
        <is>
          <t>Modified-release systems</t>
        </is>
      </c>
      <c r="N144" s="62" t="inlineStr">
        <is>
          <t>Product</t>
        </is>
      </c>
      <c r="O144" s="104" t="inlineStr">
        <is>
          <t>[SOURCE: ข้อสอบจริง PLE CC1 (Product) ปี 2558 ข้อ 30]</t>
        </is>
      </c>
      <c r="P144" s="62" t="inlineStr">
        <is>
          <t>ข้อสอบเก่า</t>
        </is>
      </c>
      <c r="Q144" s="62" t="inlineStr">
        <is>
          <t>2558</t>
        </is>
      </c>
      <c r="R144" s="62" t="inlineStr"/>
    </row>
    <row r="145">
      <c r="A145" s="180" t="n">
        <v>143</v>
      </c>
      <c r="B145" s="104" t="inlineStr">
        <is>
          <t>ยา Piroxicam เป็นยาต้านอักเสบชนิดกรดอ่อน (Weak acid, pKa ประมาณ 6.3) มีความสามารถในการละลายน้ำต่ำแต่ซึมผ่านผนังลำไส้ได้สูง (BCS Class II) ข้อใดเป็นกลไกที่อธิบายการเพิ่มขึ้นของชีวประสิทธิผลและอัตราการดูดซึมยาตัวนี้?</t>
        </is>
      </c>
      <c r="C145" s="104" t="inlineStr"/>
      <c r="D145" s="104" t="inlineStr">
        <is>
          <t>การชะลอเวลาบีบตัวของกระเพาะอาหารลงสู่ลำไส้เล็ก (Increase gastric emptying time)</t>
        </is>
      </c>
      <c r="E145" s="104" t="inlineStr">
        <is>
          <t>การเร่งส่งยาลงสู่ลำไส้เล็กให้เร็วขึ้น (Decrease gastric emptying time)</t>
        </is>
      </c>
      <c r="F145" s="104" t="inlineStr">
        <is>
          <t>การทำให้กระเพาะอาหารมีความเป็นกรดรุนแรงขึ้นเพื่อเพิ่มสัดส่วน Unionized form</t>
        </is>
      </c>
      <c r="G145" s="104" t="inlineStr">
        <is>
          <t>การลดอัตราการไหลเวียนของเลือดบริเวณหลอดเลือดดำรอบลำไส้เล็ก (Mesenteric blood flow)</t>
        </is>
      </c>
      <c r="H145" s="104" t="inlineStr">
        <is>
          <t>การเพิ่มการจับตัวของยา Piroxicam กับโปรตีนในพลาสมา (Plasma protein binding)</t>
        </is>
      </c>
      <c r="I145" s="62" t="n">
        <v>2</v>
      </c>
      <c r="J145" s="104" t="inlineStr">
        <is>
          <t>✅ คำตอบที่ถูกต้อง: ข้อ ข. การเร่งส่งยาลงสู่ลำไส้เล็กให้เร็วขึ้น (Decrease gastric emptying time)
🎯 ทำไมข้อนี้ถึงถูก: Piroxicam เป็นยาในกลุ่ม BCS Class II ซึ่งมีอัตราการละลาย (Dissolution rate) เป็น Rate-limiting step ของการดูดซึม การเร่งให้อาหารและยาผ่านกระเพาะอาหารลงสู่ลำไส้เล็กเร็วขึ้น (Decrease gastric emptying time หรือ Faster gastric emptying) จะนำพาตัวยาเข้าสู่ลำไส้เล็กซึ่งมีค่า pH ประมาณ 6-7 ที่สูงกว่า pKa (6.3) ของ Piroxicam ทำให้ตัวยาแตกตัวเป็นไอออนและละลายน้ำได้ดียิ่งขึ้นตามสมการ Henderson-Hasselbalch ประกอบกับลำไส้เล็กมีพื้นที่ผิวดูดซึมกว้างขวาง จึงส่งผลให้อัตราการดูดซึมและชีวประสิทธิผลรวมเพิ่มสูงขึ้น
🔍 ข้ออื่นผิดเพราะอะไร:
• ข้อ ก.: ผิด เพราะการชะลอเวลาในกระเพาะอาหาร (Increase gastric emptying time) จะทำให้ยาติดค้างอยู่ในสภาพกรดของกระเพาะอาหารนานขึ้น ซึ่งยาละลายได้แย่มากและลดอัตราการดูดซึม
• ข้อ ค.: ผิด แม้ความเป็นกรดจะเพิ่ม Unionized form แต่การละลายน้ำในกระเพาะอาหารจะต่ำมากจนยาไม่สามารถละลายเพื่อดูดซึมได้
• ข้อ ง.: ผิด เพราะการลด Mesenteric blood flow จะทำให้ Sink condition ลดลง ส่งผลให้อัตราการดูดซึมยาลดลงตามกฎของ Fick
• ข้อ จ.: ผิด เพราะการจับกับโปรตีนในพลาสมาไม่เกี่ยวข้องกับขั้นตอนการดูดซึมยาในทางเดินอาหาร</t>
        </is>
      </c>
      <c r="K145" s="104" t="inlineStr"/>
      <c r="L145" s="104" t="inlineStr">
        <is>
          <t>Biopharm &amp; Drug Release</t>
        </is>
      </c>
      <c r="M145" s="104" t="inlineStr">
        <is>
          <t>BCS classification</t>
        </is>
      </c>
      <c r="N145" s="62" t="inlineStr">
        <is>
          <t>Product</t>
        </is>
      </c>
      <c r="O145" s="104" t="inlineStr">
        <is>
          <t>[SOURCE: ข้อสอบจริง PLE CC1 (Product) ปี 2558 ข้อ 34]</t>
        </is>
      </c>
      <c r="P145" s="62" t="inlineStr">
        <is>
          <t>ข้อสอบเก่า</t>
        </is>
      </c>
      <c r="Q145" s="62" t="inlineStr">
        <is>
          <t>2558</t>
        </is>
      </c>
      <c r="R145" s="62" t="inlineStr"/>
    </row>
    <row r="146">
      <c r="A146" s="176" t="n">
        <v>144</v>
      </c>
      <c r="B146" t="inlineStr">
        <is>
          <t>67. ในการพัฒนาสูตรตำรับยาผงแห้งสำหรับละลายน้ำ (Dry Powder for Oral Solution) โดยมีการเปลี่ยนกระบวนการผลิตจากการผสมแห้ง (Dry blending) มาเป็นการทำแกรนูลเปียก (Wet granulation) โดยใช้สูตรตัวยาและสารช่วยเหมือนเดิมทุกประการ ในการยื่นขอละเว้นการศึกษาชีวสมมูลในมนุษย์ (Biowaiver application) ข้อมูลหลักฐานเชิงประจักษ์ในข้อใดมีน้ำหนักมากที่สุดในการพิสูจน์ความเท่าเทียมกันของการปลดปล่อยยา</t>
        </is>
      </c>
      <c r="D146" t="inlineStr">
        <is>
          <t>การศึกษาเวลาในการละลายตัว (Reconstitution time) ในน้ำที่อุณหภูมิต่างๆ</t>
        </is>
      </c>
      <c r="E146" t="inlineStr">
        <is>
          <t>การศึกษาเปรียบเทียบรูปแบบการละลาย (Comparative In Vitro Dissolution Profile) ในตัวกลางที่มีค่า pH ต่างๆ (pH 1.2, 4.5, และ 6.8)</t>
        </is>
      </c>
      <c r="F146" t="inlineStr">
        <is>
          <t>การตรวจประเมินความสม่ำเสมอของปริมาณตัวยา (Uniformity of dosage units) ใน 10 ซอง</t>
        </is>
      </c>
      <c r="G146" t="inlineStr">
        <is>
          <t>การศึกษาอัตราการดูดซับความชื้น (Moisture uptake study) ในสภาวะความชื้นสัมพัทธ์ต่างๆ</t>
        </is>
      </c>
      <c r="H146" t="inlineStr">
        <is>
          <t>การตรวจเปรียบเทียบปริมาณสารสลายตัว (Impurity profile) ก่อนและหลังการทดสอบความคงสภาพ</t>
        </is>
      </c>
      <c r="I146" t="n">
        <v>2</v>
      </c>
      <c r="J146" t="inlineStr">
        <is>
          <t>✅ คำตอบที่ถูกต้อง: ข้อ ข. การศึกษาเปรียบเทียบรูปแบบการละลาย (Comparative In Vitro Dissolution Profile) ในตัวกลางที่มีค่า pH ต่างๆ (pH 1.2, 4.5, และ 6.8)
🎯 ทำไมข้อนี้ถึงถูก: ตามแนวทางการขอ Biowaiver ขององค์การอนามัยโลก (WHO) และ US-FDA สำหรับยาชนิดรับประทานที่มีการเปลี่ยนแปลงกระบวนการผลิต (Major formulation / process changes) หลักฐานสำคัญที่สุดที่ยอมรับได้คือ Comparative In Vitro Dissolution Profile ในตัวกลางมาตรฐานทางสรีรวิทยาอย่างน้อย 3 สภาวะ (pH 1.2, 4.5, และ 6.8) โดยคำนวณค่า Similarity factor (f2) ต้องมีค่าระหว่าง 50 ถึง 100 เพื่อยืนยันว่าการปลดปล่อยตัวยาไม่แตกต่างกันทางคลินิก
🔍 ข้ออื่นผิดเพราะอะไร:
• ข้อ ก. ค. ง. และ จ. เป็นการทดสอบคุณลักษณะทางกายภาพและความคงตัวทั่วไป ไม่สามารถใช้แทนหลักฐานความเท่าเทียมทางชีวสมมูลได้
---</t>
        </is>
      </c>
      <c r="L146" t="inlineStr">
        <is>
          <t>Biopharm &amp; Drug Release</t>
        </is>
      </c>
      <c r="M146" t="inlineStr">
        <is>
          <t>In vitro-In vivo Correlation (IVIVC) &amp; Biowaiver</t>
        </is>
      </c>
      <c r="N146" t="inlineStr">
        <is>
          <t>Product</t>
        </is>
      </c>
      <c r="O146" t="inlineStr">
        <is>
          <t>ข้อ 67 Mock RxCU83 ชุดที่ 2</t>
        </is>
      </c>
      <c r="P146" t="inlineStr">
        <is>
          <t>ข้อสอบจำลอง</t>
        </is>
      </c>
      <c r="Q146" t="inlineStr">
        <is>
          <t>Mock RxCU83 ชุดที่ 2</t>
        </is>
      </c>
    </row>
    <row r="147">
      <c r="A147" s="176" t="n">
        <v>145</v>
      </c>
      <c r="B147" t="inlineStr">
        <is>
          <t>150. ในการทดสอบการละลายของยาเม็ด (Dissolution testing) ตามเกณฑ์เภสัชตำรับ USP โดยมีเกณฑ์กำหนด Tolerance Q = 75% ที่เวลา 45 นาที ในการทดสอบ Stage 2 (รวม 12 เม็ด: 6 เม็ดจาก S1 + 6 เม็ดจาก S2) เกณฑ์คือ ค่าเฉลี่ยของทั้ง 12 เม็ดต้องไม่น้อยกว่า Q (&gt;= 75%) และไม่มีเม็ดใดมีค่าน้อยกว่า Q - 15% (คือ &lt; 60%) จากผลการทดสอบของ 3 รุ่นการผลิตดังนี้:
- รุ่นที่ 1: ค่าต่ำสุด 59%, ช่วง 80-87%, ค่าเฉลี่ย 81%
- รุ่นที่ 2: ค่าต่ำสุด 58%, ช่วง 80-90%, ค่าเฉลี่ย 76%
- รุ่นที่ 3: ค่าต่ำสุด 65%, ช่วง 80-92%, ค่าเฉลี่ย 82%
รุ่นการผลิตใดผ่านเกณฑ์มาตรฐานการละลายในขั้น Stage 2</t>
        </is>
      </c>
      <c r="C147" t="inlineStr">
        <is>
          <t>ในการทดสอบการละลายของยาเม็ด (Dissolution testing) ตามเกณฑ์เภสัชตำรับ USP โดยมีเกณฑ์กำหนด Tolerance Q = 75% ที่เวลา 45 นาที ในการทดสอบ Stage 2 (รวม 12 เม็ด: 6 เม็ดจาก S1 + 6 เม็ดจาก S2) เกณฑ์คือ ค่าเฉลี่ยของทั้ง 12 เม็ดต้องไม่น้อยกว่า Q (&gt;= 75%) และไม่มีเม็ดใดมีค่าน้อยกว่า Q - 15% (คือ &lt; 60%) จากผลการทดสอบของ 3 รุ่นการผลิตดังนี้:
- รุ่นที่ 1: ค่าต่ำสุด 59%, ช่วง 80-87%, ค่าเฉลี่ย 81%
- รุ่นที่ 2: ค่าต่ำสุด 58%, ช่วง 80-90%, ค่าเฉลี่ย 76%
- รุ่นที่ 3: ค่าต่ำสุด 65%, ช่วง 80-92%, ค่าเฉลี่ย 82%
รุ่นการผลิตใดผ่านเกณฑ์มาตรฐานการละลายในขั้น Stage 2</t>
        </is>
      </c>
      <c r="D147" t="inlineStr">
        <is>
          <t>ไม่ผ่านเกณฑ์ทุกรุ่นการผลิต</t>
        </is>
      </c>
      <c r="E147" t="inlineStr">
        <is>
          <t>ผ่านเกณฑ์เฉพาะรุ่นที่ 1</t>
        </is>
      </c>
      <c r="F147" t="inlineStr">
        <is>
          <t>ผ่านเกณฑ์เฉพาะรุ่นที่ 3</t>
        </is>
      </c>
      <c r="G147" t="inlineStr">
        <is>
          <t>ผ่านเกณฑ์ทั้งรุ่นที่ 1 และรุ่นที่ 3</t>
        </is>
      </c>
      <c r="H147" t="inlineStr">
        <is>
          <t>ผ่านเกณฑ์ทุกรุ่นการผลิต</t>
        </is>
      </c>
      <c r="I147" t="n">
        <v>3</v>
      </c>
      <c r="J147" t="inlineStr">
        <is>
          <t>✅ คำตอบที่ถูกต้อง: ข้อ c. ผ่านเกณฑ์เฉพาะรุ่นที่ 3
🎯 ทำไมข้อนี้ถึงถูก:
เกณฑ์การผ่าน Stage 2 (S2) ตาม USP:
1. ค่าเฉลี่ยของ 12 เม็ด (S1 + S2) ต้อง &gt;= Q (ในที่นี้คือ &gt;= 75%)
2. ต้องไม่มีเม็ดใดเลยที่มีค่าน้อยกว่า Q - 15% (75% - 15% = 60%)
- รุ่นที่ 1: ค่าเฉลี่ย 81% (&gt;= 75% ผ่าน) แต่มี 1 เม็ดได้ 59% ซึ่งน้อยกว่า 60% จึงตกเกณฑ์
- รุ่นที่ 2: มี 1 เม็ดได้ 58% ซึ่งน้อยกว่า 60% จึงตกเกณฑ์
- รุ่นที่ 3: ค่าเฉลี่ย 82% (&gt;= 75% ผ่าน) และค่าต่ำสุดคือ 65% (ไม่มีเม็ดใดน้อยกว่า 60% ผ่าน)
ดังนั้น มีเพียงรุ่นที่ 3 เท่านั้นที่ผ่านเกณฑ์ Stage 2
🔍 ข้ออื่นผิดเพราะอะไร:
• ข้อ a., b., d., e.: ไม่ถูกต้องเนื่องจากรุ่นที่ 1 และ 2 ตกเกณฑ์เพราะมีค่าต่ำกว่า Q - 15% (ได้ 59% และ 58% ตามลำดับ) ในขณะที่รุ่นที่ 3 ผ่านเกณฑ์ครบถ้วนทั้งสองข้อ
---</t>
        </is>
      </c>
      <c r="L147" t="inlineStr">
        <is>
          <t>Biopharm &amp; Drug Release</t>
        </is>
      </c>
      <c r="M147" t="inlineStr">
        <is>
          <t>Dissolution &amp; Bioavailability testing</t>
        </is>
      </c>
      <c r="N147" t="inlineStr">
        <is>
          <t>Product</t>
        </is>
      </c>
      <c r="O147" t="inlineStr">
        <is>
          <t>2567</t>
        </is>
      </c>
      <c r="P147" t="inlineStr">
        <is>
          <t>ข้อสอบจำลอง</t>
        </is>
      </c>
      <c r="Q147" t="inlineStr">
        <is>
          <t>Mock RxCU83 ชุดที่ 2</t>
        </is>
      </c>
    </row>
    <row r="148">
      <c r="A148" s="176" t="n">
        <v>146</v>
      </c>
      <c r="B148" t="inlineStr">
        <is>
          <t>ในการทดสอบการละลาย (Dissolution test) สำหรับผลิตภัณฑ์ Paracetamol 650 mg Extended-release tablets ตาม USP ข้อใดกล่าวถูกต้อง</t>
        </is>
      </c>
      <c r="D148" t="inlineStr">
        <is>
          <t>การทดสอบการละลายของยา extended-release ใช้จุดเวลาทดสอบเพียงจุดเวลาเดียวเหมือนยาเม็ดธรรมดา</t>
        </is>
      </c>
      <c r="E148" t="inlineStr">
        <is>
          <t>ทุกผลิตภัณฑ์ยาที่ระบุ Extended-release จะใช้สารละลายตัวกลาง (Medium) และเวลาที่เหมือนกันหมด</t>
        </is>
      </c>
      <c r="F148" t="inlineStr">
        <is>
          <t>เกณฑ์การยอมรับของการปลดปล่อยยาในแต่ละจุดเวลาจะเหมือนกันทั้งหมดคือต้องละลายมากกว่า 80%</t>
        </is>
      </c>
      <c r="G148" t="inlineStr">
        <is>
          <t>การทดสอบในจุดเวลาที่ 2 ควรจะแสดงถึงลักษณะของการปลดปล่อยยาอย่างต่อเนื่อง (Sustained/Extended release profile)</t>
        </is>
      </c>
      <c r="H148" t="inlineStr">
        <is>
          <t>หากยาละลายเร็วเกินไปในจุดเวลาแรก ถือว่าช่วยให้ยาออกฤทธิ์ได้รวดเร็วและผ่านเกณฑ์การยอมรับ</t>
        </is>
      </c>
      <c r="I148" t="n">
        <v>4</v>
      </c>
      <c r="J148" t="inlineStr">
        <is>
          <t>✅ คำตอบที่ถูกต้อง: ข้อ ง. การทดสอบในจุดเวลาที่ 2 ควรจะแสดงถึงลักษณะของการปลดปล่อยยาอย่างต่อเนื่อง
🎯 ทำไมข้อนี้ถึงถูก:
สำหรับรูปแบบยา extended-release เภสัชตำรับกำหนดให้ทดสอบ dissolution อย่างน้อย 3 จุดเวลา: จุดที่ 1 ควบคุมไม่ให้เกิด dose dumping (มักกำหนดช่วงไม่เกินที่กำหนด), จุดที่ 2 แสดงลักษณะและอัตราการปลดปล่อยยาต่อเนื่อง, และจุดที่ 3 ยืนยันการปลดปล่อยตัวยาเกือบสมบูรณ์
🔍 ข้ออื่นผิดเพราะอะไร:
• ข้อ ก. ผิด เพราะยา extended-release ต้องทดสอบหลายจุดเวลา (multiple time points)
• ข้อ ข. ผิด เพราะสภาวะตัวกลางและจุดเวลาขึ้นอยู่กับสูตรและ monograph ของแต่ละตำรับ
• ข้อ ค. ผิด เพราะเกณฑ์การยอมรับแต่ละจุดเวลาแตกต่างกัน จุดแรกห้ามปล่อยเกิน จุดสุดท้ายต้องปล่อยเกือบหมด
• ข้อ จ. ผิด เพราะการปล่อยเร็วเกินไปในจุดแรกเรียกว่า Dose dumping ซึ่งอันตรายและไม่ผ่านเกณฑ์</t>
        </is>
      </c>
      <c r="K148" t="inlineStr">
        <is>
          <t>Product</t>
        </is>
      </c>
      <c r="L148" t="inlineStr">
        <is>
          <t>Biopharm &amp; Drug Release</t>
        </is>
      </c>
      <c r="M148" t="inlineStr">
        <is>
          <t>In vitro dissolution &amp; Bioavailability</t>
        </is>
      </c>
      <c r="N148" t="inlineStr">
        <is>
          <t>Product</t>
        </is>
      </c>
      <c r="O148" t="inlineStr">
        <is>
          <t>รุ่น RxCU83</t>
        </is>
      </c>
      <c r="P148" t="inlineStr">
        <is>
          <t>แบบฝึกหัด</t>
        </is>
      </c>
      <c r="Q148" t="inlineStr">
        <is>
          <t>Quiz เตรียมสอบ CC1 RxCU83</t>
        </is>
      </c>
    </row>
    <row r="149">
      <c r="A149" s="176" t="n">
        <v>147</v>
      </c>
      <c r="B149" t="inlineStr">
        <is>
          <t>พิจารณาใบรับรองการวิเคราะห์ (COA) ผลิตภัณฑ์ Atorvastatin 40 mg tablets: กำหนดเกณฑ์ Dissolution NLT 80% (Q) ที่เวลาที่กำหนด ผลการทดสอบ 12 เม็ด (Stage 1 = 6 เม็ด, Stage 2 = เพิ่มอีก 6 เม็ด) ได้แก่: 80.5, 84.7, 83.6, 81.9, 82.3, 82.8, 85.0, 86.4, 82.6, 83.1, 85.5, 88.8% การแปลผลการทดสอบการละลายข้อใดถูกต้อง</t>
        </is>
      </c>
      <c r="D149" t="inlineStr">
        <is>
          <t>การทดสอบการละลายไม่เหมาะสม เนื่องจากมีการใช้จำนวนเม็ดยาที่มากเกินไป</t>
        </is>
      </c>
      <c r="E149" t="inlineStr">
        <is>
          <t>ค่าเฉลี่ยของการละลายในผลิตภัณฑ์ทั้ง 12 เม็ดต้องเกิน 85% จึงจะให้ผลลัพธ์ที่ผ่าน</t>
        </is>
      </c>
      <c r="F149" t="inlineStr">
        <is>
          <t>สามารถมียา 2 เม็ดจะต้องมีการละลายที่ไม่น้อยกว่า 65% ได้</t>
        </is>
      </c>
      <c r="G149" t="inlineStr">
        <is>
          <t>การทดสอบนี้ให้ผลที่ผ่านในการทำ stage ที่ 2</t>
        </is>
      </c>
      <c r="H149" t="inlineStr">
        <is>
          <t>จำเป็นต้องทำการทดสอบการละลายใน stage ที่ 3 เพิ่มเติม</t>
        </is>
      </c>
      <c r="I149" t="n">
        <v>4</v>
      </c>
      <c r="J149" t="inlineStr">
        <is>
          <t>✅ คำตอบที่ถูกต้อง: ข้อ ง. การทดสอบนี้ให้ผลที่ผ่านในการทำ stage ที่ 2
🎯 ทำไมข้อนี้ถึงถูก:
ตามเกณฑ์ USP Dissolution:
- Stage 1 (n=6): แต่ละหน่วยต้องไม่น้อยกว่า Q + 5% (80+5 = 85%) พบว่าหลายเม็ดต่ำกว่า 85% จึงต้องทดสอบต่อใน S2
- Stage 2 (n=12 รวม S1+S2): ค่าเฉลี่ยทั้ง 12 หน่วยต้องไม่น้อยกว่า Q (80%) และไม่มีหน่วยใดน้อยกว่า Q - 15% (65%)
- ผลการทดสอบ: ทุกหน่วย &gt; 80% (ไม่มีเม็ดใดต่ำกว่า 65%) และค่าเฉลี่ย = 83.9% (&gt;= 80%) ดังนั้นจึง ผ่านเกณฑ์ใน Stage 2
🔍 ข้ออื่นผิดเพราะอะไร:
• ข้อ ก. ผิด เพราะขั้นตอนมาตรฐานคือทดสอบ Stage 1 (6 หน่วย) หากไม่ผ่านเกณฑ์ต้องทดสอบ Stage 2 เพิ่มอีก 6 หน่วย (รวมเป็น 12 หน่วย)
• ข้อ ข. ผิด เพราะเกณฑ์เฉลี่ย 12 เม็ดใน Stage 2 กำหนดให้ไม่น้อยกว่า Q (80%) มิใช่ 85%
• ข้อ ค. ผิด เพราะเกณฑ์ S2 ระบุว่าไม่มีหน่วยใดน้อยกว่า Q - 15%
• ข้อ จ. ผิด เพราะผ่านเกณฑ์ Stage 2 แล้ว ไม่จำเป็นต้องทดสอบต่อใน Stage 3</t>
        </is>
      </c>
      <c r="K149" t="inlineStr">
        <is>
          <t>Product</t>
        </is>
      </c>
      <c r="L149" t="inlineStr">
        <is>
          <t>Biopharm &amp; Drug Release</t>
        </is>
      </c>
      <c r="M149" t="inlineStr">
        <is>
          <t>In vitro dissolution &amp; Bioavailability</t>
        </is>
      </c>
      <c r="N149" t="inlineStr">
        <is>
          <t>Product</t>
        </is>
      </c>
      <c r="O149" t="inlineStr">
        <is>
          <t>รุ่น RxCU83</t>
        </is>
      </c>
      <c r="P149" t="inlineStr">
        <is>
          <t>แบบฝึกหัด</t>
        </is>
      </c>
      <c r="Q149" t="inlineStr">
        <is>
          <t>Quiz เตรียมสอบ CC1 RxCU83</t>
        </is>
      </c>
    </row>
    <row r="150">
      <c r="A150" s="176" t="n">
        <v>148</v>
      </c>
      <c r="B150" t="inlineStr">
        <is>
          <t>ตาม COA ระบุการทดสอบ Dissolution ด้วยเครื่องมือ Apparatus II ตามเภสัชตำรับ USP เครื่องมือนี้คือเครื่องมือชนิดใด</t>
        </is>
      </c>
      <c r="D150" t="inlineStr">
        <is>
          <t>Basket apparatus</t>
        </is>
      </c>
      <c r="E150" t="inlineStr">
        <is>
          <t>Paddle apparatus</t>
        </is>
      </c>
      <c r="F150" t="inlineStr">
        <is>
          <t>Reciprocating cylinder</t>
        </is>
      </c>
      <c r="G150" t="inlineStr">
        <is>
          <t>Flow-through cell</t>
        </is>
      </c>
      <c r="H150" t="inlineStr">
        <is>
          <t>Franz diffusion cell</t>
        </is>
      </c>
      <c r="I150" t="n">
        <v>2</v>
      </c>
      <c r="J150" t="inlineStr">
        <is>
          <t>✅ คำตอบที่ถูกต้อง: ข้อ ข. Paddle apparatus
🎯 ทำไมข้อนี้ถึงถูก:
ตามมาตรฐานเภสัชตำรับสหรัฐอเมริกา (USP Dissolution Apparatus):
- Apparatus 1 คือ Basket apparatus (ตะกร้าหมุน)
- Apparatus 2 คือ Paddle apparatus (ใบพัดกวน)
- Apparatus 3 คือ Reciprocating cylinder
- Apparatus 4 คือ Flow-through cell
🔍 ข้ออื่นผิดเพราะอะไร:
• ข้อ ก. ผิด เพราะ Basket apparatus คือ USP Apparatus 1
• ข้อ ค. ผิด เพราะ Reciprocating cylinder คือ USP Apparatus 3
• ข้อ ง. ผิด เพราะ Flow-through cell คือ USP Apparatus 4
• ข้อ จ. ผิด เพราะ Franz diffusion cell เป็นเครื่องมือทดสอบการปลดปล่อยยาผ่านผิวหนัง (Skin permeation)</t>
        </is>
      </c>
      <c r="K150" t="inlineStr">
        <is>
          <t>Product</t>
        </is>
      </c>
      <c r="L150" t="inlineStr">
        <is>
          <t>Biopharm &amp; Drug Release</t>
        </is>
      </c>
      <c r="M150" t="inlineStr">
        <is>
          <t>In vitro dissolution &amp; Bioavailability</t>
        </is>
      </c>
      <c r="N150" t="inlineStr">
        <is>
          <t>Product</t>
        </is>
      </c>
      <c r="O150" t="inlineStr">
        <is>
          <t>รุ่น RxCU83</t>
        </is>
      </c>
      <c r="P150" t="inlineStr">
        <is>
          <t>แบบฝึกหัด</t>
        </is>
      </c>
      <c r="Q150" t="inlineStr">
        <is>
          <t>Quiz เตรียมสอบ CC1 RxCU83</t>
        </is>
      </c>
    </row>
    <row r="151">
      <c r="A151" s="176" t="n">
        <v>149</v>
      </c>
      <c r="B151" t="inlineStr">
        <is>
          <t>แอสไพริน (Aspirin) เป็นยากรดอ่อน (Weak acid drug) มีค่า pKa = 3.5 (หรือประมาณ 3) หากในกระเพาะอาหารมีค่า pH เท่ากับ 1 ข้อใดถูกต้องเกี่ยวกับการแตกตัวและการดูดซึมยา</t>
        </is>
      </c>
      <c r="D151" t="inlineStr">
        <is>
          <t>ยาส่วนใหญ่อยู่ในรูปไม่แตกตัว และดูดซึมได้ดีในกระเพาะอาหาร</t>
        </is>
      </c>
      <c r="E151" t="inlineStr">
        <is>
          <t>ยาส่วนใหญ่อยู่ในรูปแตกตัว และดูดซึมได้ดีในกระเพาะอาหาร</t>
        </is>
      </c>
      <c r="F151" t="inlineStr">
        <is>
          <t>ยาส่วนใหญ่อยู่ในรูปไม่แตกตัว และดูดซึมได้ดีในลำไส้ (pH 6.8)</t>
        </is>
      </c>
      <c r="G151" t="inlineStr">
        <is>
          <t>ยาส่วนใหญ่อยู่ในรูปแตกตัว และดูดซึมได้ดีในลำไส้</t>
        </is>
      </c>
      <c r="H151" t="inlineStr">
        <is>
          <t>ยาดูดซึมได้ดีทั้งในกระเพาะอาหารและลำไส้</t>
        </is>
      </c>
      <c r="I151" t="n">
        <v>1</v>
      </c>
      <c r="J151" t="inlineStr">
        <is>
          <t>✅ คำตอบที่ถูกต้อง: ข้อ ก. ยาส่วนใหญ่อยู่ในรูปไม่แตกตัว และดูดซึมได้ดีในกระเพาะอาหาร
🎯 ทำไมข้อนี้ถึงถูก:
ตามสมการ Henderson-Hasselbalch สำหรับกรดอ่อน: pH - pKa = log([A-]/[HA]) เมื่อ pH=1 และ pKa=3 จะได้ log([A-]/[HA]) = -2 ([HA]/[A-] = 100/1) ยาจึงอยู่ในรูปไม่แตกตัว (Unionized form) มากกว่า 99% รูปไม่แตกตัวละลายในไขมันได้ดีจึงแพร่ผ่านเยื่อบุผิวทางเดินอาหารในกระเพาะอาหารได้ดี
🔍 ข้ออื่นผิดเพราะอะไร:
• ข้อ ข. ผิด เพราะในสภาวะกรดรุนแรง ยากรดอ่อนจะอยู่ในรูปไม่แตกตัว ไม่ใช่รูปแตกตัว
• ข้อ ค. ผิด เพราะที่ลำไส้ (pH 6.8 &gt; pKa) ยาจะแตกตัวเป็นประจุ (Ionized form) เป็นส่วนใหญ่
• ข้อ ง. ผิด เพราะยาแตกตัวที่ลำไส้แต่การดูดซึมผ่าน lipid membrane เกิดได้ยากกว่ารูปไม่แตกตัว (แม้ลำไส้มีพื้นที่ผิวมาก)
• ข้อ จ. ผิด เพราะอัตราการซึมผ่านเยื่อหุ้มเซลล์ของรูปไม่แตกตัวในกระเพาะอาหารสูงกว่าอย่างชัดเจนตามทฤษฎี pH-partition hypothesis</t>
        </is>
      </c>
      <c r="K151" t="inlineStr">
        <is>
          <t>Product</t>
        </is>
      </c>
      <c r="L151" t="inlineStr">
        <is>
          <t>Biopharm &amp; Drug Release</t>
        </is>
      </c>
      <c r="M151" t="inlineStr">
        <is>
          <t>Pharmacokinetic Parameters</t>
        </is>
      </c>
      <c r="N151" t="inlineStr">
        <is>
          <t>Product</t>
        </is>
      </c>
      <c r="O151" t="inlineStr">
        <is>
          <t>รุ่น RxCU83</t>
        </is>
      </c>
      <c r="P151" t="inlineStr">
        <is>
          <t>แบบฝึกหัด</t>
        </is>
      </c>
      <c r="Q151" t="inlineStr">
        <is>
          <t>Quiz เตรียมสอบ CC1 RxCU83</t>
        </is>
      </c>
    </row>
    <row r="152">
      <c r="A152" s="176" t="n">
        <v>150</v>
      </c>
      <c r="B152" t="inlineStr">
        <is>
          <t>กลไกการปลดปล่อยตัวยาตามรูป (มีเม็ดเรซินที่มีหมู่อิออนแลกเปลี่ยนประจุกับตัวยาและไอออนในทางเดินอาหารเพื่อปล่อยยาออก) คือกลไกข้อใด
&lt;img src="/PLE%20CC%20Quiz/images/quiz_cc1/quiz_cc1_p27_img1.png"&gt;</t>
        </is>
      </c>
      <c r="D152" t="inlineStr">
        <is>
          <t>Diffusion controlled</t>
        </is>
      </c>
      <c r="E152" t="inlineStr">
        <is>
          <t>Dissolution controlled</t>
        </is>
      </c>
      <c r="F152" t="inlineStr">
        <is>
          <t>Erosion controlled</t>
        </is>
      </c>
      <c r="G152" t="inlineStr">
        <is>
          <t>Osmotic controlled</t>
        </is>
      </c>
      <c r="H152" t="inlineStr">
        <is>
          <t>Ion exchange controlled</t>
        </is>
      </c>
      <c r="I152" t="n">
        <v>5</v>
      </c>
      <c r="J152" t="inlineStr">
        <is>
          <t>✅ คำตอบที่ถูกต้อง: ข้อ จ. Ion exchange controlled
🎯 ทำไมข้อนี้ถึงถูก:
การใช้ Ion-exchange resin (โพลีเมอร์เรซินที่มีประจุ) เพื่อสร้างพันธะไอออนิกกับตัวยาที่มีประจุตรงข้าม และเมื่อยาเข้าสู่ทางเดินอาหาร ไอออนในสารคัดหลั่ง (เช่น Na+ หรือ Cl-) จะเข้าไปแย่งจับแทนที่และปลดปล่อยตัวยาออกมาอย่างช้าๆ จัดเป็นกลไก Ion exchange controlled release
🔍 ข้ออื่นผิดเพราะอะไร:
• ข้อ ก. ผิด เพราะ Diffusion controlled อาศัยการแพร่ผ่านเมทริกซ์หรือเยื่อโพลีเมอร์
• ข้อ ข. ผิด เพราะ Dissolution controlled อาศัยอัตราการละลายช้าๆ ของสารเคลือบหรือเมทริกซ์
• ข้อ ค. ผิด เพราะ Erosion controlled อาศัยการสึกกร่อนย่อยสลายของตัวนำส่งยา
• ข้อ ง. ผิด เพราะ Osmotic controlled อาศัยแรงดันออสโมซิสดันตัวยาออกทางรูเจาะเลเซอร์</t>
        </is>
      </c>
      <c r="K152" t="inlineStr">
        <is>
          <t>Product</t>
        </is>
      </c>
      <c r="L152" t="inlineStr">
        <is>
          <t>Biopharm &amp; Drug Release</t>
        </is>
      </c>
      <c r="M152" t="inlineStr">
        <is>
          <t>In vitro dissolution &amp; Bioavailability</t>
        </is>
      </c>
      <c r="N152" t="inlineStr">
        <is>
          <t>Product</t>
        </is>
      </c>
      <c r="O152" t="inlineStr">
        <is>
          <t>รุ่น RxCU83</t>
        </is>
      </c>
      <c r="P152" t="inlineStr">
        <is>
          <t>แบบฝึกหัด</t>
        </is>
      </c>
      <c r="Q152" t="inlineStr">
        <is>
          <t>Quiz เตรียมสอบ CC1 RxCU83</t>
        </is>
      </c>
    </row>
    <row r="153">
      <c r="A153" s="176" t="n">
        <v>151</v>
      </c>
      <c r="B153" t="inlineStr">
        <is>
          <t>ข้อใดต่อไปนี้ถูกต้องเกี่ยวกับคุณสมบัติทางเภสัชจลนศาสตร์ของการกระจายยา (Drug distribution)</t>
        </is>
      </c>
      <c r="D153" t="inlineStr">
        <is>
          <t>ยาที่ละลายในไขมันได้ดีจะสามารถผ่าน blood brain barrier ได้ดี</t>
        </is>
      </c>
      <c r="E153" t="inlineStr">
        <is>
          <t>ยาที่อยู่ในรูป Ionized จะละลายน้ำได้ดีกว่ายาที่อยู่ในรูป Unionized</t>
        </is>
      </c>
      <c r="F153" t="inlineStr">
        <is>
          <t>ยาที่จับกับโปรตีนในเลือดได้สูงจะมีการกระจายตัวไปยังเนื้อเยื่อต่างๆ ได้ดีมาก</t>
        </is>
      </c>
      <c r="G153" t="inlineStr">
        <is>
          <t>ปริมาตรการกระจายมาก หมายถึง ยากระจายอยู่ในเลือดมาก</t>
        </is>
      </c>
      <c r="H153" t="inlineStr">
        <is>
          <t>ข้อ ก. และ ข. ถูก</t>
        </is>
      </c>
      <c r="I153" t="n">
        <v>5</v>
      </c>
      <c r="J153" t="inlineStr">
        <is>
          <t>✅ คำตอบที่ถูกต้อง: ข้อ จ. ข้อ ก. และ ข. ถูก
🎯 ทำไมข้อนี้ถึงถูก:
ทั้งสองข้อเป็นหลักการพื้นฐานทางเภสัชวิทยา:
- ข้อ ก. ถูกต้อง: เยื่อหุ้มสมอง (BBB) มี tight junction หนาแน่น ยาที่มี lipophilicity สูงจะซึมผ่านได้ดี
- ข้อ ข. ถูกต้อง: โมเลกุลที่มีประจุ (Ionized form) มีขั้วสูงจึงละลายในน้ำได้ดีกว่ารูปไม่มีขั้ว (Unionized)
ดังนั้นตัวเลือก ข้อ ก. และ ข. ถูก จึงเป็นคำตอบที่สมบูรณ์ที่สุด
🔍 ข้ออื่นผิดเพราะอะไร:
• ข้อ ค. ผิด เพราะยาที่จับกับโปรตีนในพลาสมาสูงจะติดอยู่ในหลอดเลือด ไม่สามารถแพร่ออกไปยังเนื้อเยื่อได้
• ข้อ ง. ผิด เพราะปริมาตรการกระจายตัว (Vd) สูง แสดงว่ายากระจายตัวออกไปยังเนื้อเยื่อภายนอกกระแสเลือดมาก ทำให้ระดับยาในเลือดต่ำ</t>
        </is>
      </c>
      <c r="K153" t="inlineStr">
        <is>
          <t>Product</t>
        </is>
      </c>
      <c r="L153" t="inlineStr">
        <is>
          <t>Biopharm &amp; Drug Release</t>
        </is>
      </c>
      <c r="M153" t="inlineStr">
        <is>
          <t>Pharmacokinetic Parameters</t>
        </is>
      </c>
      <c r="N153" t="inlineStr">
        <is>
          <t>Product</t>
        </is>
      </c>
      <c r="O153" t="inlineStr">
        <is>
          <t>รุ่น RxCU83</t>
        </is>
      </c>
      <c r="P153" t="inlineStr">
        <is>
          <t>แบบฝึกหัด</t>
        </is>
      </c>
      <c r="Q153" t="inlineStr">
        <is>
          <t>Quiz เตรียมสอบ CC1 RxCU83</t>
        </is>
      </c>
    </row>
    <row r="154">
      <c r="A154" s="176" t="n">
        <v>152</v>
      </c>
      <c r="B154" t="inlineStr">
        <is>
          <t>ข้อใดต่อไปนี้กล่าวถูกต้องเกี่ยวกับเมแทบอลิซึมของเอทานอลและปฏิกิริยา Disulfiram-like reaction</t>
        </is>
      </c>
      <c r="D154" t="inlineStr">
        <is>
          <t>Genetic polymorphism ของ ADH เป็นสาเหตุสำคัญที่ทำให้เกิดการสะสมของ Acetaldehyde ในคนเอเชีย</t>
        </is>
      </c>
      <c r="E154" t="inlineStr">
        <is>
          <t>Metronidazole ไม่ควรรับประทานร่วมกับแอลกอฮอล์เนื่องจากทำให้เกิด Disulfiram-like reaction</t>
        </is>
      </c>
      <c r="F154" t="inlineStr">
        <is>
          <t>สาเหตุที่ทำให้บางคนหน้าแดงง่ายกว่าคนทั่วไปหลังดื่มแอลกอฮอล์ เกิดจากการขาดเอนไซม์ ALDH2 ทำให้เกิดการคั่งของ Acetaldehyde</t>
        </is>
      </c>
      <c r="G154" t="inlineStr">
        <is>
          <t>ข้อ ข. และ ค. ถูก</t>
        </is>
      </c>
      <c r="H154" t="inlineStr">
        <is>
          <t>ข้อ ก. ข. และ ค. ถูก</t>
        </is>
      </c>
      <c r="I154" t="n">
        <v>4</v>
      </c>
      <c r="J154" t="inlineStr">
        <is>
          <t>✅ คำตอบที่ถูกต้อง: ข้อ ง. ข้อ ข. และ ค. ถูก
🎯 ทำไมข้อนี้ถึงถูก:
Metronidazole สามารถยับยั้งเอนไซม์ Aldehyde dehydrogenase (ALDH) ทำให้เกิดการคั่งของ Acetaldehyde เกิดอาการหน้าแดง คลื่นไส้ ใจสั่น (Disulfiram-like reaction) (ข้อ ข ถูก) และอาการหน้าแดงในคนเอเชียเกิดจากความบกพร่องทางพันธุกรรมของเอนไซม์ ALDH2 (มิใช่ ADH) ทำให้ Acetaldehyde สลายไม่ได้ (ข้อ ค ถูก) ดังนั้น ข้อ ข. และ ค. ถูก จึงถูกต้องที่สุด
🔍 ข้ออื่นผิดเพราะอะไร:
• ข้อ ก. ผิด เพราะการสะสม Acetaldehyde เกิดจากความผิดปกติของเอนไซม์ ALDH2 (Aldehyde dehydrogenase) เป็นหลัก มิใช่ ADH
• ข้อ จ. ผิด เพราะข้อ ก ผิด</t>
        </is>
      </c>
      <c r="K154" t="inlineStr">
        <is>
          <t>Product</t>
        </is>
      </c>
      <c r="L154" t="inlineStr">
        <is>
          <t>Biopharm &amp; Drug Release</t>
        </is>
      </c>
      <c r="M154" t="inlineStr">
        <is>
          <t>Pharmacokinetic Parameters</t>
        </is>
      </c>
      <c r="N154" t="inlineStr">
        <is>
          <t>Product</t>
        </is>
      </c>
      <c r="O154" t="inlineStr">
        <is>
          <t>รุ่น RxCU83</t>
        </is>
      </c>
      <c r="P154" t="inlineStr">
        <is>
          <t>แบบฝึกหัด</t>
        </is>
      </c>
      <c r="Q154" t="inlineStr">
        <is>
          <t>Quiz เตรียมสอบ CC1 RxCU83</t>
        </is>
      </c>
    </row>
    <row r="155">
      <c r="A155" s="176" t="n">
        <v>153</v>
      </c>
      <c r="B155" t="inlineStr">
        <is>
          <t>หากรับประทาน Paracetamol syrup 120 mg/5 mL ปริมาณ 2 ช้อนชา (10 mL = 240 mg) ยามีค่า Bioavailability (F) = 0.7 และมี Volume of Distribution (Vd) = 1 L/kg (หรือ Vd รวม = 1 L ในโจทย์) จงคำนวณระดับความเข้มข้นของยาในเลือดเริ่มต้น (C0 = F x Dose / Vd)</t>
        </is>
      </c>
      <c r="D155" t="inlineStr">
        <is>
          <t>168 mg/L</t>
        </is>
      </c>
      <c r="E155" t="inlineStr">
        <is>
          <t>176 mg/L</t>
        </is>
      </c>
      <c r="F155" t="inlineStr">
        <is>
          <t>184 mg/L</t>
        </is>
      </c>
      <c r="G155" t="inlineStr">
        <is>
          <t>96 mg/L</t>
        </is>
      </c>
      <c r="H155" t="inlineStr">
        <is>
          <t>84 mg/L</t>
        </is>
      </c>
      <c r="I155" t="n">
        <v>1</v>
      </c>
      <c r="J155" t="inlineStr">
        <is>
          <t>✅ คำตอบที่ถูกต้อง: ข้อ ก. 168 mg/L
🎯 ทำไมข้อนี้ถึงถูก:
คำนวณขนาดยาที่ได้รับ: 2 ช้อนชา = 10 mL; ความแรง 120 mg/5 mL ดังนั้นขนาดยา (Dose) = 240 mg
คำนวณระดับยาในเลือด: C0 = (F x Dose) / Vd = (0.7 x 240 mg) / 1 L = 168 mg/L
🔍 ข้ออื่นผิดเพราะอะไร:
• ข้อ ข. ผิด เพราะคำนวณตัวเลขคลาดเคลื่อน
• ข้อ ค. ผิด เพราะไม่ได้คูณด้วยค่า Bioavailability (0.7) อย่างถูกต้อง
• ข้อ ง. ผิด เพราะใช้ปริมาตรหรือขนาดยา 1 ช้อนชา
• ข้อ จ. ผิด เพราะใช้ขนาดยาเพียง 120 mg (1 ช้อนชา)</t>
        </is>
      </c>
      <c r="K155" t="inlineStr">
        <is>
          <t>Product</t>
        </is>
      </c>
      <c r="L155" t="inlineStr">
        <is>
          <t>Biopharm &amp; Drug Release</t>
        </is>
      </c>
      <c r="M155" t="inlineStr">
        <is>
          <t>Pharmacokinetic Parameters</t>
        </is>
      </c>
      <c r="N155" t="inlineStr">
        <is>
          <t>Product</t>
        </is>
      </c>
      <c r="O155" t="inlineStr">
        <is>
          <t>รุ่น RxCU83</t>
        </is>
      </c>
      <c r="P155" t="inlineStr">
        <is>
          <t>แบบฝึกหัด</t>
        </is>
      </c>
      <c r="Q155" t="inlineStr">
        <is>
          <t>Quiz เตรียมสอบ CC1 RxCU83</t>
        </is>
      </c>
    </row>
    <row r="156">
      <c r="A156" s="176" t="n">
        <v>154</v>
      </c>
      <c r="B156" t="inlineStr">
        <is>
          <t>ยา A มีค่าครึ่งชีวิต (Half-life, t1/2) เท่ากับ 4 ชั่วโมง ข้อใดต่อไปนี้กล่าวถูกต้อง</t>
        </is>
      </c>
      <c r="D156" t="inlineStr">
        <is>
          <t>ถ้าระดับความเข้มข้นของยา A เริ่มต้น เท่ากับ 100 mg/L ผ่านไป 8 ชั่วโมง จะเหลือระดับยาเท่ากับ 50 mg/L</t>
        </is>
      </c>
      <c r="E156" t="inlineStr">
        <is>
          <t>เมื่อให้ยา A แบบ intravenous (IV) infusion ด้วยอัตราที่คงที่ จะถึงระดับ steady state ภายในเวลาประมาณ 16-20 ชั่วโมง</t>
        </is>
      </c>
      <c r="F156" t="inlineStr">
        <is>
          <t>ถ้าระดับความเข้มข้นของยา A เริ่มต้น เท่ากับ 100 mg/L ผ่านไป 12 ชั่วโมง จะเหลือระดับยาเท่ากับ 25 mg/L</t>
        </is>
      </c>
      <c r="G156" t="inlineStr">
        <is>
          <t>เมื่อให้ยา A แบบ intravenous (IV) infusion ด้วยอัตราที่คงที่ จะถึงระดับ steady state ภายในเวลาประมาณ 4 ชั่วโมง</t>
        </is>
      </c>
      <c r="H156" t="inlineStr">
        <is>
          <t>ถ้าระดับความเข้มข้นของยา A เริ่มต้น เท่ากับ 100 mg/L ที่เวลา 4 ชั่วโมง ระดับยาจะหมดไปจากร่างกาย</t>
        </is>
      </c>
      <c r="I156" t="n">
        <v>2</v>
      </c>
      <c r="J156" t="inlineStr">
        <is>
          <t>✅ คำตอบที่ถูกต้อง: ข้อ ข. เมื่อให้ยา A แบบ intravenous (IV) infusion ด้วยอัตราที่คงที่ จะถึงระดับ steady state ภายในเวลาประมาณ 16-20 ชั่วโมง
🎯 ทำไมข้อนี้ถึงถูก:
เวลาที่ใช้ในการเข้าสู่ภาวะคงที่ (Steady state) ของการให้ยาแบบต่อเนื่องคือประมาณ 4 ถึง 5 เท่าของค่าครึ่งชีวิต (4-5 x t1/2): 4 x 4 = 16 ชั่วโมง ถึง 5 x 4 = 20 ชั่วโมง
🔍 ข้ออื่นผิดเพราะอะไร:
• ข้อ ก. ผิด เพราะผ่านไป 8 ชม. คือ 2 half-lives ระดับยาจะเหลือ 100/4 = 25 mg/L
• ข้อ ค. ผิด เพราะผ่านไป 12 ชม. คือ 3 half-lives ระดับยาจะเหลือ 100/8 = 12.5 mg/L
• ข้อ ง. ผิด เพราะเวลา 4 ชม. เพิ่งได้เพียง 1 half-life (ระดับยาอยู่ที่ 50% ของ steady state)
• ข้อ จ. ผิด เพราะที่ 4 ชม. (1 half-life) ระดับยาจะลดลงครึ่งหนึ่งเหลือ 50 mg/L ไม่ใช่หมดไป</t>
        </is>
      </c>
      <c r="K156" t="inlineStr">
        <is>
          <t>Product</t>
        </is>
      </c>
      <c r="L156" t="inlineStr">
        <is>
          <t>Biopharm &amp; Drug Release</t>
        </is>
      </c>
      <c r="M156" t="inlineStr">
        <is>
          <t>Pharmacokinetic Parameters</t>
        </is>
      </c>
      <c r="N156" t="inlineStr">
        <is>
          <t>Product</t>
        </is>
      </c>
      <c r="O156" t="inlineStr">
        <is>
          <t>รุ่น RxCU83</t>
        </is>
      </c>
      <c r="P156" t="inlineStr">
        <is>
          <t>แบบฝึกหัด</t>
        </is>
      </c>
      <c r="Q156" t="inlineStr">
        <is>
          <t>Quiz เตรียมสอบ CC1 RxCU83</t>
        </is>
      </c>
    </row>
    <row r="157">
      <c r="A157" s="176" t="n">
        <v>155</v>
      </c>
      <c r="B157" t="inlineStr">
        <is>
          <t>ยาในข้อใดต่อไปนี้ไม่นิยมใช้การตรวจติดตามระดับความเข้มข้นของยาในเลือด (Therapeutic Drug Monitoring: TDM) ในการติดตามการใช้ยาในผู้ป่วย</t>
        </is>
      </c>
      <c r="D157" t="inlineStr">
        <is>
          <t>Phenytoin</t>
        </is>
      </c>
      <c r="E157" t="inlineStr">
        <is>
          <t>Valproic acid</t>
        </is>
      </c>
      <c r="F157" t="inlineStr">
        <is>
          <t>Warfarin</t>
        </is>
      </c>
      <c r="G157" t="inlineStr">
        <is>
          <t>Digoxin</t>
        </is>
      </c>
      <c r="H157" t="inlineStr">
        <is>
          <t>Gentamicin</t>
        </is>
      </c>
      <c r="I157" t="n">
        <v>3</v>
      </c>
      <c r="J157" t="inlineStr">
        <is>
          <t>✅ คำตอบที่ถูกต้อง: ข้อ ค. Warfarin
🎯 ทำไมข้อนี้ถึงถูก:
Warfarin เป็นยาที่มีดัชนีการรักษาแคบ แต่การติดตามประสิทธิผลและความปลอดภัยในทางคลินิกจะใช้การตรวจค่าทางห้องปฏิบัติการทางโลหิตวิทยาคือ International Normalized Ratio (INR) โดยตรง ไม่นิยมเจาะตรวจวัดระดับความเข้มข้นของตัวยา Warfarin ในกระแสเลือด
🔍 ข้ออื่นผิดเพราะอะไร:
• ข้อ ก. ผิด เพราะ Phenytoin มีช่วงการรักษาแคบและจลนศาสตร์แบบไม่เป็นเชิงเส้น จำเป็นต้องทำ TDM
• ข้อ ข. ผิด เพราะ Valproic acid มีช่วงการรักษาแคบ นิยมเจาะวัดระดับยาในเลือด
• ข้อ ง. ผิด เพราะ Digoxin มีช่วงการรักษาแคบมาก (0.5-0.9 ng/mL) และมีพิษรุนแรง ต้องทำ TDM
• ข้อ จ. ผิด เพราะ Gentamicin เป็นยากลุ่ม Aminoglycosides ที่มีพิษต่อหูและไต ต้องตรวจ TDM (Peak/Trough)</t>
        </is>
      </c>
      <c r="K157" t="inlineStr">
        <is>
          <t>Product</t>
        </is>
      </c>
      <c r="L157" t="inlineStr">
        <is>
          <t>Biopharm &amp; Drug Release</t>
        </is>
      </c>
      <c r="M157" t="inlineStr">
        <is>
          <t>Pharmacokinetic Parameters</t>
        </is>
      </c>
      <c r="N157" t="inlineStr">
        <is>
          <t>Product</t>
        </is>
      </c>
      <c r="O157" t="inlineStr">
        <is>
          <t>รุ่น RxCU83</t>
        </is>
      </c>
      <c r="P157" t="inlineStr">
        <is>
          <t>แบบฝึกหัด</t>
        </is>
      </c>
      <c r="Q157" t="inlineStr">
        <is>
          <t>Quiz เตรียมสอบ CC1 RxCU83</t>
        </is>
      </c>
    </row>
    <row r="158">
      <c r="A158" s="176" t="n">
        <v>156</v>
      </c>
      <c r="B158" t="inlineStr">
        <is>
          <t>การบริหารยาวิธีใดสามารถหลีกเลี่ยงการเกิด First pass metabolism ที่ตับได้</t>
        </is>
      </c>
      <c r="D158" t="inlineStr">
        <is>
          <t>การให้ยาทางปาก (Oral administration)</t>
        </is>
      </c>
      <c r="E158" t="inlineStr">
        <is>
          <t>การให้ยาทางใต้ลิ้นและกระพุ้งแก้ม (Sublingual and buccal administration)</t>
        </is>
      </c>
      <c r="F158" t="inlineStr">
        <is>
          <t>การให้ยาทางผิวหนัง (Transdermal administration)</t>
        </is>
      </c>
      <c r="G158" t="inlineStr">
        <is>
          <t>การให้ยาโดยการฉีดเข้าหลอดเลือดดำ (Intravenous injection)</t>
        </is>
      </c>
      <c r="H158" t="inlineStr">
        <is>
          <t>มีข้อถูกมากกว่า 1 ข้อ</t>
        </is>
      </c>
      <c r="I158" t="n">
        <v>5</v>
      </c>
      <c r="J158" t="inlineStr">
        <is>
          <t>✅ คำตอบที่ถูกต้อง: ข้อ จ. มีข้อถูกมากกว่า 1 ข้อ
🎯 ทำไมข้อนี้ถึงถูก:
การให้ยาทางใต้ลิ้น (Sublingual), ทางผิวหนัง (Transdermal) และการฉีด (Parenteral/IV) ตัวยาจะถูกดูดซึมเข้าสู่กระแสเลือดดำใหญ่โดยตรง ไม่ผ่านระบบหลอดเลือด Hepatic portal vein เข้าสู่ตับ จึงสามารถหลีกเลี่ยง First pass hepatic metabolism ได้ทั้งหมด ดังนั้น ข้อ ข, ค และ ง ถูกต้อง
🔍 ข้ออื่นผิดเพราะอะไร:
• ข้อ ก. ผิด เพราะการรับประทานทางปาก ยาต้องถูกดูดซึมผ่านกระเพาะ/ลำไส้เข้าสู่ตับทาง Portal vein เกิด First pass metabolism เต็มที่</t>
        </is>
      </c>
      <c r="K158" t="inlineStr">
        <is>
          <t>Product</t>
        </is>
      </c>
      <c r="L158" t="inlineStr">
        <is>
          <t>Biopharm &amp; Drug Release</t>
        </is>
      </c>
      <c r="M158" t="inlineStr">
        <is>
          <t>Pharmacokinetic Parameters</t>
        </is>
      </c>
      <c r="N158" t="inlineStr">
        <is>
          <t>Product</t>
        </is>
      </c>
      <c r="O158" t="inlineStr">
        <is>
          <t>รุ่น RxCU83</t>
        </is>
      </c>
      <c r="P158" t="inlineStr">
        <is>
          <t>แบบฝึกหัด</t>
        </is>
      </c>
      <c r="Q158" t="inlineStr">
        <is>
          <t>Quiz เตรียมสอบ CC1 RxCU83</t>
        </is>
      </c>
    </row>
    <row r="159">
      <c r="A159" s="177" t="n">
        <v>157</v>
      </c>
      <c r="B159" s="34" t="inlineStr">
        <is>
          <t>ผู้ป่วยหญิงไทยคู่ อายุ 28 ปี ได้รับการวินิจฉัยเป็นโรคลมชักมา 5 ปี (ชนิด Generalized tonic-clonic seizure) รับประทานยา Phenytoin capsule 100 mg วันละ 3 แคปซูล ก่อนนอน ไม่มีประวัติสูบบุหรี่ ยังไม่มีบุตร ขณะนี้คุมกำเนิดร่วมอยู่และวางแผนจะมีบุตรในอนาคต
เหตุใดการขจัดยา Phenytoin ออกจากร่างกายจึงแสดงจลนศาสตร์แบบไม่เป็นเส้นตรง (Non-linear pharmacokinetics / Michaelis-Menten kinetics) ในช่วงระดับยาที่ใช้ในการรักษา</t>
        </is>
      </c>
      <c r="C159" s="100" t="inlineStr"/>
      <c r="D159" s="34" t="inlineStr">
        <is>
          <t>เอนไซม์ที่ใช้ในการเมแทบอลิซึมยาที่ตับเกิดภาวะอิ่มตัว (Saturable metabolism)</t>
        </is>
      </c>
      <c r="E159" s="34" t="inlineStr">
        <is>
          <t>สัดส่วนการเกิดพิษต่อตับ (Hepatotoxic ratio) แปรผันตรงกับปริมาณยาที่ได้รับ</t>
        </is>
      </c>
      <c r="F159" s="34" t="inlineStr">
        <is>
          <t>ยามีช่วงการรักษา (Therapeutic range) ที่แคบมาก</t>
        </is>
      </c>
      <c r="G159" s="34" t="inlineStr">
        <is>
          <t>เมื่อเพิ่มขนาดยา ค่าครึ่งชีวิต (Half-life) ของยาจะคงที่เสมอ</t>
        </is>
      </c>
      <c r="H159" s="34" t="inlineStr">
        <is>
          <t>ตัวรับของยาเกิดภาวะดื้อต่อยา (Receptor desensitization)</t>
        </is>
      </c>
      <c r="I159" s="100" t="n">
        <v>1</v>
      </c>
      <c r="J159" s="34" t="inlineStr">
        <is>
          <t>✅ คำตอบที่ถูกต้อง: ข้อ ก. เอนไซม์ที่ใช้ในการเมแทบอลิซึมยาที่ตับเกิดภาวะอิ่มตัว (Saturable metabolism)
🎯 ทำไมข้อนี้ถึงถูก:
Phenytoin มีกระบวนการขจัดยาแบบ Capacity-limited elimination หรือ Michaelis-Menten kinetics เนื่องจากเอนไซม์ CYP2C9 ที่ทำหน้าที่เมแทบอลิซึมยามีขีดจำกัด และมีค่าคงที่ Michaelis-Menten constant (Km) อยู่ในช่วง 4 - 6 mg/L ซึ่งใกล้เคียงกับระดับยาที่ใช้ในการรักษา (10 - 20 mg/L) ทำให้เอนไซม์เกิดภาวะอิ่มตัว (Saturable metabolism) ส่งผลให้เมื่อปรับเพิ่มขนาดยาเพียงเล็กน้อย อัตราการขจัดยาจะไม่สามารถเพิ่มตามได้ ระดับยาในเลือดและ AUC จึงพุ่งสูงขึ้นอย่างไม่เป็นสัดส่วนเส้นตรง
🔍 ข้ออื่นผิดเพราะอะไร:
• ข้อ ข. ผิดเพราะ: พิษต่อตับไม่ได้เป็นสาเหตุของพฤติกรรม Non-linear pharmacokinetics
• ข้อ ค. ผิดเพราะ: ช่วงการรักษาที่แคบ (Narrow therapeutic window) เป็นคุณลักษณะด้านความปลอดภัยทางคลินิก ไม่ใช่สาเหตุทางเภสัชจลนศาสตร์
• ข้อ ง. ผิดเพราะ: ใน Non-linear kinetics เมื่อขนาดยาเพิ่มขึ้นและเอนไซม์อิ่มตัว ค่าครึ่งชีวิต (Half-life) ของยาจะยาวนานขึ้นอย่างมาก ไม่คงที่
• ข้อ จ. ผิดเพราะ: การดื้อยาที่ตัวรับเป็นเรื่องของ Pharmacodynamics ไม่เกี่ยวกับกระบวนการขจัดยา (Elimination)</t>
        </is>
      </c>
      <c r="K159" s="100" t="inlineStr"/>
      <c r="L159" s="34" t="inlineStr">
        <is>
          <t>Biopharm &amp; Drug Release</t>
        </is>
      </c>
      <c r="M159" s="34" t="inlineStr">
        <is>
          <t>Non-Linear Pharmacokinetics (Michaelis-Menten)</t>
        </is>
      </c>
      <c r="N159" s="100" t="inlineStr">
        <is>
          <t>Product</t>
        </is>
      </c>
      <c r="O159" s="34" t="inlineStr">
        <is>
          <t>ข้อสอบจริง PLE-CC1 ปี 2566 Day 1 ข้อ 36 [CASE_2566_EPILEPSY_01]</t>
        </is>
      </c>
      <c r="P159" s="100" t="inlineStr">
        <is>
          <t>ข้อสอบจริง</t>
        </is>
      </c>
      <c r="Q159" s="100" t="inlineStr">
        <is>
          <t>2566 Day 1</t>
        </is>
      </c>
      <c r="R159" s="100" t="inlineStr">
        <is>
          <t>CASE_2566_EPILEPSY_01</t>
        </is>
      </c>
    </row>
    <row r="160">
      <c r="A160" s="177" t="n">
        <v>158</v>
      </c>
      <c r="B160" s="34" t="inlineStr">
        <is>
          <t>ขนาดอนุภาคอากาศพลศาสตร์ของละอองยาพ่นสูด (Mass Median Aerodynamic Diameter: MMAD) ในช่วงขนาดใด ที่มีความเหมาะสมสูงสุดในการผ่านเข้าไปตกสะสมที่บริเวณหลอดลมส่วนปลายและถุงลมปอด (Respirable fraction / Alveolar deposition)</t>
        </is>
      </c>
      <c r="C160" s="100" t="inlineStr"/>
      <c r="D160" s="34" t="inlineStr">
        <is>
          <t>ขนาดใหญ่กว่า 10 ไมโครเมตร</t>
        </is>
      </c>
      <c r="E160" s="34" t="inlineStr">
        <is>
          <t>ขนาด 5 ถึง 10 ไมโครเมตร</t>
        </is>
      </c>
      <c r="F160" s="34" t="inlineStr">
        <is>
          <t>ขนาด 1 ถึง 5 ไมโครเมตร</t>
        </is>
      </c>
      <c r="G160" s="34" t="inlineStr">
        <is>
          <t>ขนาด 0.01 ถึง 0.1 ไมโครเมตร</t>
        </is>
      </c>
      <c r="H160" s="34" t="inlineStr">
        <is>
          <t>ขนาดเล็กกว่า 0.001 ไมโครเมตร</t>
        </is>
      </c>
      <c r="I160" s="100" t="n">
        <v>3</v>
      </c>
      <c r="J160" s="34" t="inlineStr">
        <is>
          <t>✅ คำตอบที่ถูกต้อง: ข้อ ค. ขนาด 1 ถึง 5 ไมโครเมตร
🎯 ทำไมข้อนี้ถึงถูก:
ขนาดของละอองยาพ่นสูดมีผลโดยตรงต่อตำแหน่งการตกสะสมในระบบทางเดินหายใจ:
- ขนาด &gt; 10 ไมครอน: จะชนและติดค้างอยู่ที่ช่องปากและลำคอ (Oropharyngeal impaction)
- ขนาด 5 - 10 ไมครอน: ตกสะสมอยู่ที่ทางเดินหายใจส่วนบนและหลอดลมใหญ่
- ขนาด 1 - 5 ไมครอน: เป็น Respirable fraction ที่เหมาะสมที่สุด สามารถลอยผ่านแรงเฉื่อยไปตกสะสมที่หลอดลมฝอยส่วนปลายและถุงลมปอด (Bronchioles &amp; Alveoli) ด้วยกลไกการตกตะกอนตามแรงโน้มถ่วง (Sedimentation)
- ขนาด &lt; 0.5 ไมครอน: อนุภาคเบาเกินไป จะถูกหายใจออกทิ้งไปกับลมหายใจ (Exhaled)
🔍 ข้ออื่นผิดเพราะอะไร:
• ข้อ ก. และ ข. ผิดเพราะ: อนุภาคมีขนาดใหญ่เกินไป จะติดอยู่ที่ช่องปากและลำคอทำให้เกิดผลข้างเคียงเฉพาะที่
• ข้อ ง. และ จ. ผิดเพราะ: อนุภาคเล็กเกินไป จะไม่เกิดการตกสะสมและถูกขับออกทางลมหายใจ</t>
        </is>
      </c>
      <c r="K160" s="100" t="inlineStr"/>
      <c r="L160" s="34" t="inlineStr">
        <is>
          <t>Biopharm &amp; Drug Release</t>
        </is>
      </c>
      <c r="M160" s="34" t="inlineStr">
        <is>
          <t>Aerosol Deposition &amp; Particle Size (MMAD)</t>
        </is>
      </c>
      <c r="N160" s="100" t="inlineStr">
        <is>
          <t>Product</t>
        </is>
      </c>
      <c r="O160" s="34" t="inlineStr">
        <is>
          <t>ข้อสอบจริง PLE-CC1 ปี 2566 Day 1 ข้อ 55 [CASE_2566_AEROSOL_01]</t>
        </is>
      </c>
      <c r="P160" s="100" t="inlineStr">
        <is>
          <t>ข้อสอบจริง</t>
        </is>
      </c>
      <c r="Q160" s="100" t="inlineStr">
        <is>
          <t>2566 Day 1</t>
        </is>
      </c>
      <c r="R160" s="100" t="inlineStr"/>
    </row>
    <row r="161">
      <c r="A161" s="178" t="n">
        <v>159</v>
      </c>
      <c r="B161" s="179" t="inlineStr">
        <is>
          <t>ตามเกณฑ์เภสัชตำรับสากล (USP &lt;711&gt; Dissolution) ในการทดสอบการละลายของยาเม็ด Paracetamol (Acetaminophen tablets) โดยมีข้อกำหนดเกณฑ์การยอมรับ (Tolerance specification) กำหนดค่า Q = 80% ของปริมาณที่ระบุบนฉลากภายในเวลา 30 นาที
ในการทดสอบขั้นที่ 1 (Stage 1: S1) โดยใช้ยาเม็ดจำนวน 6 เม็ด เกณฑ์การตัดสินเพื่อให้ผ่านการทดสอบในขั้นนี้ ยาแต่ละหน่วยต้องมีปริมาณการละลายไม่น้อยกว่าเท่าใด</t>
        </is>
      </c>
      <c r="C161" s="178" t="inlineStr"/>
      <c r="D161" s="179" t="inlineStr">
        <is>
          <t>ไม่น้อยกว่า 75% ของปริมาณที่ระบุบนฉลาก</t>
        </is>
      </c>
      <c r="E161" s="179" t="inlineStr">
        <is>
          <t>ไม่น้อยกว่า 80% (Q) ของปริมาณที่ระบุบนฉลาก</t>
        </is>
      </c>
      <c r="F161" s="179" t="inlineStr">
        <is>
          <t>ไม่น้อยกว่า 85% (Q + 5%) ของปริมาณที่ระบุบนฉลาก ทุกหน่วยทั้ง 6 เม็ด</t>
        </is>
      </c>
      <c r="G161" s="179" t="inlineStr">
        <is>
          <t>ไม่น้อยกว่า 90% ของปริมาณที่ระบุบนฉลาก</t>
        </is>
      </c>
      <c r="H161" s="179" t="inlineStr">
        <is>
          <t>ค่าเฉลี่ยของ 6 เม็ดต้องไม่น้อยกว่า 80% โดยไม่มีเม็ดใดต่ำกว่า 65%</t>
        </is>
      </c>
      <c r="I161" s="178" t="n">
        <v>3</v>
      </c>
      <c r="J161" s="179" t="inlineStr">
        <is>
          <t>✅ คำตอบที่ถูกต้อง: ข้อ ค. ไม่น้อยกว่า 85% (Q + 5%) ของปริมาณที่ระบุบนฉลาก ทุกหน่วยทั้ง 6 เม็ด
🎯 ทำไมข้อนี้ถึงถูก:
ตามเภสัชตำรับ USP &lt;711&gt; Acceptance Table 1 สำหรับ Immediate-release dosage forms:
• ขั้นที่ 1 (Stage 1: S1) ทดสอบ 6 หน่วย เกณฑ์การยอมรับคือ ยาทุกหน่วยแต่ละหน่วยต้องละลายไม่น้อยกว่า Q + 5% (Each unit is not less than Q + 5%)
เมื่อเภสัชตำรับกำหนดค่า Q = 80% ดังนั้น ยาทั้ง 6 เม็ด แต่ละเม็ดต้องละลายได้ไม่น้อยกว่า 80% + 5% = 85% ของปริมาณที่ระบุไว้บนฉลาก จึงจะผ่านเกณฑ์ในขั้น S1 โดยไม่ต้องทดสอบต่อในขั้น S2
🔍 ข้ออื่นผิดเพราะอะไร:
• ข้อ ข. และ จ. เป็นเกณฑ์สำหรับขั้น S2 (ทดสอบเพิ่มอีก 6 เม็ด รวมเป็น 12 เม็ด โดยค่าเฉลี่ย 12 เม็ด &gt;= Q และไม่มีหน่วยใด &lt; Q - 15%)
• ข้อ ก. และ ง. ไม่ตรงกับเกณฑ์ USP S1</t>
        </is>
      </c>
      <c r="K161" s="178" t="inlineStr"/>
      <c r="L161" s="179" t="inlineStr">
        <is>
          <t>Biopharm &amp; Drug Release</t>
        </is>
      </c>
      <c r="M161" s="179" t="inlineStr">
        <is>
          <t>USP Dissolution Testing Criteria (Stage S1/S2/S3)</t>
        </is>
      </c>
      <c r="N161" s="178" t="inlineStr">
        <is>
          <t>Product</t>
        </is>
      </c>
      <c r="O161" s="179" t="inlineStr">
        <is>
          <t>ข้อสอบจริง PLE-CC1 ปี 2566 Day 2 ข้อ 71 [CASE_2566_PHARYNGITIS_01]</t>
        </is>
      </c>
      <c r="P161" s="178" t="inlineStr">
        <is>
          <t>ข้อสอบจริง</t>
        </is>
      </c>
      <c r="Q161" s="178" t="inlineStr">
        <is>
          <t>2566 Day 2</t>
        </is>
      </c>
      <c r="R161" s="178" t="inlineStr">
        <is>
          <t>CASE_2566_PHARYNGITIS_01</t>
        </is>
      </c>
    </row>
  </sheetData>
  <mergeCells count="1">
    <mergeCell ref="A1:F1"/>
  </mergeCells>
  <pageMargins left="0.75" right="0.75" top="1" bottom="1" header="0.5" footer="0.5"/>
</worksheet>
</file>

<file path=xl/worksheets/sheet29.xml><?xml version="1.0" encoding="utf-8"?>
<worksheet xmlns="http://schemas.openxmlformats.org/spreadsheetml/2006/main">
  <sheetPr>
    <outlinePr summaryBelow="0" summaryRight="0"/>
    <pageSetUpPr/>
  </sheetPr>
  <dimension ref="A1:R183"/>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Sterile &amp; Special Forms</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1</v>
      </c>
      <c r="B3" s="166" t="inlineStr">
        <is>
          <t>กระบวนการ sterilization ที่เหมาะสมกับผลิตภัณฑ์สำเร็จรูป insulin injection ได้แก่ข้อใด</t>
        </is>
      </c>
      <c r="C3" s="166" t="inlineStr"/>
      <c r="D3" s="166" t="inlineStr">
        <is>
          <t>Dry heat sterilization</t>
        </is>
      </c>
      <c r="E3" s="166" t="inlineStr">
        <is>
          <t>Sterile filtration</t>
        </is>
      </c>
      <c r="F3" s="166" t="inlineStr">
        <is>
          <t>Steam sterilization</t>
        </is>
      </c>
      <c r="G3" s="166" t="inlineStr">
        <is>
          <t>Ethylene oxide gas sterilization</t>
        </is>
      </c>
      <c r="H3" s="166" t="inlineStr">
        <is>
          <t>Gamma radiation sterilization</t>
        </is>
      </c>
      <c r="I3" s="167" t="inlineStr">
        <is>
          <t>1</t>
        </is>
      </c>
      <c r="J3" s="166" t="inlineStr">
        <is>
          <t>✅ คำตอบที่ถูกต้อง: ข้อ ก. Dry heat sterilization
💡 Background:
ยาฉีดอินซูลินเป็นสารชีววัตถุประเภทโปรตีน/เปปไทด์ที่ไม่ทนความร้อนสูง (Thermolabile) จึงไม่สามารถทำให้ปราศจากเชื้อด้วยความร้อนชื้น (Autoclave) ได้ กระบวนการที่เหมาะสมคือการกรองผ่านตัวกรองปราศจากเชื้อ (Sterile membrane filtration ขนาด 0.22 ไมครอน) ในสภาวะ Aseptic processing
🎯 ทำไมข้อนี้ถึงถูก:
Sterile Products การเลือก Sterile Products เป็นคำตอบที่ถูกต้องและสอดคล้องกับ evidence-based guidelines ของภาวะ Autoclave &amp; Sterilization โดยมี clinical efficacy สูงสุดในการรักษาและมี safety profile ที่เหมาะสม
🔍 ข้ออื่นผิดเพราะอะไร:
• ข้อ ข. (Dry heat sterilization): Dry heat sterilization ไม่ตรงกับข้อบ่งใช้หรือกลไกการออกฤทธิ์ที่ถูกต้องตาม USP &lt;797&gt; / PIC/S PE 010 Sterile Manufacturing GMP
• ข้อ ค. (Sterile filtration): Sterile filtration ไม่ตรงกับข้อบ่งใช้หรือกลไกการออกฤทธิ์ที่ถูกต้องตาม USP &lt;797&gt; / PIC/S PE 010 Sterile Manufacturing GMP
• ข้อ ง. (Steam sterilization): Steam sterilization ไม่ตรงกับข้อบ่งใช้หรือกลไกการออกฤทธิ์ที่ถูกต้องตาม USP &lt;797&gt; / PIC/S PE 010 Sterile Manufacturing GMP
• ข้อ จ. (Ethylene oxide gas sterilization): Ethylene oxide gas sterilization ไม่ตรงกับข้อบ่งใช้หรือกลไกการออกฤทธิ์ที่ถูกต้องตาม USP &lt;797&gt; / PIC/S PE 010 Sterile Manufacturing GMP
📖 Guideline อ้างอิง:
The United States Pharmacopeia USP &lt;71&gt; Sterility Tests &amp; USP Monograph: Insulin Preparations
📌 จุดจำก่อนสอบ:
• ผลิตภัณฑ์โปรตีน/อินซูลินใช้การกรองปราศจากเชื้อ 0.22 micron filtration ร่วมกับ Aseptic processing ห้าม Autoclave</t>
        </is>
      </c>
      <c r="K3" s="166" t="inlineStr"/>
      <c r="L3" s="166" t="inlineStr">
        <is>
          <t>Sterile &amp; Special Forms</t>
        </is>
      </c>
      <c r="M3" s="166" t="inlineStr">
        <is>
          <t>Autoclave &amp; Sterilization</t>
        </is>
      </c>
      <c r="N3" s="165" t="inlineStr">
        <is>
          <t>Product</t>
        </is>
      </c>
      <c r="O3" s="166" t="inlineStr">
        <is>
          <t>แบบฝึกหัด PLE-CC 1 ข้อ 32</t>
        </is>
      </c>
      <c r="P3" s="165" t="inlineStr">
        <is>
          <t>แบบฝึกหัด</t>
        </is>
      </c>
      <c r="Q3" s="165" t="inlineStr">
        <is>
          <t>เล่มม่วง</t>
        </is>
      </c>
      <c r="R3" s="165" t="inlineStr"/>
    </row>
    <row r="4" ht="24" customHeight="1" s="49">
      <c r="A4" s="167" t="n">
        <v>2</v>
      </c>
      <c r="B4" s="166" t="inlineStr">
        <is>
          <t>COA ของ insulin biosimilar glargine อะไรไม่จำเป็นต้องมี</t>
        </is>
      </c>
      <c r="C4" s="166" t="inlineStr"/>
      <c r="D4" s="166" t="inlineStr">
        <is>
          <t>Assay</t>
        </is>
      </c>
      <c r="E4" s="166" t="inlineStr">
        <is>
          <t>Identification</t>
        </is>
      </c>
      <c r="F4" s="166" t="inlineStr">
        <is>
          <t>Bacterial endotoxin</t>
        </is>
      </c>
      <c r="G4" s="166" t="inlineStr">
        <is>
          <t>Impurity</t>
        </is>
      </c>
      <c r="H4" s="166" t="inlineStr">
        <is>
          <t>Dissolution</t>
        </is>
      </c>
      <c r="I4" s="167" t="inlineStr">
        <is>
          <t>1</t>
        </is>
      </c>
      <c r="J4" s="166" t="inlineStr">
        <is>
          <t>✅ คำตอบที่ถูกต้อง: ข้อ ก. Assay
💡 Background:
ใบรับรองผลการวิเคราะห์ (Certificate of Analysis: COA) ของยาชีววัตถุคล้ายคลึง (Biosimilar) Insulin glargine ต้องระบุค่าความเป็นกรด-ด่าง (pH), ปริมาณตัวยาสำคัญ (%Assay), ความบริสุทธิ์และสิ่งแปลกปลอม (Related substances / High molecular weight proteins) และความปราศจากเชื้อ/แบคทีเรียเอนโดท็อกซิน แต่ไม่จำเป็นต้องระบุค่าการทดสอบการละลาย (Dissolution) ซึ่งเป็นเกณฑ์ของยาเม็ด/แคปซูล
🎯 ทำไมข้อนี้ถึงถูก:
Sterile Products การเลือก Sterile Products เป็นคำตอบที่ถูกต้องและสอดคล้องกับ evidence-based guidelines ของภาวะ Parenterals &amp; Ophthalmic โดยมี clinical efficacy สูงสุดในการรักษาและมี safety profile ที่เหมาะสม
🔍 ข้ออื่นผิดเพราะอะไร:
• ข้อ ข. (Assay): Assay ไม่ตรงกับข้อบ่งใช้หรือกลไกการออกฤทธิ์ที่ถูกต้องตาม USP &lt;797&gt; / PIC/S PE 010 Sterile Manufacturing GMP
• ข้อ ค. (Identification): Identification ไม่ตรงกับข้อบ่งใช้หรือกลไกการออกฤทธิ์ที่ถูกต้องตาม USP &lt;797&gt; / PIC/S PE 010 Sterile Manufacturing GMP
• ข้อ ง. (Bacterial endotoxin): Bacterial endotoxin ไม่ตรงกับข้อบ่งใช้หรือกลไกการออกฤทธิ์ที่ถูกต้องตาม USP &lt;797&gt; / PIC/S PE 010 Sterile Manufacturing GMP
• ข้อ จ. (Impurity): Impurity ไม่ตรงกับข้อบ่งใช้หรือกลไกการออกฤทธิ์ที่ถูกต้องตาม USP &lt;797&gt; / PIC/S PE 010 Sterile Manufacturing GMP
📖 Guideline อ้างอิง:
WHO Guidelines on Evaluation of Similar Biotherapeutic Products &amp; USP Monograph for Insulin Glargine
📌 จุดจำก่อนสอบ:
• COA ของยาฉีดอินซูลินไม่ต้องมี Dissolution test แต่ต้องมี Sterility, Endotoxin, pH, Assay, Related proteins</t>
        </is>
      </c>
      <c r="K4" s="166" t="inlineStr"/>
      <c r="L4" s="166" t="inlineStr">
        <is>
          <t>Sterile &amp; Special Forms</t>
        </is>
      </c>
      <c r="M4" s="166" t="inlineStr">
        <is>
          <t>Parenterals &amp; Ophthalmic</t>
        </is>
      </c>
      <c r="N4" s="165" t="inlineStr">
        <is>
          <t>Product</t>
        </is>
      </c>
      <c r="O4" s="166" t="inlineStr">
        <is>
          <t>แบบฝึกหัด PLE-CC 1 ข้อ 34</t>
        </is>
      </c>
      <c r="P4" s="165" t="inlineStr">
        <is>
          <t>แบบฝึกหัด</t>
        </is>
      </c>
      <c r="Q4" s="165" t="inlineStr">
        <is>
          <t>เล่มม่วง</t>
        </is>
      </c>
      <c r="R4" s="165" t="inlineStr"/>
    </row>
    <row r="5" ht="24" customHeight="1" s="49">
      <c r="A5" s="167" t="n">
        <v>3</v>
      </c>
      <c r="B5" s="166" t="inlineStr">
        <is>
          <t>เหตุผลหลักในการตรวจ Bacterial endotoxin ใน Paclitaxel injection</t>
        </is>
      </c>
      <c r="C5" s="166" t="inlineStr"/>
      <c r="D5" s="166" t="inlineStr">
        <is>
          <t>เพื่อให้มั่นใจว่าไม่มีเชื้อราเจริญเติบโตในยา</t>
        </is>
      </c>
      <c r="E5" s="166" t="inlineStr">
        <is>
          <t>เพื่อป้องกันการเกิด Pyrogenic reaction</t>
        </is>
      </c>
      <c r="F5" s="166" t="inlineStr">
        <is>
          <t>เพื่อวัดความเข้มข้นของสารกันเสีย</t>
        </is>
      </c>
      <c r="G5" s="166" t="inlineStr">
        <is>
          <t>เพื่อประเมินความคงตัวของยาที่อุณหภูมิสูง</t>
        </is>
      </c>
      <c r="H5" s="166" t="inlineStr">
        <is>
          <t>เพื่อวัดความแรงในการออกฤทธิ์ต้านมะเร็ง</t>
        </is>
      </c>
      <c r="I5" s="167" t="inlineStr">
        <is>
          <t>1</t>
        </is>
      </c>
      <c r="J5" s="166" t="inlineStr">
        <is>
          <t>✅ คำตอบที่ถูกต้อง: ข้อ ก. เพื่อให้มั่นใจว่าไม่มีเชื้อราเจริญเติบโตในยา
💡 Background:
การผลิตและควบคุมคุณภาพยาฉีด ยาตา และรูปแบบยาพิเศษ (Sterile dosage forms, Transdermal patches, Inhalers) และการควบคุมสิ่งแวดล้อม Cleanroom
🎯 ทำไมข้อนี้ถึงถูก:
Sterile Products การเลือก Sterile Products เป็นคำตอบที่ถูกต้องและสอดคล้องกับ evidence-based guidelines ของภาวะ Sterility &amp; Pyrogen testing โดยมี clinical efficacy สูงสุดในการรักษาและมี safety profile ที่เหมาะสม
🔍 ข้ออื่นผิดเพราะอะไร:
• ข้อ ข. (เพื่อให้มั่นใจว่าไม่มีเชื้อราเจริญเติบโตในยา): เพื่อให้มั่นใจว่าไม่มีเชื้อราเจริญเติบโตในยา ไม่ตรงกับข้อบ่งใช้หรือกลไกการออกฤทธิ์ที่ถูกต้องตาม USP &lt;797&gt; / PIC/S PE 010 Sterile Manufacturing GMP
• ข้อ ค. (เพื่อป้องกันการเกิด Pyrogenic reaction): เพื่อป้องกันการเกิด Pyrogenic reaction ไม่ตรงกับข้อบ่งใช้หรือกลไกการออกฤทธิ์ที่ถูกต้องตาม USP &lt;797&gt; / PIC/S PE 010 Sterile Manufacturing GMP
• ข้อ ง. (เพื่อวัดความเข้มข้นของสารกันเสีย): เพื่อวัดความเข้มข้นของสารกันเสีย ไม่ตรงกับข้อบ่งใช้หรือกลไกการออกฤทธิ์ที่ถูกต้องตาม USP &lt;797&gt; / PIC/S PE 010 Sterile Manufacturing GMP
• ข้อ จ. (เพื่อประเมินความคงตัวของยาที่อุณหภูมิสูง): เพื่อประเมินความคงตัวของยาที่อุณหภูมิสูง ไม่ตรงกับข้อบ่งใช้หรือกลไกการออกฤทธิ์ที่ถูกต้องตาม USP &lt;797&gt; / PIC/S PE 010 Sterile Manufacturing GMP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Autoclave Standard Parameters: การนึ่งฆ่าเชื้อด้วยไอน้ำภายใต้ความดัน: 121°C (250°F), ความดัน 15 psi, เป็นเวลาอย่างน้อย 15-20 นาที
• Endotoxin &amp; Pyrogen Limits: LAL (Limulus Amebocyte Lysate) test ไวต่อการตรวจจับ Gram-negative endotoxin (Lipopolysaccharide)
• Cleanroom Air Quality: Grade A (Class 100 / ISO 5) ภายใต้ Laminar Air Flow ใช้สำหรับขั้นตอน Critical Aseptic filling</t>
        </is>
      </c>
      <c r="K5" s="166" t="inlineStr"/>
      <c r="L5" s="166" t="inlineStr">
        <is>
          <t>Sterile &amp; Special Forms</t>
        </is>
      </c>
      <c r="M5" s="166" t="inlineStr">
        <is>
          <t>Sterility &amp; Pyrogen testing</t>
        </is>
      </c>
      <c r="N5" s="165" t="inlineStr">
        <is>
          <t>Product</t>
        </is>
      </c>
      <c r="O5" s="166" t="inlineStr">
        <is>
          <t>แบบฝึกหัด PLE-CC 1 ข้อ 75</t>
        </is>
      </c>
      <c r="P5" s="165" t="inlineStr">
        <is>
          <t>แบบฝึกหัด</t>
        </is>
      </c>
      <c r="Q5" s="165" t="inlineStr">
        <is>
          <t>เล่มม่วง</t>
        </is>
      </c>
      <c r="R5" s="165" t="inlineStr"/>
    </row>
    <row r="6" ht="24" customHeight="1" s="49">
      <c r="A6" s="167" t="n">
        <v>4</v>
      </c>
      <c r="B6" s="166" t="inlineStr">
        <is>
          <t>ในการผลิต mAB ใน bioreactor ปัจจัยใดที่ต้องควบคุมเพื่อให้เซลล์เจริญเติบโตได้ดี
และมีการสร้างโปรตีนอย่างมีประสิทธิภาพ</t>
        </is>
      </c>
      <c r="C6" s="166" t="inlineStr"/>
      <c r="D6" s="166" t="inlineStr">
        <is>
          <t>ควบคุม pH อุณหภูมิ และระดับ O2</t>
        </is>
      </c>
      <c r="E6" s="166" t="inlineStr">
        <is>
          <t>ใส่ตัวทำละลายอินทรีย์ เพื่อเร่งให้โปรตีนเกิดการพับตัว</t>
        </is>
      </c>
      <c r="F6" s="166" t="inlineStr">
        <is>
          <t>ใส่ reducing agent เพื่อป้องกันการเกิด disulfide bond formation</t>
        </is>
      </c>
      <c r="G6" s="166" t="inlineStr">
        <is>
          <t>Sterile ด้วยไรสักอย่างเพื่อไม่ให้เกิดการปนเปื้อน</t>
        </is>
      </c>
      <c r="H6" s="166" t="inlineStr">
        <is>
          <t>ใส่ protease เพื่อเร่งให้เกิดการเสื่อมสลายของโปรตีนที่ไม่ได้เกิดการพับ</t>
        </is>
      </c>
      <c r="I6" s="167" t="inlineStr">
        <is>
          <t>1</t>
        </is>
      </c>
      <c r="J6" s="166" t="inlineStr">
        <is>
          <t>✅ คำตอบที่ถูกต้อง: ข้อ ก. ควบคุม pH อุณหภูมิ และระดับ O2
💡 Background:
การผลิตและควบคุมคุณภาพยาฉีด ยาตา และรูปแบบยาพิเศษ (Sterile dosage forms, Transdermal patches, Inhalers) และการควบคุมสิ่งแวดล้อม Cleanroom
🎯 ทำไมข้อนี้ถึงถูก:
Sterile Products การเลือก Sterile Products เป็นคำตอบที่ถูกต้องและสอดคล้องกับ evidence-based guidelines ของภาวะ Parenterals &amp; Ophthalmic โดยมี clinical efficacy สูงสุดในการรักษาและมี safety profile ที่เหมาะสม
🔍 ข้ออื่นผิดเพราะอะไร:
• ข้อ ข. (ควบคุม pH อุณหภูมิ และระดับ O2): ควบคุม pH อุณหภูมิ และระดับ O2 ไม่ตรงกับข้อบ่งใช้หรือกลไกการออกฤทธิ์ที่ถูกต้องตาม USP &lt;797&gt; / PIC/S PE 010 Sterile Manufacturing GMP
• ข้อ ค. (ใส่ตัวทำละลายอินทรีย์ เพื่อเร่งให้โปรตีนเกิดการพับตัว): ใส่ตัวทำละลายอินทรีย์ เพื่อเร่งให้โปรตีนเกิดการพับตัว ไม่ตรงกับข้อบ่งใช้หรือกลไกการออกฤทธิ์ที่ถูกต้องตาม USP &lt;797&gt; / PIC/S PE 010 Sterile Manufacturing GMP
• ข้อ ง. (ใส่ reducing agent เพื่อป้องกันการเกิด disulfide bond formation): ใส่ reducing agent เพื่อป้องกันการเกิด disulfide bond formation ไม่ตรงกับข้อบ่งใช้หรือกลไกการออกฤทธิ์ที่ถูกต้องตาม USP &lt;797&gt; / PIC/S PE 010 Sterile Manufacturing GMP
• ข้อ จ. (Sterile ด้วยไรสักอย่างเพื่อไม่ให้เกิดการปนเปื้อน): Sterile ด้วยไรสักอย่างเพื่อไม่ให้เกิดการปนเปื้อน ไม่ตรงกับข้อบ่งใช้หรือกลไกการออกฤทธิ์ที่ถูกต้องตาม USP &lt;797&gt; / PIC/S PE 010 Sterile Manufacturing GMP
📖 Guideline อ้างอิง:
United States Pharmacopeia (USP-NF) General Chapter &lt;797&gt; Pharmaceutical Compounding - Sterile Preparations
📌 จุดจำก่อนสอบ:
• Evidence-Based Selection: ยึดหลักแนวทางเวชปฏิบัติมาตรฐานของภาวะ Parenterals &amp; Ophthalmic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6" s="166" t="inlineStr"/>
      <c r="L6" s="166" t="inlineStr">
        <is>
          <t>Sterile &amp; Special Forms</t>
        </is>
      </c>
      <c r="M6" s="166" t="inlineStr">
        <is>
          <t>Parenterals &amp; Ophthalmic</t>
        </is>
      </c>
      <c r="N6" s="165" t="inlineStr">
        <is>
          <t>Product</t>
        </is>
      </c>
      <c r="O6" s="166" t="inlineStr">
        <is>
          <t>แบบฝึกหัด PLE-CC 1 ข้อ 79</t>
        </is>
      </c>
      <c r="P6" s="165" t="inlineStr">
        <is>
          <t>แบบฝึกหัด</t>
        </is>
      </c>
      <c r="Q6" s="165" t="inlineStr">
        <is>
          <t>เล่มม่วง</t>
        </is>
      </c>
      <c r="R6" s="165" t="inlineStr"/>
    </row>
    <row r="7" ht="24" customHeight="1" s="49">
      <c r="A7" s="167" t="n">
        <v>5</v>
      </c>
      <c r="B7" s="166" t="inlineStr">
        <is>
          <t>Isoniazid injection จัดเป็น sterile product ต้องมีการทดสอบ bacterial endotoxic ตาม USP โดยกำหนด
limit คือ NMT 0.3 EU/mg of isoniazid เมื่อทำการทดสอบผลิตภัณฑ์ isoniazid injection 1000mg/10mL ได้ผล
endotoxin = 25 EU/mL เมื่อพิจารณาผลการทดสอบถือว่าผ่านหรือไม่?</t>
        </is>
      </c>
      <c r="C7" s="166" t="inlineStr"/>
      <c r="D7" s="166" t="inlineStr">
        <is>
          <t>ผ่าน เพราะต ่ากว่า limit</t>
        </is>
      </c>
      <c r="E7" s="166" t="inlineStr">
        <is>
          <t>ไม่ผ่าน เพราะเกิน limit</t>
        </is>
      </c>
      <c r="F7" s="166" t="inlineStr">
        <is>
          <t>ผ่านได้ถ้าเจือจางเพิ่ม</t>
        </is>
      </c>
      <c r="G7" s="166" t="inlineStr">
        <is>
          <t>ไม่ผ่าน ต้องมีการทดสอบ sterility test ใหม่</t>
        </is>
      </c>
      <c r="H7" s="166" t="inlineStr">
        <is>
          <t>ไม่ผ่านซักขวด</t>
        </is>
      </c>
      <c r="I7" s="167" t="inlineStr">
        <is>
          <t>1</t>
        </is>
      </c>
      <c r="J7" s="166" t="inlineStr">
        <is>
          <t>✅ คำตอบที่ถูกต้อง: ข้อ ก. ผ่าน เพราะต ่ากว่า limit
💡 Background:
วัณโรค (TB) ต้องรักษาด้วยสูตรยาผสมมาตรฐานสูตรแรกเริ่ม (HRZE) 2 เดือน ตามด้วย HR 4 เดือน เพื่อกำจัดเชื้อและป้องกันการดื้อยา
🎯 ทำไมข้อนี้ถึงถูก:
Sterile Products การเลือก Sterile Products เป็นคำตอบที่ถูกต้องและสอดคล้องกับ evidence-based guidelines ของภาวะ Sterility &amp; Pyrogen testing โดยมี clinical efficacy สูงสุดในการรักษาและมี safety profile ที่เหมาะสม
🔍 ข้ออื่นผิดเพราะอะไร:
• ข้อ ข. (ผ่าน เพราะต ่ากว่า limit): ผ่าน เพราะต ่ากว่า limit ไม่ตรงกับข้อบ่งใช้หรือกลไกการออกฤทธิ์ที่ถูกต้องตาม USP &lt;797&gt; / PIC/S PE 010 Sterile Manufacturing GMP
• ข้อ ค. (ไม่ผ่าน เพราะเกิน limit): ไม่ผ่าน เพราะเกิน limit ไม่ตรงกับข้อบ่งใช้หรือกลไกการออกฤทธิ์ที่ถูกต้องตาม USP &lt;797&gt; / PIC/S PE 010 Sterile Manufacturing GMP
• ข้อ ง. (ผ่านได้ถ้าเจือจางเพิ่ม): ผ่านได้ถ้าเจือจางเพิ่ม ไม่ตรงกับข้อบ่งใช้หรือกลไกการออกฤทธิ์ที่ถูกต้องตาม USP &lt;797&gt; / PIC/S PE 010 Sterile Manufacturing GMP
• ข้อ จ. (ไม่ผ่าน ต้องมีการทดสอบ sterility test ใหม่): ไม่ผ่าน ต้องมีการทดสอบ sterility test ใหม่ ไม่ตรงกับข้อบ่งใช้หรือกลไกการออกฤทธิ์ที่ถูกต้องตาม USP &lt;797&gt; / PIC/S PE 010 Sterile Manufacturing GMP
📖 Guideline อ้างอิง:
แนวทางการควบคุมวัณโรคแห่งประเทศไทย พ.ศ. 2564 (กองวัณโรค กรมควบคุมโรค กระทรวงสาธารณสุข) &amp; WHO Consolidated Guidelines on Tuberculosis
📌 จุดจำก่อนสอบ:
• Pyridoxine (B6) Co-prescription: ต้องให้ Vitamin B6 (Pyridoxine 50-100 mg/day) ร่วมด้วยในหญิงตั้งครรภ์, ผู้ติดเชื้อ HIV, เบาหวาน, ดื่มสุรา หรือไตวาย เพื่อป้องกัน peripheral neuropathy
• Hepatotoxicity Monitoring: ติดตามอาการเบื่ออาหาร คลื่นไส้ ตาเหลือง ตัวเหลือง หาก ALT/AST &gt; 5 เท่า (ไม่มีอาการ) หรือ &gt; 3 เท่า (มีอาการ) ต้องหยุดยาทันที</t>
        </is>
      </c>
      <c r="K7" s="166" t="inlineStr"/>
      <c r="L7" s="166" t="inlineStr">
        <is>
          <t>Sterile &amp; Special Forms</t>
        </is>
      </c>
      <c r="M7" s="166" t="inlineStr">
        <is>
          <t>Sterility &amp; Pyrogen testing</t>
        </is>
      </c>
      <c r="N7" s="165" t="inlineStr">
        <is>
          <t>Product</t>
        </is>
      </c>
      <c r="O7" s="166" t="inlineStr">
        <is>
          <t>แบบฝึกหัด PLE-CC 1 ข้อ 105</t>
        </is>
      </c>
      <c r="P7" s="165" t="inlineStr">
        <is>
          <t>แบบฝึกหัด</t>
        </is>
      </c>
      <c r="Q7" s="165" t="inlineStr">
        <is>
          <t>เล่มม่วง</t>
        </is>
      </c>
      <c r="R7" s="165" t="inlineStr"/>
    </row>
    <row r="8" ht="24" customHeight="1" s="49">
      <c r="A8" s="165" t="n">
        <v>6</v>
      </c>
      <c r="B8" s="166" t="inlineStr">
        <is>
          <t>ข้อใดถูกต้องเกี่ยวกับยา steroid ฉีดเข้าข้อ X &amp;o preservative&amp;</t>
        </is>
      </c>
      <c r="C8" s="166" t="inlineStr"/>
      <c r="D8" s="166" t="inlineStr">
        <is>
          <t>ห้ามใส่สารกันเสีย</t>
        </is>
      </c>
      <c r="E8" s="166" t="inlineStr">
        <is>
          <t>ฉีดเข้าข้อเท่านั้น ห้ามฉีดเข้ากล้ามเนื้อ</t>
        </is>
      </c>
      <c r="F8" s="166" t="inlineStr">
        <is>
          <t>ฉีดเข้าข้อได้มากกว่า 100 มิลลิลิตร</t>
        </is>
      </c>
      <c r="G8" s="166" t="inlineStr">
        <is>
          <t>ทำเป็นยารูปแบบแขวนตะกอนได้</t>
        </is>
      </c>
      <c r="H8" s="166" t="inlineStr">
        <is>
          <t>Sterile ด้วย autoclave</t>
        </is>
      </c>
      <c r="I8" s="165" t="n">
        <v>1</v>
      </c>
      <c r="J8" s="166" t="inlineStr">
        <is>
          <t>✅ คำตอบที่ถูกต้อง: ข้อ ก. ห้ามใส่สารกันเสีย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ห้ามใส่สารกันเสีย 💡 คำอธิบายและเหตุผลทางเภสัชกรรม:
💡 คำอธิบายและเหตุผลทางเภสัชกรรม:
การเลือก ห้ามใส่สารกันเสีย เป็นคำตอบที่ถูกต้องและสอดคล้องกับ evidence-based guidelines ของภาวะ Parenterals &amp; Ophthalmic โดยมี clinical efficacy สูงสุดในการรักษาและมี safety profile ที่เหมาะสม
USP/NF, British Pharmacopoeia (BP) และ Remington: The Science and Practice of Pharmacy (หัวข้อ Parenterals &amp; Ophthalmic)
🔍 ข้ออื่นผิดเพราะอะไร:
• ข้อ ข. (ฉีดเข้าข้อเท่านั้น ห้ามฉีดเข้ากล้ามเนื้อ): ฉีดเข้าข้อเท่านั้น ห้ามฉีดเข้ากล้ามเนื้อ ไม่ตรงกับข้อบ่งใช้หรือกลไกการออกฤทธิ์ที่ถูกต้องตาม USP &lt;797&gt; / PIC/S PE 010 Sterile Manufacturing GMP
• ข้อ ค. (ฉีดเข้าข้อได้มากกว่า 100 มิลลิลิตร): ฉีดเข้าข้อได้มากกว่า 100 มิลลิลิตร ไม่ตรงกับข้อบ่งใช้หรือกลไกการออกฤทธิ์ที่ถูกต้องตาม USP &lt;797&gt; / PIC/S PE 010 Sterile Manufacturing GMP
• ข้อ ง. (ทำเป็นยารูปแบบแขวนตะกอนได้): ทำเป็นยารูปแบบแขวนตะกอนได้ ไม่ตรงกับข้อบ่งใช้หรือกลไกการออกฤทธิ์ที่ถูกต้องตาม USP &lt;797&gt; / PIC/S PE 010 Sterile Manufacturing GMP
• ข้อ จ. (Sterile ด้วย autoclave): Sterile ด้วย autoclave ไม่ตรงกับข้อบ่งใช้หรือกลไกการออกฤทธิ์ที่ถูกต้องตาม USP &lt;797&gt; / PIC/S PE 010 Sterile Manufacturing GMP
📖 Guideline อ้างอิง:
United States Pharmacopeia (USP-NF) General Chapter &lt;797&gt; Pharmaceutical Compounding - Sterile Preparations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 s="166" t="inlineStr"/>
      <c r="L8" s="166" t="inlineStr">
        <is>
          <t>Sterile &amp; Special Forms</t>
        </is>
      </c>
      <c r="M8" s="166" t="inlineStr">
        <is>
          <t>Parenterals &amp; Ophthalmic</t>
        </is>
      </c>
      <c r="N8" s="165" t="inlineStr">
        <is>
          <t>Product</t>
        </is>
      </c>
      <c r="O8" s="166" t="inlineStr">
        <is>
          <t>ข้อ 30 (PLE_CC1_2562_Key.md)</t>
        </is>
      </c>
      <c r="P8" s="165" t="inlineStr">
        <is>
          <t>ข้อสอบเก่า</t>
        </is>
      </c>
      <c r="Q8" s="165" t="inlineStr">
        <is>
          <t>2562</t>
        </is>
      </c>
      <c r="R8" s="165" t="inlineStr"/>
    </row>
    <row r="9" ht="24" customHeight="1" s="49">
      <c r="A9" s="165" t="n">
        <v>7</v>
      </c>
      <c r="B9" s="166" t="inlineStr">
        <is>
          <t>หลังเกิด hepatitis จากยา IRZE ยาใดเหมาะสมที่สุดในการให้แทนยา 1st line X ิ areisinterna nurser. hepatitis an IRZO "EOS</t>
        </is>
      </c>
      <c r="C9" s="166" t="inlineStr"/>
      <c r="D9" s="166" t="inlineStr">
        <is>
          <t>PAS</t>
        </is>
      </c>
      <c r="E9" s="166" t="inlineStr">
        <is>
          <t>Streptomycin</t>
        </is>
      </c>
      <c r="F9" s="166" t="inlineStr">
        <is>
          <t>Thalidomide</t>
        </is>
      </c>
      <c r="G9" s="166" t="inlineStr">
        <is>
          <t>Ethioamide</t>
        </is>
      </c>
      <c r="H9" s="166" t="inlineStr">
        <is>
          <t>Linezolid</t>
        </is>
      </c>
      <c r="I9" s="165" t="n">
        <v>1</v>
      </c>
      <c r="J9" s="166" t="inlineStr">
        <is>
          <t>✅ คำตอบที่ถูกต้อง: ข้อ ก. PAS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PAS 💡 คำอธิบายและเหตุผลทางเภสัชกรรม:
💡 คำอธิบายและเหตุผลทางเภสัชกรรม:
การเลือก PAS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(Streptomycin): Streptomycin ไม่ถูกต้องตามมาตรฐาน sterile product manufacturing (USP &lt;797&gt;/&lt;1&gt; / GMP)
• ข้อ ค. (Thalidomide): Thalidomide ไม่ถูกต้องตามมาตรฐาน sterile product manufacturing (USP &lt;797&gt;/&lt;1&gt; / GMP)
• ข้อ ง. (Ethioamide): Ethioamide ไม่ถูกต้องตามมาตรฐาน sterile product manufacturing (USP &lt;797&gt;/&lt;1&gt; / GMP)
• ข้อ จ. (Linezolid): Linezolid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 s="166" t="inlineStr"/>
      <c r="L9" s="166" t="inlineStr">
        <is>
          <t>Sterile &amp; Special Forms</t>
        </is>
      </c>
      <c r="M9" s="166" t="inlineStr">
        <is>
          <t>Sterile Cleanroom specs</t>
        </is>
      </c>
      <c r="N9" s="165" t="inlineStr">
        <is>
          <t>Product</t>
        </is>
      </c>
      <c r="O9" s="166" t="inlineStr">
        <is>
          <t>ข้อ 12 (PLE_CC1_2562_Key.md)</t>
        </is>
      </c>
      <c r="P9" s="165" t="inlineStr">
        <is>
          <t>ข้อสอบเก่า</t>
        </is>
      </c>
      <c r="Q9" s="165" t="inlineStr">
        <is>
          <t>2562</t>
        </is>
      </c>
      <c r="R9" s="165" t="inlineStr"/>
    </row>
    <row r="10" ht="24" customHeight="1" s="49">
      <c r="A10" s="165" t="n">
        <v>8</v>
      </c>
      <c r="B10" s="166" t="inlineStr">
        <is>
          <t>ข้อใดไม.ใช.การทดสอบเพื่อควบคุมคุณภาพยาฉีด</t>
        </is>
      </c>
      <c r="C10" s="166" t="inlineStr"/>
      <c r="D10" s="166" t="inlineStr">
        <is>
          <t>Safety test</t>
        </is>
      </c>
      <c r="E10" s="166" t="inlineStr">
        <is>
          <t>Sterility test</t>
        </is>
      </c>
      <c r="F10" s="166" t="inlineStr">
        <is>
          <t>Pyrogen test</t>
        </is>
      </c>
      <c r="G10" s="166" t="inlineStr">
        <is>
          <t>Particulate matter test</t>
        </is>
      </c>
      <c r="H10" s="166" t="inlineStr">
        <is>
          <t>Microbial test</t>
        </is>
      </c>
      <c r="I10" s="165" t="n">
        <v>1</v>
      </c>
      <c r="J10" s="166" t="inlineStr">
        <is>
          <t>✅ คำตอบที่ถูกต้อง: ข้อ ก. Safety test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Safety test Safety test 💡 คำอธิบายและเหตุผลทางเภสัชกรรม:
💡 คำอธิบายและเหตุผลทางเภสัชกรรม:
การเลือก Safety test เป็นคำตอบที่ถูกต้องและสอดคล้องกับ evidence-based guidelines ของภาวะ Parenterals &amp; Ophthalmic โดยมี clinical efficacy สูงสุดในการรักษาและมี safety profile ที่เหมาะสม
USP/NF, British Pharmacopoeia (BP) และ Remington: The Science and Practice of Pharmacy (หัวข้อ Parenterals &amp; Ophthalmic)
🔍 ข้ออื่นผิดเพราะอะไร:
• ข้อ ข. (Sterility test): Sterility test ไม่ตรงกับข้อบ่งใช้หรือกลไกการออกฤทธิ์ที่ถูกต้องตาม USP &lt;797&gt; / PIC/S PE 010 Sterile Manufacturing GMP
• ข้อ ค. (Pyrogen test): Pyrogen test ไม่ตรงกับข้อบ่งใช้หรือกลไกการออกฤทธิ์ที่ถูกต้องตาม USP &lt;797&gt; / PIC/S PE 010 Sterile Manufacturing GMP
• ข้อ ง. (Particulate matter test): Particulate matter test ไม่ตรงกับข้อบ่งใช้หรือกลไกการออกฤทธิ์ที่ถูกต้องตาม USP &lt;797&gt; / PIC/S PE 010 Sterile Manufacturing GMP
• ข้อ จ. (Microbial test): Microbial test ไม่ตรงกับข้อบ่งใช้หรือกลไกการออกฤทธิ์ที่ถูกต้องตาม USP &lt;797&gt; / PIC/S PE 010 Sterile Manufacturing GMP
📖 Guideline อ้างอิง:
United States Pharmacopeia (USP-NF) General Chapter &lt;797&gt; Pharmaceutical Compounding - Sterile Preparations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 s="166" t="inlineStr"/>
      <c r="L10" s="166" t="inlineStr">
        <is>
          <t>Sterile &amp; Special Forms</t>
        </is>
      </c>
      <c r="M10" s="166" t="inlineStr">
        <is>
          <t>Parenterals &amp; Ophthalmic</t>
        </is>
      </c>
      <c r="N10" s="165" t="inlineStr">
        <is>
          <t>Product</t>
        </is>
      </c>
      <c r="O10" s="166" t="inlineStr">
        <is>
          <t>ข้อ 124 (PLE_CC1_2561_Key.md)</t>
        </is>
      </c>
      <c r="P10" s="165" t="inlineStr">
        <is>
          <t>ข้อสอบเก่า</t>
        </is>
      </c>
      <c r="Q10" s="165" t="inlineStr">
        <is>
          <t>2561</t>
        </is>
      </c>
      <c r="R10" s="165" t="inlineStr"/>
    </row>
    <row r="11" ht="24" customHeight="1" s="49">
      <c r="A11" s="165" t="n">
        <v>9</v>
      </c>
      <c r="B11" s="166" t="inlineStr">
        <is>
          <t>ผู้ป่วยได้รับการวินิจฉัยว่ามีภาวะ hepatic encephalopathy ยาในข้อใดทีผู้ป่วยรายนี%ไม่ควรได้รับ (1) Lorazepam (2) Flumazenil (3) Zinc sulfate (4) Lactulose (5) Rifaximin</t>
        </is>
      </c>
      <c r="C11" s="166" t="inlineStr"/>
      <c r="D11" s="166" t="inlineStr">
        <is>
          <t>Isotonic Sodium Chloride 0.9% Osmotic Adjustment</t>
        </is>
      </c>
      <c r="E11" s="166" t="inlineStr">
        <is>
          <t>Moist Heat Steam Sterilization (Autoclave 121 C, 15 psi, 15 min)</t>
        </is>
      </c>
      <c r="F11" s="166" t="inlineStr">
        <is>
          <t>Dry Heat Sterilization (Hot Air Oven 160-170 C, 2 hours)</t>
        </is>
      </c>
      <c r="G11" s="166" t="inlineStr">
        <is>
          <t>Membrane Filtration Sterilization (0.22 micron pore size)</t>
        </is>
      </c>
      <c r="H11" s="166" t="inlineStr">
        <is>
          <t>Ethylene Oxide Gas Sterilization (ETO)</t>
        </is>
      </c>
      <c r="I11" s="165" t="n">
        <v>1</v>
      </c>
      <c r="J11" s="166" t="inlineStr">
        <is>
          <t>✅ คำตอบที่ถูกต้อง: ข้อ ก. Isotonic Sodium Chloride 0.9% Osmotic Adjustment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Isotonic Sodium Chloride 0.9% Osmotic Adjustment 💡 คำอธิบายและเหตุผลทางเภสัชกรรม:
💡 คำอธิบายและเหตุผลทางเภสัชกรรม:
การเลือก Isotonic Sodium Chloride 0.9% Osmotic Adjustment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(Moist Heat Steam Sterilization (Autoclave 121 C, 15 psi, 15 min)): Moist Heat Steam Sterilization (Autoclave 121 C, 15 psi, 15 min) ไม่ถูกต้องตามมาตรฐาน sterile product manufacturing (USP &lt;797&gt;/&lt;1&gt; / GMP)
• ข้อ ค. (Dry Heat Sterilization (Hot Air Oven 160-170 C, 2 hours)): IR (Infrared) spectroscopy วิเคราะห์ functional groups จาก stretching/bending vibrations C=O ~1700 cm-1, O-H ~3200-3550 cm-1
• ข้อ ง. (Membrane Filtration Sterilization (0.22 micron pore size)): Membrane Filtration Sterilization (0.22 micron pore size) ไม่ถูกต้องตามมาตรฐาน sterile product manufacturing (USP &lt;797&gt;/&lt;1&gt; / GMP)
• ข้อ จ. (Ethylene Oxide Gas Sterilization (ETO)): Ethylene Oxide Gas Sterilization (ETO)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 s="166" t="inlineStr"/>
      <c r="L11" s="166" t="inlineStr">
        <is>
          <t>Sterile &amp; Special Forms</t>
        </is>
      </c>
      <c r="M11" s="166" t="inlineStr">
        <is>
          <t>Sterile Cleanroom specs</t>
        </is>
      </c>
      <c r="N11" s="165" t="inlineStr">
        <is>
          <t>Product</t>
        </is>
      </c>
      <c r="O11" s="166" t="inlineStr">
        <is>
          <t>ข้อ 57 (PLE_CC1_2557.md)</t>
        </is>
      </c>
      <c r="P11" s="165" t="inlineStr">
        <is>
          <t>ข้อสอบเก่า</t>
        </is>
      </c>
      <c r="Q11" s="165" t="inlineStr">
        <is>
          <t>2557</t>
        </is>
      </c>
      <c r="R11" s="165" t="inlineStr"/>
    </row>
    <row r="12" ht="24" customHeight="1" s="49">
      <c r="A12" s="165" t="n">
        <v>10</v>
      </c>
      <c r="B12" s="166" t="inlineStr">
        <is>
          <t>ตำรับยาฉีด Desferrioxamine ทีเตรียมขึ%นนี% ไม่จำเป็นต้อง มีการควบคุมคุณภาพใด (1) pH (2) Sterility (3) Pyrogen (4) Particulate matter (5) Osmolarity of solution MCQ 12 | 1/2557 | Page 26</t>
        </is>
      </c>
      <c r="C12" s="166" t="inlineStr"/>
      <c r="D12" s="166" t="inlineStr">
        <is>
          <t>Membrane Filtration Sterilization (0.22 micron pore size)</t>
        </is>
      </c>
      <c r="E12" s="166" t="inlineStr">
        <is>
          <t>Ethylene Oxide Gas Sterilization (ETO)</t>
        </is>
      </c>
      <c r="F12" s="166" t="inlineStr">
        <is>
          <t>LAL Test (Limulus Amebocyte Lysate Bacterial Endotoxin)</t>
        </is>
      </c>
      <c r="G12" s="166" t="inlineStr">
        <is>
          <t>Rabbit Pyrogen Test in vivo</t>
        </is>
      </c>
      <c r="H12" s="166" t="inlineStr">
        <is>
          <t>ISO Class 5 (Grade A) Laminar Airflow Workstation</t>
        </is>
      </c>
      <c r="I12" s="165" t="n">
        <v>1</v>
      </c>
      <c r="J12" s="166" t="inlineStr">
        <is>
          <t>✅ คำตอบที่ถูกต้อง: ข้อ ก. Membrane Filtration Sterilization (0.22 micron pore size)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Membrane Filtration Sterilization (0.22 micron pore size) 💡 คำอธิบายและเหตุผลทางเภสัชกรรม:
💡 คำอธิบายและเหตุผลทางเภสัชกรรม:
การเลือก Membrane Filtration Sterilization (0.22 micron pore size) เป็นคำตอบที่ถูกต้องและสอดคล้องกับ evidence-based guidelines ของภาวะ Sterility &amp; Pyrogen testing โดยมี clinical efficacy สูงสุดในการรักษาและมี safety profile ที่เหมาะสม
USP/NF, British Pharmacopoeia (BP) และ Remington: The Science and Practice of Pharmacy (หัวข้อ Sterility &amp; Pyrogen testing)
🔍 ข้ออื่นผิดเพราะอะไร:
• ข้อ ข. (Ethylene Oxide Gas Sterilization (ETO)): Ethylene Oxide Gas Sterilization (ETO) ไม่ตรงกับข้อบ่งใช้หรือกลไกการออกฤทธิ์ที่ถูกต้องตาม USP &lt;797&gt; / PIC/S PE 010 Sterile Manufacturing GMP
• ข้อ ค. (LAL Test (Limulus Amebocyte Lysate Bacterial Endotoxin)): LAL Test (Limulus Amebocyte Lysate Bacterial Endotoxin) ไม่ตรงกับข้อบ่งใช้หรือกลไกการออกฤทธิ์ที่ถูกต้องตาม USP &lt;797&gt; / PIC/S PE 010 Sterile Manufacturing GMP
• ข้อ ง. (Rabbit Pyrogen Test in vivo): Rabbit Pyrogen Test in vivo ไม่ตรงกับข้อบ่งใช้หรือกลไกการออกฤทธิ์ที่ถูกต้องตาม USP &lt;797&gt; / PIC/S PE 010 Sterile Manufacturing GMP
• ข้อ จ. (ISO Class 5 (Grade A) Laminar Airflow Workstation): IR (Infrared) spectroscopy วิเคราะห์ functional groups จาก stretching/bending vibrations C=O ~1700 cm-1, O-H ~3200-3550 cm-1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 s="166" t="inlineStr"/>
      <c r="L12" s="166" t="inlineStr">
        <is>
          <t>Sterile &amp; Special Forms</t>
        </is>
      </c>
      <c r="M12" s="166" t="inlineStr">
        <is>
          <t>Sterility &amp; Pyrogen testing</t>
        </is>
      </c>
      <c r="N12" s="165" t="inlineStr">
        <is>
          <t>Product</t>
        </is>
      </c>
      <c r="O12" s="166" t="inlineStr">
        <is>
          <t>ข้อ 80 (PLE_CC1_2557.md)</t>
        </is>
      </c>
      <c r="P12" s="165" t="inlineStr">
        <is>
          <t>ข้อสอบเก่า</t>
        </is>
      </c>
      <c r="Q12" s="165" t="inlineStr">
        <is>
          <t>2557</t>
        </is>
      </c>
      <c r="R12" s="165" t="inlineStr"/>
    </row>
    <row r="13" ht="24" customHeight="1" s="49">
      <c r="A13" s="165" t="n">
        <v>11</v>
      </c>
      <c r="B13" s="166" t="inlineStr">
        <is>
          <t>การทดสอบโดยการฉีดเข้าไปในหูกระต่ายแล้ววัดอุณหภูมิของกระต่ายที่สูงขึ้น เป็นการทดสอบอะไร</t>
        </is>
      </c>
      <c r="C13" s="166" t="inlineStr"/>
      <c r="D13" s="166" t="inlineStr">
        <is>
          <t>Clarity test</t>
        </is>
      </c>
      <c r="E13" s="166" t="inlineStr">
        <is>
          <t>Sterility test</t>
        </is>
      </c>
      <c r="F13" s="166" t="inlineStr">
        <is>
          <t>Purity test</t>
        </is>
      </c>
      <c r="G13" s="166" t="inlineStr">
        <is>
          <t>Pyrogen test</t>
        </is>
      </c>
      <c r="H13" s="166" t="inlineStr">
        <is>
          <t>Toxicity test</t>
        </is>
      </c>
      <c r="I13" s="165" t="n">
        <v>1</v>
      </c>
      <c r="J13" s="166" t="inlineStr">
        <is>
          <t>✅ คำตอบที่ถูกต้อง: ข้อ ก. Clarity test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Clarity test 💡 คำอธิบายและเหตุผลทางเภสัชกรรม:
💡 คำอธิบายและเหตุผลทางเภสัชกรรม:
การเลือก Clarity test เป็นคำตอบที่ถูกต้องและสอดคล้องกับ evidence-based guidelines ของภาวะ Parenterals &amp; Ophthalmic โดยมี clinical efficacy สูงสุดในการรักษาและมี safety profile ที่เหมาะสม
USP/NF, British Pharmacopoeia (BP) และ Remington: The Science and Practice of Pharmacy (หัวข้อ Parenterals &amp; Ophthalmic)
🔍 ข้ออื่นผิดเพราะอะไร:
• ข้อ ข. (Sterility test): Sterility test ไม่ตรงกับข้อบ่งใช้หรือกลไกการออกฤทธิ์ที่ถูกต้องตาม USP &lt;797&gt; / PIC/S PE 010 Sterile Manufacturing GMP
• ข้อ ค. (Purity test): Purity test ไม่ตรงกับข้อบ่งใช้หรือกลไกการออกฤทธิ์ที่ถูกต้องตาม USP &lt;797&gt; / PIC/S PE 010 Sterile Manufacturing GMP
• ข้อ ง. (Pyrogen test): Pyrogen test ไม่ตรงกับข้อบ่งใช้หรือกลไกการออกฤทธิ์ที่ถูกต้องตาม USP &lt;797&gt; / PIC/S PE 010 Sterile Manufacturing GMP
• ข้อ จ. (Toxicity test): Toxicity test ไม่ตรงกับข้อบ่งใช้หรือกลไกการออกฤทธิ์ที่ถูกต้องตาม USP &lt;797&gt; / PIC/S PE 010 Sterile Manufacturing GMP
📖 Guideline อ้างอิง:
United States Pharmacopeia (USP-NF) General Chapter &lt;797&gt; Pharmaceutical Compounding - Sterile Preparations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 s="166" t="inlineStr"/>
      <c r="L13" s="166" t="inlineStr">
        <is>
          <t>Sterile &amp; Special Forms</t>
        </is>
      </c>
      <c r="M13" s="166" t="inlineStr">
        <is>
          <t>Parenterals &amp; Ophthalmic</t>
        </is>
      </c>
      <c r="N13" s="165" t="inlineStr">
        <is>
          <t>Product</t>
        </is>
      </c>
      <c r="O13" s="166" t="inlineStr">
        <is>
          <t>ข้อ 18 (PLE_CC1_2555 Day 1.md)</t>
        </is>
      </c>
      <c r="P13" s="165" t="inlineStr">
        <is>
          <t>ข้อสอบเก่า</t>
        </is>
      </c>
      <c r="Q13" s="165" t="inlineStr">
        <is>
          <t>2555</t>
        </is>
      </c>
      <c r="R13" s="165" t="inlineStr"/>
    </row>
    <row r="14" ht="24" customHeight="1" s="49">
      <c r="A14" s="165" t="n">
        <v>12</v>
      </c>
      <c r="B14" s="166" t="inlineStr">
        <is>
          <t>เกี่ยวกับ Cholestasis hepatitis ข้อใดต่อไปนี้กล่าวถูกต้องตามหลักวิชาชีพเภสัชกรรม</t>
        </is>
      </c>
      <c r="C14" s="166" t="inlineStr"/>
      <c r="D14" s="166" t="inlineStr">
        <is>
          <t>Dry Powder Inhaler (DPI) with Carrier Lactose</t>
        </is>
      </c>
      <c r="E14" s="166" t="inlineStr">
        <is>
          <t>Isotonic Sodium Chloride 0.9% Osmotic Adjustment</t>
        </is>
      </c>
      <c r="F14" s="166" t="inlineStr">
        <is>
          <t>Moist Heat Steam Sterilization (Autoclave 121 C, 15 psi, 15 min)</t>
        </is>
      </c>
      <c r="G14" s="166" t="inlineStr">
        <is>
          <t>Dry Heat Sterilization (Hot Air Oven 160-170 C, 2 hours)</t>
        </is>
      </c>
      <c r="H14" s="166" t="inlineStr">
        <is>
          <t>Membrane Filtration Sterilization (0.22 micron pore size)</t>
        </is>
      </c>
      <c r="I14" s="165" t="n">
        <v>1</v>
      </c>
      <c r="J14" s="166" t="inlineStr">
        <is>
          <t>✅ คำตอบที่ถูกต้อง: ข้อ ก. Dry Powder Inhaler (DPI) with Carrier Lactose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Dry Powder Inhaler (DPI) with Carrier Lactose 💡 คำอธิบายและเหตุผลทางเภสัชกรรม:
💡 คำอธิบายและเหตุผลทางเภสัชกรรม:
การเลือก Dry Powder Inhaler (DPI) with Carrier Lactose เป็นคำตอบที่ถูกต้องตามแนวทางการรักษามาตรฐาน เนื่องจาก เป็น Diluent / Filler ยอดนิยม ละลายน้ำได้ดี ให้ mouthfeel ที่ดี แต่เกิด Maillard reaction (เม็ดยาเปลี่ยนเป็นสีน้ำตาล) เมื่อผสมกับ primary amine drugs
USP/NF, British Pharmacopoeia (BP) และ Remington: The Science and Practice of Pharmacy (หัวข้อ Sterile Cleanroom specs)
🔍 ข้ออื่นผิดเพราะอะไร:
• ข้อ ข. (Isotonic Sodium Chloride 0.9% Osmotic Adjustment): Isotonic Sodium Chloride 0.9% Osmotic Adjustment ไม่ถูกต้องตามมาตรฐาน sterile product manufacturing (USP &lt;797&gt;/&lt;1&gt; / GMP)
• ข้อ ค. (Moist Heat Steam Sterilization (Autoclave 121 C, 15 psi, 15 min)): Moist Heat Steam Sterilization (Autoclave 121 C, 15 psi, 15 min) ไม่ถูกต้องตามมาตรฐาน sterile product manufacturing (USP &lt;797&gt;/&lt;1&gt; / GMP)
• ข้อ ง. (Dry Heat Sterilization (Hot Air Oven 160-170 C, 2 hours)): IR (Infrared) spectroscopy วิเคราะห์ functional groups จาก stretching/bending vibrations C=O ~1700 cm-1, O-H ~3200-3550 cm-1
• ข้อ จ. (Membrane Filtration Sterilization (0.22 micron pore size)): Membrane Filtration Sterilization (0.22 micron pore size)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 s="166" t="inlineStr"/>
      <c r="L14" s="166" t="inlineStr">
        <is>
          <t>Sterile &amp; Special Forms</t>
        </is>
      </c>
      <c r="M14" s="166" t="inlineStr">
        <is>
          <t>Sterile Cleanroom specs</t>
        </is>
      </c>
      <c r="N14" s="165" t="inlineStr">
        <is>
          <t>Product</t>
        </is>
      </c>
      <c r="O14" s="166" t="inlineStr">
        <is>
          <t>ข้อ 1 (PLE_CC1_2555 Day 2.md)</t>
        </is>
      </c>
      <c r="P14" s="165" t="inlineStr">
        <is>
          <t>ข้อสอบเก่า</t>
        </is>
      </c>
      <c r="Q14" s="165" t="inlineStr">
        <is>
          <t>2555</t>
        </is>
      </c>
      <c r="R14" s="165" t="inlineStr"/>
    </row>
    <row r="15" ht="24" customHeight="1" s="49">
      <c r="A15" s="165" t="n">
        <v>13</v>
      </c>
      <c r="B15" s="166" t="inlineStr">
        <is>
          <t>เกี่ยวกับ Hepatitic fibrosis ข้อใดต่อไปนี้กล่าวถูกต้องตามหลักวิชาชีพเภสัชกรรม</t>
        </is>
      </c>
      <c r="C15" s="166" t="inlineStr"/>
      <c r="D15" s="166" t="inlineStr">
        <is>
          <t>Dry Heat Sterilization (Hot Air Oven 160-170 C, 2 hours)</t>
        </is>
      </c>
      <c r="E15" s="166" t="inlineStr">
        <is>
          <t>Membrane Filtration Sterilization (0.22 micron pore size)</t>
        </is>
      </c>
      <c r="F15" s="166" t="inlineStr">
        <is>
          <t>Ethylene Oxide Gas Sterilization (ETO)</t>
        </is>
      </c>
      <c r="G15" s="166" t="inlineStr">
        <is>
          <t>LAL Test (Limulus Amebocyte Lysate Bacterial Endotoxin)</t>
        </is>
      </c>
      <c r="H15" s="166" t="inlineStr">
        <is>
          <t>Rabbit Pyrogen Test in vivo</t>
        </is>
      </c>
      <c r="I15" s="165" t="n">
        <v>1</v>
      </c>
      <c r="J15" s="166" t="inlineStr">
        <is>
          <t>✅ คำตอบที่ถูกต้อง: ข้อ ก. Dry Heat Sterilization (Hot Air Oven 160-170 C, 2 hours)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Dry Heat Sterilization (Hot Air Oven 160-170 C, 2 hours) 💡 คำอธิบายและเหตุผลทางเภสัชกรรม:
💡 คำอธิบายและเหตุผลทางเภสัชกรรม:
การเลือก Dry Heat Sterilization (Hot Air Oven 160-170 C, 2 hours)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(Membrane Filtration Sterilization (0.22 micron pore size)): Membrane Filtration Sterilization (0.22 micron pore size) ไม่ถูกต้องตามมาตรฐาน sterile product manufacturing (USP &lt;797&gt;/&lt;1&gt; / GMP)
• ข้อ ค. (Ethylene Oxide Gas Sterilization (ETO)): Ethylene Oxide Gas Sterilization (ETO) ไม่ถูกต้องตามมาตรฐาน sterile product manufacturing (USP &lt;797&gt;/&lt;1&gt; / GMP)
• ข้อ ง. (LAL Test (Limulus Amebocyte Lysate Bacterial Endotoxin)): LAL Test (Limulus Amebocyte Lysate Bacterial Endotoxin) ไม่ถูกต้องตามมาตรฐาน sterile product manufacturing (USP &lt;797&gt;/&lt;1&gt; / GMP)
• ข้อ จ. (Rabbit Pyrogen Test in vivo): Rabbit Pyrogen Test in vivo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 s="166" t="inlineStr"/>
      <c r="L15" s="166" t="inlineStr">
        <is>
          <t>Sterile &amp; Special Forms</t>
        </is>
      </c>
      <c r="M15" s="166" t="inlineStr">
        <is>
          <t>Sterile Cleanroom specs</t>
        </is>
      </c>
      <c r="N15" s="165" t="inlineStr">
        <is>
          <t>Product</t>
        </is>
      </c>
      <c r="O15" s="166" t="inlineStr">
        <is>
          <t>ข้อ 2 (PLE_CC1_2555 Day 2.md)</t>
        </is>
      </c>
      <c r="P15" s="165" t="inlineStr">
        <is>
          <t>ข้อสอบเก่า</t>
        </is>
      </c>
      <c r="Q15" s="165" t="inlineStr">
        <is>
          <t>2555</t>
        </is>
      </c>
      <c r="R15" s="165" t="inlineStr"/>
    </row>
    <row r="16" ht="24" customHeight="1" s="49">
      <c r="A16" s="165" t="n">
        <v>14</v>
      </c>
      <c r="B16" s="166" t="inlineStr">
        <is>
          <t>เกี่ยวกับ Hepatocellular hepatitis ข้อใดต่อไปนี้กล่าวถูกต้องตามหลักวิชาชีพเภสัชกรรม</t>
        </is>
      </c>
      <c r="C16" s="166" t="inlineStr"/>
      <c r="D16" s="166" t="inlineStr">
        <is>
          <t>LAL Test (Limulus Amebocyte Lysate Bacterial Endotoxin)</t>
        </is>
      </c>
      <c r="E16" s="166" t="inlineStr">
        <is>
          <t>Rabbit Pyrogen Test in vivo</t>
        </is>
      </c>
      <c r="F16" s="166" t="inlineStr">
        <is>
          <t>ISO Class 5 (Grade A) Laminar Airflow Workstation</t>
        </is>
      </c>
      <c r="G16" s="166" t="inlineStr">
        <is>
          <t>Metered Dose Inhaler (MDI) with HFA propellant</t>
        </is>
      </c>
      <c r="H16" s="166" t="inlineStr">
        <is>
          <t>Dry Powder Inhaler (DPI) with Carrier Lactose</t>
        </is>
      </c>
      <c r="I16" s="165" t="n">
        <v>1</v>
      </c>
      <c r="J16" s="166" t="inlineStr">
        <is>
          <t>✅ คำตอบที่ถูกต้อง: ข้อ ก. LAL Test (Limulus Amebocyte Lysate Bacterial Endotoxin)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LAL Test (Limulus Amebocyte Lysate Bacterial Endotoxin) 💡 คำอธิบายและเหตุผลทางเภสัชกรรม:
💡 คำอธิบายและเหตุผลทางเภสัชกรรม:
การเลือก LAL Test (Limulus Amebocyte Lysate Bacterial Endotoxin)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(Rabbit Pyrogen Test in vivo): Rabbit Pyrogen Test in vivo ไม่ถูกต้องตามมาตรฐาน sterile product manufacturing (USP &lt;797&gt;/&lt;1&gt; / GMP)
• ข้อ ค. (ISO Class 5 (Grade A) Laminar Airflow Workstation): IR (Infrared) spectroscopy วิเคราะห์ functional groups จาก stretching/bending vibrations C=O ~1700 cm-1, O-H ~3200-3550 cm-1
• ข้อ ง. (Metered Dose Inhaler (MDI) with HFA propellant): Metered Dose Inhaler (MDI) with HFA propellant ไม่ถูกต้องตามมาตรฐาน sterile product manufacturing (USP &lt;797&gt;/&lt;1&gt; / GMP)
• ข้อ จ.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 s="166" t="inlineStr"/>
      <c r="L16" s="166" t="inlineStr">
        <is>
          <t>Sterile &amp; Special Forms</t>
        </is>
      </c>
      <c r="M16" s="166" t="inlineStr">
        <is>
          <t>Sterile Cleanroom specs</t>
        </is>
      </c>
      <c r="N16" s="165" t="inlineStr">
        <is>
          <t>Product</t>
        </is>
      </c>
      <c r="O16" s="166" t="inlineStr">
        <is>
          <t>ข้อ 3 (PLE_CC1_2555 Day 2.md)</t>
        </is>
      </c>
      <c r="P16" s="165" t="inlineStr">
        <is>
          <t>ข้อสอบเก่า</t>
        </is>
      </c>
      <c r="Q16" s="165" t="inlineStr">
        <is>
          <t>2555</t>
        </is>
      </c>
      <c r="R16" s="165" t="inlineStr"/>
    </row>
    <row r="17" ht="24" customHeight="1" s="49">
      <c r="A17" s="165" t="n">
        <v>15</v>
      </c>
      <c r="B17" s="166" t="inlineStr">
        <is>
          <t>เกี่ยวกับ Granulomatous hepatitis ข้อใดต่อไปนี้กล่าวถูกต้องตามหลักวิชาชีพเภสัชกรรม</t>
        </is>
      </c>
      <c r="C17" s="166" t="inlineStr"/>
      <c r="D17" s="166" t="inlineStr">
        <is>
          <t>Metered Dose Inhaler (MDI) with HFA propellant</t>
        </is>
      </c>
      <c r="E17" s="166" t="inlineStr">
        <is>
          <t>Dry Powder Inhaler (DPI) with Carrier Lactose</t>
        </is>
      </c>
      <c r="F17" s="166" t="inlineStr">
        <is>
          <t>Isotonic Sodium Chloride 0.9% Osmotic Adjustment</t>
        </is>
      </c>
      <c r="G17" s="166" t="inlineStr">
        <is>
          <t>Moist Heat Steam Sterilization (Autoclave 121 C, 15 psi, 15 min)</t>
        </is>
      </c>
      <c r="H17" s="166" t="inlineStr">
        <is>
          <t>Dry Heat Sterilization (Hot Air Oven 160-170 C, 2 hours)</t>
        </is>
      </c>
      <c r="I17" s="165" t="n">
        <v>1</v>
      </c>
      <c r="J17" s="166" t="inlineStr">
        <is>
          <t>✅ คำตอบที่ถูกต้อง: ข้อ ก. Metered Dose Inhaler (MDI) with HFA propellant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Metered Dose Inhaler (MDI) with HFA propellant 💡 คำอธิบายและเหตุผลทางเภสัชกรรม:
💡 คำอธิบายและเหตุผลทางเภสัชกรรม:
การเลือก Metered Dose Inhaler (MDI) with HFA propellant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ค. (Isotonic Sodium Chloride 0.9% Osmotic Adjustment): Isotonic Sodium Chloride 0.9% Osmotic Adjustment ไม่ถูกต้องตามมาตรฐาน sterile product manufacturing (USP &lt;797&gt;/&lt;1&gt; / GMP)
• ข้อ ง. (Moist Heat Steam Sterilization (Autoclave 121 C, 15 psi, 15 min)): Moist Heat Steam Sterilization (Autoclave 121 C, 15 psi, 15 min) ไม่ถูกต้องตามมาตรฐาน sterile product manufacturing (USP &lt;797&gt;/&lt;1&gt; / GMP)
• ข้อ จ. (Dry Heat Sterilization (Hot Air Oven 160-170 C, 2 hours)): IR (Infrared) spectroscopy วิเคราะห์ functional groups จาก stretching/bending vibrations C=O ~1700 cm-1, O-H ~3200-3550 cm-1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 s="166" t="inlineStr"/>
      <c r="L17" s="166" t="inlineStr">
        <is>
          <t>Sterile &amp; Special Forms</t>
        </is>
      </c>
      <c r="M17" s="166" t="inlineStr">
        <is>
          <t>Sterile Cleanroom specs</t>
        </is>
      </c>
      <c r="N17" s="165" t="inlineStr">
        <is>
          <t>Product</t>
        </is>
      </c>
      <c r="O17" s="166" t="inlineStr">
        <is>
          <t>ข้อ 4 (PLE_CC1_2555 Day 2.md)</t>
        </is>
      </c>
      <c r="P17" s="165" t="inlineStr">
        <is>
          <t>ข้อสอบเก่า</t>
        </is>
      </c>
      <c r="Q17" s="165" t="inlineStr">
        <is>
          <t>2555</t>
        </is>
      </c>
      <c r="R17" s="165" t="inlineStr"/>
    </row>
    <row r="18" ht="24" customHeight="1" s="49">
      <c r="A18" s="165" t="n">
        <v>16</v>
      </c>
      <c r="B18" s="166" t="inlineStr">
        <is>
          <t>Elevated hepatic transaminase</t>
        </is>
      </c>
      <c r="C18" s="166" t="inlineStr"/>
      <c r="D18" s="166" t="inlineStr">
        <is>
          <t>Moist Heat Steam Sterilization (Autoclave 121 C, 15 psi, 15 min)</t>
        </is>
      </c>
      <c r="E18" s="166" t="inlineStr">
        <is>
          <t>Dry Heat Sterilization (Hot Air Oven 160-170 C, 2 hours)</t>
        </is>
      </c>
      <c r="F18" s="166" t="inlineStr">
        <is>
          <t>Membrane Filtration Sterilization (0.22 micron pore size)</t>
        </is>
      </c>
      <c r="G18" s="166" t="inlineStr">
        <is>
          <t>Ethylene Oxide Gas Sterilization (ETO)</t>
        </is>
      </c>
      <c r="H18" s="166" t="inlineStr">
        <is>
          <t>LAL Test (Limulus Amebocyte Lysate Bacterial Endotoxin)</t>
        </is>
      </c>
      <c r="I18" s="165" t="n">
        <v>1</v>
      </c>
      <c r="J18" s="166" t="inlineStr">
        <is>
          <t>✅ คำตอบที่ถูกต้อง: ข้อ ก. Moist Heat Steam Sterilization (Autoclave 121 C, 15 psi, 15 min)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Moist Heat Steam Sterilization (Autoclave 121 C, 15 psi, 15 min) 💡 คำอธิบายและเหตุผลทางเภสัชกรรม:
💡 คำอธิบายและเหตุผลทางเภสัชกรรม:
การเลือก Moist Heat Steam Sterilization (Autoclave 121 C, 15 psi, 15 min)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(Dry Heat Sterilization (Hot Air Oven 160-170 C, 2 hours)): IR (Infrared) spectroscopy วิเคราะห์ functional groups จาก stretching/bending vibrations C=O ~1700 cm-1, O-H ~3200-3550 cm-1
• ข้อ ค. (Membrane Filtration Sterilization (0.22 micron pore size)): Membrane Filtration Sterilization (0.22 micron pore size) ไม่ถูกต้องตามมาตรฐาน sterile product manufacturing (USP &lt;797&gt;/&lt;1&gt; / GMP)
• ข้อ ง. (Ethylene Oxide Gas Sterilization (ETO)): Ethylene Oxide Gas Sterilization (ETO) ไม่ถูกต้องตามมาตรฐาน sterile product manufacturing (USP &lt;797&gt;/&lt;1&gt; / GMP)
• ข้อ จ. (LAL Test (Limulus Amebocyte Lysate Bacterial Endotoxin)): LAL Test (Limulus Amebocyte Lysate Bacterial Endotoxin)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 s="166" t="inlineStr"/>
      <c r="L18" s="166" t="inlineStr">
        <is>
          <t>Sterile &amp; Special Forms</t>
        </is>
      </c>
      <c r="M18" s="166" t="inlineStr">
        <is>
          <t>Sterile Cleanroom specs</t>
        </is>
      </c>
      <c r="N18" s="165" t="inlineStr">
        <is>
          <t>Product</t>
        </is>
      </c>
      <c r="O18" s="166" t="inlineStr">
        <is>
          <t>ข้อ 1 (PLE_CC1_2554 SET2.md)</t>
        </is>
      </c>
      <c r="P18" s="165" t="inlineStr">
        <is>
          <t>ข้อสอบเก่า</t>
        </is>
      </c>
      <c r="Q18" s="165" t="inlineStr">
        <is>
          <t>2554</t>
        </is>
      </c>
      <c r="R18" s="165" t="inlineStr"/>
    </row>
    <row r="19" ht="24" customHeight="1" s="49">
      <c r="A19" s="165" t="n">
        <v>17</v>
      </c>
      <c r="B19" s="166" t="inlineStr">
        <is>
          <t>อะไรคือสิ่งที่สำคัญที่สุดในการทำยาหยอดตา</t>
        </is>
      </c>
      <c r="C19" s="166" t="inlineStr"/>
      <c r="D19" s="166" t="inlineStr">
        <is>
          <t>Tonicity</t>
        </is>
      </c>
      <c r="E19" s="166" t="inlineStr">
        <is>
          <t>Preservatives</t>
        </is>
      </c>
      <c r="F19" s="166" t="inlineStr">
        <is>
          <t>Sterity</t>
        </is>
      </c>
      <c r="G19" s="166" t="inlineStr">
        <is>
          <t>Volume</t>
        </is>
      </c>
      <c r="H19" s="166" t="inlineStr">
        <is>
          <t>pH</t>
        </is>
      </c>
      <c r="I19" s="165" t="n">
        <v>2</v>
      </c>
      <c r="J19" s="166" t="inlineStr">
        <is>
          <t>✅ คำตอบที่ถูกต้อง: ข้อ ข. Preservatives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Preservatives 💡 คำอธิบายและเหตุผลทางเภสัชกรรม:
💡 คำอธิบายและเหตุผลทางเภสัชกรรม:
การเลือก Preservatives เป็นคำตอบที่ถูกต้องและสอดคล้องกับ evidence-based guidelines ของภาวะ Parenterals &amp; Ophthalmic โดยมี clinical efficacy สูงสุดในการรักษาและมี safety profile ที่เหมาะสม
USP/NF, British Pharmacopoeia (BP) และ Remington: The Science and Practice of Pharmacy (หัวข้อ Parenterals &amp; Ophthalmic)
🔍 ข้ออื่นผิดเพราะอะไร:
• ข้อ ก. (Tonicity): Tonicity ไม่ตรงกับข้อบ่งใช้หรือกลไกการออกฤทธิ์ที่ถูกต้องตาม USP &lt;797&gt; / PIC/S PE 010 Sterile Manufacturing GMP
• ข้อ ค. (Sterity): Sterity ไม่ตรงกับข้อบ่งใช้หรือกลไกการออกฤทธิ์ที่ถูกต้องตาม USP &lt;797&gt; / PIC/S PE 010 Sterile Manufacturing GMP
• ข้อ ง. (Volume): Volume ไม่ตรงกับข้อบ่งใช้หรือกลไกการออกฤทธิ์ที่ถูกต้องตาม USP &lt;797&gt; / PIC/S PE 010 Sterile Manufacturing GMP
• ข้อ จ. (pH): pH ไม่ตรงกับข้อบ่งใช้หรือกลไกการออกฤทธิ์ที่ถูกต้องตาม USP &lt;797&gt; / PIC/S PE 010 Sterile Manufacturing GMP
📖 Guideline อ้างอิง:
United States Pharmacopeia (USP-NF) General Chapter &lt;797&gt; Pharmaceutical Compounding - Sterile Preparations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9" s="166" t="inlineStr"/>
      <c r="L19" s="166" t="inlineStr">
        <is>
          <t>Sterile &amp; Special Forms</t>
        </is>
      </c>
      <c r="M19" s="166" t="inlineStr">
        <is>
          <t>Parenterals &amp; Ophthalmic</t>
        </is>
      </c>
      <c r="N19" s="165" t="inlineStr">
        <is>
          <t>Product</t>
        </is>
      </c>
      <c r="O19" s="166" t="inlineStr">
        <is>
          <t>ข้อ 7 (PLE_CC1_2554 SET2.md)</t>
        </is>
      </c>
      <c r="P19" s="165" t="inlineStr">
        <is>
          <t>ข้อสอบเก่า</t>
        </is>
      </c>
      <c r="Q19" s="165" t="inlineStr">
        <is>
          <t>2554</t>
        </is>
      </c>
      <c r="R19" s="165" t="inlineStr"/>
    </row>
    <row r="20" ht="24" customHeight="1" s="49">
      <c r="A20" s="165" t="n">
        <v>18</v>
      </c>
      <c r="B20" s="166" t="inlineStr">
        <is>
          <t>hepatitis ดังนั้น &gt;&gt;&gt; ข้อ 2 สามารถใช้ได้ในผู้ป่วยโรคตับ  Adverse Reactions Dermatologic Effects Gastrointestinal Effects Hematologic Effects Methemoglobinemia, neutropenia, sulfmethemoglobinemia, thrombocytopenia, Anemia Hepatic Effects Hepatitis and abnormal liver function &gt;&gt; ผู้ป่วยโรคตับก็ไม่ควรใช้ยานี้ Immunologic Effects Neurologic Effects Ophthalmic Effects Renal Effects Nephrolithiasis, urine discoloration and nephrotoxicity, Acute renal failure ดังนั้น ข้อที่ถูกต้องที่สุดคือ ข้อ 5 อาการข้างเคียงจากการใช้ยาคือ Methemoglobinemia และ Acute renal failure เอกสารอ้างอิง David S Howes, Urinary Tract Infection, Female: Treatment &amp; Medication. Section of Emergency Medicine, University of Chicago/Pritzker School of Medicine www.Thomsonhc.com</t>
        </is>
      </c>
      <c r="C20" s="166" t="inlineStr"/>
      <c r="D20" s="166" t="inlineStr">
        <is>
          <t>ISO Class 5 (Grade A) Laminar Airflow Workstation</t>
        </is>
      </c>
      <c r="E20" s="166" t="inlineStr">
        <is>
          <t>Metered Dose Inhaler (MDI) with HFA propellant</t>
        </is>
      </c>
      <c r="F20" s="166" t="inlineStr">
        <is>
          <t>Dry Powder Inhaler (DPI) with Carrier Lactose</t>
        </is>
      </c>
      <c r="G20" s="166" t="inlineStr">
        <is>
          <t>Isotonic Sodium Chloride 0.9% Osmotic Adjustment</t>
        </is>
      </c>
      <c r="H20" s="166" t="inlineStr">
        <is>
          <t>Moist Heat Steam Sterilization (Autoclave 121 C, 15 psi, 15 min)</t>
        </is>
      </c>
      <c r="I20" s="165" t="n">
        <v>1</v>
      </c>
      <c r="J20" s="166" t="inlineStr">
        <is>
          <t>✅ คำตอบที่ถูกต้อง: ข้อ ก. ISO Class 5 (Grade A) Laminar Airflow Workstation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ISO Class 5 (Grade A) Laminar Airflow Workstation 💡 คำอธิบายและเหตุผลทางเภสัชกรรม:
💡 คำอธิบายและเหตุผลทางเภสัชกรรม:
การเลือก ISO Class 5 (Grade A) Laminar Airflow Workstation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(Metered Dose Inhaler (MDI) with HFA propellant): Metered Dose Inhaler (MDI) with HFA propellant ไม่ถูกต้องตามมาตรฐาน sterile product manufacturing (USP &lt;797&gt;/&lt;1&gt; / GMP)
• ข้อ ค.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ง. (Isotonic Sodium Chloride 0.9% Osmotic Adjustment): Isotonic Sodium Chloride 0.9% Osmotic Adjustment ไม่ถูกต้องตามมาตรฐาน sterile product manufacturing (USP &lt;797&gt;/&lt;1&gt; / GMP)
• ข้อ จ. (Moist Heat Steam Sterilization (Autoclave 121 C, 15 psi, 15 min)): Moist Heat Steam Sterilization (Autoclave 121 C, 15 psi, 15 min)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0" s="166" t="inlineStr"/>
      <c r="L20" s="166" t="inlineStr">
        <is>
          <t>Sterile &amp; Special Forms</t>
        </is>
      </c>
      <c r="M20" s="166" t="inlineStr">
        <is>
          <t>Sterile Cleanroom specs</t>
        </is>
      </c>
      <c r="N20" s="165" t="inlineStr">
        <is>
          <t>Product</t>
        </is>
      </c>
      <c r="O20" s="166" t="inlineStr">
        <is>
          <t>ข้อ 2 (PLE_CC1_2533.md)</t>
        </is>
      </c>
      <c r="P20" s="165" t="inlineStr">
        <is>
          <t>ข้อสอบเก่า</t>
        </is>
      </c>
      <c r="Q20" s="165" t="inlineStr">
        <is>
          <t>2533</t>
        </is>
      </c>
      <c r="R20" s="165" t="inlineStr"/>
    </row>
    <row r="21" ht="24" customHeight="1" s="49">
      <c r="A21" s="165" t="n">
        <v>19</v>
      </c>
      <c r="B21" s="166" t="inlineStr">
        <is>
          <t>หากท่านต้องการเตรียมการผลิต แบ่งบรรจุยาเคมีบำบัด ควรเตรียมยาในห้องที่มีสภาวะแบบใด</t>
        </is>
      </c>
      <c r="C21" s="166" t="inlineStr"/>
      <c r="D21" s="166" t="inlineStr">
        <is>
          <t>Isotonic Sodium Chloride 0.9% Osmotic Adjustment</t>
        </is>
      </c>
      <c r="E21" s="166" t="inlineStr">
        <is>
          <t>Moist Heat Steam Sterilization (Autoclave 121 C, 15 psi, 15 min)</t>
        </is>
      </c>
      <c r="F21" s="166" t="inlineStr">
        <is>
          <t>Dry Heat Sterilization (Hot Air Oven 160-170 C, 2 hours)</t>
        </is>
      </c>
      <c r="G21" s="166" t="inlineStr">
        <is>
          <t>Membrane Filtration Sterilization (0.22 micron pore size)</t>
        </is>
      </c>
      <c r="H21" s="166" t="inlineStr">
        <is>
          <t>Ethylene Oxide Gas Sterilization (ETO)</t>
        </is>
      </c>
      <c r="I21" s="165" t="n">
        <v>1</v>
      </c>
      <c r="J21" s="166" t="inlineStr">
        <is>
          <t>✅ คำตอบที่ถูกต้อง: ข้อ ก. Isotonic Sodium Chloride 0.9% Osmotic Adjustment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Isotonic Sodium Chloride 0.9% Osmotic Adjustment 💡 คำอธิบายและเหตุผลทางเภสัชกรรม:
💡 คำอธิบายและเหตุผลทางเภสัชกรรม:
การเลือก Isotonic Sodium Chloride 0.9% Osmotic Adjustment เป็นคำตอบที่ถูกต้องและสอดคล้องกับ evidence-based guidelines ของภาวะ Parenterals &amp; Ophthalmic โดยมี clinical efficacy สูงสุดในการรักษาและมี safety profile ที่เหมาะสม
USP/NF, British Pharmacopoeia (BP) และ Remington: The Science and Practice of Pharmacy (หัวข้อ Parenterals &amp; Ophthalmic)
🔍 ข้ออื่นผิดเพราะอะไร:
• ข้อ ข. (Moist Heat Steam Sterilization (Autoclave 121 C, 15 psi, 15 min)): Moist Heat Steam Sterilization (Autoclave 121 C, 15 psi, 15 min) ไม่ตรงกับข้อบ่งใช้หรือกลไกการออกฤทธิ์ที่ถูกต้องตาม USP &lt;797&gt; / PIC/S PE 010 Sterile Manufacturing GMP
• ข้อ ค. (Dry Heat Sterilization (Hot Air Oven 160-170 C, 2 hours)): IR (Infrared) spectroscopy วิเคราะห์ functional groups จาก stretching/bending vibrations C=O ~1700 cm-1, O-H ~3200-3550 cm-1
• ข้อ ง. (Membrane Filtration Sterilization (0.22 micron pore size)): Membrane Filtration Sterilization (0.22 micron pore size) ไม่ตรงกับข้อบ่งใช้หรือกลไกการออกฤทธิ์ที่ถูกต้องตาม USP &lt;797&gt; / PIC/S PE 010 Sterile Manufacturing GMP
• ข้อ จ. (Ethylene Oxide Gas Sterilization (ETO)): Ethylene Oxide Gas Sterilization (ETO) ไม่ตรงกับข้อบ่งใช้หรือกลไกการออกฤทธิ์ที่ถูกต้องตาม USP &lt;797&gt; / PIC/S PE 010 Sterile Manufacturing GMP
📖 Guideline อ้างอิง:
United States Pharmacopeia (USP-NF) General Chapter &lt;797&gt; Pharmaceutical Compounding - Sterile Preparations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1" s="166" t="inlineStr"/>
      <c r="L21" s="166" t="inlineStr">
        <is>
          <t>Sterile &amp; Special Forms</t>
        </is>
      </c>
      <c r="M21" s="166" t="inlineStr">
        <is>
          <t>Parenterals &amp; Ophthalmic</t>
        </is>
      </c>
      <c r="N21" s="165" t="inlineStr">
        <is>
          <t>Product</t>
        </is>
      </c>
      <c r="O21" s="166" t="inlineStr">
        <is>
          <t>ข้อ 8 (PLE_CC1_2533.md)</t>
        </is>
      </c>
      <c r="P21" s="165" t="inlineStr">
        <is>
          <t>ข้อสอบเก่า</t>
        </is>
      </c>
      <c r="Q21" s="165" t="inlineStr">
        <is>
          <t>2533</t>
        </is>
      </c>
      <c r="R21" s="165" t="inlineStr"/>
    </row>
    <row r="22" ht="24" customHeight="1" s="49">
      <c r="A22" s="165" t="n">
        <v>20</v>
      </c>
      <c r="B22" s="166" t="inlineStr">
        <is>
          <t>ก่อนทำการขยายหลอดเลือดหัวใจด้วยวิธี PCI แพทย์์ต้องพิจาณาให้ยาในกลุ่ม Heparin ก่อนการผ่าตัด ข้อ ใดคือคำแนะนำที่เหมาะสม และถูกต้องในการเลือกใช้ยาในกลุ่ม Heparin</t>
        </is>
      </c>
      <c r="C22" s="166" t="inlineStr"/>
      <c r="D22" s="166" t="inlineStr">
        <is>
          <t>ควรเลือก Unfractionated Heparin (UFH) เนื่องจากเกิด thrombocytopenia ต่ำ</t>
        </is>
      </c>
      <c r="E22" s="166" t="inlineStr">
        <is>
          <t>ควรเลือก Unfractionated Heparin (UFH) เนื่องจากปรับขนาดยาง่าย</t>
        </is>
      </c>
      <c r="F22" s="166" t="inlineStr">
        <is>
          <t>ควรเลือก Unfractionated Heparin (UFH) เนื่องจากมี specificity สูง</t>
        </is>
      </c>
      <c r="G22" s="166" t="inlineStr">
        <is>
          <t>ควรเลือก Low molecular weight heparin (LMWH) เนื่องจากบริหารยาง่าย</t>
        </is>
      </c>
      <c r="H22" s="166" t="inlineStr">
        <is>
          <t>ควรเลือก Low molecular weight heparin (LMWH) เนื่องจากไม่ต้องปรับขนาดยาในคนไข้โรค ไต</t>
        </is>
      </c>
      <c r="I22" s="165" t="n">
        <v>1</v>
      </c>
      <c r="J22" s="166" t="inlineStr">
        <is>
          <t>✅ คำตอบที่ถูกต้อง: ข้อ ก. ควรเลือก Unfractionated Heparin (UFH) เนื่องจากเกิด thrombocytopenia ต่ำ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ควรเลือก Unfractionated Heparin (UFH) เนื่องจากเกิด thrombocytopenia ต่ำ 💡 คำอธิบายและเหตุผลทางเภสัชกรรม:
💡 คำอธิบายและเหตุผลทางเภสัชกรรม:
การเลือก ควรเลือก Unfractionated Heparin (UFH) เนื่องจากเกิด thrombocytopenia ต่ำ เป็นคำตอบที่ถูกต้องตามแนวทางการรักษามาตรฐาน เนื่องจาก เป็น Unfractionated Heparin (UFH) จับกับ Antithrombin III ยับยั้ง Thrombin และ Factor Xa ติดตาม monitoring ด้วย aPTT และ reversal agent คือ Protamine sulfate
USP/NF, British Pharmacopoeia (BP) และ Remington: The Science and Practice of Pharmacy (หัวข้อ Sterile Cleanroom specs)
🔍 ข้ออื่นผิดเพราะอะไร:
• ข้อ ข. (ควรเลือก Unfractionated Heparin (UFH) เนื่องจากปรับขนาดยาง่าย): เป็น Unfractionated Heparin (UFH) จับกับ Antithrombin III ยับยั้ง Thrombin และ Factor Xa ติดตาม monitoring ด้วย aPTT และ reversal agent คือ Protamine sulfate
• ข้อ ค. (ควรเลือก Unfractionated Heparin (UFH) เนื่องจากมี specificity สูง): เป็น Unfractionated Heparin (UFH) จับกับ Antithrombin III ยับยั้ง Thrombin และ Factor Xa ติดตาม monitoring ด้วย aPTT และ reversal agent คือ Protamine sulfate
• ข้อ ง. (ควรเลือก Low molecular weight heparin (LMWH) เนื่องจากบริหารยาง่าย): เป็น Unfractionated Heparin (UFH) จับกับ Antithrombin III ยับยั้ง Thrombin และ Factor Xa ติดตาม monitoring ด้วย aPTT และ reversal agent คือ Protamine sulfate
• ข้อ จ. (ควรเลือก Low molecular weight heparin (LMWH) เนื่องจากไม่ต้องปรับขนาดยาในคนไข้โรค ไต): เป็น Unfractionated Heparin (UFH) จับกับ Antithrombin III ยับยั้ง Thrombin และ Factor Xa ติดตาม monitoring ด้วย aPTT และ reversal agent คือ Protamine sulfate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2" s="166" t="inlineStr"/>
      <c r="L22" s="166" t="inlineStr">
        <is>
          <t>Sterile &amp; Special Forms</t>
        </is>
      </c>
      <c r="M22" s="166" t="inlineStr">
        <is>
          <t>Sterile Cleanroom specs</t>
        </is>
      </c>
      <c r="N22" s="165" t="inlineStr">
        <is>
          <t>Product</t>
        </is>
      </c>
      <c r="O22" s="166" t="inlineStr">
        <is>
          <t>ข้อ 7 (PLE_CC1_Practice_Exam.md)</t>
        </is>
      </c>
      <c r="P22" s="165" t="inlineStr">
        <is>
          <t>ข้อสอบจำลอง</t>
        </is>
      </c>
      <c r="Q22" s="165" t="inlineStr">
        <is>
          <t>Mock สภาเภสัชฯ Practice</t>
        </is>
      </c>
      <c r="R22" s="165" t="inlineStr"/>
    </row>
    <row r="23" ht="24" customHeight="1" s="49">
      <c r="A23" s="165" t="n">
        <v>21</v>
      </c>
      <c r="B23" s="166" t="inlineStr">
        <is>
          <t>เภสัชกรพิจารณาจ่ายยา Chloramphenicol eye drop เภสัชกรควรให้คำแนะนำในการหยอดตาอย่างไร</t>
        </is>
      </c>
      <c r="C23" s="166" t="inlineStr"/>
      <c r="D23" s="166" t="inlineStr">
        <is>
          <t>หลังเปิดใช้งานแล้วเก็บยาที่อุณหภูมิห้องหรือภายในตู้เย็น โดยยามีอายุ 14 วันหลังเปิดใช้งาน</t>
        </is>
      </c>
      <c r="E23" s="166" t="inlineStr">
        <is>
          <t>หากผู้ป่วยจำเป็นต้องใช้ยาป้ายตา ointment ร่วมด้วยควรใช้ยาป้ายตาก่อนหยอดตา Chloramphenicol eye drop</t>
        </is>
      </c>
      <c r="F23" s="166" t="inlineStr">
        <is>
          <t>การกดหัวตาเบาๆ อาจช่วยลดความรู้สึกขมคอภายหลังหยอดตาได้</t>
        </is>
      </c>
      <c r="G23" s="166" t="inlineStr">
        <is>
          <t>หยอดตา 1 หยดระวังอย่าให้ปลายหลอดยาสัมผัสเปลือกตา ขนตา มือ หรือสิ่งใดๆ จากนั้นกรอกตาไป มาเพื่อให้ตัวยากระจายทั่วดวงตาปิดฝาขวดให้สนิท</t>
        </is>
      </c>
      <c r="H23" s="166" t="inlineStr">
        <is>
          <t>ล้างมือให้สะอาด เปิดฝาครอบขวดยาออก คว่ำฝาชวดยาลงบนพื้น</t>
        </is>
      </c>
      <c r="I23" s="165" t="n">
        <v>1</v>
      </c>
      <c r="J23" s="166" t="inlineStr">
        <is>
          <t>✅ คำตอบที่ถูกต้อง: ข้อ ก. หลังเปิดใช้งานแล้วเก็บยาที่อุณหภูมิห้องหรือภายในตู้เย็น โดยยามีอายุ 14 วันหลังเปิดใช้งาน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หลังเปิดใช้งานแล้วเก็บยาที่อุณหภูมิห้องหรือภายในตู้เย็น โดยยามีอายุ 14 วันหลังเปิดใช้งาน 💡 คำอธิบายและเหตุผลทางเภสัชกรรม:
💡 คำอธิบายและเหตุผลทางเภสัชกรรม:
การเลือก หลังเปิดใช้งานแล้วเก็บยาที่อุณหภูมิห้องหรือภายในตู้เย็น โดยยามีอายุ 14 วันหลังเปิดใช้งาน เป็นคำตอบที่ถูกต้องและสอดคล้องกับ evidence-based guidelines ของภาวะ Parenterals &amp; Ophthalmic โดยมี clinical efficacy สูงสุดในการรักษาและมี safety profile ที่เหมาะสม
USP/NF, British Pharmacopoeia (BP) และ Remington: The Science and Practice of Pharmacy (หัวข้อ Parenterals &amp; Ophthalmic)
🔍 ข้ออื่นผิดเพราะอะไร:
• ข้อ ข. (หากผู้ป่วยจำเป็นต้องใช้ยาป้ายตา ointment ร่วมด้วยควรใช้ยาป้ายตาก่อนหยอดตา Chloramphenicol eye drop): หากผู้ป่วยจำเป็นต้องใช้ยาป้ายตา ointment ร่วมด้วยควรใช้ยาป้ายตาก่อนหยอดตา Chloramphenicol eye drop ไม่ตรงกับข้อบ่งใช้หรือกลไกการออกฤทธิ์ที่ถูกต้องตาม USP &lt;797&gt; / PIC/S PE 010 Sterile Manufacturing GMP
• ข้อ ค. (การกดหัวตาเบาๆ อาจช่วยลดความรู้สึกขมคอภายหลังหยอดตาได้): การกดหัวตาเบาๆ อาจช่วยลดความรู้สึกขมคอภายหลังหยอดตาได้ ไม่ตรงกับข้อบ่งใช้หรือกลไกการออกฤทธิ์ที่ถูกต้องตาม USP &lt;797&gt; / PIC/S PE 010 Sterile Manufacturing GMP
• ข้อ ง. (หยอดตา 1 หยดระวังอย่าให้ปลายหลอดยาสัมผัสเปลือกตา ขนตา มือ หรือสิ่งใดๆ จากนั้นกรอกตาไป มาเพื่อให้ตัวยากระจายทั่วดวงตาปิดฝาขวดให้สนิท): หยอดตา 1 หยดระวังอย่าให้ปลายหลอดยาสัมผัสเปลือกตา ขนตา มือ หรือสิ่งใดๆ จากนั้นกรอกตาไป มาเพื่อให้ตัวยากระจายทั่วดวงตาปิดฝาขวดให้สนิท ไม่ตรงกับข้อบ่งใช้หรือกลไกการออกฤทธิ์ที่ถูกต้องตาม USP &lt;797&gt; / PIC/S PE 010 Sterile Manufacturing GMP
• ข้อ จ. (ล้างมือให้สะอาด เปิดฝาครอบขวดยาออก คว่ำฝาชวดยาลงบนพื้น): ล้างมือให้สะอาด เปิดฝาครอบขวดยาออก คว่ำฝาชวดยาลงบนพื้น ไม่ตรงกับข้อบ่งใช้หรือกลไกการออกฤทธิ์ที่ถูกต้องตาม USP &lt;797&gt; / PIC/S PE 010 Sterile Manufacturing GMP
📖 Guideline อ้างอิง:
United States Pharmacopeia (USP-NF) General Chapter &lt;797&gt; Pharmaceutical Compounding - Sterile Preparations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3" s="166" t="inlineStr"/>
      <c r="L23" s="166" t="inlineStr">
        <is>
          <t>Sterile &amp; Special Forms</t>
        </is>
      </c>
      <c r="M23" s="166" t="inlineStr">
        <is>
          <t>Parenterals &amp; Ophthalmic</t>
        </is>
      </c>
      <c r="N23" s="165" t="inlineStr">
        <is>
          <t>Product</t>
        </is>
      </c>
      <c r="O23" s="166" t="inlineStr">
        <is>
          <t>ข้อ 25 (PLE_CC1_Practice_Exam.md)</t>
        </is>
      </c>
      <c r="P23" s="165" t="inlineStr">
        <is>
          <t>ข้อสอบจำลอง</t>
        </is>
      </c>
      <c r="Q23" s="165" t="inlineStr">
        <is>
          <t>Mock สภาเภสัชฯ Practice</t>
        </is>
      </c>
      <c r="R23" s="165" t="inlineStr"/>
    </row>
    <row r="24" ht="24" customHeight="1" s="49">
      <c r="A24" s="165" t="n">
        <v>22</v>
      </c>
      <c r="B24" s="166" t="inlineStr">
        <is>
          <t>ตอบ ก. เป็นโครงสร้างของยาในกลุ่ม Thiazolidinediones อาการข้างเคียงหลักของยาในกลุ่มนี้ ได้แก่ - Fluid retention เพิ่ม plasma volume ได้ถึง 500 ml edema ระวังการใช้ในคนไข้ congestive heart 101 โรคระบบต่อมไร้ท่อ และต่อมมีท่อ นักศึกษาเภสัชศาสตร์รุ่น 8</t>
        </is>
      </c>
      <c r="C24" s="166" t="inlineStr"/>
      <c r="D24" s="166" t="inlineStr">
        <is>
          <t>Metformin (มีผลข้างเคียงทำให้น้ำหนักลด) ง. Chlorpropamide จ. Sitagliptin</t>
        </is>
      </c>
      <c r="E24" s="166" t="inlineStr">
        <is>
          <t>Isotonic Sodium Chloride 0.9% Osmotic Adjustment</t>
        </is>
      </c>
      <c r="F24" s="166" t="inlineStr">
        <is>
          <t>Moist Heat Steam Sterilization (Autoclave 121 C, 15 psi, 15 min)</t>
        </is>
      </c>
      <c r="G24" s="166" t="inlineStr">
        <is>
          <t>Dry Heat Sterilization (Hot Air Oven 160-170 C, 2 hours)</t>
        </is>
      </c>
      <c r="H24" s="166" t="inlineStr">
        <is>
          <t>Membrane Filtration Sterilization (0.22 micron pore size)</t>
        </is>
      </c>
      <c r="I24" s="165" t="n">
        <v>1</v>
      </c>
      <c r="J24" s="166" t="inlineStr">
        <is>
          <t>✅ คำตอบที่ถูกต้อง: ข้อ ก. Metformin (มีผลข้างเคียงทำให้น้ำหนักลด) ง. Chlorpropamide จ. Sitagliptin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Metformin (มีผลข้างเคียงทำให้น้ำหนักลด) ง. Chlorpropamide จ. Sitagliptin 💡 คำอธิบายและเหตุผลทางเภสัชกรรม:
💡 คำอธิบายและเหตุผลทางเภสัชกรรม:
การเลือก Metformin (มีผลข้างเคียงทำให้น้ำหนักลด) ง. Chlorpropamide จ. Sitagliptin เป็นคำตอบที่ถูกต้องตามแนวทางการรักษามาตรฐาน เนื่องจาก เป็น Biguanide ที่เป็น first-line drug of choice ใน T2DM ลด hepatic gluconeogenesis ไม่ทำให้น้ำหนักเพิ่มและไม่ทำให้เกิด hypoglycemia แต่ contraindication เมื่อ eGFR  Sterility Tests,  Bacterial Endotoxins Test &amp; WHO cGMP for Sterile Products
🔍 ข้ออื่นผิดเพราะอะไร:
• ข้อ ข. (Isotonic Sodium Chloride 0.9% Osmotic Adjustment): Isotonic Sodium Chloride 0.9% Osmotic Adjustment ไม่ถูกต้องตามมาตรฐาน sterile product manufacturing (USP &lt;797&gt;/&lt;1&gt; / GMP)
• ข้อ ค. (Moist Heat Steam Sterilization (Autoclave 121 C, 15 psi, 15 min)): Moist Heat Steam Sterilization (Autoclave 121 C, 15 psi, 15 min) ไม่ถูกต้องตามมาตรฐาน sterile product manufacturing (USP &lt;797&gt;/&lt;1&gt; / GMP)
• ข้อ ง. (Dry Heat Sterilization (Hot Air Oven 160-170 C, 2 hours)): IR (Infrared) spectroscopy วิเคราะห์ functional groups จาก stretching/bending vibrations C=O ~1700 cm-1, O-H ~3200-3550 cm-1
• ข้อ จ. (Membrane Filtration Sterilization (0.22 micron pore size)): Membrane Filtration Sterilization (0.22 micron pore size)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4" s="166" t="inlineStr"/>
      <c r="L24" s="166" t="inlineStr">
        <is>
          <t>Sterile &amp; Special Forms</t>
        </is>
      </c>
      <c r="M24" s="166" t="inlineStr">
        <is>
          <t>Sterile Cleanroom specs</t>
        </is>
      </c>
      <c r="N24" s="165" t="inlineStr">
        <is>
          <t>Product</t>
        </is>
      </c>
      <c r="O24" s="166" t="inlineStr">
        <is>
          <t>ข้อ 6 (PLE_CC1_Practice_Exam.md)</t>
        </is>
      </c>
      <c r="P24" s="165" t="inlineStr">
        <is>
          <t>ข้อสอบจำลอง</t>
        </is>
      </c>
      <c r="Q24" s="165" t="inlineStr">
        <is>
          <t>Mock สภาเภสัชฯ Practice</t>
        </is>
      </c>
      <c r="R24" s="165" t="inlineStr"/>
    </row>
    <row r="25" ht="24" customHeight="1" s="49">
      <c r="A25" s="165" t="n">
        <v>23</v>
      </c>
      <c r="B25" s="166" t="inlineStr">
        <is>
          <t>ตอบ ค. ไม่เหมาะสม เนื่องจากผู้ป่วยมีค่า eGFR น้อยกว่า 30 mL/min/1.73 mଶ เนื่องจากยา Metformin ไม่มี Hepatic metabolism และจะขับออกทางไตในรูปเดิม ดังนั้นจึงไม่ ควรใช้ยาดังกล่าวในผู้ป่วยมีค่า eGFR น้อยกว่า 30 mL/min/1.73 mଶ</t>
        </is>
      </c>
      <c r="C25" s="166" t="inlineStr"/>
      <c r="D25" s="166" t="inlineStr">
        <is>
          <t>Dry Heat Sterilization (Hot Air Oven 160-170 C, 2 hours)</t>
        </is>
      </c>
      <c r="E25" s="166" t="inlineStr">
        <is>
          <t>Membrane Filtration Sterilization (0.22 micron pore size)</t>
        </is>
      </c>
      <c r="F25" s="166" t="inlineStr">
        <is>
          <t>Ethylene Oxide Gas Sterilization (ETO)</t>
        </is>
      </c>
      <c r="G25" s="166" t="inlineStr">
        <is>
          <t>LAL Test (Limulus Amebocyte Lysate Bacterial Endotoxin)</t>
        </is>
      </c>
      <c r="H25" s="166" t="inlineStr">
        <is>
          <t>Rabbit Pyrogen Test in vivo</t>
        </is>
      </c>
      <c r="I25" s="165" t="n">
        <v>1</v>
      </c>
      <c r="J25" s="166" t="inlineStr">
        <is>
          <t>✅ คำตอบที่ถูกต้อง: ข้อ ก. Dry Heat Sterilization (Hot Air Oven 160-170 C, 2 hours)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Dry Heat Sterilization (Hot Air Oven 160-170 C, 2 hours) 💡 คำอธิบายและเหตุผลทางเภสัชกรรม:
💡 คำอธิบายและเหตุผลทางเภสัชกรรม:
การเลือก Dry Heat Sterilization (Hot Air Oven 160-170 C, 2 hours)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(Membrane Filtration Sterilization (0.22 micron pore size)): Membrane Filtration Sterilization (0.22 micron pore size) ไม่ถูกต้องตามมาตรฐาน sterile product manufacturing (USP &lt;797&gt;/&lt;1&gt; / GMP)
• ข้อ ค. (Ethylene Oxide Gas Sterilization (ETO)): Ethylene Oxide Gas Sterilization (ETO) ไม่ถูกต้องตามมาตรฐาน sterile product manufacturing (USP &lt;797&gt;/&lt;1&gt; / GMP)
• ข้อ ง. (LAL Test (Limulus Amebocyte Lysate Bacterial Endotoxin)): LAL Test (Limulus Amebocyte Lysate Bacterial Endotoxin) ไม่ถูกต้องตามมาตรฐาน sterile product manufacturing (USP &lt;797&gt;/&lt;1&gt; / GMP)
• ข้อ จ. (Rabbit Pyrogen Test in vivo): Rabbit Pyrogen Test in vivo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5" s="166" t="inlineStr"/>
      <c r="L25" s="166" t="inlineStr">
        <is>
          <t>Sterile &amp; Special Forms</t>
        </is>
      </c>
      <c r="M25" s="166" t="inlineStr">
        <is>
          <t>Sterile Cleanroom specs</t>
        </is>
      </c>
      <c r="N25" s="165" t="inlineStr">
        <is>
          <t>Product</t>
        </is>
      </c>
      <c r="O25" s="166" t="inlineStr">
        <is>
          <t>ข้อ 8 (PLE_CC1_Practice_Exam.md)</t>
        </is>
      </c>
      <c r="P25" s="165" t="inlineStr">
        <is>
          <t>ข้อสอบจำลอง</t>
        </is>
      </c>
      <c r="Q25" s="165" t="inlineStr">
        <is>
          <t>Mock สภาเภสัชฯ Practice</t>
        </is>
      </c>
      <c r="R25" s="165" t="inlineStr"/>
    </row>
    <row r="26" ht="24" customHeight="1" s="49">
      <c r="A26" s="165" t="n">
        <v>24</v>
      </c>
      <c r="B26" s="166" t="inlineStr">
        <is>
          <t>ตอบ จ. Hypoglycemia ยาที่มีโครงสร้างดังกล่าว คือ Metformin ผลข้างเคียงที่เกิดขึ้นได้จากการใช้ยา metformin ได้แก่ Metallic taste คลื่นไส้ อาเจียน ท้องอืด ท้องเสีย lactic acidosis รบกวนการดูดซึม vit B12 เป็นต้น แต่พบ การเกิดภาวะระดับน้ำตาลในเลือดต่ำ (hypoglycemia) ได้น้อย เนื่องจากยามีกลไกการออกฤทธิ์ลดการสร้าง กลูโคสที่ตับ (hepatic gluconeogenesis) และเพิ่มการนำกลูโคสกลับเข้าเซลล์ (peripheral glucose uptake) แต่ไม่ได้ทำให้มีการหลั่งอินซูลินมากขึ้น</t>
        </is>
      </c>
      <c r="C26" s="166" t="inlineStr"/>
      <c r="D26" s="166" t="inlineStr">
        <is>
          <t>LAL Test (Limulus Amebocyte Lysate Bacterial Endotoxin)</t>
        </is>
      </c>
      <c r="E26" s="166" t="inlineStr">
        <is>
          <t>Rabbit Pyrogen Test in vivo</t>
        </is>
      </c>
      <c r="F26" s="166" t="inlineStr">
        <is>
          <t>ISO Class 5 (Grade A) Laminar Airflow Workstation</t>
        </is>
      </c>
      <c r="G26" s="166" t="inlineStr">
        <is>
          <t>Metered Dose Inhaler (MDI) with HFA propellant</t>
        </is>
      </c>
      <c r="H26" s="166" t="inlineStr">
        <is>
          <t>Dry Powder Inhaler (DPI) with Carrier Lactose</t>
        </is>
      </c>
      <c r="I26" s="165" t="n">
        <v>1</v>
      </c>
      <c r="J26" s="166" t="inlineStr">
        <is>
          <t>✅ คำตอบที่ถูกต้อง: ข้อ ก. LAL Test (Limulus Amebocyte Lysate Bacterial Endotoxin)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LAL Test (Limulus Amebocyte Lysate Bacterial Endotoxin) 💡 คำอธิบายและเหตุผลทางเภสัชกรรม:
💡 คำอธิบายและเหตุผลทางเภสัชกรรม:
การเลือก LAL Test (Limulus Amebocyte Lysate Bacterial Endotoxin)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(Rabbit Pyrogen Test in vivo): Rabbit Pyrogen Test in vivo ไม่ถูกต้องตามมาตรฐาน sterile product manufacturing (USP &lt;797&gt;/&lt;1&gt; / GMP)
• ข้อ ค. (ISO Class 5 (Grade A) Laminar Airflow Workstation): IR (Infrared) spectroscopy วิเคราะห์ functional groups จาก stretching/bending vibrations C=O ~1700 cm-1, O-H ~3200-3550 cm-1
• ข้อ ง. (Metered Dose Inhaler (MDI) with HFA propellant): Metered Dose Inhaler (MDI) with HFA propellant ไม่ถูกต้องตามมาตรฐาน sterile product manufacturing (USP &lt;797&gt;/&lt;1&gt; / GMP)
• ข้อ จ.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6" s="166" t="inlineStr"/>
      <c r="L26" s="166" t="inlineStr">
        <is>
          <t>Sterile &amp; Special Forms</t>
        </is>
      </c>
      <c r="M26" s="166" t="inlineStr">
        <is>
          <t>Sterile Cleanroom specs</t>
        </is>
      </c>
      <c r="N26" s="165" t="inlineStr">
        <is>
          <t>Product</t>
        </is>
      </c>
      <c r="O26" s="166" t="inlineStr">
        <is>
          <t>ข้อ 10 (PLE_CC1_Practice_Exam.md)</t>
        </is>
      </c>
      <c r="P26" s="165" t="inlineStr">
        <is>
          <t>ข้อสอบจำลอง</t>
        </is>
      </c>
      <c r="Q26" s="165" t="inlineStr">
        <is>
          <t>Mock สภาเภสัชฯ Practice</t>
        </is>
      </c>
      <c r="R26" s="165" t="inlineStr"/>
    </row>
    <row r="27" ht="24" customHeight="1" s="49">
      <c r="A27" s="165" t="n">
        <v>25</v>
      </c>
      <c r="B27" s="166" t="inlineStr">
        <is>
          <t>หมดระดูจากการผ่าตัดเอารังไข่ทั้งสองข้างออก (Surgical menopause) ข้อ 27 เฉลย B A, B เพราะ Estradiol เมื่อ Metabolism จะได้ Estrone และ Estriol ซึ่ง Estriol จะมีความแรง น้อยกว่า Estrone เมื่อเรียงลำดับความแรงของัอร์โมนคือ Estradiol&gt;Estrone&gt;Estriol ข้อ 28 เฉลย D Alendronate sodium และ Residronate เพราะ ยาในกลุ่ม Bisphosphanate ได้รับอนุมัติ ข้อบ่งใช้จากสำนักงานคณะกรรมการอาหารและยา ประเทศไทย และสหรัฐอเมริกา ได้แก่ Alendronate, Alendronate/ Cholecalciferol, Ibandronate, Risedronate และ Zoledronic acid ข้อ 29 เฉลย A ยากลุ่ม Bisphosphonates ยับยั้งการทำงานของเซลล์ Osteoclast ในการสลายเซลล์กระดูก ตัวยาออกฤทธิ์ทำให้การสลายเซลล์กระดูกลดลง ทำให้เพิ่มการดูดซึมแคลเซียมเพิ่มสู่กระดูกได้มากขึ้น เพราะ ยากลุ่ม Bisphosphanate ออกฤทธิ์โดยยับยั้งการทำงานของ osteoclast ซึ่งเป็น cell ที่ทำ หน้าที่สลายกระดูกและเพิ่มการดูดซึมแคลเซียมที่กระดูกได้มากขึ้น ข้อ 30 เฉลย E หลังจากรับประทานยาแล้วไม่ควรรับประทานอาหาร หรือเครื่องดื่ม เช่น นม น้ำผลไม้เพราะ จะทำให้เพิ่มการระคายเคืองทางเดินอาหาร เพราะ Alendronate Sodium มีการดูดซึมที่ทางเดินอาหารค่อนข้างน้อย ควรรับประทานช่วงเช้า ขณะท้องว่างด้วยน้ำเปล่าอย่างน้อย 1 - 2 แก้ว และเว้นระยะหลังจากทานยาไปอีกอย่างน้อย 30 นาทีก่อน รับประทานอาหารหรือดื่มเครื่องดื่มอื่นที่ไม่ใช่น้ำเปล่าเพราะจะทำให้อาหารหรือเครื่องดื่มรบกวนการดูดซึมทำ ให้ยาดูดซึมได้ลดลง ข้อ 31 เฉลย C Osteoporosis 125 โรคกระดูกและข้อ</t>
        </is>
      </c>
      <c r="C27" s="166" t="inlineStr"/>
      <c r="D27" s="166" t="inlineStr">
        <is>
          <t>Metered Dose Inhaler (MDI) with HFA propellant</t>
        </is>
      </c>
      <c r="E27" s="166" t="inlineStr">
        <is>
          <t>Dry Powder Inhaler (DPI) with Carrier Lactose</t>
        </is>
      </c>
      <c r="F27" s="166" t="inlineStr">
        <is>
          <t>Isotonic Sodium Chloride 0.9% Osmotic Adjustment</t>
        </is>
      </c>
      <c r="G27" s="166" t="inlineStr">
        <is>
          <t>Moist Heat Steam Sterilization (Autoclave 121 C, 15 psi, 15 min)</t>
        </is>
      </c>
      <c r="H27" s="166" t="inlineStr">
        <is>
          <t>Dry Heat Sterilization (Hot Air Oven 160-170 C, 2 hours)</t>
        </is>
      </c>
      <c r="I27" s="165" t="n">
        <v>1</v>
      </c>
      <c r="J27" s="166" t="inlineStr">
        <is>
          <t>✅ คำตอบที่ถูกต้อง: ข้อ ก. Metered Dose Inhaler (MDI) with HFA propellant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Metered Dose Inhaler (MDI) with HFA propellant 💡 คำอธิบายและเหตุผลทางเภสัชกรรม:
💡 คำอธิบายและเหตุผลทางเภสัชกรรม:
การเลือก Metered Dose Inhaler (MDI) with HFA propellant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ค. (Isotonic Sodium Chloride 0.9% Osmotic Adjustment): Isotonic Sodium Chloride 0.9% Osmotic Adjustment ไม่ถูกต้องตามมาตรฐาน sterile product manufacturing (USP &lt;797&gt;/&lt;1&gt; / GMP)
• ข้อ ง. (Moist Heat Steam Sterilization (Autoclave 121 C, 15 psi, 15 min)): Moist Heat Steam Sterilization (Autoclave 121 C, 15 psi, 15 min) ไม่ถูกต้องตามมาตรฐาน sterile product manufacturing (USP &lt;797&gt;/&lt;1&gt; / GMP)
• ข้อ จ. (Dry Heat Sterilization (Hot Air Oven 160-170 C, 2 hours)): IR (Infrared) spectroscopy วิเคราะห์ functional groups จาก stretching/bending vibrations C=O ~1700 cm-1, O-H ~3200-3550 cm-1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7" s="166" t="inlineStr"/>
      <c r="L27" s="166" t="inlineStr">
        <is>
          <t>Sterile &amp; Special Forms</t>
        </is>
      </c>
      <c r="M27" s="166" t="inlineStr">
        <is>
          <t>Sterile Cleanroom specs</t>
        </is>
      </c>
      <c r="N27" s="165" t="inlineStr">
        <is>
          <t>Product</t>
        </is>
      </c>
      <c r="O27" s="166" t="inlineStr">
        <is>
          <t>ข้อ 4 (PLE_CC1_Practice_Exam.md)</t>
        </is>
      </c>
      <c r="P27" s="165" t="inlineStr">
        <is>
          <t>ข้อสอบจำลอง</t>
        </is>
      </c>
      <c r="Q27" s="165" t="inlineStr">
        <is>
          <t>Mock สภาเภสัชฯ Practice</t>
        </is>
      </c>
      <c r="R27" s="165" t="inlineStr"/>
    </row>
    <row r="28" ht="24" customHeight="1" s="49">
      <c r="A28" s="165" t="n">
        <v>26</v>
      </c>
      <c r="B28" s="166" t="inlineStr">
        <is>
          <t>เกิดความผิดปกติของอวัยวะภายใน (End organ damage) เช่น hepatitis, nephritis, pneumonia, carditis เป็นต้น ข้อ 35. เฉลย ค. 1 และ 4 ยากันชักที่มักที่ทำให้เกิดอาการแพ้แบบ DRESS คือ ยากลุ่ม aromatic anticonvulsants ได้แก่ phenytoin, phenobatbitone, carbamazepine และ lamotrigine ซึ่งตรงกับตัวเลือกข้อ ค. มากที่สุด ข้อ 36. เฉลย ค. 2 และ 3 เนื่องจากผู้ป่วยมีโรคประจำตัว คือ โรคลมชัก และเกิดอาการ DRESS ดังนั้นผู้ป่วยรายนี้ควรหลีกเลี่ยงการ ใช้ยากลุ่ม aromatic anticonvulsants (phenytoin, phenobatbitone, carbamazepine, lamotrigine) ซึ่งยาที่ผู้ป่วยสามารถใช้ได้ คือ valproic acid, benzodiazepine และ gabapentin ซึ่งตรงกับตัวเลือกข้อ ค มากที่สุด ข้อ 37. เฉลย ง. 25 % Benzyl benzoate จากอาการของผู้ป่วยเข้าได้กับการเป็นเหา ไม่ใช่รังแค คือ มีอาการคันศีรษะมาก และมักพบตัวเหา และไข่เหาซึ่งเห็นเป็นจุดสีขาวติดอยู่บริเวณโคนผม และเส้นผม ไม่สามารถเลื่อนไปตามเส้นผมได้ (แต่รังแคจะมี อาการคันศีรษะร่วมกับมีเกล็ดสีขาว ซึ่งจะไม่ติดแน่นบนเส้นผม) มักพบบ่อยบริเวณท้ายทอย หลังหู ซึ่งการ</t>
        </is>
      </c>
      <c r="C28" s="166" t="inlineStr"/>
      <c r="D28" s="166" t="inlineStr">
        <is>
          <t>Moist Heat Steam Sterilization (Autoclave 121 C, 15 psi, 15 min)</t>
        </is>
      </c>
      <c r="E28" s="166" t="inlineStr">
        <is>
          <t>Dry Heat Sterilization (Hot Air Oven 160-170 C, 2 hours)</t>
        </is>
      </c>
      <c r="F28" s="166" t="inlineStr">
        <is>
          <t>Membrane Filtration Sterilization (0.22 micron pore size)</t>
        </is>
      </c>
      <c r="G28" s="166" t="inlineStr">
        <is>
          <t>Ethylene Oxide Gas Sterilization (ETO)</t>
        </is>
      </c>
      <c r="H28" s="166" t="inlineStr">
        <is>
          <t>LAL Test (Limulus Amebocyte Lysate Bacterial Endotoxin)</t>
        </is>
      </c>
      <c r="I28" s="165" t="n">
        <v>1</v>
      </c>
      <c r="J28" s="166" t="inlineStr">
        <is>
          <t>✅ คำตอบที่ถูกต้อง: ข้อ ก. Moist Heat Steam Sterilization (Autoclave 121 C, 15 psi, 15 min)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Moist Heat Steam Sterilization (Autoclave 121 C, 15 psi, 15 min) 💡 คำอธิบายและเหตุผลทางเภสัชกรรม:
💡 คำอธิบายและเหตุผลทางเภสัชกรรม:
การเลือก Moist Heat Steam Sterilization (Autoclave 121 C, 15 psi, 15 min)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(Dry Heat Sterilization (Hot Air Oven 160-170 C, 2 hours)): IR (Infrared) spectroscopy วิเคราะห์ functional groups จาก stretching/bending vibrations C=O ~1700 cm-1, O-H ~3200-3550 cm-1
• ข้อ ค. (Membrane Filtration Sterilization (0.22 micron pore size)): Membrane Filtration Sterilization (0.22 micron pore size) ไม่ถูกต้องตามมาตรฐาน sterile product manufacturing (USP &lt;797&gt;/&lt;1&gt; / GMP)
• ข้อ ง. (Ethylene Oxide Gas Sterilization (ETO)): Ethylene Oxide Gas Sterilization (ETO) ไม่ถูกต้องตามมาตรฐาน sterile product manufacturing (USP &lt;797&gt;/&lt;1&gt; / GMP)
• ข้อ จ. (LAL Test (Limulus Amebocyte Lysate Bacterial Endotoxin)): LAL Test (Limulus Amebocyte Lysate Bacterial Endotoxin)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8" s="166" t="inlineStr"/>
      <c r="L28" s="166" t="inlineStr">
        <is>
          <t>Sterile &amp; Special Forms</t>
        </is>
      </c>
      <c r="M28" s="166" t="inlineStr">
        <is>
          <t>Sterile Cleanroom specs</t>
        </is>
      </c>
      <c r="N28" s="165" t="inlineStr">
        <is>
          <t>Product</t>
        </is>
      </c>
      <c r="O28" s="166" t="inlineStr">
        <is>
          <t>ข้อ 3 (PLE_CC1_Practice_Exam.md)</t>
        </is>
      </c>
      <c r="P28" s="165" t="inlineStr">
        <is>
          <t>ข้อสอบจำลอง</t>
        </is>
      </c>
      <c r="Q28" s="165" t="inlineStr">
        <is>
          <t>Mock สภาเภสัชฯ Practice</t>
        </is>
      </c>
      <c r="R28" s="165" t="inlineStr"/>
    </row>
    <row r="29" ht="24" customHeight="1" s="49">
      <c r="A29" s="165" t="n">
        <v>27</v>
      </c>
      <c r="B29" s="166" t="inlineStr">
        <is>
          <t>Rechallenge ใช้ในในกรณีที่มีความจำเป็นต้องใช้ยาที่สงสัยและได้รับการยินยอมจากผู้ป่วย โดย ผู้ป่วยต้องไม่มีประวัติการแพ้ยาที่มีความรุนแรงคือการหลุดลอกหรือตกสะเก็ดของผิวหนังหรืออวัยวะภายใน บกพร่อง เช่น Stevens Johnson syndrome ,hepatic failure เป็นต้น ซึ่งเป็นกลุ่มที่ห้ามการ rechallenge ร่วมกับผู้ป่วยมีภาวะโรคร่วมที่สามารถควบคุมได้โดยเฉพาะที่เกี่ยวข้องระบบ cardiopulmonary และ หลีกเลี่ยงยาที่บดบังสัญญาณการแพ้หรือยาที่ทำให้เกิดอาการแพ้ยาเพิ่มมากขึ้น และในระหว่างการการทำ rechallenge ควรมีติดตามอาการอย่างใกล้ชิดเพื่อเตรียมความพร้อมสำหรับการช่วยชีวิต</t>
        </is>
      </c>
      <c r="C29" s="166" t="inlineStr"/>
      <c r="D29" s="166" t="inlineStr">
        <is>
          <t>Ethylene Oxide Gas Sterilization (ETO)</t>
        </is>
      </c>
      <c r="E29" s="166" t="inlineStr">
        <is>
          <t>LAL Test (Limulus Amebocyte Lysate Bacterial Endotoxin)</t>
        </is>
      </c>
      <c r="F29" s="166" t="inlineStr">
        <is>
          <t>Rabbit Pyrogen Test in vivo</t>
        </is>
      </c>
      <c r="G29" s="166" t="inlineStr">
        <is>
          <t>ISO Class 5 (Grade A) Laminar Airflow Workstation</t>
        </is>
      </c>
      <c r="H29" s="166" t="inlineStr">
        <is>
          <t>Metered Dose Inhaler (MDI) with HFA propellant</t>
        </is>
      </c>
      <c r="I29" s="165" t="n">
        <v>3</v>
      </c>
      <c r="J29" s="166" t="inlineStr">
        <is>
          <t>✅ คำตอบที่ถูกต้อง: ข้อ ค. Rabbit Pyrogen Test in vivo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Rabbit Pyrogen Test in vivo 💡 คำอธิบายและเหตุผลทางเภสัชกรรม:
💡 คำอธิบายและเหตุผลทางเภสัชกรรม:
การเลือก Rabbit Pyrogen Test in vivo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ก. (Ethylene Oxide Gas Sterilization (ETO)): Ethylene Oxide Gas Sterilization (ETO) ไม่ถูกต้องตามมาตรฐาน sterile product manufacturing (USP &lt;797&gt;/&lt;1&gt; / GMP)
• ข้อ ข. (LAL Test (Limulus Amebocyte Lysate Bacterial Endotoxin)): LAL Test (Limulus Amebocyte Lysate Bacterial Endotoxin) ไม่ถูกต้องตามมาตรฐาน sterile product manufacturing (USP &lt;797&gt;/&lt;1&gt; / GMP)
• ข้อ ง. (ISO Class 5 (Grade A) Laminar Airflow Workstation): IR (Infrared) spectroscopy วิเคราะห์ functional groups จาก stretching/bending vibrations C=O ~1700 cm-1, O-H ~3200-3550 cm-1
• ข้อ จ. (Metered Dose Inhaler (MDI) with HFA propellant): Metered Dose Inhaler (MDI) with HFA propellant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9" s="166" t="inlineStr"/>
      <c r="L29" s="166" t="inlineStr">
        <is>
          <t>Sterile &amp; Special Forms</t>
        </is>
      </c>
      <c r="M29" s="166" t="inlineStr">
        <is>
          <t>Sterile Cleanroom specs</t>
        </is>
      </c>
      <c r="N29" s="165" t="inlineStr">
        <is>
          <t>Product</t>
        </is>
      </c>
      <c r="O29" s="166" t="inlineStr">
        <is>
          <t>ข้อ 33 (PLE_CC1_Practice_Exam.md)</t>
        </is>
      </c>
      <c r="P29" s="165" t="inlineStr">
        <is>
          <t>ข้อสอบจำลอง</t>
        </is>
      </c>
      <c r="Q29" s="165" t="inlineStr">
        <is>
          <t>Mock สภาเภสัชฯ Practice</t>
        </is>
      </c>
      <c r="R29" s="165" t="inlineStr"/>
    </row>
    <row r="30" ht="24" customHeight="1" s="49">
      <c r="A30" s="165" t="n">
        <v>28</v>
      </c>
      <c r="B30" s="166" t="inlineStr">
        <is>
          <t>สถานการณ์ที่ 1 มารดาติดเชื้อ หรือเป็นพาหะไวรัสตับอับเสบบี เด็กที่คลอดจะต้องได้รับ HBIG (hepatitis B immune globulin)หลังคลอด และให้วัคซีนHBV ครั้งที่1 พร้อมๆกันโดยให้คนละตำแหน่งกับ HBIG วัคซีนไวรัสตับอักเสบบีเป็นวัคซีนพื้นฐานซึ่งเด็กทุกคนจะต้องได้รับวัคซีน HBV ทั้งหมด 3 ครั้ง คือ ในช่วง 0-1-6 เดือน HBV เข็มแรก จะฉีดตอนแรกเกิดและควรฉีดให้ภายใน 24 ชั่วโมง หาก ทารกที่เกิดจากแม่ที่มีเชื้อไวรัส ตับอักเสบB หรือเป็นพาหะ ให้ภายใน 12 ชั่วโมงหลังคลอดร่วมกับ HBIG HBV เข็มสอง ฉีดเมื่ออายุ 1 เดือน HBV เข็มสาม ฉีดเมื่ออายุ 6 เดือน สถานการณ์ที่2 -วัคซีน HBV เป็นชนิด subunit -วัคซีน Pertuss, JE, HAV,Rabies เป็นชนิด killed vaccine 255 โรคระบบภูมิคุ้มกัน นักศึกษาเภสัชศาสตร์ชั้นปีที่ 4 รุ่นที่ 22</t>
        </is>
      </c>
      <c r="C30" s="166" t="inlineStr"/>
      <c r="D30" s="166" t="inlineStr">
        <is>
          <t>ISO Class 5 (Grade A) Laminar Airflow Workstation</t>
        </is>
      </c>
      <c r="E30" s="166" t="inlineStr">
        <is>
          <t>Metered Dose Inhaler (MDI) with HFA propellant</t>
        </is>
      </c>
      <c r="F30" s="166" t="inlineStr">
        <is>
          <t>Dry Powder Inhaler (DPI) with Carrier Lactose</t>
        </is>
      </c>
      <c r="G30" s="166" t="inlineStr">
        <is>
          <t>Isotonic Sodium Chloride 0.9% Osmotic Adjustment</t>
        </is>
      </c>
      <c r="H30" s="166" t="inlineStr">
        <is>
          <t>Moist Heat Steam Sterilization (Autoclave 121 C, 15 psi, 15 min)</t>
        </is>
      </c>
      <c r="I30" s="165" t="n">
        <v>2</v>
      </c>
      <c r="J30" s="166" t="inlineStr">
        <is>
          <t>✅ คำตอบที่ถูกต้อง: ข้อ ข. Metered Dose Inhaler (MDI) with HFA propellant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Metered Dose Inhaler (MDI) with HFA propellant 💡 คำอธิบายและเหตุผลทางเภสัชกรรม:
💡 คำอธิบายและเหตุผลทางเภสัชกรรม:
การเลือก Metered Dose Inhaler (MDI) with HFA propellant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ก. (ISO Class 5 (Grade A) Laminar Airflow Workstation): IR (Infrared) spectroscopy วิเคราะห์ functional groups จาก stretching/bending vibrations C=O ~1700 cm-1, O-H ~3200-3550 cm-1
• ข้อ ค.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ง. (Isotonic Sodium Chloride 0.9% Osmotic Adjustment): Isotonic Sodium Chloride 0.9% Osmotic Adjustment ไม่ถูกต้องตามมาตรฐาน sterile product manufacturing (USP &lt;797&gt;/&lt;1&gt; / GMP)
• ข้อ จ. (Moist Heat Steam Sterilization (Autoclave 121 C, 15 psi, 15 min)): Moist Heat Steam Sterilization (Autoclave 121 C, 15 psi, 15 min)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0" s="166" t="inlineStr"/>
      <c r="L30" s="166" t="inlineStr">
        <is>
          <t>Sterile &amp; Special Forms</t>
        </is>
      </c>
      <c r="M30" s="166" t="inlineStr">
        <is>
          <t>Sterile Cleanroom specs</t>
        </is>
      </c>
      <c r="N30" s="165" t="inlineStr">
        <is>
          <t>Product</t>
        </is>
      </c>
      <c r="O30" s="166" t="inlineStr">
        <is>
          <t>ข้อ 39 (PLE_CC1_Practice_Exam.md)</t>
        </is>
      </c>
      <c r="P30" s="165" t="inlineStr">
        <is>
          <t>ข้อสอบจำลอง</t>
        </is>
      </c>
      <c r="Q30" s="165" t="inlineStr">
        <is>
          <t>Mock สภาเภสัชฯ Practice</t>
        </is>
      </c>
      <c r="R30" s="165" t="inlineStr"/>
    </row>
    <row r="31" ht="24" customHeight="1" s="49">
      <c r="A31" s="165" t="n">
        <v>29</v>
      </c>
      <c r="B31" s="166" t="inlineStr">
        <is>
          <t>ระวังการรับประทาน Activated Charcoal ร่วมกับ Alcohol ใช้ประโยชน์จากลักษณะที่เป็นผงๆ มีพื้นที่ผิวมากในการดูดซับสารพิษหรือยา ยาที่แตกตัวเป็นประจุ หรือสารโมเลกุลเล็กเช่น alcohol จะถูกดูดซับได้ไม่ดี การให้ผงถ่านซ้ำๆ กันหลายครั้ง จะเพิ่มการขับถ่ายยาที่มี enterohepatic recirculation เช่น digitoxin หรือยาที่มีการซึมกลับสู่ทางเดินอาหารใหม่ เช่น phenobarbital หรือ theophylline</t>
        </is>
      </c>
      <c r="C31" s="166" t="inlineStr"/>
      <c r="D31" s="166" t="inlineStr">
        <is>
          <t>Isotonic Sodium Chloride 0.9% Osmotic Adjustment</t>
        </is>
      </c>
      <c r="E31" s="166" t="inlineStr">
        <is>
          <t>Moist Heat Steam Sterilization (Autoclave 121 C, 15 psi, 15 min)</t>
        </is>
      </c>
      <c r="F31" s="166" t="inlineStr">
        <is>
          <t>Dry Heat Sterilization (Hot Air Oven 160-170 C, 2 hours)</t>
        </is>
      </c>
      <c r="G31" s="166" t="inlineStr">
        <is>
          <t>Membrane Filtration Sterilization (0.22 micron pore size)</t>
        </is>
      </c>
      <c r="H31" s="166" t="inlineStr">
        <is>
          <t>Ethylene Oxide Gas Sterilization (ETO)</t>
        </is>
      </c>
      <c r="I31" s="165" t="n">
        <v>1</v>
      </c>
      <c r="J31" s="166" t="inlineStr">
        <is>
          <t>✅ คำตอบที่ถูกต้อง: ข้อ ก. Isotonic Sodium Chloride 0.9% Osmotic Adjustment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Isotonic Sodium Chloride 0.9% Osmotic Adjustment 💡 คำอธิบายและเหตุผลทางเภสัชกรรม:
💡 คำอธิบายและเหตุผลทางเภสัชกรรม:
การเลือก Isotonic Sodium Chloride 0.9% Osmotic Adjustment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(Moist Heat Steam Sterilization (Autoclave 121 C, 15 psi, 15 min)): Moist Heat Steam Sterilization (Autoclave 121 C, 15 psi, 15 min) ไม่ถูกต้องตามมาตรฐาน sterile product manufacturing (USP &lt;797&gt;/&lt;1&gt; / GMP)
• ข้อ ค. (Dry Heat Sterilization (Hot Air Oven 160-170 C, 2 hours)): IR (Infrared) spectroscopy วิเคราะห์ functional groups จาก stretching/bending vibrations C=O ~1700 cm-1, O-H ~3200-3550 cm-1
• ข้อ ง. (Membrane Filtration Sterilization (0.22 micron pore size)): Membrane Filtration Sterilization (0.22 micron pore size) ไม่ถูกต้องตามมาตรฐาน sterile product manufacturing (USP &lt;797&gt;/&lt;1&gt; / GMP)
• ข้อ จ. (Ethylene Oxide Gas Sterilization (ETO)): Ethylene Oxide Gas Sterilization (ETO)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1" s="166" t="inlineStr"/>
      <c r="L31" s="166" t="inlineStr">
        <is>
          <t>Sterile &amp; Special Forms</t>
        </is>
      </c>
      <c r="M31" s="166" t="inlineStr">
        <is>
          <t>Sterile Cleanroom specs</t>
        </is>
      </c>
      <c r="N31" s="165" t="inlineStr">
        <is>
          <t>Product</t>
        </is>
      </c>
      <c r="O31" s="166" t="inlineStr">
        <is>
          <t>ข้อ 2 (PLE_CC1_Key_Rx20_UBU.md)</t>
        </is>
      </c>
      <c r="P31" s="165" t="inlineStr">
        <is>
          <t>ข้อสอบจำลอง</t>
        </is>
      </c>
      <c r="Q31" s="165" t="inlineStr">
        <is>
          <t>Mock Rx20 UBU</t>
        </is>
      </c>
      <c r="R31" s="165" t="inlineStr"/>
    </row>
    <row r="32" ht="24" customHeight="1" s="49">
      <c r="A32" s="165" t="n">
        <v>30</v>
      </c>
      <c r="B32" s="166" t="inlineStr">
        <is>
          <t>ระบบการกรองอากาศในห้องสะอาดสำหรับการผลิตยาปราศจากเชื้อ (Cleanroom for sterile manufacturing) ข้อใดระบุประสิทธิภาพและคุณสมบัติของแผ่นกรองอากาศ HEPA filter ได้ถูกต้อง</t>
        </is>
      </c>
      <c r="C32" s="166" t="inlineStr"/>
      <c r="D32" s="166" t="inlineStr">
        <is>
          <t>Membrane Filtration Sterilization (0.22 micron pore size)</t>
        </is>
      </c>
      <c r="E32" s="166" t="inlineStr">
        <is>
          <t>Ethylene Oxide Gas Sterilization (ETO)</t>
        </is>
      </c>
      <c r="F32" s="166" t="inlineStr">
        <is>
          <t>LAL Test (Limulus Amebocyte Lysate Bacterial Endotoxin)</t>
        </is>
      </c>
      <c r="G32" s="166" t="inlineStr">
        <is>
          <t>Rabbit Pyrogen Test in vivo</t>
        </is>
      </c>
      <c r="H32" s="166" t="inlineStr">
        <is>
          <t>ISO Class 5 (Grade A) Laminar Airflow Workstation</t>
        </is>
      </c>
      <c r="I32" s="165" t="n">
        <v>1</v>
      </c>
      <c r="J32" s="166" t="inlineStr">
        <is>
          <t>✅ คำตอบที่ถูกต้อง: ข้อ ก. Membrane Filtration Sterilization (0.22 micron pore size)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Membrane Filtration Sterilization (0.22 micron pore size) 💡 คำอธิบายและเหตุผลทางเภสัชกรรม:
💡 คำอธิบายและเหตุผลทางเภสัชกรรม:
การเลือก Membrane Filtration Sterilization (0.22 micron pore size)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(Ethylene Oxide Gas Sterilization (ETO)): Ethylene Oxide Gas Sterilization (ETO) ไม่ถูกต้องตามมาตรฐาน sterile product manufacturing (USP &lt;797&gt;/&lt;1&gt; / GMP)
• ข้อ ค. (LAL Test (Limulus Amebocyte Lysate Bacterial Endotoxin)): LAL Test (Limulus Amebocyte Lysate Bacterial Endotoxin) ไม่ถูกต้องตามมาตรฐาน sterile product manufacturing (USP &lt;797&gt;/&lt;1&gt; / GMP)
• ข้อ ง. (Rabbit Pyrogen Test in vivo): Rabbit Pyrogen Test in vivo ไม่ถูกต้องตามมาตรฐาน sterile product manufacturing (USP &lt;797&gt;/&lt;1&gt; / GMP)
• ข้อ จ. (ISO Class 5 (Grade A) Laminar Airflow Workstation): IR (Infrared) spectroscopy วิเคราะห์ functional groups จาก stretching/bending vibrations C=O ~1700 cm-1, O-H ~3200-3550 cm-1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2" s="166" t="inlineStr"/>
      <c r="L32" s="166" t="inlineStr">
        <is>
          <t>Sterile &amp; Special Forms</t>
        </is>
      </c>
      <c r="M32" s="166" t="inlineStr">
        <is>
          <t>Sterile Cleanroom specs</t>
        </is>
      </c>
      <c r="N32" s="165" t="inlineStr">
        <is>
          <t>Product</t>
        </is>
      </c>
      <c r="O32" s="166" t="inlineStr">
        <is>
          <t>ข้อ 1 (PLE_CC1_Key_Rx20_UBU.md)</t>
        </is>
      </c>
      <c r="P32" s="165" t="inlineStr">
        <is>
          <t>ข้อสอบจำลอง</t>
        </is>
      </c>
      <c r="Q32" s="165" t="inlineStr">
        <is>
          <t>Mock Rx20 UBU</t>
        </is>
      </c>
      <c r="R32" s="165" t="inlineStr"/>
    </row>
    <row r="33" ht="24" customHeight="1" s="49">
      <c r="A33" s="165" t="n">
        <v>31</v>
      </c>
      <c r="B33" s="166" t="inlineStr">
        <is>
          <t>เกี่ยวกับ Hepatitis B ข้อใดต่อไปนี้กล่าวถูกต้องตามหลักวิชาชีพเภสัชกรรม</t>
        </is>
      </c>
      <c r="C33" s="166" t="inlineStr"/>
      <c r="D33" s="166" t="inlineStr">
        <is>
          <t>Rabbit Pyrogen Test in vivo</t>
        </is>
      </c>
      <c r="E33" s="166" t="inlineStr">
        <is>
          <t>ISO Class 5 (Grade A) Laminar Airflow Workstation</t>
        </is>
      </c>
      <c r="F33" s="166" t="inlineStr">
        <is>
          <t>Metered Dose Inhaler (MDI) with HFA propellant</t>
        </is>
      </c>
      <c r="G33" s="166" t="inlineStr">
        <is>
          <t>Dry Powder Inhaler (DPI) with Carrier Lactose</t>
        </is>
      </c>
      <c r="H33" s="166" t="inlineStr">
        <is>
          <t>Isotonic Sodium Chloride 0.9% Osmotic Adjustment</t>
        </is>
      </c>
      <c r="I33" s="165" t="n">
        <v>1</v>
      </c>
      <c r="J33" s="166" t="inlineStr">
        <is>
          <t>✅ คำตอบที่ถูกต้อง: ข้อ ก. Rabbit Pyrogen Test in vivo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Rabbit Pyrogen Test in vivo 💡 คำอธิบายและเหตุผลทางเภสัชกรรม:
💡 คำอธิบายและเหตุผลทางเภสัชกรรม:
การเลือก Rabbit Pyrogen Test in vivo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(ISO Class 5 (Grade A) Laminar Airflow Workstation): IR (Infrared) spectroscopy วิเคราะห์ functional groups จาก stretching/bending vibrations C=O ~1700 cm-1, O-H ~3200-3550 cm-1
• ข้อ ค. (Metered Dose Inhaler (MDI) with HFA propellant): Metered Dose Inhaler (MDI) with HFA propellant ไม่ถูกต้องตามมาตรฐาน sterile product manufacturing (USP &lt;797&gt;/&lt;1&gt; / GMP)
• ข้อ ง.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จ. (Isotonic Sodium Chloride 0.9% Osmotic Adjustment): Isotonic Sodium Chloride 0.9% Osmotic Adjustment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3" s="166" t="inlineStr"/>
      <c r="L33" s="166" t="inlineStr">
        <is>
          <t>Sterile &amp; Special Forms</t>
        </is>
      </c>
      <c r="M33" s="166" t="inlineStr">
        <is>
          <t>Sterile Cleanroom specs</t>
        </is>
      </c>
      <c r="N33" s="165" t="inlineStr">
        <is>
          <t>Product</t>
        </is>
      </c>
      <c r="O33" s="166" t="inlineStr">
        <is>
          <t>ข้อ 5 (PLE_CC1_Key_Rx20_UBU.md)</t>
        </is>
      </c>
      <c r="P33" s="165" t="inlineStr">
        <is>
          <t>ข้อสอบจำลอง</t>
        </is>
      </c>
      <c r="Q33" s="165" t="inlineStr">
        <is>
          <t>Mock Rx20 UBU</t>
        </is>
      </c>
      <c r="R33" s="165" t="inlineStr"/>
    </row>
    <row r="34" ht="24" customHeight="1" s="49">
      <c r="A34" s="165" t="n">
        <v>32</v>
      </c>
      <c r="B34" s="166" t="inlineStr">
        <is>
          <t>P. aeruginosa coronavirus, adenovirus ซึ่งแบคทีเรียมีโอกาสติดเชื้อได้น้อยกว่า โดยแบคทีเรียที่เป็นสาเหตุหลัก ได้แก่ Group A beta-hemolytic Streptococcus (GAS) หรือ เรียกว่า Streptococcus pyrogenase โดยสามารถ แยกอาการที่เกิดจากการติดเชื้อไวรัส และแบคทีเรีย ได้ดังนี้</t>
        </is>
      </c>
      <c r="C34" s="166" t="inlineStr"/>
      <c r="D34" s="166" t="inlineStr">
        <is>
          <t>Dry Powder Inhaler (DPI) with Carrier Lactose</t>
        </is>
      </c>
      <c r="E34" s="166" t="inlineStr">
        <is>
          <t>Isotonic Sodium Chloride 0.9% Osmotic Adjustment</t>
        </is>
      </c>
      <c r="F34" s="166" t="inlineStr">
        <is>
          <t>Moist Heat Steam Sterilization (Autoclave 121 C, 15 psi, 15 min)</t>
        </is>
      </c>
      <c r="G34" s="166" t="inlineStr">
        <is>
          <t>Dry Heat Sterilization (Hot Air Oven 160-170 C, 2 hours)</t>
        </is>
      </c>
      <c r="H34" s="166" t="inlineStr">
        <is>
          <t>Membrane Filtration Sterilization (0.22 micron pore size)</t>
        </is>
      </c>
      <c r="I34" s="165" t="n">
        <v>5</v>
      </c>
      <c r="J34" s="166" t="inlineStr">
        <is>
          <t>✅ คำตอบที่ถูกต้อง: ข้อ จ. Membrane Filtration Sterilization (0.22 micron pore size)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Membrane Filtration Sterilization (0.22 micron pore size) 💡 คำอธิบายและเหตุผลทางเภสัชกรรม:
💡 คำอธิบายและเหตุผลทางเภสัชกรรม:
การเลือก Membrane Filtration Sterilization (0.22 micron pore size) เป็นคำตอบที่ถูกต้องและสอดคล้องกับ evidence-based guidelines ของภาวะ Sterility &amp; Pyrogen testing โดยมี clinical efficacy สูงสุดในการรักษาและมี safety profile ที่เหมาะสม
USP/NF, British Pharmacopoeia (BP) และ Remington: The Science and Practice of Pharmacy (หัวข้อ Sterility &amp; Pyrogen testing)
🔍 ข้ออื่นผิดเพราะอะไร:
• ข้อ ก.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ข. (Isotonic Sodium Chloride 0.9% Osmotic Adjustment): Isotonic Sodium Chloride 0.9% Osmotic Adjustment ไม่ตรงกับข้อบ่งใช้หรือกลไกการออกฤทธิ์ที่ถูกต้องตาม USP &lt;797&gt; / PIC/S PE 010 Sterile Manufacturing GMP
• ข้อ ค. (Moist Heat Steam Sterilization (Autoclave 121 C, 15 psi, 15 min)): Moist Heat Steam Sterilization (Autoclave 121 C, 15 psi, 15 min) ไม่ตรงกับข้อบ่งใช้หรือกลไกการออกฤทธิ์ที่ถูกต้องตาม USP &lt;797&gt; / PIC/S PE 010 Sterile Manufacturing GMP
• ข้อ ง. (Dry Heat Sterilization (Hot Air Oven 160-170 C, 2 hours)): IR (Infrared) spectroscopy วิเคราะห์ functional groups จาก stretching/bending vibrations C=O ~1700 cm-1, O-H ~3200-3550 cm-1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4" s="166" t="inlineStr"/>
      <c r="L34" s="166" t="inlineStr">
        <is>
          <t>Sterile &amp; Special Forms</t>
        </is>
      </c>
      <c r="M34" s="166" t="inlineStr">
        <is>
          <t>Sterility &amp; Pyrogen testing</t>
        </is>
      </c>
      <c r="N34" s="165" t="inlineStr">
        <is>
          <t>Product</t>
        </is>
      </c>
      <c r="O34" s="166" t="inlineStr">
        <is>
          <t>ข้อ 5 (PLE_CC1_Key_Rx20_UBU.md)</t>
        </is>
      </c>
      <c r="P34" s="165" t="inlineStr">
        <is>
          <t>ข้อสอบจำลอง</t>
        </is>
      </c>
      <c r="Q34" s="165" t="inlineStr">
        <is>
          <t>Mock Rx20 UBU</t>
        </is>
      </c>
      <c r="R34" s="165" t="inlineStr"/>
    </row>
    <row r="35" ht="24" customHeight="1" s="49">
      <c r="A35" s="165" t="n">
        <v>33</v>
      </c>
      <c r="B35" s="166" t="inlineStr">
        <is>
          <t>metformin enzyme มีผลการดูดซึมน้ำตาลในทางเดินอาหาร - Sitagliptin --→ DDP-4 inhibitors-- มีผลลดการทำลาย Incretins (GLP-1,GIP) เพิ่มการหลั่งอินซูลิน และลดการหลั่ง glucagon - Glibenclamide --→ Sulfonylureas--ออกฤทธิ์เป็น Insulin secretagogogues โดยจับกับ receptor ที่ beta-cell ของตับอ่อน ทำให้กระตุ้นการหลั่ง Insulin - Pioglitazone--→Thiazolidinediones---จับกับ PPAR-y เพิ่มการแสดงออกของยีนที่ทำให้เกิด glucose metabolism และเพิ่ม Insulin sensitivity - Metformin --→ Biguanides---ลด hepatic glucoseneogenesis เพิ่ม Insulin sensitivity</t>
        </is>
      </c>
      <c r="C35" s="166" t="inlineStr"/>
      <c r="D35" s="166" t="inlineStr">
        <is>
          <t>Dry Heat Sterilization (Hot Air Oven 160-170 C, 2 hours)</t>
        </is>
      </c>
      <c r="E35" s="166" t="inlineStr">
        <is>
          <t>Membrane Filtration Sterilization (0.22 micron pore size)</t>
        </is>
      </c>
      <c r="F35" s="166" t="inlineStr">
        <is>
          <t>Ethylene Oxide Gas Sterilization (ETO)</t>
        </is>
      </c>
      <c r="G35" s="166" t="inlineStr">
        <is>
          <t>LAL Test (Limulus Amebocyte Lysate Bacterial Endotoxin)</t>
        </is>
      </c>
      <c r="H35" s="166" t="inlineStr">
        <is>
          <t>Rabbit Pyrogen Test in vivo</t>
        </is>
      </c>
      <c r="I35" s="165" t="n">
        <v>1</v>
      </c>
      <c r="J35" s="166" t="inlineStr">
        <is>
          <t>✅ คำตอบที่ถูกต้อง: ข้อ ก. Dry Heat Sterilization (Hot Air Oven 160-170 C, 2 hours)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Dry Heat Sterilization (Hot Air Oven 160-170 C, 2 hours) 💡 คำอธิบายและเหตุผลทางเภสัชกรรม:
💡 คำอธิบายและเหตุผลทางเภสัชกรรม:
การเลือก Dry Heat Sterilization (Hot Air Oven 160-170 C, 2 hours)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(Membrane Filtration Sterilization (0.22 micron pore size)): Membrane Filtration Sterilization (0.22 micron pore size) ไม่ถูกต้องตามมาตรฐาน sterile product manufacturing (USP &lt;797&gt;/&lt;1&gt; / GMP)
• ข้อ ค. (Ethylene Oxide Gas Sterilization (ETO)): Ethylene Oxide Gas Sterilization (ETO) ไม่ถูกต้องตามมาตรฐาน sterile product manufacturing (USP &lt;797&gt;/&lt;1&gt; / GMP)
• ข้อ ง. (LAL Test (Limulus Amebocyte Lysate Bacterial Endotoxin)): LAL Test (Limulus Amebocyte Lysate Bacterial Endotoxin) ไม่ถูกต้องตามมาตรฐาน sterile product manufacturing (USP &lt;797&gt;/&lt;1&gt; / GMP)
• ข้อ จ. (Rabbit Pyrogen Test in vivo): Rabbit Pyrogen Test in vivo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5" s="166" t="inlineStr"/>
      <c r="L35" s="166" t="inlineStr">
        <is>
          <t>Sterile &amp; Special Forms</t>
        </is>
      </c>
      <c r="M35" s="166" t="inlineStr">
        <is>
          <t>Sterile Cleanroom specs</t>
        </is>
      </c>
      <c r="N35" s="165" t="inlineStr">
        <is>
          <t>Product</t>
        </is>
      </c>
      <c r="O35" s="166" t="inlineStr">
        <is>
          <t>ข้อ 5 (PLE_CC1_Key_Rx20_UBU.md)</t>
        </is>
      </c>
      <c r="P35" s="165" t="inlineStr">
        <is>
          <t>ข้อสอบจำลอง</t>
        </is>
      </c>
      <c r="Q35" s="165" t="inlineStr">
        <is>
          <t>Mock Rx20 UBU</t>
        </is>
      </c>
      <c r="R35" s="165" t="inlineStr"/>
    </row>
    <row r="36" ht="24" customHeight="1" s="49">
      <c r="A36" s="165" t="n">
        <v>34</v>
      </c>
      <c r="B36" s="166" t="inlineStr">
        <is>
          <t>ผู้ป่วยได$รับการวินิจฉัยวGามีภาวะ hepatic encephalopathy ยาในข$อใดที่ผู้ป่วยรายนี้ไมGควรได$รับ (1) Lorazepam (2) Flumazenil (3) Zinc sulfate (4) Lactulose (5) Rifaximin เนื่องจากยากลุGม Sedative&amp;Hypnotics สามารถกระตุ$นให$เกิด hepatic encephalopathy ได$ จึงมีการศึกษาที่ใช$ ﬂumazenil ในการรักษา hepatic encephalopathy ในผู้ป่วยที่ได$ BZD มากGอน Rifaximin ก็มีการศึกษาและได$รับApprove ในการรักษา hepatic encephalopathy</t>
        </is>
      </c>
      <c r="C36" s="166" t="inlineStr"/>
      <c r="D36" s="166" t="inlineStr">
        <is>
          <t>LAL Test (Limulus Amebocyte Lysate Bacterial Endotoxin)</t>
        </is>
      </c>
      <c r="E36" s="166" t="inlineStr">
        <is>
          <t>Rabbit Pyrogen Test in vivo</t>
        </is>
      </c>
      <c r="F36" s="166" t="inlineStr">
        <is>
          <t>ISO Class 5 (Grade A) Laminar Airflow Workstation</t>
        </is>
      </c>
      <c r="G36" s="166" t="inlineStr">
        <is>
          <t>Metered Dose Inhaler (MDI) with HFA propellant</t>
        </is>
      </c>
      <c r="H36" s="166" t="inlineStr">
        <is>
          <t>Dry Powder Inhaler (DPI) with Carrier Lactose</t>
        </is>
      </c>
      <c r="I36" s="165" t="n">
        <v>1</v>
      </c>
      <c r="J36" s="166" t="inlineStr">
        <is>
          <t>✅ คำตอบที่ถูกต้อง: ข้อ ก. LAL Test (Limulus Amebocyte Lysate Bacterial Endotoxin)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LAL Test (Limulus Amebocyte Lysate Bacterial Endotoxin) 💡 คำอธิบายและเหตุผลทางเภสัชกรรม:
💡 คำอธิบายและเหตุผลทางเภสัชกรรม:
การเลือก LAL Test (Limulus Amebocyte Lysate Bacterial Endotoxin)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(Rabbit Pyrogen Test in vivo): Rabbit Pyrogen Test in vivo ไม่ถูกต้องตามมาตรฐาน sterile product manufacturing (USP &lt;797&gt;/&lt;1&gt; / GMP)
• ข้อ ค. (ISO Class 5 (Grade A) Laminar Airflow Workstation): IR (Infrared) spectroscopy วิเคราะห์ functional groups จาก stretching/bending vibrations C=O ~1700 cm-1, O-H ~3200-3550 cm-1
• ข้อ ง. (Metered Dose Inhaler (MDI) with HFA propellant): Metered Dose Inhaler (MDI) with HFA propellant ไม่ถูกต้องตามมาตรฐาน sterile product manufacturing (USP &lt;797&gt;/&lt;1&gt; / GMP)
• ข้อ จ.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6" s="166" t="inlineStr"/>
      <c r="L36" s="166" t="inlineStr">
        <is>
          <t>Sterile &amp; Special Forms</t>
        </is>
      </c>
      <c r="M36" s="166" t="inlineStr">
        <is>
          <t>Sterile Cleanroom specs</t>
        </is>
      </c>
      <c r="N36" s="165" t="inlineStr">
        <is>
          <t>Product</t>
        </is>
      </c>
      <c r="O36" s="166" t="inlineStr">
        <is>
          <t>ข้อ 57 (PLE_CC1_Key_Rx20_UBU.md)</t>
        </is>
      </c>
      <c r="P36" s="165" t="inlineStr">
        <is>
          <t>ข้อสอบจำลอง</t>
        </is>
      </c>
      <c r="Q36" s="165" t="inlineStr">
        <is>
          <t>Mock Rx20 UBU</t>
        </is>
      </c>
      <c r="R36" s="165" t="inlineStr"/>
    </row>
    <row r="37" ht="24" customHeight="1" s="49">
      <c r="A37" s="165" t="n">
        <v>35</v>
      </c>
      <c r="B37" s="166" t="inlineStr">
        <is>
          <t>เกี่ยวกับ ลด hepatotoxicity ข้อใดต่อไปนี้กล่าวถูกต้องตามหลักวิชาชีพเภสัชกรรม</t>
        </is>
      </c>
      <c r="C37" s="166" t="inlineStr"/>
      <c r="D37" s="166" t="inlineStr">
        <is>
          <t>Metered Dose Inhaler (MDI) with HFA propellant</t>
        </is>
      </c>
      <c r="E37" s="166" t="inlineStr">
        <is>
          <t>Dry Powder Inhaler (DPI) with Carrier Lactose</t>
        </is>
      </c>
      <c r="F37" s="166" t="inlineStr">
        <is>
          <t>Isotonic Sodium Chloride 0.9% Osmotic Adjustment</t>
        </is>
      </c>
      <c r="G37" s="166" t="inlineStr">
        <is>
          <t>Moist Heat Steam Sterilization (Autoclave 121 C, 15 psi, 15 min)</t>
        </is>
      </c>
      <c r="H37" s="166" t="inlineStr">
        <is>
          <t>Dry Heat Sterilization (Hot Air Oven 160-170 C, 2 hours)</t>
        </is>
      </c>
      <c r="I37" s="165" t="n">
        <v>1</v>
      </c>
      <c r="J37" s="166" t="inlineStr">
        <is>
          <t>✅ คำตอบที่ถูกต้อง: ข้อ ก. Metered Dose Inhaler (MDI) with HFA propellant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Metered Dose Inhaler (MDI) with HFA propellant 💡 คำอธิบายและเหตุผลทางเภสัชกรรม:
💡 คำอธิบายและเหตุผลทางเภสัชกรรม:
การเลือก Metered Dose Inhaler (MDI) with HFA propellant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ค. (Isotonic Sodium Chloride 0.9% Osmotic Adjustment): Isotonic Sodium Chloride 0.9% Osmotic Adjustment ไม่ถูกต้องตามมาตรฐาน sterile product manufacturing (USP &lt;797&gt;/&lt;1&gt; / GMP)
• ข้อ ง. (Moist Heat Steam Sterilization (Autoclave 121 C, 15 psi, 15 min)): Moist Heat Steam Sterilization (Autoclave 121 C, 15 psi, 15 min) ไม่ถูกต้องตามมาตรฐาน sterile product manufacturing (USP &lt;797&gt;/&lt;1&gt; / GMP)
• ข้อ จ. (Dry Heat Sterilization (Hot Air Oven 160-170 C, 2 hours)): IR (Infrared) spectroscopy วิเคราะห์ functional groups จาก stretching/bending vibrations C=O ~1700 cm-1, O-H ~3200-3550 cm-1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7" s="166" t="inlineStr"/>
      <c r="L37" s="166" t="inlineStr">
        <is>
          <t>Sterile &amp; Special Forms</t>
        </is>
      </c>
      <c r="M37" s="166" t="inlineStr">
        <is>
          <t>Sterile Cleanroom specs</t>
        </is>
      </c>
      <c r="N37" s="165" t="inlineStr">
        <is>
          <t>Product</t>
        </is>
      </c>
      <c r="O37" s="166" t="inlineStr">
        <is>
          <t>ข้อ 3 (PLE_CC1_Key_Rx20_UBU.md)</t>
        </is>
      </c>
      <c r="P37" s="165" t="inlineStr">
        <is>
          <t>ข้อสอบจำลอง</t>
        </is>
      </c>
      <c r="Q37" s="165" t="inlineStr">
        <is>
          <t>Mock Rx20 UBU</t>
        </is>
      </c>
      <c r="R37" s="165" t="inlineStr"/>
    </row>
    <row r="38" ht="24" customHeight="1" s="49">
      <c r="A38" s="165" t="n">
        <v>36</v>
      </c>
      <c r="B38" s="166" t="inlineStr">
        <is>
          <t>หลอดเลือด...อุดตัน ข้อห้ามใช้ยาคุมกำเนิดชนิดรวมได้แก่ - Thromboembolic dz. - Stroke - MI,CAD - Cancer caused by hormones - Hepatic dz,Gallbladder dz. - Female &gt; 35 years and Smoking &gt; 15 pack/days Case 12 : ตับ</t>
        </is>
      </c>
      <c r="C38" s="166" t="inlineStr"/>
      <c r="D38" s="166" t="inlineStr">
        <is>
          <t>ข้อเป็นสาเหตุให้เกิด ascites</t>
        </is>
      </c>
      <c r="E38" s="166" t="inlineStr">
        <is>
          <t>Dry Heat Sterilization (Hot Air Oven 160-170 C, 2 hours)</t>
        </is>
      </c>
      <c r="F38" s="166" t="inlineStr">
        <is>
          <t>Membrane Filtration Sterilization (0.22 micron pore size)</t>
        </is>
      </c>
      <c r="G38" s="166" t="inlineStr">
        <is>
          <t>Ethylene Oxide Gas Sterilization (ETO)</t>
        </is>
      </c>
      <c r="H38" s="166" t="inlineStr">
        <is>
          <t>LAL Test (Limulus Amebocyte Lysate Bacterial Endotoxin)</t>
        </is>
      </c>
      <c r="I38" s="165" t="n">
        <v>4</v>
      </c>
      <c r="J38" s="166" t="inlineStr">
        <is>
          <t>✅ คำตอบที่ถูกต้อง: ข้อ ง. Ethylene Oxide Gas Sterilization (ETO)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Ethylene Oxide Gas Sterilization (ETO) 💡 คำอธิบายและเหตุผลทางเภสัชกรรม:
💡 คำอธิบายและเหตุผลทางเภสัชกรรม:
การเลือก Ethylene Oxide Gas Sterilization (ETO)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ก. (ข้อเป็นสาเหตุให้เกิด ascites): ข้อเป็นสาเหตุให้เกิด ascites ไม่ถูกต้องตามมาตรฐาน sterile product manufacturing (USP &lt;797&gt;/&lt;1&gt; / GMP)
• ข้อ ข. (Dry Heat Sterilization (Hot Air Oven 160-170 C, 2 hours)): IR (Infrared) spectroscopy วิเคราะห์ functional groups จาก stretching/bending vibrations C=O ~1700 cm-1, O-H ~3200-3550 cm-1
• ข้อ ค. (Membrane Filtration Sterilization (0.22 micron pore size)): Membrane Filtration Sterilization (0.22 micron pore size) ไม่ถูกต้องตามมาตรฐาน sterile product manufacturing (USP &lt;797&gt;/&lt;1&gt; / GMP)
• ข้อ จ. (LAL Test (Limulus Amebocyte Lysate Bacterial Endotoxin)): LAL Test (Limulus Amebocyte Lysate Bacterial Endotoxin)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8" s="166" t="inlineStr"/>
      <c r="L38" s="166" t="inlineStr">
        <is>
          <t>Sterile &amp; Special Forms</t>
        </is>
      </c>
      <c r="M38" s="166" t="inlineStr">
        <is>
          <t>Sterile Cleanroom specs</t>
        </is>
      </c>
      <c r="N38" s="165" t="inlineStr">
        <is>
          <t>Product</t>
        </is>
      </c>
      <c r="O38" s="166" t="inlineStr">
        <is>
          <t>ข้อ 5 (PLE_CC1_Key_Rx20_UBU.md)</t>
        </is>
      </c>
      <c r="P38" s="165" t="inlineStr">
        <is>
          <t>ข้อสอบจำลอง</t>
        </is>
      </c>
      <c r="Q38" s="165" t="inlineStr">
        <is>
          <t>Mock Rx20 UBU</t>
        </is>
      </c>
      <c r="R38" s="165" t="inlineStr"/>
    </row>
    <row r="39" ht="24" customHeight="1" s="49">
      <c r="A39" s="165" t="n">
        <v>37</v>
      </c>
      <c r="B39" s="166" t="inlineStr">
        <is>
          <t>oral bactrim Avoid : AMGs เพิ่มความเสียงในการเกิด Hepatorenal syndrome Case ไหนไม่รู้</t>
        </is>
      </c>
      <c r="C39" s="166" t="inlineStr"/>
      <c r="D39" s="166" t="inlineStr">
        <is>
          <t>Ethylene Oxide Gas Sterilization (ETO)</t>
        </is>
      </c>
      <c r="E39" s="166" t="inlineStr">
        <is>
          <t>LAL Test (Limulus Amebocyte Lysate Bacterial Endotoxin)</t>
        </is>
      </c>
      <c r="F39" s="166" t="inlineStr">
        <is>
          <t>Rabbit Pyrogen Test in vivo</t>
        </is>
      </c>
      <c r="G39" s="166" t="inlineStr">
        <is>
          <t>ISO Class 5 (Grade A) Laminar Airflow Workstation</t>
        </is>
      </c>
      <c r="H39" s="166" t="inlineStr">
        <is>
          <t>Metered Dose Inhaler (MDI) with HFA propellant</t>
        </is>
      </c>
      <c r="I39" s="165" t="n">
        <v>1</v>
      </c>
      <c r="J39" s="166" t="inlineStr">
        <is>
          <t>✅ คำตอบที่ถูกต้อง: ข้อ ก. Ethylene Oxide Gas Sterilization (ETO)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Ethylene Oxide Gas Sterilization (ETO) 💡 คำอธิบายและเหตุผลทางเภสัชกรรม:
💡 คำอธิบายและเหตุผลทางเภสัชกรรม:
การเลือก Ethylene Oxide Gas Sterilization (ETO)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(LAL Test (Limulus Amebocyte Lysate Bacterial Endotoxin)): LAL Test (Limulus Amebocyte Lysate Bacterial Endotoxin) ไม่ถูกต้องตามมาตรฐาน sterile product manufacturing (USP &lt;797&gt;/&lt;1&gt; / GMP)
• ข้อ ค. (Rabbit Pyrogen Test in vivo): Rabbit Pyrogen Test in vivo ไม่ถูกต้องตามมาตรฐาน sterile product manufacturing (USP &lt;797&gt;/&lt;1&gt; / GMP)
• ข้อ ง. (ISO Class 5 (Grade A) Laminar Airflow Workstation): IR (Infrared) spectroscopy วิเคราะห์ functional groups จาก stretching/bending vibrations C=O ~1700 cm-1, O-H ~3200-3550 cm-1
• ข้อ จ. (Metered Dose Inhaler (MDI) with HFA propellant): Metered Dose Inhaler (MDI) with HFA propellant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9" s="166" t="inlineStr"/>
      <c r="L39" s="166" t="inlineStr">
        <is>
          <t>Sterile &amp; Special Forms</t>
        </is>
      </c>
      <c r="M39" s="166" t="inlineStr">
        <is>
          <t>Sterile Cleanroom specs</t>
        </is>
      </c>
      <c r="N39" s="165" t="inlineStr">
        <is>
          <t>Product</t>
        </is>
      </c>
      <c r="O39" s="166" t="inlineStr">
        <is>
          <t>ข้อ 5 (PLE_CC1_Key_Rx20_UBU.md)</t>
        </is>
      </c>
      <c r="P39" s="165" t="inlineStr">
        <is>
          <t>ข้อสอบจำลอง</t>
        </is>
      </c>
      <c r="Q39" s="165" t="inlineStr">
        <is>
          <t>Mock Rx20 UBU</t>
        </is>
      </c>
      <c r="R39" s="165" t="inlineStr"/>
    </row>
    <row r="40" ht="24" customHeight="1" s="49">
      <c r="A40" s="165" t="n">
        <v>38</v>
      </c>
      <c r="B40" s="166" t="inlineStr">
        <is>
          <t>ทำให้ปราศจากเชื้อโดยใช้แกส ethylene oxide (Gas sterilization)</t>
        </is>
      </c>
      <c r="C40" s="166" t="inlineStr"/>
      <c r="D40" s="166" t="inlineStr">
        <is>
          <t>ISO Class 5 (Grade A) Laminar Airflow Workstation</t>
        </is>
      </c>
      <c r="E40" s="166" t="inlineStr">
        <is>
          <t>Metered Dose Inhaler (MDI) with HFA propellant</t>
        </is>
      </c>
      <c r="F40" s="166" t="inlineStr">
        <is>
          <t>Dry Powder Inhaler (DPI) with Carrier Lactose</t>
        </is>
      </c>
      <c r="G40" s="166" t="inlineStr">
        <is>
          <t>Isotonic Sodium Chloride 0.9% Osmotic Adjustment</t>
        </is>
      </c>
      <c r="H40" s="166" t="inlineStr">
        <is>
          <t>Moist Heat Steam Sterilization (Autoclave 121 C, 15 psi, 15 min)</t>
        </is>
      </c>
      <c r="I40" s="165" t="n">
        <v>1</v>
      </c>
      <c r="J40" s="166" t="inlineStr">
        <is>
          <t>✅ คำตอบที่ถูกต้อง: ข้อ ก. ISO Class 5 (Grade A) Laminar Airflow Workstation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ISO Class 5 (Grade A) Laminar Airflow Workstation 💡 คำอธิบายและเหตุผลทางเภสัชกรรม:
💡 คำอธิบายและเหตุผลทางเภสัชกรรม:
การเลือก ISO Class 5 (Grade A) Laminar Airflow Workstation เป็นคำตอบที่ถูกต้องและสอดคล้องกับ evidence-based guidelines ของภาวะ Autoclave &amp; Sterilization โดยมี clinical efficacy สูงสุดในการรักษาและมี safety profile ที่เหมาะสม
USP/NF, British Pharmacopoeia (BP) และ Remington: The Science and Practice of Pharmacy (หัวข้อ Autoclave &amp; Sterilization)
🔍 ข้ออื่นผิดเพราะอะไร:
• ข้อ ข. (Metered Dose Inhaler (MDI) with HFA propellant): Metered Dose Inhaler (MDI) with HFA propellant ไม่ตรงกับข้อบ่งใช้หรือกลไกการออกฤทธิ์ที่ถูกต้องตาม USP &lt;797&gt; / PIC/S PE 010 Sterile Manufacturing GMP
• ข้อ ค.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ง. (Isotonic Sodium Chloride 0.9% Osmotic Adjustment): Isotonic Sodium Chloride 0.9% Osmotic Adjustment ไม่ตรงกับข้อบ่งใช้หรือกลไกการออกฤทธิ์ที่ถูกต้องตาม USP &lt;797&gt; / PIC/S PE 010 Sterile Manufacturing GMP
• ข้อ จ. (Moist Heat Steam Sterilization (Autoclave 121 C, 15 psi, 15 min)): Moist Heat Steam Sterilization (Autoclave 121 C, 15 psi, 15 min) ไม่ตรงกับข้อบ่งใช้หรือกลไกการออกฤทธิ์ที่ถูกต้องตาม USP &lt;797&gt; / PIC/S PE 010 Sterile Manufacturing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0" s="166" t="inlineStr"/>
      <c r="L40" s="166" t="inlineStr">
        <is>
          <t>Sterile &amp; Special Forms</t>
        </is>
      </c>
      <c r="M40" s="166" t="inlineStr">
        <is>
          <t>Autoclave &amp; Sterilization</t>
        </is>
      </c>
      <c r="N40" s="165" t="inlineStr">
        <is>
          <t>Product</t>
        </is>
      </c>
      <c r="O40" s="166" t="inlineStr">
        <is>
          <t>ข้อ 3 (PLE_CC1_Key_Rx20_UBU.md)</t>
        </is>
      </c>
      <c r="P40" s="165" t="inlineStr">
        <is>
          <t>ข้อสอบจำลอง</t>
        </is>
      </c>
      <c r="Q40" s="165" t="inlineStr">
        <is>
          <t>Mock Rx20 UBU</t>
        </is>
      </c>
      <c r="R40" s="165" t="inlineStr"/>
    </row>
    <row r="41" ht="24" customHeight="1" s="49">
      <c r="A41" s="165" t="n">
        <v>39</v>
      </c>
      <c r="B41" s="166" t="inlineStr">
        <is>
          <t>ทำให้ปราศจากเชื้อโดยใช้ความร้อนชื้น (Autoclave)</t>
        </is>
      </c>
      <c r="C41" s="166" t="inlineStr"/>
      <c r="D41" s="166" t="inlineStr">
        <is>
          <t>Isotonic Sodium Chloride 0.9% Osmotic Adjustment</t>
        </is>
      </c>
      <c r="E41" s="166" t="inlineStr">
        <is>
          <t>Moist Heat Steam Sterilization (Autoclave 121 C, 15 psi, 15 min)</t>
        </is>
      </c>
      <c r="F41" s="166" t="inlineStr">
        <is>
          <t>Dry Heat Sterilization (Hot Air Oven 160-170 C, 2 hours)</t>
        </is>
      </c>
      <c r="G41" s="166" t="inlineStr">
        <is>
          <t>Membrane Filtration Sterilization (0.22 micron pore size)</t>
        </is>
      </c>
      <c r="H41" s="166" t="inlineStr">
        <is>
          <t>Ethylene Oxide Gas Sterilization (ETO)</t>
        </is>
      </c>
      <c r="I41" s="165" t="n">
        <v>5</v>
      </c>
      <c r="J41" s="166" t="inlineStr">
        <is>
          <t>✅ คำตอบที่ถูกต้อง: ข้อ จ. Ethylene Oxide Gas Sterilization (ETO)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Ethylene Oxide Gas Sterilization (ETO) 💡 คำอธิบายและเหตุผลทางเภสัชกรรม:
💡 คำอธิบายและเหตุผลทางเภสัชกรรม:
การเลือก Ethylene Oxide Gas Sterilization (ETO) เป็นคำตอบที่ถูกต้องและสอดคล้องกับ evidence-based guidelines ของภาวะ Autoclave &amp; Sterilization โดยมี clinical efficacy สูงสุดในการรักษาและมี safety profile ที่เหมาะสม
USP/NF, British Pharmacopoeia (BP) และ Remington: The Science and Practice of Pharmacy (หัวข้อ Autoclave &amp; Sterilization)
🔍 ข้ออื่นผิดเพราะอะไร:
• ข้อ ก. (Isotonic Sodium Chloride 0.9% Osmotic Adjustment): Isotonic Sodium Chloride 0.9% Osmotic Adjustment ไม่ตรงกับข้อบ่งใช้หรือกลไกการออกฤทธิ์ที่ถูกต้องตาม USP &lt;797&gt; / PIC/S PE 010 Sterile Manufacturing GMP
• ข้อ ข. (Moist Heat Steam Sterilization (Autoclave 121 C, 15 psi, 15 min)): Moist Heat Steam Sterilization (Autoclave 121 C, 15 psi, 15 min) ไม่ตรงกับข้อบ่งใช้หรือกลไกการออกฤทธิ์ที่ถูกต้องตาม USP &lt;797&gt; / PIC/S PE 010 Sterile Manufacturing GMP
• ข้อ ค. (Dry Heat Sterilization (Hot Air Oven 160-170 C, 2 hours)): IR (Infrared) spectroscopy วิเคราะห์ functional groups จาก stretching/bending vibrations C=O ~1700 cm-1, O-H ~3200-3550 cm-1
• ข้อ ง. (Membrane Filtration Sterilization (0.22 micron pore size)): Membrane Filtration Sterilization (0.22 micron pore size) ไม่ตรงกับข้อบ่งใช้หรือกลไกการออกฤทธิ์ที่ถูกต้องตาม USP &lt;797&gt; / PIC/S PE 010 Sterile Manufacturing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1" s="166" t="inlineStr"/>
      <c r="L41" s="166" t="inlineStr">
        <is>
          <t>Sterile &amp; Special Forms</t>
        </is>
      </c>
      <c r="M41" s="166" t="inlineStr">
        <is>
          <t>Autoclave &amp; Sterilization</t>
        </is>
      </c>
      <c r="N41" s="165" t="inlineStr">
        <is>
          <t>Product</t>
        </is>
      </c>
      <c r="O41" s="166" t="inlineStr">
        <is>
          <t>ข้อ 5 (PLE_CC1_Key_Rx20_UBU.md)</t>
        </is>
      </c>
      <c r="P41" s="165" t="inlineStr">
        <is>
          <t>ข้อสอบจำลอง</t>
        </is>
      </c>
      <c r="Q41" s="165" t="inlineStr">
        <is>
          <t>Mock Rx20 UBU</t>
        </is>
      </c>
      <c r="R41" s="165" t="inlineStr"/>
    </row>
    <row r="42" ht="24" customHeight="1" s="49">
      <c r="A42" s="165" t="n">
        <v>40</v>
      </c>
      <c r="B42" s="166" t="inlineStr">
        <is>
          <t>การตกผลึกซ้ำ (Sterile recrystallization)</t>
        </is>
      </c>
      <c r="C42" s="166" t="inlineStr"/>
      <c r="D42" s="166" t="inlineStr">
        <is>
          <t>Membrane Filtration Sterilization (0.22 micron pore size)</t>
        </is>
      </c>
      <c r="E42" s="166" t="inlineStr">
        <is>
          <t>Ethylene Oxide Gas Sterilization (ETO)</t>
        </is>
      </c>
      <c r="F42" s="166" t="inlineStr">
        <is>
          <t>LAL Test (Limulus Amebocyte Lysate Bacterial Endotoxin)</t>
        </is>
      </c>
      <c r="G42" s="166" t="inlineStr">
        <is>
          <t>Rabbit Pyrogen Test in vivo</t>
        </is>
      </c>
      <c r="H42" s="166" t="inlineStr">
        <is>
          <t>ISO Class 5 (Grade A) Laminar Airflow Workstation</t>
        </is>
      </c>
      <c r="I42" s="165" t="n">
        <v>1</v>
      </c>
      <c r="J42" s="166" t="inlineStr">
        <is>
          <t>✅ คำตอบที่ถูกต้อง: ข้อ ก. Membrane Filtration Sterilization (0.22 micron pore size)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Membrane Filtration Sterilization (0.22 micron pore size) 💡 คำอธิบายและเหตุผลทางเภสัชกรรม:
💡 คำอธิบายและเหตุผลทางเภสัชกรรม:
การเลือก Membrane Filtration Sterilization (0.22 micron pore size) เป็นคำตอบที่ถูกต้องและสอดคล้องกับ evidence-based guidelines ของภาวะ Parenterals &amp; Ophthalmic โดยมี clinical efficacy สูงสุดในการรักษาและมี safety profile ที่เหมาะสม
USP/NF, British Pharmacopoeia (BP) และ Remington: The Science and Practice of Pharmacy (หัวข้อ Parenterals &amp; Ophthalmic)
🔍 ข้ออื่นผิดเพราะอะไร:
• ข้อ ข. (Ethylene Oxide Gas Sterilization (ETO)): Ethylene Oxide Gas Sterilization (ETO) ไม่ตรงกับข้อบ่งใช้หรือกลไกการออกฤทธิ์ที่ถูกต้องตาม USP &lt;797&gt; / PIC/S PE 010 Sterile Manufacturing GMP
• ข้อ ค. (LAL Test (Limulus Amebocyte Lysate Bacterial Endotoxin)): LAL Test (Limulus Amebocyte Lysate Bacterial Endotoxin) ไม่ตรงกับข้อบ่งใช้หรือกลไกการออกฤทธิ์ที่ถูกต้องตาม USP &lt;797&gt; / PIC/S PE 010 Sterile Manufacturing GMP
• ข้อ ง. (Rabbit Pyrogen Test in vivo): Rabbit Pyrogen Test in vivo ไม่ตรงกับข้อบ่งใช้หรือกลไกการออกฤทธิ์ที่ถูกต้องตาม USP &lt;797&gt; / PIC/S PE 010 Sterile Manufacturing GMP
• ข้อ จ. (ISO Class 5 (Grade A) Laminar Airflow Workstation): IR (Infrared) spectroscopy วิเคราะห์ functional groups จาก stretching/bending vibrations C=O ~1700 cm-1, O-H ~3200-3550 cm-1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2" s="166" t="inlineStr"/>
      <c r="L42" s="166" t="inlineStr">
        <is>
          <t>Sterile &amp; Special Forms</t>
        </is>
      </c>
      <c r="M42" s="166" t="inlineStr">
        <is>
          <t>Parenterals &amp; Ophthalmic</t>
        </is>
      </c>
      <c r="N42" s="165" t="inlineStr">
        <is>
          <t>Product</t>
        </is>
      </c>
      <c r="O42" s="166" t="inlineStr">
        <is>
          <t>ข้อ 4 (PLE_CC1_Key_Rx20_UBU.md)</t>
        </is>
      </c>
      <c r="P42" s="165" t="inlineStr">
        <is>
          <t>ข้อสอบจำลอง</t>
        </is>
      </c>
      <c r="Q42" s="165" t="inlineStr">
        <is>
          <t>Mock Rx20 UBU</t>
        </is>
      </c>
      <c r="R42" s="165" t="inlineStr"/>
    </row>
    <row r="43" ht="24" customHeight="1" s="49">
      <c r="A43" s="165" t="n">
        <v>41</v>
      </c>
      <c r="B43" s="166" t="inlineStr">
        <is>
          <t>BSC class II มี hepa fillter ที่สามารถกรองอากาศได้ 100%</t>
        </is>
      </c>
      <c r="C43" s="166" t="inlineStr"/>
      <c r="D43" s="166" t="inlineStr">
        <is>
          <t>Rabbit Pyrogen Test in vivo</t>
        </is>
      </c>
      <c r="E43" s="166" t="inlineStr">
        <is>
          <t>ISO Class 5 (Grade A) Laminar Airflow Workstation</t>
        </is>
      </c>
      <c r="F43" s="166" t="inlineStr">
        <is>
          <t>Metered Dose Inhaler (MDI) with HFA propellant</t>
        </is>
      </c>
      <c r="G43" s="166" t="inlineStr">
        <is>
          <t>Dry Powder Inhaler (DPI) with Carrier Lactose</t>
        </is>
      </c>
      <c r="H43" s="166" t="inlineStr">
        <is>
          <t>Isotonic Sodium Chloride 0.9% Osmotic Adjustment</t>
        </is>
      </c>
      <c r="I43" s="165" t="n">
        <v>1</v>
      </c>
      <c r="J43" s="166" t="inlineStr">
        <is>
          <t>✅ คำตอบที่ถูกต้อง: ข้อ ก. Rabbit Pyrogen Test in vivo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Rabbit Pyrogen Test in vivo 💡 คำอธิบายและเหตุผลทางเภสัชกรรม:
💡 คำอธิบายและเหตุผลทางเภสัชกรรม:
การเลือก Rabbit Pyrogen Test in vivo เป็นคำตอบที่ถูกต้องและสอดคล้องกับ evidence-based guidelines ของภาวะ Sterile Cleanroom specs โดยมี clinical efficacy สูงสุดในการรักษาและมี safety profile ที่เหมาะสม
USP/NF, British Pharmacopoeia (BP) และ Remington: The Science and Practice of Pharmacy (หัวข้อ Sterile Cleanroom specs)
🔍 ข้ออื่นผิดเพราะอะไร:
• ข้อ ข. (ISO Class 5 (Grade A) Laminar Airflow Workstation): IR (Infrared) spectroscopy วิเคราะห์ functional groups จาก stretching/bending vibrations C=O ~1700 cm-1, O-H ~3200-3550 cm-1
• ข้อ ค. (Metered Dose Inhaler (MDI) with HFA propellant): Metered Dose Inhaler (MDI) with HFA propellant ไม่ถูกต้องตามมาตรฐาน sterile product manufacturing (USP &lt;797&gt;/&lt;1&gt; / GMP)
• ข้อ ง.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จ. (Isotonic Sodium Chloride 0.9% Osmotic Adjustment): Isotonic Sodium Chloride 0.9% Osmotic Adjustment ไม่ถูกต้องตามมาตรฐาน sterile product manufacturing (USP &lt;797&gt;/&lt;1&gt; /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3" s="166" t="inlineStr"/>
      <c r="L43" s="166" t="inlineStr">
        <is>
          <t>Sterile &amp; Special Forms</t>
        </is>
      </c>
      <c r="M43" s="166" t="inlineStr">
        <is>
          <t>Sterile Cleanroom specs</t>
        </is>
      </c>
      <c r="N43" s="165" t="inlineStr">
        <is>
          <t>Product</t>
        </is>
      </c>
      <c r="O43" s="166" t="inlineStr">
        <is>
          <t>ข้อ 3 (PLE_CC1_Key_Rx20_UBU.md)</t>
        </is>
      </c>
      <c r="P43" s="165" t="inlineStr">
        <is>
          <t>ข้อสอบจำลอง</t>
        </is>
      </c>
      <c r="Q43" s="165" t="inlineStr">
        <is>
          <t>Mock Rx20 UBU</t>
        </is>
      </c>
      <c r="R43" s="165" t="inlineStr"/>
    </row>
    <row r="44" ht="24" customHeight="1" s="49">
      <c r="A44" s="165" t="n">
        <v>42</v>
      </c>
      <c r="B44" s="166" t="inlineStr">
        <is>
          <t>เครื่องมือที่ใช้เตรียมยาเคมีบำบัดห้ามฆ่าเชื้อโดยวิธี autoclave เนื่องจาก Class I ป้องกันการแพร่กระจายเฉพาะตัวผู้ใช้งานตู้และสิ่งแวดล้อม แต่class II ป้องกันได้ทั้งงานที่ทำ ผู้ใช้งานตู้ และสิ่งแวดล้อม</t>
        </is>
      </c>
      <c r="C44" s="166" t="inlineStr"/>
      <c r="D44" s="166" t="inlineStr">
        <is>
          <t>Dry Powder Inhaler (DPI) with Carrier Lactose</t>
        </is>
      </c>
      <c r="E44" s="166" t="inlineStr">
        <is>
          <t>Isotonic Sodium Chloride 0.9% Osmotic Adjustment</t>
        </is>
      </c>
      <c r="F44" s="166" t="inlineStr">
        <is>
          <t>Moist Heat Steam Sterilization (Autoclave 121 C, 15 psi, 15 min)</t>
        </is>
      </c>
      <c r="G44" s="166" t="inlineStr">
        <is>
          <t>Dry Heat Sterilization (Hot Air Oven 160-170 C, 2 hours)</t>
        </is>
      </c>
      <c r="H44" s="166" t="inlineStr">
        <is>
          <t>Membrane Filtration Sterilization (0.22 micron pore size)</t>
        </is>
      </c>
      <c r="I44" s="165" t="n">
        <v>2</v>
      </c>
      <c r="J44" s="166" t="inlineStr">
        <is>
          <t>✅ คำตอบที่ถูกต้อง: ข้อ ข. Isotonic Sodium Chloride 0.9% Osmotic Adjustment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Isotonic Sodium Chloride 0.9% Osmotic Adjustment 💡 คำอธิบายและเหตุผลทางเภสัชกรรม:
💡 คำอธิบายและเหตุผลทางเภสัชกรรม:
การเลือก Isotonic Sodium Chloride 0.9% Osmotic Adjustment เป็นคำตอบที่ถูกต้องและสอดคล้องกับ evidence-based guidelines ของภาวะ Autoclave &amp; Sterilization โดยมี clinical efficacy สูงสุดในการรักษาและมี safety profile ที่เหมาะสม
USP/NF, British Pharmacopoeia (BP) และ Remington: The Science and Practice of Pharmacy (หัวข้อ Autoclave &amp; Sterilization)
🔍 ข้ออื่นผิดเพราะอะไร:
• ข้อ ก. (Dry Powder Inhaler (DPI) with Carrier Lactose): เป็น Diluent / Filler ยอดนิยม ละลายน้ำได้ดี ให้ mouthfeel ที่ดี แต่เกิด Maillard reaction (เม็ดยาเปลี่ยนเป็นสีน้ำตาล) เมื่อผสมกับ primary amine drugs
• ข้อ ค. (Moist Heat Steam Sterilization (Autoclave 121 C, 15 psi, 15 min)): Moist Heat Steam Sterilization (Autoclave 121 C, 15 psi, 15 min) ไม่ตรงกับข้อบ่งใช้หรือกลไกการออกฤทธิ์ที่ถูกต้องตาม USP &lt;797&gt; / PIC/S PE 010 Sterile Manufacturing GMP
• ข้อ ง. (Dry Heat Sterilization (Hot Air Oven 160-170 C, 2 hours)): IR (Infrared) spectroscopy วิเคราะห์ functional groups จาก stretching/bending vibrations C=O ~1700 cm-1, O-H ~3200-3550 cm-1
• ข้อ จ. (Membrane Filtration Sterilization (0.22 micron pore size)): Membrane Filtration Sterilization (0.22 micron pore size) ไม่ตรงกับข้อบ่งใช้หรือกลไกการออกฤทธิ์ที่ถูกต้องตาม USP &lt;797&gt; / PIC/S PE 010 Sterile Manufacturing GMP
📖 Guideline อ้างอิง:
The United States Pharmacopeia (USP-NF 2024) General Chapters &lt;71&gt; Sterility Tests, &lt;85&gt; Bacterial Endotoxins Test &amp; WHO Good Manufacturing Practices for Sterile Pharmaceutical Products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4" s="166" t="inlineStr"/>
      <c r="L44" s="166" t="inlineStr">
        <is>
          <t>Sterile &amp; Special Forms</t>
        </is>
      </c>
      <c r="M44" s="166" t="inlineStr">
        <is>
          <t>Autoclave &amp; Sterilization</t>
        </is>
      </c>
      <c r="N44" s="165" t="inlineStr">
        <is>
          <t>Product</t>
        </is>
      </c>
      <c r="O44" s="166" t="inlineStr">
        <is>
          <t>ข้อ 5 (PLE_CC1_Key_Rx20_UBU.md)</t>
        </is>
      </c>
      <c r="P44" s="165" t="inlineStr">
        <is>
          <t>ข้อสอบจำลอง</t>
        </is>
      </c>
      <c r="Q44" s="165" t="inlineStr">
        <is>
          <t>Mock Rx20 UBU</t>
        </is>
      </c>
      <c r="R44" s="165" t="inlineStr"/>
    </row>
    <row r="45" ht="24" customHeight="1" s="49">
      <c r="A45" s="165" t="n">
        <v>43</v>
      </c>
      <c r="B45" s="166" t="inlineStr">
        <is>
          <t>ผู้ป่วยรายนี้ไม่สามารถรับประทานยาชนิดเม็ดได้ และแพทย์์ต้องการให้ยารูปแบบสูดพ่น (Nebulized solution) ข้อใดต่อไปนี้กล่าวผิดเกี่ยวกับยารูปแบบดังกล่าว</t>
        </is>
      </c>
      <c r="C45" s="166" t="inlineStr"/>
      <c r="D45" s="166" t="inlineStr">
        <is>
          <t>เป็นการบริหารยาแบบ Non-invasive</t>
        </is>
      </c>
      <c r="E45" s="166" t="inlineStr">
        <is>
          <t>ยาออกฤทธิ์แค่ที่อวัยวะเป้าหมาย ไม่เข้าสู่กระแสเลือด</t>
        </is>
      </c>
      <c r="F45" s="166" t="inlineStr">
        <is>
          <t>ยาในส่วนที่ลงสู่ปอดไม่ผ่าน First-pass metabolism</t>
        </is>
      </c>
      <c r="G45" s="166" t="inlineStr">
        <is>
          <t>มีผลข้างเคียงทั่วร่างกายน้อยกว่ายารูปแบบรับประทาน</t>
        </is>
      </c>
      <c r="H45" s="166" t="inlineStr">
        <is>
          <t>สามารถปรับขนาดยาให้เหมาะสมได้เมื่อเทียบกับยารูปแบบรับประทาน</t>
        </is>
      </c>
      <c r="I45" s="167" t="inlineStr">
        <is>
          <t>2</t>
        </is>
      </c>
      <c r="J45" s="166" t="inlineStr">
        <is>
          <t>✅ คำตอบที่ถูกต้อง: ข้อ ข. ยาออกฤทธิ์แค่ที่อวัยวะเป้าหมาย ไม่เข้าสู่กระแสเลือด
💡 Background:
ยาพ่นละอองฝอย (Nebulized solution) เป็นการนำส่งยาเข้าสู่ทางเดินหายใจและปอดโดยตรง ข้อดีคือเป็นวิถีที่ไม่ต้องแทงเข็ม (Non-invasive), ตัวยาออกฤทธิ์เฉพาะที่บริเวณหลอดลมและเนื้อเยื่อปอดได้อย่างรวดเร็ว, ขนาดยาที่ใช้โดยรวมน้อยกว่าการรับประทาน จึงลดผลข้างเคียงทั่วร่างกาย (Systemic side effects) และตัวยาที่ไปถึงปอดจะไม่ผ่านกระบวนการ First-pass metabolism ที่ตับ อย่างไรก็ตาม ตัวยาบางส่วนที่สะสมในปอดหรือส่วนที่ถูกกลืนลงทางเดินอาหาร ยังคงสามารถถูกดูดซึมเข้าสู่กระแสเลือดได้
🎯 ทำไมข้อนี้ถึงถูก:
โจทย์ถามว่าข้อใดกล่าว "ผิด": ข้อความที่ระบุว่า "ยาออกฤทธิ์แค่ที่อวัยวะเป้าหมาย ไม่เข้าสู่กระแสเลือด" นั้นไม่เป็นความจริง เพราะยาพ่นสูดยังคงมีการดูดซึมผ่านเยื่อบุถุงลมปอดและทางเดินอาหารเข้าสู่กระแสเลือดได้บางส่วน จึงมีโอกาสเกิดผลข้างเคียงเชิงระบบได้หากใช้ยาขนาดสูงหรือเป็นเวลานาน
🔍 ข้ออื่นผิดเพราะอะไร:
• ข้อ ก. (เป็นการให้ยาแบบ non-invasive): ถูกต้อง เพราะเป็นการสูดพ่นผ่านหน้ากากหรือ mouthpiece ไม่ต้องเจาะหรือแทงเข็ม
• ข้อ ค. (ไม่ผ่าน first pass metabolism): ถูกต้อง สำหรับส่วนของตัวยาที่ถูกดูดซึมผ่านทางเดินหายใจเข้าสู่หลอดเลือดฝอยในปอดโดยตรง
• ข้อ ง. (ผลข้างเคียงน้อยกว่ายารูปแบบรับประทาน): ถูกต้อง เนื่องจากขนาดยาที่ใช้พ่นสูดเฉพาะที่ต่ำกว่าขนาดยาที่ต้องรับประทานหลายเท่า
• ข้อ จ. (สามารถปรับขนาดยาได้เมื่อเทียบกับยารูปแบบรับประทาน): ถูกต้อง สามารถปรับปริมาตรหรือความเข้มข้นของสารละลายที่ใช้พ่นได้ตามสภาวะทางคลินิก
📖 Guideline อ้างอิง:
Global Initiative for Chronic Obstructive Lung Disease (GOLD) &amp; British Thoracic Society (BTS) Guideline for Respiratory Inhaler and Nebuliser Therapy
📌 จุดจำก่อนสอบ:
• Inhaled Bioavailability: ยาพ่นสูดประกอบด้วย 2 ส่วน: ส่วนที่ลงปอด (Lung deposition ~10-40%) ถูกดูดซึมเข้ากระแสเลือดโดยตรงไม่ผ่านตับ และส่วนที่ติดในคอหอยแล้วกลืนลงทางเดินอาหาร ซึ่งจะผ่าน First-pass metabolism ที่ตับ
• Nebulizer Utility: เหมาะสำหรับผู้ป่วยวิกฤต, ผู้สูงอายุ, เด็กเล็ก หรือผู้ที่ไม่สามารถประสานการหายใจกับเครื่องพ่น MDI/DPI ได้</t>
        </is>
      </c>
      <c r="K45" s="166" t="inlineStr"/>
      <c r="L45" s="166" t="inlineStr">
        <is>
          <t>Sterile &amp; Special Forms</t>
        </is>
      </c>
      <c r="M45" s="166" t="inlineStr">
        <is>
          <t>Parenterals &amp; Ophthalmic</t>
        </is>
      </c>
      <c r="N45" s="165" t="inlineStr">
        <is>
          <t>Product</t>
        </is>
      </c>
      <c r="O45" s="166" t="inlineStr">
        <is>
          <t>แบบฝึกหัด PLE-CC 1 ข้อ 100</t>
        </is>
      </c>
      <c r="P45" s="165" t="inlineStr">
        <is>
          <t>แบบฝึกหัด</t>
        </is>
      </c>
      <c r="Q45" s="165" t="inlineStr">
        <is>
          <t>เล่มม่วง</t>
        </is>
      </c>
      <c r="R45" s="165" t="inlineStr"/>
    </row>
    <row r="46" ht="24" customHeight="1" s="49">
      <c r="A46" s="165" t="n">
        <v>44</v>
      </c>
      <c r="B46" s="166" t="inlineStr">
        <is>
          <t>การควบคุมคุณภาพยาหยอดตา (Ophthalmic solutions) ตามเกณฑ์มาตรฐานเภสัชตำรับสากล (USP-NF / BP) หัวข้อการทดสอบใดต่อไปนี้ ไม่จำเป็นต้องทำ ในการตรวจปล่อยผ่านรุ่นผลิตทั่วไป?</t>
        </is>
      </c>
      <c r="C46" s="166" t="inlineStr"/>
      <c r="D46" s="166" t="inlineStr">
        <is>
          <t>การทดสอบความเป็นกรด-ด่าง (pH test)</t>
        </is>
      </c>
      <c r="E46" s="166" t="inlineStr">
        <is>
          <t>การทดสอบสารก่อไข้หรือไพโรเจน (Pyrogen / Bacterial endotoxin test)</t>
        </is>
      </c>
      <c r="F46" s="166" t="inlineStr">
        <is>
          <t>การทดสอบความปราศจากเชื้อ (Sterility test)</t>
        </is>
      </c>
      <c r="G46" s="166" t="inlineStr">
        <is>
          <t>การทดสอบอนุภาคแปลกปลอม (Particulate matter test)</t>
        </is>
      </c>
      <c r="H46" s="166" t="inlineStr">
        <is>
          <t>การตรวจหาปริมาณตัวยาสำคัญ (Assay)</t>
        </is>
      </c>
      <c r="I46" s="165" t="n">
        <v>2</v>
      </c>
      <c r="J46" s="166" t="inlineStr">
        <is>
          <t>✅ คำตอบที่ถูกต้อง: ข้อ ข. การทดสอบสารก่อไข้หรือไพโรเจน (Pyrogen / Bacterial endotoxin test)
💡 Background:
ยาหยอดตา (Ophthalmic preparations) เป็นยาเตรียมเฉพาะที่ใช้ภายนอกกับดวงตา แม้จะต้องปราศจากเชื้อ (Sterile) แต่เนื่องจากไม่ได้ฉีดเข้าสู่ระบบไหลเวียนโลหิตหรือไขสันหลัง จึงไม่มีความเสี่ยงต่อการเกิดปฏิกิริยาไข้จากสาร Pyrogens/Endotoxins ในกระแสเลือด
🎯 ทำไมข้อนี้ถึงถูก:
ข้อ ข. การทดสอบไพโรเจน (Pyrogen test) หรือการทดสอบเอนโดท็อกซินของแบคทีเรีย (Bacterial Endotoxins Test: BET ตาม USP &lt;85&gt;) เป็นข้อกำหนดบังคับเฉพาะสำหรับยาฉีด (Parenterals) และน้ำสำหรับยาฉีด (WFI) เท่านั้น ไม่ได้เป็นข้อกำหนดบังคับทั่วไปสำหรับยาหยอดตา (ยกเว้นยาฉีดเข้าในลูกตา Intraocular injections)
🔍 ข้ออื่นผิดเพราะอะไร:
- ข้อ ก. (pH test): บังคับทดสอบเพื่อควบคุมความคงตัวของตัวยาและการระคายเคืองต่อเยื่อบุตา (ช่วงที่ยอมรับได้ 6.5 - 8.5)
- ข้อ ค. (Sterility test): บังคับทดสอบในยาทาทุกชนิดตาม USP &lt;71&gt; เพื่อป้องกันการติดเชื้อในลูกตา (เช่น Pseudomonas aeruginosa)
- ข้อ ง. (Particulate matter test): บังคับทดสอบตาม USP &lt;789&gt; เพื่อป้องกันอนุภาคขูดขีดกระจกตา
- ข้อ จ. (Assay): บังคับทดสอบเพื่อยืนยันปริมาณตัวยาสำคัญให้ถูกต้องตามฉลาก
📖 Guideline อ้างอิง:
USP-NF General Chapter &lt;771&gt; Ophthalmic Products - Quality Tests &amp; &lt;71&gt; Sterility Tests
📌 จุดจำก่อนสอบ:
• ยาตา (Ophthalmic) ต้องทดสอบ: Sterility (USP &lt;71&gt;), Particulate matter (USP &lt;789&gt;), pH, Osmolality/Tonicity, Assay, Preservative content
• ยาตา ไม่ต้องทดสอบ: Pyrogen/Bacterial endotoxin test (ยกเว้น Intraocular inj)</t>
        </is>
      </c>
      <c r="K46" s="166" t="inlineStr"/>
      <c r="L46" s="166" t="inlineStr">
        <is>
          <t>Sterile &amp; Special Forms</t>
        </is>
      </c>
      <c r="M46" s="166" t="inlineStr">
        <is>
          <t>Autoclave &amp; Sterilization</t>
        </is>
      </c>
      <c r="N46" s="165" t="inlineStr">
        <is>
          <t>Product</t>
        </is>
      </c>
      <c r="O46" s="166" t="inlineStr">
        <is>
          <t>ข้อสอบจริง Product ปี 2566 ข้อ 7</t>
        </is>
      </c>
      <c r="P46" s="165" t="inlineStr">
        <is>
          <t>ข้อสอบเก่า</t>
        </is>
      </c>
      <c r="Q46" s="165" t="inlineStr">
        <is>
          <t>2566</t>
        </is>
      </c>
      <c r="R46" s="165" t="inlineStr"/>
    </row>
    <row r="47" ht="24" customHeight="1" s="49">
      <c r="A47" s="165" t="n">
        <v>45</v>
      </c>
      <c r="B47" s="166" t="inlineStr">
        <is>
          <t>ข้อใดต่อไปนี้กล่าวได้ ไม่ถูกต้อง เกี่ยวกับหลักการตั้งสูตรตำรับและคุณสมบัติทางเภสัชกรรมของยาหยอดตา (Ophthalmic preparations)?</t>
        </is>
      </c>
      <c r="C47" s="166" t="inlineStr"/>
      <c r="D47" s="166" t="inlineStr">
        <is>
          <t>สูตรตำรับยาหยอดตาทุกชนิดต้องปรับค่าความเป็นกรด-ด่างให้เท่ากับ 7.4 เท่านั้นจึงจะสามารถนำมาใช้ได้อย่างปลอดภัย</t>
        </is>
      </c>
      <c r="E47" s="166" t="inlineStr">
        <is>
          <t>ยาหยอดตาชนิดบรรจุหลายขนาด (Multiple-dose container) จำเป็นต้องเติมสารกันเสีย (Preservative) เช่น Benzalkonium chloride</t>
        </is>
      </c>
      <c r="F47" s="166" t="inlineStr">
        <is>
          <t>ความดันออสโมลาริตีของยาหยอดตาที่ดีควรมีความสมมูลกับสารละลาย 0.6 - 2.0% NaCl เพื่อไม่ให้ระคายเคืองต่อดวงตา</t>
        </is>
      </c>
      <c r="G47" s="166" t="inlineStr">
        <is>
          <t>การเพิ่มความหนืดด้วย Hypromellose (HPMC) ช่วยเพิ่มระยะเวลาสัมผัสของยาบนผิวกระจกตา (Ocular residence time)</t>
        </is>
      </c>
      <c r="H47" s="166" t="inlineStr">
        <is>
          <t>ยาหยอดตาชนิดแขวนตะกอน (Ophthalmic suspension) ขนาดอนุภาคของตัวยาต้องเล็กกว่า 10 ไมครอนเพื่อป้องกันการระคายเคือง</t>
        </is>
      </c>
      <c r="I47" s="165" t="n">
        <v>1</v>
      </c>
      <c r="J47" s="166" t="inlineStr">
        <is>
          <t>✅ คำตอบที่ถูกต้อง: ข้อ ก. สูตรตำรับยาหยอดตาทุกชนิดต้องปรับค่าความเป็นกรด-ด่างให้เท่ากับ 7.4 เท่านั้นจึงจะสามารถนำมาใช้ได้อย่างปลอดภัย
💡 Background:
แม้ว่าน้ำตามนุษย์จะมีค่า pH ประมาณ 7.4 แต่น้ำตามีระบบบัฟเฟอร์ธรรมชาติ (Carbonate buffer) ที่สามารถปรับสภาพยาที่มี pH ในช่วง 6.5 - 8.5 ได้อย่างรวดเร็วโดยไม่เกิดอาการระคายเคือง
🎯 ทำไมข้อนี้ถึงถูก:
ข้อ ก. เป็นข้อความที่ไม่ถูกต้อง เนื่องจากการตั้งสูตรตำรับยาหยอดตาต้องพิจารณา "ความคงตัวทางเคมีของตัวยาสำคัญ (Chemical stability)" เป็นอันดับแรก ตัวยาหลายชนิดมีความคงตัวดีที่สุดในสภาวะกรดอ่อน (pH 4.0 - 6.0 เช่น Pilocarpine, Epinephrine) จึงไม่จำเป็นและไม่สามารถปรับ pH ให้เป็น 7.4 ได้ทั้งหมด
🔍 ข้ออื่นผิดเพราะอะไร:
- ข้อ ข. ถูกต้อง: Multiple-dose eye drops เสี่ยงต่อการปนเปื้อนเชื้อระหว่างเปิดใช้ จึงต้องใส่สารกันเสีย (เช่น BAK 0.01%)
- ข้อ ค. ถูกต้อง: ดวงตาสามารถทนทานต่อ Tonicity ในช่วงเทียบเท่า 0.6 - 2.0% NaCl ได้โดยไม่รู้สึกระคายเคือง
- ข้อ ง. ถูกต้อง: Viscosity enhancer (HPMC, PVA) ช่วยลดการชะล้างของน้ำตา เพิ่มเวลาสัมผัสและเพิ่มการดูดซึมยา
- ข้อ จ. ถูกต้อง: อนุภาคใน Ophthalmic suspension ต้องมีขนาดเล็กมาก (&lt; 10 - 25 µm) เพื่อป้องกันการระคายเคืองและบาดกระจกตา
📖 Guideline อ้างอิง:
Remington: The Science and Practice of Pharmacy &amp; Ansel's Pharmaceutical Dosage Forms
📌 จุดจำก่อนสอบ:
• pH ยาตา: ยึด Stability ของ API เป็นหลัก (ช่วง Ocular comfort: pH 6.5 - 8.5) น้ำตามี Buffering capacity สูง ปรับ pH ได้เอง
• Tonicity ยาตา: Isotonic = 0.9% NaCl (ทนได้ 0.6 - 2.0% NaCl)</t>
        </is>
      </c>
      <c r="K47" s="166" t="inlineStr"/>
      <c r="L47" s="166" t="inlineStr">
        <is>
          <t>Sterile &amp; Special Forms</t>
        </is>
      </c>
      <c r="M47" s="166" t="inlineStr">
        <is>
          <t>Autoclave &amp; Sterilization</t>
        </is>
      </c>
      <c r="N47" s="165" t="inlineStr">
        <is>
          <t>Product</t>
        </is>
      </c>
      <c r="O47" s="166" t="inlineStr">
        <is>
          <t>ข้อสอบจริง Product ปี 2566 ข้อ 15</t>
        </is>
      </c>
      <c r="P47" s="165" t="inlineStr">
        <is>
          <t>ข้อสอบเก่า</t>
        </is>
      </c>
      <c r="Q47" s="165" t="inlineStr">
        <is>
          <t>2566</t>
        </is>
      </c>
      <c r="R47" s="165" t="inlineStr"/>
    </row>
    <row r="48" ht="24" customHeight="1" s="49">
      <c r="A48" s="165" t="n">
        <v>46</v>
      </c>
      <c r="B48" s="166" t="inlineStr">
        <is>
          <t>ตามมาตรฐานหลักเกณฑ์วิธีการที่ดีในการผลิตยา (PIC/S GMP Guide for Sterile Medicinal Products) บริเวณพื้นที่ปฏิบัติงานสำหรับการบรรจุยาฉีดอินซูลิน (Insulin aseptic filling operation) จะต้องจัดอยู่ในระดับความสะอาดของห้องสะอาด (Cleanroom Grade) ใด?</t>
        </is>
      </c>
      <c r="C48" s="166" t="inlineStr"/>
      <c r="D48" s="166" t="inlineStr">
        <is>
          <t>Grade A (Cleanroom Class 100 / ISO 5)</t>
        </is>
      </c>
      <c r="E48" s="166" t="inlineStr">
        <is>
          <t>Grade B (Cleanroom Class 100 / ISO 5 สภาวะพัก)</t>
        </is>
      </c>
      <c r="F48" s="166" t="inlineStr">
        <is>
          <t>Grade C (Cleanroom Class 10,000 / ISO 7)</t>
        </is>
      </c>
      <c r="G48" s="166" t="inlineStr">
        <is>
          <t>Grade D (Cleanroom Class 100,000 / ISO 8)</t>
        </is>
      </c>
      <c r="H48" s="166" t="inlineStr">
        <is>
          <t>Grade E (Unclassified area)</t>
        </is>
      </c>
      <c r="I48" s="165" t="n">
        <v>1</v>
      </c>
      <c r="J48" s="166" t="inlineStr">
        <is>
          <t>✅ คำตอบที่ถูกต้อง: ข้อ ก. Grade A (Cleanroom Class 100 / ISO 5)
💡 Background:
อินซูลิน (Insulin) เป็นโปรตีนชีววัตถุที่ไม่ทนต่อความร้อน (Heat-labile protein) ไม่สามารถผ่านกระบวนการฆ่าเชื้อขั้นตอนสุดท้ายด้วยความร้อน (Terminal heat sterilization) ได้ จึงต้องผลิตด้วยกระบวนการปลอดเชื้อ (Aseptic processing)
🎯 ทำไมข้อนี้ถึงถูก:
ข้อ ก. ตาม PIC/S GMP Annex 1 บริเวณจุดวิกฤตที่มีการสัมผัสกับผลิตภัณฑ์ยาปราศจากเชื้อ ภาชนะบรรจุ หรือจุกปิดที่ผ่านการฆ่าเชื้อแล้ว (Critical zone / Aseptic filling workstation) ต้องควบคุมสภาพแวดล้อมให้อยู่ใน Cleanroom Grade A (Laminar Airflow Workstation ความเร็วลม 0.36 - 0.54 m/s และต้องไม่มีอนุภาคปนเปื้อน)
🔍 ข้ออื่นผิดเพราะอะไร:
- ข้อ ข. (Grade B): เป็นพื้นที่สภาพแวดล้อมเบื้องหลัง (Background environment) สำหรับพื้นที่ปฏิบัติงาน Grade A ในกระบวนการ Aseptic processing
- ข้อ ค. (Grade C): ใช้สำหรับขั้นตอนการเตรียมสารละลายยาที่ต้องผ่านการกรองฆ่าเชื้อในภายหลัง (Preparation of solutions to be filtered)
- ข้อ ง. (Grade D): ใช้สำหรับการล้างทำความสะอาดภาชนะบรรจุและอุปกรณ์ก่อนนำไปอบฆ่าเชื้อ (Cleaning and component handling)
- ข้อ จ. (Grade E): เป็นพื้นที่ทั่วไปที่ไม่ควบคุมความสะอาด (Non-classified)
📖 Guideline อ้างอิง:
PIC/S GMP Guide Annex 1: Manufacture of Sterile Medicinal Products (2022/2023 Revision)
📌 จุดจำก่อนสอบ:
• Grade A: Critical zone, Aseptic filling, ปิดจุกยา (Laminar Flow 0.45 m/s)
• Grade B: Background ของ Grade A (Aseptic processing)
• Grade C: เตรียมสารละลายก่อนกรอง (Filtration)
• Grade D: ล้างอุปกรณ์ เตรียมขวดก่อนเข้า Sterilization</t>
        </is>
      </c>
      <c r="K48" s="166" t="inlineStr"/>
      <c r="L48" s="166" t="inlineStr">
        <is>
          <t>Sterile &amp; Special Forms</t>
        </is>
      </c>
      <c r="M48" s="166" t="inlineStr">
        <is>
          <t>Autoclave &amp; Sterilization</t>
        </is>
      </c>
      <c r="N48" s="165" t="inlineStr">
        <is>
          <t>Product</t>
        </is>
      </c>
      <c r="O48" s="166" t="inlineStr">
        <is>
          <t>ข้อสอบจริง Product ปี 2566 ข้อ 41</t>
        </is>
      </c>
      <c r="P48" s="165" t="inlineStr">
        <is>
          <t>ข้อสอบเก่า</t>
        </is>
      </c>
      <c r="Q48" s="165" t="inlineStr">
        <is>
          <t>2566</t>
        </is>
      </c>
      <c r="R48" s="165" t="inlineStr"/>
    </row>
    <row r="49" ht="24" customHeight="1" s="49">
      <c r="A49" s="165" t="n">
        <v>47</v>
      </c>
      <c r="B49" s="166" t="inlineStr">
        <is>
          <t>สูตรตำรับยาฉีด Dexamethasone sodium phosphate injection ประกอบด้วย Dexamethasone sodium phosphate, Benzyl alcohol, Sodium chloride, Sodium hydroxide และ Polysorbate 80 สารใดในตำรับทำหน้าที่เป็นสารกันเสียต้านจุลชีพ (Antimicrobial preservative)?</t>
        </is>
      </c>
      <c r="C49" s="166" t="inlineStr"/>
      <c r="D49" s="166" t="inlineStr">
        <is>
          <t>Benzyl alcohol</t>
        </is>
      </c>
      <c r="E49" s="166" t="inlineStr">
        <is>
          <t>Dexamethasone sodium phosphate</t>
        </is>
      </c>
      <c r="F49" s="166" t="inlineStr">
        <is>
          <t>Sodium chloride</t>
        </is>
      </c>
      <c r="G49" s="166" t="inlineStr">
        <is>
          <t>Sodium hydroxide</t>
        </is>
      </c>
      <c r="H49" s="166" t="inlineStr">
        <is>
          <t>Polysorbate 80</t>
        </is>
      </c>
      <c r="I49" s="165" t="n">
        <v>1</v>
      </c>
      <c r="J49" s="166" t="inlineStr">
        <is>
          <t>✅ คำตอบที่ถูกต้อง: ข้อ ก. Benzyl alcohol
💡 Background:
ยาฉีดชนิด Multiple-dose container ต้องมีสารกันเสีย (Antimicrobial preservative) เพื่อป้องกันการเจริญเติบโตของเชื้อจุลชีพที่อาจปนเปื้อนเข้าไปในระหว่างการแทงเข็มดูดยาซ้ำ
🎯 ทำไมข้อนี้ถึงถูก:
ข้อ ก. Benzyl alcohol (ความเข้มข้น 0.9 - 2.0% v/v) เป็นสารกันเสียต้านจุลชีพ (Antimicrobial preservative) ที่นิยมใช้มากที่สุดในยาฉีดชนิด Multiple-dose vial มีฤทธิ์ฆ่าเชื้อแบคทีเรียและมีฤทธิ์ชาเฉพาะที่อ่อนๆ ช่วยลดอาการเจ็บขณะฉีด
🔍 ข้ออื่นผิดเพราะอะไร:
- ข้อ ข. (Dexamethasone): เป็นตัวยาสำคัญ (Active Pharmaceutical Ingredient: API)
- ข้อ ค. (Sodium chloride): เป็นสารปรับความดันออสโมติก (Tonicity agent)
- ข้อ ง. (Sodium hydroxide): เป็นสารปรับความเป็นกรด-ด่าง (pH adjuster)
- ข้อ จ. (Polysorbate 80): เป็นสารช่วยเพิ่มการละลายและลดแรงตึงผิว (Solubilizing agent / Surfactant)
📖 Guideline อ้างอิง:
Handbook of Pharmaceutical Excipients (9th Edition) &amp; USP-NF &lt;1&gt; Injections
📌 จุดจำก่อนสอบ:
• Preservatives ในยาฉีด: Benzyl alcohol (0.9-2%), Methylparaben / Propylparaben, Phenol, Cresol, Chlorobutanol
• ข้อควรระวังขั้นวิกฤต: Benzyl alcohol ห้ามใช้ในเด็กแรกเกิดและทารกคลอดก่อนกำหนด (Gasping syndrome เป็นพิษถึงชีวิต) และห้ามใช้ในการฉีดเข้าช่องไขสันหลัง (Epidural / Intrathecal)</t>
        </is>
      </c>
      <c r="K49" s="166" t="inlineStr"/>
      <c r="L49" s="166" t="inlineStr">
        <is>
          <t>Sterile &amp; Special Forms</t>
        </is>
      </c>
      <c r="M49" s="166" t="inlineStr">
        <is>
          <t>Autoclave &amp; Sterilization</t>
        </is>
      </c>
      <c r="N49" s="165" t="inlineStr">
        <is>
          <t>Product</t>
        </is>
      </c>
      <c r="O49" s="166" t="inlineStr">
        <is>
          <t>ข้อสอบจริง Product ปี 2563 ข้อ 59</t>
        </is>
      </c>
      <c r="P49" s="165" t="inlineStr">
        <is>
          <t>ข้อสอบเก่า</t>
        </is>
      </c>
      <c r="Q49" s="165" t="inlineStr">
        <is>
          <t>2563</t>
        </is>
      </c>
      <c r="R49" s="165" t="inlineStr"/>
    </row>
    <row r="50" ht="24" customHeight="1" s="49">
      <c r="A50" s="165" t="n">
        <v>48</v>
      </c>
      <c r="B50" s="166" t="inlineStr">
        <is>
          <t>ข้อใดต่อไปนี้ ไม่ใช่ การทดสอบทางเภสัชกรรมเพื่อการควบคุมคุณภาพยาฉีดรูปแบบสารละลาย (Parenteral solutions) ตามมาตรฐานเภสัชตำรับ?</t>
        </is>
      </c>
      <c r="C50" s="166" t="inlineStr"/>
      <c r="D50" s="166" t="inlineStr">
        <is>
          <t>การทดสอบขีดจำกัดของจุลินทรีย์ (Microbial limit test)</t>
        </is>
      </c>
      <c r="E50" s="166" t="inlineStr">
        <is>
          <t>การทดสอบความปราศจากเชื้อ (Sterility test)</t>
        </is>
      </c>
      <c r="F50" s="166" t="inlineStr">
        <is>
          <t>การทดสอบสารก่อไข้หรือเอนโดท็อกซิน (Pyrogen / Bacterial endotoxins test)</t>
        </is>
      </c>
      <c r="G50" s="166" t="inlineStr">
        <is>
          <t>การทดสอบอนุภาคแปลกปลอม (Particulate matter test)</t>
        </is>
      </c>
      <c r="H50" s="166" t="inlineStr">
        <is>
          <t>การทดสอบการรั่วซึมของภาชนะบรรจุ (Leaker test)</t>
        </is>
      </c>
      <c r="I50" s="165" t="n">
        <v>1</v>
      </c>
      <c r="J50" s="166" t="inlineStr">
        <is>
          <t>✅ คำตอบที่ถูกต้อง: ข้อ ก. การทดสอบขีดจำกัดของจุลินทรีย์ (Microbial limit test)
💡 Background:
ยาฉีด (Injections / Parenterals) เป็นผลิตภัณฑ์ยาที่ให้เข้าสู่ร่างกายโดยตรงผ่านผิวหนังหรือเยื่อบุ จึงมีข้อกำหนดที่เข้มงวดที่สุดในบรรดารูปแบบยาทั้งหมด โดยต้องมีความปราศจากเชื้อสมบูรณ์ (Absolute sterility) 100%
🎯 ทำไมข้อนี้ถึงถูก:
ข้อ ก. การทดสอบขีดจำกัดของจุลินทรีย์ (Microbial Limit Test ตาม USP &lt;61&gt;/&lt;62&gt;) เป็นการทดสอบนับจำนวนเชื้อจุลินทรีย์ที่ยอมให้ปนเปื้อนได้ไม่เกินเกณฑ์ที่กำหนด (Bioburden limit) ซึ่งใช้เฉพาะกับ ยาที่ไม่ต้องปราศจากเชื้อ (Non-sterile dosage forms เช่น ยาเม็ด ยาน้ำ ยาทา) เท่านั้น ไม่สามารถนำมาใช้กับยาฉีดได้ เพราะยาฉีดต้องไม่มีจุลินทรีย์มีชีวิตอยู่เลยแม้แต่ตัวเดียว (ต้องตรวจด้วย Sterility Test ตาม USP &lt;71&gt;)
🔍 ข้ออื่นผิดเพราะอะไร:
- ข้อ ข. (Sterility test): เป็นการทดสอบมาตรฐานบังคับตาม USP &lt;71&gt; โดยเพาะเชื้อในอาหารเลี้ยงเชื้อ FTM และ TSB เป็นเวลาอย่างน้อย 14 วัน
- ข้อ ค. (Pyrogen / Bacterial endotoxins test): เป็นการทดสอบบังคับตาม USP &lt;85&gt; เพื่อป้องกันภาวะไข้สูงและการช็อกจากการติดเชื้อ (Endotoxic shock)
- ข้อ ง. (Particulate matter test): เป็นการทดสอบบังคับตาม USP &lt;788&gt; เพื่อป้องกันอนุภาคขนาดเล็กอุดตันหลอดเลือดฝอยในปอดหรือสมอง
- ข้อ จ. (Leaker test): เป็นการทดสอบตรวจหารอยรั่วซึมของหลอดแก้ว Ampule หลังการปิดผนึกด้วยเปลวไฟ (Flame sealing)
📖 Guideline อ้างอิง:
USP-NF General Chapter &lt;1&gt; Injections and Implanted Drug Products &amp; &lt;71&gt; Sterility Tests
📌 จุดจำก่อนสอบ:
• Sterile Products (ยาฉีด, ยาตา) -&gt; ใช้ Sterility Test (USP &lt;71&gt;) เท่านั้น (ห้ามใช้ Microbial Limit Test เด็ดขาด)
• Non-Sterile Products (ยาเม็ด, แคปซูล, ยาน้ำ, ยาทา) -&gt; ใช้ Microbial Limit Tests (USP &lt;61&gt;/&lt;62&gt;)</t>
        </is>
      </c>
      <c r="K50" s="166" t="inlineStr"/>
      <c r="L50" s="166" t="inlineStr">
        <is>
          <t>Sterile &amp; Special Forms</t>
        </is>
      </c>
      <c r="M50" s="166" t="inlineStr">
        <is>
          <t>Autoclave &amp; Sterilization</t>
        </is>
      </c>
      <c r="N50" s="165" t="inlineStr">
        <is>
          <t>Product</t>
        </is>
      </c>
      <c r="O50" s="166" t="inlineStr">
        <is>
          <t>ข้อสอบจริง Product ปี 2563 ข้อ 60</t>
        </is>
      </c>
      <c r="P50" s="165" t="inlineStr">
        <is>
          <t>ข้อสอบเก่า</t>
        </is>
      </c>
      <c r="Q50" s="165" t="inlineStr">
        <is>
          <t>2563</t>
        </is>
      </c>
      <c r="R50" s="165" t="inlineStr"/>
    </row>
    <row r="51" ht="24" customHeight="1" s="49">
      <c r="A51" s="165" t="n">
        <v>49</v>
      </c>
      <c r="B51" s="166" t="inlineStr">
        <is>
          <t>การควบคุมคุณภาพยาหยอดตาที่เตรียมขึ้นในโรงพยาบาล หัวข้อการตรวจวิเคราะห์ใดมีความสำคัญสูงสุดต่อความปลอดภัยของผู้ป่วยเพื่อป้องกันการติดเชื้อในลูกตา?</t>
        </is>
      </c>
      <c r="C51" s="166" t="inlineStr"/>
      <c r="D51" s="166" t="inlineStr">
        <is>
          <t>การทดสอบความปราศจากเชื้อ (Sterility test)</t>
        </is>
      </c>
      <c r="E51" s="166" t="inlineStr">
        <is>
          <t>การทดสอบขีดจำกัดของจุลินทรีย์ (Microbial limit test)</t>
        </is>
      </c>
      <c r="F51" s="166" t="inlineStr">
        <is>
          <t>การทดสอบการละลาย (Dissolution test)</t>
        </is>
      </c>
      <c r="G51" s="166" t="inlineStr">
        <is>
          <t>การทดสอบการแตกตัว (Disintegration test)</t>
        </is>
      </c>
      <c r="H51" s="166" t="inlineStr">
        <is>
          <t>การทดสอบสารก่อไข้ (Pyrogen test)</t>
        </is>
      </c>
      <c r="I51" s="165" t="n">
        <v>1</v>
      </c>
      <c r="J51" s="166" t="inlineStr">
        <is>
          <t>✅ คำตอบที่ถูกต้อง: ข้อ ก. การทดสอบความปราศจากเชื้อ (Sterility test)
💡 Background:
ดวงตามนุษย์เป็นอวัยวะที่มีกลไกป้องกันตัวจำกัด และมีความไวต่อการติดเชื้อสูงมาก โดยเฉพาะเชื้อฉวยโอกาส เช่น Pseudomonas aeruginosa หรือ Staphylococcus aureus ซึ่งสามารถหลั่งเอนไซม์ทำลายกระจกตา (Corneal ulceration and melting) จนทำให้ผู้ป่วยสูญเสียการมองเห็นอย่างถาวรภายใน 24 - 48 ชั่วโมง
🎯 ทำไมข้อนี้ถึงถูก:
ข้อ ก. การทดสอบความปราศจากเชื้อ (Sterility test ตาม USP &lt;71&gt;) มีความสำคัญสูงสุดในการประกันคุณภาพยาหยอดตาทุกชนิด ไม่ว่าจะเป็นยาที่ผลิตในโรงงานอุตสาหกรรมหรือยาเตรียมผสมเฉพาะคราวในโรงพยาบาล (Sterile compounding ตาม USP &lt;797&gt;) เพื่อรับประกันว่าไม่มีเชื้อจุลินทรีย์มีชีวิตปนเปื้อนอยู่ในยา
🔍 ข้ออื่นผิดเพราะอะไร:
- ข้อ ข. (Microbial limit test): เป็นการตรวจจำนวนเชื้อสำหรับยาไม่ปราศจากเชื้อ หากนำมาใช้กับยาตาจะไม่ปลอดภัยต่อผู้ป่วย
- ข้อ ค. (Dissolution test): เป็นการทดสอบการละลายของยาเม็ดและแคปซูล ไม่เกี่ยวข้องกับยาน้ำหยอดตา
- ข้อ ง. (Disintegration test): เป็นการทดสอบการแตกตัวของยาเม็ด
- ข้อ จ. (Pyrogen test): ยาหยอดตาไม่ได้ฉีดเข้าสู่ระบบไหลเวียนโลหิต จึงไม่มีความเสี่ยงต่อการเกิดไข้จาก Pyrogen (ความปราศจากเชื้อมีความสำคัญกว่าอย่างยิ่งยวด)
📖 Guideline อ้างอิง:
USP-NF General Chapter &lt;797&gt; Pharmaceutical Compounding - Sterile Preparations &amp; &lt;771&gt; Ophthalmic Products - Quality Tests
📌 จุดจำก่อนสอบ:
• ยาตาทุกชนิดต้อง ปราศจากเชื้อ (Sterile) 100% เสมอ
• เชื้ออันตรายที่สุดในยาตา: Pseudomonas aeruginosa (ทำให้ตาบอดได้ใน 24-48 ชั่วโมง)</t>
        </is>
      </c>
      <c r="K51" s="166" t="inlineStr"/>
      <c r="L51" s="166" t="inlineStr">
        <is>
          <t>Sterile &amp; Special Forms</t>
        </is>
      </c>
      <c r="M51" s="166" t="inlineStr">
        <is>
          <t>Autoclave &amp; Sterilization</t>
        </is>
      </c>
      <c r="N51" s="165" t="inlineStr">
        <is>
          <t>Product</t>
        </is>
      </c>
      <c r="O51" s="166" t="inlineStr">
        <is>
          <t>ข้อสอบจริง Product ปี 2563 ข้อ 63</t>
        </is>
      </c>
      <c r="P51" s="165" t="inlineStr">
        <is>
          <t>ข้อสอบเก่า</t>
        </is>
      </c>
      <c r="Q51" s="165" t="inlineStr">
        <is>
          <t>2563</t>
        </is>
      </c>
      <c r="R51" s="165" t="inlineStr"/>
    </row>
    <row r="52" ht="24" customHeight="1" s="49">
      <c r="A52" s="165" t="n">
        <v>50</v>
      </c>
      <c r="B52" s="166" t="inlineStr">
        <is>
          <t>ข้อกำหนดมาตรฐานและการควบคุมคุณภาพของผลิตภัณฑ์ชีววัตถุประเภทวัคซีน (Vaccines) ข้อใดต่อไปนี้ที่มีความจำเพาะแตกต่างจากยาฉีดสารเคมีทั่วไป?</t>
        </is>
      </c>
      <c r="C52" s="166" t="inlineStr"/>
      <c r="D52" s="166" t="inlineStr">
        <is>
          <t>การทดสอบความแรงในการกระตุ้นภูมิคุ้มกันหรือฤทธิ์ทางชีวภาพ (Potency / Immunogenicity assay)</t>
        </is>
      </c>
      <c r="E52" s="166" t="inlineStr">
        <is>
          <t>การทดสอบปริมาตรบรรจุขั้นต่ำ (Minimum fill)</t>
        </is>
      </c>
      <c r="F52" s="166" t="inlineStr">
        <is>
          <t>การทดสอบปริมาตรที่ส่งมอบได้ (Deliverable volume)</t>
        </is>
      </c>
      <c r="G52" s="166" t="inlineStr">
        <is>
          <t>การทดสอบอนุภาคแปลกปลอม (Particulate matter)</t>
        </is>
      </c>
      <c r="H52" s="166" t="inlineStr">
        <is>
          <t>การทดสอบโลหะหนัก (Heavy metals)</t>
        </is>
      </c>
      <c r="I52" s="165" t="n">
        <v>1</v>
      </c>
      <c r="J52" s="166" t="inlineStr">
        <is>
          <t>✅ คำตอบที่ถูกต้อง: ข้อ ก. การทดสอบความแรงในการกระตุ้นภูมิคุ้มกันหรือฤทธิ์ทางชีวภาพ (Potency / Immunogenicity assay)
💡 Background:
วัคซีน (Vaccines) เป็นผลิตภัณฑ์ชีววัตถุที่ประกอบด้วยแอนติเจน (Antigens) เช่น เชื้อไวรัส/แบคทีเรียที่ถูกทำให้อ่อนฤทธิ์ (Live attenuated), เชื้อตาย (Inactivated), สารพิษที่หมดฤทธิ์ (Toxoids), หรือชิ้นส่วนโปรตีนลูกผสม (Recombinant proteins) ซึ่งความสามารถในการกระตุ้นภูมิคุ้มกันไม่ได้สัมพันธ์กับน้ำหนักทางเคมีเพียงอย่างเดียว
🎯 ทำไมข้อนี้ถึงถูก:
ข้อ ก. การทดสอบความแรงทางชีวภาพ (Potency Assay) เช่น การวัดระดับแอนติบอดีลบล้างฤทธิ์ (Neutralizing antibody titer), การทดสอบการป้องกันโรคในสัตว์ทดลอง (Challenge test), หรือการวัดปริมาณแอนติเจนที่จำเพาะด้วยเทคนิค ELISA / In vitro cell assays เป็นข้อกำหนดเฉพาะที่บังคับใช้ในวัคซีนทุกรุ่นการผลิต เพื่อยืนยันว่าวัคซีนมีประสิทธิภาพในการป้องกันโรคได้จริง ซึ่งไม่สามารถประเมินได้ด้วยวิธี HPLC เคมีธรรมดาเหมือนยาฉีดทั่วไป
🔍 ข้ออื่นผิดเพราะอะไร:
- ข้อ ข. (Minimum fill): เป็นการทดสอบปริมาตรบรรจุทั่วไปของยาเตรียมกึ่งแข็ง
- ข้อ ค. (Deliverable volume): เป็นการทดสอบปริมาตรที่ดูดฉีดได้จริงตาม USP &lt;698&gt; ซึ่งใช้กับยาฉีดทุกชนิด
- ข้อ ง. (Particulate matter): เป็นการทดสอบอนุภาคแปลกปลอมตาม USP &lt;788&gt; ที่บังคับใช้กับยาฉีดทุกประเภท
- ข้อ จ. (Heavy metals): เป็นการทดสอบสิ่งเจือปนทั่วไป
📖 Guideline อ้างอิง:
WHO Technical Report Series: Guidelines on Nonclinical and Clinical Evaluation of Vaccines &amp; USP-NF General Chapter &lt;11&gt; Biological Tests
📌 จุดจำก่อนสอบ:
• การควบคุมคุณภาพวัคซีน:
  1. Potency / Immunogenicity Assay (ฤทธิ์กระตุ้นภูมิคุ้มกัน)
  2. Safety / Inactivation Test (ยืนยันว่าเชื้อตายสนิท)
  3. Sterility Test (USP &lt;71&gt;)
  4. Endotoxin / Pyrogen Test</t>
        </is>
      </c>
      <c r="K52" s="166" t="inlineStr"/>
      <c r="L52" s="166" t="inlineStr">
        <is>
          <t>Sterile &amp; Special Forms</t>
        </is>
      </c>
      <c r="M52" s="166" t="inlineStr">
        <is>
          <t>Autoclave &amp; Sterilization</t>
        </is>
      </c>
      <c r="N52" s="165" t="inlineStr">
        <is>
          <t>Product</t>
        </is>
      </c>
      <c r="O52" s="166" t="inlineStr">
        <is>
          <t>ข้อสอบจริง Product ปี 2563 ข้อ 64</t>
        </is>
      </c>
      <c r="P52" s="165" t="inlineStr">
        <is>
          <t>ข้อสอบเก่า</t>
        </is>
      </c>
      <c r="Q52" s="165" t="inlineStr">
        <is>
          <t>2563</t>
        </is>
      </c>
      <c r="R52" s="165" t="inlineStr"/>
    </row>
    <row r="53" ht="24" customHeight="1" s="49">
      <c r="A53" s="165" t="n">
        <v>51</v>
      </c>
      <c r="B53" s="166" t="inlineStr">
        <is>
          <t>ข้อใดต่อไปนี้ ไม่ใช่ หัวข้อการทดสอบเพื่อควบคุมคุณภาพของผลิตภัณฑ์ยาฉีด (Injections) ตามมาตรฐานสากล?</t>
        </is>
      </c>
      <c r="C53" s="166" t="inlineStr"/>
      <c r="D53" s="166" t="inlineStr">
        <is>
          <t>การทดสอบขีดจำกัดของจุลินทรีย์ (Microbial limit test)</t>
        </is>
      </c>
      <c r="E53" s="166" t="inlineStr">
        <is>
          <t>การทดสอบความปลอดภัยเบื้องต้นในสัตว์ทดลอง (General safety test / Abnormal toxicity test)</t>
        </is>
      </c>
      <c r="F53" s="166" t="inlineStr">
        <is>
          <t>การทดสอบความปราศจากเชื้อ (Sterility test)</t>
        </is>
      </c>
      <c r="G53" s="166" t="inlineStr">
        <is>
          <t>การทดสอบสารก่อไข้ (Pyrogen test)</t>
        </is>
      </c>
      <c r="H53" s="166" t="inlineStr">
        <is>
          <t>การทดสอบอนุภาคแปลกปลอม (Particulate matter test)</t>
        </is>
      </c>
      <c r="I53" s="165" t="n">
        <v>1</v>
      </c>
      <c r="J53" s="166" t="inlineStr">
        <is>
          <t>✅ คำตอบที่ถูกต้อง: ข้อ ก. การทดสอบขีดจำกัดของจุลินทรีย์ (Microbial limit test)
💡 Background:
ข้อกำหนดทางจุลชีววิทยาของผลิตภัณฑ์ยาทางเภสัชกรรมถูกแบ่งแยกอย่างชัดเจนระหว่างผลิตภัณฑ์ปราศจากเชื้อ (Sterile products) และผลิตภัณฑ์ไม่ปราศจากเชื้อ (Non-sterile products)
🎯 ทำไมข้อนี้ถึงถูก:
ข้อ ก. Microbial limit test (USP &lt;61&gt;/&lt;62&gt;) มีไว้เพื่อประเมินจำนวนเชื้อแบคทีเรียและเชื้อราที่ยอมรับได้ในยาเตรียมที่ไม่ต้องปราศจากเชื้อ ยาฉีดเป็นยาที่ต้องปราศจากเชื้อ 100% จึงห้ามมีเกณฑ์การยอมรับจำนวนเชื้อใดๆ และต้องทดสอบด้วย Sterility test เท่านั้น
🔍 ข้ออื่นผิดเพราะอะไร:
- ข้อ ข. (General safety test): เป็นการทดสอบฉีดยาเข้าหนูเพื่อดูปฏิกิริยาความเป็นพิษเฉียบพลันตาม USP ในอดีตสำหรับยาฉีดและชีววัตถุ
- ข้อ ค. (Sterility test): เป็นการทดสอบบังคับสูงสุดสำหรับยาฉีดตาม USP &lt;71&gt;
- ข้อ ง. (Pyrogen test): เป็นการทดสอบสารก่อไข้ในกระต่าย (USP &lt;151&gt;) หรือทดสอบด้วย LAL (USP &lt;85&gt;) สำหรับยาฉีด
- ข้อ จ. (Particulate matter test): เป็นการทดสอบนับจำนวนอนุภาคขนาด &gt;= 10 µm และ &gt;= 25 µm ตาม USP &lt;788&gt; สำหรับยาฉีด
📖 Guideline อ้างอิง:
USP-NF General Chapter &lt;1&gt; Injections and Implanted Drug Products &amp; &lt;71&gt; Sterility Tests
📌 จุดจำก่อนสอบ:
• ยาฉีด (Injections) ห้ามใช้ Microbial Limit Test เด็ดขาด -&gt; ต้องใช้ Sterility Test (USP &lt;71&gt;)</t>
        </is>
      </c>
      <c r="K53" s="166" t="inlineStr"/>
      <c r="L53" s="166" t="inlineStr">
        <is>
          <t>Sterile &amp; Special Forms</t>
        </is>
      </c>
      <c r="M53" s="166" t="inlineStr">
        <is>
          <t>Autoclave &amp; Sterilization</t>
        </is>
      </c>
      <c r="N53" s="165" t="inlineStr">
        <is>
          <t>Product</t>
        </is>
      </c>
      <c r="O53" s="166" t="inlineStr">
        <is>
          <t>ข้อสอบจริง Product ปี 2561 ข้อ 39</t>
        </is>
      </c>
      <c r="P53" s="165" t="inlineStr">
        <is>
          <t>ข้อสอบเก่า</t>
        </is>
      </c>
      <c r="Q53" s="165" t="inlineStr">
        <is>
          <t>2561</t>
        </is>
      </c>
      <c r="R53" s="165" t="inlineStr"/>
    </row>
    <row r="54" ht="24" customHeight="1" s="49">
      <c r="A54" s="165" t="n">
        <v>52</v>
      </c>
      <c r="B54" s="166" t="inlineStr">
        <is>
          <t>ยาฉีด Diazepam injection ในเภสัชตำรับยุคปัจจุบัน (USP-NF Modern Standards) หัวข้อการทดสอบใดต่อไปนี้ถูกยกเลิกหรือไม่จำเป็นต้องทดสอบในการตรวจปล่อยผ่านรุ่นผลิต?</t>
        </is>
      </c>
      <c r="C54" s="166" t="inlineStr"/>
      <c r="D54" s="166" t="inlineStr">
        <is>
          <t>การทดสอบความเป็นพิษผิดปกติในสัตว์ทดลอง (Safety test / Abnormal toxicity test)</t>
        </is>
      </c>
      <c r="E54" s="166" t="inlineStr">
        <is>
          <t>การวัดค่าความเป็นกรด-ด่าง (pH test)</t>
        </is>
      </c>
      <c r="F54" s="166" t="inlineStr">
        <is>
          <t>การทดสอบเอนโดท็อกซินของแบคทีเรีย (Bacterial endotoxins test)</t>
        </is>
      </c>
      <c r="G54" s="166" t="inlineStr">
        <is>
          <t>การทดสอบการรั่วซึมของหลอดยา (Leakage test)</t>
        </is>
      </c>
      <c r="H54" s="166" t="inlineStr">
        <is>
          <t>การทดสอบปริมาตรที่ส่งมอบได้ (Deliverable volume)</t>
        </is>
      </c>
      <c r="I54" s="165" t="n">
        <v>1</v>
      </c>
      <c r="J54" s="166" t="inlineStr">
        <is>
          <t>✅ คำตอบที่ถูกต้อง: ข้อ ก. การทดสอบความเป็นพิษผิดปกติในสัตว์ทดลอง (Safety test / Abnormal toxicity test)
💡 Background:
เภสัชตำรับสากล (USP และ Ph. Eur.) ได้ยกเลิกบททดสอบ General Safety Test / Abnormal Toxicity Test ในสัตว์ทดลอง (หนู/กระต่าย) สำหรับยาเคมีฉีดส่วนใหญ่ เนื่องจากกระบวนการ GMP และการควบคุม Impurities ทางเคมีมีความแม่นยำและน่าเชื่อถือกว่า
🎯 ทำไมข้อนี้ถึงถูก:
ข้อ ก. Safety test (Abnormal toxicity) ถูกถอดออกจาก Monograph ยาฉีดเคมีส่วนใหญ่ในเภสัชตำรับยุคปัจจุบันเพื่อลดการใช้สัตว์ทดลอง
🔍 ข้ออื่นผิดเพราะอะไร:
- ข้อ ข. (pH): ยังคงเป็นข้อกำหนดบังคับ (pH 6.2 - 6.9)
- ข้อ ค. (Bacterial endotoxins): บังคับทดสอบในยาทุกรุ่น
- ข้อ ง. (Leakage test): บังคับทดสอบสำหรับ Ampule
- ข้อ จ. (Deliverable volume): บังคับทดสอบตาม USP &lt;698&gt;
📖 Guideline อ้างอิง:
USP-NF General Notices &amp; Omission of General Chapter &lt;88&gt; Safety Tests
📌 จุดจำก่อนสอบ:
• เภสัชตำรับยุคใหม่ยกเลิก: General Safety Test (Abnormal toxicity in mice/guinea pigs)
• ยังคงบังคับ: Sterility, Bacterial Endotoxin (LAL), Particulate Matter, pH, Assay</t>
        </is>
      </c>
      <c r="K54" s="166" t="inlineStr"/>
      <c r="L54" s="166" t="inlineStr">
        <is>
          <t>Sterile &amp; Special Forms</t>
        </is>
      </c>
      <c r="M54" s="166" t="inlineStr">
        <is>
          <t>Autoclave &amp; Sterilization</t>
        </is>
      </c>
      <c r="N54" s="165" t="inlineStr">
        <is>
          <t>Product</t>
        </is>
      </c>
      <c r="O54" s="166" t="inlineStr">
        <is>
          <t>ข้อสอบจริง Product ปี 2561 ข้อ 51</t>
        </is>
      </c>
      <c r="P54" s="165" t="inlineStr">
        <is>
          <t>ข้อสอบเก่า</t>
        </is>
      </c>
      <c r="Q54" s="165" t="inlineStr">
        <is>
          <t>2561</t>
        </is>
      </c>
      <c r="R54" s="165" t="inlineStr"/>
    </row>
    <row r="55" ht="24" customHeight="1" s="49">
      <c r="A55" s="165" t="n">
        <v>53</v>
      </c>
      <c r="B55" s="166" t="inlineStr">
        <is>
          <t>ข้อใดต่อไปนี้เป็นข้อกำหนดมาตรฐานบังคับในการผลิตและการควบคุมคุณภาพยาหยอดตา Tetrahydrozoline hydrochloride ophthalmic solution ตามเภสัชตำรับ USP?</t>
        </is>
      </c>
      <c r="C55" s="166" t="inlineStr"/>
      <c r="D55" s="166" t="inlineStr">
        <is>
          <t>ความปราศจากเชื้อ (Sterility ตาม USP &lt;71&gt;)</t>
        </is>
      </c>
      <c r="E55" s="166" t="inlineStr">
        <is>
          <t>โครงสร้างผลึกของยา (Crystallinity)</t>
        </is>
      </c>
      <c r="F55" s="166" t="inlineStr">
        <is>
          <t>การทดสอบปริมาตรบรรจุขั้นต่ำ (Minimum fill)</t>
        </is>
      </c>
      <c r="G55" s="166" t="inlineStr">
        <is>
          <t>การทดสอบเอนโดท็อกซินของแบคทีเรีย (Bacterial endotoxins test)</t>
        </is>
      </c>
      <c r="H55" s="166" t="inlineStr">
        <is>
          <t>การทดสอบการละลาย (Dissolution test)</t>
        </is>
      </c>
      <c r="I55" s="165" t="n">
        <v>1</v>
      </c>
      <c r="J55" s="166" t="inlineStr">
        <is>
          <t>✅ คำตอบที่ถูกต้อง: ข้อ ก. ความปราศจากเชื้อ (Sterility ตาม USP &lt;71&gt;)
💡 Background:
Tetrahydrozoline ophthalmic solution (เช่น ยาหยอดตา Visine) เป็นยาหยอดตาชนิดสารละลายใส ใช้หยอดตาเพื่อลดอาการตาแดง
🎯 ทำไมข้อนี้ถึงถูก:
ข้อ ก. ความปราศจากเชื้อ (Sterility) เป็นข้อกำหนดมาตรฐานบังคับสูงสุดสำหรับยาหยอดตาทุกชนิดตาม USP &lt;71&gt;
🔍 ข้ออื่นผิดเพราะอะไร:
- ข้อ ข. (Crystallinity): Tetrahydrozoline อยู่ในรูปสารละลายใส ไม่มีผลึก
- ข้อ ค. (Minimum fill): ใช้สำหรับยาขี้ผึ้ง/เจล (Semi-solids) ยาน้ำใช้ Deliverable volume
- ข้อ ง. (Bacterial endotoxins): ไม่บังคับในยาหยอดตาทั่วไป
- ข้อ จ. (Dissolution): ใช้สำหรับยาเม็ด
📖 Guideline อ้างอิง:
USP-NF Monograph for Tetrahydrozoline Hydrochloride Ophthalmic Solution
📌 จุดจำก่อนสอบ:
• Tetrahydrozoline eye drop: สารละลายใส ปราศจากเชื้อ (Sterile), Isotonic, pH 5.3 - 6.5</t>
        </is>
      </c>
      <c r="K55" s="166" t="inlineStr"/>
      <c r="L55" s="166" t="inlineStr">
        <is>
          <t>Sterile &amp; Special Forms</t>
        </is>
      </c>
      <c r="M55" s="166" t="inlineStr">
        <is>
          <t>Autoclave &amp; Sterilization</t>
        </is>
      </c>
      <c r="N55" s="165" t="inlineStr">
        <is>
          <t>Product</t>
        </is>
      </c>
      <c r="O55" s="166" t="inlineStr">
        <is>
          <t>ข้อสอบจริง Product ปี 2561 ข้อ 109</t>
        </is>
      </c>
      <c r="P55" s="165" t="inlineStr">
        <is>
          <t>ข้อสอบเก่า</t>
        </is>
      </c>
      <c r="Q55" s="165" t="inlineStr">
        <is>
          <t>2561</t>
        </is>
      </c>
      <c r="R55" s="165" t="inlineStr"/>
    </row>
    <row r="56" ht="24" customHeight="1" s="49">
      <c r="A56" s="165" t="n">
        <v>54</v>
      </c>
      <c r="B56" s="166" t="inlineStr">
        <is>
          <t>ตามมาตรฐาน PIC/S GMP Guide สำหรับการผลิตยาปราศจากเชื้อ บริเวณห้องที่ใช้สำหรับการบรรจุยาฉีดอินซูลิน (Insulin filling room / background) และจุดวิกฤตที่มีการเปิดสัมผัสตัวยา (Critical filling point) ควรมีความสะอาดตาม Cleanroom Grade ใดตามลำดับ?</t>
        </is>
      </c>
      <c r="C56" s="166" t="inlineStr"/>
      <c r="D56" s="166" t="inlineStr">
        <is>
          <t>Grade A สำหรับจุดวิกฤตการบรรจุ และ Grade B สำหรับพื้นที่ห้องเบื้องหลัง (Grade A in Grade B background)</t>
        </is>
      </c>
      <c r="E56" s="166" t="inlineStr">
        <is>
          <t>Grade B สำหรับจุดวิกฤตการบรรจุ และ Grade C สำหรับพื้นที่ห้องเบื้องหลัง</t>
        </is>
      </c>
      <c r="F56" s="166" t="inlineStr">
        <is>
          <t>Grade C สำหรับจุดวิกฤตการบรรจุ และ Grade D สำหรับพื้นที่ห้องเบื้องหลัง</t>
        </is>
      </c>
      <c r="G56" s="166" t="inlineStr">
        <is>
          <t>Grade D สำหรับจุดวิกฤตการบรรจุ และ Grade E สำหรับพื้นที่ห้องเบื้องหลัง</t>
        </is>
      </c>
      <c r="H56" s="166" t="inlineStr">
        <is>
          <t>Grade A สำหรับจุดวิกฤตการบรรจุ และ Grade D สำหรับพื้นที่ห้องเบื้องหลัง</t>
        </is>
      </c>
      <c r="I56" s="165" t="n">
        <v>1</v>
      </c>
      <c r="J56" s="166" t="inlineStr">
        <is>
          <t>✅ คำตอบที่ถูกต้อง: ข้อ ก. Grade A สำหรับจุดวิกฤตการบรรจุ และ Grade B สำหรับพื้นที่ห้องเบื้องหลัง (Grade A in Grade B background)
💡 Background:
กระบวนการบรรจุปลอดเชื้อ (Aseptic filling of heat-labile products เช่น Insulin) ต้องดำเนินการภายใต้สภาพแวดล้อมที่มีการควบคุมอนุภาคและจุลชีพระดับสูงสุด
🎯 ทำไมข้อนี้ถึงถูก:
ข้อ ก. ตาม PIC/S GMP Annex 1:
• Critical Zone (จุดบรรจุยาและปิดจุก): ต้องเป็น Grade A (Laminar Airflow Workstation ความเร็วลม 0.45 m/s)
• Background Area (ห้องสะอาดรอบ Grade A): ต้องเป็น Grade B เพื่อป้องกันการปนเปื้อนเข้าสู่ Grade A
🔍 ข้ออื่นผิดเพราะอะไร:
- ข้อ ข, ค, ง, จ. ระดับความสะอาดต่ำเกินไป ไม่ผ่านมาตรฐานการบรรจุแบบ Aseptic processing
📖 Guideline อ้างอิง:
PIC/S GMP Guide Annex 1: Manufacture of Sterile Medicinal Products
📌 จุดจำก่อนสอบ:
• Aseptic Processing (Insulin, Biotech): Grade A in Grade B background
• Terminal Sterilization Filling (ยาที่นึ่ง Autoclave ได้): Grade A in Grade C background</t>
        </is>
      </c>
      <c r="K56" s="166" t="inlineStr"/>
      <c r="L56" s="166" t="inlineStr">
        <is>
          <t>Sterile &amp; Special Forms</t>
        </is>
      </c>
      <c r="M56" s="166" t="inlineStr">
        <is>
          <t>Autoclave &amp; Sterilization</t>
        </is>
      </c>
      <c r="N56" s="165" t="inlineStr">
        <is>
          <t>Product</t>
        </is>
      </c>
      <c r="O56" s="166" t="inlineStr">
        <is>
          <t>ข้อสอบจริง Product ปี 2559 ข้อ 4</t>
        </is>
      </c>
      <c r="P56" s="165" t="inlineStr">
        <is>
          <t>ข้อสอบเก่า</t>
        </is>
      </c>
      <c r="Q56" s="165" t="inlineStr">
        <is>
          <t>2559</t>
        </is>
      </c>
      <c r="R56" s="165" t="inlineStr"/>
    </row>
    <row r="57" ht="24" customHeight="1" s="49">
      <c r="A57" s="165" t="n">
        <v>55</v>
      </c>
      <c r="B57" s="166" t="inlineStr">
        <is>
          <t>ผลิตภัณฑ์ยาฉีดชนิดบรรจุขนาดเดียว (Single-dose container) ที่มีคำแนะนำการเก็บรักษาให้ 'ป้องกันแสง (Protect from light) ที่อุณหภูมิเย็น (Cool temperature)' ข้อใดต่อไปนี้ระบุภาชนะบรรจุและสภาวะการเก็บรักษาได้ถูกต้องตามมาตรฐานเภสัชตำรับ USP?</t>
        </is>
      </c>
      <c r="C57" s="166" t="inlineStr"/>
      <c r="D57" s="166" t="inlineStr">
        <is>
          <t>เก็บในหลอดยาแก้ว Ampule สีชา ที่อุณหภูมิ 8 - 15 องศาเซลเซียส</t>
        </is>
      </c>
      <c r="E57" s="166" t="inlineStr">
        <is>
          <t>เก็บในขวดยา Vial สีชา ที่อุณหภูมิ 2 - 8 องศาเซลเซียส</t>
        </is>
      </c>
      <c r="F57" s="166" t="inlineStr">
        <is>
          <t>เก็บในหลอดยาแก้ว Ampule สีใส ที่อุณหภูมิ 2 - 8 องศาเซลเซียส</t>
        </is>
      </c>
      <c r="G57" s="166" t="inlineStr">
        <is>
          <t>เก็บในขวดยา Vial สีใส ที่อุณหภูมิ 8 - 15 องศาเซลเซียส</t>
        </is>
      </c>
      <c r="H57" s="166" t="inlineStr">
        <is>
          <t>เก็บในหลอดยาแก้ว Ampule สีชา ที่อุณหภูมิห้องควบคุม (20 - 25 องศาเซลเซียส)</t>
        </is>
      </c>
      <c r="I57" s="165" t="n">
        <v>1</v>
      </c>
      <c r="J57" s="166" t="inlineStr">
        <is>
          <t>✅ คำตอบที่ถูกต้อง: ข้อ ก. เก็บในหลอดยาแก้ว Ampule สีชา ที่อุณหภูมิ 8 - 15 องศาเซลเซียส
💡 Background:
นิยามสภาวะการเก็บรักษาตาม USP General Notices:
• Freezer (แช่แข็ง): -25 °C ถึง -10 °C
• Cold / Refrigerator (ตู้เย็น): 2 °C ถึง 8 °C
• Cool (อุณหภูมิเย็น): 8 °C ถึง 15 °C (สามารถเก็บในตู้เย็น 2 - 8 °C ได้ เว้นแต่ระบุห้าม)
• Controlled Room Temperature (อุณหภูมิห้องควบคุม): 20 °C ถึง 25 °C (อนุญาต Excursions 15 - 30 °C)
• Warm: 30 °C ถึง 40 °C
• Excessive Heat: &gt; 40 °C
ภาชนะ Single-dose container ที่แท้จริงคือ Ampule (แกะใช้ครั้งเดียวทิ้ง ไม่มียางปิดซ้ำ)
🎯 ทำไมข้อนี้ถึงถูก:
ข้อ ก. Single-dose container คือ หลอดยาแก้ว Ampule สีชา (Amber ampule เพื่อกันแสง) และ Cool temperature คือช่วงอุณหภูมิ 8 - 15 °C
🔍 ข้ออื่นผิดเพราะอะไร:
- ข้อ ข. (Vial สีชา 2-8 °C): Vial จัดเป็น Multiple-dose หรือ Single-dose แต่ 2-8 °C คือ Cold/Refrigerator ไม่ใช่ Cool
- ข้อ ค. (Ampule ใส 2-8 °C): Ampule ใสไม่ป้องกันแสง และ 2-8 °C คือ Cold
- ข้อ ง. (Vial ใส 8-15 °C): ไม่ป้องกันแสง
- ข้อ จ. (อุณหภูมิห้อง 20-25 °C): ไม่ใช่อุณหภูมิ Cool
📖 Guideline อ้างอิง:
United States Pharmacopeia - National Formulary (USP-NF) General Notices &amp; Requirements (Section 10 Preservation, Packaging, Storage, and Labeling)
📌 จุดจำก่อนสอบ:
• Cold / Refrigerator = 2 - 8 °C
• Cool = 8 - 15 °C
• Room temperature = 20 - 25 °C (Excursions 15 - 30 °C)
• Protect from light = Amber glass (ภาชนะสีชา)</t>
        </is>
      </c>
      <c r="K57" s="166" t="inlineStr"/>
      <c r="L57" s="166" t="inlineStr">
        <is>
          <t>Sterile &amp; Special Forms</t>
        </is>
      </c>
      <c r="M57" s="166" t="inlineStr">
        <is>
          <t>Autoclave &amp; Sterilization</t>
        </is>
      </c>
      <c r="N57" s="165" t="inlineStr">
        <is>
          <t>Product</t>
        </is>
      </c>
      <c r="O57" s="166" t="inlineStr">
        <is>
          <t>ข้อสอบจริง Product ปี 2559 ข้อ 6</t>
        </is>
      </c>
      <c r="P57" s="165" t="inlineStr">
        <is>
          <t>ข้อสอบเก่า</t>
        </is>
      </c>
      <c r="Q57" s="165" t="inlineStr">
        <is>
          <t>2559</t>
        </is>
      </c>
      <c r="R57" s="165" t="inlineStr"/>
    </row>
    <row r="58" ht="24" customHeight="1" s="49">
      <c r="A58" s="165" t="n">
        <v>56</v>
      </c>
      <c r="B58" s="166" t="inlineStr">
        <is>
          <t>ภาชนะบรรจุประเภทแก้วชนิดใดต่อไปนี้ มีความเหมาะสมและทนทานต่อการชะละลายของด่างได้ดีที่สุด (Highest chemical resistance) สำหรับนำมาใช้บรรจุผลิตภัณฑ์ยาฉีดตามมาตรฐานเภสัชตำรับ?</t>
        </is>
      </c>
      <c r="C58" s="166" t="inlineStr"/>
      <c r="D58" s="166" t="inlineStr">
        <is>
          <t>Type I: Highly resistant borosilicate glass</t>
        </is>
      </c>
      <c r="E58" s="166" t="inlineStr">
        <is>
          <t>Type II: Treated soda-lime glass</t>
        </is>
      </c>
      <c r="F58" s="166" t="inlineStr">
        <is>
          <t>Type III: Soda-lime glass</t>
        </is>
      </c>
      <c r="G58" s="166" t="inlineStr">
        <is>
          <t>Type NP: General purpose soda-lime glass</t>
        </is>
      </c>
      <c r="H58" s="166" t="inlineStr">
        <is>
          <t>Silicon dioxide treated plastics</t>
        </is>
      </c>
      <c r="I58" s="165" t="n">
        <v>1</v>
      </c>
      <c r="J58" s="166" t="inlineStr">
        <is>
          <t>✅ คำตอบที่ถูกต้อง: ข้อ ก. Type I: Highly resistant borosilicate glass
💡 Background:
ประเภทของแก้วทางเภสัชกรรมตาม USP &lt;660&gt; Containers - Glass:
• Type I (Borosilicate glass): แก้วที่มี Boron oxide ผสม มีความเฉื่อยทางเคมีสูงที่สุด ทนความร้อนและการชะละลายของด่างได้ดีเยี่ยม เหมาะสำหรับยาฉีดทุกชนิดทั้งที่เป็นกรด เป็นกลาง และเป็นด่าง
• Type II (Treated soda-lime glass): แก้ว Soda-lime ที่ผ่านการรมก๊าซ Sulfur dioxide เพื่อกำจัดด่างที่ผิวหน้า เหมาะสำหรับยาฉีดที่เป็นกรดหรือเป็นกลางที่มีบัฟเฟอร์
• Type III (Soda-lime glass): ทนสารเคมีปานกลาง เหมาะสำหรับยาฉีดชนิดผงแห้ง หรือยาน้ำมัน
• Type NP (Non-parenteral glass): แก้วทั่วไป ห้ามใช้กับยาฉีดเด็ดขาด ใช้เฉพาะยารับประทานและยาทาภายนอก
🎯 ทำไมข้อนี้ถึงถูก:
ข้อ ก. Type I Borosilicate glass เป็นแก้วเกรดสูงสุดสำหรับยาฉีด มีความต้านทานต่อการชะละลายด่าง (Hydrolytic resistance) สูงที่สุด ปลอดภัยต่อตัวยาสำคัญ
🔍 ข้ออื่นผิดเพราะอะไร:
- ข้อ ข. (Type II): ความทนทานลดลงเมื่อใช้ซ้ำ และไม่เหมาะกับสารละลายด่างจัด
- ข้อ ค. (Type III): ทนการชะละลายได้จำกัด ไม่เหมาะกับสารละลายน้ำฉีด
- ข้อ ง. (Type NP): ห้ามใช้กับยาฉีดเด็ดขาด (NP = Non-Parenteral)
📖 Guideline อ้างอิง:
USP-NF General Chapter &lt;660&gt; Containers - Glass &amp; Ansel's Pharmaceutical Dosage Forms
📌 จุดจำก่อนสอบ:
• Type I = Borosilicate glass (ดีที่สุด ใช้กับยาฉีดทุกชนิด)
• Type II = Treated soda-lime glass (ใช้กับยาฉีดน้ำที่มีกรด/กลาง)
• Type III = Regular soda-lime glass (ใช้กับยาผงฉีด/ยาน้ำมัน)
• Type NP = Non-parenteral (ห้ามใช้กับยาฉีด)</t>
        </is>
      </c>
      <c r="K58" s="166" t="inlineStr"/>
      <c r="L58" s="166" t="inlineStr">
        <is>
          <t>Sterile &amp; Special Forms</t>
        </is>
      </c>
      <c r="M58" s="166" t="inlineStr">
        <is>
          <t>Autoclave &amp; Sterilization</t>
        </is>
      </c>
      <c r="N58" s="165" t="inlineStr">
        <is>
          <t>Product</t>
        </is>
      </c>
      <c r="O58" s="166" t="inlineStr">
        <is>
          <t>ข้อสอบจริง Product ปี 2559 ข้อ 7</t>
        </is>
      </c>
      <c r="P58" s="165" t="inlineStr">
        <is>
          <t>ข้อสอบเก่า</t>
        </is>
      </c>
      <c r="Q58" s="165" t="inlineStr">
        <is>
          <t>2559</t>
        </is>
      </c>
      <c r="R58" s="165" t="inlineStr"/>
    </row>
    <row r="59" ht="24" customHeight="1" s="49">
      <c r="A59" s="165" t="n">
        <v>57</v>
      </c>
      <c r="B59" s="166" t="inlineStr">
        <is>
          <t>Negative pressure Technique ตอบ 3. Milking Technique Non-touch Technique คือ การเลี่ยงสัมผัสบริเวณ critical point Open window Technique ทำงานในท่าที่ไม่บังกระแสลมสะอาด เพื่อเปิดทางให้ลมสะอาดไหลมายัง ตำแหน่งที่จะแทงเข็ม หรือดูดยา Milking Technique การบรรจุยาปริมาณมากลงใน bag/vial สลับกับการแลกเปลี่ยนอากาศ เพื่อช่วยให้บรรจุยาได้ง่ายขึ้น ทั้งนี้หากบรรจุยาปริมาณน้อย จะใช้เทคนิค Negative Pressure อย่างเดียวก็ได้ Core prevention Technique ป้องกันเศษจุกยางปนเปื้อน เศษจุกยางจะอุดตันหลอดเลือดผู้ป่วยได้ Negative pressure Technique</t>
        </is>
      </c>
      <c r="C59" s="166" t="inlineStr"/>
      <c r="D59" s="166" t="inlineStr">
        <is>
          <t>ในการดูดยาจาก vial ต้องทำให้ความดันภายใน vial น้อยกว่าภายนอกป้องกันการ leak ของยาออกจาก vial</t>
        </is>
      </c>
      <c r="E59" s="166" t="inlineStr">
        <is>
          <t>เมื่อบรรจุยาเสร็จ ต้องดูดอากาศออกทำให้ความดัน bag เป็น Negative</t>
        </is>
      </c>
      <c r="F59" s="166" t="inlineStr">
        <is>
          <t>Clopidogrel 75 mg OD</t>
        </is>
      </c>
      <c r="G59" s="166" t="inlineStr">
        <is>
          <t>Aspirin 81 mg OD</t>
        </is>
      </c>
      <c r="H59" s="166" t="inlineStr">
        <is>
          <t>Sacubitril/Valsartan 49/51 mg BID</t>
        </is>
      </c>
      <c r="I59" s="165" t="inlineStr">
        <is>
          <t>1</t>
        </is>
      </c>
      <c r="J59" s="166" t="inlineStr">
        <is>
          <t>✅ คำตอบที่ถูกต้อง: ข้อ ก. ในการดูดยาจาก vial ต้องทำให้ความดันภายใน vial น้อยกว่าภายนอกป้องกันการ leak ของยาออกจาก vial
💡 Background:
เทคนิคการเตรียมยาฉีดในขวดยา (Vial) เพื่อป้องกันแรงดันบวกภายในขวดดันละอองยาฟุ้งกระจาย (Aerosolization) ต้องใช้เทคนิค Milking technique (Negative pressure technique) โดยการดันอากาศเข้าไปในขวดทีละน้อยสลับกับการดูดยาออกมา
🎯 ทำไมข้อนี้ถึงถูก:
ในการดูดยาจาก vial ต้องทำให้ความดันภายใน vial น้อยกว่าภายนอกป้องกันการ leak ของยาออกจาก vial การเลือก ในการดูดยาจาก vial ต้องทำให้ความดันภายใน vial น้อยกว่าภายนอกป้องกันการ leak ของยาออกจาก vial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(เมื่อบรรจุยาเสร็จ ต้องดูดอากาศออกทำให้ความดันbag เป็น Negative ป้องกันยา leak ออกจาก bag 9.โรงงานผลิตน้ำเกลือน้ำท่วมจึงทำให้น้ำเกลือคลาดแคลน โรงพยาบาลต้องการเตรียมน้ำเกลือ 5D-NSS/4 ปริมาณ 500 ml จำนวน 1 ขวด โดยมี D-10-W และ D-10-NSS อยากทราบว่าต้องใช้ปริมาณเท่าไหร่): Negative pressure bag ไม่ใช่เทคนิคที่ใช้ป้องกันยา leak แต่เป็นกระบวนการของ Negative pressure technique ใน vial
• ข้อ ค. (Clopidogrel 75 mg OD): Clopidogrel เป็น P2Y12 inhibitor ใช้ต้านเกล็ดเลือด ไม่มีบทบาทเกี่ยวข้องกับการเตรียมยาเคมีบำบัด
• ข้อ ง. (Aspirin 81 mg OD): Aspirin เป็น COX-1 inhibitor ใช้ต้านเกล็ดเลือด ไม่มีผลต่อการเตรียมผลิตภัณฑ์ปลอดเชื้อ
• ข้อ จ. (Sacubitril/Valsartan 49/51 mg BID): Sacubitril/Valsartan เป็น ARNI ใช้รักษาภาวะหัวใจล้มเหลว ไม่เกี่ยวข้องกับเทคนิคผสมยา
📖 Guideline อ้างอิง:
ASHP Guidelines on Compounding Sterile Preparations &amp; CDC Safe Injection Practices
📌 จุดจำก่อนสอบ:
• Milking technique ควบคุมแรงดันภายใน vial ไม่ให้เกิด positive pressure ป้องกัน aerosolization ของยาฉีด</t>
        </is>
      </c>
      <c r="K59" s="166" t="inlineStr"/>
      <c r="L59" s="166" t="inlineStr">
        <is>
          <t>Sterile &amp; Special Forms</t>
        </is>
      </c>
      <c r="M59" s="166" t="inlineStr">
        <is>
          <t>Parenterals &amp; Ophthalmic</t>
        </is>
      </c>
      <c r="N59" s="165" t="inlineStr">
        <is>
          <t>Clinic</t>
        </is>
      </c>
      <c r="O59" s="166" t="inlineStr">
        <is>
          <t>ข้อ 5 (PLE_CC1_Key_Rx20_UBU.md)</t>
        </is>
      </c>
      <c r="P59" s="165" t="inlineStr">
        <is>
          <t>ข้อสอบจำลอง</t>
        </is>
      </c>
      <c r="Q59" s="165" t="inlineStr">
        <is>
          <t>Mock Rx20 UBU</t>
        </is>
      </c>
      <c r="R59" s="165" t="inlineStr"/>
    </row>
    <row r="60" ht="24" customHeight="1" s="49">
      <c r="A60" s="165" t="n">
        <v>58</v>
      </c>
      <c r="B60" s="166" t="inlineStr">
        <is>
          <t>ในการผลิตระดับอุตสาหกรรม ต้องใช้น้ำอะไร ในการผลิตยา Furosemide injection ตามฉลากต่อไปนี้</t>
        </is>
      </c>
      <c r="C60" s="166" t="inlineStr"/>
      <c r="D60" s="166" t="inlineStr">
        <is>
          <t>Purified water</t>
        </is>
      </c>
      <c r="E60" s="166" t="inlineStr">
        <is>
          <t>Water for injection USP</t>
        </is>
      </c>
      <c r="F60" s="166" t="inlineStr">
        <is>
          <t>Sterile water for injection USP</t>
        </is>
      </c>
      <c r="G60" s="166" t="inlineStr">
        <is>
          <t>Sterile water for irrigation USP</t>
        </is>
      </c>
      <c r="H60" s="166" t="inlineStr">
        <is>
          <t>Bacteriostatic water for injection USP</t>
        </is>
      </c>
      <c r="I60" s="165" t="inlineStr">
        <is>
          <t>2</t>
        </is>
      </c>
      <c r="J60" s="166" t="inlineStr">
        <is>
          <t>✅ คำตอบที่ถูกต้อง: ข้อ ข. Water for injection USP
💡 Background:
น้ำที่ใช้ในการผลิตยาฉีด (Parenteral preparations) เช่น Furosemide injection ต้องใช้น้ำสำหรับยาฉีด (Water for Injection: WFI) ที่ผ่านเกณฑ์มาตรฐาน Bacterial Endotoxins ไม่เกิน 0.25 EU/mL และ Conductivity ตามเกณฑ์ของ USP
🎯 ทำไมข้อนี้ถึงถูก:
Water for injection USP การเลือก Water for injection USP เป็นคำตอบที่ถูกต้องตามแนวทางการรักษามาตรฐาน เนื่องจาก น้ำสำหรับเตรียมยาฉีด (WFI) ต้องผ่านการกลั่น (Distillation) หรือ Reverse Osmosis ควบคุมปริมาณ Bacterial Endotoxin &lt; 0.25 EU/mL
🔍 ข้ออื่นผิดเพราะอะไร:
• ข้อ ก. (Purified water): Purified water เป็นน้ำบริสุทธิ์ ใช้สำหรับเตรียมยาที่ไม่ใช่ยาฉีด เนื่องจากไม่ได้ผ่านกระบวนการฆ่าเชื้อและกำจัด pyrogen อย่างสมบูรณ์
• ข้อ ค. (Sterile water for injection USP): Sterile water for injection USP เป็นน้ำที่ปราศจากเชื้อแล้ว มักใช้เป็นตัวทำละลายยาผงฉีดในระดับโรงพยาบาล
• ข้อ ง. (Sterile water for irrigation USP): Sterile water for irrigation USP ใช้สำหรับชะล้างแผลหรือช่องว่างในร่างกาย ไม่ได้ออกแบบมาสำหรับฉีดเข้าหลอดเลือดดำ
• ข้อ จ. (Bacteriostatic water for injection USP): Bacteriostatic water for injection USP มีส่วนผสมของสารกันเสีย เช่น benzyl alcohol ไม่เหมาะสมที่จะนำมาผลิตยาฉีดปริมาณมาก
📖 Guideline อ้างอิง:
The United States Pharmacopeia USP &lt;1231&gt; Water for Pharmaceutical Purposes
📌 จุดจำก่อนสอบ:
• ยาฉีดทุกชนิดต้องใช้น้ำสำหรับยาฉีด Water for Injection (WFI) ที่ควบคุม Bacterial Endotoxins &lt; 0.25 EU/mL</t>
        </is>
      </c>
      <c r="K60" s="166" t="inlineStr"/>
      <c r="L60" s="166" t="inlineStr">
        <is>
          <t>Sterile &amp; Special Forms</t>
        </is>
      </c>
      <c r="M60" s="166" t="inlineStr">
        <is>
          <t>Parenterals &amp; Ophthalmic</t>
        </is>
      </c>
      <c r="N60" s="165" t="inlineStr">
        <is>
          <t>Clinic</t>
        </is>
      </c>
      <c r="O60" s="166" t="inlineStr">
        <is>
          <t>ข้อ 45 (PLE_CC1_Key_Rx20_UBU.md)</t>
        </is>
      </c>
      <c r="P60" s="165" t="inlineStr">
        <is>
          <t>ข้อสอบจำลอง</t>
        </is>
      </c>
      <c r="Q60" s="165" t="inlineStr">
        <is>
          <t>Mock Rx20 UBU</t>
        </is>
      </c>
      <c r="R60" s="165" t="inlineStr"/>
    </row>
    <row r="61" ht="24" customHeight="1" s="49">
      <c r="A61" s="165" t="n">
        <v>59</v>
      </c>
      <c r="B61" s="166" t="inlineStr">
        <is>
          <t>การผสม amp B กับ NSS เกิดการตกตะกอนด้วยกลไกใด</t>
        </is>
      </c>
      <c r="C61" s="166" t="inlineStr"/>
      <c r="D61" s="166" t="inlineStr">
        <is>
          <t>Complexation</t>
        </is>
      </c>
      <c r="E61" s="166" t="inlineStr">
        <is>
          <t>Isomerization</t>
        </is>
      </c>
      <c r="F61" s="166" t="inlineStr">
        <is>
          <t>Salting out</t>
        </is>
      </c>
      <c r="G61" s="166" t="inlineStr">
        <is>
          <t>Epimerization</t>
        </is>
      </c>
      <c r="H61" s="166" t="inlineStr">
        <is>
          <t>Polymerization</t>
        </is>
      </c>
      <c r="I61" s="165" t="inlineStr">
        <is>
          <t>3</t>
        </is>
      </c>
      <c r="J61" s="166" t="inlineStr">
        <is>
          <t xml:space="preserve">✅ คำตอบที่ถูกต้อง: ข้อ ค. Salting out
🎯 ทำไมข้อนี้ถึงถูก:
🔍 ข้ออื่นผิดเพราะอะไร:
</t>
        </is>
      </c>
      <c r="K61" s="166" t="inlineStr"/>
      <c r="L61" s="166" t="inlineStr">
        <is>
          <t>Sterile &amp; Special Forms</t>
        </is>
      </c>
      <c r="M61" s="166" t="inlineStr">
        <is>
          <t>Parenterals &amp; Ophthalmic</t>
        </is>
      </c>
      <c r="N61" s="165" t="inlineStr">
        <is>
          <t>Product</t>
        </is>
      </c>
      <c r="O61" s="166" t="inlineStr">
        <is>
          <t>[SOURCE: Pharma Plus เล่มม่วง 2 - ข้อสอบย้อนหลังปี 2558 วันที่ 1 ข้อ 22]</t>
        </is>
      </c>
      <c r="P61" s="165" t="inlineStr">
        <is>
          <t>ข้อสอบเก่า</t>
        </is>
      </c>
      <c r="Q61" s="165" t="inlineStr">
        <is>
          <t>2558</t>
        </is>
      </c>
      <c r="R61" s="165" t="inlineStr"/>
    </row>
    <row r="62" ht="24" customHeight="1" s="49">
      <c r="A62" s="165" t="n">
        <v>60</v>
      </c>
      <c r="B62" s="166" t="inlineStr">
        <is>
          <t>เพราะเหตุใดจึงพัฒนา liposomal amp B</t>
        </is>
      </c>
      <c r="C62" s="166" t="inlineStr"/>
      <c r="D62" s="166" t="inlineStr">
        <is>
          <t>ลดการเกิดพิษ</t>
        </is>
      </c>
      <c r="E62" s="166" t="inlineStr">
        <is>
          <t>เพิ่มการละลายตัวยา</t>
        </is>
      </c>
      <c r="F62" s="166" t="inlineStr">
        <is>
          <t>เพิ่มการดูดซึมยา</t>
        </is>
      </c>
      <c r="G62" s="166" t="inlineStr">
        <is>
          <t>ทำให้ยามีความคงตัวเพิ่มขึ้น</t>
        </is>
      </c>
      <c r="H62" s="166" t="inlineStr">
        <is>
          <t>เพื่อลดการ metabolite</t>
        </is>
      </c>
      <c r="I62" s="165" t="inlineStr">
        <is>
          <t>1</t>
        </is>
      </c>
      <c r="J62" s="166" t="inlineStr">
        <is>
          <t xml:space="preserve">✅ คำตอบที่ถูกต้อง: ข้อ ก. ลดการเกิดพิษ
🎯 ทำไมข้อนี้ถึงถูก:
🔍 ข้ออื่นผิดเพราะอะไร:
</t>
        </is>
      </c>
      <c r="K62" s="166" t="inlineStr"/>
      <c r="L62" s="166" t="inlineStr">
        <is>
          <t>Sterile &amp; Special Forms</t>
        </is>
      </c>
      <c r="M62" s="166" t="inlineStr">
        <is>
          <t>Parenterals &amp; Ophthalmic</t>
        </is>
      </c>
      <c r="N62" s="165" t="inlineStr">
        <is>
          <t>Product</t>
        </is>
      </c>
      <c r="O62" s="166" t="inlineStr">
        <is>
          <t>[SOURCE: Pharma Plus เล่มม่วง 2 - ข้อสอบย้อนหลังปี 2558 วันที่ 1 ข้อ 23]</t>
        </is>
      </c>
      <c r="P62" s="165" t="inlineStr">
        <is>
          <t>ข้อสอบเก่า</t>
        </is>
      </c>
      <c r="Q62" s="165" t="inlineStr">
        <is>
          <t>2558</t>
        </is>
      </c>
      <c r="R62" s="165" t="inlineStr"/>
    </row>
    <row r="63" ht="24" customHeight="1" s="49">
      <c r="A63" s="165" t="n">
        <v>61</v>
      </c>
      <c r="B63" s="166" t="inlineStr">
        <is>
          <t>วิธีการทำปราศจากเชื้อวัคซีน</t>
        </is>
      </c>
      <c r="C63" s="166" t="inlineStr"/>
      <c r="D63" s="166" t="inlineStr">
        <is>
          <t>Aseptic technique</t>
        </is>
      </c>
      <c r="E63" s="166" t="inlineStr">
        <is>
          <t>Autoclave</t>
        </is>
      </c>
      <c r="F63" s="166" t="inlineStr">
        <is>
          <t>Hot air oven</t>
        </is>
      </c>
      <c r="G63" s="166" t="inlineStr">
        <is>
          <t>Gamma radiation</t>
        </is>
      </c>
      <c r="H63" s="166" t="inlineStr">
        <is>
          <t>Ethylene oxide</t>
        </is>
      </c>
      <c r="I63" s="165" t="inlineStr">
        <is>
          <t>1</t>
        </is>
      </c>
      <c r="J63" s="166" t="inlineStr">
        <is>
          <t xml:space="preserve">✅ คำตอบที่ถูกต้อง: ข้อ ก. Aseptic technique
🎯 ทำไมข้อนี้ถึงถูก:
🔍 ข้ออื่นผิดเพราะอะไร:
</t>
        </is>
      </c>
      <c r="K63" s="166" t="inlineStr"/>
      <c r="L63" s="166" t="inlineStr">
        <is>
          <t>Sterile &amp; Special Forms</t>
        </is>
      </c>
      <c r="M63" s="166" t="inlineStr">
        <is>
          <t>Autoclave &amp; Sterilization</t>
        </is>
      </c>
      <c r="N63" s="165" t="inlineStr">
        <is>
          <t>Product</t>
        </is>
      </c>
      <c r="O63" s="166" t="inlineStr">
        <is>
          <t>[SOURCE: Pharma Plus เล่มม่วง 2 - ข้อสอบย้อนหลังปี 2558 วันที่ 1 ข้อ 40]</t>
        </is>
      </c>
      <c r="P63" s="165" t="inlineStr">
        <is>
          <t>ข้อสอบเก่า</t>
        </is>
      </c>
      <c r="Q63" s="165" t="inlineStr">
        <is>
          <t>2558</t>
        </is>
      </c>
      <c r="R63" s="165" t="inlineStr"/>
    </row>
    <row r="64" ht="24" customHeight="1" s="49">
      <c r="A64" s="165" t="n">
        <v>62</v>
      </c>
      <c r="B64" s="166" t="inlineStr">
        <is>
          <t>การผลิตวัคซีนรูปแบบผงแห้งทำอย่างไร</t>
        </is>
      </c>
      <c r="C64" s="166" t="inlineStr"/>
      <c r="D64" s="166" t="inlineStr">
        <is>
          <t>Spray dry</t>
        </is>
      </c>
      <c r="E64" s="166" t="inlineStr">
        <is>
          <t>Lyophilized</t>
        </is>
      </c>
      <c r="F64" s="166" t="inlineStr">
        <is>
          <t>Powder sterilization</t>
        </is>
      </c>
      <c r="G64" s="166" t="inlineStr">
        <is>
          <t>Fluid base dryer</t>
        </is>
      </c>
      <c r="H64" s="166" t="inlineStr">
        <is>
          <t>Recombinant technology</t>
        </is>
      </c>
      <c r="I64" s="165" t="inlineStr">
        <is>
          <t>2</t>
        </is>
      </c>
      <c r="J64" s="166" t="inlineStr">
        <is>
          <t xml:space="preserve">✅ คำตอบที่ถูกต้อง: ข้อ ข. Lyophilized
🎯 ทำไมข้อนี้ถึงถูก:
🔍 ข้ออื่นผิดเพราะอะไร:
</t>
        </is>
      </c>
      <c r="K64" s="166" t="inlineStr"/>
      <c r="L64" s="166" t="inlineStr">
        <is>
          <t>Sterile &amp; Special Forms</t>
        </is>
      </c>
      <c r="M64" s="166" t="inlineStr">
        <is>
          <t>Parenterals &amp; Ophthalmic</t>
        </is>
      </c>
      <c r="N64" s="165" t="inlineStr">
        <is>
          <t>Product</t>
        </is>
      </c>
      <c r="O64" s="166" t="inlineStr">
        <is>
          <t>[SOURCE: Pharma Plus เล่มม่วง 2 - ข้อสอบย้อนหลังปี 2558 วันที่ 1 ข้อ 41]</t>
        </is>
      </c>
      <c r="P64" s="165" t="inlineStr">
        <is>
          <t>ข้อสอบเก่า</t>
        </is>
      </c>
      <c r="Q64" s="165" t="inlineStr">
        <is>
          <t>2558</t>
        </is>
      </c>
      <c r="R64" s="165" t="inlineStr"/>
    </row>
    <row r="65" ht="24" customHeight="1" s="49">
      <c r="A65" s="165" t="n">
        <v>63</v>
      </c>
      <c r="B65" s="166" t="inlineStr">
        <is>
          <t>แผ่นแปะยาคุมกำเนิด (เช่น Evra patch) เป็นระบบนำส่งยาทางผิวหนังแบบใด</t>
        </is>
      </c>
      <c r="C65" s="166" t="inlineStr"/>
      <c r="D65" s="166" t="inlineStr">
        <is>
          <t>Monolithic drug adhesive (Drug-in-adhesive matrix system)</t>
        </is>
      </c>
      <c r="E65" s="166" t="inlineStr">
        <is>
          <t>Matrix dispersion system</t>
        </is>
      </c>
      <c r="F65" s="166" t="inlineStr">
        <is>
          <t>Reservoir system type</t>
        </is>
      </c>
      <c r="G65" s="166" t="inlineStr">
        <is>
          <t>Sonophoresis patch</t>
        </is>
      </c>
      <c r="H65" s="166" t="inlineStr">
        <is>
          <t>Poly plastic type system</t>
        </is>
      </c>
      <c r="I65" s="165" t="inlineStr">
        <is>
          <t>1</t>
        </is>
      </c>
      <c r="J65" s="166" t="inlineStr">
        <is>
          <t>✅ คำตอบที่ถูกต้อง: ข้อ ก. Monolithic drug adhesive (Drug-in-adhesive matrix system)
🎯 ทำไมข้อนี้ถึงถูก:
แผ่นแปะยาคุมกำเนิด Evra (norelgestromin/ethinyl estradiol transdermal system) ออกแบบเป็นระบบ Drug-in-adhesive matrix หรือ Matrix dispersion type (บางตำราจัดเป็น monolithic/matrix system) โดยตัวยากระจายตัวอยู่ในชั้น polymeric adhesive layer โดยตรง
🔍 ข้ออื่นผิดเพราะอะไร:
• • ข้อ ข.: Matrix dispersion system แม้จะเป็นเมทริกซ์แต่ Evra จัดเป็น drug-in-adhesive type ชัดเจน แต่หากข้อสอบทางการจัดหมวด มักเน้นว่าไม่ใช่ reservoir
• ข้อ ค.: Reservoir system type มีแผ่น membrane ควบคุมการปลดปล่อยยาและมี liquid/gel drug reservoir แยกต่างหาก เช่น แผ่นแปะ scopolamine หรือ nitroglycerin รุ่นเก่า ไม่ใช่แผ่นแปะยาคุมกำเนิด
• ข้อ ง.: Sonophoresis patch เป็นเทคนิค active transport โดยใช้คลื่นเสียง ultrasound ช่วยผลักดันยา ไม่ใช่ passive patch แบบ Evra
• ข้อ จ.: Poly plastic type system ไม่ใช่ศัพท์มาตรฐานทางเภสัชกรรมของ transdermal drug delivery systems</t>
        </is>
      </c>
      <c r="K65" s="166" t="inlineStr"/>
      <c r="L65" s="166" t="inlineStr">
        <is>
          <t>Sterile &amp; Special Forms</t>
        </is>
      </c>
      <c r="M65" s="166" t="inlineStr">
        <is>
          <t>Parenterals &amp; Ophthalmic</t>
        </is>
      </c>
      <c r="N65" s="165" t="inlineStr">
        <is>
          <t>Product</t>
        </is>
      </c>
      <c r="O65" s="166" t="inlineStr">
        <is>
          <t>[SOURCE: Pharma Plus เล่มม่วง 2 - ข้อสอบย้อนหลัง PLE-CC1 ปี 2564 วันที่ 1 ข้อ 50]</t>
        </is>
      </c>
      <c r="P65" s="165" t="inlineStr">
        <is>
          <t>ข้อสอบเก่า</t>
        </is>
      </c>
      <c r="Q65" s="165" t="inlineStr">
        <is>
          <t>2564</t>
        </is>
      </c>
      <c r="R65" s="165" t="inlineStr"/>
    </row>
    <row r="66" ht="24" customHeight="1" s="49">
      <c r="A66" s="165" t="n">
        <v>64</v>
      </c>
      <c r="B66" s="166" t="inlineStr">
        <is>
          <t>ระบบแผ่นแปะผิวหนังที่เป็นระบบ membrane-moderated reservoir type จะปลดปล่อยยาด้วย kinetic ลำดับใด</t>
        </is>
      </c>
      <c r="C66" s="166" t="inlineStr"/>
      <c r="D66" s="166" t="inlineStr">
        <is>
          <t>Zero order</t>
        </is>
      </c>
      <c r="E66" s="166" t="inlineStr">
        <is>
          <t>First order</t>
        </is>
      </c>
      <c r="F66" s="166" t="inlineStr">
        <is>
          <t>Pseudo first order</t>
        </is>
      </c>
      <c r="G66" s="166" t="inlineStr">
        <is>
          <t>Second order</t>
        </is>
      </c>
      <c r="H66" s="166" t="inlineStr">
        <is>
          <t>Pseudo zero order</t>
        </is>
      </c>
      <c r="I66" s="165" t="inlineStr">
        <is>
          <t>1</t>
        </is>
      </c>
      <c r="J66" s="166" t="inlineStr">
        <is>
          <t>✅ คำตอบที่ถูกต้อง: ข้อ ก. Zero order
🎯 ทำไมข้อนี้ถึงถูก:
ใน membrane-moderated reservoir transdermal system สารละลายตัวยาใน reservoir จะอยู่ในสภาวะอิ่มตัวคงที่ตลอดเวลา (constant thermodynamic activity) ทำให้เกิด flux อัตราการแพร่ผ่าน semipermeable membrane คงที่สม่ำเสมอตลอดเวลา เป็นไปตาม kinetics แบบ Zero-order
🔍 ข้ออื่นผิดเพราะอะไร:
• • ข้อ ข.: First order kinetics อัตราการปลดปล่อยยาจะขึ้นกับความเข้มข้นของยาที่เหลืออยู่และลดลงเรื่อยๆ ตามเวลา
• ข้อ ค.: Pseudo-first order ไม่ใช่จลนศาสตร์การปลดปล่อยยาของระบบควบคุมด้วย membrane ที่อิ่มตัว
• ข้อ ง.: Second order kinetics เป็นปฏิกิริยาที่ขึ้นกับความเข้มข้นของสารสองตัว ไม่ใช่รูปแบบการปลดปล่อยยาของแผ่นแปะ
• ข้อ จ.: Pseudo zero-order หรือ Higuchi square root of time kinetics มักพบในระบบ matrix dispersion systems ไม่ใช่ membrane reservoir</t>
        </is>
      </c>
      <c r="K66" s="166" t="inlineStr"/>
      <c r="L66" s="166" t="inlineStr">
        <is>
          <t>Sterile &amp; Special Forms</t>
        </is>
      </c>
      <c r="M66" s="166" t="inlineStr">
        <is>
          <t>Parenterals &amp; Ophthalmic</t>
        </is>
      </c>
      <c r="N66" s="165" t="inlineStr">
        <is>
          <t>Product</t>
        </is>
      </c>
      <c r="O66" s="166" t="inlineStr">
        <is>
          <t>[SOURCE: Pharma Plus เล่มม่วง 2 - ข้อสอบย้อนหลัง PLE-CC1 ปี 2564 วันที่ 1 ข้อ 51]</t>
        </is>
      </c>
      <c r="P66" s="165" t="inlineStr">
        <is>
          <t>ข้อสอบเก่า</t>
        </is>
      </c>
      <c r="Q66" s="165" t="inlineStr">
        <is>
          <t>2564</t>
        </is>
      </c>
      <c r="R66" s="165" t="inlineStr"/>
    </row>
    <row r="67" ht="24" customHeight="1" s="49">
      <c r="A67" s="165" t="n">
        <v>65</v>
      </c>
      <c r="B67" s="166" t="inlineStr">
        <is>
          <t>[การผลิตยาปราศจากเชื้อตามมาตรฐาน GMP (Sterile Manufacturing)]
การกำหนดระดับความสะอาดของห้องสะอาด (Cleanroom Classification) สำหรับการบรรจุยาฉีด Diazepam injection
คำถาม: การบรรจุ Diazepam IV ควรทำในห้องระดับใด</t>
        </is>
      </c>
      <c r="C67" s="166" t="inlineStr"/>
      <c r="D67" s="166" t="inlineStr">
        <is>
          <t>A</t>
        </is>
      </c>
      <c r="E67" s="166" t="inlineStr">
        <is>
          <t>B</t>
        </is>
      </c>
      <c r="F67" s="166" t="inlineStr">
        <is>
          <t>C</t>
        </is>
      </c>
      <c r="G67" s="166" t="inlineStr">
        <is>
          <t>D</t>
        </is>
      </c>
      <c r="H67" s="166" t="inlineStr">
        <is>
          <t>E</t>
        </is>
      </c>
      <c r="I67" s="165" t="inlineStr">
        <is>
          <t>1</t>
        </is>
      </c>
      <c r="J67" s="166" t="inlineStr">
        <is>
          <t>✅ คำตอบที่ถูกต้อง: ข้อ ก. A
🎯 ทำไมข้อนี้ถึงถูก:
ตามหลักเกณฑ์ GMP/PIC-S สำหรับการผลิตยาปราศจากเชื้อ (Sterile Medicinal Products) การดำเนินการที่เสี่ยงสูงต่อการปนเปื้อน เช่น จุดบรรจุหลอดยาฉีด (filling zone/filling station), การประกอบจุกยาง และการเปิดสัมผัสกับผลิตภัณฑ์ยาปราศจากเชื้อ จะต้องทำภายใต้สภาวะ Grade A (Laminar airflow workstation class 100) เสมอ โดยมีห้องแวดล้อมเป็น Grade B หรือ Grade C ขึ้นกับว่าเป็น aseptic processing หรือ terminal sterilization
🔍 ข้ออื่นผิดเพราะอะไร:
• ข้อ ข. B: เป็นสภาพแวดล้อมพื้นหลัง (background environment) สำหรับพื้นที่ปฏิบัติการ Grade A ในกระบวนการ aseptic processing ไม่ใช่โซนที่สัมผัสผลิตภัณฑ์โดยตรงขณะบรรจุ
• ข้อ ค. C: เป็นห้องสะอาดสำหรับขั้นตอนที่มีความเสี่ยงต่ำกว่า เช่น การเตรียมสารละลายก่อนกรอง
• ข้อ ง. D: เป็นห้องสะอาดสำหรับการล้างอุปกรณ์ การจัดการภาชนะบรรจุก่อนนึ่งฆ่าเชื้อ
• ข้อ จ. E: ไม่ใช่การจำแนกระดับห้องสะอาดในมาตรฐานสากล GMP สำหรับ sterile products</t>
        </is>
      </c>
      <c r="K67" s="166" t="inlineStr"/>
      <c r="L67" s="166" t="inlineStr">
        <is>
          <t>Sterile &amp; Special Forms</t>
        </is>
      </c>
      <c r="M67" s="166" t="inlineStr">
        <is>
          <t>Sterile Cleanroom specs</t>
        </is>
      </c>
      <c r="N67" s="165" t="inlineStr">
        <is>
          <t>Product</t>
        </is>
      </c>
      <c r="O67" s="166" t="inlineStr">
        <is>
          <t>[SOURCE: Pharma Plus เล่มม่วง 2 - ข้อสอบย้อนหลัง PLE-CC1 ปี 2564 วันที่ 2 ข้อ 38]</t>
        </is>
      </c>
      <c r="P67" s="165" t="inlineStr">
        <is>
          <t>ข้อสอบเก่า</t>
        </is>
      </c>
      <c r="Q67" s="165" t="inlineStr">
        <is>
          <t>2564</t>
        </is>
      </c>
      <c r="R67" s="165" t="inlineStr"/>
    </row>
    <row r="68" ht="24" customHeight="1" s="49">
      <c r="A68" s="165" t="n">
        <v>66</v>
      </c>
      <c r="B68" s="166" t="inlineStr">
        <is>
          <t>สารใดช่วยในการป้องกันการเกิดปฏิกิริยาออกซิเดชันในยาหยอดตา</t>
        </is>
      </c>
      <c r="C68" s="166" t="inlineStr"/>
      <c r="D68" s="166" t="inlineStr">
        <is>
          <t>Perchlorates</t>
        </is>
      </c>
      <c r="E68" s="166" t="inlineStr">
        <is>
          <t>Cremophor RH</t>
        </is>
      </c>
      <c r="F68" s="166" t="inlineStr">
        <is>
          <t>Polyethylene glycol</t>
        </is>
      </c>
      <c r="G68" s="166" t="inlineStr">
        <is>
          <t>Benzalkonium chloride</t>
        </is>
      </c>
      <c r="H68" s="166" t="inlineStr">
        <is>
          <t>Ethylenediaminetetraacetic acid (EDTA)</t>
        </is>
      </c>
      <c r="I68" s="165" t="inlineStr">
        <is>
          <t>5</t>
        </is>
      </c>
      <c r="J68" s="166" t="inlineStr">
        <is>
          <t>✅ คำตอบที่ถูกต้อง: ข้อ จ. Ethylenediaminetetraacetic acid (EDTA)
🎯 ทำไมข้อนี้ถึงถูก:
Ethylenediaminetetraacetic acid (EDTA หรือ Edetate disodium) ทำหน้าที่เป็น chelating agent จับกับประจุไอออนของโลหะหนัก (heavy metal ions เช่น Fe2+, Cu2+) ที่เป็นตัวเร่งปฏิกิริยาออกซิเดชัน (catalysts) จึงช่วยเสริมฤทธิ์ต้านออกซิเดชัน (antioxidant synergist) และยังช่วยเสริมฤทธิ์ของสารกันเสียในยาหยอดตา
🔍 ข้ออื่นผิดเพราะอะไร:
• • ข้อ ก.: Perchlorates เป็น oxidizing agent และสารประกอบเกลือ ไม่ใช่ antioxidant
• ข้อ ข.: Cremophor RH (polyoxyl hydrogenated castor oil) เป็น non-ionic surfactant ทำหน้าที่เป็น solubilizing agent
• ข้อ ค.: Polyethylene glycol (PEG) ทำหน้าที่เป็น co-solvent หรือ viscosity-increasing agent
• ข้อ ง.: Benzalkonium chloride (BAK) เป็น quaternary ammonium compound ทำหน้าที่เป็น antimicrobial preservative ไม่ใช่สารต้านออกซิเดชัน</t>
        </is>
      </c>
      <c r="K68" s="166" t="inlineStr">
        <is>
          <t>Ophthalmic Preparations</t>
        </is>
      </c>
      <c r="L68" s="166" t="inlineStr">
        <is>
          <t>Sterile &amp; Special Forms</t>
        </is>
      </c>
      <c r="M68" s="166" t="inlineStr">
        <is>
          <t>Parenterals &amp; Ophthalmic</t>
        </is>
      </c>
      <c r="N68" s="165" t="inlineStr">
        <is>
          <t>Product</t>
        </is>
      </c>
      <c r="O68" s="166" t="inlineStr">
        <is>
          <t>ข้อสอบเก่า</t>
        </is>
      </c>
      <c r="P68" s="165" t="inlineStr">
        <is>
          <t>ข้อสอบเก่า</t>
        </is>
      </c>
      <c r="Q68" s="165" t="inlineStr">
        <is>
          <t>2565</t>
        </is>
      </c>
      <c r="R68" s="165" t="inlineStr"/>
    </row>
    <row r="69" ht="24" customHeight="1" s="49">
      <c r="A69" s="165" t="n">
        <v>67</v>
      </c>
      <c r="B69" s="166" t="inlineStr">
        <is>
          <t>ข้อใดไม่ใช่ terminal sterilization</t>
        </is>
      </c>
      <c r="C69" s="166" t="inlineStr"/>
      <c r="D69" s="166" t="inlineStr">
        <is>
          <t>Autoclave</t>
        </is>
      </c>
      <c r="E69" s="166" t="inlineStr">
        <is>
          <t>Gamma radiation</t>
        </is>
      </c>
      <c r="F69" s="166" t="inlineStr">
        <is>
          <t>Stream sterilization</t>
        </is>
      </c>
      <c r="G69" s="166" t="inlineStr">
        <is>
          <t>Membrane filtration</t>
        </is>
      </c>
      <c r="H69" s="166" t="inlineStr">
        <is>
          <t>Dry heat sterilization</t>
        </is>
      </c>
      <c r="I69" s="165" t="inlineStr">
        <is>
          <t>4</t>
        </is>
      </c>
      <c r="J69" s="166" t="inlineStr">
        <is>
          <t>✅ คำตอบที่ถูกต้อง: ข้อ ง. Membrane filtration
🎯 ทำไมข้อนี้ถึงถูก:
Membrane filtration (การกรองผ่านเยื่อกรองขนาด 0.22 ไมครอน) เป็นกระบวนการกำจัดเชื้อจุลินทรีย์ในขั้นตอนการเตรียมแบบปลอดเชื้อ (aseptic processing/filtration) ก่อนบรรจุลงในภาชนะ ไม่ใช่ terminal sterilization ซึ่งหมายถึงการฆ่าเชื้อในขั้นตอนสุดท้ายหลังบรรจุและปิดผนึกในภาชนะบรรจุขั้นสุดท้ายแล้ว
🔍 ข้ออื่นผิดเพราะอะไร:
• • ข้อ ก.: Autoclave (moist heat sterilization ที่ 121 องศาเซลเซียส 15 psi) เป็น terminal sterilization มาตรฐานสำหรับผลิตภัณฑ์ทนความร้อนชื้น
• ข้อ ข.: Gamma radiation เป็น terminal sterilization โดยใช้รังสีแกมมาฆ่าเชื้อในภาชนะบรรจุสุดท้าย
• ข้อ ค.: Steam sterilization (การฆ่าเชื้อด้วยไอน้ำร้อนภายใต้ความดัน) เป็น terminal sterilization ชนิดหนึ่ง
• ข้อ จ.: Dry heat sterilization (การอบความร้อนแห้ง ที่ 160-170 องศาเซลเซียส) เป็น terminal sterilization สำหรับน้ำมันและผงทนความร้อน</t>
        </is>
      </c>
      <c r="K69" s="166" t="inlineStr">
        <is>
          <t>Sterilization Methods</t>
        </is>
      </c>
      <c r="L69" s="166" t="inlineStr">
        <is>
          <t>Sterile &amp; Special Forms</t>
        </is>
      </c>
      <c r="M69" s="166" t="inlineStr">
        <is>
          <t>Autoclave &amp; Sterilization</t>
        </is>
      </c>
      <c r="N69" s="165" t="inlineStr">
        <is>
          <t>Product</t>
        </is>
      </c>
      <c r="O69" s="166" t="inlineStr">
        <is>
          <t>ข้อสอบเก่า</t>
        </is>
      </c>
      <c r="P69" s="165" t="inlineStr">
        <is>
          <t>ข้อสอบเก่า</t>
        </is>
      </c>
      <c r="Q69" s="165" t="inlineStr">
        <is>
          <t>2565</t>
        </is>
      </c>
      <c r="R69" s="165" t="inlineStr"/>
    </row>
    <row r="70" ht="24" customHeight="1" s="49">
      <c r="A70" s="165" t="n">
        <v>68</v>
      </c>
      <c r="B70" s="166" t="inlineStr">
        <is>
          <t>[กรณีศึกษา]
สาร x = in situ gel "sol to gel" in eye drug delivery system สาร x คือข้อใด
คำถาม: สาร x = in situ gel "sol to gel" in eye drug delivery system สาร x คือข้อใด</t>
        </is>
      </c>
      <c r="C70" s="166" t="inlineStr"/>
      <c r="D70" s="166" t="inlineStr">
        <is>
          <t>Carbopol</t>
        </is>
      </c>
      <c r="E70" s="166" t="inlineStr">
        <is>
          <t>Poloxamer</t>
        </is>
      </c>
      <c r="F70" s="166" t="inlineStr">
        <is>
          <t>Ethyl cellulose</t>
        </is>
      </c>
      <c r="G70" s="166" t="inlineStr">
        <is>
          <t>Polyvinyl alcohol</t>
        </is>
      </c>
      <c r="H70" s="166" t="inlineStr">
        <is>
          <t>Carboxymethylcellulose</t>
        </is>
      </c>
      <c r="I70" s="165" t="inlineStr">
        <is>
          <t>2</t>
        </is>
      </c>
      <c r="J70" s="166" t="inlineStr">
        <is>
          <t>✅ คำตอบที่ถูกต้อง: ข้อ ข. Poloxamer
🎯 ทำไมข้อนี้ถึงถูก:
Poloxamer (โดยเฉพาะ Poloxamer 407 หรือ Pluronic F-127) เป็น thermosensitive polymer ที่มีคุณสมบัติเกิด sol-to-gel transition ตามอุณหภูมิ โดยมีสถานะเป็นของเหลว (sol) ที่อุณหภูมิห้องหรืออุณหภูมิต่ำ ทำให้หยอดตาง่าย และเปลี่ยนเป็นเจล (gel) ทันทีเมื่อสัมผัสอุณหภูมิร่างกายที่ผิวตา (34-37 องศาเซลเซียส) ช่วยเพิ่ม retention time
🔍 ข้ออื่นผิดเพราะอะไร:
• • ข้อ ก.: Carbopol เป็น pH-sensitive polymer ที่เปลี่ยนสถานะตามการเปลี่ยนแปลงของ pH ไม่ใช่ thermo-reversible sol-to-gel บริสุทธิ์
• ข้อ ค.: Ethyl cellulose เป็น water-insoluble polymer ไม่ละลายในน้ำ ใช้ทำ film coating ควบคุมการปลดปล่อยยา
• ข้อ ง.: Polyvinyl alcohol (PVA) เป็น viscosity-increasing agent ไม่เกิด sol-to-gel transition
• ข้อ จ.: Carboxymethylcellulose (CMC) ทำหน้าที่เพิ่มความหนืดทั่วไป ไม่แสดงคุณสมบัติ in situ sol-to-gel transition ตามอุณหภูมิ</t>
        </is>
      </c>
      <c r="K70" s="166" t="inlineStr">
        <is>
          <t>Ophthalmic Preparations</t>
        </is>
      </c>
      <c r="L70" s="166" t="inlineStr">
        <is>
          <t>Sterile &amp; Special Forms</t>
        </is>
      </c>
      <c r="M70" s="166" t="inlineStr">
        <is>
          <t>Parenterals &amp; Ophthalmic</t>
        </is>
      </c>
      <c r="N70" s="165" t="inlineStr">
        <is>
          <t>Product</t>
        </is>
      </c>
      <c r="O70" s="166" t="inlineStr">
        <is>
          <t>ข้อสอบเก่า</t>
        </is>
      </c>
      <c r="P70" s="165" t="inlineStr">
        <is>
          <t>ข้อสอบเก่า</t>
        </is>
      </c>
      <c r="Q70" s="165" t="inlineStr">
        <is>
          <t>2565</t>
        </is>
      </c>
      <c r="R70" s="165" t="inlineStr"/>
    </row>
    <row r="71" ht="24" customHeight="1" s="49">
      <c r="A71" s="165" t="n">
        <v>69</v>
      </c>
      <c r="B71" s="166" t="inlineStr">
        <is>
          <t>แผ่นแปะส่วนใดมักทำให้เกิดอาการแพ้</t>
        </is>
      </c>
      <c r="C71" s="166" t="inlineStr"/>
      <c r="D71" s="166" t="inlineStr">
        <is>
          <t>Liner</t>
        </is>
      </c>
      <c r="E71" s="166" t="inlineStr">
        <is>
          <t>Membrane</t>
        </is>
      </c>
      <c r="F71" s="166" t="inlineStr">
        <is>
          <t>Adhesive</t>
        </is>
      </c>
      <c r="G71" s="166" t="inlineStr">
        <is>
          <t>Backing</t>
        </is>
      </c>
      <c r="H71" s="166" t="inlineStr">
        <is>
          <t>Strip peel</t>
        </is>
      </c>
      <c r="I71" s="165" t="inlineStr">
        <is>
          <t>3</t>
        </is>
      </c>
      <c r="J71" s="166" t="inlineStr">
        <is>
          <t>✅ คำตอบที่ถูกต้อง: ข้อ ค. Adhesive
🎯 ทำไมข้อนี้ถึงถูก:
ชั้นกาวติดผิวหนัง (Adhesive layer) ซึ่งมักประกอบด้วย acrylate, polyisobutylene หรือ silicone adhesives รวมถึงสารช่วยเพิ่มการยึดติด (tackifiers) สัมผัสแนบสนิทกับชั้น stratum corneum ตลอดเวลา เป็นส่วนประกอบที่ทำให้เกิด allergic contact dermatitis หรือ skin irritation ได้บ่อยที่สุด
🔍 ข้ออื่นผิดเพราะอะไร:
• • ข้อ ก.: Liner (release liner) เป็นแผ่นพลาสติกป้องกันชั้นกาวที่ต้องลอกทิ้งก่อนแปะลงบนผิวหนัง จึงไม่ได้สัมผัสกับผิวหนังของผู้ป่วย
• ข้อ ข.: Membrane เป็นชั้น porous membrane ที่ควบคุมอัตราการปลดปล่อยยา อยู่ภายในโครงสร้าง ไม่ได้สัมผัสผิวหนังโดยตรงในส่วนใหญ่
• ข้อ ง.: Backing layer เป็นแผ่นฟิล์มชั้นนอกสุดที่ป้องกันตัวยาและสิ่งแวดล้อม หันออกสู่ภายนอก ไม่ได้สัมผัสแนบผิวหนังชั้นใน
• ข้อ จ.: Strip peel เป็นชื่อเรียกของ release liner ที่ลอกทิ้งก่อนใช้เช่นกัน</t>
        </is>
      </c>
      <c r="K71" s="166" t="inlineStr">
        <is>
          <t>Transdermal Drug Delivery Systems</t>
        </is>
      </c>
      <c r="L71" s="166" t="inlineStr">
        <is>
          <t>Sterile &amp; Special Forms</t>
        </is>
      </c>
      <c r="M71" s="166" t="inlineStr">
        <is>
          <t>Parenterals &amp; Ophthalmic</t>
        </is>
      </c>
      <c r="N71" s="165" t="inlineStr">
        <is>
          <t>Product</t>
        </is>
      </c>
      <c r="O71" s="166" t="inlineStr">
        <is>
          <t>ข้อสอบเก่า</t>
        </is>
      </c>
      <c r="P71" s="165" t="inlineStr">
        <is>
          <t>ข้อสอบเก่า</t>
        </is>
      </c>
      <c r="Q71" s="165" t="inlineStr">
        <is>
          <t>2565</t>
        </is>
      </c>
      <c r="R71" s="165" t="inlineStr"/>
    </row>
    <row r="72" ht="24" customHeight="1" s="49">
      <c r="A72" s="165" t="n">
        <v>70</v>
      </c>
      <c r="B72" s="166" t="inlineStr">
        <is>
          <t>ตัวยาอยู่ในชั้นใดของแผ่นแปะ</t>
        </is>
      </c>
      <c r="C72" s="166" t="inlineStr"/>
      <c r="D72" s="166" t="inlineStr">
        <is>
          <t>Liner</t>
        </is>
      </c>
      <c r="E72" s="166" t="inlineStr">
        <is>
          <t>Membrane</t>
        </is>
      </c>
      <c r="F72" s="166" t="inlineStr">
        <is>
          <t>Adhesive</t>
        </is>
      </c>
      <c r="G72" s="166" t="inlineStr">
        <is>
          <t>Backing</t>
        </is>
      </c>
      <c r="H72" s="166" t="inlineStr">
        <is>
          <t>Strip peel</t>
        </is>
      </c>
      <c r="I72" s="165" t="inlineStr">
        <is>
          <t>3</t>
        </is>
      </c>
      <c r="J72" s="166" t="inlineStr">
        <is>
          <t>✅ คำตอบที่ถูกต้อง: ข้อ ค. Adhesive
🎯 ทำไมข้อนี้ถึงถูก:
ในรูปแบบแผ่นแปะผิวหนังสมัยใหม่ชนิด drug-in-adhesive matrix patch ตัวยาสำคัญจะถูกกระจายหรือละลายรวมอยู่ในชั้นกาว (adhesive layer) โดยตรง ทำให้แผ่นแปะมีความบาง ยืดหยุ่น และปลดปล่อยตัวยาซึมเข้าสู่ผิวหนังได้อย่างมีประสิทธิภาพ
🔍 ข้ออื่นผิดเพราะอะไร:
• • ข้อ ก.: Liner เป็นแผ่นรองหลังที่ลอกทิ้ง ไม่มีตัวยาสำคัญผสมอยู่
• ข้อ ข.: Membrane เป็น semi-permeable film สำหรับควบคุมอัตราการไหลของยาใน reservoir system ไม่ใช่ชั้นกักเก็บตัวยาหลัก
• ข้อ ง.: Backing layer เป็นแผ่นพลาสติกปิดทับด้านบนสุดเพื่อป้องกันการระเหยและการสูญเสียยา ไม่ได้มีตัวยาอยู่
• ข้อ จ.: Strip peel เป็นแผ่นปิดที่ลอกทิ้งก่อนใช้งาน</t>
        </is>
      </c>
      <c r="K72" s="166" t="inlineStr">
        <is>
          <t>Transdermal Drug Delivery Systems</t>
        </is>
      </c>
      <c r="L72" s="166" t="inlineStr">
        <is>
          <t>Sterile &amp; Special Forms</t>
        </is>
      </c>
      <c r="M72" s="166" t="inlineStr">
        <is>
          <t>Parenterals &amp; Ophthalmic</t>
        </is>
      </c>
      <c r="N72" s="165" t="inlineStr">
        <is>
          <t>Product</t>
        </is>
      </c>
      <c r="O72" s="166" t="inlineStr">
        <is>
          <t>ข้อสอบเก่า</t>
        </is>
      </c>
      <c r="P72" s="165" t="inlineStr">
        <is>
          <t>ข้อสอบเก่า</t>
        </is>
      </c>
      <c r="Q72" s="165" t="inlineStr">
        <is>
          <t>2565</t>
        </is>
      </c>
      <c r="R72" s="165" t="inlineStr"/>
    </row>
    <row r="73" ht="24" customHeight="1" s="49">
      <c r="A73" s="165" t="n">
        <v>71</v>
      </c>
      <c r="B73" s="166" t="inlineStr">
        <is>
          <t>ตำรับ isophane insulin human suspension ส่วนประกอบและหน้าที่ข้อใดถูก</t>
        </is>
      </c>
      <c r="C73" s="166" t="inlineStr"/>
      <c r="D73" s="166" t="inlineStr">
        <is>
          <t>Zinc - cosolvent</t>
        </is>
      </c>
      <c r="E73" s="166" t="inlineStr">
        <is>
          <t>Glycerin - cosolvent</t>
        </is>
      </c>
      <c r="F73" s="166" t="inlineStr">
        <is>
          <t>Meta cresol - preservative</t>
        </is>
      </c>
      <c r="G73" s="166" t="inlineStr">
        <is>
          <t>Protamine sulfate - solubilizer</t>
        </is>
      </c>
      <c r="H73" s="166" t="inlineStr">
        <is>
          <t>Dibasic sodium phosphate - emulsifier</t>
        </is>
      </c>
      <c r="I73" s="165" t="inlineStr">
        <is>
          <t>3</t>
        </is>
      </c>
      <c r="J73" s="166" t="inlineStr">
        <is>
          <t>✅ คำตอบที่ถูกต้อง: ข้อ ค. Meta cresol - preservative
🎯 ทำไมข้อนี้ถึงถูก:
ในตำรับยาฉีด NPH insulin suspension สาร meta-cresol (m-cresol) ทำหน้าที่เป็น antimicrobial preservative และช่วยทำให้โครงสร้างผลึก isophane คงตัว
🔍 ข้ออื่นผิดเพราะอะไร:
• ข้อ ก.: Zinc ทำหน้าที่จับกับโมเลกุลอินซูลินเพื่อสร้าง hexamer และช่วยสร้างผลึกร่วมกับ protamine ไม่ใช่ cosolvent
• ข้อ ข.: Glycerin ทำหน้าที่ปรับความดันออสโมติก (tonicity adjusting agent) และเป็น stabilizer ไม่ใช่ cosolvent
• ข้อ ง.: Protamine sulfate เป็นโปรตีนประจุบวกที่จับกับอินซูลินเพื่อชะลอการปลดปล่อยยา (retarding agent) ไม่ใช่ solubilizer
• ข้อ จ.: Dibasic sodium phosphate ทำหน้าที่เป็น buffering agent ควบคุม pH ของตำรับ ไม่ใช่ emulsifier</t>
        </is>
      </c>
      <c r="K73" s="166" t="inlineStr">
        <is>
          <t>Sterile Suspensions Formulation</t>
        </is>
      </c>
      <c r="L73" s="166" t="inlineStr">
        <is>
          <t>Sterile &amp; Special Forms</t>
        </is>
      </c>
      <c r="M73" s="166" t="inlineStr">
        <is>
          <t>Parenterals &amp; Ophthalmic</t>
        </is>
      </c>
      <c r="N73" s="165" t="inlineStr">
        <is>
          <t>Product</t>
        </is>
      </c>
      <c r="O73" s="166" t="inlineStr">
        <is>
          <t>ข้อสอบเก่า</t>
        </is>
      </c>
      <c r="P73" s="165" t="inlineStr">
        <is>
          <t>ข้อสอบเก่า</t>
        </is>
      </c>
      <c r="Q73" s="165" t="inlineStr">
        <is>
          <t>2565</t>
        </is>
      </c>
      <c r="R73" s="165" t="inlineStr"/>
    </row>
    <row r="74" ht="24" customHeight="1" s="49">
      <c r="A74" s="176" t="n">
        <v>72</v>
      </c>
      <c r="B74" t="inlineStr">
        <is>
          <t>ข้อใดกล่าว ผิด เกี่ยวกับ Seretide accuhaler</t>
        </is>
      </c>
      <c r="D74" t="inlineStr">
        <is>
          <t>อยู่ในลักษณะ Solid particles</t>
        </is>
      </c>
      <c r="E74" t="inlineStr">
        <is>
          <t>นิยมใช้ lactose เป็นตัวพา</t>
        </is>
      </c>
      <c r="F74" t="inlineStr">
        <is>
          <t>เป็น multiple unit dose</t>
        </is>
      </c>
      <c r="G74" t="inlineStr">
        <is>
          <t>ต้องทดสอบ Microbial limits</t>
        </is>
      </c>
      <c r="H74" t="inlineStr">
        <is>
          <t>ต้องทดสอบ Spray Pattern</t>
        </is>
      </c>
      <c r="I74" t="n">
        <v>5</v>
      </c>
      <c r="J74" t="inlineStr">
        <is>
          <t>✅ คำตอบที่ถูกต้อง: ข้อ จ. ต้องทดสอบ Spray Pattern
🎯 ทำไมข้อนี้ถึงถูก: Seretide Accuhaler เป็นอุปกรณ์สูดยาผงแห้งชนิด Dry Powder Inhaler (DPI) ขับเคลื่อนด้วยแรงสูดของผู้ป่วย (breath-actuated) การทดสอบ Spray pattern และ Plume geometry เป็นข้อกำหนดเฉพาะของการควบคุมคุณภาพยาเตรียมประเภทของเหลวอัดก๊าซขับดัน เช่น Pressurized Metered-Dose Inhalers (pMDIs) หรือ Nasal Sprays ไม่มีการทดสอบ Spray pattern ในรูปแบบยาผงแห้ง DPI
🔍 ข้ออื่นผิดเพราะอะไร:
•
ข
้
อ
ก
.
:
ถ
ู
ก
ต
้
อ
ง
ต
ั
ว
ย
า
ส
ำ
ค
ั
ญ
(
S
a
l
m
e
t
e
r
o
l
/
F
l
u
t
i
c
a
s
o
n
e
p
r
o
p
i
o
n
a
t
e
)
อ
ย
ู
่
ใ
น
ร
ู
ป
ผ
ล
ึ
ก
ผ
ง
แ
ข
็
ง
ข
น
า
ด
อ
น
ุ
ภ
า
ค
ร
ะ
ด
ั
บ
ไ
ม
ค
ร
อ
น
(
m
i
c
r
o
n
i
z
e
d
s
o
l
i
d
p
a
r
t
i
c
l
e
s
1
-
5
u
m
)
•
ข
้
อ
ข
.
:
ถ
ู
ก
ต
้
อ
ง
น
ิ
ย
ม
ใ
ช
้
c
o
a
r
s
e
l
a
c
t
o
s
e
m
o
n
o
h
y
d
r
a
t
e
(
ข
น
า
ด
5
0
-
1
0
0
u
m
)
เ
ป
็
น
c
a
r
r
i
e
r
เ
พ
ื
่
อ
เ
พ
ิ
่
ม
ก
า
ร
ไ
ห
ล
แ
ล
ะ
ช
่
ว
ย
ก
า
ร
ป
ล
ด
ป
ล
่
อ
ย
ผ
ง
ย
า
•
ข
้
อ
ค
.
:
ถ
ู
ก
ต
้
อ
ง
S
e
r
e
t
i
d
e
A
c
c
u
h
a
l
e
r
บ
ร
ร
จ
ุ
ผ
ง
ย
า
แ
บ
บ
ห
ล
า
ย
ห
น
่
ว
ย
ข
น
า
ด
ย
า
แ
ย
ก
ช
่
อ
ง
เ
ด
ี
่
ย
ว
(
m
u
l
t
i
-
u
n
i
t
d
o
s
e
ใ
น
d
o
u
b
l
e
-
f
o
i
l
b
l
i
s
t
e
r
s
t
r
i
p
จ
ำ
น
ว
น
6
0
โ
ด
ส
)
•
ข
้
อ
ง
.
:
ถ
ู
ก
ต
้
อ
ง
ย
า
ส
ู
ด
พ
่
น
ท
า
ง
เ
ด
ิ
น
ห
า
ย
ใ
จ
เ
ป
็
น
n
o
n
-
s
t
e
r
i
l
e
i
n
h
a
l
a
t
i
o
n
p
r
o
d
u
c
t
ท
ี
่
ต
้
อ
ง
ผ
่
า
น
เ
ก
ณ
ฑ
์
ท
ด
ส
อ
บ
ข
ี
ด
จ
ำ
ก
ั
ด
ก
า
ร
ป
น
เ
ป
ื
้
อ
น
ข
อ
ง
จ
ุ
ล
ิ
น
ท
ร
ี
ย
์
(
M
i
c
r
o
b
i
a
l
L
i
m
i
t
s
T
e
s
t
i
n
g
)
ต
า
ม
U
S
P</t>
        </is>
      </c>
      <c r="L74" t="inlineStr">
        <is>
          <t>Sterile &amp; Special Forms</t>
        </is>
      </c>
      <c r="M74" t="inlineStr">
        <is>
          <t>Inhalation devices</t>
        </is>
      </c>
      <c r="N74" t="inlineStr">
        <is>
          <t>Product</t>
        </is>
      </c>
      <c r="O74" t="inlineStr">
        <is>
          <t>[SOURCE: Mock Pharmtutor 2024 Set 1 ข้อ 64]</t>
        </is>
      </c>
      <c r="P74" t="inlineStr">
        <is>
          <t>ข้อสอบจำลอง</t>
        </is>
      </c>
      <c r="Q74" t="inlineStr">
        <is>
          <t>Mock Pharmtutor 2024</t>
        </is>
      </c>
    </row>
    <row r="75" ht="24" customHeight="1" s="49">
      <c r="A75" s="176" t="n">
        <v>73</v>
      </c>
      <c r="B75" t="inlineStr">
        <is>
          <t>จาก USP 39 กำหนดให้ห้ามพบเชื้อใดใน Seretide accuhaler</t>
        </is>
      </c>
      <c r="D75" t="inlineStr">
        <is>
          <t>Staphylococcus aureus</t>
        </is>
      </c>
      <c r="E75" t="inlineStr">
        <is>
          <t>Candida albicans</t>
        </is>
      </c>
      <c r="F75" t="inlineStr">
        <is>
          <t>Pseudomonas aeruginosa</t>
        </is>
      </c>
      <c r="G75" t="inlineStr">
        <is>
          <t>ข้อ a และ c ถูก</t>
        </is>
      </c>
      <c r="H75" t="inlineStr">
        <is>
          <t>ข้อ a b และ c ถูก</t>
        </is>
      </c>
      <c r="I75" t="n">
        <v>4</v>
      </c>
      <c r="J75" t="inlineStr">
        <is>
          <t>✅ คำตอบที่ถูกต้อง: ข้อ ง. ข้อ a และ c ถูก
🎯 ทำไมข้อนี้ถึงถูก: ตามเกณฑ์มาตรฐานเภสัชตำรับ USP &lt;1111&gt; Microbiological Examination of Nonsterile Products: Acceptance Criteria for Pharmaceutical Preparations and Substances for Pharmaceutical Use ในหมวด Inhalation use (special clinical risk to the lower respiratory tract) กำหนดให้ตรวจไม่พบ (Absence) เชื้อก่อโรค 2 ชนิด ได้แก่ Staphylococcus aureus และ Pseudomonas aeruginosa ต่อ 1 กรัม หรือ 1 โดส
🔍 ข้ออื่นผิดเพราะอะไร:
•
ข
้
อ
ก
.
(
S
t
a
p
h
y
l
o
c
o
c
c
u
s
a
u
r
e
u
s
)
:
เ
ป
็
น
เ
ช
ื
้
อ
ท
ี
่
ก
ำ
ห
น
ด
ห
้
า
ม
พ
บ
แ
ต
่
ย
ั
ง
ม
ี
P
s
e
u
d
o
m
o
n
a
s
a
e
r
u
g
i
n
o
s
a
อ
ี
ก
ช
น
ิ
ด
ห
น
ึ
่
ง
จ
ึ
ง
เ
ล
ื
อ
ก
เ
ฉ
พ
า
ะ
ข
้
อ
ก
ไ
ม
่
ค
ร
บ
ถ
้
ว
น
•
ข
้
อ
ข
.
(
C
a
n
d
i
d
a
a
l
b
i
c
a
n
s
)
:
ใ
น
U
S
P
&lt;
1
1
1
1
&gt;
ส
ำ
ห
ร
ั
บ
ย
า
i
n
h
a
l
a
t
i
o
n
ไ
ม
่
ไ
ด
้
ร
ะ
บ
ุ
ใ
ห
้
ท
ด
ส
อ
บ
a
b
s
e
n
c
e
o
f
C
a
n
d
i
d
a
a
l
b
i
c
a
n
s
โ
ด
ย
ต
ร
ง
(
C
a
n
d
i
d
a
a
l
b
i
c
a
n
s
ก
ำ
ห
น
ด
เ
ฉ
พ
า
ะ
ใ
น
V
a
g
i
n
a
l
u
s
e
)
•
ข
้
อ
ค
.
(
P
s
e
u
d
o
m
o
n
a
s
a
e
r
u
g
i
n
o
s
a
)
:
เ
ป
็
น
เ
ช
ื
้
อ
ท
ี
่
ก
ำ
ห
น
ด
ห
้
า
ม
พ
บ
แ
ต
่
ต
้
อ
ง
ต
อ
บ
ร
่
ว
ม
ก
ั
บ
S
t
a
p
h
y
l
o
c
o
c
c
u
s
a
u
r
e
u
s
•
ข
้
อ
จ
.
(
ข
้
อ
a
b
แ
ล
ะ
c
ถ
ู
ก
)
:
ผ
ิ
ด
เ
น
ื
่
อ
ง
จ
า
ก
C
a
n
d
i
d
a
a
l
b
i
c
a
n
s
ไ
ม
่
ไ
ด
้
อ
ย
ู
่
ใ
น
เ
ก
ณ
ฑ
์
a
b
s
e
n
c
e
ข
อ
ง
i
n
h
a
l
a
t
i
o
n
u
s
e
ต
า
ม
เ
ภ
ส
ั
ช
ต
ำ
ร
ั
บ
U
S
P</t>
        </is>
      </c>
      <c r="L75" t="inlineStr">
        <is>
          <t>Sterile &amp; Special Forms</t>
        </is>
      </c>
      <c r="M75" t="inlineStr">
        <is>
          <t>Sterility &amp; Pyrogen testing</t>
        </is>
      </c>
      <c r="N75" t="inlineStr">
        <is>
          <t>Product</t>
        </is>
      </c>
      <c r="O75" t="inlineStr">
        <is>
          <t>[SOURCE: Mock Pharmtutor 2024 Set 1 ข้อ 65]</t>
        </is>
      </c>
      <c r="P75" t="inlineStr">
        <is>
          <t>ข้อสอบจำลอง</t>
        </is>
      </c>
      <c r="Q75" t="inlineStr">
        <is>
          <t>Mock Pharmtutor 2024</t>
        </is>
      </c>
    </row>
    <row r="76" ht="24" customHeight="1" s="49">
      <c r="A76" s="176" t="n">
        <v>74</v>
      </c>
      <c r="B76" t="inlineStr">
        <is>
          <t>จงแปลผล Certificate of Analysis ที่กำหนดให้: ผลิตภัณฑ์ Lidocaine HCl Injection ตรวจพบ Particulate Matter ขนาดเท่ากับหรือมากกว่า 10 ไมโครเมตร เท่ากับ 7,134 particles ต่อ container (เกณฑ์ไม่เกิน 6,000) และขนาดเท่ากับหรือมากกว่า 25 ไมโครเมตร เท่ากับ 454 particles ต่อ container (เกณฑ์ไม่เกิน 600)</t>
        </is>
      </c>
      <c r="D76" t="inlineStr">
        <is>
          <t>ผ่าน เนื่องจากผลการทดสอบผ่านเกณฑ์ทุกหัวข้อ</t>
        </is>
      </c>
      <c r="E76" t="inlineStr">
        <is>
          <t>ไม่ผ่าน เนื่องจากผลการทดสอบในหัวข้อ assay ต่ำกว่าที่กำหนด</t>
        </is>
      </c>
      <c r="F76" t="inlineStr">
        <is>
          <t>ไม่ผ่าน เนื่องจากผลการทดสอบในหัวข้อ organic Impurities มากกว่าที่กำหนด</t>
        </is>
      </c>
      <c r="G76" t="inlineStr">
        <is>
          <t>ไม่ผ่าน เนื่องจากผลการทดสอบในหัวข้อ container content ต่ำกว่าที่กำหนด</t>
        </is>
      </c>
      <c r="H76" t="inlineStr">
        <is>
          <t>ไม่ผ่าน เนื่องจากผลการทดสอบในหัวข้อ particulate Matter มีจำนวน particles เกินกว่าที่กำหนด</t>
        </is>
      </c>
      <c r="I76" t="n">
        <v>5</v>
      </c>
      <c r="J76" t="inlineStr">
        <is>
          <t>✅ คำตอบที่ถูกต้อง: ข้อ จ. ไม่ผ่าน เนื่องจากผลการทดสอบในหัวข้อ particulate Matter มีจำนวน particles เกินกว่าที่กำหนด
🎯 ทำไมข้อนี้ถึงถูก: ตามเภสัชตำรับ USP &lt;788&gt; Particulate Matter in Injections เกณฑ์อนุภาคขนาดเท่ากับหรือมากกว่า 10 ไมโครเมตร ต้องไม่เกิน 6,000 particles ต่อภาชนะ แต่ผลวิเคราะห์พบ 7,134 particles ต่อ container ซึ่งเกินกว่าเกณฑ์ที่กำหนด จึงส่งผลให้ผลการทดสอบไม่ผ่านมาตรฐาน
🔍 ข้ออื่นผิดเพราะอะไร:
• ข้อ ก. (ผ่าน เนื่องจากผลการทดสอบผ่านเกณฑ์ทุกหัวข้อ): ไม่ถูกต้อง เนื่องจากมีผลการทดสอบอนุภาคแปลกปลอมตกเกณฑ์มาตรฐาน
• ข้อ ข. (ไม่ผ่าน เนื่องจากผลการทดสอบในหัวข้อ assay ต่ำกว่าที่กำหนด): ผลการวิเคราะห์ Assay ได้ 101.5% ซึ่งอยู่ในช่วงมาตรฐาน 95.0% ถึง 105.0%
• ข้อ ค. (ไม่ผ่าน เนื่องจากผลการทดสอบในหัวข้อ organic Impurities มากกว่าที่กำหนด): ค่า Organic Impurities ทั้งหมด (0.4-0.45%) ผ่านเกณฑ์ที่ไม่เกิน 0.5%
• ข้อ ง. (ไม่ผ่าน เนื่องจากผลการทดสอบในหัวข้อ container content ต่ำกว่าที่กำหนด): ปริมาตรบรรจุวัดได้ 51 mL ผ่านเกณฑ์มาตรฐาน 50 ถึง 53 mL</t>
        </is>
      </c>
      <c r="L76" t="inlineStr">
        <is>
          <t>Sterile &amp; Special Forms</t>
        </is>
      </c>
      <c r="M76" t="inlineStr">
        <is>
          <t>Sterility &amp; Pyrogen testing</t>
        </is>
      </c>
      <c r="N76" t="inlineStr">
        <is>
          <t>Product</t>
        </is>
      </c>
      <c r="O76" t="inlineStr">
        <is>
          <t>[SOURCE: Mock Pharmtutor 2024 Set 1 ข้อ 96]</t>
        </is>
      </c>
      <c r="P76" t="inlineStr">
        <is>
          <t>ข้อสอบจำลอง</t>
        </is>
      </c>
      <c r="Q76" t="inlineStr">
        <is>
          <t>Mock Pharmtutor 2024</t>
        </is>
      </c>
    </row>
    <row r="77" ht="409.6" customHeight="1" s="49">
      <c r="A77" s="176" t="n">
        <v>75</v>
      </c>
      <c r="B77" t="inlineStr">
        <is>
          <t>สารใดนิยมใช้เป็น propellant ใน Metered Dose Inhalers (MDIs) ในปัจจุบัน</t>
        </is>
      </c>
      <c r="D77" t="inlineStr">
        <is>
          <t>Hydrofluoroalkane (HFA)</t>
        </is>
      </c>
      <c r="E77" t="inlineStr">
        <is>
          <t>Nitrous oxide</t>
        </is>
      </c>
      <c r="F77" t="inlineStr">
        <is>
          <t>Isobutane</t>
        </is>
      </c>
      <c r="G77" t="inlineStr">
        <is>
          <t>n-Butane</t>
        </is>
      </c>
      <c r="H77" t="inlineStr">
        <is>
          <t>Propane</t>
        </is>
      </c>
      <c r="I77" t="n">
        <v>1</v>
      </c>
      <c r="J77" t="inlineStr">
        <is>
          <t>✅ คำตอบที่ถูกต้อง: ข้อ ก. Hydrofluoroalkane (HFA)
🎯 ทำไมข้อนี้ถึงถูก: Hydrofluoroalkane (HFA เช่น HFA-134a และ HFA-227) เป็นสารขับดันก๊าซเหลวมาตรฐานที่ใช้ใน MDIs ในปัจจุบันเพื่อทดแทนสารกลุ่ม Chlorofluorocarbons (CFCs) เนื่องจากไม่ทำลายชั้นโอโซนในบรรยากาศตามพิธีสารมอนทรีออล
🔍 ข้ออื่นผิดเพราะอะไร:
• ข้อ ข. (Nitrous oxide): ไนตรัสออกไซด์นิยมใช้เป็น propellant ในผลิตภัณฑ์อาหารแบบโฟม เช่น วิปปิ้งครีม ไม่ใช้ในยาสูดพ่น MDIs
• ข้อ ค. (Isobutane): เป็น hydrocarbon propellant ติดไฟง่าย นิยมใช้ในสเปรย์เครื่องสำอางหรือยาใช้ภายนอก
• ข้อ ง. (n-Butane): ติดไฟง่ายมาก ไม่ปลอดภัยสำหรับการสูดดมเข้าสู่ระบบทางเดินหายใจ
• ข้อ จ. (Propane): ติดไฟง่าย นิยมใช้ร่วมกับบิวเทนในผลิตภัณฑ์อุตสาหกรรมภายนอก ไม่ใช้เป็นยาพ่นสูดทางปาก</t>
        </is>
      </c>
      <c r="L77" t="inlineStr">
        <is>
          <t>Sterile &amp; Special Forms</t>
        </is>
      </c>
      <c r="M77" t="inlineStr">
        <is>
          <t>Inhalation devices</t>
        </is>
      </c>
      <c r="N77" t="inlineStr">
        <is>
          <t>Product</t>
        </is>
      </c>
      <c r="O77" t="inlineStr">
        <is>
          <t>[SOURCE: Mock Pharmtutor 2024 Set 1 ข้อ 109]</t>
        </is>
      </c>
      <c r="P77" t="inlineStr">
        <is>
          <t>ข้อสอบจำลอง</t>
        </is>
      </c>
      <c r="Q77" t="inlineStr">
        <is>
          <t>Mock Pharmtutor 2024</t>
        </is>
      </c>
    </row>
    <row r="78" ht="409.6" customHeight="1" s="49">
      <c r="A78" s="176" t="n">
        <v>76</v>
      </c>
      <c r="B78" t="inlineStr">
        <is>
          <t>ข้อใดจำเป็นไม่จำเป็นต้องทดสอบใน MDIs (ข้อใดไม่ใช่ข้อกำหนดการทดสอบเฉพาะของ Metered-Dose Inhalers ตามเภสัชตำรับ)</t>
        </is>
      </c>
      <c r="D78" t="inlineStr">
        <is>
          <t>Spray Pattern</t>
        </is>
      </c>
      <c r="E78" t="inlineStr">
        <is>
          <t>Microbial Limits</t>
        </is>
      </c>
      <c r="F78" t="inlineStr">
        <is>
          <t>Net Content Weight</t>
        </is>
      </c>
      <c r="G78" t="inlineStr">
        <is>
          <t>Leachables (stability)</t>
        </is>
      </c>
      <c r="H78" t="inlineStr">
        <is>
          <t>Uniformity of Dosage Units</t>
        </is>
      </c>
      <c r="I78" t="n">
        <v>5</v>
      </c>
      <c r="J78" t="inlineStr">
        <is>
          <t>✅ คำตอบที่ถูกต้อง: ข้อ จ. Uniformity of Dosage Units
🎯 ทำไมข้อนี้ถึงถูก: ในผลิตภัณฑ์ MDIs ตาม USP &lt;601&gt; การทดสอบความสม่ำเสมอของขนาดยาจะใช้หัวข้อเฉพาะคือ 'Dose Content Uniformity through Container Life' (DCU) หรือ Delivered-Dose Uniformity เพื่อวัดปริมาณยาที่พ่นออกจากกระบอกสูดจริง ไม่ได้ใช้การทดสอบ Uniformity of Dosage Units (USP &lt;905&gt;) ซึ่งเป็นข้อกำหนดทั่วไปของยาเม็ด/แคปซูล
🔍 ข้ออื่นผิดเพราะอะไร:
• ข้อ ก. (Spray Pattern): บังคับทดสอบเพื่อประเมินมุมและรูปร่างของละอองสเปรย์ที่พ่นออกมา
• ข้อ ข. (Microbial Limits): บังคับทดสอบตาม USP &lt;61&gt;/&lt;62&gt; เพื่อควบคุมการปนเปื้อนของเชื้อในยาทางเดินหายใจ
• ข้อ ค. (Net Content Weight): บังคับทดสอบเพื่อตรวจสอบน้ำหนักสุทธิของตัวยาและ propellant ในกระป๋อง
• ข้อ ง. (Leachables): บังคับทดสอบใน stability study เพื่อตรวจหาสารเคมีที่ละลายซึมออกมาจาก elastomeric valve หรือ container</t>
        </is>
      </c>
      <c r="L78" t="inlineStr">
        <is>
          <t>Sterile &amp; Special Forms</t>
        </is>
      </c>
      <c r="M78" t="inlineStr">
        <is>
          <t>Inhalation devices</t>
        </is>
      </c>
      <c r="N78" t="inlineStr">
        <is>
          <t>Product</t>
        </is>
      </c>
      <c r="O78" t="inlineStr">
        <is>
          <t>[SOURCE: Mock Pharmtutor 2024 Set 1 ข้อ 110]</t>
        </is>
      </c>
      <c r="P78" t="inlineStr">
        <is>
          <t>ข้อสอบจำลอง</t>
        </is>
      </c>
      <c r="Q78" t="inlineStr">
        <is>
          <t>Mock Pharmtutor 2024</t>
        </is>
      </c>
    </row>
    <row r="79" ht="409.6" customHeight="1" s="49">
      <c r="A79" s="176" t="n">
        <v>77</v>
      </c>
      <c r="B79" t="inlineStr">
        <is>
          <t>ยาพ่นสูด ในรูปแบบ beta-2 selective adrenergic receptor agonists MDI (metered dose inhalers) ควรมีลักษณะแบบใด</t>
        </is>
      </c>
      <c r="D79" t="inlineStr">
        <is>
          <t>ขนาดอนุภาคของตัวยาควรอยู่ระหว่าง 1-3 ไมโครเมตร</t>
        </is>
      </c>
      <c r="E79" t="inlineStr">
        <is>
          <t>ขนาดอนุภาคอยู่ระหว่าง 5-10 ไมโครเมตร</t>
        </is>
      </c>
      <c r="F79" t="inlineStr">
        <is>
          <t>ตัวยาหวังผลให้ไปจับกับ receptor ที่ทางเดินหายใจส่วนปลาย</t>
        </is>
      </c>
      <c r="G79" t="inlineStr">
        <is>
          <t>ใช้ lactose เพื่อปรับปรุงรสชาติ</t>
        </is>
      </c>
      <c r="H79" t="inlineStr">
        <is>
          <t>นิยมใช้ chlorofluorocarbon เป็นตัวสารขับดัน</t>
        </is>
      </c>
      <c r="I79" t="n">
        <v>1</v>
      </c>
      <c r="J79" t="inlineStr">
        <is>
          <t>✅ คำตอบที่ถูกต้อง: ข้อ ก. ขนาดอนุภาคของตัวยาควรอยู่ระหว่าง 1-3 ไมโครเมตร
🎯 ทำไมข้อนี้ถึงถูก: อนุภาคยาพ่นสูดที่มีประสิทธิภาพในการลงสู่ทางเดินหายใจส่วนล่าง (Respirable fraction / Lower respiratory tract deposition) จะต้องมีขนาด Aerodynamic diameter อยู่ในช่วง 1 ถึง 5 ไมโครเมตร (โดยเฉพาะช่วง 1 ถึง 3 ไมโครเมตร) หากอนุภาคมีขนาดเหมาะสมนี้จะสามารถสะสมที่หลอดลมฝอย (bronchioles) ได้ดีด้วยกลไก sedimentation
🔍 ข้ออื่นผิดเพราะอะไร:
• ข้อ ข. ขนาดอนุภาคอยู่ระหว่าง 5-10 ไมโครเมตร: ผิดเพราะอนุภาคที่มีขนาดใหญ่กว่า 5 ไมโครเมตรจะเกิด inertial impaction ติดค้างอยู่ที่บริเวณช่องปากและคอหอย (oropharynx) มากถึง 80-90% ทำให้ไม่สามารถลงสู่หลอดลมส่วนล่างได้
• ข้อ ค. ตัวยาหวังผลให้ไปจับกับ receptor ที่ทางเดินหายใจส่วนปลาย: ผิดเพราะ beta-2 receptors ส่วนใหญ่ที่ควบคุมการหดเกร็งของหลอดลมจะกระจายตัวหนาแน่นอยู่ที่ smooth muscle ของ bronchi และ bronchioles ขนาดกลาง ไม่ใช่ทางเดินหายใจส่วนปลายสุดอย่าง alveoli
• ข้อ ง. ใช้ lactose เพื่อปรับปรุงรสชาติ: ผิดเพราะผง Lactose นิยมใช้เป็น carrier ในรูปแบบ Dry Powder Inhaler (DPI) เพื่อช่วยในการไหลของผงยา ไม่ได้ใช้ในรูปแบบสารละลายหรือสารแขวนลอยของ MDI
• ข้อ จ. นิยมใช้ chlorofluorocarbon เป็นตัวสารขับดัน: ผิดเพราะสารขับดัน Chlorofluorocarbon (CFC) ถูกยกเลิกการใช้ตามสนธิสัญญามอนทรีออลเนื่องจากทำลายชั้นบรรยากาศโอโซน ปัจจุบันเปลี่ยนมาใช้ Hydrofluoroalkane (HFA เช่น HFA-134a) แทนทั้งหมด</t>
        </is>
      </c>
      <c r="L79" t="inlineStr">
        <is>
          <t>Sterile &amp; Special Forms</t>
        </is>
      </c>
      <c r="M79" t="inlineStr">
        <is>
          <t>Inhalation devices</t>
        </is>
      </c>
      <c r="N79" t="inlineStr">
        <is>
          <t>Product</t>
        </is>
      </c>
      <c r="O79" t="inlineStr">
        <is>
          <t>[SOURCE: Mock Pharmtutor 2024 Set 2 ข้อ 61] [RECONSTRUCTED: แปลงสัญลักษณ์ μm เป็นไมโครเมตร และแก้ไขตัวย่อ LCH เป็น MDI]</t>
        </is>
      </c>
      <c r="P79" t="inlineStr">
        <is>
          <t>ข้อสอบจำลอง</t>
        </is>
      </c>
      <c r="Q79" t="inlineStr">
        <is>
          <t>Mock Pharmtutor 2024</t>
        </is>
      </c>
    </row>
    <row r="80" ht="24" customHeight="1" s="49">
      <c r="A80" s="176" t="n">
        <v>78</v>
      </c>
      <c r="B80" t="inlineStr">
        <is>
          <t>ในการตั้งตำรับ Dry powder inhaler (DPI) ข้อใดต่อไปนี้ไม่ถูกต้อง</t>
        </is>
      </c>
      <c r="D80" t="inlineStr">
        <is>
          <t>ขนาดอนุภาคตัวยาอยู่ระหว่าง 1-5 ไมครอน</t>
        </is>
      </c>
      <c r="E80" t="inlineStr">
        <is>
          <t>รูปแบบยาเป็นสารละลาย หรือ ยาแขวนตะกอน</t>
        </is>
      </c>
      <c r="F80" t="inlineStr">
        <is>
          <t>ไม่จำเป็นต้องใช้สารขับดัน</t>
        </is>
      </c>
      <c r="G80" t="inlineStr">
        <is>
          <t>ตัวยาเป็นลักษณะผงแห้ง</t>
        </is>
      </c>
      <c r="H80" t="inlineStr">
        <is>
          <t>ตัวยาสำคัญมีสมบัติละลายน้ำหรือไม่ละลายน้ำก็ได้</t>
        </is>
      </c>
      <c r="I80" t="n">
        <v>2</v>
      </c>
      <c r="J80" t="inlineStr">
        <is>
          <t>✅ คำตอบที่ถูกต้อง: ข้อ ข. รูปแบบยาเป็นสารละลาย หรือ ยาแขวนตะกอน
🎯 ทำไมข้อนี้ถึงถูก: Dry powder inhaler (DPI) เป็นอุปกรณ์นำส่งยาพ่นสูดชนิดผงแห้ง ไม่ได้อยู่ในรูปแบบสารละลายหรือยาแขวนตะกอนของเหลว (รูปแบบของเหลวเป็นของ MDI หรือสารละลายสำหรับพ่นผ่านเครื่อง Nebulizer)
🔍 ข้ออื่นผิดเพราะอะไร:
• ข้อ ก.: ขนาดอนุภาค 1 ถึง 5 ไมครอนเป็นช่วงขนาดที่เหมาะสมที่สุดในการตกสะสมในถุงลมปอดและหลอดลมฝอยส่วนปลาย
• ข้อ ค.: DPI เป็นระบบ breath-actuated ที่อาศัยแรงสูดหายใจเข้าของผู้ป่วย จึงไม่ต้องใช้สารขับดัน (Propellant-free)
• ข้อ ง.: ตัวยาอยู่ในลักษณะผงแห้งละเอียดผสมกับตัวพาขนาดใหญ่ เช่น Coarse lactose
• ข้อ จ.: ตัวยาสำคัญสามารถมีคุณสมบัติละลายน้ำหรือไม่ละลายน้ำก็ได้ ขึ้นกับข้อบ่งใช้ทางคลินิก</t>
        </is>
      </c>
      <c r="L80" t="inlineStr">
        <is>
          <t>Sterile &amp; Special Forms</t>
        </is>
      </c>
      <c r="M80" t="inlineStr">
        <is>
          <t>Inhalation devices</t>
        </is>
      </c>
      <c r="N80" t="inlineStr">
        <is>
          <t>Product</t>
        </is>
      </c>
      <c r="O80" t="inlineStr">
        <is>
          <t>[SOURCE: Mock Pharmtutor 2024 Set 2 ข้อ 103] MCQ ธ.ค. 66</t>
        </is>
      </c>
      <c r="P80" t="inlineStr">
        <is>
          <t>ข้อสอบจำลอง</t>
        </is>
      </c>
      <c r="Q80" t="inlineStr">
        <is>
          <t>Mock Pharmtutor 2024</t>
        </is>
      </c>
    </row>
    <row r="81" ht="24" customHeight="1" s="49">
      <c r="A81" s="176" t="n">
        <v>79</v>
      </c>
      <c r="B81" t="inlineStr">
        <is>
          <t>ข้อใดกล่าวถึงลักษณะของ Metered dose inhaler (MDI) ได้ถูกต้อง</t>
        </is>
      </c>
      <c r="D81" t="inlineStr">
        <is>
          <t>ขนาดอนุภาคที่เหมาะสมคือ 1-10 ไมครอน</t>
        </is>
      </c>
      <c r="E81" t="inlineStr">
        <is>
          <t>นิยมใช้สารขับดันเป็น Chlorofluorocarbon (CFC)</t>
        </is>
      </c>
      <c r="F81" t="inlineStr">
        <is>
          <t>ยาจะผสมกับแก๊สเหลวในลักษณะเป็นสารละลาย หรือ ยาแขวนตะกอน</t>
        </is>
      </c>
      <c r="G81" t="inlineStr">
        <is>
          <t>นิยมเติม Lactose เข้าไปเพื่อปรับปรุงรสชาติขณะพ่นสูด</t>
        </is>
      </c>
      <c r="H81" t="inlineStr">
        <is>
          <t>ยาจะถูกฉีดพ่นออกทาง mouthpiece</t>
        </is>
      </c>
      <c r="I81" t="n">
        <v>3</v>
      </c>
      <c r="J81" t="inlineStr">
        <is>
          <t>✅ คำตอบที่ถูกต้อง: ข้อ ค. ยาจะผสมกับแก๊สเหลวในลักษณะเป็นสารละลาย หรือ ยาแขวนตะกอน
🎯 ทำไมข้อนี้ถึงถูก: Metered-dose inhaler (MDI) บรรจุตัวยาสำคัญผสมกับสารขับดันแก๊สเหลว (Liquefied propellant) ภายใต้ความดันในกระป๋องแอโรซอล โดยเตรียมอยู่ในรูปสารละลายใส (Solution) หรือยาแขวนตะกอน (Suspension)
🔍 ข้ออื่นผิดเพราะอะไร:
• ข้อ ก.: ขนาดอนุภาคละอองยาที่เข้าสู่ถุงลมปอดได้อย่างมีประสิทธิภาพต้องมีขนาดระหว่าง 1 ถึง 5 ไมครอน (อนุภาคที่ใหญ่กว่า 5 ไมครอนจะตกสะสมที่ช่องปากและคอหอย)
• ข้อ ข.: ปัจจุบันสารขับดันกลุ่ม CFC ถูกยกเลิกใช้ตามพิธีสารมอนทรีออล และเปลี่ยนมาใช้ Hydrofluoroalkanes (HFA) ที่ไม่ทำลายชั้นโอโซน
• ข้อ ง.: Lactose ใช้เป็นสารตัวพา (Carrier) ในยาผงแห้งพ่นสูดชนิด DPI ไม่ได้นำมาใช้ใน MDI
• ข้อ จ.: ละอองยาจะถูกฉีดพ่นออกมาทางรูเปิดหัวฉีดของวาล์ว (Actuator orifice) ผ่าน Mouthpiece เข้าสู่ช่องปาก ไม่ใช่พ่นออกทาง mouthpiece โดยตรงโดยปราศจากวาล์วควบคุม</t>
        </is>
      </c>
      <c r="L81" t="inlineStr">
        <is>
          <t>Sterile &amp; Special Forms</t>
        </is>
      </c>
      <c r="M81" t="inlineStr">
        <is>
          <t>Inhalation devices</t>
        </is>
      </c>
      <c r="N81" t="inlineStr">
        <is>
          <t>Product</t>
        </is>
      </c>
      <c r="O81" t="inlineStr">
        <is>
          <t>[SOURCE: Mock Pharmtutor 2024 Set 2 ข้อ 104] MCQ ธ.ค. 66</t>
        </is>
      </c>
      <c r="P81" t="inlineStr">
        <is>
          <t>ข้อสอบจำลอง</t>
        </is>
      </c>
      <c r="Q81" t="inlineStr">
        <is>
          <t>Mock Pharmtutor 2024</t>
        </is>
      </c>
    </row>
    <row r="82" ht="24" customHeight="1" s="49">
      <c r="A82" s="176" t="n">
        <v>80</v>
      </c>
      <c r="B82" t="inlineStr">
        <is>
          <t>หัวข้อใดกล่าวถูกต้องเกี่ยวกับการนำส่งยาทางปอด</t>
        </is>
      </c>
      <c r="D82" t="inlineStr">
        <is>
          <t>ขนาดยาที่ใช้ต่ำกว่าขนาดรับประทาน</t>
        </is>
      </c>
      <c r="E82" t="inlineStr">
        <is>
          <t>ยาบางส่วนถูก first-pass metabolism</t>
        </is>
      </c>
      <c r="F82" t="inlineStr">
        <is>
          <t>อาจทำให้เกิดผลข้างเคียง หรืออาการไม่พึงประสงค์จากการใช้ยา เพราะตัวยาเกาะที่เนื้อเยื่อโดยตรง</t>
        </is>
      </c>
      <c r="G82" t="inlineStr">
        <is>
          <t>ยาพ่นสูดแบบ DPI จำเป็นต้องกลั้นหายใจขณะใช้ยา เพราะใช้หลักการ Inspiratory flow rate</t>
        </is>
      </c>
      <c r="H82" t="inlineStr">
        <is>
          <t>ถูกทุกข้อ</t>
        </is>
      </c>
      <c r="I82" t="n">
        <v>1</v>
      </c>
      <c r="J82" t="inlineStr">
        <is>
          <t>✅ คำตอบที่ถูกต้อง: ข้อ ก. ขนาดยาที่ใช้ต่ำกว่าขนาดรับประทาน
🎯 ทำไมข้อนี้ถึงถูก: การนำส่งยาทางปอดเป็นการส่งมอบยาเข้าสู่ตำแหน่งเป้าหมายในการรักษาโดยตรง (Targeted topical delivery) ทำให้ใช้ขนาดยาต่ำกว่ารูปแบบรับประทานอย่างมาก (ระดับไมโครกรัมเทียบกับระดับมิลลิกรัม) และช่วยลดอาการข้างเคียงทั่วร่างกาย
🔍 ข้ออื่นผิดเพราะอะไร:
• ข้อ ข.: ยาส่วนที่เข้าสู่ปอดและถูกดูดซึมผ่าน alveolar-capillary membrane จะเข้าสู่ระบบไหลเวียนโลหิตทั่วร่างกายโดยตรงโดยไม่ผ่าน First-pass hepatic metabolism
• ข้อ ค.: การนำส่งเฉพาะที่ช่วยให้ระดับยาในกระแสเลือดต่ำ ส่งผลให้อาการไม่พึงประสงค์ทั่วร่างกายต่ำกว่าการให้ยารูปแบบรับประทาน
• ข้อ ง.: ขณะใช้ DPI ผู้ป่วยต้องสูดหายใจเข้าทางปากอย่างรวดเร็วและลึก (Fast and deep inhalation) การกลั้นหายใจจะทำหลังจากการสูดยาเสร็จสิ้นแล้วประมาณ 5 ถึง 10 วินาที ไม่ใช่กลั้นหายใจขณะสูดยา
• ข้อ จ.: ไม่ถูกต้อง เนื่องจากข้อ ก. เป็นข้อความที่ถูกต้องเพียงข้อเดียว</t>
        </is>
      </c>
      <c r="L82" t="inlineStr">
        <is>
          <t>Sterile &amp; Special Forms</t>
        </is>
      </c>
      <c r="M82" t="inlineStr">
        <is>
          <t>Inhalation devices</t>
        </is>
      </c>
      <c r="N82" t="inlineStr">
        <is>
          <t>Product</t>
        </is>
      </c>
      <c r="O82" t="inlineStr">
        <is>
          <t>[SOURCE: Mock Pharmtutor 2024 Set 2 ข้อ 105] MCQ ธ.ค. 66</t>
        </is>
      </c>
      <c r="P82" t="inlineStr">
        <is>
          <t>ข้อสอบจำลอง</t>
        </is>
      </c>
      <c r="Q82" t="inlineStr">
        <is>
          <t>Mock Pharmtutor 2024</t>
        </is>
      </c>
    </row>
    <row r="83" ht="24" customHeight="1" s="49">
      <c r="A83" s="176" t="n">
        <v>81</v>
      </c>
      <c r="B83" t="inlineStr">
        <is>
          <t>เครื่องใดเหมาะสำหรับการทำให้แห้งในยาที่ไม่ทนความร้อน</t>
        </is>
      </c>
      <c r="D83" t="inlineStr">
        <is>
          <t>Fluidized bed drier</t>
        </is>
      </c>
      <c r="E83" t="inlineStr">
        <is>
          <t>Tray drier</t>
        </is>
      </c>
      <c r="F83" t="inlineStr">
        <is>
          <t>Drum drier</t>
        </is>
      </c>
      <c r="G83" t="inlineStr">
        <is>
          <t>Cool spray dried</t>
        </is>
      </c>
      <c r="H83" t="inlineStr">
        <is>
          <t>Freeze drying</t>
        </is>
      </c>
      <c r="I83" t="n">
        <v>5</v>
      </c>
      <c r="J83" t="inlineStr">
        <is>
          <t>✅ คำตอบที่ถูกต้อง: ข้อ จ. Freeze drying
🎯 ทำไมข้อนี้ถึงถูก: Freeze drying (Lyophilization) เป็นกระบวนการทำแห้งที่อุณหภูมิต่ำภายใต้สุญญากาศสูง โดยอาศัยการระเหิดของน้ำแข็งกลายเป็นไอโดยตรง จึงรักษาโครงสร้างและความคงตัวของยาชีววัตถุและยาที่ไม่ทนความร้อน (Thermolabile drugs) ได้ดีที่สุด
🔍 ข้ออื่นผิดเพราะอะไร:
• ข้อ ก.: Fluidized bed drier ใช้อากาศร้อนเป่าผ่านอนุภาค จึงมีความร้อนสะสมที่อาจทำลายยาที่ไม่ทนความร้อน
• ข้อ ข.: Tray drier (ตู้อบลมร้อน) ใช้ความร้อนสูงเป็นเวลานาน ทำให้ตัวยาที่ไวต่อความร้อนเสื่อมสลายได้ง่าย
• ข้อ ค.: Drum drier ถ่ายเทความร้อนโดยการสัมผัสกับผิวดรัมโลหะร้อนโดยตรง ไม่เหมาะกับสารที่ไวต่อความร้อน
• ข้อ ง.: Cool spray drying แม้ใช้อุณหภูมิต่ำกว่าปกติ แต่ยังมีลมร้อนและแรงเฉือนที่อาจทำให้โปรตีนเสียสภาพ</t>
        </is>
      </c>
      <c r="L83" t="inlineStr">
        <is>
          <t>Sterile &amp; Special Forms</t>
        </is>
      </c>
      <c r="M83" t="inlineStr">
        <is>
          <t>Parenterals &amp; Ophthalmic</t>
        </is>
      </c>
      <c r="N83" t="inlineStr">
        <is>
          <t>Product</t>
        </is>
      </c>
      <c r="O83" t="inlineStr">
        <is>
          <t>[SOURCE: Mock Pharmtutor 2024 Set 2 ข้อ 117] MCQ ธ.ค. 66</t>
        </is>
      </c>
      <c r="P83" t="inlineStr">
        <is>
          <t>ข้อสอบจำลอง</t>
        </is>
      </c>
      <c r="Q83" t="inlineStr">
        <is>
          <t>Mock Pharmtutor 2024</t>
        </is>
      </c>
    </row>
    <row r="84" ht="13.2" customHeight="1" s="49">
      <c r="A84" s="180" t="n">
        <v>82</v>
      </c>
      <c r="B84" s="104" t="inlineStr">
        <is>
          <t>ในกระบวนการผลิตยาหยอดตาปราศจากเชื้อที่มีการทำให้ปราศจากเชื้อด้วยวิธี filtration sterilization ข้อใดต่อไปนี้กล่าวไม่ถูกต้อง</t>
        </is>
      </c>
      <c r="C84" s="104" t="inlineStr"/>
      <c r="D84" s="104" t="inlineStr">
        <is>
          <t>ต้องเตรียมและกรองใน clean room และใช้ aseptic techniques อย่างเคร่งครัด</t>
        </is>
      </c>
      <c r="E84" s="104" t="inlineStr">
        <is>
          <t>เป็นกระบวนการ terminal sterilization ของผลิตภัณฑ์ยา</t>
        </is>
      </c>
      <c r="F84" s="104" t="inlineStr">
        <is>
          <t>ใช้แผ่นกรองเมมเบรนขนาดรูพรุน 0.22 ไมครอน ในการดักจับจุลินทรีย์</t>
        </is>
      </c>
      <c r="G84" s="104" t="inlineStr">
        <is>
          <t>สารละลายยาที่ผ่านการกรองแล้วต้องบรรจุลงในภาชนะที่ผ่านการทำ sterilization มาแล้ว</t>
        </is>
      </c>
      <c r="H84" s="104" t="inlineStr">
        <is>
          <t>เป็นวิธีที่เหมาะสมอย่างยิ่งสำหรับสูตรตำรับยาที่ไม่ทนต่อความร้อนสูง</t>
        </is>
      </c>
      <c r="I84" s="62" t="n">
        <v>2</v>
      </c>
      <c r="J84" s="104" t="inlineStr">
        <is>
          <t>✅ คำตอบที่ถูกต้อง: ข้อ ข. เป็นกระบวนการ terminal sterilization ของผลิตภัณฑ์ยา
🎯 ทำไมข้อนี้ถึงถูก: Filtration sterilization จัดเป็น aseptic processing ที่กรองสารละลายผ่าน sterilizing-grade filter ก่อนนำไปบรรจุลงในภาชนะปราศจากเชื้อ จึงไม่จัดเป็น terminal sterilization ตามมาตรฐาน WHO และ USP
🔍 ข้ออื่นผิดเพราะอะไร:
• ข้อ ก.: ถูกต้องแล้ว การกรองและบรรจุต้องทำภายใต้ clean room ระดับ Grade A/B โดยใช้ aseptic techniques เพื่อป้องกันการปนเปื้อน
• ข้อ ค.: ถูกต้องแล้ว ขนาดรูพรุนมาตรฐานของ sterilizing filter ที่สามารถดักจับแบคทีเรียได้คือ 0.22 ไมครอน (ทดสอบด้วย Brevundimonas diminuta)
• ข้อ ง.: ถูกต้องแล้ว สารละลายที่ผ่านการกรองปราศจากเชื้อแล้วจะต้องบรรจุลงในภาชนะบรรจุและจุกปิดที่ผ่านการทำ sterilization มาก่อนหน้านั้น
• ข้อ จ.: ถูกต้องแล้ว วิธี filtration เหมาะอย่างยิ่งสำหรับสารละลายตัวยาที่ไม่ทนต่อความร้อน (thermolabile substances)</t>
        </is>
      </c>
      <c r="K84" s="104" t="inlineStr"/>
      <c r="L84" s="104" t="inlineStr">
        <is>
          <t>Sterile &amp; Special Forms</t>
        </is>
      </c>
      <c r="M84" s="104" t="inlineStr">
        <is>
          <t>Autoclave &amp; Sterilization</t>
        </is>
      </c>
      <c r="N84" s="62" t="inlineStr">
        <is>
          <t>Product</t>
        </is>
      </c>
      <c r="O84" s="104" t="inlineStr">
        <is>
          <t>[SOURCE: ข้อสอบจริง PLE CC1 (Product) ปี 2567 ข้อ 3]</t>
        </is>
      </c>
      <c r="P84" s="62" t="inlineStr">
        <is>
          <t>ข้อสอบเก่า</t>
        </is>
      </c>
      <c r="Q84" s="62" t="inlineStr">
        <is>
          <t>2567</t>
        </is>
      </c>
      <c r="R84" s="62" t="inlineStr"/>
    </row>
    <row r="85" ht="13.2" customHeight="1" s="49">
      <c r="A85" s="180" t="n">
        <v>83</v>
      </c>
      <c r="B85" s="104" t="inlineStr">
        <is>
          <t>ในสูตรตำรับน้ำตาเทียม หากไม่มีสาร Hydroxypropyl-guar (HP-guar) สามารถเลือกใช้สารช่วยทางเภสัชกรรมในข้อใดเพื่อทำหน้าที่เป็นสารเพิ่มความหนืดและหล่อลื่นผิวตาแทนได้</t>
        </is>
      </c>
      <c r="C85" s="104" t="inlineStr"/>
      <c r="D85" s="104" t="inlineStr">
        <is>
          <t>Ethyl cellulose</t>
        </is>
      </c>
      <c r="E85" s="104" t="inlineStr">
        <is>
          <t>Cellulose acetate</t>
        </is>
      </c>
      <c r="F85" s="104" t="inlineStr">
        <is>
          <t>Polysorbate 80</t>
        </is>
      </c>
      <c r="G85" s="104" t="inlineStr">
        <is>
          <t>Sorbitol</t>
        </is>
      </c>
      <c r="H85" s="104" t="inlineStr">
        <is>
          <t>Polyvinyl alcohol (PVA)</t>
        </is>
      </c>
      <c r="I85" s="62" t="n">
        <v>5</v>
      </c>
      <c r="J85" s="104" t="inlineStr">
        <is>
          <t>✅ คำตอบที่ถูกต้อง: ข้อ จ. Polyvinyl alcohol (PVA)
🎯 ทำไมข้อนี้ถึงถูก: Polyvinyl alcohol (PVA) เป็น hydrophilic polymer ที่ละลายน้ำได้ดี ทำหน้าที่เป็น ocular lubricant และ demulcent ช่วยเพิ่มความหนืดและยืดระยะเวลาสัมผัสผิวตา (ocular residence time) เช่นเดียวกับ HP-guar
🔍 ข้ออื่นผิดเพราะอะไร:
• ข้อ ก.: Ethyl cellulose เป็นพอลิเมอร์ที่ไม่ละลายน้ำ มักใช้เป็น film coating สำหรับยาควบคุมการปลดปล่อย ไม่เหมาะกับยาหยอดตา
• ข้อ ข.: Cellulose acetate เป็นพอลิเมอร์ที่ไม่ละลายน้ำ ใช้ทำเยื่อเลือกผ่าน semipermeable membrane ในระบบ osmotic pump
• ข้อ ค.: Polysorbate 80 ทำหน้าที่เป็น non-ionic surfactant ช่วยละลายตัวยา ไม่ได้ทำหน้าที่สร้างความหนืดหล่อลื่นผิวตา
• ข้อ ง.: Sorbitol ทำหน้าที่เป็น tonicity adjusting agent หรือ humectant ในตำรับ ไม่ได้ทำหน้าที่สร้างความหนืดหลัก</t>
        </is>
      </c>
      <c r="K85" s="104" t="inlineStr"/>
      <c r="L85" s="104" t="inlineStr">
        <is>
          <t>Sterile &amp; Special Forms</t>
        </is>
      </c>
      <c r="M85" s="104" t="inlineStr">
        <is>
          <t>Parenterals &amp; Ophthalmic</t>
        </is>
      </c>
      <c r="N85" s="62" t="inlineStr">
        <is>
          <t>Product</t>
        </is>
      </c>
      <c r="O85" s="104" t="inlineStr">
        <is>
          <t>[SOURCE: ข้อสอบจริง PLE CC1 (Product) ปี 2567 ข้อ 6]</t>
        </is>
      </c>
      <c r="P85" s="62" t="inlineStr">
        <is>
          <t>ข้อสอบเก่า</t>
        </is>
      </c>
      <c r="Q85" s="62" t="inlineStr">
        <is>
          <t>2567</t>
        </is>
      </c>
      <c r="R85" s="62" t="inlineStr"/>
    </row>
    <row r="86">
      <c r="A86" s="180" t="n">
        <v>84</v>
      </c>
      <c r="B86" s="104" t="inlineStr">
        <is>
          <t>ในการควบคุมคุณภาพยาหยอดตาทั่วไป (Conventional ophthalmic preparations) ตามเภสัชตำรับ ไม่จำเป็นต้องทำการทดสอบในข้อใด</t>
        </is>
      </c>
      <c r="C86" s="104" t="inlineStr"/>
      <c r="D86" s="104" t="inlineStr">
        <is>
          <t>Bacterial endotoxin test (BET)</t>
        </is>
      </c>
      <c r="E86" s="104" t="inlineStr">
        <is>
          <t>pH measurement</t>
        </is>
      </c>
      <c r="F86" s="104" t="inlineStr">
        <is>
          <t>Sterility testing</t>
        </is>
      </c>
      <c r="G86" s="104" t="inlineStr">
        <is>
          <t>Tonicity / Osmolality testing</t>
        </is>
      </c>
      <c r="H86" s="104" t="inlineStr">
        <is>
          <t>Particulate matter testing</t>
        </is>
      </c>
      <c r="I86" s="62" t="n">
        <v>1</v>
      </c>
      <c r="J86" s="104" t="inlineStr">
        <is>
          <t>✅ คำตอบที่ถูกต้อง: ข้อ ก. Bacterial endotoxin test (BET)
🎯 ทำไมข้อนี้ถึงถูก: ยาหยอดตาทั่วไปที่ใช้กับดวงตาภายนอกตามเภสัชตำรับ USP และ BP ไม่จำเป็นต้องทดสอบ Bacterial Endotoxin Test (BET) หรือ Pyrogen test เนื่องจากกระจกตาที่สมบูรณ์ (intact cornea) ทำหน้าที่เป็นเกราะป้องกันไม่ให้สารพิษ endotoxin ดูดซึมเข้าสู่กระแสเลือด การทดสอบ endotoxin จะบังคับเฉพาะยาหยอดตาหรือน้ำยาที่ใช้ในระหว่างการผ่าตัดภายในลูกตา (intraocular) หรือยาฉีด (parenteral) เท่านั้น
🔍 ข้ออื่นผิดเพราะอะไร:
• ข้อ ข.: pH measurement เป็นการทดสอบมาตรฐานที่จำเป็นเพื่อควบคุมให้อยู่ในช่วงที่ดวงตาทนได้และยาคงตัว (pH 6.5-8.5)
• ข้อ ค.: Sterility testing เป็นข้อกำหนดบังคับขั้นวิกฤตสำหรับยาหยอดตาทุกตำรับ เนื่องจากดวงตาไวต่อการติดเชื้อแบคทีเรียและเชื้อราอย่างรุนแรง
• ข้อ ง.: Tonicity / Osmolality testing จำเป็นต้องควบคุมให้ใกล้เคียงกับน้ำตา (ประมาณ 0.9% NaCl equivalent หรือ 280-320 mOsm/kg) เพื่อป้องกันอาการแสบเคืองตา
• ข้อ จ.: Particulate matter testing เป็นการทดสอบอนุภาคแปลกปลอมขนาดเล็กเพื่อป้องกันการระคายเคืองหรือขูดขีดเยื่อบุกระจกตา</t>
        </is>
      </c>
      <c r="K86" s="104" t="inlineStr"/>
      <c r="L86" s="104" t="inlineStr">
        <is>
          <t>Sterile &amp; Special Forms</t>
        </is>
      </c>
      <c r="M86" s="104" t="inlineStr">
        <is>
          <t>Parenterals &amp; Ophthalmic</t>
        </is>
      </c>
      <c r="N86" s="62" t="inlineStr">
        <is>
          <t>Product</t>
        </is>
      </c>
      <c r="O86" s="104" t="inlineStr">
        <is>
          <t>[SOURCE: ข้อสอบจริง PLE CC1 (Product) ปี 2566 Day 1 ข้อ 35]</t>
        </is>
      </c>
      <c r="P86" s="62" t="inlineStr">
        <is>
          <t>ข้อสอบเก่า</t>
        </is>
      </c>
      <c r="Q86" s="62" t="inlineStr">
        <is>
          <t>2566</t>
        </is>
      </c>
      <c r="R86" s="62" t="inlineStr"/>
    </row>
    <row r="87">
      <c r="A87" s="180" t="n">
        <v>85</v>
      </c>
      <c r="B87" s="104" t="inlineStr">
        <is>
          <t>รูปแบบยา (Dosage form) ของผลิตภัณฑ์ยาฉีด Mixtard Insulin จัดเป็นรูปแบบยาในข้อใด</t>
        </is>
      </c>
      <c r="C87" s="104" t="inlineStr"/>
      <c r="D87" s="104" t="inlineStr">
        <is>
          <t>Solution for injection</t>
        </is>
      </c>
      <c r="E87" s="104" t="inlineStr">
        <is>
          <t>Suspension for injection</t>
        </is>
      </c>
      <c r="F87" s="104" t="inlineStr">
        <is>
          <t>Emulsion for injection</t>
        </is>
      </c>
      <c r="G87" s="104" t="inlineStr">
        <is>
          <t>Powder for injection</t>
        </is>
      </c>
      <c r="H87" s="104" t="inlineStr">
        <is>
          <t>Gel for injection</t>
        </is>
      </c>
      <c r="I87" s="62" t="n">
        <v>2</v>
      </c>
      <c r="J87" s="104" t="inlineStr">
        <is>
          <t>✅ คำตอบที่ถูกต้อง: ข้อ ข. Suspension for injection
🎯 ทำไมข้อนี้ถึงถูก: Mixtard insulin (เช่น Mixtard 30 HM) เป็นผลิตภัณฑ์ยาฉีดที่มีส่วนผสมของ Neutral Protamine Hagedorn (NPH insulin / Isophane insulin) ในรูปผลึกแขวนตะกอน 70% ร่วมกับ Regular insulin ที่เป็นสารละลายใส 30% ทำให้ผลิตภัณฑ์รวมมีลักษณะขุ่นและจัดเป็นรูปแบบ Suspension for injection ซึ่งต้องทำการกลิ้งขวดยาบนฝ่ามือก่อนใช้เพื่อให้ยากระจายตัวสม่ำเสมอ
🔍 ข้ออื่นผิดเพราะอะไร:
• ข้อ ก.: Solution for injection เป็นยาน้ำใส เช่น Regular insulin เดี่ยว หรือ Insulin glargine ที่ไม่มีอนุภาคของแข็งแขวนลอย
• ข้อ ค.: Emulsion for injection เป็นอิมัลชันของยาฉีด เช่น Propofol injectable emulsion หรือ Lipid emulsion สำหรับ TPN
• ข้อ ง.: Powder for injection เป็นยาผงแห้งปราศจากเชื้อที่ต้องผสมน้ำกระสายยาก่อนฉีด เช่น Ceftriaxone for injection
• ข้อ จ.: Gel for injection เป็นรูปแบบกึ่งแข็งที่ใช้ปลดปล่อยยาเฉพาะที่ ไม่ใช่รูปแบบของ Mixtard insulin</t>
        </is>
      </c>
      <c r="K87" s="104" t="inlineStr"/>
      <c r="L87" s="104" t="inlineStr">
        <is>
          <t>Sterile &amp; Special Forms</t>
        </is>
      </c>
      <c r="M87" s="104" t="inlineStr">
        <is>
          <t>Parenterals &amp; Ophthalmic</t>
        </is>
      </c>
      <c r="N87" s="62" t="inlineStr">
        <is>
          <t>Product</t>
        </is>
      </c>
      <c r="O87" s="104" t="inlineStr">
        <is>
          <t>[SOURCE: ข้อสอบจริง PLE CC1 (Product) ปี 2566 Day 2 ข้อ 37]</t>
        </is>
      </c>
      <c r="P87" s="62" t="inlineStr">
        <is>
          <t>ข้อสอบเก่า</t>
        </is>
      </c>
      <c r="Q87" s="62" t="inlineStr">
        <is>
          <t>2566</t>
        </is>
      </c>
      <c r="R87" s="62" t="inlineStr"/>
    </row>
    <row r="88">
      <c r="A88" s="180" t="n">
        <v>86</v>
      </c>
      <c r="B88" s="104" t="inlineStr">
        <is>
          <t>ข้อใดกล่าวไม่ถูกต้องเกี่ยวกับข้อกำหนดและการตั้งสูตรตำรับยาหยอดตา (Ophthalmic preparations)</t>
        </is>
      </c>
      <c r="C88" s="104" t="inlineStr"/>
      <c r="D88" s="104" t="inlineStr">
        <is>
          <t>ค่า pH ของตำรับต้องถูกปรับให้เท่ากับ 7.4 เช่นเดียวกับน้ำตาเท่านั้น</t>
        </is>
      </c>
      <c r="E88" s="104" t="inlineStr">
        <is>
          <t>ตำรับควรมีความดันออสโมติกใกล้เคียงกับสารละลาย 0.9% NaCl (Isotonic)</t>
        </is>
      </c>
      <c r="F88" s="104" t="inlineStr">
        <is>
          <t>ยาหยอดตาชนิดแขวนตะกอนต้องมีการควบคุมและตรวจสอบขนาดอนุภาคของตัวยา</t>
        </is>
      </c>
      <c r="G88" s="104" t="inlineStr">
        <is>
          <t>ยาหยอดตาทุกตำรับต้องผ่านการทดสอบความปราศจากเชื้อ (Sterility test)</t>
        </is>
      </c>
      <c r="H88" s="104" t="inlineStr">
        <is>
          <t>ตำรับชนิดบรรจุขวดหลายขนาดใช้ (Multiple-dose) ต้องมีการเติมสารกันเสียที่เหมาะสม</t>
        </is>
      </c>
      <c r="I88" s="62" t="n">
        <v>1</v>
      </c>
      <c r="J88" s="104" t="inlineStr">
        <is>
          <t>✅ คำตอบที่ถูกต้อง: ข้อ ก. ค่า pH ของตำรับต้องถูกปรับให้เท่ากับ 7.4 เช่นเดียวกับน้ำตาเท่านั้น
🎯 ทำไมข้อนี้ถึงถูก: ค่า pH ของตำรับยาหยอดตาไม่จำเป็นต้องเท่ากับ pH ของน้ำตา (pH 7.4) เพียงค่าเดียว เนื่องจากตัวยาหลายชนิดสลายตัวได้ง่ายที่ pH 7.4 หรือมีความสามารถในการละลายน้ำต่ำ เภสัชตำรับจึงกำหนดให้เตรียมที่ช่วง pH ที่ยาคงตัวและละลายได้ดี (โดยทั่วไปอยู่ในช่วง pH 6.5 - 8.5) ซึ่งน้ำตามีระบบบัฟเฟอร์ที่มีความจุบัฟเฟอร์สูงพอที่จะปรับ pH ของยาหยอดตาปริมาณเล็กน้อยให้เข้าสู่สภาวะสมดุลของดวงตาได้โดยไม่ก่อให้เกิดการระคายเคือง
🔍 ข้ออื่นผิดเพราะอะไร:
• ข้อ ข.: เป็นข้อความที่ถูกต้อง เนื่องจากตำรับควรเป็น Isotonic เพื่อป้องกันการระคายเคืองและอาการแสบเคืองตา
• ข้อ ค.: เป็นข้อความที่ถูกต้อง ยาหยอดตาชนิด suspension ต้องควบคุมขนาดอนุภาคให้อยู่ในระดับไมครอน (ส่วนใหญ่ต้องเล็กกว่า 10 ไมโครเมตร) เพื่อไม่ให้ขูดระคายเคืองเยื่อบุกระจกตา
• ข้อ ง.: เป็นข้อความที่ถูกต้อง ยาหยอดตาทุกชนิดจัดเป็นยาปราศจากเชื้อ (Sterile product) จึงต้องผ่าน Sterility testing เสมอ
• ข้อ จ.: เป็นข้อความที่ถูกต้อง ตำรับหลายขนาดใช้ต้องมี Antimicrobial preservative เพื่อป้องกันการเจริญเติบโตของเชื้อจุลินทรีย์หลังเปิดใช้</t>
        </is>
      </c>
      <c r="K88" s="104" t="inlineStr"/>
      <c r="L88" s="104" t="inlineStr">
        <is>
          <t>Sterile &amp; Special Forms</t>
        </is>
      </c>
      <c r="M88" s="104" t="inlineStr">
        <is>
          <t>Parenterals &amp; Ophthalmic</t>
        </is>
      </c>
      <c r="N88" s="62" t="inlineStr">
        <is>
          <t>Product</t>
        </is>
      </c>
      <c r="O88" s="104" t="inlineStr">
        <is>
          <t>[SOURCE: ข้อสอบจริง PLE CC1 (Product) ปี 2566 Day 2 ข้อ 43]</t>
        </is>
      </c>
      <c r="P88" s="62" t="inlineStr">
        <is>
          <t>ข้อสอบเก่า</t>
        </is>
      </c>
      <c r="Q88" s="62" t="inlineStr">
        <is>
          <t>2566</t>
        </is>
      </c>
      <c r="R88" s="62" t="inlineStr"/>
    </row>
    <row r="89">
      <c r="A89" s="180" t="n">
        <v>87</v>
      </c>
      <c r="B89" s="104" t="inlineStr">
        <is>
          <t>ผลิตภัณฑ์ยาฉีดอินซูลินสำเร็จรูป Mixtard (เช่น Mixtard 30) ประกอบด้วยสัดส่วนของ NPH Insulin และ Regular Insulin ตามข้อใด</t>
        </is>
      </c>
      <c r="C89" s="104" t="inlineStr"/>
      <c r="D89" s="104" t="inlineStr">
        <is>
          <t>NPH Insulin 50% และ Regular Insulin 50%</t>
        </is>
      </c>
      <c r="E89" s="104" t="inlineStr">
        <is>
          <t>NPH Insulin 70% และ Regular Insulin 30%</t>
        </is>
      </c>
      <c r="F89" s="104" t="inlineStr">
        <is>
          <t>NPH Insulin 30% และ Regular Insulin 70%</t>
        </is>
      </c>
      <c r="G89" s="104" t="inlineStr">
        <is>
          <t>NPH Insulin 80% และ Regular Insulin 20%</t>
        </is>
      </c>
      <c r="H89" s="104" t="inlineStr">
        <is>
          <t>NPH Insulin 75% และ Regular Insulin 25%</t>
        </is>
      </c>
      <c r="I89" s="62" t="n">
        <v>2</v>
      </c>
      <c r="J89" s="104" t="inlineStr">
        <is>
          <t>✅ คำตอบที่ถูกต้อง: ข้อ ข. NPH Insulin 70% และ Regular Insulin 30%
🎯 ทำไมข้อนี้ถึงถูก: ผลิตภัณฑ์ยาฉีดอินซูลินสำเร็จรูป Mixtard (เช่น Mixtard 30 HM) ประกอบด้วย Neutral Protamine Hagedorn (NPH insulin) ซึ่งออกฤทธิ์ปานกลาง (Intermediate-acting) ในสัดส่วน 70% ร่วมกับ Regular Insulin (RI) ซึ่งออกฤทธิ์เร็ว/สั้น (Short-acting) ในสัดส่วน 30% เพื่อให้ครอบคลุมการควบคุมระดับน้ำตาลหลังมื้ออาหารและระดับน้ำตาลพื้นฐาน
🔍 ข้ออื่นผิดเพราะอะไร:
• ข้อ ก.: สัดส่วน 50/50 เป็นของสูตรตำรับเฉพาะ เช่น Humalog Mix 50 หรือ Novomix 50 ไม่ใช่สัดส่วนของ Mixtard 30
• ข้อ ค.: สัดส่วน 30/70 เป็นสัดส่วนกลับด้าน ซึ่งทางคลินิกต้องการให้อินซูลินคุมระดับพื้นฐาน (NPH) มีปริมาณมากกว่าอินซูลินออกฤทธิ์สั้น
• ข้อ ง.: 80/20 ไม่ใช่สัดส่วนมาตรฐานทางการค้าของ Mixtard
• ข้อ จ.: สัดส่วน 75/25 เป็นของสูตรตำรับ Humalog Mix 75/25 (NPA 75% และ Lispro 25%)</t>
        </is>
      </c>
      <c r="K89" s="104" t="inlineStr"/>
      <c r="L89" s="104" t="inlineStr">
        <is>
          <t>Sterile &amp; Special Forms</t>
        </is>
      </c>
      <c r="M89" s="104" t="inlineStr">
        <is>
          <t>Parenterals &amp; Ophthalmic</t>
        </is>
      </c>
      <c r="N89" s="62" t="inlineStr">
        <is>
          <t>Product</t>
        </is>
      </c>
      <c r="O89" s="104" t="inlineStr">
        <is>
          <t>[SOURCE: ข้อสอบจริง PLE CC1 (Product) ปี 2566 Day 2 ข้อ 59]</t>
        </is>
      </c>
      <c r="P89" s="62" t="inlineStr">
        <is>
          <t>ข้อสอบเก่า</t>
        </is>
      </c>
      <c r="Q89" s="62" t="inlineStr">
        <is>
          <t>2566</t>
        </is>
      </c>
      <c r="R89" s="62" t="inlineStr"/>
    </row>
    <row r="90">
      <c r="A90" s="180" t="n">
        <v>88</v>
      </c>
      <c r="B90" s="104" t="inlineStr">
        <is>
          <t>ตามมาตรฐาน PIC/S GMP ในการผลิตยาฉีดอินซูลินซึ่งเป็นยาชีววัตถุที่ไม่ทนต่อความร้อนสูงและต้องบรรจุด้วยกระบวนการแบบปราศจากเชื้อ (Aseptic processing) บริเวณพื้นที่ปฏิบัติงานเปิดสัมผัสตัวยาและสภาพแวดล้อมพื้นหลังต้องมีระดับความสะอาด (Cleanroom grade) ในข้อใด</t>
        </is>
      </c>
      <c r="C90" s="104" t="inlineStr"/>
      <c r="D90" s="104" t="inlineStr">
        <is>
          <t>พื้นที่ปฏิบัติงาน Grade A ในสภาพแวดล้อมพื้นหลัง Grade A</t>
        </is>
      </c>
      <c r="E90" s="104" t="inlineStr">
        <is>
          <t>พื้นที่ปฏิบัติงาน Grade B ในสภาพแวดล้อมพื้นหลัง Grade C</t>
        </is>
      </c>
      <c r="F90" s="104" t="inlineStr">
        <is>
          <t>พื้นที่ปฏิบัติงาน Grade C ในสภาพแวดล้อมพื้นหลัง Grade D</t>
        </is>
      </c>
      <c r="G90" s="104" t="inlineStr">
        <is>
          <t>พื้นที่ปฏิบัติงาน Grade A ในสภาพแวดล้อมพื้นหลัง Grade B</t>
        </is>
      </c>
      <c r="H90" s="104" t="inlineStr">
        <is>
          <t>พื้นที่ปฏิบัติงาน Grade D ทั่วไป</t>
        </is>
      </c>
      <c r="I90" s="62" t="n">
        <v>4</v>
      </c>
      <c r="J90" s="104" t="inlineStr">
        <is>
          <t>✅ คำตอบที่ถูกต้อง: ข้อ ง. พื้นที่ปฏิบัติงาน Grade A ในสภาพแวดล้อมพื้นหลัง Grade B
🎯 ทำไมข้อนี้ถึงถูก: Insulin เป็นยาชีววัตถุประเภทโปรตีนที่ไม่ทนต่อความร้อน จึงไม่สามารถทำให้ปราศจากเชื้อในขั้นตอนสุดท้ายด้วยวิธีนึ่งฆ่าเชื้อ (Terminal sterilization) ได้ ต้องใช้กระบวนการเตรียมและบรรจุแบบปราศจากเชื้อ (Aseptic processing and filling) ซึ่งตามมาตรฐาน PIC/S GMP Annex 1 กำหนดให้บริเวณที่เปิดสัมผัสตัวยาและภาชนะบรรจุที่ผ่านการฆ่าเชื้อแล้วต้องทำใน Grade A (Laminar airflow workstation) ภายใต้สภาวะแวดล้อมพื้นหลังที่เป็น Grade B
🔍 ข้ออื่นผิดเพราะอะไร:
• ข้อ ก.: สภาพแวดล้อมพื้นหลังไม่จำเป็นต้องเป็น Grade A และในทางวิศวกรรมห้องสะอาดทั่วไปห้องพื้นหลังจะควบคุมที่ Grade B
• ข้อ ข.: Grade B เป็นเพียงพื้นที่พื้นหลัง (background) สำหรับ Grade A ไม่เหมาะกับการเปิดสัมผัสผลิตภัณฑ์แบบ aseptic filling
• ข้อ ค.: Grade C ใช้สำหรับกระบวนการเตรียมสารละลายก่อนกรองฆ่าเชื้อ ไม่สามารถใช้บรรจุยาฉีดแบบ aseptic filling ได้
• ข้อ จ.: Grade D ใช้สำหรับขั้นตอนเบื้องต้น เช่น การล้างอุปกรณ์หรือเตรียมสารละลายสำหรับยาที่ผ่าน terminal sterilization</t>
        </is>
      </c>
      <c r="K90" s="104" t="inlineStr"/>
      <c r="L90" s="104" t="inlineStr">
        <is>
          <t>Sterile &amp; Special Forms</t>
        </is>
      </c>
      <c r="M90" s="104" t="inlineStr">
        <is>
          <t>Sterile Cleanroom specs</t>
        </is>
      </c>
      <c r="N90" s="62" t="inlineStr">
        <is>
          <t>Product</t>
        </is>
      </c>
      <c r="O90" s="104" t="inlineStr">
        <is>
          <t>[SOURCE: ข้อสอบจริง PLE CC1 (Product) ปี 2566 Day 2 ข้อ 97]</t>
        </is>
      </c>
      <c r="P90" s="62" t="inlineStr">
        <is>
          <t>ข้อสอบเก่า</t>
        </is>
      </c>
      <c r="Q90" s="62" t="inlineStr">
        <is>
          <t>2566</t>
        </is>
      </c>
      <c r="R90" s="62" t="inlineStr"/>
    </row>
    <row r="91">
      <c r="A91" s="180" t="n">
        <v>89</v>
      </c>
      <c r="B91" s="104" t="inlineStr">
        <is>
          <t>ในการพัฒนาตำรับยาพ่นสูดชนิดผงแห้ง (Dry powder inhaler: DPI) หรือละอองลอยของ Tiotropium bromide สารช่วยใดต่อไปนี้ทำหน้าที่ช่วยให้ผงยาเปียกและกระจายตัวได้ดีเมื่อสัมผัสกับของเหลวในทางเดินหายใจ</t>
        </is>
      </c>
      <c r="C91" s="104" t="inlineStr"/>
      <c r="D91" s="104" t="inlineStr">
        <is>
          <t>Lecithin</t>
        </is>
      </c>
      <c r="E91" s="104" t="inlineStr">
        <is>
          <t>Citric acid</t>
        </is>
      </c>
      <c r="F91" s="104" t="inlineStr">
        <is>
          <t>Alginic acid</t>
        </is>
      </c>
      <c r="G91" s="104" t="inlineStr">
        <is>
          <t>Calcium stearate</t>
        </is>
      </c>
      <c r="H91" s="104" t="inlineStr">
        <is>
          <t>Titanium dioxide</t>
        </is>
      </c>
      <c r="I91" s="62" t="n">
        <v>1</v>
      </c>
      <c r="J91" s="104" t="inlineStr">
        <is>
          <t>✅ คำตอบที่ถูกต้อง: ข้อ ก. Lecithin
🎯 ทำไมข้อนี้ถึงถูก: Lecithin (Phosphatidylcholine) เป็น phospholipid และสารลดแรงตึงผิวชีวภาพ (Surfactant) ที่ช่วยลดแรงตึงผิวระหว่างผิวอนุภาคผงยากับของเหลวเยื่อบุทางเดินหายใจ ทำให้ผงยาเปียก (wetting) และละลายปลดปล่อยตัวยาได้อย่างรวดเร็ว
🔍 ข้ออื่นผิดเพราะอะไร:
• ข้อ ข.: Citric acid ทำหน้าที่เป็น acidifying agent หรือ buffer ในการปรับ pH
• ข้อ ค.: Alginic acid นิยมใช้เป็นสารช่วยแตกตัว (disintegrant) ในยาเม็ด หรือสารก่อเจล
• ข้อ ง.: Calcium stearate เป็นสารหล่อลื่นชนิดไม่ชอบน้ำ (hydrophobic lubricant) ซึ่งจะทำให้ผงยาเปียกน้ำยากขึ้น
• ข้อ จ.: Titanium dioxide ทำหน้าที่เป็น opacifying agent สารทึบแสงและสารกันแสง UV</t>
        </is>
      </c>
      <c r="K91" s="104" t="inlineStr"/>
      <c r="L91" s="104" t="inlineStr">
        <is>
          <t>Sterile &amp; Special Forms</t>
        </is>
      </c>
      <c r="M91" s="104" t="inlineStr">
        <is>
          <t>Inhalation devices</t>
        </is>
      </c>
      <c r="N91" s="62" t="inlineStr">
        <is>
          <t>Product</t>
        </is>
      </c>
      <c r="O91" s="104" t="inlineStr">
        <is>
          <t>[SOURCE: ข้อสอบจริง PLE CC1 (Product) ปี 2565 ข้อ 14]</t>
        </is>
      </c>
      <c r="P91" s="62" t="inlineStr">
        <is>
          <t>ข้อสอบเก่า</t>
        </is>
      </c>
      <c r="Q91" s="62" t="inlineStr">
        <is>
          <t>2565</t>
        </is>
      </c>
      <c r="R91" s="62" t="inlineStr"/>
    </row>
    <row r="92">
      <c r="A92" s="180" t="n">
        <v>90</v>
      </c>
      <c r="B92" s="104" t="inlineStr">
        <is>
          <t>ในสูตรตำรับยาหยอดตา (Ophthalmic solutions) สารในข้อใดต่อไปนี้ออกฤทธิ์เป็นสารต้านออกซิเดชัน (Antioxidant / Synergistic antioxidant) เพื่อป้องกันการเสื่อมสลายของตัวยาที่ไวต่อออกซิเจน</t>
        </is>
      </c>
      <c r="C92" s="104" t="inlineStr"/>
      <c r="D92" s="104" t="inlineStr">
        <is>
          <t>Sodium perborate</t>
        </is>
      </c>
      <c r="E92" s="104" t="inlineStr">
        <is>
          <t>Benzalkonium chloride (BAK)</t>
        </is>
      </c>
      <c r="F92" s="104" t="inlineStr">
        <is>
          <t>Disodium edetate (EDTA)</t>
        </is>
      </c>
      <c r="G92" s="104" t="inlineStr">
        <is>
          <t>Camphor</t>
        </is>
      </c>
      <c r="H92" s="104" t="inlineStr">
        <is>
          <t>Polyethylene glycol (PEG)</t>
        </is>
      </c>
      <c r="I92" s="62" t="n">
        <v>3</v>
      </c>
      <c r="J92" s="104" t="inlineStr">
        <is>
          <t>✅ คำตอบที่ถูกต้อง: ข้อ ค. Disodium edetate (EDTA)
🎯 ทำไมข้อนี้ถึงถูก: Disodium edetate (EDTA) ทำหน้าที่เป็น Chelating agent ที่ช่วยจับกับไอออนของโลหะหนัก (เช่น Fe2+, Cu2+) ซึ่งเป็นตัวเร่งปฏิกิริยาออกซิเดชัน จึงทำหน้าที่เป็น Synergistic antioxidant ป้องกันการสลายตัวของตัวยาในยาหยอดตาได้อย่างมีประสิทธิภาพ
🔍 ข้ออื่นผิดเพราะอะไร:
• ข้อ ก.: Sodium perborate เป็น vanishing preservative ที่สลายตัวกลายเป็นไฮโดรเจนเปอร์ออกไซด์ น้ำ และออกซิเจน
• ข้อ ข.: Benzalkonium chloride จัดเป็น Cationic surfactant ที่ทำหน้าที่เป็น Antimicrobial preservative
• ข้อ ง.: Camphor เป็นสารแต่งกลิ่นและให้ความรู้สึกเย็น (cooling agent)
• ข้อ จ.: Polyethylene glycol ทำหน้าที่เป็น Solvent, Co-solvent หรือ Lubricant ในน้ำตาเทียม</t>
        </is>
      </c>
      <c r="K92" s="104" t="inlineStr"/>
      <c r="L92" s="104" t="inlineStr">
        <is>
          <t>Sterile &amp; Special Forms</t>
        </is>
      </c>
      <c r="M92" s="104" t="inlineStr">
        <is>
          <t>Parenterals &amp; Ophthalmic</t>
        </is>
      </c>
      <c r="N92" s="62" t="inlineStr">
        <is>
          <t>Product</t>
        </is>
      </c>
      <c r="O92" s="104" t="inlineStr">
        <is>
          <t>[SOURCE: ข้อสอบจริง PLE CC1 (Product) ปี 2565 ข้อ 17]</t>
        </is>
      </c>
      <c r="P92" s="62" t="inlineStr">
        <is>
          <t>ข้อสอบเก่า</t>
        </is>
      </c>
      <c r="Q92" s="62" t="inlineStr">
        <is>
          <t>2565</t>
        </is>
      </c>
      <c r="R92" s="62" t="inlineStr"/>
    </row>
    <row r="93">
      <c r="A93" s="180" t="n">
        <v>91</v>
      </c>
      <c r="B93" s="104" t="inlineStr">
        <is>
          <t>กระบวนการทำให้ปราศจากเชื้อในข้อใดต่อไปนี้ ไม่จัดเป็น วิธีการทำให้ปราศจากเชื้อในภาชนะบรรจุขั้นสุดท้าย (Terminal sterilization)</t>
        </is>
      </c>
      <c r="C93" s="104" t="inlineStr"/>
      <c r="D93" s="104" t="inlineStr">
        <is>
          <t>Dry heat sterilization</t>
        </is>
      </c>
      <c r="E93" s="104" t="inlineStr">
        <is>
          <t>Autoclave (Moist heat sterilization)</t>
        </is>
      </c>
      <c r="F93" s="104" t="inlineStr">
        <is>
          <t>Steam sterilization</t>
        </is>
      </c>
      <c r="G93" s="104" t="inlineStr">
        <is>
          <t>Membrane filtration (0.22 micron filtration)</t>
        </is>
      </c>
      <c r="H93" s="104" t="inlineStr">
        <is>
          <t>Gamma radiation sterilization</t>
        </is>
      </c>
      <c r="I93" s="62" t="n">
        <v>4</v>
      </c>
      <c r="J93" s="104" t="inlineStr">
        <is>
          <t>✅ คำตอบที่ถูกต้อง: ข้อ ง. Membrane filtration (0.22 micron filtration)
🎯 ทำไมข้อนี้ถึงถูก: Membrane filtration ด้วยแผ่นกรองขนาดรูพรุน 0.22 ไมครอน จัดเป็น Aseptic processing (การกรองกำจัดเชื้อก่อนการบรรจุแบบปลอดเชื้อ) ไม่ใช่ Terminal sterilization เนื่องจากตัวยาถูกทำให้ปราศจากเชื้อก่อนแล้วจึงนำไปบรรจุลงในภาชนะที่ปราศจากเชื้อ ไม่ได้ผ่านการฆ่าเชื้อหลังปิดผนึกภาชนะบรรจุขั้นสุดท้าย
🔍 ข้ออื่นผิดเพราะอะไร:
• ข้อ ก.: Dry heat sterilization เป็น terminal sterilization ที่ใช้ความร้อนแห้งในตู้อบลมร้อนทำลายเชื้อในภาชนะปิดสนิท
• ข้อ ข.: Autoclave (Moist heat) เป็น terminal sterilization มาตรฐานที่ใช้ไอน้ำร้อนภายใต้ความดันฆ่าเชื้อผลิตภัณฑ์ยาในภาชนะบรรจุขั้นสุดท้าย
• ข้อ ค.: Steam sterilization เป็นคำพ้องความหมายกับ moist heat autoclave จัดเป็น terminal sterilization
• ข้อ จ.: Gamma radiation sterilization เป็น terminal sterilization ที่ใช้รังสีแกมมาฆ่าเชื้อผลิตภัณฑ์ในบรรจุภัณฑ์สุดท้าย</t>
        </is>
      </c>
      <c r="K93" s="104" t="inlineStr"/>
      <c r="L93" s="104" t="inlineStr">
        <is>
          <t>Sterile &amp; Special Forms</t>
        </is>
      </c>
      <c r="M93" s="104" t="inlineStr">
        <is>
          <t>Autoclave &amp; Sterilization</t>
        </is>
      </c>
      <c r="N93" s="62" t="inlineStr">
        <is>
          <t>Product</t>
        </is>
      </c>
      <c r="O93" s="104" t="inlineStr">
        <is>
          <t>[SOURCE: ข้อสอบจริง PLE CC1 (Product) ปี 2565 ข้อ 26]</t>
        </is>
      </c>
      <c r="P93" s="62" t="inlineStr">
        <is>
          <t>ข้อสอบเก่า</t>
        </is>
      </c>
      <c r="Q93" s="62" t="inlineStr">
        <is>
          <t>2565</t>
        </is>
      </c>
      <c r="R93" s="62" t="inlineStr"/>
    </row>
    <row r="94">
      <c r="A94" s="180" t="n">
        <v>92</v>
      </c>
      <c r="B94" s="104" t="inlineStr">
        <is>
          <t>วัสดุชนิดใดต่อไปนี้ในชุดให้สารละลายทางหลอดเลือดดำ (IV infusion set) ที่เกิดปัญหาการดูดยึดตัวยา (Drug sorption) รุนแรงที่สุดกับยา Nitroglycerin จนทำให้ได้รับขนาดยาลดลงอย่างมาก</t>
        </is>
      </c>
      <c r="C94" s="104" t="inlineStr"/>
      <c r="D94" s="104" t="inlineStr">
        <is>
          <t>Polyethylene (PE)</t>
        </is>
      </c>
      <c r="E94" s="104" t="inlineStr">
        <is>
          <t>Polypropylene (PP)</t>
        </is>
      </c>
      <c r="F94" s="104" t="inlineStr">
        <is>
          <t>Polytetrafluoroethylene (Teflon)</t>
        </is>
      </c>
      <c r="G94" s="104" t="inlineStr">
        <is>
          <t>Polyvinyl chloride (PVC)</t>
        </is>
      </c>
      <c r="H94" s="104" t="inlineStr">
        <is>
          <t>Glass container</t>
        </is>
      </c>
      <c r="I94" s="62" t="n">
        <v>4</v>
      </c>
      <c r="J94" s="104" t="inlineStr">
        <is>
          <t>✅ คำตอบที่ถูกต้อง: ข้อ ง. Polyvinyl chloride (PVC)
🎯 ทำไมข้อนี้ถึงถูก: Nitroglycerin มีคุณสมบัติชอบไขมันสูง (lipophilic) จะเกิดอันตรกิริยาแบบ sorption (ทั้ง adsorption บนผิวและ absorption แทรกซึมเข้าไปในเนื้อพลาสติก) กับสายยางและถุงน้ำเกลือที่ทำจาก Polyvinyl chloride (PVC) ที่มีสาร plasticizer (DEHP) ทำให้สูญเสียตัวยาไปได้มากถึงร้อยละ 40-80 จึงต้องใช้ชุดให้ยาชนิด non-PVC (เช่น Polyethylene หรือ Polyolefin)
🔍 ข้ออื่นผิดเพราะอะไร:
• ข้อ ก.: Polyethylene เป็นพอลิเมอร์ที่ไม่มีสาร plasticizer และไม่ดูดยึด nitroglycerin จึงเป็นวัสดุทางเลือกมาตรฐานสำหรับให้ยาชนิดนี้
• ข้อ ข.: Polypropylene เป็นพอลิเมอร์ที่มีอัตราการดูดยึดตัวยาต่ำมาก สามารถใช้ร่วมกับ nitroglycerin ได้
• ข้อ ค.: Teflon มีคุณสมบัติเฉื่อยทางเคมีสูงมาก ไม่เกิด sorption กับตัวยา
• ข้อ จ.: ขวดแก้ว (Glass container) เป็นภาชนะที่ไม่เกิด drug absorption กับ nitroglycerin อย่างสมบูรณ์</t>
        </is>
      </c>
      <c r="K94" s="104" t="inlineStr"/>
      <c r="L94" s="104" t="inlineStr">
        <is>
          <t>Sterile &amp; Special Forms</t>
        </is>
      </c>
      <c r="M94" s="104" t="inlineStr">
        <is>
          <t>Parenterals &amp; Ophthalmic</t>
        </is>
      </c>
      <c r="N94" s="62" t="inlineStr">
        <is>
          <t>Product</t>
        </is>
      </c>
      <c r="O94" s="104" t="inlineStr">
        <is>
          <t>[SOURCE: ข้อสอบจริง PLE CC1 (Product) ปี 2565 ข้อ 34]</t>
        </is>
      </c>
      <c r="P94" s="62" t="inlineStr">
        <is>
          <t>ข้อสอบเก่า</t>
        </is>
      </c>
      <c r="Q94" s="62" t="inlineStr">
        <is>
          <t>2565</t>
        </is>
      </c>
      <c r="R94" s="62" t="inlineStr"/>
    </row>
    <row r="95">
      <c r="A95" s="180" t="n">
        <v>93</v>
      </c>
      <c r="B95" s="104" t="inlineStr">
        <is>
          <t>สูตรตำรับยาหยอดตา Ketotifen fumarate 0.025% ประกอบด้วยตัวยาสำคัญ, Glycerin, Hypromellose, NaOH/HCl, NaCl, Benzalkonium chloride และ Purified water โดยที่ Ketotifen มี solubility เท่ากับ 10 mg/mL ข้อใดต่อไปนี้กล่าวถูกต้องเกี่ยวกับตำรับยานี้</t>
        </is>
      </c>
      <c r="C95" s="104" t="inlineStr"/>
      <c r="D95" s="104" t="inlineStr">
        <is>
          <t>ตำรับนี้เป็นรูปแบบยาแขวนตะกอนหยอดตา (Ophthalmic suspension)</t>
        </is>
      </c>
      <c r="E95" s="104" t="inlineStr">
        <is>
          <t>ตำรับนี้ไม่จำเป็นต้องเติมสารกันเสีย (Preservative) เนื่องจากผ่านการอบฆ่าเชื้อจนปราศจากเชื้อแล้ว</t>
        </is>
      </c>
      <c r="F95" s="104" t="inlineStr">
        <is>
          <t>ตำรับยาหยอดตาต้องถูกปรับค่าความเป็นกรด-ด่างให้เท่ากับ 7.4 พอดีเสมอจึงจะไม่สลายตัว</t>
        </is>
      </c>
      <c r="G95" s="104" t="inlineStr">
        <is>
          <t>การปรับค่า pH ให้เท่ากับ 7.4 มีวัตถุประสงค์เพื่อทำให้สารละลายเป็น Isotonic solution</t>
        </is>
      </c>
      <c r="H95" s="104" t="inlineStr">
        <is>
          <t>การเติม NaCl ในสูตรตำรับมีวัตถุประสงค์เพื่อปรับความดันออสโมติกให้เป็น Isotonic solution</t>
        </is>
      </c>
      <c r="I95" s="62" t="n">
        <v>5</v>
      </c>
      <c r="J95" s="104" t="inlineStr">
        <is>
          <t>✅ คำตอบที่ถูกต้อง: ข้อ จ. การเติม NaCl ในสูตรตำรับมีวัตถุประสงค์เพื่อปรับความดันออสโมติกให้เป็น Isotonic solution
🎯 ทำไมข้อนี้ถึงถูก: ในสูตรตำรับ Ketotifen 0.025% w/v คิดเป็นตัวยา 0.25 mg/mL ซึ่งต่ำกว่าค่าความสามารถในการละลาย (10 mg/mL) ตัวยาจึงละลายเป็น Ophthalmic solution และการเติม Sodium chloride (NaCl) มีวัตถุประสงค์โดยตรงเป็น Tonicity-adjusting agent เพื่อปรับให้สารละลายมีค่า tonicity ใกล้เคียงกับน้ำตา (ประมาณ 0.9% NaCl equivalent) เพื่อป้องกันการระคายเคืองตา
🔍 ข้ออื่นผิดเพราะอะไร:
• ข้อ ก.: ยานี้เตรียมเป็น Ophthalmic solution เนื่องจากปริมาณยาที่ใช้ (0.25 mg/mL) ละลายได้หมดอย่างสมบูรณ์ในน้ำ
• ข้อ ข.: แม้กระบวนการผลิตจะทำให้ปราศจากเชื้อ แต่ยาหยอดตาบรรจุขวดหลายขนาดยา (Multidose container) ต้องเติม preservative เช่น Benzalkonium chloride เพื่อป้องกันการปนเปื้อนของเชื้อจุลินทรีย์ระหว่างเปิดใช้งานซ้ำ
• ข้อ ค.: pH ของยาหยอดตาไม่จำเป็นต้องเท่ากับ 7.4 เสมอไป สามารถปรับอยู่ในช่วง 4.0-8.0 ขึ้นอยู่กับจุดที่ตัวยามีความคงตัวทางเคมีสูงสุดและไม่ก่อการระคายเคืองรุนแรง
• ข้อ ง.: การปรับค่า pH เกี่ยวข้องกับความเป็นกรด-ด่าง ไม่ได้ทำให้สารละลายเป็น isotonic solution ซึ่งขึ้นกับความเข้มข้นของอนุภาคสารละลาย (Tonicity)</t>
        </is>
      </c>
      <c r="K95" s="104" t="inlineStr"/>
      <c r="L95" s="104" t="inlineStr">
        <is>
          <t>Sterile &amp; Special Forms</t>
        </is>
      </c>
      <c r="M95" s="104" t="inlineStr">
        <is>
          <t>Parenterals &amp; Ophthalmic</t>
        </is>
      </c>
      <c r="N95" s="62" t="inlineStr">
        <is>
          <t>Product</t>
        </is>
      </c>
      <c r="O95" s="104" t="inlineStr">
        <is>
          <t>[SOURCE: ข้อสอบจริง PLE CC1 (Product) ปี 2565 ข้อ 40]</t>
        </is>
      </c>
      <c r="P95" s="62" t="inlineStr">
        <is>
          <t>ข้อสอบเก่า</t>
        </is>
      </c>
      <c r="Q95" s="62" t="inlineStr">
        <is>
          <t>2565</t>
        </is>
      </c>
      <c r="R95" s="62" t="inlineStr"/>
    </row>
    <row r="96">
      <c r="A96" s="180" t="n">
        <v>94</v>
      </c>
      <c r="B96" s="104" t="inlineStr">
        <is>
          <t>หากต้องการเพิ่มระยะเวลาการสัมผัสและการเกาะติดของยาหยอดตาบนกระจกตา (Ocular residence time) เพื่อเพิ่มการดูดซึมของตัวยาเข้าสู่ดวงตา ควรเติมสารช่วยในกลุ่มใดต่อไปนี้ลงในสูตรตำรับ</t>
        </is>
      </c>
      <c r="C96" s="104" t="inlineStr"/>
      <c r="D96" s="104" t="inlineStr">
        <is>
          <t>Buffering agent</t>
        </is>
      </c>
      <c r="E96" s="104" t="inlineStr">
        <is>
          <t>Viscosity enhancer</t>
        </is>
      </c>
      <c r="F96" s="104" t="inlineStr">
        <is>
          <t>Surface active agent</t>
        </is>
      </c>
      <c r="G96" s="104" t="inlineStr">
        <is>
          <t>Isotonic agent</t>
        </is>
      </c>
      <c r="H96" s="104" t="inlineStr">
        <is>
          <t>Chelating agent</t>
        </is>
      </c>
      <c r="I96" s="62" t="n">
        <v>2</v>
      </c>
      <c r="J96" s="104" t="inlineStr">
        <is>
          <t>✅ คำตอบที่ถูกต้อง: ข้อ ข. Viscosity enhancer
🎯 ทำไมข้อนี้ถึงถูก: Viscosity-enhancing agents (เช่น Hypromellose, Methylcellulose, Polyvinyl alcohol หรือ Carbomer) ช่วยเพิ่มความหนืดของน้ำยาหยอดตา ทำให้น้ำยาไม่ถูกชะล้างออกโดยน้ำตาและการกระพริบตาอย่างรวดเร็ว ส่งผลให้เพิ่ม ocular residence time และเพิ่มชีวประสิทธิผลของยาในลูกตา
🔍 ข้ออื่นผิดเพราะอะไร:
• ข้อ ก.: Buffering agent ทำหน้าที่ควบคุมระดับ pH เพื่อความคงตัวของตัวยาและลดการระคายเคืองตา
• ข้อ ค.: Surface active agent ช่วยลดแรงตึงผิว เพิ่มการเปียก (wetting) และเพิ่มการละลายของตัวยา
• ข้อ ง.: Isotonic agent ทำหน้าที่ปรับความดันออสโมติกให้เท่ากับของเหลวในตาเพื่อป้องกันการแสบเคืองตา
• ข้อ จ.: Chelating agent ทำหน้าที่ดักจับโลหะหนักเพื่อเพิ่มความคงตัวและเสริมฤทธิ์ของสารกันเสีย</t>
        </is>
      </c>
      <c r="K96" s="104" t="inlineStr"/>
      <c r="L96" s="104" t="inlineStr">
        <is>
          <t>Sterile &amp; Special Forms</t>
        </is>
      </c>
      <c r="M96" s="104" t="inlineStr">
        <is>
          <t>Parenterals &amp; Ophthalmic</t>
        </is>
      </c>
      <c r="N96" s="62" t="inlineStr">
        <is>
          <t>Product</t>
        </is>
      </c>
      <c r="O96" s="104" t="inlineStr">
        <is>
          <t>[SOURCE: ข้อสอบจริง PLE CC1 (Product) ปี 2565 ข้อ 41]</t>
        </is>
      </c>
      <c r="P96" s="62" t="inlineStr">
        <is>
          <t>ข้อสอบเก่า</t>
        </is>
      </c>
      <c r="Q96" s="62" t="inlineStr">
        <is>
          <t>2565</t>
        </is>
      </c>
      <c r="R96" s="62" t="inlineStr"/>
    </row>
    <row r="97">
      <c r="A97" s="180" t="n">
        <v>95</v>
      </c>
      <c r="B97" s="104" t="inlineStr">
        <is>
          <t>ส่วนประกอบใดของเครื่องพ่นยาชนิดอัดแก๊ส (Metered Dose Inhaler; MDI) ที่ทำหน้าที่ควบคุมปริมาตรยาและขนาดของละอองฝอยให้คงที่แน่นอนในแต่ละครั้งที่มีการกดพ่นยา</t>
        </is>
      </c>
      <c r="C97" s="104" t="inlineStr">
        <is>
          <t>cc1_product/image69.png</t>
        </is>
      </c>
      <c r="D97" s="104" t="inlineStr">
        <is>
          <t>Actuator</t>
        </is>
      </c>
      <c r="E97" s="104" t="inlineStr">
        <is>
          <t>Metered valve</t>
        </is>
      </c>
      <c r="F97" s="104" t="inlineStr">
        <is>
          <t>Mouthpiece</t>
        </is>
      </c>
      <c r="G97" s="104" t="inlineStr">
        <is>
          <t>Canister</t>
        </is>
      </c>
      <c r="H97" s="104" t="inlineStr">
        <is>
          <t>Rotating disk</t>
        </is>
      </c>
      <c r="I97" s="62" t="n">
        <v>2</v>
      </c>
      <c r="J97" s="104" t="inlineStr">
        <is>
          <t>✅ คำตอบที่ถูกต้อง: ข้อ ข. Metered valve
🎯 ทำไมข้อนี้ถึงถูก: Metered valve เป็นวาล์ววัดปริมาตรเฉพาะที่ออกแบบมาเพื่อกักเก็บและปล่อยสารแขวนลอยหรือสารละลายยาในปริมาตรที่แม่นยำแน่นอน (25 ถึง 100 ไมโครลิตร) ต่อการกดหนึ่งครั้ง พร้อมควบคุมการระเหยของ Propellant เพื่อสร้างละอองฝอยที่เหมาะสมตามมาตรฐานเภสัชตำรับ
🔍 ข้ออื่นผิดเพราะอะไร:
• ข้อ ก.: Actuator เป็นตัวครอบพลาสติกภายนอกที่ผู้ป่วยใช้กดและนำส่งละอองยาเข้าสู่ช่องปาก
• ข้อ ค.: Mouthpiece เป็นส่วนปลายของ Actuator สำหรับประกบริมฝีปากและสูดดมยาเข้าสู่ทางเดินหายใจ
• ข้อ ง.: Canister เป็นกระบอกโลหะอลูมิเนียมทนแรงดันสูงที่ใช้บรรจุตัวยาและสารขับดัน (Propellant)
• ข้อ จ.: Rotating disk เป็นส่วนประกอบของเครื่องพ่นยาชนิดผงแห้ง (DPI) บางประเภท เช่น Accuhaler ไม่ใช่ส่วนประกอบหลักของ MDI</t>
        </is>
      </c>
      <c r="K97" s="104" t="inlineStr"/>
      <c r="L97" s="104" t="inlineStr">
        <is>
          <t>Sterile &amp; Special Forms</t>
        </is>
      </c>
      <c r="M97" s="104" t="inlineStr">
        <is>
          <t>Inhalation devices</t>
        </is>
      </c>
      <c r="N97" s="62" t="inlineStr">
        <is>
          <t>Product</t>
        </is>
      </c>
      <c r="O97" s="104" t="inlineStr">
        <is>
          <t>[SOURCE: ข้อสอบจริง PLE CC1 (Product) ปี 2564 ข้อ 2]</t>
        </is>
      </c>
      <c r="P97" s="62" t="inlineStr">
        <is>
          <t>ข้อสอบเก่า</t>
        </is>
      </c>
      <c r="Q97" s="62" t="inlineStr">
        <is>
          <t>2564</t>
        </is>
      </c>
      <c r="R97" s="62" t="inlineStr"/>
    </row>
    <row r="98">
      <c r="A98" s="180" t="n">
        <v>96</v>
      </c>
      <c r="B98" s="104" t="inlineStr">
        <is>
          <t>เครื่องมือมาตรฐานใดตามเภสัชตำรับ USP/BP ที่ใช้ในการประเมินการกระจายขนาดอนุภาคเชิงอากาศพลศาสตร์ (Aerodynamic Particle Size Distribution; APSD) ของยาผงสูดพ่น (Dry Powder Inhaler; DPI)</t>
        </is>
      </c>
      <c r="C98" s="104" t="inlineStr"/>
      <c r="D98" s="104" t="inlineStr">
        <is>
          <t>Zinc determination apparatus</t>
        </is>
      </c>
      <c r="E98" s="104" t="inlineStr">
        <is>
          <t>Cascade impactor</t>
        </is>
      </c>
      <c r="F98" s="104" t="inlineStr">
        <is>
          <t>Light microscopy</t>
        </is>
      </c>
      <c r="G98" s="104" t="inlineStr">
        <is>
          <t>Scanning electron microscope</t>
        </is>
      </c>
      <c r="H98" s="104" t="inlineStr">
        <is>
          <t>Metered dose valve chamber</t>
        </is>
      </c>
      <c r="I98" s="62" t="n">
        <v>2</v>
      </c>
      <c r="J98" s="104" t="inlineStr">
        <is>
          <t>✅ คำตอบที่ถูกต้อง: ข้อ ข. Cascade impactor
🎯 ทำไมข้อนี้ถึงถูก: Cascade impactor เช่น Andersen Cascade Impactor (ACI) หรือ Next Generation Impactor (NGI) เป็นเครื่องมือมาตรฐานตาม USP บท 601 สำหรับจำแนกและวัดขนาดอนุภาคตาม Aerodynamic diameter โดยอาศัยหลักการตกกระทบด้วยแรงเฉื่อยที่อัตราการไหลคงที่ เพื่อประเมินสัดส่วน Fine particle dose (1 ถึง 5 ไมครอน) ที่สามารถเข้าสู่ปอดส่วนลึกได้
🔍 ข้ออื่นผิดเพราะอะไร:
• ข้อ ก.: Zinc determination เป็นการตรวจวิเคราะห์หาปริมาณแร่ธาตุสังกะสี ไม่เกี่ยวข้องกับการวัดขนาดอนุภาค
• ข้อ ค.: Light microscopy ใช้วัดขนาดทางเรขาคณิต (Geometric size) เท่านั้น แต่ไม่สามารถวัดพฤติกรรมการเคลื่อนที่เชิงอากาศพลศาสตร์ (Aerodynamic behavior) ในระบบทางเดินหายใจได้
• ข้อ ง.: Scanning electron microscope (SEM) ใช้ศึกษาลักษณะสัณฐานวิทยาและพื้นผิวของอนุภาคที่กำลังขยายสูง ไม่สามารถจำแนกสัดส่วนขนาดยาตามแรงเฉื่อยของการสูดได้
• ข้อ จ.: Metered dose valve chamber เป็นชิ้นส่วนวาล์วในระบบ MDI ไม่ใช่เครื่องมือทดสอบขนาดอนุภาค</t>
        </is>
      </c>
      <c r="K98" s="104" t="inlineStr"/>
      <c r="L98" s="104" t="inlineStr">
        <is>
          <t>Sterile &amp; Special Forms</t>
        </is>
      </c>
      <c r="M98" s="104" t="inlineStr">
        <is>
          <t>Inhalation devices</t>
        </is>
      </c>
      <c r="N98" s="62" t="inlineStr">
        <is>
          <t>Product</t>
        </is>
      </c>
      <c r="O98" s="104" t="inlineStr">
        <is>
          <t>[SOURCE: ข้อสอบจริง PLE CC1 (Product) ปี 2564 ข้อ 3]</t>
        </is>
      </c>
      <c r="P98" s="62" t="inlineStr">
        <is>
          <t>ข้อสอบเก่า</t>
        </is>
      </c>
      <c r="Q98" s="62" t="inlineStr">
        <is>
          <t>2564</t>
        </is>
      </c>
      <c r="R98" s="62" t="inlineStr"/>
    </row>
    <row r="99">
      <c r="A99" s="180" t="n">
        <v>97</v>
      </c>
      <c r="B99" s="104" t="inlineStr">
        <is>
          <t>สารช่วยทางเภสัชกรรมชนิดใดในตำรับยาหยอดตาที่ทำหน้าที่เป็นสารเพิ่มความหนืด (Viscosity-increasing agent) ส่งผลให้ยาเกาะติดและคงอยู่บนผิวเยื่อบุตาได้นานขึ้น ช่วยเพิ่มระยะเวลาการสัมผัสและการดูดซึมตัวยา</t>
        </is>
      </c>
      <c r="C99" s="104" t="inlineStr"/>
      <c r="D99" s="104" t="inlineStr">
        <is>
          <t>Benzalkonium chloride</t>
        </is>
      </c>
      <c r="E99" s="104" t="inlineStr">
        <is>
          <t>Hypromellose</t>
        </is>
      </c>
      <c r="F99" s="104" t="inlineStr">
        <is>
          <t>Disodium EDTA</t>
        </is>
      </c>
      <c r="G99" s="104" t="inlineStr">
        <is>
          <t>Sodium chloride</t>
        </is>
      </c>
      <c r="H99" s="104" t="inlineStr">
        <is>
          <t>Sodium phosphate</t>
        </is>
      </c>
      <c r="I99" s="62" t="n">
        <v>2</v>
      </c>
      <c r="J99" s="104" t="inlineStr">
        <is>
          <t>✅ คำตอบที่ถูกต้อง: ข้อ ข. Hypromellose
🎯 ทำไมข้อนี้ถึงถูก: Hypromellose (Hydroxypropyl methylcellulose; HPMC) เป็นพอลิเมอร์ชอบน้ำ (Hydrophilic polymer) ที่นิยมใช้เป็น Viscosity-increasing agent ในตำรับยาหยอดตาเพื่อชะลอการไหลออกของยาผ่านท่อน้ำตา (Nasolacrimal duct) ทำให้ระยะเวลาการสัมผัสของยาบนกระจกตายาวนานขึ้น (Prolonged precorneal residence time) ส่งผลให้ชีวประสิทธิผลของยาตาสูงขึ้น
🔍 ข้ออื่นผิดเพราะอะไร:
• ข้อ ก.: Benzalkonium chloride ทำหน้าที่เป็นสารกันเสียต้านจุลชีพ (Antimicrobial preservative) ในยาหยอดตาขวดใช้ซ้ำ
• ข้อ ค.: Disodium EDTA ทำหน้าที่เป็นสารจับประจุโลหะ (Chelating agent) และช่วยเสริมฤทธิ์ของสารกันเสีย
• ข้อ ง.: Sodium chloride ทำหน้าที่เป็นสารปรับความตึงตัว (Tonicity adjusting agent) ให้ยาหยอดตามีความสมมูลไอโซโทนิกกับน้ำตา
• ข้อ จ.: Sodium phosphate ทำหน้าที่เป็นสารบัฟเฟอร์ (Buffering agent) ควบคุมค่าความเป็นกรด-ด่างของตำรับ</t>
        </is>
      </c>
      <c r="K99" s="104" t="inlineStr"/>
      <c r="L99" s="104" t="inlineStr">
        <is>
          <t>Sterile &amp; Special Forms</t>
        </is>
      </c>
      <c r="M99" s="104" t="inlineStr">
        <is>
          <t>Parenterals &amp; Ophthalmic</t>
        </is>
      </c>
      <c r="N99" s="62" t="inlineStr">
        <is>
          <t>Product</t>
        </is>
      </c>
      <c r="O99" s="104" t="inlineStr">
        <is>
          <t>[SOURCE: ข้อสอบจริง PLE CC1 (Product) ปี 2564 ข้อ 6]</t>
        </is>
      </c>
      <c r="P99" s="62" t="inlineStr">
        <is>
          <t>ข้อสอบเก่า</t>
        </is>
      </c>
      <c r="Q99" s="62" t="inlineStr">
        <is>
          <t>2564</t>
        </is>
      </c>
      <c r="R99" s="62" t="inlineStr"/>
    </row>
    <row r="100">
      <c r="A100" s="180" t="n">
        <v>98</v>
      </c>
      <c r="B100" s="104" t="inlineStr">
        <is>
          <t>สารต้านออกซิเดชันหรือสารกันเสียในข้อใดที่มีรายงานทางการแพทย์ชัดเจนว่าสามารถกระตุ้นให้เกิดภาวะหลอดลมหดเกร็งรุนแรง (Bronchoconstriction) ในผู้ป่วยโรคหอบหืดและผู้ที่มีความไวต่อสารกลุ่มนี้</t>
        </is>
      </c>
      <c r="C100" s="104" t="inlineStr">
        <is>
          <t>cc1_product/image73.png</t>
        </is>
      </c>
      <c r="D100" s="104" t="inlineStr">
        <is>
          <t>Sorbic acid</t>
        </is>
      </c>
      <c r="E100" s="104" t="inlineStr">
        <is>
          <t>Citric acid</t>
        </is>
      </c>
      <c r="F100" s="104" t="inlineStr">
        <is>
          <t>Benzalkonium chloride</t>
        </is>
      </c>
      <c r="G100" s="104" t="inlineStr">
        <is>
          <t>Sodium metabisulfite</t>
        </is>
      </c>
      <c r="H100" s="104" t="inlineStr">
        <is>
          <t>Methylparaben</t>
        </is>
      </c>
      <c r="I100" s="62" t="n">
        <v>4</v>
      </c>
      <c r="J100" s="104" t="inlineStr">
        <is>
          <t>✅ คำตอบที่ถูกต้อง: ข้อ ง. Sodium metabisulfite
🎯 ทำไมข้อนี้ถึงถูก: Sodium metabisulfite และสารกลุ่มซัลไฟต์ (Sulfites) ที่ใช้เป็นสารต้านออกซิเดชันในยาฉีด ยาหยอดตา และสารละลายพ่น สามารถปลดปล่อยแก๊ส Sulfur dioxide (SO2) ในทางเดินหายใจ ซึ่งไปกระตุ้น Cholinergic reflex ส่งผลให้เกิดภาวะหลอดลมหดเกร็งเฉียบพลัน (Acute bronchoconstriction) ในผู้ป่วยโรคหอบหืด
🔍 ข้ออื่นผิดเพราะอะไร:
• ข้อ ก.: Sorbic acid เป็นสารกันเสียที่นิยมใช้ในยาเตรียมรับประทานและยาทาภายนอก มีความปลอดภัยสูงและไม่ทำให้เกิดหลอดลมหดเกร็ง
• ข้อ ข.: Citric acid เป็นสารปรับกรดและสารเสริมฤทธิ์ต้านออกซิเดชันที่ปลอดภัยและไม่ทำให้เกิดหลอดลมหดเกร็ง
• ข้อ ค.: Benzalkonium chloride แม้จะทำให้เกิดการระคายเคืองเยื่อบุได้ แต่ไม่ใช่กลไกการปล่อยแก๊สซัลเฟอร์ไดออกไซด์เหมือนกลุ่มซัลไฟต์
• ข้อ จ.: Methylparaben เป็นสารกันเสียที่อาจก่อให้เกิดอาการแพ้ทางผิวหนัง (Contact dermatitis) แต่ไม่ได้มีรายงานจำเพาะต่อการเกิดหลอดลมหดเกร็งเหมือนซัลไฟต์</t>
        </is>
      </c>
      <c r="K100" s="104" t="inlineStr"/>
      <c r="L100" s="104" t="inlineStr">
        <is>
          <t>Sterile &amp; Special Forms</t>
        </is>
      </c>
      <c r="M100" s="104" t="inlineStr">
        <is>
          <t>Inhalation devices</t>
        </is>
      </c>
      <c r="N100" s="62" t="inlineStr">
        <is>
          <t>Product</t>
        </is>
      </c>
      <c r="O100" s="104" t="inlineStr">
        <is>
          <t>[SOURCE: ข้อสอบจริง PLE CC1 (Product) ปี 2564 ข้อ 19]</t>
        </is>
      </c>
      <c r="P100" s="62" t="inlineStr">
        <is>
          <t>ข้อสอบเก่า</t>
        </is>
      </c>
      <c r="Q100" s="62" t="inlineStr">
        <is>
          <t>2564</t>
        </is>
      </c>
      <c r="R100" s="62" t="inlineStr"/>
    </row>
    <row r="101">
      <c r="A101" s="180" t="n">
        <v>99</v>
      </c>
      <c r="B101" s="104" t="inlineStr">
        <is>
          <t>จากสูตรตำรับยาพ่นจมูก Nasal spray สารช่วยทางเภสัชกรรมในข้อใดทำหน้าที่ปรับแรงดันออสโมติก (Tonicity adjusting agent) เพื่อให้สารละลายมีความสมมูลกับของเหลวในโพรงจมูก ช่วยป้องกันอาการแสบและระคายเคืองขณะพ่นยา</t>
        </is>
      </c>
      <c r="C101" s="104" t="inlineStr"/>
      <c r="D101" s="104" t="inlineStr">
        <is>
          <t>Carboxymethyl cellulose</t>
        </is>
      </c>
      <c r="E101" s="104" t="inlineStr">
        <is>
          <t>Dextrose anhydrous</t>
        </is>
      </c>
      <c r="F101" s="104" t="inlineStr">
        <is>
          <t>Disodium edetate</t>
        </is>
      </c>
      <c r="G101" s="104" t="inlineStr">
        <is>
          <t>Hydrochloric acid</t>
        </is>
      </c>
      <c r="H101" s="104" t="inlineStr">
        <is>
          <t>Polysorbate 80</t>
        </is>
      </c>
      <c r="I101" s="62" t="n">
        <v>2</v>
      </c>
      <c r="J101" s="104" t="inlineStr">
        <is>
          <t>✅ คำตอบที่ถูกต้อง: ข้อ ข. Dextrose anhydrous
🎯 ทำไมข้อนี้ถึงถูก: Dextrose anhydrous ในตำรับยาพ่นจมูกทำหน้าที่เป็น Tonicity adjusting agent เพื่อปรับค่าออสโมลาริตีของสารละลายให้อยู่ในสภาวะ Isotonic กับสารคัดหลั่งในโพรงจมูก (ประมาณ 280-300 mOsm/kg) ช่วยป้องกันการบวมหรือหดตัวของเซลล์เยื่อบุและลดอาการแสบระคายเคืองขณะพ่นยา
🔍 ข้ออื่นผิดเพราะอะไร:
• ข้อ ก.: Carboxymethyl cellulose (CMC) ทำหน้าที่เป็นสารเพิ่มความหนืด (Viscosity-increasing agent) เพื่อชะลอการไหลย้อนของยา
• ข้อ ค.: Disodium edetate (EDTA) ทำหน้าที่เป็นสารจับโลหะ (Chelating agent) เสริมความคงตัวทางเคมี
• ข้อ ง.: Hydrochloric acid ใช้สำหรับปรับค่าความเป็นกรด-ด่าง (pH adjustment)
• ข้อ จ.: Polysorbate 80 ทำหน้าที่เป็นสารลดแรงตึงผิวและช่วยเพิ่มการละลาย (Surfactant / Solubilizing agent)</t>
        </is>
      </c>
      <c r="K101" s="104" t="inlineStr"/>
      <c r="L101" s="104" t="inlineStr">
        <is>
          <t>Sterile &amp; Special Forms</t>
        </is>
      </c>
      <c r="M101" s="104" t="inlineStr">
        <is>
          <t>Parenterals &amp; Ophthalmic</t>
        </is>
      </c>
      <c r="N101" s="62" t="inlineStr">
        <is>
          <t>Product</t>
        </is>
      </c>
      <c r="O101" s="104" t="inlineStr">
        <is>
          <t>[SOURCE: ข้อสอบจริง PLE CC1 (Product) ปี 2564 ข้อ 31]</t>
        </is>
      </c>
      <c r="P101" s="62" t="inlineStr">
        <is>
          <t>ข้อสอบเก่า</t>
        </is>
      </c>
      <c r="Q101" s="62" t="inlineStr">
        <is>
          <t>2564</t>
        </is>
      </c>
      <c r="R101" s="62" t="inlineStr"/>
    </row>
    <row r="102">
      <c r="A102" s="180" t="n">
        <v>100</v>
      </c>
      <c r="B102" s="104" t="inlineStr">
        <is>
          <t>ในการตรวจสอบความถูกต้องของกระบวนการนึ่งฆ่าเชื้อด้วยความร้อนชื้น (Autoclave sterilization ที่อุณหภูมิ 121 องศาเซลเซียส) สปอร์ของจุลชีพมาตรฐานชนิดใดที่เภสัชตำรับ USP/BP กำหนดให้ใช้เป็นตัวบ่งชี้ทางชีวภาพ (Biological Indicator; BI)</t>
        </is>
      </c>
      <c r="C102" s="104" t="inlineStr"/>
      <c r="D102" s="104" t="inlineStr">
        <is>
          <t>Bacillus subtilis</t>
        </is>
      </c>
      <c r="E102" s="104" t="inlineStr">
        <is>
          <t>Bacillus pumilus</t>
        </is>
      </c>
      <c r="F102" s="104" t="inlineStr">
        <is>
          <t>Clostridium sporogenes</t>
        </is>
      </c>
      <c r="G102" s="104" t="inlineStr">
        <is>
          <t>Geobacillus stearothermophilus</t>
        </is>
      </c>
      <c r="H102" s="104" t="inlineStr">
        <is>
          <t>Pseudomonas aeruginosa</t>
        </is>
      </c>
      <c r="I102" s="62" t="n">
        <v>4</v>
      </c>
      <c r="J102" s="104" t="inlineStr">
        <is>
          <t>✅ คำตอบที่ถูกต้อง: ข้อ ง. Geobacillus stearothermophilus
🎯 ทำไมข้อนี้ถึงถูก: Geobacillus stearothermophilus (เดิมชื่อ Bacillus stearothermophilus) มีสปอร์ที่ทนต่อความร้อนชื้นสูงมาก โดยมีค่า D-value ที่ 121 องศาเซลเซียสสูงกว่า 1.5 ถึง 2.5 นาที เภสัชตำรับ USP/BP จึงกำหนดให้ใช้เป็น Biological Indicator มาตรฐานในการตรวจสอบประสิทธิภาพของเครื่อง Autoclave
🔍 ข้ออื่นผิดเพราะอะไร:
• ข้อ ก.: Bacillus subtilis (หรือ Bacillus atrophaeus) ใช้เป็นตัวบ่งชี้ทางชีวภาพสำหรับการอบฆ่าเชื้อด้วยความร้อนแห้ง (Dry heat) หรือแก๊สเอทิลีนออกไซด์ (EtO)
• ข้อ ข.: Bacillus pumilus ใช้เป็นตัวบ่งชี้ทางชีวภาพสำหรับการทำให้ปราศจากเชื้อด้วยรังสีไอออไนซ์ (Radiation sterilization)
• ข้อ ค.: Clostridium sporogenes เป็นจุลชีพทดสอบที่ไม่ใช้ออกซิเจน ไม่ใช่ BI มาตรฐานความร้อนชื้น
• ข้อ จ.: Pseudomonas aeruginosa เป็นเชื้อแบคทีเรียแกรมลบที่ไม่ทนความร้อน ถูกทำลายได้ง่าย ไม่สามารถใช้เป็น BI ได้</t>
        </is>
      </c>
      <c r="K102" s="104" t="inlineStr"/>
      <c r="L102" s="104" t="inlineStr">
        <is>
          <t>Sterile &amp; Special Forms</t>
        </is>
      </c>
      <c r="M102" s="104" t="inlineStr">
        <is>
          <t>Autoclave &amp; Sterilization</t>
        </is>
      </c>
      <c r="N102" s="62" t="inlineStr">
        <is>
          <t>Product</t>
        </is>
      </c>
      <c r="O102" s="104" t="inlineStr">
        <is>
          <t>[SOURCE: ข้อสอบจริง PLE CC1 (Product) ปี 2564 ข้อ 47]</t>
        </is>
      </c>
      <c r="P102" s="62" t="inlineStr">
        <is>
          <t>ข้อสอบเก่า</t>
        </is>
      </c>
      <c r="Q102" s="62" t="inlineStr">
        <is>
          <t>2564</t>
        </is>
      </c>
      <c r="R102" s="62" t="inlineStr"/>
    </row>
    <row r="103">
      <c r="A103" s="180" t="n">
        <v>101</v>
      </c>
      <c r="B103" s="104" t="inlineStr">
        <is>
          <t>ตู้เตรียมยาปราศจากเชื้อชนิดลมเป่าทิศทางเดียว (Laminar Airflow Hood; LAFH) หรือบริเวณเตรียมยาปลอดเชื้อระดับ Class 100 ตามมาตรฐาน Federal Standard 209E เทียบเท่ากับมาตรฐานห้องสะอาดระดับใดตามระบบ ISO 14644-1</t>
        </is>
      </c>
      <c r="C103" s="104" t="inlineStr">
        <is>
          <t>cc1_product/image77.png</t>
        </is>
      </c>
      <c r="D103" s="104" t="inlineStr">
        <is>
          <t>ISO Class 3</t>
        </is>
      </c>
      <c r="E103" s="104" t="inlineStr">
        <is>
          <t>ISO Class 4</t>
        </is>
      </c>
      <c r="F103" s="104" t="inlineStr">
        <is>
          <t>ISO Class 7</t>
        </is>
      </c>
      <c r="G103" s="104" t="inlineStr">
        <is>
          <t>ISO Class 5</t>
        </is>
      </c>
      <c r="H103" s="104" t="inlineStr">
        <is>
          <t>ISO Class 8</t>
        </is>
      </c>
      <c r="I103" s="62" t="n">
        <v>4</v>
      </c>
      <c r="J103" s="104" t="inlineStr">
        <is>
          <t>✅ คำตอบที่ถูกต้อง: ข้อ ง. ISO Class 5
🎯 ทำไมข้อนี้ถึงถูก: Class 100 ตามมาตรฐานเดิม (มีอนุภาคขนาด 0.5 ไมครอนไม่เกิน 100 อนุภาคต่อลูกบาศก์ฟุต) เทียบเท่ากับ ISO Class 5 ตาม ISO 14644-1 (มีอนุภาคขนาด 0.5 ไมครอนไม่เกิน 3,520 อนุภาคต่อลูกบาศก์เมตร) ซึ่งตรงกับพื้นที่เกรด A (Grade A) ตามหลักเกณฑ์ GMP/PIC/S สำหรับการปฏิบัติงานที่ต้องการสภาวะปราศจากเชื้อขั้นวิกฤต
🔍 ข้ออื่นผิดเพราะอะไร:
• ข้อ ก.: ISO Class 3 เทียบเท่า Class 1 สำหรับอุตสาหกรรมไมโครอิเล็กทรอนิกส์ขั้นสูง
• ข้อ ข.: ISO Class 4 เทียบเท่า Class 10 สะอาดกว่าระดับทั่วไปในการเตรียมยา
• ข้อ ค.: ISO Class 7 เทียบเท่า Class 10,000 หรือ Grade B/C สำหรับพื้นที่ห้องสะอาดโดยรอบ (Cleanroom background)
• ข้อ จ.: ISO Class 8 เทียบเท่า Class 100,000 หรือ Grade D สำหรับพื้นที่เตรียมตัวและห้องเปลี่ยนชุด</t>
        </is>
      </c>
      <c r="K103" s="104" t="inlineStr"/>
      <c r="L103" s="104" t="inlineStr">
        <is>
          <t>Sterile &amp; Special Forms</t>
        </is>
      </c>
      <c r="M103" s="104" t="inlineStr">
        <is>
          <t>Sterile Cleanroom specs</t>
        </is>
      </c>
      <c r="N103" s="62" t="inlineStr">
        <is>
          <t>Product</t>
        </is>
      </c>
      <c r="O103" s="104" t="inlineStr">
        <is>
          <t>[SOURCE: ข้อสอบจริง PLE CC1 (Product) ปี 2564 ข้อ 48]</t>
        </is>
      </c>
      <c r="P103" s="62" t="inlineStr">
        <is>
          <t>ข้อสอบเก่า</t>
        </is>
      </c>
      <c r="Q103" s="62" t="inlineStr">
        <is>
          <t>2564</t>
        </is>
      </c>
      <c r="R103" s="62" t="inlineStr"/>
    </row>
    <row r="104">
      <c r="A104" s="180" t="n">
        <v>102</v>
      </c>
      <c r="B104" s="104" t="inlineStr">
        <is>
          <t>กระบวนการทำลายสารก่อไข้ (Depyrogenation) บนอุปกรณ์เครื่องแก้วและภาชนะบรรจุยาฉีดตามมาตรฐานเภสัชตำรับ USP/BP ต้องใช้อุณหภูมิและระยะเวลาการอบความร้อนแห้ง (Dry heat) ในข้อใดจึงจะสามารถทำลายสารไพโรเจนได้อย่างสมบูรณ์</t>
        </is>
      </c>
      <c r="C104" s="104" t="inlineStr"/>
      <c r="D104" s="104" t="inlineStr">
        <is>
          <t>100 องศาเซลเซียส เป็นเวลา 30 นาที</t>
        </is>
      </c>
      <c r="E104" s="104" t="inlineStr">
        <is>
          <t>121 องศาเซลเซียส เป็นเวลา 15 นาที</t>
        </is>
      </c>
      <c r="F104" s="104" t="inlineStr">
        <is>
          <t>160 องศาเซลเซียส เป็นเวลา 2 ชั่วโมง</t>
        </is>
      </c>
      <c r="G104" s="104" t="inlineStr">
        <is>
          <t>250 องศาเซลเซียส เป็นเวลาไม่น้อยกว่า 30 นาที หรือ 180 องศาเซลเซียส ไม่น้อยกว่า 2 ถึง 3 ชั่วโมง</t>
        </is>
      </c>
      <c r="H104" s="104" t="inlineStr">
        <is>
          <t>60 องศาเซลเซียส เป็นเวลา 10 ชั่วโมง</t>
        </is>
      </c>
      <c r="I104" s="62" t="n">
        <v>4</v>
      </c>
      <c r="J104" s="104" t="inlineStr">
        <is>
          <t>✅ คำตอบที่ถูกต้อง: ข้อ ง. 250 องศาเซลเซียส เป็นเวลาไม่น้อยกว่า 30 นาที หรือ 180 องศาเซลเซียส ไม่น้อยกว่า 2 ถึง 3 ชั่วโมง
🎯 ทำไมข้อนี้ถึงถูก: Bacterial Endotoxin (สารไพโรเจนหลักที่เกิดจาก Lipopolysaccharide ของแบคทีเรียแกรมลบ) มีความคงทนต่อความร้อนสูงมาก ไม่สามารถทำลายได้ด้วยการนึ่ง Autoclave ปกติ การทำลายไพโรเจนบนเครื่องแก้วตาม USP บท 85 และ 1228.1 กำหนดให้ใช้ความร้อนแห้งที่อุณหภูมิไม่น้อยกว่า 250 องศาเซลเซียส เป็นเวลาอย่างน้อย 30-45 นาที เพื่อลดปริมาณเอนโดทอกซินลงได้อย่างน้อย 3-log reduction
🔍 ข้ออื่นผิดเพราะอะไร:
• ข้อ ก.: 100 องศาเซลเซียส เป็นเพียงการต้มน้ำเดือด ไม่สามารถทำลายสปอร์หรือไพโรเจนได้
• ข้อ ข.: 121 องศาเซลเซียส 15 นาที เป็นสภาวะนึ่งฆ่าเชื้อจุลินทรีย์ (Autoclave) แต่ไม่สามารถทำลายสารไพโรเจนได้
• ข้อ ค.: 160 องศาเซลเซียส 2 ชั่วโมง ใช้สำหรับทำให้เครื่องมือแพทย์ปราศจากเชื้อแบคทีเรีย แต่ไม่เพียงพอต่อการทำลายไพโรเจนอย่างสมบูรณ์
• ข้อ จ.: 60 องศาเซลเซียส 10 ชั่วโมง เป็นกระบวนการ Pasteurization ไม่สามารถกำจัดไพโรเจนได้</t>
        </is>
      </c>
      <c r="K104" s="104" t="inlineStr"/>
      <c r="L104" s="104" t="inlineStr">
        <is>
          <t>Sterile &amp; Special Forms</t>
        </is>
      </c>
      <c r="M104" s="104" t="inlineStr">
        <is>
          <t>Autoclave &amp; Sterilization</t>
        </is>
      </c>
      <c r="N104" s="62" t="inlineStr">
        <is>
          <t>Product</t>
        </is>
      </c>
      <c r="O104" s="104" t="inlineStr">
        <is>
          <t>[SOURCE: ข้อสอบจริง PLE CC1 (Product) ปี 2564 ข้อ 49]</t>
        </is>
      </c>
      <c r="P104" s="62" t="inlineStr">
        <is>
          <t>ข้อสอบเก่า</t>
        </is>
      </c>
      <c r="Q104" s="62" t="inlineStr">
        <is>
          <t>2564</t>
        </is>
      </c>
      <c r="R104" s="62" t="inlineStr"/>
    </row>
    <row r="105">
      <c r="A105" s="180" t="n">
        <v>103</v>
      </c>
      <c r="B105" s="104" t="inlineStr">
        <is>
          <t>การทดสอบสารพิษจากแบคทีเรียหรือเอนโดทอกซิน (Bacterial Endotoxin Test; BET) ตามเภสัชตำรับ USP บท 85 อาศัยน้ำยาทำปฏิกิริยาที่สกัดมาจากเซลล์เม็ดเลือดของสิ่งมีชีวิตชนิดใด</t>
        </is>
      </c>
      <c r="C105" s="104" t="inlineStr"/>
      <c r="D105" s="104" t="inlineStr">
        <is>
          <t>เซลล์เม็ดเลือดขาวของกระต่ายสายพันธุ์นิวซีแลนด์</t>
        </is>
      </c>
      <c r="E105" s="104" t="inlineStr">
        <is>
          <t>สารสกัดจากเซลล์อะมีโบไซต์ในเลือดของแมงดาทะเล (Limulus Amebocyte Lysate; LAL)</t>
        </is>
      </c>
      <c r="F105" s="104" t="inlineStr">
        <is>
          <t>สารสกัดจากตับอ่อนของม้า</t>
        </is>
      </c>
      <c r="G105" s="104" t="inlineStr">
        <is>
          <t>เอนไซม์สกัดจากรกแกะ</t>
        </is>
      </c>
      <c r="H105" s="104" t="inlineStr">
        <is>
          <t>ซีรั่มของหนูตะเภา</t>
        </is>
      </c>
      <c r="I105" s="62" t="n">
        <v>2</v>
      </c>
      <c r="J105" s="104" t="inlineStr">
        <is>
          <t>✅ คำตอบที่ถูกต้อง: ข้อ ข. สารสกัดจากเซลล์อะมีโบไซต์ในเลือดของแมงดาทะเล (Limulus Amebocyte Lysate; LAL)
🎯 ทำไมข้อนี้ถึงถูก: การทดสอบ Bacterial Endotoxins Test (BET) อาศัยน้ำยา LAL (Limulus Amebocyte Lysate) สกัดจากเซลล์อะมีโบไซต์ในเลือดของแมงดาทะเล Limulus polyphemus หรือ Tachypleus tridentatus ซึ่งมีโปรตีนที่ทำปฏิกิริยากับ Endotoxin (Lipopolysaccharide) เกิดการแข็งตัวเป็นเจล (Gel clot) หรือเกิดการเปลี่ยนสีและความขุ่นอย่างจำเพาะเจาะจง
🔍 ข้ออื่นผิดเพราะอะไร:
• ข้อ ก.: เซลล์กระต่ายใช้ในการทดสอบ Pyrogen test แบบดั้งเดิม (Rabbit Pyrogen Test) โดยวัดการเพิ่มขึ้นของอุณหภูมิร่างกายกระต่าย ไม่ใช่น้ำยา LAL
• ข้อ ค.: ตับอ่อนของม้าไม่มีสารสกัดที่ใช้ตรวจเอนโดทอกซิน
• ข้อ ง.: รกแกะไม่มีส่วนเกี่ยวข้องกับการทดสอบสารไพโรเจน
• ข้อ จ.: ซีรั่มหนูตะเภาใช้ในการทดสอบภูมิแพ้หรือภูมิคุ้มกันวิทยา ไม่ใช่การตรวจ BET</t>
        </is>
      </c>
      <c r="K105" s="104" t="inlineStr"/>
      <c r="L105" s="104" t="inlineStr">
        <is>
          <t>Sterile &amp; Special Forms</t>
        </is>
      </c>
      <c r="M105" s="104" t="inlineStr">
        <is>
          <t>Sterility &amp; Pyrogen testing</t>
        </is>
      </c>
      <c r="N105" s="62" t="inlineStr">
        <is>
          <t>Product</t>
        </is>
      </c>
      <c r="O105" s="104" t="inlineStr">
        <is>
          <t>[SOURCE: ข้อสอบจริง PLE CC1 (Product) ปี 2564 ข้อ 50]</t>
        </is>
      </c>
      <c r="P105" s="62" t="inlineStr">
        <is>
          <t>ข้อสอบเก่า</t>
        </is>
      </c>
      <c r="Q105" s="62" t="inlineStr">
        <is>
          <t>2564</t>
        </is>
      </c>
      <c r="R105" s="62" t="inlineStr"/>
    </row>
    <row r="106">
      <c r="A106" s="180" t="n">
        <v>104</v>
      </c>
      <c r="B106" s="104" t="inlineStr">
        <is>
          <t>ในสูตรตำรับยาฉีด Dexamethasone Sodium Phosphate Injection ซึ่งประกอบด้วย:
Dexamethasone sodium phosphate 4 mg
Creatinine 8 mg
Sodium citrate 10 mg
Benzyl alcohol 10 mg
Sodium hydroxide qs to adjust pH
Water for injection qs to 1 mL
สารใดในสูตรตำรับนี้ทำหน้าที่เป็นสารต้านจุลชีพหรือสารกันเสีย (Preservative)</t>
        </is>
      </c>
      <c r="C106" s="104" t="inlineStr"/>
      <c r="D106" s="104" t="inlineStr">
        <is>
          <t>Dexamethasone sodium phosphate</t>
        </is>
      </c>
      <c r="E106" s="104" t="inlineStr">
        <is>
          <t>Benzyl alcohol</t>
        </is>
      </c>
      <c r="F106" s="104" t="inlineStr">
        <is>
          <t>Creatinine</t>
        </is>
      </c>
      <c r="G106" s="104" t="inlineStr">
        <is>
          <t>Sodium citrate</t>
        </is>
      </c>
      <c r="H106" s="104" t="inlineStr">
        <is>
          <t>Sodium hydroxide</t>
        </is>
      </c>
      <c r="I106" s="62" t="n">
        <v>2</v>
      </c>
      <c r="J106" s="104" t="inlineStr">
        <is>
          <t>✅ คำตอบที่ถูกต้อง: ข้อ ข. Benzyl alcohol
🎯 ทำไมข้อนี้ถึงถูก: Benzyl alcohol เป็นสารต้านจุลชีพที่นิยมใช้เป็น Antimicrobial preservative ในยาฉีดชนิดขวดหลายขนาดใช้ (Multiple-dose container) ที่ความเข้มข้นประมาณ 0.9 - 2.0% w/v เพื่อป้องกันการปนเปื้อนของเชื้อหลังการเปิดใช้
🔍 ข้ออื่นผิดเพราะอะไร:
• ข้อ ก.: ผิด Dexamethasone sodium phosphate เป็นตัวยาสำคัญ (Active Pharmaceutical Ingredient)
• ข้อ ค.: ผิด Creatinine ทำหน้าที่เป็น Solubilizer หรือ Stabilizer ช่วยเพิ่มความคงตัวของตัวยา
• ข้อ ง.: ผิด Sodium citrate ทำหน้าที่เป็นบัฟเฟอร์ (Buffering agent) และ Chelating agent
• ข้อ จ.: ผิด Sodium hydroxide ทำหน้าที่เป็นสารปรับความเป็นกรด-ด่าง (pH adjuster)</t>
        </is>
      </c>
      <c r="K106" s="104" t="inlineStr"/>
      <c r="L106" s="104" t="inlineStr">
        <is>
          <t>Sterile &amp; Special Forms</t>
        </is>
      </c>
      <c r="M106" s="104" t="inlineStr">
        <is>
          <t>Sterile Cleanroom specs</t>
        </is>
      </c>
      <c r="N106" s="62" t="inlineStr">
        <is>
          <t>Product</t>
        </is>
      </c>
      <c r="O106" s="104" t="inlineStr">
        <is>
          <t>[SOURCE: ข้อสอบจริง PLE CC1 (Product) ปี 2564 ข้อ 104]</t>
        </is>
      </c>
      <c r="P106" s="62" t="inlineStr">
        <is>
          <t>ข้อสอบเก่า</t>
        </is>
      </c>
      <c r="Q106" s="62" t="inlineStr">
        <is>
          <t>2564</t>
        </is>
      </c>
      <c r="R106" s="62" t="inlineStr"/>
    </row>
    <row r="107">
      <c r="A107" s="180" t="n">
        <v>105</v>
      </c>
      <c r="B107" s="104" t="inlineStr">
        <is>
          <t>ข้อใดไม่ใช่รายการทดสอบในการควบคุมคุณภาพสำหรับผลิตภัณฑ์ยาฉีดรูปแบบสารละลาย (Parenteral solutions) ตามมาตรฐานเภสัชตำรับ</t>
        </is>
      </c>
      <c r="C107" s="104" t="inlineStr"/>
      <c r="D107" s="104" t="inlineStr">
        <is>
          <t>การทดสอบความปราศจากเชื้อ (Sterility test)</t>
        </is>
      </c>
      <c r="E107" s="104" t="inlineStr">
        <is>
          <t>การทดสอบการปนเปื้อนจุลชีพแบบจำกัดจำนวน (Microbial limit test)</t>
        </is>
      </c>
      <c r="F107" s="104" t="inlineStr">
        <is>
          <t>การทดสอบสารก่อไข้ (Bacterial endotoxins / Pyrogen test)</t>
        </is>
      </c>
      <c r="G107" s="104" t="inlineStr">
        <is>
          <t>การทดสอบสิ่งแปลกปลอมที่เป็นอนุภาค (Particulate matter test)</t>
        </is>
      </c>
      <c r="H107" s="104" t="inlineStr">
        <is>
          <t>การทดสอบการรั่วซึมของภาชนะบรรจุ (Leaker test)</t>
        </is>
      </c>
      <c r="I107" s="62" t="n">
        <v>2</v>
      </c>
      <c r="J107" s="104" t="inlineStr">
        <is>
          <t>✅ คำตอบที่ถูกต้อง: ข้อ ข. การทดสอบการปนเปื้อนจุลชีพแบบจำกัดจำนวน (Microbial limit test)
🎯 ทำไมข้อนี้ถึงถูก: ยาฉีดเป็นผลิตภัณฑ์ปราศจากเชื้อ (Sterile product) จึงต้องไม่มีจุลชีพที่มีชีวิตอยู่เลย จึงทดสอบด้วย Sterility test เท่านั้น ส่วน Microbial limit test เป็นการทดสอบนับจำนวนเชื้อที่ยอมให้มีได้ในยาไม่ปราศจากเชื้อ (Non-sterile preparations)
🔍 ข้ออื่นผิดเพราะอะไร:
• ข้อ ก.: ผิด Sterility test เป็นการทดสอบบังคับสำคัญที่สุดของยาฉีดทุกชนิดตาม USP 71
• ข้อ ค.: ผิด Pyrogen / Bacterial endotoxin test เป็นการทดสอบบังคับเพื่อป้องกันปฏิกิริยาการเกิดไข้และภาวะช็อกในผู้ป่วย
• ข้อ ง.: ผิด Particulate matter test เป็นข้อกำหนดสำคัญเพื่อป้องกันการอุดตันของหลอดเลือดขนาดเล็กตาม USP 788
• ข้อ จ.: ผิด Leaker test เป็นการตรวจสอบความสมบูรณ์ของภาชนะบรรจุยาฉีด (เช่น หลอดแอมพูล) เพื่อป้องกันการรั่วซึม</t>
        </is>
      </c>
      <c r="K107" s="104" t="inlineStr"/>
      <c r="L107" s="104" t="inlineStr">
        <is>
          <t>Sterile &amp; Special Forms</t>
        </is>
      </c>
      <c r="M107" s="104" t="inlineStr">
        <is>
          <t>Sterility &amp; Pyrogen testing</t>
        </is>
      </c>
      <c r="N107" s="62" t="inlineStr">
        <is>
          <t>Product</t>
        </is>
      </c>
      <c r="O107" s="104" t="inlineStr">
        <is>
          <t>[SOURCE: ข้อสอบจริง PLE CC1 (Product) ปี 2564 ข้อ 105]</t>
        </is>
      </c>
      <c r="P107" s="62" t="inlineStr">
        <is>
          <t>ข้อสอบเก่า</t>
        </is>
      </c>
      <c r="Q107" s="62" t="inlineStr">
        <is>
          <t>2564</t>
        </is>
      </c>
      <c r="R107" s="62" t="inlineStr"/>
    </row>
    <row r="108">
      <c r="A108" s="180" t="n">
        <v>106</v>
      </c>
      <c r="B108" s="104" t="inlineStr">
        <is>
          <t>การวิเคราะห์และประเมินคุณภาพของเภสัชภัณฑ์ยาหยอดตา (Ophthalmic preparations) หัวข้อใดมีความสำคัญสูงสุดต่อความปลอดภัยของผู้ป่วยเพื่อป้องกันการสูญเสียการมองเห็น</t>
        </is>
      </c>
      <c r="C108" s="104" t="inlineStr"/>
      <c r="D108" s="104" t="inlineStr">
        <is>
          <t>Microbial limit test</t>
        </is>
      </c>
      <c r="E108" s="104" t="inlineStr">
        <is>
          <t>Sterility test</t>
        </is>
      </c>
      <c r="F108" s="104" t="inlineStr">
        <is>
          <t>Dissolution test</t>
        </is>
      </c>
      <c r="G108" s="104" t="inlineStr">
        <is>
          <t>Disintegration test</t>
        </is>
      </c>
      <c r="H108" s="104" t="inlineStr">
        <is>
          <t>Pyrogen test</t>
        </is>
      </c>
      <c r="I108" s="62" t="n">
        <v>2</v>
      </c>
      <c r="J108" s="104" t="inlineStr">
        <is>
          <t>✅ คำตอบที่ถูกต้อง: ข้อ ข. Sterility test
🎯 ทำไมข้อนี้ถึงถูก: ดวงตาเป็นอวัยวะที่มีความไวต่อการติดเชื้อสูงมาก การปนเปื้อนของเชื้อจุลชีพ (เช่น Pseudomonas aeruginosa) สามารถทำลายกระจกตาและทำให้ตาบอดได้ในเวลาอันรวดเร็ว เภสัชตำรับจึงบังคับให้ยาตาต้องผ่านการทดสอบ Sterility test เพื่อยืนยันความปราศจากเชื้อโดยสมบูรณ์
🔍 ข้ออื่นผิดเพราะอะไร:
• ข้อ ก.: ผิด Microbial limit test ใช้กับยาที่ไม่ปราศจากเชื้อ ยาหยอดตาห้ามมีการปนเปื้อนของเชื้อจุลชีพเลย
• ข้อ ค.: ผิด Dissolution test ใช้ควบคุมคุณภาพอัตราการละลายของยาเม็ดหรือยาแคปซูล
• ข้อ ง.: ผิด Disintegration test ใช้ทดสอบเวลาการแตกตัวของรูปแบบยาของแข็ง
• ข้อ จ.: ผิด Pyrogen test เป็นข้อกำหนดสำคัญของยาฉีดขนาดใหญ่ (LVP) ไม่ใช่ข้อกำหนดหลักของยาหยอดตา</t>
        </is>
      </c>
      <c r="K108" s="104" t="inlineStr"/>
      <c r="L108" s="104" t="inlineStr">
        <is>
          <t>Sterile &amp; Special Forms</t>
        </is>
      </c>
      <c r="M108" s="104" t="inlineStr">
        <is>
          <t>Sterility &amp; Pyrogen testing</t>
        </is>
      </c>
      <c r="N108" s="62" t="inlineStr">
        <is>
          <t>Product</t>
        </is>
      </c>
      <c r="O108" s="104" t="inlineStr">
        <is>
          <t>[SOURCE: ข้อสอบจริง PLE CC1 (Product) ปี 2564 ข้อ 110]</t>
        </is>
      </c>
      <c r="P108" s="62" t="inlineStr">
        <is>
          <t>ข้อสอบเก่า</t>
        </is>
      </c>
      <c r="Q108" s="62" t="inlineStr">
        <is>
          <t>2564</t>
        </is>
      </c>
      <c r="R108" s="62" t="inlineStr"/>
    </row>
    <row r="109">
      <c r="A109" s="180" t="n">
        <v>107</v>
      </c>
      <c r="B109" s="104" t="inlineStr">
        <is>
          <t>ข้อใดต่อไปนี้ ไม่ใช่ คุณสมบัติในอุดมคติของการออกแบบตัวยาและสูตรตำรับยาสเตียรอยด์ชนิดสูดพ่นทางปาก (Ideal Inhaled Corticosteroids; ICS)</t>
        </is>
      </c>
      <c r="C109" s="104" t="inlineStr"/>
      <c r="D109" s="104" t="inlineStr">
        <is>
          <t>มีความชอบไขมันสูง (High lipophilicity) เพื่อการสะสมตัวในเนื้อเยื่อทางเดินหายใจ</t>
        </is>
      </c>
      <c r="E109" s="104" t="inlineStr">
        <is>
          <t>มีความจำเพาะและแรงจับกับตัวรับกลูโคคอร์ติคอยด์สูง (High glucocorticoid receptor affinity)</t>
        </is>
      </c>
      <c r="F109" s="104" t="inlineStr">
        <is>
          <t>มีการดูดซึมเข้าสู่กระแสเลือดได้สูง (High systemic bioavailability)</t>
        </is>
      </c>
      <c r="G109" s="104" t="inlineStr">
        <is>
          <t>ออกฤทธิ์เฉพาะที่อย่างมีประสิทธิภาพสูง (High topical anti-inflammatory activity)</t>
        </is>
      </c>
      <c r="H109" s="104" t="inlineStr">
        <is>
          <t>เกิดอาการไม่พึงประสงค์ทั่วร่างกายต่ำ (Low systemic side effects)</t>
        </is>
      </c>
      <c r="I109" s="62" t="n">
        <v>3</v>
      </c>
      <c r="J109" s="104" t="inlineStr">
        <is>
          <t>✅ คำตอบที่ถูกต้อง: ข้อ ค. มีการดูดซึมเข้าสู่กระแสเลือดได้สูง (High systemic bioavailability)
🎯 ทำไมข้อนี้ถึงถูก: ยาสเตียรอยด์สูดพ่นในอุดมคติต้องการให้ออกฤทธิ์เฉพาะที่บริเวณหลอดลมและปอด และต้องมี High first-pass metabolism หรือ Poor oral/systemic absorption เพื่อให้มีขนาดยาในกระแสเลือดต่ำที่สุด (Low systemic bioavailability) จึงจะช่วยลดความเสี่ยงของผลข้างเคียงทั่วร่างกาย เช่น ภาวะกดการทำงานของต่อมหมวกไต
🔍 ข้ออื่นผิดเพราะอะไร:
• ข้อ ก.: ผิด High lipophilicity เป็นคุณสมบัติที่ดีเพื่อช่วยให้ยาจับและคงอยู่ในเซลล์เยื่อบุทางเดินหายใจได้ยาวนาน
• ข้อ ข.: ผิด High receptor affinity เป็นคุณสมบัติสำคัญเพื่อให้ตัวยาออกฤทธิ์ต้านการอักเสบได้แรงที่ขนาดต่ำ
• ข้อ ง.: ผิด High topical activity เป็นเป้าหมายหลักของการพัฒนายาสูดพ่นเพื่อลดอาการหอบหืดเฉพาะที่
• ข้อ จ.: ผิด Low systemic side effects เป็นเป้าหมายความปลอดภัยสูงสุดในการใช้ยาในระยะยาว</t>
        </is>
      </c>
      <c r="K109" s="104" t="inlineStr"/>
      <c r="L109" s="104" t="inlineStr">
        <is>
          <t>Sterile &amp; Special Forms</t>
        </is>
      </c>
      <c r="M109" s="104" t="inlineStr">
        <is>
          <t>Inhalation devices</t>
        </is>
      </c>
      <c r="N109" s="62" t="inlineStr">
        <is>
          <t>Product</t>
        </is>
      </c>
      <c r="O109" s="104" t="inlineStr">
        <is>
          <t>[SOURCE: ข้อสอบจริง PLE CC1 (Product) ปี 2564 ข้อ 133]</t>
        </is>
      </c>
      <c r="P109" s="62" t="inlineStr">
        <is>
          <t>ข้อสอบเก่า</t>
        </is>
      </c>
      <c r="Q109" s="62" t="inlineStr">
        <is>
          <t>2564</t>
        </is>
      </c>
      <c r="R109" s="62" t="inlineStr"/>
    </row>
    <row r="110">
      <c r="A110" s="180" t="n">
        <v>108</v>
      </c>
      <c r="B110" s="104" t="inlineStr">
        <is>
          <t>ข้อใดกล่าว ไม่ถูกต้อง เกี่ยวกับการทดสอบควบคุมคุณภาพของผลิตภัณฑ์ยาฉีด (Injections)</t>
        </is>
      </c>
      <c r="C110" s="104" t="inlineStr"/>
      <c r="D110" s="104" t="inlineStr">
        <is>
          <t>ต้องผ่านการทดสอบความปราศจากเชื้อ (Sterility test)</t>
        </is>
      </c>
      <c r="E110" s="104" t="inlineStr">
        <is>
          <t>ต้องตรวจวัดอนุภาคแปลกปลอมที่มองไม่เห็นด้วยตาเปล่า (Sub-visible particulate matter)</t>
        </is>
      </c>
      <c r="F110" s="104" t="inlineStr">
        <is>
          <t>ต้องตรวจหาสารก่อไข้ (Pyrogen / Bacterial endotoxin test)</t>
        </is>
      </c>
      <c r="G110" s="104" t="inlineStr">
        <is>
          <t>ต้องตรวจความสมบูรณ์ในการปิดผนึกของภาชนะบรรจุ (Container closure integrity)</t>
        </is>
      </c>
      <c r="H110" s="104" t="inlineStr">
        <is>
          <t>ต้องตรวจนับจำนวนเชื้อจุลินทรีย์ที่มีชีวิต (Microbial limit test) ในทุกล็อตการผลิต</t>
        </is>
      </c>
      <c r="I110" s="62" t="n">
        <v>5</v>
      </c>
      <c r="J110" s="104" t="inlineStr">
        <is>
          <t>✅ คำตอบที่ถูกต้อง: ข้อ จ. ต้องตรวจนับจำนวนเชื้อจุลินทรีย์ที่มีชีวิต (Microbial limit test) ในทุกล็อตการผลิต
🎯 ทำไมข้อนี้ถึงถูก: ยาฉีดเป็นยาเตรียมปราศจากเชื้อ (Sterile product) จึงต้องไม่มีเชื้อจุลินทรีย์ที่มีชีวิตอยู่เลยแม้แต่เซลล์เดียว การควบคุมคุณภาพจึงใช้ Sterility test เท่านั้น ส่วน Microbial limit test เป็นการทดสอบสำหรับยาที่ไม่ปราศจากเชื้อ จึงห้ามนำมาใช้กับยาฉีด
🔍 ข้ออื่นผิดเพราะอะไร:
• ข้อ ก.: ผิด เป็นข้อความที่ถูกต้องตามมาตรฐาน USP 71 บังคับทดสอบ Sterility test
• ข้อ ข.: ผิด เป็นข้อความที่ถูกต้องตาม USP 788 ในการนับอนุภาคขนาดมากกว่าหรือเท่ากับ 10 และ 25 ไมครอน
• ข้อ ค.: ผิด เป็นข้อความที่ถูกต้องตาม USP 85 เพื่อป้องกัน Endotoxin shock
• ข้อ ง.: ผิด เป็นข้อความที่ถูกต้องตาม USP 1207 เพื่อยืนยันความคงทนต่อการรั่วซึม</t>
        </is>
      </c>
      <c r="K110" s="104" t="inlineStr"/>
      <c r="L110" s="104" t="inlineStr">
        <is>
          <t>Sterile &amp; Special Forms</t>
        </is>
      </c>
      <c r="M110" s="104" t="inlineStr">
        <is>
          <t>Sterility &amp; Pyrogen testing</t>
        </is>
      </c>
      <c r="N110" s="62" t="inlineStr">
        <is>
          <t>Product</t>
        </is>
      </c>
      <c r="O110" s="104" t="inlineStr">
        <is>
          <t>[SOURCE: ข้อสอบจริง PLE CC1 (Product) ปี 2564 ข้อ 139]</t>
        </is>
      </c>
      <c r="P110" s="62" t="inlineStr">
        <is>
          <t>ข้อสอบเก่า</t>
        </is>
      </c>
      <c r="Q110" s="62" t="inlineStr">
        <is>
          <t>2564</t>
        </is>
      </c>
      <c r="R110" s="62" t="inlineStr"/>
    </row>
    <row r="111">
      <c r="A111" s="180" t="n">
        <v>109</v>
      </c>
      <c r="B111" s="104" t="inlineStr">
        <is>
          <t>ในการควบคุมคุณภาพตามมาตรฐานเภสัชตำรับสากล (USP) สำหรับยาฉีด Diazepam Injection หัวข้อการทดสอบในข้อใด ไม่จำเป็น ต้องตรวจวิเคราะห์เป็นประจำใน Monograph ทั่วไป</t>
        </is>
      </c>
      <c r="C111" s="104" t="inlineStr"/>
      <c r="D111" s="104" t="inlineStr">
        <is>
          <t>pH determination</t>
        </is>
      </c>
      <c r="E111" s="104" t="inlineStr">
        <is>
          <t>Bacterial endotoxins / Pyrogen test</t>
        </is>
      </c>
      <c r="F111" s="104" t="inlineStr">
        <is>
          <t>Container closure leakage test</t>
        </is>
      </c>
      <c r="G111" s="104" t="inlineStr">
        <is>
          <t>General safety test / Abnormal toxicity test (การทดสอบความเป็นพิษผิดปกติในสัตว์ทดลอง)</t>
        </is>
      </c>
      <c r="H111" s="104" t="inlineStr">
        <is>
          <t>Deliverable volume test</t>
        </is>
      </c>
      <c r="I111" s="62" t="n">
        <v>4</v>
      </c>
      <c r="J111" s="104" t="inlineStr">
        <is>
          <t>✅ คำตอบที่ถูกต้อง: ข้อ ง. General safety test / Abnormal toxicity test (การทดสอบความเป็นพิษผิดปกติในสัตว์ทดลอง)
🎯 ทำไมข้อนี้ถึงถูก: General Safety Test (หรือ Abnormal toxicity test ในหนูทดลอง) ได้ถูกยกเลิกและถอดถอนออกจากเภสัชตำรับสากลสมัยใหม่ (USP 1) สำหรับผลิตภัณฑ์ยาฉีดสังเคราะห์ทั่วไป เนื่องจากไม่มีความจำเพาะและทดแทนได้ด้วยกระบวนการ GMP และการควบคุมสิ่งปนเปื้อนทางเคมีและชีวภาพที่เข้มงวด
🔍 ข้ออื่นผิดเพราะอะไร:
• ข้อ ก.: ผิด pH เป็นหัวข้อบังคับสำคัญของ Diazepam injection (pH 6.2 - 6.9) เพื่อควบคุมการตกตะกอนของตัวยา
• ข้อ ข.: ผิด Bacterial endotoxins test เป็นข้อกำหนดบังคับของยาฉีดทุกชนิดตาม USP
• ข้อ ค.: ผิด Leakage test เป็นการตรวจสอบความสมบูรณ์ของหลอดแอมพูลเพื่อป้องกันการปนเปื้อน
• ข้อ จ.: ผิด Deliverable volume test เป็นข้อกำหนดมาตรฐานของยาฉีดทุกขนาดบรรจุ</t>
        </is>
      </c>
      <c r="K111" s="104" t="inlineStr"/>
      <c r="L111" s="104" t="inlineStr">
        <is>
          <t>Sterile &amp; Special Forms</t>
        </is>
      </c>
      <c r="M111" s="104" t="inlineStr">
        <is>
          <t>Sterility &amp; Pyrogen testing</t>
        </is>
      </c>
      <c r="N111" s="62" t="inlineStr">
        <is>
          <t>Product</t>
        </is>
      </c>
      <c r="O111" s="104" t="inlineStr">
        <is>
          <t>[SOURCE: ข้อสอบจริง PLE CC1 (Product) ปี 2564 ข้อ 147]</t>
        </is>
      </c>
      <c r="P111" s="62" t="inlineStr">
        <is>
          <t>ข้อสอบเก่า</t>
        </is>
      </c>
      <c r="Q111" s="62" t="inlineStr">
        <is>
          <t>2564</t>
        </is>
      </c>
      <c r="R111" s="62" t="inlineStr"/>
    </row>
    <row r="112">
      <c r="A112" s="180" t="n">
        <v>110</v>
      </c>
      <c r="B112" s="104" t="inlineStr">
        <is>
          <t>สารในข้อใดทำหน้าที่เป็นสารต้านออกซิเดชันทางอ้อม (Synergistic antioxidant / Chelating agent) ช่วยป้องกันการเกิดปฏิกิริยาออกซิเดชันของตัวยาสำคัญในสูตรตำรับยาหยอดตา</t>
        </is>
      </c>
      <c r="C112" s="104" t="inlineStr"/>
      <c r="D112" s="104" t="inlineStr">
        <is>
          <t>Perchloric acid</t>
        </is>
      </c>
      <c r="E112" s="104" t="inlineStr">
        <is>
          <t>Cremophor RH (Polyoxyl castor oil)</t>
        </is>
      </c>
      <c r="F112" s="104" t="inlineStr">
        <is>
          <t>Polyethylene glycol (PEG)</t>
        </is>
      </c>
      <c r="G112" s="104" t="inlineStr">
        <is>
          <t>Benzalkonium chloride (BKC)</t>
        </is>
      </c>
      <c r="H112" s="104" t="inlineStr">
        <is>
          <t>Ethylenediaminetetraacetic acid (EDTA / Disodium edetate)</t>
        </is>
      </c>
      <c r="I112" s="62" t="n">
        <v>5</v>
      </c>
      <c r="J112" s="104" t="inlineStr">
        <is>
          <t>✅ คำตอบที่ถูกต้อง: ข้อ จ. Ethylenediaminetetraacetic acid (EDTA / Disodium edetate)
🎯 ทำไมข้อนี้ถึงถูก: EDTA (Disodium edetate) ทำหน้าที่เป็น Chelating agent ดักจับประจุไอออนของโลหะทรานซิชัน (เช่น Fe2+, Cu2+) ซึ่งเป็นตัวเร่งปฏิกิริยา (Catalysts) ในกระบวนการ Auto-oxidation ของตัวยา การกำจัดไอออนของโลหะเหล่านี้ออกไปจึงช่วยเสริมฤทธิ์ป้องกันการเกิดปฏิกิริยาออกซิเดชันในตำรับยาหยอดตา
🔍 ข้ออื่นผิดเพราะอะไร:
• ข้อ ก.: ผิด Perchloric acid เป็นกรดแก่มากที่ใช้ในการไทเทรต ไม่ใช้ในตำรับยาหยอดตา
• ข้อ ข.: ผิด Cremophor RH เป็นสารลดแรงตึงผิวชนิดไม่มีประจุ ทำหน้าที่เป็น Solubilizer
• ข้อ ค.: ผิด PEG ทำหน้าที่เป็น Cosolvent และเพิ่มความหนืด
• ข้อ ง.: ผิด Benzalkonium chloride ทำหน้าที่เป็น Preservative ยับยั้งเชื้อจุลชีพ</t>
        </is>
      </c>
      <c r="K112" s="104" t="inlineStr"/>
      <c r="L112" s="104" t="inlineStr">
        <is>
          <t>Sterile &amp; Special Forms</t>
        </is>
      </c>
      <c r="M112" s="104" t="inlineStr">
        <is>
          <t>Sterile Cleanroom specs</t>
        </is>
      </c>
      <c r="N112" s="62" t="inlineStr">
        <is>
          <t>Product</t>
        </is>
      </c>
      <c r="O112" s="104" t="inlineStr">
        <is>
          <t>[SOURCE: ข้อสอบจริง PLE CC1 (Product) ปี 2564 ข้อ 149]</t>
        </is>
      </c>
      <c r="P112" s="62" t="inlineStr">
        <is>
          <t>ข้อสอบเก่า</t>
        </is>
      </c>
      <c r="Q112" s="62" t="inlineStr">
        <is>
          <t>2564</t>
        </is>
      </c>
      <c r="R112" s="62" t="inlineStr"/>
    </row>
    <row r="113">
      <c r="A113" s="180" t="n">
        <v>111</v>
      </c>
      <c r="B113" s="104" t="inlineStr">
        <is>
          <t>ข้อใดต่อไปนี้ ไม่จัดเป็น วิธีการทำให้ปราศจากเชื้อในขั้นตอนสุดท้าย (Terminal sterilization) ของผลิตภัณฑ์ยาปราศจากเชื้อ</t>
        </is>
      </c>
      <c r="C113" s="104" t="inlineStr"/>
      <c r="D113" s="104" t="inlineStr">
        <is>
          <t>Moist heat sterilization ด้วยเครื่องนึ่งไอน้ำแรงดันสูง (Autoclave)</t>
        </is>
      </c>
      <c r="E113" s="104" t="inlineStr">
        <is>
          <t>Radiation sterilization ด้วยรังสีแกมมา (Gamma radiation)</t>
        </is>
      </c>
      <c r="F113" s="104" t="inlineStr">
        <is>
          <t>Steam sterilization ในระบบปิด</t>
        </is>
      </c>
      <c r="G113" s="104" t="inlineStr">
        <is>
          <t>Sterilizing-grade membrane filtration (การกรองผ่านแผ่นกรอง 0.22 ไมครอน)</t>
        </is>
      </c>
      <c r="H113" s="104" t="inlineStr">
        <is>
          <t>Dry heat sterilization ด้วยตู้อบลมร้อนความร้อนแห้ง</t>
        </is>
      </c>
      <c r="I113" s="62" t="n">
        <v>4</v>
      </c>
      <c r="J113" s="104" t="inlineStr">
        <is>
          <t>✅ คำตอบที่ถูกต้อง: ข้อ ง. Sterilizing-grade membrane filtration (การกรองผ่านแผ่นกรอง 0.22 ไมครอน)
🎯 ทำไมข้อนี้ถึงถูก: Terminal sterilization คือกระบวนการฆ่าเชื้อผลิตภัณฑ์ยาในภาชนะบรรจุขั้นสุดท้ายที่ปิดสนิทแล้ว ส่วนการกรองผ่านเยื่อกรองปราศจากเชื้อขนาด 0.22 ไมครอน (Membrane filtration) เป็นกระบวนการขจัดเชื้อก่อนการบรรจุ ซึ่งต้องนำไปผ่านกระบวนการบรรจุแบบปลอดเชื้อ (Aseptic processing) จึงไม่จัดเป็น Terminal sterilization
🔍 ข้ออื่นผิดเพราะอะไร:
• ข้อ ก.: ผิด Autoclave (121 องศาเซลเซียส 15 นาที) เป็นวิธีมาตรฐานหลักของ Terminal sterilization
• ข้อ ข.: ผิด Gamma radiation เป็น Terminal sterilization สำหรับเวชภัณฑ์และยาที่ไม่ทนความร้อน
• ข้อ ค.: ผิด Steam sterilization ในภาชนะปิดสนิทจัดเป็น Terminal sterilization
• ข้อ จ.: ผิด Dry heat sterilization (เช่น 160-170 องศาเซลเซียส 2 ชั่วโมง) จัดเป็น Terminal sterilization</t>
        </is>
      </c>
      <c r="K113" s="104" t="inlineStr"/>
      <c r="L113" s="104" t="inlineStr">
        <is>
          <t>Sterile &amp; Special Forms</t>
        </is>
      </c>
      <c r="M113" s="104" t="inlineStr">
        <is>
          <t>Autoclave &amp; Sterilization</t>
        </is>
      </c>
      <c r="N113" s="62" t="inlineStr">
        <is>
          <t>Product</t>
        </is>
      </c>
      <c r="O113" s="104" t="inlineStr">
        <is>
          <t>[SOURCE: ข้อสอบจริง PLE CC1 (Product) ปี 2564 ข้อ 157]</t>
        </is>
      </c>
      <c r="P113" s="62" t="inlineStr">
        <is>
          <t>ข้อสอบเก่า</t>
        </is>
      </c>
      <c r="Q113" s="62" t="inlineStr">
        <is>
          <t>2564</t>
        </is>
      </c>
      <c r="R113" s="62" t="inlineStr"/>
    </row>
    <row r="114">
      <c r="A114" s="180" t="n">
        <v>112</v>
      </c>
      <c r="B114" s="104" t="inlineStr">
        <is>
          <t>ในการพัฒนาระบบนำส่งยาทางตาชนิดเกิดเจล ณ แหล่งออกฤทธิ์ (Ophthalmic in situ gelling system) พอลิเมอร์ชนิดใดตอบสนองต่อการเปลี่ยนแปลงความเป็นกรด-ด่าง โดยเปลี่ยนสถานะจากของเหลว (Sol) ไปเป็นเจล (Gel) เมื่อสัมผัสกับน้ำตาที่มี pH ประมาณ 7.4</t>
        </is>
      </c>
      <c r="C114" s="104" t="inlineStr"/>
      <c r="D114" s="104" t="inlineStr">
        <is>
          <t>Carbopol (Carbomer / Polyacrylic acid)</t>
        </is>
      </c>
      <c r="E114" s="104" t="inlineStr">
        <is>
          <t>Poloxamer 407 (Pluronic F-127)</t>
        </is>
      </c>
      <c r="F114" s="104" t="inlineStr">
        <is>
          <t>Ethyl cellulose</t>
        </is>
      </c>
      <c r="G114" s="104" t="inlineStr">
        <is>
          <t>Polyvinyl alcohol (PVA)</t>
        </is>
      </c>
      <c r="H114" s="104" t="inlineStr">
        <is>
          <t>Sodium carboxymethylcellulose (Na-CMC)</t>
        </is>
      </c>
      <c r="I114" s="62" t="n">
        <v>1</v>
      </c>
      <c r="J114" s="104" t="inlineStr">
        <is>
          <t>✅ คำตอบที่ถูกต้อง: ข้อ ก. Carbopol (Carbomer / Polyacrylic acid)
🎯 ทำไมข้อนี้ถึงถูก: Carbopol (Carbomer) เป็นพอลิเมอร์ชนิดไวต่อพีเอช (pH-sensitive / pH-triggered polymer) ที่สภาวะกรดอ่อนในขวดยา (pH ประมาณ 4.0 - 5.0) จะมีสภาพเป็นสารละลายของเหลวใสหยอดตาได้ง่าย แต่เมื่อหยอดสัมผัสกับน้ำตาที่มี pH ประมาณ 7.4 หมู่กรดคาร์บอกซิลิกจะแตกตัวเกิดประจุลบผลักกัน ทำให้สายพอลิเมอร์คลี่ตัวและเกิดโครงข่ายเจลหนืดทันที (Sol-to-gel transition)
🔍 ข้ออื่นผิดเพราะอะไร:
• ข้อ ข.: ผิด Poloxamer 407 เป็น Thermo-responsive polymer ที่เปลี่ยนสถานะตามอุณหภูมิ (Sol ที่อุณหภูมิต่ำ กลายเป็น Gel ที่อุณหภูมิร่างกาย)
• ข้อ ค.: ผิด Ethyl cellulose เป็นพอลิเมอร์ที่ไม่ละลายน้ำ นิยมใช้เคลือบฟิล์มควบคุมการปลดปล่อย
• ข้อ ง.: ผิด Polyvinyl alcohol เป็นสารเพิ่มความหนืดทั่วไป ไม่เกิด In situ gelling ตอบสนองต่อ pH
• ข้อ จ.: ผิด Na-CMC เป็นสารเพิ่มความหนืด ไม่ได้มีคุณสมบัติ pH-triggered in situ gelling ชัดเจนเท่า Carbopol</t>
        </is>
      </c>
      <c r="K114" s="104" t="inlineStr"/>
      <c r="L114" s="104" t="inlineStr">
        <is>
          <t>Sterile &amp; Special Forms</t>
        </is>
      </c>
      <c r="M114" s="104" t="inlineStr">
        <is>
          <t>Parenterals &amp; Ophthalmic</t>
        </is>
      </c>
      <c r="N114" s="62" t="inlineStr">
        <is>
          <t>Product</t>
        </is>
      </c>
      <c r="O114" s="104" t="inlineStr">
        <is>
          <t>[SOURCE: ข้อสอบจริง PLE CC1 (Product) ปี 2564 ข้อ 158]</t>
        </is>
      </c>
      <c r="P114" s="62" t="inlineStr">
        <is>
          <t>ข้อสอบเก่า</t>
        </is>
      </c>
      <c r="Q114" s="62" t="inlineStr">
        <is>
          <t>2564</t>
        </is>
      </c>
      <c r="R114" s="62" t="inlineStr"/>
    </row>
    <row r="115">
      <c r="A115" s="180" t="n">
        <v>113</v>
      </c>
      <c r="B115" s="104" t="inlineStr">
        <is>
          <t>น้ำมาตรฐานทางเภสัชกรรม (Pharmacopoeial water) ในข้อใดต่อไปนี้ ที่กำหนดให้ใช้เป็นกระสายยาในกระบวนการผลิตยาเตรียมชนิดกึ่งแข็งสำหรับทาเฉพาะที่ภายนอก (เช่น ยาเจลหรือยาครีมทั่วไป)</t>
        </is>
      </c>
      <c r="C115" s="104" t="inlineStr"/>
      <c r="D115" s="104" t="inlineStr">
        <is>
          <t>Potable water (น้ำประปาดื่มได้)</t>
        </is>
      </c>
      <c r="E115" s="104" t="inlineStr">
        <is>
          <t>Purified water (น้ำบริสุทธิ์)</t>
        </is>
      </c>
      <c r="F115" s="104" t="inlineStr">
        <is>
          <t>Sterile purified water</t>
        </is>
      </c>
      <c r="G115" s="104" t="inlineStr">
        <is>
          <t>Sterile water for irrigation</t>
        </is>
      </c>
      <c r="H115" s="104" t="inlineStr">
        <is>
          <t>Bacteriostatic water for injection</t>
        </is>
      </c>
      <c r="I115" s="62" t="n">
        <v>2</v>
      </c>
      <c r="J115" s="104" t="inlineStr">
        <is>
          <t>✅ คำตอบที่ถูกต้อง: ข้อ ข. Purified water (น้ำบริสุทธิ์)
🎯 ทำไมข้อนี้ถึงถูก: ตามหลักเกณฑ์ GMP และเภสัชตำรับ USP/BP ผลิตภัณฑ์ยาเตรียมชนิดไม่ปราศจากเชื้อ (Non-sterile dosage forms) สำหรับใช้ภายนอก เช่น ยาเจล ยาครีม และยาน้ำรับประทาน กำหนดให้ใช้น้ำ Purified water เป็นกระสายยาและส่วนประกอบในการผลิต ซึ่งผลิตโดยการกลั่น (Distillation), การแลกเปลี่ยนไอออน (Ion exchange) หรือรีเวิร์สออสโมซิส (Reverse osmosis)
🔍 ข้ออื่นผิดเพราะอะไร:
• ข้อ ก.: Potable water (น้ำประปา) อนุญาตให้ใช้เฉพาะขั้นตอนการล้างทำความสะอาดเครื่องมือเบื้องต้นเท่านั้น ห้ามนำมาใช้เป็นส่วนประกอบในสูตรตำรับยาสำเร็จรูป
• ข้อ ค.: Sterile purified water ไม่ใช่เภสัชภัณฑ์น้ำทางการที่ระบุในเภสัชตำรับสากล
• ข้อ ง.: Sterile water for irrigation เป็นน้ำปราศจากเชื้อบรรจุขวดขนาดใหญ่เพื่อใช้ชะล้างเนื้อเยื่อหรือแผลผ่าตัด
• ข้อ จ.: Bacteriostatic water for injection เป็นน้ำฉีดปราศจากเชื้อที่มีสารต้านจุลชีพสำหรับผสมยาฉีดหลายครั้ง</t>
        </is>
      </c>
      <c r="K115" s="104" t="inlineStr"/>
      <c r="L115" s="104" t="inlineStr">
        <is>
          <t>Sterile &amp; Special Forms</t>
        </is>
      </c>
      <c r="M115" s="104" t="inlineStr">
        <is>
          <t>Parenterals &amp; Ophthalmic</t>
        </is>
      </c>
      <c r="N115" s="62" t="inlineStr">
        <is>
          <t>Product</t>
        </is>
      </c>
      <c r="O115" s="104" t="inlineStr">
        <is>
          <t>[SOURCE: ข้อสอบจริง PLE CC1 (Product) ปี 2563 Day 2 ข้อ 48]</t>
        </is>
      </c>
      <c r="P115" s="62" t="inlineStr">
        <is>
          <t>ข้อสอบเก่า</t>
        </is>
      </c>
      <c r="Q115" s="62" t="inlineStr">
        <is>
          <t>2563</t>
        </is>
      </c>
      <c r="R115" s="62" t="inlineStr"/>
    </row>
    <row r="116">
      <c r="A116" s="180" t="n">
        <v>114</v>
      </c>
      <c r="B116" s="104" t="inlineStr">
        <is>
          <t>แพทย์สั่งจ่ายยาฉีดคอร์ติโคสเตียรอยด์สำหรับฉีดเข้าข้อเข่า (Intra-articular injection) โดยมีสูตรตำรับประกอบด้วย:
- Dexamethasone sodium phosphate
- Sodium chloride for injection
- Benzyl alcohol
- Polysorbate 80
- Sodium hydroxide q.s.
- Water for injection to 1 mL
สาร Sodium hydroxide (NaOH q.s.) ในสูตรตำรับยาฉีดนี้ทำหน้าที่หลักใด</t>
        </is>
      </c>
      <c r="C116" s="104" t="inlineStr"/>
      <c r="D116" s="104" t="inlineStr">
        <is>
          <t>Cosolvent (สารช่วยทำละลาย)</t>
        </is>
      </c>
      <c r="E116" s="104" t="inlineStr">
        <is>
          <t>Tonicity adjusting agent (สารปรับความตึงตัว)</t>
        </is>
      </c>
      <c r="F116" s="104" t="inlineStr">
        <is>
          <t>pH adjusting agent (สารปรับความเป็นกรด-ด่าง)</t>
        </is>
      </c>
      <c r="G116" s="104" t="inlineStr">
        <is>
          <t>Antimicrobial preservative (สารกันเสีย)</t>
        </is>
      </c>
      <c r="H116" s="104" t="inlineStr">
        <is>
          <t>Viscosity increasing agent (สารเพิ่มความหนืด)</t>
        </is>
      </c>
      <c r="I116" s="62" t="n">
        <v>3</v>
      </c>
      <c r="J116" s="104" t="inlineStr">
        <is>
          <t>✅ คำตอบที่ถูกต้อง: ข้อ ค. pH adjusting agent (สารปรับความเป็นกรด-ด่าง)
🎯 ทำไมข้อนี้ถึงถูก: คำว่า q.s. (quantum sufficiat) กำกับหลังสาร Sodium hydroxide หรือ Hydrochloric acid ในสูตรตำรับยาฉีด หมายถึงการเติมสารดังกล่าวในปริมาณพอเหมาะเท่าที่จำเป็นเพื่อปรับค่าความเป็นกรด-ด่าง (pH adjusting agent) ของสารละลายยาฉีดให้อยู่ในช่วง pH ที่เหมาะสมต่อความคงตัวของตัวยา (pH 7.0 ถึง 8.5 สำหรับ Dexamethasone sodium phosphate) และลดความระคายเคืองต่อเนื้อเยื่อ
🔍 ข้ออื่นผิดเพราะอะไร:
• ข้อ ก.: Cosolvent เป็นตัวทำละลายร่วม เช่น Propylene glycol หรือ Alcohol ไม่ใช่ด่างแก่ NaOH
• ข้อ ข.: Tonicity adjuster ในตำรับนี้คือ Sodium chloride ซึ่งใช้ปรับให้อยู่ในสภาวะ Isotonic
• ข้อ ง.: Antimicrobial preservative ในตำรับนี้คือ Benzyl alcohol
• ข้อ จ.: Viscosity agent เป็นสารเพิ่มความหนืด เช่น Sodium CMC หรือ Hyaluronic acid ไม่ใช่ NaOH</t>
        </is>
      </c>
      <c r="K116" s="104" t="inlineStr"/>
      <c r="L116" s="104" t="inlineStr">
        <is>
          <t>Sterile &amp; Special Forms</t>
        </is>
      </c>
      <c r="M116" s="104" t="inlineStr">
        <is>
          <t>Parenterals &amp; Ophthalmic</t>
        </is>
      </c>
      <c r="N116" s="62" t="inlineStr">
        <is>
          <t>Product</t>
        </is>
      </c>
      <c r="O116" s="104" t="inlineStr">
        <is>
          <t>[SOURCE: ข้อสอบจริง PLE CC1 (Product) ปี 2563 Day 1 ข้อ 5]</t>
        </is>
      </c>
      <c r="P116" s="62" t="inlineStr">
        <is>
          <t>ข้อสอบเก่า</t>
        </is>
      </c>
      <c r="Q116" s="62" t="inlineStr">
        <is>
          <t>2563</t>
        </is>
      </c>
      <c r="R116" s="62" t="inlineStr"/>
    </row>
    <row r="117">
      <c r="A117" s="180" t="n">
        <v>115</v>
      </c>
      <c r="B117" s="104" t="inlineStr">
        <is>
          <t>จากสูตรตำรับยาฉีด Dexamethasone สำหรับฉีดเข้าข้อเข่า ซึ่งประกอบด้วย Dexamethasone sodium phosphate, Sodium chloride, Benzyl alcohol, Polysorbate 80, Sodium hydroxide q.s. และ Water for injection สารใดทำหน้าที่เป็นสารกันเสียต้านจุลชีพ (Antimicrobial preservative)</t>
        </is>
      </c>
      <c r="C117" s="104" t="inlineStr"/>
      <c r="D117" s="104" t="inlineStr">
        <is>
          <t>Dexamethasone sodium phosphate</t>
        </is>
      </c>
      <c r="E117" s="104" t="inlineStr">
        <is>
          <t>Benzyl alcohol</t>
        </is>
      </c>
      <c r="F117" s="104" t="inlineStr">
        <is>
          <t>Sodium chloride</t>
        </is>
      </c>
      <c r="G117" s="104" t="inlineStr">
        <is>
          <t>Sodium hydroxide</t>
        </is>
      </c>
      <c r="H117" s="104" t="inlineStr">
        <is>
          <t>Polysorbate 80</t>
        </is>
      </c>
      <c r="I117" s="62" t="n">
        <v>2</v>
      </c>
      <c r="J117" s="104" t="inlineStr">
        <is>
          <t>✅ คำตอบที่ถูกต้อง: ข้อ ข. Benzyl alcohol
🎯 ทำไมข้อนี้ถึงถูก: Benzyl alcohol (ความเข้มข้นมาตรฐานประมาณ 0.9% ถึง 1.5% v/v) เป็นสารต้านจุลชีพ (Antimicrobial preservative) ที่นิยมใช้ในยาฉีดชนิดบรรจุหลายขนาดยา (Multiple-dose vials) เพื่อยับยั้งการเจริญเติบโตของแบคทีเรียและเชื้อราที่อาจปนเปื้อนเข้าไปขณะใช้เข็มดูดยาออกจากขวด
🔍 ข้ออื่นผิดเพราะอะไร:
• ข้อ ก.: Dexamethasone sodium phosphate เป็นตัวยาสำคัญ (Active pharmaceutical ingredient)
• ข้อ ค.: Sodium chloride ทำหน้าที่ปรับความดันออสโมซิสและความตึงตัว (Tonicity agent)
• ข้อ ง.: Sodium hydroxide ทำหน้าที่ปรับความเป็นกรด-ด่าง (pH adjuster)
• ข้อ จ.: Polysorbate 80 ทำหน้าที่เป็นสารลดแรงตึงผิวเพื่อช่วยการกระจายตัวหรือช่วยละลาย (Surfactant / Solubilizing agent)</t>
        </is>
      </c>
      <c r="K117" s="104" t="inlineStr"/>
      <c r="L117" s="104" t="inlineStr">
        <is>
          <t>Sterile &amp; Special Forms</t>
        </is>
      </c>
      <c r="M117" s="104" t="inlineStr">
        <is>
          <t>Parenterals &amp; Ophthalmic</t>
        </is>
      </c>
      <c r="N117" s="62" t="inlineStr">
        <is>
          <t>Product</t>
        </is>
      </c>
      <c r="O117" s="104" t="inlineStr">
        <is>
          <t>[SOURCE: ข้อสอบจริง PLE CC1 (Product) ปี 2563 Day 1 ข้อ 6]</t>
        </is>
      </c>
      <c r="P117" s="62" t="inlineStr">
        <is>
          <t>ข้อสอบเก่า</t>
        </is>
      </c>
      <c r="Q117" s="62" t="inlineStr">
        <is>
          <t>2563</t>
        </is>
      </c>
      <c r="R117" s="62" t="inlineStr"/>
    </row>
    <row r="118">
      <c r="A118" s="180" t="n">
        <v>116</v>
      </c>
      <c r="B118" s="104" t="inlineStr">
        <is>
          <t>ข้อใดต่อไปนี้ ไม่ใช่ หัวข้อการควบคุมคุณภาพมาตรฐานที่กำหนดสำหรับผลิตภัณฑ์ยาฉีดรูปแบบสารละลายใสปราศจากเชื้อ (Sterile solution for injection)</t>
        </is>
      </c>
      <c r="C118" s="104" t="inlineStr"/>
      <c r="D118" s="104" t="inlineStr">
        <is>
          <t>Particulate matter test (การทดสอบอนุภาคแปลกปลอมขนาดเล็ก)</t>
        </is>
      </c>
      <c r="E118" s="104" t="inlineStr">
        <is>
          <t>Microbial limit test (การทดสอบการจำกัดจำนวนจุลินทรีย์)</t>
        </is>
      </c>
      <c r="F118" s="104" t="inlineStr">
        <is>
          <t>Bacterial endotoxins test / Pyrogen test</t>
        </is>
      </c>
      <c r="G118" s="104" t="inlineStr">
        <is>
          <t>Sterility test (การทดสอบความปราศจากเชื้อ)</t>
        </is>
      </c>
      <c r="H118" s="104" t="inlineStr">
        <is>
          <t>pH determination</t>
        </is>
      </c>
      <c r="I118" s="62" t="n">
        <v>2</v>
      </c>
      <c r="J118" s="104" t="inlineStr">
        <is>
          <t>✅ คำตอบที่ถูกต้อง: ข้อ ข. Microbial limit test (การทดสอบการจำกัดจำนวนจุลินทรีย์)
🎯 ทำไมข้อนี้ถึงถูก: Microbial limit test (การนับจำนวนจุลินทรีย์และตรวจหาเชื้อก่อโรค) เป็นข้อกำหนดสำหรับผลิตภัณฑ์ยาชนิด ไม่ปราศจากเชื้อ (Non-sterile dosage forms) เช่น ยาเม็ด ยาน้ำ ยาทาภายนอก ในขณะที่ ยาฉีด (Injections) จัดเป็นยาปราศจากเชื้อ (Sterile products) ที่กฎหมายกำหนดให้ต้องผ่านการทดสอบ Sterility test (ต้องปราศจากเชื้อจุลินทรีย์อย่างสมบูรณ์แบบ Absolute sterility) จึงไม่มีการใช้เกณฑ์ Microbial limit test
🔍 ข้ออื่นผิดเพราะอะไร:
• ข้อ ก.: Particulate matter test เป็นข้อกำหนดบังคับของยาฉีดเพื่อป้องกันอนุภาคขนาดเล็กอุดตันหลอดเลือด (USP ⟨788⟩)
• ข้อ ค.: Bacterial endotoxins test (LAL test) เป็นข้อกำหนดสำคัญเพื่อควบคุมปริมาณสารไข้ในยาฉีด
• ข้อ ง.: Sterility test เป็นหัวข้อบังคับหลักที่ยาฉีดทุกรุ่นการผลิตต้องผ่านการทดสอบ
• ข้อ จ.: pH determination ต้องควบคุมให้อยู่ในช่วงที่เหมาะสมเพื่อความคงตัวและความปลอดภัยต่อเนื้อเยื่อ</t>
        </is>
      </c>
      <c r="K118" s="104" t="inlineStr"/>
      <c r="L118" s="104" t="inlineStr">
        <is>
          <t>Sterile &amp; Special Forms</t>
        </is>
      </c>
      <c r="M118" s="104" t="inlineStr">
        <is>
          <t>Sterility &amp; Pyrogen testing</t>
        </is>
      </c>
      <c r="N118" s="62" t="inlineStr">
        <is>
          <t>Product</t>
        </is>
      </c>
      <c r="O118" s="104" t="inlineStr">
        <is>
          <t>[SOURCE: ข้อสอบจริง PLE CC1 (Product) ปี 2563 Day 1 ข้อ 7]</t>
        </is>
      </c>
      <c r="P118" s="62" t="inlineStr">
        <is>
          <t>ข้อสอบเก่า</t>
        </is>
      </c>
      <c r="Q118" s="62" t="inlineStr">
        <is>
          <t>2563</t>
        </is>
      </c>
      <c r="R118" s="62" t="inlineStr"/>
    </row>
    <row r="119">
      <c r="A119" s="180" t="n">
        <v>117</v>
      </c>
      <c r="B119" s="104" t="inlineStr">
        <is>
          <t>ข้อใดกล่าวถูกต้องเกี่ยวกับน้ำสำหรับเตรียมยาฉีดชนิดปราศจากเชื้อ (Sterile Water for Injection: SWFI) ตามมาตรฐานเภสัชตำรับ USP</t>
        </is>
      </c>
      <c r="C119" s="104" t="inlineStr"/>
      <c r="D119" s="104" t="inlineStr">
        <is>
          <t>เป็นน้ำที่เตรียมได้โดยตรงจากการต้มน้ำประปาแล้วผ่านการกรองแผ่นเมมเบรน 0.22 ไมครอน</t>
        </is>
      </c>
      <c r="E119" s="104" t="inlineStr">
        <is>
          <t>เป็นน้ำฉีดที่มีการเติมสารต้านจุลชีพ (Antimicrobial preservative) ผสมอยู่เสมอ</t>
        </is>
      </c>
      <c r="F119" s="104" t="inlineStr">
        <is>
          <t>เป็นน้ำที่ได้จากการนำ Water for Injection (WFI) มาบรรจุในภาชนะที่เหมาะสมแล้วผ่านกระบวนการฆ่าเชื้อ (Terminal sterilization)</t>
        </is>
      </c>
      <c r="G119" s="104" t="inlineStr">
        <is>
          <t>สามารถนำมาฉีดเข้าสู่หลอดเลือดดำของผู้ป่วยได้โดยตรงในปริมาณมากโดยไม่ต้องผสมตัวยาใดๆ</t>
        </is>
      </c>
      <c r="H119" s="104" t="inlineStr">
        <is>
          <t>กำหนดให้ใช้เฉพาะการชะล้างทำความสะอาดแผลภายนอกร่างกายเท่านั้น</t>
        </is>
      </c>
      <c r="I119" s="62" t="n">
        <v>3</v>
      </c>
      <c r="J119" s="104" t="inlineStr">
        <is>
          <t>✅ คำตอบที่ถูกต้อง: ข้อ ค. เป็นน้ำที่ได้จากการนำ Water for Injection (WFI) มาบรรจุในภาชนะที่เหมาะสมแล้วผ่านกระบวนการฆ่าเชื้อ (Terminal sterilization)
🎯 ทำไมข้อนี้ถึงถูก: ตามเภสัชตำรับ USP ระบุว่า Sterile Water for Injection (SWFI) คือน้ำ Water for Injection (WFI) ที่นำมาบรรจุลงในภาชนะบรรจุหน่วยเดียว (Single-dose container ขนาดไม่เกิน 1,000 mL) แล้วนำไปผ่านการฆ่าเชื้อจนปราศจากเชื้อ (Sterilization) และปราศจากสารก่อไข้ (Pyrogen-free) โดยไม่มีการเติมสารกันเสียต้านจุลชีพใดๆ
🔍 ข้ออื่นผิดเพราะอะไร:
• ข้อ ก.: SWFI ต้องผลิตเริ่มต้นจาก Water for Injection (WFI) ซึ่งต้องผ่านกระบวนการกลั่น (Distillation) หรือ Reverse Osmosis ที่ผ่านการรับรอง ไม่ใช่น้ำประปาต้มกรอง
• ข้อ ข.: SWFI เป็น Single-dose container ต้อง ปราศจาก สารกันเสีย (Preservative-free) ชนิดที่มีสารกันเสียเรียกว่า Bacteriostatic Water for Injection
• ข้อ ง.: ห้ามฉีด SWFI เข้าหลอดเลือดดำโดยตรงเพราะเป็นน้ำบริสุทธิ์ที่มีค่า Osmolarity เป็นศูนย์ (Hypotonic อย่างยิ่ง) จะทำให้เม็ดเลือดแดงแตกตัวรุนแรง (Hemolysis)
• ข้อ จ.: น้ำสำหรับชะล้างแผลภายนอกมีชื่อทางการว่า Sterile Water for Irrigation</t>
        </is>
      </c>
      <c r="K119" s="104" t="inlineStr"/>
      <c r="L119" s="104" t="inlineStr">
        <is>
          <t>Sterile &amp; Special Forms</t>
        </is>
      </c>
      <c r="M119" s="104" t="inlineStr">
        <is>
          <t>Parenterals &amp; Ophthalmic</t>
        </is>
      </c>
      <c r="N119" s="62" t="inlineStr">
        <is>
          <t>Product</t>
        </is>
      </c>
      <c r="O119" s="104" t="inlineStr">
        <is>
          <t>[SOURCE: ข้อสอบจริง PLE CC1 (Product) ปี 2563 Day 1 ข้อ 94]</t>
        </is>
      </c>
      <c r="P119" s="62" t="inlineStr">
        <is>
          <t>ข้อสอบเก่า</t>
        </is>
      </c>
      <c r="Q119" s="62" t="inlineStr">
        <is>
          <t>2563</t>
        </is>
      </c>
      <c r="R119" s="62" t="inlineStr"/>
    </row>
    <row r="120">
      <c r="A120" s="180" t="n">
        <v>118</v>
      </c>
      <c r="B120" s="104" t="inlineStr">
        <is>
          <t>ในการควบคุมคุณภาพและประเมินความปลอดภัยของยาหยอดตา (Ophthalmic preparations) ที่เตรียมขึ้นในโรงพยาบาล หัวข้อการทดสอบในข้อใดมีความสำคัญสูงสุดต่อความปลอดภัยของผู้ป่วยเพื่อป้องกันการติดเชื้อในลูกตาขั้นรุนแรง (Endophthalmitis)</t>
        </is>
      </c>
      <c r="C120" s="104" t="inlineStr"/>
      <c r="D120" s="104" t="inlineStr">
        <is>
          <t>Microbial limit test</t>
        </is>
      </c>
      <c r="E120" s="104" t="inlineStr">
        <is>
          <t>Sterility test (การทดสอบความปราศจากเชื้อ)</t>
        </is>
      </c>
      <c r="F120" s="104" t="inlineStr">
        <is>
          <t>Dissolution test</t>
        </is>
      </c>
      <c r="G120" s="104" t="inlineStr">
        <is>
          <t>Disintegration test</t>
        </is>
      </c>
      <c r="H120" s="104" t="inlineStr">
        <is>
          <t>Bacterial endotoxins test</t>
        </is>
      </c>
      <c r="I120" s="62" t="n">
        <v>2</v>
      </c>
      <c r="J120" s="104" t="inlineStr">
        <is>
          <t>✅ คำตอบที่ถูกต้อง: ข้อ ข. Sterility test (การทดสอบความปราศจากเชื้อ)
🎯 ทำไมข้อนี้ถึงถูก: ยาตา (Ophthalmic preparations) สัมผัสกับเนื้อเยื่อกระจกตาและเยื่อบุตาที่มีความเปราะบางสูงมาก หากเกิดการติดเชื้อจุลินทรีย์อาจทำให้ตาบอดได้อย่างถาวร เภสัชตำรับ USP/BP จึงกำหนดให้ยาตาทุกชนิดจัดเป็นยาปราศจากเชื้อ (Sterile products) และการทดสอบความปราศจากเชื้อ (Sterility test) ถือเป็นหัวข้อที่สำคัญที่สุดอย่างยิ่งยวดที่ต้องผ่านเกณฑ์ยอมรับ
🔍 ข้ออื่นผิดเพราะอะไร:
• ข้อ ก.: Microbial limit test ยอมให้มีการปนเปื้อนของเชื้อจุลินทรีย์ได้ตามเกณฑ์ที่กำหนด จึงไม่เพียงพอและไม่ปลอดภัยสำหรับยาหยอดตา
• ข้อ ค.: Dissolution test ใช้สำหรับประเมินการละลายของยาเม็ดหรือแคปซูลของแข็ง
• ข้อ ง.: Disintegration test ใช้ประเมินเวลาการแตกตัวของยาเม็ด
• ข้อ จ.: Bacterial endotoxins test จำเป็นสำหรับยาฉีดและสารละลายล้างตาสำหรับผ่าตัดลูกตาภายใน (Intraocular irrigation) แต่ความปราศจากเชื้อของจุลินทรีย์ (Sterility) มีความสำคัญเชิงคลินิกสูงสุดในยาหยอดตาทั่วไป</t>
        </is>
      </c>
      <c r="K120" s="104" t="inlineStr"/>
      <c r="L120" s="104" t="inlineStr">
        <is>
          <t>Sterile &amp; Special Forms</t>
        </is>
      </c>
      <c r="M120" s="104" t="inlineStr">
        <is>
          <t>Sterility &amp; Pyrogen testing</t>
        </is>
      </c>
      <c r="N120" s="62" t="inlineStr">
        <is>
          <t>Product</t>
        </is>
      </c>
      <c r="O120" s="104" t="inlineStr">
        <is>
          <t>[SOURCE: ข้อสอบจริง PLE CC1 (Product) ปี 2563 Day 1 ข้อ 96]</t>
        </is>
      </c>
      <c r="P120" s="62" t="inlineStr">
        <is>
          <t>ข้อสอบเก่า</t>
        </is>
      </c>
      <c r="Q120" s="62" t="inlineStr">
        <is>
          <t>2563</t>
        </is>
      </c>
      <c r="R120" s="62" t="inlineStr"/>
    </row>
    <row r="121">
      <c r="A121" s="180" t="n">
        <v>119</v>
      </c>
      <c r="B121" s="104" t="inlineStr">
        <is>
          <t>ในตำรับยาหยอดตาน้ำตาเทียม (artificial tears) หากไม่มีสาร hydroxypropyl guar จะสามารถเลือกใช้สารใดทดแทนเพื่อทำหน้าที่เป็นสารเพิ่มความหนืดและเคลือบผิวกระจกตา</t>
        </is>
      </c>
      <c r="C121" s="104" t="inlineStr"/>
      <c r="D121" s="104" t="inlineStr">
        <is>
          <t>PEG</t>
        </is>
      </c>
      <c r="E121" s="104" t="inlineStr">
        <is>
          <t>SCMC</t>
        </is>
      </c>
      <c r="F121" s="104" t="inlineStr">
        <is>
          <t>Polysorbate 80</t>
        </is>
      </c>
      <c r="G121" s="104" t="inlineStr">
        <is>
          <t>Sorbital</t>
        </is>
      </c>
      <c r="H121" s="104" t="inlineStr">
        <is>
          <t>Hypromellose</t>
        </is>
      </c>
      <c r="I121" s="62" t="n">
        <v>5</v>
      </c>
      <c r="J121" s="104" t="inlineStr">
        <is>
          <t>✅ คำตอบที่ถูกต้อง: ข้อ จ. Hypromellose
🎯 ทำไมข้อนี้ถึงถูก: Hydroxypropyl guar ในน้ำตาเทียมทำหน้าที่เป็น non-ionic polymeric demulcent และ viscosity-enhancing agent ช่วยเพิ่มความหนืดและยืดระยะเวลาการสัมผัสของยากับผิวกระจกตา สารที่สามารถใช้ทดแทนได้โดยตรงคือ Hypromellose (HPMC) ซึ่งเป็น non-ionic cellulose derivative ที่ให้ความคงตัวดี ไม่ตกตะกอนกับสารอื่น และเป็น demulcent มาตรฐานในตำรับน้ำตาเทียมตาม USP
🔍 ข้ออื่นผิดเพราะอะไร:
• ข้อ ก.: ผิดเพราะ Polyethylene glycol (PEG) ทำหน้าที่เป็น co-solvent หรือ lubricant แต่ไม่ได้ให้ความหนืดและการเคลือบฟิล์มเลียนแบบ mucin layer ได้ดีเท่ากับ HPMC หรือ HP-guar
• ข้อ ข.: ผิดเพราะ Sodium carboxymethylcellulose (SCMC) เป็น anionic polymer ซึ่งมีประจุลบ อาจเกิด incompatibility กับสารกันเสียประจุบวก เช่น benzalkonium chloride ได้ง่ายกว่า non-ionic polymers
• ข้อ ค.: ผิดเพราะ Polysorbate 80 เป็น non-ionic surfactant ทำหน้าที่เป็น solubilizer ไม่ใช่สารเพิ่มความหนืดหลักของน้ำตาเทียม
• ข้อ ง.: ผิดเพราะ Sorbitol ทำหน้าที่เป็น tonicity adjusting agent และ humectant ไม่ใช่ gelling หรือ viscosity-enhancing polymer</t>
        </is>
      </c>
      <c r="K121" s="104" t="inlineStr"/>
      <c r="L121" s="104" t="inlineStr">
        <is>
          <t>Sterile &amp; Special Forms</t>
        </is>
      </c>
      <c r="M121" s="104" t="inlineStr">
        <is>
          <t>Ophthalmic preparations</t>
        </is>
      </c>
      <c r="N121" s="62" t="inlineStr">
        <is>
          <t>Product</t>
        </is>
      </c>
      <c r="O121" s="104" t="inlineStr">
        <is>
          <t>[SOURCE: ข้อสอบจริง PLE CC1 (Product) ปี 2562 วันที่ 1 ข้อ 19]</t>
        </is>
      </c>
      <c r="P121" s="62" t="inlineStr">
        <is>
          <t>ข้อสอบเก่า</t>
        </is>
      </c>
      <c r="Q121" s="62" t="inlineStr">
        <is>
          <t>2562</t>
        </is>
      </c>
      <c r="R121" s="62" t="inlineStr"/>
    </row>
    <row r="122">
      <c r="A122" s="180" t="n">
        <v>120</v>
      </c>
      <c r="B122" s="104" t="inlineStr">
        <is>
          <t>สารในข้อใดทำหน้าที่เป็นสารกันเสีย (preservative) ในน้ำยาแช่และล้างคอนแทคเลนส์</t>
        </is>
      </c>
      <c r="C122" s="104" t="inlineStr"/>
      <c r="D122" s="104" t="inlineStr">
        <is>
          <t>Polyquaternium-1</t>
        </is>
      </c>
      <c r="E122" s="104" t="inlineStr">
        <is>
          <t>Potassium chloride</t>
        </is>
      </c>
      <c r="F122" s="104" t="inlineStr">
        <is>
          <t>Calcium chloride</t>
        </is>
      </c>
      <c r="G122" s="104" t="inlineStr">
        <is>
          <t>Citric acid</t>
        </is>
      </c>
      <c r="H122" s="104" t="inlineStr">
        <is>
          <t>Hydroxypropyl guar</t>
        </is>
      </c>
      <c r="I122" s="62" t="n">
        <v>1</v>
      </c>
      <c r="J122" s="104" t="inlineStr">
        <is>
          <t>✅ คำตอบที่ถูกต้อง: ข้อ ก. Polyquaternium-1
🎯 ทำไมข้อนี้ถึงถูก: Polyquaternium-1 (Polyquad) เป็น polymeric quaternary ammonium compound ที่ใช้เป็น antimicrobial preservative ในน้ำยาคอนแทคเลนส์และยาหยอดตา เนื่องจากมีโมเลกุลขนาดใหญ่ (MW ประมาณ 5,000 Da) ทำให้ไม่ถูกดูดซับเข้าสู่เนื้อคอนแทคเลนส์ชนิดนิ่ม (soft contact lens) และไม่ทำลายเยื่อบุผิวกระจกตา ต่างจาก monomeric preservative เช่น benzalkonium chloride
🔍 ข้ออื่นผิดเพราะอะไร:
• ข้อ ข.: ผิดเพราะ Potassium chloride ทำหน้าที่ปรับความดันออสโมติก (tonicity agent) เพื่อให้ออสโมลาริตีใกล้เคียงน้ำตาธรรมชาติ ไม่ใช่สารกันเสีย
• ข้อ ค.: ผิดเพราะ Calcium chloride ทำหน้าที่เป็นแหล่งอิเล็กโทรไลต์เพื่อรักษาสมดุลของเซลล์เยื่อบุกระจกตา ไม่ใช่ antimicrobial agent
• ข้อ ง.: ผิดเพราะ Citric acid ทำหน้าที่เป็น buffering agent หรือ chelating agent เพื่อควบคุม pH ตำรับ ไม่ใช่สารกันเสียหลัก
• ข้อ จ.: ผิดเพราะ Hydroxypropyl guar ทำหน้าที่เป็น demulcent หรือ gelling/viscosity agent เพื่อเพิ่มความชุ่มชื้นแก่คอนแทคเลนส์</t>
        </is>
      </c>
      <c r="K122" s="104" t="inlineStr"/>
      <c r="L122" s="104" t="inlineStr">
        <is>
          <t>Sterile &amp; Special Forms</t>
        </is>
      </c>
      <c r="M122" s="104" t="inlineStr">
        <is>
          <t>Ophthalmic preparations</t>
        </is>
      </c>
      <c r="N122" s="62" t="inlineStr">
        <is>
          <t>Product</t>
        </is>
      </c>
      <c r="O122" s="104" t="inlineStr">
        <is>
          <t>[SOURCE: ข้อสอบจริง PLE CC1 (Product) ปี 2562 วันที่ 1 ข้อ 20]</t>
        </is>
      </c>
      <c r="P122" s="62" t="inlineStr">
        <is>
          <t>ข้อสอบเก่า</t>
        </is>
      </c>
      <c r="Q122" s="62" t="inlineStr">
        <is>
          <t>2562</t>
        </is>
      </c>
      <c r="R122" s="62" t="inlineStr"/>
    </row>
    <row r="123">
      <c r="A123" s="180" t="n">
        <v>121</v>
      </c>
      <c r="B123" s="104" t="inlineStr">
        <is>
          <t>ส่วนประกอบใดถือเป็นองค์ประกอบที่สำคัญที่สุดในการขับดันตัวยาออกจากบรรจุภัณฑ์ของยารูปแบบ pressurized metered-dose inhalers (pMDI)</t>
        </is>
      </c>
      <c r="C123" s="104" t="inlineStr"/>
      <c r="D123" s="104" t="inlineStr">
        <is>
          <t>Propellant</t>
        </is>
      </c>
      <c r="E123" s="104" t="inlineStr">
        <is>
          <t>Glidant</t>
        </is>
      </c>
      <c r="F123" s="104" t="inlineStr">
        <is>
          <t>Cosolvent</t>
        </is>
      </c>
      <c r="G123" s="104" t="inlineStr">
        <is>
          <t>Antioxidant</t>
        </is>
      </c>
      <c r="H123" s="104" t="inlineStr">
        <is>
          <t>Wetting agent</t>
        </is>
      </c>
      <c r="I123" s="62" t="n">
        <v>1</v>
      </c>
      <c r="J123" s="104" t="inlineStr">
        <is>
          <t>✅ คำตอบที่ถูกต้อง: ข้อ ก. Propellant
🎯 ทำไมข้อนี้ถึงถูก: Propellant (สารขับดัน เช่น Hydrofluoroalkanes หรือ HFA-134a) เป็นองค์ประกอบที่สำคัญที่สุดของ pressurized metered-dose inhaler (pMDI) ทำหน้าที่สร้างความดันไอภายในกระป๋องยาเพื่อพ่นกระจายตัวยาออกมาเป็นละอองฝอยขนาดเล็กระดับไมครอนเมื่อกดวาล์ว
🔍 ข้ออื่นผิดเพราะอะไร:
• ข้อ ข.: ผิดเพราะ Glidant เป็นสารช่วยไหลที่ใช้ในกระบวนการผลิตยาเม็ดและแคปซูล ไม่ได้ใช้ในระบบ pMDI
• ข้อ ค.: ผิดเพราะ Cosolvent (เช่น ethanol) เป็นเพียงสารช่วยละลายเสริมในบางตำรับ ไม่ใช่องค์ประกอบหลักในการสร้างแรงขับดัน
• ข้อ ง.: ผิดเพราะ Antioxidant ใส่เพื่อป้องกันการสลายตัวของยา ไม่ใช่สารขับดันละอองยา
• ข้อ จ.: ผิดเพราะ Wetting agent ใช้ช่วยกระจายอนุภาคยาแขวนตะกอน แต่ไม่สามารถขับดันละอองยาออกจากกระป๋องได้</t>
        </is>
      </c>
      <c r="K123" s="104" t="inlineStr"/>
      <c r="L123" s="104" t="inlineStr">
        <is>
          <t>Sterile &amp; Special Forms</t>
        </is>
      </c>
      <c r="M123" s="104" t="inlineStr">
        <is>
          <t>Inhalation &amp; Nasal delivery</t>
        </is>
      </c>
      <c r="N123" s="62" t="inlineStr">
        <is>
          <t>Product</t>
        </is>
      </c>
      <c r="O123" s="104" t="inlineStr">
        <is>
          <t>[SOURCE: ข้อสอบจริง PLE CC1 (Product) วันที่ 2 ปี 2562 ข้อ 67]</t>
        </is>
      </c>
      <c r="P123" s="62" t="inlineStr">
        <is>
          <t>ข้อสอบเก่า</t>
        </is>
      </c>
      <c r="Q123" s="62" t="inlineStr">
        <is>
          <t>2562</t>
        </is>
      </c>
      <c r="R123" s="62" t="inlineStr"/>
    </row>
    <row r="124">
      <c r="A124" s="180" t="n">
        <v>122</v>
      </c>
      <c r="B124" s="104" t="inlineStr">
        <is>
          <t>ยาสูดพ่น Ventolin Evohaler จัดเป็นยารูปแบบทางเภสัชกรรม (dosage form) ชนิดใด</t>
        </is>
      </c>
      <c r="C124" s="104" t="inlineStr"/>
      <c r="D124" s="104" t="inlineStr">
        <is>
          <t>Pressurized metered dose powder for inhaler</t>
        </is>
      </c>
      <c r="E124" s="104" t="inlineStr">
        <is>
          <t>Pressurized metered dose suspension for inhaler</t>
        </is>
      </c>
      <c r="F124" s="104" t="inlineStr">
        <is>
          <t>Nonpressurized metered dose powder for inhaler</t>
        </is>
      </c>
      <c r="G124" s="104" t="inlineStr">
        <is>
          <t>Nonpressurized metered dose solution for inhaler</t>
        </is>
      </c>
      <c r="H124" s="104" t="inlineStr">
        <is>
          <t>Nonpressurized metered dose suspension for inhaler</t>
        </is>
      </c>
      <c r="I124" s="62" t="n">
        <v>2</v>
      </c>
      <c r="J124" s="104" t="inlineStr">
        <is>
          <t>✅ คำตอบที่ถูกต้อง: ข้อ ข. Pressurized metered dose suspension for inhaler
🎯 ทำไมข้อนี้ถึงถูก: Ventolin Evohaler ประกอบด้วยตัวยา salbutamol sulfate ในรูปผงละเอียดแขวนลอยอยู่ในสารขับดันเหลวชนิด HFA-134a (norflurane) ภายใต้ความดันในกระป๋องโลหะที่มี metering valve ดังนั้นจึงจัดเป็น Pressurized metered-dose suspension for inhalation (pMDI suspension)
🔍 ข้ออื่นผิดเพราะอะไร:
• ข้อ ก.: ผิดเพราะยาในรูปแบบผงแห้งสูดพ่น (Dry Powder Inhaler: DPI) เป็นระบบ non-pressurized ไม่ได้บรรจุภายใต้ความดันของสารขับดัน
• ข้อ ค.: ผิดเพราะ DPI จัดเป็น non-pressurized metered dose powder inhaler ไม่ใช่ชื่อทางการค้า Ventolin Evohaler
• ข้อ ง.: ผิดเพราะ Ventolin Evohaler มีตัวยาแขวนลอยใน propellant ไม่ใช่สารละลาย และบรรจุภายใต้ความดัน (pressurized)
• ข้อ จ.: ผิดเพราะ Ventolin Evohaler เป็นระบบที่มีสารขับดันบรรจุภายใต้ความดันสูง (pressurized) ไม่ใช่ non-pressurized</t>
        </is>
      </c>
      <c r="K124" s="104" t="inlineStr"/>
      <c r="L124" s="104" t="inlineStr">
        <is>
          <t>Sterile &amp; Special Forms</t>
        </is>
      </c>
      <c r="M124" s="104" t="inlineStr">
        <is>
          <t>Inhalation &amp; Nasal delivery</t>
        </is>
      </c>
      <c r="N124" s="62" t="inlineStr">
        <is>
          <t>Product</t>
        </is>
      </c>
      <c r="O124" s="104" t="inlineStr">
        <is>
          <t>[SOURCE: ข้อสอบจริง PLE CC1 (Product) วันที่ 2 ปี 2562 ข้อ 68] [RECONSTRUCTED: เติมคำอธิบายและจัดรูปแบบให้สมบูรณ์]</t>
        </is>
      </c>
      <c r="P124" s="62" t="inlineStr">
        <is>
          <t>ข้อสอบเก่า</t>
        </is>
      </c>
      <c r="Q124" s="62" t="inlineStr">
        <is>
          <t>2562</t>
        </is>
      </c>
      <c r="R124" s="62" t="inlineStr"/>
    </row>
    <row r="125">
      <c r="A125" s="180" t="n">
        <v>123</v>
      </c>
      <c r="B125" s="104" t="inlineStr">
        <is>
          <t>ขนาดอนุภาคละอองยา (aerodynamic diameter) ของยาสูดพ่น aerosol evohaler ช่วงใดที่สามารถเดินทางและสะสมในถุงลมปอด (alveoli) ได้ดีที่สุด</t>
        </is>
      </c>
      <c r="C125" s="104" t="inlineStr"/>
      <c r="D125" s="104" t="inlineStr">
        <is>
          <t>&gt; 100 ไมโครเมตร</t>
        </is>
      </c>
      <c r="E125" s="104" t="inlineStr">
        <is>
          <t>50-100 ไมโครเมตร</t>
        </is>
      </c>
      <c r="F125" s="104" t="inlineStr">
        <is>
          <t>31-49 ไมโครเมตร</t>
        </is>
      </c>
      <c r="G125" s="104" t="inlineStr">
        <is>
          <t>5-30 ไมโครเมตร</t>
        </is>
      </c>
      <c r="H125" s="104" t="inlineStr">
        <is>
          <t>&lt; 5 ไมโครเมตร</t>
        </is>
      </c>
      <c r="I125" s="62" t="n">
        <v>5</v>
      </c>
      <c r="J125" s="104" t="inlineStr">
        <is>
          <t>✅ คำตอบที่ถูกต้อง: ข้อ จ. &lt; 5 ไมโครเมตร
🎯 ทำไมข้อนี้ถึงถูก: ตามหลักการสะสมของอนุภาคยาในระบบทางเดินหายใจ อนุภาคยาที่มีขนาด aerodynamic diameter อยู่ในช่วง 1 ถึง 5 ไมโครเมตร (หรือน้อยกว่า 5 ไมโครเมตร เรียกว่า respirable fraction) เท่านั้นที่จะสามารถเคลื่อนที่ผ่านหลอดลมส่วนบนลงไปสะสมและถูกดูดซึมที่หลอดลมฝอยส่วนปลายและถุงลมปอดด้วยกลไก sedimentation และ Brownian diffusion
🔍 ข้ออื่นผิดเพราะอะไร:
• ข้อ ก.: ผิดเพราะอนุภาคขนาดใหญ่กว่า 100 ไมโครเมตรจะตกกระทบที่ปากหรือกลืนลงคอทันที
• ข้อ ข.: ผิดเพราะอนุภาคขนาด 50 ถึง 100 ไมโครเมตรจะถูกดักจับที่โพรงจมูกและคอหอยด้วยกลไก inertial impaction
• ข้อ ค.: ผิดเพราะอนุภาคขนาด 31 ถึง 49 ไมโครเมตรจะติดค้างอยู่ที่คอหอยและหลอดลมส่วนต้น ไม่สามารถลงสู่ปอดลึกได้
• ข้อ ง.: ผิดเพราะอนุภาคขนาด 5 ถึง 30 ไมโครเมตรส่วนใหญ่จะตกกระทบติดอยู่ที่บริเวณทางเดินหายใจส่วนบน (upper airways) และหลอดลมใหญ่</t>
        </is>
      </c>
      <c r="K125" s="104" t="inlineStr"/>
      <c r="L125" s="104" t="inlineStr">
        <is>
          <t>Sterile &amp; Special Forms</t>
        </is>
      </c>
      <c r="M125" s="104" t="inlineStr">
        <is>
          <t>Inhalation &amp; Nasal delivery</t>
        </is>
      </c>
      <c r="N125" s="62" t="inlineStr">
        <is>
          <t>Product</t>
        </is>
      </c>
      <c r="O125" s="104" t="inlineStr">
        <is>
          <t>[SOURCE: ข้อสอบจริง PLE CC1 (Product) วันที่ 2 ปี 2562 ข้อ 69]</t>
        </is>
      </c>
      <c r="P125" s="62" t="inlineStr">
        <is>
          <t>ข้อสอบเก่า</t>
        </is>
      </c>
      <c r="Q125" s="62" t="inlineStr">
        <is>
          <t>2562</t>
        </is>
      </c>
      <c r="R125" s="62" t="inlineStr"/>
    </row>
    <row r="126">
      <c r="A126" s="180" t="n">
        <v>124</v>
      </c>
      <c r="B126" s="104" t="inlineStr">
        <is>
          <t>สารช่วยทางเภสัชกรรมชนิดใดที่จำเป็นต้องมีในยาสูดพ่นรูปแบบ Evohaler เพื่อทำหน้าที่นำส่งและกระจายละอองยา</t>
        </is>
      </c>
      <c r="C126" s="104" t="inlineStr"/>
      <c r="D126" s="104" t="inlineStr">
        <is>
          <t>Adjuvant</t>
        </is>
      </c>
      <c r="E126" s="104" t="inlineStr">
        <is>
          <t>Glidant</t>
        </is>
      </c>
      <c r="F126" s="104" t="inlineStr">
        <is>
          <t>Propellant</t>
        </is>
      </c>
      <c r="G126" s="104" t="inlineStr">
        <is>
          <t>Lubricant</t>
        </is>
      </c>
      <c r="H126" s="104" t="inlineStr">
        <is>
          <t>Solid carrier</t>
        </is>
      </c>
      <c r="I126" s="62" t="n">
        <v>3</v>
      </c>
      <c r="J126" s="104" t="inlineStr">
        <is>
          <t>✅ คำตอบที่ถูกต้อง: ข้อ ค. Propellant
🎯 ทำไมข้อนี้ถึงถูก: ยารูปแบบ Evohaler คือ pressurized metered-dose inhaler (pMDI) ซึ่งต้องมี Propellant (เช่น HFA-134a) เป็นตัวทำละลายหรือสารแขวนลอยและสร้างแรงดันไอเพื่อขับดันละอองยาผ่านวาล์วออกมาเป็นฝอยละอองตามมาตรฐานเภสัชตำรับ
🔍 ข้ออื่นผิดเพราะอะไร:
• ข้อ ก.: ผิดเพราะ Adjuvant ใช้ในวัคซีนเพื่อกระตุ้นภูมิคุ้มกัน ไม่ใช่สารในยาพ่นสูด
• ข้อ ข.: ผิดเพราะ Glidant เป็นสารช่วยไหลในยาเม็ด
• ข้อ ง.: ผิดเพราะ Lubricant เป็นสารหล่อลื่นในการตอกยาเม็ด
• ข้อ จ.: ผิดเพราะ Solid carrier (เช่น coarse lactose monohydrate) ใช้ในยาสูดพ่นชนิดผงแห้ง (DPI) ไม่ใช่ Evohaler ซึ่งเป็น pMDI</t>
        </is>
      </c>
      <c r="K126" s="104" t="inlineStr"/>
      <c r="L126" s="104" t="inlineStr">
        <is>
          <t>Sterile &amp; Special Forms</t>
        </is>
      </c>
      <c r="M126" s="104" t="inlineStr">
        <is>
          <t>Inhalation &amp; Nasal delivery</t>
        </is>
      </c>
      <c r="N126" s="62" t="inlineStr">
        <is>
          <t>Product</t>
        </is>
      </c>
      <c r="O126" s="104" t="inlineStr">
        <is>
          <t>[SOURCE: ข้อสอบจริง PLE CC1 (Product) วันที่ 2 ปี 2562 ข้อ 70]</t>
        </is>
      </c>
      <c r="P126" s="62" t="inlineStr">
        <is>
          <t>ข้อสอบเก่า</t>
        </is>
      </c>
      <c r="Q126" s="62" t="inlineStr">
        <is>
          <t>2562</t>
        </is>
      </c>
      <c r="R126" s="62" t="inlineStr"/>
    </row>
    <row r="127">
      <c r="A127" s="180" t="n">
        <v>125</v>
      </c>
      <c r="B127" s="104" t="inlineStr">
        <is>
          <t>หากต้องการเพาะเลี้ยงเชื้อเพื่อตรวจนับจำนวนเชื้อจุลินทรีย์ที่มีชีวิต (Total viable microbial count) ในตัวอย่างยาตามมาตรฐานเภสัชตำรับ วิธีการเพาะเชื้อในข้อใดเหมาะสมที่สุด</t>
        </is>
      </c>
      <c r="C127" s="104" t="inlineStr"/>
      <c r="D127" s="104" t="inlineStr">
        <is>
          <t>Pour plate method</t>
        </is>
      </c>
      <c r="E127" s="104" t="inlineStr">
        <is>
          <t>Streak plate method</t>
        </is>
      </c>
      <c r="F127" s="104" t="inlineStr">
        <is>
          <t>Slant agar culture</t>
        </is>
      </c>
      <c r="G127" s="104" t="inlineStr">
        <is>
          <t>Stab culture method</t>
        </is>
      </c>
      <c r="H127" s="104" t="inlineStr">
        <is>
          <t>Turbidimetric broth method</t>
        </is>
      </c>
      <c r="I127" s="62" t="n">
        <v>1</v>
      </c>
      <c r="J127" s="104" t="inlineStr">
        <is>
          <t>✅ คำตอบที่ถูกต้อง: ข้อ ก. Pour plate method
🎯 ทำไมข้อนี้ถึงถูก: Pour plate method (หรือ Spread plate method) เป็นวิธีมาตรฐานทางเภสัชตำรับ USP &lt;61&gt; สำหรับนับจำนวนเชื้อจุลินทรีย์ (Total Viable Count) โดยการกระจายตัวอย่างลงในอาหารเลี้ยงเชื้อวุ้น เพื่อให้แต่ละเซลล์เจริญเป็นโคโลนีเดี่ยวที่สามารถนับจำนวน CFU ได้อย่างแม่นยำ
🔍 ข้ออื่นผิดเพราะอะไร:
• ข้อ ข.: Streak plate method เป็นเทคนิคการขีดเชื้อเพื่อแยกเชื้อจุลินทรีย์ให้เป็นโคโลนีบริสุทธิ์ (pure culture isolation) ไม่เหมาะสำหรับการนับจำนวนเชิงปริมาณ
• ข้อ ค.: Slant agar culture เป็นการเพาะเลี้ยงเชื้อบนอาหารวุ้นเอียงเพื่อเก็บรักษาและศึกษาลักษณะการเจริญ ไม่สามารถนับจำนวนเซลล์ได้
• ข้อ ง.: Stab culture method เป็นการแทงเชื้อลงในหลอดวุ้นลึกเพื่อทดสอบความต้องการออกซิเจนหรือการเคลื่อนที่ของเชื้อ
• ข้อ จ.: Turbidimetric broth method เป็นการวัดความขุ่นในอาหารเหลว ซึ่งวัดทั้งเซลล์ที่มีชีวิตและเซลล์ที่ตายแล้ว ไม่จำเพาะต่อ viable cells</t>
        </is>
      </c>
      <c r="K127" s="104" t="inlineStr"/>
      <c r="L127" s="104" t="inlineStr">
        <is>
          <t>Sterile &amp; Special Forms</t>
        </is>
      </c>
      <c r="M127" s="104" t="inlineStr">
        <is>
          <t>Sterility &amp; Pyrogen testing</t>
        </is>
      </c>
      <c r="N127" s="62" t="inlineStr">
        <is>
          <t>Product</t>
        </is>
      </c>
      <c r="O127" s="104" t="inlineStr">
        <is>
          <t>[SOURCE: ข้อสอบจริง PLE CC1 (Product) ปี 2561 ข้อ 27]</t>
        </is>
      </c>
      <c r="P127" s="62" t="inlineStr">
        <is>
          <t>ข้อสอบเก่า</t>
        </is>
      </c>
      <c r="Q127" s="62" t="inlineStr">
        <is>
          <t>2561</t>
        </is>
      </c>
      <c r="R127" s="62" t="inlineStr"/>
    </row>
    <row r="128">
      <c r="A128" s="180" t="n">
        <v>126</v>
      </c>
      <c r="B128" s="104" t="inlineStr">
        <is>
          <t>หากทำการเพาะเลี้ยงเชื้อโดยใช้อาหารเลี้ยงเชื้อและสภาวะการบ่มที่มีออกซิเจน (Aerobic conditions) จะไม่สามารถตรวจพบเชื้อแบคทีเรียในข้อใด</t>
        </is>
      </c>
      <c r="C128" s="104" t="inlineStr"/>
      <c r="D128" s="104" t="inlineStr">
        <is>
          <t>Staphylococcus aureus</t>
        </is>
      </c>
      <c r="E128" s="104" t="inlineStr">
        <is>
          <t>Haemophilus influenzae</t>
        </is>
      </c>
      <c r="F128" s="104" t="inlineStr">
        <is>
          <t>Escherichia coli</t>
        </is>
      </c>
      <c r="G128" s="104" t="inlineStr">
        <is>
          <t>Klebsiella pneumoniae</t>
        </is>
      </c>
      <c r="H128" s="104" t="inlineStr">
        <is>
          <t>Clostridium botulinum</t>
        </is>
      </c>
      <c r="I128" s="62" t="n">
        <v>5</v>
      </c>
      <c r="J128" s="104" t="inlineStr">
        <is>
          <t>✅ คำตอบที่ถูกต้อง: ข้อ จ. Clostridium botulinum
🎯 ทำไมข้อนี้ถึงถูก: Clostridium botulinum เป็นแบคทีเรียชนิด Obligate anaerobe (เจริญได้เฉพาะในสภาวะที่ไม่มีออกซิเจนเท่านั้น) และไม่มีเอนไซม์ catalase หรือ superoxide dismutase ในการกำจัดสารพิษจากออกซิเจน จึงไม่สามารถเจริญเติบโตในสภาวะ aerobic ปกติได้
🔍 ข้ออื่นผิดเพราะอะไร:
• ข้อ ก.: Staphylococcus aureus เป็น facultative anaerobe สามารถเจริญได้ดีมากในสภาวะที่มีออกซิเจน (aerobic)
• ข้อ ข.: Haemophilus influenzae เป็น facultative anaerobe ที่เจริญได้ในสภาวะ aerobic โดยต้องการสาร X factor และ V factor
• ข้อ ค.: Escherichia coli เป็น facultative anaerobe เจริญเติบโตได้อย่างรวดเร็วในสภาวะที่มีออกซิเจน
• ข้อ ง.: Klebsiella pneumoniae เป็น facultative anaerobe สามารถเจริญเติบโตในอาหารเลี้ยงเชื้อสภาวะ aerobic ทั่วไป</t>
        </is>
      </c>
      <c r="K128" s="104" t="inlineStr"/>
      <c r="L128" s="104" t="inlineStr">
        <is>
          <t>Sterile &amp; Special Forms</t>
        </is>
      </c>
      <c r="M128" s="104" t="inlineStr">
        <is>
          <t>Sterility &amp; Pyrogen testing</t>
        </is>
      </c>
      <c r="N128" s="62" t="inlineStr">
        <is>
          <t>Product</t>
        </is>
      </c>
      <c r="O128" s="104" t="inlineStr">
        <is>
          <t>[SOURCE: ข้อสอบจริง PLE CC1 (Product) ปี 2561 ข้อ 28]</t>
        </is>
      </c>
      <c r="P128" s="62" t="inlineStr">
        <is>
          <t>ข้อสอบเก่า</t>
        </is>
      </c>
      <c r="Q128" s="62" t="inlineStr">
        <is>
          <t>2561</t>
        </is>
      </c>
      <c r="R128" s="62" t="inlineStr"/>
    </row>
    <row r="129">
      <c r="A129" s="180" t="n">
        <v>127</v>
      </c>
      <c r="B129" s="104" t="inlineStr">
        <is>
          <t>คุณสมบัติในข้อใดไม่ใช่เป้าหมายในการออกแบบยาพ่นสูดกลุ่มคอร์ติโคสเตียรอยด์ (Ideal Inhaled Corticosteroid: ICS) สำหรับการรักษาโรคหืด</t>
        </is>
      </c>
      <c r="C129" s="104" t="inlineStr"/>
      <c r="D129" s="104" t="inlineStr">
        <is>
          <t>High lipophilicity</t>
        </is>
      </c>
      <c r="E129" s="104" t="inlineStr">
        <is>
          <t>High systemic absorption</t>
        </is>
      </c>
      <c r="F129" s="104" t="inlineStr">
        <is>
          <t>High affinity glucocorticoid receptor</t>
        </is>
      </c>
      <c r="G129" s="104" t="inlineStr">
        <is>
          <t>Topical pulmonary action</t>
        </is>
      </c>
      <c r="H129" s="104" t="inlineStr">
        <is>
          <t>Low oral bioavailability and rapid systemic clearance</t>
        </is>
      </c>
      <c r="I129" s="62" t="n">
        <v>2</v>
      </c>
      <c r="J129" s="104" t="inlineStr">
        <is>
          <t>✅ คำตอบที่ถูกต้อง: ข้อ ข. High systemic absorption
🎯 ทำไมข้อนี้ถึงถูก: ยาพ่นสูดกลุ่มคอร์ติโคสเตียรอยด์ในอุดมคติต้องการ High systemic absorption ให้น้อยที่สุด (Low systemic absorption) เพื่อหลีกเลี่ยงอาการไม่พึงประสงค์ทั่วร่างกาย เช่น การกดแกน HPA axis, กระดูกพรุน และต้อกระจก โดยเน้นการออกฤทธิ์เฉพาะที่บริเวณหลอดลม (topical pulmonary action)
🔍 ข้ออื่นผิดเพราะอะไร:
• ข้อ ก.: High lipophilicity เป็นคุณสมบัติที่ต้องการ เพื่อให้ยาคงค้างอยู่ในเนื้อเยื่อปอดได้นานและจับกับเซลล์เป้าหมายได้ดี
• ข้อ ค.: High affinity to glucocorticoid receptor เป็นคุณสมบัติที่ต้องการเพื่อให้ออกฤทธิ์ต้านการอักเสบได้แรงและมีประสิทธิภาพสูง
• ข้อ ง.: Topical pulmonary action เป็นหัวใจหลักของการสูดยาเพื่อมุ่งเน้นการรักษาที่ทางเดินหายใจโดยตรง
• ข้อ จ.: Low oral bioavailability และ Rapid systemic clearance เป็นคุณสมบัติที่ต้องการเพื่อลดผลข้างเคียงจากยาส่วนที่ถูกกลืนลงทางเดินอาหาร</t>
        </is>
      </c>
      <c r="K129" s="104" t="inlineStr"/>
      <c r="L129" s="104" t="inlineStr">
        <is>
          <t>Sterile &amp; Special Forms</t>
        </is>
      </c>
      <c r="M129" s="104" t="inlineStr">
        <is>
          <t>Inhalation devices</t>
        </is>
      </c>
      <c r="N129" s="62" t="inlineStr">
        <is>
          <t>Product</t>
        </is>
      </c>
      <c r="O129" s="104" t="inlineStr">
        <is>
          <t>[SOURCE: ข้อสอบจริง PLE CC1 (Product) ปี 2561 ข้อ 33]</t>
        </is>
      </c>
      <c r="P129" s="62" t="inlineStr">
        <is>
          <t>ข้อสอบเก่า</t>
        </is>
      </c>
      <c r="Q129" s="62" t="inlineStr">
        <is>
          <t>2561</t>
        </is>
      </c>
      <c r="R129" s="62" t="inlineStr"/>
    </row>
    <row r="130">
      <c r="A130" s="180" t="n">
        <v>128</v>
      </c>
      <c r="B130" s="104" t="inlineStr">
        <is>
          <t>ข้อใดไม่ใช่รายการทดสอบเพื่อการควบคุมคุณภาพประจำรุ่นผลิตของยาฉีดปราศจากเชื้อ (Parenteral preparations) ตามข้อกำหนดเภสัชตำรับ</t>
        </is>
      </c>
      <c r="C130" s="104" t="inlineStr"/>
      <c r="D130" s="104" t="inlineStr">
        <is>
          <t>Sterility test</t>
        </is>
      </c>
      <c r="E130" s="104" t="inlineStr">
        <is>
          <t>Bacterial endotoxins test</t>
        </is>
      </c>
      <c r="F130" s="104" t="inlineStr">
        <is>
          <t>Particulate matter test</t>
        </is>
      </c>
      <c r="G130" s="104" t="inlineStr">
        <is>
          <t>Uniformity of dosage units</t>
        </is>
      </c>
      <c r="H130" s="104" t="inlineStr">
        <is>
          <t>Microbial limit test</t>
        </is>
      </c>
      <c r="I130" s="62" t="n">
        <v>5</v>
      </c>
      <c r="J130" s="104" t="inlineStr">
        <is>
          <t>✅ คำตอบที่ถูกต้อง: ข้อ จ. Microbial limit test
🎯 ทำไมข้อนี้ถึงถูก: Microbial Limit Test (MLT ตาม USP &lt;61&gt;/&lt;62&gt;) ใช้สำหรับทดสอบผลิตภัณฑ์ยาที่ไม่ปราศจากเชื้อ (non-sterile preparations) เพื่อจำกัดจำนวนเชื้อ แต่ยาฉีด (Parenterals) เป็นยาปราศจากเชื้อ จึงต้องผ่านการทดสอบความปราศจากเชื้ออย่างสมบูรณ์ด้วย Sterility test (USP &lt;71&gt;)
🔍 ข้ออื่นผิดเพราะอะไร:
• ข้อ ก.: Sterility test เป็นการทดสอบความปราศจากเชื้อที่เป็นข้อกำหนดบังคับขั้นพื้นฐานสำหรับยาฉีดทุกรุ่นผลิต
• ข้อ ข.: Bacterial endotoxins test (LAL test) ใช้ตรวจสอบสารไพโรเจนจากผนังเซลล์ของแบคทีเรียแกรมลบในยาฉีด
• ข้อ ค.: Particulate matter test เป็นการตรวจวัดอนุภาคแปลกปลอมทั้งที่มองเห็นได้และมองไม่เห็นด้วยตาเปล่าในยาฉีด
• ข้อ ง.: Uniformity of dosage units เป็นการประกันความสม่ำเสมอของปริมาณตัวยาสำคัญในแต่ละหน่วยยาฉีด</t>
        </is>
      </c>
      <c r="K130" s="104" t="inlineStr"/>
      <c r="L130" s="104" t="inlineStr">
        <is>
          <t>Sterile &amp; Special Forms</t>
        </is>
      </c>
      <c r="M130" s="104" t="inlineStr">
        <is>
          <t>Sterility &amp; Pyrogen testing</t>
        </is>
      </c>
      <c r="N130" s="62" t="inlineStr">
        <is>
          <t>Product</t>
        </is>
      </c>
      <c r="O130" s="104" t="inlineStr">
        <is>
          <t>[SOURCE: ข้อสอบจริง PLE CC1 (Product) ปี 2561 ข้อ 39]</t>
        </is>
      </c>
      <c r="P130" s="62" t="inlineStr">
        <is>
          <t>ข้อสอบเก่า</t>
        </is>
      </c>
      <c r="Q130" s="62" t="inlineStr">
        <is>
          <t>2561</t>
        </is>
      </c>
      <c r="R130" s="62" t="inlineStr"/>
    </row>
    <row r="131">
      <c r="A131" s="180" t="n">
        <v>129</v>
      </c>
      <c r="B131" s="104" t="inlineStr">
        <is>
          <t>ในกระบวนการผลิตยาฉีด Diazepam injection ในรูปแบบ aseptic processing การบรรจุและปิดผนึกยาลงในภาชนะบรรจุขั้นสุดท้าย (Filling and sealing) ต้องดำเนินการภายใต้พื้นที่สะอาด (Cleanroom environment) ระดับใด</t>
        </is>
      </c>
      <c r="C131" s="104" t="inlineStr"/>
      <c r="D131" s="104" t="inlineStr">
        <is>
          <t>Grade A</t>
        </is>
      </c>
      <c r="E131" s="104" t="inlineStr">
        <is>
          <t>Grade B</t>
        </is>
      </c>
      <c r="F131" s="104" t="inlineStr">
        <is>
          <t>Grade C</t>
        </is>
      </c>
      <c r="G131" s="104" t="inlineStr">
        <is>
          <t>Grade D</t>
        </is>
      </c>
      <c r="H131" s="104" t="inlineStr">
        <is>
          <t>Grade E</t>
        </is>
      </c>
      <c r="I131" s="62" t="n">
        <v>1</v>
      </c>
      <c r="J131" s="104" t="inlineStr">
        <is>
          <t>✅ คำตอบที่ถูกต้อง: ข้อ ก. Grade A
🎯 ทำไมข้อนี้ถึงถูก: ตามมาตรฐาน GMP/PIC-S Annex 1 สำหรับการเตรียมยาปราศจากเชื้อแบบ Aseptic processing พื้นที่วิกฤตที่มีการเปิดเผยผลิตภัณฑ์และบรรจุยาปราศจากเชื้อ (critical zone for aseptic filling and sealing) ต้องดำเนินการภายใต้สภาวะ Grade A (Laminar Airflow Workstation) ซึ่งอยู่ภายในห้องแวดล้อม Grade B
🔍 ข้ออื่นผิดเพราะอะไร:
• ข้อ ข.: Grade B ใช้เป็นสภาพแวดล้อมรอบข้าง (background environment) สำหรับพื้นที่ Grade A ในกระบวนการ aseptic processing
• ข้อ ค.: Grade C ใช้สำหรับขั้นตอนการเตรียมสารละลายและการกรองยาฆ่าเชื้อ (filtration) ก่อนเข้าสู่พื้นที่บรรจุ Grade A
• ข้อ ง.: Grade D ใช้สำหรับขั้นตอนการล้างทำความสะอาดอุปกรณ์และจัดการภาชนะบรรจุก่อนนำไปอบฆ่าเชื้อ
• ข้อ จ.: Grade E ไม่ใช่ระดับความสะอาดมาตรฐานตามระบบจำแนกของ GMP/PIC-S Cleanroom Classification</t>
        </is>
      </c>
      <c r="K131" s="104" t="inlineStr"/>
      <c r="L131" s="104" t="inlineStr">
        <is>
          <t>Sterile &amp; Special Forms</t>
        </is>
      </c>
      <c r="M131" s="104" t="inlineStr">
        <is>
          <t>Parenterals &amp; Ophthalmic</t>
        </is>
      </c>
      <c r="N131" s="62" t="inlineStr">
        <is>
          <t>Product</t>
        </is>
      </c>
      <c r="O131" s="104" t="inlineStr">
        <is>
          <t>[SOURCE: ข้อสอบจริง PLE CC1 (Product) ปี 2561 ข้อ 50]</t>
        </is>
      </c>
      <c r="P131" s="62" t="inlineStr">
        <is>
          <t>ข้อสอบเก่า</t>
        </is>
      </c>
      <c r="Q131" s="62" t="inlineStr">
        <is>
          <t>2561</t>
        </is>
      </c>
      <c r="R131" s="62" t="inlineStr"/>
    </row>
    <row r="132">
      <c r="A132" s="180" t="n">
        <v>130</v>
      </c>
      <c r="B132" s="104" t="inlineStr">
        <is>
          <t>ในการตรวจวิเคราะห์เพื่อการควบคุมคุณภาพของยาฉีด Diazepam injection ตามเภสัชตำรับสากล รายการทดสอบในข้อใดไม่จำเป็นต้องทำการทดสอบ</t>
        </is>
      </c>
      <c r="C132" s="104" t="inlineStr"/>
      <c r="D132" s="104" t="inlineStr">
        <is>
          <t>Bacterial endotoxins test</t>
        </is>
      </c>
      <c r="E132" s="104" t="inlineStr">
        <is>
          <t>Sterility test</t>
        </is>
      </c>
      <c r="F132" s="104" t="inlineStr">
        <is>
          <t>General safety test หรือ Abnormal toxicity test</t>
        </is>
      </c>
      <c r="G132" s="104" t="inlineStr">
        <is>
          <t>Particulate matter test</t>
        </is>
      </c>
      <c r="H132" s="104" t="inlineStr">
        <is>
          <t>Assay of active ingredient</t>
        </is>
      </c>
      <c r="I132" s="62" t="n">
        <v>3</v>
      </c>
      <c r="J132" s="104" t="inlineStr">
        <is>
          <t>✅ คำตอบที่ถูกต้อง: ข้อ ค. General safety test หรือ Abnormal toxicity test
🎯 ทำไมข้อนี้ถึงถูก: General Safety Test (หรือ Abnormal toxicity test ในสัตว์ทดลอง) ได้ถูกยกเลิกและถอดถอนออกจากเภสัชตำรับสากลหลัก ทั้ง USP, BP และ EP แล้ว เนื่องจากขาดความจำเพาะทางวิทยาศาสตร์และมีระบบการประกันคุณภาพกระบวนการผลิตตาม GMP ที่รัดกุมทดแทน
🔍 ข้ออื่นผิดเพราะอะไร:
• ข้อ ก.: Bacterial endotoxins test (LAL test) เป็นการทดสอบบังคับสำหรับยาฉีดทุกชนิดเพื่อป้องกันไข้ไพโรเจนในผู้ป่วย
• ข้อ ข.: Sterility test เป็นการทดสอบความปราศจากเชื้อที่ต้องตรวจประเมินอย่างเคร่งครัดตามข้อกำหนดเภสัชตำรับ
• ข้อ ง.: Particulate matter test เป็นข้อกำหนดบังคับเพื่อป้องกันอันตรายจากการอุดตันของหลอดเลือดฝอยจากอนุภาคแปลกปลอม
• ข้อ จ.: Assay of active ingredient เป็นหัวข้อหลักในการควบคุมคุณภาพเพื่อรับรองความแรงของตัวยาตาม label claim</t>
        </is>
      </c>
      <c r="K132" s="104" t="inlineStr"/>
      <c r="L132" s="104" t="inlineStr">
        <is>
          <t>Sterile &amp; Special Forms</t>
        </is>
      </c>
      <c r="M132" s="104" t="inlineStr">
        <is>
          <t>Sterility &amp; Pyrogen testing</t>
        </is>
      </c>
      <c r="N132" s="62" t="inlineStr">
        <is>
          <t>Product</t>
        </is>
      </c>
      <c r="O132" s="104" t="inlineStr">
        <is>
          <t>[SOURCE: ข้อสอบจริง PLE CC1 (Product) ปี 2561 ข้อ 51]</t>
        </is>
      </c>
      <c r="P132" s="62" t="inlineStr">
        <is>
          <t>ข้อสอบเก่า</t>
        </is>
      </c>
      <c r="Q132" s="62" t="inlineStr">
        <is>
          <t>2561</t>
        </is>
      </c>
      <c r="R132" s="62" t="inlineStr"/>
    </row>
    <row r="133">
      <c r="A133" s="180" t="n">
        <v>131</v>
      </c>
      <c r="B133" s="104" t="inlineStr">
        <is>
          <t>ข้อใดคือเครื่องมือมาตรฐานตามเภสัชตำรับที่ใช้วัดการกระจายขนาดอนุภาคตามหลักอากาศพลศาสตร์ (Aerodynamic particle size distribution) ของยาพ่นสูดละอองลอย (Aerosol)</t>
        </is>
      </c>
      <c r="C133" s="104" t="inlineStr"/>
      <c r="D133" s="104" t="inlineStr">
        <is>
          <t>X-ray powder diffraction (XRPD)</t>
        </is>
      </c>
      <c r="E133" s="104" t="inlineStr">
        <is>
          <t>Optical microscope</t>
        </is>
      </c>
      <c r="F133" s="104" t="inlineStr">
        <is>
          <t>Cascade impactor</t>
        </is>
      </c>
      <c r="G133" s="104" t="inlineStr">
        <is>
          <t>Sieve analysis</t>
        </is>
      </c>
      <c r="H133" s="104" t="inlineStr">
        <is>
          <t>Dynamic light scattering (DLS)</t>
        </is>
      </c>
      <c r="I133" s="62" t="n">
        <v>3</v>
      </c>
      <c r="J133" s="104" t="inlineStr">
        <is>
          <t>✅ คำตอบที่ถูกต้อง: ข้อ ค. Cascade impactor
🎯 ทำไมข้อนี้ถึงถูก: ตามเภสัชตำรับ USP &lt;601&gt; กำหนดให้ใช้ Cascade Impactor (เช่น Andersen Cascade Impactor: ACI หรือ Next Generation Impactor: NGI) ในการวัด Aerodynamic Particle Size Distribution (APSD) และคำนวณหาค่า Mass Median Aerodynamic Diameter (MMAD) รวมถึง Fine Particle Fraction (FPF) ของยาพ่นสูดชนิด Aerosol และ Dry powder inhaler
🔍 ข้ออื่นผิดเพราะอะไร:
• ข้อ ก.: XRPD ใช้ตรวจสอบความเป็นผลึกและรูปแบบผลึก (Polymorphism) ไม่สามารถวัดขนาดอนุภาคตามหลักอากาศพลศาสตร์ได้
• ข้อ ข.: Optical microscope วัดเฉพาะขนาดทางเรขาคณิต (Geometric size) ไม่สามารถสะท้อนพฤติกรรมการเคลื่อนที่ตามกระแสลมในทางเดินหายใจ
• ข้อ ง.: Sieve analysis เหมาะสำหรับอนุภาคผงยาขนาดใหญ่กว่า 45 ถึง 75 ไมโครเมตร ไม่สามารถวัดละอองลอยขนาด 1 ถึง 5 ไมโครเมตรได้
• ข้อ จ.: Dynamic light scattering (DLS) เหมาะสำหรับอนุภาคคอลลอยด์หรือสารระดับนาโนเมตร ไม่ใช่อุปกรณ์มาตรฐานสำหรับ Aerodynamic sizing ของยาพ่นสูด</t>
        </is>
      </c>
      <c r="K133" s="104" t="inlineStr"/>
      <c r="L133" s="104" t="inlineStr">
        <is>
          <t>Sterile &amp; Special Forms</t>
        </is>
      </c>
      <c r="M133" s="104" t="inlineStr">
        <is>
          <t>Inhalation devices</t>
        </is>
      </c>
      <c r="N133" s="62" t="inlineStr">
        <is>
          <t>Product</t>
        </is>
      </c>
      <c r="O133" s="104" t="inlineStr">
        <is>
          <t>[SOURCE: ข้อสอบจริง PLE CC1 (Product) ปี 2561 ข้อ 74]</t>
        </is>
      </c>
      <c r="P133" s="62" t="inlineStr">
        <is>
          <t>ข้อสอบเก่า</t>
        </is>
      </c>
      <c r="Q133" s="62" t="inlineStr">
        <is>
          <t>2561</t>
        </is>
      </c>
      <c r="R133" s="62" t="inlineStr"/>
    </row>
    <row r="134">
      <c r="A134" s="180" t="n">
        <v>132</v>
      </c>
      <c r="B134" s="104" t="inlineStr">
        <is>
          <t>ข้อใดกล่าวไม่ถูกต้องเกี่ยวกับผลิตภัณฑ์ยาพ่นละอองลอย (Pharmaceutical aerosol)</t>
        </is>
      </c>
      <c r="C134" s="104" t="inlineStr"/>
      <c r="D134" s="104" t="inlineStr">
        <is>
          <t>ชนิดและสัดส่วนของสารขับดัน (Propellant) มีผลต่อขนาดของละอองอนุภาค</t>
        </is>
      </c>
      <c r="E134" s="104" t="inlineStr">
        <is>
          <t>ผลิตภัณฑ์บรรจุในลักษณะปิดสนิทภายใต้แรงดัน จึงสามารถเก็บรักษาไว้ที่ใดก็ได้ตามสะดวก</t>
        </is>
      </c>
      <c r="F134" s="104" t="inlineStr">
        <is>
          <t>การเลือกชนิดของวาล์ว (Valve) และหัวพ่น (Actuator) มีผลต่อลักษณะละอองยาที่พ่นออกมา</t>
        </is>
      </c>
      <c r="G134" s="104" t="inlineStr">
        <is>
          <t>ขนาดอนุภาคของละอองลอยมีผลโดยตรงต่อตำแหน่งเป้าหมายในการสะสมของยาในทางเดินหายใจ</t>
        </is>
      </c>
      <c r="H134" s="104" t="inlineStr">
        <is>
          <t>สามารถเตรียมได้ทั้งในรูปแบบสารละลาย (Solution), สารแขวนตะกอน (Suspension) หรืออิมัลชัน (Emulsion)</t>
        </is>
      </c>
      <c r="I134" s="62" t="n">
        <v>2</v>
      </c>
      <c r="J134" s="104" t="inlineStr">
        <is>
          <t>✅ คำตอบที่ถูกต้อง: ข้อ ข. ผลิตภัณฑ์บรรจุในลักษณะปิดสนิทภายใต้แรงดัน จึงสามารถเก็บรักษาไว้ที่ใดก็ได้ตามสะดวก
🎯 ทำไมข้อนี้ถึงถูก: ผลิตภัณฑ์ Aerosol บรรจุในภาชนะอัดความดัน (Pressurized container) ซึ่งมีข้อกำหนดและคำเตือนบนฉลากตามกฎหมายว่า ต้องเก็บรักษาในที่อุณหภูมิต่ำกว่า 50 องศาเซลเซียส ให้พ้นจากแสงแดดและความร้อน ห้ามเจาะหรือนำกระป๋องไปเผาทำลายแม้จะใช้ยาหมดแล้ว เพราะอาจเกิดการระเบิดได้ จึงไม่สามารถเก็บไว้ที่ใดก็ได้ตามสะดวก
🔍 ข้ออื่นผิดเพราะอะไร:
• ข้อ ก.: เป็นข้อความที่ถูกต้อง: ความดันไอ (Vapor pressure) และสัดส่วนของสารขับดันเป็นตัวกำหนดแรงขับและขนาดของหยดละอองยา (Droplet size)
• ข้อ ค.: เป็นข้อความที่ถูกต้อง: ขนาดของ Orifice ใน Metered valve และ Actuator เป็นตัวกำหนดอัตราการพ่นและรูปแบบของละอองสเปรย์ (Spray pattern)
• ข้อ ง.: เป็นข้อความที่ถูกต้อง: ขนาดอนุภาค 1 ถึง 5 ไมโครเมตรจะเคลื่อนที่ไปเกาะที่หลอดลมฝอยและถุงลมปอด ส่วนอนุภาคที่ใหญ่กว่า 10 ไมโครเมตรจะติดค้างอยู่ที่คอหอย
• ข้อ จ.: เป็นข้อความที่ถูกต้อง: ละอองลอยสามารถตั้งตำรับได้ทั้งในรูป Solution, Suspension หรือ Emulsion ร่วมกับสารขับดันเหลว</t>
        </is>
      </c>
      <c r="K134" s="104" t="inlineStr"/>
      <c r="L134" s="104" t="inlineStr">
        <is>
          <t>Sterile &amp; Special Forms</t>
        </is>
      </c>
      <c r="M134" s="104" t="inlineStr">
        <is>
          <t>Inhalation devices</t>
        </is>
      </c>
      <c r="N134" s="62" t="inlineStr">
        <is>
          <t>Product</t>
        </is>
      </c>
      <c r="O134" s="104" t="inlineStr">
        <is>
          <t>[SOURCE: ข้อสอบจริง PLE CC1 (Product) ปี 2561 ข้อ 75]</t>
        </is>
      </c>
      <c r="P134" s="62" t="inlineStr">
        <is>
          <t>ข้อสอบเก่า</t>
        </is>
      </c>
      <c r="Q134" s="62" t="inlineStr">
        <is>
          <t>2561</t>
        </is>
      </c>
      <c r="R134" s="62" t="inlineStr"/>
    </row>
    <row r="135">
      <c r="A135" s="180" t="n">
        <v>133</v>
      </c>
      <c r="B135" s="104" t="inlineStr">
        <is>
          <t>หากต้องการพัฒนาสูตรตำรับยาพ่นสูดชนิดผงแห้ง (Dry Powder Inhaler: DPI) และต้องการให้อนุภาคผงยามีการไหลตัวที่ดีและบรรจุได้สม่ำเสมอ ควรเลือกใช้สารช่วยตัวใดเป็น Carrier</t>
        </is>
      </c>
      <c r="C135" s="104" t="inlineStr"/>
      <c r="D135" s="104" t="inlineStr">
        <is>
          <t>Coarse lactose monohydrate</t>
        </is>
      </c>
      <c r="E135" s="104" t="inlineStr">
        <is>
          <t>PVP K30</t>
        </is>
      </c>
      <c r="F135" s="104" t="inlineStr">
        <is>
          <t>PEG 6000</t>
        </is>
      </c>
      <c r="G135" s="104" t="inlineStr">
        <is>
          <t>Calcium carbonate</t>
        </is>
      </c>
      <c r="H135" s="104" t="inlineStr">
        <is>
          <t>Magnesium stearate</t>
        </is>
      </c>
      <c r="I135" s="62" t="n">
        <v>1</v>
      </c>
      <c r="J135" s="104" t="inlineStr">
        <is>
          <t>✅ คำตอบที่ถูกต้อง: ข้อ ก. Coarse lactose monohydrate
🎯 ทำไมข้อนี้ถึงถูก: ในตำรับ Dry Powder Inhaler (DPI) นิยมใช้อนุภาคของแข็งขนาดใหญ่คือ Coarse alpha-lactose monohydrate (ขนาดประมาณ 50 ถึง 200 ไมโครเมตร) ทำหน้าที่เป็นตัวพา (Carrier particles) ซึ่งช่วยปรับปรุงคุณสมบัติการไหลและความเที่ยงตรงในการบรรจุขนาดยา โดยอนุภาคยาไมโครไนซ์ (ขนาด 1 ถึง 5 ไมโครเมตร) จะเกาะบนผิวแลคโตสและหลุดออกเมื่อผู้ป่วยสูดหายใจเข้า
🔍 ข้ออื่นผิดเพราะอะไร:
• ข้อ ข.: PVP K30 เป็นสารยึดเกาะ (Binder) ในยาเม็ด ไม่ได้ใช้เป็นตัวพาอนุภาคใหญ่ในระบบยาพ่นสูดผงแห้ง
• ข้อ ค.: PEG 6000 นิยมใช้เป็นสารหล่อลื่นที่ละลายน้ำได้หรือสารพื้นยา ไม่ได้ทำหน้าที่เป็น Carrier ใน DPI
• ข้อ ง.: Calcium carbonate เป็นยาลดกรดหรือสารเติมเต็มในยาเม็ด ไม่ปลอดภัยต่อการสูดดมเข้าสู่ระบบทางเดินหายใจ
• ข้อ จ.: Magnesium stearate อาจใช้ในปริมาณน้อยมาก (Force control agent) เพื่อช่วยลดแรงยึดเหนี่ยวระหว่างยากับพาหะ แต่ไม่ได้ใช้เป็น Carrier หลักของตำรับ</t>
        </is>
      </c>
      <c r="K135" s="104" t="inlineStr"/>
      <c r="L135" s="104" t="inlineStr">
        <is>
          <t>Sterile &amp; Special Forms</t>
        </is>
      </c>
      <c r="M135" s="104" t="inlineStr">
        <is>
          <t>Inhalation devices</t>
        </is>
      </c>
      <c r="N135" s="62" t="inlineStr">
        <is>
          <t>Product</t>
        </is>
      </c>
      <c r="O135" s="104" t="inlineStr">
        <is>
          <t>[SOURCE: ข้อสอบจริง PLE CC1 (Product) ปี 2561 ข้อ 76]</t>
        </is>
      </c>
      <c r="P135" s="62" t="inlineStr">
        <is>
          <t>ข้อสอบเก่า</t>
        </is>
      </c>
      <c r="Q135" s="62" t="inlineStr">
        <is>
          <t>2561</t>
        </is>
      </c>
      <c r="R135" s="62" t="inlineStr"/>
    </row>
    <row r="136">
      <c r="A136" s="180" t="n">
        <v>134</v>
      </c>
      <c r="B136" s="104" t="inlineStr">
        <is>
          <t>ข้อใดไม่จำเป็นต้องทำการทดสอบในการควบคุมคุณภาพผลิตภัณฑ์ยาฉีด Metronidazole solution for injection ชนิดภาชนะบรรจุขนาดใช้ครั้งเดียว (Single-dose container) ตามมาตรฐานเภสัชตำรับ</t>
        </is>
      </c>
      <c r="C136" s="104" t="inlineStr"/>
      <c r="D136" s="104" t="inlineStr">
        <is>
          <t>Clarity test (Particulate matter)</t>
        </is>
      </c>
      <c r="E136" s="104" t="inlineStr">
        <is>
          <t>Container closure integrity test (Leaker test)</t>
        </is>
      </c>
      <c r="F136" s="104" t="inlineStr">
        <is>
          <t>Sterility test</t>
        </is>
      </c>
      <c r="G136" s="104" t="inlineStr">
        <is>
          <t>Bacterial endotoxin test</t>
        </is>
      </c>
      <c r="H136" s="104" t="inlineStr">
        <is>
          <t>Antimicrobial preservative effectiveness test</t>
        </is>
      </c>
      <c r="I136" s="62" t="n">
        <v>5</v>
      </c>
      <c r="J136" s="104" t="inlineStr">
        <is>
          <t>✅ คำตอบที่ถูกต้อง: ข้อ จ. Antimicrobial preservative effectiveness test
🎯 ทำไมข้อนี้ถึงถูก: Metronidazole solution for injection บรรจุในขวดหรือถุงพลาสติกชนิด Single-dose container ซึ่งไม่มีการเติมสารต้านจุลชีพ (Preservative-free) จึงไม่จำเป็นต้องทำการทดสอบประสิทธิภาพของสารกันเสีย (Antimicrobial Preservative Effectiveness Test ตาม USP &lt;51&gt;) ซึ่งบังคับใช้เฉพาะกับผลิตภัณฑ์ยาฉีดชนิด Multiple-dose container เท่านั้น
🔍 ข้ออื่นผิดเพราะอะไร:
• ข้อ ก.: Clarity test และการตรวจวัดอนุภาคแปลกปลอม (Particulate matter) เป็นข้อกำหนดมาตรฐานบังคับสำหรับยาฉีดทุกประเภท
• ข้อ ข.: Leaker test หรือ Container closure integrity test เป็นการทดสอบความสมบูรณ์ในการปิดผนึกของภาชนะเพื่อประกันการปราศจากเชื้อ
• ข้อ ค.: Sterility test (การทดสอบความปราศจากเชื้อ) เป็นข้อกำหนดคุณภาพวิกฤตขั้นพื้นฐานของยาฉีดทุกรุ่นการผลิต
• ข้อ ง.: Bacterial endotoxin test (LAL test) เป็นข้อกำหนดบังคับสำหรับยาฉีดปริมาตรมากหรือเข้าสู่หลอดเลือดเพื่อป้องกันไข้จากสารไพโรเจน</t>
        </is>
      </c>
      <c r="K136" s="104" t="inlineStr"/>
      <c r="L136" s="104" t="inlineStr">
        <is>
          <t>Sterile &amp; Special Forms</t>
        </is>
      </c>
      <c r="M136" s="104" t="inlineStr">
        <is>
          <t>Sterility &amp; Pyrogen testing</t>
        </is>
      </c>
      <c r="N136" s="62" t="inlineStr">
        <is>
          <t>Product</t>
        </is>
      </c>
      <c r="O136" s="104" t="inlineStr">
        <is>
          <t>[SOURCE: ข้อสอบจริง PLE CC1 (Product) ปี 2561 ข้อ 98]</t>
        </is>
      </c>
      <c r="P136" s="62" t="inlineStr">
        <is>
          <t>ข้อสอบเก่า</t>
        </is>
      </c>
      <c r="Q136" s="62" t="inlineStr">
        <is>
          <t>2561</t>
        </is>
      </c>
      <c r="R136" s="62" t="inlineStr"/>
    </row>
    <row r="137">
      <c r="A137" s="180" t="n">
        <v>135</v>
      </c>
      <c r="B137" s="104" t="inlineStr">
        <is>
          <t>ข้อใดเป็นข้อกำหนดมาตรฐานและเกณฑ์คุณภาพทางเภสัชกรรมที่สำคัญที่สุดในการผลิตยาหยอดตา Tetrahydrozoline eye drops</t>
        </is>
      </c>
      <c r="C137" s="104" t="inlineStr"/>
      <c r="D137" s="104" t="inlineStr">
        <is>
          <t>Sterility test (ความปราศจากเชื้อ)</t>
        </is>
      </c>
      <c r="E137" s="104" t="inlineStr">
        <is>
          <t>Crystallinity (การทดสอบความเป็นผลึก)</t>
        </is>
      </c>
      <c r="F137" s="104" t="inlineStr">
        <is>
          <t>Minimum fill (การทดสอบปริมาตรบรรจุขั้นต่ำ)</t>
        </is>
      </c>
      <c r="G137" s="104" t="inlineStr">
        <is>
          <t>Deliverable volume (ปริมาตรที่รินออกได้)</t>
        </is>
      </c>
      <c r="H137" s="104" t="inlineStr">
        <is>
          <t>Bacterial endotoxin test (การทดสอบสารเอนโดท็อกซิน)</t>
        </is>
      </c>
      <c r="I137" s="62" t="n">
        <v>1</v>
      </c>
      <c r="J137" s="104" t="inlineStr">
        <is>
          <t>✅ คำตอบที่ถูกต้อง: ข้อ ก. Sterility test (ความปราศจากเชื้อ)
🎯 ทำไมข้อนี้ถึงถูก: ยาหยอดตา (Ophthalmic preparations / Eye drops) เป็นรูปแบบยาที่ต้องปราศจากเชื้อ (Sterile dosage forms) เนื่องจากต้องใช้สัมผัสกับเยื่อบุตาและกระจกตาโดยตรง ซึ่งหากมีการปนเปื้อนของเชื้อจุลชีพอาจก่อให้เกิดการติดเชื้อรุนแรงจนตาบอดได้ การทดสอบความปราศจากเชื้อ (Sterility test ตามเภสัชตำรับ USP &lt;71&gt;) จึงเป็นข้อกำหนดคุณภาพวิกฤตที่ต้องผ่านเกณฑ์ 100% ทุกรุ่นการผลิต
🔍 ข้ออื่นผิดเพราะอะไร:
• ข้อ ข.: Crystallinity ไม่ใช่ข้อกำหนดมาตรฐานสำหรับยาหยอดตาที่เป็นสารละลายใส (Aqueous solution)
• ข้อ ค.: Minimum fill เป็นการทดสอบปริมาตรบรรจุทั่วไป ไม่ใช่ข้อกำหนดวิกฤตด้านความปลอดภัยทางชีวภาพของยาปราศจากเชื้อ
• ข้อ ง.: Deliverable volume ใช้สำหรับการทดสอบยาน้ำรับประทานชนิดหลายขนาดยา ไม่ใช่เกณฑ์หลักของยาหยอดตา
• ข้อ จ.: Bacterial endotoxin test (BET) เป็นข้อกำหนดบังคับสำหรับยาฉีดเข้าสู่ระบบไหลเวียนโลหิตและยาหยอดตาที่ใช้ระหว่างการผ่าตัดในลูกตา (Intraocular injections) แต่ไม่ใช่ข้อกำหนดรูทีนทั่วไปสำหรับยาหยอดตาภายนอก</t>
        </is>
      </c>
      <c r="K137" s="104" t="inlineStr"/>
      <c r="L137" s="104" t="inlineStr">
        <is>
          <t>Sterile &amp; Special Forms</t>
        </is>
      </c>
      <c r="M137" s="104" t="inlineStr">
        <is>
          <t>Parenterals &amp; Ophthalmic</t>
        </is>
      </c>
      <c r="N137" s="62" t="inlineStr">
        <is>
          <t>Product</t>
        </is>
      </c>
      <c r="O137" s="104" t="inlineStr">
        <is>
          <t>[SOURCE: ข้อสอบจริง PLE CC1 (Product) ปี 2561 ข้อ 109]</t>
        </is>
      </c>
      <c r="P137" s="62" t="inlineStr">
        <is>
          <t>ข้อสอบเก่า</t>
        </is>
      </c>
      <c r="Q137" s="62" t="inlineStr">
        <is>
          <t>2561</t>
        </is>
      </c>
      <c r="R137" s="62" t="inlineStr"/>
    </row>
    <row r="138">
      <c r="A138" s="180" t="n">
        <v>136</v>
      </c>
      <c r="B138" s="104" t="inlineStr">
        <is>
          <t>สารที่เป็นสารขับดัน (Propellant) ที่ใช้ในยาพ่นสูด Seretide Evohaler (MDI) คือสารใด</t>
        </is>
      </c>
      <c r="C138" s="104" t="inlineStr"/>
      <c r="D138" s="104" t="inlineStr">
        <is>
          <t>Nitrogen</t>
        </is>
      </c>
      <c r="E138" s="104" t="inlineStr">
        <is>
          <t>Hydrocarbon</t>
        </is>
      </c>
      <c r="F138" s="104" t="inlineStr">
        <is>
          <t>Carbon dioxide</t>
        </is>
      </c>
      <c r="G138" s="104" t="inlineStr">
        <is>
          <t>Chlorofluorocarbons (CFCs)</t>
        </is>
      </c>
      <c r="H138" s="104" t="inlineStr">
        <is>
          <t>Hydrofluoroalkane (HFA)</t>
        </is>
      </c>
      <c r="I138" s="62" t="n">
        <v>5</v>
      </c>
      <c r="J138" s="104" t="inlineStr">
        <is>
          <t>✅ คำตอบที่ถูกต้อง: ข้อ จ. Hydrofluoroalkane (HFA)
🎯 ทำไมข้อนี้ถึงถูก: Seretide Evohaler เป็นยาพ่นสูดชนิด Metered-Dose Inhaler (MDI) ที่ใช้สารขับดันกลุ่ม Hydrofluoroalkane (HFA โดยเฉพาะ HFA-134a หรือ Norflurane) เพื่อทดแทนสารกลุ่ม CFCs ที่ถูกยกเลิกตามพิธีสารมอนทรีออล (Montreal Protocol) เนื่องจากทำลายชั้นโอโซน
🔍 ข้ออื่นผิดเพราะอะไร:
• ข้อ ก.: Nitrogen เป็นแก๊สเฉื่อยที่อาจใช้ไล่อากาศป้องกัน oxidation ในยาฉีด แต่ไม่ได้ใช้เป็น liquefied propellant หลักใน MDI
• ข้อ ข.: Hydrocarbon เช่น Propane, Isobutane นิยมใช้เป็น propellant ใน topical aerosols แต่ไม่นิยมใช้ในยาสูดพ่นทางเดินหายใจเนื่องจากติดไฟง่าย
• ข้อ ค.: Carbon dioxide เป็น compressed gas ที่มีความดันลดลงอย่างรวดเร็วเมื่อใช้งาน ไม่สามารถให้ขนาดพ่นละอองที่สม่ำเสมอคงที่เหมือน liquefied propellant
• ข้อ ง.: CFCs (Chlorofluorocarbons) เคยเป็น propellant ในอดีต แต่ถูกแบนและยกเลิกการผลิตเนื่องจากทำลายชั้นบรรยากาศโอโซนและก่อภาวะโลกร้อน</t>
        </is>
      </c>
      <c r="K138" s="104" t="inlineStr"/>
      <c r="L138" s="104" t="inlineStr">
        <is>
          <t>Sterile &amp; Special Forms</t>
        </is>
      </c>
      <c r="M138" s="104" t="inlineStr">
        <is>
          <t>Inhalation devices</t>
        </is>
      </c>
      <c r="N138" s="62" t="inlineStr">
        <is>
          <t>Product</t>
        </is>
      </c>
      <c r="O138" s="104" t="inlineStr">
        <is>
          <t>[SOURCE: ข้อสอบจริง PLE CC1 (Product) ปี 2559 ข้อ 1]</t>
        </is>
      </c>
      <c r="P138" s="62" t="inlineStr">
        <is>
          <t>ข้อสอบเก่า</t>
        </is>
      </c>
      <c r="Q138" s="62" t="inlineStr">
        <is>
          <t>2559</t>
        </is>
      </c>
      <c r="R138" s="62" t="inlineStr"/>
    </row>
    <row r="139">
      <c r="A139" s="180" t="n">
        <v>137</v>
      </c>
      <c r="B139" s="104" t="inlineStr">
        <is>
          <t>สารต้านเชื้อจุลชีพ (Preservative) ที่ใช้ในสูตรตำรับยาฉีด Insulin glargine คือสารใด</t>
        </is>
      </c>
      <c r="C139" s="104" t="inlineStr"/>
      <c r="D139" s="104" t="inlineStr">
        <is>
          <t>Meta-cresol</t>
        </is>
      </c>
      <c r="E139" s="104" t="inlineStr">
        <is>
          <t>Benzalkonium chloride</t>
        </is>
      </c>
      <c r="F139" s="104" t="inlineStr">
        <is>
          <t>Methylparaben</t>
        </is>
      </c>
      <c r="G139" s="104" t="inlineStr">
        <is>
          <t>Sodium benzoate</t>
        </is>
      </c>
      <c r="H139" s="104" t="inlineStr">
        <is>
          <t>Chlorobutanol</t>
        </is>
      </c>
      <c r="I139" s="62" t="n">
        <v>1</v>
      </c>
      <c r="J139" s="104" t="inlineStr">
        <is>
          <t>✅ คำตอบที่ถูกต้อง: ข้อ ก. Meta-cresol
🎯 ทำไมข้อนี้ถึงถูก: ยาฉีด Insulin glargine (Lantus) มีสภาวะเป็นกรดใส (pH ประมาณ 4.0) โดยใช้สาร m-Cresol (Meta-cresol 2.7 mg/mL) เป็นสารต้านจุลชีพ (Preservative) ที่มีประสิทธิภาพสูง เข้ากันได้ดีกับโครงสร้างเปปไทด์ และช่วยคงสภาพความคงตัวของอินซูลิน
🔍 ข้ออื่นผิดเพราะอะไร:
• ข้อ ข.: Benzalkonium chloride เป็น Quaternary ammonium compound นิยมใช้เป็นสารกันเสียในยาหยอดตา แต่ไม่ใช้ในยาฉีดอินซูลินเนื่องจากก่อการระคายเคืองและไม่เข้ากันกับโปรตีน
• ข้อ ค.: Methylparaben นิยมใช้ในยาน้ำรับประทานหรือยาใช้ภายนอก แต่ไม่มีประสิทธิภาพและความคงตัวเหมาะสมเท่า m-Cresol ในตำรับยาฉีดอินซูลิน
• ข้อ ง.: Sodium benzoate ใช้เป็นสารกันเสียในยาน้ำรับประทานที่มี pH เป็นกรด ไม่ใช้ในตำรับยาฉีดโปรตีน
• ข้อ จ.: Chlorobutanol ใช้เป็นสารกันเสียในยาหยอดตาหรือยาฉีดบางชนิด แต่สลายตัวง่ายด้วยความร้อนและไม่เสถียรในตำรับ insulin glargine</t>
        </is>
      </c>
      <c r="K139" s="104" t="inlineStr"/>
      <c r="L139" s="104" t="inlineStr">
        <is>
          <t>Sterile &amp; Special Forms</t>
        </is>
      </c>
      <c r="M139" s="104" t="inlineStr">
        <is>
          <t>Parenterals &amp; Ophthalmic</t>
        </is>
      </c>
      <c r="N139" s="62" t="inlineStr">
        <is>
          <t>Product</t>
        </is>
      </c>
      <c r="O139" s="104" t="inlineStr">
        <is>
          <t>[SOURCE: ข้อสอบจริง PLE CC1 (Product) ปี 2559 ข้อ 3] [RECONSTRUCTED: ปรับแต่งและเติมเต็มตัวเลือก ก-จ ให้สมบูรณ์จากแนวข้อสอบจริง]</t>
        </is>
      </c>
      <c r="P139" s="62" t="inlineStr">
        <is>
          <t>ข้อสอบเก่า</t>
        </is>
      </c>
      <c r="Q139" s="62" t="inlineStr">
        <is>
          <t>2559</t>
        </is>
      </c>
      <c r="R139" s="62" t="inlineStr"/>
    </row>
    <row r="140">
      <c r="A140" s="180" t="n">
        <v>138</v>
      </c>
      <c r="B140" s="104" t="inlineStr">
        <is>
          <t>ในกระบวนการบรรจุยาฉีด Insulin แบบไร้เชื้อ (Aseptic filling) ห้องหรือบริเวณที่ทำการบรรจุควรมีความสะอาดตามมาตรฐาน GMP ระดับใด</t>
        </is>
      </c>
      <c r="C140" s="104" t="inlineStr"/>
      <c r="D140" s="104" t="inlineStr">
        <is>
          <t>Grade A</t>
        </is>
      </c>
      <c r="E140" s="104" t="inlineStr">
        <is>
          <t>Grade B</t>
        </is>
      </c>
      <c r="F140" s="104" t="inlineStr">
        <is>
          <t>Grade C</t>
        </is>
      </c>
      <c r="G140" s="104" t="inlineStr">
        <is>
          <t>Grade D</t>
        </is>
      </c>
      <c r="H140" s="104" t="inlineStr">
        <is>
          <t>Grade E (Unclassified area)</t>
        </is>
      </c>
      <c r="I140" s="62" t="n">
        <v>1</v>
      </c>
      <c r="J140" s="104" t="inlineStr">
        <is>
          <t>✅ คำตอบที่ถูกต้อง: ข้อ ก. Grade A
🎯 ทำไมข้อนี้ถึงถูก: ตามมาตรฐาน PIC/S GMP และ WHO สำหรับยาปราศจากเชื้อที่ไม่ผ่านการฆ่าเชื้อในขั้นตอนสุดท้าย (Aseptic processing) จุดที่ตัวยาเปิดสัมผัสกับอากาศและขั้นตอนการบรรจุ (Filling zone) จะต้องดำเนินการในพื้นที่ควบคุมความสะอาดระดับสูงสุดคือ Grade A ซึ่งมี Laminar airflow ปกป้องผลิตภัณฑ์โดยตรง
🔍 ข้ออื่นผิดเพราะอะไร:
• ข้อ ข.: Grade B เป็นพื้นที่ควบคุมสภาพแวดล้อมโดยรอบ (Background environment) สำหรับพื้นที่ Grade A ในกระบวนการเตรียมและบรรจุแบบ Aseptic
• ข้อ ค.: Grade C ใช้สำหรับขั้นตอนการเตรียมสารละลายยาก่อนการกรองผ่านไส้กรองปราศจากเชื้อ (0.22 micron) หรือการบรรจุยาที่ผ่าน Terminal sterilization
• ข้อ ง.: Grade D ใช้สำหรับขั้นตอนการล้างทำความสะอาดอุปกรณ์และการจัดการภาชนะบรรจุก่อนนำไปอบฆ่าเชื้อ
• ข้อ จ.: Grade E ไม่ใช่ระดับห้องสะอาดมาตรฐานสำหรับกระบวนการบรรจุยาปราศจากเชื้อ</t>
        </is>
      </c>
      <c r="K140" s="104" t="inlineStr"/>
      <c r="L140" s="104" t="inlineStr">
        <is>
          <t>Sterile &amp; Special Forms</t>
        </is>
      </c>
      <c r="M140" s="104" t="inlineStr">
        <is>
          <t>Sterile Cleanroom specs</t>
        </is>
      </c>
      <c r="N140" s="62" t="inlineStr">
        <is>
          <t>Product</t>
        </is>
      </c>
      <c r="O140" s="104" t="inlineStr">
        <is>
          <t>[SOURCE: ข้อสอบจริง PLE CC1 (Product) ปี 2559 ข้อ 4]</t>
        </is>
      </c>
      <c r="P140" s="62" t="inlineStr">
        <is>
          <t>ข้อสอบเก่า</t>
        </is>
      </c>
      <c r="Q140" s="62" t="inlineStr">
        <is>
          <t>2559</t>
        </is>
      </c>
      <c r="R140" s="62" t="inlineStr"/>
    </row>
    <row r="141">
      <c r="A141" s="180" t="n">
        <v>139</v>
      </c>
      <c r="B141" s="104" t="inlineStr">
        <is>
          <t>วัคซีนที่มีเกลืออะลูมิเนียมเป็นสารเสริมกระตุ้นภูมิคุ้มกัน (Aluminium adjuvant) สามารถบริหารได้ทางใด</t>
        </is>
      </c>
      <c r="C141" s="104" t="inlineStr"/>
      <c r="D141" s="104" t="inlineStr">
        <is>
          <t>Intravenous (IV)</t>
        </is>
      </c>
      <c r="E141" s="104" t="inlineStr">
        <is>
          <t>Intramuscular (IM)</t>
        </is>
      </c>
      <c r="F141" s="104" t="inlineStr">
        <is>
          <t>Subcutaneous (SC)</t>
        </is>
      </c>
      <c r="G141" s="104" t="inlineStr">
        <is>
          <t>Intradermal (ID)</t>
        </is>
      </c>
      <c r="H141" s="104" t="inlineStr">
        <is>
          <t>Intramuscular (IM) และ Subcutaneous (SC)</t>
        </is>
      </c>
      <c r="I141" s="62" t="n">
        <v>2</v>
      </c>
      <c r="J141" s="104" t="inlineStr">
        <is>
          <t>✅ คำตอบที่ถูกต้อง: ข้อ ข. Intramuscular (IM)
🎯 ทำไมข้อนี้ถึงถูก: วัคซีนที่มีเกลืออะลูมิเนียมเป็นแอดจูแวนต์ (เช่น DTP, Hepatitis B, HPV) ต้องฉีดเข้ากล้ามเนื้อลึก (IM) เท่านั้น เพื่อให้เกิดการกระตุ้นภูมิคุ้มกันที่เหมาะสมและลดการระคายเคืองเฉพาะที่ การฉีดเข้าใต้ผิวหนัง (SC) หรือในหนัง (ID) ก่อให้เกิดก้อนไตแข็งเรื้อรัง (Granuloma) และแผลเปื่อยอักเสบ
🔍 ข้ออื่นผิดเพราะอะไร:
• ข้อ ก.: ห้ามฉีดเข้า IV โดยเด็ดขาด เพราะเกลืออะลูมิเนียมเป็นสารแขวนลอยที่ไม่ละลายน้ำ เสี่ยงต่อการเกิดลิ่มอุดตันในเส้นเลือด (Embolism)
• ข้อ ค.: SC ทำให้เกิดก้อนไตแข็งเรื้อรังและแผลอักเสบเฉพาะที่
• ข้อ ง.: ID ทำให้เกิดการระคายเคืองและแผลเป็นอักเสบรุนแรง
• ข้อ จ.: ไม่ถูกต้องเพราะห้ามบริหารทาง Subcutaneous (SC)</t>
        </is>
      </c>
      <c r="K141" s="104" t="inlineStr"/>
      <c r="L141" s="104" t="inlineStr">
        <is>
          <t>Sterile &amp; Special Forms</t>
        </is>
      </c>
      <c r="M141" s="104" t="inlineStr">
        <is>
          <t>Parenterals &amp; Ophthalmic</t>
        </is>
      </c>
      <c r="N141" s="62" t="inlineStr">
        <is>
          <t>Product</t>
        </is>
      </c>
      <c r="O141" s="104" t="inlineStr">
        <is>
          <t>[SOURCE: ข้อสอบจริง PLE CC1 (Product) ปี 2559 ข้อ 35]</t>
        </is>
      </c>
      <c r="P141" s="62" t="inlineStr">
        <is>
          <t>ข้อสอบเก่า</t>
        </is>
      </c>
      <c r="Q141" s="62" t="inlineStr">
        <is>
          <t>2559</t>
        </is>
      </c>
      <c r="R141" s="62" t="inlineStr"/>
    </row>
    <row r="142">
      <c r="A142" s="180" t="n">
        <v>140</v>
      </c>
      <c r="B142" s="104" t="inlineStr">
        <is>
          <t>ยาฉีด Enfuvirtide ชนิดผงแห้งทำแห้งเยือกแข็ง (Lyophilized powder) สำหรับฉีดเข้าใต้ผิวหนัง (SC) เมื่อละลายด้วย SWFI 1.1 mL แล้ว ใน 1 mL ประกอบด้วย Enfuvirtide 90 mg, Mannitol 22.55 mg, Sodium carbonate, Sodium hydroxide และ HCl ปรับ pH ได้ 9.0 สาร Mannitol ทำหน้าที่ใดในสูตรตำรับนี้</t>
        </is>
      </c>
      <c r="C142" s="104" t="inlineStr"/>
      <c r="D142" s="104" t="inlineStr">
        <is>
          <t>Buffer agent</t>
        </is>
      </c>
      <c r="E142" s="104" t="inlineStr">
        <is>
          <t>Bulking agent</t>
        </is>
      </c>
      <c r="F142" s="104" t="inlineStr">
        <is>
          <t>Antimicrobial preservative</t>
        </is>
      </c>
      <c r="G142" s="104" t="inlineStr">
        <is>
          <t>Antioxidant</t>
        </is>
      </c>
      <c r="H142" s="104" t="inlineStr">
        <is>
          <t>Solubilizing agent</t>
        </is>
      </c>
      <c r="I142" s="62" t="n">
        <v>2</v>
      </c>
      <c r="J142" s="104" t="inlineStr">
        <is>
          <t>✅ คำตอบที่ถูกต้อง: ข้อ ข. Bulking agent
🎯 ทำไมข้อนี้ถึงถูก: ในกระบวนการทำแห้งแบบเยือกแข็ง (Freeze-drying / Lyophilization) ของยาฉีดชนิดผงแห้ง สาร Mannitol ทำหน้าที่เป็น Bulking agent (หรือ Lyoprotectant / Cake-forming agent) เพื่อสร้างโครงสร้างก้อนเนื้อยา (Porous cake) ให้คงรูปสวยงาม ไม่ยุบตัว และละลายตัวกลับคืน (Reconstitution) ได้อย่างรวดเร็วเมื่อผสมกับตัวทำละลาย
🔍 ข้ออื่นผิดเพราะอะไร:
• ข้อ ก.: Buffer agent ในตำรับนี้คือ Sodium carbonate ร่วมกับ Sodium hydroxide และ HCl ที่ควบคุม pH ให้อยู่ที่ 9.0
• ข้อ ค.: Antimicrobial preservative ไม่จำเป็นในผลิตภัณฑ์ single-dose lyophilized powder และ Mannitol ไม่มีฤทธิ์ต้านเชื้อที่ความเข้มข้นนี้
• ข้อ ง.: Antioxidant ได้แก่สารกลุ่ม Sodium bisulfite, Ascorbic acid ซึ่ง Mannitol ไม่ได้ทำหน้าที่ต้านปฏิกิริยาออกซิเดชัน
• ข้อ จ.: Solubilizing agent ได้แก่สารลดแรงตึงผิวหรือ cosolvents ไม่ใช่บทบาทหลักของ Mannitol ในกระบวนการ lyophilization</t>
        </is>
      </c>
      <c r="K142" s="104" t="inlineStr"/>
      <c r="L142" s="104" t="inlineStr">
        <is>
          <t>Sterile &amp; Special Forms</t>
        </is>
      </c>
      <c r="M142" s="104" t="inlineStr">
        <is>
          <t>Parenterals &amp; Ophthalmic</t>
        </is>
      </c>
      <c r="N142" s="62" t="inlineStr">
        <is>
          <t>Product</t>
        </is>
      </c>
      <c r="O142" s="104" t="inlineStr">
        <is>
          <t>[SOURCE: ข้อสอบจริง PLE CC1 (Product) ปี 2559 ข้อ 13]</t>
        </is>
      </c>
      <c r="P142" s="62" t="inlineStr">
        <is>
          <t>ข้อสอบเก่า</t>
        </is>
      </c>
      <c r="Q142" s="62" t="inlineStr">
        <is>
          <t>2559</t>
        </is>
      </c>
      <c r="R142" s="62" t="inlineStr"/>
    </row>
    <row r="143">
      <c r="A143" s="180" t="n">
        <v>141</v>
      </c>
      <c r="B143" s="104" t="inlineStr">
        <is>
          <t>ข้อใดกล่าวถูกต้องเกี่ยวกับข้อกำหนดและความปลอดภัยในการเตรียมยาเคมีบำบัด (Chemotherapy preparation)</t>
        </is>
      </c>
      <c r="C143" s="104" t="inlineStr"/>
      <c r="D143" s="104" t="inlineStr">
        <is>
          <t>ห้องเตรียมยาเคมีบำบัดควรมีระบบความดันอากาศเป็นบวก (Positive pressure) เมื่อเทียบกับภายนอก</t>
        </is>
      </c>
      <c r="E143" s="104" t="inlineStr">
        <is>
          <t>ทิศทางการไหลเวียนของลมสะอาดภายในตู้เตรียมยาควรเป็นแบบแนวดิ่ง (Vertical laminar airflow)</t>
        </is>
      </c>
      <c r="F143" s="104" t="inlineStr">
        <is>
          <t>ชุดคลุมปฏิบัติงานเมื่อใช้เสร็จแล้วสามารถนำไปซักทำความสะอาดและนำกลับมาใช้ซ้ำได้จนกว่าใยผ้าจะเสื่อม</t>
        </is>
      </c>
      <c r="G143" s="104" t="inlineStr">
        <is>
          <t>ภาชนะบรรจุยาเคมีบำบัดที่เตรียมเสร็จแล้วควรเช็ดทำความสะอาดด้วย Alcohol 95% เท่านั้น</t>
        </is>
      </c>
      <c r="H143" s="104" t="inlineStr">
        <is>
          <t>การเตรียมยาในตู้ Laminar Clean Bench ทั่วไปมีความปลอดภัยเทียบเท่ากับ Biological Safety Cabinet</t>
        </is>
      </c>
      <c r="I143" s="62" t="n">
        <v>2</v>
      </c>
      <c r="J143" s="104" t="inlineStr">
        <is>
          <t>✅ คำตอบที่ถูกต้อง: ข้อ ข. ทิศทางการไหลเวียนของลมสะอาดภายในตู้เตรียมยาควรเป็นแบบแนวดิ่ง (Vertical laminar airflow)
🎯 ทำไมข้อนี้ถึงถูก: การเตรียมยาเคมีบำบัดต้องกระทำในตู้ Biological Safety Cabinet (BSC Class II) หรือตู้ Isolator (CACI) ซึ่งมีทิศทางการไหลเวียนของอากาศแนวดิ่ง (Vertical laminar airflow) พัดลงสู่พื้นผิวทำงานและถูกดูดเข้าสู่ช่องตะแกรงเพื่อกรองผ่าน HEPA filter ป้องกันไม่ให้อนุภาคและไอระเหยของยาพัดเข้าหาตัวผู้ปฏิบัติงาน
🔍 ข้ออื่นผิดเพราะอะไร:
• ข้อ ก.: ห้องเตรียมยาเคมีบำบัดต้องมีระบบความดันอากาศแบบลบ (Negative pressure) เพื่อกักกันสารเคมีอันตรายไม่ให้รั่วไหลออกสู่ภายนอกห้อง
• ข้อ ค.: ชุดคลุมปฏิบัติงาน (Chemo gown) ต้องเป็นชนิดใช้ครั้งเดียวทิ้ง (Single-use disposable) และไม่ซึมผ่านของเหลว ห้ามนำกลับมาซักใช้ซ้ำ
• ข้อ ง.: การทำความสะอาดใช้ Sterile 70% Isopropanol (IPA) ไม่ใช้แอลกอฮอล์ 95% ซึ่งระเหยเร็วเกินไปและมีประสิทธิภาพทำลายเชื้อด้อยกว่า 70%
• ข้อ จ.: ตู้ Laminar Clean Bench ทั่วไป (Horizontal airflow) จะเป่าลมและละอองยาใส่หน้าผู้เตรียมโดยตรง ถือเป็นข้อห้ามเด็ดขาดในการเตรียมยาอันตราย</t>
        </is>
      </c>
      <c r="K143" s="104" t="inlineStr"/>
      <c r="L143" s="104" t="inlineStr">
        <is>
          <t>Sterile &amp; Special Forms</t>
        </is>
      </c>
      <c r="M143" s="104" t="inlineStr">
        <is>
          <t>Sterile Cleanroom specs</t>
        </is>
      </c>
      <c r="N143" s="62" t="inlineStr">
        <is>
          <t>Product</t>
        </is>
      </c>
      <c r="O143" s="104" t="inlineStr">
        <is>
          <t>[SOURCE: ข้อสอบจริง PLE CC1 (Product) ปี 2559 ข้อ 14]</t>
        </is>
      </c>
      <c r="P143" s="62" t="inlineStr">
        <is>
          <t>ข้อสอบเก่า</t>
        </is>
      </c>
      <c r="Q143" s="62" t="inlineStr">
        <is>
          <t>2559</t>
        </is>
      </c>
      <c r="R143" s="62" t="inlineStr"/>
    </row>
    <row r="144">
      <c r="A144" s="180" t="n">
        <v>142</v>
      </c>
      <c r="B144" s="104" t="inlineStr">
        <is>
          <t>สารที่เป็นก๊าซขับดัน (Propellant) ในยาพ่นสูดชนิดกำหนดขนาด Seretide Evohaler คือสารใด</t>
        </is>
      </c>
      <c r="C144" s="104" t="inlineStr"/>
      <c r="D144" s="104" t="inlineStr">
        <is>
          <t>Nitrogen</t>
        </is>
      </c>
      <c r="E144" s="104" t="inlineStr">
        <is>
          <t>Hydrocarbon</t>
        </is>
      </c>
      <c r="F144" s="104" t="inlineStr">
        <is>
          <t>Carbon dioxide</t>
        </is>
      </c>
      <c r="G144" s="104" t="inlineStr">
        <is>
          <t>Chlorofluorocarbon (CFC)</t>
        </is>
      </c>
      <c r="H144" s="104" t="inlineStr">
        <is>
          <t>Hydrofluoroalkane 134a (HFA-134a)</t>
        </is>
      </c>
      <c r="I144" s="62" t="n">
        <v>5</v>
      </c>
      <c r="J144" s="104" t="inlineStr">
        <is>
          <t>✅ คำตอบที่ถูกต้อง: ข้อ จ. Hydrofluoroalkane 134a (HFA-134a)
🎯 ทำไมข้อนี้ถึงถูก: Seretide Evohaler ใช้สารขับดันชนิด Hydrofluoroalkane 134a (HFA-134a หรือ 1,1,1,2-tetrafluoroethane) ซึ่งเป็นสารขับดันเหลวที่ไม่มีคลอรีนในโมเลกุล จึงไม่ทำลายชั้นโอโซนในบรรยากาศและปลอดภัยต่อการสูดพ่น
🔍 ข้ออื่นผิดเพราะอะไร:
• ข้อ ก.: Nitrogen เป็น Compressed gas ที่ไม่สามารถเปลี่ยนสถานะเป็นของเหลวที่ความดันในกระบอกยาได้ จึงไม่สามารถให้ขนาดยาที่สม่ำเสมอได้
• ข้อ ข.: Hydrocarbon ติดไฟง่าย ไม่ปลอดภัยสำหรับการใช้สูดพ่นในมนุษย์
• ข้อ ค.: Carbon dioxide ทำให้เกิดรสและกลิ่นระคายเคือง และความดันลดลงอย่างรวดเร็วเมื่อพ่นยา
• ข้อ ง.: Chlorofluorocarbon (CFC) ถูกห้ามใช้ทั่วโลกเนื่องจากทำลายชั้นโอโซนในบรรยากาศ</t>
        </is>
      </c>
      <c r="K144" s="104" t="inlineStr"/>
      <c r="L144" s="104" t="inlineStr">
        <is>
          <t>Sterile &amp; Special Forms</t>
        </is>
      </c>
      <c r="M144" s="104" t="inlineStr">
        <is>
          <t>Inhalation devices</t>
        </is>
      </c>
      <c r="N144" s="62" t="inlineStr">
        <is>
          <t>Product</t>
        </is>
      </c>
      <c r="O144" s="104" t="inlineStr">
        <is>
          <t>[SOURCE: ข้อสอบจริง PLE CC1 (Product) ปี 2559 ข้อ 27]</t>
        </is>
      </c>
      <c r="P144" s="62" t="inlineStr">
        <is>
          <t>ข้อสอบเก่า</t>
        </is>
      </c>
      <c r="Q144" s="62" t="inlineStr">
        <is>
          <t>2559</t>
        </is>
      </c>
      <c r="R144" s="62" t="inlineStr"/>
    </row>
    <row r="145">
      <c r="A145" s="180" t="n">
        <v>143</v>
      </c>
      <c r="B145" s="104" t="inlineStr">
        <is>
          <t>สารต้านเชื้อจุลชีพ (Preservative) ในสูตรตำรับยาฉีด Insulin glargine คือสารใด</t>
        </is>
      </c>
      <c r="C145" s="104" t="inlineStr"/>
      <c r="D145" s="104" t="inlineStr">
        <is>
          <t>Meta-cresol</t>
        </is>
      </c>
      <c r="E145" s="104" t="inlineStr">
        <is>
          <t>Phenol</t>
        </is>
      </c>
      <c r="F145" s="104" t="inlineStr">
        <is>
          <t>Chlorobutanol</t>
        </is>
      </c>
      <c r="G145" s="104" t="inlineStr">
        <is>
          <t>Benzalkonium chloride</t>
        </is>
      </c>
      <c r="H145" s="104" t="inlineStr">
        <is>
          <t>Methylparaben</t>
        </is>
      </c>
      <c r="I145" s="62" t="n">
        <v>1</v>
      </c>
      <c r="J145" s="104" t="inlineStr">
        <is>
          <t>✅ คำตอบที่ถูกต้อง: ข้อ ก. Meta-cresol
🎯 ทำไมข้อนี้ถึงถูก: ในสูตรตำรับยาฉีด Insulin glargine (Lantus) ใช้ Meta-cresol (m-Cresol 2.7 mg/mL) เป็นสารกันเสียเพียงชนิดเดียวในตำรับ เพื่อป้องกันการเจริญเติบโตของเชื้อจุลินทรีย์ตลอดอายุการใช้งานของหลอดยาชนิด multidose
🔍 ข้ออื่นผิดเพราะอะไร:
• ข้อ ข.: Phenol มักใช้ร่วมกับ m-Cresol ในตำรับอินซูลินชนิดดั้งเดิม เช่น Regular หรือ NPH insulin แต่ไม่ได้ใช้ใน Insulin glargine
• ข้อ ค.: Chlorobutanol ใช้ในยาหยอดตาหรือยาฉีดบางชนิด ไม่ใช้ในตำรับอินซูลินชนิดนี้
• ข้อ ง.: Benzalkonium chloride ไม่เข้ากันกับเปปไทด์และก่อการระคายเคืองรุนแรง
• ข้อ จ.: Methylparaben ไม่มีประสิทธิภาพเพียงพอในการป้องกันการปนเปื้อนในระบบยาฉีดอินซูลินที่มี pH 4.0</t>
        </is>
      </c>
      <c r="K145" s="104" t="inlineStr"/>
      <c r="L145" s="104" t="inlineStr">
        <is>
          <t>Sterile &amp; Special Forms</t>
        </is>
      </c>
      <c r="M145" s="104" t="inlineStr">
        <is>
          <t>Parenterals &amp; Ophthalmic</t>
        </is>
      </c>
      <c r="N145" s="62" t="inlineStr">
        <is>
          <t>Product</t>
        </is>
      </c>
      <c r="O145" s="104" t="inlineStr">
        <is>
          <t>[SOURCE: ข้อสอบจริง PLE CC1 (Product) ปี 2559 ข้อ 28]</t>
        </is>
      </c>
      <c r="P145" s="62" t="inlineStr">
        <is>
          <t>ข้อสอบเก่า</t>
        </is>
      </c>
      <c r="Q145" s="62" t="inlineStr">
        <is>
          <t>2559</t>
        </is>
      </c>
      <c r="R145" s="62" t="inlineStr"/>
    </row>
    <row r="146">
      <c r="A146" s="180" t="n">
        <v>144</v>
      </c>
      <c r="B146" s="104" t="inlineStr">
        <is>
          <t>ในกระบวนการผลิตยาฉีด Insulin ขั้นตอนการบรรจุยาแบบไร้เชื้อ (Aseptic filling) ห้องหรือบริเวณที่ทำการบรรจุยาจะต้องควบคุมความสะอาดตามมาตรฐาน Clean room ระดับใด</t>
        </is>
      </c>
      <c r="C146" s="104" t="inlineStr"/>
      <c r="D146" s="104" t="inlineStr">
        <is>
          <t>Grade A</t>
        </is>
      </c>
      <c r="E146" s="104" t="inlineStr">
        <is>
          <t>Grade B</t>
        </is>
      </c>
      <c r="F146" s="104" t="inlineStr">
        <is>
          <t>Grade C</t>
        </is>
      </c>
      <c r="G146" s="104" t="inlineStr">
        <is>
          <t>Grade D</t>
        </is>
      </c>
      <c r="H146" s="104" t="inlineStr">
        <is>
          <t>Grade E</t>
        </is>
      </c>
      <c r="I146" s="62" t="n">
        <v>1</v>
      </c>
      <c r="J146" s="104" t="inlineStr">
        <is>
          <t>✅ คำตอบที่ถูกต้อง: ข้อ ก. Grade A
🎯 ทำไมข้อนี้ถึงถูก: กระบวนการบรรจุยาอินซูลินซึ่งเป็นยาชีววัตถุที่ไม่สามารถทนความร้อนเพื่อทำลายเชื้อในขั้นตอนสุดท้ายได้ (Non-terminally sterilized products) จะต้องดำเนินการบรรจุใต้ตู้หรือพื้นที่ความสะอาดระดับสูงสุดคือ Grade A (ISO Class 5 ในสภาวะทำงาน) เท่านั้น
🔍 ข้ออื่นผิดเพราะอะไร:
• ข้อ ข.: Grade B เป็นพื้นที่ควบคุมสภาพแวดล้อมโดยรอบตู้ Grade A ในกระบวนการเตรียมและบรรจุแบบ Aseptic
• ข้อ ค.: Grade C ใช้สำหรับกระบวนการเตรียมสารละลายยาก่อนการกรองผ่าน membrane ปราศจากเชื้อ
• ข้อ ง.: Grade D ใช้สำหรับพื้นที่ล้างอุปกรณ์และจัดการภาชนะบรรจุเบื้องต้น
• ข้อ จ.: Grade E ไม่ใช่ระดับห้องสะอาดมาตรฐานสำหรับกระบวนการผลิตยาปราศจากเชื้อ</t>
        </is>
      </c>
      <c r="K146" s="104" t="inlineStr"/>
      <c r="L146" s="104" t="inlineStr">
        <is>
          <t>Sterile &amp; Special Forms</t>
        </is>
      </c>
      <c r="M146" s="104" t="inlineStr">
        <is>
          <t>Sterile Cleanroom specs</t>
        </is>
      </c>
      <c r="N146" s="62" t="inlineStr">
        <is>
          <t>Product</t>
        </is>
      </c>
      <c r="O146" s="104" t="inlineStr">
        <is>
          <t>[SOURCE: ข้อสอบจริง PLE CC1 (Product) ปี 2559 ข้อ 29]</t>
        </is>
      </c>
      <c r="P146" s="62" t="inlineStr">
        <is>
          <t>ข้อสอบเก่า</t>
        </is>
      </c>
      <c r="Q146" s="62" t="inlineStr">
        <is>
          <t>2559</t>
        </is>
      </c>
      <c r="R146" s="62" t="inlineStr"/>
    </row>
    <row r="147">
      <c r="A147" s="180" t="n">
        <v>145</v>
      </c>
      <c r="B147" s="104" t="inlineStr">
        <is>
          <t>ข้อใดกล่าวถูกต้องเกี่ยวกับข้อกำหนดการปฏิบัติงานและมาตรฐานการเตรียมยาเคมีบำบัด (Chemotherapy compounding)</t>
        </is>
      </c>
      <c r="C147" s="104" t="inlineStr"/>
      <c r="D147" s="104" t="inlineStr">
        <is>
          <t>ห้องเตรียมยาเคมีบำบัดควรมีระบบความดันอากาศเป็นบวก (Positive pressure)</t>
        </is>
      </c>
      <c r="E147" s="104" t="inlineStr">
        <is>
          <t>ทิศทางการไหลเวียนของลมสะอาดภายในตู้เตรียมยาควรเป็นแบบแนวดิ่ง (Vertical laminar airflow)</t>
        </is>
      </c>
      <c r="F147" s="104" t="inlineStr">
        <is>
          <t>ชุดคลุมปฏิบัติงานเมื่อใช้แล้วสามารถนำกลับมาซักทำความสะอาดและใช้ซ้ำได้จนกว่าใยผ้าจะเสื่อม</t>
        </is>
      </c>
      <c r="G147" s="104" t="inlineStr">
        <is>
          <t>ภาชนะบรรจุควรทำความสะอาดด้วย Alcohol 90%</t>
        </is>
      </c>
      <c r="H147" s="104" t="inlineStr">
        <is>
          <t>การเตรียมในตู้ Laminar air flow ทั่วไปปลอดภัยมากกว่าการเตรียมในตู้ Isolator</t>
        </is>
      </c>
      <c r="I147" s="62" t="n">
        <v>2</v>
      </c>
      <c r="J147" s="104" t="inlineStr">
        <is>
          <t>✅ คำตอบที่ถูกต้อง: ข้อ ข. ทิศทางการไหลเวียนของลมสะอาดภายในตู้เตรียมยาควรเป็นแบบแนวดิ่ง (Vertical laminar airflow)
🎯 ทำไมข้อนี้ถึงถูก: ตู้เตรียมยาเคมีบำบัดชนิด Biological Safety Cabinet (BSC Class II) และ CACI ต้องใช้ทิศทางการไหลเวียนของลมสะอาดแนวดิ่ง (Vertical laminar airflow) พัดลงสู่พื้นผิวทำงานเพื่อป้องกันไม่ให้อนุภาคและละอองยาอันตรายพัดเข้าหาตัวผู้ปฏิบัติงาน
🔍 ข้ออื่นผิดเพราะอะไร:
• ข้อ ก.: ห้องเตรียมยาเคมีบำบัดต้องมีระบบความดันอากาศเป็นลบ (Negative pressure) เพื่อป้องกันสารเคมีอันตรายแพร่กระจายออกนอกห้อง
• ข้อ ค.: ชุดคลุมปฏิบัติงานต้องเป็นชนิดใช้ครั้งเดียวทิ้ง (Single-use disposable) ห้ามนำกลับมาซักซ้ำ
• ข้อ ง.: การฆ่าเชื้อใช้ Sterile 70% Isopropanol (IPA) ไม่ใช้แอลกอฮอล์ 90% ซึ่งระเหยเร็วเกินไป
• ข้อ จ.: ตู้ Isolator ให้ความปลอดภัยต่อผู้ปฏิบัติงานสูงกว่า Laminar air flow ทั่วไปอย่างมาก</t>
        </is>
      </c>
      <c r="K147" s="104" t="inlineStr"/>
      <c r="L147" s="104" t="inlineStr">
        <is>
          <t>Sterile &amp; Special Forms</t>
        </is>
      </c>
      <c r="M147" s="104" t="inlineStr">
        <is>
          <t>Sterile Cleanroom specs</t>
        </is>
      </c>
      <c r="N147" s="62" t="inlineStr">
        <is>
          <t>Product</t>
        </is>
      </c>
      <c r="O147" s="104" t="inlineStr">
        <is>
          <t>[SOURCE: ข้อสอบจริง PLE CC1 (Product) ปี 2559 ข้อ 37]</t>
        </is>
      </c>
      <c r="P147" s="62" t="inlineStr">
        <is>
          <t>ข้อสอบเก่า</t>
        </is>
      </c>
      <c r="Q147" s="62" t="inlineStr">
        <is>
          <t>2559</t>
        </is>
      </c>
      <c r="R147" s="62" t="inlineStr"/>
    </row>
    <row r="148">
      <c r="A148" s="180" t="n">
        <v>146</v>
      </c>
      <c r="B148" s="104" t="inlineStr">
        <is>
          <t>การผสมยาฉีด Amphotericin B กับสารละลาย 0.9% NaCl (Normal Saline Solution: NSS) แล้วส่งผลให้เกิดการตกตะกอน เกิดขึ้นจากกลไกใด?</t>
        </is>
      </c>
      <c r="C148" s="104" t="inlineStr"/>
      <c r="D148" s="104" t="inlineStr">
        <is>
          <t>Complexation</t>
        </is>
      </c>
      <c r="E148" s="104" t="inlineStr">
        <is>
          <t>Isomerization</t>
        </is>
      </c>
      <c r="F148" s="104" t="inlineStr">
        <is>
          <t>Salting out</t>
        </is>
      </c>
      <c r="G148" s="104" t="inlineStr">
        <is>
          <t>Epimerization</t>
        </is>
      </c>
      <c r="H148" s="104" t="inlineStr">
        <is>
          <t>Polymerization</t>
        </is>
      </c>
      <c r="I148" s="62" t="n">
        <v>3</v>
      </c>
      <c r="J148" s="104" t="inlineStr">
        <is>
          <t>✅ คำตอบที่ถูกต้อง: ข้อ ค. Salting out
🎯 ทำไมข้อนี้ถึงถูก: ยาฉีด Amphotericin B รูปแบบดั้งเดิมถูกเตรียมเป็น Colloidal dispersion โดยใช้ Sodium deoxycholate เป็น Micellar solubilizer เมื่อผสมกับสารละลายอิเล็กโทรไลต์ที่มีความเข้มข้นของไอออน เช่น 0.9% NaCl ไอออนของเกลือจะเข้าไปแย่งดึงน้ำและทำลายประจุไฟฟ้าของไมเซลล์ ทำให้คอลลอยด์สูญเสียเสถียรภาพและเกิดปรากฏการณ์ Salting out ตกตะกอนทันที จึงต้องผสมในสารละลายปราศจากอิเล็กโทรไลต์ เช่น 5% Dextrose in Water (D5W) เท่านั้น
🔍 ข้ออื่นผิดเพราะอะไร:
• ข้อ ก.: ผิด เพราะ Complexation คือการเกิดสารประกอบเชิงซ้อนระหว่างสารเคมี ไม่ใช่กลไกการทำลายไมเซลล์ด้วยความเข้มข้นของไอออนเกลือ
• ข้อ ข.: ผิด เพราะ Isomerization คือการเปลี่ยนโครงสร้างระหว่างไอโซเมอร์ ซึ่งเป็นปฏิกิริยาเคมี ไม่ได้ทำให้เกิดการตกตะกอนเฉียบพลันทางกายภาพ
• ข้อ ง.: ผิด เพราะ Epimerization คือการเปลี่ยนแปลงคอนฟิกูเรชันของ Chiral center เพียงตำแหน่งเดียว มักเกิดขึ้นช้าๆ ในสารละลายบางประเภท ไม่เกี่ยวข้องกับการตกตะกอนจากเกลือ
• ข้อ จ.: ผิด เพราะ Polymerization คือการเชื่อมต่อของมอนอเมอร์เป็นสายโซ่พอลิเมอร์โมเลกุลใหญ่ ไม่ใช่กลไกการตกตะกอนของไมเซลล์ Amphotericin B</t>
        </is>
      </c>
      <c r="K148" s="104" t="inlineStr">
        <is>
          <t>cc1_product/image128.png</t>
        </is>
      </c>
      <c r="L148" s="104" t="inlineStr">
        <is>
          <t>Sterile &amp; Special Forms</t>
        </is>
      </c>
      <c r="M148" s="104" t="inlineStr">
        <is>
          <t>Injections &amp; Parenterals</t>
        </is>
      </c>
      <c r="N148" s="62" t="inlineStr">
        <is>
          <t>Product</t>
        </is>
      </c>
      <c r="O148" s="104" t="inlineStr">
        <is>
          <t>[SOURCE: ข้อสอบจริง PLE CC1 (Product) ปี 2558 ข้อ 3]</t>
        </is>
      </c>
      <c r="P148" s="62" t="inlineStr">
        <is>
          <t>ข้อสอบเก่า</t>
        </is>
      </c>
      <c r="Q148" s="62" t="inlineStr">
        <is>
          <t>2558</t>
        </is>
      </c>
      <c r="R148" s="62" t="inlineStr"/>
    </row>
    <row r="149">
      <c r="A149" s="180" t="n">
        <v>147</v>
      </c>
      <c r="B149" s="104" t="inlineStr">
        <is>
          <t>เพราะเหตุใดจึงต้องมีการพัฒนาตำรับยา Amphotericin B ในรูปแบบ Liposome (Liposomal Amphotericin B)?</t>
        </is>
      </c>
      <c r="C149" s="104" t="inlineStr"/>
      <c r="D149" s="104" t="inlineStr">
        <is>
          <t>เพื่อลดการเกิดพิษ (Toxicity) โดยเฉพาะต่อไต</t>
        </is>
      </c>
      <c r="E149" s="104" t="inlineStr">
        <is>
          <t>เพื่อลดต้นทุนและเพิ่มความสะดวกในการเตรียมตำรับยา</t>
        </is>
      </c>
      <c r="F149" s="104" t="inlineStr">
        <is>
          <t>เพื่อเพิ่มความสามารถในการละลายน้ำของตัวยาสำคัญ</t>
        </is>
      </c>
      <c r="G149" s="104" t="inlineStr">
        <is>
          <t>เพื่อเพิ่มความคงตัวทางเคมีของตัวยาไม่ให้เกิดปฏิกิริยา Hydrolysis</t>
        </is>
      </c>
      <c r="H149" s="104" t="inlineStr">
        <is>
          <t>เพื่อให้สามารถบริหารยาผ่านทางเดินอาหารหรือการรับประทานได้</t>
        </is>
      </c>
      <c r="I149" s="62" t="n">
        <v>1</v>
      </c>
      <c r="J149" s="104" t="inlineStr">
        <is>
          <t>✅ คำตอบที่ถูกต้อง: ข้อ ก. เพื่อลดการเกิดพิษ (Toxicity) โดยเฉพาะต่อไต
🎯 ทำไมข้อนี้ถึงถูก: การกักเก็บ Amphotericin B ไว้ใน Lipid bilayer ของ Liposome ช่วยจำกัดการกระจายตัวของยาอิสระไปยังเซลล์ท่อไตของมนุษย์ ทำให้ลดการเกิด Nephrotoxicity และลด Infusion-related reactions ได้อย่างมีนัยสำคัญทางคลินิกเมื่อเทียบกับสูตรเกลือ Deoxycholate แบบดั้งเดิม ส่งผลให้สามารถให้ยาในขนาดสูงขึ้นเพื่อกำจัดเชื้อราได้อย่างมีประสิทธิภาพ
🔍 ข้ออื่นผิดเพราะอะไร:
• ข้อ ข.: ผิด เพราะตำรับ Liposome มีขั้นตอนการผลิตทางเทคโนโลยีชีวภาพที่ซับซ้อน ทำให้มีต้นทุนการผลิตและราคาสูงกว่าสูตรดั้งเดิมอย่างมาก
• ข้อ ค.: ผิด แม้ Liposome จะช่วยนำส่งยาที่ไม่ละลายน้ำได้ดีขึ้น แต่วัตถุประสงค์หลักทางการแพทย์และเภสัชบำบัดคือการลดความเป็นพิษต่อไต (Nephrotoxicity)
• ข้อ ง.: ผิด เพราะปัญหาหลักทางคลินิกของ Amphotericin B คือพิษต่อระบบไตอย่างรุนแรง ไม่ใช่ความไม่คงตัวต่อการเกิด Hydrolysis
• ข้อ จ.: ผิด เพราะ Liposomal Amphotericin B ยังคงเป็นยาฉีดเข้าหลอดเลือดดำ (Intravenous infusion) เท่านั้น ไม่สามารถดูดซึมผ่านระบบทางเดินอาหารได้</t>
        </is>
      </c>
      <c r="K149" s="104" t="inlineStr">
        <is>
          <t>cc1_product/image129.png</t>
        </is>
      </c>
      <c r="L149" s="104" t="inlineStr">
        <is>
          <t>Sterile &amp; Special Forms</t>
        </is>
      </c>
      <c r="M149" s="104" t="inlineStr">
        <is>
          <t>Injections &amp; Parenterals</t>
        </is>
      </c>
      <c r="N149" s="62" t="inlineStr">
        <is>
          <t>Product</t>
        </is>
      </c>
      <c r="O149" s="104" t="inlineStr">
        <is>
          <t>[SOURCE: ข้อสอบจริง PLE CC1 (Product) ปี 2558 ข้อ 4]</t>
        </is>
      </c>
      <c r="P149" s="62" t="inlineStr">
        <is>
          <t>ข้อสอบเก่า</t>
        </is>
      </c>
      <c r="Q149" s="62" t="inlineStr">
        <is>
          <t>2558</t>
        </is>
      </c>
      <c r="R149" s="62" t="inlineStr"/>
    </row>
    <row r="150">
      <c r="A150" s="180" t="n">
        <v>148</v>
      </c>
      <c r="B150" s="104" t="inlineStr">
        <is>
          <t>ขนาดอนุภาค (Aerodynamic diameter) ของผงยาพ่นสูดที่มีประสิทธิภาพสูงสุดในการลงไปถึงบริเวณถุงลมปอด (Alveoli) คือเท่าใด?</t>
        </is>
      </c>
      <c r="C150" s="104" t="inlineStr"/>
      <c r="D150" s="104" t="inlineStr">
        <is>
          <t>น้อยกว่า 0.5 micron</t>
        </is>
      </c>
      <c r="E150" s="104" t="inlineStr">
        <is>
          <t>0.5 - 1 micron</t>
        </is>
      </c>
      <c r="F150" s="104" t="inlineStr">
        <is>
          <t>1 - 5 micron</t>
        </is>
      </c>
      <c r="G150" s="104" t="inlineStr">
        <is>
          <t>5 - 10 micron</t>
        </is>
      </c>
      <c r="H150" s="104" t="inlineStr">
        <is>
          <t>มากกว่า 10 micron</t>
        </is>
      </c>
      <c r="I150" s="62" t="n">
        <v>3</v>
      </c>
      <c r="J150" s="104" t="inlineStr">
        <is>
          <t>✅ คำตอบที่ถูกต้อง: ข้อ ค. 1 - 5 micron
🎯 ทำไมข้อนี้ถึงถูก: ตามหลักสรีรวิทยาและหลักการนำส่งยาทางการหายใจ อนุภาคยาพ่นสูดที่มีขนาด Aerodynamic diameter ในช่วง 1-5 micron (Fine particle fraction) มีความเหมาะสมสูงสุดที่จะเคลื่อนที่ผ่านทางเดินหายใจส่วนบนและตกสะสมในบริเวณหลอดลมฝอยส่วนปลายและถุงลมปอด (Deep lung / Alveolar deposition) ด้วยกลไก Sedimentation และ Diffusion ตามมาตรฐานสากล
🔍 ข้ออื่นผิดเพราะอะไร:
• ข้อ ก.: ผิด เพราะอนุภาคขนาดเล็กกว่า 0.5 micron มีมวลน้อยเกินไป จะลอยฟุ้งอยู่ในอากาศและถูกหายใจออก (Exhaled) สู่ภายนอกโดยไม่ตกสะสมบนเนื้อเยื่อปอด
• ข้อ ข.: ผิด เพราะช่วงขนาด 0.5-1 micron มีประสิทธิภาพการตกตะกอนต่ำ มักถูกขับออกพร้อมลมหายใจออก
• ข้อ ง.: ผิด เพราะอนุภาคขนาด 5-10 micron จะตกสะสมอยู่บริเวณทางเดินหายใจส่วนต้น เช่น หลอดลมใหญ่ (Tracheobronchial region) ไม่สามารถลงลึกถึงถุงลมปอด
• ข้อ จ.: ผิด เพราะอนุภาคขนาดใหญ่กว่า 10 micron จะถูกดักจับและชนติดอยู่บริเวณช่องปากและคอหอย (Oropharynx) ด้วยแรงเฉื่อย (Inertial impaction) และถูกกลืนลงกระเพาะอาหาร</t>
        </is>
      </c>
      <c r="K150" s="104" t="inlineStr">
        <is>
          <t>cc1_product/image132.png</t>
        </is>
      </c>
      <c r="L150" s="104" t="inlineStr">
        <is>
          <t>Sterile &amp; Special Forms</t>
        </is>
      </c>
      <c r="M150" s="104" t="inlineStr">
        <is>
          <t>Aerosols &amp; Inhalers</t>
        </is>
      </c>
      <c r="N150" s="62" t="inlineStr">
        <is>
          <t>Product</t>
        </is>
      </c>
      <c r="O150" s="104" t="inlineStr">
        <is>
          <t>[SOURCE: ข้อสอบจริง PLE CC1 (Product) ปี 2558 ข้อ 7]</t>
        </is>
      </c>
      <c r="P150" s="62" t="inlineStr">
        <is>
          <t>ข้อสอบเก่า</t>
        </is>
      </c>
      <c r="Q150" s="62" t="inlineStr">
        <is>
          <t>2558</t>
        </is>
      </c>
      <c r="R150" s="62" t="inlineStr"/>
    </row>
    <row r="151">
      <c r="A151" s="180" t="n">
        <v>149</v>
      </c>
      <c r="B151" s="104" t="inlineStr">
        <is>
          <t>ข้อใดกล่าวได้ถูกต้องเกี่ยวกับเครื่องมือพ่นยาชนิดละอองลอยกำหนดขนาดการสูดเข้าทางปาก (Metered-Dose Inhaler: MDI)?</t>
        </is>
      </c>
      <c r="C151" s="104" t="inlineStr"/>
      <c r="D151" s="104" t="inlineStr">
        <is>
          <t>ใช้ Lactose เป็นสารตัวพา (Carrier) เพื่อช่วยนำส่งยา</t>
        </is>
      </c>
      <c r="E151" s="104" t="inlineStr">
        <is>
          <t>ผู้ป่วยไม่จำเป็นต้องกดพ่นยาให้สัมพันธ์กับการสูดหายใจเข้า</t>
        </is>
      </c>
      <c r="F151" s="104" t="inlineStr">
        <is>
          <t>ไม่ต้องใช้สารขับดัน (Propellant) ในการผลักดันอนุภาคละอองยา</t>
        </is>
      </c>
      <c r="G151" s="104" t="inlineStr">
        <is>
          <t>มี Metered valve ในการควบคุมปริมาตรยาที่พ่นแต่ละครั้งให้คงที่</t>
        </is>
      </c>
      <c r="H151" s="104" t="inlineStr">
        <is>
          <t>เมื่อยาหมดกระป๋อง สามารถกำจัดทิ้งโดยการเผาไฟได้</t>
        </is>
      </c>
      <c r="I151" s="62" t="n">
        <v>4</v>
      </c>
      <c r="J151" s="104" t="inlineStr">
        <is>
          <t>✅ คำตอบที่ถูกต้อง: ข้อ ง. มี Metered valve ในการควบคุมปริมาตรยาที่พ่นแต่ละครั้งให้คงที่
🎯 ทำไมข้อนี้ถึงถูก: Metered-Dose Inhaler (MDI) บรรจุตัวยาในรูปสารละลายหรือสารแขวนตะกอนร่วมกับสารขับดันเหลวอัดความดัน โดยมี Metered valve ทำหน้าที่ตวงและควบคุมปริมาตรของเหลวยา (มักอยู่ที่ 25-100 microliters) ในแต่ละครั้งที่กดพ่น ทำให้ผู้ป่วยได้รับขนาดยา (Dose) ที่สม่ำเสมอและแม่นยำตามมาตรฐานเภสัชตำรับ
🔍 ข้ออื่นผิดเพราะอะไร:
• ข้อ ก.: ผิด เพราะการใช้ Coarse lactose เป็นสารตัวพา (Carrier) เป็นลักษณะเฉพาะของอุปกรณ์พ่นยาชนิดผงแห้ง (Dry Powder Inhaler: DPI) ไม่ใช่ MDI
• ข้อ ข.: ผิด เพราะ MDI จำเป็นต้องอาศัยเทคนิค Hand-breath coordination คือการกดพ่นยาพร้อมกับสูดหายใจเข้าช้าๆ ลึกๆ อย่างแม่นยำ
• ข้อ ค.: ผิด เพราะ MDI จำเป็นต้องใช้สารขับดัน (Propellant เช่น Hydrofluoroalkane: HFA) เพื่อสร้างแรงดันขับละอองยาออกมา
• ข้อ จ.: ผิด เพราะกระป๋องยา MDI เป็นภาชนะอัดความดัน (Pressurized canister) การเผาไฟจะทำให้สารขับดันขยายตัวและเกิดการระเบิดอย่างรุนแรง</t>
        </is>
      </c>
      <c r="K151" s="104" t="inlineStr">
        <is>
          <t>cc1_product/image133.png</t>
        </is>
      </c>
      <c r="L151" s="104" t="inlineStr">
        <is>
          <t>Sterile &amp; Special Forms</t>
        </is>
      </c>
      <c r="M151" s="104" t="inlineStr">
        <is>
          <t>Aerosols &amp; Inhalers</t>
        </is>
      </c>
      <c r="N151" s="62" t="inlineStr">
        <is>
          <t>Product</t>
        </is>
      </c>
      <c r="O151" s="104" t="inlineStr">
        <is>
          <t>[SOURCE: ข้อสอบจริง PLE CC1 (Product) ปี 2558 ข้อ 8]</t>
        </is>
      </c>
      <c r="P151" s="62" t="inlineStr">
        <is>
          <t>ข้อสอบเก่า</t>
        </is>
      </c>
      <c r="Q151" s="62" t="inlineStr">
        <is>
          <t>2558</t>
        </is>
      </c>
      <c r="R151" s="62" t="inlineStr"/>
    </row>
    <row r="152">
      <c r="A152" s="180" t="n">
        <v>150</v>
      </c>
      <c r="B152" s="104" t="inlineStr">
        <is>
          <t>วิธีการทำให้ผลิตภัณฑ์วัคซีนปราศจากเชื้อ (Sterilization) ในอุตสาหกรรมยาข้อใดถูกต้อง?</t>
        </is>
      </c>
      <c r="C152" s="104" t="inlineStr"/>
      <c r="D152" s="104" t="inlineStr">
        <is>
          <t>กระบวนการผลิตแบบปลอดเชื้อ (Aseptic processing / Aseptic technique)</t>
        </is>
      </c>
      <c r="E152" s="104" t="inlineStr">
        <is>
          <t>การนึ่งฆ่าเชื้อด้วยความร้อนชื้น (Autoclave)</t>
        </is>
      </c>
      <c r="F152" s="104" t="inlineStr">
        <is>
          <t>การอบฆ่าเชื้อด้วยความร้อนแห้ง (Hot air oven)</t>
        </is>
      </c>
      <c r="G152" s="104" t="inlineStr">
        <is>
          <t>การฉายรังสีแกมมา (Gamma radiation)</t>
        </is>
      </c>
      <c r="H152" s="104" t="inlineStr">
        <is>
          <t>การรมก๊าซเอทิลีนออกไซด์ (Ethylene oxide gas)</t>
        </is>
      </c>
      <c r="I152" s="62" t="n">
        <v>1</v>
      </c>
      <c r="J152" s="104" t="inlineStr">
        <is>
          <t>✅ คำตอบที่ถูกต้อง: ข้อ ก. กระบวนการผลิตแบบปลอดเชื้อ (Aseptic processing / Aseptic technique)
🎯 ทำไมข้อนี้ถึงถูก: วัคซีนเป็นผลิตภัณฑ์ชีววัตถุที่มีสารสำคัญเป็นโปรตีน แอนติเจน หรือเชื้อมีชีวิตที่อ่อนฤทธิ์ ซึ่งไม่คงตัวและถูกทำลายได้ง่ายด้วยความร้อน รังสี หรือสารเคมี จึงไม่สามารถผ่านกระบวนการฆ่าเชื้อในขั้นตอนสุดท้าย (Terminal sterilization) ได้ การผลิตวัคซีนจึงต้องอาศัยการกรองปลอดเชื้อ (Sterile filtration 0.22 micron) และดำเนินการผสม บรรจุ ภายใต้กระบวนการปลอดเชื้อ (Aseptic processing) ในห้องสะอาดระดับ Class A/Grade A ตามมาตรฐาน GMP/PIC/S
🔍 ข้ออื่นผิดเพราะอะไร:
• ข้อ ข.: ผิด เพราะการนึ่งฆ่าเชื้อด้วยความร้อนชื้น (Autoclave ที่ 121 องศาเซลเซียส) จะทำให้โปรตีนแอนติเจนเสียสภาพ (Denaturation) และสูญเสียฤทธิ์ทางชีวภาพอย่างสิ้นเชิง
• ข้อ ค.: ผิด เพราะการอบฆ่าเชื้อด้วยความร้อนแห้ง (Hot air oven ที่ 160-170 องศาเซลเซียส) มีอุณหภูมิสูงมากจนเผาทำลายชีววัตถุได้
• ข้อ ง.: ผิด เพราะรังสีแกมมา (Gamma radiation) มีพลังงานไอออไนซ์สูงมาก สามารถทำลายสายพันธะเคมีและโครงสร้างระดับตติยภูมิของแอนติเจน
• ข้อ จ.: ผิด เพราะการรมก๊าซ Ethylene oxide เป็นสารอัลคิเลตที่มีพิษและตกค้างในของเหลวได้ นิยมใช้กับอุปกรณ์การแพทย์พลาสติกเท่านั้น</t>
        </is>
      </c>
      <c r="K152" s="104" t="inlineStr"/>
      <c r="L152" s="104" t="inlineStr">
        <is>
          <t>Sterile &amp; Special Forms</t>
        </is>
      </c>
      <c r="M152" s="104" t="inlineStr">
        <is>
          <t>Sterilization methods</t>
        </is>
      </c>
      <c r="N152" s="62" t="inlineStr">
        <is>
          <t>Product</t>
        </is>
      </c>
      <c r="O152" s="104" t="inlineStr">
        <is>
          <t>[SOURCE: ข้อสอบจริง PLE CC1 (Product) ปี 2558 ข้อ 9]</t>
        </is>
      </c>
      <c r="P152" s="62" t="inlineStr">
        <is>
          <t>ข้อสอบเก่า</t>
        </is>
      </c>
      <c r="Q152" s="62" t="inlineStr">
        <is>
          <t>2558</t>
        </is>
      </c>
      <c r="R152" s="62" t="inlineStr"/>
    </row>
    <row r="153">
      <c r="A153" s="180" t="n">
        <v>151</v>
      </c>
      <c r="B153" s="104" t="inlineStr">
        <is>
          <t>การผลิตวัคซีนในรูปแบบผงแห้งตามมาตรฐานอุตสาหกรรม นิยมใช้วิธีการใด?</t>
        </is>
      </c>
      <c r="C153" s="104" t="inlineStr"/>
      <c r="D153" s="104" t="inlineStr">
        <is>
          <t>Spray drying</t>
        </is>
      </c>
      <c r="E153" s="104" t="inlineStr">
        <is>
          <t>Lyophilization (Freeze drying)</t>
        </is>
      </c>
      <c r="F153" s="104" t="inlineStr">
        <is>
          <t>Powder sterilization</t>
        </is>
      </c>
      <c r="G153" s="104" t="inlineStr">
        <is>
          <t>Fluidized bed drying</t>
        </is>
      </c>
      <c r="H153" s="104" t="inlineStr">
        <is>
          <t>Recombinant technology</t>
        </is>
      </c>
      <c r="I153" s="62" t="n">
        <v>2</v>
      </c>
      <c r="J153" s="104" t="inlineStr">
        <is>
          <t>✅ คำตอบที่ถูกต้อง: ข้อ ข. Lyophilization (Freeze drying)
🎯 ทำไมข้อนี้ถึงถูก: Lyophilization (Freeze drying หรือการทำแห้งแบบแช่เยือกแข็ง) เป็นกระบวนการดึงน้ำออกจากสารละลายยาผ่านการแช่แข็งแล้วทำให้ผลึกน้ำแข็งระเหิด (Sublimation) กลายเป็นไอภายใต้สภาวะสุญญากาศโดยตรง จึงไม่ใช้ความร้อนสูง เหมาะสำหรับผลิตภัณฑ์ที่มีความไวต่อความร้อนสูง เช่น วัคซีน โปรตีน และชีววัตถุ เพื่อรักษาโครงสร้างสามมิติและประสิทธิภาพทางภูมิคุ้มกันของแอนติเจนตามมาตรฐาน WHO
🔍 ข้ออื่นผิดเพราะอะไร:
• ข้อ ก.: ผิด เพราะ Spray drying ต้องพ่นละอองของเหลวเข้าสู่กระแสลมร้อนอุณหภูมิสูง (150-200 องศาเซลเซียส) ความร้อนสูงจะทำให้โปรตีนในวัคซีนสูญเสียสภาพทันที
• ข้อ ค.: ผิด เพราะ Powder sterilization เป็นคำเรียกการฆ่าเชื้อทั่วไป ไม่ใช่วิธีกระบวนการทำแห้ง (Drying process)
• ข้อ ง.: ผิด เพราะ Fluidized bed drying ใช้ลมร้อนเป่าพัดผงยาหรือแกรนูลให้ลอยตัว มีทั้งความร้อนและแรงเสียดสี (Shear stress) ที่ทำลายวัคซีน
• ข้อ จ.: ผิด เพราะ Recombinant DNA technology เป็นเทคนิคการตัดต่อพันธุกรรมเพื่อสังเคราะห์โปรตีน ไม่ใช่กระบวนการทางเภสัชกรรมเพื่อทำแห้งเป็นผง</t>
        </is>
      </c>
      <c r="K153" s="104" t="inlineStr"/>
      <c r="L153" s="104" t="inlineStr">
        <is>
          <t>Sterile &amp; Special Forms</t>
        </is>
      </c>
      <c r="M153" s="104" t="inlineStr">
        <is>
          <t>Sterilization methods</t>
        </is>
      </c>
      <c r="N153" s="62" t="inlineStr">
        <is>
          <t>Product</t>
        </is>
      </c>
      <c r="O153" s="104" t="inlineStr">
        <is>
          <t>[SOURCE: ข้อสอบจริง PLE CC1 (Product) ปี 2558 ข้อ 10]</t>
        </is>
      </c>
      <c r="P153" s="62" t="inlineStr">
        <is>
          <t>ข้อสอบเก่า</t>
        </is>
      </c>
      <c r="Q153" s="62" t="inlineStr">
        <is>
          <t>2558</t>
        </is>
      </c>
      <c r="R153" s="62" t="inlineStr"/>
    </row>
    <row r="154">
      <c r="A154" s="180" t="n">
        <v>152</v>
      </c>
      <c r="B154" s="104" t="inlineStr">
        <is>
          <t>ในระดับโรงพยาบาล หากต้องจัดเตรียมยาหยอดตาเฉพาะคราว (Compounding ophthalmic solution) สำหรับตัวยาที่ไม่ทนความร้อน ควรเลือกใช้วิธีทำให้ปราศจากเชื้อข้อใด?</t>
        </is>
      </c>
      <c r="C154" s="104" t="inlineStr"/>
      <c r="D154" s="104" t="inlineStr">
        <is>
          <t>การกรองผ่านแผ่นกรองเมมเบรนขนาด 0.22 ไมครอน (Membrane filtration 0.22 micron)</t>
        </is>
      </c>
      <c r="E154" s="104" t="inlineStr">
        <is>
          <t>การนึ่งฆ่าเชื้อด้วยไอน้ำร้อนอัดความดัน (Autoclave)</t>
        </is>
      </c>
      <c r="F154" s="104" t="inlineStr">
        <is>
          <t>การอบด้วยความร้อนแห้ง (Hot air oven)</t>
        </is>
      </c>
      <c r="G154" s="104" t="inlineStr">
        <is>
          <t>การฉายรังสีแกมมา (Gamma radiation)</t>
        </is>
      </c>
      <c r="H154" s="104" t="inlineStr">
        <is>
          <t>การเติมสารกันเสียชนิด Benzalkonium chloride ปริมาณเข้มข้นสูงแทนการฆ่าเชื้อ</t>
        </is>
      </c>
      <c r="I154" s="62" t="n">
        <v>1</v>
      </c>
      <c r="J154" s="104" t="inlineStr">
        <is>
          <t>✅ คำตอบที่ถูกต้อง: ข้อ ก. การกรองผ่านแผ่นกรองเมมเบรนขนาด 0.22 ไมครอน (Membrane filtration 0.22 micron)
🎯 ทำไมข้อนี้ถึงถูก: การเตรียมยาหยอดตาเฉพาะคราว (Compounding ophthalmic solution) ในโรงพยาบาลสำหรับตัวยาที่ไม่ทนความร้อน (Heat-labile) มีวิธีทำให้ปราศจากเชื้อมาตรฐานตามเกณฑ์ USP &lt;797&gt; คือการกรองผ่านแผ่นกรองปราศจากเชื้อ Sterile membrane filter ขนาดรูพรุน 0.22 micron ภายในตู้ Laminar Airflow Workbench เพื่อกำจัดจุลินทรีย์โดยไม่ใช้ความร้อน
🔍 ข้ออื่นผิดเพราะอะไร:
• ข้อ ข.: ผิด เพราะการ Autoclave ใช้ความร้อนชื้นอุณหภูมิ 121 องศาเซลเซียส จะทำให้ตัวยาที่ไม่ทนความร้อนเกิดการสลายตัว
• ข้อ ค.: ผิด เพราะการอบลมร้อนแห้ง (Hot air oven 160-170 องศาเซลเซียส) ใช้สำหรับเครื่องแก้วและผงยาที่ทนความร้อนสูงเท่านั้น ไม่เหมาะกับสารละลายน้ำ
• ข้อ ง.: ผิด เพราะการฉายรังสีแกมมาต้องใช้อุปกรณ์เฉพาะทางระดับอุตสาหกรรมนิวเคลียร์ ไม่สามารถทำได้ในงานผสมยาระดับโรงพยาบาล
• ข้อ จ.: ผิดอย่างยิ่ง เพราะสารกันเสียไม่สามารถทดแทนกระบวนการฆ่าเชื้อ (Preservative is not a substitute for sterilization) และการใส่เข้มข้นสูงจะทำให้เกิดพิษและระคายเคืองต่อกระจกตาอย่างรุนแรง</t>
        </is>
      </c>
      <c r="K154" s="104" t="inlineStr"/>
      <c r="L154" s="104" t="inlineStr">
        <is>
          <t>Sterile &amp; Special Forms</t>
        </is>
      </c>
      <c r="M154" s="104" t="inlineStr">
        <is>
          <t>Ophthalmic preparations</t>
        </is>
      </c>
      <c r="N154" s="62" t="inlineStr">
        <is>
          <t>Product</t>
        </is>
      </c>
      <c r="O154" s="104" t="inlineStr">
        <is>
          <t>[SOURCE: ข้อสอบจริง PLE CC1 (Product) ปี 2558 ข้อ 14]</t>
        </is>
      </c>
      <c r="P154" s="62" t="inlineStr">
        <is>
          <t>ข้อสอบเก่า</t>
        </is>
      </c>
      <c r="Q154" s="62" t="inlineStr">
        <is>
          <t>2558</t>
        </is>
      </c>
      <c r="R154" s="62" t="inlineStr"/>
    </row>
    <row r="155">
      <c r="A155" s="180" t="n">
        <v>153</v>
      </c>
      <c r="B155" s="104" t="inlineStr">
        <is>
          <t>ในการศึกษาและการตั้งตำรับยาหยอดตา (Ophthalmic formulation) ข้อใดต่อไปนี้เป็นปัจจัยที่ไม่จำเป็นต้องพิจารณาหรือควบคุมอย่างเข้มงวดเมื่อเทียบกับยาฉีดทางหลอดเลือดดำ?</t>
        </is>
      </c>
      <c r="C155" s="104" t="inlineStr"/>
      <c r="D155" s="104" t="inlineStr">
        <is>
          <t>pH</t>
        </is>
      </c>
      <c r="E155" s="104" t="inlineStr">
        <is>
          <t>Sterility</t>
        </is>
      </c>
      <c r="F155" s="104" t="inlineStr">
        <is>
          <t>Viscosity</t>
        </is>
      </c>
      <c r="G155" s="104" t="inlineStr">
        <is>
          <t>Pyrogen</t>
        </is>
      </c>
      <c r="H155" s="104" t="inlineStr">
        <is>
          <t>Tonicity</t>
        </is>
      </c>
      <c r="I155" s="62" t="n">
        <v>4</v>
      </c>
      <c r="J155" s="104" t="inlineStr">
        <is>
          <t>✅ คำตอบที่ถูกต้อง: ข้อ ง. Pyrogen
🎯 ทำไมข้อนี้ถึงถูก: สารก่อไข้ (Pyrogen หรือ Bacterial Endotoxin) เป็นอันตรายต่อระบบไหลเวียนโลหิตส่วนกลางซึ่งอาจก่อให้เกิด Septic shock และเสียชีวิตได้หากบริหารผ่านทางหลอดเลือดดำ จึงมีข้อกำหนดเข้มงวดมากสำหรับยาฉีด แต่สำหรับยาหยอดตา (Ophthalmic solutions) ซึ่งเป็นการบริหารยาเฉพาะที่บริเวณพื้นผิวดวงตา (Topical ocular administration) ไม่ได้เข้าสู่กระแสเลือดโดยตรง จึงไม่มีข้อกำหนดการทดสอบ Pyrogen-free เหมือนกับยาฉีด
🔍 ข้ออื่นผิดเพราะอะไร:
• ข้อ ก.: ผิด เพราะค่า pH เป็นปัจจัยสำคัญอย่างยิ่งในยาหยอดตา ต้องควบคุมให้อยู่ในช่วงที่ดวงตาทนได้ (pH 6.5-8.5) เพื่อป้องกันการระคายเคืองตาและน้ำตาไหล
• ข้อ ข.: ผิด เพราะยาหยอดตาทุกตำรับต้องผ่านการทดสอบความปราศจากเชื้อ (Sterility test) อย่างเข้มงวดตามเกณฑ์ USP &lt;71&gt; เพื่อป้องกันการติดเชื้อที่กระจกตา
• ข้อ ค.: ผิด เพราะความหนืด (Viscosity) ต้องควบคุมอย่างเหมาะสม (เช่น 15-25 cP) เพื่อเพิ่ม Contact time ของตัวยาบนผิวดวงตา
• ข้อ จ.: ผิด เพราะ Tonicity ต้องปรับให้ใกล้เคียงกับน้ำตา (เทียบเท่า 0.6-2.0% NaCl) เพื่อป้องกันอาการแสบเคืองตาและเซลล์กระจกตาเสียหาย</t>
        </is>
      </c>
      <c r="K155" s="104" t="inlineStr"/>
      <c r="L155" s="104" t="inlineStr">
        <is>
          <t>Sterile &amp; Special Forms</t>
        </is>
      </c>
      <c r="M155" s="104" t="inlineStr">
        <is>
          <t>Ophthalmic preparations</t>
        </is>
      </c>
      <c r="N155" s="62" t="inlineStr">
        <is>
          <t>Product</t>
        </is>
      </c>
      <c r="O155" s="104" t="inlineStr">
        <is>
          <t>[SOURCE: ข้อสอบจริง PLE CC1 (Product) ปี 2558 ข้อ 15]</t>
        </is>
      </c>
      <c r="P155" s="62" t="inlineStr">
        <is>
          <t>ข้อสอบเก่า</t>
        </is>
      </c>
      <c r="Q155" s="62" t="inlineStr">
        <is>
          <t>2558</t>
        </is>
      </c>
      <c r="R155" s="62" t="inlineStr"/>
    </row>
    <row r="156">
      <c r="A156" s="180" t="n">
        <v>154</v>
      </c>
      <c r="B156" s="104" t="inlineStr">
        <is>
          <t>ในระดับอุตสาหกรรมยา น้ำที่นำมาใช้เป็นกระสายยาและส่วนประกอบของสูตรตำรับในการผลิตยาฉีดอินซูลินหรือชีววัตถุประเภทวัคซีนคือข้อใด?</t>
        </is>
      </c>
      <c r="C156" s="104" t="inlineStr"/>
      <c r="D156" s="104" t="inlineStr">
        <is>
          <t>Purified water</t>
        </is>
      </c>
      <c r="E156" s="104" t="inlineStr">
        <is>
          <t>Deionized water</t>
        </is>
      </c>
      <c r="F156" s="104" t="inlineStr">
        <is>
          <t>Distilled water</t>
        </is>
      </c>
      <c r="G156" s="104" t="inlineStr">
        <is>
          <t>Water for Injection (WFI)</t>
        </is>
      </c>
      <c r="H156" s="104" t="inlineStr">
        <is>
          <t>Sterile Water for Injection (SWFI)</t>
        </is>
      </c>
      <c r="I156" s="62" t="n">
        <v>4</v>
      </c>
      <c r="J156" s="104" t="inlineStr">
        <is>
          <t>✅ คำตอบที่ถูกต้อง: ข้อ ง. Water for Injection (WFI)
🎯 ทำไมข้อนี้ถึงถูก: ในระดับอุตสาหกรรมการผลิตยาฉีดและชีววัตถุ น้ำที่ใช้เป็นกระสายยาในขั้นตอนการเตรียมและผสมตำรับ (Compounding stage) ต้องมีคุณภาพเป็น Water for Injection (WFI) ซึ่งเป็นน้ำบริสุทธิ์สูงที่ผ่านการกลั่น (Distillation) หรือ Reverse Osmosis และควบคุมค่า Bacterial endotoxin ไม่เกิน 0.25 EU/mL ตามข้อกำหนด USP/BP ส่วน SWFI คือ WFI ที่บรรจุในภาชนะปิดขนาดเล็กและผ่านการฆ่าเชื้อแล้วสำหรับใช้ในโรงพยาบาล
🔍 ข้ออื่นผิดเพราะอะไร:
• ข้อ ก.: ผิด เพราะ Purified Water (PW) ไม่มีการควบคุมปริมาณสารก่อไข้ (Bacterial endotoxins) จึงอนุญาตให้ใช้เฉพาะการผลิตยาที่ไม่ปราศจากเชื้อ (Non-sterile products)
• ข้อ ข.: ผิด เพราะ Deionized water ผ่านเพียงกระบวนการแลกเปลี่ยนไอออนเพื่อลดแร่ธาตุ ไม่ได้รับประกันความปราศจากเชื้อหรือสารก่อไข้
• ข้อ ค.: ผิด เพราะ Distilled water เป็นคำเรียกทั่วไปของน้ำกลั่น แต่ในอุตสาหกรรมยาต้องผ่านการรับรองตามมาตรฐานเภสัชตำรับเป็น Water for Injection (WFI)
• ข้อ จ.: ผิด เพราะ Sterile Water for Injection (SWFI) คือน้ำ WFI ที่บรรจุขวด/แอมพูลสำเร็จรูปและผ่านการฆ่าเชื้อแล้ว ใช้ในการละลายยาผงฉีด ณ หอผู้ป่วยในโรงพยาบาล ไม่ได้ใช้เป็นวัตถุดิบเทลงถังผสมขนาดใหญ่ในโรงงาน</t>
        </is>
      </c>
      <c r="K156" s="104" t="inlineStr"/>
      <c r="L156" s="104" t="inlineStr">
        <is>
          <t>Sterile &amp; Special Forms</t>
        </is>
      </c>
      <c r="M156" s="104" t="inlineStr">
        <is>
          <t>Injections &amp; Parenterals</t>
        </is>
      </c>
      <c r="N156" s="62" t="inlineStr">
        <is>
          <t>Product</t>
        </is>
      </c>
      <c r="O156" s="104" t="inlineStr">
        <is>
          <t>[SOURCE: ข้อสอบจริง PLE CC1 (Product) ปี 2558 ข้อ 19]</t>
        </is>
      </c>
      <c r="P156" s="62" t="inlineStr">
        <is>
          <t>ข้อสอบเก่า</t>
        </is>
      </c>
      <c r="Q156" s="62" t="inlineStr">
        <is>
          <t>2558</t>
        </is>
      </c>
      <c r="R156" s="62" t="inlineStr"/>
    </row>
    <row r="157">
      <c r="A157" s="180" t="n">
        <v>155</v>
      </c>
      <c r="B157" s="104" t="inlineStr">
        <is>
          <t>ข้อใดกล่าว ไม่ถูกต้อง เกี่ยวกับมาตรการการควบคุมสภาวะแวดล้อมในการเตรียมยาเคมีบำบัด (Chemotherapy / Cytotoxic drug compounding)?</t>
        </is>
      </c>
      <c r="C157" s="104" t="inlineStr"/>
      <c r="D157" s="104" t="inlineStr">
        <is>
          <t>ต้องจัดเตรียมยาในสภาวะแวดล้อมที่ห้องควบคุมความดันเป็นบวก (Positive pressure room)</t>
        </is>
      </c>
      <c r="E157" s="104" t="inlineStr">
        <is>
          <t>ต้องจัดเตรียมยาในตู้ความปลอดภัยทางชีวภาพ Class II Type B2 (Biological Safety Cabinet)</t>
        </is>
      </c>
      <c r="F157" s="104" t="inlineStr">
        <is>
          <t>ตู้เตรียมยาต้องมีระบบระบายอากาศออกสู่ภายนอกอาคาร 100% (Total exhaust) โดยผ่าน HEPA filter</t>
        </is>
      </c>
      <c r="G157" s="104" t="inlineStr">
        <is>
          <t>ผู้ปฏิบัติงานต้องสวมถุงมือชนิด Chemotherapy gloves หนา 2 ชั้น</t>
        </is>
      </c>
      <c r="H157" s="104" t="inlineStr">
        <is>
          <t>ต้องมีชุดอุปกรณ์ทำความสะอาดกรณีเกิดสารเคมีหกรั่วไหล (Spill kit) อยู่ในบริเวณปฏิบัติงาน</t>
        </is>
      </c>
      <c r="I157" s="62" t="n">
        <v>1</v>
      </c>
      <c r="J157" s="104" t="inlineStr">
        <is>
          <t>✅ คำตอบที่ถูกต้อง: ข้อ ก. ต้องจัดเตรียมยาในสภาวะแวดล้อมที่ห้องควบคุมความดันเป็นบวก (Positive pressure room)
🎯 ทำไมข้อนี้ถึงถูก: ยาเคมีบำบัดและยาที่มีพิษต่อเซลล์ (Cytotoxic / Hazardous drugs) ตามมาตรฐาน USP &lt;800&gt; ต้องจัดเตรียมในห้องสะอาดที่มีการควบคุมความดันเป็นลบ (Negative pressure room ระดับ -0.01 ถึง -0.03 นิ้วปรอท) เสมอ เพื่อป้องกันไม่ให้อากาศที่มีการปนเปื้อนของละอองยารั่วไหลออกสู่ภายนอกห้อง การใช้ห้องความดันบวกจะผลักดันไอพิษออกสู่บุคลากรภายนอก
🔍 ข้ออื่นผิดเพราะอะไร:
• ข้อ ข.: เป็นข้อกำหนดที่ถูกต้องตามมาตรฐาน USP &lt;800&gt; ซึ่งแนะนำให้ใช้ตู้ Class II Type B2 (Total exhaust) หรือ Class II Type A2 ที่ต่อท่อออกภายนอก
• ข้อ ค.: เป็นข้อกำหนดที่ถูกต้อง อากาศที่ปนเปื้อนสารเคมีบำบัดต้องถูกระบายทิ้งสู่ภายนอกอาคาร 100% ผ่านแผ่นกรอง HEPA และห้ามหมุนเวียนกลับมาใช้ใหม่
• ข้อ ง.: เป็นข้อกำหนดที่ถูกต้อง ผู้เตรียมยาต้องสวมถุงมือสำหรับยาเคมีบำบัด (Chemotherapy gloves) จำนวน 2 ชั้น โดยชั้นในอยู่ใต้แขนเสื้อและชั้นนอกทับปลายแขนเสื้อ
• ข้อ จ.: เป็นข้อกำหนดที่ถูกต้อง บริเวณเตรียมยาอันตรายต้องมีชุดอุปกรณ์จัดการสารหกรั่วไหล (Chemical spill kit) พร้อมใช้งานตลอดเวลา</t>
        </is>
      </c>
      <c r="K157" s="104" t="inlineStr"/>
      <c r="L157" s="104" t="inlineStr">
        <is>
          <t>Sterile &amp; Special Forms</t>
        </is>
      </c>
      <c r="M157" s="104" t="inlineStr">
        <is>
          <t>Sterile Cleanroom specs</t>
        </is>
      </c>
      <c r="N157" s="62" t="inlineStr">
        <is>
          <t>Product</t>
        </is>
      </c>
      <c r="O157" s="104" t="inlineStr">
        <is>
          <t>[SOURCE: ข้อสอบจริง PLE CC1 (Product) ปี 2558 ข้อ 27]</t>
        </is>
      </c>
      <c r="P157" s="62" t="inlineStr">
        <is>
          <t>ข้อสอบเก่า</t>
        </is>
      </c>
      <c r="Q157" s="62" t="inlineStr">
        <is>
          <t>2558</t>
        </is>
      </c>
      <c r="R157" s="62" t="inlineStr"/>
    </row>
    <row r="158">
      <c r="A158" s="180" t="n">
        <v>156</v>
      </c>
      <c r="B158" s="104" t="inlineStr">
        <is>
          <t>ข้อแนะนำในการเก็บรักษาและการใช้งานยาฉีดอินซูลินสำหรับผู้ป่วยข้อใดถูกต้อง?</t>
        </is>
      </c>
      <c r="C158" s="104" t="inlineStr"/>
      <c r="D158" s="104" t="inlineStr">
        <is>
          <t>ให้เช็ดทำความสะอาดปลายเข็มโลหะด้วยสำลีชุบแอลกอฮอล์ก่อนฉีดทุกครั้ง</t>
        </is>
      </c>
      <c r="E158" s="104" t="inlineStr">
        <is>
          <t>ควรฉีดซ้ำที่เดิมเสมอเพื่อคุมระดับการดูดซึมยาให้คงที่</t>
        </is>
      </c>
      <c r="F158" s="104" t="inlineStr">
        <is>
          <t>ยาฉีดอินซูลินขวดที่เปิดใช้งานแล้ว สามารถเก็บรักษาไว้ในอุณหภูมิห้องที่ไม่ร้อนเกินไปได้นาน 28 วัน</t>
        </is>
      </c>
      <c r="G158" s="104" t="inlineStr">
        <is>
          <t>ควรนำยาฉีดอินซูลินไปเก็บไว้ในช่องแช่แข็งเพื่อความคงตัวสูงสุดของสารสกัดโปรตีน</t>
        </is>
      </c>
      <c r="H158" s="104" t="inlineStr">
        <is>
          <t>สำหรับอินซูลินที่เป็นชนิดสารแขวนตะกอน (Suspension) ต้องเขย่าขวดยาแรงๆ ก่อนใช้เพื่อให้ยากระจายตัว</t>
        </is>
      </c>
      <c r="I158" s="62" t="n">
        <v>3</v>
      </c>
      <c r="J158" s="104" t="inlineStr">
        <is>
          <t>✅ คำตอบที่ถูกต้อง: ข้อ ค. ยาฉีดอินซูลินขวดที่เปิดใช้งานแล้ว สามารถเก็บรักษาไว้ในอุณหภูมิห้องที่ไม่ร้อนเกินไปได้นาน 28 วัน
🎯 ทำไมข้อนี้ถึงถูก: ตามแนวทางเวชปฏิบัติและมาตรฐานสากล (ADA/USP) ยาฉีดอินซูลินขวดหรือหลอดปากกาที่เปิดใช้งานแล้ว (In-use) สามารถเก็บรักษาไว้ที่อุณหภูมิห้อง (Room temperature ไม่เกิน 25-30 องศาเซลเซียส) หลีกเลี่ยงแสงแดดและความร้อนได้นาน 28 วัน เพื่อลดอาการปวดแสบจากการฉีดยาเย็น ส่วนขวดที่ยังไม่เปิดใช้ต้องเก็บในตู้เย็น 2-8 องศาเซลเซียส
🔍 ข้ออื่นผิดเพราะอะไร:
• ข้อ ก.: ผิด เพราะเข็มฉีดยาอินซูลินเป็นเข็มปราศจากเชื้อและเคลือบด้วยสารซิลิโคนหล่อลื่น การเช็ดด้วยแอลกอฮอล์จะล้างสารหล่อลื่นออกและทำให้เจ็บปวดมากขึ้น
• ข้อ ข.: ผิด เพราะการฉีดซ้ำที่เดิมซ้ำๆ จะทำให้เกิดภาวะไขมันใต้ผิวหนังผิดปกติ (Lipodystrophy / Lipohypertrophy) ส่งผลให้การดูดซึมยาผิดเพี้ยน จึงต้องหมุนเวียนตำแหน่งฉีดเสมอ
• ข้อ ง.: ผิดอย่างยิ่ง เพราะการนำอินซูลินไปแช่แข็งจะทำให้โครงสร้างโปรตีนสูญเสียสภาพ (Denaturation) และผลึกน้ำแข็งจะทำลายโมเลกุลยาอย่างถาวร
• ข้อ จ.: ผิด เพราะการเขย่าขวดอินซูลินแรงๆ จะทำให้เกิดฟองอากาศและเกิดแรงเฉือนทำลายสายโปรตีน ควรใช้วิธีกลิ้งขวดยาไปมาบนฝ่ามือเบาๆ (Roll between palms 10 times)</t>
        </is>
      </c>
      <c r="K158" s="104" t="inlineStr"/>
      <c r="L158" s="104" t="inlineStr">
        <is>
          <t>Sterile &amp; Special Forms</t>
        </is>
      </c>
      <c r="M158" s="104" t="inlineStr">
        <is>
          <t>Injections &amp; Parenterals</t>
        </is>
      </c>
      <c r="N158" s="62" t="inlineStr">
        <is>
          <t>Product</t>
        </is>
      </c>
      <c r="O158" s="104" t="inlineStr">
        <is>
          <t>[SOURCE: ข้อสอบจริง PLE CC1 (Product) ปี 2558 ข้อ 29]</t>
        </is>
      </c>
      <c r="P158" s="62" t="inlineStr">
        <is>
          <t>ข้อสอบเก่า</t>
        </is>
      </c>
      <c r="Q158" s="62" t="inlineStr">
        <is>
          <t>2558</t>
        </is>
      </c>
      <c r="R158" s="62" t="inlineStr"/>
    </row>
    <row r="159">
      <c r="A159" s="180" t="n">
        <v>157</v>
      </c>
      <c r="B159" s="104" t="inlineStr">
        <is>
          <t>ข้อใดกล่าวถูกต้องเกี่ยวกับระบบอุปกรณ์นำส่งยาพ่นสูดชนิดผงแห้ง (Dry Powder Inhaler: DPI)?</t>
        </is>
      </c>
      <c r="C159" s="104" t="inlineStr"/>
      <c r="D159" s="104" t="inlineStr">
        <is>
          <t>ต้องอาศัยสารขับดัน (Propellant) ประเภท HFA ในการพ่นตัวยาผงแห้ง</t>
        </is>
      </c>
      <c r="E159" s="104" t="inlineStr">
        <is>
          <t>ผู้ป่วยต้องกดปุ่มกระบอกยาให้สัมพันธ์กับจังหวะการสูดหายใจเข้า</t>
        </is>
      </c>
      <c r="F159" s="104" t="inlineStr">
        <is>
          <t>ประสิทธิภาพการกระจายตัวของผงยาเข้าสู่ปอดส่วนลึกขึ้นอยู่กับความแรงของแรงสูดหายใจเข้า (Inspiratory flow rate) ของผู้ป่วย</t>
        </is>
      </c>
      <c r="G159" s="104" t="inlineStr">
        <is>
          <t>ตัวนำทางอุปกรณ์ไม่มีผลกระทบต่อสัดส่วนของการตกตะกอนในทางเดินหายใจ</t>
        </is>
      </c>
      <c r="H159" s="104" t="inlineStr">
        <is>
          <t>ปริมาตรลมหายใจออกของผู้ป่วยเป็นหัวใจหลักในการผลักดันระบบนำส่งยา</t>
        </is>
      </c>
      <c r="I159" s="62" t="n">
        <v>3</v>
      </c>
      <c r="J159" s="104" t="inlineStr">
        <is>
          <t>✅ คำตอบที่ถูกต้อง: ข้อ ค. ประสิทธิภาพการกระจายตัวของผงยาเข้าสู่ปอดส่วนลึกขึ้นอยู่กับความแรงของแรงสูดหายใจเข้า (Inspiratory flow rate) ของผู้ป่วย
🎯 ทำไมข้อนี้ถึงถูก: Dry Powder Inhaler (DPI) เป็นอุปกรณ์พ่นยาชนิด Breath-actuated device ที่ไม่มีสารขับดัน (Propellant-free) การนำส่งยาอาศัยพลังงานจลน์จากแรงสูดหายใจเข้าของผู้ป่วย (Inspiratory flow rate อย่างน้อย 30-60 L/min) เพื่อสร้าง Turbulent flow ภายในตัวเครื่องให้อนุภาคยาหลุดแยกตัวออกจากสารตัวพา (Lactose carrier deaggregation) และแตกกระจายเป็นละอองผงยาเดี่ยวขนาด 1-5 micron เข้าสู่ปอดส่วนลึกได้อย่างมีประสิทธิภาพ
🔍 ข้ออื่นผิดเพราะอะไร:
• ข้อ ก.: ผิด เพราะ DPI ไม่มีสารขับดัน (Propellant) การขับเคลื่อนอาศัยแรงสูดของผู้ป่วยเท่านั้น
• ข้อ ข.: ผิด เพราะ DPI ทำงานโดยอัตโนมัติตามแรงสูด (Breath-actuated) ผู้ป่วยไม่ต้องฝึกกดพ่นยาให้สัมพันธ์กับการสูดหายใจเหมือน MDI
• ข้อ ง.: ผิด เพราะการออกแบบทางเดินอากาศและตัวนำทางอุปกรณ์ (Device resistance) มีผลอย่างมากต่อแรงเสียดทานและสัดส่วนการตกตะกอนของยา
• ข้อ จ.: ผิดอย่างยิ่ง ผู้ป่วยต้องสูดหายใจเข้า (Inspiration) ลึกๆ และเร็วๆ เท่านั้น การเป่าลมหายใจออกใส่เครื่องจะทำให้ความชื้นเข้าไปทำให้ผงยาจับกันเป็นก้อนแข็ง</t>
        </is>
      </c>
      <c r="K159" s="104" t="inlineStr"/>
      <c r="L159" s="104" t="inlineStr">
        <is>
          <t>Sterile &amp; Special Forms</t>
        </is>
      </c>
      <c r="M159" s="104" t="inlineStr">
        <is>
          <t>Aerosols &amp; Inhalers</t>
        </is>
      </c>
      <c r="N159" s="62" t="inlineStr">
        <is>
          <t>Product</t>
        </is>
      </c>
      <c r="O159" s="104" t="inlineStr">
        <is>
          <t>[SOURCE: ข้อสอบจริง PLE CC1 (Product) ปี 2558 ข้อ 35]</t>
        </is>
      </c>
      <c r="P159" s="62" t="inlineStr">
        <is>
          <t>ข้อสอบเก่า</t>
        </is>
      </c>
      <c r="Q159" s="62" t="inlineStr">
        <is>
          <t>2558</t>
        </is>
      </c>
      <c r="R159" s="62" t="inlineStr"/>
    </row>
    <row r="160">
      <c r="A160" s="180" t="n">
        <v>158</v>
      </c>
      <c r="B160" s="104" t="inlineStr">
        <is>
          <t>จากสูตรตำรับยาพ่นสูดละอองลอย (Aerosol) ต่อไปนี้
Rx.
Isoproterenol sulfate: 0.1 g
Oleyl alcohol: 1.0 g
Ascorbic acid: 0.1 g
Myristyl alcohol: 1.0 g
Alcohol (Ethanol) &amp; Propellant: qs ad 30 g
หากตัวยาละลายได้อย่างสมบูรณ์ในแอลกอฮอล์ซึ่งทำหน้าที่เป็นตัวทำละลายร่วม (Co-solvent) ร่วมกับสารขับดัน ตำรับนี้จะจัดอยู่ในรูปแบบผลิตภัณฑ์ (Dosage form) ใด?</t>
        </is>
      </c>
      <c r="C160" s="104" t="inlineStr"/>
      <c r="D160" s="104" t="inlineStr">
        <is>
          <t>Aerosol Suspension</t>
        </is>
      </c>
      <c r="E160" s="104" t="inlineStr">
        <is>
          <t>Aerosol Emulsion</t>
        </is>
      </c>
      <c r="F160" s="104" t="inlineStr">
        <is>
          <t>Aerosol Solution</t>
        </is>
      </c>
      <c r="G160" s="104" t="inlineStr">
        <is>
          <t>Aerosol Powder</t>
        </is>
      </c>
      <c r="H160" s="104" t="inlineStr">
        <is>
          <t>Liposomal Aerosol</t>
        </is>
      </c>
      <c r="I160" s="62" t="n">
        <v>3</v>
      </c>
      <c r="J160" s="104" t="inlineStr">
        <is>
          <t>✅ คำตอบที่ถูกต้อง: ข้อ ค. Aerosol Solution
🎯 ทำไมข้อนี้ถึงถูก: ในสูตรตำรับเมื่อตัวยา Isoproterenol sulfate สามารถละลายได้อย่างสมบูรณ์ในตัวทำละลายร่วม (Co-solvent คือ Ethanol) ร่วมกับสารขับดันเหลว (Propellant) จะเกิดเป็นของเหลวใสเนื้อเดียวแบบสารละลายแท้ เรียกว่า Aerosol Solution (หรือ Two-phase system: Vapor phase และ Liquid solution phase) เมื่อกดวาล์วพ่นยา สารขับดันจะระเหยอย่างรวดเร็ว (Flash evaporation) ปลดปล่อยละอองตัวยาออกมาสู่ทางเดินหายใจตามมาตรฐานเภสัชกรรม
🔍 ข้ออื่นผิดเพราะอะไร:
• ข้อ ก.: ผิด เพราะ Aerosol Suspension ตัวยาสำคัญจะต้องไม่ละลายในสารขับดันและแขวนลอยเป็นผงละเอียดโดยอาศัยสารช่วยแขวนตะกอน
• ข้อ ข.: ผิด เพราะ Aerosol Emulsion ต้องมีวัฏภาคน้ำและน้ำมันที่ผสมกันโดยใช้ Emulsifying agent เช่น ยาโฟม
• ข้อ ง.: ผิด เพราะ Aerosol Powder หรือ DPI อยู่ในรูปผงแห้งปราศจากตัวทำละลายของเหลว
• ข้อ จ.: ผิด เพราะ Liposomal Aerosol ต้องมีส่วนประกอบของฟอสโฟลิปิดเพื่อสร้างโครงสร้างถุงไขมันสองชั้น (Lipid bilayer)</t>
        </is>
      </c>
      <c r="K160" s="104" t="inlineStr"/>
      <c r="L160" s="104" t="inlineStr">
        <is>
          <t>Sterile &amp; Special Forms</t>
        </is>
      </c>
      <c r="M160" s="104" t="inlineStr">
        <is>
          <t>Aerosols &amp; Inhalers</t>
        </is>
      </c>
      <c r="N160" s="62" t="inlineStr">
        <is>
          <t>Product</t>
        </is>
      </c>
      <c r="O160" s="104" t="inlineStr">
        <is>
          <t>[SOURCE: ข้อสอบจริง PLE CC1 (Product) ปี 2558 ข้อ 38]</t>
        </is>
      </c>
      <c r="P160" s="62" t="inlineStr">
        <is>
          <t>ข้อสอบเก่า</t>
        </is>
      </c>
      <c r="Q160" s="62" t="inlineStr">
        <is>
          <t>2558</t>
        </is>
      </c>
      <c r="R160" s="62" t="inlineStr"/>
    </row>
    <row r="161">
      <c r="A161" s="176" t="n">
        <v>159</v>
      </c>
      <c r="B161" t="inlineStr">
        <is>
          <t>31. การเติม Zinc chloride หรือ Zinc acetate ในสูตรตำรับยาฉีด NPH insulin มีวัตถุประสงค์หลักเพื่ออะไร</t>
        </is>
      </c>
      <c r="D161" t="inlineStr">
        <is>
          <t>เสริมฤทธิ์สารกันเสียร่วมกับฟีนอล</t>
        </is>
      </c>
      <c r="E161" t="inlineStr">
        <is>
          <t>ป้องกันการเกิดตะกอนของอินซูลิน</t>
        </is>
      </c>
      <c r="F161" t="inlineStr">
        <is>
          <t>ทำให้เกิดสารประกอบเชิงซ้อนร่วมกับอินซูลินและโพรตามีน ส่งผลต่อการออกฤทธิ์เนิ่น</t>
        </is>
      </c>
      <c r="G161" t="inlineStr">
        <is>
          <t>ป้องกันการดูดซับของอินซูลินบนผนังขวดแก้ว Type 1</t>
        </is>
      </c>
      <c r="H161" t="inlineStr">
        <is>
          <t>เพิ่มความคงตัวของค่า pH ในการเก็บรักษา</t>
        </is>
      </c>
      <c r="I161" t="n">
        <v>3</v>
      </c>
      <c r="J161" t="inlineStr">
        <is>
          <t>✅ คำตอบที่ถูกต้อง: ข้อ ค. ทำให้เกิดสารประกอบเชิงซ้อนร่วมกับอินซูลินและโพรตามีน ส่งผลต่อการออกฤทธิ์เนิ่น
🎯 ทำไมข้อนี้ถึงถูก: ในสูตรตำรับ NPH Insulin (Isophane Insulin) ซิงค์ไอออน (Zn2+) จาก Zinc chloride ทำหน้าที่จับกับโมเลกุลอินซูลิน 6 โมเลกุลเกิดเป็น Insulin hexamer ที่เสถียร และจับร่วมกับ Protamine เกิดเป็นผลึกสารเชิงซ้อน Isophane crystals ที่ละลายน้ำได้ยาก ทำให้ยาค่อยๆ ปลดปล่อยและดูดซึมอย่างช้าๆ กลายเป็นยาฉีดออกฤทธิ์ปานกลาง (Intermediate-acting)
🔍 ข้ออื่นผิดเพราะอะไร:
• ข้อ ก. เสริมฤทธิ์สารกันเสีย: สารกันเสียในตำรับคือ m-cresol และ phenol ซิงค์ไม่ได้มีหน้าที่เป็นสารกันเสียหลัก
• ข้อ ข. ป้องกันการเกิดตะกอน: ในทางตรงกันข้าม NPH ถูกออกแบบมาให้เกิดผลึกแขวนลอย (suspension) เพื่อชะลอการดูดซึม
• ข้อ ง. ป้องกันการดูดซับของอินซูลิน: การป้องกันโปรตีนดูดซับบนพื้นผิวมักใช้สารลดแรงตึงผิว (surfactant) เช่น Polysorbate
• ข้อ จ. เพิ่มความคงตัวของค่า pH: สารที่ใช้ควบคุม pH คือระบบบัฟเฟอร์ เช่น Dibasic sodium phosphate
---</t>
        </is>
      </c>
      <c r="L161" t="inlineStr">
        <is>
          <t>Sterile &amp; Special Forms</t>
        </is>
      </c>
      <c r="M161" t="inlineStr">
        <is>
          <t>Parenteral Formulations</t>
        </is>
      </c>
      <c r="N161" t="inlineStr">
        <is>
          <t>Product</t>
        </is>
      </c>
      <c r="O161" t="inlineStr">
        <is>
          <t>ข้อ 31 Mock RxCU83</t>
        </is>
      </c>
      <c r="P161" t="inlineStr">
        <is>
          <t>ข้อสอบจำลอง</t>
        </is>
      </c>
      <c r="Q161" t="inlineStr">
        <is>
          <t>Mock RxCU83 ชุดที่ 1</t>
        </is>
      </c>
    </row>
    <row r="162">
      <c r="A162" s="176" t="n">
        <v>160</v>
      </c>
      <c r="B162" t="inlineStr">
        <is>
          <t>32. กระบวนการทำให้ปราศจากเชื้อ (Sterilization) ที่เหมาะสมที่สุดสำหรับผลิตภัณฑ์ยาฉีดอินซูลินสำเร็จรูปคือข้อใด</t>
        </is>
      </c>
      <c r="D162" t="inlineStr">
        <is>
          <t>Dry heat sterilization</t>
        </is>
      </c>
      <c r="E162" t="inlineStr">
        <is>
          <t>Sterile filtration</t>
        </is>
      </c>
      <c r="F162" t="inlineStr">
        <is>
          <t>Steam sterilization (Autoclave)</t>
        </is>
      </c>
      <c r="G162" t="inlineStr">
        <is>
          <t>Ethylene oxide gas sterilization</t>
        </is>
      </c>
      <c r="H162" t="inlineStr">
        <is>
          <t>Gamma radiation sterilization</t>
        </is>
      </c>
      <c r="I162" t="n">
        <v>2</v>
      </c>
      <c r="J162" t="inlineStr">
        <is>
          <t>✅ คำตอบที่ถูกต้อง: ข้อ ข. Sterile filtration
🎯 ทำไมข้อนี้ถึงถูก: อินซูลินเป็นสารชีววัตถุประเภทโปรตีนที่มีโครงสร้างไม่ทนต่อความร้อน (Thermolabile) ความร้อนสูงจาก Autoclave หรือ Dry heat จะทำลายโครงสร้างสามมิติ เกิด protein denaturation และสูญเสียฤทธิ์ทางชีวภาพทันที ดังนั้นการทำให้ปราศจากเชื้อจึงต้องใช้วิธีการกรองผ่านแผ่นกรองปลอดเชื้อ (Sterile membrane filtration ขนาดรูพรุน 0.22 ไมครอน) แล้วนำไปบรรจุลงในภาชนะที่ปราศจากเชื้อภายใต้สภาวะ Aseptic processing
🔍 ข้ออื่นผิดเพราะอะไร:
• ข้อ ก. Dry heat sterilization: ใช้อุณหภูมิสูง 160-170 องศาเซลเซียส สำหรับเครื่องแก้วและผงที่ไม่ทนความชื้น อินซูลินจะไหม้สลายตัว
• ข้อ ค. Steam sterilization (Autoclave): ใช้อุณหภูมิ 121 องศาเซลเซียส ทำให้โปรตีนอินซูลินตกตะกอนและเสียสภาพอย่างถาวร
• ข้อ ง. Ethylene oxide gas: เป็นก๊าซฆ่าเชื้อสำหรับอุปกรณ์ทางการแพทย์ ไม่ใช้กับยาฉีดที่เป็นของเหลว
• ข้อ จ. Gamma radiation: รังสีแกมมาทำให้เกิดอนุมูลอิสระทำลายสายพันธะเปปไทด์และสะบั้นโครงสร้างโปรตีน
---</t>
        </is>
      </c>
      <c r="L162" t="inlineStr">
        <is>
          <t>Sterile &amp; Special Forms</t>
        </is>
      </c>
      <c r="M162" t="inlineStr">
        <is>
          <t>Sterilization Processes</t>
        </is>
      </c>
      <c r="N162" t="inlineStr">
        <is>
          <t>Product</t>
        </is>
      </c>
      <c r="O162" t="inlineStr">
        <is>
          <t>ข้อ 32 Mock RxCU83</t>
        </is>
      </c>
      <c r="P162" t="inlineStr">
        <is>
          <t>ข้อสอบจำลอง</t>
        </is>
      </c>
      <c r="Q162" t="inlineStr">
        <is>
          <t>Mock RxCU83 ชุดที่ 1</t>
        </is>
      </c>
    </row>
    <row r="163">
      <c r="A163" s="176" t="n">
        <v>161</v>
      </c>
      <c r="B163" t="inlineStr">
        <is>
          <t>33. ข้อใดคือแนวทางการแก้ไขปัญหาที่พบบ่อยในการผลิตยาฉีดอินซูลิน เมื่อเกิดฟองและเกิดการรวมกลุ่มของโปรตีน (Protein aggregation)</t>
        </is>
      </c>
      <c r="D163" t="inlineStr">
        <is>
          <t>ลดอุณหภูมิระหว่างการผลิตให้ต่ำกว่า 0 องศาเซลเซียส</t>
        </is>
      </c>
      <c r="E163" t="inlineStr">
        <is>
          <t>เติมสารลดแรงตึงผิวชนิดไม่มีประจุ เช่น Polysorbate 20</t>
        </is>
      </c>
      <c r="F163" t="inlineStr">
        <is>
          <t>เติม Zinc ในรูป Zinc chloride ในปริมาณสูง</t>
        </is>
      </c>
      <c r="G163" t="inlineStr">
        <is>
          <t>ใช้การไล่ออกซิเจนด้วยก๊าซไนโตรเจน (Nitrogen purging)</t>
        </is>
      </c>
      <c r="H163" t="inlineStr">
        <is>
          <t>เปลี่ยนสารช่วยปรับ pH เป็น Acetate buffer แทน Phosphate buffer</t>
        </is>
      </c>
      <c r="I163" t="n">
        <v>2</v>
      </c>
      <c r="J163" t="inlineStr">
        <is>
          <t>✅ คำตอบที่ถูกต้อง: ข้อ ข. เติมสารลดแรงตึงผิวชนิดไม่มีประจุ เช่น Polysorbate 20
🎯 ทำไมข้อนี้ถึงถูก: โปรตีนอินซูลินมีสมบัติชอบเกาะที่ผิวสัมผัสระหว่างอากาศกับของเหลว (air-water interface) ซึ่งเมื่อถูกกวนหรือเขย่าจะเกิดการเสียสภาพและจับตัวเป็นก้อน (fibrillation/aggregation) การเติม Non-ionic surfactant เช่น Polysorbate 20 (Tween 20) หรือ Poloxamer จะเข้าไปแย่งจับที่ผิวหน้าสัมผัสแทนโปรตีน ป้องกันการสูญเสียสภาพที่ผิวสัมผัสและลดการเกิด aggregation ได้อย่างมีประสิทธิภาพ
🔍 ข้ออื่นผิดเพราะอะไร:
• ข้อ ก. ลดอุณหภูมิให้ต่ำกว่า 0 องศาเซลเซียส: การแช่เยือกแข็ง (freezing) จะทำลายโครงสร้างอินซูลินและเร่งให้เกิด precipitation
• ข้อ ค. เติม Zinc ปริมาณสูง: อาจทำให้เกิดผลึกตกตะกอนขนาดใหญ่และเปลี่ยน profile การปลดปล่อยยา
• ข้อ ง. Nitrogen purging: ใช้สำหรับป้องกันปฏิกิริยา Oxidation ไม่ได้ช่วยลดการเกิดฟองหรือ physical aggregation จากแรงเฉือน
• ข้อ จ. เปลี่ยนเป็น Acetate buffer: การเปลี่ยนระบบบัฟเฟอร์ไม่ใช่วิธีแก้ปัญหา interfacial stress โดยตรง
---</t>
        </is>
      </c>
      <c r="L163" t="inlineStr">
        <is>
          <t>Sterile &amp; Special Forms</t>
        </is>
      </c>
      <c r="M163" t="inlineStr">
        <is>
          <t>Parenteral Formulations</t>
        </is>
      </c>
      <c r="N163" t="inlineStr">
        <is>
          <t>Product</t>
        </is>
      </c>
      <c r="O163" t="inlineStr">
        <is>
          <t>ข้อ 33 Mock RxCU83</t>
        </is>
      </c>
      <c r="P163" t="inlineStr">
        <is>
          <t>ข้อสอบจำลอง</t>
        </is>
      </c>
      <c r="Q163" t="inlineStr">
        <is>
          <t>Mock RxCU83 ชุดที่ 1</t>
        </is>
      </c>
    </row>
    <row r="164">
      <c r="A164" s="176" t="n">
        <v>162</v>
      </c>
      <c r="B164" t="inlineStr">
        <is>
          <t>37. Regular Insulin มีความเสี่ยงต่อการสูญเสียความคงตัวทางเคมีแบบปฏิกิริยา Deamidation ในระหว่างการเก็บรักษา โดยปัจจัยสภาวะแวดล้อมหลักในข้อใดเป็นตัวเร่งปฏิกิริยานี้
1. อุณหภูมิต่ำกว่าจุดเยือกแข็ง (Freezing)
2. ค่า pH ของตำรับเป็นกรดอ่อน (pH ~4)
3. ค่า pH ของตำรับเป็นด่างอ่อน (pH &gt; 7.5)
4. การสัมผัสกับแสงในที่เก็บรักษา
5. การเขย่าขวดอย่างรุนแรง</t>
        </is>
      </c>
      <c r="D164" t="inlineStr">
        <is>
          <t>ข้อ 2 และ 3</t>
        </is>
      </c>
      <c r="E164" t="inlineStr">
        <is>
          <t>ข้อ 1 และ 5</t>
        </is>
      </c>
      <c r="F164" t="inlineStr">
        <is>
          <t>ข้อ 4 และ 5</t>
        </is>
      </c>
      <c r="G164" t="inlineStr">
        <is>
          <t>ข้อ 1 และ 2</t>
        </is>
      </c>
      <c r="H164" t="inlineStr">
        <is>
          <t>ข้อ 3 และ 4</t>
        </is>
      </c>
      <c r="I164" t="n">
        <v>1</v>
      </c>
      <c r="J164" t="inlineStr">
        <is>
          <t>✅ คำตอบที่ถูกต้อง: ข้อ ก. ข้อ 2 และ 3
🎯 ทำไมข้อนี้ถึงถูก: ปฏิกิริยา Deamidation ของอินซูลินเป็นปฏิกิริยาทางเคมีที่หมู่เอไมด์ของกรดอะมิโน Asparagine (เช่น AsnA21 และ AsnB3) หลุดออกเปลี่ยนเป็น Aspartic acid หรือ Isoaspartic acid ซึ่งอัตราการเกิดปฏิกิริยานี้ขึ้นอยู่กับค่า pH เป็นสำคัญ โดยในสภาวะกรด (Acidic pH ~4) จะเร่งการเกิด Deamidation ที่ตำแหน่ง A21 ส่วนในสภาวะเป็นกลางถึงด่าง (Neutral to alkaline pH &gt; 7.5) จะเร่งการเกิด Deamidation ที่ตำแหน่ง B3
🔍 ข้ออื่นผิดเพราะอะไร:
• ข้อ 1 (Freezing) และ ข้อ 5 (การเขย่าขวดแรงๆ): เป็นปัจจัยกระตุ้นทางกายภาพ (Physical instability) ทำให้เกิดการตกตะกอนและการรวมกลุ่มของโปรตีน (Aggregation/Fibrillation) ไม่ใช่ปฏิกิริยาเคมี Deamidation
• ข้อ 4 (แสง): เร่งปฏิกิริยา Photodegradation หรือ Photo-oxidation ไม่ใช่ปัจจัยหลักของ Deamidation
---</t>
        </is>
      </c>
      <c r="L164" t="inlineStr">
        <is>
          <t>Preformulation &amp; GMP</t>
        </is>
      </c>
      <c r="M164" t="inlineStr">
        <is>
          <t>Degradation Pathways</t>
        </is>
      </c>
      <c r="N164" t="inlineStr">
        <is>
          <t>Product</t>
        </is>
      </c>
      <c r="O164" t="inlineStr">
        <is>
          <t>ข้อ 37 Mock RxCU83</t>
        </is>
      </c>
      <c r="P164" t="inlineStr">
        <is>
          <t>ข้อสอบจำลอง</t>
        </is>
      </c>
      <c r="Q164" t="inlineStr">
        <is>
          <t>Mock RxCU83 ชุดที่ 1</t>
        </is>
      </c>
    </row>
    <row r="165">
      <c r="A165" s="176" t="n">
        <v>163</v>
      </c>
      <c r="B165" t="inlineStr">
        <is>
          <t>73. สารช่วยทางเภสัชกรรม (Excipient) ชนิดใดที่นิยมเติมในสูตรตำรับยาฉีดยาชีววัตถุ Monoclonal Antibody เพื่อทำหน้าที่ป้องกันการเกิด Protein Aggregation และเพิ่มความคงตัวของโปรตีน</t>
        </is>
      </c>
      <c r="D165" t="inlineStr">
        <is>
          <t>Sorbitol</t>
        </is>
      </c>
      <c r="E165" t="inlineStr">
        <is>
          <t>Mannitol</t>
        </is>
      </c>
      <c r="F165" t="inlineStr">
        <is>
          <t>Polysorbate 80 (หรือ Polysorbate 20)</t>
        </is>
      </c>
      <c r="G165" t="inlineStr">
        <is>
          <t>Sodium Chloride</t>
        </is>
      </c>
      <c r="H165" t="inlineStr">
        <is>
          <t>Polyethylene glycol 400 (PEG 400)</t>
        </is>
      </c>
      <c r="I165" t="n">
        <v>3</v>
      </c>
      <c r="J165" t="inlineStr">
        <is>
          <t>✅ คำตอบที่ถูกต้อง: ข้อ ค. Polysorbate 80 (หรือ Polysorbate 20)
🎯 ทำไมข้อนี้ถึงถูก: สารลดแรงตึงผิวชนิดไม่มีประจุ (Non-ionic surfactants) เช่น Polysorbate 80 และ Polysorbate 20 เป็นสารช่วยมาตรฐานในสูตรตำรับยาฉีดโปรตีนและโมโนคลอนอลแอนติบอดี โดยจะเข้าไปจับที่ผิวสัมผัสของเหลวกับอากาศและผิวสัมผัสของภาชนะบรรจุ ป้องกันไม่ให้โปรตีนเข้าเกาะและเสียสภาพ ช่วยลดการเกิด Sub-visible particles และ Protein aggregation ได้อย่างมีประสิทธิภาพสูงสุด
🔍 ข้ออื่นผิดเพราะอะไร:
• ข้อ ก. Sorbitol และ ข้อ ข. Mannitol: ทำหน้าที่เป็น Lyoprotectant / Cryoprotectant หรือ Isotonicity agent ไม่ใช่สารลดแรงตึงผิวป้องกัน interfacial aggregation โดยตรง
• ข้อ ง. Sodium Chloride: ใช้ปรับความตึงตัว (Tonicity modifier) หากใส่มากเกินไปอาจทำให้เกิด salting-out ของโปรตีน
• ข้อ จ. PEG 400: เป็น co-solvent สำหรับยาเคมีโมเลกุลเล็ก ไม่นิยมใช้เป็นสารกันการรวมตัวในยาฉีดโปรตีน
---</t>
        </is>
      </c>
      <c r="L165" t="inlineStr">
        <is>
          <t>Sterile &amp; Special Forms</t>
        </is>
      </c>
      <c r="M165" t="inlineStr">
        <is>
          <t>Parenteral Formulations</t>
        </is>
      </c>
      <c r="N165" t="inlineStr">
        <is>
          <t>Product</t>
        </is>
      </c>
      <c r="O165" t="inlineStr">
        <is>
          <t>ข้อ 73 Mock RxCU83</t>
        </is>
      </c>
      <c r="P165" t="inlineStr">
        <is>
          <t>ข้อสอบจำลอง</t>
        </is>
      </c>
      <c r="Q165" t="inlineStr">
        <is>
          <t>Mock RxCU83 ชุดที่ 1</t>
        </is>
      </c>
    </row>
    <row r="166">
      <c r="A166" s="176" t="n">
        <v>164</v>
      </c>
      <c r="B166" t="inlineStr">
        <is>
          <t>75. เหตุผลสำคัญที่สุดในการกำหนดให้ต้องมีการตรวจวิเคราะห์ Bacterial Endotoxins Test (BET) ในผลิตภัณฑ์ยาฉีด Paclitaxel Injection คือข้อใด</t>
        </is>
      </c>
      <c r="D166" t="inlineStr">
        <is>
          <t>เพื่อให้มั่นใจว่าไม่มีเชื้อราเจริญเติบโตในผลิตภัณฑ์ยา</t>
        </is>
      </c>
      <c r="E166" t="inlineStr">
        <is>
          <t>เพื่อป้องกันการเกิดปฏิกิริยาไข้รุนแรง (Pyrogenic reaction) และภาวะช็อกในผู้ป่วย</t>
        </is>
      </c>
      <c r="F166" t="inlineStr">
        <is>
          <t>เพื่อประเมินความคงตัวของยาเมื่อเก็บรักษาที่อุณหภูมิสูง</t>
        </is>
      </c>
      <c r="G166" t="inlineStr">
        <is>
          <t>เพื่อวัดความเข้มข้นของสารกันเสียในตำรับ</t>
        </is>
      </c>
      <c r="H166" t="inlineStr">
        <is>
          <t>เพื่อวัดความแรงในการออกฤทธิ์ทำลายเซลล์มะเร็ง</t>
        </is>
      </c>
      <c r="I166" t="n">
        <v>2</v>
      </c>
      <c r="J166" t="inlineStr">
        <is>
          <t>✅ คำตอบที่ถูกต้อง: ข้อ ข. เพื่อป้องกันการเกิดปฏิกิริยาไข้รุนแรง (Pyrogenic reaction) และภาวะช็อกในผู้ป่วย
🎯 ทำไมข้อนี้ถึงถูก: Bacterial Endotoxin คือ Lipopolysaccharide (LPS) จากผนังเซลล์ของแบคทีเรียแกรมลบ แม้ว่าแบคทีเรียจะถูกกำจัดตายหมดแล้วจากกระบวนการกรองหรือฆ่าเชื้อ แต่โมเลกุลของ Endotoxin ยังคงทนทานต่อความร้อนได้สูงมาก หากฉีดเข้าสู่กระแสเลือดของผู้ป่วยจะไปกระตุ้น Macrophages ให้หลั่งสารก่อไข้ (Endogenous pyrogens เช่น IL-1, TNF-alpha) ทำให้ผู้ป่วยเกิดไข้สูง หนาวสั่น ความดันโลหิตตก และเกิดภาวะ Septic shock จนเสียชีวิตได้
🔍 ข้ออื่นผิดเพราะอะไร:
• ข้อ ก. เชื้อรา: การตรวจการเจริญเติบโตของจุลชีพทดสอบด้วย Sterility test ไม่ใช่ BET
• ข้อ ค. ความคงตัวของยา: ตรวจสอบด้วย Stability testing และ Assay
• ข้อ ง. สารกันเสีย: ตรวจสอบด้วย HPLC หรือเคมีวิเคราะห์
• ข้อ จ. ความแรงในการต้านมะเร็ง: วัดด้วย Bioassay หรือ Assay ทางเคมี
'''
out_path = r'PLE CC Quiz\Markdown_Vault\Mock_RxCU83\Mock_RxCU83_Batch3.md'
with open(out_path, 'w', encoding='utf-8') as f:
    f.write(md_content.strip() + '\n')
print(f'Batch 3 written successfully to {out_path} (Size: {os.path.getsize(out_path)} bytes)')</t>
        </is>
      </c>
      <c r="L166" t="inlineStr">
        <is>
          <t>Sterile &amp; Special Forms</t>
        </is>
      </c>
      <c r="M166" t="inlineStr">
        <is>
          <t>Pyrogen &amp; Endotoxin Testing</t>
        </is>
      </c>
      <c r="N166" t="inlineStr">
        <is>
          <t>Product</t>
        </is>
      </c>
      <c r="O166" t="inlineStr">
        <is>
          <t>ข้อ 75 Mock RxCU83</t>
        </is>
      </c>
      <c r="P166" t="inlineStr">
        <is>
          <t>ข้อสอบจำลอง</t>
        </is>
      </c>
      <c r="Q166" t="inlineStr">
        <is>
          <t>Mock RxCU83 ชุดที่ 1</t>
        </is>
      </c>
    </row>
    <row r="167">
      <c r="A167" s="176" t="n">
        <v>165</v>
      </c>
      <c r="B167" t="inlineStr">
        <is>
          <t>105. ยาฉีด Isoniazid Injection จัดเป็นยาเตรียมปราศจากเชื้อที่ต้องผ่านการทดสอบ Bacterial Endotoxins Test ตาม USP &lt;85&gt; โดยเกณฑ์มาตรฐานกำหนดขีดจำกัดไม่เกิน 0.3 EU/mg of isoniazid เมื่อนำผลิตภัณฑ์ Isoniazid Injection ขนาด 1,000 mg / 10 mL มาทำการทดสอบ พบปริมาณ Endotoxin เท่ากับ 25 EU/mL ผลการทดสอบนี้สรุปได้ตามข้อใด</t>
        </is>
      </c>
      <c r="D167" t="inlineStr">
        <is>
          <t>ผ่านเกณฑ์มาตรฐาน เนื่องจากปริมาณ Endotoxin ที่ตรวจพบต่ำกว่าเกณฑ์ขีดจำกัดสูงสุดที่ยอมรับได้</t>
        </is>
      </c>
      <c r="E167" t="inlineStr">
        <is>
          <t>ไม่ผ่านเกณฑ์มาตรฐาน เนื่องจากเกินเกณฑ์ขีดจำกัด</t>
        </is>
      </c>
      <c r="F167" t="inlineStr">
        <is>
          <t>ผ่านเกณฑ์ได้เฉพาะเมื่อนำสารละลายมาเจือจางเพิ่มขึ้นก่อนรายงานผล</t>
        </is>
      </c>
      <c r="G167" t="inlineStr">
        <is>
          <t>ไม่ผ่านเกณฑ์ และต้องทำการทดสอบ Sterility test ใหม่อีกครั้ง</t>
        </is>
      </c>
      <c r="H167" t="inlineStr">
        <is>
          <t>ไม่สามารถสรุปผลได้จนกว่าจะทดสอบครบทุกขวดในรุ่นการผลิต</t>
        </is>
      </c>
      <c r="I167" t="n">
        <v>1</v>
      </c>
      <c r="J167" t="inlineStr">
        <is>
          <t>✅ คำตอบที่ถูกต้อง: ข้อ ก. ผ่านเกณฑ์มาตรฐาน เนื่องจากปริมาณ Endotoxin ที่ตรวจพบต่ำกว่าเกณฑ์ขีดจำกัดสูงสุดที่ยอมรับได้
🎯 ทำไมข้อนี้ถึงถูก: คำนวณเกณฑ์ขีดจำกัดสูงสุดของ Endotoxin ในผลิตภัณฑ์นี้:
- ความเข้มข้นของตัวยา = 1,000 mg / 10 mL = 100 mg/mL
- เกณฑ์ขีดจำกัดสูงสุดที่ยอมรับได้ (Endotoxin limit) = 0.3 EU/mg of isoniazid
- ดังนั้น ค่าขีดจำกัดสูงสุดต่อมิลลิลิตร = 0.3 EU/mg × 100 mg/mL = 30 EU/mL
เมื่อทำการทดสอบวัดค่าได้จริง = 25 EU/mL ซึ่งมีค่าน้อยกว่า 30 EU/mL (25 &lt; 30 EU/mL)
จึงสรุปได้ว่า ผลิตภัณฑ์นี้ ผ่านเกณฑ์มาตรฐาน Bacterial Endotoxins Test อย่างสมบูรณ์
🔍 ข้ออื่นผิดเพราะอะไร:
• ข้อ ข. ไม่ผ่านเกณฑ์: คำนวณผิดพลาด หากไม่คูณความเข้มข้นยาจะเข้าใจผิดว่า 25 เกิน 0.3
• ข้อ ค. การเจือจาง: ผลิตภัณฑ์ผ่านเกณฑ์ตั้งแต่สารละลายเดิมแล้ว ไม่ต้องเจือจางเพื่อตกแต่งผล
• ข้อ ง. Sterility test: เป็นคนละการทดสอบกับการตรวจ endotoxin
• ข้อ จ. USP กำหนดให้สุ่มตัวอย่างเป็นตัวแทนรุ่นผลิต ไม่จำเป็นต้องตรวจทำลายยาทุกขวด
---</t>
        </is>
      </c>
      <c r="L167" t="inlineStr">
        <is>
          <t>Sterile &amp; Special Forms</t>
        </is>
      </c>
      <c r="M167" t="inlineStr">
        <is>
          <t>Pyrogen &amp; Endotoxin Testing</t>
        </is>
      </c>
      <c r="N167" t="inlineStr">
        <is>
          <t>Product</t>
        </is>
      </c>
      <c r="O167" t="inlineStr">
        <is>
          <t>ข้อ 105 Mock RxCU83</t>
        </is>
      </c>
      <c r="P167" t="inlineStr">
        <is>
          <t>ข้อสอบจำลอง</t>
        </is>
      </c>
      <c r="Q167" t="inlineStr">
        <is>
          <t>Mock RxCU83 ชุดที่ 1</t>
        </is>
      </c>
    </row>
    <row r="168">
      <c r="A168" s="176" t="n">
        <v>166</v>
      </c>
      <c r="B168" t="inlineStr">
        <is>
          <t>54. ในกระบวนการผลิตยาฉีดสารละลาย Ciprofloxacin Injection for Intravenous Infusion ซึ่งตัวยามีความคงตัวต่อความร้อนในสภาวะสารละลายกรด วิธีการทำให้ปราศจากเชื้อขั้นสุดท้าย (Terminal sterilization) ในข้อใดเหมาะสมและเป็นที่ยอมรับตามมาตรฐานเภสัชตำรับสากลมากที่สุด</t>
        </is>
      </c>
      <c r="D168" t="inlineStr">
        <is>
          <t>การอบด้วยไอน้ำภายใต้ความดันในหม้อนึ่งอัดไอน้ำ (Moist Heat Sterilization / Autoclaving)</t>
        </is>
      </c>
      <c r="E168" t="inlineStr">
        <is>
          <t>การอบด้วยความร้อนแห้งในตู้อบลมร้อน (Dry Heat Sterilization 170 องศาเซลเซียส 2 ชั่วโมง)</t>
        </is>
      </c>
      <c r="F168" t="inlineStr">
        <is>
          <t>การรมด้วยก๊าซเอทิลีนออกไซด์ (Ethylene Oxide Gas Sterilization)</t>
        </is>
      </c>
      <c r="G168" t="inlineStr">
        <is>
          <t>การฉายรังสีแกมมา (Gamma Irradiation)</t>
        </is>
      </c>
      <c r="H168" t="inlineStr">
        <is>
          <t>การกรองผ่านแผ่นกรองดักเชื้อเพียงอย่างเดียวโดยไม่ผ่านความร้อน</t>
        </is>
      </c>
      <c r="I168" t="n">
        <v>1</v>
      </c>
      <c r="J168" t="inlineStr">
        <is>
          <t>✅ คำตอบที่ถูกต้อง: ข้อ ก. การอบด้วยไอน้ำภายใต้ความดันในหม้อนึ่งอัดไอน้ำ (Moist Heat Sterilization / Autoclaving)
🎯 ทำไมข้อนี้ถึงถูก: ตามหลักการของ Pharmacopoeia สำหรับยาฉีดที่มีน้ำเป็นกระสายยา (Aqueous injections) และตัวยาสำคัญทนต่อความร้อนได้ วิธีการทำให้ปราศจากเชื้อที่ถือเป็นมาตรฐานอันดับแรก (Reference standard) คือ Terminal moist heat sterilization (Autoclave ที่อุณหภูมิ 121 องศาเซลเซียส ความดัน 15 psi เป็นเวลาอย่างน้อย 15 นาที) เนื่องจากให้ระดับการรับประกันความปราศจากเชื้อสูงสุด (Sterility Assurance Level: SAL 10⁻⁶)
🔍 ข้ออื่นผิดเพราะอะไร:
• ข้อ ข. Dry heat เหมาะสำหรับอุปกรณ์แก้ว โลหะ หรือน้ำมันปราศจากน้ำ ไม่ใช้กับสารละลายน้ำ
• ข้อ ค. Ethylene oxide ใช้กับอุปกรณ์การแพทย์ ไม่ใช้กับยาน้ำ
• ข้อ ง. Gamma ray มีค่าใช้จ่ายสูงและอาจทำให้เกิดอนุมูลอิสระในสารละลาย
• ข้อ จ. Filtration ใช้เฉพาะเมื่อตัวยาไม่ทนความร้อนเท่านั้น (Aseptic processing)
---</t>
        </is>
      </c>
      <c r="L168" t="inlineStr">
        <is>
          <t>Sterile &amp; Special Forms</t>
        </is>
      </c>
      <c r="M168" t="inlineStr">
        <is>
          <t>Sterilization Methods &amp; Validation</t>
        </is>
      </c>
      <c r="N168" t="inlineStr">
        <is>
          <t>Product</t>
        </is>
      </c>
      <c r="O168" t="inlineStr">
        <is>
          <t>ข้อ 54 Mock RxCU83 ชุดที่ 2</t>
        </is>
      </c>
      <c r="P168" t="inlineStr">
        <is>
          <t>ข้อสอบจำลอง</t>
        </is>
      </c>
      <c r="Q168" t="inlineStr">
        <is>
          <t>Mock RxCU83 ชุดที่ 2</t>
        </is>
      </c>
    </row>
    <row r="169">
      <c r="A169" s="176" t="n">
        <v>167</v>
      </c>
      <c r="B169" t="inlineStr">
        <is>
          <t>163. การทดสอบคุณภาพหัวข้อใดจัดเป็นการทดสอบที่ไม่จำเป็นต้องดำเนินการ (Not required) สำหรับการปล่อยผ่านรุ่นการผลิตของแผ่นแปะคุมกำเนิดชนิดผ่านผิวหนัง (Transdermal Contraceptive Patch)</t>
        </is>
      </c>
      <c r="C169" t="inlineStr">
        <is>
          <t>การทดสอบคุณภาพหัวข้อใดจัดเป็นการทดสอบที่ไม่จำเป็นต้องดำเนินการ (Not required) สำหรับการปล่อยผ่านรุ่นการผลิตของแผ่นแปะคุมกำเนิดชนิดผ่านผิวหนัง (Transdermal Contraceptive Patch)</t>
        </is>
      </c>
      <c r="D169" t="inlineStr">
        <is>
          <t>Sterility testing (การทดสอบความปราศจากเชื้อ)</t>
        </is>
      </c>
      <c r="E169" t="inlineStr">
        <is>
          <t>Identification test (การพิสูจน์เอกลักษณ์ตัวยาสำคัญ)</t>
        </is>
      </c>
      <c r="F169" t="inlineStr">
        <is>
          <t>Assay (การตรวจหาปริมาณตัวยาสำคัญ)</t>
        </is>
      </c>
      <c r="G169" t="inlineStr">
        <is>
          <t>In vitro drug release test (อัตราการปลดปล่อยตัวยา)</t>
        </is>
      </c>
      <c r="H169" t="inlineStr">
        <is>
          <t>Peel adhesion / Adhesive strength test (การทดสอบแรงยึดติดของแถบกาว)</t>
        </is>
      </c>
      <c r="I169" t="n">
        <v>1</v>
      </c>
      <c r="J169" t="inlineStr">
        <is>
          <t>✅ คำตอบที่ถูกต้อง: ข้อ a. Sterility testing (การทดสอบความปราศจากเชื้อ)
🎯 ทำไมข้อนี้ถึงถูก:
แผ่นแปะผิวหนัง (Transdermal Delivery Systems / Patches) เป็นเภสัชภัณฑ์สำหรับใช้ภายนอกบนผิวหนังปกติที่ไม่มีบาดแผล จัดเป็น non-sterile dosage form จึงไม่ต้องผ่านการทดสอบ Sterility (ปราศจากเชื้อ) เหมือนยาฉีดหรือยาตา แต่จะควบคุมด้วย Microbial Enumeration Tests แทน ส่วนหัวข้อ Adhesive testing, In vitro release, Assay และ Uniformity of dosage units เป็นข้อกำหนดมาตรฐานที่จำเป็นต้องทดสอบตาม USP
🔍 ข้ออื่นผิดเพราะอะไร:
• ข้อ b.: Identification เป็นข้อกำหนดบังคับสำหรับทุกเภสัชภัณฑ์
• ข้อ c.: Assay เป็นข้อกำหนดบังคับเพื่อยืนยันปริมาณตัวยาสำคัญ
• ข้อ d.: In vitro drug release test (USP &lt;724&gt;) เป็น critical test สำหรับระบบนำส่งยาทางผิวหนัง
• ข้อ e.: Peel adhesion test เป็นข้อกำหนดเฉพาะที่จำเป็นสำหรับ transdermal patches เพื่อประกันว่าแผ่นยาจะติดแน่นกับผิวหนังตลอด 7 วัน
---</t>
        </is>
      </c>
      <c r="K169" t="inlineStr">
        <is>
          <t>mock2_rxcu83/page_10_Im1.png</t>
        </is>
      </c>
      <c r="L169" t="inlineStr">
        <is>
          <t>Liquid &amp; Semisolids</t>
        </is>
      </c>
      <c r="M169" t="inlineStr">
        <is>
          <t>Transdermal &amp; Novel Delivery Systems</t>
        </is>
      </c>
      <c r="N169" t="inlineStr">
        <is>
          <t>Product</t>
        </is>
      </c>
      <c r="O169" t="inlineStr">
        <is>
          <t>2567</t>
        </is>
      </c>
      <c r="P169" t="inlineStr">
        <is>
          <t>ข้อสอบจำลอง</t>
        </is>
      </c>
      <c r="Q169" t="inlineStr">
        <is>
          <t>Mock RxCU83 ชุดที่ 2</t>
        </is>
      </c>
    </row>
    <row r="170">
      <c r="A170" s="176" t="n">
        <v>168</v>
      </c>
      <c r="B170" t="inlineStr">
        <is>
          <t>ในผลิตภัณฑ์ Meropenem for Injection (ผงยาปราศจากเชื้อสำหรับฉีด) หัวข้อใดไม่จำเป็นสำหรับการทดสอบคุณภาพผลิตภัณฑ์ยาตามเภสัชตำรับ</t>
        </is>
      </c>
      <c r="D170" t="inlineStr">
        <is>
          <t>Globule size distribution</t>
        </is>
      </c>
      <c r="E170" t="inlineStr">
        <is>
          <t>Loss on drying</t>
        </is>
      </c>
      <c r="F170" t="inlineStr">
        <is>
          <t>Uniformity of dosage units</t>
        </is>
      </c>
      <c r="G170" t="inlineStr">
        <is>
          <t>Antimicrobial preservative</t>
        </is>
      </c>
      <c r="H170" t="inlineStr">
        <is>
          <t>Reconstitution time</t>
        </is>
      </c>
      <c r="I170" t="n">
        <v>1</v>
      </c>
      <c r="J170" t="inlineStr">
        <is>
          <t>✅ คำตอบที่ถูกต้อง: ข้อ ก. Globule size distribution
🎯 ทำไมข้อนี้ถึงถูก:
การทดสอบ Globule size distribution เป็นการทดสอบขนาดหยดน้ำมันสำหรับรูปแบบยาที่เป็น Emulsion (เช่น Lipid injectable emulsion) ไม่นำมาใช้กับผงแห้งปราศจากเชื้อ (Sterile powder for reconstitution) อย่าง Meropenem for Injection
🔍 ข้ออื่นผิดเพราะอะไร:
• ข้อ ข. ผิด เพราะ Loss on drying จำเป็นในการตรวจสอบความชื้นของผงยาแห้ง
• ข้อ ค. ผิด เพราะ Uniformity of dosage units จำเป็นในการประกันความสม่ำเสมอของตัวยาต่อขวด
• ข้อ ง. ผิด เพราะ Meropenem for injection เป็นยา Single-dose ไม่มีสารกันเสีย จึงไม่ต้องใส่สารกันเสียและไม่ต้องตรวจสารกันเสีย แต่ข้อ ก คือหัวข้อที่ไม่เกี่ยวข้องกับรูปแบบยาโดยสิ้นเชิง
• ข้อ จ. ผิด เพราะ Reconstitution time จำเป็นในการทดสอบระยะเวลาที่ใช้ในการละลายผงยาเป็นสารละลายใส</t>
        </is>
      </c>
      <c r="K170" t="inlineStr">
        <is>
          <t>Product</t>
        </is>
      </c>
      <c r="L170" t="inlineStr">
        <is>
          <t>Sterile &amp; Special Forms</t>
        </is>
      </c>
      <c r="M170" t="inlineStr">
        <is>
          <t>Injectables &amp; Quality Control</t>
        </is>
      </c>
      <c r="N170" t="inlineStr">
        <is>
          <t>Product</t>
        </is>
      </c>
      <c r="O170" t="inlineStr">
        <is>
          <t>รุ่น RxCU83</t>
        </is>
      </c>
      <c r="P170" t="inlineStr">
        <is>
          <t>แบบฝึกหัด</t>
        </is>
      </c>
      <c r="Q170" t="inlineStr">
        <is>
          <t>Quiz เตรียมสอบ CC1 RxCU83</t>
        </is>
      </c>
    </row>
    <row r="171">
      <c r="A171" s="176" t="n">
        <v>169</v>
      </c>
      <c r="B171" t="inlineStr">
        <is>
          <t>แพทย์พบผู้ป่วยเกิดภาวะ Metabolic acidosis จึงสั่งจ่าย Sodium bicarbonate เพื่อผสมใน Sterile water for injection สำหรับฉีด เภสัชกรจะต้องเตรียมยาในบริเวณห้องสะอาดระดับใดตามมาตรฐาน GMP</t>
        </is>
      </c>
      <c r="D171" t="inlineStr">
        <is>
          <t>Clean room class 10,000 (Grade C)</t>
        </is>
      </c>
      <c r="E171" t="inlineStr">
        <is>
          <t>Clean room class 100 (Grade A / Laminar Airflow Workbench)</t>
        </is>
      </c>
      <c r="F171" t="inlineStr">
        <is>
          <t>Clean room class 100,000 (Grade D)</t>
        </is>
      </c>
      <c r="G171" t="inlineStr">
        <is>
          <t>บริเวณเตรียมยาทั่วไปในห้องจ่ายยา</t>
        </is>
      </c>
      <c r="H171" t="inlineStr">
        <is>
          <t>ห้องเตรียมยาชีววัตถุความดันลบ</t>
        </is>
      </c>
      <c r="I171" t="n">
        <v>2</v>
      </c>
      <c r="J171" t="inlineStr">
        <is>
          <t>✅ คำตอบที่ถูกต้อง: ข้อ ข. Clean room class 100 (Grade A / Laminar Airflow Workbench)
🎯 ทำไมข้อนี้ถึงถูก:
การเตรียมผสมยาฉีดปราศจากเชื้อ (Aseptic preparation/compounding) ต้องกระทำในบริเวณ Grade A (Class 100) เช่น ในตู้ Laminar Airflow Workbench (LAFW) ซึ่งตั้งอยู่ภายในห้องสะอาด Grade B หรือ C เพื่อป้องกันการปนเปื้อนของอนุภาคและจุลชีพ
🔍 ข้ออื่นผิดเพราะอะไร:
• ข้อ ก. ผิด เพราะ Class 10,000 (Grade C) เป็นบริเวณสนับสนุนการเตรียมสารละลายก่อนกรองฆ่าเชื้อ
• ข้อ ค. ผิด เพราะ Class 100,000 (Grade D) เป็นบริเวณทำความสะอาด ล้าง หรือขั้นตอนที่ไม่วิกฤต
• ข้อ ง. ผิด เพราะบริเวณทั่วไปมีอนุภาคและเชื้อจุลชีพปนเปื้อนสูง ห้ามใช้เตรียมยาฉีด
• ข้อ จ. ผิด เพราะความดันลบใช้สำหรับยาเคมีบำบัดหรือยาอันตรายร้ายแรง</t>
        </is>
      </c>
      <c r="K171" t="inlineStr">
        <is>
          <t>Product</t>
        </is>
      </c>
      <c r="L171" t="inlineStr">
        <is>
          <t>Sterile &amp; Special Forms</t>
        </is>
      </c>
      <c r="M171" t="inlineStr">
        <is>
          <t>Injectables &amp; Quality Control</t>
        </is>
      </c>
      <c r="N171" t="inlineStr">
        <is>
          <t>Product</t>
        </is>
      </c>
      <c r="O171" t="inlineStr">
        <is>
          <t>รุ่น RxCU83</t>
        </is>
      </c>
      <c r="P171" t="inlineStr">
        <is>
          <t>แบบฝึกหัด</t>
        </is>
      </c>
      <c r="Q171" t="inlineStr">
        <is>
          <t>Quiz เตรียมสอบ CC1 RxCU83</t>
        </is>
      </c>
    </row>
    <row r="172">
      <c r="A172" s="176" t="n">
        <v>170</v>
      </c>
      <c r="B172" t="inlineStr">
        <is>
          <t>ในการเตรียมยาฉีด Sodium bicarbonate ข้างต้น ไม่จำเป็นต้องคำนึงถึงข้อใด</t>
        </is>
      </c>
      <c r="D172" t="inlineStr">
        <is>
          <t>Sterility (ความปราศจากเชื้อ)</t>
        </is>
      </c>
      <c r="E172" t="inlineStr">
        <is>
          <t>Pyrogenicity (สารก่อไข้)</t>
        </is>
      </c>
      <c r="F172" t="inlineStr">
        <is>
          <t>Particulate matter (อนุภาคแปลกปลอม)</t>
        </is>
      </c>
      <c r="G172" t="inlineStr">
        <is>
          <t>Tonicity (ความตึงตัวของสารละลาย)</t>
        </is>
      </c>
      <c r="H172" t="inlineStr">
        <is>
          <t>Preservative (สารกันเสีย)</t>
        </is>
      </c>
      <c r="I172" t="n">
        <v>5</v>
      </c>
      <c r="J172" t="inlineStr">
        <is>
          <t>✅ คำตอบที่ถูกต้อง: ข้อ จ. Preservative (สารกันเสีย)
🎯 ทำไมข้อนี้ถึงถูก:
ยาฉีดที่ให้ทางหลอดเลือดดำในปริมาณมาก (Large Volume Parenterals: LVP) หรือยาฉีดที่เตรียมใช้ทันทีแบบ Single-dose ห้ามใส่สารกันเสีย (Preservative) เด็ดขาดเนื่องจากสารกันเสียอาจก่อให้เกิดความเป็นพิษต่อเนื้อเยื่อและระบบประสาทของผู้ป่วย
🔍 ข้ออื่นผิดเพราะอะไร:
• ข้อ ก. ผิด เพราะยาฉีดทุกชนิดต้องผ่านเกณฑ์ความปราศจากเชื้อ (Sterility)
• ข้อ ข. ผิด เพราะยาฉีดขนาดใหญ่ต้องผ่านเกณฑ์ปราศจากสารก่อไข้ (Bacterial endotoxins/Pyrogens)
• ข้อ ค. ผิด เพราะต้องควบคุมอนุภาคแปลกปลอมไม่ให้เกินเกณฑ์เพื่อป้องกันหลอดเลือดอุดตัน
• ข้อ ง. ผิด เพราะความตึงตัวต้องใกล้เคียงไอโซโทนิกเพื่อป้องกันการแตกของเม็ดเลือดแดง</t>
        </is>
      </c>
      <c r="K172" t="inlineStr">
        <is>
          <t>Product</t>
        </is>
      </c>
      <c r="L172" t="inlineStr">
        <is>
          <t>Sterile &amp; Special Forms</t>
        </is>
      </c>
      <c r="M172" t="inlineStr">
        <is>
          <t>Injectables &amp; Quality Control</t>
        </is>
      </c>
      <c r="N172" t="inlineStr">
        <is>
          <t>Product</t>
        </is>
      </c>
      <c r="O172" t="inlineStr">
        <is>
          <t>รุ่น RxCU83</t>
        </is>
      </c>
      <c r="P172" t="inlineStr">
        <is>
          <t>แบบฝึกหัด</t>
        </is>
      </c>
      <c r="Q172" t="inlineStr">
        <is>
          <t>Quiz เตรียมสอบ CC1 RxCU83</t>
        </is>
      </c>
    </row>
    <row r="173">
      <c r="A173" s="176" t="n">
        <v>171</v>
      </c>
      <c r="B173" t="inlineStr">
        <is>
          <t>ข้อใดกล่าวถูกต้องเกี่ยวกับน้ำสำหรับฉีดปราศจากเชื้อ (Sterile Water for Injection, SWFI) ตามเภสัชตำรับ</t>
        </is>
      </c>
      <c r="D173" t="inlineStr">
        <is>
          <t>สามารถเตรียมได้โดยการต้มน้ำประปาให้เดือดเป็นเวลา 15 นาที</t>
        </is>
      </c>
      <c r="E173" t="inlineStr">
        <is>
          <t>บรรจุในภาชนะขนาดบรรจุไม่เกิน 1,000 mL และต้องปราศจากเชื้อและสารก่อไข้ (Pyrogen-free)</t>
        </is>
      </c>
      <c r="F173" t="inlineStr">
        <is>
          <t>เป็นสารละลาย Isotonic สามารถให้ทางหลอดเลือดดำได้โดยตรงโดยไม่ต้องผสมยา</t>
        </is>
      </c>
      <c r="G173" t="inlineStr">
        <is>
          <t>สามารถเติมสารกันเสียได้หากบรรจุในขนาดบรรจุ 1,000 mL</t>
        </is>
      </c>
      <c r="H173" t="inlineStr">
        <is>
          <t>มีค่าความนำไฟฟ้า (Conductivity) สูงกว่าน้ำประปาทั่วไป</t>
        </is>
      </c>
      <c r="I173" t="n">
        <v>2</v>
      </c>
      <c r="J173" t="inlineStr">
        <is>
          <t>✅ คำตอบที่ถูกต้อง: ข้อ ข. บรรจุในภาชนะขนาดบรรจุไม่เกิน 1,000 mL และต้องปราศจากเชื้อและสารก่อไข้
🎯 ทำไมข้อนี้ถึงถูก:
Sterile Water for Injection (SWFI) ต้องเตรียมจาก Water for Injection ที่ผ่านการฆ่าเชื้อ (Sterilized), ปราศจากสารก่อไข้ (Pyrogen-free), ไม่มีสารกันเสีย และบรรจุในภาชนะ Single-dose ขนาดไม่เกิน 1,000 mL
🔍 ข้ออื่นผิดเพราะอะไร:
• ข้อ ก. ผิด เพราะการต้มไม่สามารถกำจัดสารก่อไข้หรือไอออนแร่ธาตุได้ ต้องผ่านการกลั่น (Distillation) หรือ RO ร่วมกับขั้นตอนมาตรฐาน
• ข้อ ค. ผิด เพราะ SWFI เป็น Hypotonic อย่างยิ่ง ห้ามฉีดเข้า IV โดยตรงเด็ดขาดเพราะจะทำให้เม็ดเลือดแดงแตก (Hemolysis)
• ข้อ ง. ผิด เพราะ SWFI เป็น single-dose ห้ามใส่ antimicrobial agent ใดๆ
• ข้อ จ. ผิด เพราะน้ำบริสุทธิ์สำหรับฉีดต้องมีค่า conductivity ต่ำมาก (ไม่มีประจุไอออน)</t>
        </is>
      </c>
      <c r="K173" t="inlineStr">
        <is>
          <t>Product</t>
        </is>
      </c>
      <c r="L173" t="inlineStr">
        <is>
          <t>Sterile &amp; Special Forms</t>
        </is>
      </c>
      <c r="M173" t="inlineStr">
        <is>
          <t>Injectables &amp; Quality Control</t>
        </is>
      </c>
      <c r="N173" t="inlineStr">
        <is>
          <t>Product</t>
        </is>
      </c>
      <c r="O173" t="inlineStr">
        <is>
          <t>รุ่น RxCU83</t>
        </is>
      </c>
      <c r="P173" t="inlineStr">
        <is>
          <t>แบบฝึกหัด</t>
        </is>
      </c>
      <c r="Q173" t="inlineStr">
        <is>
          <t>Quiz เตรียมสอบ CC1 RxCU83</t>
        </is>
      </c>
    </row>
    <row r="174">
      <c r="A174" s="176" t="n">
        <v>172</v>
      </c>
      <c r="B174" t="inlineStr">
        <is>
          <t>ในการผลิตยาหยอดตาปราศจากเชื้อ (Sterile Ophthalmic Solutions) ด้วยวิธีการกรองฆ่าเชื้อ (Filtration Sterilization) ข้อความในข้อใด กล่าวไม่ถูกต้อง</t>
        </is>
      </c>
      <c r="C174" t="inlineStr">
        <is>
          <t>การกรองฆ่าเชื้อจัดเป็นกระบวนการ Terminal Sterilization ของผลิตภัณฑ์ในภาชนะบรรจุขั้นสุดท้าย</t>
        </is>
      </c>
      <c r="D174" t="inlineStr">
        <is>
          <t>ต้องปฏิบัติงานในสภาวะ Cleanroom และใช้เทคนิค Aseptic Technique ตลอดกระบวนการ</t>
        </is>
      </c>
      <c r="E174" t="inlineStr">
        <is>
          <t>ขนาดรูพรุนของแผ่นกรองที่ใช้ในการดักจับจุลินทรีย์มาตรฐานคือ 0.22 ไมครอน (micrometer)</t>
        </is>
      </c>
      <c r="F174" t="inlineStr">
        <is>
          <t>สารละลายยาที่ผ่านการกรองแล้วต้องบรรจุลงในภาชนะบรรจุที่ผ่านการทำให้ปราศจากเชื้อมาแล้วล่วงหน้า</t>
        </is>
      </c>
      <c r="G174" t="inlineStr">
        <is>
          <t>เป็นวิธีที่เหมาะสมอย่างยิ่งสำหรับสูตรตำรับยาที่ไม่คงตัวต่อความร้อนสูง (Thermolabile drugs)</t>
        </is>
      </c>
      <c r="H174" t="n">
        <v>1</v>
      </c>
      <c r="I174" t="inlineStr">
        <is>
          <t>✅ คำตอบที่ถูกต้อง: ข้อ ก. การกรองฆ่าเชื้อจัดเป็นกระบวนการ Terminal Sterilization ของผลิตภัณฑ์ในภาชนะบรรจุขั้นสุดท้าย
🎯 ทำไมข้อนี้ถึงถูก: Filtration Sterilization ไม่จัดเป็น Terminal Sterilization แต่จัดเป็น Aseptic Processing (กระบวนการผลิตแบบไร้เชื้อ) เนื่องจากเป็นการกรองสารละลายก่อนบรรจุ และต้องนำสารละลายที่ปราศจากเชื้อไปบรรจุลงในภาชนะที่ปราศจากเชื้อในห้องสะอาด ดังนั้นจึงมีความเสี่ยงต่อการปนเปื้อนซ้ำมากกว่า Terminal sterilization (ซึ่งเป็นการทำให้ปราศจากเชื้อในภาชนะบรรจุขั้นสุดท้าย เช่น การนึ่งฆ่าเชื้อด้วย Autoclave)
🔍 ข้ออื่นผิดเพราะอะไร:
• ข้อ ข.: ถูกต้อง การกรองผ่านแผ่นกรองไม่ทำลายเชื้อที่อาจปนเปื้อนในอากาศ จึงต้องทำใน Cleanroom Class A/B ภายใต้ Aseptic technique
• ข้อ ค.: ถูกต้อง แผ่นกรอง Membrane filter ขนาดรูพรุน 0.22 หรือ 0.2 ไมครอน เป็นขนาดมาตรฐานที่สามารถดักจับแบคทีเรียได้ (เช่น Brevundimonas diminuta)
• ข้อ ง.: ถูกต้อง เนื่องจากยาถูกกรองให้ปลอดเชื้อแล้ว ภาชนะและจุกปิดที่ใช้บรรจุจึงต้องผ่านการ Sterilize มาก่อนแล้ว
• ข้อ จ.: ถูกต้อง การกรองไม่ใช้ความร้อน จึงเป็นวิธีหลักสำหรับยาประเภทโปรตีนหรือสารที่ไม่ทนต่อความร้อน</t>
        </is>
      </c>
      <c r="K174" t="inlineStr">
        <is>
          <t>Intermediate</t>
        </is>
      </c>
      <c r="L174" t="inlineStr">
        <is>
          <t>Sterile &amp; Special Forms</t>
        </is>
      </c>
      <c r="M174" t="inlineStr">
        <is>
          <t>Filtration Sterilization &amp; Aseptic Processing</t>
        </is>
      </c>
      <c r="N174" t="inlineStr">
        <is>
          <t>Product</t>
        </is>
      </c>
      <c r="O174" t="inlineStr">
        <is>
          <t>[RECONSTRUCTED: ปรับแต่งและเติมเต็มบริบทโจทย์/ตัวเลือกเพื่อความสมบูรณ์] ข้อสอบจริง PLE-CC1 ปี 2567 ข้อ 17</t>
        </is>
      </c>
      <c r="P174" t="inlineStr">
        <is>
          <t>ข้อสอบจริง</t>
        </is>
      </c>
      <c r="Q174" t="inlineStr">
        <is>
          <t>2567</t>
        </is>
      </c>
    </row>
    <row r="175">
      <c r="A175" s="176" t="n">
        <v>173</v>
      </c>
      <c r="B175" t="inlineStr">
        <is>
          <t>ผู้ป่วยชายอายุ 24 ปี มาด้วยอาการตาแดงข้างขวา ไม่คัน ไม่ปวด ตื่นเช้ามามีขี้ตาสีเหลืองข้นจำนวนมากจนลืมตาไม่ขึ้น ผู้ป่วยใส่คอนแทคเลนส์สายตาสั้นเป็นประจำ ปกติล้างคอนแทคเลนส์ด้วยน้ำยาล้างเลนส์และใช้น้ำตาเทียม แต่เมื่อ 3 วันก่อนไปท่องเที่ยวต่างจังหวัด ลืมนำน้ำยาล้างคอนแทคเลนส์ไป จึงใช้น้ำเกลือธรรมดา (Normal Saline) แช่คอนแทคเลนส์ค้างคืนแทนแล้วนำมาใส่ต่อจนเกิดอาการตาแดง ผู้ป่วยมีประวัติแพ้ยา Co-trimoxazole อย่างรุนแรงแบบ Stevens-Johnson Syndrome (SJS)
ในสูตรตำรับน้ำตาเทียม หากไม่มีสารก่อความหนืดกลุ่ม Hydroxypropyl-Guar (HP-Guar) เภสัชกรผู้พัฒนาสูตรตำรับสามารถเลือกใช้พอลิเมอร์ชนิดใดทำหน้าที่เป็นสารเพิ่มความหนืดและสารหล่อลื่น (Demulcent / Viscosity-enhancing agent) ทดแทนได้อย่างเหมาะสม</t>
        </is>
      </c>
      <c r="C175" t="inlineStr">
        <is>
          <t>Polyvinyl Alcohol (PVA)</t>
        </is>
      </c>
      <c r="D175" t="inlineStr">
        <is>
          <t>Cellulose Acetate Phthalate (CAP)</t>
        </is>
      </c>
      <c r="E175" t="inlineStr">
        <is>
          <t>Ethyl Cellulose</t>
        </is>
      </c>
      <c r="F175" t="inlineStr">
        <is>
          <t>Polysorbate 80</t>
        </is>
      </c>
      <c r="G175" t="inlineStr">
        <is>
          <t>Sorbitol</t>
        </is>
      </c>
      <c r="H175" t="n">
        <v>1</v>
      </c>
      <c r="I175" t="inlineStr">
        <is>
          <t>✅ คำตอบที่ถูกต้อง: ข้อ ก. Polyvinyl Alcohol (PVA)
🎯 ทำไมข้อนี้ถึงถูก: Polyvinyl Alcohol (PVA) เป็นพอลิเมอร์ละลายน้ำ (Water-soluble synthetic polymer) ที่นิยมใช้อย่างแพร่หลายในยาหยอดตาและน้ำตาเทียม ทำหน้าที่เป็น Demulcent และ Viscosity-enhancing agent ช่วยเพิ่มระยะเวลาการสัมผัสของน้ำตาเทียมบนผิวกระจกตา (Ocular contact time) ลดการระเหยของฟิล์มน้ำตา ทำหน้าที่ทดแทน HP-Guar หรือ Methylcellulose ได้อย่างดี
🔍 ข้ออื่นผิดเพราะอะไร:
• ข้อ ข.: Cellulose Acetate Phthalate (CAP) เป็น Enteric polymer ที่ละลายในด่าง ไม่ละลายในน้ำที่ pH เป็นกลาง ใช้เคลือบยาเม็ดแตกตัวในลำไส้
• ข้อ ค.: Ethyl Cellulose เป็นพอลิเมอร์ที่ไม่ละลายในน้ำ ใช้สำหรับควบคุมการปลดปล่อยตัวยา (Extended-release)
• ข้อ ง.: Polysorbate 80 เป็น Non-ionic surfactant ทำหน้าที่เป็น Solubilizing agent หรือ Wetting agent ไม่ใช่สารเพิ่มความหนืดหลัก
• ข้อ จ.: Sorbitol เป็น Tonicity adjusting agent หรือ Sweetener ไม่ใช่พอลิเมอร์เพิ่มความหนืด</t>
        </is>
      </c>
      <c r="K175" t="inlineStr">
        <is>
          <t>Intermediate</t>
        </is>
      </c>
      <c r="L175" t="inlineStr">
        <is>
          <t>Sterile &amp; Special Forms</t>
        </is>
      </c>
      <c r="M175" t="inlineStr">
        <is>
          <t>Viscosity-Enhancing Polymers in Ophthalmic Solutions</t>
        </is>
      </c>
      <c r="N175" t="inlineStr">
        <is>
          <t>Product</t>
        </is>
      </c>
      <c r="O175" t="inlineStr">
        <is>
          <t>[RECONSTRUCTED: ปรับแต่งและเติมเต็มบริบทโจทย์/ตัวเลือกเพื่อความสมบูรณ์] ข้อสอบจริง PLE-CC1 ปี 2567 ข้อ 32</t>
        </is>
      </c>
      <c r="P175" t="inlineStr">
        <is>
          <t>ข้อสอบจริง</t>
        </is>
      </c>
      <c r="Q175" t="inlineStr">
        <is>
          <t>2567</t>
        </is>
      </c>
      <c r="R175" t="inlineStr">
        <is>
          <t>CASE_2567_EYE_01</t>
        </is>
      </c>
    </row>
    <row r="176">
      <c r="A176" s="177" t="n">
        <v>174</v>
      </c>
      <c r="B176" s="34" t="inlineStr">
        <is>
          <t>ขวดพลาสติกชนิด Low-Density Polyethylene (LDPE) ที่นิยมใช้เป็นภาชนะบรรจุยาหยอดตาชนิดหยด (Eye dropper bottles) มีคุณสมบัติไม่ทนความร้อนสูง (จุดหลอมเหลวประมาณ 105 - 115 องศาเซลเซียส)
กระบวนการทำลายเชื้อหรือทำให้ปราศจากเชื้อ (Sterilization method) ในข้อใดมีความเหมาะสมที่สุดสำหรับภาชนะบรรจุชนิดนี้</t>
        </is>
      </c>
      <c r="C176" s="100" t="inlineStr"/>
      <c r="D176" s="34" t="inlineStr">
        <is>
          <t>Autoclave ที่อุณหภูมิ 121 องศาเซลเซียส ความดัน 15 psi นาน 15 นาที</t>
        </is>
      </c>
      <c r="E176" s="34" t="inlineStr">
        <is>
          <t>Hot air oven ที่อุณหภูมิ 170 องศาเซลเซียส นาน 1 - 2 ชั่วโมง</t>
        </is>
      </c>
      <c r="F176" s="34" t="inlineStr">
        <is>
          <t>การอบแก๊ส Ethylene oxide (EtO) หรือการฉายรังสีแกมมา (Gamma radiation)</t>
        </is>
      </c>
      <c r="G176" s="34" t="inlineStr">
        <is>
          <t>การฉายรังสีอัลตราไวโอเลต (UV radiation)</t>
        </is>
      </c>
      <c r="H176" s="34" t="inlineStr">
        <is>
          <t>การแช่ในน้ำยาฆ่าเชื้อที่มีสารกันบูดความเข้มข้นสูง</t>
        </is>
      </c>
      <c r="I176" s="100" t="n">
        <v>3</v>
      </c>
      <c r="J176" s="34" t="inlineStr">
        <is>
          <t>✅ คำตอบที่ถูกต้อง: ข้อ ค. การอบแก๊ส Ethylene oxide (EtO) หรือการฉายรังสีแกมมา (Gamma radiation)
🎯 ทำไมข้อนี้ถึงถูก:
พลาสติก LDPE เป็นเทอร์โมพลาสติกที่ไม่ทนความร้อนสูง หากนำไปอบไอน้ำ (Autoclave 121 C) หรืออบลมร้อน (Dry heat 170 C) พลาสติกจะหลอมละลายและเสียรูปทรง ดังนั้นจึงต้องใช้กระบวนการฆ่าเชื้อที่อุณหภูมิต่ำ (Low-temperature sterilization) ได้แก่ การอบแก๊สเอทิลีนออกไซด์ (Ethylene oxide gas) หรือการฉายรังสีไอออไนซ์ (Gamma radiation / Electron beam)
🔍 ข้ออื่นผิดเพราะอะไร:
• ข้อ ก. ผิดเพราะ: อุณหภูมิ 121 C ใน Autoclave สูงกว่าจุดหลอมเหลวของ LDPE ทำให้ขวดพลาสติกบิดเบี้ยวเสียรูปทรง
• ข้อ ข. ผิดเพราะ: อุณหภูมิ 170 C จะทำให้พลาสติก LDPE หลอมละลายไหม้เสียหาย
• ข้อ ง. ผิดเพราะ: รังสี UV มีอำนาจทะลุทะลวงต่ำมาก ฆ่าเชื้อได้เฉพาะบริเวณพื้นผิวสัมผัสโดยตรง ไม่สามารถทำให้ปราศจากเชื้อได้สมบูรณ์
• ข้อ จ. ผิดเพราะ: การแช่น้ำยาฆ่าเชื้อไม่จัดเป็นกระบวนการทำให้ปราศจากเชื้อ (Terminal sterilization) ตามมาตรฐานเภสัชตำรับ</t>
        </is>
      </c>
      <c r="K176" s="100" t="inlineStr"/>
      <c r="L176" s="34" t="inlineStr">
        <is>
          <t>Sterile &amp; Special Forms</t>
        </is>
      </c>
      <c r="M176" s="34" t="inlineStr">
        <is>
          <t>Sterilization Methods for Heat-Sensitive Polymers</t>
        </is>
      </c>
      <c r="N176" s="100" t="inlineStr">
        <is>
          <t>Product</t>
        </is>
      </c>
      <c r="O176" s="34" t="inlineStr">
        <is>
          <t>ข้อสอบจริง PLE-CC1 ปี 2566 Day 1 ข้อ 47 [CASE_2566_EYE_01]</t>
        </is>
      </c>
      <c r="P176" s="100" t="inlineStr">
        <is>
          <t>ข้อสอบจริง</t>
        </is>
      </c>
      <c r="Q176" s="100" t="inlineStr">
        <is>
          <t>2566 Day 1</t>
        </is>
      </c>
      <c r="R176" s="100" t="inlineStr">
        <is>
          <t>CASE_2566_EYE_01</t>
        </is>
      </c>
    </row>
    <row r="177">
      <c r="A177" s="177" t="n">
        <v>175</v>
      </c>
      <c r="B177" s="34" t="inlineStr">
        <is>
          <t>ตามข้อกำหนดมาตรฐานเภสัชตำรับสากล (USP/BP) ในการควบคุมคุณภาพเภสัชภัณฑ์ยาหยอดตา (Ophthalmic preparations quality control)
การทดสอบในข้อใดต่อไปนี้ 'ไม่จำเป็น' ต้องทำการทดสอบในรายการควบคุมคุณภาพประจำรุ่นผลิตของยาหยอดตาทั่วไป</t>
        </is>
      </c>
      <c r="C177" s="100" t="inlineStr"/>
      <c r="D177" s="34" t="inlineStr">
        <is>
          <t>Bacterial Endotoxin / Pyrogen testing</t>
        </is>
      </c>
      <c r="E177" s="34" t="inlineStr">
        <is>
          <t>Particulate matter testing (อนุภาคแปลกปลอม)</t>
        </is>
      </c>
      <c r="F177" s="34" t="inlineStr">
        <is>
          <t>pH testing</t>
        </is>
      </c>
      <c r="G177" s="34" t="inlineStr">
        <is>
          <t>Minimum fill testing (ปริมาตรบรรจุขั้นต่ำ)</t>
        </is>
      </c>
      <c r="H177" s="34" t="inlineStr">
        <is>
          <t>Sterility testing (การทดสอบความปราศจากเชื้อ)</t>
        </is>
      </c>
      <c r="I177" s="100" t="n">
        <v>1</v>
      </c>
      <c r="J177" s="34" t="inlineStr">
        <is>
          <t>✅ คำตอบที่ถูกต้อง: ข้อ ก. Bacterial Endotoxin / Pyrogen testing
🎯 ทำไมข้อนี้ถึงถูก:
การทดสอบสารก่อไข้ (Bacterial Endotoxin / Pyrogen test) เป็นข้อกำหนดเฉพาะสำหรับ ยาฉีด (Injections) และสารละลายทางหลอดเลือดดำปริมาตรมาก (LVP) ที่เข้าสู่กระแสเลือดโดยตรง แต่ไม่จัดเป็นรายการทดสอบมาตรฐานประจำสำหรับยาหยอดตาใช้ภายนอก (Topical ophthalmic solutions) รายการทดสอบสำคัญของยาหยอดตาได้แก่ Sterility test, Particulate matter, Clarity, pH, Osmolality/Tonicity, และ Minimum fill
🔍 ข้ออื่นผิดเพราะอะไร:
• ข้อ ข. Particulate matter จำเป็นต้องตรวจเพื่อป้องกันการระคายเคืองและบาดเจ็บต่อกระจกตา
• ข้อ ค. pH จำเป็นต้องตรวจเพื่อความคงตัวของตัวยาและการยอมรับของเนื้อเยื่อตา (ความสบายตา)
• ข้อ ง. Minimum fill จำเป็นต้องตรวจเพื่อให้มั่นใจว่าผู้ป่วยได้รับปริมาตรยาครบตามฉลาก
• ข้อ จ. Sterility test เป็นหัวใจสำคัญสูงสุดของยาตาที่ต้องปราศจากเชื้อ 100%</t>
        </is>
      </c>
      <c r="K177" s="100" t="inlineStr"/>
      <c r="L177" s="34" t="inlineStr">
        <is>
          <t>Sterile &amp; Special Forms</t>
        </is>
      </c>
      <c r="M177" s="34" t="inlineStr">
        <is>
          <t>Ophthalmic Preparations Quality Control</t>
        </is>
      </c>
      <c r="N177" s="100" t="inlineStr">
        <is>
          <t>Product</t>
        </is>
      </c>
      <c r="O177" s="34" t="inlineStr">
        <is>
          <t>ข้อสอบจริง PLE-CC1 ปี 2566 Day 1 ข้อ 48 [CASE_2566_EYE_01]</t>
        </is>
      </c>
      <c r="P177" s="100" t="inlineStr">
        <is>
          <t>ข้อสอบจริง</t>
        </is>
      </c>
      <c r="Q177" s="100" t="inlineStr">
        <is>
          <t>2566 Day 1</t>
        </is>
      </c>
      <c r="R177" s="100" t="inlineStr">
        <is>
          <t>CASE_2566_EYE_01</t>
        </is>
      </c>
    </row>
    <row r="178">
      <c r="A178" s="177" t="n">
        <v>176</v>
      </c>
      <c r="B178" s="34" t="inlineStr">
        <is>
          <t>ข้อใดต่อไปนี้กล่าวถูกต้องเกี่ยวกับเทคนิคการใช้อุปกรณ์สูดยา (Inhaler device technique) แต่ละชนิดตามมาตรฐานทางเภสัชกรรม</t>
        </is>
      </c>
      <c r="C178" s="100" t="inlineStr"/>
      <c r="D178" s="34" t="inlineStr">
        <is>
          <t>ต้องเขย่าเครื่องสูดยาแบบ Accuhaler ในแนวราบก่อนเปิดใช้งานทุกครั้ง</t>
        </is>
      </c>
      <c r="E178" s="34" t="inlineStr">
        <is>
          <t>เครื่องสูดยาแบบ Evohaler (pMDI) ต้องกดพ่นยาพร้อมกับสูดหายใจเข้าทางปากอย่างช้าๆ และลึกๆ (Slow and deep)</t>
        </is>
      </c>
      <c r="F178" s="34" t="inlineStr">
        <is>
          <t>เครื่องสูดยาแบบ Handihaler ต้องสูดหายใจเข้าทางปากแบบช้าๆ และเบาๆ</t>
        </is>
      </c>
      <c r="G178" s="34" t="inlineStr">
        <is>
          <t>เครื่องสูดยาแบบ Turbuhaler ใช้หลักการสูดหายใจเข้าแบบช้า ลึก เพื่อให้ใบพัดหมุน</t>
        </is>
      </c>
      <c r="H178" s="34" t="inlineStr">
        <is>
          <t>ต้องหายใจออกและเป่าลมเข้าไปในกระบอก Turbuhaler เพื่อไล่ผงยาก่อนสูด</t>
        </is>
      </c>
      <c r="I178" s="100" t="n">
        <v>2</v>
      </c>
      <c r="J178" s="34" t="inlineStr">
        <is>
          <t>✅ คำตอบที่ถูกต้อง: ข้อ ข. เครื่องสูดยาแบบ Evohaler (pMDI) ต้องกดพ่นยาพร้อมกับสูดหายใจเข้าทางปากอย่างช้าๆ และลึกๆ (Slow and deep)
🎯 ทำไมข้อนี้ถึงถูก:
Pressurized Metered-Dose Inhalers (pMDI เช่น Evohaler) อนุภาคยาพ่นออกมาด้วยความเร็วสูงจากแรงขับดัน ดังนั้นผู้ป่วยต้องฝึกการประสานงาน (Coordination) โดยเริ่มหายใจเข้าช้าๆ ทางปากแล้วกดกระบอกยา พร้อมสูดต่อไปอย่าง 'ช้าและลึก' (Slow and deep: นาน 3 - 5 วินาที) แล้วกลั้นหายใจ 10 วินาที เพื่อให้อนุภาคยาตกสะสมในปอดส่วนลึก
🔍 ข้ออื่นผิดเพราะอะไร:
• ข้อ ก. ผิดเพราะ: Accuhaler เป็นเครื่องสูดยาชนิดผงแห้ง (DPI) ห้ามเขย่าเครื่องเด็ดขาดเพราะจะทำให้ผงยาหกเลอะเทอะ
• ข้อ ค. และ ง. ผิดเพราะ: เครื่องสูดยาชนิด DPI (Handihaler, Turbuhaler, Accuhaler) ต้องสูดหายใจเข้าทางปากอย่าง 'เร็วและแรง' (Fast and deep) เพื่อให้ผงยาแตกตัวเป็นอนุภาคเล็ก
• ข้อ จ. ผิดเพราะ: ห้ามเป่าลมหายใจเข้าไปในเครื่อง Turbuhaler หรือ DPI ทุกชนิดเด็ดขาด เนื่องจากความชื้นจากลมหายใจจะทำให้ผงยาจับตัวเป็นก้อนแข็งและอุดตัน</t>
        </is>
      </c>
      <c r="K178" s="100" t="inlineStr"/>
      <c r="L178" s="34" t="inlineStr">
        <is>
          <t>Sterile &amp; Special Forms</t>
        </is>
      </c>
      <c r="M178" s="34" t="inlineStr">
        <is>
          <t>Inhaler Devices &amp; Inhalation Techniques</t>
        </is>
      </c>
      <c r="N178" s="100" t="inlineStr">
        <is>
          <t>Product</t>
        </is>
      </c>
      <c r="O178" s="34" t="inlineStr">
        <is>
          <t>ข้อสอบจริง PLE-CC1 ปี 2566 Day 1 ข้อ 52 [CASE_2566_ASTHMA_01]</t>
        </is>
      </c>
      <c r="P178" s="100" t="inlineStr">
        <is>
          <t>ข้อสอบจริง</t>
        </is>
      </c>
      <c r="Q178" s="100" t="inlineStr">
        <is>
          <t>2566 Day 1</t>
        </is>
      </c>
      <c r="R178" s="100" t="inlineStr"/>
    </row>
    <row r="179">
      <c r="A179" s="177" t="n">
        <v>177</v>
      </c>
      <c r="B179" s="34" t="inlineStr">
        <is>
          <t>สารขับดัน (Propellant) ในข้อใดต่อไปนี้เป็นสารขับดันมาตรฐานที่ใช้ในสูตรตำรับยาพ่นสูดชนิดอัดก๊าซ (pMDI) ในปัจจุบัน เพื่อทดแทนสารกลุ่ม Chlorofluorocarbons (CFCs) เนื่องจากมีความปลอดภัยต่อชั้นบรรยากาศโอโซนของโลก</t>
        </is>
      </c>
      <c r="C179" s="100" t="inlineStr"/>
      <c r="D179" s="34" t="inlineStr">
        <is>
          <t>Hydrofluoroalkanes (HFA เช่น HFA-134a และ HFA-227)</t>
        </is>
      </c>
      <c r="E179" s="34" t="inlineStr">
        <is>
          <t>Trichlorofluoromethane (CFC-11)</t>
        </is>
      </c>
      <c r="F179" s="34" t="inlineStr">
        <is>
          <t>Dichlorodifluoromethane (CFC-12)</t>
        </is>
      </c>
      <c r="G179" s="34" t="inlineStr">
        <is>
          <t>Nitrogen compressed gas</t>
        </is>
      </c>
      <c r="H179" s="34" t="inlineStr">
        <is>
          <t>Carbon dioxide gas</t>
        </is>
      </c>
      <c r="I179" s="100" t="n">
        <v>1</v>
      </c>
      <c r="J179" s="34" t="inlineStr">
        <is>
          <t>✅ คำตอบที่ถูกต้อง: ข้อ ก. Hydrofluoroalkanes (HFA เช่น HFA-134a และ HFA-227)
🎯 ทำไมข้อนี้ถึงถูก:
ตามพิธีสารมอนทรีออล (Montreal Protocol) ได้มีการยกเลิกการใช้สารขับดันกลุ่ม CFCs (เช่น CFC-11, CFC-12) เนื่องจากทำลายชั้นบรรยากาศโอโซน และได้เปลี่ยนมาใช้สารขับดันกลุ่ม Hydrofluoroalkanes (HFAs) ได้แก่ HFA-134a (1,1,1,2-tetrafluoroethane) และ HFA-227 ซึ่งไม่มีคลอรีนในโมเลกุล จึงไม่ทำลายโอโซน และให้ขนาดละอองยา (Plume) ที่ละเอียด นุ่มนวล และพุ่งช้ากว่า CFCs
🔍 ข้ออื่นผิดเพราะอะไร:
• ข้อ ข. และ ค. ผิดเพราะ: เป็นสารกลุ่ม CFCs ที่ถูกยกเลิกการใช้ทั่วโลกแล้ว
• ข้อ ง. และ จ. ผิดเพราะ: เป็นก๊าซอัดความดัน (Compressed gases) ซึ่งความดันจะลดลงเรื่อยๆ ตามปริมาณยาที่ถูกใช้ ไม่เหมาะสำหรับรักษาความดันคงที่ใน pMDI</t>
        </is>
      </c>
      <c r="K179" s="100" t="inlineStr"/>
      <c r="L179" s="34" t="inlineStr">
        <is>
          <t>Sterile &amp; Special Forms</t>
        </is>
      </c>
      <c r="M179" s="34" t="inlineStr">
        <is>
          <t>Pharmaceutical Aerosols &amp; Propellants</t>
        </is>
      </c>
      <c r="N179" s="100" t="inlineStr">
        <is>
          <t>Product</t>
        </is>
      </c>
      <c r="O179" s="34" t="inlineStr">
        <is>
          <t>ข้อสอบจริง PLE-CC1 ปี 2566 Day 1 ข้อ 54 [CASE_2566_AEROSOL_01]</t>
        </is>
      </c>
      <c r="P179" s="100" t="inlineStr">
        <is>
          <t>ข้อสอบจริง</t>
        </is>
      </c>
      <c r="Q179" s="100" t="inlineStr">
        <is>
          <t>2566 Day 1</t>
        </is>
      </c>
      <c r="R179" s="100" t="inlineStr"/>
    </row>
    <row r="180">
      <c r="A180" s="178" t="n">
        <v>178</v>
      </c>
      <c r="B180" s="179" t="inlineStr">
        <is>
          <t>ผู้ป่วยชายไทยอายุ 60 ปี ป่วยด้วยโรค COPD มีประวัติสูบบุหรี่จัด และสนใจจะใช้แผ่นแปะผิวหนังนิโคติน (Nicotine transdermal patch) เพื่อช่วยในการเลิกบุหรี่
จากรูปโครงสร้างตัดขวางของแผ่นแปะผิวหนัง (Transdermal drug delivery system) รูปแบบใดจัดเป็นชนิด Drug-in-adhesive system</t>
        </is>
      </c>
      <c r="C180" s="178" t="inlineStr">
        <is>
          <t>images/2566/2566_Day2_Q4.png</t>
        </is>
      </c>
      <c r="D180" s="179" t="inlineStr">
        <is>
          <t>รูปแบบ A (Single-layer Drug-in-adhesive)</t>
        </is>
      </c>
      <c r="E180" s="179" t="inlineStr">
        <is>
          <t>รูปแบบ B (Multi-layer Drug-in-adhesive)</t>
        </is>
      </c>
      <c r="F180" s="179" t="inlineStr">
        <is>
          <t>รูปแบบ C (Reservoir transdermal system)</t>
        </is>
      </c>
      <c r="G180" s="179" t="inlineStr">
        <is>
          <t>รูปแบบ D (Matrix transdermal system)</t>
        </is>
      </c>
      <c r="H180" s="179" t="inlineStr">
        <is>
          <t>รูปแบบ E (Vapor patch system)</t>
        </is>
      </c>
      <c r="I180" s="178" t="n">
        <v>1</v>
      </c>
      <c r="J180" s="179" t="inlineStr">
        <is>
          <t>✅ คำตอบที่ถูกต้อง: ข้อ ก. รูปแบบ A (Single-layer Drug-in-adhesive)
🎯 ทำไมข้อนี้ถึงถูก:
ตามรูปแผนผังโครงสร้างของแผ่นแปะผิวหนัง รูปแบบ A เป็นระบบ Single-layer Drug-in-adhesive ซึ่งประกอบด้วยชั้นแผ่นรองด้านหลัง (Backing film), ชั้นกาวที่มีตัวยากระจายตัวผสมอยู่อย่างสม่ำเสมอ (Drug-containing adhesive layer) ซึ่งทำหน้าที่ทั้งยึดติดผิวหนังและปลดปล่อยตัวยาไปพร้อมกัน โดยมีแผ่นฟิล์มลอกออก (Release liner) ปิดทับอยู่ด้านล่างสุด ถือเป็นรูปแบบพื้นฐานของ Drug-in-adhesive patch
🔍 ข้ออื่นผิดเพราะอะไร:
• ข้อ ข. รูปแบบ B เป็น Multi-layer Drug-in-adhesive ซึ่งมีชั้นกาวผสมยาหลายชั้นซ้อนกัน หรือมีเยื่อเมมเบรนคั่นระหว่างชั้นกาว
• ข้อ ค. รูปแบบ C เป็นระบบ Reservoir type ซึ่งมีกระเปาะบรรจุสารละลายยา (Drug reservoir) แยกจากชั้นกาว และมี Rate-controlling membrane ควบคุมการปลดปล่อยยา
• ข้อ ง. รูปแบบ D เป็นระบบ Matrix type ซึ่งมีชั้น Polymer matrix บรรจุยาแยกต่างหากอยู่เหนือชั้นกาว (Adhesive layer)
• ข้อ จ. รูปแบบ E ไม่ตรงกับโครงสร้างของ Drug-in-adhesive</t>
        </is>
      </c>
      <c r="K180" s="178" t="inlineStr"/>
      <c r="L180" s="179" t="inlineStr">
        <is>
          <t>Sterile &amp; Special Dosage Forms</t>
        </is>
      </c>
      <c r="M180" s="179" t="inlineStr">
        <is>
          <t>Transdermal Delivery Systems (TDDS)</t>
        </is>
      </c>
      <c r="N180" s="178" t="inlineStr">
        <is>
          <t>Product</t>
        </is>
      </c>
      <c r="O180" s="179" t="inlineStr">
        <is>
          <t>ข้อสอบจริง PLE-CC1 ปี 2566 Day 2 ข้อ 4 [CASE_2566_COPD_01]</t>
        </is>
      </c>
      <c r="P180" s="178" t="inlineStr">
        <is>
          <t>ข้อสอบจริง</t>
        </is>
      </c>
      <c r="Q180" s="178" t="inlineStr">
        <is>
          <t>2566 Day 2</t>
        </is>
      </c>
      <c r="R180" s="178" t="inlineStr">
        <is>
          <t>CASE_2566_COPD_01</t>
        </is>
      </c>
    </row>
    <row r="181">
      <c r="A181" s="178" t="n">
        <v>179</v>
      </c>
      <c r="B181" s="179" t="inlineStr">
        <is>
          <t>สูตรตำรับยาหยอดตาปฏิชีวนะ Neomycin and Polymyxin B Ophthalmic Solution ประกอบด้วย:
Neomycin sulfate (เทียบเท่า Neomycin 3.5 mg), Polymyxin B sulfate 10,000 units, Sodium chloride, Hypromellose, Polysorbate 20, Hydrochloric acid/Sodium hydroxide สำหรับปรับ pH และ Purified water q.s.
สารช่วย Hypromellose (HPMC) ในสูตรตำรับยาหยอดตานี้ทำหน้าที่สำคัญในข้อใด</t>
        </is>
      </c>
      <c r="C181" s="178" t="inlineStr"/>
      <c r="D181" s="179" t="inlineStr">
        <is>
          <t>สารช่วยเพิ่มการละลายของตัวยาสำคัญ (Solubilizing agent)</t>
        </is>
      </c>
      <c r="E181" s="179" t="inlineStr">
        <is>
          <t>สารปรับความดันออสโมติกให้เท่ากับน้ำตา (Tonicity adjusting agent)</t>
        </is>
      </c>
      <c r="F181" s="179" t="inlineStr">
        <is>
          <t>สารเพิ่มความหนืดเพื่อยืดระยะเวลาสัมผัสของยาบนผิวกระจกตา (Viscosity-increasing enhancer)</t>
        </is>
      </c>
      <c r="G181" s="179" t="inlineStr">
        <is>
          <t>สารกันเสียต้านจุลชีพในตำรับยาตา (Antimicrobial preservative)</t>
        </is>
      </c>
      <c r="H181" s="179" t="inlineStr">
        <is>
          <t>สารควบคุมความเป็นกรด-ด่างของตำรับ (pH buffering agent)</t>
        </is>
      </c>
      <c r="I181" s="178" t="n">
        <v>3</v>
      </c>
      <c r="J181" s="179" t="inlineStr">
        <is>
          <t>✅ คำตอบที่ถูกต้อง: ข้อ ค. สารเพิ่มความหนืดเพื่อยืดระยะเวลาสัมผัสของยาบนผิวกระจกตา (Viscosity-increasing enhancer)
🎯 ทำไมข้อนี้ถึงถูก:
Hypromellose (Hydroxypropyl methylcellulose: HPMC) เป็นพอลิเมอร์ชอบน้ำ (Hydrophilic polymer) ที่นิยมใช้ในตำรับยาหยอดตา ทำหน้าที่เป็น สารเพิ่มความหนืด (Viscosity-increasing agent) ซึ่งจะช่วยชะลอการไหลระบายของยาออกจากดวงตาผ่านท่อน้ำตา (Nasolacrimal drainage) ทำให้ยาสามารถคงอยู่และสัมผัสกับผิวกระจกตาได้ยาวนานขึ้น (Prolonged precorneal contact time) จึงช่วยเพิ่มการดูดซึมและความพร้อมใช้ทางชีวภาพของตัวยาสำคัญในลูกตา
🔍 ข้ออื่นผิดเพราะอะไร:
• ข้อ ก. Polysorbate 20 ทำหน้าที่เป็น Surfactant ช่วยเพิ่มการกระจายตัวและการละลาย
• ข้อ ข. Sodium chloride ทำหน้าที่ปรับ Tonicity ให้ Isotonic กับน้ำตา
• ข้อ ง. HPMC ไม่ใช่สารกันเสียต้านจุลชีพ
• ข้อ จ. Hydrochloric acid และ Sodium hydroxide ทำหน้าที่ปรับ pH ของตำรับ</t>
        </is>
      </c>
      <c r="K181" s="178" t="inlineStr"/>
      <c r="L181" s="179" t="inlineStr">
        <is>
          <t>Sterile &amp; Special Dosage Forms</t>
        </is>
      </c>
      <c r="M181" s="179" t="inlineStr">
        <is>
          <t>Ophthalmic Formulations &amp; Viscosity Enhancers</t>
        </is>
      </c>
      <c r="N181" s="178" t="inlineStr">
        <is>
          <t>Product</t>
        </is>
      </c>
      <c r="O181" s="179" t="inlineStr">
        <is>
          <t>ข้อสอบจริง PLE-CC1 ปี 2566 Day 2 ข้อ 61 [CASE_2566_HORDEOLUM_01]</t>
        </is>
      </c>
      <c r="P181" s="178" t="inlineStr">
        <is>
          <t>ข้อสอบจริง</t>
        </is>
      </c>
      <c r="Q181" s="178" t="inlineStr">
        <is>
          <t>2566 Day 2</t>
        </is>
      </c>
      <c r="R181" s="178" t="inlineStr">
        <is>
          <t>CASE_2566_HORDEOLUM_01</t>
        </is>
      </c>
    </row>
    <row r="182">
      <c r="A182" s="178" t="n">
        <v>180</v>
      </c>
      <c r="B182" s="179" t="inlineStr">
        <is>
          <t>ข้อใดระบุข้อกำหนดทางเภสัชตำรับและคุณลักษณะทางเภสัชกรรมของตำรับยาสำหรับดวงตา (Ophthalmic preparations) ได้ 'ไม่ถูกต้อง'</t>
        </is>
      </c>
      <c r="C182" s="178" t="inlineStr"/>
      <c r="D182" s="179" t="inlineStr">
        <is>
          <t>ผลิตภัณฑ์ยาหยอดตาสำเร็จรูปทุกชนิดต้องผ่านการทำให้ปราศจากเชื้อ (Sterility) อย่างสมบูรณ์</t>
        </is>
      </c>
      <c r="E182" s="179" t="inlineStr">
        <is>
          <t>ค่าความเป็นกรด-ด่าง (pH) ที่เหมาะสมที่สุดของยาหยอดตาควรอยู่ในช่วง 4.0 ถึง 5.0 เสมอเพื่อป้องกันการระคายเคืองตา</t>
        </is>
      </c>
      <c r="F182" s="179" t="inlineStr">
        <is>
          <t>ค่าความตึงตัว (Tonicity) ของยาหยอดตาควรเทียบเท่ากับสารละลาย 0.9% Sodium chloride เพื่อป้องกันอาการแสบเคืองตา</t>
        </is>
      </c>
      <c r="G182" s="179" t="inlineStr">
        <is>
          <t>สารกันเสีย Purite (Stabilized oxychloro complex) มีข้อดีคือสามารถสลายตัวกลายเป็นน้ำและคลอไรด์ไอออนเมื่อสัมผัสกับแสงสว่างในดวงตา</t>
        </is>
      </c>
      <c r="H182" s="179" t="inlineStr">
        <is>
          <t>หากต้องการทำให้สารละลายยาตาปราศจากเชื้อด้วยวิธีกรอง (Sterile filtration) ต้องใช้แผ่นกรองที่มีขนาดรูพรุนไม่เกิน 0.22 ไมครอน</t>
        </is>
      </c>
      <c r="I182" s="178" t="n">
        <v>2</v>
      </c>
      <c r="J182" s="179" t="inlineStr">
        <is>
          <t>✅ คำตอบที่ถูกต้อง: ข้อ ข. ค่าความเป็นกรด-ด่าง (pH) ที่เหมาะสมที่สุดของยาหยอดตาควรอยู่ในช่วง 4.0 ถึง 5.0 เสมอเพื่อป้องกันการระคายเคืองตา
🎯 ทำไมข้อนี้ถึงถูก:
น้ำตาธรรมชาติมีค่า pH ปกติอยู่ที่ประมาณ 7.4 (ช่วงที่ดวงตาสามารถทนได้ดีโดยไม่เกิดการระคายเคืองและน้ำตาไหลคือ pH 6.5 ถึง 8.5) ดังนั้นการระบุว่ายาหยอดตาควรมีค่า pH 4.0 ถึง 5.0 จึงเป็นข้อความที่ไม่ถูกต้อง เพราะสารละลายที่มีความเป็นกรดต่ำกว่า 6.0 จะทำให้เกิดอาการแสบเคืองตาอย่างรุนแรงและกระตุ้นการหลั่งน้ำตาออกมาชะล้างตัวยาออกไปอย่างรวดเร็ว (แม้ว่าตัวยาบางชนิดจะมีความคงตัวสูงสุดที่ pH เป็นกรด แต่ต้องปรับสมดุลและใช้บัฟเฟอร์ที่มีความจุต่ำ)
🔍 ข้ออื่นผิดเพราะอะไร:
• ข้อ ก. ถูกต้อง ยาตาทุกชนิดต้องปราศจากเชื้อตามเกณฑ์ USP/BP
• ข้อ ค. ถูกต้อง ยาตาควรเป็น Isotonic (0.6 - 1.8% NaCl equivalent ที่ทนได้)
• ข้อ ง. ถูกต้อง Purite เป็น Disappearing preservative ที่สลายตัวด้วยแสงเป็นสารที่ไม่ระคายเคือง
• ข้อ จ. ถูกต้อง แผ่นกรอง 0.22 ไมครอนเป็นมาตรฐานในการดักจับแบคทีเรียทั้งหมดเพื่อการทำไร้เชื้อ</t>
        </is>
      </c>
      <c r="K182" s="178" t="inlineStr"/>
      <c r="L182" s="179" t="inlineStr">
        <is>
          <t>Sterile &amp; Special Dosage Forms</t>
        </is>
      </c>
      <c r="M182" s="179" t="inlineStr">
        <is>
          <t>Ophthalmic Preparations Quality Standards &amp; Tonicity</t>
        </is>
      </c>
      <c r="N182" s="178" t="inlineStr">
        <is>
          <t>Product</t>
        </is>
      </c>
      <c r="O182" s="179" t="inlineStr">
        <is>
          <t>ข้อสอบจริง PLE-CC1 ปี 2566 Day 2 ข้อ 62 [CASE_2566_HORDEOLUM_01]</t>
        </is>
      </c>
      <c r="P182" s="178" t="inlineStr">
        <is>
          <t>ข้อสอบจริง</t>
        </is>
      </c>
      <c r="Q182" s="178" t="inlineStr">
        <is>
          <t>2566 Day 2</t>
        </is>
      </c>
      <c r="R182" s="178" t="inlineStr"/>
    </row>
    <row r="183">
      <c r="A183" s="178" t="n">
        <v>181</v>
      </c>
      <c r="B183" s="179" t="inlineStr">
        <is>
          <t>ผู้ป่วยเบาหวานชายไทยอายุ 65 ปี ได้รับยาฉีดอินซูลินผสมสำเร็จรูป Mixtard 70/30 ชนิดหลอดบรรจุสำเร็จสำหรับปากกาฉีดยา (Penfill cartridge)
ลักษณะทางกายภาพและรูปแบบยาเตรียมสำหรับฉีด (Dosage form for injection) ของ Mixtard 70/30 Penfill จัดเป็นรูปแบบยาเตรียมชนิดใด</t>
        </is>
      </c>
      <c r="C183" s="178" t="inlineStr"/>
      <c r="D183" s="179" t="inlineStr">
        <is>
          <t>อิมัลชันสำหรับฉีด (Emulsion for injection)</t>
        </is>
      </c>
      <c r="E183" s="179" t="inlineStr">
        <is>
          <t>น้ำกลั่นบริสุทธิ์สำหรับฉีด (Water for injection)</t>
        </is>
      </c>
      <c r="F183" s="179" t="inlineStr">
        <is>
          <t>ผงยาปราศจากเชื้อสำหรับละลายก่อนฉีด (Powder for injection)</t>
        </is>
      </c>
      <c r="G183" s="179" t="inlineStr">
        <is>
          <t>สารละลายใสสำหรับฉีด (Solution for injection)</t>
        </is>
      </c>
      <c r="H183" s="179" t="inlineStr">
        <is>
          <t>ยาน้ำแขวนตะกอนปราศจากเชื้อสำหรับฉีด (Suspension for injection)</t>
        </is>
      </c>
      <c r="I183" s="178" t="n">
        <v>5</v>
      </c>
      <c r="J183" s="179" t="inlineStr">
        <is>
          <t>✅ คำตอบที่ถูกต้อง: ข้อ จ. ยาน้ำแขวนตะกอนปราศจากเชื้อสำหรับฉีด (Suspension for injection)
🎯 ทำไมข้อนี้ถึงถูก:
Mixtard 70/30 มีส่วนประกอบของ NPH (Neutral Protamine Hagedorn) insulin ซึ่งเป็นผลึกเชิงซ้อนระหว่างอินซูลิน โพรตามีน และสังกะสี ที่ไม่ละลายน้ำ แขวนลอยอยู่ในสารละลายของ Regular insulin ดังนั้นลักษณะของยาจึงมีลักษณะขุ่นสีขาวน้ำนม (Cloudy suspension) จัดเป็น ยาน้ำแขวนตะกอนสำหรับฉีด (Sterile suspension for injection) โดยก่อนใช้ผู้ป่วยจำเป็นต้องทำการกลิ้งหลอดยาบนฝ่ามือไปมา 10 ครั้ง และพลิกขึ้นลงช้าๆ 10 ครั้ง เพื่อให้อนุภาคยากระจายตัวสม่ำเสมอก่อนฉีดเสมอ
🔍 ข้ออื่นผิดเพราะอะไร:
• ข้อ ก. ไม่ใช่อิมัลชันเนื่องจากไม่มีส่วนของน้ำมัน
• ข้อ ข. Water for injection เป็นตัวทำละลาย ไม่ใช่รูปแบบยาสำเร็จรูป
• ข้อ ค. ยาอยู่ในรูปของเหลวพร้อมใช้ ไม่ใช่ผงแห้ง
• ข้อ ง. Solution for injection เป็นสารละลายใส ใช้สำหรับ Regular insulin หรือ Insulin analogues เดี่ยว ไม่ใช่ NPH หรือ Premixed</t>
        </is>
      </c>
      <c r="K183" s="178" t="inlineStr"/>
      <c r="L183" s="179" t="inlineStr">
        <is>
          <t>Sterile &amp; Special Dosage Forms</t>
        </is>
      </c>
      <c r="M183" s="179" t="inlineStr">
        <is>
          <t>Parenteral Suspensions &amp; Insulin Resuspension Technique</t>
        </is>
      </c>
      <c r="N183" s="178" t="inlineStr">
        <is>
          <t>Product</t>
        </is>
      </c>
      <c r="O183" s="179" t="inlineStr">
        <is>
          <t>ข้อสอบจริง PLE-CC1 ปี 2566 Day 2 ข้อ 64 [CASE_2566_DIABETES_01]</t>
        </is>
      </c>
      <c r="P183" s="178" t="inlineStr">
        <is>
          <t>ข้อสอบจริง</t>
        </is>
      </c>
      <c r="Q183" s="178" t="inlineStr">
        <is>
          <t>2566 Day 2</t>
        </is>
      </c>
      <c r="R183" s="178" t="inlineStr">
        <is>
          <t>CASE_2566_DIABETES_01</t>
        </is>
      </c>
    </row>
  </sheetData>
  <mergeCells count="1">
    <mergeCell ref="A1:F1"/>
  </mergeCells>
  <pageMargins left="0.75" right="0.75" top="1" bottom="1" header="0.5" footer="0.5"/>
</worksheet>
</file>

<file path=xl/worksheets/sheet30.xml><?xml version="1.0" encoding="utf-8"?>
<worksheet xmlns="http://schemas.openxmlformats.org/spreadsheetml/2006/main">
  <sheetPr>
    <outlinePr summaryBelow="0" summaryRight="0"/>
    <pageSetUpPr/>
  </sheetPr>
  <dimension ref="A1:R131"/>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Biotech Products</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1</v>
      </c>
      <c r="B3" s="166" t="inlineStr">
        <is>
          <t>ความท้าทายในการควบคุมคุณภาพยา biologics เทียบกับ small molecules drug</t>
        </is>
      </c>
      <c r="C3" s="166" t="inlineStr"/>
      <c r="D3" s="166" t="inlineStr">
        <is>
          <t>biologics โครงสร้างซับซ้อนและไวต่อสภาพแวดล้อม เช่น pH ความร้อน</t>
        </is>
      </c>
      <c r="E3" s="166" t="inlineStr">
        <is>
          <t>biologics มีสูตรเคมีที่ง่ายต่อการสังเคราะห์มากกว่า</t>
        </is>
      </c>
      <c r="F3" s="166" t="inlineStr">
        <is>
          <t>Small molecules ต้องเก็บในตู้เย็น</t>
        </is>
      </c>
      <c r="G3" s="166" t="inlineStr">
        <is>
          <t>Small molecules มีผลข้างเคียงมากกว่า</t>
        </is>
      </c>
      <c r="H3" s="166" t="inlineStr">
        <is>
          <t>Biologics ละลายในน ้าง่ายกว่า</t>
        </is>
      </c>
      <c r="I3" s="167" t="inlineStr">
        <is>
          <t>1</t>
        </is>
      </c>
      <c r="J3" s="166" t="inlineStr">
        <is>
          <t>✅ คำตอบที่ถูกต้อง: ข้อ ก. biologics โครงสร้างซับซ้อนและไวต่อสภาพแวดล้อม เช่น pH ความร้อน
💡 Background:
เภสัชภัณฑ์ชีววัตถุและเทคโนโลยีชีวภาพ (Biotechnology &amp; Biopharmaceuticals) วัคซีน โมโนโคลนอลแอนติบอดี (mAbs) โปรตีนบำบัด และการเก็บรักษา Cold chain
🎯 ทำไมข้อนี้ถึงถูก:
Biotech Products การเลือก Biotech Products เป็นคำตอบที่ถูกต้องและสอดคล้องกับ evidence-based guidelines ของภาวะ Recombinant DNA โดยมี clinical efficacy สูงสุดในการรักษาและมี safety profile ที่เหมาะสม
🔍 ข้ออื่นผิดเพราะอะไร:
• ข้อ ข. (biologics โครงสร้างซับซ้อนและไวต่อสภาพแวดล้อม เช่น pH ความร้อน): biologics โครงสร้างซับซ้อนและไวต่อสภาพแวดล้อม เช่น pH ความร้อน ไม่ตรงกับข้อบ่งใช้หรือกลไกการออกฤทธิ์ที่ถูกต้องตาม ICH Q5A-Q5E / WHO Guidelines for Biological Products
• ข้อ ค. (biologics มีสูตรเคมีที่ง่ายต่อการสังเคราะห์มากกว่า): biologics มีสูตรเคมีที่ง่ายต่อการสังเคราะห์มากกว่า ไม่ตรงกับข้อบ่งใช้หรือกลไกการออกฤทธิ์ที่ถูกต้องตาม ICH Q5A-Q5E / WHO Guidelines for Biological Products
• ข้อ ง. (Small molecules ต้องเก็บในตู้เย็น): Small molecules ต้องเก็บในตู้เย็น ไม่ตรงกับข้อบ่งใช้หรือกลไกการออกฤทธิ์ที่ถูกต้องตาม ICH Q5A-Q5E / WHO Guidelines for Biological Products
• ข้อ จ. (Small molecules มีผลข้างเคียงมากกว่า): Small molecules มีผลข้างเคียงมากกว่า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PUD &amp; H. pylori Quadruple Therapy: สูตร Bismuth Quadruple Therapy 14 วัน (PPI + Bismuth + Metronidazole + Tetracycline) เป็น first-line ในพื้นที่ที่มี clarithromycin resistance สูง
• GERD Lifestyle &amp; PPI Timing: รับประทาน PPI ก่อนอาหารมื้อแรก 30-60 นาที และหลีกเลี่ยงการนอนราบภายใน 2-3 ชั่วโมงหลังรับประทานอาหาร
• Constipation &amp; Laxatives: Bulk-forming (Psyllium) ต้องดื่มน้ำตามมากๆ; Stimulant laxatives (Senna, Bisacodyl) เลี่ยงการใช้ต่อเนื่องระยะยาวป้องกัน cathartic colon</t>
        </is>
      </c>
      <c r="K3" s="166" t="inlineStr"/>
      <c r="L3" s="166" t="inlineStr">
        <is>
          <t>Biotech Products</t>
        </is>
      </c>
      <c r="M3" s="166" t="inlineStr">
        <is>
          <t>Recombinant DNA</t>
        </is>
      </c>
      <c r="N3" s="165" t="inlineStr">
        <is>
          <t>Product</t>
        </is>
      </c>
      <c r="O3" s="166" t="inlineStr">
        <is>
          <t>แบบฝึกหัด PLE-CC 1 ข้อ 35</t>
        </is>
      </c>
      <c r="P3" s="165" t="inlineStr">
        <is>
          <t>แบบฝึกหัด</t>
        </is>
      </c>
      <c r="Q3" s="165" t="inlineStr">
        <is>
          <t>เล่มม่วง</t>
        </is>
      </c>
      <c r="R3" s="165" t="inlineStr"/>
    </row>
    <row r="4" ht="24" customHeight="1" s="49">
      <c r="A4" s="167" t="n">
        <v>2</v>
      </c>
      <c r="B4" s="166" t="inlineStr">
        <is>
          <t>ตามมาตรฐานเภสัชตำรับสากลและแนวทางการจัดเก็บชีววัตถุ ผลิตภัณฑ์วัคซีนส่วนใหญ่ต้องจัดเก็บในสภาวะอุณหภูมิเย็น (Cold temperature) ซึ่งกำหนดช่วงอุณหภูมิไว้เท่าใด</t>
        </is>
      </c>
      <c r="C4" s="166" t="inlineStr"/>
      <c r="D4" s="166" t="inlineStr">
        <is>
          <t>2 ถึง 8 องศาเซลเซียส</t>
        </is>
      </c>
      <c r="E4" s="166" t="inlineStr">
        <is>
          <t>-20 ถึง -10 องศาเซลเซียส (Freezer)</t>
        </is>
      </c>
      <c r="F4" s="166" t="inlineStr">
        <is>
          <t>8 ถึง 15 องศาเซลเซียส (Cool)</t>
        </is>
      </c>
      <c r="G4" s="166" t="inlineStr">
        <is>
          <t>15 ถึง 25 องศาเซลเซียส (Controlled room temperature)</t>
        </is>
      </c>
      <c r="H4" s="166" t="inlineStr">
        <is>
          <t>25 ถึง 30 องศาเซลเซียส (Warm)</t>
        </is>
      </c>
      <c r="I4" s="167" t="n">
        <v>1</v>
      </c>
      <c r="J4" s="166" t="inlineStr">
        <is>
          <t>✅ คำตอบที่ถูกต้อง: ข้อ ก. 2 ถึง 8 องศาเซลเซียส
💡 Background:
วัคซีนและผลิตภัณฑ์ชีววัตถุเป็นสารชีวโมเลกุลประเภทโปรตีนที่ไวต่อความร้อน (Thermolabile) การควบคุมระบบลูกโซ่ความเย็น (Cold chain system) ตลอดกระบวนการขนส่งและจัดเก็บเป็นสิ่งสำคัญยิ่งในการรักษาความแรงและประสิทธิภาพของวัคซีน
🎯 ทำไมข้อนี้ถึงถูก:
ตามเภสัชตำรับ USP และแนวทางขององค์การอนามัยโลก (WHO) กำหนดให้อุณหภูมิเย็น (Cold temperature) สำหรับการจัดเก็บวัคซีนส่วนใหญ่อยู่ที่ 2 ถึง 8 องศาเซลเซียส (36 ถึง 46 องศาฟาเรนไฮต์) และต้องไม่ให้วัคซีนสัมผัสความเย็นจัดจนแข็งตัว (Freezing) โดยเฉพาะวัคซีนที่มีสารเสริมฤทธิ์กลุ่มเกลืออะลูมิเนียม
🔍 ข้ออื่นผิดเพราะอะไร:
• ข้อ ข. (-20 ถึง -10 องศาเซลเซียส): เป็นอุณหภูมิแช่แข็ง (Freezer) ใช้สำหรับวัคซีนบางชนิด เช่น OPV, Varicella, MMR (เก็บได้ทั้งแช่เย็นและแช่แข็ง)
• ข้อ ค. (8 ถึง 15 องศาเซลเซียส): คือช่วงอุณหภูมิ Cool ตามนิยามเภสัชตำรับ ซึ่งสูงเกินไปสำหรับวัคซีนส่วนใหญ่
• ข้อ ง. (15 ถึง 25 องศาเซลเซียส): คืออุณหภูมิห้องควบคุม (Controlled room temperature)
• ข้อ จ. (25 ถึง 30 องศาเซลเซียส): คืออุณหภูมิอุ่น (Warm)
📖 Guideline อ้างอิง:
United States Pharmacopeia USP &lt;659&gt; Packaging and Storage Requirements &amp; CDC Vaccine Storage and Handling Toolkit
📌 จุดจำก่อนสอบ:
• Cold temperature (จัดเก็บวัคซีนส่วนใหญ่): 2 - 8 องศาเซลเซียส
• ห้ามแช่แข็ง (Do NOT freeze) วัคซีนที่มี Adjuvant: DTP, HepB, Hib, Td, HPV, PCV (เพราะสารเสริมฤทธิ์จะตกตะกอนเกาะกลุ่ม เสียสภาพ)</t>
        </is>
      </c>
      <c r="K4" s="166" t="inlineStr"/>
      <c r="L4" s="166" t="inlineStr">
        <is>
          <t>Biotech Products</t>
        </is>
      </c>
      <c r="M4" s="166" t="inlineStr">
        <is>
          <t>Recombinant DNA</t>
        </is>
      </c>
      <c r="N4" s="165" t="inlineStr">
        <is>
          <t>Product</t>
        </is>
      </c>
      <c r="O4" s="166" t="inlineStr">
        <is>
          <t>PLE-CC1 ปี 2566 Day 1 ข้อ 39</t>
        </is>
      </c>
      <c r="P4" s="165" t="inlineStr">
        <is>
          <t>ข้อสอบเก่า</t>
        </is>
      </c>
      <c r="Q4" s="165" t="inlineStr">
        <is>
          <t>2566</t>
        </is>
      </c>
      <c r="R4" s="165" t="inlineStr"/>
    </row>
    <row r="5" ht="24" customHeight="1" s="49">
      <c r="A5" s="167" t="n">
        <v>3</v>
      </c>
      <c r="B5" s="166" t="inlineStr">
        <is>
          <t>ผู้ป่วยถูกสุนัขกัดมีแผลเลือดออกชัดเจนที่มือและมีบาดแผลถลอก โดยได้รับการกดห้ามเลือดไว้แล้วมาขอคำปรึกษาที่ห้องยา การประเมินระดับความเสี่ยงของบาดแผลและแนวทางการจัดการวัคซีนพิษสุนัขบ้าและอิมมูโนโกลบูลิน (Rabies PEP) ข้อใดถูกต้อง</t>
        </is>
      </c>
      <c r="C5" s="166" t="inlineStr"/>
      <c r="D5" s="166" t="inlineStr">
        <is>
          <t>บาดแผลระดับที่ 3 (Category III) ต้องล้างแผล ฉีดวัคซีนป้องกันพิษสุนัขบ้า ควบคู่กับ Rabies Immunoglobulin (RIG) ทันที</t>
        </is>
      </c>
      <c r="E5" s="166" t="inlineStr">
        <is>
          <t>บาดแผลระดับที่ 2 (Category II) ล้างแผลและฉีดเฉพาะวัคซีนป้องกันพิษสุนัขบ้า ไม่ต้องให้ RIG</t>
        </is>
      </c>
      <c r="F5" s="166" t="inlineStr">
        <is>
          <t>บาดแผลระดับที่ 1 (Category I) ล้างแผลและสังเกตอาการ ไม่ต้องให้วัคซีน</t>
        </is>
      </c>
      <c r="G5" s="166" t="inlineStr">
        <is>
          <t>บาดแผลระดับที่ 3 ต้องให้เฉพาะ Rabies Immunoglobulin (RIG) เท่านั้นโดยไม่ต้องฉีดวัคซีน</t>
        </is>
      </c>
      <c r="H5" s="166" t="inlineStr">
        <is>
          <t>บาดแผลระดับที่ 2 ต้องให้เฉพาะ Tetanus toxoid โดยไม่ต้องฉีดวัคซีนพิษสุนัขบ้า</t>
        </is>
      </c>
      <c r="I5" s="167" t="n">
        <v>1</v>
      </c>
      <c r="J5" s="166" t="inlineStr">
        <is>
          <t>✅ คำตอบที่ถูกต้อง: ข้อ ก. บาดแผลระดับที่ 3 (Category III) ต้องล้างแผล ฉีดวัคซีนป้องกันพิษสุนัขบ้า ควบคู่กับ Rabies Immunoglobulin (RIG) ทันที
💡 Background:
แนวทางเวชปฏิบัติการป้องกันโรคพิษสุนัขบ้าหลังสัมผัสโรค (Rabies Post-Exposure Prophylaxis: PEP) แบ่งระดับความรุนแรงของบาดแผลเป็น 3 ระดับ (Category I, II, III) เพื่อกำหนดแนวทางการรักษาที่ถูกต้อง
🎯 ทำไมข้อนี้ถึงถูก:
บาดแผลถูกสุนัขกัดจนมีเลือดออกชัดเจนจัดเป็น Category III (Severe exposure) ซึ่งจำเป็นต้องได้รับการล้างแผลด้วยน้ำและสบู่อย่างทั่วถึง ฉีดวัคซีนป้องกันโรคพิษสุนัขบ้า (Rabies vaccine) ตามตาราง และต้องให้ Rabies Immunoglobulin (RIG) แทรกซึมรอบบาดแผลทุกแผลทันทีในวันแรก
🔍 ข้ออื่นผิดเพราะอะไร:
• ข้อ ข. Category II: คือแผลถลอกไม่มีเลือดออก หรือสัตว์เลียผิวหนังที่มีรอยถลอก ให้เฉพาะวัคซีน ไม่ต้องให้ RIG
• ข้อ ค. Category I: คือการสัมผัสหรือให้อาหารสัตว์ สัตว์เลียผิวหนังปกติ ไม่ต้องให้วัคซีน
• ข้อ ง. ให้เฉพาะ RIG โดยไม่ฉีดวัคซีน: ผิดมหันต์ เพราะ RIG ให้ภูมิคุ้มกันชั่วคราวเพียงช่วงแรก ต้องมีวัคซีนสร้างภูมิต้านทานระยะยาว
• ข้อ จ. ให้เฉพาะ Tetanus toxoid: ผิด เพราะมีความเสี่ยงต่อโรคพิษสุนัขบ้าซึ่งมีอัตราตาย 100% ต้องได้รับ PEP พิษสุนัขบ้าด้วยเสมอ
📖 Guideline อ้างอิง:
แนวทางเวชปฏิบัติการป้องกันและรักษาโรคพิษสุนัขบ้า กรมควบคุมโรค กระทรวงสาธารณสุข &amp; WHO Rabies PEP Guidelines
📌 จุดจำก่อนสอบ:
Category III: มีเลือดออก ชอนลึก สัตว์ป่ากัด เลียเยื่อเมือก -&gt; ต้องล้างแผล + Rabies Vaccine + RIG</t>
        </is>
      </c>
      <c r="K5" s="166" t="inlineStr"/>
      <c r="L5" s="166" t="inlineStr">
        <is>
          <t>Biotech Products</t>
        </is>
      </c>
      <c r="M5" s="166" t="inlineStr">
        <is>
          <t>Recombinant DNA</t>
        </is>
      </c>
      <c r="N5" s="165" t="inlineStr">
        <is>
          <t>Product</t>
        </is>
      </c>
      <c r="O5" s="166" t="inlineStr">
        <is>
          <t>PLE-CC1 ปี 2566 Day 1 ข้อ 3</t>
        </is>
      </c>
      <c r="P5" s="165" t="inlineStr">
        <is>
          <t>ข้อสอบเก่า</t>
        </is>
      </c>
      <c r="Q5" s="165" t="inlineStr">
        <is>
          <t>2566</t>
        </is>
      </c>
      <c r="R5" s="165" t="inlineStr"/>
    </row>
    <row r="6" ht="24" customHeight="1" s="49">
      <c r="A6" s="167" t="n">
        <v>4</v>
      </c>
      <c r="B6" s="166" t="inlineStr">
        <is>
          <t>ผู้ป่วยถูกสุนัขจรจัดกัดโดยมีบาดแผลเลือดออกที่บริเวณน่อง (Category III exposure) ข้อใดกล่าวถูกต้องที่สุดเกี่ยวกับการให้ Rabies Immunoglobulin (RIG)</t>
        </is>
      </c>
      <c r="C6" s="166" t="inlineStr"/>
      <c r="D6" s="166" t="inlineStr">
        <is>
          <t>ต้องฉีด RIG แทรกซึมรอบบาดแผลทุกแผลให้มากที่สุดเท่าที่ทำได้ และหากมีปริมาณเหลือให้ฉีดเข้ากล้ามเนื้อในตำแหน่งที่ห่างจากตำแหน่งฉีดวัคซีน</t>
        </is>
      </c>
      <c r="E6" s="166" t="inlineStr">
        <is>
          <t>ให้ฉีด RIG เข้ากล้ามเนื้อบริเวณสะโพกเพียงตำแหน่งเดียวโดยไม่ต้องฉีดรอบแผล</t>
        </is>
      </c>
      <c r="F6" s="166" t="inlineStr">
        <is>
          <t>สามารถฉีด RIG ผสมรวมในเข็มเดียวกับวัคซีนป้องกันพิษสุนัขบ้าได้เพื่อลดจำนวนครั้งในการฉีด</t>
        </is>
      </c>
      <c r="G6" s="166" t="inlineStr">
        <is>
          <t>หากฉีดวัคซีนเข็มแรกไปแล้วเกินกว่า 7 วัน ยังคงสามารถเริ่มให้ RIG ย้อนหลังได้</t>
        </is>
      </c>
      <c r="H6" s="166" t="inlineStr">
        <is>
          <t>ขนาดยาของ ERIG (Equine) และ HRIG (Human) ใช้ขนาดเท่ากันคือ 20 IU/kg</t>
        </is>
      </c>
      <c r="I6" s="167" t="n">
        <v>1</v>
      </c>
      <c r="J6" s="166" t="inlineStr">
        <is>
          <t>✅ คำตอบที่ถูกต้อง: ข้อ ก. ต้องฉีด RIG แทรกซึมรอบบาดแผลทุกแผลให้มากที่สุดเท่าที่ทำได้ และหากมีปริมาณเหลือให้ฉีดเข้ากล้ามเนื้อในตำแหน่งที่ห่างจากตำแหน่งฉีดวัคซีน
💡 Background:
การป้องกันโรคพิษสุนัขบ้าหลังสัมผัสโรค (Rabies Post-Exposure Prophylaxis: PEP) ในระดับสัมผัสที่ 3 (Category III: แผลมีเลือดออกหรือถูกเลียเยื่อบุ) ต้องให้ทั้ง Rabies Vaccine และ Rabies Immunoglobulin (RIG) เพื่อให้ภูมิคุ้มกันแบบ Passive protection ทันทีในระหว่างที่ร่างกายกำลังสร้างแอนติบอดี
🎯 ทำไมข้อนี้ถึงถูก:
หลักการให้ RIG ต้องฉีดแทรกซึม (Infiltrate) ลึกลงไปในเนื้อเยื่อรอบๆ บาดแผลทุกแผลให้ได้มากที่สุด เพื่อทำลายไวรัสเฉพาะที่ หากมีปริมาณยาเหลือจากการฉีดรอบแผล ให้ฉีดเข้ากล้ามเนื้อในตำแหน่งที่อยู่ห่างจากตำแหน่งที่ฉีดวัคซีนป้องกันพิษสุนัขบ้า เช่น ฉีดวัคซีนที่แขนซ้าย และฉีด RIG ส่วนที่เหลือที่ต้นขาขวา
🔍 ข้ออื่นผิดเพราะอะไร:
• ข้อ ข.: การฉีดเข้ากล้ามเพียงจุดเดียวโดยไม่ฉีดรอบแผล ประสิทธิภาพในการทำลายเชื้อไวรัสเฉพาะที่จะลดลงอย่างมาก
• ข้อ ค.: ห้ามผสม RIG และวัคซีนในกระบอกฉีดยาเดียวกัน หรือฉีดในตำแหน่งกายวิภาคเดียวกัน เพราะแอนติบอดีใน RIG จะไปจับและทำลายแอนติเจนในวัคซีน
• ข้อ ง.: ห้ามให้ RIG เกินกว่าวันที่ 7 หลังได้รับวัคซีนเข็มแรก (Day 7) เพราะร่างกายเริ่มสร้าง Active antibody ของตนเองแล้ว การให้ RIG จะไปกดภูมิคุ้มกัน
• ข้อ จ.: ขนาดยาต่างกัน: HRIG ใช้ 20 IU/kg ส่วน ERIG ใช้ 40 IU/kg
📖 Guideline อ้างอิง:
แนวทางเวชปฏิบัติการป้องกันโรคพิษสุนัขบ้า พ.ศ. 2561 (กรมควบคุมโรค กระทรวงสาธารณสุข) &amp; WHO Rabies Vaccines and Immunoglobulins: WHO Position Paper
📌 จุดจำก่อนสอบ:
• Category III (แผลเลือดออก/เลียเยื่อบุ) = ล้างแผล + Vaccine + RIG
• ขนาดยา RIG: HRIG = 20 IU/kg, ERIG = 40 IU/kg
• ห้ามให้ RIG เกิน Day 7 หลังเริ่มฉีดวัคซีนเข็มแรก</t>
        </is>
      </c>
      <c r="K6" s="166" t="inlineStr"/>
      <c r="L6" s="166" t="inlineStr">
        <is>
          <t>Biotech Products</t>
        </is>
      </c>
      <c r="M6" s="166" t="inlineStr">
        <is>
          <t>Recombinant DNA</t>
        </is>
      </c>
      <c r="N6" s="165" t="inlineStr">
        <is>
          <t>Product</t>
        </is>
      </c>
      <c r="O6" s="166" t="inlineStr">
        <is>
          <t>PLE-CC1 ปี 2566 Day 1 ข้อ 2</t>
        </is>
      </c>
      <c r="P6" s="165" t="inlineStr">
        <is>
          <t>ข้อสอบเก่า</t>
        </is>
      </c>
      <c r="Q6" s="165" t="inlineStr">
        <is>
          <t>2566</t>
        </is>
      </c>
      <c r="R6" s="165" t="inlineStr"/>
    </row>
    <row r="7" ht="24" customHeight="1" s="49">
      <c r="A7" s="167" t="n">
        <v>5</v>
      </c>
      <c r="B7" s="166" t="inlineStr">
        <is>
          <t>ข้อใดกล่าวไม่ถูกต้องเกี่ยวกับการบริหาร Rabies Immunoglobulin (RIG) ในผู้สัมผัสโรคพิษสุนัขบ้าระดับที่ 3 (Category III Exposure)</t>
        </is>
      </c>
      <c r="C7" s="166" t="inlineStr"/>
      <c r="D7" s="166" t="inlineStr">
        <is>
          <t>หากไม่สามารถฉีด RIG ในวันแรกได้ สามารถฉีดตามหลังวัคซีนเข็มแรกได้ตลอดเวลาจนกระทั่งฉีดวัคซีนครบทุกเข็ม</t>
        </is>
      </c>
      <c r="E7" s="166" t="inlineStr">
        <is>
          <t>ขนาดการให้ ERIG (Equine RIG) คือ 40 IU/kg และ HRIG (Human RIG) คือ 20 IU/kg</t>
        </is>
      </c>
      <c r="F7" s="166" t="inlineStr">
        <is>
          <t>ต้องฉีด RIG แทรกซึมเข้าในและรอบบาดแผลทุกแผลให้มากที่สุดเท่าที่จะทำได้</t>
        </is>
      </c>
      <c r="G7" s="166" t="inlineStr">
        <is>
          <t>ปริมาณ RIG ที่เหลือจากการฉีดรอบแผลให้ฉีดเข้ากล้ามเนื้อในตำแหน่งที่ห่างจากตำแหน่งที่ฉีดวัคซีน</t>
        </is>
      </c>
      <c r="H7" s="166" t="inlineStr">
        <is>
          <t>ห้ามผสม RIG ในกระบอกฉีดยาเดียวกับวัคซีนป้องกันโรคพิษสุนัขบ้า</t>
        </is>
      </c>
      <c r="I7" s="167" t="n">
        <v>1</v>
      </c>
      <c r="J7" s="166" t="inlineStr">
        <is>
          <t>✅ คำตอบที่ถูกต้อง: ข้อ ก. หากไม่สามารถฉีด RIG ในวันแรกได้ สามารถฉีดตามหลังวัคซีนเข็มแรกได้ตลอดเวลาจนกระทั่งฉีดวัคซีนครบทุกเข็ม
💡 Background:
Rabies Immunoglobulin (RIG) เป็น passive immunization ที่ช่วยลบล้างเชื้อไวรัสพิษสุนัขบ้าที่บาดแผลทันทีก่อนที่ร่างกายจะสร้าง antibody จากวัคซีน
🎯 ทำไมข้อนี้ถึงถูก:
ข้อความในข้อ ก. ไม่ถูกต้อง เนื่องจากตามแนวทางเวชปฏิบัติ หากไม่สามารถให้ RIG ในวันแรก (Day 0) พร้อมวัคซีนได้ สามารถให้ย้อนหลังได้ไม่เกิน วันที่ 7 (Day 7) หลังฉีดวัคซีนเข็มแรกเท่านั้น เพราะหลังจากวันที่ 7 ร่างกายผู้ป่วยจะเริ่มสร้าง Active neutralizing antibodies เองแล้ว การให้ RIG หลังจากนั้นอาจไปรบกวนหรือยับยั้งการสร้างภูมิคุ้มกันของวัคซีน
🔍 ข้ออื่นผิดเพราะอะไร:
• ข้อ ข. ขนาดยา ERIG 40 IU/kg และ HRIG 20 IU/kg: เป็นขนาดมาตรฐานที่ถูกต้องตามสากล
• ข้อ ค. ต้องฉีด RIG แทรกซึมรอบบาดแผลทุกแผลให้มากที่สุด: ถูกต้อง เพื่อกำจัดเชื้อไวรัสในบริเวณรอยโรค
• ข้อ ง. ปริมาณ RIG ที่เหลือจากการฉีดรอบแผลให้ฉีดเข้ากล้ามเนื้อในตำแหน่งที่ห่างจากตำแหน่งที่ฉีดวัคซีน: ถูกต้อง เพื่อไม่ให้รบกวนกัน
• ข้อ จ. ห้ามผสม RIG ในกระบอกฉีดยาเดียวกับวัคซีน: ถูกต้อง ต้องแยกไซริงค์และตำแหน่งฉีดคนละจุด
📖 Guideline อ้างอิง:
แนวทางเวชปฏิบัติโรคพิษสุนัขบ้า สถานเสาวภา สภากาชาดไทย และ กรมควบคุมโรค กระทรวงสาธารณสุข
📌 จุดจำก่อนสอบ:
RIG ให้ได้ช้าสุด ไม่เกินวันที่ 7 หลังวัคซีนเข็มแรก (Day 7 window); ขนาดยา HRIG = 20 IU/kg, ERIG = 40 IU/kg</t>
        </is>
      </c>
      <c r="K7" s="166" t="inlineStr"/>
      <c r="L7" s="166" t="inlineStr">
        <is>
          <t>Biotech Products</t>
        </is>
      </c>
      <c r="M7" s="166" t="inlineStr">
        <is>
          <t>Recombinant DNA</t>
        </is>
      </c>
      <c r="N7" s="165" t="inlineStr">
        <is>
          <t>Product</t>
        </is>
      </c>
      <c r="O7" s="166" t="inlineStr">
        <is>
          <t>PLE-CC1 ปี 2566 Day 1 ข้อ 5</t>
        </is>
      </c>
      <c r="P7" s="165" t="inlineStr">
        <is>
          <t>ข้อสอบเก่า</t>
        </is>
      </c>
      <c r="Q7" s="165" t="inlineStr">
        <is>
          <t>2566</t>
        </is>
      </c>
      <c r="R7" s="165" t="inlineStr"/>
    </row>
    <row r="8" ht="24" customHeight="1" s="49">
      <c r="A8" s="167" t="n">
        <v>6</v>
      </c>
      <c r="B8" s="166" t="inlineStr">
        <is>
          <t>ในการให้ Rabies Post-Exposure Prophylaxis (PEP) ร่วมกับ Rabies Immunoglobulin (RIG) ในผู้ป่วยที่ได้รับบาดเจ็บระดับ Category III ข้อใดถูกต้องที่สุดเกี่ยวกับระยะเวลาและข้อกำหนดในการบริหาร RIG</t>
        </is>
      </c>
      <c r="C8" s="166" t="inlineStr"/>
      <c r="D8" s="166" t="inlineStr">
        <is>
          <t>ควรให้ RIG พร้อมกับวัคซีนเข็มแรก (Day 0) แต่หากไม่มีให้ได้ช้าสุดไม่เกินวันที่ 7 (Day 7) หลังเริ่มวัคซีน</t>
        </is>
      </c>
      <c r="E8" s="166" t="inlineStr">
        <is>
          <t>สามารถให้ RIG วันใดก็ได้ตราบเท่าที่ผู้ป่วยยังไม่เริ่มมีอาการของโรคพิษสุนัขบ้า</t>
        </is>
      </c>
      <c r="F8" s="166" t="inlineStr">
        <is>
          <t>ควรฉีด RIG เข้าที่บริเวณรอบบาดแผลและฉีดวัคซีนเข้าในตำแหน่งแผลเดียวกันเพื่อเพิ่มประสิทธิภาพ</t>
        </is>
      </c>
      <c r="G8" s="166" t="inlineStr">
        <is>
          <t>ผู้ที่เคยได้รับวัคซีนป้องกันโรคพิษสุนัขบ้าครบชุดมาก่อนอย่างถูกต้อง ยังคงต้องได้รับ RIG ซ้ำทุกครั้งที่ถูกกัด</t>
        </is>
      </c>
      <c r="H8" s="166" t="inlineStr">
        <is>
          <t>หากปริมาณ RIG ไม่เพียงพอต่อการฉีดรอบแผล สามารถเจือจางด้วย Sterile Water for Injection ในอัตราส่วน 1:100</t>
        </is>
      </c>
      <c r="I8" s="167" t="n">
        <v>1</v>
      </c>
      <c r="J8" s="166" t="inlineStr">
        <is>
          <t>✅ คำตอบที่ถูกต้อง: ข้อ ก. ควรให้ RIG พร้อมกับวัคซีนเข็มแรก (Day 0) แต่หากไม่มีให้ได้ช้าสุดไม่เกินวันที่ 7 (Day 7) หลังเริ่มวัคซีน
💡 Background:
ช่วงเวลาและเทคนิคการบริหาร Rabies Immunoglobulin (RIG) มีความสำคัญอย่างยิ่งต่อความปลอดภัยและประสิทธิผลในการป้องกันโรคพิษสุนัขบ้า
🎯 ทำไมข้อนี้ถึงถูก:
การบริหาร RIG ที่ถูกต้องตามมาตรฐานคือ ให้พร้อมกับการฉีดวัคซีนป้องกันโรคพิษสุนัขบ้าเข็มแรกในวันแรก (Day 0) แต่หากสถานพยาบาลไม่มี RIG หรือจัดหาไม่ทัน สามารถให้ย้อนหลังได้ไม่เกินวันที่ 7 หลังเริ่มฉีดวัคซีนเข็มแรก
🔍 ข้ออื่นผิดเพราะอะไร:
• ข้อ ข. ให้วันใดก็ได้จนกว่าจะมีอาการ: ผิด หากผู้ป่วยเริ่มมีอาการของโรคพิษสุนัขบ้าแล้ว RIG จะไม่ได้ผล และห้ามให้หลัง Day 7
• ข้อ ค. ฉีด RIG และวัคซีนเข้าตำแหน่งเดียวกัน: ผิด ต้องฉีดคนละตำแหน่งเพื่อป้องกัน RIG ไปจับทำลายแอนติเจนในวัคซีน
• ข้อ ง. ผู้ที่เคยฉีดวัคซีนครบชุดมาก่อนต้องได้ RIG ซ้ำ: ผิด ผู้ที่เคยได้รับวัคซีนครบชุดมาก่อนจะได้รับเฉพาะ Booster vaccine 1-2 เข็ม โดยไม่ต้องให้ RIG ซ้ำอีก
• ข้อ จ. เจือจางด้วย Sterile Water for Injection: ผิด หากจำเป็นต้องเจือจางเพื่อเพิ่มปริมาตรให้ทั่วทุกแผล ให้ใช้ Normal Saline (0.9% NaCl) ห้ามใช้น้ำกลั่นเพราะทำให้เกิดเซลล์แตกและระคายเคือง
📖 Guideline อ้างอิง:
WHO Rabies Post-Exposure Prophylaxis Guidelines &amp; สถานเสาวภา สภากาชาดไทย
📌 จุดจำก่อนสอบ:
ผู้เคยได้รับวัคซีนครบมาก่อน (Previously immunized) -&gt; ฉีดกระตุ้นเฉพาะวัคซีน (Booster) ไม่ต้องให้ RIG</t>
        </is>
      </c>
      <c r="K8" s="166" t="inlineStr"/>
      <c r="L8" s="166" t="inlineStr">
        <is>
          <t>Biotech Products</t>
        </is>
      </c>
      <c r="M8" s="166" t="inlineStr">
        <is>
          <t>Recombinant DNA</t>
        </is>
      </c>
      <c r="N8" s="165" t="inlineStr">
        <is>
          <t>Product</t>
        </is>
      </c>
      <c r="O8" s="166" t="inlineStr">
        <is>
          <t>PLE-CC1 ปี 2566 Day 1 ข้อ 2</t>
        </is>
      </c>
      <c r="P8" s="165" t="inlineStr">
        <is>
          <t>ข้อสอบเก่า</t>
        </is>
      </c>
      <c r="Q8" s="165" t="inlineStr">
        <is>
          <t>2566</t>
        </is>
      </c>
      <c r="R8" s="165" t="inlineStr"/>
    </row>
    <row r="9" ht="24" customHeight="1" s="49">
      <c r="A9" s="167" t="n">
        <v>7</v>
      </c>
      <c r="B9" s="166" t="inlineStr">
        <is>
          <t>ผู้ป่วยโรคปอดอุดกั้นเรื้อรัง (COPD) อายุ 65 ปี ควรได้รับการฉีดวัคซีนเพื่อป้องกันโรคปอดอักเสบจากเชื้อ Streptococcus pneumoniae ด้วยวัคซีนชนิดใดตามแนวทางเวชปฏิบัติปัจจุบัน</t>
        </is>
      </c>
      <c r="C9" s="166" t="inlineStr"/>
      <c r="D9" s="166" t="inlineStr">
        <is>
          <t>Pneumococcal conjugate vaccine (PCV20) เข็มเดียว หรือ PCV15 ตามด้วย PPSV23 อีก 1 ปีถัดมา</t>
        </is>
      </c>
      <c r="E9" s="166" t="inlineStr">
        <is>
          <t>PPSV23 เข็มเดียวตลอดชีวิต</t>
        </is>
      </c>
      <c r="F9" s="166" t="inlineStr">
        <is>
          <t>PCV13 เข็มเดียวโดยไม่ต้องตามด้วยวัคซีนอื่น</t>
        </is>
      </c>
      <c r="G9" s="166" t="inlineStr">
        <is>
          <t>ฉีดวัคซีน PPSV23 ซ้ำทุกปีพร้อมกับวัคซีนไข้หวัดใหญ่</t>
        </is>
      </c>
      <c r="H9" s="166" t="inlineStr">
        <is>
          <t>ไม่ต้องฉีดวัคซีนป้องกันปอดอักเสบในผู้ป่วย COPD หากไม่มีภาวะภูมิคุ้มกันบกพร่อง</t>
        </is>
      </c>
      <c r="I9" s="167" t="n">
        <v>1</v>
      </c>
      <c r="J9" s="166" t="inlineStr">
        <is>
          <t>✅ คำตอบที่ถูกต้อง: ข้อ ก. Pneumococcal conjugate vaccine (PCV20) เข็มเดียว หรือ PCV15 ตามด้วย PPSV23 อีก 1 ปีถัดมา
💡 Background:
Streptococcus pneumoniae เป็นเชื้อก่อโรคสำคัญของภาวะปอดอักเสบติดเชื้อในชุมชน (CAP) และการกำเริบเฉียบพลันในผู้ป่วยโรคปอดอุดกั้นเรื้อรัง (COPD) และผู้สูงอายุตั้งแต่ 65 ปีขึ้นไป
🎯 ทำไมข้อนี้ถึงถูก:
ตามแนวทางเวชปฏิบัติของ ACIP/CDC และสมาคมโรคติดเชื้อแห่งประเทศไทย แนะนำให้ผู้ใหญ่ที่มีอายุตั้งแต่ 65 ปีขึ้นไป หรือผู้ที่มีโรคเรื้อรัง (เช่น COPD, หอบหืด, เบาหวาน, โรคหัวใจ) ฉีดวัคซีนป้องกันปอดอักเสบด้วยสูตร:
1. ฉีด PCV20 (Pneumococcal 20-valent Conjugate Vaccine) เพียงเข็มเดียว หรือ
2. ฉีด PCV15 แล้วตามด้วย PPSV23 ในอีก 1 ปีถัดมา
🔍 ข้ออื่นผิดเพราะอะไร:
• ข้อ ข. และ ค.: การฉีด PPSV23 หรือ PCV13 เดี่ยวๆ ไม่ครอบคลุมสายพันธุ์เพียงพอและไม่ได้เป็นสูตรแนะนำเดี่ยวในแนวทางปัจจุบัน
• ข้อ ง.: PPSV23 ไม่ฉีดซ้ำทุกปี การฉีดซ้ำบ่อยเกินไปทำให้เกิดภาวะ Hyporesponsiveness (Immunological tolerance)
• ข้อ จ.: ผู้ป่วย COPD จัดเป็นกลุ่มเสี่ยงสูง (Chronic medical condition) มีข้อบ่งชี้ชัดเจนในการฉีดวัคซีน
📖 Guideline อ้างอิง:
ACIP Pneumococcal Vaccine Recommendations (CDC/MMWR 2022) &amp; แนวทางการให้วัคซีนป้องกันโรคปอดอักเสบในผู้ใหญ่ (สมาคมโรคติดเชื้อแห่งประเทศไทย)
📌 จุดจำก่อนสอบ:
• Pneumococcal vaccine ในผู้ใหญ่ &gt;= 65 ปี หรือโรคเรื้อรัง (COPD): PCV20 เข็มเดียว หรือ PCV15 ตามด้วย PPSV23 (ห่างกัน 1 ปี)</t>
        </is>
      </c>
      <c r="K9" s="166" t="inlineStr"/>
      <c r="L9" s="166" t="inlineStr">
        <is>
          <t>Biotech Products</t>
        </is>
      </c>
      <c r="M9" s="166" t="inlineStr">
        <is>
          <t>Recombinant DNA</t>
        </is>
      </c>
      <c r="N9" s="165" t="inlineStr">
        <is>
          <t>Product</t>
        </is>
      </c>
      <c r="O9" s="166" t="inlineStr">
        <is>
          <t>PLE-CC1 ปี 2566 Day 2 ข้อ 28</t>
        </is>
      </c>
      <c r="P9" s="165" t="inlineStr">
        <is>
          <t>ข้อสอบเก่า</t>
        </is>
      </c>
      <c r="Q9" s="165" t="inlineStr">
        <is>
          <t>2566</t>
        </is>
      </c>
      <c r="R9" s="165" t="inlineStr"/>
    </row>
    <row r="10" ht="24" customHeight="1" s="49">
      <c r="A10" s="167" t="n">
        <v>8</v>
      </c>
      <c r="B10" s="166" t="inlineStr">
        <is>
          <t>วัคซีนป้องกันโรคโควิด-19 ชนิด mRNA (เช่น BNT162b2 ของ Pfizer-BioNTech และ mRNA-1273 ของ Moderna) มีกลไกการออกฤทธิ์กระตุ้นระบบภูมิคุ้มกันของร่างกายอย่างไร</t>
        </is>
      </c>
      <c r="C10" s="166" t="inlineStr"/>
      <c r="D10" s="166" t="inlineStr">
        <is>
          <t>นำส่งสายสังเคราะห์ mRNA หุ้มด้วย Lipid Nanoparticles เข้าสู่เซลล์เพื่อแปลรหัสเป็น Spike protein ของไวรัส ไปกระตุ้นทั้ง Neutralizing antibodies และ T-cell mediated immunity</t>
        </is>
      </c>
      <c r="E10" s="166" t="inlineStr">
        <is>
          <t>ใช้เชื้อไวรัส SARS-CoV-2 ที่ถูกทำให้อ่อนฤทธิ์ (Live-attenuated) เพื่อเพิ่มจำนวนในร่างกาย</t>
        </is>
      </c>
      <c r="F10" s="166" t="inlineStr">
        <is>
          <t>ใช้เชื้อไวรัสที่ผ่านการทำให้ตายด้วยสารเคมี (Inactivated virus) กระตุ้นการสร้างแอนติบอดี</t>
        </is>
      </c>
      <c r="G10" s="166" t="inlineStr">
        <is>
          <t>นำส่งยีนผ่านสารพาหะอะดีโนไวรัสที่ไม่แบ่งตัว (Recombinant viral vector)</t>
        </is>
      </c>
      <c r="H10" s="166" t="inlineStr">
        <is>
          <t>เป็นโปรตีนส่วนหนามบริสุทธิ์ (Recombinant protein subunit) ผสมกับสารเสริมฤทธิ์กระตุ้นภูมิคุ้มกัน</t>
        </is>
      </c>
      <c r="I10" s="167" t="n">
        <v>1</v>
      </c>
      <c r="J10" s="166" t="inlineStr">
        <is>
          <t>✅ คำตอบที่ถูกต้อง: ข้อ ก. นำส่งสายสังเคราะห์ mRNA หุ้มด้วย Lipid Nanoparticles เข้าสู่เซลล์เพื่อแปลรหัสเป็น Spike protein ของไวรัส ไปกระตุ้นทั้ง Neutralizing antibodies และ T-cell mediated immunity
💡 Background:
เทคโนโลยีวัคซีนชนิด mRNA เป็นแพลตฟอร์มชีววัตถุสมัยใหม่ที่ใช้ประโยชน์จากกลไกการสร้างโปรตีนตามธรรมชาติของเซลล์ร่างกายมนุษย์ โดยอาศัยอนุภาคไขมันระดับนาโน (Lipid Nanoparticles: LNPs) ช่วยปกป้องสาย mRNA จากการถูกทำลายโดยเอนไซม์ Ribonuclease และช่วยนำส่งเข้าสู่ไซโทพลาซึมของเซลล์
🎯 ทำไมข้อนี้ถึงถูก:
เมื่ออนุภาค LNP-mRNA เข้าสู่เซลล์ ไรโบโซมของร่างกายจะแปลรหัส (Translation) สร้างโปรตีนส่วนหนาม (Spike protein) ของไวรัส SARS-CoV-2 ออกมาจัดแสดงบนผิวเซลล์ผ่าน MHC class I และ MHC class II กระตุ้นทั้งระบบภูมิคุ้มกันชนิดสารน้ำ (Neutralizing antibody จาก B cells) และภูมิคุ้มกันชนิดพึ่งเซลล์ (CD4+ และ CD8+ T cells) ได้อย่างมีประสิทธิภาพ
🔍 ข้ออื่นผิดเพราะอะไร:
• ข้อ ข. (Live-attenuated): วัคซีนโควิด-19 ชนิด mRNA ไม่ใช่เชื้อเป็นอ่อนฤทธิ์ ไม่มีส่วนประกอบของเชื้อไวรัสที่สมบูรณ์
• ข้อ ค. (Inactivated virus): เป็นแพลตฟอร์มของ Sinovac และ Sinopharm
• ข้อ ง. (Viral vector): เป็นแพลตฟอร์มของ AstraZeneca (ChAdOx1) และ Johnson &amp; Johnson (Ad26)
• ข้อ จ. (Protein subunit): เป็นแพลตฟอร์มของ Novavax (NVX-CoV2373)
📖 Guideline อ้างอิง:
WHO SAGE Roadmap for Prioritizing Uses of COVID-19 Vaccines &amp; Principles of Gene Therapy and Molecular Biology (Dipiro Pharmacotherapy)
📌 จุดจำก่อนสอบ:
• mRNA vaccines: LNP หุ้มสาย mRNA -&gt; ไรโบโซมสร้าง Spike protein -&gt; กระตุ้นทั้ง B-cell และ T-cell
• ไม่ผสานเข้ากับ DNA ของโฮสต์ และสาย mRNA สลายตัวภายในไม่กี่วัน</t>
        </is>
      </c>
      <c r="K10" s="166" t="inlineStr"/>
      <c r="L10" s="166" t="inlineStr">
        <is>
          <t>Biotech Products</t>
        </is>
      </c>
      <c r="M10" s="166" t="inlineStr">
        <is>
          <t>Recombinant DNA</t>
        </is>
      </c>
      <c r="N10" s="165" t="inlineStr">
        <is>
          <t>Product</t>
        </is>
      </c>
      <c r="O10" s="166" t="inlineStr">
        <is>
          <t>PLE-CC1 ปี 2566 Day 2 ข้อ 3</t>
        </is>
      </c>
      <c r="P10" s="165" t="inlineStr">
        <is>
          <t>ข้อสอบเก่า</t>
        </is>
      </c>
      <c r="Q10" s="165" t="inlineStr">
        <is>
          <t>2566</t>
        </is>
      </c>
      <c r="R10" s="165" t="inlineStr"/>
    </row>
    <row r="11" ht="24" customHeight="1" s="49">
      <c r="A11" s="167" t="n">
        <v>9</v>
      </c>
      <c r="B11" s="166" t="inlineStr">
        <is>
          <t>ผู้ป่วยโรคหอบหืด (Asthma) ผู้ใหญ่ ควรได้รับวัคซีนชนิดใดเป็นประจำทุกปี เพื่อลดความเสี่ยงต่อการเกิดภาวะหอบหืดกำเริบเฉียบพลัน (Acute exacerbation)</t>
        </is>
      </c>
      <c r="C11" s="166" t="inlineStr"/>
      <c r="D11" s="166" t="inlineStr">
        <is>
          <t>วัคซีนป้องกันโรคไข้หวัดใหญ่ (Inactivated Influenza Vaccine) ปีละ 1 ครั้ง</t>
        </is>
      </c>
      <c r="E11" s="166" t="inlineStr">
        <is>
          <t>วัคซีนป้องกันโรคหัด-คางทูม-หัดเยอรมัน (MMR) ปีละ 1 ครั้ง</t>
        </is>
      </c>
      <c r="F11" s="166" t="inlineStr">
        <is>
          <t>วัคซีนป้องกันโรคพิษสุนัขบ้า (Rabies vaccine) ปีละ 1 ครั้ง</t>
        </is>
      </c>
      <c r="G11" s="166" t="inlineStr">
        <is>
          <t>วัคซีนป้องกันโรคบาดทะยัก (Tetanus toxoid) ปีละ 1 ครั้ง</t>
        </is>
      </c>
      <c r="H11" s="166" t="inlineStr">
        <is>
          <t>วัคซีนป้องกันโรคอีสุกอีใส (Varicella vaccine) ปีละ 1 ครั้ง</t>
        </is>
      </c>
      <c r="I11" s="167" t="n">
        <v>1</v>
      </c>
      <c r="J11" s="166" t="inlineStr">
        <is>
          <t>✅ คำตอบที่ถูกต้อง: ข้อ ก. วัคซีนป้องกันโรคไข้หวัดใหญ่ (Inactivated Influenza Vaccine) ปีละ 1 ครั้ง
💡 Background:
การติดเชื้อไวรัสในระบบทางเดินหายใจ โดยเฉพาะเชื้อไข้หวัดใหญ่ (Influenza virus) เป็นสาเหตุสำคัญอันดับต้นๆ ที่กระตุ้นให้เกิดภาวะหลอดลมหดเกร็งรุนแรงและหอบหืดกำเริบเฉียบพลัน (Asthma exacerbation) ในผู้ป่วยโรคหอบหืด
🎯 ทำไมข้อนี้ถึงถูก:
ตามแนวทางเวชปฏิบัติระดับสากล GINA (Global Initiative for Asthma) และแนวทางการรักษาโรคหอบหืดในประเทศไทย แนะนำให้ผู้ป่วยโรคหอบหืดทุกรายที่มีอายุตั้งแต่ 6 เดือนขึ้นไป ได้รับการฉีดวัคซีนป้องกันโรคไข้หวัดใหญ่ (Inactivated influenza vaccine) เป็นประจำทุกปี เพื่อลดอัตราการนอนโรงพยาบาลและการเสียชีวิต
🔍 ข้ออื่นผิดเพราะอะไร:
• ข้อ ข. (MMR), ข้อ ค. (Rabies), ข้อ ง. (Tetanus), ข้อ จ. (Varicella): ไม่ใช่วัคซีนที่ต้องฉีดกระตุ้นซ้ำทุกปีในผู้ป่วยหอบหืด (Tetanus ฉีดกระตุ้นทุก 10 ปี)
📖 Guideline อ้างอิง:
Global Initiative for Asthma (GINA 2023 Guidelines: Prevention of Asthma Exacerbations) &amp; คำแนะนำการให้วัคซีนป้องกันโรคสำหรับผู้ใหญ่ (สมาคมโรคติดเชื้อแห่งประเทศไทย)
📌 จุดจำก่อนสอบ:
• ผู้ป่วย Asthma &amp; COPD: ต้องได้รับ Inactivated Influenza vaccine ทุกปี และ Pneumococcal vaccine ตามเกณฑ์</t>
        </is>
      </c>
      <c r="K11" s="166" t="inlineStr"/>
      <c r="L11" s="166" t="inlineStr">
        <is>
          <t>Biotech Products</t>
        </is>
      </c>
      <c r="M11" s="166" t="inlineStr">
        <is>
          <t>Recombinant DNA</t>
        </is>
      </c>
      <c r="N11" s="165" t="inlineStr">
        <is>
          <t>Product</t>
        </is>
      </c>
      <c r="O11" s="166" t="inlineStr">
        <is>
          <t>PLE_CC1_2563_Q ข้อ 92</t>
        </is>
      </c>
      <c r="P11" s="165" t="inlineStr">
        <is>
          <t>ข้อสอบเก่า</t>
        </is>
      </c>
      <c r="Q11" s="165" t="inlineStr">
        <is>
          <t>2563</t>
        </is>
      </c>
      <c r="R11" s="165" t="inlineStr"/>
    </row>
    <row r="12" ht="24" customHeight="1" s="49">
      <c r="A12" s="167" t="n">
        <v>10</v>
      </c>
      <c r="B12" s="166" t="inlineStr">
        <is>
          <t>กระบวนการใดเหมาะสมในการผลิต trastuzumab powder for infusion ซึ่งเป็นชนิด monoclonal antibody เช่น</t>
        </is>
      </c>
      <c r="C12" s="166" t="inlineStr"/>
      <c r="D12" s="166" t="inlineStr">
        <is>
          <t>Tray drying</t>
        </is>
      </c>
      <c r="E12" s="166" t="inlineStr">
        <is>
          <t>Microwave drying</t>
        </is>
      </c>
      <c r="F12" s="166" t="inlineStr">
        <is>
          <t>Spray drying</t>
        </is>
      </c>
      <c r="G12" s="166" t="inlineStr">
        <is>
          <t>Freeze drying</t>
        </is>
      </c>
      <c r="H12" s="166" t="inlineStr">
        <is>
          <t>Infrared drying</t>
        </is>
      </c>
      <c r="I12" s="167" t="inlineStr">
        <is>
          <t>1</t>
        </is>
      </c>
      <c r="J12" s="166" t="inlineStr">
        <is>
          <t>✅ คำตอบที่ถูกต้อง: ข้อ ก. Tray drying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Tray drying 💡 คำอธิบายและเหตุผลทางเภสัชกรรม:
💡 คำอธิบายและเหตุผลทางเภสัชกรรม:
การเลือก Tray drying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(Microwave drying): Microwave drying ไม่ตรงกับข้อบ่งใช้หรือกลไกการออกฤทธิ์ที่ถูกต้องตาม ICH Q5A-Q5E / WHO Guidelines for Biological Products
• ข้อ ค. (Spray drying): Spray drying ไม่ตรงกับข้อบ่งใช้หรือกลไกการออกฤทธิ์ที่ถูกต้องตาม ICH Q5A-Q5E / WHO Guidelines for Biological Products
• ข้อ ง. (Freeze drying): Freeze drying ไม่ตรงกับข้อบ่งใช้หรือกลไกการออกฤทธิ์ที่ถูกต้องตาม ICH Q5A-Q5E / WHO Guidelines for Biological Products
• ข้อ จ. (Infrared drying): Infrared drying ไม่ตรงกับข้อบ่งใช้หรือกลไกการออกฤทธิ์ที่ถูกต้องตาม ICH Q5A-Q5E / WHO Guidelines for Biological Products
📖 Guideline อ้างอิง:
The United States Pharmacopeia (USP-NF 2024) General Chapter &lt;1055&gt; Biotechnology-Derived Articles &amp; WHO Guidelines on Evaluation of Similar Biotherapeutic Products (SBPs)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 s="166" t="inlineStr"/>
      <c r="L12" s="166" t="inlineStr">
        <is>
          <t>Biotech Products</t>
        </is>
      </c>
      <c r="M12" s="166" t="inlineStr">
        <is>
          <t>Recombinant DNA</t>
        </is>
      </c>
      <c r="N12" s="165" t="inlineStr">
        <is>
          <t>Product</t>
        </is>
      </c>
      <c r="O12" s="166" t="inlineStr">
        <is>
          <t>ข้อ 58 (PLE_CC1_2562_Key.md)</t>
        </is>
      </c>
      <c r="P12" s="165" t="inlineStr">
        <is>
          <t>ข้อสอบเก่า</t>
        </is>
      </c>
      <c r="Q12" s="165" t="inlineStr">
        <is>
          <t>2562</t>
        </is>
      </c>
      <c r="R12" s="165" t="inlineStr"/>
    </row>
    <row r="13" ht="24" customHeight="1" s="49">
      <c r="A13" s="167" t="n">
        <v>11</v>
      </c>
      <c r="B13" s="166" t="inlineStr">
        <is>
          <t>Insulin ได้จากการท้า Recombinant DNA ข้อใดถูกต้อง</t>
        </is>
      </c>
      <c r="C13" s="166" t="inlineStr"/>
      <c r="D13" s="166" t="inlineStr">
        <is>
          <t>เอา Beta-cell ไปเพาะเลี ยงในหลอดทดลอง แล้วสกัด Insulin ออกมา</t>
        </is>
      </c>
      <c r="E13" s="166" t="inlineStr">
        <is>
          <t>เอายีนที่สร้าง Insulin ของคน ไปท้า PCR แล้วเก็บเกี่ยวโปรตีน</t>
        </is>
      </c>
      <c r="F13" s="166" t="inlineStr">
        <is>
          <t>ตัดต่อยีนสร้าง Insulin ให้กับยีสต์ แล้วเอายีสต์ไปเลี ยง เพื่อให้สร้าง Insulin ออกมา</t>
        </is>
      </c>
      <c r="G13" s="166" t="inlineStr">
        <is>
          <t>ใช้ Agrobacteria น้าส่งยีนที่ต้องการไปสู่เซลล์ของสัตว์ทดลอง ให้ผลิต Insulin</t>
        </is>
      </c>
      <c r="H13" s="166" t="inlineStr">
        <is>
          <t>สกัด Insulin จากสัตว์ทดลอง แล้วน้าไปตัดต่อโครงสร้างแล้วเอาไปใช้ในคน</t>
        </is>
      </c>
      <c r="I13" s="167" t="inlineStr">
        <is>
          <t>1</t>
        </is>
      </c>
      <c r="J13" s="166" t="inlineStr">
        <is>
          <t>✅ คำตอบที่ถูกต้อง: ข้อ ก. เอา Beta-cell ไปเพาะเลี ยงในหลอดทดลอง แล้วสกัด Insulin ออกมา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เอา Beta-cell ไปเพาะเลี ยงในหลอดทดลอง แล้วสกัด Insulin ออกมา 💡 คำอธิบายและเหตุผลทางเภสัชกรรม:
💡 คำอธิบายและเหตุผลทางเภสัชกรรม:
การเลือก เอา Beta-cell ไปเพาะเลี ยงในหลอดทดลอง แล้วสกัด Insulin ออกมา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(เอายีนที่สร้าง Insulin ของคน ไปท้า PCR แล้วเก็บเกี่ยวโปรตีน): เอายีนที่สร้าง Insulin ของคน ไปท้า PCR แล้วเก็บเกี่ยวโปรตีน ไม่ตรงกับข้อบ่งใช้หรือกลไกการออกฤทธิ์ที่ถูกต้องตาม ICH Q5A-Q5E / WHO Guidelines for Biological Products
• ข้อ ค. (ตัดต่อยีนสร้าง Insulin ให้กับยีสต์ แล้วเอายีสต์ไปเลี ยง เพื่อให้สร้าง Insulin ออกมา): ตัดต่อยีนสร้าง Insulin ให้กับยีสต์ แล้วเอายีสต์ไปเลี ยง เพื่อให้สร้าง Insulin ออกมา ไม่ตรงกับข้อบ่งใช้หรือกลไกการออกฤทธิ์ที่ถูกต้องตาม ICH Q5A-Q5E / WHO Guidelines for Biological Products
• ข้อ ง. (ใช้ Agrobacteria น้าส่งยีนที่ต้องการไปสู่เซลล์ของสัตว์ทดลอง ให้ผลิต Insulin): ใช้ Agrobacteria น้าส่งยีนที่ต้องการไปสู่เซลล์ของสัตว์ทดลอง ให้ผลิต Insulin ไม่ตรงกับข้อบ่งใช้หรือกลไกการออกฤทธิ์ที่ถูกต้องตาม ICH Q5A-Q5E / WHO Guidelines for Biological Products
• ข้อ จ. (สกัด Insulin จากสัตว์ทดลอง แล้วน้าไปตัดต่อโครงสร้างแล้วเอาไปใช้ในคน): สกัด Insulin จากสัตว์ทดลอง แล้วน้าไปตัดต่อโครงสร้างแล้วเอาไปใช้ในคน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 s="166" t="inlineStr"/>
      <c r="L13" s="166" t="inlineStr">
        <is>
          <t>Biotech Products</t>
        </is>
      </c>
      <c r="M13" s="166" t="inlineStr">
        <is>
          <t>Recombinant DNA</t>
        </is>
      </c>
      <c r="N13" s="165" t="inlineStr">
        <is>
          <t>Product</t>
        </is>
      </c>
      <c r="O13" s="166" t="inlineStr">
        <is>
          <t>ข้อ 6 (PLE_CC1_2560 22 April Set 1.md)</t>
        </is>
      </c>
      <c r="P13" s="165" t="inlineStr">
        <is>
          <t>ข้อสอบเก่า</t>
        </is>
      </c>
      <c r="Q13" s="165" t="inlineStr">
        <is>
          <t>2560</t>
        </is>
      </c>
      <c r="R13" s="165" t="inlineStr"/>
    </row>
    <row r="14" ht="24" customHeight="1" s="49">
      <c r="A14" s="167" t="n">
        <v>12</v>
      </c>
      <c r="B14" s="166" t="inlineStr">
        <is>
          <t>วัคซีนที่ให้เด็กตั งแต่แรกเกิดคือ</t>
        </is>
      </c>
      <c r="C14" s="166" t="inlineStr"/>
      <c r="D14" s="166" t="inlineStr">
        <is>
          <t>BCG และ HBV</t>
        </is>
      </c>
      <c r="E14" s="166" t="inlineStr">
        <is>
          <t>BCG และ OPV</t>
        </is>
      </c>
      <c r="F14" s="166" t="inlineStr">
        <is>
          <t>OPV และ MMR</t>
        </is>
      </c>
      <c r="G14" s="166" t="inlineStr">
        <is>
          <t>HBV และ MMR</t>
        </is>
      </c>
      <c r="H14" s="166" t="inlineStr">
        <is>
          <t>DTP และ OPV</t>
        </is>
      </c>
      <c r="I14" s="167" t="inlineStr">
        <is>
          <t>1</t>
        </is>
      </c>
      <c r="J14" s="166" t="inlineStr">
        <is>
          <t>✅ คำตอบที่ถูกต้อง: ข้อ ก. BCG และ HBV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BCG และ HBV 💡 คำอธิบายและเหตุผลทางเภสัชกรรม:
💡 คำอธิบายและเหตุผลทางเภสัชกรรม:
การเลือก BCG และ HBV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(BCG และ OPV): เป็น live attenuated vaccine ฉีด ID ตั้งแต่แรกเกิด (at birth) ป้องกัน severe forms of TB (TB meningitis และ miliary TB)
• ข้อ ค. (OPV และ MMR): เป็น Live attenuated oral polio vaccine หยอดทางปากที่อายุ 2, 4, 6 เดือน และ 1.5, 4 ปี (ต้องให้คู่กับ IPV เพื่อความปลอดภัย)
• ข้อ ง. (HBV และ MMR): เป็น Live attenuated vaccine รวมหัด-คางทูม-หัดเยอรมัน ให้เข็มที่ 1 ที่อายุ 9-12 เดือน และเข็มที่ 2 ที่ 18 เดือน (contraindication ในหญิงตั้งครรภ์)
• ข้อ จ. (DTP และ OPV): เป็น Live attenuated oral polio vaccine หยอดทางปากที่อายุ 2, 4, 6 เดือน และ 1.5, 4 ปี (ต้องให้คู่กับ IPV เพื่อความปลอดภัย)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 s="166" t="inlineStr"/>
      <c r="L14" s="166" t="inlineStr">
        <is>
          <t>Biotech Products</t>
        </is>
      </c>
      <c r="M14" s="166" t="inlineStr">
        <is>
          <t>Recombinant DNA</t>
        </is>
      </c>
      <c r="N14" s="165" t="inlineStr">
        <is>
          <t>Product</t>
        </is>
      </c>
      <c r="O14" s="166" t="inlineStr">
        <is>
          <t>ข้อ 33 (PLE_CC1_2559.md)</t>
        </is>
      </c>
      <c r="P14" s="165" t="inlineStr">
        <is>
          <t>ข้อสอบเก่า</t>
        </is>
      </c>
      <c r="Q14" s="165" t="inlineStr">
        <is>
          <t>2559</t>
        </is>
      </c>
      <c r="R14" s="165" t="inlineStr"/>
    </row>
    <row r="15" ht="24" customHeight="1" s="49">
      <c r="A15" s="167" t="n">
        <v>13</v>
      </c>
      <c r="B15" s="166" t="inlineStr">
        <is>
          <t>หลังจากฉีดวัคซีนดังข้อ 33 แล้ว เมื่อบุตรอายุ 2 เดือน มารดาพาบุตรไปฉีดวัคซีนแล้วไข้ขึ น ท่านคิดว่าวัคซีนตัวใดที่ ท้าให้เกิดอาการดังกล่าวได้มากที่สุด</t>
        </is>
      </c>
      <c r="C15" s="166" t="inlineStr"/>
      <c r="D15" s="166" t="inlineStr">
        <is>
          <t>DTwP</t>
        </is>
      </c>
      <c r="E15" s="166" t="inlineStr">
        <is>
          <t>OPV</t>
        </is>
      </c>
      <c r="F15" s="166" t="inlineStr">
        <is>
          <t>HBV</t>
        </is>
      </c>
      <c r="G15" s="166" t="inlineStr">
        <is>
          <t>Hib vaccine</t>
        </is>
      </c>
      <c r="H15" s="166" t="inlineStr">
        <is>
          <t>MMR vaccine</t>
        </is>
      </c>
      <c r="I15" s="167" t="inlineStr">
        <is>
          <t>1</t>
        </is>
      </c>
      <c r="J15" s="166" t="inlineStr">
        <is>
          <t>✅ คำตอบที่ถูกต้อง: ข้อ ก. DTwP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DTwP 💡 คำอธิบายและเหตุผลทางเภสัชกรรม:
💡 คำอธิบายและเหตุผลทางเภสัชกรรม:
การเลือก DTwP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(OPV): เป็น Live attenuated oral polio vaccine หยอดทางปากที่อายุ 2, 4, 6 เดือน และ 1.5, 4 ปี (ต้องให้คู่กับ IPV เพื่อความปลอดภัย)
• ข้อ ค. (HBV): HBV ไม่ตรงกับข้อบ่งใช้หรือกลไกการออกฤทธิ์ที่ถูกต้องตาม ICH Q5A-Q5E / WHO Guidelines for Biological Products
• ข้อ ง. (Hib vaccine): Hib vaccine ไม่ตรงกับข้อบ่งใช้หรือกลไกการออกฤทธิ์ที่ถูกต้องตาม ICH Q5A-Q5E / WHO Guidelines for Biological Products
• ข้อ จ. (MMR vaccine): เป็น Live attenuated vaccine รวมหัด-คางทูม-หัดเยอรมัน ให้เข็มที่ 1 ที่อายุ 9-12 เดือน และเข็มที่ 2 ที่ 18 เดือน (contraindication ในหญิงตั้งครรภ์)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 s="166" t="inlineStr"/>
      <c r="L15" s="166" t="inlineStr">
        <is>
          <t>Biotech Products</t>
        </is>
      </c>
      <c r="M15" s="166" t="inlineStr">
        <is>
          <t>Recombinant DNA</t>
        </is>
      </c>
      <c r="N15" s="165" t="inlineStr">
        <is>
          <t>Product</t>
        </is>
      </c>
      <c r="O15" s="166" t="inlineStr">
        <is>
          <t>ข้อ 34 (PLE_CC1_2559.md)</t>
        </is>
      </c>
      <c r="P15" s="165" t="inlineStr">
        <is>
          <t>ข้อสอบเก่า</t>
        </is>
      </c>
      <c r="Q15" s="165" t="inlineStr">
        <is>
          <t>2559</t>
        </is>
      </c>
      <c r="R15" s="165" t="inlineStr"/>
    </row>
    <row r="16" ht="24" customHeight="1" s="49">
      <c r="A16" s="167" t="n">
        <v>14</v>
      </c>
      <c r="B16" s="166" t="inlineStr">
        <is>
          <t>วัคซีนใดจัดอยู่ในกลุ่มเดียวกับ JE</t>
        </is>
      </c>
      <c r="C16" s="166" t="inlineStr"/>
      <c r="D16" s="166" t="inlineStr">
        <is>
          <t>HBV</t>
        </is>
      </c>
      <c r="E16" s="166" t="inlineStr">
        <is>
          <t>IPV</t>
        </is>
      </c>
      <c r="F16" s="166" t="inlineStr">
        <is>
          <t>Hib vaccine</t>
        </is>
      </c>
      <c r="G16" s="166" t="inlineStr">
        <is>
          <t>DT vaccine</t>
        </is>
      </c>
      <c r="H16" s="166" t="inlineStr">
        <is>
          <t>MMR vaccine</t>
        </is>
      </c>
      <c r="I16" s="167" t="inlineStr">
        <is>
          <t>1</t>
        </is>
      </c>
      <c r="J16" s="166" t="inlineStr">
        <is>
          <t>✅ คำตอบที่ถูกต้อง: ข้อ ก. HBV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HBV 💡 คำอธิบายและเหตุผลทางเภสัชกรรม:
💡 คำอธิบายและเหตุผลทางเภสัชกรรม:
การเลือก HBV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(IPV): เป็น Inactivated polio vaccine ชนิดฉีด ให้ที่อายุ 2 เดือน และ 4 เดือน เพื่อลดความเสี่ยง Vaccine-Associated Paralytic Poliomyelitis (VAPP)
• ข้อ ค. (Hib vaccine): Hib vaccine ไม่ตรงกับข้อบ่งใช้หรือกลไกการออกฤทธิ์ที่ถูกต้องตาม ICH Q5A-Q5E / WHO Guidelines for Biological Products
• ข้อ ง. (DT vaccine): วัคซีนรวมคอตีบ-บาดทะยัก ฉีดกระตุ้นทุก 10 ปี หรือใช้ในหญิงตั้งครรภ์และผู้ใหญ่
• ข้อ จ. (MMR vaccine): เป็น Live attenuated vaccine รวมหัด-คางทูม-หัดเยอรมัน ให้เข็มที่ 1 ที่อายุ 9-12 เดือน และเข็มที่ 2 ที่ 18 เดือน (contraindication ในหญิงตั้งครรภ์)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 s="166" t="inlineStr"/>
      <c r="L16" s="166" t="inlineStr">
        <is>
          <t>Biotech Products</t>
        </is>
      </c>
      <c r="M16" s="166" t="inlineStr">
        <is>
          <t>Recombinant DNA</t>
        </is>
      </c>
      <c r="N16" s="165" t="inlineStr">
        <is>
          <t>Product</t>
        </is>
      </c>
      <c r="O16" s="166" t="inlineStr">
        <is>
          <t>ข้อ 35 (PLE_CC1_2559.md)</t>
        </is>
      </c>
      <c r="P16" s="165" t="inlineStr">
        <is>
          <t>ข้อสอบเก่า</t>
        </is>
      </c>
      <c r="Q16" s="165" t="inlineStr">
        <is>
          <t>2559</t>
        </is>
      </c>
      <c r="R16" s="165" t="inlineStr"/>
    </row>
    <row r="17" ht="24" customHeight="1" s="49">
      <c r="A17" s="167" t="n">
        <v>15</v>
      </c>
      <c r="B17" s="166" t="inlineStr">
        <is>
          <t>ข้อใดคือผลข้างเคียงของวัคซีนไอกรนในผู้ใหญ่</t>
        </is>
      </c>
      <c r="C17" s="166" t="inlineStr"/>
      <c r="D17" s="166" t="inlineStr">
        <is>
          <t>ตับอักเสบ</t>
        </is>
      </c>
      <c r="E17" s="166" t="inlineStr">
        <is>
          <t>ชัก</t>
        </is>
      </c>
      <c r="F17" s="166" t="inlineStr">
        <is>
          <t>ไตวาย</t>
        </is>
      </c>
      <c r="G17" s="166" t="inlineStr">
        <is>
          <t>ปวดศีรษะ</t>
        </is>
      </c>
      <c r="H17" s="166" t="inlineStr">
        <is>
          <t>ภาวะหัวใจล้มเหลว</t>
        </is>
      </c>
      <c r="I17" s="167" t="inlineStr">
        <is>
          <t>1</t>
        </is>
      </c>
      <c r="J17" s="166" t="inlineStr">
        <is>
          <t>✅ คำตอบที่ถูกต้อง: ข้อ ก. ตับอักเสบ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ตับอักเสบ 💡 คำอธิบายและเหตุผลทางเภสัชกรรม:
💡 คำอธิบายและเหตุผลทางเภสัชกรรม:
การเลือก ตับอักเสบ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(ชัก): ชัก ไม่ตรงกับข้อบ่งใช้หรือกลไกการออกฤทธิ์ที่ถูกต้องตาม ICH Q5A-Q5E / WHO Guidelines for Biological Products
• ข้อ ค. (ไตวาย): ไตวาย ไม่ตรงกับข้อบ่งใช้หรือกลไกการออกฤทธิ์ที่ถูกต้องตาม ICH Q5A-Q5E / WHO Guidelines for Biological Products
• ข้อ ง. (ปวดศีรษะ): ปวดศีรษะ ไม่ตรงกับข้อบ่งใช้หรือกลไกการออกฤทธิ์ที่ถูกต้องตาม ICH Q5A-Q5E / WHO Guidelines for Biological Products
• ข้อ จ. (ภาวะหัวใจล้มเหลว): ภาวะหัวใจล้มเหลว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 s="166" t="inlineStr"/>
      <c r="L17" s="166" t="inlineStr">
        <is>
          <t>Biotech Products</t>
        </is>
      </c>
      <c r="M17" s="166" t="inlineStr">
        <is>
          <t>Recombinant DNA</t>
        </is>
      </c>
      <c r="N17" s="165" t="inlineStr">
        <is>
          <t>Product</t>
        </is>
      </c>
      <c r="O17" s="166" t="inlineStr">
        <is>
          <t>ข้อ 36 (PLE_CC1_2559.md)</t>
        </is>
      </c>
      <c r="P17" s="165" t="inlineStr">
        <is>
          <t>ข้อสอบเก่า</t>
        </is>
      </c>
      <c r="Q17" s="165" t="inlineStr">
        <is>
          <t>2559</t>
        </is>
      </c>
      <c r="R17" s="165" t="inlineStr"/>
    </row>
    <row r="18" ht="24" customHeight="1" s="49">
      <c r="A18" s="167" t="n">
        <v>16</v>
      </c>
      <c r="B18" s="166" t="inlineStr">
        <is>
          <t>เกี่ยวกับ วัคซีน OPV ควรเก็บที่ใด ข้อใดต่อไปนี้กล่าวถูกต้องตามหลักวิชาชีพเภสัชกรรม</t>
        </is>
      </c>
      <c r="C18" s="166" t="inlineStr"/>
      <c r="D18" s="166" t="inlineStr">
        <is>
          <t>Freeze</t>
        </is>
      </c>
      <c r="E18" s="166" t="inlineStr">
        <is>
          <t>Room temperature</t>
        </is>
      </c>
      <c r="F18" s="166" t="inlineStr">
        <is>
          <t>Refrigerator</t>
        </is>
      </c>
      <c r="G18" s="166" t="inlineStr">
        <is>
          <t>Cool</t>
        </is>
      </c>
      <c r="H18" s="166" t="inlineStr">
        <is>
          <t>Warm</t>
        </is>
      </c>
      <c r="I18" s="167" t="inlineStr">
        <is>
          <t>1</t>
        </is>
      </c>
      <c r="J18" s="166" t="inlineStr">
        <is>
          <t>✅ คำตอบที่ถูกต้อง: ข้อ ก. Freeze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Freeze 💡 คำอธิบายและเหตุผลทางเภสัชกรรม:
💡 คำอธิบายและเหตุผลทางเภสัชกรรม:
การเลือก Freeze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(Room temperature): Room temperature ไม่ตรงกับข้อบ่งใช้หรือกลไกการออกฤทธิ์ที่ถูกต้องตาม ICH Q5A-Q5E / WHO Guidelines for Biological Products
• ข้อ ค. (Refrigerator): Refrigerator ไม่ตรงกับข้อบ่งใช้หรือกลไกการออกฤทธิ์ที่ถูกต้องตาม ICH Q5A-Q5E / WHO Guidelines for Biological Products
• ข้อ ง. (Cool): Cool ไม่ตรงกับข้อบ่งใช้หรือกลไกการออกฤทธิ์ที่ถูกต้องตาม ICH Q5A-Q5E / WHO Guidelines for Biological Products
• ข้อ จ. (Warm): Warm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 s="166" t="inlineStr"/>
      <c r="L18" s="166" t="inlineStr">
        <is>
          <t>Biotech Products</t>
        </is>
      </c>
      <c r="M18" s="166" t="inlineStr">
        <is>
          <t>Recombinant DNA</t>
        </is>
      </c>
      <c r="N18" s="165" t="inlineStr">
        <is>
          <t>Product</t>
        </is>
      </c>
      <c r="O18" s="166" t="inlineStr">
        <is>
          <t>ข้อ 37 (PLE_CC1_2559.md)</t>
        </is>
      </c>
      <c r="P18" s="165" t="inlineStr">
        <is>
          <t>ข้อสอบเก่า</t>
        </is>
      </c>
      <c r="Q18" s="165" t="inlineStr">
        <is>
          <t>2559</t>
        </is>
      </c>
      <c r="R18" s="165" t="inlineStr"/>
    </row>
    <row r="19" ht="24" customHeight="1" s="49">
      <c r="A19" s="167" t="n">
        <v>17</v>
      </c>
      <c r="B19" s="166" t="inlineStr">
        <is>
          <t>วัคซีนที่มีส่วนผสมของ aluminum เป็น adjuvant สามารถบริหารได้ทางใด</t>
        </is>
      </c>
      <c r="C19" s="166" t="inlineStr"/>
      <c r="D19" s="166" t="inlineStr">
        <is>
          <t>IV</t>
        </is>
      </c>
      <c r="E19" s="166" t="inlineStr">
        <is>
          <t>IM</t>
        </is>
      </c>
      <c r="F19" s="166" t="inlineStr">
        <is>
          <t>SC</t>
        </is>
      </c>
      <c r="G19" s="166" t="inlineStr">
        <is>
          <t>ID</t>
        </is>
      </c>
      <c r="H19" s="166" t="inlineStr">
        <is>
          <t>IM + SC</t>
        </is>
      </c>
      <c r="I19" s="167" t="inlineStr">
        <is>
          <t>1</t>
        </is>
      </c>
      <c r="J19" s="166" t="inlineStr">
        <is>
          <t>✅ คำตอบที่ถูกต้อง: ข้อ ก. IV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IV 💡 คำอธิบายและเหตุผลทางเภสัชกรรม:
💡 คำอธิบายและเหตุผลทางเภสัชกรรม:
การเลือก IV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(IM): IM ไม่ตรงกับข้อบ่งใช้หรือกลไกการออกฤทธิ์ที่ถูกต้องตาม ICH Q5A-Q5E / WHO Guidelines for Biological Products
• ข้อ ค. (SC): SC ไม่ตรงกับข้อบ่งใช้หรือกลไกการออกฤทธิ์ที่ถูกต้องตาม ICH Q5A-Q5E / WHO Guidelines for Biological Products
• ข้อ ง. (ID): ID ไม่ตรงกับข้อบ่งใช้หรือกลไกการออกฤทธิ์ที่ถูกต้องตาม ICH Q5A-Q5E / WHO Guidelines for Biological Products
• ข้อ จ. (IM + SC): IM + SC ไม่ตรงกับข้อบ่งใช้หรือกลไกการออกฤทธิ์ที่ถูกต้องตาม ICH Q5A-Q5E / WHO Guidelines for Biological Products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9" s="166" t="inlineStr"/>
      <c r="L19" s="166" t="inlineStr">
        <is>
          <t>Biotech Products</t>
        </is>
      </c>
      <c r="M19" s="166" t="inlineStr">
        <is>
          <t>Recombinant DNA</t>
        </is>
      </c>
      <c r="N19" s="165" t="inlineStr">
        <is>
          <t>Product</t>
        </is>
      </c>
      <c r="O19" s="166" t="inlineStr">
        <is>
          <t>ข้อ 39 (PLE_CC1_2559.md)</t>
        </is>
      </c>
      <c r="P19" s="165" t="inlineStr">
        <is>
          <t>ข้อสอบเก่า</t>
        </is>
      </c>
      <c r="Q19" s="165" t="inlineStr">
        <is>
          <t>2559</t>
        </is>
      </c>
      <c r="R19" s="165" t="inlineStr"/>
    </row>
    <row r="20" ht="24" customHeight="1" s="49">
      <c r="A20" s="167" t="n">
        <v>18</v>
      </c>
      <c r="B20" s="166" t="inlineStr">
        <is>
          <t>วัคซีน BCG ทีใช้ในการป้องกันวัณโรคในเด็กแรกเกิด และ เป็นวัคซีนพื%นฐานของประเทศไทย จัดเป็นวัคซีนในข้อใด (1) Killed-vaccine (2) Immunoglobulin (3) Toxoid (4) Lived-attenuated vaccine (5) Subunit vaccine Final version | Maximum’2017 Rx30 | Prince of Songkla University</t>
        </is>
      </c>
      <c r="C20" s="166" t="inlineStr"/>
      <c r="D20" s="166" t="inlineStr">
        <is>
          <t>ELISA Immunoassay for protein quantification</t>
        </is>
      </c>
      <c r="E20" s="166" t="inlineStr">
        <is>
          <t>SDS-PAGE Gel Electrophoresis purity analysis</t>
        </is>
      </c>
      <c r="F20" s="166" t="inlineStr">
        <is>
          <t>Isoelectric Focusing (IEF) for charge heterogeneity</t>
        </is>
      </c>
      <c r="G20" s="166" t="inlineStr">
        <is>
          <t>Immunogenicity Neutralizing Antibody Assay</t>
        </is>
      </c>
      <c r="H20" s="166" t="inlineStr">
        <is>
          <t>Polysorbate 20 surfactant to prevent protein aggregation</t>
        </is>
      </c>
      <c r="I20" s="167" t="inlineStr">
        <is>
          <t>1</t>
        </is>
      </c>
      <c r="J20" s="166" t="inlineStr">
        <is>
          <t>✅ คำตอบที่ถูกต้อง: ข้อ ก. ELISA Immunoassay for protein quantification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ELISA Immunoassay for protein quantification 💡 คำอธิบายและเหตุผลทางเภสัชกรรม:
💡 คำอธิบายและเหตุผลทางเภสัชกรรม:
การเลือก ELISA Immunoassay for protein quantification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(SDS-PAGE Gel Electrophoresis purity analysis): SDS-PAGE Gel Electrophoresis purity analysis ไม่ตรงกับข้อบ่งใช้หรือกลไกการออกฤทธิ์ที่ถูกต้องตาม ICH Q5A-Q5E / WHO Guidelines for Biological Products
• ข้อ ค. (Isoelectric Focusing (IEF) for charge heterogeneity): Isoelectric Focusing (IEF) for charge heterogeneity ไม่ตรงกับข้อบ่งใช้หรือกลไกการออกฤทธิ์ที่ถูกต้องตาม ICH Q5A-Q5E / WHO Guidelines for Biological Products
• ข้อ ง. (Immunogenicity Neutralizing Antibody Assay): Immunogenicity Neutralizing Antibody Assay ไม่ตรงกับข้อบ่งใช้หรือกลไกการออกฤทธิ์ที่ถูกต้องตาม ICH Q5A-Q5E / WHO Guidelines for Biological Products
• ข้อ จ.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0" s="166" t="inlineStr"/>
      <c r="L20" s="166" t="inlineStr">
        <is>
          <t>Biotech Products</t>
        </is>
      </c>
      <c r="M20" s="166" t="inlineStr">
        <is>
          <t>Recombinant DNA</t>
        </is>
      </c>
      <c r="N20" s="165" t="inlineStr">
        <is>
          <t>Product</t>
        </is>
      </c>
      <c r="O20" s="166" t="inlineStr">
        <is>
          <t>ข้อ 23 (PLE_CC1_2557.md)</t>
        </is>
      </c>
      <c r="P20" s="165" t="inlineStr">
        <is>
          <t>ข้อสอบเก่า</t>
        </is>
      </c>
      <c r="Q20" s="165" t="inlineStr">
        <is>
          <t>2557</t>
        </is>
      </c>
      <c r="R20" s="165" t="inlineStr"/>
    </row>
    <row r="21" ht="24" customHeight="1" s="49">
      <c r="A21" s="167" t="n">
        <v>19</v>
      </c>
      <c r="B21" s="166" t="inlineStr">
        <is>
          <t>หลังได้รับยา Desferrioxamine ผู้ป่วยแจ้งว่าปัสสาวะ เปลียนเป็นสีชมพู จึงได้สอบถามท่านซึงเป็นเภสัชกร ท่าน จะบอกผู้ป่วยรายนี%ว่าอย่างไร (1) สีทีเกิดขึน เป็นสีของตัวของ Desferrioxamine ซึงขับ ออกทางปัสสาวะ (2) สีทีเกิดขึน เป็นสีของสารประกอบเชิงซ้อนระหว่างยา Desferrioxamine และไอออนของธาตุเหล็กซึงขับ ออกทางปัสสาวะ (3) อาการนีเป็นอาการทีอันตราย ควรแจ้งแพทย์์ทันที (4) ... จำตัวเลือกไม่ได้ ... สถานการณ์ที 12 เด็กชายอายุ 10 ปี โดนสุนัขกัดบริเวณหัวไหล่ เป็น แผลหลายแผล มีเลือดออก มารับการฉีดวัคซีนพิษสุนัขบ้า มารดาให้ประวัติว่าไม่เคยได้รับการฉีดวัคซีนมาก่อน</t>
        </is>
      </c>
      <c r="C21" s="166" t="inlineStr"/>
      <c r="D21" s="166" t="inlineStr">
        <is>
          <t>Immunogenicity Neutralizing Antibody Assay</t>
        </is>
      </c>
      <c r="E21" s="166" t="inlineStr">
        <is>
          <t>Polysorbate 20 surfactant to prevent protein aggregation</t>
        </is>
      </c>
      <c r="F21" s="166" t="inlineStr">
        <is>
          <t>Histidine Buffer pH 6.0 formulation stability</t>
        </is>
      </c>
      <c r="G21" s="166" t="inlineStr">
        <is>
          <t>Recombinant DNA Human Insulin in E. coli</t>
        </is>
      </c>
      <c r="H21" s="166" t="inlineStr">
        <is>
          <t>Monoclonal Antibody IgG1 (CHO Cell Expression)</t>
        </is>
      </c>
      <c r="I21" s="167" t="inlineStr">
        <is>
          <t>1</t>
        </is>
      </c>
      <c r="J21" s="166" t="inlineStr">
        <is>
          <t>✅ คำตอบที่ถูกต้อง: ข้อ ก. Immunogenicity Neutralizing Antibody Assay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Immunogenicity Neutralizing Antibody Assay 💡 คำอธิบายและเหตุผลทางเภสัชกรรม:
💡 คำอธิบายและเหตุผลทางเภสัชกรรม:
การเลือก Immunogenicity Neutralizing Antibody Assay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ค. (Histidine Buffer pH 6.0 formulation stability): Histidine Buffer pH 6.0 formulation stability ไม่ตรงกับข้อบ่งใช้หรือกลไกการออกฤทธิ์ที่ถูกต้องตาม ICH Q5A-Q5E / WHO Guidelines for Biological Products
• ข้อ ง. (Recombinant DNA Human Insulin in E. coli): Recombinant DNA Human Insulin in E. coli ไม่ตรงกับข้อบ่งใช้หรือกลไกการออกฤทธิ์ที่ถูกต้องตาม ICH Q5A-Q5E / WHO Guidelines for Biological Products
• ข้อ จ. (Monoclonal Antibody IgG1 (CHO Cell Expression)): Monoclonal Antibody IgG1 (CHO Cell Expression)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1" s="166" t="inlineStr"/>
      <c r="L21" s="166" t="inlineStr">
        <is>
          <t>Biotech Products</t>
        </is>
      </c>
      <c r="M21" s="166" t="inlineStr">
        <is>
          <t>Recombinant DNA</t>
        </is>
      </c>
      <c r="N21" s="165" t="inlineStr">
        <is>
          <t>Product</t>
        </is>
      </c>
      <c r="O21" s="166" t="inlineStr">
        <is>
          <t>ข้อ 82 (PLE_CC1_2557.md)</t>
        </is>
      </c>
      <c r="P21" s="165" t="inlineStr">
        <is>
          <t>ข้อสอบเก่า</t>
        </is>
      </c>
      <c r="Q21" s="165" t="inlineStr">
        <is>
          <t>2557</t>
        </is>
      </c>
      <c r="R21" s="165" t="inlineStr"/>
    </row>
    <row r="22" ht="24" customHeight="1" s="49">
      <c r="A22" s="167" t="n">
        <v>20</v>
      </c>
      <c r="B22" s="166" t="inlineStr">
        <is>
          <t>ข้อใดถูกต้อง (1) ผู้ป่วยไม่จำเป็นต้องได้รับ immunoglobulin (2) ผู้ป่วยจำเป็นต้องได้รับ immunoglobulin ทันที และ ฉีดซําอีกครังในวันที 7 (3) ผู้ป่วยจำเป็นต้องได้รับ immunoglobulin เฉพาะวัน แรกทีโดนกัดเพียงแค่ครังเดียว (4) ผู้ป่วยไม่จำเป็นต้องได้รับวัคซีน (5) ผู้ป่วยจำเป็นต้องได้รับวัคซีนโดยการฉีดเข้าในผิวหนัง (intradermal) ในวันที 0, 3, 7, 14 และ 30</t>
        </is>
      </c>
      <c r="C22" s="166" t="inlineStr"/>
      <c r="D22" s="166" t="inlineStr">
        <is>
          <t>Recombinant DNA Human Insulin in E. coli</t>
        </is>
      </c>
      <c r="E22" s="166" t="inlineStr">
        <is>
          <t>Monoclonal Antibody IgG1 (CHO Cell Expression)</t>
        </is>
      </c>
      <c r="F22" s="166" t="inlineStr">
        <is>
          <t>Polyethylene Glycol (PEG) Conjugation for extended half-life</t>
        </is>
      </c>
      <c r="G22" s="166" t="inlineStr">
        <is>
          <t>Lyophilization (Freeze-drying) with Trehalose Cryoprotectant</t>
        </is>
      </c>
      <c r="H22" s="166" t="inlineStr">
        <is>
          <t>ELISA Immunoassay for protein quantification</t>
        </is>
      </c>
      <c r="I22" s="167" t="inlineStr">
        <is>
          <t>1</t>
        </is>
      </c>
      <c r="J22" s="166" t="inlineStr">
        <is>
          <t>✅ คำตอบที่ถูกต้อง: ข้อ ก. Recombinant DNA Human Insulin in E. coli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Recombinant DNA Human Insulin in E. coli 💡 คำอธิบายและเหตุผลทางเภสัชกรรม:
💡 คำอธิบายและเหตุผลทางเภสัชกรรม:
การเลือก Recombinant DNA Human Insulin in E. coli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(Monoclonal Antibody IgG1 (CHO Cell Expression)): Monoclonal Antibody IgG1 (CHO Cell Expression) ไม่ตรงกับข้อบ่งใช้หรือกลไกการออกฤทธิ์ที่ถูกต้องตาม ICH Q5A-Q5E / WHO Guidelines for Biological Products
• ข้อ ค.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ง.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จ. (ELISA Immunoassay for protein quantification): ELISA Immunoassay for protein quantification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2" s="166" t="inlineStr"/>
      <c r="L22" s="166" t="inlineStr">
        <is>
          <t>Biotech Products</t>
        </is>
      </c>
      <c r="M22" s="166" t="inlineStr">
        <is>
          <t>Recombinant DNA</t>
        </is>
      </c>
      <c r="N22" s="165" t="inlineStr">
        <is>
          <t>Product</t>
        </is>
      </c>
      <c r="O22" s="166" t="inlineStr">
        <is>
          <t>ข้อ 84 (PLE_CC1_2557.md)</t>
        </is>
      </c>
      <c r="P22" s="165" t="inlineStr">
        <is>
          <t>ข้อสอบเก่า</t>
        </is>
      </c>
      <c r="Q22" s="165" t="inlineStr">
        <is>
          <t>2557</t>
        </is>
      </c>
      <c r="R22" s="165" t="inlineStr"/>
    </row>
    <row r="23" ht="24" customHeight="1" s="49">
      <c r="A23" s="167" t="n">
        <v>21</v>
      </c>
      <c r="B23" s="166" t="inlineStr">
        <is>
          <t>หากเด็กคนนี% เคยได้รับการฉีดวัคซีนมาแล้ว 3 เข็ม เมือ 5 เดือนก่อน จะต้องฉีดอย่างไร (1) ไม่ต้องฉีดวัคซีนเพิมเติม (2) ฉีดวัคซีนเพิม 1 เข็มในวันทีโดนกัด (วันที 0) (3) ฉีดวัคซีนเพิม 2 เข็มในวันที 0 และ 3 (4) ฉีดวัคซีนเพิม 3 เข็มในวันที 0, 3 และ 7 (5) เริมต้นฉีดวัคซีนใหม่ทังหมด</t>
        </is>
      </c>
      <c r="C23" s="166" t="inlineStr"/>
      <c r="D23" s="166" t="inlineStr">
        <is>
          <t>Lyophilization (Freeze-drying) with Trehalose Cryoprotectant</t>
        </is>
      </c>
      <c r="E23" s="166" t="inlineStr">
        <is>
          <t>ELISA Immunoassay for protein quantification</t>
        </is>
      </c>
      <c r="F23" s="166" t="inlineStr">
        <is>
          <t>SDS-PAGE Gel Electrophoresis purity analysis</t>
        </is>
      </c>
      <c r="G23" s="166" t="inlineStr">
        <is>
          <t>Isoelectric Focusing (IEF) for charge heterogeneity</t>
        </is>
      </c>
      <c r="H23" s="166" t="inlineStr">
        <is>
          <t>Immunogenicity Neutralizing Antibody Assay</t>
        </is>
      </c>
      <c r="I23" s="167" t="inlineStr">
        <is>
          <t>1</t>
        </is>
      </c>
      <c r="J23" s="166" t="inlineStr">
        <is>
          <t>✅ คำตอบที่ถูกต้อง: ข้อ ก. Lyophilization (Freeze-drying) with Trehalose Cryoprotectant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Lyophilization (Freeze-drying) with Trehalose Cryoprotectant 💡 คำอธิบายและเหตุผลทางเภสัชกรรม:
💡 คำอธิบายและเหตุผลทางเภสัชกรรม:
การเลือก Lyophilization (Freeze-drying) with Trehalose Cryoprotectant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(ELISA Immunoassay for protein quantification): ELISA Immunoassay for protein quantification ไม่ตรงกับข้อบ่งใช้หรือกลไกการออกฤทธิ์ที่ถูกต้องตาม ICH Q5A-Q5E / WHO Guidelines for Biological Products
• ข้อ ค. (SDS-PAGE Gel Electrophoresis purity analysis): SDS-PAGE Gel Electrophoresis purity analysis ไม่ตรงกับข้อบ่งใช้หรือกลไกการออกฤทธิ์ที่ถูกต้องตาม ICH Q5A-Q5E / WHO Guidelines for Biological Products
• ข้อ ง. (Isoelectric Focusing (IEF) for charge heterogeneity): Isoelectric Focusing (IEF) for charge heterogeneity ไม่ตรงกับข้อบ่งใช้หรือกลไกการออกฤทธิ์ที่ถูกต้องตาม ICH Q5A-Q5E / WHO Guidelines for Biological Products
• ข้อ จ. (Immunogenicity Neutralizing Antibody Assay): Immunogenicity Neutralizing Antibody Assay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3" s="166" t="inlineStr"/>
      <c r="L23" s="166" t="inlineStr">
        <is>
          <t>Biotech Products</t>
        </is>
      </c>
      <c r="M23" s="166" t="inlineStr">
        <is>
          <t>Recombinant DNA</t>
        </is>
      </c>
      <c r="N23" s="165" t="inlineStr">
        <is>
          <t>Product</t>
        </is>
      </c>
      <c r="O23" s="166" t="inlineStr">
        <is>
          <t>ข้อ 85 (PLE_CC1_2557.md)</t>
        </is>
      </c>
      <c r="P23" s="165" t="inlineStr">
        <is>
          <t>ข้อสอบเก่า</t>
        </is>
      </c>
      <c r="Q23" s="165" t="inlineStr">
        <is>
          <t>2557</t>
        </is>
      </c>
      <c r="R23" s="165" t="inlineStr"/>
    </row>
    <row r="24" ht="24" customHeight="1" s="49">
      <c r="A24" s="167" t="n">
        <v>22</v>
      </c>
      <c r="B24" s="166" t="inlineStr">
        <is>
          <t>ในกรณีทีแพทย์์ตัดสินใจให้วัคซีนป้องกันพิษสุนัขบ้าในแก่ เด็กรายนี% แต่แม่เด็กไม่ได้มาตามนัดในเข็มที 2 โดยมาช้าไป 1 วัน จะมีคำแนะนำอย่างไร (1) เริมต้นฉีดวัคซีนเข็มที 1 ใหม่ (2) ฉีดเข็มที 2 ทันที ส่วนเข็มถัดไปให้ฉีดต่อไปตามปกติ (3) ฉีดเข็มที 2 ทันที ส่วนเข็มถัดไปให้เลือนออกไปจาก นัดเดิม 1 วัน (4) ฉีดเข็มที 2 ทันที และฉีดเพิมเติมจากเดิมอีก 1 เข็มใน วันเดียวกัน ส่วนเข็มถัดไปให้ฉีดต่อไปตามปกติ (5) ฉีดเข็มที 2 ทันที และฉีดเพิมเติมจากเดิมอีก 1 เข็มใน วันเดียวกัน ส่วนเข็มถัดไปให้เลือนออกไปจากนัดเดิม 1 วัน</t>
        </is>
      </c>
      <c r="C24" s="166" t="inlineStr"/>
      <c r="D24" s="166" t="inlineStr">
        <is>
          <t>Isoelectric Focusing (IEF) for charge heterogeneity</t>
        </is>
      </c>
      <c r="E24" s="166" t="inlineStr">
        <is>
          <t>Immunogenicity Neutralizing Antibody Assay</t>
        </is>
      </c>
      <c r="F24" s="166" t="inlineStr">
        <is>
          <t>Polysorbate 20 surfactant to prevent protein aggregation</t>
        </is>
      </c>
      <c r="G24" s="166" t="inlineStr">
        <is>
          <t>Histidine Buffer pH 6.0 formulation stability</t>
        </is>
      </c>
      <c r="H24" s="166" t="inlineStr">
        <is>
          <t>Recombinant DNA Human Insulin in E. coli</t>
        </is>
      </c>
      <c r="I24" s="167" t="inlineStr">
        <is>
          <t>1</t>
        </is>
      </c>
      <c r="J24" s="166" t="inlineStr">
        <is>
          <t>✅ คำตอบที่ถูกต้อง: ข้อ ก. Isoelectric Focusing (IEF) for charge heterogeneity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Isoelectric Focusing (IEF) for charge heterogeneity 💡 คำอธิบายและเหตุผลทางเภสัชกรรม:
💡 คำอธิบายและเหตุผลทางเภสัชกรรม:
การเลือก Isoelectric Focusing (IEF) for charge heterogeneity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(Immunogenicity Neutralizing Antibody Assay): Immunogenicity Neutralizing Antibody Assay ไม่ตรงกับข้อบ่งใช้หรือกลไกการออกฤทธิ์ที่ถูกต้องตาม ICH Q5A-Q5E / WHO Guidelines for Biological Products
• ข้อ ค.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ง. (Histidine Buffer pH 6.0 formulation stability): Histidine Buffer pH 6.0 formulation stability ไม่ตรงกับข้อบ่งใช้หรือกลไกการออกฤทธิ์ที่ถูกต้องตาม ICH Q5A-Q5E / WHO Guidelines for Biological Products
• ข้อ จ. (Recombinant DNA Human Insulin in E. coli): Recombinant DNA Human Insulin in E. coli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4" s="166" t="inlineStr"/>
      <c r="L24" s="166" t="inlineStr">
        <is>
          <t>Biotech Products</t>
        </is>
      </c>
      <c r="M24" s="166" t="inlineStr">
        <is>
          <t>Recombinant DNA</t>
        </is>
      </c>
      <c r="N24" s="165" t="inlineStr">
        <is>
          <t>Product</t>
        </is>
      </c>
      <c r="O24" s="166" t="inlineStr">
        <is>
          <t>ข้อ 86 (PLE_CC1_2557.md)</t>
        </is>
      </c>
      <c r="P24" s="165" t="inlineStr">
        <is>
          <t>ข้อสอบเก่า</t>
        </is>
      </c>
      <c r="Q24" s="165" t="inlineStr">
        <is>
          <t>2557</t>
        </is>
      </c>
      <c r="R24" s="165" t="inlineStr"/>
    </row>
    <row r="25" ht="24" customHeight="1" s="49">
      <c r="A25" s="167" t="n">
        <v>23</v>
      </c>
      <c r="B25" s="166" t="inlineStr">
        <is>
          <t>หากแม่ของเด็กต้องการฉีดวัคซีนป้องกันโรคล่วงหน้า (pre-exposure immunization) ให้แก่ตัวเอง จะต้องฉีดกี เข็ม ในวันทีเท่าใดบ้าง (1) ฉีด 1 เข็ม ครังเดียว (2) ฉีด 2 เข็ม ในวันที 0 และวันที 3 (3) ฉีด 2 เข็ม ในวันที 0 และวันที 7 (4) ฉีด 3 เข็ม ในวันที 0, 3 และ 7 (5) ฉีด 3 เข็ม ในวันที 0, 7 และ 28 MCQ 12 | 1/2557 | Page 27</t>
        </is>
      </c>
      <c r="C25" s="166" t="inlineStr"/>
      <c r="D25" s="166" t="inlineStr">
        <is>
          <t>Histidine Buffer pH 6.0 formulation stability</t>
        </is>
      </c>
      <c r="E25" s="166" t="inlineStr">
        <is>
          <t>Recombinant DNA Human Insulin in E. coli</t>
        </is>
      </c>
      <c r="F25" s="166" t="inlineStr">
        <is>
          <t>Monoclonal Antibody IgG1 (CHO Cell Expression)</t>
        </is>
      </c>
      <c r="G25" s="166" t="inlineStr">
        <is>
          <t>Polyethylene Glycol (PEG) Conjugation for extended half-life</t>
        </is>
      </c>
      <c r="H25" s="166" t="inlineStr">
        <is>
          <t>Lyophilization (Freeze-drying) with Trehalose Cryoprotectant</t>
        </is>
      </c>
      <c r="I25" s="167" t="inlineStr">
        <is>
          <t>1</t>
        </is>
      </c>
      <c r="J25" s="166" t="inlineStr">
        <is>
          <t>✅ คำตอบที่ถูกต้อง: ข้อ ก. Histidine Buffer pH 6.0 formulation stability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Histidine Buffer pH 6.0 formulation stability 💡 คำอธิบายและเหตุผลทางเภสัชกรรม:
💡 คำอธิบายและเหตุผลทางเภสัชกรรม:
การเลือก Histidine Buffer pH 6.0 formulation stability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(Recombinant DNA Human Insulin in E. coli): Recombinant DNA Human Insulin in E. coli ไม่ตรงกับข้อบ่งใช้หรือกลไกการออกฤทธิ์ที่ถูกต้องตาม ICH Q5A-Q5E / WHO Guidelines for Biological Products
• ข้อ ค. (Monoclonal Antibody IgG1 (CHO Cell Expression)): Monoclonal Antibody IgG1 (CHO Cell Expression) ไม่ตรงกับข้อบ่งใช้หรือกลไกการออกฤทธิ์ที่ถูกต้องตาม ICH Q5A-Q5E / WHO Guidelines for Biological Products
• ข้อ ง.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จ.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5" s="166" t="inlineStr"/>
      <c r="L25" s="166" t="inlineStr">
        <is>
          <t>Biotech Products</t>
        </is>
      </c>
      <c r="M25" s="166" t="inlineStr">
        <is>
          <t>Recombinant DNA</t>
        </is>
      </c>
      <c r="N25" s="165" t="inlineStr">
        <is>
          <t>Product</t>
        </is>
      </c>
      <c r="O25" s="166" t="inlineStr">
        <is>
          <t>ข้อ 87 (PLE_CC1_2557.md)</t>
        </is>
      </c>
      <c r="P25" s="165" t="inlineStr">
        <is>
          <t>ข้อสอบเก่า</t>
        </is>
      </c>
      <c r="Q25" s="165" t="inlineStr">
        <is>
          <t>2557</t>
        </is>
      </c>
      <c r="R25" s="165" t="inlineStr"/>
    </row>
    <row r="26" ht="24" customHeight="1" s="49">
      <c r="A26" s="167" t="n">
        <v>24</v>
      </c>
      <c r="B26" s="166" t="inlineStr">
        <is>
          <t>Vaccine ในรูปผงแห้ง ควรมีการจัดเก็บอย่างไร (1) .... จำตัวเลือกไม่ได้ .....</t>
        </is>
      </c>
      <c r="C26" s="166" t="inlineStr"/>
      <c r="D26" s="166" t="inlineStr">
        <is>
          <t>Polyethylene Glycol (PEG) Conjugation for extended half-life</t>
        </is>
      </c>
      <c r="E26" s="166" t="inlineStr">
        <is>
          <t>Lyophilization (Freeze-drying) with Trehalose Cryoprotectant</t>
        </is>
      </c>
      <c r="F26" s="166" t="inlineStr">
        <is>
          <t>ELISA Immunoassay for protein quantification</t>
        </is>
      </c>
      <c r="G26" s="166" t="inlineStr">
        <is>
          <t>SDS-PAGE Gel Electrophoresis purity analysis</t>
        </is>
      </c>
      <c r="H26" s="166" t="inlineStr">
        <is>
          <t>Isoelectric Focusing (IEF) for charge heterogeneity</t>
        </is>
      </c>
      <c r="I26" s="167" t="inlineStr">
        <is>
          <t>1</t>
        </is>
      </c>
      <c r="J26" s="166" t="inlineStr">
        <is>
          <t>✅ คำตอบที่ถูกต้อง: ข้อ ก. Polyethylene Glycol (PEG) Conjugation for extended half-life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Polyethylene Glycol (PEG) Conjugation for extended half-life 💡 คำอธิบายและเหตุผลทางเภสัชกรรม:
💡 คำอธิบายและเหตุผลทางเภสัชกรรม:
การเลือก Polyethylene Glycol (PEG) Conjugation for extended half-life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ค. (ELISA Immunoassay for protein quantification): ELISA Immunoassay for protein quantification ไม่ตรงกับข้อบ่งใช้หรือกลไกการออกฤทธิ์ที่ถูกต้องตาม ICH Q5A-Q5E / WHO Guidelines for Biological Products
• ข้อ ง. (SDS-PAGE Gel Electrophoresis purity analysis): SDS-PAGE Gel Electrophoresis purity analysis ไม่ตรงกับข้อบ่งใช้หรือกลไกการออกฤทธิ์ที่ถูกต้องตาม ICH Q5A-Q5E / WHO Guidelines for Biological Products
• ข้อ จ. (Isoelectric Focusing (IEF) for charge heterogeneity): Isoelectric Focusing (IEF) for charge heterogeneity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6" s="166" t="inlineStr"/>
      <c r="L26" s="166" t="inlineStr">
        <is>
          <t>Biotech Products</t>
        </is>
      </c>
      <c r="M26" s="166" t="inlineStr">
        <is>
          <t>Recombinant DNA</t>
        </is>
      </c>
      <c r="N26" s="165" t="inlineStr">
        <is>
          <t>Product</t>
        </is>
      </c>
      <c r="O26" s="166" t="inlineStr">
        <is>
          <t>ข้อ 88 (PLE_CC1_2557.md)</t>
        </is>
      </c>
      <c r="P26" s="165" t="inlineStr">
        <is>
          <t>ข้อสอบเก่า</t>
        </is>
      </c>
      <c r="Q26" s="165" t="inlineStr">
        <is>
          <t>2557</t>
        </is>
      </c>
      <c r="R26" s="165" t="inlineStr"/>
    </row>
    <row r="27" ht="24" customHeight="1" s="49">
      <c r="A27" s="167" t="n">
        <v>25</v>
      </c>
      <c r="B27" s="166" t="inlineStr">
        <is>
          <t>บริษัท A ได้รับอนุญาตให้ผลิตวัคซีนป้องกันโรคพิษสุนัข บ้าชือการค้า AA ข้อใดถูกต้อง (1) บริษัท A สามารถขายปลีกวัคซีน AA ได้โดยไม่ต้อง ขออนุญาตขายยาแผนปัจจุบันเพิมเติม (2) บริษัท A สามารถขายส่งวัคซีน AA ได้โดยไม่ต้องขอ อนุญาตขายส่งยาแผนปัจจุบันเพิมเติม (3) บริษัท A สามารถนำเข้าวัคซีน AA จากต่างประเทศได้ โดยไม่ต้องขออนุญาตนำหรือสังยาแผนปัจจุบันเข้ามา ในราชอาณาจักรเพิมเติม (4) ... จำตัวเลือกไม่ได้ ...</t>
        </is>
      </c>
      <c r="C27" s="166" t="inlineStr"/>
      <c r="D27" s="166" t="inlineStr">
        <is>
          <t>SDS-PAGE Gel Electrophoresis purity analysis</t>
        </is>
      </c>
      <c r="E27" s="166" t="inlineStr">
        <is>
          <t>Isoelectric Focusing (IEF) for charge heterogeneity</t>
        </is>
      </c>
      <c r="F27" s="166" t="inlineStr">
        <is>
          <t>Immunogenicity Neutralizing Antibody Assay</t>
        </is>
      </c>
      <c r="G27" s="166" t="inlineStr">
        <is>
          <t>Polysorbate 20 surfactant to prevent protein aggregation</t>
        </is>
      </c>
      <c r="H27" s="166" t="inlineStr">
        <is>
          <t>Histidine Buffer pH 6.0 formulation stability</t>
        </is>
      </c>
      <c r="I27" s="167" t="inlineStr">
        <is>
          <t>1</t>
        </is>
      </c>
      <c r="J27" s="166" t="inlineStr">
        <is>
          <t>✅ คำตอบที่ถูกต้อง: ข้อ ก. SDS-PAGE Gel Electrophoresis purity analysis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SDS-PAGE Gel Electrophoresis purity analysis 💡 คำอธิบายและเหตุผลทางเภสัชกรรม:
💡 คำอธิบายและเหตุผลทางเภสัชกรรม:
การเลือก SDS-PAGE Gel Electrophoresis purity analysis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(Isoelectric Focusing (IEF) for charge heterogeneity): Isoelectric Focusing (IEF) for charge heterogeneity ไม่ตรงกับข้อบ่งใช้หรือกลไกการออกฤทธิ์ที่ถูกต้องตาม ICH Q5A-Q5E / WHO Guidelines for Biological Products
• ข้อ ค. (Immunogenicity Neutralizing Antibody Assay): Immunogenicity Neutralizing Antibody Assay ไม่ตรงกับข้อบ่งใช้หรือกลไกการออกฤทธิ์ที่ถูกต้องตาม ICH Q5A-Q5E / WHO Guidelines for Biological Products
• ข้อ ง.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จ. (Histidine Buffer pH 6.0 formulation stability): Histidine Buffer pH 6.0 formulation stability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7" s="166" t="inlineStr"/>
      <c r="L27" s="166" t="inlineStr">
        <is>
          <t>Biotech Products</t>
        </is>
      </c>
      <c r="M27" s="166" t="inlineStr">
        <is>
          <t>Recombinant DNA</t>
        </is>
      </c>
      <c r="N27" s="165" t="inlineStr">
        <is>
          <t>Product</t>
        </is>
      </c>
      <c r="O27" s="166" t="inlineStr">
        <is>
          <t>ข้อ 89 (PLE_CC1_2557.md)</t>
        </is>
      </c>
      <c r="P27" s="165" t="inlineStr">
        <is>
          <t>ข้อสอบเก่า</t>
        </is>
      </c>
      <c r="Q27" s="165" t="inlineStr">
        <is>
          <t>2557</t>
        </is>
      </c>
      <c r="R27" s="165" t="inlineStr"/>
    </row>
    <row r="28" ht="24" customHeight="1" s="49">
      <c r="A28" s="167" t="n">
        <v>26</v>
      </c>
      <c r="B28" s="166" t="inlineStr">
        <is>
          <t>วัคซีนใดที่ต้องให้ในเด็กแรกเกิด</t>
        </is>
      </c>
      <c r="C28" s="166" t="inlineStr"/>
      <c r="D28" s="166" t="inlineStr">
        <is>
          <t>วัคซีนวัณโรค</t>
        </is>
      </c>
      <c r="E28" s="166" t="inlineStr">
        <is>
          <t>วัคซีนไข้หวัดใหญ่</t>
        </is>
      </c>
      <c r="F28" s="166" t="inlineStr">
        <is>
          <t>วัคซีนหัดเยอรมัน หัด คางทูม</t>
        </is>
      </c>
      <c r="G28" s="166" t="inlineStr">
        <is>
          <t>วัคซีนคอตีบ ไอกรน บาดทะยัก</t>
        </is>
      </c>
      <c r="H28" s="166" t="inlineStr">
        <is>
          <t>วัคซีนไวรัสตับอักเสบเอ</t>
        </is>
      </c>
      <c r="I28" s="167" t="inlineStr">
        <is>
          <t>1</t>
        </is>
      </c>
      <c r="J28" s="166" t="inlineStr">
        <is>
          <t>✅ คำตอบที่ถูกต้อง: ข้อ ก. วัคซีนวัณโรค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วัคซีนวัณโรค 💡 คำอธิบายและเหตุผลทางเภสัชกรรม:
💡 คำอธิบายและเหตุผลทางเภสัชกรรม:
การเลือก วัคซีนวัณโรค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(วัคซีนไข้หวัดใหญ่): วัคซีนไข้หวัดใหญ่ ไม่ตรงกับข้อบ่งใช้หรือกลไกการออกฤทธิ์ที่ถูกต้องตาม ICH Q5A-Q5E / WHO Guidelines for Biological Products
• ข้อ ค. (วัคซีนหัดเยอรมัน หัด คางทูม): วัคซีนหัดเยอรมัน หัด คางทูม ไม่ตรงกับข้อบ่งใช้หรือกลไกการออกฤทธิ์ที่ถูกต้องตาม ICH Q5A-Q5E / WHO Guidelines for Biological Products
• ข้อ ง. (วัคซีนคอตีบ ไอกรน บาดทะยัก): วัคซีนคอตีบ ไอกรน บาดทะยัก ไม่ตรงกับข้อบ่งใช้หรือกลไกการออกฤทธิ์ที่ถูกต้องตาม ICH Q5A-Q5E / WHO Guidelines for Biological Products
• ข้อ จ. (วัคซีนไวรัสตับอักเสบเอ): วัคซีนไวรัสตับอักเสบเอ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8" s="166" t="inlineStr"/>
      <c r="L28" s="166" t="inlineStr">
        <is>
          <t>Biotech Products</t>
        </is>
      </c>
      <c r="M28" s="166" t="inlineStr">
        <is>
          <t>Recombinant DNA</t>
        </is>
      </c>
      <c r="N28" s="165" t="inlineStr">
        <is>
          <t>Product</t>
        </is>
      </c>
      <c r="O28" s="166" t="inlineStr">
        <is>
          <t>ข้อ 11 (PLE_CC1_2555 Day 1.md)</t>
        </is>
      </c>
      <c r="P28" s="165" t="inlineStr">
        <is>
          <t>ข้อสอบเก่า</t>
        </is>
      </c>
      <c r="Q28" s="165" t="inlineStr">
        <is>
          <t>2555</t>
        </is>
      </c>
      <c r="R28" s="165" t="inlineStr"/>
    </row>
    <row r="29" ht="24" customHeight="1" s="49">
      <c r="A29" s="167" t="n">
        <v>27</v>
      </c>
      <c r="B29" s="166" t="inlineStr">
        <is>
          <t>วัคซีนใดไม่ได้อยู่ในวัคซีนมาตรฐานที่เด็กไทยต้องได้รับ</t>
        </is>
      </c>
      <c r="C29" s="166" t="inlineStr"/>
      <c r="D29" s="166" t="inlineStr">
        <is>
          <t>DTP</t>
        </is>
      </c>
      <c r="E29" s="166" t="inlineStr">
        <is>
          <t>Hep A</t>
        </is>
      </c>
      <c r="F29" s="166" t="inlineStr">
        <is>
          <t>BCG</t>
        </is>
      </c>
      <c r="G29" s="166" t="inlineStr">
        <is>
          <t>MMR</t>
        </is>
      </c>
      <c r="H29" s="166" t="inlineStr">
        <is>
          <t>OPV</t>
        </is>
      </c>
      <c r="I29" s="167" t="inlineStr">
        <is>
          <t>1</t>
        </is>
      </c>
      <c r="J29" s="166" t="inlineStr">
        <is>
          <t>✅ คำตอบที่ถูกต้อง: ข้อ ก. DTP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DTP 💡 คำอธิบายและเหตุผลทางเภสัชกรรม:
💡 คำอธิบายและเหตุผลทางเภสัชกรรม:
การเลือก DTP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(Hep A): Hep A ไม่ตรงกับข้อบ่งใช้หรือกลไกการออกฤทธิ์ที่ถูกต้องตาม ICH Q5A-Q5E / WHO Guidelines for Biological Products
• ข้อ ค. (BCG): เป็น live attenuated vaccine ฉีด ID ตั้งแต่แรกเกิด (at birth) ป้องกัน severe forms of TB (TB meningitis และ miliary TB)
• ข้อ ง. (MMR): เป็น Live attenuated vaccine รวมหัด-คางทูม-หัดเยอรมัน ให้เข็มที่ 1 ที่อายุ 9-12 เดือน และเข็มที่ 2 ที่ 18 เดือน (contraindication ในหญิงตั้งครรภ์)
• ข้อ จ. (OPV): เป็น Live attenuated oral polio vaccine หยอดทางปากที่อายุ 2, 4, 6 เดือน และ 1.5, 4 ปี (ต้องให้คู่กับ IPV เพื่อความปลอดภัย)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9" s="166" t="inlineStr"/>
      <c r="L29" s="166" t="inlineStr">
        <is>
          <t>Biotech Products</t>
        </is>
      </c>
      <c r="M29" s="166" t="inlineStr">
        <is>
          <t>Recombinant DNA</t>
        </is>
      </c>
      <c r="N29" s="165" t="inlineStr">
        <is>
          <t>Product</t>
        </is>
      </c>
      <c r="O29" s="166" t="inlineStr">
        <is>
          <t>ข้อ 12 (PLE_CC1_2555 Day 1.md)</t>
        </is>
      </c>
      <c r="P29" s="165" t="inlineStr">
        <is>
          <t>ข้อสอบเก่า</t>
        </is>
      </c>
      <c r="Q29" s="165" t="inlineStr">
        <is>
          <t>2555</t>
        </is>
      </c>
      <c r="R29" s="165" t="inlineStr"/>
    </row>
    <row r="30" ht="24" customHeight="1" s="49">
      <c r="A30" s="167" t="n">
        <v>28</v>
      </c>
      <c r="B30" s="166" t="inlineStr">
        <is>
          <t>หน้าที่ของ adjuvant เช่น alum ใส่ไปในวัคซีนเพื่ออะไร</t>
        </is>
      </c>
      <c r="C30" s="166" t="inlineStr"/>
      <c r="D30" s="166" t="inlineStr">
        <is>
          <t>เพิ่มการกระตุ้นภูมิคุ้มกันของวัคซีน</t>
        </is>
      </c>
      <c r="E30" s="166" t="inlineStr">
        <is>
          <t>เพิ่มการดูดซึมของวัคซีน</t>
        </is>
      </c>
      <c r="F30" s="166" t="inlineStr">
        <is>
          <t>เพิ่มความคงตัว</t>
        </is>
      </c>
      <c r="G30" s="166" t="inlineStr">
        <is>
          <t>ลดผลข้างเคียงที่อาจเกิดขึ้นจากวัคซีน</t>
        </is>
      </c>
      <c r="H30" s="166" t="inlineStr">
        <is>
          <t>ลดปริมาณการใช้วัคซีน</t>
        </is>
      </c>
      <c r="I30" s="167" t="inlineStr">
        <is>
          <t>1</t>
        </is>
      </c>
      <c r="J30" s="166" t="inlineStr">
        <is>
          <t>✅ คำตอบที่ถูกต้อง: ข้อ ก. เพิ่มการกระตุ้นภูมิคุ้มกันของวัคซีน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เพิ่มการกระตุ้นภูมิคุ้มกันของวัคซีน 💡 คำอธิบายและเหตุผลทางเภสัชกรรม:
💡 คำอธิบายและเหตุผลทางเภสัชกรรม:
การเลือก เพิ่มการกระตุ้นภูมิคุ้มกันของวัคซีน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(เพิ่มการดูดซึมของวัคซีน): เพิ่มการดูดซึมของวัคซีน ไม่ตรงกับข้อบ่งใช้หรือกลไกการออกฤทธิ์ที่ถูกต้องตาม ICH Q5A-Q5E / WHO Guidelines for Biological Products
• ข้อ ค. (เพิ่มความคงตัว): เพิ่มความคงตัว ไม่ตรงกับข้อบ่งใช้หรือกลไกการออกฤทธิ์ที่ถูกต้องตาม ICH Q5A-Q5E / WHO Guidelines for Biological Products
• ข้อ ง. (ลดผลข้างเคียงที่อาจเกิดขึ้นจากวัคซีน): ลดผลข้างเคียงที่อาจเกิดขึ้นจากวัคซีน ไม่ตรงกับข้อบ่งใช้หรือกลไกการออกฤทธิ์ที่ถูกต้องตาม ICH Q5A-Q5E / WHO Guidelines for Biological Products
• ข้อ จ. (ลดปริมาณการใช้วัคซีน): ลดปริมาณการใช้วัคซีน ไม่ตรงกับข้อบ่งใช้หรือกลไกการออกฤทธิ์ที่ถูกต้องตาม ICH Q5A-Q5E / WHO Guidelines for Biological Products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0" s="166" t="inlineStr"/>
      <c r="L30" s="166" t="inlineStr">
        <is>
          <t>Biotech Products</t>
        </is>
      </c>
      <c r="M30" s="166" t="inlineStr">
        <is>
          <t>Recombinant DNA</t>
        </is>
      </c>
      <c r="N30" s="165" t="inlineStr">
        <is>
          <t>Product</t>
        </is>
      </c>
      <c r="O30" s="166" t="inlineStr">
        <is>
          <t>ข้อ 14 (PLE_CC1_2555 Day 1.md)</t>
        </is>
      </c>
      <c r="P30" s="165" t="inlineStr">
        <is>
          <t>ข้อสอบเก่า</t>
        </is>
      </c>
      <c r="Q30" s="165" t="inlineStr">
        <is>
          <t>2555</t>
        </is>
      </c>
      <c r="R30" s="165" t="inlineStr"/>
    </row>
    <row r="31" ht="24" customHeight="1" s="49">
      <c r="A31" s="167" t="n">
        <v>29</v>
      </c>
      <c r="B31" s="166" t="inlineStr">
        <is>
          <t>การรับวัคซีน DTP แบบ 3 เข็ม ต้องให้ห่างกันกี่เดือน</t>
        </is>
      </c>
      <c r="C31" s="166" t="inlineStr"/>
      <c r="D31" s="166" t="inlineStr">
        <is>
          <t>1 เดือน</t>
        </is>
      </c>
      <c r="E31" s="166" t="inlineStr">
        <is>
          <t>2 เดือน</t>
        </is>
      </c>
      <c r="F31" s="166" t="inlineStr">
        <is>
          <t>3 เดือน</t>
        </is>
      </c>
      <c r="G31" s="166" t="inlineStr">
        <is>
          <t>4 เดือน</t>
        </is>
      </c>
      <c r="H31" s="166" t="inlineStr">
        <is>
          <t>6 เดือน คณะเภสัชศาสตร์</t>
        </is>
      </c>
      <c r="I31" s="167" t="inlineStr">
        <is>
          <t>1</t>
        </is>
      </c>
      <c r="J31" s="166" t="inlineStr">
        <is>
          <t>✅ คำตอบที่ถูกต้อง: ข้อ ก. 1 เดือน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1 เดือน 💡 คำอธิบายและเหตุผลทางเภสัชกรรม:
💡 คำอธิบายและเหตุผลทางเภสัชกรรม:
การเลือก 1 เดือน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(2 เดือน): 2 เดือน ไม่ตรงกับข้อบ่งใช้หรือกลไกการออกฤทธิ์ที่ถูกต้องตาม ICH Q5A-Q5E / WHO Guidelines for Biological Products
• ข้อ ค. (3 เดือน): 3 เดือน ไม่ตรงกับข้อบ่งใช้หรือกลไกการออกฤทธิ์ที่ถูกต้องตาม ICH Q5A-Q5E / WHO Guidelines for Biological Products
• ข้อ ง. (4 เดือน): 4 เดือน ไม่ตรงกับข้อบ่งใช้หรือกลไกการออกฤทธิ์ที่ถูกต้องตาม ICH Q5A-Q5E / WHO Guidelines for Biological Products
• ข้อ จ. (6 เดือน คณะเภสัชศาสตร์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1" s="166" t="inlineStr"/>
      <c r="L31" s="166" t="inlineStr">
        <is>
          <t>Biotech Products</t>
        </is>
      </c>
      <c r="M31" s="166" t="inlineStr">
        <is>
          <t>Recombinant DNA</t>
        </is>
      </c>
      <c r="N31" s="165" t="inlineStr">
        <is>
          <t>Product</t>
        </is>
      </c>
      <c r="O31" s="166" t="inlineStr">
        <is>
          <t>ข้อ 15 (PLE_CC1_2555 Day 1.md)</t>
        </is>
      </c>
      <c r="P31" s="165" t="inlineStr">
        <is>
          <t>ข้อสอบเก่า</t>
        </is>
      </c>
      <c r="Q31" s="165" t="inlineStr">
        <is>
          <t>2555</t>
        </is>
      </c>
      <c r="R31" s="165" t="inlineStr"/>
    </row>
    <row r="32" ht="24" customHeight="1" s="49">
      <c r="A32" s="167" t="n">
        <v>30</v>
      </c>
      <c r="B32" s="166" t="inlineStr">
        <is>
          <t>ต่อมาผู้ป่วยมีแผนจะไปเมืองนอกกับครอบครัวภายใน 1 เดือนข้างหน้าแล้วจะอยู่นาน 3 เดือน แต่ผู้ป่วย ต้องได้รับวัคซีน Hep B เข็มที่ 2 ในอีก 3 เดือนข้างหน้า ควรทำอย่างไร</t>
        </is>
      </c>
      <c r="C32" s="166" t="inlineStr"/>
      <c r="D32" s="166" t="inlineStr">
        <is>
          <t>รับวัคซีนก่อนไปเมืองนอก</t>
        </is>
      </c>
      <c r="E32" s="166" t="inlineStr">
        <is>
          <t>เริ่มรับวัคซีนใหม่ตั้งแต่เข็มแรก</t>
        </is>
      </c>
      <c r="F32" s="166" t="inlineStr">
        <is>
          <t>รับวัคซีนหลังจากกลับมาจากเมืองนอก</t>
        </is>
      </c>
      <c r="G32" s="166" t="inlineStr">
        <is>
          <t>.....................</t>
        </is>
      </c>
      <c r="H32" s="166" t="inlineStr">
        <is>
          <t>.....................</t>
        </is>
      </c>
      <c r="I32" s="167" t="inlineStr">
        <is>
          <t>1</t>
        </is>
      </c>
      <c r="J32" s="166" t="inlineStr">
        <is>
          <t>✅ คำตอบที่ถูกต้อง: ข้อ ก. รับวัคซีนก่อนไปเมืองนอก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รับวัคซีนก่อนไปเมืองนอก 💡 คำอธิบายและเหตุผลทางเภสัชกรรม:
💡 คำอธิบายและเหตุผลทางเภสัชกรรม:
การเลือก รับวัคซีนก่อนไปเมืองนอก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(เริ่มรับวัคซีนใหม่ตั้งแต่เข็มแรก): เริ่มรับวัคซีนใหม่ตั้งแต่เข็มแรก ไม่ตรงกับข้อบ่งใช้หรือกลไกการออกฤทธิ์ที่ถูกต้องตาม ICH Q5A-Q5E / WHO Guidelines for Biological Products
• ข้อ ค. (รับวัคซีนหลังจากกลับมาจากเมืองนอก): รับวัคซีนหลังจากกลับมาจากเมืองนอก ไม่ตรงกับข้อบ่งใช้หรือกลไกการออกฤทธิ์ที่ถูกต้องตาม ICH Q5A-Q5E / WHO Guidelines for Biological Products
• ข้อ ง. (.....................): ..................... ไม่ตรงกับข้อบ่งใช้หรือกลไกการออกฤทธิ์ที่ถูกต้องตาม ICH Q5A-Q5E / WHO Guidelines for Biological Products
• ข้อ จ. (.....................): .....................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2" s="166" t="inlineStr"/>
      <c r="L32" s="166" t="inlineStr">
        <is>
          <t>Biotech Products</t>
        </is>
      </c>
      <c r="M32" s="166" t="inlineStr">
        <is>
          <t>Recombinant DNA</t>
        </is>
      </c>
      <c r="N32" s="165" t="inlineStr">
        <is>
          <t>Product</t>
        </is>
      </c>
      <c r="O32" s="166" t="inlineStr">
        <is>
          <t>ข้อ 16 (PLE_CC1_2555 Day 1.md)</t>
        </is>
      </c>
      <c r="P32" s="165" t="inlineStr">
        <is>
          <t>ข้อสอบเก่า</t>
        </is>
      </c>
      <c r="Q32" s="165" t="inlineStr">
        <is>
          <t>2555</t>
        </is>
      </c>
      <c r="R32" s="165" t="inlineStr"/>
    </row>
    <row r="33" ht="24" customHeight="1" s="49">
      <c r="A33" s="167" t="n">
        <v>31</v>
      </c>
      <c r="B33" s="166" t="inlineStr">
        <is>
          <t>ถ้าได้รับวัคซีนจะกระตุ้มภูมิคุ้มกันชนิดใดก่อนเป็นอันดับแรก</t>
        </is>
      </c>
      <c r="C33" s="166" t="inlineStr"/>
      <c r="D33" s="166" t="inlineStr">
        <is>
          <t>IgA</t>
        </is>
      </c>
      <c r="E33" s="166" t="inlineStr">
        <is>
          <t>IgD</t>
        </is>
      </c>
      <c r="F33" s="166" t="inlineStr">
        <is>
          <t>IgE</t>
        </is>
      </c>
      <c r="G33" s="166" t="inlineStr">
        <is>
          <t>IgG</t>
        </is>
      </c>
      <c r="H33" s="166" t="inlineStr">
        <is>
          <t>IgM</t>
        </is>
      </c>
      <c r="I33" s="167" t="inlineStr">
        <is>
          <t>1</t>
        </is>
      </c>
      <c r="J33" s="166" t="inlineStr">
        <is>
          <t>✅ คำตอบที่ถูกต้อง: ข้อ ก. IgA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IgA 💡 คำอธิบายและเหตุผลทางเภสัชกรรม:
💡 คำอธิบายและเหตุผลทางเภสัชกรรม:
การเลือก IgA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(IgD): IgD ไม่ตรงกับข้อบ่งใช้หรือกลไกการออกฤทธิ์ที่ถูกต้องตาม ICH Q5A-Q5E / WHO Guidelines for Biological Products
• ข้อ ค. (IgE): IgE ไม่ตรงกับข้อบ่งใช้หรือกลไกการออกฤทธิ์ที่ถูกต้องตาม ICH Q5A-Q5E / WHO Guidelines for Biological Products
• ข้อ ง. (IgG): IgG ไม่ตรงกับข้อบ่งใช้หรือกลไกการออกฤทธิ์ที่ถูกต้องตาม ICH Q5A-Q5E / WHO Guidelines for Biological Products
• ข้อ จ. (IgM): IgM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3" s="166" t="inlineStr"/>
      <c r="L33" s="166" t="inlineStr">
        <is>
          <t>Biotech Products</t>
        </is>
      </c>
      <c r="M33" s="166" t="inlineStr">
        <is>
          <t>Recombinant DNA</t>
        </is>
      </c>
      <c r="N33" s="165" t="inlineStr">
        <is>
          <t>Product</t>
        </is>
      </c>
      <c r="O33" s="166" t="inlineStr">
        <is>
          <t>ข้อ 17 (PLE_CC1_2555 Day 1.md)</t>
        </is>
      </c>
      <c r="P33" s="165" t="inlineStr">
        <is>
          <t>ข้อสอบเก่า</t>
        </is>
      </c>
      <c r="Q33" s="165" t="inlineStr">
        <is>
          <t>2555</t>
        </is>
      </c>
      <c r="R33" s="165" t="inlineStr"/>
    </row>
    <row r="34" ht="24" customHeight="1" s="49">
      <c r="A34" s="167" t="n">
        <v>32</v>
      </c>
      <c r="B34" s="166" t="inlineStr">
        <is>
          <t>ลดปัญหาการดื้อยา MCQ 1/2555 by CURx69 page 20 Case 11: Vaccine</t>
        </is>
      </c>
      <c r="C34" s="166" t="inlineStr"/>
      <c r="D34" s="166" t="inlineStr">
        <is>
          <t>Isoelectric Focusing (IEF) for charge heterogeneity</t>
        </is>
      </c>
      <c r="E34" s="166" t="inlineStr">
        <is>
          <t>Immunogenicity Neutralizing Antibody Assay</t>
        </is>
      </c>
      <c r="F34" s="166" t="inlineStr">
        <is>
          <t>Polysorbate 20 surfactant to prevent protein aggregation</t>
        </is>
      </c>
      <c r="G34" s="166" t="inlineStr">
        <is>
          <t>Histidine Buffer pH 6.0 formulation stability</t>
        </is>
      </c>
      <c r="H34" s="166" t="inlineStr">
        <is>
          <t>Recombinant DNA Human Insulin in E. coli</t>
        </is>
      </c>
      <c r="I34" s="167" t="inlineStr">
        <is>
          <t>1</t>
        </is>
      </c>
      <c r="J34" s="166" t="inlineStr">
        <is>
          <t>✅ คำตอบที่ถูกต้อง: ข้อ ก. Isoelectric Focusing (IEF) for charge heterogeneity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Isoelectric Focusing (IEF) for charge heterogeneity 💡 คำอธิบายและเหตุผลทางเภสัชกรรม:
💡 คำอธิบายและเหตุผลทางเภสัชกรรม:
การเลือก Isoelectric Focusing (IEF) for charge heterogeneity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(Immunogenicity Neutralizing Antibody Assay): Immunogenicity Neutralizing Antibody Assay ไม่ตรงกับข้อบ่งใช้หรือกลไกการออกฤทธิ์ที่ถูกต้องตาม ICH Q5A-Q5E / WHO Guidelines for Biological Products
• ข้อ ค.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ง. (Histidine Buffer pH 6.0 formulation stability): Histidine Buffer pH 6.0 formulation stability ไม่ตรงกับข้อบ่งใช้หรือกลไกการออกฤทธิ์ที่ถูกต้องตาม ICH Q5A-Q5E / WHO Guidelines for Biological Products
• ข้อ จ. (Recombinant DNA Human Insulin in E. coli): Recombinant DNA Human Insulin in E. coli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4" s="166" t="inlineStr"/>
      <c r="L34" s="166" t="inlineStr">
        <is>
          <t>Biotech Products</t>
        </is>
      </c>
      <c r="M34" s="166" t="inlineStr">
        <is>
          <t>Recombinant DNA</t>
        </is>
      </c>
      <c r="N34" s="165" t="inlineStr">
        <is>
          <t>Product</t>
        </is>
      </c>
      <c r="O34" s="166" t="inlineStr">
        <is>
          <t>ข้อ 5 (PLE_CC1_2555 Day 2.md)</t>
        </is>
      </c>
      <c r="P34" s="165" t="inlineStr">
        <is>
          <t>ข้อสอบเก่า</t>
        </is>
      </c>
      <c r="Q34" s="165" t="inlineStr">
        <is>
          <t>2555</t>
        </is>
      </c>
      <c r="R34" s="165" t="inlineStr"/>
    </row>
    <row r="35" ht="24" customHeight="1" s="49">
      <c r="A35" s="167" t="n">
        <v>33</v>
      </c>
      <c r="B35" s="166" t="inlineStr">
        <is>
          <t>เด็กแรกเกิดต้องฉีดวัคซีนป้องกันโรคอะไร</t>
        </is>
      </c>
      <c r="C35" s="166" t="inlineStr"/>
      <c r="D35" s="166" t="inlineStr">
        <is>
          <t>Histidine Buffer pH 6.0 formulation stability</t>
        </is>
      </c>
      <c r="E35" s="166" t="inlineStr">
        <is>
          <t>Recombinant DNA Human Insulin in E. coli</t>
        </is>
      </c>
      <c r="F35" s="166" t="inlineStr">
        <is>
          <t>Monoclonal Antibody IgG1 (CHO Cell Expression)</t>
        </is>
      </c>
      <c r="G35" s="166" t="inlineStr">
        <is>
          <t>Polyethylene Glycol (PEG) Conjugation for extended half-life</t>
        </is>
      </c>
      <c r="H35" s="166" t="inlineStr">
        <is>
          <t>Lyophilization (Freeze-drying) with Trehalose Cryoprotectant</t>
        </is>
      </c>
      <c r="I35" s="167" t="inlineStr">
        <is>
          <t>1</t>
        </is>
      </c>
      <c r="J35" s="166" t="inlineStr">
        <is>
          <t>✅ คำตอบที่ถูกต้อง: ข้อ ก. Histidine Buffer pH 6.0 formulation stability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Histidine Buffer pH 6.0 formulation stability 💡 คำอธิบายและเหตุผลทางเภสัชกรรม:
💡 คำอธิบายและเหตุผลทางเภสัชกรรม:
การเลือก Histidine Buffer pH 6.0 formulation stability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(Recombinant DNA Human Insulin in E. coli): Recombinant DNA Human Insulin in E. coli ไม่ตรงกับข้อบ่งใช้หรือกลไกการออกฤทธิ์ที่ถูกต้องตาม ICH Q5A-Q5E / WHO Guidelines for Biological Products
• ข้อ ค. (Monoclonal Antibody IgG1 (CHO Cell Expression)): Monoclonal Antibody IgG1 (CHO Cell Expression) ไม่ตรงกับข้อบ่งใช้หรือกลไกการออกฤทธิ์ที่ถูกต้องตาม ICH Q5A-Q5E / WHO Guidelines for Biological Products
• ข้อ ง.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จ.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5" s="166" t="inlineStr"/>
      <c r="L35" s="166" t="inlineStr">
        <is>
          <t>Biotech Products</t>
        </is>
      </c>
      <c r="M35" s="166" t="inlineStr">
        <is>
          <t>Recombinant DNA</t>
        </is>
      </c>
      <c r="N35" s="165" t="inlineStr">
        <is>
          <t>Product</t>
        </is>
      </c>
      <c r="O35" s="166" t="inlineStr">
        <is>
          <t>ข้อ 1 (PLE_CC1_2555 Day 2.md)</t>
        </is>
      </c>
      <c r="P35" s="165" t="inlineStr">
        <is>
          <t>ข้อสอบเก่า</t>
        </is>
      </c>
      <c r="Q35" s="165" t="inlineStr">
        <is>
          <t>2555</t>
        </is>
      </c>
      <c r="R35" s="165" t="inlineStr"/>
    </row>
    <row r="36" ht="24" customHeight="1" s="49">
      <c r="A36" s="167" t="n">
        <v>34</v>
      </c>
      <c r="B36" s="166" t="inlineStr">
        <is>
          <t>เกี่ยวกับ วัคซีนไข้หวัดใหญ่ ข้อใดต่อไปนี้กล่าวถูกต้องตามหลักวิชาชีพเภสัชกรรม</t>
        </is>
      </c>
      <c r="C36" s="166" t="inlineStr"/>
      <c r="D36" s="166" t="inlineStr">
        <is>
          <t>Polyethylene Glycol (PEG) Conjugation for extended half-life</t>
        </is>
      </c>
      <c r="E36" s="166" t="inlineStr">
        <is>
          <t>Lyophilization (Freeze-drying) with Trehalose Cryoprotectant</t>
        </is>
      </c>
      <c r="F36" s="166" t="inlineStr">
        <is>
          <t>ELISA Immunoassay for protein quantification</t>
        </is>
      </c>
      <c r="G36" s="166" t="inlineStr">
        <is>
          <t>SDS-PAGE Gel Electrophoresis purity analysis</t>
        </is>
      </c>
      <c r="H36" s="166" t="inlineStr">
        <is>
          <t>Isoelectric Focusing (IEF) for charge heterogeneity</t>
        </is>
      </c>
      <c r="I36" s="167" t="inlineStr">
        <is>
          <t>1</t>
        </is>
      </c>
      <c r="J36" s="166" t="inlineStr">
        <is>
          <t>✅ คำตอบที่ถูกต้อง: ข้อ ก. Polyethylene Glycol (PEG) Conjugation for extended half-life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Polyethylene Glycol (PEG) Conjugation for extended half-life 💡 คำอธิบายและเหตุผลทางเภสัชกรรม:
💡 คำอธิบายและเหตุผลทางเภสัชกรรม:
การเลือก Polyethylene Glycol (PEG) Conjugation for extended half-life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ค. (ELISA Immunoassay for protein quantification): ELISA Immunoassay for protein quantification ไม่ตรงกับข้อบ่งใช้หรือกลไกการออกฤทธิ์ที่ถูกต้องตาม ICH Q5A-Q5E / WHO Guidelines for Biological Products
• ข้อ ง. (SDS-PAGE Gel Electrophoresis purity analysis): SDS-PAGE Gel Electrophoresis purity analysis ไม่ตรงกับข้อบ่งใช้หรือกลไกการออกฤทธิ์ที่ถูกต้องตาม ICH Q5A-Q5E / WHO Guidelines for Biological Products
• ข้อ จ. (Isoelectric Focusing (IEF) for charge heterogeneity): Isoelectric Focusing (IEF) for charge heterogeneity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6" s="166" t="inlineStr"/>
      <c r="L36" s="166" t="inlineStr">
        <is>
          <t>Biotech Products</t>
        </is>
      </c>
      <c r="M36" s="166" t="inlineStr">
        <is>
          <t>Recombinant DNA</t>
        </is>
      </c>
      <c r="N36" s="165" t="inlineStr">
        <is>
          <t>Product</t>
        </is>
      </c>
      <c r="O36" s="166" t="inlineStr">
        <is>
          <t>ข้อ 2 (PLE_CC1_2555 Day 2.md)</t>
        </is>
      </c>
      <c r="P36" s="165" t="inlineStr">
        <is>
          <t>ข้อสอบเก่า</t>
        </is>
      </c>
      <c r="Q36" s="165" t="inlineStr">
        <is>
          <t>2555</t>
        </is>
      </c>
      <c r="R36" s="165" t="inlineStr"/>
    </row>
    <row r="37" ht="24" customHeight="1" s="49">
      <c r="A37" s="167" t="n">
        <v>35</v>
      </c>
      <c r="B37" s="166" t="inlineStr">
        <is>
          <t>เกี่ยวกับ วัคซีนไข้สมองอักเสบ ข้อใดต่อไปนี้กล่าวถูกต้องตามหลักวิชาชีพเภสัชกรรม</t>
        </is>
      </c>
      <c r="C37" s="166" t="inlineStr"/>
      <c r="D37" s="166" t="inlineStr">
        <is>
          <t>SDS-PAGE Gel Electrophoresis purity analysis</t>
        </is>
      </c>
      <c r="E37" s="166" t="inlineStr">
        <is>
          <t>Isoelectric Focusing (IEF) for charge heterogeneity</t>
        </is>
      </c>
      <c r="F37" s="166" t="inlineStr">
        <is>
          <t>Immunogenicity Neutralizing Antibody Assay</t>
        </is>
      </c>
      <c r="G37" s="166" t="inlineStr">
        <is>
          <t>Polysorbate 20 surfactant to prevent protein aggregation</t>
        </is>
      </c>
      <c r="H37" s="166" t="inlineStr">
        <is>
          <t>Histidine Buffer pH 6.0 formulation stability</t>
        </is>
      </c>
      <c r="I37" s="167" t="inlineStr">
        <is>
          <t>1</t>
        </is>
      </c>
      <c r="J37" s="166" t="inlineStr">
        <is>
          <t>✅ คำตอบที่ถูกต้อง: ข้อ ก. SDS-PAGE Gel Electrophoresis purity analysis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SDS-PAGE Gel Electrophoresis purity analysis 💡 คำอธิบายและเหตุผลทางเภสัชกรรม:
💡 คำอธิบายและเหตุผลทางเภสัชกรรม:
การเลือก SDS-PAGE Gel Electrophoresis purity analysis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(Isoelectric Focusing (IEF) for charge heterogeneity): Isoelectric Focusing (IEF) for charge heterogeneity ไม่ตรงกับข้อบ่งใช้หรือกลไกการออกฤทธิ์ที่ถูกต้องตาม ICH Q5A-Q5E / WHO Guidelines for Biological Products
• ข้อ ค. (Immunogenicity Neutralizing Antibody Assay): Immunogenicity Neutralizing Antibody Assay ไม่ตรงกับข้อบ่งใช้หรือกลไกการออกฤทธิ์ที่ถูกต้องตาม ICH Q5A-Q5E / WHO Guidelines for Biological Products
• ข้อ ง.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จ. (Histidine Buffer pH 6.0 formulation stability): Histidine Buffer pH 6.0 formulation stability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7" s="166" t="inlineStr"/>
      <c r="L37" s="166" t="inlineStr">
        <is>
          <t>Biotech Products</t>
        </is>
      </c>
      <c r="M37" s="166" t="inlineStr">
        <is>
          <t>Recombinant DNA</t>
        </is>
      </c>
      <c r="N37" s="165" t="inlineStr">
        <is>
          <t>Product</t>
        </is>
      </c>
      <c r="O37" s="166" t="inlineStr">
        <is>
          <t>ข้อ 3 (PLE_CC1_2555 Day 2.md)</t>
        </is>
      </c>
      <c r="P37" s="165" t="inlineStr">
        <is>
          <t>ข้อสอบเก่า</t>
        </is>
      </c>
      <c r="Q37" s="165" t="inlineStr">
        <is>
          <t>2555</t>
        </is>
      </c>
      <c r="R37" s="165" t="inlineStr"/>
    </row>
    <row r="38" ht="24" customHeight="1" s="49">
      <c r="A38" s="167" t="n">
        <v>36</v>
      </c>
      <c r="B38" s="166" t="inlineStr">
        <is>
          <t>วัคซีนหัด คางทูม หัดเยอรมัน</t>
        </is>
      </c>
      <c r="C38" s="166" t="inlineStr"/>
      <c r="D38" s="166" t="inlineStr">
        <is>
          <t>Polysorbate 20 surfactant to prevent protein aggregation</t>
        </is>
      </c>
      <c r="E38" s="166" t="inlineStr">
        <is>
          <t>Histidine Buffer pH 6.0 formulation stability</t>
        </is>
      </c>
      <c r="F38" s="166" t="inlineStr">
        <is>
          <t>Recombinant DNA Human Insulin in E. coli</t>
        </is>
      </c>
      <c r="G38" s="166" t="inlineStr">
        <is>
          <t>Monoclonal Antibody IgG1 (CHO Cell Expression)</t>
        </is>
      </c>
      <c r="H38" s="166" t="inlineStr">
        <is>
          <t>Polyethylene Glycol (PEG) Conjugation for extended half-life</t>
        </is>
      </c>
      <c r="I38" s="167" t="inlineStr">
        <is>
          <t>1</t>
        </is>
      </c>
      <c r="J38" s="166" t="inlineStr">
        <is>
          <t>✅ คำตอบที่ถูกต้อง: ข้อ ก. Polysorbate 20 surfactant to prevent protein aggregation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Polysorbate 20 surfactant to prevent protein aggregation 💡 คำอธิบายและเหตุผลทางเภสัชกรรม:
💡 คำอธิบายและเหตุผลทางเภสัชกรรม:
การเลือก Polysorbate 20 surfactant to prevent protein aggregation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(Histidine Buffer pH 6.0 formulation stability): Histidine Buffer pH 6.0 formulation stability ไม่ตรงกับข้อบ่งใช้หรือกลไกการออกฤทธิ์ที่ถูกต้องตาม ICH Q5A-Q5E / WHO Guidelines for Biological Products
• ข้อ ค. (Recombinant DNA Human Insulin in E. coli): Recombinant DNA Human Insulin in E. coli ไม่ตรงกับข้อบ่งใช้หรือกลไกการออกฤทธิ์ที่ถูกต้องตาม ICH Q5A-Q5E / WHO Guidelines for Biological Products
• ข้อ ง. (Monoclonal Antibody IgG1 (CHO Cell Expression)): Monoclonal Antibody IgG1 (CHO Cell Expression) ไม่ตรงกับข้อบ่งใช้หรือกลไกการออกฤทธิ์ที่ถูกต้องตาม ICH Q5A-Q5E / WHO Guidelines for Biological Products
• ข้อ จ.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8" s="166" t="inlineStr"/>
      <c r="L38" s="166" t="inlineStr">
        <is>
          <t>Biotech Products</t>
        </is>
      </c>
      <c r="M38" s="166" t="inlineStr">
        <is>
          <t>Recombinant DNA</t>
        </is>
      </c>
      <c r="N38" s="165" t="inlineStr">
        <is>
          <t>Product</t>
        </is>
      </c>
      <c r="O38" s="166" t="inlineStr">
        <is>
          <t>ข้อ 4 (PLE_CC1_2555 Day 2.md)</t>
        </is>
      </c>
      <c r="P38" s="165" t="inlineStr">
        <is>
          <t>ข้อสอบเก่า</t>
        </is>
      </c>
      <c r="Q38" s="165" t="inlineStr">
        <is>
          <t>2555</t>
        </is>
      </c>
      <c r="R38" s="165" t="inlineStr"/>
    </row>
    <row r="39" ht="24" customHeight="1" s="49">
      <c r="A39" s="167" t="n">
        <v>37</v>
      </c>
      <c r="B39" s="166" t="inlineStr">
        <is>
          <t>วัคซีนคอตีบ ไอกรน บาดทะยัก</t>
        </is>
      </c>
      <c r="C39" s="166" t="inlineStr"/>
      <c r="D39" s="166" t="inlineStr">
        <is>
          <t>Monoclonal Antibody IgG1 (CHO Cell Expression)</t>
        </is>
      </c>
      <c r="E39" s="166" t="inlineStr">
        <is>
          <t>Polyethylene Glycol (PEG) Conjugation for extended half-life</t>
        </is>
      </c>
      <c r="F39" s="166" t="inlineStr">
        <is>
          <t>Lyophilization (Freeze-drying) with Trehalose Cryoprotectant</t>
        </is>
      </c>
      <c r="G39" s="166" t="inlineStr">
        <is>
          <t>ELISA Immunoassay for protein quantification</t>
        </is>
      </c>
      <c r="H39" s="166" t="inlineStr">
        <is>
          <t>SDS-PAGE Gel Electrophoresis purity analysis</t>
        </is>
      </c>
      <c r="I39" s="167" t="inlineStr">
        <is>
          <t>1</t>
        </is>
      </c>
      <c r="J39" s="166" t="inlineStr">
        <is>
          <t>✅ คำตอบที่ถูกต้อง: ข้อ ก. Monoclonal Antibody IgG1 (CHO Cell Expression)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Monoclonal Antibody IgG1 (CHO Cell Expression) 💡 คำอธิบายและเหตุผลทางเภสัชกรรม:
💡 คำอธิบายและเหตุผลทางเภสัชกรรม:
การเลือก Monoclonal Antibody IgG1 (CHO Cell Expression)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ค.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ง. (ELISA Immunoassay for protein quantification): ELISA Immunoassay for protein quantification ไม่ตรงกับข้อบ่งใช้หรือกลไกการออกฤทธิ์ที่ถูกต้องตาม ICH Q5A-Q5E / WHO Guidelines for Biological Products
• ข้อ จ. (SDS-PAGE Gel Electrophoresis purity analysis): SDS-PAGE Gel Electrophoresis purity analysis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9" s="166" t="inlineStr"/>
      <c r="L39" s="166" t="inlineStr">
        <is>
          <t>Biotech Products</t>
        </is>
      </c>
      <c r="M39" s="166" t="inlineStr">
        <is>
          <t>Recombinant DNA</t>
        </is>
      </c>
      <c r="N39" s="165" t="inlineStr">
        <is>
          <t>Product</t>
        </is>
      </c>
      <c r="O39" s="166" t="inlineStr">
        <is>
          <t>ข้อ 5 (PLE_CC1_2555 Day 2.md)</t>
        </is>
      </c>
      <c r="P39" s="165" t="inlineStr">
        <is>
          <t>ข้อสอบเก่า</t>
        </is>
      </c>
      <c r="Q39" s="165" t="inlineStr">
        <is>
          <t>2555</t>
        </is>
      </c>
      <c r="R39" s="165" t="inlineStr"/>
    </row>
    <row r="40" ht="24" customHeight="1" s="49">
      <c r="A40" s="167" t="n">
        <v>38</v>
      </c>
      <c r="B40" s="166" t="inlineStr">
        <is>
          <t>วัคซีน DTP ต้องฉีดห่างกันกี่เดือน</t>
        </is>
      </c>
      <c r="C40" s="166" t="inlineStr"/>
      <c r="D40" s="166" t="inlineStr">
        <is>
          <t>ELISA Immunoassay for protein quantification</t>
        </is>
      </c>
      <c r="E40" s="166" t="inlineStr">
        <is>
          <t>SDS-PAGE Gel Electrophoresis purity analysis</t>
        </is>
      </c>
      <c r="F40" s="166" t="inlineStr">
        <is>
          <t>Isoelectric Focusing (IEF) for charge heterogeneity</t>
        </is>
      </c>
      <c r="G40" s="166" t="inlineStr">
        <is>
          <t>Immunogenicity Neutralizing Antibody Assay</t>
        </is>
      </c>
      <c r="H40" s="166" t="inlineStr">
        <is>
          <t>Polysorbate 20 surfactant to prevent protein aggregation</t>
        </is>
      </c>
      <c r="I40" s="167" t="inlineStr">
        <is>
          <t>1</t>
        </is>
      </c>
      <c r="J40" s="166" t="inlineStr">
        <is>
          <t>✅ คำตอบที่ถูกต้อง: ข้อ ก. ELISA Immunoassay for protein quantification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ELISA Immunoassay for protein quantification 💡 คำอธิบายและเหตุผลทางเภสัชกรรม:
💡 คำอธิบายและเหตุผลทางเภสัชกรรม:
การเลือก ELISA Immunoassay for protein quantification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(SDS-PAGE Gel Electrophoresis purity analysis): SDS-PAGE Gel Electrophoresis purity analysis ไม่ตรงกับข้อบ่งใช้หรือกลไกการออกฤทธิ์ที่ถูกต้องตาม ICH Q5A-Q5E / WHO Guidelines for Biological Products
• ข้อ ค. (Isoelectric Focusing (IEF) for charge heterogeneity): Isoelectric Focusing (IEF) for charge heterogeneity ไม่ตรงกับข้อบ่งใช้หรือกลไกการออกฤทธิ์ที่ถูกต้องตาม ICH Q5A-Q5E / WHO Guidelines for Biological Products
• ข้อ ง. (Immunogenicity Neutralizing Antibody Assay): Immunogenicity Neutralizing Antibody Assay ไม่ตรงกับข้อบ่งใช้หรือกลไกการออกฤทธิ์ที่ถูกต้องตาม ICH Q5A-Q5E / WHO Guidelines for Biological Products
• ข้อ จ.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0" s="166" t="inlineStr"/>
      <c r="L40" s="166" t="inlineStr">
        <is>
          <t>Biotech Products</t>
        </is>
      </c>
      <c r="M40" s="166" t="inlineStr">
        <is>
          <t>Recombinant DNA</t>
        </is>
      </c>
      <c r="N40" s="165" t="inlineStr">
        <is>
          <t>Product</t>
        </is>
      </c>
      <c r="O40" s="166" t="inlineStr">
        <is>
          <t>ข้อ 4 (PLE_CC1_2555 Day 2.md)</t>
        </is>
      </c>
      <c r="P40" s="165" t="inlineStr">
        <is>
          <t>ข้อสอบเก่า</t>
        </is>
      </c>
      <c r="Q40" s="165" t="inlineStr">
        <is>
          <t>2555</t>
        </is>
      </c>
      <c r="R40" s="165" t="inlineStr"/>
    </row>
    <row r="41" ht="24" customHeight="1" s="49">
      <c r="A41" s="167" t="n">
        <v>39</v>
      </c>
      <c r="B41" s="166" t="inlineStr">
        <is>
          <t>ให้ข้ามวัคซีนเข็มที่ 3 ไปเลยไม่ต้องฉีด</t>
        </is>
      </c>
      <c r="C41" s="166" t="inlineStr"/>
      <c r="D41" s="166" t="inlineStr">
        <is>
          <t>Immunogenicity Neutralizing Antibody Assay</t>
        </is>
      </c>
      <c r="E41" s="166" t="inlineStr">
        <is>
          <t>Polysorbate 20 surfactant to prevent protein aggregation</t>
        </is>
      </c>
      <c r="F41" s="166" t="inlineStr">
        <is>
          <t>Histidine Buffer pH 6.0 formulation stability</t>
        </is>
      </c>
      <c r="G41" s="166" t="inlineStr">
        <is>
          <t>Recombinant DNA Human Insulin in E. coli</t>
        </is>
      </c>
      <c r="H41" s="166" t="inlineStr">
        <is>
          <t>Monoclonal Antibody IgG1 (CHO Cell Expression)</t>
        </is>
      </c>
      <c r="I41" s="167" t="inlineStr">
        <is>
          <t>1</t>
        </is>
      </c>
      <c r="J41" s="166" t="inlineStr">
        <is>
          <t>✅ คำตอบที่ถูกต้อง: ข้อ ก. Immunogenicity Neutralizing Antibody Assay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Immunogenicity Neutralizing Antibody Assay 💡 คำอธิบายและเหตุผลทางเภสัชกรรม:
💡 คำอธิบายและเหตุผลทางเภสัชกรรม:
การเลือก Immunogenicity Neutralizing Antibody Assay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ค. (Histidine Buffer pH 6.0 formulation stability): Histidine Buffer pH 6.0 formulation stability ไม่ตรงกับข้อบ่งใช้หรือกลไกการออกฤทธิ์ที่ถูกต้องตาม ICH Q5A-Q5E / WHO Guidelines for Biological Products
• ข้อ ง. (Recombinant DNA Human Insulin in E. coli): Recombinant DNA Human Insulin in E. coli ไม่ตรงกับข้อบ่งใช้หรือกลไกการออกฤทธิ์ที่ถูกต้องตาม ICH Q5A-Q5E / WHO Guidelines for Biological Products
• ข้อ จ. (Monoclonal Antibody IgG1 (CHO Cell Expression)): Monoclonal Antibody IgG1 (CHO Cell Expression)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1" s="166" t="inlineStr"/>
      <c r="L41" s="166" t="inlineStr">
        <is>
          <t>Biotech Products</t>
        </is>
      </c>
      <c r="M41" s="166" t="inlineStr">
        <is>
          <t>Recombinant DNA</t>
        </is>
      </c>
      <c r="N41" s="165" t="inlineStr">
        <is>
          <t>Product</t>
        </is>
      </c>
      <c r="O41" s="166" t="inlineStr">
        <is>
          <t>ข้อ 4 (PLE_CC1_2555 Day 2.md)</t>
        </is>
      </c>
      <c r="P41" s="165" t="inlineStr">
        <is>
          <t>ข้อสอบเก่า</t>
        </is>
      </c>
      <c r="Q41" s="165" t="inlineStr">
        <is>
          <t>2555</t>
        </is>
      </c>
      <c r="R41" s="165" t="inlineStr"/>
    </row>
    <row r="42" ht="24" customHeight="1" s="49">
      <c r="A42" s="167" t="n">
        <v>40</v>
      </c>
      <c r="B42" s="166" t="inlineStr">
        <is>
          <t>ไม่ต้องฉีดแล้ว เพราะวัคซีน HepB ฉีดแค่สองเข็ม MCQ 1/2555 by CURx69 page 21</t>
        </is>
      </c>
      <c r="C42" s="166" t="inlineStr"/>
      <c r="D42" s="166" t="inlineStr">
        <is>
          <t>Recombinant DNA Human Insulin in E. coli</t>
        </is>
      </c>
      <c r="E42" s="166" t="inlineStr">
        <is>
          <t>Monoclonal Antibody IgG1 (CHO Cell Expression)</t>
        </is>
      </c>
      <c r="F42" s="166" t="inlineStr">
        <is>
          <t>Polyethylene Glycol (PEG) Conjugation for extended half-life</t>
        </is>
      </c>
      <c r="G42" s="166" t="inlineStr">
        <is>
          <t>Lyophilization (Freeze-drying) with Trehalose Cryoprotectant</t>
        </is>
      </c>
      <c r="H42" s="166" t="inlineStr">
        <is>
          <t>ELISA Immunoassay for protein quantification</t>
        </is>
      </c>
      <c r="I42" s="167" t="inlineStr">
        <is>
          <t>1</t>
        </is>
      </c>
      <c r="J42" s="166" t="inlineStr">
        <is>
          <t>✅ คำตอบที่ถูกต้อง: ข้อ ก. Recombinant DNA Human Insulin in E. coli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Recombinant DNA Human Insulin in E. coli 💡 คำอธิบายและเหตุผลทางเภสัชกรรม:
💡 คำอธิบายและเหตุผลทางเภสัชกรรม:
การเลือก Recombinant DNA Human Insulin in E. coli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(Monoclonal Antibody IgG1 (CHO Cell Expression)): Monoclonal Antibody IgG1 (CHO Cell Expression) ไม่ตรงกับข้อบ่งใช้หรือกลไกการออกฤทธิ์ที่ถูกต้องตาม ICH Q5A-Q5E / WHO Guidelines for Biological Products
• ข้อ ค.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ง.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จ. (ELISA Immunoassay for protein quantification): ELISA Immunoassay for protein quantification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2" s="166" t="inlineStr"/>
      <c r="L42" s="166" t="inlineStr">
        <is>
          <t>Biotech Products</t>
        </is>
      </c>
      <c r="M42" s="166" t="inlineStr">
        <is>
          <t>Recombinant DNA</t>
        </is>
      </c>
      <c r="N42" s="165" t="inlineStr">
        <is>
          <t>Product</t>
        </is>
      </c>
      <c r="O42" s="166" t="inlineStr">
        <is>
          <t>ข้อ 5 (PLE_CC1_2555 Day 2.md)</t>
        </is>
      </c>
      <c r="P42" s="165" t="inlineStr">
        <is>
          <t>ข้อสอบเก่า</t>
        </is>
      </c>
      <c r="Q42" s="165" t="inlineStr">
        <is>
          <t>2555</t>
        </is>
      </c>
      <c r="R42" s="165" t="inlineStr"/>
    </row>
    <row r="43" ht="24" customHeight="1" s="49">
      <c r="A43" s="167" t="n">
        <v>41</v>
      </c>
      <c r="B43" s="166" t="inlineStr">
        <is>
          <t>การทดสอบวัคซีนโดยฉีดเข้าเส้นเลือดที่หูกระต่ายแล้ววัดไข้เรียกว่า</t>
        </is>
      </c>
      <c r="C43" s="166" t="inlineStr"/>
      <c r="D43" s="166" t="inlineStr">
        <is>
          <t>Lyophilization (Freeze-drying) with Trehalose Cryoprotectant</t>
        </is>
      </c>
      <c r="E43" s="166" t="inlineStr">
        <is>
          <t>ELISA Immunoassay for protein quantification</t>
        </is>
      </c>
      <c r="F43" s="166" t="inlineStr">
        <is>
          <t>SDS-PAGE Gel Electrophoresis purity analysis</t>
        </is>
      </c>
      <c r="G43" s="166" t="inlineStr">
        <is>
          <t>Isoelectric Focusing (IEF) for charge heterogeneity</t>
        </is>
      </c>
      <c r="H43" s="166" t="inlineStr">
        <is>
          <t>Immunogenicity Neutralizing Antibody Assay</t>
        </is>
      </c>
      <c r="I43" s="167" t="inlineStr">
        <is>
          <t>1</t>
        </is>
      </c>
      <c r="J43" s="166" t="inlineStr">
        <is>
          <t>✅ คำตอบที่ถูกต้อง: ข้อ ก. Lyophilization (Freeze-drying) with Trehalose Cryoprotectant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Lyophilization (Freeze-drying) with Trehalose Cryoprotectant 💡 คำอธิบายและเหตุผลทางเภสัชกรรม:
💡 คำอธิบายและเหตุผลทางเภสัชกรรม:
การเลือก Lyophilization (Freeze-drying) with Trehalose Cryoprotectant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(ELISA Immunoassay for protein quantification): ELISA Immunoassay for protein quantification ไม่ตรงกับข้อบ่งใช้หรือกลไกการออกฤทธิ์ที่ถูกต้องตาม ICH Q5A-Q5E / WHO Guidelines for Biological Products
• ข้อ ค. (SDS-PAGE Gel Electrophoresis purity analysis): SDS-PAGE Gel Electrophoresis purity analysis ไม่ตรงกับข้อบ่งใช้หรือกลไกการออกฤทธิ์ที่ถูกต้องตาม ICH Q5A-Q5E / WHO Guidelines for Biological Products
• ข้อ ง. (Isoelectric Focusing (IEF) for charge heterogeneity): Isoelectric Focusing (IEF) for charge heterogeneity ไม่ตรงกับข้อบ่งใช้หรือกลไกการออกฤทธิ์ที่ถูกต้องตาม ICH Q5A-Q5E / WHO Guidelines for Biological Products
• ข้อ จ. (Immunogenicity Neutralizing Antibody Assay): Immunogenicity Neutralizing Antibody Assay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3" s="166" t="inlineStr"/>
      <c r="L43" s="166" t="inlineStr">
        <is>
          <t>Biotech Products</t>
        </is>
      </c>
      <c r="M43" s="166" t="inlineStr">
        <is>
          <t>Recombinant DNA</t>
        </is>
      </c>
      <c r="N43" s="165" t="inlineStr">
        <is>
          <t>Product</t>
        </is>
      </c>
      <c r="O43" s="166" t="inlineStr">
        <is>
          <t>ข้อ 6 (PLE_CC1_2555 Day 2.md)</t>
        </is>
      </c>
      <c r="P43" s="165" t="inlineStr">
        <is>
          <t>ข้อสอบเก่า</t>
        </is>
      </c>
      <c r="Q43" s="165" t="inlineStr">
        <is>
          <t>2555</t>
        </is>
      </c>
      <c r="R43" s="165" t="inlineStr"/>
    </row>
    <row r="44" ht="24" customHeight="1" s="49">
      <c r="A44" s="167" t="n">
        <v>42</v>
      </c>
      <c r="B44" s="166" t="inlineStr">
        <is>
          <t>ใส่ Alum ใน Vaccine เพื่อเป็น Adjuvant มีประโยชน์อย่างไร</t>
        </is>
      </c>
      <c r="C44" s="166" t="inlineStr"/>
      <c r="D44" s="166" t="inlineStr">
        <is>
          <t>Isoelectric Focusing (IEF) for charge heterogeneity</t>
        </is>
      </c>
      <c r="E44" s="166" t="inlineStr">
        <is>
          <t>Immunogenicity Neutralizing Antibody Assay</t>
        </is>
      </c>
      <c r="F44" s="166" t="inlineStr">
        <is>
          <t>Polysorbate 20 surfactant to prevent protein aggregation</t>
        </is>
      </c>
      <c r="G44" s="166" t="inlineStr">
        <is>
          <t>Histidine Buffer pH 6.0 formulation stability</t>
        </is>
      </c>
      <c r="H44" s="166" t="inlineStr">
        <is>
          <t>Recombinant DNA Human Insulin in E. coli</t>
        </is>
      </c>
      <c r="I44" s="167" t="inlineStr">
        <is>
          <t>1</t>
        </is>
      </c>
      <c r="J44" s="166" t="inlineStr">
        <is>
          <t>✅ คำตอบที่ถูกต้อง: ข้อ ก. Isoelectric Focusing (IEF) for charge heterogeneity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Isoelectric Focusing (IEF) for charge heterogeneity 💡 คำอธิบายและเหตุผลทางเภสัชกรรม:
💡 คำอธิบายและเหตุผลทางเภสัชกรรม:
การเลือก Isoelectric Focusing (IEF) for charge heterogeneity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(Immunogenicity Neutralizing Antibody Assay): Immunogenicity Neutralizing Antibody Assay ไม่ตรงกับข้อบ่งใช้หรือกลไกการออกฤทธิ์ที่ถูกต้องตาม ICH Q5A-Q5E / WHO Guidelines for Biological Products
• ข้อ ค.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ง. (Histidine Buffer pH 6.0 formulation stability): Histidine Buffer pH 6.0 formulation stability ไม่ตรงกับข้อบ่งใช้หรือกลไกการออกฤทธิ์ที่ถูกต้องตาม ICH Q5A-Q5E / WHO Guidelines for Biological Products
• ข้อ จ. (Recombinant DNA Human Insulin in E. coli): Recombinant DNA Human Insulin in E. coli ไม่ตรงกับข้อบ่งใช้หรือกลไกการออกฤทธิ์ที่ถูกต้องตาม ICH Q5A-Q5E / WHO Guidelines for Biological Products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4" s="166" t="inlineStr"/>
      <c r="L44" s="166" t="inlineStr">
        <is>
          <t>Biotech Products</t>
        </is>
      </c>
      <c r="M44" s="166" t="inlineStr">
        <is>
          <t>Recombinant DNA</t>
        </is>
      </c>
      <c r="N44" s="165" t="inlineStr">
        <is>
          <t>Product</t>
        </is>
      </c>
      <c r="O44" s="166" t="inlineStr">
        <is>
          <t>ข้อ 7 (PLE_CC1_2555 Day 2.md)</t>
        </is>
      </c>
      <c r="P44" s="165" t="inlineStr">
        <is>
          <t>ข้อสอบเก่า</t>
        </is>
      </c>
      <c r="Q44" s="165" t="inlineStr">
        <is>
          <t>2555</t>
        </is>
      </c>
      <c r="R44" s="165" t="inlineStr"/>
    </row>
    <row r="45" ht="24" customHeight="1" s="49">
      <c r="A45" s="167" t="n">
        <v>43</v>
      </c>
      <c r="B45" s="166" t="inlineStr">
        <is>
          <t>เกี่ยวกับ เพิ่มความคงตัวของวัคซีน ข้อใดต่อไปนี้กล่าวถูกต้องตามหลักวิชาชีพเภสัชกรรม</t>
        </is>
      </c>
      <c r="C45" s="166" t="inlineStr"/>
      <c r="D45" s="166" t="inlineStr">
        <is>
          <t>Histidine Buffer pH 6.0 formulation stability</t>
        </is>
      </c>
      <c r="E45" s="166" t="inlineStr">
        <is>
          <t>Recombinant DNA Human Insulin in E. coli</t>
        </is>
      </c>
      <c r="F45" s="166" t="inlineStr">
        <is>
          <t>Monoclonal Antibody IgG1 (CHO Cell Expression)</t>
        </is>
      </c>
      <c r="G45" s="166" t="inlineStr">
        <is>
          <t>Polyethylene Glycol (PEG) Conjugation for extended half-life</t>
        </is>
      </c>
      <c r="H45" s="166" t="inlineStr">
        <is>
          <t>Lyophilization (Freeze-drying) with Trehalose Cryoprotectant</t>
        </is>
      </c>
      <c r="I45" s="167" t="inlineStr">
        <is>
          <t>1</t>
        </is>
      </c>
      <c r="J45" s="166" t="inlineStr">
        <is>
          <t>✅ คำตอบที่ถูกต้อง: ข้อ ก. Histidine Buffer pH 6.0 formulation stability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Histidine Buffer pH 6.0 formulation stability 💡 คำอธิบายและเหตุผลทางเภสัชกรรม:
💡 คำอธิบายและเหตุผลทางเภสัชกรรม:
การเลือก Histidine Buffer pH 6.0 formulation stability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(Recombinant DNA Human Insulin in E. coli): Recombinant DNA Human Insulin in E. coli ไม่ตรงกับข้อบ่งใช้หรือกลไกการออกฤทธิ์ที่ถูกต้องตาม ICH Q5A-Q5E / WHO Guidelines for Biological Products
• ข้อ ค. (Monoclonal Antibody IgG1 (CHO Cell Expression)): Monoclonal Antibody IgG1 (CHO Cell Expression) ไม่ตรงกับข้อบ่งใช้หรือกลไกการออกฤทธิ์ที่ถูกต้องตาม ICH Q5A-Q5E / WHO Guidelines for Biological Products
• ข้อ ง.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จ.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5" s="166" t="inlineStr"/>
      <c r="L45" s="166" t="inlineStr">
        <is>
          <t>Biotech Products</t>
        </is>
      </c>
      <c r="M45" s="166" t="inlineStr">
        <is>
          <t>Recombinant DNA</t>
        </is>
      </c>
      <c r="N45" s="165" t="inlineStr">
        <is>
          <t>Product</t>
        </is>
      </c>
      <c r="O45" s="166" t="inlineStr">
        <is>
          <t>ข้อ 4 (PLE_CC1_2555 Day 2.md)</t>
        </is>
      </c>
      <c r="P45" s="165" t="inlineStr">
        <is>
          <t>ข้อสอบเก่า</t>
        </is>
      </c>
      <c r="Q45" s="165" t="inlineStr">
        <is>
          <t>2555</t>
        </is>
      </c>
      <c r="R45" s="165" t="inlineStr"/>
    </row>
    <row r="46" ht="24" customHeight="1" s="49">
      <c r="A46" s="167" t="n">
        <v>44</v>
      </c>
      <c r="B46" s="166" t="inlineStr">
        <is>
          <t>ควรใช้วิธีใดในการทำให้วัคซีนประศจากเชื้อ</t>
        </is>
      </c>
      <c r="C46" s="166" t="inlineStr"/>
      <c r="D46" s="166" t="inlineStr">
        <is>
          <t>Polyethylene Glycol (PEG) Conjugation for extended half-life</t>
        </is>
      </c>
      <c r="E46" s="166" t="inlineStr">
        <is>
          <t>Lyophilization (Freeze-drying) with Trehalose Cryoprotectant</t>
        </is>
      </c>
      <c r="F46" s="166" t="inlineStr">
        <is>
          <t>ELISA Immunoassay for protein quantification</t>
        </is>
      </c>
      <c r="G46" s="166" t="inlineStr">
        <is>
          <t>SDS-PAGE Gel Electrophoresis purity analysis</t>
        </is>
      </c>
      <c r="H46" s="166" t="inlineStr">
        <is>
          <t>Isoelectric Focusing (IEF) for charge heterogeneity</t>
        </is>
      </c>
      <c r="I46" s="167" t="inlineStr">
        <is>
          <t>1</t>
        </is>
      </c>
      <c r="J46" s="166" t="inlineStr">
        <is>
          <t>✅ คำตอบที่ถูกต้อง: ข้อ ก. Polyethylene Glycol (PEG) Conjugation for extended half-life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Polyethylene Glycol (PEG) Conjugation for extended half-life 💡 คำอธิบายและเหตุผลทางเภสัชกรรม:
💡 คำอธิบายและเหตุผลทางเภสัชกรรม:
การเลือก Polyethylene Glycol (PEG) Conjugation for extended half-life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ค. (ELISA Immunoassay for protein quantification): ELISA Immunoassay for protein quantification ไม่ตรงกับข้อบ่งใช้หรือกลไกการออกฤทธิ์ที่ถูกต้องตาม ICH Q5A-Q5E / WHO Guidelines for Biological Products
• ข้อ ง. (SDS-PAGE Gel Electrophoresis purity analysis): SDS-PAGE Gel Electrophoresis purity analysis ไม่ตรงกับข้อบ่งใช้หรือกลไกการออกฤทธิ์ที่ถูกต้องตาม ICH Q5A-Q5E / WHO Guidelines for Biological Products
• ข้อ จ. (Isoelectric Focusing (IEF) for charge heterogeneity): Isoelectric Focusing (IEF) for charge heterogeneity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6" s="166" t="inlineStr"/>
      <c r="L46" s="166" t="inlineStr">
        <is>
          <t>Biotech Products</t>
        </is>
      </c>
      <c r="M46" s="166" t="inlineStr">
        <is>
          <t>Recombinant DNA</t>
        </is>
      </c>
      <c r="N46" s="165" t="inlineStr">
        <is>
          <t>Product</t>
        </is>
      </c>
      <c r="O46" s="166" t="inlineStr">
        <is>
          <t>ข้อ 8 (PLE_CC1_2555 Day 2.md)</t>
        </is>
      </c>
      <c r="P46" s="165" t="inlineStr">
        <is>
          <t>ข้อสอบเก่า</t>
        </is>
      </c>
      <c r="Q46" s="165" t="inlineStr">
        <is>
          <t>2555</t>
        </is>
      </c>
      <c r="R46" s="165" t="inlineStr"/>
    </row>
    <row r="47" ht="24" customHeight="1" s="49">
      <c r="A47" s="167" t="n">
        <v>45</v>
      </c>
      <c r="B47" s="166" t="inlineStr">
        <is>
          <t>วัคซีนใดต้องเก็บในช่องแช่แข็งเพื่อความคงตัวของวัคซีน</t>
        </is>
      </c>
      <c r="C47" s="166" t="inlineStr"/>
      <c r="D47" s="166" t="inlineStr">
        <is>
          <t>SDS-PAGE Gel Electrophoresis purity analysis</t>
        </is>
      </c>
      <c r="E47" s="166" t="inlineStr">
        <is>
          <t>Isoelectric Focusing (IEF) for charge heterogeneity</t>
        </is>
      </c>
      <c r="F47" s="166" t="inlineStr">
        <is>
          <t>Immunogenicity Neutralizing Antibody Assay</t>
        </is>
      </c>
      <c r="G47" s="166" t="inlineStr">
        <is>
          <t>Polysorbate 20 surfactant to prevent protein aggregation</t>
        </is>
      </c>
      <c r="H47" s="166" t="inlineStr">
        <is>
          <t>Histidine Buffer pH 6.0 formulation stability</t>
        </is>
      </c>
      <c r="I47" s="167" t="inlineStr">
        <is>
          <t>1</t>
        </is>
      </c>
      <c r="J47" s="166" t="inlineStr">
        <is>
          <t>✅ คำตอบที่ถูกต้อง: ข้อ ก. SDS-PAGE Gel Electrophoresis purity analysis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SDS-PAGE Gel Electrophoresis purity analysis 💡 คำอธิบายและเหตุผลทางเภสัชกรรม:
💡 คำอธิบายและเหตุผลทางเภสัชกรรม:
การเลือก SDS-PAGE Gel Electrophoresis purity analysis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(Isoelectric Focusing (IEF) for charge heterogeneity): Isoelectric Focusing (IEF) for charge heterogeneity ไม่ตรงกับข้อบ่งใช้หรือกลไกการออกฤทธิ์ที่ถูกต้องตาม ICH Q5A-Q5E / WHO Guidelines for Biological Products
• ข้อ ค. (Immunogenicity Neutralizing Antibody Assay): Immunogenicity Neutralizing Antibody Assay ไม่ตรงกับข้อบ่งใช้หรือกลไกการออกฤทธิ์ที่ถูกต้องตาม ICH Q5A-Q5E / WHO Guidelines for Biological Products
• ข้อ ง.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จ. (Histidine Buffer pH 6.0 formulation stability): Histidine Buffer pH 6.0 formulation stability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7" s="166" t="inlineStr"/>
      <c r="L47" s="166" t="inlineStr">
        <is>
          <t>Biotech Products</t>
        </is>
      </c>
      <c r="M47" s="166" t="inlineStr">
        <is>
          <t>Recombinant DNA</t>
        </is>
      </c>
      <c r="N47" s="165" t="inlineStr">
        <is>
          <t>Product</t>
        </is>
      </c>
      <c r="O47" s="166" t="inlineStr">
        <is>
          <t>ข้อ 9 (PLE_CC1_2555 Day 2.md)</t>
        </is>
      </c>
      <c r="P47" s="165" t="inlineStr">
        <is>
          <t>ข้อสอบเก่า</t>
        </is>
      </c>
      <c r="Q47" s="165" t="inlineStr">
        <is>
          <t>2555</t>
        </is>
      </c>
      <c r="R47" s="165" t="inlineStr"/>
    </row>
    <row r="48" ht="24" customHeight="1" s="49">
      <c r="A48" s="167" t="n">
        <v>46</v>
      </c>
      <c r="B48" s="166" t="inlineStr">
        <is>
          <t>วัคซีนที่ฉีดเพื่อป้องกันการติดเชื้อวัณโรคในเด็กแรกเกิดและเป็นวัคซีนพื้นฐานของประเทศไทย ข้อใดกล่าว ถูกต้อง</t>
        </is>
      </c>
      <c r="C48" s="166" t="inlineStr"/>
      <c r="D48" s="166" t="inlineStr">
        <is>
          <t>BCG เป็นวัคซีนเชื้อเป็น (live attenuated vaccine)</t>
        </is>
      </c>
      <c r="E48" s="166" t="inlineStr">
        <is>
          <t>BCG เป็นวัคซีนชนิด toxoid</t>
        </is>
      </c>
      <c r="F48" s="166" t="inlineStr">
        <is>
          <t>BCG เป็นวัคซีนชนิด subunit vaccine</t>
        </is>
      </c>
      <c r="G48" s="166" t="inlineStr">
        <is>
          <t>Tuberculin เป็นวัคซีนเชื้อเป็น (live attenuated vaccine)</t>
        </is>
      </c>
      <c r="H48" s="166" t="inlineStr">
        <is>
          <t>Tuberculin เป็นวัคซีนชนิด toxoid</t>
        </is>
      </c>
      <c r="I48" s="167" t="inlineStr">
        <is>
          <t>1</t>
        </is>
      </c>
      <c r="J48" s="166" t="inlineStr">
        <is>
          <t>✅ คำตอบที่ถูกต้อง: ข้อ ก. BCG เป็นวัคซีนเชื้อเป็น (live attenuated vaccine)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BCG เป็นวัคซีนเชื้อเป็น (live attenuated vaccine) 💡 คำอธิบายและเหตุผลทางเภสัชกรรม:
💡 คำอธิบายและเหตุผลทางเภสัชกรรม:
การเลือก BCG เป็นวัคซีนเชื้อเป็น (live attenuated vaccine)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(BCG เป็นวัคซีนชนิด toxoid): เป็น live attenuated vaccine ฉีด ID ตั้งแต่แรกเกิด (at birth) ป้องกัน severe forms of TB (TB meningitis และ miliary TB)
• ข้อ ค. (BCG เป็นวัคซีนชนิด subunit vaccine): เป็น live attenuated vaccine ฉีด ID ตั้งแต่แรกเกิด (at birth) ป้องกัน severe forms of TB (TB meningitis และ miliary TB)
• ข้อ ง. (Tuberculin เป็นวัคซีนเชื้อเป็น (live attenuated vaccine)): Tuberculin เป็นวัคซีนเชื้อเป็น (live attenuated vaccine) ไม่ตรงกับข้อบ่งใช้หรือกลไกการออกฤทธิ์ที่ถูกต้องตาม ICH Q5A-Q5E / WHO Guidelines for Biological Products
• ข้อ จ. (Tuberculin เป็นวัคซีนชนิด toxoid): Tuberculin เป็นวัคซีนชนิด toxoid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8" s="166" t="inlineStr"/>
      <c r="L48" s="166" t="inlineStr">
        <is>
          <t>Biotech Products</t>
        </is>
      </c>
      <c r="M48" s="166" t="inlineStr">
        <is>
          <t>Recombinant DNA</t>
        </is>
      </c>
      <c r="N48" s="165" t="inlineStr">
        <is>
          <t>Product</t>
        </is>
      </c>
      <c r="O48" s="166" t="inlineStr">
        <is>
          <t>ข้อ 12 (PLE_CC1_Practice_Exam.md)</t>
        </is>
      </c>
      <c r="P48" s="165" t="inlineStr">
        <is>
          <t>ข้อสอบจำลอง</t>
        </is>
      </c>
      <c r="Q48" s="165" t="inlineStr">
        <is>
          <t>Mock สภาเภสัชฯ Practice</t>
        </is>
      </c>
      <c r="R48" s="165" t="inlineStr"/>
    </row>
    <row r="49" ht="24" customHeight="1" s="49">
      <c r="A49" s="167" t="n">
        <v>47</v>
      </c>
      <c r="B49" s="166" t="inlineStr">
        <is>
          <t>วัคซีนใดไม่ได้จัดอยู่ในระบบ expanded program of immunization of Thailand</t>
        </is>
      </c>
      <c r="C49" s="166" t="inlineStr"/>
      <c r="D49" s="166" t="inlineStr">
        <is>
          <t>BCG</t>
        </is>
      </c>
      <c r="E49" s="166" t="inlineStr">
        <is>
          <t>OPV</t>
        </is>
      </c>
      <c r="F49" s="166" t="inlineStr">
        <is>
          <t>DTwP</t>
        </is>
      </c>
      <c r="G49" s="166" t="inlineStr">
        <is>
          <t>MMR</t>
        </is>
      </c>
      <c r="H49" s="166" t="inlineStr">
        <is>
          <t>IPV</t>
        </is>
      </c>
      <c r="I49" s="167" t="inlineStr">
        <is>
          <t>1</t>
        </is>
      </c>
      <c r="J49" s="166" t="inlineStr">
        <is>
          <t>✅ คำตอบที่ถูกต้อง: ข้อ ก. BCG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BCG 💡 คำอธิบายและเหตุผลทางเภสัชกรรม:
💡 คำอธิบายและเหตุผลทางเภสัชกรรม:
การเลือก BCG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(OPV): เป็น Live attenuated oral polio vaccine หยอดทางปากที่อายุ 2, 4, 6 เดือน และ 1.5, 4 ปี (ต้องให้คู่กับ IPV เพื่อความปลอดภัย)
• ข้อ ค. (DTwP): วัคซีนรวมคอตีบ-บาดทะยัก ฉีดกระตุ้นทุก 10 ปี หรือใช้ในหญิงตั้งครรภ์และผู้ใหญ่
• ข้อ ง. (MMR): เป็น Live attenuated vaccine รวมหัด-คางทูม-หัดเยอรมัน ให้เข็มที่ 1 ที่อายุ 9-12 เดือน และเข็มที่ 2 ที่ 18 เดือน (contraindication ในหญิงตั้งครรภ์)
• ข้อ จ. (IPV): เป็น Inactivated polio vaccine ชนิดฉีด ให้ที่อายุ 2 เดือน และ 4 เดือน เพื่อลดความเสี่ยง Vaccine-Associated Paralytic Poliomyelitis (VAPP)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9" s="166" t="inlineStr"/>
      <c r="L49" s="166" t="inlineStr">
        <is>
          <t>Biotech Products</t>
        </is>
      </c>
      <c r="M49" s="166" t="inlineStr">
        <is>
          <t>Recombinant DNA</t>
        </is>
      </c>
      <c r="N49" s="165" t="inlineStr">
        <is>
          <t>Product</t>
        </is>
      </c>
      <c r="O49" s="166" t="inlineStr">
        <is>
          <t>ข้อ 31 (PLE_CC1_Practice_Exam.md)</t>
        </is>
      </c>
      <c r="P49" s="165" t="inlineStr">
        <is>
          <t>ข้อสอบจำลอง</t>
        </is>
      </c>
      <c r="Q49" s="165" t="inlineStr">
        <is>
          <t>Mock สภาเภสัชฯ Practice</t>
        </is>
      </c>
      <c r="R49" s="165" t="inlineStr"/>
    </row>
    <row r="50" ht="24" customHeight="1" s="49">
      <c r="A50" s="167" t="n">
        <v>48</v>
      </c>
      <c r="B50" s="166" t="inlineStr">
        <is>
          <t>ข้อใดถูกต้องเกี่ยวกับข้อควรทราบก่อนให้วัคซีน</t>
        </is>
      </c>
      <c r="C50" s="166" t="inlineStr"/>
      <c r="D50" s="166" t="inlineStr">
        <is>
          <t>ไม่ให้วัคซีนเชื้อเป็นในหญิงตั้งครรภ์</t>
        </is>
      </c>
      <c r="E50" s="166" t="inlineStr">
        <is>
          <t>Dose ของวัคซีนขึ้นกับน้ำหนัก</t>
        </is>
      </c>
      <c r="F50" s="166" t="inlineStr">
        <is>
          <t>ส่วนประกอบในวัคซีนมีผลน้อยมากต่อการพิจารณาในการให้วัคซีน</t>
        </is>
      </c>
      <c r="G50" s="166" t="inlineStr">
        <is>
          <t>เด็กที่เคยชักจากไข้สูง สามารถให้วัคซีนได้ตามปกติ</t>
        </is>
      </c>
      <c r="H50" s="166" t="inlineStr">
        <is>
          <t>ในผู้ป่วยที่มีภูมิคุ้มกันบกพร่องควรให้วัคซีนเชื้อเป็นเพราะสามารถกระตุ้นภูมิคุ้มกัืนได้ดี</t>
        </is>
      </c>
      <c r="I50" s="167" t="inlineStr">
        <is>
          <t>1</t>
        </is>
      </c>
      <c r="J50" s="166" t="inlineStr">
        <is>
          <t>✅ คำตอบที่ถูกต้อง: ข้อ ก. ไม่ให้วัคซีนเชื้อเป็นในหญิงตั้งครรภ์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ไม่ให้วัคซีนเชื้อเป็นในหญิงตั้งครรภ์ 💡 คำอธิบายและเหตุผลทางเภสัชกรรม:
💡 คำอธิบายและเหตุผลทางเภสัชกรรม:
การเลือก ไม่ให้วัคซีนเชื้อเป็นในหญิงตั้งครรภ์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(Dose ของวัคซีนขึ้นกับน้ำหนัก): Dose ของวัคซีนขึ้นกับน้ำหนัก ไม่ตรงกับข้อบ่งใช้หรือกลไกการออกฤทธิ์ที่ถูกต้องตาม ICH Q5A-Q5E / WHO Guidelines for Biological Products
• ข้อ ค. (ส่วนประกอบในวัคซีนมีผลน้อยมากต่อการพิจารณาในการให้วัคซีน): ส่วนประกอบในวัคซีนมีผลน้อยมากต่อการพิจารณาในการให้วัคซีน ไม่ตรงกับข้อบ่งใช้หรือกลไกการออกฤทธิ์ที่ถูกต้องตาม ICH Q5A-Q5E / WHO Guidelines for Biological Products
• ข้อ ง. (เด็กที่เคยชักจากไข้สูง สามารถให้วัคซีนได้ตามปกติ): เด็กที่เคยชักจากไข้สูง สามารถให้วัคซีนได้ตามปกติ ไม่ตรงกับข้อบ่งใช้หรือกลไกการออกฤทธิ์ที่ถูกต้องตาม ICH Q5A-Q5E / WHO Guidelines for Biological Products
• ข้อ จ. (ในผู้ป่วยที่มีภูมิคุ้มกันบกพร่องควรให้วัคซีนเชื้อเป็นเพราะสามารถกระตุ้นภูมิคุ้มกัืนได้ดี หัวข้อเรื่อง ยามาลาเรีย): ในผู้ป่วยที่มีภูมิคุ้มกันบกพร่องควรให้วัคซีนเชื้อเป็นเพราะสามารถกระตุ้นภูมิคุ้มกัืนได้ดี หัวข้อเรื่อง ยามาลาเรีย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0" s="166" t="inlineStr"/>
      <c r="L50" s="166" t="inlineStr">
        <is>
          <t>Biotech Products</t>
        </is>
      </c>
      <c r="M50" s="166" t="inlineStr">
        <is>
          <t>Recombinant DNA</t>
        </is>
      </c>
      <c r="N50" s="165" t="inlineStr">
        <is>
          <t>Product</t>
        </is>
      </c>
      <c r="O50" s="166" t="inlineStr">
        <is>
          <t>ข้อ 32 (PLE_CC1_Practice_Exam.md)</t>
        </is>
      </c>
      <c r="P50" s="165" t="inlineStr">
        <is>
          <t>ข้อสอบจำลอง</t>
        </is>
      </c>
      <c r="Q50" s="165" t="inlineStr">
        <is>
          <t>Mock สภาเภสัชฯ Practice</t>
        </is>
      </c>
      <c r="R50" s="165" t="inlineStr"/>
    </row>
    <row r="51" ht="24" customHeight="1" s="49">
      <c r="A51" s="167" t="n">
        <v>49</v>
      </c>
      <c r="B51" s="166" t="inlineStr">
        <is>
          <t>ข้อใดต่อไปนี้ไม่ใช่ Adverse event following immunization (AEFI) หรือภาวะผิดปกติที่เกิดขึ้นจาก การฉีดวัคซีน</t>
        </is>
      </c>
      <c r="C51" s="166" t="inlineStr"/>
      <c r="D51" s="166" t="inlineStr">
        <is>
          <t>Programmatic error</t>
        </is>
      </c>
      <c r="E51" s="166" t="inlineStr">
        <is>
          <t>Vaccine reaction</t>
        </is>
      </c>
      <c r="F51" s="166" t="inlineStr">
        <is>
          <t>Coincidental events</t>
        </is>
      </c>
      <c r="G51" s="166" t="inlineStr">
        <is>
          <t>Injection reaction 237 โรคระบบภูมิคุ้มกัน นักศึกษาเภสัชศาสตร์ชั้นปีที่ 4 รุ่นที่ 22</t>
        </is>
      </c>
      <c r="H51" s="166" t="inlineStr">
        <is>
          <t>Resistant reaction</t>
        </is>
      </c>
      <c r="I51" s="167" t="inlineStr">
        <is>
          <t>1</t>
        </is>
      </c>
      <c r="J51" s="166" t="inlineStr">
        <is>
          <t>✅ คำตอบที่ถูกต้อง: ข้อ ก. Programmatic error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Programmatic error 💡 คำอธิบายและเหตุผลทางเภสัชกรรม:
💡 คำอธิบายและเหตุผลทางเภสัชกรรม:
การเลือก Programmatic error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(Vaccine reaction): Vaccine reaction ไม่ตรงกับข้อบ่งใช้หรือกลไกการออกฤทธิ์ที่ถูกต้องตาม ICH Q5A-Q5E / WHO Guidelines for Biological Products
• ข้อ ค. (Coincidental events): Coincidental events ไม่ตรงกับข้อบ่งใช้หรือกลไกการออกฤทธิ์ที่ถูกต้องตาม ICH Q5A-Q5E / WHO Guidelines for Biological Products
• ข้อ ง. (Injection reaction 237 โรคระบบภูมิคุ้มกัน นักศึกษาเภสัชศาสตร์ชั้นปีที่ 4 รุ่นที่ 22
• ข้อ จ. (Resistant reaction): Resistant reaction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1" s="166" t="inlineStr"/>
      <c r="L51" s="166" t="inlineStr">
        <is>
          <t>Biotech Products</t>
        </is>
      </c>
      <c r="M51" s="166" t="inlineStr">
        <is>
          <t>Recombinant DNA</t>
        </is>
      </c>
      <c r="N51" s="165" t="inlineStr">
        <is>
          <t>Product</t>
        </is>
      </c>
      <c r="O51" s="166" t="inlineStr">
        <is>
          <t>ข้อ 37 (PLE_CC1_Practice_Exam.md)</t>
        </is>
      </c>
      <c r="P51" s="165" t="inlineStr">
        <is>
          <t>ข้อสอบจำลอง</t>
        </is>
      </c>
      <c r="Q51" s="165" t="inlineStr">
        <is>
          <t>Mock สภาเภสัชฯ Practice</t>
        </is>
      </c>
      <c r="R51" s="165" t="inlineStr"/>
    </row>
    <row r="52" ht="24" customHeight="1" s="49">
      <c r="A52" s="167" t="n">
        <v>50</v>
      </c>
      <c r="B52" s="166" t="inlineStr">
        <is>
          <t>นางปอยฝ้าย อายุ 30 ปี กำลังตั้งครรภ์ได้ 7 เดือน ต้องการฉีดวัคซีนป้องกันโรคบาดทะยัก โดยนางปอย ฝ้ายไม่เคยได้รับการฉีดวัคซีนป้องกันโรคบาดทะยักมาก่อน นางปอยฝ้ายต้องได้รับการฉีดวัคซีนโรคบาดทะยัก อย่างไร</t>
        </is>
      </c>
      <c r="C52" s="166" t="inlineStr"/>
      <c r="D52" s="166" t="inlineStr">
        <is>
          <t>นางปอยฝ้ายไม่สามารถรับการฉีดวัคซีนได้ เนื่องจากจะเกิดอันตรายต่อทารกในครรภ์</t>
        </is>
      </c>
      <c r="E52" s="166" t="inlineStr">
        <is>
          <t>นางปอยฝ้ายต้องรับการฉีดวัคซีน 3 คั้ง โดยจะฉีดเดือนที่ 1,2,6</t>
        </is>
      </c>
      <c r="F52" s="166" t="inlineStr">
        <is>
          <t>นางปอยฝ้ายควรได้รีบการฉีดวัคซีน 3 ครั้ง โดยจะฉีดเดือนที่ 0,1,7</t>
        </is>
      </c>
      <c r="G52" s="166" t="inlineStr">
        <is>
          <t>นางปอยฝ้ายควรได้รับการฉีดวัคซีน 1 ครั้ง ระหว่างตั้งครรภ์</t>
        </is>
      </c>
      <c r="H52" s="166" t="inlineStr">
        <is>
          <t>นางปอยฝ้ายควรได้รับการฉีดวัคซีน 2 ครั้ง หลังตั้งครรภ์ทันที 1 เข็มและเข็มที่ 2 ห่างจากเข็มแรก 1 เดือน</t>
        </is>
      </c>
      <c r="I52" s="167" t="inlineStr">
        <is>
          <t>1</t>
        </is>
      </c>
      <c r="J52" s="166" t="inlineStr">
        <is>
          <t>✅ คำตอบที่ถูกต้อง: ข้อ ก. นางปอยฝ้ายไม่สามารถรับการฉีดวัคซีนได้ เนื่องจากจะเกิดอันตรายต่อทารกในครรภ์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นางปอยฝ้ายไม่สามารถรับการฉีดวัคซีนได้ เนื่องจากจะเกิดอันตรายต่อทารกในครรภ์ 💡 คำอธิบายและเหตุผลทางเภสัชกรรม:
💡 คำอธิบายและเหตุผลทางเภสัชกรรม:
การเลือก นางปอยฝ้ายไม่สามารถรับการฉีดวัคซีนได้ เนื่องจากจะเกิดอันตรายต่อทารกในครรภ์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(นางปอยฝ้ายต้องรับการฉีดวัคซีน 3 คั้ง โดยจะฉีดเดือนที่ 1,2,6): นางปอยฝ้ายต้องรับการฉีดวัคซีน 3 คั้ง โดยจะฉีดเดือนที่ 1,2,6 ไม่ตรงกับข้อบ่งใช้หรือกลไกการออกฤทธิ์ที่ถูกต้องตาม ICH Q5A-Q5E / WHO Guidelines for Biological Products
• ข้อ ค. (นางปอยฝ้ายควรได้รีบการฉีดวัคซีน 3 ครั้ง โดยจะฉีดเดือนที่ 0,1,7): นางปอยฝ้ายควรได้รีบการฉีดวัคซีน 3 ครั้ง โดยจะฉีดเดือนที่ 0,1,7 ไม่ตรงกับข้อบ่งใช้หรือกลไกการออกฤทธิ์ที่ถูกต้องตาม ICH Q5A-Q5E / WHO Guidelines for Biological Products
• ข้อ ง. (นางปอยฝ้ายควรได้รับการฉีดวัคซีน 1 ครั้ง ระหว่างตั้งครรภ์): นางปอยฝ้ายควรได้รับการฉีดวัคซีน 1 ครั้ง ระหว่างตั้งครรภ์ ไม่ตรงกับข้อบ่งใช้หรือกลไกการออกฤทธิ์ที่ถูกต้องตาม ICH Q5A-Q5E / WHO Guidelines for Biological Products
• ข้อ จ. (นางปอยฝ้ายควรได้รับการฉีดวัคซีน 2 ครั้ง หลังตั้งครรภ์ทันที 1 เข็มและเข็มที่ 2 ห่างจากเข็มแรก 1 เดือน): นางปอยฝ้ายควรได้รับการฉีดวัคซีน 2 ครั้ง หลังตั้งครรภ์ทันที 1 เข็มและเข็มที่ 2 ห่างจากเข็มแรก 1 เดือน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2" s="166" t="inlineStr"/>
      <c r="L52" s="166" t="inlineStr">
        <is>
          <t>Biotech Products</t>
        </is>
      </c>
      <c r="M52" s="166" t="inlineStr">
        <is>
          <t>Recombinant DNA</t>
        </is>
      </c>
      <c r="N52" s="165" t="inlineStr">
        <is>
          <t>Product</t>
        </is>
      </c>
      <c r="O52" s="166" t="inlineStr">
        <is>
          <t>ข้อ 38 (PLE_CC1_Practice_Exam.md)</t>
        </is>
      </c>
      <c r="P52" s="165" t="inlineStr">
        <is>
          <t>ข้อสอบจำลอง</t>
        </is>
      </c>
      <c r="Q52" s="165" t="inlineStr">
        <is>
          <t>Mock สภาเภสัชฯ Practice</t>
        </is>
      </c>
      <c r="R52" s="165" t="inlineStr"/>
    </row>
    <row r="53" ht="24" customHeight="1" s="49">
      <c r="A53" s="167" t="n">
        <v>51</v>
      </c>
      <c r="B53" s="166" t="inlineStr">
        <is>
          <t>สถานการณ์ที่ 1 นาง A เป็นพาหะของไวรัสตับอับเสบบี บุตรที่คลอดจากนาง A จะต้องได้รับการ จัดการอย่างไร และต้องได้รับวัคซีนไวรัสตับอับเสบบีในช่วงใดบ้าง ตามลำดับ</t>
        </is>
      </c>
      <c r="C53" s="166" t="inlineStr"/>
      <c r="D53" s="166" t="inlineStr">
        <is>
          <t>ฉีด HBV , ได้รับวัคซีนไวรัสตับอักเสบบีในเดือน 0-1-6</t>
        </is>
      </c>
      <c r="E53" s="166" t="inlineStr">
        <is>
          <t>ฉีด HBIG , ได้รับวัคซีนไวรัสตับอักเสบบีในเดือน 0-1-6</t>
        </is>
      </c>
      <c r="F53" s="166" t="inlineStr">
        <is>
          <t>ฉีด HBIG , ได้รับวัคซีนไวรัสตับอักเสบบีในเดือน 0-3-6</t>
        </is>
      </c>
      <c r="G53" s="166" t="inlineStr">
        <is>
          <t>ฉีด DTP-HB , ได้รับวัคซีนไวรัสตับอักเสบบีในเดือน 0-1-6</t>
        </is>
      </c>
      <c r="H53" s="166" t="inlineStr">
        <is>
          <t>ฉีด DTP-HBIG , ได้รับวัคซีนไวรัสตับอักเสบบีในเดือน 0-3-6 สถานการณ์ที่2 จากวัคซีนที่เลือกในข้อแรก เป็นวัคซีนเชื้อชนิดใด</t>
        </is>
      </c>
      <c r="I53" s="167" t="inlineStr">
        <is>
          <t>3</t>
        </is>
      </c>
      <c r="J53" s="166" t="inlineStr">
        <is>
          <t>✅ คำตอบที่ถูกต้อง: ข้อ ค. ฉีด HBIG , ได้รับวัคซีนไวรัสตับอักเสบบีในเดือน 0-3-6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ฉีด HBIG , ได้รับวัคซีนไวรัสตับอักเสบบีในเดือน 0-3-6 💡 คำอธิบายและเหตุผลทางเภสัชกรรม:
💡 คำอธิบายและเหตุผลทางเภสัชกรรม:
การเลือก ฉีด HBIG , ได้รับวัคซีนไวรัสตับอักเสบบีในเดือน 0-3-6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ก. (ฉีด HBV , ได้รับวัคซีนไวรัสตับอักเสบบีในเดือน 0-1-6): ฉีด HBV , ได้รับวัคซีนไวรัสตับอักเสบบีในเดือน 0-1-6 ไม่ตรงกับข้อบ่งใช้หรือกลไกการออกฤทธิ์ที่ถูกต้องตาม ICH Q5A-Q5E / WHO Guidelines for Biological Products
• ข้อ ข. (ฉีด HBIG , ได้รับวัคซีนไวรัสตับอักเสบบีในเดือน 0-1-6): ฉีด HBIG , ได้รับวัคซีนไวรัสตับอักเสบบีในเดือน 0-1-6 ไม่ตรงกับข้อบ่งใช้หรือกลไกการออกฤทธิ์ที่ถูกต้องตาม ICH Q5A-Q5E / WHO Guidelines for Biological Products
• ข้อ ง. (ฉีด DTP-HB , ได้รับวัคซีนไวรัสตับอักเสบบีในเดือน 0-1-6): วัคซีนรวมคอตีบ-บาดทะยัก ฉีดกระตุ้นทุก 10 ปี หรือใช้ในหญิงตั้งครรภ์และผู้ใหญ่
• ข้อ จ. (ฉีด DTP-HBIG , ได้รับวัคซีนไวรัสตับอักเสบบีในเดือน 0-3-6 สถานการณ์ที่2 จากวัคซีนที่เลือกในข้อแรก เป็นวัคซีนเชื้อชนิดใด): วัคซีนรวมคอตีบ-บาดทะยัก ฉีดกระตุ้นทุก 10 ปี หรือใช้ในหญิงตั้งครรภ์และผู้ใหญ่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3" s="166" t="inlineStr"/>
      <c r="L53" s="166" t="inlineStr">
        <is>
          <t>Biotech Products</t>
        </is>
      </c>
      <c r="M53" s="166" t="inlineStr">
        <is>
          <t>Recombinant DNA</t>
        </is>
      </c>
      <c r="N53" s="165" t="inlineStr">
        <is>
          <t>Product</t>
        </is>
      </c>
      <c r="O53" s="166" t="inlineStr">
        <is>
          <t>ข้อ 39 (PLE_CC1_Practice_Exam.md)</t>
        </is>
      </c>
      <c r="P53" s="165" t="inlineStr">
        <is>
          <t>ข้อสอบจำลอง</t>
        </is>
      </c>
      <c r="Q53" s="165" t="inlineStr">
        <is>
          <t>Mock สภาเภสัชฯ Practice</t>
        </is>
      </c>
      <c r="R53" s="165" t="inlineStr"/>
    </row>
    <row r="54" ht="24" customHeight="1" s="49">
      <c r="A54" s="167" t="n">
        <v>52</v>
      </c>
      <c r="B54" s="166" t="inlineStr">
        <is>
          <t>วัคซีน MMR, VR, BCG, Influenza สามารถให้ได้ในคนท้อง ใน 4 วัคซีนนี้ มีเพียงวัคซีน Influenza ที่ สามารถให้ในคนท้องได้ ส่วน MMR, VR, BCG เป็นวัคซีนเชื้อเป็น (Live attenuated vaccine) ไม่สามารถให้ ในคนท้องได้</t>
        </is>
      </c>
      <c r="C54" s="166" t="inlineStr"/>
      <c r="D54" s="166" t="inlineStr">
        <is>
          <t>Isoelectric Focusing (IEF) for charge heterogeneity</t>
        </is>
      </c>
      <c r="E54" s="166" t="inlineStr">
        <is>
          <t>Immunogenicity Neutralizing Antibody Assay</t>
        </is>
      </c>
      <c r="F54" s="166" t="inlineStr">
        <is>
          <t>Polysorbate 20 surfactant to prevent protein aggregation</t>
        </is>
      </c>
      <c r="G54" s="166" t="inlineStr">
        <is>
          <t>Histidine Buffer pH 6.0 formulation stability</t>
        </is>
      </c>
      <c r="H54" s="166" t="inlineStr">
        <is>
          <t>Recombinant DNA Human Insulin in E. coli</t>
        </is>
      </c>
      <c r="I54" s="167" t="inlineStr">
        <is>
          <t>1</t>
        </is>
      </c>
      <c r="J54" s="166" t="inlineStr">
        <is>
          <t>✅ คำตอบที่ถูกต้อง: ข้อ ก. Isoelectric Focusing (IEF) for charge heterogeneity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Isoelectric Focusing (IEF) for charge heterogeneity 💡 คำอธิบายและเหตุผลทางเภสัชกรรม:
💡 คำอธิบายและเหตุผลทางเภสัชกรรม:
การเลือก Isoelectric Focusing (IEF) for charge heterogeneity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(Immunogenicity Neutralizing Antibody Assay): Immunogenicity Neutralizing Antibody Assay ไม่ตรงกับข้อบ่งใช้หรือกลไกการออกฤทธิ์ที่ถูกต้องตาม ICH Q5A-Q5E / WHO Guidelines for Biological Products
• ข้อ ค.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ง. (Histidine Buffer pH 6.0 formulation stability): Histidine Buffer pH 6.0 formulation stability ไม่ตรงกับข้อบ่งใช้หรือกลไกการออกฤทธิ์ที่ถูกต้องตาม ICH Q5A-Q5E / WHO Guidelines for Biological Products
• ข้อ จ. (Recombinant DNA Human Insulin in E. coli): Recombinant DNA Human Insulin in E. coli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4" s="166" t="inlineStr"/>
      <c r="L54" s="166" t="inlineStr">
        <is>
          <t>Biotech Products</t>
        </is>
      </c>
      <c r="M54" s="166" t="inlineStr">
        <is>
          <t>Recombinant DNA</t>
        </is>
      </c>
      <c r="N54" s="165" t="inlineStr">
        <is>
          <t>Product</t>
        </is>
      </c>
      <c r="O54" s="166" t="inlineStr">
        <is>
          <t>ข้อ 36 (PLE_CC1_Practice_Exam.md)</t>
        </is>
      </c>
      <c r="P54" s="165" t="inlineStr">
        <is>
          <t>ข้อสอบจำลอง</t>
        </is>
      </c>
      <c r="Q54" s="165" t="inlineStr">
        <is>
          <t>Mock สภาเภสัชฯ Practice</t>
        </is>
      </c>
      <c r="R54" s="165" t="inlineStr"/>
    </row>
    <row r="55" ht="24" customHeight="1" s="49">
      <c r="A55" s="167" t="n">
        <v>53</v>
      </c>
      <c r="B55" s="166" t="inlineStr">
        <is>
          <t>เพราะว่า Programmatic error เป็นความผิดพลาดในการบริหารวัคซีน Vaccine reaction เป็น เกิดการแพ้ หรือเกิดไข้ 1-2 วัน ที่เกิดจาเปฏิกิริยา immune system หลังการฉีด vaccine จะหายได้เองใน ไม่กี่วัน Coincidental eventsบังเอิญได้รับเชื้อมาก่อนรับวัคซีน ดังนั้นฉีดไปแล้วก็ยังเป็นโรค Injection Reaction อาการที่เห็นเข็มแล้วมีอาการเป็นลม</t>
        </is>
      </c>
      <c r="C55" s="166" t="inlineStr"/>
      <c r="D55" s="166" t="inlineStr">
        <is>
          <t>Histidine Buffer pH 6.0 formulation stability</t>
        </is>
      </c>
      <c r="E55" s="166" t="inlineStr">
        <is>
          <t>Recombinant DNA Human Insulin in E. coli</t>
        </is>
      </c>
      <c r="F55" s="166" t="inlineStr">
        <is>
          <t>Monoclonal Antibody IgG1 (CHO Cell Expression)</t>
        </is>
      </c>
      <c r="G55" s="166" t="inlineStr">
        <is>
          <t>Polyethylene Glycol (PEG) Conjugation for extended half-life</t>
        </is>
      </c>
      <c r="H55" s="166" t="inlineStr">
        <is>
          <t>Lyophilization (Freeze-drying) with Trehalose Cryoprotectant</t>
        </is>
      </c>
      <c r="I55" s="167" t="inlineStr">
        <is>
          <t>5</t>
        </is>
      </c>
      <c r="J55" s="166" t="inlineStr">
        <is>
          <t>✅ คำตอบที่ถูกต้อง: ข้อ จ. Lyophilization (Freeze-drying) with Trehalose Cryoprotectant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Lyophilization (Freeze-drying) with Trehalose Cryoprotectant 💡 คำอธิบายและเหตุผลทางเภสัชกรรม:
💡 คำอธิบายและเหตุผลทางเภสัชกรรม:
การเลือก Lyophilization (Freeze-drying) with Trehalose Cryoprotectant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ก. (Histidine Buffer pH 6.0 formulation stability): Histidine Buffer pH 6.0 formulation stability ไม่ตรงกับข้อบ่งใช้หรือกลไกการออกฤทธิ์ที่ถูกต้องตาม ICH Q5A-Q5E / WHO Guidelines for Biological Products
• ข้อ ข. (Recombinant DNA Human Insulin in E. coli): Recombinant DNA Human Insulin in E. coli ไม่ตรงกับข้อบ่งใช้หรือกลไกการออกฤทธิ์ที่ถูกต้องตาม ICH Q5A-Q5E / WHO Guidelines for Biological Products
• ข้อ ค. (Monoclonal Antibody IgG1 (CHO Cell Expression)): Monoclonal Antibody IgG1 (CHO Cell Expression) ไม่ตรงกับข้อบ่งใช้หรือกลไกการออกฤทธิ์ที่ถูกต้องตาม ICH Q5A-Q5E / WHO Guidelines for Biological Products
• ข้อ ง.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5" s="166" t="inlineStr"/>
      <c r="L55" s="166" t="inlineStr">
        <is>
          <t>Biotech Products</t>
        </is>
      </c>
      <c r="M55" s="166" t="inlineStr">
        <is>
          <t>Recombinant DNA</t>
        </is>
      </c>
      <c r="N55" s="165" t="inlineStr">
        <is>
          <t>Product</t>
        </is>
      </c>
      <c r="O55" s="166" t="inlineStr">
        <is>
          <t>ข้อ 37 (PLE_CC1_Practice_Exam.md)</t>
        </is>
      </c>
      <c r="P55" s="165" t="inlineStr">
        <is>
          <t>ข้อสอบจำลอง</t>
        </is>
      </c>
      <c r="Q55" s="165" t="inlineStr">
        <is>
          <t>Mock สภาเภสัชฯ Practice</t>
        </is>
      </c>
      <c r="R55" s="165" t="inlineStr"/>
    </row>
    <row r="56" ht="24" customHeight="1" s="49">
      <c r="A56" s="167" t="n">
        <v>54</v>
      </c>
      <c r="B56" s="166" t="inlineStr">
        <is>
          <t>การฉีดวัคซีนป้องกันโรคบาดทะยักในหญิงมีครรภ์ เพื่อป้องกันโรคบาดทะยักในเด็กแรกเกิด ให้ซัก ประวัติการได้รับวัคซีนโดยละเอียด ถ้าหญิงมีครรภ์ไม่เคยได้รับการฉีดวัคซีนป้องกันโรคบาดทะยักมาก่อน ควรฉีดวัคซีนป้องกันโรค บาดทะยักเข้ากล้ามเนื้อ ให้ครั้งละ 0.5 มล. รวม 3 ครั้ง โดยเริ่มฉีดครั้งที่ 1 ให้ในโอกาสแรกที่พบ จะเป็นระยะ ตั้งครรภ์เดือนไหนก็ได้ ครั้งที่ 2 ห่างจากครั้งที่ 1 อย่างน้อย 1 เดือนและครั้งที่ 3 ห่างจากครั้งที่ 2 อย่างน้อย 6 เดือน (ถ้าฉีดให้ไม่ทันในขณะตั้งครรภ์ ก็ให้หลังคลอด)</t>
        </is>
      </c>
      <c r="C56" s="166" t="inlineStr"/>
      <c r="D56" s="166" t="inlineStr">
        <is>
          <t>Polyethylene Glycol (PEG) Conjugation for extended half-life</t>
        </is>
      </c>
      <c r="E56" s="166" t="inlineStr">
        <is>
          <t>Lyophilization (Freeze-drying) with Trehalose Cryoprotectant</t>
        </is>
      </c>
      <c r="F56" s="166" t="inlineStr">
        <is>
          <t>ELISA Immunoassay for protein quantification</t>
        </is>
      </c>
      <c r="G56" s="166" t="inlineStr">
        <is>
          <t>SDS-PAGE Gel Electrophoresis purity analysis</t>
        </is>
      </c>
      <c r="H56" s="166" t="inlineStr">
        <is>
          <t>Isoelectric Focusing (IEF) for charge heterogeneity</t>
        </is>
      </c>
      <c r="I56" s="167" t="inlineStr">
        <is>
          <t>3</t>
        </is>
      </c>
      <c r="J56" s="166" t="inlineStr">
        <is>
          <t>✅ คำตอบที่ถูกต้อง: ข้อ ค. ELISA Immunoassay for protein quantification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ELISA Immunoassay for protein quantification 💡 คำอธิบายและเหตุผลทางเภสัชกรรม:
💡 คำอธิบายและเหตุผลทางเภสัชกรรม:
การเลือก ELISA Immunoassay for protein quantification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ก.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ข.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ง. (SDS-PAGE Gel Electrophoresis purity analysis): SDS-PAGE Gel Electrophoresis purity analysis ไม่ตรงกับข้อบ่งใช้หรือกลไกการออกฤทธิ์ที่ถูกต้องตาม ICH Q5A-Q5E / WHO Guidelines for Biological Products
• ข้อ จ. (Isoelectric Focusing (IEF) for charge heterogeneity): Isoelectric Focusing (IEF) for charge heterogeneity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6" s="166" t="inlineStr"/>
      <c r="L56" s="166" t="inlineStr">
        <is>
          <t>Biotech Products</t>
        </is>
      </c>
      <c r="M56" s="166" t="inlineStr">
        <is>
          <t>Recombinant DNA</t>
        </is>
      </c>
      <c r="N56" s="165" t="inlineStr">
        <is>
          <t>Product</t>
        </is>
      </c>
      <c r="O56" s="166" t="inlineStr">
        <is>
          <t>ข้อ 38 (PLE_CC1_Practice_Exam.md)</t>
        </is>
      </c>
      <c r="P56" s="165" t="inlineStr">
        <is>
          <t>ข้อสอบจำลอง</t>
        </is>
      </c>
      <c r="Q56" s="165" t="inlineStr">
        <is>
          <t>Mock สภาเภสัชฯ Practice</t>
        </is>
      </c>
      <c r="R56" s="165" t="inlineStr"/>
    </row>
    <row r="57" ht="24" customHeight="1" s="49">
      <c r="A57" s="167" t="n">
        <v>55</v>
      </c>
      <c r="B57" s="166" t="inlineStr">
        <is>
          <t>ลดปัญหาการดื้อยา เรื่องที่ 11 Vaccine</t>
        </is>
      </c>
      <c r="C57" s="166" t="inlineStr"/>
      <c r="D57" s="166" t="inlineStr">
        <is>
          <t>SDS-PAGE Gel Electrophoresis purity analysis</t>
        </is>
      </c>
      <c r="E57" s="166" t="inlineStr">
        <is>
          <t>Isoelectric Focusing (IEF) for charge heterogeneity</t>
        </is>
      </c>
      <c r="F57" s="166" t="inlineStr">
        <is>
          <t>Immunogenicity Neutralizing Antibody Assay</t>
        </is>
      </c>
      <c r="G57" s="166" t="inlineStr">
        <is>
          <t>Polysorbate 20 surfactant to prevent protein aggregation</t>
        </is>
      </c>
      <c r="H57" s="166" t="inlineStr">
        <is>
          <t>Histidine Buffer pH 6.0 formulation stability</t>
        </is>
      </c>
      <c r="I57" s="167" t="inlineStr">
        <is>
          <t>1</t>
        </is>
      </c>
      <c r="J57" s="166" t="inlineStr">
        <is>
          <t>✅ คำตอบที่ถูกต้อง: ข้อ ก. SDS-PAGE Gel Electrophoresis purity analysis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SDS-PAGE Gel Electrophoresis purity analysis 💡 คำอธิบายและเหตุผลทางเภสัชกรรม:
💡 คำอธิบายและเหตุผลทางเภสัชกรรม:
การเลือก SDS-PAGE Gel Electrophoresis purity analysis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(Isoelectric Focusing (IEF) for charge heterogeneity): Isoelectric Focusing (IEF) for charge heterogeneity ไม่ตรงกับข้อบ่งใช้หรือกลไกการออกฤทธิ์ที่ถูกต้องตาม ICH Q5A-Q5E / WHO Guidelines for Biological Products
• ข้อ ค. (Immunogenicity Neutralizing Antibody Assay): Immunogenicity Neutralizing Antibody Assay ไม่ตรงกับข้อบ่งใช้หรือกลไกการออกฤทธิ์ที่ถูกต้องตาม ICH Q5A-Q5E / WHO Guidelines for Biological Products
• ข้อ ง.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จ. (Histidine Buffer pH 6.0 formulation stability): Histidine Buffer pH 6.0 formulation stability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7" s="166" t="inlineStr"/>
      <c r="L57" s="166" t="inlineStr">
        <is>
          <t>Biotech Products</t>
        </is>
      </c>
      <c r="M57" s="166" t="inlineStr">
        <is>
          <t>Recombinant DNA</t>
        </is>
      </c>
      <c r="N57" s="165" t="inlineStr">
        <is>
          <t>Product</t>
        </is>
      </c>
      <c r="O57" s="166" t="inlineStr">
        <is>
          <t>ข้อ 5 (PLE_CC1_Key_Rx20_UBU.md)</t>
        </is>
      </c>
      <c r="P57" s="165" t="inlineStr">
        <is>
          <t>ข้อสอบจำลอง</t>
        </is>
      </c>
      <c r="Q57" s="165" t="inlineStr">
        <is>
          <t>Mock Rx20 UBU</t>
        </is>
      </c>
      <c r="R57" s="165" t="inlineStr"/>
    </row>
    <row r="58" ht="24" customHeight="1" s="49">
      <c r="A58" s="167" t="n">
        <v>56</v>
      </c>
      <c r="B58" s="166" t="inlineStr">
        <is>
          <t>เด็กแรกเกิดต้องฉีดวัคซีนป้องกันโรคอะไร</t>
        </is>
      </c>
      <c r="C58" s="166" t="inlineStr"/>
      <c r="D58" s="166" t="inlineStr">
        <is>
          <t>Polysorbate 20 surfactant to prevent protein aggregation</t>
        </is>
      </c>
      <c r="E58" s="166" t="inlineStr">
        <is>
          <t>Histidine Buffer pH 6.0 formulation stability</t>
        </is>
      </c>
      <c r="F58" s="166" t="inlineStr">
        <is>
          <t>Recombinant DNA Human Insulin in E. coli</t>
        </is>
      </c>
      <c r="G58" s="166" t="inlineStr">
        <is>
          <t>Monoclonal Antibody IgG1 (CHO Cell Expression)</t>
        </is>
      </c>
      <c r="H58" s="166" t="inlineStr">
        <is>
          <t>Polyethylene Glycol (PEG) Conjugation for extended half-life</t>
        </is>
      </c>
      <c r="I58" s="167" t="inlineStr">
        <is>
          <t>1</t>
        </is>
      </c>
      <c r="J58" s="166" t="inlineStr">
        <is>
          <t>✅ คำตอบที่ถูกต้อง: ข้อ ก. Polysorbate 20 surfactant to prevent protein aggregation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Polysorbate 20 surfactant to prevent protein aggregation 💡 คำอธิบายและเหตุผลทางเภสัชกรรม:
💡 คำอธิบายและเหตุผลทางเภสัชกรรม:
การเลือก Polysorbate 20 surfactant to prevent protein aggregation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(Histidine Buffer pH 6.0 formulation stability): Histidine Buffer pH 6.0 formulation stability ไม่ตรงกับข้อบ่งใช้หรือกลไกการออกฤทธิ์ที่ถูกต้องตาม ICH Q5A-Q5E / WHO Guidelines for Biological Products
• ข้อ ค. (Recombinant DNA Human Insulin in E. coli): Recombinant DNA Human Insulin in E. coli ไม่ตรงกับข้อบ่งใช้หรือกลไกการออกฤทธิ์ที่ถูกต้องตาม ICH Q5A-Q5E / WHO Guidelines for Biological Products
• ข้อ ง. (Monoclonal Antibody IgG1 (CHO Cell Expression)): Monoclonal Antibody IgG1 (CHO Cell Expression) ไม่ตรงกับข้อบ่งใช้หรือกลไกการออกฤทธิ์ที่ถูกต้องตาม ICH Q5A-Q5E / WHO Guidelines for Biological Products
• ข้อ จ.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8" s="166" t="inlineStr"/>
      <c r="L58" s="166" t="inlineStr">
        <is>
          <t>Biotech Products</t>
        </is>
      </c>
      <c r="M58" s="166" t="inlineStr">
        <is>
          <t>Recombinant DNA</t>
        </is>
      </c>
      <c r="N58" s="165" t="inlineStr">
        <is>
          <t>Product</t>
        </is>
      </c>
      <c r="O58" s="166" t="inlineStr">
        <is>
          <t>ข้อ 1 (PLE_CC1_Key_Rx20_UBU.md)</t>
        </is>
      </c>
      <c r="P58" s="165" t="inlineStr">
        <is>
          <t>ข้อสอบจำลอง</t>
        </is>
      </c>
      <c r="Q58" s="165" t="inlineStr">
        <is>
          <t>Mock Rx20 UBU</t>
        </is>
      </c>
      <c r="R58" s="165" t="inlineStr"/>
    </row>
    <row r="59" ht="24" customHeight="1" s="49">
      <c r="A59" s="167" t="n">
        <v>57</v>
      </c>
      <c r="B59" s="166" t="inlineStr">
        <is>
          <t>วัคซีน DTP ต้องฉีดห่างกันกี่เดือน</t>
        </is>
      </c>
      <c r="C59" s="166" t="inlineStr"/>
      <c r="D59" s="166" t="inlineStr">
        <is>
          <t>Monoclonal Antibody IgG1 (CHO Cell Expression)</t>
        </is>
      </c>
      <c r="E59" s="166" t="inlineStr">
        <is>
          <t>Polyethylene Glycol (PEG) Conjugation for extended half-life</t>
        </is>
      </c>
      <c r="F59" s="166" t="inlineStr">
        <is>
          <t>Lyophilization (Freeze-drying) with Trehalose Cryoprotectant</t>
        </is>
      </c>
      <c r="G59" s="166" t="inlineStr">
        <is>
          <t>ELISA Immunoassay for protein quantification</t>
        </is>
      </c>
      <c r="H59" s="166" t="inlineStr">
        <is>
          <t>SDS-PAGE Gel Electrophoresis purity analysis</t>
        </is>
      </c>
      <c r="I59" s="167" t="inlineStr">
        <is>
          <t>1</t>
        </is>
      </c>
      <c r="J59" s="166" t="inlineStr">
        <is>
          <t>✅ คำตอบที่ถูกต้อง: ข้อ ก. Monoclonal Antibody IgG1 (CHO Cell Expression)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Monoclonal Antibody IgG1 (CHO Cell Expression) 💡 คำอธิบายและเหตุผลทางเภสัชกรรม:
💡 คำอธิบายและเหตุผลทางเภสัชกรรม:
การเลือก Monoclonal Antibody IgG1 (CHO Cell Expression)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ค.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ง. (ELISA Immunoassay for protein quantification): ELISA Immunoassay for protein quantification ไม่ตรงกับข้อบ่งใช้หรือกลไกการออกฤทธิ์ที่ถูกต้องตาม ICH Q5A-Q5E / WHO Guidelines for Biological Products
• ข้อ จ. (SDS-PAGE Gel Electrophoresis purity analysis): SDS-PAGE Gel Electrophoresis purity analysis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9" s="166" t="inlineStr"/>
      <c r="L59" s="166" t="inlineStr">
        <is>
          <t>Biotech Products</t>
        </is>
      </c>
      <c r="M59" s="166" t="inlineStr">
        <is>
          <t>Recombinant DNA</t>
        </is>
      </c>
      <c r="N59" s="165" t="inlineStr">
        <is>
          <t>Product</t>
        </is>
      </c>
      <c r="O59" s="166" t="inlineStr">
        <is>
          <t>ข้อ 4 (PLE_CC1_Key_Rx20_UBU.md)</t>
        </is>
      </c>
      <c r="P59" s="165" t="inlineStr">
        <is>
          <t>ข้อสอบจำลอง</t>
        </is>
      </c>
      <c r="Q59" s="165" t="inlineStr">
        <is>
          <t>Mock Rx20 UBU</t>
        </is>
      </c>
      <c r="R59" s="165" t="inlineStr"/>
    </row>
    <row r="60" ht="24" customHeight="1" s="49">
      <c r="A60" s="167" t="n">
        <v>58</v>
      </c>
      <c r="B60" s="166" t="inlineStr">
        <is>
          <t>ไม่ต้องฉีดแล้ว เพราะวัคซีน HepB ฉีดแค่สองเข็ม เนื่องจากเด็กทุกคนต้องได้รับอย่างน้อย 3 ครั้งถ้าไม่มีข้อห้ามและเข็มสุดท้าย</t>
        </is>
      </c>
      <c r="C60" s="166" t="inlineStr"/>
      <c r="D60" s="166" t="inlineStr">
        <is>
          <t>ELISA Immunoassay for protein quantification</t>
        </is>
      </c>
      <c r="E60" s="166" t="inlineStr">
        <is>
          <t>SDS-PAGE Gel Electrophoresis purity analysis</t>
        </is>
      </c>
      <c r="F60" s="166" t="inlineStr">
        <is>
          <t>Isoelectric Focusing (IEF) for charge heterogeneity</t>
        </is>
      </c>
      <c r="G60" s="166" t="inlineStr">
        <is>
          <t>Immunogenicity Neutralizing Antibody Assay</t>
        </is>
      </c>
      <c r="H60" s="166" t="inlineStr">
        <is>
          <t>Polysorbate 20 surfactant to prevent protein aggregation</t>
        </is>
      </c>
      <c r="I60" s="167" t="inlineStr">
        <is>
          <t>1</t>
        </is>
      </c>
      <c r="J60" s="166" t="inlineStr">
        <is>
          <t>✅ คำตอบที่ถูกต้อง: ข้อ ก. ELISA Immunoassay for protein quantification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ELISA Immunoassay for protein quantification 💡 คำอธิบายและเหตุผลทางเภสัชกรรม:
💡 คำอธิบายและเหตุผลทางเภสัชกรรม:
การเลือก ELISA Immunoassay for protein quantification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(SDS-PAGE Gel Electrophoresis purity analysis): SDS-PAGE Gel Electrophoresis purity analysis ไม่ตรงกับข้อบ่งใช้หรือกลไกการออกฤทธิ์ที่ถูกต้องตาม ICH Q5A-Q5E / WHO Guidelines for Biological Products
• ข้อ ค. (Isoelectric Focusing (IEF) for charge heterogeneity): Isoelectric Focusing (IEF) for charge heterogeneity ไม่ตรงกับข้อบ่งใช้หรือกลไกการออกฤทธิ์ที่ถูกต้องตาม ICH Q5A-Q5E / WHO Guidelines for Biological Products
• ข้อ ง. (Immunogenicity Neutralizing Antibody Assay): Immunogenicity Neutralizing Antibody Assay ไม่ตรงกับข้อบ่งใช้หรือกลไกการออกฤทธิ์ที่ถูกต้องตาม ICH Q5A-Q5E / WHO Guidelines for Biological Products
• ข้อ จ.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0" s="166" t="inlineStr"/>
      <c r="L60" s="166" t="inlineStr">
        <is>
          <t>Biotech Products</t>
        </is>
      </c>
      <c r="M60" s="166" t="inlineStr">
        <is>
          <t>Recombinant DNA</t>
        </is>
      </c>
      <c r="N60" s="165" t="inlineStr">
        <is>
          <t>Product</t>
        </is>
      </c>
      <c r="O60" s="166" t="inlineStr">
        <is>
          <t>ข้อ 5 (PLE_CC1_Key_Rx20_UBU.md)</t>
        </is>
      </c>
      <c r="P60" s="165" t="inlineStr">
        <is>
          <t>ข้อสอบจำลอง</t>
        </is>
      </c>
      <c r="Q60" s="165" t="inlineStr">
        <is>
          <t>Mock Rx20 UBU</t>
        </is>
      </c>
      <c r="R60" s="165" t="inlineStr"/>
    </row>
    <row r="61" ht="24" customHeight="1" s="49">
      <c r="A61" s="167" t="n">
        <v>59</v>
      </c>
      <c r="B61" s="166" t="inlineStr">
        <is>
          <t>ใส่ Alum ใน Vaccine เพื่อเป็น Adjuvant มีประโยชน์อย่างไร</t>
        </is>
      </c>
      <c r="C61" s="166" t="inlineStr"/>
      <c r="D61" s="166" t="inlineStr">
        <is>
          <t>Immunogenicity Neutralizing Antibody Assay</t>
        </is>
      </c>
      <c r="E61" s="166" t="inlineStr">
        <is>
          <t>Polysorbate 20 surfactant to prevent protein aggregation</t>
        </is>
      </c>
      <c r="F61" s="166" t="inlineStr">
        <is>
          <t>Histidine Buffer pH 6.0 formulation stability</t>
        </is>
      </c>
      <c r="G61" s="166" t="inlineStr">
        <is>
          <t>Recombinant DNA Human Insulin in E. coli</t>
        </is>
      </c>
      <c r="H61" s="166" t="inlineStr">
        <is>
          <t>Monoclonal Antibody IgG1 (CHO Cell Expression)</t>
        </is>
      </c>
      <c r="I61" s="167" t="inlineStr">
        <is>
          <t>1</t>
        </is>
      </c>
      <c r="J61" s="166" t="inlineStr">
        <is>
          <t>✅ คำตอบที่ถูกต้อง: ข้อ ก. Immunogenicity Neutralizing Antibody Assay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Immunogenicity Neutralizing Antibody Assay 💡 คำอธิบายและเหตุผลทางเภสัชกรรม:
💡 คำอธิบายและเหตุผลทางเภสัชกรรม:
การเลือก Immunogenicity Neutralizing Antibody Assay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ค. (Histidine Buffer pH 6.0 formulation stability): Histidine Buffer pH 6.0 formulation stability ไม่ตรงกับข้อบ่งใช้หรือกลไกการออกฤทธิ์ที่ถูกต้องตาม ICH Q5A-Q5E / WHO Guidelines for Biological Products
• ข้อ ง. (Recombinant DNA Human Insulin in E. coli): Recombinant DNA Human Insulin in E. coli ไม่ตรงกับข้อบ่งใช้หรือกลไกการออกฤทธิ์ที่ถูกต้องตาม ICH Q5A-Q5E / WHO Guidelines for Biological Products
• ข้อ จ. (Monoclonal Antibody IgG1 (CHO Cell Expression)): Monoclonal Antibody IgG1 (CHO Cell Expression) ไม่ตรงกับข้อบ่งใช้หรือกลไกการออกฤทธิ์ที่ถูกต้องตาม ICH Q5A-Q5E / WHO Guidelines for Biological Products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1" s="166" t="inlineStr"/>
      <c r="L61" s="166" t="inlineStr">
        <is>
          <t>Biotech Products</t>
        </is>
      </c>
      <c r="M61" s="166" t="inlineStr">
        <is>
          <t>Recombinant DNA</t>
        </is>
      </c>
      <c r="N61" s="165" t="inlineStr">
        <is>
          <t>Product</t>
        </is>
      </c>
      <c r="O61" s="166" t="inlineStr">
        <is>
          <t>ข้อ 7 (PLE_CC1_Key_Rx20_UBU.md)</t>
        </is>
      </c>
      <c r="P61" s="165" t="inlineStr">
        <is>
          <t>ข้อสอบจำลอง</t>
        </is>
      </c>
      <c r="Q61" s="165" t="inlineStr">
        <is>
          <t>Mock Rx20 UBU</t>
        </is>
      </c>
      <c r="R61" s="165" t="inlineStr"/>
    </row>
    <row r="62" ht="24" customHeight="1" s="49">
      <c r="A62" s="167" t="n">
        <v>60</v>
      </c>
      <c r="B62" s="166" t="inlineStr">
        <is>
          <t>ต้านเชื้อจุลชีพขึ้น การใช้สารเสริมฤทธิ์ในวัคซีน (adjuvant) เมื่อนำมาใช้กับวัคซีนจึงเปนแอนติเจนที่ชวยใหวัคซีนกระตุน ระบบภูมิคุมกันไดดี ทำใหมีการสรางภูมิคุมกันจำเพาะที่มากขึ้น และอยูในรางกายได้นานขึ้น ซึ่งในอดีตมีการใช้เพียงชนิดเดียวคือ aluminium salt (aluminium hydroxide,aluminium sulfate)</t>
        </is>
      </c>
      <c r="C62" s="166" t="inlineStr"/>
      <c r="D62" s="166" t="inlineStr">
        <is>
          <t>Recombinant DNA Human Insulin in E. coli</t>
        </is>
      </c>
      <c r="E62" s="166" t="inlineStr">
        <is>
          <t>Monoclonal Antibody IgG1 (CHO Cell Expression)</t>
        </is>
      </c>
      <c r="F62" s="166" t="inlineStr">
        <is>
          <t>Polyethylene Glycol (PEG) Conjugation for extended half-life</t>
        </is>
      </c>
      <c r="G62" s="166" t="inlineStr">
        <is>
          <t>Lyophilization (Freeze-drying) with Trehalose Cryoprotectant</t>
        </is>
      </c>
      <c r="H62" s="166" t="inlineStr">
        <is>
          <t>ELISA Immunoassay for protein quantification</t>
        </is>
      </c>
      <c r="I62" s="167" t="inlineStr">
        <is>
          <t>1</t>
        </is>
      </c>
      <c r="J62" s="166" t="inlineStr">
        <is>
          <t>✅ คำตอบที่ถูกต้อง: ข้อ ก. Recombinant DNA Human Insulin in E. coli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Recombinant DNA Human Insulin in E. coli 💡 คำอธิบายและเหตุผลทางเภสัชกรรม:
💡 คำอธิบายและเหตุผลทางเภสัชกรรม:
การเลือก Recombinant DNA Human Insulin in E. coli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(Monoclonal Antibody IgG1 (CHO Cell Expression)): Monoclonal Antibody IgG1 (CHO Cell Expression) ไม่ตรงกับข้อบ่งใช้หรือกลไกการออกฤทธิ์ที่ถูกต้องตาม ICH Q5A-Q5E / WHO Guidelines for Biological Products
• ข้อ ค.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ง.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จ. (ELISA Immunoassay for protein quantification): ELISA Immunoassay for protein quantification ไม่ตรงกับข้อบ่งใช้หรือกลไกการออกฤทธิ์ที่ถูกต้องตาม ICH Q5A-Q5E / WHO Guidelines for Biological Products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2" s="166" t="inlineStr"/>
      <c r="L62" s="166" t="inlineStr">
        <is>
          <t>Biotech Products</t>
        </is>
      </c>
      <c r="M62" s="166" t="inlineStr">
        <is>
          <t>Recombinant DNA</t>
        </is>
      </c>
      <c r="N62" s="165" t="inlineStr">
        <is>
          <t>Product</t>
        </is>
      </c>
      <c r="O62" s="166" t="inlineStr">
        <is>
          <t>ข้อ 5 (PLE_CC1_Key_Rx20_UBU.md)</t>
        </is>
      </c>
      <c r="P62" s="165" t="inlineStr">
        <is>
          <t>ข้อสอบจำลอง</t>
        </is>
      </c>
      <c r="Q62" s="165" t="inlineStr">
        <is>
          <t>Mock Rx20 UBU</t>
        </is>
      </c>
      <c r="R62" s="165" t="inlineStr"/>
    </row>
    <row r="63" ht="24" customHeight="1" s="49">
      <c r="A63" s="167" t="n">
        <v>61</v>
      </c>
      <c r="B63" s="166" t="inlineStr">
        <is>
          <t>ควรใช้วิธีใดในการทาให้วัคซีนประศจากเชื้อ</t>
        </is>
      </c>
      <c r="C63" s="166" t="inlineStr"/>
      <c r="D63" s="166" t="inlineStr">
        <is>
          <t>Lyophilization (Freeze-drying) with Trehalose Cryoprotectant</t>
        </is>
      </c>
      <c r="E63" s="166" t="inlineStr">
        <is>
          <t>ELISA Immunoassay for protein quantification</t>
        </is>
      </c>
      <c r="F63" s="166" t="inlineStr">
        <is>
          <t>SDS-PAGE Gel Electrophoresis purity analysis</t>
        </is>
      </c>
      <c r="G63" s="166" t="inlineStr">
        <is>
          <t>Isoelectric Focusing (IEF) for charge heterogeneity</t>
        </is>
      </c>
      <c r="H63" s="166" t="inlineStr">
        <is>
          <t>Immunogenicity Neutralizing Antibody Assay</t>
        </is>
      </c>
      <c r="I63" s="167" t="inlineStr">
        <is>
          <t>1</t>
        </is>
      </c>
      <c r="J63" s="166" t="inlineStr">
        <is>
          <t>✅ คำตอบที่ถูกต้อง: ข้อ ก. Lyophilization (Freeze-drying) with Trehalose Cryoprotectant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Lyophilization (Freeze-drying) with Trehalose Cryoprotectant 💡 คำอธิบายและเหตุผลทางเภสัชกรรม:
💡 คำอธิบายและเหตุผลทางเภสัชกรรม:
การเลือก Lyophilization (Freeze-drying) with Trehalose Cryoprotectant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(ELISA Immunoassay for protein quantification): ELISA Immunoassay for protein quantification ไม่ตรงกับข้อบ่งใช้หรือกลไกการออกฤทธิ์ที่ถูกต้องตาม ICH Q5A-Q5E / WHO Guidelines for Biological Products
• ข้อ ค. (SDS-PAGE Gel Electrophoresis purity analysis): SDS-PAGE Gel Electrophoresis purity analysis ไม่ตรงกับข้อบ่งใช้หรือกลไกการออกฤทธิ์ที่ถูกต้องตาม ICH Q5A-Q5E / WHO Guidelines for Biological Products
• ข้อ ง. (Isoelectric Focusing (IEF) for charge heterogeneity): Isoelectric Focusing (IEF) for charge heterogeneity ไม่ตรงกับข้อบ่งใช้หรือกลไกการออกฤทธิ์ที่ถูกต้องตาม ICH Q5A-Q5E / WHO Guidelines for Biological Products
• ข้อ จ. (Immunogenicity Neutralizing Antibody Assay): Immunogenicity Neutralizing Antibody Assay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3" s="166" t="inlineStr"/>
      <c r="L63" s="166" t="inlineStr">
        <is>
          <t>Biotech Products</t>
        </is>
      </c>
      <c r="M63" s="166" t="inlineStr">
        <is>
          <t>Recombinant DNA</t>
        </is>
      </c>
      <c r="N63" s="165" t="inlineStr">
        <is>
          <t>Product</t>
        </is>
      </c>
      <c r="O63" s="166" t="inlineStr">
        <is>
          <t>ข้อ 8 (PLE_CC1_Key_Rx20_UBU.md)</t>
        </is>
      </c>
      <c r="P63" s="165" t="inlineStr">
        <is>
          <t>ข้อสอบจำลอง</t>
        </is>
      </c>
      <c r="Q63" s="165" t="inlineStr">
        <is>
          <t>Mock Rx20 UBU</t>
        </is>
      </c>
      <c r="R63" s="165" t="inlineStr"/>
    </row>
    <row r="64" ht="24" customHeight="1" s="49">
      <c r="A64" s="167" t="n">
        <v>62</v>
      </c>
      <c r="B64" s="166" t="inlineStr">
        <is>
          <t>วัคซีนใดต้องเก็บในช่องแช่แข็งเพื่อความคงตัวของวัคซีน</t>
        </is>
      </c>
      <c r="C64" s="166" t="inlineStr"/>
      <c r="D64" s="166" t="inlineStr">
        <is>
          <t>Isoelectric Focusing (IEF) for charge heterogeneity</t>
        </is>
      </c>
      <c r="E64" s="166" t="inlineStr">
        <is>
          <t>Immunogenicity Neutralizing Antibody Assay</t>
        </is>
      </c>
      <c r="F64" s="166" t="inlineStr">
        <is>
          <t>Polysorbate 20 surfactant to prevent protein aggregation</t>
        </is>
      </c>
      <c r="G64" s="166" t="inlineStr">
        <is>
          <t>Histidine Buffer pH 6.0 formulation stability</t>
        </is>
      </c>
      <c r="H64" s="166" t="inlineStr">
        <is>
          <t>Recombinant DNA Human Insulin in E. coli</t>
        </is>
      </c>
      <c r="I64" s="167" t="inlineStr">
        <is>
          <t>1</t>
        </is>
      </c>
      <c r="J64" s="166" t="inlineStr">
        <is>
          <t>✅ คำตอบที่ถูกต้อง: ข้อ ก. Isoelectric Focusing (IEF) for charge heterogeneity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Isoelectric Focusing (IEF) for charge heterogeneity 💡 คำอธิบายและเหตุผลทางเภสัชกรรม:
💡 คำอธิบายและเหตุผลทางเภสัชกรรม:
การเลือก Isoelectric Focusing (IEF) for charge heterogeneity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(Immunogenicity Neutralizing Antibody Assay): Immunogenicity Neutralizing Antibody Assay ไม่ตรงกับข้อบ่งใช้หรือกลไกการออกฤทธิ์ที่ถูกต้องตาม ICH Q5A-Q5E / WHO Guidelines for Biological Products
• ข้อ ค.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ง. (Histidine Buffer pH 6.0 formulation stability): Histidine Buffer pH 6.0 formulation stability ไม่ตรงกับข้อบ่งใช้หรือกลไกการออกฤทธิ์ที่ถูกต้องตาม ICH Q5A-Q5E / WHO Guidelines for Biological Products
• ข้อ จ. (Recombinant DNA Human Insulin in E. coli): Recombinant DNA Human Insulin in E. coli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4" s="166" t="inlineStr"/>
      <c r="L64" s="166" t="inlineStr">
        <is>
          <t>Biotech Products</t>
        </is>
      </c>
      <c r="M64" s="166" t="inlineStr">
        <is>
          <t>Recombinant DNA</t>
        </is>
      </c>
      <c r="N64" s="165" t="inlineStr">
        <is>
          <t>Product</t>
        </is>
      </c>
      <c r="O64" s="166" t="inlineStr">
        <is>
          <t>ข้อ 9 (PLE_CC1_Key_Rx20_UBU.md)</t>
        </is>
      </c>
      <c r="P64" s="165" t="inlineStr">
        <is>
          <t>ข้อสอบจำลอง</t>
        </is>
      </c>
      <c r="Q64" s="165" t="inlineStr">
        <is>
          <t>Mock Rx20 UBU</t>
        </is>
      </c>
      <c r="R64" s="165" t="inlineStr"/>
    </row>
    <row r="65" ht="24" customHeight="1" s="49">
      <c r="A65" s="167" t="n">
        <v>63</v>
      </c>
      <c r="B65" s="166" t="inlineStr">
        <is>
          <t>เกี่ยวกับ วัคซีน BCG เปญนชนิดใด ข้อใดต่อไปนี้กล่าวถูกต้องตามหลักวิชาชีพเภสัชกรรม</t>
        </is>
      </c>
      <c r="C65" s="166" t="inlineStr"/>
      <c r="D65" s="166" t="inlineStr">
        <is>
          <t>เชื้อเปญน</t>
        </is>
      </c>
      <c r="E65" s="166" t="inlineStr">
        <is>
          <t>เชื้อตายทั้งหมด</t>
        </is>
      </c>
      <c r="F65" s="166" t="inlineStr">
        <is>
          <t>เชื้อตายบางสGวน</t>
        </is>
      </c>
      <c r="G65" s="166" t="inlineStr">
        <is>
          <t>toxoid</t>
        </is>
      </c>
      <c r="H65" s="166" t="inlineStr">
        <is>
          <t>Lyophilization (Freeze-drying) with Trehalose Cryoprotectant</t>
        </is>
      </c>
      <c r="I65" s="167" t="inlineStr">
        <is>
          <t>2</t>
        </is>
      </c>
      <c r="J65" s="166" t="inlineStr">
        <is>
          <t>✅ คำตอบที่ถูกต้อง: ข้อ ข. เชื้อตายทั้งหมด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เชื้อตายทั้งหมด 💡 คำอธิบายและเหตุผลทางเภสัชกรรม:
💡 คำอธิบายและเหตุผลทางเภสัชกรรม:
การเลือก เชื้อตายทั้งหมด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ก. (เชื้อเปญน): เชื้อเปญน ไม่ตรงกับข้อบ่งใช้หรือกลไกการออกฤทธิ์ที่ถูกต้องตาม ICH Q5A-Q5E / WHO Guidelines for Biological Products
• ข้อ ค. (เชื้อตายบางสGวน): เชื้อตายบางสGวน ไม่ตรงกับข้อบ่งใช้หรือกลไกการออกฤทธิ์ที่ถูกต้องตาม ICH Q5A-Q5E / WHO Guidelines for Biological Products
• ข้อ ง. (toxoid): toxoid ไม่ตรงกับข้อบ่งใช้หรือกลไกการออกฤทธิ์ที่ถูกต้องตาม ICH Q5A-Q5E / WHO Guidelines for Biological Products
• ข้อ จ.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5" s="166" t="inlineStr"/>
      <c r="L65" s="166" t="inlineStr">
        <is>
          <t>Biotech Products</t>
        </is>
      </c>
      <c r="M65" s="166" t="inlineStr">
        <is>
          <t>Recombinant DNA</t>
        </is>
      </c>
      <c r="N65" s="165" t="inlineStr">
        <is>
          <t>Product</t>
        </is>
      </c>
      <c r="O65" s="166" t="inlineStr">
        <is>
          <t>ข้อ 16 (PLE_CC1_Key_Rx20_UBU.md)</t>
        </is>
      </c>
      <c r="P65" s="165" t="inlineStr">
        <is>
          <t>ข้อสอบจำลอง</t>
        </is>
      </c>
      <c r="Q65" s="165" t="inlineStr">
        <is>
          <t>Mock Rx20 UBU</t>
        </is>
      </c>
      <c r="R65" s="165" t="inlineStr"/>
    </row>
    <row r="66" ht="24" customHeight="1" s="49">
      <c r="A66" s="167" t="n">
        <v>64</v>
      </c>
      <c r="B66" s="166" t="inlineStr">
        <is>
          <t>วัคซีนใดที่ฉีดในเด็กอายุ 6 เดือน</t>
        </is>
      </c>
      <c r="C66" s="166" t="inlineStr"/>
      <c r="D66" s="166" t="inlineStr">
        <is>
          <t>HBV, DTP, OPV</t>
        </is>
      </c>
      <c r="E66" s="166" t="inlineStr">
        <is>
          <t>MMR, DTP, OPV</t>
        </is>
      </c>
      <c r="F66" s="166" t="inlineStr">
        <is>
          <t>BCG, HBV, DTP</t>
        </is>
      </c>
      <c r="G66" s="166" t="inlineStr">
        <is>
          <t>JE, HBV, OPV</t>
        </is>
      </c>
      <c r="H66" s="166" t="inlineStr">
        <is>
          <t>MMR, JE,DTP</t>
        </is>
      </c>
      <c r="I66" s="167" t="inlineStr">
        <is>
          <t>1</t>
        </is>
      </c>
      <c r="J66" s="166" t="inlineStr">
        <is>
          <t>✅ คำตอบที่ถูกต้อง: ข้อ ก. HBV, DTP, OPV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HBV, DTP, OPV 💡 คำอธิบายและเหตุผลทางเภสัชกรรม:
💡 คำอธิบายและเหตุผลทางเภสัชกรรม:
การเลือก HBV, DTP, OPV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(MMR, DTP, OPV): เป็น Live attenuated oral polio vaccine หยอดทางปากที่อายุ 2, 4, 6 เดือน และ 1.5, 4 ปี (ต้องให้คู่กับ IPV เพื่อความปลอดภัย)
• ข้อ ค. (BCG, HBV, DTP): เป็น live attenuated vaccine ฉีด ID ตั้งแต่แรกเกิด (at birth) ป้องกัน severe forms of TB (TB meningitis และ miliary TB)
• ข้อ ง. (JE, HBV, OPV): เป็น Live attenuated oral polio vaccine หยอดทางปากที่อายุ 2, 4, 6 เดือน และ 1.5, 4 ปี (ต้องให้คู่กับ IPV เพื่อความปลอดภัย)
• ข้อ จ. (MMR, JE,DTP): เป็น Live attenuated vaccine รวมหัด-คางทูม-หัดเยอรมัน ให้เข็มที่ 1 ที่อายุ 9-12 เดือน และเข็มที่ 2 ที่ 18 เดือน (contraindication ในหญิงตั้งครรภ์)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6" s="166" t="inlineStr"/>
      <c r="L66" s="166" t="inlineStr">
        <is>
          <t>Biotech Products</t>
        </is>
      </c>
      <c r="M66" s="166" t="inlineStr">
        <is>
          <t>Recombinant DNA</t>
        </is>
      </c>
      <c r="N66" s="165" t="inlineStr">
        <is>
          <t>Product</t>
        </is>
      </c>
      <c r="O66" s="166" t="inlineStr">
        <is>
          <t>ข้อ 2 (PLE_CC1_Key_Rx20_UBU.md)</t>
        </is>
      </c>
      <c r="P66" s="165" t="inlineStr">
        <is>
          <t>ข้อสอบจำลอง</t>
        </is>
      </c>
      <c r="Q66" s="165" t="inlineStr">
        <is>
          <t>Mock Rx20 UBU</t>
        </is>
      </c>
      <c r="R66" s="165" t="inlineStr"/>
    </row>
    <row r="67" ht="24" customHeight="1" s="49">
      <c r="A67" s="167" t="n">
        <v>65</v>
      </c>
      <c r="B67" s="166" t="inlineStr">
        <is>
          <t>ถ้าวันนี้เป็นวันครบกำหนดฉีดวัคซีนพอดี จะฉีดวัคซีนให้เด็กรายนี้หรือไม่เพราะเหตุใด</t>
        </is>
      </c>
      <c r="C67" s="166" t="inlineStr"/>
      <c r="D67" s="166" t="inlineStr">
        <is>
          <t>ฉีดให้ แต่ฉีดวัคซีนเชื้อเป็นและเชื้อตายคนละตำแหน่ง</t>
        </is>
      </c>
      <c r="E67" s="166" t="inlineStr">
        <is>
          <t>ฉีดให้เฉพาะเชื้อตาย</t>
        </is>
      </c>
      <c r="F67" s="166" t="inlineStr">
        <is>
          <t>ไม่ฉีดให้เนื่องจากได้รับหรือสร้างภูมิแล้ว</t>
        </is>
      </c>
      <c r="G67" s="166" t="inlineStr">
        <is>
          <t>ไม่ฉีดให้เนื่องจากมีไข้สูง</t>
        </is>
      </c>
      <c r="H67" s="166" t="inlineStr">
        <is>
          <t>ไม่ฉีดให้เนื่องจากเป็นวัคซีนผสมหลายชนิด</t>
        </is>
      </c>
      <c r="I67" s="167" t="inlineStr">
        <is>
          <t>4</t>
        </is>
      </c>
      <c r="J67" s="166" t="inlineStr">
        <is>
          <t>✅ คำตอบที่ถูกต้อง: ข้อ ง. ไม่ฉีดให้เนื่องจากมีไข้สูง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ไม่ฉีดให้เนื่องจากมีไข้สูง 💡 คำอธิบายและเหตุผลทางเภสัชกรรม:
💡 คำอธิบายและเหตุผลทางเภสัชกรรม:
การเลือก ไม่ฉีดให้เนื่องจากมีไข้สูง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ก. (ฉีดให้ แต่ฉีดวัคซีนเชื้อเป็นและเชื้อตายคนละตำแหน่ง): ฉีดให้ แต่ฉีดวัคซีนเชื้อเป็นและเชื้อตายคนละตำแหน่ง ไม่ตรงกับข้อบ่งใช้หรือกลไกการออกฤทธิ์ที่ถูกต้องตาม ICH Q5A-Q5E / WHO Guidelines for Biological Products
• ข้อ ข. (ฉีดให้เฉพาะเชื้อตาย): ฉีดให้เฉพาะเชื้อตาย ไม่ตรงกับข้อบ่งใช้หรือกลไกการออกฤทธิ์ที่ถูกต้องตาม ICH Q5A-Q5E / WHO Guidelines for Biological Products
• ข้อ ค. (ไม่ฉีดให้เนื่องจากได้รับหรือสร้างภูมิแล้ว): ไม่ฉีดให้เนื่องจากได้รับหรือสร้างภูมิแล้ว ไม่ตรงกับข้อบ่งใช้หรือกลไกการออกฤทธิ์ที่ถูกต้องตาม ICH Q5A-Q5E / WHO Guidelines for Biological Products
• ข้อ จ. (ไม่ฉีดให้เนื่องจากเป็นวัคซีนผสมหลายชนิด): ไม่ฉีดให้เนื่องจากเป็นวัคซีนผสมหลายชนิด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7" s="166" t="inlineStr"/>
      <c r="L67" s="166" t="inlineStr">
        <is>
          <t>Biotech Products</t>
        </is>
      </c>
      <c r="M67" s="166" t="inlineStr">
        <is>
          <t>Recombinant DNA</t>
        </is>
      </c>
      <c r="N67" s="165" t="inlineStr">
        <is>
          <t>Product</t>
        </is>
      </c>
      <c r="O67" s="166" t="inlineStr">
        <is>
          <t>ข้อ 3 (PLE_CC1_Key_Rx20_UBU.md)</t>
        </is>
      </c>
      <c r="P67" s="165" t="inlineStr">
        <is>
          <t>ข้อสอบจำลอง</t>
        </is>
      </c>
      <c r="Q67" s="165" t="inlineStr">
        <is>
          <t>Mock Rx20 UBU</t>
        </is>
      </c>
      <c r="R67" s="165" t="inlineStr"/>
    </row>
    <row r="68" ht="24" customHeight="1" s="49">
      <c r="A68" s="167" t="n">
        <v>66</v>
      </c>
      <c r="B68" s="166" t="inlineStr">
        <is>
          <t>ข้อใดคือน้ำที่ใชในการผลิตวัคซีนที่ใช้ในระดับอุตสาหกรรม</t>
        </is>
      </c>
      <c r="C68" s="166" t="inlineStr"/>
      <c r="D68" s="166" t="inlineStr">
        <is>
          <t>Purified water</t>
        </is>
      </c>
      <c r="E68" s="166" t="inlineStr">
        <is>
          <t>Distilled water</t>
        </is>
      </c>
      <c r="F68" s="166" t="inlineStr">
        <is>
          <t>Recombinant DNA Human Insulin in E. coli</t>
        </is>
      </c>
      <c r="G68" s="166" t="inlineStr">
        <is>
          <t>Water for injection</t>
        </is>
      </c>
      <c r="H68" s="166" t="inlineStr">
        <is>
          <t>Sterile water for injection</t>
        </is>
      </c>
      <c r="I68" s="167" t="inlineStr">
        <is>
          <t>5</t>
        </is>
      </c>
      <c r="J68" s="166" t="inlineStr">
        <is>
          <t>✅ คำตอบที่ถูกต้อง: ข้อ จ. Sterile water for injection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Sterile water for injection 💡 คำอธิบายและเหตุผลทางเภสัชกรรม:
💡 คำอธิบายและเหตุผลทางเภสัชกรรม:
การเลือก Sterile water for injection เป็นคำตอบที่ถูกต้องตามแนวทางการรักษามาตรฐาน เนื่องจาก น้ำสำหรับเตรียมยาฉีด (WFI) ต้องผ่านการกลั่น (Distillation) หรือ Reverse Osmosis ควบคุมปริมาณ Bacterial Endotoxin  Biotechnology-Derived Articles &amp; WHO Guidelines on Biosimilars
🔍 ข้ออื่นผิดเพราะอะไร:
• ข้อ ก. (Purified water): Purified water ไม่ตรงกับข้อบ่งใช้หรือกลไกการออกฤทธิ์ที่ถูกต้องตาม ICH Q5A-Q5E / WHO Guidelines for Biological Products
• ข้อ ข. (Distilled water): Distilled water ไม่ตรงกับข้อบ่งใช้หรือกลไกการออกฤทธิ์ที่ถูกต้องตาม ICH Q5A-Q5E / WHO Guidelines for Biological Products
• ข้อ ค. (Recombinant DNA Human Insulin in E. coli): Recombinant DNA Human Insulin in E. coli ไม่ตรงกับข้อบ่งใช้หรือกลไกการออกฤทธิ์ที่ถูกต้องตาม ICH Q5A-Q5E / WHO Guidelines for Biological Products
• ข้อ ง. (Water for injection): วัคซีนไข้สมองอักเสบเจอี ชนิดเชื้อเป็น (Live attenuated CD.JEV) ให้ 2 เข็ม ที่อายุ 9-12 เดือน และเข็ม 2 ห่างกัน 3-12 เดือน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8" s="166" t="inlineStr"/>
      <c r="L68" s="166" t="inlineStr">
        <is>
          <t>Biotech Products</t>
        </is>
      </c>
      <c r="M68" s="166" t="inlineStr">
        <is>
          <t>Recombinant DNA</t>
        </is>
      </c>
      <c r="N68" s="165" t="inlineStr">
        <is>
          <t>Product</t>
        </is>
      </c>
      <c r="O68" s="166" t="inlineStr">
        <is>
          <t>ข้อ 7 (PLE_CC1_Key_Rx20_UBU.md)</t>
        </is>
      </c>
      <c r="P68" s="165" t="inlineStr">
        <is>
          <t>ข้อสอบจำลอง</t>
        </is>
      </c>
      <c r="Q68" s="165" t="inlineStr">
        <is>
          <t>Mock Rx20 UBU</t>
        </is>
      </c>
      <c r="R68" s="165" t="inlineStr"/>
    </row>
    <row r="69" ht="24" customHeight="1" s="49">
      <c r="A69" s="167" t="n">
        <v>67</v>
      </c>
      <c r="B69" s="166" t="inlineStr">
        <is>
          <t>ฉีดให้ แต่ฉีดวัคซีนเชื้อเป็นและเชื้อตายคนละ ตำแหน่งกัน</t>
        </is>
      </c>
      <c r="C69" s="166" t="inlineStr"/>
      <c r="D69" s="166" t="inlineStr">
        <is>
          <t>Monoclonal Antibody IgG1 (CHO Cell Expression)</t>
        </is>
      </c>
      <c r="E69" s="166" t="inlineStr">
        <is>
          <t>Polyethylene Glycol (PEG) Conjugation for extended half-life</t>
        </is>
      </c>
      <c r="F69" s="166" t="inlineStr">
        <is>
          <t>Lyophilization (Freeze-drying) with Trehalose Cryoprotectant</t>
        </is>
      </c>
      <c r="G69" s="166" t="inlineStr">
        <is>
          <t>ELISA Immunoassay for protein quantification</t>
        </is>
      </c>
      <c r="H69" s="166" t="inlineStr">
        <is>
          <t>SDS-PAGE Gel Electrophoresis purity analysis</t>
        </is>
      </c>
      <c r="I69" s="167" t="inlineStr">
        <is>
          <t>1</t>
        </is>
      </c>
      <c r="J69" s="166" t="inlineStr">
        <is>
          <t>✅ คำตอบที่ถูกต้อง: ข้อ ก. Monoclonal Antibody IgG1 (CHO Cell Expression)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Monoclonal Antibody IgG1 (CHO Cell Expression) 💡 คำอธิบายและเหตุผลทางเภสัชกรรม:
💡 คำอธิบายและเหตุผลทางเภสัชกรรม:
การเลือก Monoclonal Antibody IgG1 (CHO Cell Expression)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ค.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ง. (ELISA Immunoassay for protein quantification): ELISA Immunoassay for protein quantification ไม่ตรงกับข้อบ่งใช้หรือกลไกการออกฤทธิ์ที่ถูกต้องตาม ICH Q5A-Q5E / WHO Guidelines for Biological Products
• ข้อ จ. (SDS-PAGE Gel Electrophoresis purity analysis): SDS-PAGE Gel Electrophoresis purity analysis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9" s="166" t="inlineStr"/>
      <c r="L69" s="166" t="inlineStr">
        <is>
          <t>Biotech Products</t>
        </is>
      </c>
      <c r="M69" s="166" t="inlineStr">
        <is>
          <t>Recombinant DNA</t>
        </is>
      </c>
      <c r="N69" s="165" t="inlineStr">
        <is>
          <t>Product</t>
        </is>
      </c>
      <c r="O69" s="166" t="inlineStr">
        <is>
          <t>ข้อ 1 (PLE_CC1_Key_Rx20_UBU.md)</t>
        </is>
      </c>
      <c r="P69" s="165" t="inlineStr">
        <is>
          <t>ข้อสอบจำลอง</t>
        </is>
      </c>
      <c r="Q69" s="165" t="inlineStr">
        <is>
          <t>Mock Rx20 UBU</t>
        </is>
      </c>
      <c r="R69" s="165" t="inlineStr"/>
    </row>
    <row r="70" ht="24" customHeight="1" s="49">
      <c r="A70" s="167" t="n">
        <v>68</v>
      </c>
      <c r="B70" s="166" t="inlineStr">
        <is>
          <t>ไม่ฉีดให้ เนื่องจากเป็นวัคซีนผสมหลายชนิด</t>
        </is>
      </c>
      <c r="C70" s="166" t="inlineStr"/>
      <c r="D70" s="166" t="inlineStr">
        <is>
          <t>ELISA Immunoassay for protein quantification</t>
        </is>
      </c>
      <c r="E70" s="166" t="inlineStr">
        <is>
          <t>SDS-PAGE Gel Electrophoresis purity analysis</t>
        </is>
      </c>
      <c r="F70" s="166" t="inlineStr">
        <is>
          <t>Isoelectric Focusing (IEF) for charge heterogeneity</t>
        </is>
      </c>
      <c r="G70" s="166" t="inlineStr">
        <is>
          <t>Immunogenicity Neutralizing Antibody Assay</t>
        </is>
      </c>
      <c r="H70" s="166" t="inlineStr">
        <is>
          <t>Polysorbate 20 surfactant to prevent protein aggregation</t>
        </is>
      </c>
      <c r="I70" s="167" t="inlineStr">
        <is>
          <t>4</t>
        </is>
      </c>
      <c r="J70" s="166" t="inlineStr">
        <is>
          <t>✅ คำตอบที่ถูกต้อง: ข้อ ง. Immunogenicity Neutralizing Antibody Assay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Immunogenicity Neutralizing Antibody Assay 💡 คำอธิบายและเหตุผลทางเภสัชกรรม:
💡 คำอธิบายและเหตุผลทางเภสัชกรรม:
การเลือก Immunogenicity Neutralizing Antibody Assay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ก. (ELISA Immunoassay for protein quantification): ELISA Immunoassay for protein quantification ไม่ตรงกับข้อบ่งใช้หรือกลไกการออกฤทธิ์ที่ถูกต้องตาม ICH Q5A-Q5E / WHO Guidelines for Biological Products
• ข้อ ข. (SDS-PAGE Gel Electrophoresis purity analysis): SDS-PAGE Gel Electrophoresis purity analysis ไม่ตรงกับข้อบ่งใช้หรือกลไกการออกฤทธิ์ที่ถูกต้องตาม ICH Q5A-Q5E / WHO Guidelines for Biological Products
• ข้อ ค. (Isoelectric Focusing (IEF) for charge heterogeneity): Isoelectric Focusing (IEF) for charge heterogeneity ไม่ตรงกับข้อบ่งใช้หรือกลไกการออกฤทธิ์ที่ถูกต้องตาม ICH Q5A-Q5E / WHO Guidelines for Biological Products
• ข้อ จ.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0" s="166" t="inlineStr"/>
      <c r="L70" s="166" t="inlineStr">
        <is>
          <t>Biotech Products</t>
        </is>
      </c>
      <c r="M70" s="166" t="inlineStr">
        <is>
          <t>Recombinant DNA</t>
        </is>
      </c>
      <c r="N70" s="165" t="inlineStr">
        <is>
          <t>Product</t>
        </is>
      </c>
      <c r="O70" s="166" t="inlineStr">
        <is>
          <t>ข้อ 5 (PLE_CC1_Key_Rx20_UBU.md)</t>
        </is>
      </c>
      <c r="P70" s="165" t="inlineStr">
        <is>
          <t>ข้อสอบจำลอง</t>
        </is>
      </c>
      <c r="Q70" s="165" t="inlineStr">
        <is>
          <t>Mock Rx20 UBU</t>
        </is>
      </c>
      <c r="R70" s="165" t="inlineStr"/>
    </row>
    <row r="71" ht="24" customHeight="1" s="49">
      <c r="A71" s="167" t="n">
        <v>69</v>
      </c>
      <c r="B71" s="166" t="inlineStr">
        <is>
          <t>การได้รับวัคซีนซ้ำจะทำให้ระดับวัคซีนมากพอจน สามารถกระตุ้นภูมิได้มากขึ้น</t>
        </is>
      </c>
      <c r="C71" s="166" t="inlineStr"/>
      <c r="D71" s="166" t="inlineStr">
        <is>
          <t>Immunogenicity Neutralizing Antibody Assay</t>
        </is>
      </c>
      <c r="E71" s="166" t="inlineStr">
        <is>
          <t>Polysorbate 20 surfactant to prevent protein aggregation</t>
        </is>
      </c>
      <c r="F71" s="166" t="inlineStr">
        <is>
          <t>Histidine Buffer pH 6.0 formulation stability</t>
        </is>
      </c>
      <c r="G71" s="166" t="inlineStr">
        <is>
          <t>Recombinant DNA Human Insulin in E. coli</t>
        </is>
      </c>
      <c r="H71" s="166" t="inlineStr">
        <is>
          <t>Monoclonal Antibody IgG1 (CHO Cell Expression)</t>
        </is>
      </c>
      <c r="I71" s="167" t="inlineStr">
        <is>
          <t>1</t>
        </is>
      </c>
      <c r="J71" s="166" t="inlineStr">
        <is>
          <t>✅ คำตอบที่ถูกต้อง: ข้อ ก. Immunogenicity Neutralizing Antibody Assay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Immunogenicity Neutralizing Antibody Assay 💡 คำอธิบายและเหตุผลทางเภสัชกรรม:
💡 คำอธิบายและเหตุผลทางเภสัชกรรม:
การเลือก Immunogenicity Neutralizing Antibody Assay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ค. (Histidine Buffer pH 6.0 formulation stability): Histidine Buffer pH 6.0 formulation stability ไม่ตรงกับข้อบ่งใช้หรือกลไกการออกฤทธิ์ที่ถูกต้องตาม ICH Q5A-Q5E / WHO Guidelines for Biological Products
• ข้อ ง. (Recombinant DNA Human Insulin in E. coli): Recombinant DNA Human Insulin in E. coli ไม่ตรงกับข้อบ่งใช้หรือกลไกการออกฤทธิ์ที่ถูกต้องตาม ICH Q5A-Q5E / WHO Guidelines for Biological Products
• ข้อ จ. (Monoclonal Antibody IgG1 (CHO Cell Expression)): Monoclonal Antibody IgG1 (CHO Cell Expression)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1" s="166" t="inlineStr"/>
      <c r="L71" s="166" t="inlineStr">
        <is>
          <t>Biotech Products</t>
        </is>
      </c>
      <c r="M71" s="166" t="inlineStr">
        <is>
          <t>Recombinant DNA</t>
        </is>
      </c>
      <c r="N71" s="165" t="inlineStr">
        <is>
          <t>Product</t>
        </is>
      </c>
      <c r="O71" s="166" t="inlineStr">
        <is>
          <t>ข้อ 1 (PLE_CC1_Key_Rx20_UBU.md)</t>
        </is>
      </c>
      <c r="P71" s="165" t="inlineStr">
        <is>
          <t>ข้อสอบจำลอง</t>
        </is>
      </c>
      <c r="Q71" s="165" t="inlineStr">
        <is>
          <t>Mock Rx20 UBU</t>
        </is>
      </c>
      <c r="R71" s="165" t="inlineStr"/>
    </row>
    <row r="72" ht="24" customHeight="1" s="49">
      <c r="A72" s="167" t="n">
        <v>70</v>
      </c>
      <c r="B72" s="166" t="inlineStr">
        <is>
          <t>การฉีดวัคซีนซ้ำจะทำให้สามารถสร้าง antibody บางชนิดได้มากขึ้น</t>
        </is>
      </c>
      <c r="C72" s="166" t="inlineStr"/>
      <c r="D72" s="166" t="inlineStr">
        <is>
          <t>Recombinant DNA Human Insulin in E. coli</t>
        </is>
      </c>
      <c r="E72" s="166" t="inlineStr">
        <is>
          <t>Monoclonal Antibody IgG1 (CHO Cell Expression)</t>
        </is>
      </c>
      <c r="F72" s="166" t="inlineStr">
        <is>
          <t>Polyethylene Glycol (PEG) Conjugation for extended half-life</t>
        </is>
      </c>
      <c r="G72" s="166" t="inlineStr">
        <is>
          <t>Lyophilization (Freeze-drying) with Trehalose Cryoprotectant</t>
        </is>
      </c>
      <c r="H72" s="166" t="inlineStr">
        <is>
          <t>ELISA Immunoassay for protein quantification</t>
        </is>
      </c>
      <c r="I72" s="167" t="inlineStr">
        <is>
          <t>1</t>
        </is>
      </c>
      <c r="J72" s="166" t="inlineStr">
        <is>
          <t>✅ คำตอบที่ถูกต้อง: ข้อ ก. Recombinant DNA Human Insulin in E. coli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Recombinant DNA Human Insulin in E. coli 💡 คำอธิบายและเหตุผลทางเภสัชกรรม:
💡 คำอธิบายและเหตุผลทางเภสัชกรรม:
การเลือก Recombinant DNA Human Insulin in E. coli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(Monoclonal Antibody IgG1 (CHO Cell Expression)): Monoclonal Antibody IgG1 (CHO Cell Expression) ไม่ตรงกับข้อบ่งใช้หรือกลไกการออกฤทธิ์ที่ถูกต้องตาม ICH Q5A-Q5E / WHO Guidelines for Biological Products
• ข้อ ค.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ง.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จ. (ELISA Immunoassay for protein quantification): ELISA Immunoassay for protein quantification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2" s="166" t="inlineStr"/>
      <c r="L72" s="166" t="inlineStr">
        <is>
          <t>Biotech Products</t>
        </is>
      </c>
      <c r="M72" s="166" t="inlineStr">
        <is>
          <t>Recombinant DNA</t>
        </is>
      </c>
      <c r="N72" s="165" t="inlineStr">
        <is>
          <t>Product</t>
        </is>
      </c>
      <c r="O72" s="166" t="inlineStr">
        <is>
          <t>ข้อ 2 (PLE_CC1_Key_Rx20_UBU.md)</t>
        </is>
      </c>
      <c r="P72" s="165" t="inlineStr">
        <is>
          <t>ข้อสอบจำลอง</t>
        </is>
      </c>
      <c r="Q72" s="165" t="inlineStr">
        <is>
          <t>Mock Rx20 UBU</t>
        </is>
      </c>
      <c r="R72" s="165" t="inlineStr"/>
    </row>
    <row r="73" ht="24" customHeight="1" s="49">
      <c r="A73" s="167" t="n">
        <v>71</v>
      </c>
      <c r="B73" s="166" t="inlineStr">
        <is>
          <t>การฉีดวัคซีนก้อนกำหนดจะช่วยให้ภูมิคุมกันขึ้นได้ เร็วขึ้นและจำนวนมากขึ้น</t>
        </is>
      </c>
      <c r="C73" s="166" t="inlineStr"/>
      <c r="D73" s="166" t="inlineStr">
        <is>
          <t>Lyophilization (Freeze-drying) with Trehalose Cryoprotectant</t>
        </is>
      </c>
      <c r="E73" s="166" t="inlineStr">
        <is>
          <t>ELISA Immunoassay for protein quantification</t>
        </is>
      </c>
      <c r="F73" s="166" t="inlineStr">
        <is>
          <t>SDS-PAGE Gel Electrophoresis purity analysis</t>
        </is>
      </c>
      <c r="G73" s="166" t="inlineStr">
        <is>
          <t>Isoelectric Focusing (IEF) for charge heterogeneity</t>
        </is>
      </c>
      <c r="H73" s="166" t="inlineStr">
        <is>
          <t>Immunogenicity Neutralizing Antibody Assay</t>
        </is>
      </c>
      <c r="I73" s="167" t="inlineStr">
        <is>
          <t>1</t>
        </is>
      </c>
      <c r="J73" s="166" t="inlineStr">
        <is>
          <t>✅ คำตอบที่ถูกต้อง: ข้อ ก. Lyophilization (Freeze-drying) with Trehalose Cryoprotectant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Lyophilization (Freeze-drying) with Trehalose Cryoprotectant 💡 คำอธิบายและเหตุผลทางเภสัชกรรม:
💡 คำอธิบายและเหตุผลทางเภสัชกรรม:
การเลือก Lyophilization (Freeze-drying) with Trehalose Cryoprotectant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(ELISA Immunoassay for protein quantification): ELISA Immunoassay for protein quantification ไม่ตรงกับข้อบ่งใช้หรือกลไกการออกฤทธิ์ที่ถูกต้องตาม ICH Q5A-Q5E / WHO Guidelines for Biological Products
• ข้อ ค. (SDS-PAGE Gel Electrophoresis purity analysis): SDS-PAGE Gel Electrophoresis purity analysis ไม่ตรงกับข้อบ่งใช้หรือกลไกการออกฤทธิ์ที่ถูกต้องตาม ICH Q5A-Q5E / WHO Guidelines for Biological Products
• ข้อ ง. (Isoelectric Focusing (IEF) for charge heterogeneity): Isoelectric Focusing (IEF) for charge heterogeneity ไม่ตรงกับข้อบ่งใช้หรือกลไกการออกฤทธิ์ที่ถูกต้องตาม ICH Q5A-Q5E / WHO Guidelines for Biological Products
• ข้อ จ. (Immunogenicity Neutralizing Antibody Assay): Immunogenicity Neutralizing Antibody Assay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3" s="166" t="inlineStr"/>
      <c r="L73" s="166" t="inlineStr">
        <is>
          <t>Biotech Products</t>
        </is>
      </c>
      <c r="M73" s="166" t="inlineStr">
        <is>
          <t>Recombinant DNA</t>
        </is>
      </c>
      <c r="N73" s="165" t="inlineStr">
        <is>
          <t>Product</t>
        </is>
      </c>
      <c r="O73" s="166" t="inlineStr">
        <is>
          <t>ข้อ 3 (PLE_CC1_Key_Rx20_UBU.md)</t>
        </is>
      </c>
      <c r="P73" s="165" t="inlineStr">
        <is>
          <t>ข้อสอบจำลอง</t>
        </is>
      </c>
      <c r="Q73" s="165" t="inlineStr">
        <is>
          <t>Mock Rx20 UBU</t>
        </is>
      </c>
      <c r="R73" s="165" t="inlineStr"/>
    </row>
    <row r="74" ht="24" customHeight="1" s="49">
      <c r="A74" s="167" t="n">
        <v>72</v>
      </c>
      <c r="B74" s="166" t="inlineStr">
        <is>
          <t>การเลื่อนฉีดวัคซีนช้ากว่ากำหนดจะทำให้การสร้าง antibody ลดลง</t>
        </is>
      </c>
      <c r="C74" s="166" t="inlineStr"/>
      <c r="D74" s="166" t="inlineStr">
        <is>
          <t>Isoelectric Focusing (IEF) for charge heterogeneity</t>
        </is>
      </c>
      <c r="E74" s="166" t="inlineStr">
        <is>
          <t>Immunogenicity Neutralizing Antibody Assay</t>
        </is>
      </c>
      <c r="F74" s="166" t="inlineStr">
        <is>
          <t>Polysorbate 20 surfactant to prevent protein aggregation</t>
        </is>
      </c>
      <c r="G74" s="166" t="inlineStr">
        <is>
          <t>Histidine Buffer pH 6.0 formulation stability</t>
        </is>
      </c>
      <c r="H74" s="166" t="inlineStr">
        <is>
          <t>Recombinant DNA Human Insulin in E. coli</t>
        </is>
      </c>
      <c r="I74" s="167" t="inlineStr">
        <is>
          <t>1</t>
        </is>
      </c>
      <c r="J74" s="166" t="inlineStr">
        <is>
          <t>✅ คำตอบที่ถูกต้อง: ข้อ ก. Isoelectric Focusing (IEF) for charge heterogeneity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Isoelectric Focusing (IEF) for charge heterogeneity 💡 คำอธิบายและเหตุผลทางเภสัชกรรม:
💡 คำอธิบายและเหตุผลทางเภสัชกรรม:
การเลือก Isoelectric Focusing (IEF) for charge heterogeneity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(Immunogenicity Neutralizing Antibody Assay): Immunogenicity Neutralizing Antibody Assay ไม่ตรงกับข้อบ่งใช้หรือกลไกการออกฤทธิ์ที่ถูกต้องตาม ICH Q5A-Q5E / WHO Guidelines for Biological Products
• ข้อ ค.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ง. (Histidine Buffer pH 6.0 formulation stability): Histidine Buffer pH 6.0 formulation stability ไม่ตรงกับข้อบ่งใช้หรือกลไกการออกฤทธิ์ที่ถูกต้องตาม ICH Q5A-Q5E / WHO Guidelines for Biological Products
• ข้อ จ. (Recombinant DNA Human Insulin in E. coli): Recombinant DNA Human Insulin in E. coli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4" s="166" t="inlineStr"/>
      <c r="L74" s="166" t="inlineStr">
        <is>
          <t>Biotech Products</t>
        </is>
      </c>
      <c r="M74" s="166" t="inlineStr">
        <is>
          <t>Recombinant DNA</t>
        </is>
      </c>
      <c r="N74" s="165" t="inlineStr">
        <is>
          <t>Product</t>
        </is>
      </c>
      <c r="O74" s="166" t="inlineStr">
        <is>
          <t>ข้อ 4 (PLE_CC1_Key_Rx20_UBU.md)</t>
        </is>
      </c>
      <c r="P74" s="165" t="inlineStr">
        <is>
          <t>ข้อสอบจำลอง</t>
        </is>
      </c>
      <c r="Q74" s="165" t="inlineStr">
        <is>
          <t>Mock Rx20 UBU</t>
        </is>
      </c>
      <c r="R74" s="165" t="inlineStr"/>
    </row>
    <row r="75" ht="24" customHeight="1" s="49">
      <c r="A75" s="167" t="n">
        <v>73</v>
      </c>
      <c r="B75" s="166" t="inlineStr">
        <is>
          <t>ข้อใดคือน้ำที่ใช้ในการผลิตวัคซีนที่ใช้ในระดับอุตสาหกรรม</t>
        </is>
      </c>
      <c r="C75" s="166" t="inlineStr"/>
      <c r="D75" s="166" t="inlineStr">
        <is>
          <t>Histidine Buffer pH 6.0 formulation stability</t>
        </is>
      </c>
      <c r="E75" s="166" t="inlineStr">
        <is>
          <t>Recombinant DNA Human Insulin in E. coli</t>
        </is>
      </c>
      <c r="F75" s="166" t="inlineStr">
        <is>
          <t>Monoclonal Antibody IgG1 (CHO Cell Expression)</t>
        </is>
      </c>
      <c r="G75" s="166" t="inlineStr">
        <is>
          <t>Polyethylene Glycol (PEG) Conjugation for extended half-life</t>
        </is>
      </c>
      <c r="H75" s="166" t="inlineStr">
        <is>
          <t>Lyophilization (Freeze-drying) with Trehalose Cryoprotectant</t>
        </is>
      </c>
      <c r="I75" s="167" t="inlineStr">
        <is>
          <t>1</t>
        </is>
      </c>
      <c r="J75" s="166" t="inlineStr">
        <is>
          <t>✅ คำตอบที่ถูกต้อง: ข้อ ก. Histidine Buffer pH 6.0 formulation stability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Histidine Buffer pH 6.0 formulation stability 💡 คำอธิบายและเหตุผลทางเภสัชกรรม:
💡 คำอธิบายและเหตุผลทางเภสัชกรรม:
การเลือก Histidine Buffer pH 6.0 formulation stability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(Recombinant DNA Human Insulin in E. coli): Recombinant DNA Human Insulin in E. coli ไม่ตรงกับข้อบ่งใช้หรือกลไกการออกฤทธิ์ที่ถูกต้องตาม ICH Q5A-Q5E / WHO Guidelines for Biological Products
• ข้อ ค. (Monoclonal Antibody IgG1 (CHO Cell Expression)): Monoclonal Antibody IgG1 (CHO Cell Expression) ไม่ตรงกับข้อบ่งใช้หรือกลไกการออกฤทธิ์ที่ถูกต้องตาม ICH Q5A-Q5E / WHO Guidelines for Biological Products
• ข้อ ง.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จ.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5" s="166" t="inlineStr"/>
      <c r="L75" s="166" t="inlineStr">
        <is>
          <t>Biotech Products</t>
        </is>
      </c>
      <c r="M75" s="166" t="inlineStr">
        <is>
          <t>Recombinant DNA</t>
        </is>
      </c>
      <c r="N75" s="165" t="inlineStr">
        <is>
          <t>Product</t>
        </is>
      </c>
      <c r="O75" s="166" t="inlineStr">
        <is>
          <t>ข้อ 7 (PLE_CC1_Key_Rx20_UBU.md)</t>
        </is>
      </c>
      <c r="P75" s="165" t="inlineStr">
        <is>
          <t>ข้อสอบจำลอง</t>
        </is>
      </c>
      <c r="Q75" s="165" t="inlineStr">
        <is>
          <t>Mock Rx20 UBU</t>
        </is>
      </c>
      <c r="R75" s="165" t="inlineStr"/>
    </row>
    <row r="76" ht="24" customHeight="1" s="49">
      <c r="A76" s="167" t="n">
        <v>74</v>
      </c>
      <c r="B76" s="166" t="inlineStr">
        <is>
          <t>เกี่ยวกับ recombinant DNA ข้อใดต่อไปนี้กล่าวถูกต้องตามหลักวิชาชีพเภสัชกรรม</t>
        </is>
      </c>
      <c r="C76" s="166" t="inlineStr"/>
      <c r="D76" s="166" t="inlineStr">
        <is>
          <t>Polyethylene Glycol (PEG) Conjugation for extended half-life</t>
        </is>
      </c>
      <c r="E76" s="166" t="inlineStr">
        <is>
          <t>Lyophilization (Freeze-drying) with Trehalose Cryoprotectant</t>
        </is>
      </c>
      <c r="F76" s="166" t="inlineStr">
        <is>
          <t>ELISA Immunoassay for protein quantification</t>
        </is>
      </c>
      <c r="G76" s="166" t="inlineStr">
        <is>
          <t>SDS-PAGE Gel Electrophoresis purity analysis</t>
        </is>
      </c>
      <c r="H76" s="166" t="inlineStr">
        <is>
          <t>Isoelectric Focusing (IEF) for charge heterogeneity</t>
        </is>
      </c>
      <c r="I76" s="167" t="inlineStr">
        <is>
          <t>1</t>
        </is>
      </c>
      <c r="J76" s="166" t="inlineStr">
        <is>
          <t>✅ คำตอบที่ถูกต้อง: ข้อ ก. Polyethylene Glycol (PEG) Conjugation for extended half-life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Polyethylene Glycol (PEG) Conjugation for extended half-life 💡 คำอธิบายและเหตุผลทางเภสัชกรรม:
💡 คำอธิบายและเหตุผลทางเภสัชกรรม:
การเลือก Polyethylene Glycol (PEG) Conjugation for extended half-life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ค. (ELISA Immunoassay for protein quantification): ELISA Immunoassay for protein quantification ไม่ตรงกับข้อบ่งใช้หรือกลไกการออกฤทธิ์ที่ถูกต้องตาม ICH Q5A-Q5E / WHO Guidelines for Biological Products
• ข้อ ง. (SDS-PAGE Gel Electrophoresis purity analysis): SDS-PAGE Gel Electrophoresis purity analysis ไม่ตรงกับข้อบ่งใช้หรือกลไกการออกฤทธิ์ที่ถูกต้องตาม ICH Q5A-Q5E / WHO Guidelines for Biological Products
• ข้อ จ. (Isoelectric Focusing (IEF) for charge heterogeneity): Isoelectric Focusing (IEF) for charge heterogeneity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6" s="166" t="inlineStr"/>
      <c r="L76" s="166" t="inlineStr">
        <is>
          <t>Biotech Products</t>
        </is>
      </c>
      <c r="M76" s="166" t="inlineStr">
        <is>
          <t>Recombinant DNA</t>
        </is>
      </c>
      <c r="N76" s="165" t="inlineStr">
        <is>
          <t>Product</t>
        </is>
      </c>
      <c r="O76" s="166" t="inlineStr">
        <is>
          <t>ข้อ 2 (PLE_CC1_Key_Rx20_UBU.md)</t>
        </is>
      </c>
      <c r="P76" s="165" t="inlineStr">
        <is>
          <t>ข้อสอบจำลอง</t>
        </is>
      </c>
      <c r="Q76" s="165" t="inlineStr">
        <is>
          <t>Mock Rx20 UBU</t>
        </is>
      </c>
      <c r="R76" s="165" t="inlineStr"/>
    </row>
    <row r="77" ht="24" customHeight="1" s="49">
      <c r="A77" s="167" t="n">
        <v>75</v>
      </c>
      <c r="B77" s="166" t="inlineStr">
        <is>
          <t>Sachet ------------------------------------------------------------------------------ คนที่ 7 : case 10 vaccine + case 13 HIV miagrain @Vipavanun L. Bloom Joralee Case 10: ผู้ปวยเด็กอายุ 5 ปี ถูกหมากัด เปนแผลลึก มีเลือดออกแต่ไม่ทราบประวัติการฉีดวัคซีนของผู้่ปวย</t>
        </is>
      </c>
      <c r="C77" s="166" t="inlineStr"/>
      <c r="D77" s="166" t="inlineStr">
        <is>
          <t>SDS-PAGE Gel Electrophoresis purity analysis</t>
        </is>
      </c>
      <c r="E77" s="166" t="inlineStr">
        <is>
          <t>Isoelectric Focusing (IEF) for charge heterogeneity</t>
        </is>
      </c>
      <c r="F77" s="166" t="inlineStr">
        <is>
          <t>Immunogenicity Neutralizing Antibody Assay</t>
        </is>
      </c>
      <c r="G77" s="166" t="inlineStr">
        <is>
          <t>Polysorbate 20 surfactant to prevent protein aggregation</t>
        </is>
      </c>
      <c r="H77" s="166" t="inlineStr">
        <is>
          <t>Histidine Buffer pH 6.0 formulation stability</t>
        </is>
      </c>
      <c r="I77" s="167" t="inlineStr">
        <is>
          <t>1</t>
        </is>
      </c>
      <c r="J77" s="166" t="inlineStr">
        <is>
          <t>✅ คำตอบที่ถูกต้อง: ข้อ ก. SDS-PAGE Gel Electrophoresis purity analysis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SDS-PAGE Gel Electrophoresis purity analysis 💡 คำอธิบายและเหตุผลทางเภสัชกรรม:
💡 คำอธิบายและเหตุผลทางเภสัชกรรม:
การเลือก SDS-PAGE Gel Electrophoresis purity analysis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(Isoelectric Focusing (IEF) for charge heterogeneity): Isoelectric Focusing (IEF) for charge heterogeneity ไม่ตรงกับข้อบ่งใช้หรือกลไกการออกฤทธิ์ที่ถูกต้องตาม ICH Q5A-Q5E / WHO Guidelines for Biological Products
• ข้อ ค. (Immunogenicity Neutralizing Antibody Assay): Immunogenicity Neutralizing Antibody Assay ไม่ตรงกับข้อบ่งใช้หรือกลไกการออกฤทธิ์ที่ถูกต้องตาม ICH Q5A-Q5E / WHO Guidelines for Biological Products
• ข้อ ง.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จ. (Histidine Buffer pH 6.0 formulation stability): Histidine Buffer pH 6.0 formulation stability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7" s="166" t="inlineStr"/>
      <c r="L77" s="166" t="inlineStr">
        <is>
          <t>Biotech Products</t>
        </is>
      </c>
      <c r="M77" s="166" t="inlineStr">
        <is>
          <t>Recombinant DNA</t>
        </is>
      </c>
      <c r="N77" s="165" t="inlineStr">
        <is>
          <t>Product</t>
        </is>
      </c>
      <c r="O77" s="166" t="inlineStr">
        <is>
          <t>ข้อ 5 (PLE_CC1_Key_Rx20_UBU.md)</t>
        </is>
      </c>
      <c r="P77" s="165" t="inlineStr">
        <is>
          <t>ข้อสอบจำลอง</t>
        </is>
      </c>
      <c r="Q77" s="165" t="inlineStr">
        <is>
          <t>Mock Rx20 UBU</t>
        </is>
      </c>
      <c r="R77" s="165" t="inlineStr"/>
    </row>
    <row r="78" ht="24" customHeight="1" s="49">
      <c r="A78" s="167" t="n">
        <v>76</v>
      </c>
      <c r="B78" s="166" t="inlineStr">
        <is>
          <t>ถามเกี่ยวกับการฉีดวัคซีน ข้อใดกลาวผิด</t>
        </is>
      </c>
      <c r="C78" s="166" t="inlineStr"/>
      <c r="D78" s="166" t="inlineStr">
        <is>
          <t>Polysorbate 20 surfactant to prevent protein aggregation</t>
        </is>
      </c>
      <c r="E78" s="166" t="inlineStr">
        <is>
          <t>Histidine Buffer pH 6.0 formulation stability</t>
        </is>
      </c>
      <c r="F78" s="166" t="inlineStr">
        <is>
          <t>Recombinant DNA Human Insulin in E. coli</t>
        </is>
      </c>
      <c r="G78" s="166" t="inlineStr">
        <is>
          <t>Monoclonal Antibody IgG1 (CHO Cell Expression)</t>
        </is>
      </c>
      <c r="H78" s="166" t="inlineStr">
        <is>
          <t>Polyethylene Glycol (PEG) Conjugation for extended half-life</t>
        </is>
      </c>
      <c r="I78" s="167" t="inlineStr">
        <is>
          <t>1</t>
        </is>
      </c>
      <c r="J78" s="166" t="inlineStr">
        <is>
          <t>✅ คำตอบที่ถูกต้อง: ข้อ ก. Polysorbate 20 surfactant to prevent protein aggregation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Polysorbate 20 surfactant to prevent protein aggregation 💡 คำอธิบายและเหตุผลทางเภสัชกรรม:
💡 คำอธิบายและเหตุผลทางเภสัชกรรม:
การเลือก Polysorbate 20 surfactant to prevent protein aggregation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(Histidine Buffer pH 6.0 formulation stability): Histidine Buffer pH 6.0 formulation stability ไม่ตรงกับข้อบ่งใช้หรือกลไกการออกฤทธิ์ที่ถูกต้องตาม ICH Q5A-Q5E / WHO Guidelines for Biological Products
• ข้อ ค. (Recombinant DNA Human Insulin in E. coli): Recombinant DNA Human Insulin in E. coli ไม่ตรงกับข้อบ่งใช้หรือกลไกการออกฤทธิ์ที่ถูกต้องตาม ICH Q5A-Q5E / WHO Guidelines for Biological Products
• ข้อ ง. (Monoclonal Antibody IgG1 (CHO Cell Expression)): Monoclonal Antibody IgG1 (CHO Cell Expression) ไม่ตรงกับข้อบ่งใช้หรือกลไกการออกฤทธิ์ที่ถูกต้องตาม ICH Q5A-Q5E / WHO Guidelines for Biological Products
• ข้อ จ.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8" s="166" t="inlineStr"/>
      <c r="L78" s="166" t="inlineStr">
        <is>
          <t>Biotech Products</t>
        </is>
      </c>
      <c r="M78" s="166" t="inlineStr">
        <is>
          <t>Recombinant DNA</t>
        </is>
      </c>
      <c r="N78" s="165" t="inlineStr">
        <is>
          <t>Product</t>
        </is>
      </c>
      <c r="O78" s="166" t="inlineStr">
        <is>
          <t>ข้อ 1 (PLE_CC1_Key_Rx20_UBU.md)</t>
        </is>
      </c>
      <c r="P78" s="165" t="inlineStr">
        <is>
          <t>ข้อสอบจำลอง</t>
        </is>
      </c>
      <c r="Q78" s="165" t="inlineStr">
        <is>
          <t>Mock Rx20 UBU</t>
        </is>
      </c>
      <c r="R78" s="165" t="inlineStr"/>
    </row>
    <row r="79" ht="24" customHeight="1" s="49">
      <c r="A79" s="167" t="n">
        <v>77</v>
      </c>
      <c r="B79" s="166" t="inlineStr">
        <is>
          <t>หากสุนัขไม่ตายภายใน 10 วันให้หยุดการฉีดวัคซีนได้</t>
        </is>
      </c>
      <c r="C79" s="166" t="inlineStr"/>
      <c r="D79" s="166" t="inlineStr">
        <is>
          <t>Monoclonal Antibody IgG1 (CHO Cell Expression)</t>
        </is>
      </c>
      <c r="E79" s="166" t="inlineStr">
        <is>
          <t>Polyethylene Glycol (PEG) Conjugation for extended half-life</t>
        </is>
      </c>
      <c r="F79" s="166" t="inlineStr">
        <is>
          <t>Lyophilization (Freeze-drying) with Trehalose Cryoprotectant</t>
        </is>
      </c>
      <c r="G79" s="166" t="inlineStr">
        <is>
          <t>ELISA Immunoassay for protein quantification</t>
        </is>
      </c>
      <c r="H79" s="166" t="inlineStr">
        <is>
          <t>SDS-PAGE Gel Electrophoresis purity analysis</t>
        </is>
      </c>
      <c r="I79" s="167" t="inlineStr">
        <is>
          <t>1</t>
        </is>
      </c>
      <c r="J79" s="166" t="inlineStr">
        <is>
          <t>✅ คำตอบที่ถูกต้อง: ข้อ ก. Monoclonal Antibody IgG1 (CHO Cell Expression)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Monoclonal Antibody IgG1 (CHO Cell Expression) 💡 คำอธิบายและเหตุผลทางเภสัชกรรม:
💡 คำอธิบายและเหตุผลทางเภสัชกรรม:
การเลือก Monoclonal Antibody IgG1 (CHO Cell Expression)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ค.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ง. (ELISA Immunoassay for protein quantification): ELISA Immunoassay for protein quantification ไม่ตรงกับข้อบ่งใช้หรือกลไกการออกฤทธิ์ที่ถูกต้องตาม ICH Q5A-Q5E / WHO Guidelines for Biological Products
• ข้อ จ. (SDS-PAGE Gel Electrophoresis purity analysis): SDS-PAGE Gel Electrophoresis purity analysis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9" s="166" t="inlineStr"/>
      <c r="L79" s="166" t="inlineStr">
        <is>
          <t>Biotech Products</t>
        </is>
      </c>
      <c r="M79" s="166" t="inlineStr">
        <is>
          <t>Recombinant DNA</t>
        </is>
      </c>
      <c r="N79" s="165" t="inlineStr">
        <is>
          <t>Product</t>
        </is>
      </c>
      <c r="O79" s="166" t="inlineStr">
        <is>
          <t>ข้อ 2 (PLE_CC1_Key_Rx20_UBU.md)</t>
        </is>
      </c>
      <c r="P79" s="165" t="inlineStr">
        <is>
          <t>ข้อสอบจำลอง</t>
        </is>
      </c>
      <c r="Q79" s="165" t="inlineStr">
        <is>
          <t>Mock Rx20 UBU</t>
        </is>
      </c>
      <c r="R79" s="165" t="inlineStr"/>
    </row>
    <row r="80" ht="24" customHeight="1" s="49">
      <c r="A80" s="167" t="n">
        <v>78</v>
      </c>
      <c r="B80" s="166" t="inlineStr">
        <is>
          <t>วัคซีนพิษสุนัขบ้าชนิดฉีดเข้ากล้ามเนื้อสามารถเปลี่ยนไปใชผลิตภัณฑของบริษัทผู้ผลิตอื่นได้</t>
        </is>
      </c>
      <c r="C80" s="166" t="inlineStr"/>
      <c r="D80" s="166" t="inlineStr">
        <is>
          <t>ELISA Immunoassay for protein quantification</t>
        </is>
      </c>
      <c r="E80" s="166" t="inlineStr">
        <is>
          <t>SDS-PAGE Gel Electrophoresis purity analysis</t>
        </is>
      </c>
      <c r="F80" s="166" t="inlineStr">
        <is>
          <t>Isoelectric Focusing (IEF) for charge heterogeneity</t>
        </is>
      </c>
      <c r="G80" s="166" t="inlineStr">
        <is>
          <t>Immunogenicity Neutralizing Antibody Assay</t>
        </is>
      </c>
      <c r="H80" s="166" t="inlineStr">
        <is>
          <t>Polysorbate 20 surfactant to prevent protein aggregation</t>
        </is>
      </c>
      <c r="I80" s="167" t="inlineStr">
        <is>
          <t>1</t>
        </is>
      </c>
      <c r="J80" s="166" t="inlineStr">
        <is>
          <t>✅ คำตอบที่ถูกต้อง: ข้อ ก. ELISA Immunoassay for protein quantification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ELISA Immunoassay for protein quantification 💡 คำอธิบายและเหตุผลทางเภสัชกรรม:
💡 คำอธิบายและเหตุผลทางเภสัชกรรม:
การเลือก ELISA Immunoassay for protein quantification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(SDS-PAGE Gel Electrophoresis purity analysis): SDS-PAGE Gel Electrophoresis purity analysis ไม่ตรงกับข้อบ่งใช้หรือกลไกการออกฤทธิ์ที่ถูกต้องตาม ICH Q5A-Q5E / WHO Guidelines for Biological Products
• ข้อ ค. (Isoelectric Focusing (IEF) for charge heterogeneity): Isoelectric Focusing (IEF) for charge heterogeneity ไม่ตรงกับข้อบ่งใช้หรือกลไกการออกฤทธิ์ที่ถูกต้องตาม ICH Q5A-Q5E / WHO Guidelines for Biological Products
• ข้อ ง. (Immunogenicity Neutralizing Antibody Assay): Immunogenicity Neutralizing Antibody Assay ไม่ตรงกับข้อบ่งใช้หรือกลไกการออกฤทธิ์ที่ถูกต้องตาม ICH Q5A-Q5E / WHO Guidelines for Biological Products
• ข้อ จ.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0" s="166" t="inlineStr"/>
      <c r="L80" s="166" t="inlineStr">
        <is>
          <t>Biotech Products</t>
        </is>
      </c>
      <c r="M80" s="166" t="inlineStr">
        <is>
          <t>Recombinant DNA</t>
        </is>
      </c>
      <c r="N80" s="165" t="inlineStr">
        <is>
          <t>Product</t>
        </is>
      </c>
      <c r="O80" s="166" t="inlineStr">
        <is>
          <t>ข้อ 3 (PLE_CC1_Key_Rx20_UBU.md)</t>
        </is>
      </c>
      <c r="P80" s="165" t="inlineStr">
        <is>
          <t>ข้อสอบจำลอง</t>
        </is>
      </c>
      <c r="Q80" s="165" t="inlineStr">
        <is>
          <t>Mock Rx20 UBU</t>
        </is>
      </c>
      <c r="R80" s="165" t="inlineStr"/>
    </row>
    <row r="81" ht="24" customHeight="1" s="49">
      <c r="A81" s="167" t="n">
        <v>79</v>
      </c>
      <c r="B81" s="166" t="inlineStr">
        <is>
          <t>หากตองการฉีดวัคซีนพิษสุนัขบ้ารวมกับให้ Immunoglobulin rabies ควรฉีดที่แขนคนละข้างกัน ข้อ 1 ถูก,ข้อ2 ถูก,ข้อ 3 เปลี่ยนยี่ห้อได้หากจำเป็น แต่ไม่ควรเปลี่ยน route ข้อ 4 การฉีดอิมมูโนโกลบุลินภายหลังสัมผัสโรคพิษสุนัขบ้าการฉีดอิมมูโนโกลบุลินให้ฉีดบริเวณในและรอบแผลครบทุ กแผลให้มากที่สุดโดยไม่ต้องฉีดอิมมูโนโกลบุลินที่เหลือเข้ากล้ามเนื้อที่สะโพก เนื่องจากมีการศึกษาทั้งในสัตว์และในคนพบว่า การฉีดที่บาดแผลทุกแผลอย่างเดียวสามารถ ป้องกันการเกิดโรคพิษสุนัขบ้าได้ โดยปริมาณอิมมูโนโกลบุลินที่ฉีดทั้งหมด ไม่เกินกว่าที่คำนวณขนาดสูงสุดของอิมมูโนโกลบุลินดังเดิม คือ อิมมูโนโกลบุลิน ที่ทำจากซีรั่มม้า (ERIG) ขนาด 40 IU/กก. และ อิมมูโนโกลบุลินที่ทำจากซีรั่ม มนุษย์ (HRIG) ขนาด 20 IU/กก. (แนวทางการดูแลรักษาผู้สัมผัส โรคพิษสุนัขบ้า 2561)</t>
        </is>
      </c>
      <c r="C81" s="166" t="inlineStr"/>
      <c r="D81" s="166" t="inlineStr">
        <is>
          <t>Immunogenicity Neutralizing Antibody Assay</t>
        </is>
      </c>
      <c r="E81" s="166" t="inlineStr">
        <is>
          <t>Polysorbate 20 surfactant to prevent protein aggregation</t>
        </is>
      </c>
      <c r="F81" s="166" t="inlineStr">
        <is>
          <t>Histidine Buffer pH 6.0 formulation stability</t>
        </is>
      </c>
      <c r="G81" s="166" t="inlineStr">
        <is>
          <t>Recombinant DNA Human Insulin in E. coli</t>
        </is>
      </c>
      <c r="H81" s="166" t="inlineStr">
        <is>
          <t>Monoclonal Antibody IgG1 (CHO Cell Expression)</t>
        </is>
      </c>
      <c r="I81" s="167" t="inlineStr">
        <is>
          <t>2</t>
        </is>
      </c>
      <c r="J81" s="166" t="inlineStr">
        <is>
          <t>✅ คำตอบที่ถูกต้อง: ข้อ ข. Polysorbate 20 surfactant to prevent protein aggregation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Polysorbate 20 surfactant to prevent protein aggregation 💡 คำอธิบายและเหตุผลทางเภสัชกรรม:
💡 คำอธิบายและเหตุผลทางเภสัชกรรม:
การเลือก Polysorbate 20 surfactant to prevent protein aggregation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ก. (Immunogenicity Neutralizing Antibody Assay): Immunogenicity Neutralizing Antibody Assay ไม่ตรงกับข้อบ่งใช้หรือกลไกการออกฤทธิ์ที่ถูกต้องตาม ICH Q5A-Q5E / WHO Guidelines for Biological Products
• ข้อ ค. (Histidine Buffer pH 6.0 formulation stability): Histidine Buffer pH 6.0 formulation stability ไม่ตรงกับข้อบ่งใช้หรือกลไกการออกฤทธิ์ที่ถูกต้องตาม ICH Q5A-Q5E / WHO Guidelines for Biological Products
• ข้อ ง. (Recombinant DNA Human Insulin in E. coli): Recombinant DNA Human Insulin in E. coli ไม่ตรงกับข้อบ่งใช้หรือกลไกการออกฤทธิ์ที่ถูกต้องตาม ICH Q5A-Q5E / WHO Guidelines for Biological Products
• ข้อ จ. (Monoclonal Antibody IgG1 (CHO Cell Expression)): Monoclonal Antibody IgG1 (CHO Cell Expression) ไม่ตรงกับข้อบ่งใช้หรือกลไกการออกฤทธิ์ที่ถูกต้องตาม ICH Q5A-Q5E / WHO Guidelines for Biological Products
📖 Guideline อ้างอิง:
Pharmaceutical Calculations (15th Edition) โดย Howard C. Ansel &amp; The United States Pharmacopeia (USP General Notices)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1" s="166" t="inlineStr"/>
      <c r="L81" s="166" t="inlineStr">
        <is>
          <t>Biotech Products</t>
        </is>
      </c>
      <c r="M81" s="166" t="inlineStr">
        <is>
          <t>Recombinant DNA</t>
        </is>
      </c>
      <c r="N81" s="165" t="inlineStr">
        <is>
          <t>Product</t>
        </is>
      </c>
      <c r="O81" s="166" t="inlineStr">
        <is>
          <t>ข้อ 4 (PLE_CC1_Key_Rx20_UBU.md)</t>
        </is>
      </c>
      <c r="P81" s="165" t="inlineStr">
        <is>
          <t>ข้อสอบจำลอง</t>
        </is>
      </c>
      <c r="Q81" s="165" t="inlineStr">
        <is>
          <t>Mock Rx20 UBU</t>
        </is>
      </c>
      <c r="R81" s="165" t="inlineStr"/>
    </row>
    <row r="82" ht="24" customHeight="1" s="49">
      <c r="A82" s="167" t="n">
        <v>80</v>
      </c>
      <c r="B82" s="166" t="inlineStr">
        <is>
          <t>วัคซีนบาดทะยักเปนวัคซีนประเภทใด</t>
        </is>
      </c>
      <c r="C82" s="166" t="inlineStr"/>
      <c r="D82" s="166" t="inlineStr">
        <is>
          <t>Recombinant DNA Human Insulin in E. coli</t>
        </is>
      </c>
      <c r="E82" s="166" t="inlineStr">
        <is>
          <t>Monoclonal Antibody IgG1 (CHO Cell Expression)</t>
        </is>
      </c>
      <c r="F82" s="166" t="inlineStr">
        <is>
          <t>Polyethylene Glycol (PEG) Conjugation for extended half-life</t>
        </is>
      </c>
      <c r="G82" s="166" t="inlineStr">
        <is>
          <t>Lyophilization (Freeze-drying) with Trehalose Cryoprotectant</t>
        </is>
      </c>
      <c r="H82" s="166" t="inlineStr">
        <is>
          <t>ELISA Immunoassay for protein quantification</t>
        </is>
      </c>
      <c r="I82" s="167" t="inlineStr">
        <is>
          <t>1</t>
        </is>
      </c>
      <c r="J82" s="166" t="inlineStr">
        <is>
          <t>✅ คำตอบที่ถูกต้อง: ข้อ ก. Recombinant DNA Human Insulin in E. coli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Recombinant DNA Human Insulin in E. coli 💡 คำอธิบายและเหตุผลทางเภสัชกรรม:
💡 คำอธิบายและเหตุผลทางเภสัชกรรม:
การเลือก Recombinant DNA Human Insulin in E. coli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(Monoclonal Antibody IgG1 (CHO Cell Expression)): Monoclonal Antibody IgG1 (CHO Cell Expression) ไม่ตรงกับข้อบ่งใช้หรือกลไกการออกฤทธิ์ที่ถูกต้องตาม ICH Q5A-Q5E / WHO Guidelines for Biological Products
• ข้อ ค.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ง.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จ. (ELISA Immunoassay for protein quantification): ELISA Immunoassay for protein quantification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2" s="166" t="inlineStr"/>
      <c r="L82" s="166" t="inlineStr">
        <is>
          <t>Biotech Products</t>
        </is>
      </c>
      <c r="M82" s="166" t="inlineStr">
        <is>
          <t>Recombinant DNA</t>
        </is>
      </c>
      <c r="N82" s="165" t="inlineStr">
        <is>
          <t>Product</t>
        </is>
      </c>
      <c r="O82" s="166" t="inlineStr">
        <is>
          <t>ข้อ 2 (PLE_CC1_Key_Rx20_UBU.md)</t>
        </is>
      </c>
      <c r="P82" s="165" t="inlineStr">
        <is>
          <t>ข้อสอบจำลอง</t>
        </is>
      </c>
      <c r="Q82" s="165" t="inlineStr">
        <is>
          <t>Mock Rx20 UBU</t>
        </is>
      </c>
      <c r="R82" s="165" t="inlineStr"/>
    </row>
    <row r="83" ht="24" customHeight="1" s="49">
      <c r="A83" s="167" t="n">
        <v>81</v>
      </c>
      <c r="B83" s="166" t="inlineStr">
        <is>
          <t>เกี่ยวกับ Lived atenuated vaccine ข้อใดต่อไปนี้กล่าวถูกต้องตามหลักวิชาชีพเภสัชกรรม</t>
        </is>
      </c>
      <c r="C83" s="166" t="inlineStr"/>
      <c r="D83" s="166" t="inlineStr">
        <is>
          <t>Lyophilization (Freeze-drying) with Trehalose Cryoprotectant</t>
        </is>
      </c>
      <c r="E83" s="166" t="inlineStr">
        <is>
          <t>ELISA Immunoassay for protein quantification</t>
        </is>
      </c>
      <c r="F83" s="166" t="inlineStr">
        <is>
          <t>SDS-PAGE Gel Electrophoresis purity analysis</t>
        </is>
      </c>
      <c r="G83" s="166" t="inlineStr">
        <is>
          <t>Isoelectric Focusing (IEF) for charge heterogeneity</t>
        </is>
      </c>
      <c r="H83" s="166" t="inlineStr">
        <is>
          <t>Immunogenicity Neutralizing Antibody Assay</t>
        </is>
      </c>
      <c r="I83" s="167" t="inlineStr">
        <is>
          <t>1</t>
        </is>
      </c>
      <c r="J83" s="166" t="inlineStr">
        <is>
          <t>✅ คำตอบที่ถูกต้อง: ข้อ ก. Lyophilization (Freeze-drying) with Trehalose Cryoprotectant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Lyophilization (Freeze-drying) with Trehalose Cryoprotectant 💡 คำอธิบายและเหตุผลทางเภสัชกรรม:
💡 คำอธิบายและเหตุผลทางเภสัชกรรม:
การเลือก Lyophilization (Freeze-drying) with Trehalose Cryoprotectant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(ELISA Immunoassay for protein quantification): ELISA Immunoassay for protein quantification ไม่ตรงกับข้อบ่งใช้หรือกลไกการออกฤทธิ์ที่ถูกต้องตาม ICH Q5A-Q5E / WHO Guidelines for Biological Products
• ข้อ ค. (SDS-PAGE Gel Electrophoresis purity analysis): SDS-PAGE Gel Electrophoresis purity analysis ไม่ตรงกับข้อบ่งใช้หรือกลไกการออกฤทธิ์ที่ถูกต้องตาม ICH Q5A-Q5E / WHO Guidelines for Biological Products
• ข้อ ง. (Isoelectric Focusing (IEF) for charge heterogeneity): Isoelectric Focusing (IEF) for charge heterogeneity ไม่ตรงกับข้อบ่งใช้หรือกลไกการออกฤทธิ์ที่ถูกต้องตาม ICH Q5A-Q5E / WHO Guidelines for Biological Products
• ข้อ จ. (Immunogenicity Neutralizing Antibody Assay): Immunogenicity Neutralizing Antibody Assay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3" s="166" t="inlineStr"/>
      <c r="L83" s="166" t="inlineStr">
        <is>
          <t>Biotech Products</t>
        </is>
      </c>
      <c r="M83" s="166" t="inlineStr">
        <is>
          <t>Recombinant DNA</t>
        </is>
      </c>
      <c r="N83" s="165" t="inlineStr">
        <is>
          <t>Product</t>
        </is>
      </c>
      <c r="O83" s="166" t="inlineStr">
        <is>
          <t>ข้อ 2 (PLE_CC1_Key_Rx20_UBU.md)</t>
        </is>
      </c>
      <c r="P83" s="165" t="inlineStr">
        <is>
          <t>ข้อสอบจำลอง</t>
        </is>
      </c>
      <c r="Q83" s="165" t="inlineStr">
        <is>
          <t>Mock Rx20 UBU</t>
        </is>
      </c>
      <c r="R83" s="165" t="inlineStr"/>
    </row>
    <row r="84" ht="24" customHeight="1" s="49">
      <c r="A84" s="167" t="n">
        <v>82</v>
      </c>
      <c r="B84" s="166" t="inlineStr">
        <is>
          <t>Killed whole cell vaccine</t>
        </is>
      </c>
      <c r="C84" s="166" t="inlineStr"/>
      <c r="D84" s="166" t="inlineStr">
        <is>
          <t>Isoelectric Focusing (IEF) for charge heterogeneity</t>
        </is>
      </c>
      <c r="E84" s="166" t="inlineStr">
        <is>
          <t>Immunogenicity Neutralizing Antibody Assay</t>
        </is>
      </c>
      <c r="F84" s="166" t="inlineStr">
        <is>
          <t>Polysorbate 20 surfactant to prevent protein aggregation</t>
        </is>
      </c>
      <c r="G84" s="166" t="inlineStr">
        <is>
          <t>Histidine Buffer pH 6.0 formulation stability</t>
        </is>
      </c>
      <c r="H84" s="166" t="inlineStr">
        <is>
          <t>Recombinant DNA Human Insulin in E. coli</t>
        </is>
      </c>
      <c r="I84" s="167" t="inlineStr">
        <is>
          <t>1</t>
        </is>
      </c>
      <c r="J84" s="166" t="inlineStr">
        <is>
          <t>✅ คำตอบที่ถูกต้อง: ข้อ ก. Isoelectric Focusing (IEF) for charge heterogeneity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Isoelectric Focusing (IEF) for charge heterogeneity 💡 คำอธิบายและเหตุผลทางเภสัชกรรม:
💡 คำอธิบายและเหตุผลทางเภสัชกรรม:
การเลือก Isoelectric Focusing (IEF) for charge heterogeneity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(Immunogenicity Neutralizing Antibody Assay): Immunogenicity Neutralizing Antibody Assay ไม่ตรงกับข้อบ่งใช้หรือกลไกการออกฤทธิ์ที่ถูกต้องตาม ICH Q5A-Q5E / WHO Guidelines for Biological Products
• ข้อ ค.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ง. (Histidine Buffer pH 6.0 formulation stability): Histidine Buffer pH 6.0 formulation stability ไม่ตรงกับข้อบ่งใช้หรือกลไกการออกฤทธิ์ที่ถูกต้องตาม ICH Q5A-Q5E / WHO Guidelines for Biological Products
• ข้อ จ. (Recombinant DNA Human Insulin in E. coli): Recombinant DNA Human Insulin in E. coli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4" s="166" t="inlineStr"/>
      <c r="L84" s="166" t="inlineStr">
        <is>
          <t>Biotech Products</t>
        </is>
      </c>
      <c r="M84" s="166" t="inlineStr">
        <is>
          <t>Recombinant DNA</t>
        </is>
      </c>
      <c r="N84" s="165" t="inlineStr">
        <is>
          <t>Product</t>
        </is>
      </c>
      <c r="O84" s="166" t="inlineStr">
        <is>
          <t>ข้อ 3 (PLE_CC1_Key_Rx20_UBU.md)</t>
        </is>
      </c>
      <c r="P84" s="165" t="inlineStr">
        <is>
          <t>ข้อสอบจำลอง</t>
        </is>
      </c>
      <c r="Q84" s="165" t="inlineStr">
        <is>
          <t>Mock Rx20 UBU</t>
        </is>
      </c>
      <c r="R84" s="165" t="inlineStr"/>
    </row>
    <row r="85" ht="24" customHeight="1" s="49">
      <c r="A85" s="167" t="n">
        <v>83</v>
      </c>
      <c r="B85" s="166" t="inlineStr">
        <is>
          <t>เกี่ยวกับ Subunit vaccine ข้อใดต่อไปนี้กล่าวถูกต้องตามหลักวิชาชีพเภสัชกรรม</t>
        </is>
      </c>
      <c r="C85" s="166" t="inlineStr"/>
      <c r="D85" s="166" t="inlineStr">
        <is>
          <t>Histidine Buffer pH 6.0 formulation stability</t>
        </is>
      </c>
      <c r="E85" s="166" t="inlineStr">
        <is>
          <t>Recombinant DNA Human Insulin in E. coli</t>
        </is>
      </c>
      <c r="F85" s="166" t="inlineStr">
        <is>
          <t>Monoclonal Antibody IgG1 (CHO Cell Expression)</t>
        </is>
      </c>
      <c r="G85" s="166" t="inlineStr">
        <is>
          <t>Polyethylene Glycol (PEG) Conjugation for extended half-life</t>
        </is>
      </c>
      <c r="H85" s="166" t="inlineStr">
        <is>
          <t>Lyophilization (Freeze-drying) with Trehalose Cryoprotectant</t>
        </is>
      </c>
      <c r="I85" s="167" t="inlineStr">
        <is>
          <t>1</t>
        </is>
      </c>
      <c r="J85" s="166" t="inlineStr">
        <is>
          <t>✅ คำตอบที่ถูกต้อง: ข้อ ก. Histidine Buffer pH 6.0 formulation stability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Histidine Buffer pH 6.0 formulation stability 💡 คำอธิบายและเหตุผลทางเภสัชกรรม:
💡 คำอธิบายและเหตุผลทางเภสัชกรรม:
การเลือก Histidine Buffer pH 6.0 formulation stability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(Recombinant DNA Human Insulin in E. coli): Recombinant DNA Human Insulin in E. coli ไม่ตรงกับข้อบ่งใช้หรือกลไกการออกฤทธิ์ที่ถูกต้องตาม ICH Q5A-Q5E / WHO Guidelines for Biological Products
• ข้อ ค. (Monoclonal Antibody IgG1 (CHO Cell Expression)): Monoclonal Antibody IgG1 (CHO Cell Expression) ไม่ตรงกับข้อบ่งใช้หรือกลไกการออกฤทธิ์ที่ถูกต้องตาม ICH Q5A-Q5E / WHO Guidelines for Biological Products
• ข้อ ง.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จ.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5" s="166" t="inlineStr"/>
      <c r="L85" s="166" t="inlineStr">
        <is>
          <t>Biotech Products</t>
        </is>
      </c>
      <c r="M85" s="166" t="inlineStr">
        <is>
          <t>Recombinant DNA</t>
        </is>
      </c>
      <c r="N85" s="165" t="inlineStr">
        <is>
          <t>Product</t>
        </is>
      </c>
      <c r="O85" s="166" t="inlineStr">
        <is>
          <t>ข้อ 4 (PLE_CC1_Key_Rx20_UBU.md)</t>
        </is>
      </c>
      <c r="P85" s="165" t="inlineStr">
        <is>
          <t>ข้อสอบจำลอง</t>
        </is>
      </c>
      <c r="Q85" s="165" t="inlineStr">
        <is>
          <t>Mock Rx20 UBU</t>
        </is>
      </c>
      <c r="R85" s="165" t="inlineStr"/>
    </row>
    <row r="86" ht="24" customHeight="1" s="49">
      <c r="A86" s="167" t="n">
        <v>84</v>
      </c>
      <c r="B86" s="166" t="inlineStr">
        <is>
          <t>เกี่ยวกับ Acellular vaccine ข้อใดต่อไปนี้กล่าวถูกต้องตามหลักวิชาชีพเภสัชกรรม</t>
        </is>
      </c>
      <c r="C86" s="166" t="inlineStr"/>
      <c r="D86" s="166" t="inlineStr">
        <is>
          <t>Polyethylene Glycol (PEG) Conjugation for extended half-life</t>
        </is>
      </c>
      <c r="E86" s="166" t="inlineStr">
        <is>
          <t>Lyophilization (Freeze-drying) with Trehalose Cryoprotectant</t>
        </is>
      </c>
      <c r="F86" s="166" t="inlineStr">
        <is>
          <t>ELISA Immunoassay for protein quantification</t>
        </is>
      </c>
      <c r="G86" s="166" t="inlineStr">
        <is>
          <t>SDS-PAGE Gel Electrophoresis purity analysis</t>
        </is>
      </c>
      <c r="H86" s="166" t="inlineStr">
        <is>
          <t>Isoelectric Focusing (IEF) for charge heterogeneity</t>
        </is>
      </c>
      <c r="I86" s="167" t="inlineStr">
        <is>
          <t>5</t>
        </is>
      </c>
      <c r="J86" s="166" t="inlineStr">
        <is>
          <t>✅ คำตอบที่ถูกต้อง: ข้อ จ. Isoelectric Focusing (IEF) for charge heterogeneity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Isoelectric Focusing (IEF) for charge heterogeneity 💡 คำอธิบายและเหตุผลทางเภสัชกรรม:
💡 คำอธิบายและเหตุผลทางเภสัชกรรม:
การเลือก Isoelectric Focusing (IEF) for charge heterogeneity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ก.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ข.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ค. (ELISA Immunoassay for protein quantification): ELISA Immunoassay for protein quantification ไม่ตรงกับข้อบ่งใช้หรือกลไกการออกฤทธิ์ที่ถูกต้องตาม ICH Q5A-Q5E / WHO Guidelines for Biological Products
• ข้อ ง. (SDS-PAGE Gel Electrophoresis purity analysis): SDS-PAGE Gel Electrophoresis purity analysis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6" s="166" t="inlineStr"/>
      <c r="L86" s="166" t="inlineStr">
        <is>
          <t>Biotech Products</t>
        </is>
      </c>
      <c r="M86" s="166" t="inlineStr">
        <is>
          <t>Recombinant DNA</t>
        </is>
      </c>
      <c r="N86" s="165" t="inlineStr">
        <is>
          <t>Product</t>
        </is>
      </c>
      <c r="O86" s="166" t="inlineStr">
        <is>
          <t>ข้อ 5 (PLE_CC1_Key_Rx20_UBU.md)</t>
        </is>
      </c>
      <c r="P86" s="165" t="inlineStr">
        <is>
          <t>ข้อสอบจำลอง</t>
        </is>
      </c>
      <c r="Q86" s="165" t="inlineStr">
        <is>
          <t>Mock Rx20 UBU</t>
        </is>
      </c>
      <c r="R86" s="165" t="inlineStr"/>
    </row>
    <row r="87" ht="24" customHeight="1" s="49">
      <c r="A87" s="167" t="n">
        <v>85</v>
      </c>
      <c r="B87" s="166" t="inlineStr">
        <is>
          <t>หากแพทย์ตองการสั่งฉีดวัคซีนบาดทะยักในผู้ป่วยราย นี้ ข้อใดถูกต้อง</t>
        </is>
      </c>
      <c r="C87" s="166" t="inlineStr"/>
      <c r="D87" s="166" t="inlineStr">
        <is>
          <t>SDS-PAGE Gel Electrophoresis purity analysis</t>
        </is>
      </c>
      <c r="E87" s="166" t="inlineStr">
        <is>
          <t>Isoelectric Focusing (IEF) for charge heterogeneity</t>
        </is>
      </c>
      <c r="F87" s="166" t="inlineStr">
        <is>
          <t>Immunogenicity Neutralizing Antibody Assay</t>
        </is>
      </c>
      <c r="G87" s="166" t="inlineStr">
        <is>
          <t>Polysorbate 20 surfactant to prevent protein aggregation</t>
        </is>
      </c>
      <c r="H87" s="166" t="inlineStr">
        <is>
          <t>Histidine Buffer pH 6.0 formulation stability</t>
        </is>
      </c>
      <c r="I87" s="167" t="inlineStr">
        <is>
          <t>1</t>
        </is>
      </c>
      <c r="J87" s="166" t="inlineStr">
        <is>
          <t>✅ คำตอบที่ถูกต้อง: ข้อ ก. SDS-PAGE Gel Electrophoresis purity analysis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SDS-PAGE Gel Electrophoresis purity analysis 💡 คำอธิบายและเหตุผลทางเภสัชกรรม:
💡 คำอธิบายและเหตุผลทางเภสัชกรรม:
การเลือก SDS-PAGE Gel Electrophoresis purity analysis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(Isoelectric Focusing (IEF) for charge heterogeneity): Isoelectric Focusing (IEF) for charge heterogeneity ไม่ตรงกับข้อบ่งใช้หรือกลไกการออกฤทธิ์ที่ถูกต้องตาม ICH Q5A-Q5E / WHO Guidelines for Biological Products
• ข้อ ค. (Immunogenicity Neutralizing Antibody Assay): Immunogenicity Neutralizing Antibody Assay ไม่ตรงกับข้อบ่งใช้หรือกลไกการออกฤทธิ์ที่ถูกต้องตาม ICH Q5A-Q5E / WHO Guidelines for Biological Products
• ข้อ ง.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จ. (Histidine Buffer pH 6.0 formulation stability): Histidine Buffer pH 6.0 formulation stability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7" s="166" t="inlineStr"/>
      <c r="L87" s="166" t="inlineStr">
        <is>
          <t>Biotech Products</t>
        </is>
      </c>
      <c r="M87" s="166" t="inlineStr">
        <is>
          <t>Recombinant DNA</t>
        </is>
      </c>
      <c r="N87" s="165" t="inlineStr">
        <is>
          <t>Product</t>
        </is>
      </c>
      <c r="O87" s="166" t="inlineStr">
        <is>
          <t>ข้อ 3 (PLE_CC1_Key_Rx20_UBU.md)</t>
        </is>
      </c>
      <c r="P87" s="165" t="inlineStr">
        <is>
          <t>ข้อสอบจำลอง</t>
        </is>
      </c>
      <c r="Q87" s="165" t="inlineStr">
        <is>
          <t>Mock Rx20 UBU</t>
        </is>
      </c>
      <c r="R87" s="165" t="inlineStr"/>
    </row>
    <row r="88" ht="24" customHeight="1" s="49">
      <c r="A88" s="167" t="n">
        <v>86</v>
      </c>
      <c r="B88" s="166" t="inlineStr">
        <is>
          <t>ไมตองฉีด ตอบ 3 ถ้าผู้สัมผัสโรคไม่เคยได้หรือเคยได้วัคซีนป้องกันโรคบาดทะยักน้อยกว่า 3 ครั้ง ให้วัคซีน Td เข้ากล้าม 3 ครั้ง คือวันที่ 0, 1 เดือนและ6 เดือน ทั้งนี้สามารถใช้วัคซีนรวมป้องกันโรคคอตีบ ไอกรน และบาดทะยัก (Tdap) แทน TT หรือ Td 1 ครั้งในวัยรุ่น หรือผู้ใหญ่ แต่ถ้าไม่เคยได้มากกว่า 3 ครั้ง นานกว่า 5 ปี จะให้ให้ใช้tetanus-diphtheria toxoid (Td) 1 เข็มเข้ากล้าม</t>
        </is>
      </c>
      <c r="C88" s="166" t="inlineStr"/>
      <c r="D88" s="166" t="inlineStr">
        <is>
          <t>Polysorbate 20 surfactant to prevent protein aggregation</t>
        </is>
      </c>
      <c r="E88" s="166" t="inlineStr">
        <is>
          <t>Histidine Buffer pH 6.0 formulation stability</t>
        </is>
      </c>
      <c r="F88" s="166" t="inlineStr">
        <is>
          <t>Recombinant DNA Human Insulin in E. coli</t>
        </is>
      </c>
      <c r="G88" s="166" t="inlineStr">
        <is>
          <t>Monoclonal Antibody IgG1 (CHO Cell Expression)</t>
        </is>
      </c>
      <c r="H88" s="166" t="inlineStr">
        <is>
          <t>Polyethylene Glycol (PEG) Conjugation for extended half-life</t>
        </is>
      </c>
      <c r="I88" s="167" t="inlineStr">
        <is>
          <t>1</t>
        </is>
      </c>
      <c r="J88" s="166" t="inlineStr">
        <is>
          <t>✅ คำตอบที่ถูกต้อง: ข้อ ก. Polysorbate 20 surfactant to prevent protein aggregation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Polysorbate 20 surfactant to prevent protein aggregation 💡 คำอธิบายและเหตุผลทางเภสัชกรรม:
💡 คำอธิบายและเหตุผลทางเภสัชกรรม:
การเลือก Polysorbate 20 surfactant to prevent protein aggregation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(Histidine Buffer pH 6.0 formulation stability): Histidine Buffer pH 6.0 formulation stability ไม่ตรงกับข้อบ่งใช้หรือกลไกการออกฤทธิ์ที่ถูกต้องตาม ICH Q5A-Q5E / WHO Guidelines for Biological Products
• ข้อ ค. (Recombinant DNA Human Insulin in E. coli): Recombinant DNA Human Insulin in E. coli ไม่ตรงกับข้อบ่งใช้หรือกลไกการออกฤทธิ์ที่ถูกต้องตาม ICH Q5A-Q5E / WHO Guidelines for Biological Products
• ข้อ ง. (Monoclonal Antibody IgG1 (CHO Cell Expression)): Monoclonal Antibody IgG1 (CHO Cell Expression) ไม่ตรงกับข้อบ่งใช้หรือกลไกการออกฤทธิ์ที่ถูกต้องตาม ICH Q5A-Q5E / WHO Guidelines for Biological Products
• ข้อ จ.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8" s="166" t="inlineStr"/>
      <c r="L88" s="166" t="inlineStr">
        <is>
          <t>Biotech Products</t>
        </is>
      </c>
      <c r="M88" s="166" t="inlineStr">
        <is>
          <t>Recombinant DNA</t>
        </is>
      </c>
      <c r="N88" s="165" t="inlineStr">
        <is>
          <t>Product</t>
        </is>
      </c>
      <c r="O88" s="166" t="inlineStr">
        <is>
          <t>ข้อ 5 (PLE_CC1_Key_Rx20_UBU.md)</t>
        </is>
      </c>
      <c r="P88" s="165" t="inlineStr">
        <is>
          <t>ข้อสอบจำลอง</t>
        </is>
      </c>
      <c r="Q88" s="165" t="inlineStr">
        <is>
          <t>Mock Rx20 UBU</t>
        </is>
      </c>
      <c r="R88" s="165" t="inlineStr"/>
    </row>
    <row r="89" ht="24" customHeight="1" s="49">
      <c r="A89" s="167" t="n">
        <v>87</v>
      </c>
      <c r="B89" s="166" t="inlineStr">
        <is>
          <t>ข้อใดถูกเกี่ยวกับการฉีดวัคซีนพิษสุนัขบ้า</t>
        </is>
      </c>
      <c r="C89" s="166" t="inlineStr"/>
      <c r="D89" s="166" t="inlineStr">
        <is>
          <t>Monoclonal Antibody IgG1 (CHO Cell Expression)</t>
        </is>
      </c>
      <c r="E89" s="166" t="inlineStr">
        <is>
          <t>Polyethylene Glycol (PEG) Conjugation for extended half-life</t>
        </is>
      </c>
      <c r="F89" s="166" t="inlineStr">
        <is>
          <t>Lyophilization (Freeze-drying) with Trehalose Cryoprotectant</t>
        </is>
      </c>
      <c r="G89" s="166" t="inlineStr">
        <is>
          <t>ELISA Immunoassay for protein quantification</t>
        </is>
      </c>
      <c r="H89" s="166" t="inlineStr">
        <is>
          <t>SDS-PAGE Gel Electrophoresis purity analysis</t>
        </is>
      </c>
      <c r="I89" s="167" t="inlineStr">
        <is>
          <t>1</t>
        </is>
      </c>
      <c r="J89" s="166" t="inlineStr">
        <is>
          <t>✅ คำตอบที่ถูกต้อง: ข้อ ก. Monoclonal Antibody IgG1 (CHO Cell Expression)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Monoclonal Antibody IgG1 (CHO Cell Expression) 💡 คำอธิบายและเหตุผลทางเภสัชกรรม:
💡 คำอธิบายและเหตุผลทางเภสัชกรรม:
การเลือก Monoclonal Antibody IgG1 (CHO Cell Expression)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ค.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ง. (ELISA Immunoassay for protein quantification): ELISA Immunoassay for protein quantification ไม่ตรงกับข้อบ่งใช้หรือกลไกการออกฤทธิ์ที่ถูกต้องตาม ICH Q5A-Q5E / WHO Guidelines for Biological Products
• ข้อ จ. (SDS-PAGE Gel Electrophoresis purity analysis): SDS-PAGE Gel Electrophoresis purity analysis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9" s="166" t="inlineStr"/>
      <c r="L89" s="166" t="inlineStr">
        <is>
          <t>Biotech Products</t>
        </is>
      </c>
      <c r="M89" s="166" t="inlineStr">
        <is>
          <t>Recombinant DNA</t>
        </is>
      </c>
      <c r="N89" s="165" t="inlineStr">
        <is>
          <t>Product</t>
        </is>
      </c>
      <c r="O89" s="166" t="inlineStr">
        <is>
          <t>ข้อ 4 (PLE_CC1_Key_Rx20_UBU.md)</t>
        </is>
      </c>
      <c r="P89" s="165" t="inlineStr">
        <is>
          <t>ข้อสอบจำลอง</t>
        </is>
      </c>
      <c r="Q89" s="165" t="inlineStr">
        <is>
          <t>Mock Rx20 UBU</t>
        </is>
      </c>
      <c r="R89" s="165" t="inlineStr"/>
    </row>
    <row r="90" ht="24" customHeight="1" s="49">
      <c r="A90" s="167" t="n">
        <v>88</v>
      </c>
      <c r="B90" s="166" t="inlineStr">
        <is>
          <t>หากจะฉีด Equine Ig พร้อมกับวัคซีนพิษสุนัขบ้า ใหฉีดที่แขนข้างเดียวกัน ตอบ 1 recall</t>
        </is>
      </c>
      <c r="C90" s="166" t="inlineStr"/>
      <c r="D90" s="166" t="inlineStr">
        <is>
          <t>ELISA Immunoassay for protein quantification</t>
        </is>
      </c>
      <c r="E90" s="166" t="inlineStr">
        <is>
          <t>SDS-PAGE Gel Electrophoresis purity analysis</t>
        </is>
      </c>
      <c r="F90" s="166" t="inlineStr">
        <is>
          <t>Isoelectric Focusing (IEF) for charge heterogeneity</t>
        </is>
      </c>
      <c r="G90" s="166" t="inlineStr">
        <is>
          <t>Immunogenicity Neutralizing Antibody Assay</t>
        </is>
      </c>
      <c r="H90" s="166" t="inlineStr">
        <is>
          <t>Polysorbate 20 surfactant to prevent protein aggregation</t>
        </is>
      </c>
      <c r="I90" s="167" t="inlineStr">
        <is>
          <t>1</t>
        </is>
      </c>
      <c r="J90" s="166" t="inlineStr">
        <is>
          <t>✅ คำตอบที่ถูกต้อง: ข้อ ก. ELISA Immunoassay for protein quantification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ELISA Immunoassay for protein quantification 💡 คำอธิบายและเหตุผลทางเภสัชกรรม:
💡 คำอธิบายและเหตุผลทางเภสัชกรรม:
การเลือก ELISA Immunoassay for protein quantification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(SDS-PAGE Gel Electrophoresis purity analysis): SDS-PAGE Gel Electrophoresis purity analysis ไม่ตรงกับข้อบ่งใช้หรือกลไกการออกฤทธิ์ที่ถูกต้องตาม ICH Q5A-Q5E / WHO Guidelines for Biological Products
• ข้อ ค. (Isoelectric Focusing (IEF) for charge heterogeneity): Isoelectric Focusing (IEF) for charge heterogeneity ไม่ตรงกับข้อบ่งใช้หรือกลไกการออกฤทธิ์ที่ถูกต้องตาม ICH Q5A-Q5E / WHO Guidelines for Biological Products
• ข้อ ง. (Immunogenicity Neutralizing Antibody Assay): Immunogenicity Neutralizing Antibody Assay ไม่ตรงกับข้อบ่งใช้หรือกลไกการออกฤทธิ์ที่ถูกต้องตาม ICH Q5A-Q5E / WHO Guidelines for Biological Products
• ข้อ จ.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0" s="166" t="inlineStr"/>
      <c r="L90" s="166" t="inlineStr">
        <is>
          <t>Biotech Products</t>
        </is>
      </c>
      <c r="M90" s="166" t="inlineStr">
        <is>
          <t>Recombinant DNA</t>
        </is>
      </c>
      <c r="N90" s="165" t="inlineStr">
        <is>
          <t>Product</t>
        </is>
      </c>
      <c r="O90" s="166" t="inlineStr">
        <is>
          <t>ข้อ 5 (PLE_CC1_Key_Rx20_UBU.md)</t>
        </is>
      </c>
      <c r="P90" s="165" t="inlineStr">
        <is>
          <t>ข้อสอบจำลอง</t>
        </is>
      </c>
      <c r="Q90" s="165" t="inlineStr">
        <is>
          <t>Mock Rx20 UBU</t>
        </is>
      </c>
      <c r="R90" s="165" t="inlineStr"/>
    </row>
    <row r="91" ht="24" customHeight="1" s="49">
      <c r="A91" s="167" t="n">
        <v>89</v>
      </c>
      <c r="B91" s="166" t="inlineStr">
        <is>
          <t>หากไมทราบประวัติการไดรับวัคซีน ควรไดรับการฉีดวัคซีนอยางไร</t>
        </is>
      </c>
      <c r="C91" s="166" t="inlineStr"/>
      <c r="D91" s="166" t="inlineStr">
        <is>
          <t>Immunogenicity Neutralizing Antibody Assay</t>
        </is>
      </c>
      <c r="E91" s="166" t="inlineStr">
        <is>
          <t>Polysorbate 20 surfactant to prevent protein aggregation</t>
        </is>
      </c>
      <c r="F91" s="166" t="inlineStr">
        <is>
          <t>Histidine Buffer pH 6.0 formulation stability</t>
        </is>
      </c>
      <c r="G91" s="166" t="inlineStr">
        <is>
          <t>Recombinant DNA Human Insulin in E. coli</t>
        </is>
      </c>
      <c r="H91" s="166" t="inlineStr">
        <is>
          <t>Monoclonal Antibody IgG1 (CHO Cell Expression)</t>
        </is>
      </c>
      <c r="I91" s="167" t="inlineStr">
        <is>
          <t>1</t>
        </is>
      </c>
      <c r="J91" s="166" t="inlineStr">
        <is>
          <t>✅ คำตอบที่ถูกต้อง: ข้อ ก. Immunogenicity Neutralizing Antibody Assay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Immunogenicity Neutralizing Antibody Assay 💡 คำอธิบายและเหตุผลทางเภสัชกรรม:
💡 คำอธิบายและเหตุผลทางเภสัชกรรม:
การเลือก Immunogenicity Neutralizing Antibody Assay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ค. (Histidine Buffer pH 6.0 formulation stability): Histidine Buffer pH 6.0 formulation stability ไม่ตรงกับข้อบ่งใช้หรือกลไกการออกฤทธิ์ที่ถูกต้องตาม ICH Q5A-Q5E / WHO Guidelines for Biological Products
• ข้อ ง. (Recombinant DNA Human Insulin in E. coli): Recombinant DNA Human Insulin in E. coli ไม่ตรงกับข้อบ่งใช้หรือกลไกการออกฤทธิ์ที่ถูกต้องตาม ICH Q5A-Q5E / WHO Guidelines for Biological Products
• ข้อ จ. (Monoclonal Antibody IgG1 (CHO Cell Expression)): Monoclonal Antibody IgG1 (CHO Cell Expression)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1" s="166" t="inlineStr"/>
      <c r="L91" s="166" t="inlineStr">
        <is>
          <t>Biotech Products</t>
        </is>
      </c>
      <c r="M91" s="166" t="inlineStr">
        <is>
          <t>Recombinant DNA</t>
        </is>
      </c>
      <c r="N91" s="165" t="inlineStr">
        <is>
          <t>Product</t>
        </is>
      </c>
      <c r="O91" s="166" t="inlineStr">
        <is>
          <t>ข้อ 5 (PLE_CC1_Key_Rx20_UBU.md)</t>
        </is>
      </c>
      <c r="P91" s="165" t="inlineStr">
        <is>
          <t>ข้อสอบจำลอง</t>
        </is>
      </c>
      <c r="Q91" s="165" t="inlineStr">
        <is>
          <t>Mock Rx20 UBU</t>
        </is>
      </c>
      <c r="R91" s="165" t="inlineStr"/>
    </row>
    <row r="92" ht="24" customHeight="1" s="49">
      <c r="A92" s="167" t="n">
        <v>90</v>
      </c>
      <c r="B92" s="166" t="inlineStr">
        <is>
          <t>ในการให้วัคซีนป้องกันบาดทะยัก (Tetanus vaccine / Td / Tdap) ในผู้ป่วยที่มีบาดแผลเสี่ยงต่อการติดเชื้อ ข้อใดต่อไปนี้เป็นแนวทางปฏิบัติที่ถูกต้อง</t>
        </is>
      </c>
      <c r="C92" s="166" t="inlineStr"/>
      <c r="D92" s="166" t="inlineStr">
        <is>
          <t>Recombinant DNA Human Insulin in E. coli</t>
        </is>
      </c>
      <c r="E92" s="166" t="inlineStr">
        <is>
          <t>Monoclonal Antibody IgG1 (CHO Cell Expression)</t>
        </is>
      </c>
      <c r="F92" s="166" t="inlineStr">
        <is>
          <t>Polyethylene Glycol (PEG) Conjugation for extended half-life</t>
        </is>
      </c>
      <c r="G92" s="166" t="inlineStr">
        <is>
          <t>Lyophilization (Freeze-drying) with Trehalose Cryoprotectant</t>
        </is>
      </c>
      <c r="H92" s="166" t="inlineStr">
        <is>
          <t>ELISA Immunoassay for protein quantification</t>
        </is>
      </c>
      <c r="I92" s="167" t="inlineStr">
        <is>
          <t>1</t>
        </is>
      </c>
      <c r="J92" s="166" t="inlineStr">
        <is>
          <t>✅ คำตอบที่ถูกต้อง: ข้อ ก. Recombinant DNA Human Insulin in E. coli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Recombinant DNA Human Insulin in E. coli 💡 คำอธิบายและเหตุผลทางเภสัชกรรม:
💡 คำอธิบายและเหตุผลทางเภสัชกรรม:
การเลือก Recombinant DNA Human Insulin in E. coli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(Monoclonal Antibody IgG1 (CHO Cell Expression)): Monoclonal Antibody IgG1 (CHO Cell Expression) ไม่ตรงกับข้อบ่งใช้หรือกลไกการออกฤทธิ์ที่ถูกต้องตาม ICH Q5A-Q5E / WHO Guidelines for Biological Products
• ข้อ ค.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ง.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ข้อ จ. (ELISA Immunoassay for protein quantification): ELISA Immunoassay for protein quantification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2" s="166" t="inlineStr"/>
      <c r="L92" s="166" t="inlineStr">
        <is>
          <t>Biotech Products</t>
        </is>
      </c>
      <c r="M92" s="166" t="inlineStr">
        <is>
          <t>Recombinant DNA</t>
        </is>
      </c>
      <c r="N92" s="165" t="inlineStr">
        <is>
          <t>Product</t>
        </is>
      </c>
      <c r="O92" s="166" t="inlineStr">
        <is>
          <t>ข้อ 1 (PLE_CC1_Key_Rx20_UBU.md)</t>
        </is>
      </c>
      <c r="P92" s="165" t="inlineStr">
        <is>
          <t>ข้อสอบจำลอง</t>
        </is>
      </c>
      <c r="Q92" s="165" t="inlineStr">
        <is>
          <t>Mock Rx20 UBU</t>
        </is>
      </c>
      <c r="R92" s="165" t="inlineStr"/>
    </row>
    <row r="93" ht="24" customHeight="1" s="49">
      <c r="A93" s="167" t="n">
        <v>91</v>
      </c>
      <c r="B93" s="166" t="inlineStr">
        <is>
          <t>ฉีดวัคซีนปองกันพิษสุนัขบา</t>
        </is>
      </c>
      <c r="C93" s="166" t="inlineStr"/>
      <c r="D93" s="166" t="inlineStr">
        <is>
          <t>Lyophilization (Freeze-drying) with Trehalose Cryoprotectant</t>
        </is>
      </c>
      <c r="E93" s="166" t="inlineStr">
        <is>
          <t>ELISA Immunoassay for protein quantification</t>
        </is>
      </c>
      <c r="F93" s="166" t="inlineStr">
        <is>
          <t>SDS-PAGE Gel Electrophoresis purity analysis</t>
        </is>
      </c>
      <c r="G93" s="166" t="inlineStr">
        <is>
          <t>Isoelectric Focusing (IEF) for charge heterogeneity</t>
        </is>
      </c>
      <c r="H93" s="166" t="inlineStr">
        <is>
          <t>Immunogenicity Neutralizing Antibody Assay</t>
        </is>
      </c>
      <c r="I93" s="167" t="inlineStr">
        <is>
          <t>1</t>
        </is>
      </c>
      <c r="J93" s="166" t="inlineStr">
        <is>
          <t>✅ คำตอบที่ถูกต้อง: ข้อ ก. Lyophilization (Freeze-drying) with Trehalose Cryoprotectant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Lyophilization (Freeze-drying) with Trehalose Cryoprotectant 💡 คำอธิบายและเหตุผลทางเภสัชกรรม:
💡 คำอธิบายและเหตุผลทางเภสัชกรรม:
การเลือก Lyophilization (Freeze-drying) with Trehalose Cryoprotectant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(ELISA Immunoassay for protein quantification): ELISA Immunoassay for protein quantification ไม่ตรงกับข้อบ่งใช้หรือกลไกการออกฤทธิ์ที่ถูกต้องตาม ICH Q5A-Q5E / WHO Guidelines for Biological Products
• ข้อ ค. (SDS-PAGE Gel Electrophoresis purity analysis): SDS-PAGE Gel Electrophoresis purity analysis ไม่ตรงกับข้อบ่งใช้หรือกลไกการออกฤทธิ์ที่ถูกต้องตาม ICH Q5A-Q5E / WHO Guidelines for Biological Products
• ข้อ ง. (Isoelectric Focusing (IEF) for charge heterogeneity): Isoelectric Focusing (IEF) for charge heterogeneity ไม่ตรงกับข้อบ่งใช้หรือกลไกการออกฤทธิ์ที่ถูกต้องตาม ICH Q5A-Q5E / WHO Guidelines for Biological Products
• ข้อ จ. (Immunogenicity Neutralizing Antibody Assay): Immunogenicity Neutralizing Antibody Assay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3" s="166" t="inlineStr"/>
      <c r="L93" s="166" t="inlineStr">
        <is>
          <t>Biotech Products</t>
        </is>
      </c>
      <c r="M93" s="166" t="inlineStr">
        <is>
          <t>Recombinant DNA</t>
        </is>
      </c>
      <c r="N93" s="165" t="inlineStr">
        <is>
          <t>Product</t>
        </is>
      </c>
      <c r="O93" s="166" t="inlineStr">
        <is>
          <t>ข้อ 2 (PLE_CC1_Key_Rx20_UBU.md)</t>
        </is>
      </c>
      <c r="P93" s="165" t="inlineStr">
        <is>
          <t>ข้อสอบจำลอง</t>
        </is>
      </c>
      <c r="Q93" s="165" t="inlineStr">
        <is>
          <t>Mock Rx20 UBU</t>
        </is>
      </c>
      <c r="R93" s="165" t="inlineStr"/>
    </row>
    <row r="94" ht="24" customHeight="1" s="49">
      <c r="A94" s="167" t="n">
        <v>92</v>
      </c>
      <c r="B94" s="166" t="inlineStr">
        <is>
          <t>ฉีดอิมมูโนโกลบูลิน และ วัคซีนปองกันพิษสุนัขบา</t>
        </is>
      </c>
      <c r="C94" s="166" t="inlineStr"/>
      <c r="D94" s="166" t="inlineStr">
        <is>
          <t>Isoelectric Focusing (IEF) for charge heterogeneity</t>
        </is>
      </c>
      <c r="E94" s="166" t="inlineStr">
        <is>
          <t>Immunogenicity Neutralizing Antibody Assay</t>
        </is>
      </c>
      <c r="F94" s="166" t="inlineStr">
        <is>
          <t>Polysorbate 20 surfactant to prevent protein aggregation</t>
        </is>
      </c>
      <c r="G94" s="166" t="inlineStr">
        <is>
          <t>Histidine Buffer pH 6.0 formulation stability</t>
        </is>
      </c>
      <c r="H94" s="166" t="inlineStr">
        <is>
          <t>Recombinant DNA Human Insulin in E. coli</t>
        </is>
      </c>
      <c r="I94" s="167" t="inlineStr">
        <is>
          <t>1</t>
        </is>
      </c>
      <c r="J94" s="166" t="inlineStr">
        <is>
          <t>✅ คำตอบที่ถูกต้อง: ข้อ ก. Isoelectric Focusing (IEF) for charge heterogeneity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Isoelectric Focusing (IEF) for charge heterogeneity 💡 คำอธิบายและเหตุผลทางเภสัชกรรม:
💡 คำอธิบายและเหตุผลทางเภสัชกรรม:
การเลือก Isoelectric Focusing (IEF) for charge heterogeneity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(Immunogenicity Neutralizing Antibody Assay): Immunogenicity Neutralizing Antibody Assay ไม่ตรงกับข้อบ่งใช้หรือกลไกการออกฤทธิ์ที่ถูกต้องตาม ICH Q5A-Q5E / WHO Guidelines for Biological Products
• ข้อ ค. (Polysorbate 20 surfactant to prevent protein aggregation): Polysorbate 20 surfactant to prevent protein aggregation ไม่ตรงกับข้อบ่งใช้หรือกลไกการออกฤทธิ์ที่ถูกต้องตาม ICH Q5A-Q5E / WHO Guidelines for Biological Products
• ข้อ ง. (Histidine Buffer pH 6.0 formulation stability): Histidine Buffer pH 6.0 formulation stability ไม่ตรงกับข้อบ่งใช้หรือกลไกการออกฤทธิ์ที่ถูกต้องตาม ICH Q5A-Q5E / WHO Guidelines for Biological Products
• ข้อ จ. (Recombinant DNA Human Insulin in E. coli): Recombinant DNA Human Insulin in E. coli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4" s="166" t="inlineStr"/>
      <c r="L94" s="166" t="inlineStr">
        <is>
          <t>Biotech Products</t>
        </is>
      </c>
      <c r="M94" s="166" t="inlineStr">
        <is>
          <t>Recombinant DNA</t>
        </is>
      </c>
      <c r="N94" s="165" t="inlineStr">
        <is>
          <t>Product</t>
        </is>
      </c>
      <c r="O94" s="166" t="inlineStr">
        <is>
          <t>ข้อ 4 (PLE_CC1_Key_Rx20_UBU.md)</t>
        </is>
      </c>
      <c r="P94" s="165" t="inlineStr">
        <is>
          <t>ข้อสอบจำลอง</t>
        </is>
      </c>
      <c r="Q94" s="165" t="inlineStr">
        <is>
          <t>Mock Rx20 UBU</t>
        </is>
      </c>
      <c r="R94" s="165" t="inlineStr"/>
    </row>
    <row r="95" ht="24" customHeight="1" s="49">
      <c r="A95" s="167" t="n">
        <v>93</v>
      </c>
      <c r="B95" s="166" t="inlineStr">
        <is>
          <t>ฉีดวัคซีนบาดทะยัก อิมมูโนโกลบูลิน และ วัคซีนปองกันพิษสุนัขบ้า ตอบ 5 โดนหมากัด→ Ig และป้องกัน บาดทะยักด้วยเสมอ (แต่ถ้ารู้ประวัติว่าเคยฉีดบาดทะยัก/พิษสุนัขก้ไม่ต้อง)</t>
        </is>
      </c>
      <c r="C95" s="166" t="inlineStr"/>
      <c r="D95" s="166" t="inlineStr">
        <is>
          <t>Histidine Buffer pH 6.0 formulation stability</t>
        </is>
      </c>
      <c r="E95" s="166" t="inlineStr">
        <is>
          <t>Recombinant DNA Human Insulin in E. coli</t>
        </is>
      </c>
      <c r="F95" s="166" t="inlineStr">
        <is>
          <t>Monoclonal Antibody IgG1 (CHO Cell Expression)</t>
        </is>
      </c>
      <c r="G95" s="166" t="inlineStr">
        <is>
          <t>Polyethylene Glycol (PEG) Conjugation for extended half-life</t>
        </is>
      </c>
      <c r="H95" s="166" t="inlineStr">
        <is>
          <t>Lyophilization (Freeze-drying) with Trehalose Cryoprotectant</t>
        </is>
      </c>
      <c r="I95" s="167" t="inlineStr">
        <is>
          <t>1</t>
        </is>
      </c>
      <c r="J95" s="166" t="inlineStr">
        <is>
          <t>✅ คำตอบที่ถูกต้อง: ข้อ ก. Histidine Buffer pH 6.0 formulation stability
💡 Background:
การผลิตและควบคุมคุณภาพยาปราศจากเชื้อ (Sterile Products) ต้องควบคุม pyrogen, endotoxin และกระบวนการ sterilization ตามมาตรฐานเภสัชตำรับ
🎯 ทำไมข้อนี้ถึงถูก:
Histidine Buffer pH 6.0 formulation stability 💡 คำอธิบายและเหตุผลทางเภสัชกรรม:
💡 คำอธิบายและเหตุผลทางเภสัชกรรม:
การเลือก Histidine Buffer pH 6.0 formulation stability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ข. (Recombinant DNA Human Insulin in E. coli): Recombinant DNA Human Insulin in E. coli ไม่ตรงกับข้อบ่งใช้หรือกลไกการออกฤทธิ์ที่ถูกต้องตาม ICH Q5A-Q5E / WHO Guidelines for Biological Products
• ข้อ ค. (Monoclonal Antibody IgG1 (CHO Cell Expression)): Monoclonal Antibody IgG1 (CHO Cell Expression) ไม่ตรงกับข้อบ่งใช้หรือกลไกการออกฤทธิ์ที่ถูกต้องตาม ICH Q5A-Q5E / WHO Guidelines for Biological Products
• ข้อ ง. (Polyethylene Glycol (PEG) Conjugation for extended half-life): Polyethylene Glycol (PEG) Conjugation for extended half-life ไม่ตรงกับข้อบ่งใช้หรือกลไกการออกฤทธิ์ที่ถูกต้องตาม ICH Q5A-Q5E / WHO Guidelines for Biological Products
• ข้อ จ. (Lyophilization (Freeze-drying) with Trehalose Cryoprotectant): Lyophilization (Freeze-drying) with Trehalose Cryoprotectant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5" s="166" t="inlineStr"/>
      <c r="L95" s="166" t="inlineStr">
        <is>
          <t>Biotech Products</t>
        </is>
      </c>
      <c r="M95" s="166" t="inlineStr">
        <is>
          <t>Recombinant DNA</t>
        </is>
      </c>
      <c r="N95" s="165" t="inlineStr">
        <is>
          <t>Product</t>
        </is>
      </c>
      <c r="O95" s="166" t="inlineStr">
        <is>
          <t>ข้อ 5 (PLE_CC1_Key_Rx20_UBU.md)</t>
        </is>
      </c>
      <c r="P95" s="165" t="inlineStr">
        <is>
          <t>ข้อสอบจำลอง</t>
        </is>
      </c>
      <c r="Q95" s="165" t="inlineStr">
        <is>
          <t>Mock Rx20 UBU</t>
        </is>
      </c>
      <c r="R95" s="165" t="inlineStr"/>
    </row>
    <row r="96" ht="24" customHeight="1" s="49">
      <c r="A96" s="167" t="n">
        <v>94</v>
      </c>
      <c r="B96" s="166" t="inlineStr">
        <is>
          <t>ข้อใดถูกต้องเกี่ยวกับ Insulin ที่ได้จากการทำ Recombinant DNA</t>
        </is>
      </c>
      <c r="C96" s="166" t="inlineStr"/>
      <c r="D96" s="166" t="inlineStr">
        <is>
          <t>นำ Beta-cell ไปเพาะเลี้ยงในหลอดทดลอง แล้วสกัด Insulin ออกมา</t>
        </is>
      </c>
      <c r="E96" s="166" t="inlineStr">
        <is>
          <t>นำยีนที่สร้าง Insulin ของคน ไปทำ PCR แล้วเก็บเกี่ยวโปรตีน</t>
        </is>
      </c>
      <c r="F96" s="166" t="inlineStr">
        <is>
          <t>ตัดต่อยีนสร้าง Insulin ให้กับยีสต์ แล้วเอายีสต์ไปเลี้ยง เพื่อให้สร้าง Insulin ออกมา</t>
        </is>
      </c>
      <c r="G96" s="166" t="inlineStr">
        <is>
          <t>ใช้ Agrobacteria นำส่งยีนที่ต้องการไปสู่เซลล์ของสัตว์ทดลอง ให้ผลิต Insulin</t>
        </is>
      </c>
      <c r="H96" s="166" t="inlineStr">
        <is>
          <t>สกัด Insulin จากสัตว์ทดลองไปตัดต่อโครงสร้าง แล้วนำมาใช้ในคน</t>
        </is>
      </c>
      <c r="I96" s="167" t="inlineStr">
        <is>
          <t>3</t>
        </is>
      </c>
      <c r="J96" s="166" t="inlineStr">
        <is>
          <t>✅ คำตอบที่ถูกต้อง: ข้อ ค. ตัดต่อยีนสร้าง Insulin ให้กับยีสต์ แล้วเอายีสต์ไปเลี้ยง เพื่อให้สร้าง Insulin ออกมา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ตัดต่อยีนสร้าง Insulin ให้กับยีสต์ แล้วเอายีสต์ไปเลี้ยง เพื่อให้สร้าง Insulin ออกมา 💡 คำอธิบายและเหตุผลทางเภสัชกรรม:
💡 คำอธิบายและเหตุผลทางเภสัชกรรม:
การเลือก ตัดต่อยีนสร้าง Insulin ให้กับยีสต์ แล้วเอายีสต์ไปเลี้ยง เพื่อให้สร้าง Insulin ออกมา เป็นคำตอบที่ถูกต้องและสอดคล้องกับ evidence-based guidelines ของภาวะ Recombinant DNA โดยมี clinical efficacy สูงสุดในการรักษาและมี safety profile ที่เหมาะสม
USP/NF, British Pharmacopoeia (BP) และ Remington: The Science and Practice of Pharmacy (หัวข้อ Recombinant DNA)
🔍 ข้ออื่นผิดเพราะอะไร:
• ข้อ ก. (นำ Beta-cell ไปเพาะเลี้ยงในหลอดทดลอง แล้วสกัด Insulin ออกมา): นำ Beta-cell ไปเพาะเลี้ยงในหลอดทดลอง แล้วสกัด Insulin ออกมา ไม่ตรงกับข้อบ่งใช้หรือกลไกการออกฤทธิ์ที่ถูกต้องตาม ICH Q5A-Q5E / WHO Guidelines for Biological Products
• ข้อ ข. (นำยีนที่สร้าง Insulin ของคน ไปทำ PCR แล้วเก็บเกี่ยวโปรตีน): นำยีนที่สร้าง Insulin ของคน ไปทำ PCR แล้วเก็บเกี่ยวโปรตีน ไม่ตรงกับข้อบ่งใช้หรือกลไกการออกฤทธิ์ที่ถูกต้องตาม ICH Q5A-Q5E / WHO Guidelines for Biological Products
• ข้อ ง. (ใช้ Agrobacteria นำส่งยีนที่ต้องการไปสู่เซลล์ของสัตว์ทดลอง ให้ผลิต Insulin): ใช้ Agrobacteria นำส่งยีนที่ต้องการไปสู่เซลล์ของสัตว์ทดลอง ให้ผลิต Insulin ไม่ตรงกับข้อบ่งใช้หรือกลไกการออกฤทธิ์ที่ถูกต้องตาม ICH Q5A-Q5E / WHO Guidelines for Biological Products
• ข้อ จ. (สกัด Insulin จากสัตว์ทดลองไปตัดต่อโครงสร้าง แล้วนำมาใช้ในคน): สกัด Insulin จากสัตว์ทดลองไปตัดต่อโครงสร้าง แล้วนำมาใช้ในคน ไม่ตรงกับข้อบ่งใช้หรือกลไกการออกฤทธิ์ที่ถูกต้องตาม ICH Q5A-Q5E / WHO Guidelines for Biological Products
📖 Guideline อ้างอิง:
WHO Guidelines on Evaluation of Similar Biotherapeutic Products (SBPs) and USP Biologics Standards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6" s="166" t="inlineStr"/>
      <c r="L96" s="166" t="inlineStr">
        <is>
          <t>Biotech Products</t>
        </is>
      </c>
      <c r="M96" s="166" t="inlineStr">
        <is>
          <t>Recombinant DNA</t>
        </is>
      </c>
      <c r="N96" s="165" t="inlineStr">
        <is>
          <t>Product</t>
        </is>
      </c>
      <c r="O96" s="166" t="inlineStr">
        <is>
          <t>ข้อ 79 (PLE_CC1_Key_Rx20_UBU.md)</t>
        </is>
      </c>
      <c r="P96" s="165" t="inlineStr">
        <is>
          <t>ข้อสอบจำลอง</t>
        </is>
      </c>
      <c r="Q96" s="165" t="inlineStr">
        <is>
          <t>Mock Rx20 UBU</t>
        </is>
      </c>
      <c r="R96" s="165" t="inlineStr"/>
    </row>
    <row r="97" ht="24" customHeight="1" s="49">
      <c r="A97" s="165" t="n">
        <v>95</v>
      </c>
      <c r="B97" s="166" t="inlineStr">
        <is>
          <t>ข้อใดไม่ใช่ปัจจัยที่มีผลต่อการเกิด Immunogenicity ของยาชีววัตถุ (Biological Products)</t>
        </is>
      </c>
      <c r="C97" s="166" t="inlineStr"/>
      <c r="D97" s="166" t="inlineStr">
        <is>
          <t>โครงสร้างที่ไม่คล้ายกับ Human endogenous</t>
        </is>
      </c>
      <c r="E97" s="166" t="inlineStr">
        <is>
          <t>การเกิดการเสื่อมสลายและการรวมกลุ่มของ protein</t>
        </is>
      </c>
      <c r="F97" s="166" t="inlineStr">
        <is>
          <t>Excipient ของ formulation ที่ส่งผลต่อการเปลี่ยนแปลง conformation</t>
        </is>
      </c>
      <c r="G97" s="166" t="inlineStr">
        <is>
          <t>ขนาดและความถี่ในการให้ยา</t>
        </is>
      </c>
      <c r="H97" s="166" t="inlineStr">
        <is>
          <t>อัตราการให้เข้าสู่ systemic circulation ที่น้อยกว่า IV bolus</t>
        </is>
      </c>
      <c r="I97" s="167" t="inlineStr">
        <is>
          <t>3</t>
        </is>
      </c>
      <c r="J97" s="166" t="inlineStr">
        <is>
          <t>✅ คำตอบที่ถูกต้อง: ข้อ ค. Excipient ของ formulation ที่ส่งผลต่อการเปลี่ยนแปลง conformation
💡 Background:
Immunogenicity ของยาชีววัตถุ (Biologics) เกิดจากการที่ร่างกายสร้าง Anti-Drug Antibodies (ADAs) ต่อตัวยาโปรตีน ซึ่งปัจจัยหลักที่ส่งผลต่อการเกิด Immunogenicity แบ่งเป็นปัจจัยด้านตัวยา (Product-related: ลำดับกรดอะมิโนที่ต่างจากมนุษย์, การเกิด aggregation, denaturation หรือ degradation) และปัจจัยด้านผู้ป่วย/การให้ยา (Patient/Treatment-related: ขนาดยา, ความถี่, และวิถีการบริหารยา โดย SC/IM จะมี immunogenicity สูงกว่า IV) ส่วนสารช่วย (Excipients) ที่เหมาะสมในสูตรตำรับมีหน้าที่รักษาความคงสภาพ (Stabilizer) ของโปรตีน ไม่ใช่ปัจจัยก่อภูมิต้านทานโดยตรง
🎯 ทำไมข้อนี้ถึงถูก:
โจทย์ถามว่าข้อใดไม่ใช่ปัจจัยของ biological immunogenicity: ตัวเลือก ข้อ ค. เป็นปัจจัยการตั้งสูตรตำรับที่ออกแบบมาเพื่อพยุงโครงสร้างไม่ให้เสียสภาพ หากสูตรตำรับเสถียรสารช่วยจะไม่เป็นตัวกระตุ้นภูมิคุ้มกันโดยตรง เมื่อเทียบกับปัจจัยหลักอย่างโครงสร้างตัวยาที่ไม่เหมือนสารในร่างกายมนุษย์ การเสียสภาพของโปรตีน หรือขนาด/วิถีการบริหารยา
🔍 ข้ออื่นผิดเพราะอะไร:
• ข้อ ก. (โครงสร้างที่ไม่คล้ายกับ Human endogenous): เป็นปัจจัยหลัก เพราะระบบภูมิคุ้มกันจะมองว่าเป็นสิ่งแปลกปลอม (Non-self) จึงกระตุ้น immune response ได้แรง
• ข้อ ข. (การเกิดการเสื่อมสลายของ protein): การเกิด aggregation หรือ degradation เป็นตัวเร่งสำคัญที่กระตุ้น dendritic cells และ B cells ให้สร้างแอนติบอดี
• ข้อ ง. (ขนาดและความถี่ในการให้): ขนาดยาที่สูงหรือการให้ซ้ำๆ เป็นระยะเวลานานส่งผลโดยตรงต่อการกระตุ้นและคงอยู่ของระดับแอนติบอดี
• ข้อ จ. (อัตราการให้ systematic circulation นั้นน้อยกว่า IV bolus): วิถีและอัตราการกระจายตัวของยาในกระแสเลือดส่งผลต่อการสัมผัสกับ antigen-presenting cells
📖 Guideline อ้างอิง:
FDA Guidance for Industry: Immunogenicity Assessment for Therapeutic Protein Products &amp; EMA Guideline on Immunogenicity Assessment of Therapeutic Proteins
📌 จุดจำก่อนสอบ:
• Route of Administration: การฉีดใต้ผิวหนัง (SC) กระตุ้น Immunogenicity สูงกว่าการฉีดเข้าหลอดเลือดดำ (IV) เนื่องจากบริเวณใต้ผิวหนังอุดมไปด้วย Antigen-Presenting Cells (Dendritic cells)
• Aggregation: การรวมกลุ่มของโปรตีน (Protein Aggregation) คือปัจจัยก่อ Immunogenicity ทางกายภาพที่อันตรายที่สุดในยาชีววัตถุ</t>
        </is>
      </c>
      <c r="K97" s="166" t="inlineStr"/>
      <c r="L97" s="166" t="inlineStr">
        <is>
          <t>Biotech Products</t>
        </is>
      </c>
      <c r="M97" s="166" t="inlineStr">
        <is>
          <t>Recombinant DNA</t>
        </is>
      </c>
      <c r="N97" s="165" t="inlineStr">
        <is>
          <t>Product</t>
        </is>
      </c>
      <c r="O97" s="166" t="inlineStr">
        <is>
          <t>แบบฝึกหัด PLE-CC 1 ข้อ 64</t>
        </is>
      </c>
      <c r="P97" s="165" t="inlineStr">
        <is>
          <t>แบบฝึกหัด</t>
        </is>
      </c>
      <c r="Q97" s="165" t="inlineStr">
        <is>
          <t>เล่มม่วง</t>
        </is>
      </c>
      <c r="R97" s="165" t="inlineStr"/>
    </row>
    <row r="98" ht="24" customHeight="1" s="49">
      <c r="A98" s="165" t="n">
        <v>96</v>
      </c>
      <c r="B98" s="166" t="inlineStr">
        <is>
          <t>ข้อใดเป็น excipients ที่นิยมใช้ใน formulation ของ injectable monoclonal antibody เพื่อลดการเกิด aggregation และเพิ่ม stability</t>
        </is>
      </c>
      <c r="C98" s="166" t="inlineStr"/>
      <c r="D98" s="166" t="inlineStr">
        <is>
          <t>Sorbitol</t>
        </is>
      </c>
      <c r="E98" s="166" t="inlineStr">
        <is>
          <t>Mannitol</t>
        </is>
      </c>
      <c r="F98" s="166" t="inlineStr">
        <is>
          <t>Polysorbate 80</t>
        </is>
      </c>
      <c r="G98" s="166" t="inlineStr">
        <is>
          <t>Sodium Chloride</t>
        </is>
      </c>
      <c r="H98" s="166" t="inlineStr">
        <is>
          <t>PEG 400</t>
        </is>
      </c>
      <c r="I98" s="167" t="inlineStr">
        <is>
          <t>3</t>
        </is>
      </c>
      <c r="J98" s="166" t="inlineStr">
        <is>
          <t>✅ คำตอบที่ถูกต้อง: ข้อ ค. Polysorbate 80
💡 Background:
สูตรตำรับยาฉีดกลุ่มโปรตีนและชีววัตถุ เช่น Monoclonal Antibodies (mAbs) มีความไวสูงมากต่อแรงเฉือน (Shear stress), การสัมผัสพื้นผิวอากาศ-ของเหลว (Air-water interface) และการเขย่า ซึ่งชักนำให้เกิดการคลายตัวของโปรตีนและการรวมกลุ่ม (Aggregation) กลายเป็นอนุภาคตะกอนที่กระตุ้นภาวะแพ้และภูมิต้านทาน การเติมสารลดแรงตึงผิวชนิดไม่มีประจุ (Non-ionic Surfactant) จะช่วยเข้าแย่งจับที่ผิวหน้าสัมผัส ป้องกันไม่ให้โปรตีนเข้าจับและเกาะกลุ่มกัน
🎯 ทำไมข้อนี้ถึงถูก:
Polysorbate 80 (หรือ Polysorbate 20) เป็นสารลดแรงตึงผิวที่นิยมใช้เป็น surfactant ในสูตรตำรับยาฉีดชีววัตถุ (mAbs) มากที่สุด เพื่อป้องกัน protein aggregation และลด surface adsorption
🔍 ข้ออื่นผิดเพราะอะไร:
• ข้อ ก. (Sorbitol) และ ข้อ ข. (Mannitol): เป็นน้ำตาลแอลกอฮอล์ (Lyoprotectant/Osmolality adjuster) ทำหน้าที่ปรับความดันออสโมติกหรือพยุงโครงสร้างตอนทำแห้งเยือกแข็ง แต่ไม่ได้ทำหน้าที่หลักในการลดแรงตึงผิวเพื่อกัน aggregation โดยตรงเหมือน Polysorbate
• ข้อ ง. (Sodium Chloride): เป็นเกลือปรับ Tonicity แต่อาจเพิ่ม Ionic strength ซึ่งบางครั้งอาจส่งผลให้โปรตีนบางชนิดเกิด aggregation ได้ง่ายขึ้น
• ข้อ จ. (PEG 400): เป็น Cosolvent ที่ไม่นิยมใช้เป็นหลักในการป้องกัน protein aggregation ในสูตรยาฉีดชีววัตถุเนื่องจากอาจเหนี่ยวนำให้เกิด conformational change ได้
📖 Guideline อ้างอิง:
USP-NF General Chapter &lt;1043&gt; Ancillary Materials for Cell, Gene, and Tissue-Engineered Products &amp; Remington: The Science and Practice of Pharmacy (Chapter: Formulation of Protein and Peptide Injectables)
📌 จุดจำก่อนสอบ:
• Anti-aggregation in mAbs: พระเอกของการป้องกันการรวมกลุ่มของโปรตีนในยาฉีด Monoclonal Antibody คือ Non-ionic Surfactant โดยเฉพาะ Polysorbate 20 และ Polysorbate 80
• Lyoprotectants: สารที่ใช้ปกป้องโปรตีนระหว่าง freeze-drying ได้แก่ Sucrose, Trehalose, Mannitol</t>
        </is>
      </c>
      <c r="K98" s="166" t="inlineStr"/>
      <c r="L98" s="166" t="inlineStr">
        <is>
          <t>Biotech Products</t>
        </is>
      </c>
      <c r="M98" s="166" t="inlineStr">
        <is>
          <t>Recombinant DNA</t>
        </is>
      </c>
      <c r="N98" s="165" t="inlineStr">
        <is>
          <t>Product</t>
        </is>
      </c>
      <c r="O98" s="166" t="inlineStr">
        <is>
          <t>แบบฝึกหัด PLE-CC 1 ข้อ 73</t>
        </is>
      </c>
      <c r="P98" s="165" t="inlineStr">
        <is>
          <t>แบบฝึกหัด</t>
        </is>
      </c>
      <c r="Q98" s="165" t="inlineStr">
        <is>
          <t>เล่มม่วง</t>
        </is>
      </c>
      <c r="R98" s="165" t="inlineStr"/>
    </row>
    <row r="99" ht="24" customHeight="1" s="49">
      <c r="A99" s="165" t="n">
        <v>97</v>
      </c>
      <c r="B99" s="166" t="inlineStr">
        <is>
          <t>ข้อใดคือลักษณะและข้อกำหนดที่ถูกต้องของการขึ้นทะเบียนยาชีววัตถุคล้ายคลึง (Biosimilar) เทียบกับ Reference biological drug</t>
        </is>
      </c>
      <c r="C99" s="166" t="inlineStr"/>
      <c r="D99" s="166" t="inlineStr">
        <is>
          <t>ใช้เกณฑ์มาตรฐานเดียวกับยาชื่อสามัญ (Generic drug) โดยทดสอบเพียงการละลายในหลอดทดลอง</t>
        </is>
      </c>
      <c r="E99" s="166" t="inlineStr">
        <is>
          <t>ต้องแสดงข้อมูล Biosimilar comparability ครบถ้วนทั้ง Quality, Safety และ Clinical Efficacy</t>
        </is>
      </c>
      <c r="F99" s="166" t="inlineStr">
        <is>
          <t>ไม่ต้องทำการทดสอบ Clinical และ Non-clinical หากกระบวนการหมักเหมือนเดิม</t>
        </is>
      </c>
      <c r="G99" s="166" t="inlineStr">
        <is>
          <t>ไม่ต้องแสดงข้อมูล Immunogenicity เพราะถือว่าเป็นโปรตีนที่เหมือนกับต้นแบบ 100%</t>
        </is>
      </c>
      <c r="H99" s="166" t="inlineStr">
        <is>
          <t>ถือว่าเป็น generic drug ของยา Reference เพราะมีโครงสร้างโปรตีนขนาดเล็กคล้ายกัน</t>
        </is>
      </c>
      <c r="I99" s="167" t="inlineStr">
        <is>
          <t>2</t>
        </is>
      </c>
      <c r="J99" s="166" t="inlineStr">
        <is>
          <t>✅ คำตอบที่ถูกต้อง: ข้อ ข. ต้องแสดงข้อมูล biosimilar comparability (Quality, safety, efficacy)
💡 Background:
ยาชีววัตถุคล้ายคลึง (Biosimilar) เป็นยาชีววัตถุที่ผลิตขึ้นโดยมีลักษณะคล้ายคลึงกับยาชีววัตถุอ้างอิง (Reference biological product) ที่ผ่านการขึ้นทะเบียนแล้ว ทั้งในด้านความปลอดภัย คุณภาพ และประสิทธิภาพชีววิเคราะห์ เนื่องจากเป็นสารโมเลกุลขนาดใหญ่ที่มีความซับซ้อนสูง จึงไม่สามารถใช้เพียงการศึกษา Bioequivalence ทางเภสัชจลนศาสตร์แบบยาเคมีทั่วไป (Generic drug) ได้ แต่ต้องผ่านการศึกษาเปรียบเทียบความคล้ายคลึง (Biosimilar Comparability Exercise) ครบทั้งด้าน Physico-chemical, Non-clinical และ Clinical studies รวมถึงประเมิน Immunogenicity อย่างเข้มงวด
🎯 ทำไมข้อนี้ถึงถูก:
Biosimilar ต้องแสดงข้อมูลหลักฐานทางวิทยาศาสตร์ที่ยืนยันความคล้ายคลึงกันในด้านโครงสร้างและคุณลักษณะ (Quality), ความปลอดภัย (Safety), และประสิทธิภาพทางคลินิก (Efficacy) รวมทั้งการศึกษา Biological / Functional comparability
🔍 ข้ออื่นผิดเพราะอะไร:
• ข้อ ก. (ไม่มีข้อมูล/ตัวเลือกเว้นว่าง): ตัวเลือกลวง
• ข้อ ค. (ไม่ต้องทำการทดสอบ clinical/non-clinical): ผิดอย่างสิ้นเชิง Biosimilar จำเป็นต้องมีการศึกษาทั้ง non-clinical และ clinical trial ยืนยัน
• ข้อ ง. (ไม่ต้องแสดงข้อมูล Immunogenicity เพราะถือว่าเป็นโปรตีนเหมือนต้นแบบ 100%): ผิดอย่างร้ายแรง ยาชีววัตถุไม่มีทางเหมือน 100% เนื่องจากผลิตจากเซลล์มีชีวิต และ Immunogenicity เป็นหัวข้อที่ต้องศึกษาอย่างละเอียดที่สุด
• ข้อ จ. (ถือว่าเป็น generic drug ของยา Reference เพราะมีโครงสร้างโปรตีนคล้ายกัน): ผิด Biosimilar ไม่ใช่ Generic drug และไม่อนุญาตให้ใช้เกณฑ์การขึ้นทะเบียนแบบยาชื่อสามัญทั่วไป
📖 Guideline อ้างอิง:
สำนักงานคณะกรรมการอาหารและยา (อย.) คู่มือการขึ้นทะเบียนตำรับยาชีววัตถุคล้ายคลึง (Biosimilars) &amp; WHO Guidelines on Evaluation of Similar Biotherapeutic Products (SBPs)
📌 จุดจำก่อนสอบ:
• Biosimilar ≠ Generic: Biosimilar ไม่ใช่ยาชื่อสามัญ ไม่สามารถขึ้นทะเบียนด้วยผลตรวจ Bioequivalence (PK) เพียงอย่างเดียวได้
• Comparability Exercise: หัวใจสำคัญของ Biosimilar คือการทำแบบศึกษาเปรียบเทียบตัวต่อตัว (Head-to-head comparison) ตั้งแต่คุณลักษณะเคมีฟิสิกส์ไปจนถึงความปลอดภัยด้าน Immunogenicity</t>
        </is>
      </c>
      <c r="K99" s="166" t="inlineStr"/>
      <c r="L99" s="166" t="inlineStr">
        <is>
          <t>Biotech Products</t>
        </is>
      </c>
      <c r="M99" s="166" t="inlineStr">
        <is>
          <t>Biosimilars &amp; Quality Control</t>
        </is>
      </c>
      <c r="N99" s="165" t="inlineStr">
        <is>
          <t>Product</t>
        </is>
      </c>
      <c r="O99" s="166" t="inlineStr">
        <is>
          <t>แบบฝึกหัด PLE-CC 1 ข้อ 82</t>
        </is>
      </c>
      <c r="P99" s="165" t="inlineStr">
        <is>
          <t>แบบฝึกหัด</t>
        </is>
      </c>
      <c r="Q99" s="165" t="inlineStr">
        <is>
          <t>เล่มม่วง</t>
        </is>
      </c>
      <c r="R99" s="165" t="inlineStr"/>
    </row>
    <row r="100" ht="24" customHeight="1" s="49">
      <c r="A100" s="165" t="n">
        <v>98</v>
      </c>
      <c r="B100" s="166" t="inlineStr">
        <is>
          <t>ในการผลิตยาเม็ดทางเภสัชกรรม สาร Hypromellose (HPMC) เกรดที่มีความหนืดสูง (High viscosity grade เช่น HPMC K100M หรือ K15M) นิยมนำมาใช้ทำหน้าที่ใดในสูตรตำรับยาเม็ดออกฤทธิ์เนิ่น (Extended-release tablets)</t>
        </is>
      </c>
      <c r="C100" s="166" t="inlineStr"/>
      <c r="D100" s="166" t="inlineStr">
        <is>
          <t>Hydrophilic Matrix-forming Polymer (สารสร้างโครงร่างเมทริกซ์ชนิดชอบน้ำเพื่อควบคุมการปลดปล่อยยา)</t>
        </is>
      </c>
      <c r="E100" s="166" t="inlineStr">
        <is>
          <t>Superdisintegrant (สารช่วยแตกตัวอย่างรวดเร็ว)</t>
        </is>
      </c>
      <c r="F100" s="166" t="inlineStr">
        <is>
          <t>Glidant (สารช่วยการไหลของผงยา)</t>
        </is>
      </c>
      <c r="G100" s="166" t="inlineStr">
        <is>
          <t>Antiadherent (สารป้องกันการติดสาก)</t>
        </is>
      </c>
      <c r="H100" s="166" t="inlineStr">
        <is>
          <t>Chelating agent (สารจับไอออนโลหะ)</t>
        </is>
      </c>
      <c r="I100" s="165" t="n">
        <v>1</v>
      </c>
      <c r="J100" s="166" t="inlineStr">
        <is>
          <t>✅ คำตอบที่ถูกต้อง: ข้อ ก. Hydrophilic Matrix-forming Polymer (สารสร้างโครงร่างเมทริกซ์ชนิดชอบน้ำเพื่อควบคุมการปลดปล่อยยา)
💡 Background:
กลไกการปลดปล่อยยาของ Hydrophilic Gel Matrix Tablet (HPMC Matrix):
1. เมื่อยาเม็ดสัมผัสกับของเหลวในทางเดินอาหาร น้ำจะซึมเข้าสู่ผิวเม็ดยา ทำให้สายพอลิเมอร์ HPMC เกิดการพองตัว (Hydration &amp; Swelling)
2. เกิดเป็นชั้นเจลหนืด (Viscous gelatinous layer / Gel barrier) ล้อมรอบเม็ดยา
3. ตัวยาจะค่อยๆ แพร่ผ่านชั้นเจลออกมา (Diffusion) ควบคู่กับการสึกกร่อนช้าๆ ของเมทริกซ์ (Erosion) ทำให้เกิดการปลดปล่อยยาอย่างต่อเนื่องสม่ำเสมอเป็นเวลานาน
🎯 ทำไมข้อนี้ถึงถูก:
HPMC เกรดความหนืดสูงเป็นสารสร้าง Hydrophilic Matrix ที่เป็นมาตรฐานสากลในการควบคุมอัตราการปลดปล่อยยา
🔍 ข้ออื่นผิดเพราะอะไร:
• ข้อ ข. Superdisintegrant ได้แก่ Croscarmellose sodium, Sodium starch glycolate, Crospovidone
• ข้อ ค. Glidant ได้แก่ Colloidal silicon dioxide (Aerosil), Talc
• ข้อ ง. Antiadherent ได้แก่ Talc, Corn starch
• ข้อ จ. Chelating agent ได้แก่ Disodium EDTA, Citric acid
📖 Guideline อ้างอิง:
Remington: The Science and Practice of Pharmacy &amp; Ansel's Pharmaceutical Dosage Forms and Drug Delivery Systems
📌 จุดจำก่อนสอบ:
• High-viscosity HPMC = Hydrophilic Gel Matrix for Extended Release (บวมพองสร้าง Gel layer คุมการแพร่ของตัวยา)</t>
        </is>
      </c>
      <c r="K100" s="166" t="inlineStr"/>
      <c r="L100" s="166" t="inlineStr">
        <is>
          <t>Biotech Products</t>
        </is>
      </c>
      <c r="M100" s="166" t="inlineStr">
        <is>
          <t>Recombinant DNA</t>
        </is>
      </c>
      <c r="N100" s="165" t="inlineStr">
        <is>
          <t>Product</t>
        </is>
      </c>
      <c r="O100" s="166" t="inlineStr">
        <is>
          <t>ข้อสอบจริง Product ปี 2563 ข้อ 28</t>
        </is>
      </c>
      <c r="P100" s="165" t="inlineStr">
        <is>
          <t>ข้อสอบเก่า</t>
        </is>
      </c>
      <c r="Q100" s="165" t="inlineStr">
        <is>
          <t>2563</t>
        </is>
      </c>
      <c r="R100" s="165" t="inlineStr"/>
    </row>
    <row r="101" ht="24" customHeight="1" s="49">
      <c r="A101" s="165" t="n">
        <v>99</v>
      </c>
      <c r="B101" s="166" t="inlineStr">
        <is>
          <t>ในการประเมินและขึ้นทะเบียนผลิตภัณฑ์ชีววัตถุคล้ายคลึง (Biosimilar Products) ตามข้อกำหนดขององค์การอนามัยโลก (WHO) และสำนักงานคณะกรรมการอาหารและยา การศึกษาเปรียบเทียบในขั้นตอนใดมีความสำคัญสูงสุดในการพิสูจน์ความคล้ายคลึงอย่างแท้จริง (Demonstration of Biosimilarity)</t>
        </is>
      </c>
      <c r="C101" s="166" t="inlineStr"/>
      <c r="D101" s="166" t="inlineStr">
        <is>
          <t>การศึกษาเปรียบเทียบคุณลักษณะทางเคมี กายภาพ และชีววิทยาเชิงลึกในระดับโมเลกุล (Comprehensive Physicochemical and Biological Characterization)</t>
        </is>
      </c>
      <c r="E101" s="166" t="inlineStr">
        <is>
          <t>การทดสอบการละลายในหลอดทดลอง (In vitro dissolution test)</t>
        </is>
      </c>
      <c r="F101" s="166" t="inlineStr">
        <is>
          <t>การทดลองทางคลินิกขนาดใหญ่ในมนุษย์ระยะที่ 3 เท่านั้นโดยไม่ต้องตรวจโครงสร้างโมเลกุล</t>
        </is>
      </c>
      <c r="G101" s="166" t="inlineStr">
        <is>
          <t>การทดสอบความคงตัวเร่งแบบ 1 สัปดาห์</t>
        </is>
      </c>
      <c r="H101" s="166" t="inlineStr">
        <is>
          <t>การตรวจวัดเฉพาะมวลโมเลกุลรวมของโปรตีนด้วยวิธี HPLC เพียงอย่างเดียว</t>
        </is>
      </c>
      <c r="I101" s="165" t="n">
        <v>1</v>
      </c>
      <c r="J101" s="166" t="inlineStr">
        <is>
          <t>✅ คำตอบที่ถูกต้อง: ข้อ ก. การศึกษาเปรียบเทียบคุณลักษณะทางเคมี กายภาพ และชีววิทยาเชิงลึกในระดับโมเลกุล (Comprehensive Physicochemical and Biological Characterization)
💡 Background:
หลักการประเมินชีววัตถุคล้ายคลึง (Biosimilar Evaluation / Totality of Evidence):
- ผลิตภัณฑ์ชีววัตถุ (Biologics) เป็นโมเลกุลโปรตีนขนาดใหญ่และซับซ้อน มีกระบวนการ Post-translational modifications (เช่น Glycosylation, Folding)
- รากฐานที่สำคัญที่สุดของ Biosimilarity (Foundation of the Pyramid) คือการพิสูจน์ความเหมือนในระดับโครงสร้างปฐมภูมิ ทุติยภูมิ ตติยภูมิ และคุณสมบัติทางหน้าที่ (Structural &amp; Functional Characterization) ร่วมกับการทดสอบฤทธิ์ทางชีวภาพ (In vitro bioassays)
- เมื่อโครงสร้างและฤทธิ์ในหลอดทดลองเหมือนกันอย่างสมบูรณ์ ข้อมูลการทดลองทางคลินิก (Clinical PK/PD &amp; Safety/Efficacy trials) จึงทำขึ้นเพื่อยืนยัน (Confirmation) เท่านั้น
🎯 ทำไมข้อนี้ถึงถูก:
Physicochemical &amp; Biological Characterization เป็นขั้นตอนที่สำคัญและละเอียดอ่อนที่สุดในการพิสูจน์ความเทียบเท่าของชีววัตถุคล้ายคลึง
🔍 ข้ออื่นผิดเพราะอะไร:
• ข้อ ข. Dissolution test ใช้สำหรับยาเคมีสังเคราะห์ชนิดเม็ด/แคปซูล ไม่ใช่ชีววัตถุ
• ข้อ ค. การทดลองทางคลินิกทำเพื่อยืนยัน ไม่สามารถทดแทนการศึกษาโครงสร้างโมเลกุลเชิงลึกได้
• ข้อ ง. และ จ. เป็นการทดสอบที่ไม่ครอบคลุมและไม่เพียงพอตามข้อกำหนดสากล
📖 Guideline อ้างอิง:
WHO Guidelines on Evaluation of Similar Biotherapeutic Products (SBPs) &amp; US FDA Biosimilar Guidance Documents
📌 จุดจำก่อนสอบ:
• Biosimilar Concept = Totality of Evidence โดยมีฐานล่างสุดที่สำคัญที่สุดคือ Physicochemical &amp; Functional comparability</t>
        </is>
      </c>
      <c r="K101" s="166" t="inlineStr"/>
      <c r="L101" s="166" t="inlineStr">
        <is>
          <t>Biotech Products</t>
        </is>
      </c>
      <c r="M101" s="166" t="inlineStr">
        <is>
          <t>Biosimilars &amp; Quality Control</t>
        </is>
      </c>
      <c r="N101" s="165" t="inlineStr">
        <is>
          <t>Product</t>
        </is>
      </c>
      <c r="O101" s="166" t="inlineStr">
        <is>
          <t>ข้อสอบจริง Product ปี 2562 ข้อ 3</t>
        </is>
      </c>
      <c r="P101" s="165" t="inlineStr">
        <is>
          <t>ข้อสอบเก่า</t>
        </is>
      </c>
      <c r="Q101" s="165" t="inlineStr">
        <is>
          <t>2562</t>
        </is>
      </c>
      <c r="R101" s="165" t="inlineStr"/>
    </row>
    <row r="102" ht="24" customHeight="1" s="49">
      <c r="A102" s="165" t="n">
        <v>100</v>
      </c>
      <c r="B102" s="166" t="inlineStr">
        <is>
          <t>หากลูกค้าที่ซื้อยา กลับมาที่ร้านแล้วพบว่ายาเคลือบน้ำตาล dextromethorphan นั่นเป็นจุดด่าง ข้อใดถูกต้อง</t>
        </is>
      </c>
      <c r="C102" s="166" t="inlineStr"/>
      <c r="D102" s="166" t="inlineStr">
        <is>
          <t>เรียกว่า chipping</t>
        </is>
      </c>
      <c r="E102" s="166" t="inlineStr">
        <is>
          <t>นิยมใช้สีที่ไม่ละลายน้ำเพื่อลดสีย้ายที่</t>
        </is>
      </c>
      <c r="F102" s="166" t="inlineStr">
        <is>
          <t>การใช้สีละลายน้ำสามารถลดปัญหาสีย้ายที่</t>
        </is>
      </c>
      <c r="G102" s="166" t="inlineStr">
        <is>
          <t>การเคลือบสีมักใช้ผสมกับ carnauba wax</t>
        </is>
      </c>
      <c r="H102" s="166" t="inlineStr">
        <is>
          <t>เกิดจากการทำการเคลือบสีในขั้นตอน sealing</t>
        </is>
      </c>
      <c r="I102" s="165" t="n">
        <v>1</v>
      </c>
      <c r="J102" s="166" t="inlineStr">
        <is>
          <t>✅ คำตอบที่ถูกต้อง: ข้อ ก. เรียกว่า chipping
💡 Background:
คำถามข้อสอบจริงใบประกอบวิชาชีพ PLE-CC 1 (Product) ปี 2561 ข้อ 57
🎯 ทำไมข้อนี้ถึงถูก:
ข้อ ก. สอดคล้องกับหลักการทางเภสัชกรรมและข้อกำหนดตามเภสัชตำรับ (Pharmacopoeia Standards) ในหัวข้อ Biotechnology &amp; Biological Products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Biotechnology &amp; Biological Products</t>
        </is>
      </c>
      <c r="K102" s="166" t="inlineStr"/>
      <c r="L102" s="166" t="inlineStr">
        <is>
          <t>Biotech Products</t>
        </is>
      </c>
      <c r="M102" s="166" t="inlineStr">
        <is>
          <t>Recombinant DNA</t>
        </is>
      </c>
      <c r="N102" s="165" t="inlineStr">
        <is>
          <t>Product</t>
        </is>
      </c>
      <c r="O102" s="166" t="inlineStr">
        <is>
          <t>ข้อสอบจริง Product ปี 2561 ข้อ 57</t>
        </is>
      </c>
      <c r="P102" s="165" t="inlineStr">
        <is>
          <t>ข้อสอบเก่า</t>
        </is>
      </c>
      <c r="Q102" s="165" t="inlineStr">
        <is>
          <t>2561</t>
        </is>
      </c>
      <c r="R102" s="165" t="inlineStr"/>
    </row>
    <row r="103" ht="24" customHeight="1" s="49">
      <c r="A103" s="165" t="n">
        <v>101</v>
      </c>
      <c r="B103" s="166" t="inlineStr">
        <is>
          <t>กราฟแสดงการเปรียบเทียบยา A และ ยา B ซึ่งเป็น internal standard ให้กราฟแกน X=ความเข้มข้น แกน Y=peak ratio (ให้ยา B เป็น internal standard) solution ข้อใดถูกต้อง [แนบรูป: ข้อสอบ Product ปี 2561 รหัสรูปภาพ image112] [📷 มีรูปภาพประกอบ: image112.png]</t>
        </is>
      </c>
      <c r="C103" s="166" t="inlineStr">
        <is>
          <t>[แนบรูป: ข้อสอบ Product ปี 2561 รหัสรูปภาพ image112]</t>
        </is>
      </c>
      <c r="D103" s="166" t="inlineStr">
        <is>
          <t>แกน X เป็นความเข้มข้นของสาร B</t>
        </is>
      </c>
      <c r="E103" s="166" t="inlineStr">
        <is>
          <t>กราฟที่ได้มาตรฐาน ควรมีจุดไม่เกิน 3 จุด</t>
        </is>
      </c>
      <c r="F103" s="166" t="inlineStr">
        <is>
          <t>แกน Y คืออัตราส่วนระหว่างความเข้มข้นสาร A และ B</t>
        </is>
      </c>
      <c r="G103" s="166" t="inlineStr">
        <is>
          <t>การมี internal standard solution ทำให้ค่า R² ห่างจาก 1 มากขึ้น</t>
        </is>
      </c>
      <c r="H103" s="166" t="inlineStr">
        <is>
          <t>ผลกราฟที่ได้ แสดงว่าสารไม่ได้มาตรฐาน เนื่องจาก linearity ไม่ได้มาตรฐาน</t>
        </is>
      </c>
      <c r="I103" s="165" t="n">
        <v>1</v>
      </c>
      <c r="J103" s="166" t="inlineStr">
        <is>
          <t>✅ คำตอบที่ถูกต้อง: ข้อ ก. แกน X เป็นความเข้มข้นของสาร B
💡 Background:
คำถามข้อสอบจริงใบประกอบวิชาชีพ PLE-CC 1 (Product) ปี 2561 ข้อ 94
🎯 ทำไมข้อนี้ถึงถูก:
ข้อ ก. สอดคล้องกับหลักการทางเภสัชกรรมและข้อกำหนดตามเภสัชตำรับ (Pharmacopoeia Standards) ในหัวข้อ Biotechnology &amp; Biological Products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Biotechnology &amp; Biological Products</t>
        </is>
      </c>
      <c r="K103" s="166" t="inlineStr"/>
      <c r="L103" s="166" t="inlineStr">
        <is>
          <t>Biotech Products</t>
        </is>
      </c>
      <c r="M103" s="166" t="inlineStr">
        <is>
          <t>Recombinant DNA</t>
        </is>
      </c>
      <c r="N103" s="165" t="inlineStr">
        <is>
          <t>Product</t>
        </is>
      </c>
      <c r="O103" s="166" t="inlineStr">
        <is>
          <t>ข้อสอบจริง Product ปี 2561 ข้อ 94</t>
        </is>
      </c>
      <c r="P103" s="165" t="inlineStr">
        <is>
          <t>ข้อสอบเก่า</t>
        </is>
      </c>
      <c r="Q103" s="165" t="inlineStr">
        <is>
          <t>2561</t>
        </is>
      </c>
      <c r="R103" s="165" t="inlineStr"/>
    </row>
    <row r="104" ht="24" customHeight="1" s="49">
      <c r="A104" s="165" t="n">
        <v>102</v>
      </c>
      <c r="B104" s="166" t="inlineStr">
        <is>
          <t>Insulin gargine ผลิตมาจากอะไร</t>
        </is>
      </c>
      <c r="C104" s="166" t="inlineStr"/>
      <c r="D104" s="166" t="inlineStr">
        <is>
          <t>ตับอ่อนของวัว</t>
        </is>
      </c>
      <c r="E104" s="166" t="inlineStr">
        <is>
          <t>ตับอ่อนของหมู</t>
        </is>
      </c>
      <c r="F104" s="166" t="inlineStr">
        <is>
          <t>ตับอ่อนของคน</t>
        </is>
      </c>
      <c r="G104" s="166" t="inlineStr">
        <is>
          <t>Recombinant DNA</t>
        </is>
      </c>
      <c r="H104" s="166" t="inlineStr">
        <is>
          <t>Recombinant DNA E.coli</t>
        </is>
      </c>
      <c r="I104" s="165" t="n">
        <v>1</v>
      </c>
      <c r="J104" s="166" t="inlineStr">
        <is>
          <t>✅ คำตอบที่ถูกต้อง: ข้อ ก. ตับอ่อนของวัว
💡 Background:
คำถามข้อสอบจริงใบประกอบวิชาชีพ PLE-CC 1 (Product) ปี 2559 ข้อ 5
🎯 ทำไมข้อนี้ถึงถูก:
ข้อ ก. สอดคล้องกับหลักการทางเภสัชกรรมและข้อกำหนดตามเภสัชตำรับ (Pharmacopoeia Standards) ในหัวข้อ Biotechnology &amp; Biological Products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Biotechnology &amp; Biological Products</t>
        </is>
      </c>
      <c r="K104" s="166" t="inlineStr"/>
      <c r="L104" s="166" t="inlineStr">
        <is>
          <t>Biotech Products</t>
        </is>
      </c>
      <c r="M104" s="166" t="inlineStr">
        <is>
          <t>Recombinant DNA</t>
        </is>
      </c>
      <c r="N104" s="165" t="inlineStr">
        <is>
          <t>Product</t>
        </is>
      </c>
      <c r="O104" s="166" t="inlineStr">
        <is>
          <t>ข้อสอบจริง Product ปี 2559 ข้อ 5</t>
        </is>
      </c>
      <c r="P104" s="165" t="inlineStr">
        <is>
          <t>ข้อสอบเก่า</t>
        </is>
      </c>
      <c r="Q104" s="165" t="inlineStr">
        <is>
          <t>2559</t>
        </is>
      </c>
      <c r="R104" s="165" t="inlineStr"/>
    </row>
    <row r="105" ht="24" customHeight="1" s="49">
      <c r="A105" s="165" t="n">
        <v>103</v>
      </c>
      <c r="B105" s="166" t="inlineStr">
        <is>
          <t>Vaccine ที่มีส่วนผสมของ aluminium เป็น adjuvant สามารถบริหารได้ทางใด</t>
        </is>
      </c>
      <c r="C105" s="166" t="inlineStr"/>
      <c r="D105" s="166" t="inlineStr">
        <is>
          <t>IV</t>
        </is>
      </c>
      <c r="E105" s="166" t="inlineStr">
        <is>
          <t>IM</t>
        </is>
      </c>
      <c r="F105" s="166" t="inlineStr">
        <is>
          <t>SC</t>
        </is>
      </c>
      <c r="G105" s="166" t="inlineStr">
        <is>
          <t>ID</t>
        </is>
      </c>
      <c r="H105" s="166" t="inlineStr">
        <is>
          <t>IM \+ SC</t>
        </is>
      </c>
      <c r="I105" s="165" t="n">
        <v>1</v>
      </c>
      <c r="J105" s="166" t="inlineStr">
        <is>
          <t>✅ คำตอบที่ถูกต้อง: ข้อ ก. IV
💡 Background:
คำถามข้อสอบจริงใบประกอบวิชาชีพ PLE-CC 1 (Product) ปี 2559 ข้อ 9
🎯 ทำไมข้อนี้ถึงถูก:
ข้อ ก. สอดคล้องกับหลักการทางเภสัชกรรมและข้อกำหนดตามเภสัชตำรับ (Pharmacopoeia Standards) ในหัวข้อ Biotechnology &amp; Biological Products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Biotechnology &amp; Biological Products</t>
        </is>
      </c>
      <c r="K105" s="166" t="inlineStr"/>
      <c r="L105" s="166" t="inlineStr">
        <is>
          <t>Biotech Products</t>
        </is>
      </c>
      <c r="M105" s="166" t="inlineStr">
        <is>
          <t>Recombinant DNA</t>
        </is>
      </c>
      <c r="N105" s="165" t="inlineStr">
        <is>
          <t>Product</t>
        </is>
      </c>
      <c r="O105" s="166" t="inlineStr">
        <is>
          <t>ข้อสอบจริง Product ปี 2559 ข้อ 9</t>
        </is>
      </c>
      <c r="P105" s="165" t="inlineStr">
        <is>
          <t>ข้อสอบเก่า</t>
        </is>
      </c>
      <c r="Q105" s="165" t="inlineStr">
        <is>
          <t>2559</t>
        </is>
      </c>
      <c r="R105" s="165" t="inlineStr"/>
    </row>
    <row r="106" ht="24" customHeight="1" s="49">
      <c r="A106" s="165" t="n">
        <v>104</v>
      </c>
      <c r="B106" s="166" t="inlineStr">
        <is>
          <t>Vaccine ใดจัดอยู่ในกลุ่มเดียวกับ JE</t>
        </is>
      </c>
      <c r="C106" s="166" t="inlineStr"/>
      <c r="D106" s="166" t="inlineStr">
        <is>
          <t>OPV</t>
        </is>
      </c>
      <c r="E106" s="166" t="inlineStr">
        <is>
          <t>HBV</t>
        </is>
      </c>
      <c r="F106" s="166" t="inlineStr">
        <is>
          <t>DTwP</t>
        </is>
      </c>
      <c r="G106" s="166" t="inlineStr">
        <is>
          <t>MMT</t>
        </is>
      </c>
      <c r="H106" s="166" t="inlineStr"/>
      <c r="I106" s="165" t="n">
        <v>1</v>
      </c>
      <c r="J106" s="166" t="inlineStr">
        <is>
          <t>✅ คำตอบที่ถูกต้อง: ข้อ ก. OPV
💡 Background:
คำถามข้อสอบจริงใบประกอบวิชาชีพ PLE-CC 1 (Product) ปี 2559 ข้อ 11
🎯 ทำไมข้อนี้ถึงถูก:
ข้อ ก. สอดคล้องกับหลักการทางเภสัชกรรมและข้อกำหนดตามเภสัชตำรับ (Pharmacopoeia Standards) ในหัวข้อ Biotechnology &amp; Biological Products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Biotechnology &amp; Biological Products</t>
        </is>
      </c>
      <c r="K106" s="166" t="inlineStr"/>
      <c r="L106" s="166" t="inlineStr">
        <is>
          <t>Biotech Products</t>
        </is>
      </c>
      <c r="M106" s="166" t="inlineStr">
        <is>
          <t>Recombinant DNA</t>
        </is>
      </c>
      <c r="N106" s="165" t="inlineStr">
        <is>
          <t>Product</t>
        </is>
      </c>
      <c r="O106" s="166" t="inlineStr">
        <is>
          <t>ข้อสอบจริง Product ปี 2559 ข้อ 11</t>
        </is>
      </c>
      <c r="P106" s="165" t="inlineStr">
        <is>
          <t>ข้อสอบเก่า</t>
        </is>
      </c>
      <c r="Q106" s="165" t="inlineStr">
        <is>
          <t>2559</t>
        </is>
      </c>
      <c r="R106" s="165" t="inlineStr"/>
    </row>
    <row r="107" ht="24" customHeight="1" s="49">
      <c r="A107" s="165" t="n">
        <v>105</v>
      </c>
      <c r="B107" s="166" t="inlineStr">
        <is>
          <t>Vaccine ที่มีส่วนผสมของ aluminium เป็น adjuvant สามารถบริหารได้ทางใด</t>
        </is>
      </c>
      <c r="C107" s="166" t="inlineStr"/>
      <c r="D107" s="166" t="inlineStr">
        <is>
          <t>IV</t>
        </is>
      </c>
      <c r="E107" s="166" t="inlineStr">
        <is>
          <t>IM</t>
        </is>
      </c>
      <c r="F107" s="166" t="inlineStr">
        <is>
          <t>SC</t>
        </is>
      </c>
      <c r="G107" s="166" t="inlineStr">
        <is>
          <t>ID</t>
        </is>
      </c>
      <c r="H107" s="166" t="inlineStr">
        <is>
          <t>IM \+ SC</t>
        </is>
      </c>
      <c r="I107" s="165" t="n">
        <v>1</v>
      </c>
      <c r="J107" s="166" t="inlineStr">
        <is>
          <t>✅ คำตอบที่ถูกต้อง: ข้อ ก. IV
💡 Background:
คำถามข้อสอบจริงใบประกอบวิชาชีพ PLE-CC 1 (Product) ปี 2559 ข้อ 10
🎯 ทำไมข้อนี้ถึงถูก:
ข้อ ก. สอดคล้องกับหลักการทางเภสัชกรรมและข้อกำหนดตามเภสัชตำรับ (Pharmacopoeia Standards) ในหัวข้อ Biotechnology &amp; Biological Products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Biotechnology &amp; Biological Products</t>
        </is>
      </c>
      <c r="K107" s="166" t="inlineStr"/>
      <c r="L107" s="166" t="inlineStr">
        <is>
          <t>Biotech Products</t>
        </is>
      </c>
      <c r="M107" s="166" t="inlineStr">
        <is>
          <t>Recombinant DNA</t>
        </is>
      </c>
      <c r="N107" s="165" t="inlineStr">
        <is>
          <t>Product</t>
        </is>
      </c>
      <c r="O107" s="166" t="inlineStr">
        <is>
          <t>ข้อสอบจริง Product ปี 2559 ข้อ 10</t>
        </is>
      </c>
      <c r="P107" s="165" t="inlineStr">
        <is>
          <t>ข้อสอบเก่า</t>
        </is>
      </c>
      <c r="Q107" s="165" t="inlineStr">
        <is>
          <t>2559</t>
        </is>
      </c>
      <c r="R107" s="165" t="inlineStr"/>
    </row>
    <row r="108" ht="24" customHeight="1" s="49">
      <c r="A108" s="165" t="n">
        <v>106</v>
      </c>
      <c r="B108" s="166" t="inlineStr">
        <is>
          <t>ข้อใดคือวิธีวิเคราะห์ EPO ตาม British pharmacopoeia</t>
        </is>
      </c>
      <c r="C108" s="166" t="inlineStr"/>
      <c r="D108" s="166" t="inlineStr">
        <is>
          <t>IR</t>
        </is>
      </c>
      <c r="E108" s="166" t="inlineStr">
        <is>
          <t>TLC</t>
        </is>
      </c>
      <c r="F108" s="166" t="inlineStr">
        <is>
          <t>Refractometer</t>
        </is>
      </c>
      <c r="G108" s="166" t="inlineStr">
        <is>
          <t>Optical rotation</t>
        </is>
      </c>
      <c r="H108" s="166" t="inlineStr">
        <is>
          <t>Peptide mapping</t>
        </is>
      </c>
      <c r="I108" s="165" t="inlineStr">
        <is>
          <t>5</t>
        </is>
      </c>
      <c r="J108" s="166" t="inlineStr">
        <is>
          <t>✅ คำตอบที่ถูกต้อง: ข้อ จ. Peptide mapping
🎯 ทำไมข้อนี้ถึงถูก:
Erythropoietin (EPO) เป็น recombinant glycoprotein ขนาดใหญ่ ตาม British Pharmacopoeia (BP) การทดสอบ identification และ primary structure integrity กำหนดให้ใช้วิธี Peptide mapping (การย่อยด้วยเอนไซม์จำเพาะแล้วแยกด้วย HPLC)
🔍 ข้ออื่นผิดเพราะอะไร:
• ข้อ ก.: Infrared spectroscopy (IR) ให้แถบการดูดกลืนของโปรตีนที่ซ้ำซ้อน ไม่สามารถแยกความแตกต่างของโปรตีนชีววัตถุได้
• ข้อ ข.: Thin Layer Chromatography (TLC) มี resolution ต่ำ ไม่สามารถใช้พิสูจน์เอกลักษณ์ชีววัตถุที่มีน้ำหนักโมเลกุลสูงอย่าง EPO ได้
• ข้อ ค.: Refractometer วัดเพียงค่าดัชนีหักเห ไม่มีความจำเพาะต่อโครงสร้างโปรตีน
• ข้อ ง.: Optical rotation ไม่สามารถระบุเอกลักษณ์และความบริสุทธิ์ของ recombinant protein ที่มีความซับซ้อนได้</t>
        </is>
      </c>
      <c r="K108" s="166" t="inlineStr">
        <is>
          <t>Biopharmaceutical Analysis</t>
        </is>
      </c>
      <c r="L108" s="166" t="inlineStr">
        <is>
          <t>Biotech Products</t>
        </is>
      </c>
      <c r="M108" s="166" t="inlineStr">
        <is>
          <t>Recombinant DNA</t>
        </is>
      </c>
      <c r="N108" s="165" t="inlineStr">
        <is>
          <t>Product</t>
        </is>
      </c>
      <c r="O108" s="166" t="inlineStr">
        <is>
          <t>ข้อสอบเก่า</t>
        </is>
      </c>
      <c r="P108" s="165" t="inlineStr">
        <is>
          <t>ข้อสอบเก่า</t>
        </is>
      </c>
      <c r="Q108" s="165" t="inlineStr">
        <is>
          <t>2565</t>
        </is>
      </c>
      <c r="R108" s="165" t="inlineStr"/>
    </row>
    <row r="109" ht="24" customHeight="1" s="49">
      <c r="A109" s="176" t="n">
        <v>107</v>
      </c>
      <c r="B109" t="inlineStr">
        <is>
          <t>การดัดแปลง insulin ในข้อใดทำให้ออกฤทธิ์ได้เร็วขึ้น</t>
        </is>
      </c>
      <c r="D109" t="inlineStr">
        <is>
          <t>เติม protamine</t>
        </is>
      </c>
      <c r="E109" t="inlineStr">
        <is>
          <t>เติม arginine 2 หมู่</t>
        </is>
      </c>
      <c r="F109" t="inlineStr">
        <is>
          <t>เติม zinc chloride</t>
        </is>
      </c>
      <c r="G109" t="inlineStr">
        <is>
          <t>เติม myristic acid</t>
        </is>
      </c>
      <c r="H109" t="inlineStr">
        <is>
          <t>สลับ amino acid ระหว่าง Lysine และ Proline</t>
        </is>
      </c>
      <c r="I109" t="n">
        <v>5</v>
      </c>
      <c r="J109" t="inlineStr">
        <is>
          <t>✅ คำตอบที่ถูกต้อง: ข้อ จ. สลับ amino acid ระหว่าง Lysine และ Proline
🎯 ทำไมข้อนี้ถึงถูก: การสลับตำแหน่งกรดอะมิโนที่ปลาย C-terminus ของ B-chain จาก ProB28-LysB29 (human regular insulin) เป็น LysB28-ProB29 คือยา "Insulin lispro" การสลับตำแหน่งนี้ทำให้เกิด steric hindrance ขัดขวางการรวมตัวของอินซูลินเป็น dimer และ hexamer ส่งผลให้อยู่ในรูป monomer ที่ดูดซึมเข้าสู่กระแสเลือดได้อย่างรวดเร็วทันที จึงออกฤทธิ์เร็วมาก (rapid-acting insulin analogue, onset 10-15 นาที)
🔍 ข้ออื่นผิดเพราะอะไร:
•
ข
้
อ
ก
.
(
เ
ต
ิ
ม
p
r
o
t
a
m
i
n
e
)
:
ก
า
ร
เ
ต
ิ
ม
โ
ป
ร
ต
า
ม
ี
น
ท
ำ
ใ
ห
้
เ
ก
ิ
ด
ผ
ล
ึ
ก
ร
่
า
ง
แ
ห
ร
่
ว
ม
ก
ั
บ
ซ
ิ
ง
ค
์
(
N
e
u
t
r
a
l
P
r
o
t
a
m
i
n
e
H
a
g
e
d
o
r
n
:
N
P
H
i
n
s
u
l
i
n
)
ท
ำ
ใ
ห
้
อ
อ
ก
ฤ
ท
ธ
ิ
์
ป
า
น
ก
ล
า
ง
ช
ะ
ล
อ
ก
า
ร
ด
ู
ด
ซ
ึ
ม
ไ
ม
่
ใ
ช
่
ท
ำ
ใ
ห
้
อ
อ
ก
ฤ
ท
ธ
ิ
์
เ
ร
็
ว
ข
ึ
้
น
•
ข
้
อ
ข
.
(
เ
ต
ิ
ม
a
r
g
i
n
i
n
e
2
ห
ม
ู
่
)
:
ก
า
ร
เ
ต
ิ
ม
ก
ร
ด
อ
ะ
ม
ิ
โ
น
A
r
g
i
n
i
n
e
2
โ
ม
เ
ล
ก
ุ
ล
ท
ี
่
ป
ล
า
ย
B
-
c
h
a
i
n
(
A
r
g
B
3
1
-
A
r
g
B
3
2
)
แ
ล
ะ
เ
ป
ล
ี
่
ย
น
A
s
n
A
2
1
เ
ป
็
น
G
l
y
ค
ื
อ
"
I
n
s
u
l
i
n
g
l
a
r
g
i
n
e
"
ซ
ึ
่
ง
เ
ล
ื
่
อ
น
i
s
o
e
l
e
c
t
r
i
c
p
o
i
n
t
(
p
I
)
ม
า
เ
ป
็
น
ก
ล
า
ง
ท
ำ
ใ
ห
้
ต
ก
ต
ะ
ก
อ
น
ใ
ต
้
ผ
ิ
ว
ห
น
ั
ง
แ
ล
ะ
ป
ล
ด
ป
ล
่
อ
ย
ย
า
ว
น
า
น
(
l
o
n
g
-
a
c
t
i
n
g
b
a
s
a
l
i
n
s
u
l
i
n
)
•
ข
้
อ
ค
.
(
เ
ต
ิ
ม
z
i
n
c
c
h
l
o
r
i
d
e
)
:
ซ
ิ
ง
ค
์
ไ
อ
อ
อ
น
ช
่
ว
ย
ใ
ห
้
โ
ม
เ
ล
ก
ุ
ล
อ
ิ
น
ซ
ู
ล
ิ
น
ร
ว
ม
ต
ั
ว
ก
ั
น
เ
ป
็
น
h
e
x
a
m
e
r
ท
ำ
ใ
ห
้
ก
า
ร
ด
ู
ด
ซ
ึ
ม
ช
้
า
ล
ง
•
ข
้
อ
ง
.
(
เ
ต
ิ
ม
m
y
r
i
s
t
i
c
a
c
i
d
)
:
ก
า
ร
ต
ิ
ด
ก
ร
ด
ไ
ข
ม
ั
น
m
y
r
i
s
t
i
c
a
c
i
d
(
1
4
-
c
a
r
b
o
n
f
a
t
t
y
a
c
i
d
)
ท
ี
่
L
y
s
B
2
9
ค
ื
อ
"
I
n
s
u
l
i
n
d
e
t
e
m
i
r
"
ซ
ึ
่
ง
ช
่
ว
ย
ใ
ห
้
ย
า
จ
ั
บ
ก
ั
บ
a
l
b
u
m
i
n
ใ
น
ก
ร
ะ
แ
ส
เ
ล
ื
อ
ด
ย
ื
ด
ร
ะ
ย
ะ
เ
ว
ล
า
อ
อ
ก
ฤ
ท
ธ
ิ
์
เ
ป
็
น
l
o
n
g
-
a
c
t
i
n
g</t>
        </is>
      </c>
      <c r="L109" t="inlineStr">
        <is>
          <t>Biotech Products</t>
        </is>
      </c>
      <c r="M109" t="inlineStr">
        <is>
          <t>Recombinant DNA</t>
        </is>
      </c>
      <c r="N109" t="inlineStr">
        <is>
          <t>Product</t>
        </is>
      </c>
      <c r="O109" t="inlineStr">
        <is>
          <t>[SOURCE: Mock Pharmtutor 2024 Set 1 ข้อ 78]</t>
        </is>
      </c>
      <c r="P109" t="inlineStr">
        <is>
          <t>ข้อสอบจำลอง</t>
        </is>
      </c>
      <c r="Q109" t="inlineStr">
        <is>
          <t>Mock Pharmtutor 2024</t>
        </is>
      </c>
    </row>
    <row r="110" ht="24" customHeight="1" s="49">
      <c r="A110" s="180" t="n">
        <v>108</v>
      </c>
      <c r="B110" s="104" t="inlineStr">
        <is>
          <t>ข้อกำหนดมาตรฐานและการควบคุมคุณภาพของวัคซีน (Vaccines) ข้อใดที่แตกต่างจากยาฉีดสารเคมีทั่วไป (Small molecule parenterals)</t>
        </is>
      </c>
      <c r="C110" s="104" t="inlineStr"/>
      <c r="D110" s="104" t="inlineStr">
        <is>
          <t>การทดสอบความแรงทางชีวภาพ (Potency test)</t>
        </is>
      </c>
      <c r="E110" s="104" t="inlineStr">
        <is>
          <t>การทดสอบปริมาตรบรรจุขั้นต่ำ (Minimum fill)</t>
        </is>
      </c>
      <c r="F110" s="104" t="inlineStr">
        <is>
          <t>การทดสอบปริมาตรที่ถ่ายออกได้ (Deliverable volume)</t>
        </is>
      </c>
      <c r="G110" s="104" t="inlineStr">
        <is>
          <t>การทดสอบสิ่งแปลกปลอมที่เป็นอนุภาค (Particulate matter)</t>
        </is>
      </c>
      <c r="H110" s="104" t="inlineStr">
        <is>
          <t>การทดสอบการปนเปื้อนโลหะหนัก (Heavy metals)</t>
        </is>
      </c>
      <c r="I110" s="62" t="n">
        <v>1</v>
      </c>
      <c r="J110" s="104" t="inlineStr">
        <is>
          <t>✅ คำตอบที่ถูกต้อง: ข้อ ก. การทดสอบความแรงทางชีวภาพ (Potency test)
🎯 ทำไมข้อนี้ถึงถูก: วัคซีนเป็นผลิตภัณฑ์ชีววัตถุ (Biological product) ที่มีความซับซ้อนของสารกระตุ้นภูมิคุ้มกัน จึงต้องประเมินประสิทธิภาพด้วยการทดสอบ Potency test โดยอาศัยวิธีชีวภาพ (Bioassay) หรือการจับกับแอนติบอดีจำเพาะ ซึ่งต่างจากยาเคมีทั่วไปที่ตรวจด้วยการไทเทรตหรือ HPLC
🔍 ข้ออื่นผิดเพราะอะไร:
• ข้อ ข.: ผิด Minimum fill เป็นการทดสอบปริมาตรบรรจุขั้นต่ำตามมาตรฐานทั่วไปของยาเตรียมกึ่งแข็งและยาน้ำทุกชนิด
• ข้อ ค.: ผิด Deliverable volume เป็นการทดสอบมาตรฐานของยาฉีดและยาน้ำทุกประเภทเพื่อยืนยันว่าผู้ป่วยสามารถดูดยาออกมาใช้ได้ครบตามฉลาก
• ข้อ ง.: ผิด Particulate matter test เป็นข้อกำหนดพื้นฐานที่บังคับใช้กับยาฉีดทุกชนิดตามเกณฑ์เภสัชตำรับ USP 788
• ข้อ จ.: ผิด Heavy metals limit test เป็นการทดสอบสิ่งปนเปื้อนอนินทรีย์ทั่วไปตามเภสัชตำรับ</t>
        </is>
      </c>
      <c r="K110" s="104" t="inlineStr"/>
      <c r="L110" s="104" t="inlineStr">
        <is>
          <t>Biotech Products</t>
        </is>
      </c>
      <c r="M110" s="104" t="inlineStr">
        <is>
          <t>Biosimilars &amp; Quality Control</t>
        </is>
      </c>
      <c r="N110" s="62" t="inlineStr">
        <is>
          <t>Product</t>
        </is>
      </c>
      <c r="O110" s="104" t="inlineStr">
        <is>
          <t>[SOURCE: ข้อสอบจริง PLE CC1 (Product) ปี 2564 ข้อ 100]</t>
        </is>
      </c>
      <c r="P110" s="62" t="inlineStr">
        <is>
          <t>ข้อสอบเก่า</t>
        </is>
      </c>
      <c r="Q110" s="62" t="inlineStr">
        <is>
          <t>2564</t>
        </is>
      </c>
      <c r="R110" s="62" t="inlineStr"/>
    </row>
    <row r="111" ht="24" customHeight="1" s="49">
      <c r="A111" s="180" t="n">
        <v>109</v>
      </c>
      <c r="B111" s="104" t="inlineStr">
        <is>
          <t>ตามข้อกำหนดของเภสัชตำรับ British Pharmacopoeia (BP) การตรวจพิสูจน์เอกลักษณ์ยืนยันโครงสร้างลำดับกรดอะมิโนของยาโปรตีนชีววัตถุ Erythropoietin (EPO) อาศัยเทคนิคการวิเคราะห์ในข้อใด</t>
        </is>
      </c>
      <c r="C111" s="104" t="inlineStr"/>
      <c r="D111" s="104" t="inlineStr">
        <is>
          <t>Infrared (IR) spectroscopy</t>
        </is>
      </c>
      <c r="E111" s="104" t="inlineStr">
        <is>
          <t>Thin Layer Chromatography (TLC)</t>
        </is>
      </c>
      <c r="F111" s="104" t="inlineStr">
        <is>
          <t>Refractometry</t>
        </is>
      </c>
      <c r="G111" s="104" t="inlineStr">
        <is>
          <t>Specific optical rotation</t>
        </is>
      </c>
      <c r="H111" s="104" t="inlineStr">
        <is>
          <t>Peptide mapping (การย่อยด้วยเอนไซม์และตรวจวิเคราะห์ชิ้นส่วนเปปไทด์ด้วย HPLC)</t>
        </is>
      </c>
      <c r="I111" s="62" t="n">
        <v>5</v>
      </c>
      <c r="J111" s="104" t="inlineStr">
        <is>
          <t>✅ คำตอบที่ถูกต้อง: ข้อ จ. Peptide mapping (การย่อยด้วยเอนไซม์และตรวจวิเคราะห์ชิ้นส่วนเปปไทด์ด้วย HPLC)
🎯 ทำไมข้อนี้ถึงถูก: Erythropoietin (EPO) เป็น Glycoprotein ขนาดใหญ่ การตรวจพิสูจน์เอกลักษณ์ตามเกณฑ์มาตรฐานชีววัตถุต้องใช้เทคนิค Peptide mapping โดยใช้เอนไซม์ตัดจำเพาะ (เช่น Trypsin) ย่อยโปรตีนให้เป็นชิ้นเปปไทด์ย่อยๆ แล้วนำไปแยกด้วย Reversed-phase HPLC เพื่อเปรียบเทียบลายพิมพ์โครมาโทแกรม (Chromatographic fingerprint) กับสารมาตรฐาน
🔍 ข้ออื่นผิดเพราะอะไร:
• ข้อ ก.: ผิด IR spectroscopy ใช้ดูลักษณะหมู่ฟังก์ชันขนาดเล็ก ไม่สามารถแยกแยะความแตกต่างของลำดับกรดอะมิโนของโปรตีนได้
• ข้อ ข.: ผิด TLC มีกำลังการแยกต่ำ ไม่เพียงพอต่อการวิเคราะห์โมเลกุลชีวภาพขนาดใหญ่ที่ซับซ้อน
• ข้อ ค.: ผิด Refractometry เป็นการวัดดัชนีหักเหของแสง ไม่มีความจำเพาะต่อโครงสร้างโปรตีน
• ข้อ ง.: ผิด Optical rotation ใช้วัดสารโมเลกุลเดี่ยวที่มีไครัลเซนเตอร์ ไม่สามารถยืนยันลำดับเปปไทด์ได้</t>
        </is>
      </c>
      <c r="K111" s="104" t="inlineStr"/>
      <c r="L111" s="104" t="inlineStr">
        <is>
          <t>Biotech Products</t>
        </is>
      </c>
      <c r="M111" s="104" t="inlineStr">
        <is>
          <t>Biosimilars &amp; Quality Control</t>
        </is>
      </c>
      <c r="N111" s="62" t="inlineStr">
        <is>
          <t>Product</t>
        </is>
      </c>
      <c r="O111" s="104" t="inlineStr">
        <is>
          <t>[SOURCE: ข้อสอบจริง PLE CC1 (Product) ปี 2564 ข้อ 162]</t>
        </is>
      </c>
      <c r="P111" s="62" t="inlineStr">
        <is>
          <t>ข้อสอบเก่า</t>
        </is>
      </c>
      <c r="Q111" s="62" t="inlineStr">
        <is>
          <t>2564</t>
        </is>
      </c>
      <c r="R111" s="62" t="inlineStr"/>
    </row>
    <row r="112" ht="409.6" customHeight="1" s="49">
      <c r="A112" s="180" t="n">
        <v>110</v>
      </c>
      <c r="B112" s="104" t="inlineStr">
        <is>
          <t>ข้อกำหนดมาตรฐานทางเภสัชตำรับข้อใดที่ใช้สำหรับควบคุมคุณภาพของผลิตภัณฑ์วัคซีน (Vaccines) ซึ่งมีความแตกต่างอย่างชัดเจนจากเกณฑ์การควบคุมคุณภาพยาฉีดสารเคมีสังเคราะห์ทั่วไป</t>
        </is>
      </c>
      <c r="C112" s="104" t="inlineStr"/>
      <c r="D112" s="104" t="inlineStr">
        <is>
          <t>Biological potency test (การทดสอบความแรงทางชีวภาพ)</t>
        </is>
      </c>
      <c r="E112" s="104" t="inlineStr">
        <is>
          <t>Minimum fill test (การทดสอบปริมาตรบรรจุขั้นต่ำ)</t>
        </is>
      </c>
      <c r="F112" s="104" t="inlineStr">
        <is>
          <t>Deliverable volume test (การทดสอบปริมาตรที่ถ่ายเทได้)</t>
        </is>
      </c>
      <c r="G112" s="104" t="inlineStr">
        <is>
          <t>Particulate matter test (การทดสอบอนุภาคแปลกปลอม)</t>
        </is>
      </c>
      <c r="H112" s="104" t="inlineStr">
        <is>
          <t>Heavy metals limit test (การทดสอบโลหะหนัก)</t>
        </is>
      </c>
      <c r="I112" s="62" t="n">
        <v>1</v>
      </c>
      <c r="J112" s="104" t="inlineStr">
        <is>
          <t>✅ คำตอบที่ถูกต้อง: ข้อ ก. Biological potency test (การทดสอบความแรงทางชีวภาพ)
🎯 ทำไมข้อนี้ถึงถูก: วัคซีนเป็นผลิตภัณฑ์ชีววัตถุ (Biological product) ที่มีสารออกฤทธิ์เป็นแอนติเจนที่ซับซ้อน ไม่สามารถบอกประสิทธิภาพในการกระตุ้นภูมิคุ้มกันได้ด้วยการวัดปริมาณเชิงเคมี (Chemical content) เพียงอย่างเดียว จึงจำเป็นต้องมีข้อกำหนดการทดสอบความแรงทางชีวภาพ (Biological Potency / Immunogenicity test) เช่น In vivo potency ในสัตว์ทดลอง หรือ In vitro cell-based/ELISA assay เพื่อยืนยันความสามารถในการกระตุ้นแอนติบอดี ซึ่งแตกต่างจากยาฉีดเคมีทั่วไปที่ใช้ Assay ทางเคมี
🔍 ข้ออื่นผิดเพราะอะไร:
• ข้อ ข.: Minimum fill test เป็นการควบคุมปริมาตรบรรจุของยาฉีดและยาน้ำทั่วไป
• ข้อ ค.: Deliverable volume test เป็นการทดสอบมาตรฐานสำหรับยาฉีดทั่วไปทุกชนิดตาม USP ⟨698⟩
• ข้อ ง.: Particulate matter test เป็นข้อกำหนดบังคับของยาฉีดทุกประเภทเพื่อควบคุมสิ่งแปลกปลอม
• ข้อ จ.: Heavy metals limit test เป็นข้อกำหนดทั่วไปในการควบคุมสารปนเปื้อนโลหะหนัก</t>
        </is>
      </c>
      <c r="K112" s="104" t="inlineStr"/>
      <c r="L112" s="104" t="inlineStr">
        <is>
          <t>Biotech Products</t>
        </is>
      </c>
      <c r="M112" s="104" t="inlineStr">
        <is>
          <t>Biosimilars &amp; Quality Control</t>
        </is>
      </c>
      <c r="N112" s="62" t="inlineStr">
        <is>
          <t>Product</t>
        </is>
      </c>
      <c r="O112" s="104" t="inlineStr">
        <is>
          <t>[SOURCE: ข้อสอบจริง PLE CC1 (Product) ปี 2563 Day 1 ข้อ 54]</t>
        </is>
      </c>
      <c r="P112" s="62" t="inlineStr">
        <is>
          <t>ข้อสอบเก่า</t>
        </is>
      </c>
      <c r="Q112" s="62" t="inlineStr">
        <is>
          <t>2563</t>
        </is>
      </c>
      <c r="R112" s="62" t="inlineStr"/>
    </row>
    <row r="113" ht="409.6" customHeight="1" s="49">
      <c r="A113" s="180" t="n">
        <v>111</v>
      </c>
      <c r="B113" s="104" t="inlineStr">
        <is>
          <t>วัคซีนไข้เลือดออกเดงกี (Dengue vaccine) เป็นวัคซีนชนิดเชื้อเป็นอ่อนฤทธิ์ (Live-attenuated virus vaccine) ที่ผลิตให้อยู่ในรูปผงแห้งด้วยกระบวนการทำแห้งแบบเยือกแข็ง (Lyophilization) สารช่วยในข้อใดต่อไปนี้ทำหน้าที่หลักในการรักษาความคงตัวของแอนติเจนไวรัส (Cryoprotectant / Lyoprotectant / Stabilizer) ระหว่างกระบวนการทำให้แห้งและเก็บรักษา</t>
        </is>
      </c>
      <c r="C113" s="104" t="inlineStr"/>
      <c r="D113" s="104" t="inlineStr">
        <is>
          <t>Aluminium hydroxide</t>
        </is>
      </c>
      <c r="E113" s="104" t="inlineStr">
        <is>
          <t>Beta-propiolactone</t>
        </is>
      </c>
      <c r="F113" s="104" t="inlineStr">
        <is>
          <t>Thimerosal</t>
        </is>
      </c>
      <c r="G113" s="104" t="inlineStr">
        <is>
          <t>Neomycin</t>
        </is>
      </c>
      <c r="H113" s="104" t="inlineStr">
        <is>
          <t>Human serum albumin / Sorbitol (หรือเกลือปรับสภาวะที่ทำหน้าที่ Stabilizer)</t>
        </is>
      </c>
      <c r="I113" s="62" t="n">
        <v>5</v>
      </c>
      <c r="J113" s="104" t="inlineStr">
        <is>
          <t>✅ คำตอบที่ถูกต้อง: ข้อ จ. Human serum albumin / Sorbitol (หรือเกลือปรับสภาวะที่ทำหน้าที่ Stabilizer)
🎯 ทำไมข้อนี้ถึงถูก: ในวัคซีนชนิดเชื้อเป็นอ่อนฤทธิ์ที่ผ่านกระบวนการ Lyophilization ต้องอาศัยสารช่วยคงสภาพ (Stabilizer / Lyoprotectant เช่น น้ำตาล Sorbitol, Trehalose, Sucrose หรือ Albumin) เพื่อปกป้องโครงสร้างอนุภาคไวรัสไม่ให้เสียสภาพจากผลึกน้ำแข็งและความร้อน [RECONSTRUCTED: ปรับแต่งและเติมเต็มบริบทโจทย์เพื่อความสมบูรณ์ เนื่องจากตัวเลือกต้นฉบับระบุสารเคมีสลับกลุ่ม โดยข้อสอบต้องการชี้วัดหน้าที่ของ Stabilizer แตกต่างจาก Adjuvant, Inactivating agent, Preservative และ Antibiotic]
🔍 ข้ออื่นผิดเพราะอะไร:
• ข้อ ก.: Aluminium hydroxide ทำหน้าที่เป็น Adjuvant เพื่อกระตุ้นภูมิคุ้มกัน นิยมใช้ในวัคซีนเชื้อตาย ไม่ใช้ในวัคซีนเชื้อเป็นอ่อนฤทธิ์
• ข้อ ข.: Beta-propiolactone เป็นสารเคมีที่ใช้ฆ่าเชื้อไวรัส (Inactivating agent) สำหรับผลิตวัคซีนเชื้อตาย (Inactivated vaccine)
• ข้อ ค.: Thimerosal เป็นสารปรอทอินทรีย์ที่ทำหน้าที่เป็นสารกันเสีย (Antimicrobial preservative) ห้ามใช้ในวัคซีนเชื้อเป็นอ่อนฤทธิ์เพราะจะทำลายไวรัส
• ข้อ ง.: Neomycin เป็นยาปฏิชีวนะที่ใช้ควบคุมการปนเปื้อนของแบคทีเรียระหว่างการเพาะเลี้ยงเซลล์</t>
        </is>
      </c>
      <c r="K113" s="104" t="inlineStr"/>
      <c r="L113" s="104" t="inlineStr">
        <is>
          <t>Biotech Products</t>
        </is>
      </c>
      <c r="M113" s="104" t="inlineStr">
        <is>
          <t>Biosimilars &amp; Quality Control</t>
        </is>
      </c>
      <c r="N113" s="62" t="inlineStr">
        <is>
          <t>Product</t>
        </is>
      </c>
      <c r="O113" s="104" t="inlineStr">
        <is>
          <t>[SOURCE: ข้อสอบจริง PLE CC1 (Product) ปี 2563 Day 1 ข้อ 55] [RECONSTRUCTED: ปรับแต่งและเติมเต็มบริบทโจทย์เพื่อความสมบูรณ์]</t>
        </is>
      </c>
      <c r="P113" s="62" t="inlineStr">
        <is>
          <t>ข้อสอบเก่า</t>
        </is>
      </c>
      <c r="Q113" s="62" t="inlineStr">
        <is>
          <t>2563</t>
        </is>
      </c>
      <c r="R113" s="62" t="inlineStr"/>
    </row>
    <row r="114" ht="409.6" customHeight="1" s="49">
      <c r="A114" s="180" t="n">
        <v>112</v>
      </c>
      <c r="B114" s="104" t="inlineStr">
        <is>
          <t>กระบวนการทำแห้งใดมีความเหมาะสมที่สุดสำหรับการผลิตยาฉีด trastuzumab powder for infusion ซึ่งเป็นยาชีววัตถุกลุ่ม monoclonal antibody</t>
        </is>
      </c>
      <c r="C114" s="104" t="inlineStr"/>
      <c r="D114" s="104" t="inlineStr">
        <is>
          <t>Tray drying</t>
        </is>
      </c>
      <c r="E114" s="104" t="inlineStr">
        <is>
          <t>Microwave drying</t>
        </is>
      </c>
      <c r="F114" s="104" t="inlineStr">
        <is>
          <t>Spray drying</t>
        </is>
      </c>
      <c r="G114" s="104" t="inlineStr">
        <is>
          <t>Freeze drying</t>
        </is>
      </c>
      <c r="H114" s="104" t="inlineStr">
        <is>
          <t>Infrared drying</t>
        </is>
      </c>
      <c r="I114" s="62" t="n">
        <v>4</v>
      </c>
      <c r="J114" s="104" t="inlineStr">
        <is>
          <t>✅ คำตอบที่ถูกต้อง: ข้อ ง. Freeze drying
🎯 ทำไมข้อนี้ถึงถูก: Monoclonal antibody เป็นโปรตีนขนาดใหญ่ที่มีโครงสร้างสามมิติที่ไวต่อความร้อน (thermolabile) สูงมาก กระบวนการ Freeze drying (Lyophilization) เป็นวิธีทำแห้งที่อุณหภูมิต่ำผ่านกระบวนการระเหิดของผลึกน้ำแข็งภายใต้สุญญากาศ จึงไม่ทำลายโครงสร้างโปรตีน ป้องกันการเสียสภาพ (protein denaturation) และการจับกลุ่ม (aggregation)
🔍 ข้ออื่นผิดเพราะอะไร:
• ข้อ ก.: ผิดเพราะ Tray drying ใช้ความร้อนสูงและใช้เวลานาน ทำให้โปรตีนเสียสภาพและตกตะกอนทันที
• ข้อ ข.: ผิดเพราะ Microwave drying ใช้พลังงานคลื่นแม่เหล็กไฟฟ้าสร้างความร้อน ซึ่งทำลายพันธะโครงสร้างของโปรตีน
• ข้อ ค.: ผิดเพราะ Spray drying ใช้ลมร้อนและแรงเฉือนสูง (shear stress) อาจทำให้แอนติบอดีเสียสภาพได้ง่ายกว่า freeze drying
• ข้อ จ.: ผิดเพราะ Infrared drying ใช้รังสีอินฟราเรดแผ่ความร้อนสูง ไม่สามารถใช้กับยาชีววัตถุได้</t>
        </is>
      </c>
      <c r="K114" s="104" t="inlineStr"/>
      <c r="L114" s="104" t="inlineStr">
        <is>
          <t>Biotech Products</t>
        </is>
      </c>
      <c r="M114" s="104" t="inlineStr">
        <is>
          <t>Protein formulation &amp; Stability</t>
        </is>
      </c>
      <c r="N114" s="62" t="inlineStr">
        <is>
          <t>Product</t>
        </is>
      </c>
      <c r="O114" s="104" t="inlineStr">
        <is>
          <t>[SOURCE: ข้อสอบจริง PLE CC1 (Product) วันที่ 2 ปี 2562 ข้อ 58]</t>
        </is>
      </c>
      <c r="P114" s="62" t="inlineStr">
        <is>
          <t>ข้อสอบเก่า</t>
        </is>
      </c>
      <c r="Q114" s="62" t="inlineStr">
        <is>
          <t>2562</t>
        </is>
      </c>
      <c r="R114" s="62" t="inlineStr"/>
    </row>
    <row r="115" ht="409.6" customHeight="1" s="49">
      <c r="A115" s="180" t="n">
        <v>113</v>
      </c>
      <c r="B115" s="104" t="inlineStr">
        <is>
          <t>หากต้องการเปลี่ยนการใช้ยาชีววัตถุต้นแบบ trastuzumab ไปเป็นยาชีววัตถุคล้ายคลึง (biosimilar) ปัจจัยใดมีความสำคัญที่สุดที่ต้องนำมาพิจารณาเปรียบเทียบ</t>
        </is>
      </c>
      <c r="C115" s="104" t="inlineStr"/>
      <c r="D115" s="104" t="inlineStr">
        <is>
          <t>ความปลอดภัย</t>
        </is>
      </c>
      <c r="E115" s="104" t="inlineStr">
        <is>
          <t>ราคา</t>
        </is>
      </c>
      <c r="F115" s="104" t="inlineStr">
        <is>
          <t>ขนาดยา</t>
        </is>
      </c>
      <c r="G115" s="104" t="inlineStr">
        <is>
          <t>ระยะเวลาในการใช้งาน</t>
        </is>
      </c>
      <c r="H115" s="104" t="inlineStr">
        <is>
          <t>อายุ</t>
        </is>
      </c>
      <c r="I115" s="62" t="n">
        <v>1</v>
      </c>
      <c r="J115" s="104" t="inlineStr">
        <is>
          <t>✅ คำตอบที่ถูกต้อง: ข้อ ก. ความปลอดภัย
🎯 ทำไมข้อนี้ถึงถูก: ยาชีววัตถุคล้ายคลึง (Biosimilars) ผลิตจากเซลล์สิ่งมีชีวิต จึงไม่สามารถสร้างโมเลกุลที่เหมือนกับยาต้นแบบได้ทุกประการ (not identical) ความแตกต่างของโครงสร้างระดับ micro-heterogeneity และ glycosylation อาจกระตุ้นระบบภูมิคุ้มกันให้สร้างแอนติบอดีต่อต้านยา (immunogenicity) ได้ การประเมินด้านความปลอดภัย (safety and immunogenicity) จึงเป็นหัวใจสำคัญที่สุดในการขึ้นทะเบียนและการพิจารณาเปลี่ยนยาตามแนวทางของ WHO และ อย.
🔍 ข้ออื่นผิดเพราะอะไร:
• ข้อ ข.: ผิดเพราะแม้ราคาจะถูกกว่า แต่ราคาเป็นปัจจัยด้านเศรษฐศาสตร์ ไม่ใช่ปัจจัยสำคัญสูงสุดทางวิชาการและคลินิกในการเปลี่ยนยา
• ข้อ ค.: ผิดเพราะขนาดยาและการบริหารยาของ biosimilar ต้องเหมือนกับยาต้นแบบอยู่แล้วตามข้อกำหนดการขึ้นทะเบียน
• ข้อ ง.: ผิดเพราะระยะเวลาในการใช้งาน (duration of treatment) เป็นไปตามโปรโตคอลการรักษาของโรค ไม่ใช่เกณฑ์ตัดสินการยอมรับ biosimilar
• ข้อ จ.: ผิดเพราะอายุของผู้ป่วยไม่ใช่ปัจจัยในการเปรียบเทียบความเท่าเทียมของยาชีววัตถุ</t>
        </is>
      </c>
      <c r="K115" s="104" t="inlineStr"/>
      <c r="L115" s="104" t="inlineStr">
        <is>
          <t>Biotech Products</t>
        </is>
      </c>
      <c r="M115" s="104" t="inlineStr">
        <is>
          <t>Biosimilar regulations</t>
        </is>
      </c>
      <c r="N115" s="62" t="inlineStr">
        <is>
          <t>Product</t>
        </is>
      </c>
      <c r="O115" s="104" t="inlineStr">
        <is>
          <t>[SOURCE: ข้อสอบจริง PLE CC1 (Product) วันที่ 2 ปี 2562 ข้อ 59]</t>
        </is>
      </c>
      <c r="P115" s="62" t="inlineStr">
        <is>
          <t>ข้อสอบเก่า</t>
        </is>
      </c>
      <c r="Q115" s="62" t="inlineStr">
        <is>
          <t>2562</t>
        </is>
      </c>
      <c r="R115" s="62" t="inlineStr"/>
    </row>
    <row r="116" ht="409.6" customHeight="1" s="49">
      <c r="A116" s="180" t="n">
        <v>114</v>
      </c>
      <c r="B116" s="104" t="inlineStr">
        <is>
          <t>ในการเตรียมยาฉีด trastuzumab สำหรับบริหารทางหลอดเลือดดำ (IV preparation) บุคลากรทางการแพทย์ต้องเลือกตัวทำละลายและมีเทคนิคการละลายยาอย่างไรจึงจะถูกต้องและปลอดภัยที่สุด</t>
        </is>
      </c>
      <c r="C116" s="104" t="inlineStr"/>
      <c r="D116" s="104" t="inlineStr">
        <is>
          <t>NaCl 0.9% with D5W เขย่าให้ละลายจนหมด</t>
        </is>
      </c>
      <c r="E116" s="104" t="inlineStr">
        <is>
          <t>NaCl 0.9% with D5W แกว่งให้ละลายจนหมด</t>
        </is>
      </c>
      <c r="F116" s="104" t="inlineStr">
        <is>
          <t>Sterile water for injection เขย่าให้ละลายจนหมด</t>
        </is>
      </c>
      <c r="G116" s="104" t="inlineStr">
        <is>
          <t>Sterile water for injection แกว่งให้ละลายจนหมด</t>
        </is>
      </c>
      <c r="H116" s="104" t="inlineStr">
        <is>
          <t>NaCl 0.9% with D5W หรือ sterile water for injection แกว่งให้ละลายจนหมด</t>
        </is>
      </c>
      <c r="I116" s="62" t="n">
        <v>4</v>
      </c>
      <c r="J116" s="104" t="inlineStr">
        <is>
          <t>✅ คำตอบที่ถูกต้อง: ข้อ ง. Sterile water for injection แกว่งให้ละลายจนหมด
🎯 ทำไมข้อนี้ถึงถูก: ผงแห้ง trastuzumab ต้องละลายขั้นแรก (reconstitution) ด้วย Sterile Water for Injection (SWFI) และต้องใช้วิธีหมุนวนหรือแกว่งขวดยาเบาๆ (gently swirl) ห้ามเขย่า (do not shake) อย่างเด็ดขาด เนื่องจากการเขย่าทำให้เกิดแรงเฉือน (shear stress) และฟองอากาศ ทำให้โปรตีนเสียสภาพและจับกลุ่มตกตะกอน และห้ามใช้สารละลายที่มี Dextrose (D5W) ในการละลายขั้นแรกเนื่องจากทำปฏิกิริยากับโปรตีน
🔍 ข้ออื่นผิดเพราะอะไร:
• ข้อ ก.: ผิดเพราะการเขย่าทำให้โปรตีนเสียสภาพ และห้ามใช้ D5W ผสม
• ข้อ ข.: ผิดเพราะห้ามใช้ D5W ในการ reconstitution ผงยา trastuzumab
• ข้อ ค.: ผิดเพราะการเขย่าขวด (shaking) จะทำให้โมเลกุลโปรตีนคลี่ตัว เกิดการจับกลุ่ม (aggregation) และสูญเสียฤทธิ์ทางชีวภาพ
• ข้อ จ.: ผิดเพราะห้ามใช้ D5W ในการละลายผงยา trastuzumab</t>
        </is>
      </c>
      <c r="K116" s="104" t="inlineStr"/>
      <c r="L116" s="104" t="inlineStr">
        <is>
          <t>Biotech Products</t>
        </is>
      </c>
      <c r="M116" s="104" t="inlineStr">
        <is>
          <t>Protein formulation &amp; Stability</t>
        </is>
      </c>
      <c r="N116" s="62" t="inlineStr">
        <is>
          <t>Product</t>
        </is>
      </c>
      <c r="O116" s="104" t="inlineStr">
        <is>
          <t>[SOURCE: ข้อสอบจริง PLE CC1 (Product) วันที่ 2 ปี 2562 ข้อ 60]</t>
        </is>
      </c>
      <c r="P116" s="62" t="inlineStr">
        <is>
          <t>ข้อสอบเก่า</t>
        </is>
      </c>
      <c r="Q116" s="62" t="inlineStr">
        <is>
          <t>2562</t>
        </is>
      </c>
      <c r="R116" s="62" t="inlineStr"/>
    </row>
    <row r="117" ht="409.6" customHeight="1" s="49">
      <c r="A117" s="180" t="n">
        <v>115</v>
      </c>
      <c r="B117" s="104" t="inlineStr">
        <is>
          <t>ยาฉีด Insulin glargine ผลิตขึ้นโดยกระบวนการใดในระดับอุตสาหกรรมยา</t>
        </is>
      </c>
      <c r="C117" s="104" t="inlineStr"/>
      <c r="D117" s="104" t="inlineStr">
        <is>
          <t>สกัดและแยกบริสุทธิ์จากตับอ่อนของวัว (Bovine pancreas extraction)</t>
        </is>
      </c>
      <c r="E117" s="104" t="inlineStr">
        <is>
          <t>สกัดและแยกบริสุทธิ์จากตับอ่อนของหมู (Porcine pancreas extraction)</t>
        </is>
      </c>
      <c r="F117" s="104" t="inlineStr">
        <is>
          <t>สกัดและแยกบริสุทธิ์จากตับอ่อนของมนุษย์ (Human pancreas extraction)</t>
        </is>
      </c>
      <c r="G117" s="104" t="inlineStr">
        <is>
          <t>เทคโนโลยี Recombinant DNA โดยใช้เซลล์เพาะเลี้ยงรังไข่หนูแฮมสเตอร์จีน (CHO cells)</t>
        </is>
      </c>
      <c r="H117" s="104" t="inlineStr">
        <is>
          <t>เทคโนโลยี Recombinant DNA โดยใช้เชื้อแบคทีเรีย Escherichia coli (E. coli)</t>
        </is>
      </c>
      <c r="I117" s="62" t="n">
        <v>5</v>
      </c>
      <c r="J117" s="104" t="inlineStr">
        <is>
          <t>✅ คำตอบที่ถูกต้อง: ข้อ จ. เทคโนโลยี Recombinant DNA โดยใช้เชื้อแบคทีเรีย Escherichia coli (E. coli)
🎯 ทำไมข้อนี้ถึงถูก: Insulin glargine เป็น Human insulin analog ชนิดออกฤทธิ์ยาวที่ผลิตขึ้นโดยเทคโนโลยีทางพันธุวิศวกรรม Recombinant DNA technology โดยใช้แบคทีเรียสายพันธุ์ที่ไม่ก่อโรค Escherichia coli (E. coli K12) เป็นเซลล์เจ้าบ้าน (Host) ในการสังเคราะห์สายโพลีเปปไทด์
🔍 ข้ออื่นผิดเพราะอะไร:
• ข้อ ก.: การสกัดจากตับอ่อนวัวเป็นวิธีดั้งเดิมในอดีต (Bovine insulin) ซึ่งมีกรดอะมิโนแตกต่างจากมนุษย์ 3 ตำแหน่งและเสี่ยงต่อการเกิดภูมิแพ้ ปัจจุบันเลิกใช้แล้ว
• ข้อ ข.: การสกัดจากตับอ่อนหมูเป็นวิธีในอดีต (Porcine insulin) ซึ่งแตกต่างจากมนุษย์ 1 ตำแหน่ง ไม่ใช่วิธีผลิต recombinant insulin analog
• ข้อ ค.: การสกัดจากตับอ่อนมนุษย์ไม่สามารถนำมาใช้ในการผลิตเชิงพาณิชย์ได้เนื่องจากข้อจำกัดทางชีวจริยธรรมและปริมาณวัตถุดิบ
• ข้อ ง.: CHO cells (Chinese Hamster Ovary) นิยมใช้ผลิตไกลโคโปรตีนขนาดใหญ่ เช่น Monoclonal antibodies มากกว่าเปปไทด์ขนาดเล็กที่ไม่มี glycosylation แบบ insulin glargine</t>
        </is>
      </c>
      <c r="K117" s="104" t="inlineStr"/>
      <c r="L117" s="104" t="inlineStr">
        <is>
          <t>Biotech Products</t>
        </is>
      </c>
      <c r="M117" s="104" t="inlineStr">
        <is>
          <t>Recombinant DNA</t>
        </is>
      </c>
      <c r="N117" s="62" t="inlineStr">
        <is>
          <t>Product</t>
        </is>
      </c>
      <c r="O117" s="104" t="inlineStr">
        <is>
          <t>[SOURCE: ข้อสอบจริง PLE CC1 (Product) ปี 2559 ข้อ 5]</t>
        </is>
      </c>
      <c r="P117" s="62" t="inlineStr">
        <is>
          <t>ข้อสอบเก่า</t>
        </is>
      </c>
      <c r="Q117" s="62" t="inlineStr">
        <is>
          <t>2559</t>
        </is>
      </c>
      <c r="R117" s="62" t="inlineStr"/>
    </row>
    <row r="118" ht="409.6" customHeight="1" s="49">
      <c r="A118" s="180" t="n">
        <v>116</v>
      </c>
      <c r="B118" s="104" t="inlineStr">
        <is>
          <t>วัคซีนในข้อใดจัดอยู่ในกลุ่มประเภทชีววัตถุเดียวกับวัคซีนไข้สมองอักเสบเจอีชนิดเชื้อเป็น (Live-attenuated JE vaccine)</t>
        </is>
      </c>
      <c r="C118" s="104" t="inlineStr"/>
      <c r="D118" s="104" t="inlineStr">
        <is>
          <t>Oral Poliomyelitis Vaccine (OPV)</t>
        </is>
      </c>
      <c r="E118" s="104" t="inlineStr">
        <is>
          <t>Hepatitis B Vaccine (HBV)</t>
        </is>
      </c>
      <c r="F118" s="104" t="inlineStr">
        <is>
          <t>Diphtheria-Tetanus-whole cell Pertussis (DTwP)</t>
        </is>
      </c>
      <c r="G118" s="104" t="inlineStr">
        <is>
          <t>Inactivated Polio Vaccine (IPV)</t>
        </is>
      </c>
      <c r="H118" s="104" t="inlineStr">
        <is>
          <t>Hepatitis A Vaccine (HAV)</t>
        </is>
      </c>
      <c r="I118" s="62" t="n">
        <v>1</v>
      </c>
      <c r="J118" s="104" t="inlineStr">
        <is>
          <t>✅ คำตอบที่ถูกต้อง: ข้อ จ. Measles-Mumps-Rubella Vaccine (MMR)
🎯 ทำไมข้อนี้ถึงถูก: วัคซีนไข้สมองอักเสบเจอีชนิดเชื้อเป็น (Live-attenuated JE vaccine สายพันธุ์ SA 14-14-2) จัดอยู่ในกลุ่มวัคซีนเชื้อไวรัสมีชีวิตที่ทำให้อ่อนฤทธิ์ (Live-attenuated viral vaccine) เช่นเดียวกับวัคซีนรวมหัด-หัดเยอรมัน-คางทูม (MMR vaccine)
🔍 ข้ออื่นผิดเพราะอะไร:
• ข้อ ก.: HBV เป็น Recombinant subunit vaccine ไม่ใช่วัคซีนเชื้อเป็น
• ข้อ ข.: IPV เป็นวัคซีนโปลิโอชนิดเชื้อตาย (Inactivated viral vaccine)
• ข้อ ค.: Hib vaccine เป็น Conjugate polysaccharide vaccine
• ข้อ ง.: DT vaccine เป็น Toxoid (สารพิษของแบคทีเรียที่ทำให้อ่อนฤทธิ์)</t>
        </is>
      </c>
      <c r="K118" s="104" t="inlineStr"/>
      <c r="L118" s="104" t="inlineStr">
        <is>
          <t>Biotech Products</t>
        </is>
      </c>
      <c r="M118" s="104" t="inlineStr">
        <is>
          <t>Biosimilars &amp; Quality Control</t>
        </is>
      </c>
      <c r="N118" s="62" t="inlineStr">
        <is>
          <t>Product</t>
        </is>
      </c>
      <c r="O118" s="104" t="inlineStr">
        <is>
          <t>[SOURCE: ข้อสอบจริง PLE CC1 (Product) ปี 2559 ข้อ 34]</t>
        </is>
      </c>
      <c r="P118" s="62" t="inlineStr">
        <is>
          <t>ข้อสอบเก่า</t>
        </is>
      </c>
      <c r="Q118" s="62" t="inlineStr">
        <is>
          <t>2559</t>
        </is>
      </c>
      <c r="R118" s="62" t="inlineStr"/>
    </row>
    <row r="119" ht="409.6" customHeight="1" s="49">
      <c r="A119" s="180" t="n">
        <v>117</v>
      </c>
      <c r="B119" s="104" t="inlineStr">
        <is>
          <t>ยาฉีด Insulin glargine ผลิตขึ้นจากแหล่งหรือเทคโนโลยีใดในอุตสาหกรรมยา</t>
        </is>
      </c>
      <c r="C119" s="104" t="inlineStr"/>
      <c r="D119" s="104" t="inlineStr">
        <is>
          <t>สกัดและแยกบริสุทธิ์จากตับอ่อนของวัว</t>
        </is>
      </c>
      <c r="E119" s="104" t="inlineStr">
        <is>
          <t>สกัดและแยกบริสุทธิ์จากตับอ่อนของหมู</t>
        </is>
      </c>
      <c r="F119" s="104" t="inlineStr">
        <is>
          <t>สกัดและแยกบริสุทธิ์จากตับอ่อนของมนุษย์</t>
        </is>
      </c>
      <c r="G119" s="104" t="inlineStr">
        <is>
          <t>เทคโนโลยี Recombinant DNA จากเซลล์ยีสต์ Saccharomyces cerevisiae</t>
        </is>
      </c>
      <c r="H119" s="104" t="inlineStr">
        <is>
          <t>เทคโนโลยี Recombinant DNA จากเชื้อแบคทีเรีย Escherichia coli (E. coli)</t>
        </is>
      </c>
      <c r="I119" s="62" t="n">
        <v>5</v>
      </c>
      <c r="J119" s="104" t="inlineStr">
        <is>
          <t>✅ คำตอบที่ถูกต้อง: ข้อ จ. เทคโนโลยี Recombinant DNA จากเชื้อแบคทีเรีย Escherichia coli (E. coli)
🎯 ทำไมข้อนี้ถึงถูก: Insulin glargine ผลิตขึ้นโดยเทคโนโลยีพันธุวิศวกรรม Recombinant DNA technology โดยใช้เชื้อแบคทีเรีย Escherichia coli (E. coli K12) เป็นโฮสต์ในการสังเคราะห์สายโพลีเปปไทด์ของพรีเคอร์เซอร์อินซูลิน แล้วนำมาตัดต่อและแปรรูปให้ได้โครงสร้าง glargine บริสุทธิ์
🔍 ข้ออื่นผิดเพราะอะไร:
• ข้อ ก.: การสกัดจากตับอ่อนวัวเป็นวิธีดั้งเดิมที่เลิกใช้แล้วในปัจจุบัน
• ข้อ ข.: การสกัดจากตับอ่อนหมูไม่ใช่วิธีการผลิต Recombinant human insulin analog
• ข้อ ค.: ตับอ่อนของมนุษย์ไม่สามารถนำมาใช้ในการผลิตเชิงพาณิชย์ได้
• ข้อ ง.: ยีสต์ Saccharomyces cerevisiae ใช้ผลิต Insulin aspart และ Insulin detemir ไม่ได้ใช้ผลิต Insulin glargine</t>
        </is>
      </c>
      <c r="K119" s="104" t="inlineStr"/>
      <c r="L119" s="104" t="inlineStr">
        <is>
          <t>Biotech Products</t>
        </is>
      </c>
      <c r="M119" s="104" t="inlineStr">
        <is>
          <t>Recombinant DNA</t>
        </is>
      </c>
      <c r="N119" s="62" t="inlineStr">
        <is>
          <t>Product</t>
        </is>
      </c>
      <c r="O119" s="104" t="inlineStr">
        <is>
          <t>[SOURCE: ข้อสอบจริง PLE CC1 (Product) ปี 2559 ข้อ 30]</t>
        </is>
      </c>
      <c r="P119" s="62" t="inlineStr">
        <is>
          <t>ข้อสอบเก่า</t>
        </is>
      </c>
      <c r="Q119" s="62" t="inlineStr">
        <is>
          <t>2559</t>
        </is>
      </c>
      <c r="R119" s="62" t="inlineStr"/>
    </row>
    <row r="120">
      <c r="A120" s="180" t="n">
        <v>118</v>
      </c>
      <c r="B120" s="104" t="inlineStr">
        <is>
          <t>ในปัจจุบัน ยาฉีดอินซูลิน (Insulin) ที่นำมาใช้รักษาผู้ป่วยเบาหวานในประเทศไทย ผลิตขึ้นผ่านเทคโนโลยีและกระบวนการใดเป็นหลัก?</t>
        </is>
      </c>
      <c r="C120" s="104" t="inlineStr"/>
      <c r="D120" s="104" t="inlineStr">
        <is>
          <t>การสกัดจากตับอ่อนของสุกร (Porcine insulin extraction)</t>
        </is>
      </c>
      <c r="E120" s="104" t="inlineStr">
        <is>
          <t>การสกัดจากตับอ่อนของมนุษย์</t>
        </is>
      </c>
      <c r="F120" s="104" t="inlineStr">
        <is>
          <t>เทคโนโลยีรีคอมบิแนนท์ดีเอ็นเอ (Recombinant DNA technology)</t>
        </is>
      </c>
      <c r="G120" s="104" t="inlineStr">
        <is>
          <t>การสังเคราะห์ทางเคมีบริสุทธิ์ (Pure chemical synthesis)</t>
        </is>
      </c>
      <c r="H120" s="104" t="inlineStr">
        <is>
          <t>การใช้สเต็มเซลล์เพาะเลี้ยง (Stem cell culture)</t>
        </is>
      </c>
      <c r="I120" s="62" t="n">
        <v>3</v>
      </c>
      <c r="J120" s="104" t="inlineStr">
        <is>
          <t>✅ คำตอบที่ถูกต้อง: ข้อ ค. เทคโนโลยีรีคอมบิแนนท์ดีเอ็นเอ (Recombinant DNA technology)
🎯 ทำไมข้อนี้ถึงถูก: ในปัจจุบัน อินซูลินทางการค้าเกือบทั้งหมดผลิตขึ้นโดยใช้ Recombinant DNA technology (พันธุวิศวกรรมดีเอ็นเอสายผสม) โดยนำยีนรหัสสังเคราะห์ฮอร์โมนอินซูลินของมนุษย์ใส่ในพาหะและนำเข้าสู่เซลล์โฮสต์ เช่น Escherichia coli หรือ ยีสต์ Saccharomyces cerevisiae เพื่อให้สร้างโปรตีน Human insulin หรือ Insulin analogs ที่มีโครงสร้างเหมือนมนุษย์ มีความบริสุทธิ์สูง และลดการแพ้ยาตามมาตรฐานสากล
🔍 ข้ออื่นผิดเพราะอะไร:
• ข้อ ก.: ผิด เพราะการสกัดอินซูลินจากตับอ่อนของสัตว์ (สุกร/วัว) เป็นวิธีดั้งเดิมในอดีต ซึ่งปัจจุบันเลิกใช้แล้วเนื่องจากทำให้ผู้ป่วยสร้างภูมิคุ้มกันต่อต้านและเกิดอาการแพ้
• ข้อ ข.: ผิด เพราะการสกัดจากตับอ่อนมนุษย์ไม่สามารถทำได้ในเชิงพาณิชย์และขัดต่อหลักชีวจริยธรรม
• ข้อ ง.: ผิด เพราะอินซูลินเป็นพอลิเปปไทด์ขนาดใหญ่ประกอบด้วยกรดอะมิโน 51 ตัว เชื่อมกันด้วยพันธะไดซัลไฟด์ การสังเคราะห์ทางเคมีบริสุทธิ์ทำได้ยากมากและมีต้นทุนสูงเกินไป
• ข้อ จ.: ผิด เพราะการใช้เซลล์ต้นกำเนิด (Stem cells) ยังอยู่ในขั้นการศึกษาวิจัย ไม่ใช่กระบวนการผลิตยาในระดับอุตสาหกรรมปัจจุบัน</t>
        </is>
      </c>
      <c r="K120" s="104" t="inlineStr"/>
      <c r="L120" s="104" t="inlineStr">
        <is>
          <t>Biotech Products</t>
        </is>
      </c>
      <c r="M120" s="104" t="inlineStr">
        <is>
          <t>Recombinant DNA</t>
        </is>
      </c>
      <c r="N120" s="62" t="inlineStr">
        <is>
          <t>Product</t>
        </is>
      </c>
      <c r="O120" s="104" t="inlineStr">
        <is>
          <t>[SOURCE: ข้อสอบจริง PLE CC1 (Product) ปี 2558 ข้อ 28]</t>
        </is>
      </c>
      <c r="P120" s="62" t="inlineStr">
        <is>
          <t>ข้อสอบเก่า</t>
        </is>
      </c>
      <c r="Q120" s="62" t="inlineStr">
        <is>
          <t>2558</t>
        </is>
      </c>
      <c r="R120" s="62" t="inlineStr"/>
    </row>
    <row r="121">
      <c r="A121" s="176" t="n">
        <v>119</v>
      </c>
      <c r="B121" t="inlineStr">
        <is>
          <t>35. ข้อใดกล่าวถึงความท้าทายหลักในการควบคุมคุณภาพของยาชีววัตถุ (Biologics) เมื่อเปรียบเทียบกับยาเคมีโมเลกุลขนาดเล็ก (Small molecule drugs) ได้อย่างถูกต้อง</t>
        </is>
      </c>
      <c r="D121" t="inlineStr">
        <is>
          <t>Biologics มีโครงสร้างโมเลกุลขนาดใหญ่ ซับซ้อน และไวต่อสภาพแวดล้อม เช่น อุณหภูมิ ค่า pH และแรงเฉือน</t>
        </is>
      </c>
      <c r="E121" t="inlineStr">
        <is>
          <t>Biologics มีสูตรโครงสร้างเคมีที่ง่ายต่อการสังเคราะห์ทางเคมีมากกว่ายาโมเลกุลเล็ก</t>
        </is>
      </c>
      <c r="F121" t="inlineStr">
        <is>
          <t>ยาโมเลกุลเล็กจำเป็นต้องเก็บรักษาในตู้เย็นควบคุมอุณหภูมิเข้มงวดกว่ายาชีววัตถุ</t>
        </is>
      </c>
      <c r="G121" t="inlineStr">
        <is>
          <t>ยาโมเลกุลเล็กมีผลข้างเคียงต่อระบบภูมิคุ้มกันมากกว่ายาชีววัตถุ</t>
        </is>
      </c>
      <c r="H121" t="inlineStr">
        <is>
          <t>ยาชีววัตถุสามารถละลายน้ำได้ง่ายและมีความคงตัวทางเคมีที่ทนทานกว่า</t>
        </is>
      </c>
      <c r="I121" t="n">
        <v>1</v>
      </c>
      <c r="J121" t="inlineStr">
        <is>
          <t>✅ คำตอบที่ถูกต้อง: ข้อ ก. Biologics มีโครงสร้างโมเลกุลขนาดใหญ่ ซับซ้อน และไวต่อสภาพแวดล้อม เช่น อุณหภูมิ ค่า pH และแรงเฉือน
🎯 ทำไมข้อนี้ถึงถูก: ยาชีววัตถุ (เช่น อินซูลิน, มอนอคลอนอลแอนติบอดี) เป็นโมเลกุลโปรตีนขนาดใหญ่ที่มีโครงสร้างระดับทุติยภูมิ ตติยภูมิ และจตุรภูมิ รวมถึงมีความหลากหลายทางชีวภาพ (heterogeneity) เช่น glycosylation จึงมีความไวสูงมากต่อความร้อน การเปลี่ยนแปลง pH แสง และแรงเขย่า ทำให้เกิด denaturation, aggregation หรือ deamidation ได้ง่าย การควบคุมคุณภาพจึงต้องใช้เครื่องมือวิเคราะห์ทางชีววิทยาและฟิสิกส์เคมีชั้นสูงหลายวิธีร่วมกัน
🔍 ข้ออื่นผิดเพราะอะไร:
• ข้อ ข. Biologics สังเคราะห์ทางเคมีได้ยากมาก ต้องอาศัยเซลล์สิ่งมีชีวิตในการผลิต (Recombinant DNA technology)
• ข้อ ค. Biologics ต่างหากที่ต้องเก็บในตู้เย็น 2-8 องศาเซลเซียสอย่างเคร่งครัด (Cold chain management)
• ข้อ ง. Biologics มีความเสี่ยงต่อการกระตุ้นภูมิคุ้มกัน (Immunogenicity) สูงกว่ายาเคมีโมเลกุลเล็กมาก
• ข้อ จ. Biologics เสื่อมสลายได้ง่ายมากและมีความคงตัวต่ำกว่าโมเลกุลเล็ก
---</t>
        </is>
      </c>
      <c r="L121" t="inlineStr">
        <is>
          <t>Biotech Products</t>
        </is>
      </c>
      <c r="M121" t="inlineStr">
        <is>
          <t>Biosimilars &amp; Quality Control</t>
        </is>
      </c>
      <c r="N121" t="inlineStr">
        <is>
          <t>Product</t>
        </is>
      </c>
      <c r="O121" t="inlineStr">
        <is>
          <t>ข้อ 35 Mock RxCU83</t>
        </is>
      </c>
      <c r="P121" t="inlineStr">
        <is>
          <t>ข้อสอบจำลอง</t>
        </is>
      </c>
      <c r="Q121" t="inlineStr">
        <is>
          <t>Mock RxCU83 ชุดที่ 1</t>
        </is>
      </c>
    </row>
    <row r="122">
      <c r="A122" s="176" t="n">
        <v>120</v>
      </c>
      <c r="B122" t="inlineStr">
        <is>
          <t>36. กระบวนการผลิตอินซูลินในระดับอุตสาหกรรมในปัจจุบัน ข้อใดระบุหลักการผลิตจริงที่มีความเป็นไปได้และเป็นมาตรฐานสากล</t>
        </is>
      </c>
      <c r="D122" t="inlineStr">
        <is>
          <t>สกัดโดยตรงจากตับอ่อนของสุกรหรือวัวแล้วนำมาดัดแปลงทางเคมี</t>
        </is>
      </c>
      <c r="E122" t="inlineStr">
        <is>
          <t>ใช้เชื้อ Escherichia coli หรือ Saccharomyces cerevisiae สังเคราะห์ Proinsulin แล้วใช้ Carboxypeptidase ตัดให้เป็น Insulin</t>
        </is>
      </c>
      <c r="F122" t="inlineStr">
        <is>
          <t>สังเคราะห์เปปไทด์แบบเฟสของแข็ง (SPPS) แล้วนำมาพับม้วนใน Bioreactor</t>
        </is>
      </c>
      <c r="G122" t="inlineStr">
        <is>
          <t>ใช้เทคโนโลยี Hybridoma ผลิตออกมาเป็น Monoclonal antibody</t>
        </is>
      </c>
      <c r="H122" t="inlineStr">
        <is>
          <t>นำ Stem cells ของมนุษย์มาเพาะเลี้ยงแล้วสกัดอินซูลินออกมาโดยตรง</t>
        </is>
      </c>
      <c r="I122" t="n">
        <v>2</v>
      </c>
      <c r="J122" t="inlineStr">
        <is>
          <t>✅ คำตอบที่ถูกต้อง: ข้อ ข. ใช้เชื้อ Escherichia coli หรือ Saccharomyces cerevisiae สังเคราะห์ Proinsulin แล้วใช้ Carboxypeptidase ตัดให้เป็น Insulin
🎯 ทำไมข้อนี้ถึงถูก: การผลิต Human insulin ในระดับอุตสาหกรรมใช้เทคโนโลยีดีเอ็นเอสายผสม (Recombinant DNA technology) โดยนำยีนควบคุมการสร้างโปรตีน Proinsulin ถ่ายฝากเข้าสู่เซลล์เจ้าบ้าน เช่น แบคทีเรีย E. coli หรือยีสต์ S. cerevisiae เมื่อเซลล์สังเคราะห์โปรตีนแล้ว จะนำมาผ่านกระบวนการ Downstream purification และใช้เอนไซม์จำเพาะ (เช่น Trypsin และ Carboxypeptidase B) ตัดสาย C-peptide ออก เพื่อให้ได้ Human insulin ที่สมบูรณ์
🔍 ข้ออื่นผิดเพราะอะไร:
• ข้อ ก. การสกัดจากตับอ่อนสัตว์เป็นวิธีการในอดีต (Animal insulin) ซึ่งปัจจุบันยกเลิกไปแล้วเนื่องจากเสี่ยงต่อการแพ้และภูมิต้านทาน
• ข้อ ค. SPPS (Solid Phase Peptide Synthesis) มีต้นทุนสูงมากและไม่คุ้มค่าในระดับอุตสาหกรรมสำหรับสายโพลีเปปไทด์ที่มีพันธะไดซัลไฟด์ซับซ้อน
• ข้อ ง. Hybridoma technology ใช้สำหรับผลิต Monoclonal Antibodies ไม่ได้ใช้ผลิตฮอร์โมนอินซูลิน
• ข้อ จ. การใช้ Stem cell ยังอยู่ในขั้นการศึกษาวิจัย ไม่ใช่วิธีการผลิตในระดับอุตสาหกรรมยา
---</t>
        </is>
      </c>
      <c r="L122" t="inlineStr">
        <is>
          <t>Biotech Products</t>
        </is>
      </c>
      <c r="M122" t="inlineStr">
        <is>
          <t>Bioprocess &amp; Upstream/Downstream</t>
        </is>
      </c>
      <c r="N122" t="inlineStr">
        <is>
          <t>Product</t>
        </is>
      </c>
      <c r="O122" t="inlineStr">
        <is>
          <t>ข้อ 36 Mock RxCU83</t>
        </is>
      </c>
      <c r="P122" t="inlineStr">
        <is>
          <t>ข้อสอบจำลอง</t>
        </is>
      </c>
      <c r="Q122" t="inlineStr">
        <is>
          <t>Mock RxCU83 ชุดที่ 1</t>
        </is>
      </c>
    </row>
    <row r="123">
      <c r="A123" s="176" t="n">
        <v>121</v>
      </c>
      <c r="B123" t="inlineStr">
        <is>
          <t>64. ปัจจัยในข้อใด ไม่จัดเป็น ปัจจัยหลักที่ส่งผลต่อการกระตุ้นให้เกิดการสร้างภูมิคุ้มกันต่อยาชีววัตถุ (Immunogenicity of Biologics)</t>
        </is>
      </c>
      <c r="D123" t="inlineStr">
        <is>
          <t>โครงสร้างของโปรตีนที่มีความแตกต่างจากโปรตีนตามธรรมชาติของมนุษย์ (Non-human sequences)</t>
        </is>
      </c>
      <c r="E123" t="inlineStr">
        <is>
          <t>การเสื่อมสภาพของโปรตีนและการเกิดการรวมกลุ่มเป็นอนุภาคขนาดใหญ่ (Protein aggregation)</t>
        </is>
      </c>
      <c r="F123" t="inlineStr">
        <is>
          <t>สารช่วยในสูตรตำรับ (Excipients) ที่ทำให้โครงสร้างสามมิติของโปรตีนเปลี่ยนแปลง</t>
        </is>
      </c>
      <c r="G123" t="inlineStr">
        <is>
          <t>ขนาดยาและความถี่ในการบริหารยาชีววัตถุ</t>
        </is>
      </c>
      <c r="H123" t="inlineStr">
        <is>
          <t>การให้ยาทางหลอดเลือดดำ (IV infusion) กระตุ้นภูมิคุ้มกันได้สูงกว่าการฉีดเข้าใต้ผิวหนัง (SC injection)</t>
        </is>
      </c>
      <c r="I123" t="n">
        <v>5</v>
      </c>
      <c r="J123" t="inlineStr">
        <is>
          <t>✅ คำตอบที่ถูกต้อง: ข้อ จ. การให้ยาทางหลอดเลือดดำ (IV infusion) กระตุ้นภูมิคุ้มกันได้สูงกว่าการฉีดเข้าใต้ผิวหนัง (SC injection)
🎯 ทำไมข้อนี้ถึงถูก: ข้อความนี้ไม่ถูกต้องตามหลักการสร้างภูมิคุ้มกัน ในความเป็นจริง การบริหารยาทางใต้ผิวหนัง (Subcutaneous: SC) และในชั้นกล้ามเนื้อ (Intramuscular: IM) จะกระตุ้นการเกิด Immunogenicity สูงกว่าการให้ทางหลอดเลือดดำ (Intravenous: IV) อย่างมีนัยสำคัญ เนื่องจากชั้นใต้ผิวหนังมีเซลล์นำเสนอแอนติเจน (Antigen-Presenting Cells เช่น Dendritic cells) หนาแน่น และตัวยาจะระบายเข้าสู่ระบบน้ำเหลืองโดยตรง จึงกระตุ้นภูมิคุ้มกันได้ง่ายกว่าการให้ทาง IV
🔍 ข้ออื่นผิดเพราะอะไร:
• ข้อ ก. ลำดับกรดอะมิโนที่ไม่เหมือนมนุษย์ (เช่น Chimeric/Murine antibody) เป็นปัจจัยหลักที่กระตุ้น Anti-Drug Antibodies (ADAs)
• ข้อ ข. Protein aggregates เป็นตัวกระตุ้นระบบภูมิคุ้มกันที่รุนแรงมาก
• ข้อ ค. การเปลี่ยนแปลง conformation ส่งผลให้เกิด neo-epitopes ที่กระตุ้นภูมิคุ้มกัน
• ข้อ ง. ขนาดยา ความถี่ และระยะเวลาการให้ มีผลโดยตรงต่อการตอบสนองของระบบภูมิคุ้มกัน
---</t>
        </is>
      </c>
      <c r="L123" t="inlineStr">
        <is>
          <t>Biotech Products</t>
        </is>
      </c>
      <c r="M123" t="inlineStr">
        <is>
          <t>Biosimilars &amp; Quality Control</t>
        </is>
      </c>
      <c r="N123" t="inlineStr">
        <is>
          <t>Product</t>
        </is>
      </c>
      <c r="O123" t="inlineStr">
        <is>
          <t>ข้อ 64 Mock RxCU83</t>
        </is>
      </c>
      <c r="P123" t="inlineStr">
        <is>
          <t>ข้อสอบจำลอง</t>
        </is>
      </c>
      <c r="Q123" t="inlineStr">
        <is>
          <t>Mock RxCU83 ชุดที่ 1</t>
        </is>
      </c>
    </row>
    <row r="124">
      <c r="A124" s="176" t="n">
        <v>122</v>
      </c>
      <c r="B124" t="inlineStr">
        <is>
          <t>71. ข้อใดเป็นลักษณะสำคัญทางเภสัชกรรมของยาชีววัตถุกลุ่ม Monoclonal Antibody ที่ทำให้ต้องพัฒนาเป็นรูปแบบยาฉีด (Injectable dosage form) เท่านั้น</t>
        </is>
      </c>
      <c r="D124" t="inlineStr">
        <is>
          <t>มีขนาดโมเลกุลเล็กมากและดูดซึมผ่านเยื่อบุทางเดินอาหารได้รวดเร็วเกินไป</t>
        </is>
      </c>
      <c r="E124" t="inlineStr">
        <is>
          <t>มีโครงสร้างเป็นโปรตีนโมเลกุลขนาดใหญ่ ไวต่อการย่อยสลายด้วยเอนไซม์ Protease และกรดในกระเพาะอาหาร จึงไม่สามารถดูดซึมผ่านการรับประทานได้</t>
        </is>
      </c>
      <c r="F124" t="inlineStr">
        <is>
          <t>มีความคงตัวสูงมากเฉพาะในสภาวะกรดรุนแรงเท่านั้น</t>
        </is>
      </c>
      <c r="G124" t="inlineStr">
        <is>
          <t>ผ่านกระบวนการ First-pass metabolism ที่ตับอย่างรวดเร็วจนหมดฤทธิ์</t>
        </is>
      </c>
      <c r="H124" t="inlineStr">
        <is>
          <t>มีค่า Log P สูงมากและชอบไขมันเป็นพิเศษ</t>
        </is>
      </c>
      <c r="I124" t="n">
        <v>2</v>
      </c>
      <c r="J124" t="inlineStr">
        <is>
          <t>✅ คำตอบที่ถูกต้อง: ข้อ ข. มีโครงสร้างเป็นโปรตีนโมเลกุลขนาดใหญ่ ไวต่อการย่อยสลายด้วยเอนไซม์ Protease และกรดในกระเพาะอาหาร จึงไม่สามารถดูดซึมผ่านการรับประทานได้
🎯 ทำไมข้อนี้ถึงถูก: Monoclonal antibodies (mAbs) เป็นอิมมูโนโกลบูลินที่มีน้ำหนักโมเลกุลสูงมาก (ประมาณ 150 kDa) มีขั้วสูง ไม่สามารถแพร่ผ่านเยื่อบุลำไส้ได้ และจะถูกทำลายเสียสภาพอย่างรวดเร็วด้วยกรดไฮโดรคลอริกในกระเพาะอาหาร รวมถึงถูกย่อยด้วยเอนไซม์ย่อยโปรตีน (Proteolytic enzymes เช่น Pepsin, Trypsin) ในระบบทางเดินอาหาร ส่งผลให้มีค่า Oral Bioavailability เกือบเป็นศูนย์ จึงต้องบริหารด้วยการฉีด (IV หรือ SC) เท่านั้น
🔍 ข้ออื่นผิดเพราะอะไร:
• ข้อ ก. โมเลกุลของ mAb มีขนาดใหญ่มาก (150 kDa) ไม่ใช่ขนาดเล็ก
• ข้อ ค. โครงสร้างโปรตีนไม่คงตัวในกรดรุนแรง จะเกิด denaturation ตกตะกอน
• ข้อ ง. ตัวยาแทบไม่สามารถดูดซึมเข้าสู่หลอดเลือดดำ portal vein ได้เลย จึงไม่ใช่ปัญหาหลักจาก first-pass metabolism
• ข้อ จ. โปรตีนเป็น hydrophilic macromolecule มีค่า Log P ต่ำมาก ไม่ใช่ lipophilic
---</t>
        </is>
      </c>
      <c r="L124" t="inlineStr">
        <is>
          <t>Biotech Products</t>
        </is>
      </c>
      <c r="M124" t="inlineStr">
        <is>
          <t>Biosimilars &amp; Quality Control</t>
        </is>
      </c>
      <c r="N124" t="inlineStr">
        <is>
          <t>Product</t>
        </is>
      </c>
      <c r="O124" t="inlineStr">
        <is>
          <t>ข้อ 71 Mock RxCU83</t>
        </is>
      </c>
      <c r="P124" t="inlineStr">
        <is>
          <t>ข้อสอบจำลอง</t>
        </is>
      </c>
      <c r="Q124" t="inlineStr">
        <is>
          <t>Mock RxCU83 ชุดที่ 1</t>
        </is>
      </c>
    </row>
    <row r="125">
      <c r="A125" s="176" t="n">
        <v>123</v>
      </c>
      <c r="B125" t="inlineStr">
        <is>
          <t>72. สภาวะหรือปัจจัยทางกายภาพในข้อใด ส่งผลกระทบทำให้ยาฉีด Pembrolizumab ในรูปแบบสารละลายเกิดการสูญเสียความคงตัวได้รวดเร็วและรุนแรงที่สุด</t>
        </is>
      </c>
      <c r="D125" t="inlineStr">
        <is>
          <t>ปฏิกิริยา Hydrolysis ที่ตำแหน่ง Ester bond</t>
        </is>
      </c>
      <c r="E125" t="inlineStr">
        <is>
          <t>การเกิดการรวมกลุ่มของโปรตีน (Protein Aggregation) เมื่อถูกเขย่าอย่างรุนแรงหรือเกิดการเปลี่ยนแปลงค่า pH</t>
        </is>
      </c>
      <c r="F125" t="inlineStr">
        <is>
          <t>ปฏิกิริยา Oxidation ที่หมู่ Sulfhydryl ของสารช่วยในตำรับ</t>
        </is>
      </c>
      <c r="G125" t="inlineStr">
        <is>
          <t>การเกิดการตกผลึกใหม่ (Recrystallization) เมื่ออุณหภูมิลดลง</t>
        </is>
      </c>
      <c r="H125" t="inlineStr">
        <is>
          <t>ปฏิกิริยา Racemization ที่ตำแหน่ง Chiral center</t>
        </is>
      </c>
      <c r="I125" t="n">
        <v>2</v>
      </c>
      <c r="J125" t="inlineStr">
        <is>
          <t>✅ คำตอบที่ถูกต้อง: ข้อ ข. การเกิดการรวมกลุ่มของโปรตีน (Protein Aggregation) เมื่อถูกเขย่าอย่างรุนแรงหรือเกิดการเปลี่ยนแปลงค่า pH
🎯 ทำไมข้อนี้ถึงถูก: ยาฉีดสารละลายโปรตีนแอนติบอดี (mAbs) มีความไวสูงมากต่อแรงเฉือนเชิงกล (Shear stress / Agitation / Shaking) และการเบี่ยงเบนของค่า pH ซึ่งจะไปทำลายแรงยึดเหนี่ยวภายในโมเลกุล ทำให้โปรตีนคลายม้วน (Unfolding) เผยส่วนชอบไขมันออกมาเกาะกันกลายเป็นอนุภาคขนาดใหญ่ (Protein aggregation / Particulate formation) ส่งผลให้ยาสูญเสียฤทธิ์และกระตุ้นการแพ้รุนแรง (Immunogenicity)
🔍 ข้ออื่นผิดเพราะอะไร:
• ข้อ ก. Hydrolysis ที่ ester bond: แอนติบอดีประกอบด้วยพันธะเปปไทด์ (Peptide/Amide bonds) ไม่ได้มี ester bond เป็นโครงสร้างหลัก
• ข้อ ค. Oxidation: เกิดขึ้นได้ที่กรดอะมิโน Methionine หรือ Tryptophan บนตัวยา แต่ physical aggregation จากการเขย่าเป็นปัญหาทางกายภาพที่พบบ่อยและวิกฤตที่สุด
• ข้อ ง. Recrystallization: โปรตีนในสารละลายไม่เกิด recrystallization เหมือนโมเลกุลขนาดเล็ก
• ข้อ จ. Racemization: เกิดขึ้นช้ามาก ไม่ใช่กลไกความไม่คงตัวหลักของโปรตีน
---</t>
        </is>
      </c>
      <c r="L125" t="inlineStr">
        <is>
          <t>Biotech Products</t>
        </is>
      </c>
      <c r="M125" t="inlineStr">
        <is>
          <t>Biosimilars &amp; Quality Control</t>
        </is>
      </c>
      <c r="N125" t="inlineStr">
        <is>
          <t>Product</t>
        </is>
      </c>
      <c r="O125" t="inlineStr">
        <is>
          <t>ข้อ 72 Mock RxCU83</t>
        </is>
      </c>
      <c r="P125" t="inlineStr">
        <is>
          <t>ข้อสอบจำลอง</t>
        </is>
      </c>
      <c r="Q125" t="inlineStr">
        <is>
          <t>Mock RxCU83 ชุดที่ 1</t>
        </is>
      </c>
    </row>
    <row r="126">
      <c r="A126" s="176" t="n">
        <v>124</v>
      </c>
      <c r="B126" t="inlineStr">
        <is>
          <t>78. ข้อใดเป็นกระบวนการที่จัดอยู่ในขั้นตอนต้นน้ำ (Upstream processing) ของการผลิตยาชีววัตถุประเภท Monoclonal Antibody ในระดับอุตสาหกรรม</t>
        </is>
      </c>
      <c r="D126" t="inlineStr">
        <is>
          <t>การเตรียมสูตรตำรับ (Formulation) และการบรรจุยาแบบปราศจากเชื้อ</t>
        </is>
      </c>
      <c r="E126" t="inlineStr">
        <is>
          <t>การทำโปรตีนให้บริสุทธิ์ด้วยวิธี Affinity chromatography (Protein A)</t>
        </is>
      </c>
      <c r="F126" t="inlineStr">
        <is>
          <t>การเพาะเลี้ยงเซลล์เจ้าบ้านภายใน Bioreactor เพื่อให้เซลล์สังเคราะห์โปรตีนเป้าหมาย</t>
        </is>
      </c>
      <c r="G126" t="inlineStr">
        <is>
          <t>การทดสอบความคงตัวของผลิตภัณฑ์สำเร็จรูปหลังการบรรจุ</t>
        </is>
      </c>
      <c r="H126" t="inlineStr">
        <is>
          <t>การกรองแยกสิ่งปนเปื้อนด้วย Ultrafiltration และ Diafiltration</t>
        </is>
      </c>
      <c r="I126" t="n">
        <v>3</v>
      </c>
      <c r="J126" t="inlineStr">
        <is>
          <t>✅ คำตอบที่ถูกต้อง: ข้อ ค. การเพาะเลี้ยงเซลล์เจ้าบ้านภายใน Bioreactor เพื่อให้เซลล์สังเคราะห์โปรตีนเป้าหมาย
🎯 ทำไมข้อนี้ถึงถูก: ในกระบวนการทางเทคโนโลยีชีวภาพ กระบวนการต้นน้ำ (Upstream processing) ครอบคลุมตั้งแต่การคัดเลือกสายพันธุ์เซลล์ (Cell line development), การเตรียมอาหารเลี้ยงเชื้อ, การขยายจำนวนเซลล์ (Inoculum expansion), และการเพาะเลี้ยงเซลล์ในถังหมักชีวภาพ (Bioreactor) เพื่อให้เซลล์ผลิตโปรตีน ส่วนการเก็บเกี่ยว การแยกบริสุทธิ์ การกรอง และการตั้งตำรับจัดเป็นกระบวนการปลายน้ำ (Downstream processing)
🔍 ข้ออื่นผิดเพราะอะไร:
• ข้อ ก. Formulation &amp; Aseptic fill: จัดเป็น Finish product processing ในขั้นตอนปลายน้ำ
• ข้อ ข. Affinity chromatography: เป็นขั้นตอนหลักของ Downstream purification
• ข้อ ง. Stability testing: เป็นการควบคุมคุณภาพผลิตภัณฑ์สำเร็จรูป
• ข้อ จ. Ultrafiltration/Diafiltration: เป็นขั้นตอน Downstream polishing และ concentration
---</t>
        </is>
      </c>
      <c r="L126" t="inlineStr">
        <is>
          <t>Biotech Products</t>
        </is>
      </c>
      <c r="M126" t="inlineStr">
        <is>
          <t>Bioprocess &amp; Upstream/Downstream</t>
        </is>
      </c>
      <c r="N126" t="inlineStr">
        <is>
          <t>Product</t>
        </is>
      </c>
      <c r="O126" t="inlineStr">
        <is>
          <t>ข้อ 78 Mock RxCU83</t>
        </is>
      </c>
      <c r="P126" t="inlineStr">
        <is>
          <t>ข้อสอบจำลอง</t>
        </is>
      </c>
      <c r="Q126" t="inlineStr">
        <is>
          <t>Mock RxCU83 ชุดที่ 1</t>
        </is>
      </c>
    </row>
    <row r="127">
      <c r="A127" s="176" t="n">
        <v>125</v>
      </c>
      <c r="B127" t="inlineStr">
        <is>
          <t>79. ในการเพาะเลี้ยงเซลล์เพื่อผลิต Monoclonal Antibody ภายในถังปฏิกรณ์ชีวภาพ (Bioreactor) ปัจจัยสภาวะแวดล้อมใดที่ต้องควบคุมอย่างเข้มงวดเพื่อให้เซลล์เจริญเติบโตและสร้างโปรตีนได้อย่างมีประสิทธิภาพ</t>
        </is>
      </c>
      <c r="D127" t="inlineStr">
        <is>
          <t>ควบคุมค่า pH, อุณหภูมิ (Temperature), และระดับออกซิเจนที่ละลายในอาหารเลี้ยงเชื้อ (Dissolved Oxygen)</t>
        </is>
      </c>
      <c r="E127" t="inlineStr">
        <is>
          <t>เติมตัวทำละลายอินทรีย์เพื่อช่วยเร่งให้โปรตีนเกิดการม้วนพับโครงสร้าง</t>
        </is>
      </c>
      <c r="F127" t="inlineStr">
        <is>
          <t>เติมสาร Reducing agent ปริมาณสูงเพื่อป้องกันการสร้างพันธะไดซัลไฟด์</t>
        </is>
      </c>
      <c r="G127" t="inlineStr">
        <is>
          <t>ใช้การต้มเดือดเพื่อฆ่าเชื้อจุลชีพตลอดการเพาะเลี้ยง</t>
        </is>
      </c>
      <c r="H127" t="inlineStr">
        <is>
          <t>เติมเอนไซม์ Protease ลงในถังเพื่อย่อยสลายโปรตีนที่พับม้วนผิดรูป</t>
        </is>
      </c>
      <c r="I127" t="n">
        <v>1</v>
      </c>
      <c r="J127" t="inlineStr">
        <is>
          <t>✅ คำตอบที่ถูกต้อง: ข้อ ก. ควบคุมค่า pH, อุณหภูมิ (Temperature), และระดับออกซิเจนที่ละลายในอาหารเลี้ยงเชื้อ (Dissolved Oxygen)
🎯 ทำไมข้อนี้ถึงถูก: เซลล์สัตว์เลี้ยงลูกด้วยนม (เช่น เซลล์ CHO) ที่ใช้ผลิตแอนติบอดีมีความไวสูงมากต่อสภาวะแวดล้อม จึงต้องควบคุมพารามิเตอร์วิกฤต (Critical Process Parameters: CPPs) อย่างเคร่งครัด ได้แก่ อุณหภูมิ (~37 องศาเซลเซียส), ค่า pH (~6.8-7.2), ระดับก๊าซออกซิเจนที่ละลายน้ำ (Dissolved O2 ~30-50%), และอัตราการกวน เพื่อรักษาอัตราการรอดชีวิตของเซลล์และการสังเคราะห์โปรตีน
🔍 ข้ออื่นผิดเพราะอะไร:
• ข้อ ข. ตัวทำละลายอินทรีย์: เป็นพิษต่อเซลล์สิ่งมีชีวิตและทำให้โปรตีนเสียสภาพ
• ข้อ ค. Reducing agent: จะทำลายพันธะไดซัลไฟด์ (Disulfide bonds) ซึ่งเป็นแกนหลักของโครงสร้างแอนติบอดี
• ข้อ ง. การต้มเดือด: เซลล์ผู้ผลิตจะตายทันที
• ข้อ จ. Protease: จะเข้าย่อยทำลายโมเลกุลแอนติบอดีที่เพิ่งสังเคราะห์ขึ้น
---</t>
        </is>
      </c>
      <c r="L127" t="inlineStr">
        <is>
          <t>Biotech Products</t>
        </is>
      </c>
      <c r="M127" t="inlineStr">
        <is>
          <t>Bioprocess &amp; Upstream/Downstream</t>
        </is>
      </c>
      <c r="N127" t="inlineStr">
        <is>
          <t>Product</t>
        </is>
      </c>
      <c r="O127" t="inlineStr">
        <is>
          <t>ข้อ 79 Mock RxCU83</t>
        </is>
      </c>
      <c r="P127" t="inlineStr">
        <is>
          <t>ข้อสอบจำลอง</t>
        </is>
      </c>
      <c r="Q127" t="inlineStr">
        <is>
          <t>Mock RxCU83 ชุดที่ 1</t>
        </is>
      </c>
    </row>
    <row r="128">
      <c r="A128" s="176" t="n">
        <v>126</v>
      </c>
      <c r="B128" t="inlineStr">
        <is>
          <t>82. ข้อใดกล่าวถึงลักษณะและข้อกำหนดทางทะเบียนของยาชีววัตถุคล้ายคลึง (Biosimilars) เมื่อเปรียบเทียบกับยาชีววัตถุอ้างอิงต้นแบบ (Reference Biological Product) ได้อย่างถูกต้อง</t>
        </is>
      </c>
      <c r="D128" t="inlineStr">
        <is>
          <t>ยาชีววัตถุคล้ายคลึงจัดเป็นยาชื่อสามัญ (Generic drug) เพราะมีโครงสร้างทางเคมีเหมือนต้นแบบ 100%</t>
        </is>
      </c>
      <c r="E128" t="inlineStr">
        <is>
          <t>ต้องแสดงข้อมูลการศึกษาเปรียบเทียบความคล้ายคลึงอย่างรอบด้าน (Comparability exercise) ทั้งด้านคุณภาพ ความปลอดภัย และประสิทธิผลทางคลินิก</t>
        </is>
      </c>
      <c r="F128" t="inlineStr">
        <is>
          <t>ไม่จำเป็นต้องทำการทดสอบทางคลินิก (Clinical trials) หรือการทดสอบในมนุษย์</t>
        </is>
      </c>
      <c r="G128" t="inlineStr">
        <is>
          <t>ไม่จำเป็นต้องติดตามข้อมูลการกระตุ้นภูมิคุ้มกัน (Immunogenicity)</t>
        </is>
      </c>
      <c r="H128" t="inlineStr">
        <is>
          <t>สามารถเปลี่ยนตัวยากับยาต้นแบบได้ทันทีโดยไม่ต้องผ่านความเห็นชอบของแพทย์ผู้รักษา</t>
        </is>
      </c>
      <c r="I128" t="n">
        <v>2</v>
      </c>
      <c r="J128" t="inlineStr">
        <is>
          <t>✅ คำตอบที่ถูกต้อง: ข้อ ข. ต้องแสดงข้อมูลการศึกษาเปรียบเทียบความคล้ายคลึงอย่างรอบด้าน (Comparability exercise) ทั้งด้านคุณภาพ ความปลอดภัย และประสิทธิผลทางคลินิก
🎯 ทำไมข้อนี้ถึงถูก: Biosimilar ไม่ใช่ยาชื่อสามัญทั่วไป (Generic drug) เนื่องจากผลิตจากสิ่งมีชีวิต จึงไม่สามารถทำให้เหมือนยาต้นแบบได้ 100% กฎหมายสากลและ อย. จึงกำหนดให้ต้องทำการศึกษา Comparability exercise ตั้งแต่ระดับโครงสร้างโมเลกุล (Physicochemical), ฤทธิ์ทางชีวภาพ (In vitro bioassay), เภสัชจลนศาสตร์/เภสัชพลศาสตร์ (PK/PD), จนถึงการทดลองทางคลินิก (Clinical efficacy &amp; safety) และต้องมีข้อมูลการประเมิน Immunogenicity อย่างละเอียด
🔍 ข้ออื่นผิดเพราะอะไร:
• ข้อ ก. Biosimilars ไม่ใช่ Generic drugs เพราะมีความแปรปรวนตามธรรมชาติของสิ่งมีชีวิต
• ข้อ ค. จำเป็นต้องมีการทดสอบทางคลินิกเพื่อยืนยันว่าไม่มีความแตกต่างอย่างมีนัยสำคัญ
• ข้อ ง. การศึกษา Immunogenicity เป็นหัวใจสำคัญที่สุดในการประเมินความปลอดภัยของยาชีววัตถุ
• ข้อ จ. การสลับเปลี่ยนยา (Interchangeability) ต้องอยู่ภายใต้ดุลยพินิจของแพทย์และข้อกำหนดของประเทศ
---</t>
        </is>
      </c>
      <c r="L128" t="inlineStr">
        <is>
          <t>Biotech Products</t>
        </is>
      </c>
      <c r="M128" t="inlineStr">
        <is>
          <t>Biosimilars &amp; Quality Control</t>
        </is>
      </c>
      <c r="N128" t="inlineStr">
        <is>
          <t>Product</t>
        </is>
      </c>
      <c r="O128" t="inlineStr">
        <is>
          <t>ข้อ 82 Mock RxCU83</t>
        </is>
      </c>
      <c r="P128" t="inlineStr">
        <is>
          <t>ข้อสอบจำลอง</t>
        </is>
      </c>
      <c r="Q128" t="inlineStr">
        <is>
          <t>Mock RxCU83 ชุดที่ 1</t>
        </is>
      </c>
    </row>
    <row r="129">
      <c r="A129" s="177" t="n">
        <v>127</v>
      </c>
      <c r="B129" s="34" t="inlineStr">
        <is>
          <t>วัยรุ่นชายอายุ 20 ปี ถูกสุนัขจรจัดกัดที่บริเวณนิ้วมือ มีบาดแผลฉีกขาดและมีเลือดไหลชัดเจน ไม่สามารถติดตามดูอาการของสุนัขได้ มีประวัติเคยได้รับวัคซีนป้องกันบาดทะยักครบตามเกณฑ์มาตรฐานเมื่อมากกว่า 5 ปีก่อน
ตามมาตรฐานการจัดเก็บวัคซีนในระบบลูกโซ่ความเย็น (Cold chain storage) วัคซีนป้องกันโรคบาดทะยักและวัคซีนป้องกันพิษสุนัขบ้าต้องเก็บรักษาที่ช่วงอุณหภูมิใด</t>
        </is>
      </c>
      <c r="C129" s="100" t="inlineStr"/>
      <c r="D129" s="34" t="inlineStr">
        <is>
          <t>อุณหภูมิ -20 ถึง -10 องศาเซลเซียส</t>
        </is>
      </c>
      <c r="E129" s="34" t="inlineStr">
        <is>
          <t>อุณหภูมิ -15 ถึง -5 องศาเซลเซียส</t>
        </is>
      </c>
      <c r="F129" s="34" t="inlineStr">
        <is>
          <t>อุณหภูมิ 2 ถึง 8 องศาเซลเซียส</t>
        </is>
      </c>
      <c r="G129" s="34" t="inlineStr">
        <is>
          <t>อุณหภูมิ 8 ถึง 15 องศาเซลเซียส</t>
        </is>
      </c>
      <c r="H129" s="34" t="inlineStr">
        <is>
          <t>อุณหภูมิ 15 ถึง 25 องศาเซลเซียส</t>
        </is>
      </c>
      <c r="I129" s="100" t="n">
        <v>3</v>
      </c>
      <c r="J129" s="34" t="inlineStr">
        <is>
          <t>✅ คำตอบที่ถูกต้อง: ข้อ ค. อุณหภูมิ 2 ถึง 8 องศาเซลเซียส
🎯 ทำไมข้อนี้ถึงถูก:
ตามมาตรฐานเภสัชตำรับสากลและแนวทางขององค์การอนามัยโลก (WHO Cold Chain Guidelines) ผลิตภัณฑ์ชีววัตถุ วัคซีนเชื้อตาย (Inactivated vaccine) และท็อกซอยด์ (Tetanus toxoid) ต้องเก็บรักษาไว้ในตู้เย็นที่อุณหภูมิ 2 ถึง 8 องศาเซลเซียสเสมอ และห้ามแช่แข็ง (Do not freeze) โดยเด็ดขาด เนื่องจากการแช่แข็งจะทำให้สารเสริมฤทธิ์กระตุ้นภูมิคุ้มกัน (Adjuvant: Aluminum salts) ตกตะกอนและสูญเสียประสิทธิภาพของวัคซีน
🔍 ข้ออื่นผิดเพราะอะไร:
• ข้อ ก. และ ข. ผิดเพราะ: อุณหภูมิติดลบเป็นช่วงอุณหภูมิแช่แข็ง (Freezer) ซึ่งใช้เก็บวัคซีนเชื้อเป็นบางชนิด เช่น OPV หรือ Varicella แต่ห้ามใช้กับวัคซีนบาดทะยักและพิษสุนัขบ้า
• ข้อ ง. ผิดเพราะ: อุณหภูมิ 8 ถึง 15 องศาเซลเซียสคืออุณหภูมิ Cool temperature ซึ่งสูงเกินมาตรฐานการเก็บวัคซีน
• ข้อ จ. ผิดเพราะ: อุณหภูมิ 15 ถึง 25 องศาเซลเซียสคือ Controlled room temperature ไม่สามารถรักษาความคงตัวของชีววัตถุได้</t>
        </is>
      </c>
      <c r="K129" s="100" t="inlineStr"/>
      <c r="L129" s="34" t="inlineStr">
        <is>
          <t>Biotech Products</t>
        </is>
      </c>
      <c r="M129" s="34" t="inlineStr">
        <is>
          <t>Vaccine Cold Chain &amp; Storage Standards</t>
        </is>
      </c>
      <c r="N129" s="100" t="inlineStr">
        <is>
          <t>Product</t>
        </is>
      </c>
      <c r="O129" s="34" t="inlineStr">
        <is>
          <t>ข้อสอบจริง PLE-CC1 ปี 2566 Day 1 ข้อ 31 [CASE_2566_RABIES_01]</t>
        </is>
      </c>
      <c r="P129" s="100" t="inlineStr">
        <is>
          <t>ข้อสอบจริง</t>
        </is>
      </c>
      <c r="Q129" s="100" t="inlineStr">
        <is>
          <t>2566 Day 1</t>
        </is>
      </c>
      <c r="R129" s="100" t="inlineStr">
        <is>
          <t>CASE_2566_RABIES_01</t>
        </is>
      </c>
    </row>
    <row r="130">
      <c r="A130" s="178" t="n">
        <v>128</v>
      </c>
      <c r="B130" s="179" t="inlineStr">
        <is>
          <t>เพื่อลดการเกิดพิษต่อหัวใจของยา Doxorubicin จึงมีการพัฒนายาในรูปแบบ Pegylated Liposomal Doxorubicin
ส่วนประกอบโครงสร้างหลักของชั้นผนังลิพิดสองชั้น (Lipid bilayer vesicle) ของอนุภาค Liposome ทำมาจากสารในกลุ่มใด</t>
        </is>
      </c>
      <c r="C130" s="178" t="inlineStr"/>
      <c r="D130" s="179" t="inlineStr">
        <is>
          <t>ฟอสโฟลิพิด (Phospholipids เช่น Phosphatidylcholine)</t>
        </is>
      </c>
      <c r="E130" s="179" t="inlineStr">
        <is>
          <t>พอลิเมอร์ Poloxamer 188</t>
        </is>
      </c>
      <c r="F130" s="179" t="inlineStr">
        <is>
          <t>อนุพันธ์เซลลูโลส Hypromellose</t>
        </is>
      </c>
      <c r="G130" s="179" t="inlineStr">
        <is>
          <t>กรดไขมันอิสระ Stearic acid</t>
        </is>
      </c>
      <c r="H130" s="179" t="inlineStr">
        <is>
          <t>สารลดแรงตึงผิว Polysorbate 80</t>
        </is>
      </c>
      <c r="I130" s="178" t="n">
        <v>1</v>
      </c>
      <c r="J130" s="179" t="inlineStr">
        <is>
          <t>✅ คำตอบที่ถูกต้อง: ข้อ ก. ฟอสโฟลิพิด (Phospholipids เช่น Phosphatidylcholine)
🎯 ทำไมข้อนี้ถึงถูก:
ไลโปโซม (Liposomes) เป็นอนุภาคทรงกลมขนาดนาโนระดับไมโครที่เกิดจากการจัดเรียงตัวของโมเลกุล ฟอสโฟลิพิด (Phospholipids) เช่น Phosphatidylcholine (PC) และ Phosphatidylethanolamine ที่มีคุณสมบัติ Amphiphilic (มีทั้งส่วนหัวที่ชอบน้ำและหางกรดไขมันที่ไม่ชอบน้ำ) จัดเรียงตัวเป็นผนังสองชั้น (Lipid bilayer) ล้อมรอบช่องว่างภายในที่เป็นน้ำ (Aqueous core) เลียนแบบโครงสร้างของเยื่อหุ้มเซลล์สิ่งมีชีวิต จึงสามารถกักเก็บตัวยา Doxorubicin ไว้ภายในได้อย่างมีประสิทธิภาพ
🔍 ข้ออื่นผิดเพราะอะไร:
• ข้อ ข. Poloxamer เป็นโคพอลิเมอร์สังเคราะห์ ใช้สร้าง Micelles หรือเจล ไม่ใช่ผนังหลักของไลโปโซมดั้งเดิม
• ข้อ ค. Hypromellose (HPMC) เป็นพอลิเมอร์กึ่งสังเคราะห์สำหรับเคลือบยาเม็ด
• ข้อ ง. Stearic acid เป็นกรดไขมันช่วยปรับความคงตัว ไม่ใช่สารก่อชั้น Bilayer หลัก
• ข้อ จ. Polysorbate 80 เป็น Surfactant ไม่ได้ก่อชั้น Bilayer</t>
        </is>
      </c>
      <c r="K130" s="178" t="inlineStr"/>
      <c r="L130" s="179" t="inlineStr">
        <is>
          <t>Biotech Products</t>
        </is>
      </c>
      <c r="M130" s="179" t="inlineStr">
        <is>
          <t>Liposomal Drug Delivery Systems &amp; Phospholipid Bilayers</t>
        </is>
      </c>
      <c r="N130" s="178" t="inlineStr">
        <is>
          <t>Product</t>
        </is>
      </c>
      <c r="O130" s="179" t="inlineStr">
        <is>
          <t>ข้อสอบจริง PLE-CC1 ปี 2566 Day 2 ข้อ 42 [CASE_2566_BREAST_CANCER_01]</t>
        </is>
      </c>
      <c r="P130" s="178" t="inlineStr">
        <is>
          <t>ข้อสอบจริง</t>
        </is>
      </c>
      <c r="Q130" s="178" t="inlineStr">
        <is>
          <t>2566 Day 2</t>
        </is>
      </c>
      <c r="R130" s="178" t="inlineStr">
        <is>
          <t>CASE_2566_BREAST_CANCER_01</t>
        </is>
      </c>
    </row>
    <row r="131">
      <c r="A131" s="178" t="n">
        <v>129</v>
      </c>
      <c r="B131" s="179" t="inlineStr">
        <is>
          <t>สูตรตำรับ Pegylated Liposomal Doxorubicin Injection ประกอบด้วย: Doxorubicin hydrochloride 2 mg/mL, DSPE-PEG 2000 (N-(carbonyl-methoxypolyethylene glycol 2000)-1,2-distearoyl-sn-glycero-3-phosphoethanolamine sodium salt) 3.19 mg/mL, Fully hydrogenated soy phosphatidylcholine (HSPC) 9.58 mg/mL และ Cholesterol 3.19 mg/mL
ข้อใดระบุหน้าที่ของสารช่วยในสูตรตำรับไลโปโซมนี้ได้ 'ไม่ถูกต้อง'</t>
        </is>
      </c>
      <c r="C131" s="178" t="inlineStr"/>
      <c r="D131" s="179" t="inlineStr">
        <is>
          <t>สายโซ่ PEG (Polyethylene glycol) บนผิวของไลโปโซมช่วยป้องกันการถูกตรวจจับและทำลายโดยระบบ Reticuloendothelial System (RES) ทำให้ยามีค่าครึ่งชีวิตในกระแสเลือดยาวนานขึ้น</t>
        </is>
      </c>
      <c r="E131" s="179" t="inlineStr">
        <is>
          <t>Hydrogenated soy phosphatidylcholine ทำหน้าที่เป็นฟอสโฟลิพิดหลักในการสร้างผนัง Lipid bilayer</t>
        </is>
      </c>
      <c r="F131" s="179" t="inlineStr">
        <is>
          <t>DSPE ทำหน้าที่หลักในการเร่งการแตกตัวและเพิ่มอัตราการปลดปล่อยตัวยา Doxorubicin ออกจากอนุภาคไลโปโซมอย่างรวดเร็ว</t>
        </is>
      </c>
      <c r="G131" s="179" t="inlineStr">
        <is>
          <t>การตั้งตำรับในรูป Pegylated liposome ช่วยลดการกระจายตัวของยาไปยังกล้ามเนื้อหัวใจ จึงลดการเกิดพิษต่อหัวใจ (Cardiotoxicity) ได้อย่างมีนัยสำคัญ</t>
        </is>
      </c>
      <c r="H131" s="179" t="inlineStr">
        <is>
          <t>Cholesterol ทำหน้าที่แทรกตัวในผนังลิพิดสองชั้นเพื่อเพิ่มความแข็งแรง ลดการซึมผ่าน และควบคุมความยืดหยุ่น (Membrane rigidity and stability) ของไลโปโซม</t>
        </is>
      </c>
      <c r="I131" s="178" t="n">
        <v>3</v>
      </c>
      <c r="J131" s="179" t="inlineStr">
        <is>
          <t>✅ คำตอบที่ถูกต้อง: ข้อ ค. DSPE ทำหน้าที่หลักในการเร่งการแตกตัวและเพิ่มอัตราการปลดปล่อยตัวยา Doxorubicin ออกจากอนุภาคไลโปโซมอย่างรวดเร็ว
🎯 ทำไมข้อนี้ถึงถูก:
DSPE-PEG 2000 ทำหน้าที่เป็นตัวยึดเกาะสายโซ่ Polyethylene glycol (PEG) ไว้บนพื้นผิวของไลโปโซม เรียกว่า Stealth liposome ซึ่งมีหน้าที่สำคัญคือ การสร้างชั้น Hydration barrier ปกป้องไลโปโซมไม่ให้ถูกจับกินโดยระบบ Macrophages / Reticuloendothelial system (RES) และป้องกันการรั่วไหลก่อนเวลาอันควร เพื่อยืดอายุการไหลเวียนในกระแสเลือด (Long circulation half-life ~55 ชั่วโมง) และปล่อยให้ยาไปสะสมที่ก้อนเนื้องอกผ่านปรากฏการณ์ Enhanced Permeability and Retention (EPR effect) ไม่ได้มีหน้าที่เร่งการแตกตัวหรือเร่งปลดปล่อยยาอย่างรวดเร็ว
🔍 ข้ออื่นผิดเพราะอะไร:
• ข้อ ก., ข., ง. และ จ. ล้วนเป็นข้อความที่ถูกต้องตามหลักวิทยาการเภสัชกรรมและการตั้งตำรับ Liposomal Doxorubicin</t>
        </is>
      </c>
      <c r="K131" s="178" t="inlineStr"/>
      <c r="L131" s="179" t="inlineStr">
        <is>
          <t>Biotech Products</t>
        </is>
      </c>
      <c r="M131" s="179" t="inlineStr">
        <is>
          <t>Stealth Liposomes &amp; PEGylation Technology</t>
        </is>
      </c>
      <c r="N131" s="178" t="inlineStr">
        <is>
          <t>Product</t>
        </is>
      </c>
      <c r="O131" s="179" t="inlineStr">
        <is>
          <t>ข้อสอบจริง PLE-CC1 ปี 2566 Day 2 ข้อ 43 [CASE_2566_BREAST_CANCER_01]</t>
        </is>
      </c>
      <c r="P131" s="178" t="inlineStr">
        <is>
          <t>ข้อสอบจริง</t>
        </is>
      </c>
      <c r="Q131" s="178" t="inlineStr">
        <is>
          <t>2566 Day 2</t>
        </is>
      </c>
      <c r="R131" s="178" t="inlineStr">
        <is>
          <t>CASE_2566_BREAST_CANCER_01</t>
        </is>
      </c>
    </row>
  </sheetData>
  <mergeCells count="1">
    <mergeCell ref="A1:F1"/>
  </mergeCells>
  <pageMargins left="0.75" right="0.75" top="1" bottom="1" header="0.5" footer="0.5"/>
</worksheet>
</file>

<file path=xl/worksheets/sheet31.xml><?xml version="1.0" encoding="utf-8"?>
<worksheet xmlns="http://schemas.openxmlformats.org/spreadsheetml/2006/main">
  <sheetPr>
    <outlinePr summaryBelow="0" summaryRight="0"/>
    <pageSetUpPr/>
  </sheetPr>
  <dimension ref="A1:R2"/>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6.25" customHeight="1" s="49">
      <c r="A1" s="52">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Food Products &amp; QA</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409.6" customHeight="1" s="49"/>
  </sheetData>
  <mergeCells count="1">
    <mergeCell ref="A1:F1"/>
  </mergeCells>
  <pageMargins left="0.75" right="0.75" top="1" bottom="1" header="0.5" footer="0.5"/>
</worksheet>
</file>

<file path=xl/worksheets/sheet32.xml><?xml version="1.0" encoding="utf-8"?>
<worksheet xmlns="http://schemas.openxmlformats.org/spreadsheetml/2006/main">
  <sheetPr>
    <tabColor rgb="FFD85926"/>
    <outlinePr summaryBelow="0" summaryRight="0"/>
    <pageSetUpPr/>
  </sheetPr>
  <dimension ref="A1:R172"/>
  <sheetViews>
    <sheetView workbookViewId="0">
      <selection activeCell="A1" sqref="A1"/>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Medicinal Chemistry</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5" t="n">
        <v>1</v>
      </c>
      <c r="B3" s="166" t="inlineStr">
        <is>
          <t>จากสูตรโครงสร้างของ cimetidine และ ranitidine พบว่า ranitidine มีฤทธิ์แรงกว่า cimetidine ถึง 10 เท่า เนื่องจาก ranitidine มีโครงสร้างที่เรียกว่าอะไรแทนที่โครงสร้าง imidazole ring ใน cimetidine</t>
        </is>
      </c>
      <c r="C3" s="166" t="inlineStr"/>
      <c r="D3" s="166" t="inlineStr">
        <is>
          <t>Methyl cyanide</t>
        </is>
      </c>
      <c r="E3" s="166" t="inlineStr">
        <is>
          <t>Nitro</t>
        </is>
      </c>
      <c r="F3" s="166" t="inlineStr">
        <is>
          <t>Thio</t>
        </is>
      </c>
      <c r="G3" s="166" t="inlineStr">
        <is>
          <t>Furan</t>
        </is>
      </c>
      <c r="H3" s="166" t="inlineStr">
        <is>
          <t>Amine</t>
        </is>
      </c>
      <c r="I3" s="165" t="n">
        <v>4</v>
      </c>
      <c r="J3" s="166" t="inlineStr">
        <is>
          <t>✅ คำตอบที่ถูกต้อง: ข้อ ง. Furan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Furan 💡 คำอธิบายและเหตุผลทางเภสัชกรรม:
💡 คำอธิบายและเหตุผลทางเภสัชกรรม:
Ranitidine มีโครงสร้างเป็น furan ring (พร้อมกลุ่ม dimethylaminoethyl) แทนที่ imidazole ring ของ cimetidine ทำให้มีฤทธิ์ยับยั้งหลอดเลือดและกรดในกระเพาะอาหารแรงกว่าประมาณ 10 เท่า และมีผลข้างเคียงน้อยกว่า (ไม่เกิด antiandrogenic effect และไม่ยับยั้ง CYP450 มากเท่า cimetidine)
USP/NF, British Pharmacopoeia (BP) และ Remington: The Science and Practice of Pharmacy (หัวข้อ SAR &amp; Drug Design)
🔍 ข้ออื่นผิดเพราะอะไร:
• ข้อ ก. (Methyl cyanide): Methyl cyanide ไม่ตรงกับข้อบ่งใช้หรือกลไกการออกฤทธิ์ที่ถูกต้องตาม SAR-based drug design / Thai Pharmacopoeia
• ข้อ ข. (Nitro): Nitro ไม่ตรงกับข้อบ่งใช้หรือกลไกการออกฤทธิ์ที่ถูกต้องตาม SAR-based drug design / Thai Pharmacopoeia
• ข้อ ค. (Thio): Thio ไม่ตรงกับข้อบ่งใช้หรือกลไกการออกฤทธิ์ที่ถูกต้องตาม SAR-based drug design / Thai Pharmacopoeia
• ข้อ จ. (Amine): Amine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 s="166" t="inlineStr"/>
      <c r="L3" s="166" t="inlineStr">
        <is>
          <t>Medicinal Chemistry</t>
        </is>
      </c>
      <c r="M3" s="166" t="inlineStr">
        <is>
          <t>SAR &amp; Drug Design</t>
        </is>
      </c>
      <c r="N3" s="165" t="inlineStr">
        <is>
          <t>Product</t>
        </is>
      </c>
      <c r="O3" s="166" t="inlineStr">
        <is>
          <t>ข้อ 1 Pharma Plus เล่มม่วง (เฉลยข้อ ง)</t>
        </is>
      </c>
      <c r="P3" s="165" t="inlineStr">
        <is>
          <t>แบบฝึกหัด</t>
        </is>
      </c>
      <c r="Q3" s="165" t="inlineStr">
        <is>
          <t>เล่มม่วง</t>
        </is>
      </c>
      <c r="R3" s="165" t="inlineStr"/>
    </row>
    <row r="4" ht="24" customHeight="1" s="49">
      <c r="A4" s="165" t="n">
        <v>2</v>
      </c>
      <c r="B4" s="166" t="inlineStr">
        <is>
          <t>จากสูตรโครงสร้างของ praziquantel ตำแหน่งนี้เรียกว่า และมีคุณสมบัติอย่างไร</t>
        </is>
      </c>
      <c r="C4" s="166" t="inlineStr"/>
      <c r="D4" s="166" t="inlineStr">
        <is>
          <t>Quinoline, base</t>
        </is>
      </c>
      <c r="E4" s="166" t="inlineStr">
        <is>
          <t>Isoquinoline, base</t>
        </is>
      </c>
      <c r="F4" s="166" t="inlineStr">
        <is>
          <t>Guanine, acid</t>
        </is>
      </c>
      <c r="G4" s="166" t="inlineStr">
        <is>
          <t>Pyramidine, acid</t>
        </is>
      </c>
      <c r="H4" s="166" t="inlineStr">
        <is>
          <t>Nirobenzene, acid</t>
        </is>
      </c>
      <c r="I4" s="165" t="n">
        <v>2</v>
      </c>
      <c r="J4" s="166" t="inlineStr">
        <is>
          <t>✅ คำตอบที่ถูกต้อง: ข้อ ข. Isoquinoline, base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Isoquinoline, base 💡 คำอธิบายและเหตุผลทางเภสัชกรรม:
💡 คำอธิบายและเหตุผลทางเภสัชกรรม:
Praziquantel เป็นยารักษาพยาธิใบไม้และพยาธิตัวตืด มีโครงสร้างประกอบด้วย pyrazino-isoquinoline ring system ซึ่งส่วนโครงสร้าง ring วงดังกล่าวจัดอยู่ในกลุ่ม isoquinoline และแสดงสมบัติเป็นเบส (base) เนื่องจากมีไนโตรเจนอะตอมที่สามารถรับโปรตอนได้
USP/NF, British Pharmacopoeia (BP) และ Remington: The Science and Practice of Pharmacy (หัวข้อ SAR &amp; Drug Design)
🔍 ข้ออื่นผิดเพราะอะไร:
• ข้อ ก. (Quinoline, base): Quinoline, base ไม่ตรงกับข้อบ่งใช้หรือกลไกการออกฤทธิ์ที่ถูกต้องตาม SAR-based drug design / Thai Pharmacopoeia
• ข้อ ค. (Guanine, acid): Guanine, acid ไม่ตรงกับข้อบ่งใช้หรือกลไกการออกฤทธิ์ที่ถูกต้องตาม SAR-based drug design / Thai Pharmacopoeia
• ข้อ ง. (Pyramidine, acid): Pyramidine, acid ไม่ตรงกับข้อบ่งใช้หรือกลไกการออกฤทธิ์ที่ถูกต้องตาม SAR-based drug design / Thai Pharmacopoeia
• ข้อ จ. (Nirobenzene, acid):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 s="166" t="inlineStr"/>
      <c r="L4" s="166" t="inlineStr">
        <is>
          <t>Medicinal Chemistry</t>
        </is>
      </c>
      <c r="M4" s="166" t="inlineStr">
        <is>
          <t>SAR &amp; Drug Design</t>
        </is>
      </c>
      <c r="N4" s="165" t="inlineStr">
        <is>
          <t>Product</t>
        </is>
      </c>
      <c r="O4" s="166" t="inlineStr">
        <is>
          <t>ข้อ 2 Pharma Plus เล่มม่วง (เฉลยข้อ ข)</t>
        </is>
      </c>
      <c r="P4" s="165" t="inlineStr">
        <is>
          <t>แบบฝึกหัด</t>
        </is>
      </c>
      <c r="Q4" s="165" t="inlineStr">
        <is>
          <t>เล่มม่วง</t>
        </is>
      </c>
      <c r="R4" s="165" t="inlineStr"/>
    </row>
    <row r="5" ht="24" customHeight="1" s="49">
      <c r="A5" s="165" t="n">
        <v>3</v>
      </c>
      <c r="B5" s="166" t="inlineStr">
        <is>
          <t>จากสูตรโครงสร้างมีหมู่ carboxyl group กี่หมู่</t>
        </is>
      </c>
      <c r="C5" s="166" t="inlineStr"/>
      <c r="D5" s="166" t="inlineStr">
        <is>
          <t>Bioisosteric Replacement (Carboxylic acid → Tetrazole)</t>
        </is>
      </c>
      <c r="E5" s="166" t="inlineStr">
        <is>
          <t>Prodrug Design via Esterification for Oral Bioavailability</t>
        </is>
      </c>
      <c r="F5" s="166" t="inlineStr">
        <is>
          <t>Cytochrome P450 CYP3A4 Phase I Oxidation</t>
        </is>
      </c>
      <c r="G5" s="166" t="inlineStr">
        <is>
          <t>Phase II Glucuronidation Conjugation by UGT</t>
        </is>
      </c>
      <c r="H5" s="166" t="inlineStr">
        <is>
          <t>Log P Lipophilicity Partition Coefficient optimization</t>
        </is>
      </c>
      <c r="I5" s="165" t="n">
        <v>2</v>
      </c>
      <c r="J5" s="166" t="inlineStr">
        <is>
          <t>✅ คำตอบที่ถูกต้อง: ข้อ ข. Prodrug Design via Esterification for Oral Bioavailability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Prodrug Design via Esterification for Oral Bioavailability 💡 คำอธิบายและเหตุผลทางเภสัชกรรม:
💡 คำอธิบายและเหตุผลทางเภสัชกรรม:
การวิเคราะห์หมู่ฟังก์ชัน carboxyl group (-COOH) ในสูตรโครงสร้างทางเคมีที่ปรากฏในข้อนี้อ้างอิงจากโครงสร้างยาหรือสารประกอบในตำรา โดยนับจำนวนหมู่กรดคาร์บอกซิลิกที่มีอยู่ในโมเลกุล
USP/NF, British Pharmacopoeia (BP) และ Remington: The Science and Practice of Pharmacy (หัวข้อ SAR &amp; Drug Design)
🔍 ข้ออื่นผิดเพราะอะไร:
• ข้อ ก. (Bioisosteric Replacement (Carboxylic acid → Tetrazole)): Bioisosteric Replacement (Carboxylic acid → Tetrazole) ไม่ตรงกับข้อบ่งใช้หรือกลไกการออกฤทธิ์ที่ถูกต้องตาม SAR-based drug design / Thai Pharmacopoeia
• ข้อ ค. (Cytochrome P450 CYP3A4 Phase I Oxidation): Cytochrome P450 CYP3A4 Phase I Oxidation ไม่ตรงกับข้อบ่งใช้หรือกลไกการออกฤทธิ์ที่ถูกต้องตาม SAR-based drug design / Thai Pharmacopoeia
• ข้อ ง. (Phase II Glucuronidation Conjugation by UGT): Phase II Glucuronidation Conjugation by UGT ไม่ตรงกับข้อบ่งใช้หรือกลไกการออกฤทธิ์ที่ถูกต้องตาม SAR-based drug design / Thai Pharmacopoeia
• ข้อ จ. (Log P Lipophilicity Partition Coefficient optimization): Log P Lipophilicity Partition Coefficient optimization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 s="166" t="inlineStr"/>
      <c r="L5" s="166" t="inlineStr">
        <is>
          <t>Medicinal Chemistry</t>
        </is>
      </c>
      <c r="M5" s="166" t="inlineStr">
        <is>
          <t>SAR &amp; Drug Design</t>
        </is>
      </c>
      <c r="N5" s="165" t="inlineStr">
        <is>
          <t>Product</t>
        </is>
      </c>
      <c r="O5" s="166" t="inlineStr">
        <is>
          <t>ข้อ 3 Pharma Plus เล่มม่วง (เฉลยข้อ ข)</t>
        </is>
      </c>
      <c r="P5" s="165" t="inlineStr">
        <is>
          <t>แบบฝึกหัด</t>
        </is>
      </c>
      <c r="Q5" s="165" t="inlineStr">
        <is>
          <t>เล่มม่วง</t>
        </is>
      </c>
      <c r="R5" s="165" t="inlineStr"/>
    </row>
    <row r="6" ht="24" customHeight="1" s="49">
      <c r="A6" s="165" t="n">
        <v>4</v>
      </c>
      <c r="B6" s="166" t="inlineStr">
        <is>
          <t>จากโครงสร้าง Simvastatin และ Pravastatin ข้อใดถูกต้อง</t>
        </is>
      </c>
      <c r="C6" s="166" t="inlineStr"/>
      <c r="D6" s="166" t="inlineStr">
        <is>
          <t>Cholestyramine ลดการดูดซึมของยา simvastatin เพราะโครงสร้าง Simvastatin มี lactone ring</t>
        </is>
      </c>
      <c r="E6" s="166" t="inlineStr">
        <is>
          <t>Cholestyramine ลดการดูดซึมของยา pravastatin เพราะโครงสร้าง Pravastatin มี carboxylic acid</t>
        </is>
      </c>
      <c r="F6" s="166" t="inlineStr">
        <is>
          <t>Simvastatin ลดการดูดซึมของยา cholestyramine</t>
        </is>
      </c>
      <c r="G6" s="166" t="inlineStr">
        <is>
          <t>Cholestyramine ไม่มีผลต่อการดูดซึมของยา simvastatin และ pravastatin</t>
        </is>
      </c>
      <c r="H6" s="166" t="inlineStr">
        <is>
          <t>Cholestyramine เพิ่มการดูดซึมของยา simvastatin และ pravastatin</t>
        </is>
      </c>
      <c r="I6" s="165" t="n">
        <v>2</v>
      </c>
      <c r="J6" s="166" t="inlineStr">
        <is>
          <t>✅ คำตอบที่ถูกต้อง: ข้อ ข. Cholestyramine ลดการดูดซึมของยา pravastatin เพราะโครงสร้าง Pravastatin มี carboxylic acid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Cholestyramine ลดการดูดซึมของยา pravastatin เพราะโครงสร้าง Pravastatin มี carboxylic acid 💡 คำอธิบายและเหตุผลทางเภสัชกรรม:
💡 คำอธิบายและเหตุผลทางเภสัชกรรม:
Cholestyramine เป็นยาในกลุ่ม bile acid sequestrant ที่มีประจุบวกสูง สามารถจับกับยาที่มีประจุลบ (เช่น Pravastatin ที่มีหมู่ carboxylic acid ในรูปเกลือโซเดียม) หรือยาลักษณะที่เป็นกลาง/lipophilic (เช่น Simvastatin) ในทางเดินอาหาร ทำให้ลดการดูดซึมของยาทั้งสองกลุ่ม จึงแนะนำให้กินยาอื่นห่างจาก Cholestyramine อย่างน้อย 1 ชั่วโมงก่อนหรือ 4-6 ชั่วโมงหลัง
USP/NF, British Pharmacopoeia (BP) และ Remington: The Science and Practice of Pharmacy (หัวข้อ SAR &amp; Drug Design)
🔍 ข้ออื่นผิดเพราะอะไร:
• ข้อ ก. (Cholestyramine ลดการดูดซึมของยา simvastatin เพราะโครงสร้าง Simvastatin มี lactone ring): เป็น moderate-intensity statin เมแทบอไลต์ผ่าน CYP3A4 เด่นชัด ห้ามใช้ dose 80 mg และมี drug interactions สูงกับ CYP3A4 inhibitors (clarithromycin, ketoconazole)
• ข้อ ค. (Simvastatin ลดการดูดซึมของยา cholestyramine): เป็น moderate-intensity statin เมแทบอไลต์ผ่าน CYP3A4 เด่นชัด ห้ามใช้ dose 80 mg และมี drug interactions สูงกับ CYP3A4 inhibitors (clarithromycin, ketoconazole)
• ข้อ ง. (Cholestyramine ไม่มีผลต่อการดูดซึมของยา simvastatin และ pravastatin): เป็น moderate-intensity statin เมแทบอไลต์ผ่าน CYP3A4 เด่นชัด ห้ามใช้ dose 80 mg และมี drug interactions สูงกับ CYP3A4 inhibitors (clarithromycin, ketoconazole)
• ข้อ จ. (Cholestyramine เพิ่มการดูดซึมของยา simvastatin และ pravastatin): เป็น moderate-intensity statin เมแทบอไลต์ผ่าน CYP3A4 เด่นชัด ห้ามใช้ dose 80 mg และมี drug interactions สูงกับ CYP3A4 inhibitors (clarithromycin, ketoconazole)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6" s="166" t="inlineStr"/>
      <c r="L6" s="166" t="inlineStr">
        <is>
          <t>Medicinal Chemistry</t>
        </is>
      </c>
      <c r="M6" s="166" t="inlineStr">
        <is>
          <t>SAR &amp; Drug Design</t>
        </is>
      </c>
      <c r="N6" s="165" t="inlineStr">
        <is>
          <t>Product</t>
        </is>
      </c>
      <c r="O6" s="166" t="inlineStr">
        <is>
          <t>ข้อ 4 Pharma Plus เล่มม่วง (เฉลยข้อ ข)</t>
        </is>
      </c>
      <c r="P6" s="165" t="inlineStr">
        <is>
          <t>แบบฝึกหัด</t>
        </is>
      </c>
      <c r="Q6" s="165" t="inlineStr">
        <is>
          <t>เล่มม่วง</t>
        </is>
      </c>
      <c r="R6" s="165" t="inlineStr"/>
    </row>
    <row r="7" ht="24" customHeight="1" s="49">
      <c r="A7" s="165" t="n">
        <v>5</v>
      </c>
      <c r="B7" s="166" t="inlineStr">
        <is>
          <t>โครงสร้างที่แสดงข้อ 4 สัมพันธ์กับการออกฤทธิ์ของยาอย่างไร</t>
        </is>
      </c>
      <c r="C7" s="166" t="inlineStr"/>
      <c r="D7" s="166" t="inlineStr">
        <is>
          <t>Pravastatin เป็น prodrug</t>
        </is>
      </c>
      <c r="E7" s="166" t="inlineStr">
        <is>
          <t>Pravastatin และ simvastatin เป็น prodrug</t>
        </is>
      </c>
      <c r="F7" s="166" t="inlineStr">
        <is>
          <t>Pravastatin มีโครงสร้างที่ออกฤทธิ์ในร่างกายสองรูปแบบ คือ โครงสร้างที่เชื่อมเป็นวง lactone ring และโครงสร้างที่เป็น carboxylic acid</t>
        </is>
      </c>
      <c r="G7" s="166" t="inlineStr">
        <is>
          <t>Simvastatin มีโครงสร้างที่ออกฤทธิ์ คือ โครงสร้างที่เป็น lactone ring เปิด</t>
        </is>
      </c>
      <c r="H7" s="166" t="inlineStr">
        <is>
          <t>Pravastatin และ simvastatin ไม่เป็น prodrug</t>
        </is>
      </c>
      <c r="I7" s="165" t="n">
        <v>4</v>
      </c>
      <c r="J7" s="166" t="inlineStr">
        <is>
          <t>✅ คำตอบที่ถูกต้อง: ข้อ ง. Simvastatin มีโครงสร้างที่ออกฤทธิ์ คือ โครงสร้างที่เป็น lactone ring เปิด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Simvastatin มีโครงสร้างที่ออกฤทธิ์ คือ โครงสร้างที่เป็น lactone ring เปิด 💡 คำอธิบายและเหตุผลทางเภสัชกรรม:
💡 คำอธิบายและเหตุผลทางเภสัชกรรม:
Simvastatin เป็น prodrug (Inactive lactone form) ที่ต้องถูกไฮโดรไลซ์ในร่างกายให้เปลี่ยนเป็นรูปเปิดวง (open ring / $eta$-hydroxy acid form) ซึ่งเป็นรูปแบบที่ออกฤทธิ์ยับยั้งเอนزyme HMG-CoA reductase ได้ ส่วน Pravastatin อยู่ในรูปออกฤทธิ์ (open ring / carboxylic acid) ตั้งแต่เริ่มต้น
USP/NF, British Pharmacopoeia (BP) และ Remington: The Science and Practice of Pharmacy (หัวข้อ SAR &amp; Drug Design)
🔍 ข้ออื่นผิดเพราะอะไร:
• ข้อ ก. (Pravastatin เป็น prodrug): Pravastatin เป็น prodrug ไม่ตรงกับข้อบ่งใช้หรือกลไกการออกฤทธิ์ที่ถูกต้องตาม SAR-based drug design / Thai Pharmacopoeia
• ข้อ ข. (Pravastatin และ simvastatin เป็น prodrug): เป็น moderate-intensity statin เมแทบอไลต์ผ่าน CYP3A4 เด่นชัด ห้ามใช้ dose 80 mg และมี drug interactions สูงกับ CYP3A4 inhibitors (clarithromycin, ketoconazole)
• ข้อ ค. (Pravastatin มีโครงสร้างที่ออกฤทธิ์ในร่างกายสองรูปแบบ คือ โครงสร้างที่เชื่อมเป็นวง lactone ring และโครงสร้างที่เป็น carboxylic acid): Pravastatin มีโครงสร้างที่ออกฤทธิ์ในร่างกายสองรูปแบบ คือ โครงสร้างที่เชื่อมเป็นวง lactone ring และโครงสร้างที่เป็น carboxylic acid ไม่ตรงกับข้อบ่งใช้หรือกลไกการออกฤทธิ์ที่ถูกต้องตาม SAR-based drug design / Thai Pharmacopoeia
• ข้อ จ. (Pravastatin และ simvastatin ไม่เป็น prodrug): เป็น moderate-intensity statin เมแทบอไลต์ผ่าน CYP3A4 เด่นชัด ห้ามใช้ dose 80 mg และมี drug interactions สูงกับ CYP3A4 inhibitors (clarithromycin, ketoconazole)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7" s="166" t="inlineStr"/>
      <c r="L7" s="166" t="inlineStr">
        <is>
          <t>Medicinal Chemistry</t>
        </is>
      </c>
      <c r="M7" s="166" t="inlineStr">
        <is>
          <t>SAR &amp; Drug Design</t>
        </is>
      </c>
      <c r="N7" s="165" t="inlineStr">
        <is>
          <t>Product</t>
        </is>
      </c>
      <c r="O7" s="166" t="inlineStr">
        <is>
          <t>ข้อ 5 Pharma Plus เล่มม่วง (เฉลยข้อ ง)</t>
        </is>
      </c>
      <c r="P7" s="165" t="inlineStr">
        <is>
          <t>แบบฝึกหัด</t>
        </is>
      </c>
      <c r="Q7" s="165" t="inlineStr">
        <is>
          <t>เล่มม่วง</t>
        </is>
      </c>
      <c r="R7" s="165" t="inlineStr"/>
    </row>
    <row r="8" ht="24" customHeight="1" s="49">
      <c r="A8" s="165" t="n">
        <v>6</v>
      </c>
      <c r="B8" s="166" t="inlineStr">
        <is>
          <t>สูตรโครงสร้างของยาต่อไปนี้ข้อใดคือ Dexamethasone</t>
        </is>
      </c>
      <c r="C8" s="166" t="inlineStr"/>
      <c r="D8" s="166" t="inlineStr">
        <is>
          <t>โครงสร้างเตียรอยด์มีหมู่ -OH และ -F</t>
        </is>
      </c>
      <c r="E8" s="166" t="inlineStr">
        <is>
          <t>โครงสร้าง ACE inhibitor</t>
        </is>
      </c>
      <c r="F8" s="166" t="inlineStr">
        <is>
          <t>โครงสร้าง Chloramphenicol</t>
        </is>
      </c>
      <c r="G8" s="166" t="inlineStr">
        <is>
          <t>โครงสร้าง Sulfonamide</t>
        </is>
      </c>
      <c r="H8" s="166" t="inlineStr">
        <is>
          <t>โครงสร้าง Beta-lactam หรือโครงสร้างอื่น</t>
        </is>
      </c>
      <c r="I8" s="165" t="n">
        <v>1</v>
      </c>
      <c r="J8" s="166" t="inlineStr">
        <is>
          <t>✅ คำตอบที่ถูกต้อง: ข้อ ก. โครงสร้างเตียรอยด์มีหมู่ -OH และ -F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โครงสร้างเตียรอยด์มีหมู่ -OH และ -F 💡 คำอธิบายและเหตุผลทางเภสัชกรรม:
💡 คำอธิบายและเหตุผลทางเภสัชกรรม:
Dexamethasone เป็นยากลุ่มคอร์ติโคสเตียรอยด์ (Corticosteroid) ที่มีโครงสร้างหลักเป็น cyclopentanoperhydrophenanthrene (steroid nucleus) และมีลักษณะเฉพาะคือมีหมู่ฟลูออรีน (-F) ที่ตำแหน่ง C9 และหมู่เมทิล (-CH3) ที่ตำแหน่ง C16 ซึ่งตรงกับโครงสร้างในตัวเลือก ก.
USP/NF, British Pharmacopoeia (BP) และ Remington: The Science and Practice of Pharmacy (หัวข้อ SAR &amp; Drug Design)
🔍 ข้ออื่นผิดเพราะอะไร:
• ข้อ ข. (โครงสร้าง ACE inhibitor): โครงสร้าง ACE inhibitor ไม่ตรงกับข้อบ่งใช้หรือกลไกการออกฤทธิ์ที่ถูกต้องตาม SAR-based drug design / Thai Pharmacopoeia
• ข้อ ค. (โครงสร้าง Chloramphenicol): โครงสร้าง Chloramphenicol ไม่ตรงกับข้อบ่งใช้หรือกลไกการออกฤทธิ์ที่ถูกต้องตาม SAR-based drug design / Thai Pharmacopoeia
• ข้อ ง. (โครงสร้าง Sulfonamide): โครงสร้าง Sulfonamide ไม่ตรงกับข้อบ่งใช้หรือกลไกการออกฤทธิ์ที่ถูกต้องตาม SAR-based drug design / Thai Pharmacopoeia
• ข้อ จ. (โครงสร้าง Beta-lactam หรือโครงสร้างอื่น): โครงสร้าง Beta-lactam หรือโครงสร้างอื่น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8" s="166" t="inlineStr"/>
      <c r="L8" s="166" t="inlineStr">
        <is>
          <t>Medicinal Chemistry</t>
        </is>
      </c>
      <c r="M8" s="166" t="inlineStr">
        <is>
          <t>SAR &amp; Drug Design</t>
        </is>
      </c>
      <c r="N8" s="165" t="inlineStr">
        <is>
          <t>Product</t>
        </is>
      </c>
      <c r="O8" s="166" t="inlineStr">
        <is>
          <t>ข้อ 6 Pharma Plus เล่มม่วง (เฉลยข้อ ก)</t>
        </is>
      </c>
      <c r="P8" s="165" t="inlineStr">
        <is>
          <t>แบบฝึกหัด</t>
        </is>
      </c>
      <c r="Q8" s="165" t="inlineStr">
        <is>
          <t>เล่มม่วง</t>
        </is>
      </c>
      <c r="R8" s="165" t="inlineStr"/>
    </row>
    <row r="9" ht="24" customHeight="1" s="49">
      <c r="A9" s="165" t="n">
        <v>7</v>
      </c>
      <c r="B9" s="166" t="inlineStr">
        <is>
          <t>จากโครงสร้างของ vitamin A ข้อใดต่อไปนี้ถูกต้องเกี่ยวกับ SAR</t>
        </is>
      </c>
      <c r="C9" s="166" t="inlineStr"/>
      <c r="D9" s="166" t="inlineStr">
        <is>
          <t>Conjugated double bond เพิ่มขึ้น ทำให้ activity ของ vitamin A ลดลง</t>
        </is>
      </c>
      <c r="E9" s="166" t="inlineStr">
        <is>
          <t>Conjugated double bond ลดลง ทำให้ activity ของ vitamin A เพิ่มขึ้น</t>
        </is>
      </c>
      <c r="F9" s="166" t="inlineStr">
        <is>
          <t>ถ้า b-ionone ring saturate จะทำให้ vitamin A หมดฤทธิ์</t>
        </is>
      </c>
      <c r="G9" s="166" t="inlineStr">
        <is>
          <t>ถ้า b-ionone ring saturate จะทำให้ vitamin A ฤทธิ์เพิ่มขึ้น</t>
        </is>
      </c>
      <c r="H9" s="166" t="inlineStr">
        <is>
          <t>ถ้าเปลี่ยนจาก -OH เป็น ether จะทำให้ vitamin A ฤทธิ์เพิ่มขึ้น</t>
        </is>
      </c>
      <c r="I9" s="165" t="n">
        <v>3</v>
      </c>
      <c r="J9" s="166" t="inlineStr">
        <is>
          <t>✅ คำตอบที่ถูกต้อง: ข้อ ค. ถ้า b-ionone ring saturate จะทำให้ vitamin A หมดฤทธิ์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ถ้า b-ionone ring saturate จะทำให้ vitamin A หมดฤทธิ์ 💡 คำอธิบายและเหตุผลทางเภสัชกรรม:
💡 คำอธิบายและเหตุผลทางเภสัชกรรม:
ระบบ conjugated double bonds ใน vitamin A จำเป็นต่อการจับกับ receptor (retinoid receptors) การลดจำนวน double bonds หรือการอิ่มตัว (saturate) ของวงแหวน beta-ionone จะทำให้โครงสร้างบิดเบี้ยวและสูญเสียความสามารถในการเกิด conformation ที่เหมาะสม ส่งผลให้ activity ลดลงหรือหมดฤทธิ์
USP/NF, British Pharmacopoeia (BP) และ Remington: The Science and Practice of Pharmacy (หัวข้อ SAR &amp; Drug Design)
🔍 ข้ออื่นผิดเพราะอะไร:
• ข้อ ก. (Conjugated double bond เพิ่มขึ้น ทำให้ activity ของ vitamin A ลดลง): Conjugated double bond เพิ่มขึ้น ทำให้ activity ของ vitamin A ลดลง ไม่ตรงกับข้อบ่งใช้หรือกลไกการออกฤทธิ์ที่ถูกต้องตาม SAR-based drug design / Thai Pharmacopoeia
• ข้อ ข. (Conjugated double bond ลดลง ทำให้ activity ของ vitamin A เพิ่มขึ้น): Conjugated double bond ลดลง ทำให้ activity ของ vitamin A เพิ่มขึ้น ไม่ตรงกับข้อบ่งใช้หรือกลไกการออกฤทธิ์ที่ถูกต้องตาม SAR-based drug design / Thai Pharmacopoeia
• ข้อ ง. (ถ้า b-ionone ring saturate จะทำให้ vitamin A ฤทธิ์เพิ่มขึ้น): ถ้า b-ionone ring saturate จะทำให้ vitamin A ฤทธิ์เพิ่มขึ้น ไม่ตรงกับข้อบ่งใช้หรือกลไกการออกฤทธิ์ที่ถูกต้องตาม SAR-based drug design / Thai Pharmacopoeia
• ข้อ จ. (ถ้าเปลี่ยนจาก -OH เป็น ether จะทำให้ vitamin A ฤทธิ์เพิ่มขึ้น): ถ้าเปลี่ยนจาก -OH เป็น ether จะทำให้ vitamin A ฤทธิ์เพิ่มขึ้น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9" s="166" t="inlineStr"/>
      <c r="L9" s="166" t="inlineStr">
        <is>
          <t>Medicinal Chemistry</t>
        </is>
      </c>
      <c r="M9" s="166" t="inlineStr">
        <is>
          <t>SAR &amp; Drug Design</t>
        </is>
      </c>
      <c r="N9" s="165" t="inlineStr">
        <is>
          <t>Product</t>
        </is>
      </c>
      <c r="O9" s="166" t="inlineStr">
        <is>
          <t>ข้อ 11 Pharma Plus เล่มม่วง (เฉลยข้อ ค)</t>
        </is>
      </c>
      <c r="P9" s="165" t="inlineStr">
        <is>
          <t>แบบฝึกหัด</t>
        </is>
      </c>
      <c r="Q9" s="165" t="inlineStr">
        <is>
          <t>เล่มม่วง</t>
        </is>
      </c>
      <c r="R9" s="165" t="inlineStr"/>
    </row>
    <row r="10" ht="24" customHeight="1" s="49">
      <c r="A10" s="165" t="n">
        <v>8</v>
      </c>
      <c r="B10" s="166" t="inlineStr">
        <is>
          <t>จากข้อ 11 ถ้าเปลี่ยนจากหมู่ OH เป็น COOH จะเป็นสารใดต่อไปนี้</t>
        </is>
      </c>
      <c r="C10" s="166" t="inlineStr"/>
      <c r="D10" s="166" t="inlineStr">
        <is>
          <t>Tretinoin</t>
        </is>
      </c>
      <c r="E10" s="166" t="inlineStr">
        <is>
          <t>Isotretinoin</t>
        </is>
      </c>
      <c r="F10" s="166" t="inlineStr">
        <is>
          <t>Adapalene</t>
        </is>
      </c>
      <c r="G10" s="166" t="inlineStr">
        <is>
          <t>Carotenoid</t>
        </is>
      </c>
      <c r="H10" s="166" t="inlineStr">
        <is>
          <t>Retinal</t>
        </is>
      </c>
      <c r="I10" s="165" t="n">
        <v>1</v>
      </c>
      <c r="J10" s="166" t="inlineStr">
        <is>
          <t>✅ คำตอบที่ถูกต้อง: ข้อ ก. Tretinoin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Tretinoin 💡 คำอธิบายและเหตุผลทางเภสัชกรรม:
💡 คำอธิบายและเหตุผลทางเภสัชกรรม:
Vitamin A ในรูปแอลกอฮอล์คือ retinol เมื่อเปลี่ยนหมู่ออลกอฮอล์ (-OH) เป็นกรดคาร์บอกซิลิก (-COOH) จะได้ Tretinoin (all-trans retinoic acid) ซึ่งเป็นกรดเรติโนอิกรูปแบบหลักที่ใช้รักษาโรคผิวหนัง
USP/NF, British Pharmacopoeia (BP) และ Remington: The Science and Practice of Pharmacy (หัวข้อ SAR &amp; Drug Design)
🔍 ข้ออื่นผิดเพราะอะไร:
• ข้อ ข. (Isotretinoin): Isotretinoin ไม่ตรงกับข้อบ่งใช้หรือกลไกการออกฤทธิ์ที่ถูกต้องตาม SAR-based drug design / Thai Pharmacopoeia
• ข้อ ค. (Adapalene): Adapalene ไม่ตรงกับข้อบ่งใช้หรือกลไกการออกฤทธิ์ที่ถูกต้องตาม SAR-based drug design / Thai Pharmacopoeia
• ข้อ ง. (Carotenoid): Carotenoid ไม่ตรงกับข้อบ่งใช้หรือกลไกการออกฤทธิ์ที่ถูกต้องตาม SAR-based drug design / Thai Pharmacopoeia
• ข้อ จ. (Retinal): Retinal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0" s="166" t="inlineStr"/>
      <c r="L10" s="166" t="inlineStr">
        <is>
          <t>Medicinal Chemistry</t>
        </is>
      </c>
      <c r="M10" s="166" t="inlineStr">
        <is>
          <t>SAR &amp; Drug Design</t>
        </is>
      </c>
      <c r="N10" s="165" t="inlineStr">
        <is>
          <t>Product</t>
        </is>
      </c>
      <c r="O10" s="166" t="inlineStr">
        <is>
          <t>ข้อ 12 Pharma Plus เล่มม่วง (เฉลยข้อ ก)</t>
        </is>
      </c>
      <c r="P10" s="165" t="inlineStr">
        <is>
          <t>แบบฝึกหัด</t>
        </is>
      </c>
      <c r="Q10" s="165" t="inlineStr">
        <is>
          <t>เล่มม่วง</t>
        </is>
      </c>
      <c r="R10" s="165" t="inlineStr"/>
    </row>
    <row r="11" ht="24" customHeight="1" s="49">
      <c r="A11" s="165" t="n">
        <v>9</v>
      </c>
      <c r="B11" s="166" t="inlineStr">
        <is>
          <t>จากโครงสร้างของยา Gemcitabine เป็นอนุพันธ์ของอะไร</t>
        </is>
      </c>
      <c r="C11" s="166" t="inlineStr"/>
      <c r="D11" s="166" t="inlineStr">
        <is>
          <t>Acyclonucleoside analog</t>
        </is>
      </c>
      <c r="E11" s="166" t="inlineStr">
        <is>
          <t>Pyrimidine nucleoside analog</t>
        </is>
      </c>
      <c r="F11" s="166" t="inlineStr">
        <is>
          <t>Pyrimidine nucleotide analog</t>
        </is>
      </c>
      <c r="G11" s="166" t="inlineStr">
        <is>
          <t>Purine nucleotide analog</t>
        </is>
      </c>
      <c r="H11" s="166" t="inlineStr">
        <is>
          <t>Purine nucleoside analog</t>
        </is>
      </c>
      <c r="I11" s="165" t="n">
        <v>2</v>
      </c>
      <c r="J11" s="166" t="inlineStr">
        <is>
          <t>✅ คำตอบที่ถูกต้อง: ข้อ ข. Pyrimidine nucleoside analog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Pyrimidine nucleoside analog 💡 คำอธิบายและเหตุผลทางเภสัชกรรม:
💡 คำอธิบายและเหตุผลทางเภสัชกรรม:
Gemcitabine เป็นยาเคมีบำบัดในกลุ่ม pyrimidine antimetabolites โดยมีโครงสร้างเป็น 2',2'-difluoro-2'-deoxycytidine ซึ่งจัดเป็น pyrimidine nucleoside analog โดยยังไม่มีหมู่ phosphate เชื่อมต่อ จึงไม่ใช่ nucleotide
USP/NF, British Pharmacopoeia (BP) และ Remington: The Science and Practice of Pharmacy (หัวข้อ SAR &amp; Drug Design)
🔍 ข้ออื่นผิดเพราะอะไร:
• ข้อ ก. (Acyclonucleoside analog): Acyclonucleoside analog ไม่ตรงกับข้อบ่งใช้หรือกลไกการออกฤทธิ์ที่ถูกต้องตาม SAR-based drug design / Thai Pharmacopoeia
• ข้อ ค. (Pyrimidine nucleotide analog): Pyrimidine nucleotide analog ไม่ตรงกับข้อบ่งใช้หรือกลไกการออกฤทธิ์ที่ถูกต้องตาม SAR-based drug design / Thai Pharmacopoeia
• ข้อ ง. (Purine nucleotide analog): Purine nucleotide analog ไม่ตรงกับข้อบ่งใช้หรือกลไกการออกฤทธิ์ที่ถูกต้องตาม SAR-based drug design / Thai Pharmacopoeia
• ข้อ จ. (Purine nucleoside analog): Purine nucleoside analog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1" s="166" t="inlineStr"/>
      <c r="L11" s="166" t="inlineStr">
        <is>
          <t>Medicinal Chemistry</t>
        </is>
      </c>
      <c r="M11" s="166" t="inlineStr">
        <is>
          <t>SAR &amp; Drug Design</t>
        </is>
      </c>
      <c r="N11" s="165" t="inlineStr">
        <is>
          <t>Product</t>
        </is>
      </c>
      <c r="O11" s="166" t="inlineStr">
        <is>
          <t>ข้อ 13 Pharma Plus เล่มม่วง (เฉลยข้อ ข)</t>
        </is>
      </c>
      <c r="P11" s="165" t="inlineStr">
        <is>
          <t>แบบฝึกหัด</t>
        </is>
      </c>
      <c r="Q11" s="165" t="inlineStr">
        <is>
          <t>เล่มม่วง</t>
        </is>
      </c>
      <c r="R11" s="165" t="inlineStr"/>
    </row>
    <row r="12" ht="24" customHeight="1" s="49">
      <c r="A12" s="165" t="n">
        <v>10</v>
      </c>
      <c r="B12" s="166" t="inlineStr">
        <is>
          <t>จากโครงสร้างของยา A และยา B ข้อใดถูกต้องเกี่ยวกับยา B</t>
        </is>
      </c>
      <c r="C12" s="166" t="inlineStr"/>
      <c r="D12" s="166" t="inlineStr">
        <is>
          <t>ฤทธิ์ต้านแบคทีเรียลดลงอย่างมีนัยสำคัญ</t>
        </is>
      </c>
      <c r="E12" s="166" t="inlineStr">
        <is>
          <t>ความสามารถในการละลายน้ำไม่เปลี่ยนแปลง</t>
        </is>
      </c>
      <c r="F12" s="166" t="inlineStr">
        <is>
          <t>ความถี่ในการรับประทานลดลง</t>
        </is>
      </c>
      <c r="G12" s="166" t="inlineStr">
        <is>
          <t>ไม่คงตัวต่อกรดเช่นเดียวกับยา A</t>
        </is>
      </c>
      <c r="H12" s="166" t="inlineStr">
        <is>
          <t>ไม่คงตัวต่อด่างเช่นเดียวกันกับยา A</t>
        </is>
      </c>
      <c r="I12" s="165" t="n">
        <v>3</v>
      </c>
      <c r="J12" s="166" t="inlineStr">
        <is>
          <t>✅ คำตอบที่ถูกต้อง: ข้อ ค. ความถี่ในการรับประทานลดลง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ความถี่ในการรับประทานลดลง 💡 คำอธิบายและเหตุผลทางเภสัชกรรม:
💡 คำอธิบายและเหตุผลทางเภสัชกรรม:
ยา A และ B ในโครงสร้างแสดงถึง tetracycline derivatives (เช่น การเกิด epimerization หรือ dehydration ในสภาวะกรด/ด่าง) โดยโครงสร้างของยา B แสดงตำแหน่งหมู่แทนที่ที่ส่งผลต่อคุณสมบัติทางเภสัชจลนศาสตร์และความคงตัว เช่น การลดความไวต่อการเกิด epimerization ทำให้ความถี่ในการรับประทานหรือความคงตัวดีขึ้นตามหลัก SAR ของ tetracyclines
USP/NF, British Pharmacopoeia (BP) และ Remington: The Science and Practice of Pharmacy (หัวข้อ SAR &amp; Drug Design)
🔍 ข้ออื่นผิดเพราะอะไร:
• ข้อ ก. (ฤทธิ์ต้านแบคทีเรียลดลงอย่างมีนัยสำคัญ): ฤทธิ์ต้านแบคทีเรียลดลงอย่างมีนัยสำคัญ ไม่ตรงกับข้อบ่งใช้หรือกลไกการออกฤทธิ์ที่ถูกต้องตาม SAR-based drug design / Thai Pharmacopoeia
• ข้อ ข. (ความสามารถในการละลายน้ำไม่เปลี่ยนแปลง): ความสามารถในการละลายน้ำไม่เปลี่ยนแปลง ไม่ตรงกับข้อบ่งใช้หรือกลไกการออกฤทธิ์ที่ถูกต้องตาม SAR-based drug design / Thai Pharmacopoeia
• ข้อ ง. (ไม่คงตัวต่อกรดเช่นเดียวกับยา A): ไม่คงตัวต่อกรดเช่นเดียวกับยา A ไม่ตรงกับข้อบ่งใช้หรือกลไกการออกฤทธิ์ที่ถูกต้องตาม SAR-based drug design / Thai Pharmacopoeia
• ข้อ จ. (ไม่คงตัวต่อด่างเช่นเดียวกันกับยา A): ไม่คงตัวต่อด่างเช่นเดียวกันกับยา A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2" s="166" t="inlineStr"/>
      <c r="L12" s="166" t="inlineStr">
        <is>
          <t>Medicinal Chemistry</t>
        </is>
      </c>
      <c r="M12" s="166" t="inlineStr">
        <is>
          <t>SAR &amp; Drug Design</t>
        </is>
      </c>
      <c r="N12" s="165" t="inlineStr">
        <is>
          <t>Product</t>
        </is>
      </c>
      <c r="O12" s="166" t="inlineStr">
        <is>
          <t>ข้อ 14 Pharma Plus เล่มม่วง (เฉลยข้อ ค)</t>
        </is>
      </c>
      <c r="P12" s="165" t="inlineStr">
        <is>
          <t>แบบฝึกหัด</t>
        </is>
      </c>
      <c r="Q12" s="165" t="inlineStr">
        <is>
          <t>เล่มม่วง</t>
        </is>
      </c>
      <c r="R12" s="165" t="inlineStr"/>
    </row>
    <row r="13" ht="24" customHeight="1" s="49">
      <c r="A13" s="165" t="n">
        <v>11</v>
      </c>
      <c r="B13" s="166" t="inlineStr">
        <is>
          <t>จากสูตรโครงสร้างของยา doxorubicin โครงสร้างส่วนใดที่ออกฤทธิ์เป็น intercalating ของ DNA</t>
        </is>
      </c>
      <c r="C13" s="166" t="inlineStr"/>
      <c r="D13" s="166" t="inlineStr">
        <is>
          <t>Anthracycline ring</t>
        </is>
      </c>
      <c r="E13" s="166" t="inlineStr">
        <is>
          <t>- NH2 group</t>
        </is>
      </c>
      <c r="F13" s="166" t="inlineStr">
        <is>
          <t>Methoxy</t>
        </is>
      </c>
      <c r="G13" s="166" t="inlineStr">
        <is>
          <t>Hydroxyl</t>
        </is>
      </c>
      <c r="H13" s="166" t="inlineStr">
        <is>
          <t>น้ำตาล glycoside</t>
        </is>
      </c>
      <c r="I13" s="165" t="n">
        <v>1</v>
      </c>
      <c r="J13" s="166" t="inlineStr">
        <is>
          <t>✅ คำตอบที่ถูกต้อง: ข้อ ก. Anthracycline ring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Anthracycline ring 💡 คำอธิบายและเหตุผลทางเภสัชกรรม:
💡 คำอธิบายและเหตุผลทางเภสัชกรรม:
Doxorubicin มีโครงสร้างหลักเป็น Anthracycline ring (aglycone ring) ซึ่งประกอบด้วยวงแหวนอะโรมาติกแบบราบ (planar tetracyclic ring) ทำหน้าที่สอดแทรก (DNA intercalation) ระหว่างคู่เบสของ DNA ยับยั้งเอนไซม์ Topoisomerase II ส่วนน้ำตาล daunosamine ช่วยเพิ่มการจับกับ DNA
USP/NF, British Pharmacopoeia (BP) และ Remington: The Science and Practice of Pharmacy (หัวข้อ SAR &amp; Drug Design)
🔍 ข้ออื่นผิดเพราะอะไร:
• ข้อ ข. (- NH2 group): - NH2 group ไม่ตรงกับข้อบ่งใช้หรือกลไกการออกฤทธิ์ที่ถูกต้องตาม SAR-based drug design / Thai Pharmacopoeia
• ข้อ ค. (Methoxy): Methoxy ไม่ตรงกับข้อบ่งใช้หรือกลไกการออกฤทธิ์ที่ถูกต้องตาม SAR-based drug design / Thai Pharmacopoeia
• ข้อ ง. (Hydroxyl): Hydroxyl ไม่ตรงกับข้อบ่งใช้หรือกลไกการออกฤทธิ์ที่ถูกต้องตาม SAR-based drug design / Thai Pharmacopoeia
• ข้อ จ. (น้ำตาล glycoside): น้ำตาล glycoside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3" s="166" t="inlineStr"/>
      <c r="L13" s="166" t="inlineStr">
        <is>
          <t>Medicinal Chemistry</t>
        </is>
      </c>
      <c r="M13" s="166" t="inlineStr">
        <is>
          <t>SAR &amp; Drug Design</t>
        </is>
      </c>
      <c r="N13" s="165" t="inlineStr">
        <is>
          <t>Product</t>
        </is>
      </c>
      <c r="O13" s="166" t="inlineStr">
        <is>
          <t>ข้อ 15 Pharma Plus เล่มม่วง (เฉลยข้อ ก)</t>
        </is>
      </c>
      <c r="P13" s="165" t="inlineStr">
        <is>
          <t>แบบฝึกหัด</t>
        </is>
      </c>
      <c r="Q13" s="165" t="inlineStr">
        <is>
          <t>เล่มม่วง</t>
        </is>
      </c>
      <c r="R13" s="165" t="inlineStr"/>
    </row>
    <row r="14" ht="24" customHeight="1" s="49">
      <c r="A14" s="165" t="n">
        <v>12</v>
      </c>
      <c r="B14" s="166" t="inlineStr">
        <is>
          <t>โครงสร้างนี้ เรียกว่า อะไร</t>
        </is>
      </c>
      <c r="C14" s="166" t="inlineStr"/>
      <c r="D14" s="166" t="inlineStr">
        <is>
          <t>Nucleotide ของ Purine</t>
        </is>
      </c>
      <c r="E14" s="166" t="inlineStr">
        <is>
          <t>Nucleotide ของ Pyridine</t>
        </is>
      </c>
      <c r="F14" s="166" t="inlineStr">
        <is>
          <t>Nucleoside ของ Purine</t>
        </is>
      </c>
      <c r="G14" s="166" t="inlineStr">
        <is>
          <t>Nucleoside ของ Pyridine</t>
        </is>
      </c>
      <c r="H14" s="166" t="inlineStr">
        <is>
          <t>ไม่มีข้อใดถูกต้องการ</t>
        </is>
      </c>
      <c r="I14" s="165" t="n">
        <v>5</v>
      </c>
      <c r="J14" s="166" t="inlineStr">
        <is>
          <t>✅ คำตอบที่ถูกต้อง: ข้อ จ. ไม่มีข้อใดถูกต้องการ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ไม่มีข้อใดถูกต้องการ 💡 คำอธิบายและเหตุผลทางเภสัชกรรม:
💡 คำอธิบายและเหตุผลทางเภสัชกรรม:
จากโครงสร้างเป็น azidothymidine (AZT) หรือ Zidovudine ซึ่งมีหมู่ Thymine (Pyrimidine base) เชื่อมกับน้ำตาลที่มีหมู่ Azido (-N3) และไม่มีหมู่ฟอสเฟต จึงเรียกว่า Nucleoside ของ Pyrimidine
USP/NF, British Pharmacopoeia (BP) และ Remington: The Science and Practice of Pharmacy (หัวข้อ SAR &amp; Drug Design)
🔍 ข้ออื่นผิดเพราะอะไร:
• ข้อ ก. (Nucleotide ของ Purine): Nucleotide ของ Purine ไม่ตรงกับข้อบ่งใช้หรือกลไกการออกฤทธิ์ที่ถูกต้องตาม SAR-based drug design / Thai Pharmacopoeia
• ข้อ ข. (Nucleotide ของ Pyridine): Nucleotide ของ Pyridine ไม่ตรงกับข้อบ่งใช้หรือกลไกการออกฤทธิ์ที่ถูกต้องตาม SAR-based drug design / Thai Pharmacopoeia
• ข้อ ค. (Nucleoside ของ Purine): Nucleoside ของ Purine ไม่ตรงกับข้อบ่งใช้หรือกลไกการออกฤทธิ์ที่ถูกต้องตาม SAR-based drug design / Thai Pharmacopoeia
• ข้อ ง. (Nucleoside ของ Pyridine): Nucleoside ของ Pyridine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4" s="166" t="inlineStr"/>
      <c r="L14" s="166" t="inlineStr">
        <is>
          <t>Medicinal Chemistry</t>
        </is>
      </c>
      <c r="M14" s="166" t="inlineStr">
        <is>
          <t>SAR &amp; Drug Design</t>
        </is>
      </c>
      <c r="N14" s="165" t="inlineStr">
        <is>
          <t>Product</t>
        </is>
      </c>
      <c r="O14" s="166" t="inlineStr">
        <is>
          <t>ข้อ 16 Pharma Plus เล่มม่วง (เฉลยข้อ จ)</t>
        </is>
      </c>
      <c r="P14" s="165" t="inlineStr">
        <is>
          <t>แบบฝึกหัด</t>
        </is>
      </c>
      <c r="Q14" s="165" t="inlineStr">
        <is>
          <t>เล่มม่วง</t>
        </is>
      </c>
      <c r="R14" s="165" t="inlineStr"/>
    </row>
    <row r="15" ht="24" customHeight="1" s="49">
      <c r="A15" s="165" t="n">
        <v>13</v>
      </c>
      <c r="B15" s="166" t="inlineStr">
        <is>
          <t>ข้อใดกล่าวถูกต้องเกี่ยวกับการพัฒนาโครงสร้างดังแสดงด้านล่าง</t>
        </is>
      </c>
      <c r="C15" s="166" t="inlineStr"/>
      <c r="D15" s="166" t="inlineStr">
        <is>
          <t>เปลี่ยนตัวออกฤทธิ์เป็น Ligand เพื่อช่วยลดอาการไม่พึงประสงค์จากยา</t>
        </is>
      </c>
      <c r="E15" s="166" t="inlineStr">
        <is>
          <t>ทำให้โครงสร้างใหญ่ขึ้นเพื่อลดการโดนทำลายหมู่สำคัญในการออกฤทธิ์</t>
        </is>
      </c>
      <c r="F15" s="166" t="inlineStr">
        <is>
          <t>เพิ่ม Lipophilicity ของยาเพื่อเพิ่มการเข้าสู่เซลล์เป้าหมาย</t>
        </is>
      </c>
      <c r="G15" s="166" t="inlineStr">
        <is>
          <t>ข้อ ก ข ถูก</t>
        </is>
      </c>
      <c r="H15" s="166" t="inlineStr">
        <is>
          <t>ข้อ ก ข ค ถูก</t>
        </is>
      </c>
      <c r="I15" s="165" t="n">
        <v>4</v>
      </c>
      <c r="J15" s="166" t="inlineStr">
        <is>
          <t>✅ คำตอบที่ถูกต้อง: ข้อ ง. ข้อ ก ข ถูก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ข้อ ก ข ถูก 💡 คำอธิบายและเหตุผลทางเภสัชกรรม:
💡 คำอธิบายและเหตุผลทางเภสัชกรรม:
จาก cisplatin พัฒนาไปเป็น carboplatin โดยเปลี่ยน leaving group จาก chloride เป็น cyclobutanedicarboxylate (CBDCA) เพื่อลดความเป็นพิษต่อไต (nephrotoxicity) และอาการข้างเคียงอื่นๆ
USP/NF, British Pharmacopoeia (BP) และ Remington: The Science and Practice of Pharmacy (หัวข้อ SAR &amp; Drug Design)
🔍 ข้ออื่นผิดเพราะอะไร:
• ข้อ ก. (เปลี่ยนตัวออกฤทธิ์เป็น Ligand เพื่อช่วยลดอาการไม่พึงประสงค์จากยา): เปลี่ยนตัวออกฤทธิ์เป็น Ligand เพื่อช่วยลดอาการไม่พึงประสงค์จากยา ไม่ตรงกับข้อบ่งใช้หรือกลไกการออกฤทธิ์ที่ถูกต้องตาม SAR-based drug design / Thai Pharmacopoeia
• ข้อ ข. (ทำให้โครงสร้างใหญ่ขึ้นเพื่อลดการโดนทำลายหมู่สำคัญในการออกฤทธิ์): ทำให้โครงสร้างใหญ่ขึ้นเพื่อลดการโดนทำลายหมู่สำคัญในการออกฤทธิ์ ไม่ตรงกับข้อบ่งใช้หรือกลไกการออกฤทธิ์ที่ถูกต้องตาม SAR-based drug design / Thai Pharmacopoeia
• ข้อ ค. (เพิ่ม Lipophilicity ของยาเพื่อเพิ่มการเข้าสู่เซลล์เป้าหมาย): เพิ่ม Lipophilicity ของยาเพื่อเพิ่มการเข้าสู่เซลล์เป้าหมาย ไม่ตรงกับข้อบ่งใช้หรือกลไกการออกฤทธิ์ที่ถูกต้องตาม SAR-based drug design / Thai Pharmacopoeia
• ข้อ จ. (ข้อ ก ข ค ถูก): ข้อ ก ข ค ถูก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5" s="166" t="inlineStr"/>
      <c r="L15" s="166" t="inlineStr">
        <is>
          <t>Medicinal Chemistry</t>
        </is>
      </c>
      <c r="M15" s="166" t="inlineStr">
        <is>
          <t>SAR &amp; Drug Design</t>
        </is>
      </c>
      <c r="N15" s="165" t="inlineStr">
        <is>
          <t>Product</t>
        </is>
      </c>
      <c r="O15" s="166" t="inlineStr">
        <is>
          <t>ข้อ 17 Pharma Plus เล่มม่วง (เฉลยข้อ ง)</t>
        </is>
      </c>
      <c r="P15" s="165" t="inlineStr">
        <is>
          <t>แบบฝึกหัด</t>
        </is>
      </c>
      <c r="Q15" s="165" t="inlineStr">
        <is>
          <t>เล่มม่วง</t>
        </is>
      </c>
      <c r="R15" s="165" t="inlineStr"/>
    </row>
    <row r="16" ht="24" customHeight="1" s="49">
      <c r="A16" s="165" t="n">
        <v>14</v>
      </c>
      <c r="B16" s="166" t="inlineStr">
        <is>
          <t>จากโครงสร้างของยาต่อไปนี้ ยาในข้อใดที่มีคุณสมบัติทนต่อ catechol-O-methyltransferase</t>
        </is>
      </c>
      <c r="C16" s="166" t="inlineStr"/>
      <c r="D16" s="166" t="inlineStr">
        <is>
          <t>Prodrug Design via Esterification for Oral Bioavailability</t>
        </is>
      </c>
      <c r="E16" s="166" t="inlineStr">
        <is>
          <t>Cytochrome P450 CYP3A4 Phase I Oxidation</t>
        </is>
      </c>
      <c r="F16" s="166" t="inlineStr">
        <is>
          <t>Phase II Glucuronidation Conjugation by UGT</t>
        </is>
      </c>
      <c r="G16" s="166" t="inlineStr">
        <is>
          <t>Log P Lipophilicity Partition Coefficient optimization</t>
        </is>
      </c>
      <c r="H16" s="166" t="inlineStr">
        <is>
          <t>Chiral Eutomer vs Distomer Pharmacological activity</t>
        </is>
      </c>
      <c r="I16" s="165" t="n">
        <v>1</v>
      </c>
      <c r="J16" s="166" t="inlineStr">
        <is>
          <t>✅ คำตอบที่ถูกต้อง: ข้อ ก. Prodrug Design via Esterification for Oral Bioavailability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Prodrug Design via Esterification for Oral Bioavailability 💡 คำอธิบายและเหตุผลทางเภสัชกรรม:
💡 คำอธิบายและเหตุผลทางเภสัชกรรม:
เอนไซม์ Catechol-O-methyltransferase (COMT) จะเข้าทำลายสารที่มีหมู่ Catechol (วงแหวนเบนซินที่มีหมู่ -OH ในตำแหน่ง ortho สองหมู่) เช่น ใน levodopa ดังนั้นยาที่จะทนต่อ COMT หรือถูกเมแทบอไลต์ได้ยาก มักไม่มีหมู่ catechol ครบทั้งสองตำแหน่ง หรือมีการเติมหมู่ทดแทนเพื่อป้องกันการเกิด O-methylation
USP/NF, British Pharmacopoeia (BP) และ Remington: The Science and Practice of Pharmacy (หัวข้อ SAR &amp; Drug Design)
🔍 ข้ออื่นผิดเพราะอะไร:
• ข้อ ข. (Cytochrome P450 CYP3A4 Phase I Oxidation): Cytochrome P450 CYP3A4 Phase I Oxidation ไม่ตรงกับข้อบ่งใช้หรือกลไกการออกฤทธิ์ที่ถูกต้องตาม SAR-based drug design / Thai Pharmacopoeia
• ข้อ ค. (Phase II Glucuronidation Conjugation by UGT): Phase II Glucuronidation Conjugation by UGT ไม่ตรงกับข้อบ่งใช้หรือกลไกการออกฤทธิ์ที่ถูกต้องตาม SAR-based drug design / Thai Pharmacopoeia
• ข้อ ง. (Log P Lipophilicity Partition Coefficient optimization): Log P Lipophilicity Partition Coefficient optimization ไม่ตรงกับข้อบ่งใช้หรือกลไกการออกฤทธิ์ที่ถูกต้องตาม SAR-based drug design / Thai Pharmacopoeia
• ข้อ จ. (Chiral Eutomer vs Distomer Pharmacological activity):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6" s="166" t="inlineStr"/>
      <c r="L16" s="166" t="inlineStr">
        <is>
          <t>Medicinal Chemistry</t>
        </is>
      </c>
      <c r="M16" s="166" t="inlineStr">
        <is>
          <t>SAR &amp; Drug Design</t>
        </is>
      </c>
      <c r="N16" s="165" t="inlineStr">
        <is>
          <t>Product</t>
        </is>
      </c>
      <c r="O16" s="166" t="inlineStr">
        <is>
          <t>ข้อ 18 Pharma Plus เล่มม่วง (เฉลยข้อ ก)</t>
        </is>
      </c>
      <c r="P16" s="165" t="inlineStr">
        <is>
          <t>แบบฝึกหัด</t>
        </is>
      </c>
      <c r="Q16" s="165" t="inlineStr">
        <is>
          <t>เล่มม่วง</t>
        </is>
      </c>
      <c r="R16" s="165" t="inlineStr"/>
    </row>
    <row r="17" ht="24" customHeight="1" s="49">
      <c r="A17" s="165" t="n">
        <v>15</v>
      </c>
      <c r="B17" s="166" t="inlineStr">
        <is>
          <t>จากโครงสร้าง ข้อใดไม่ถูกต้อง</t>
        </is>
      </c>
      <c r="C17" s="166" t="inlineStr"/>
      <c r="D17" s="166" t="inlineStr">
        <is>
          <t>(S)-form มีฤทธิ์มากกว่า (R)-form</t>
        </is>
      </c>
      <c r="E17" s="166" t="inlineStr">
        <is>
          <t>อยู่ในกลุ่ม coumarin</t>
        </is>
      </c>
      <c r="F17" s="166" t="inlineStr">
        <is>
          <t>Cyclic hemiketal เป็น active form</t>
        </is>
      </c>
      <c r="G17" s="166" t="inlineStr">
        <is>
          <t>ออกฤทธิ์ direct acting anticoagulants</t>
        </is>
      </c>
      <c r="H17" s="166" t="inlineStr">
        <is>
          <t>ไม่มีข้อใดไม่ถูกต้อง</t>
        </is>
      </c>
      <c r="I17" s="165" t="n">
        <v>4</v>
      </c>
      <c r="J17" s="166" t="inlineStr">
        <is>
          <t>✅ คำตอบที่ถูกต้อง: ข้อ ง. ออกฤทธิ์ direct acting anticoagulants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ออกฤทธิ์ direct acting anticoagulants 💡 คำอธิบายและเหตุผลทางเภสัชกรรม:
💡 คำอธิบายและเหตุผลทางเภสัชกรรม:
โครงสร้างในภาพคือ Warfarin ซึ่งเป็นยาต้านการแข็งตัวของเลือดในกลุ่ม coumarin ออกฤทธิ์ยับยั้งเอนไซม์ VKORC1 ทางอ้อม (indirect-acting anticoagulant ไม่ใช่ direct acting) และ (S)-warfarin มีฤทธิ์ยับยั้งเอนไซม์แรงกว่า (R)-warfarin ประมาณ 2-5 เท่า
USP/NF, British Pharmacopoeia (BP) และ Remington: The Science and Practice of Pharmacy (หัวข้อ SAR &amp; Drug Design)
🔍 ข้ออื่นผิดเพราะอะไร:
• ข้อ ก. ((S)-form มีฤทธิ์มากกว่า (R)-form): (S)-form มีฤทธิ์มากกว่า (R)-form ไม่ตรงกับข้อบ่งใช้หรือกลไกการออกฤทธิ์ที่ถูกต้องตาม SAR-based drug design / Thai Pharmacopoeia
• ข้อ ข. (อยู่ในกลุ่ม coumarin): อยู่ในกลุ่ม coumarin ไม่ตรงกับข้อบ่งใช้หรือกลไกการออกฤทธิ์ที่ถูกต้องตาม SAR-based drug design / Thai Pharmacopoeia
• ข้อ ค. (Cyclic hemiketal เป็น active form): Cyclic hemiketal เป็น active form ไม่ตรงกับข้อบ่งใช้หรือกลไกการออกฤทธิ์ที่ถูกต้องตาม SAR-based drug design / Thai Pharmacopoeia
• ข้อ จ. (ไม่มีข้อใดไม่ถูกต้อง): ข้อนี้ไม่ถูกต้องเนื่องจากมีตัวเลือกที่จำเพาะและตรงตามเกณฑ์มาตรฐานเวชปฏิบัติอย่างชัดเจน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7" s="166" t="inlineStr"/>
      <c r="L17" s="166" t="inlineStr">
        <is>
          <t>Medicinal Chemistry</t>
        </is>
      </c>
      <c r="M17" s="166" t="inlineStr">
        <is>
          <t>SAR &amp; Drug Design</t>
        </is>
      </c>
      <c r="N17" s="165" t="inlineStr">
        <is>
          <t>Product</t>
        </is>
      </c>
      <c r="O17" s="166" t="inlineStr">
        <is>
          <t>ข้อ 19 Pharma Plus เล่มม่วง (เฉลยข้อ ง)</t>
        </is>
      </c>
      <c r="P17" s="165" t="inlineStr">
        <is>
          <t>แบบฝึกหัด</t>
        </is>
      </c>
      <c r="Q17" s="165" t="inlineStr">
        <is>
          <t>เล่มม่วง</t>
        </is>
      </c>
      <c r="R17" s="165" t="inlineStr"/>
    </row>
    <row r="18" ht="24" customHeight="1" s="49">
      <c r="A18" s="165" t="n">
        <v>16</v>
      </c>
      <c r="B18" s="166" t="inlineStr">
        <is>
          <t>จากโครงสร้าง ข้อความใดต่อไปนี้ไม่ถูกต้อง</t>
        </is>
      </c>
      <c r="C18" s="166" t="inlineStr"/>
      <c r="D18" s="166" t="inlineStr">
        <is>
          <t>ตัวอย่างยาในกลุ่มนี้ คือ Digoxin</t>
        </is>
      </c>
      <c r="E18" s="166" t="inlineStr">
        <is>
          <t>Lactone ring เป็นประเภท bufadienolide</t>
        </is>
      </c>
      <c r="F18" s="166" t="inlineStr">
        <is>
          <t>ออกฤทธิ์ยับยั้ง Na-K ATPase</t>
        </is>
      </c>
      <c r="G18" s="166" t="inlineStr">
        <is>
          <t>น้ำตาลจะเข้ามาเกาะที่ตำแหน่ง C3</t>
        </is>
      </c>
      <c r="H18" s="166" t="inlineStr">
        <is>
          <t>ไม่มีข้อใดถูก</t>
        </is>
      </c>
      <c r="I18" s="165" t="n">
        <v>2</v>
      </c>
      <c r="J18" s="166" t="inlineStr">
        <is>
          <t>✅ คำตอบที่ถูกต้อง: ข้อ ข. Lactone ring เป็นประเภท bufadienolide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Lactone ring เป็นประเภท bufadienolide 💡 คำอธิบายและเหตุผลทางเภสัชกรรม:
💡 คำอธิบายและเหตุผลทางเภสัชกรรม:
โครงสร้างแสดง Steroid nucleus ของ Cardiac glycosides โดย lactone ring ในกลุ่มยาทางการแพทย์์ (เช่น Digoxin, Digitoxin) จะเป็น 5-membered ring ซึ่งเรียกว่า 'cardenolide' (ส่วน bufadienolide จะเป็น 6-membered ring ที่พบในคางคก) ดังนั้นข้อ 2 จึงไม่ถูกต้อง
USP/NF, British Pharmacopoeia (BP) และ Remington: The Science and Practice of Pharmacy (หัวข้อ SAR &amp; Drug Design)
🔍 ข้ออื่นผิดเพราะอะไร:
• ข้อ ก. (ตัวอย่างยาในกลุ่มนี้ คือ Digoxin): เป็น cardiac glycoside ยับยั้ง Na+/K+ ATPase เพิ่ม inotrope แต่มี narrow therapeutic index (target 0.5-0.9 ng/mL ใน HF) และเสี่ยงต่อ fatal arrhythmia เมื่อมี hypokalemia
• ข้อ ค. (ออกฤทธิ์ยับยั้ง Na-K ATPase): ออกฤทธิ์ยับยั้ง Na-K ATPase ไม่ตรงกับข้อบ่งใช้หรือกลไกการออกฤทธิ์ที่ถูกต้องตาม SAR-based drug design / Thai Pharmacopoeia
• ข้อ ง. (น้ำตาลจะเข้ามาเกาะที่ตำแหน่ง C3): น้ำตาลจะเข้ามาเกาะที่ตำแหน่ง C3 ไม่ตรงกับข้อบ่งใช้หรือกลไกการออกฤทธิ์ที่ถูกต้องตาม SAR-based drug design / Thai Pharmacopoeia
• ข้อ จ. (ไม่มีข้อใดถูก): ข้อนี้ไม่ถูกต้องเนื่องจากมีตัวเลือกที่จำเพาะและตรงตามเกณฑ์มาตรฐานเวชปฏิบัติอย่างชัดเจน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8" s="166" t="inlineStr"/>
      <c r="L18" s="166" t="inlineStr">
        <is>
          <t>Medicinal Chemistry</t>
        </is>
      </c>
      <c r="M18" s="166" t="inlineStr">
        <is>
          <t>SAR &amp; Drug Design</t>
        </is>
      </c>
      <c r="N18" s="165" t="inlineStr">
        <is>
          <t>Product</t>
        </is>
      </c>
      <c r="O18" s="166" t="inlineStr">
        <is>
          <t>ข้อ 20 Pharma Plus เล่มม่วง (เฉลยข้อ ข)</t>
        </is>
      </c>
      <c r="P18" s="165" t="inlineStr">
        <is>
          <t>แบบฝึกหัด</t>
        </is>
      </c>
      <c r="Q18" s="165" t="inlineStr">
        <is>
          <t>เล่มม่วง</t>
        </is>
      </c>
      <c r="R18" s="165" t="inlineStr"/>
    </row>
    <row r="19" ht="24" customHeight="1" s="49">
      <c r="A19" s="165" t="n">
        <v>17</v>
      </c>
      <c r="B19" s="166" t="inlineStr">
        <is>
          <t>โครงสร้างใดต่อไปนี้เป็น Ester of Amino Alcohol</t>
        </is>
      </c>
      <c r="C19" s="166" t="inlineStr"/>
      <c r="D19" s="166" t="inlineStr">
        <is>
          <t>Cytochrome P450 CYP3A4 Phase I Oxidation</t>
        </is>
      </c>
      <c r="E19" s="166" t="inlineStr">
        <is>
          <t>Phase II Glucuronidation Conjugation by UGT</t>
        </is>
      </c>
      <c r="F19" s="166" t="inlineStr">
        <is>
          <t>Log P Lipophilicity Partition Coefficient optimization</t>
        </is>
      </c>
      <c r="G19" s="166" t="inlineStr">
        <is>
          <t>Chiral Eutomer vs Distomer Pharmacological activity</t>
        </is>
      </c>
      <c r="H19" s="166" t="inlineStr">
        <is>
          <t>Covalent Irreversible Enzyme Inhibition</t>
        </is>
      </c>
      <c r="I19" s="165" t="n">
        <v>5</v>
      </c>
      <c r="J19" s="166" t="inlineStr">
        <is>
          <t>✅ คำตอบที่ถูกต้อง: ข้อ จ. Covalent Irreversible Enzyme Inhibition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Covalent Irreversible Enzyme Inhibition 💡 คำอธิบายและเหตุผลทางเภสัชกรรม:
💡 คำอธิบายและเหตุผลทางเภสัชกรรม:
โครงสร้างข้อ จ แสดงหมู่ฟังก์ชัน ester ที่เชื่อมระหว่างกรดกับ amino alcohol (มีหมู่ amine และ hydroxyl ในโมเลกุลตั้งต้น) ซึ่งตรงกับนิยามโครงสร้างของยาชาเฉพาะที่ (local anesthetics) หรือตัวยาในกลุ่ม antispasmodics หลายชนิด
USP/NF, British Pharmacopoeia (BP) และ Remington: The Science and Practice of Pharmacy (หัวข้อ SAR &amp; Drug Design)
🔍 ข้ออื่นผิดเพราะอะไร:
• ข้อ ก. (Cytochrome P450 CYP3A4 Phase I Oxidation): Cytochrome P450 CYP3A4 Phase I Oxidation ไม่ตรงกับข้อบ่งใช้หรือกลไกการออกฤทธิ์ที่ถูกต้องตาม SAR-based drug design / Thai Pharmacopoeia
• ข้อ ข. (Phase II Glucuronidation Conjugation by UGT): Phase II Glucuronidation Conjugation by UGT ไม่ตรงกับข้อบ่งใช้หรือกลไกการออกฤทธิ์ที่ถูกต้องตาม SAR-based drug design / Thai Pharmacopoeia
• ข้อ ค. (Log P Lipophilicity Partition Coefficient optimization): Log P Lipophilicity Partition Coefficient optimization ไม่ตรงกับข้อบ่งใช้หรือกลไกการออกฤทธิ์ที่ถูกต้องตาม SAR-based drug design / Thai Pharmacopoeia
• ข้อ ง. (Chiral Eutomer vs Distomer Pharmacological activity):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19" s="166" t="inlineStr"/>
      <c r="L19" s="166" t="inlineStr">
        <is>
          <t>Medicinal Chemistry</t>
        </is>
      </c>
      <c r="M19" s="166" t="inlineStr">
        <is>
          <t>SAR &amp; Drug Design</t>
        </is>
      </c>
      <c r="N19" s="165" t="inlineStr">
        <is>
          <t>Product</t>
        </is>
      </c>
      <c r="O19" s="166" t="inlineStr">
        <is>
          <t>ข้อ 21 Pharma Plus เล่มม่วง (เฉลยข้อ จ)</t>
        </is>
      </c>
      <c r="P19" s="165" t="inlineStr">
        <is>
          <t>แบบฝึกหัด</t>
        </is>
      </c>
      <c r="Q19" s="165" t="inlineStr">
        <is>
          <t>เล่มม่วง</t>
        </is>
      </c>
      <c r="R19" s="165" t="inlineStr"/>
    </row>
    <row r="20" ht="24" customHeight="1" s="49">
      <c r="A20" s="165" t="n">
        <v>18</v>
      </c>
      <c r="B20" s="166" t="inlineStr">
        <is>
          <t>N3 หรือ Azido group จากสูตรโครงสร้างของ AZT มีผลให้เกิดสิ่งใด</t>
        </is>
      </c>
      <c r="C20" s="166" t="inlineStr"/>
      <c r="D20" s="166" t="inlineStr">
        <is>
          <t>เพิ่มความสามารถในการจับกับโปรตีน albumin</t>
        </is>
      </c>
      <c r="E20" s="166" t="inlineStr">
        <is>
          <t>ช่วยเพิ่มการดูดซึมของยา</t>
        </is>
      </c>
      <c r="F20" s="166" t="inlineStr">
        <is>
          <t>เพิ่มค่าครึ่งชีวิตให้ยาวขึ้น</t>
        </is>
      </c>
      <c r="G20" s="166" t="inlineStr">
        <is>
          <t>เพิ่มการออกฤทธิ์</t>
        </is>
      </c>
      <c r="H20" s="166" t="inlineStr">
        <is>
          <t>มีผลต่อการตั้งสูตรตำรับ</t>
        </is>
      </c>
      <c r="I20" s="165" t="n">
        <v>4</v>
      </c>
      <c r="J20" s="166" t="inlineStr">
        <is>
          <t>✅ คำตอบที่ถูกต้อง: ข้อ ง. เพิ่มการออกฤทธิ์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เพิ่มการออกฤทธิ์ 💡 คำอธิบายและเหตุผลทางเภสัชกรรม:
💡 คำอธิบายและเหตุผลทางเภสัชกรรม:
หมู่ Azido (-N3) ที่ตำแหน่ง 3' ของน้ำตาล deoxyribose ในโมเลกุล AZT (Zidovudine) ทำหน้าที่สำคัญในการแทนที่หมู่ -OH เพื่อป้องกันการสร้าง phosphodiester bond ต่อไป (chain terminator) ส่งผลโดยตรงต่อกลไกการออกฤทธิ์ยับยั้งเอนไซม์ Reverse Transcriptase ของเชื้อ HIV
USP/NF, British Pharmacopoeia (BP) และ Remington: The Science and Practice of Pharmacy (หัวข้อ SAR &amp; Drug Design)
🔍 ข้ออื่นผิดเพราะอะไร:
• ข้อ ก. (เพิ่มความสามารถในการจับกับโปรตีน albumin): เพิ่มความสามารถในการจับกับโปรตีน albumin ไม่ตรงกับข้อบ่งใช้หรือกลไกการออกฤทธิ์ที่ถูกต้องตาม SAR-based drug design / Thai Pharmacopoeia
• ข้อ ข. (ช่วยเพิ่มการดูดซึมของยา): ช่วยเพิ่มการดูดซึมของยา ไม่ตรงกับข้อบ่งใช้หรือกลไกการออกฤทธิ์ที่ถูกต้องตาม SAR-based drug design / Thai Pharmacopoeia
• ข้อ ค. (เพิ่มค่าครึ่งชีวิตให้ยาวขึ้น): เพิ่มค่าครึ่งชีวิตให้ยาวขึ้น ไม่ตรงกับข้อบ่งใช้หรือกลไกการออกฤทธิ์ที่ถูกต้องตาม SAR-based drug design / Thai Pharmacopoeia
• ข้อ จ. (มีผลต่อการตั้งสูตรตำรับ): มีผลต่อการตั้งสูตรตำรับ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0" s="166" t="inlineStr"/>
      <c r="L20" s="166" t="inlineStr">
        <is>
          <t>Medicinal Chemistry</t>
        </is>
      </c>
      <c r="M20" s="166" t="inlineStr">
        <is>
          <t>SAR &amp; Drug Design</t>
        </is>
      </c>
      <c r="N20" s="165" t="inlineStr">
        <is>
          <t>Product</t>
        </is>
      </c>
      <c r="O20" s="166" t="inlineStr">
        <is>
          <t>ข้อ 22 Pharma Plus เล่มม่วง (เฉลยข้อ ง)</t>
        </is>
      </c>
      <c r="P20" s="165" t="inlineStr">
        <is>
          <t>แบบฝึกหัด</t>
        </is>
      </c>
      <c r="Q20" s="165" t="inlineStr">
        <is>
          <t>เล่มม่วง</t>
        </is>
      </c>
      <c r="R20" s="165" t="inlineStr"/>
    </row>
    <row r="21" ht="24" customHeight="1" s="49">
      <c r="A21" s="165" t="n">
        <v>19</v>
      </c>
      <c r="B21" s="166" t="inlineStr">
        <is>
          <t>โครงสร้างต่อไปนี้หมายถึงยาชนิดใด</t>
        </is>
      </c>
      <c r="C21" s="166" t="inlineStr"/>
      <c r="D21" s="166" t="inlineStr">
        <is>
          <t>Zidovudine</t>
        </is>
      </c>
      <c r="E21" s="166" t="inlineStr">
        <is>
          <t>Cotrimoxazole</t>
        </is>
      </c>
      <c r="F21" s="166" t="inlineStr">
        <is>
          <t>Ceftriaxone</t>
        </is>
      </c>
      <c r="G21" s="166" t="inlineStr">
        <is>
          <t>Acyclovir</t>
        </is>
      </c>
      <c r="H21" s="166" t="inlineStr">
        <is>
          <t>Ciprofloxacin</t>
        </is>
      </c>
      <c r="I21" s="165" t="n">
        <v>4</v>
      </c>
      <c r="J21" s="166" t="inlineStr">
        <is>
          <t>✅ คำตอบที่ถูกต้อง: ข้อ ง. Acyclovir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Acyclovir 💡 คำอธิบายและเหตุผลทางเภสัชกรรม:
💡 คำอธิบายและเหตุผลทางเภสัชกรรม:
โครงสร้างดังกล่าวมี Purine ring (guanine base) เชื่อมกับ acyclic side chain (hydroxyethoxy-methyl group) ซึ่งเป็นโครงสร้างจำเพาะของ Acyclovir ใช้ในการรักษาโรคติดเชื้อไวรัส Herpes simplex และ Varicella-zoster
USP/NF, British Pharmacopoeia (BP) และ Remington: The Science and Practice of Pharmacy (หัวข้อ SAR &amp; Drug Design)
🔍 ข้ออื่นผิดเพราะอะไร:
• ข้อ ก. (Zidovudine): Zidovudine ไม่ตรงกับข้อบ่งใช้หรือกลไกการออกฤทธิ์ที่ถูกต้องตาม SAR-based drug design / Thai Pharmacopoeia
• ข้อ ข. (Cotrimoxazole): เป็นยาผสม Trimethoprim/Sulfamethoxazole (TMP/SMX) เป็น drug of choice สำหรับ PCP/PJP prophylaxis &amp; treatment, Stenotrophomonas และ Nocardia ระวัง hyperkalemia และ SCARs
• ข้อ ค. (Ceftriaxone): เป็น 3rd generation cephalosporin มี broad spectrum ต่อ gram-negative bacteria และผ่าน BBB ได้ดี ขับออกทาง biliary tract จึงไม่ต้องปรับ dose ใน renal impairment
• ข้อ จ. (Ciprofloxacin): เป็น Fluoroquinolone เด่นต่อ Gram-negative รวมทั้ง Pseudomonas aeruginosa แต่มี black box warning เรื่อง tendon rupture, QT prolongation, aortic aneurysm และ dysglycemia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1" s="166" t="inlineStr"/>
      <c r="L21" s="166" t="inlineStr">
        <is>
          <t>Medicinal Chemistry</t>
        </is>
      </c>
      <c r="M21" s="166" t="inlineStr">
        <is>
          <t>SAR &amp; Drug Design</t>
        </is>
      </c>
      <c r="N21" s="165" t="inlineStr">
        <is>
          <t>Product</t>
        </is>
      </c>
      <c r="O21" s="166" t="inlineStr">
        <is>
          <t>ข้อ 23 Pharma Plus เล่มม่วง (เฉลยข้อ ง)</t>
        </is>
      </c>
      <c r="P21" s="165" t="inlineStr">
        <is>
          <t>แบบฝึกหัด</t>
        </is>
      </c>
      <c r="Q21" s="165" t="inlineStr">
        <is>
          <t>เล่มม่วง</t>
        </is>
      </c>
      <c r="R21" s="165" t="inlineStr"/>
    </row>
    <row r="22" ht="24" customHeight="1" s="49">
      <c r="A22" s="165" t="n">
        <v>20</v>
      </c>
      <c r="B22" s="166" t="inlineStr">
        <is>
          <t>ยาปฏิชีวนะข้อใดที่ไม่มีโครงสร้าง B-lactam ring</t>
        </is>
      </c>
      <c r="C22" s="166" t="inlineStr"/>
      <c r="D22" s="166" t="inlineStr">
        <is>
          <t>Ciprofloxacin</t>
        </is>
      </c>
      <c r="E22" s="166" t="inlineStr">
        <is>
          <t>Amoxycillin</t>
        </is>
      </c>
      <c r="F22" s="166" t="inlineStr">
        <is>
          <t>Imipenam</t>
        </is>
      </c>
      <c r="G22" s="166" t="inlineStr">
        <is>
          <t>Cloxacillin</t>
        </is>
      </c>
      <c r="H22" s="166" t="inlineStr">
        <is>
          <t>Cefazolin</t>
        </is>
      </c>
      <c r="I22" s="165" t="n">
        <v>1</v>
      </c>
      <c r="J22" s="166" t="inlineStr">
        <is>
          <t>✅ คำตอบที่ถูกต้อง: ข้อ ก. Ciprofloxacin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Ciprofloxacin 💡 คำอธิบายและเหตุผลทางเภสัชกรรม:
💡 คำอธิบายและเหตุผลทางเภสัชกรรม:
Ciprofloxacin เป็นยาในกลุ่ม Fluoroquinolones ซึ่งออกฤทธิ์ยับยั้งเอนไซม์ DNA gyrase และ topoisomerase IV โดยไม่มีวงแหวน Beta-lactam ในขณะที่ Amoxycillin, Imipenam, Cloxacillin และ Cefazolin ต่างมีโครงสร้าง Beta-lactam ring ทั้งสิ้น
USP/NF, British Pharmacopoeia (BP) และ Remington: The Science and Practice of Pharmacy (หัวข้อ SAR &amp; Drug Design)
🔍 ข้ออื่นผิดเพราะอะไร:
• ข้อ ข. (Amoxycillin): Amoxycillin ไม่ตรงกับข้อบ่งใช้หรือกลไกการออกฤทธิ์ที่ถูกต้องตาม SAR-based drug design / Thai Pharmacopoeia
• ข้อ ค. (Imipenam): Imipenam ไม่ตรงกับข้อบ่งใช้หรือกลไกการออกฤทธิ์ที่ถูกต้องตาม SAR-based drug design / Thai Pharmacopoeia
• ข้อ ง. (Cloxacillin): เป็น penicillinase-resistant penicillin เป็น drug of choice สำหรับ Methicillin-Susceptible Staphylococcus aureus (MSSA) infections ต้องรับประทานตอนท้องว่าง
• ข้อ จ. (Cefazolin): เป็น 1st generation cephalosporin เป็น drug of choice สำหรับ surgical antibiotic prophylaxis และ severe MSSA bacteremia/endocarditis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2" s="166" t="inlineStr"/>
      <c r="L22" s="166" t="inlineStr">
        <is>
          <t>Medicinal Chemistry</t>
        </is>
      </c>
      <c r="M22" s="166" t="inlineStr">
        <is>
          <t>SAR &amp; Drug Design</t>
        </is>
      </c>
      <c r="N22" s="165" t="inlineStr">
        <is>
          <t>Product</t>
        </is>
      </c>
      <c r="O22" s="166" t="inlineStr">
        <is>
          <t>ข้อ 24 Pharma Plus เล่มม่วง (เฉลยข้อ ก)</t>
        </is>
      </c>
      <c r="P22" s="165" t="inlineStr">
        <is>
          <t>แบบฝึกหัด</t>
        </is>
      </c>
      <c r="Q22" s="165" t="inlineStr">
        <is>
          <t>เล่มม่วง</t>
        </is>
      </c>
      <c r="R22" s="165" t="inlineStr"/>
    </row>
    <row r="23" ht="24" customHeight="1" s="49">
      <c r="A23" s="165" t="n">
        <v>21</v>
      </c>
      <c r="B23" s="166" t="inlineStr">
        <is>
          <t>จากสูตรโครงสร้างของยา amoxacillin นี้ตำแหน่งไหนที่ถูกทำลายได้ง่ายและมีผลต่อการดื้อยา</t>
        </is>
      </c>
      <c r="C23" s="166" t="inlineStr"/>
      <c r="D23" s="166" t="inlineStr">
        <is>
          <t>Covalent Irreversible Enzyme Inhibition</t>
        </is>
      </c>
      <c r="E23" s="166" t="inlineStr">
        <is>
          <t>Structure-Activity Relationship (SAR) Optimization</t>
        </is>
      </c>
      <c r="F23" s="166" t="inlineStr">
        <is>
          <t>Bioisosteric Replacement (Carboxylic acid → Tetrazole)</t>
        </is>
      </c>
      <c r="G23" s="166" t="inlineStr">
        <is>
          <t>Prodrug Design via Esterification for Oral Bioavailability</t>
        </is>
      </c>
      <c r="H23" s="166" t="inlineStr">
        <is>
          <t>Cytochrome P450 CYP3A4 Phase I Oxidation</t>
        </is>
      </c>
      <c r="I23" s="165" t="n">
        <v>3</v>
      </c>
      <c r="J23" s="166" t="inlineStr">
        <is>
          <t>✅ คำตอบที่ถูกต้อง: ข้อ ค. Bioisosteric Replacement (Carboxylic acid → Tetrazole)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Bioisosteric Replacement (Carboxylic acid → Tetrazole) 💡 คำอธิบายและเหตุผลทางเภสัชกรรม:
💡 คำอธิบายและเหตุผลทางเภสัชกรรม:
ตำแหน่งที่ 3 ในโครงสร้าง Penicillin/Amoxicillin คือวงแหวน Beta-lactam (azetidin-2-one ring) ซึ่งเปราะบางและถูกทำลายได้ง่ายด้วยเอนไซม์ Beta-lactamase (penicillinase) ของเชื้อแบคทีเรีย ทำให้ยาสูญเสียฤทธิ์
USP/NF, British Pharmacopoeia (BP) และ Remington: The Science and Practice of Pharmacy (หัวข้อ SAR &amp; Drug Design)
🔍 ข้ออื่นผิดเพราะอะไร:
• ข้อ ก. (Covalent Irreversible Enzyme Inhibition): IR (Infrared) spectroscopy วิเคราะห์ functional groups จาก stretching/bending vibrations C=O ~1700 cm-1, O-H ~3200-3550 cm-1
• ข้อ ข. (Structure-Activity Relationship (SAR) Optimization): Structure-Activity Relationship (SAR) Optimization ไม่ตรงกับข้อบ่งใช้หรือกลไกการออกฤทธิ์ที่ถูกต้องตาม SAR-based drug design / Thai Pharmacopoeia
• ข้อ ง. (Prodrug Design via Esterification for Oral Bioavailability): Bioavailability คือสัดส่วนของยาที่เข้าสู่ systemic circulation โดยไม่เปลี่ยนแปลง คำนวณจาก AUC oral/AUC IV × 100%
• ข้อ จ. (Cytochrome P450 CYP3A4 Phase I Oxidation): Cytochrome P450 CYP3A4 Phase I Oxidation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3" s="166" t="inlineStr"/>
      <c r="L23" s="166" t="inlineStr">
        <is>
          <t>Medicinal Chemistry</t>
        </is>
      </c>
      <c r="M23" s="166" t="inlineStr">
        <is>
          <t>SAR &amp; Drug Design</t>
        </is>
      </c>
      <c r="N23" s="165" t="inlineStr">
        <is>
          <t>Product</t>
        </is>
      </c>
      <c r="O23" s="166" t="inlineStr">
        <is>
          <t>ข้อ 25 Pharma Plus เล่มม่วง (เฉลยข้อ ค)</t>
        </is>
      </c>
      <c r="P23" s="165" t="inlineStr">
        <is>
          <t>แบบฝึกหัด</t>
        </is>
      </c>
      <c r="Q23" s="165" t="inlineStr">
        <is>
          <t>เล่มม่วง</t>
        </is>
      </c>
      <c r="R23" s="165" t="inlineStr"/>
    </row>
    <row r="24" ht="24" customHeight="1" s="49">
      <c r="A24" s="165" t="n">
        <v>22</v>
      </c>
      <c r="B24" s="166" t="inlineStr">
        <is>
          <t>ข้อใดผิดเกี่ยวกับ penicillin</t>
        </is>
      </c>
      <c r="C24" s="166" t="inlineStr"/>
      <c r="D24" s="166" t="inlineStr">
        <is>
          <t>Pen G มี chain เป็น Benzoyl group</t>
        </is>
      </c>
      <c r="E24" s="166" t="inlineStr">
        <is>
          <t>Pen G potassium ละลายได้ดีกว่า Pen G</t>
        </is>
      </c>
      <c r="F24" s="166" t="inlineStr">
        <is>
          <t>Benzathine Pen G เป็นเกลือของ Pen G</t>
        </is>
      </c>
      <c r="G24" s="166" t="inlineStr">
        <is>
          <t>B-lactamase ถูก Hydrolyze ด้วยกรด</t>
        </is>
      </c>
      <c r="H24" s="166" t="inlineStr">
        <is>
          <t>Procaine penicillin G ถูกดูดได้ดีในทางเดินอาหาร</t>
        </is>
      </c>
      <c r="I24" s="165" t="n">
        <v>5</v>
      </c>
      <c r="J24" s="166" t="inlineStr">
        <is>
          <t>✅ คำตอบที่ถูกต้อง: ข้อ จ. Procaine penicillin G ถูกดูดได้ดีในทางเดินอาหาร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Procaine penicillin G ถูกดูดได้ดีในทางเดินอาหาร 💡 คำอธิบายและเหตุผลทางเภสัชกรรม:
💡 คำอธิบายและเหตุผลทางเภสัชกรรม:
Procaine penicillin G และ Benzathine penicillin G เป็นรูปแบบที่เตรียมขึ้นสำหรับฉีดเข้ากล้ามเนื้อ (IM) เท่านั้น เนื่องจากไม่เสถียรในกรดของกระเพาะอาหารและดูดซึมไม่ดีทางระบบทางเดินอาหาร จึงไม่เหมาะสำหรับรับประทาน
USP/NF, British Pharmacopoeia (BP) และ Remington: The Science and Practice of Pharmacy (หัวข้อ SAR &amp; Drug Design)
🔍 ข้ออื่นผิดเพราะอะไร:
• ข้อ ก. (Pen G มี chain เป็น Benzoyl group): Pen G มี chain เป็น Benzoyl group ไม่ตรงกับข้อบ่งใช้หรือกลไกการออกฤทธิ์ที่ถูกต้องตาม SAR-based drug design / Thai Pharmacopoeia
• ข้อ ข. (Pen G potassium ละลายได้ดีกว่า Pen G): Pen G potassium ละลายได้ดีกว่า Pen G ไม่ตรงกับข้อบ่งใช้หรือกลไกการออกฤทธิ์ที่ถูกต้องตาม SAR-based drug design / Thai Pharmacopoeia
• ข้อ ค. (Benzathine Pen G เป็นเกลือของ Pen G): Benzathine Pen G เป็นเกลือของ Pen G ไม่ตรงกับข้อบ่งใช้หรือกลไกการออกฤทธิ์ที่ถูกต้องตาม SAR-based drug design / Thai Pharmacopoeia
• ข้อ ง. (B-lactamase ถูก Hydrolyze ด้วยกรด): B-lactamase ถูก Hydrolyze ด้วยกรด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4" s="166" t="inlineStr"/>
      <c r="L24" s="166" t="inlineStr">
        <is>
          <t>Medicinal Chemistry</t>
        </is>
      </c>
      <c r="M24" s="166" t="inlineStr">
        <is>
          <t>SAR &amp; Drug Design</t>
        </is>
      </c>
      <c r="N24" s="165" t="inlineStr">
        <is>
          <t>Product</t>
        </is>
      </c>
      <c r="O24" s="166" t="inlineStr">
        <is>
          <t>ข้อ 26 Pharma Plus เล่มม่วง (เฉลยข้อ จ)</t>
        </is>
      </c>
      <c r="P24" s="165" t="inlineStr">
        <is>
          <t>แบบฝึกหัด</t>
        </is>
      </c>
      <c r="Q24" s="165" t="inlineStr">
        <is>
          <t>เล่มม่วง</t>
        </is>
      </c>
      <c r="R24" s="165" t="inlineStr"/>
    </row>
    <row r="25" ht="24" customHeight="1" s="49">
      <c r="A25" s="165" t="n">
        <v>23</v>
      </c>
      <c r="B25" s="166" t="inlineStr">
        <is>
          <t>Doxycycline มีสูตรโครงสร้างรูป เป็นยากลุ่มเดียวกันกับยาใด</t>
        </is>
      </c>
      <c r="C25" s="166" t="inlineStr"/>
      <c r="D25" s="166" t="inlineStr">
        <is>
          <t>Tetracycline</t>
        </is>
      </c>
      <c r="E25" s="166" t="inlineStr">
        <is>
          <t>Penicillin</t>
        </is>
      </c>
      <c r="F25" s="166" t="inlineStr">
        <is>
          <t>Cotrimazole</t>
        </is>
      </c>
      <c r="G25" s="166" t="inlineStr">
        <is>
          <t>Sulfamethoxazole</t>
        </is>
      </c>
      <c r="H25" s="166" t="inlineStr">
        <is>
          <t>Amoxicillin</t>
        </is>
      </c>
      <c r="I25" s="165" t="n">
        <v>1</v>
      </c>
      <c r="J25" s="166" t="inlineStr">
        <is>
          <t>✅ คำตอบที่ถูกต้อง: ข้อ ก. Tetracycline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Tetracycline 💡 คำอธิบายและเหตุผลทางเภสัชกรรม:
💡 คำอธิบายและเหตุผลทางเภสัชกรรม:
จากโครงสร้างที่เป็นวงแหวนเหลี่ยมต่อกัน 4 วง (naphthacene carboxamide core) บ่งบอกว่าเป็นยาในกลุ่ม Tetracyclines ซึ่งมี Doxycycline และ Tetracycline อยู่ในกลุ่มเดียวกัน
USP/NF, British Pharmacopoeia (BP) และ Remington: The Science and Practice of Pharmacy (หัวข้อ SAR &amp; Drug Design)
🔍 ข้ออื่นผิดเพราะอะไร:
• ข้อ ข. (Penicillin): Penicillin ไม่ตรงกับข้อบ่งใช้หรือกลไกการออกฤทธิ์ที่ถูกต้องตาม SAR-based drug design / Thai Pharmacopoeia
• ข้อ ค. (Cotrimazole): Cotrimazole ไม่ตรงกับข้อบ่งใช้หรือกลไกการออกฤทธิ์ที่ถูกต้องตาม SAR-based drug design / Thai Pharmacopoeia
• ข้อ ง. (Sulfamethoxazole): Sulfamethoxazole ไม่ตรงกับข้อบ่งใช้หรือกลไกการออกฤทธิ์ที่ถูกต้องตาม SAR-based drug design / Thai Pharmacopoeia
• ข้อ จ. (Amoxicillin): เป็น Aminopenicillin ยับยั้ง bacterial cell wall synthesis เป็น first-line สำหรับ uncomplicated bacterial infections (เช่น Strep pharyngitis, AOM, sinusitis)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5" s="166" t="inlineStr"/>
      <c r="L25" s="166" t="inlineStr">
        <is>
          <t>Medicinal Chemistry</t>
        </is>
      </c>
      <c r="M25" s="166" t="inlineStr">
        <is>
          <t>SAR &amp; Drug Design</t>
        </is>
      </c>
      <c r="N25" s="165" t="inlineStr">
        <is>
          <t>Product</t>
        </is>
      </c>
      <c r="O25" s="166" t="inlineStr">
        <is>
          <t>ข้อ 27 Pharma Plus เล่มม่วง (เฉลยข้อ ก)</t>
        </is>
      </c>
      <c r="P25" s="165" t="inlineStr">
        <is>
          <t>แบบฝึกหัด</t>
        </is>
      </c>
      <c r="Q25" s="165" t="inlineStr">
        <is>
          <t>เล่มม่วง</t>
        </is>
      </c>
      <c r="R25" s="165" t="inlineStr"/>
    </row>
    <row r="26" ht="24" customHeight="1" s="49">
      <c r="A26" s="165" t="n">
        <v>24</v>
      </c>
      <c r="B26" s="166" t="inlineStr">
        <is>
          <t>เกี่ยวกับโครงสร้างของสารดังรูป ทุกข้อต่อไปนี้ถูกต้อง ยกเว้นข้อใด</t>
        </is>
      </c>
      <c r="C26" s="166" t="inlineStr"/>
      <c r="D26" s="166" t="inlineStr">
        <is>
          <t>เป็นสารในกลุ่ม 8-aminoquinoline</t>
        </is>
      </c>
      <c r="E26" s="166" t="inlineStr">
        <is>
          <t>ตัวอย่างยาในกลุ่มนี้ได้แก่ primaquine</t>
        </is>
      </c>
      <c r="F26" s="166" t="inlineStr">
        <is>
          <t>ถ้ามี Cl ที่ตำแหน่ง 7 จะทำให้ได้ฤทธิ์สูงสุด และมีพิษน้อย</t>
        </is>
      </c>
      <c r="G26" s="166" t="inlineStr">
        <is>
          <t>Dialkylamino alkylamine side chain จะให้ฤทธิ์สูงสุดเมื่อ n = 2, 5 หรือ 6</t>
        </is>
      </c>
      <c r="H26" s="166" t="inlineStr">
        <is>
          <t>Quinoline ring system และอนุพันธ์ให้ผลที่ดีกว่า acridine ring system</t>
        </is>
      </c>
      <c r="I26" s="165" t="n">
        <v>4</v>
      </c>
      <c r="J26" s="166" t="inlineStr">
        <is>
          <t>✅ คำตอบที่ถูกต้อง: ข้อ ง. Dialkylamino alkylamine side chain จะให้ฤทธิ์สูงสุดเมื่อ n = 2, 5 หรือ 6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Dialkylamino alkylamine side chain จะให้ฤทธิ์สูงสุดเมื่อ n = 2, 5 หรือ 6 💡 คำอธิบายและเหตุผลทางเภสัชกรรม:
💡 คำอธิบายและเหตุผลทางเภสัชกรรม:
ในกลุ่ม 8-aminoquinolines (เช่น Primaquine) การมีคลอรีน (Cl) หรือหมู่แทนที่ที่เหมาะสมจะช่วยเพิ่มฤทธิ์ต้านมาลาเรีย แต่การกำหนดตำแหน่งเฉพาะและค่า n ใน side chain มีผลต่อ SAR อย่างเคร่งครัดตามหลักเคมีบำบัดของยาต้านมาลาเรีย
USP/NF, British Pharmacopoeia (BP) และ Remington: The Science and Practice of Pharmacy (หัวข้อ SAR &amp; Drug Design)
🔍 ข้ออื่นผิดเพราะอะไร:
• ข้อ ก. (เป็นสารในกลุ่ม 8-aminoquinoline): เป็นสารในกลุ่ม 8-aminoquinoline ไม่ตรงกับข้อบ่งใช้หรือกลไกการออกฤทธิ์ที่ถูกต้องตาม SAR-based drug design / Thai Pharmacopoeia
• ข้อ ข. (ตัวอย่างยาในกลุ่มนี้ได้แก่ primaquine): ตัวอย่างยาในกลุ่มนี้ได้แก่ primaquine ไม่ตรงกับข้อบ่งใช้หรือกลไกการออกฤทธิ์ที่ถูกต้องตาม SAR-based drug design / Thai Pharmacopoeia
• ข้อ ค. (ถ้ามี Cl ที่ตำแหน่ง 7 จะทำให้ได้ฤทธิ์สูงสุด และมีพิษน้อย): ถ้ามี Cl ที่ตำแหน่ง 7 จะทำให้ได้ฤทธิ์สูงสุด และมีพิษน้อย ไม่ตรงกับข้อบ่งใช้หรือกลไกการออกฤทธิ์ที่ถูกต้องตาม SAR-based drug design / Thai Pharmacopoeia
• ข้อ จ. (Quinoline ring system และอนุพันธ์ให้ผลที่ดีกว่า acridine ring system): Quinoline ring system และอนุพันธ์ให้ผลที่ดีกว่า acridine ring system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6" s="166" t="inlineStr"/>
      <c r="L26" s="166" t="inlineStr">
        <is>
          <t>Medicinal Chemistry</t>
        </is>
      </c>
      <c r="M26" s="166" t="inlineStr">
        <is>
          <t>SAR &amp; Drug Design</t>
        </is>
      </c>
      <c r="N26" s="165" t="inlineStr">
        <is>
          <t>Product</t>
        </is>
      </c>
      <c r="O26" s="166" t="inlineStr">
        <is>
          <t>ข้อ 28 Pharma Plus เล่มม่วง (เฉลยข้อ ง)</t>
        </is>
      </c>
      <c r="P26" s="165" t="inlineStr">
        <is>
          <t>แบบฝึกหัด</t>
        </is>
      </c>
      <c r="Q26" s="165" t="inlineStr">
        <is>
          <t>เล่มม่วง</t>
        </is>
      </c>
      <c r="R26" s="165" t="inlineStr"/>
    </row>
    <row r="27" ht="24" customHeight="1" s="49">
      <c r="A27" s="165" t="n">
        <v>25</v>
      </c>
      <c r="B27" s="166" t="inlineStr">
        <is>
          <t>จากสูตรโครงสร้างของ folic acid ข้อใดกล่าวไม่ถูกต้อง</t>
        </is>
      </c>
      <c r="C27" s="166" t="inlineStr"/>
      <c r="D27" s="166" t="inlineStr">
        <is>
          <t>เป็น water soluble vitamin</t>
        </is>
      </c>
      <c r="E27" s="166" t="inlineStr">
        <is>
          <t>เรียกอีกอย่างหนึ่งว่า vitamin B9</t>
        </is>
      </c>
      <c r="F27" s="166" t="inlineStr">
        <is>
          <t>เกี่ยวข้องกับการสร้าง DNA และ RNA</t>
        </is>
      </c>
      <c r="G27" s="166" t="inlineStr">
        <is>
          <t>มนุษย์สามารถสังเคราะห์ folic acid ได้</t>
        </is>
      </c>
      <c r="H27" s="166" t="inlineStr">
        <is>
          <t>ใน IR chromatogram จะเห็น peak ที่ชัดเจน ที่ค่าความถี่ประมาณ 1,700 cm⁻¹</t>
        </is>
      </c>
      <c r="I27" s="165" t="n">
        <v>4</v>
      </c>
      <c r="J27" s="166" t="inlineStr">
        <is>
          <t>✅ คำตอบที่ถูกต้อง: ข้อ ง. มนุษย์สามารถสังเคราะห์ folic acid ได้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มนุษย์สามารถสังเคราะห์ folic acid ได้ 💡 คำอธิบายและเหตุผลทางเภสัชกรรม:
💡 คำอธิบายและเหตุผลทางเภสัชกรรม:
Folic acid (Vitamin B9) เป็นวิตามินที่ละลายน้ำได้ (water-soluble vitamin) และมีความสำคัญต่อการสังเคราะห์ DNA และ RNA แต่ร่างกายมนุษย์ไม่สามารถสังเคราะห์ขึ้นเองได้ ต้องได้รับจากอาหาร (Essential nutrient) นอกจากนี้โครงสร้างมีหมู่ carbonyl ของ carboxylic acid ซึ่งจะแสดง peak ใน IR spectrum ที่ประมาณ 1,700 cm⁻¹
USP/NF, British Pharmacopoeia (BP) และ Remington: The Science and Practice of Pharmacy (หัวข้อ SAR &amp; Drug Design)
🔍 ข้ออื่นผิดเพราะอะไร:
• ข้อ ก. (เป็น water soluble vitamin): เป็น water soluble vitamin ไม่ตรงกับข้อบ่งใช้หรือกลไกการออกฤทธิ์ที่ถูกต้องตาม SAR-based drug design / Thai Pharmacopoeia
• ข้อ ข. (เรียกอีกอย่างหนึ่งว่า vitamin B9): เรียกอีกอย่างหนึ่งว่า vitamin B9 ไม่ตรงกับข้อบ่งใช้หรือกลไกการออกฤทธิ์ที่ถูกต้องตาม SAR-based drug design / Thai Pharmacopoeia
• ข้อ ค. (เกี่ยวข้องกับการสร้าง DNA และ RNA): เกี่ยวข้องกับการสร้าง DNA และ RNA ไม่ตรงกับข้อบ่งใช้หรือกลไกการออกฤทธิ์ที่ถูกต้องตาม SAR-based drug design / Thai Pharmacopoeia
• ข้อ จ. (ใน IR chromatogram จะเห็น peak ที่ชัดเจน ที่ค่าความถี่ประมาณ 1,700 cm⁻¹):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7" s="166" t="inlineStr"/>
      <c r="L27" s="166" t="inlineStr">
        <is>
          <t>Medicinal Chemistry</t>
        </is>
      </c>
      <c r="M27" s="166" t="inlineStr">
        <is>
          <t>SAR &amp; Drug Design</t>
        </is>
      </c>
      <c r="N27" s="165" t="inlineStr">
        <is>
          <t>Product</t>
        </is>
      </c>
      <c r="O27" s="166" t="inlineStr">
        <is>
          <t>ข้อ 29 Pharma Plus เล่มม่วง (เฉลยข้อ ง)</t>
        </is>
      </c>
      <c r="P27" s="165" t="inlineStr">
        <is>
          <t>แบบฝึกหัด</t>
        </is>
      </c>
      <c r="Q27" s="165" t="inlineStr">
        <is>
          <t>เล่มม่วง</t>
        </is>
      </c>
      <c r="R27" s="165" t="inlineStr"/>
    </row>
    <row r="28" ht="24" customHeight="1" s="49">
      <c r="A28" s="165" t="n">
        <v>26</v>
      </c>
      <c r="B28" s="166" t="inlineStr">
        <is>
          <t>จากโครงสร้าง ไม่สามารถใช้ในผู้ป่วยกลุ่มใด</t>
        </is>
      </c>
      <c r="C28" s="166" t="inlineStr"/>
      <c r="D28" s="166" t="inlineStr">
        <is>
          <t>Pediatric</t>
        </is>
      </c>
      <c r="E28" s="166" t="inlineStr">
        <is>
          <t>Cirrhosis/Hepatitis</t>
        </is>
      </c>
      <c r="F28" s="166" t="inlineStr">
        <is>
          <t>Pregnancy</t>
        </is>
      </c>
      <c r="G28" s="166" t="inlineStr">
        <is>
          <t>Renal failure</t>
        </is>
      </c>
      <c r="H28" s="166" t="inlineStr">
        <is>
          <t>Sulfa allergy</t>
        </is>
      </c>
      <c r="I28" s="165" t="n">
        <v>5</v>
      </c>
      <c r="J28" s="166" t="inlineStr">
        <is>
          <t>✅ คำตอบที่ถูกต้อง: ข้อ จ. Sulfa allergy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Sulfa allergy 💡 คำอธิบายและเหตุผลทางเภสัชกรรม:
💡 คำอธิบายและเหตุผลทางเภสัชกรรม:
จากโครงสร้างเป็นยาในกลุ่ม Sulfonylurea (มีหมู่ sulfonamide หรือ sulfa moiety) จึงมี contraindication ในผู้ป่วยที่มีประวัติแพ้ยาซัลฟา (Sulfa allergy) เนื่องจากอาจเกิดปฏิกิริยาการแพ้ยาข้ามกลุ่ม (cross-sensitivity) ได้
USP/NF, British Pharmacopoeia (BP) และ Remington: The Science and Practice of Pharmacy (หัวข้อ SAR &amp; Drug Design)
🔍 ข้ออื่นผิดเพราะอะไร:
• ข้อ ก. (Pediatric): Pediatric ไม่ตรงกับข้อบ่งใช้หรือกลไกการออกฤทธิ์ที่ถูกต้องตาม SAR-based drug design / Thai Pharmacopoeia
• ข้อ ข. (Cirrhosis/Hepatitis): IR (Infrared) spectroscopy วิเคราะห์ functional groups จาก stretching/bending vibrations C=O ~1700 cm-1, O-H ~3200-3550 cm-1
• ข้อ ค. (Pregnancy): Pregnancy ไม่ตรงกับข้อบ่งใช้หรือกลไกการออกฤทธิ์ที่ถูกต้องตาม SAR-based drug design / Thai Pharmacopoeia
• ข้อ ง. (Renal failure): Renal failure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8" s="166" t="inlineStr"/>
      <c r="L28" s="166" t="inlineStr">
        <is>
          <t>Medicinal Chemistry</t>
        </is>
      </c>
      <c r="M28" s="166" t="inlineStr">
        <is>
          <t>SAR &amp; Drug Design</t>
        </is>
      </c>
      <c r="N28" s="165" t="inlineStr">
        <is>
          <t>Product</t>
        </is>
      </c>
      <c r="O28" s="166" t="inlineStr">
        <is>
          <t>ข้อ 30 Pharma Plus เล่มม่วง (เฉลยข้อ จ)</t>
        </is>
      </c>
      <c r="P28" s="165" t="inlineStr">
        <is>
          <t>แบบฝึกหัด</t>
        </is>
      </c>
      <c r="Q28" s="165" t="inlineStr">
        <is>
          <t>เล่มม่วง</t>
        </is>
      </c>
      <c r="R28" s="165" t="inlineStr"/>
    </row>
    <row r="29" ht="24" customHeight="1" s="49">
      <c r="A29" s="165" t="n">
        <v>27</v>
      </c>
      <c r="B29" s="166" t="inlineStr">
        <is>
          <t>จากโครงสร้างของยา glybenclamide ข้อใดเป็นเหตุผลที่ทำให้ duration นานขึ้น</t>
        </is>
      </c>
      <c r="C29" s="166" t="inlineStr"/>
      <c r="D29" s="166" t="inlineStr">
        <is>
          <t>สามารถหมุนแสง polarized ได้</t>
        </is>
      </c>
      <c r="E29" s="166" t="inlineStr">
        <is>
          <t>สามารถวิเคราะห์ได้โดยใช้วิธี HPLC-UV detection</t>
        </is>
      </c>
      <c r="F29" s="166" t="inlineStr">
        <is>
          <t>หมู่ซัลโฟไททำให้โครงสร้างมีความเป็นกรด</t>
        </is>
      </c>
      <c r="G29" s="166" t="inlineStr">
        <is>
          <t>หมู่ยูเรียทำให้โครงสร้างมีความเป็นเบส</t>
        </is>
      </c>
      <c r="H29" s="166" t="inlineStr">
        <is>
          <t>วงแหวนอะโรมาติกปลาย ซึ่งมีหมู่คลอโรในเมตาบอไลต์โดยกระบวนการออกซิเดชันได้</t>
        </is>
      </c>
      <c r="I29" s="165" t="n">
        <v>5</v>
      </c>
      <c r="J29" s="166" t="inlineStr">
        <is>
          <t>✅ คำตอบที่ถูกต้อง: ข้อ จ. วงแหวนอะโรมาติกปลาย ซึ่งมีหมู่คลอโรในเมตาบอไลต์โดยกระบวนการออกซิเดชันได้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วงแหวนอะโรมาติกปลาย ซึ่งมีหมู่คลอโรในเมตาบอไลต์โดยกระบวนการออกซิเดชันได้ 💡 คำอธิบายและเหตุผลทางเภสัชกรรม:
💡 คำอธิบายและเหตุผลทางเภสัชกรรม:
Glybenclamide มีหาง (moiety) ที่เป็น aromatic ring พร้อมหมู่แทนที่ ซึ่งสามารถถูกเมตาบอไลต์ผ่านกระบวนการ oxidation ได้ช้า หรือให้ active metabolite ที่ยังคงฤทธิ์อยู่ ทำให้มีค่าครึ่งชีวิต (half-life) และ duration of action ที่ยาวนานขึ้น
USP/NF, British Pharmacopoeia (BP) และ Remington: The Science and Practice of Pharmacy (หัวข้อ SAR &amp; Drug Design)
🔍 ข้ออื่นผิดเพราะอะไร:
• ข้อ ก. (สามารถหมุนแสง polarized ได้): สามารถหมุนแสง polarized ได้ ไม่ตรงกับข้อบ่งใช้หรือกลไกการออกฤทธิ์ที่ถูกต้องตาม SAR-based drug design / Thai Pharmacopoeia
• ข้อ ข. (สามารถวิเคราะห์ได้โดยใช้วิธี HPLC-UV detection): HPLC แยก compounds ด้วย stationary phase และ mobile phase ความละเอียดขึ้นกับ selectivity, efficiency (N) และ resolution (Rs)
• ข้อ ค. (หมู่ซัลโฟไททำให้โครงสร้างมีความเป็นกรด): หมู่ซัลโฟไททำให้โครงสร้างมีความเป็นกรด ไม่ตรงกับข้อบ่งใช้หรือกลไกการออกฤทธิ์ที่ถูกต้องตาม SAR-based drug design / Thai Pharmacopoeia
• ข้อ ง. (หมู่ยูเรียทำให้โครงสร้างมีความเป็นเบส): หมู่ยูเรียทำให้โครงสร้างมีความเป็นเบส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29" s="166" t="inlineStr"/>
      <c r="L29" s="166" t="inlineStr">
        <is>
          <t>Medicinal Chemistry</t>
        </is>
      </c>
      <c r="M29" s="166" t="inlineStr">
        <is>
          <t>SAR &amp; Drug Design</t>
        </is>
      </c>
      <c r="N29" s="165" t="inlineStr">
        <is>
          <t>Product</t>
        </is>
      </c>
      <c r="O29" s="166" t="inlineStr">
        <is>
          <t>ข้อ 31 Pharma Plus เล่มม่วง (เฉลยข้อ จ)</t>
        </is>
      </c>
      <c r="P29" s="165" t="inlineStr">
        <is>
          <t>แบบฝึกหัด</t>
        </is>
      </c>
      <c r="Q29" s="165" t="inlineStr">
        <is>
          <t>เล่มม่วง</t>
        </is>
      </c>
      <c r="R29" s="165" t="inlineStr"/>
    </row>
    <row r="30" ht="24" customHeight="1" s="49">
      <c r="A30" s="165" t="n">
        <v>28</v>
      </c>
      <c r="B30" s="166" t="inlineStr">
        <is>
          <t>จากสูตรโครงสร้างต่อไปนี้ของยา glipizide จัดว่าเป็นยากลุ่มใด</t>
        </is>
      </c>
      <c r="C30" s="166" t="inlineStr"/>
      <c r="D30" s="166" t="inlineStr">
        <is>
          <t>Biguanides</t>
        </is>
      </c>
      <c r="E30" s="166" t="inlineStr">
        <is>
          <t>Nicotinic acids</t>
        </is>
      </c>
      <c r="F30" s="166" t="inlineStr">
        <is>
          <t>Sulfonylurea compounds</t>
        </is>
      </c>
      <c r="G30" s="166" t="inlineStr">
        <is>
          <t>Nucleoside analogue</t>
        </is>
      </c>
      <c r="H30" s="166" t="inlineStr">
        <is>
          <t>Sulfones</t>
        </is>
      </c>
      <c r="I30" s="165" t="n">
        <v>3</v>
      </c>
      <c r="J30" s="166" t="inlineStr">
        <is>
          <t>✅ คำตอบที่ถูกต้อง: ข้อ ค. Sulfonylurea compounds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Sulfonylurea compounds 💡 คำอธิบายและเหตุผลทางเภสัชกรรม:
💡 คำอธิบายและเหตุผลทางเภสัชกรรม:
โครงสร้างประกอบด้วยหมู่ sulfonylurea (R-SO2-NH-CO-NH-R') และวงแหวน pyrazine ที่เชื่อมต่อ ทำให้จัดอยู่ในกลุ่ม Sulfonylurea compounds ซึ่งใช้เป็นยาลดระดับน้ำตาลในเลือด
USP/NF, British Pharmacopoeia (BP) และ Remington: The Science and Practice of Pharmacy (หัวข้อ SAR &amp; Drug Design)
🔍 ข้ออื่นผิดเพราะอะไร:
• ข้อ ก. (Biguanides): Biguanides ไม่ตรงกับข้อบ่งใช้หรือกลไกการออกฤทธิ์ที่ถูกต้องตาม SAR-based drug design / Thai Pharmacopoeia
• ข้อ ข. (Nicotinic acids): Nicotinic acids ไม่ตรงกับข้อบ่งใช้หรือกลไกการออกฤทธิ์ที่ถูกต้องตาม SAR-based drug design / Thai Pharmacopoeia
• ข้อ ง. (Nucleoside analogue): Nucleoside analogue ไม่ตรงกับข้อบ่งใช้หรือกลไกการออกฤทธิ์ที่ถูกต้องตาม SAR-based drug design / Thai Pharmacopoeia
• ข้อ จ. (Sulfones): Sulfones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0" s="166" t="inlineStr"/>
      <c r="L30" s="166" t="inlineStr">
        <is>
          <t>Medicinal Chemistry</t>
        </is>
      </c>
      <c r="M30" s="166" t="inlineStr">
        <is>
          <t>SAR &amp; Drug Design</t>
        </is>
      </c>
      <c r="N30" s="165" t="inlineStr">
        <is>
          <t>Product</t>
        </is>
      </c>
      <c r="O30" s="166" t="inlineStr">
        <is>
          <t>ข้อ 32 Pharma Plus เล่มม่วง (เฉลยข้อ ค)</t>
        </is>
      </c>
      <c r="P30" s="165" t="inlineStr">
        <is>
          <t>แบบฝึกหัด</t>
        </is>
      </c>
      <c r="Q30" s="165" t="inlineStr">
        <is>
          <t>เล่มม่วง</t>
        </is>
      </c>
      <c r="R30" s="165" t="inlineStr"/>
    </row>
    <row r="31" ht="24" customHeight="1" s="49">
      <c r="A31" s="165" t="n">
        <v>29</v>
      </c>
      <c r="B31" s="166" t="inlineStr">
        <is>
          <t>โครงสร้างต่อไปนี้เป็นโครงสร้างของยากลุ่มใด</t>
        </is>
      </c>
      <c r="C31" s="166" t="inlineStr"/>
      <c r="D31" s="166" t="inlineStr">
        <is>
          <t>Iodoperoxidase inhibitor</t>
        </is>
      </c>
      <c r="E31" s="166" t="inlineStr">
        <is>
          <t>Sulfonylurea</t>
        </is>
      </c>
      <c r="F31" s="166" t="inlineStr">
        <is>
          <t>Thyroid hormone</t>
        </is>
      </c>
      <c r="G31" s="166" t="inlineStr">
        <is>
          <t>Biguanide</t>
        </is>
      </c>
      <c r="H31" s="166" t="inlineStr">
        <is>
          <t>Insulin analog</t>
        </is>
      </c>
      <c r="I31" s="165" t="n">
        <v>4</v>
      </c>
      <c r="J31" s="166" t="inlineStr">
        <is>
          <t>✅ คำตอบที่ถูกต้อง: ข้อ ง. Biguanide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Biguanide 💡 คำอธิบายและเหตุผลทางเภสัชกรรม:
💡 คำอธิบายและเหตุผลทางเภสัชกรรม:
โครงสร้างที่แสดงคือ Thioureylene group (มีหมู่ -NH-CS-NH- หรือ tautomer) ซึ่งเป็นลักษณะสำคัญของยากลุ่ม Thionamides (เช่น Methimazole, Propylthiouracil) ที่ทำหน้าที่ยับยั้งเอนไซม์ thyroid peroxidase (iodoperoxidase inhibitor) ในการสังเคราะห์ไทรอยด์ฮอร์โมน
USP/NF, British Pharmacopoeia (BP) และ Remington: The Science and Practice of Pharmacy (หัวข้อ SAR &amp; Drug Design)
🔍 ข้ออื่นผิดเพราะอะไร:
• ข้อ ก. (Iodoperoxidase inhibitor): Iodoperoxidase inhibitor ไม่ตรงกับข้อบ่งใช้หรือกลไกการออกฤทธิ์ที่ถูกต้องตาม SAR-based drug design / Thai Pharmacopoeia
• ข้อ ข. (Sulfonylurea): Sulfonylurea ไม่ตรงกับข้อบ่งใช้หรือกลไกการออกฤทธิ์ที่ถูกต้องตาม SAR-based drug design / Thai Pharmacopoeia
• ข้อ ค. (Thyroid hormone): Thyroid hormone ไม่ตรงกับข้อบ่งใช้หรือกลไกการออกฤทธิ์ที่ถูกต้องตาม SAR-based drug design / Thai Pharmacopoeia
• ข้อ จ. (Insulin analog): Insulin analog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1" s="166" t="inlineStr"/>
      <c r="L31" s="166" t="inlineStr">
        <is>
          <t>Medicinal Chemistry</t>
        </is>
      </c>
      <c r="M31" s="166" t="inlineStr">
        <is>
          <t>SAR &amp; Drug Design</t>
        </is>
      </c>
      <c r="N31" s="165" t="inlineStr">
        <is>
          <t>Product</t>
        </is>
      </c>
      <c r="O31" s="166" t="inlineStr">
        <is>
          <t>ข้อ 33 Pharma Plus เล่มม่วง (เฉลยข้อ ง)</t>
        </is>
      </c>
      <c r="P31" s="165" t="inlineStr">
        <is>
          <t>แบบฝึกหัด</t>
        </is>
      </c>
      <c r="Q31" s="165" t="inlineStr">
        <is>
          <t>เล่มม่วง</t>
        </is>
      </c>
      <c r="R31" s="165" t="inlineStr"/>
    </row>
    <row r="32" ht="24" customHeight="1" s="49">
      <c r="A32" s="165" t="n">
        <v>30</v>
      </c>
      <c r="B32" s="166" t="inlineStr">
        <is>
          <t>ชื่อเรียกทั่วไปของยาที่มีโครงสร้างในรูป คือ (ยา PTU)</t>
        </is>
      </c>
      <c r="C32" s="166" t="inlineStr"/>
      <c r="D32" s="166" t="inlineStr">
        <is>
          <t>6 propyl 3 thiouracil</t>
        </is>
      </c>
      <c r="E32" s="166" t="inlineStr">
        <is>
          <t>1 propyl 5 thiouracil</t>
        </is>
      </c>
      <c r="F32" s="166" t="inlineStr">
        <is>
          <t>2 propyl 6 thiouracil</t>
        </is>
      </c>
      <c r="G32" s="166" t="inlineStr">
        <is>
          <t>2 propyl 5 thiouracil</t>
        </is>
      </c>
      <c r="H32" s="166" t="inlineStr">
        <is>
          <t>6 propyl 2 thiouracil</t>
        </is>
      </c>
      <c r="I32" s="165" t="n">
        <v>5</v>
      </c>
      <c r="J32" s="166" t="inlineStr">
        <is>
          <t>✅ คำตอบที่ถูกต้อง: ข้อ จ. 6 propyl 2 thiouracil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6 propyl 2 thiouracil 💡 คำอธิบายและเหตุผลทางเภสัชกรรม:
💡 คำอธิบายและเหตุผลทางเภสัชกรรม:
Propylthiouracil (PTU) มีโครงสร้างทางเคมีเป็น 6-propyl-2-thiouracil (หรือมักเขียนตามระบบ IUPAC ว่า 6-propyl-2-thioxo-2,3-dihydro-1H-pyrimidin-4-one) ซึ่งตำแหน่งที่ 6 มีหมู่ propyl และตำแหน่งที่ 2 มีหมู่ thioxo/thiouracil จึงตรงกับชื่อ 6 propyl 2 thiouracil
USP/NF, British Pharmacopoeia (BP) และ Remington: The Science and Practice of Pharmacy (หัวข้อ SAR &amp; Drug Design)
🔍 ข้ออื่นผิดเพราะอะไร:
• ข้อ ก. (6 propyl 3 thiouracil): 6 propyl 3 thiouracil ไม่ตรงกับข้อบ่งใช้หรือกลไกการออกฤทธิ์ที่ถูกต้องตาม SAR-based drug design / Thai Pharmacopoeia
• ข้อ ข. (1 propyl 5 thiouracil): 1 propyl 5 thiouracil ไม่ตรงกับข้อบ่งใช้หรือกลไกการออกฤทธิ์ที่ถูกต้องตาม SAR-based drug design / Thai Pharmacopoeia
• ข้อ ค. (2 propyl 6 thiouracil): 2 propyl 6 thiouracil ไม่ตรงกับข้อบ่งใช้หรือกลไกการออกฤทธิ์ที่ถูกต้องตาม SAR-based drug design / Thai Pharmacopoeia
• ข้อ ง. (2 propyl 5 thiouracil): 2 propyl 5 thiouracil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2" s="166" t="inlineStr"/>
      <c r="L32" s="166" t="inlineStr">
        <is>
          <t>Medicinal Chemistry</t>
        </is>
      </c>
      <c r="M32" s="166" t="inlineStr">
        <is>
          <t>SAR &amp; Drug Design</t>
        </is>
      </c>
      <c r="N32" s="165" t="inlineStr">
        <is>
          <t>Product</t>
        </is>
      </c>
      <c r="O32" s="166" t="inlineStr">
        <is>
          <t>ข้อ 34 Pharma Plus เล่มม่วง (เฉลยข้อ จ)</t>
        </is>
      </c>
      <c r="P32" s="165" t="inlineStr">
        <is>
          <t>แบบฝึกหัด</t>
        </is>
      </c>
      <c r="Q32" s="165" t="inlineStr">
        <is>
          <t>เล่มม่วง</t>
        </is>
      </c>
      <c r="R32" s="165" t="inlineStr"/>
    </row>
    <row r="33" ht="24" customHeight="1" s="49">
      <c r="A33" s="165" t="n">
        <v>31</v>
      </c>
      <c r="B33" s="166" t="inlineStr">
        <is>
          <t>จากโครงสร้างของยา 3 ชนิด (methimazole, carbimazole และ propylthiouracil)
ข้อใดถูกต้องเกี่ยวกับยา methimazole, carbimazole และ propylthiouracil</t>
        </is>
      </c>
      <c r="C33" s="166" t="inlineStr"/>
      <c r="D33" s="166" t="inlineStr">
        <is>
          <t>Methimazole, carbimazole และ propylthiouracil ถูก metabolized โดยปฏิกิริยา desulfunation ก่อนจึงจะได้สารที่มีฤทธิ์ทางเภสัชวิทยา</t>
        </is>
      </c>
      <c r="E33" s="166" t="inlineStr">
        <is>
          <t>Propylthiouracil จะถูก metabolized โดยปฏิกิริยา dealkylation ซึ่งจะตัด Propyl group ออกก่อนจึงจะได้สารที่มีฤทธิ์ทางเภสัชวิทยา</t>
        </is>
      </c>
      <c r="F33" s="166" t="inlineStr">
        <is>
          <t>Methimazole จะถูก metabolized โดยปฏิกิริยา conjugation ได้เป็น carbimazole จึงจะได้สารที่มีฤทธิ์ทางเภสัชวิทยาที่ต้องการ</t>
        </is>
      </c>
      <c r="G33" s="166" t="inlineStr">
        <is>
          <t>ต้องเกิดปฏิกิริยา amide hydrolysis กับโครงสร้าง carbimazole จึงจะได้สารที่มีฤทธิ์ทางเภสัชวิทยาที่ต้องการ</t>
        </is>
      </c>
      <c r="H33" s="166" t="inlineStr">
        <is>
          <t>ต้องเกิดปฏิกิริยา ester hydrolysis กับโครงสร้าง carbimazole จึงจะได้สารที่มีฤทธิ์ทางเภสัชวิทยาที่ต้องการ</t>
        </is>
      </c>
      <c r="I33" s="165" t="n">
        <v>4</v>
      </c>
      <c r="J33" s="166" t="inlineStr">
        <is>
          <t>✅ คำตอบที่ถูกต้อง: ข้อ ง. ต้องเกิดปฏิกิริยา amide hydrolysis กับโครงสร้าง carbimazole จึงจะได้สารที่มีฤทธิ์ทางเภสัชวิทยาที่ต้องการ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ต้องเกิดปฏิกิริยา amide hydrolysis กับโครงสร้าง carbimazole จึงจะได้สารที่มีฤทธิ์ทางเภสัชวิทยาที่ต้องการ 💡 คำอธิบายและเหตุผลทางเภสัชกรรม:
💡 คำอธิบายและเหตุผลทางเภสัชกรรม:
Carbimazole เป็น prodrug ซึ่งจะถูกเปลี่ยน (metabolized) ในร่างกายโดยผ่านปฏิกิริยา ester hydrolysis (การตัดหมู่ ester ที่ตำแหน่ง 1 ของวงแหวน imidazole ออก) กลายร่างเป็น active form คือ methimazole (MMI) เพื่อออกฤทธิ์ยับยั้งเอนไซม์ thyroid peroxidase ต่อไป
USP/NF, British Pharmacopoeia (BP) และ Remington: The Science and Practice of Pharmacy (หัวข้อ SAR &amp; Drug Design)
🔍 ข้ออื่นผิดเพราะอะไร:
• ข้อ ก. (Methimazole, carbimazole และ propylthiouracil ถูก metabolized โดยปฏิกิริยา desulfunation ก่อนจึงจะได้สารที่มีฤทธิ์ทางเภสัชวิทยา): เป็น Thionamide ยับยั้ง TPO และ peripheral conversion ของ T4 เป็น T3 เป็น drug of choice ในหญิงตั้งครรภ์ไตรมาสแรก (1st trimester) และ Thyroid storm แต่เสี่ยงต่อ severe hepatotoxicity
• ข้อ ข. (Propylthiouracil จะถูก metabolized โดยปฏิกิริยา dealkylation ซึ่งจะตัด Propyl group ออกก่อนจึงจะได้สารที่มีฤทธิ์ทางเภสัชวิทยา): เป็น Thionamide ยับยั้ง TPO และ peripheral conversion ของ T4 เป็น T3 เป็น drug of choice ในหญิงตั้งครรภ์ไตรมาสแรก (1st trimester) และ Thyroid storm แต่เสี่ยงต่อ severe hepatotoxicity
• ข้อ ค. (Methimazole จะถูก metabolized โดยปฏิกิริยา conjugation ได้เป็น carbimazole จึงจะได้สารที่มีฤทธิ์ทางเภสัชวิทยาที่ต้องการ): เป็น Thionamide ที่เป็น first-line ใน Graves disease ทั่วไปเนื่องจากมี efficacy สูงกว่าและตับเป็นพิษน้อยกว่า PTU แต่ห้ามใช้ใน 1st trimester of pregnancy (เสี่ยง aplasia cutis)
• ข้อ จ. (ต้องเกิดปฏิกิริยา ester hydrolysis กับโครงสร้าง carbimazole จึงจะได้สารที่มีฤทธิ์ทางเภสัชวิทยาที่ต้องการ): ต้องเกิดปฏิกิริยา ester hydrolysis กับโครงสร้าง carbimazole จึงจะได้สารที่มีฤทธิ์ทางเภสัชวิทยาที่ต้องการ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33" s="166" t="inlineStr"/>
      <c r="L33" s="166" t="inlineStr">
        <is>
          <t>Medicinal Chemistry</t>
        </is>
      </c>
      <c r="M33" s="166" t="inlineStr">
        <is>
          <t>SAR &amp; Drug Design</t>
        </is>
      </c>
      <c r="N33" s="165" t="inlineStr">
        <is>
          <t>Product</t>
        </is>
      </c>
      <c r="O33" s="166" t="inlineStr">
        <is>
          <t>ข้อ 35 Pharma Plus เล่มม่วง (เฉลยข้อ ง)</t>
        </is>
      </c>
      <c r="P33" s="165" t="inlineStr">
        <is>
          <t>แบบฝึกหัด</t>
        </is>
      </c>
      <c r="Q33" s="165" t="inlineStr">
        <is>
          <t>เล่มม่วง</t>
        </is>
      </c>
      <c r="R33" s="165" t="inlineStr"/>
    </row>
    <row r="34" ht="24" customHeight="1" s="49">
      <c r="A34" s="167" t="n">
        <v>32</v>
      </c>
      <c r="B34" s="166" t="inlineStr">
        <is>
          <t>ลักษณะสำคัญของ monoclonal antibody ที่ทำให้ต้องใช้ dosage form เป็น injectable เท่านั้น</t>
        </is>
      </c>
      <c r="C34" s="166" t="inlineStr"/>
      <c r="D34" s="166" t="inlineStr">
        <is>
          <t>ขนาดโมเลกุลเล็กดูดซึมผ่าน GI tract ได้ดี</t>
        </is>
      </c>
      <c r="E34" s="166" t="inlineStr">
        <is>
          <t>ไวต่อเอนไซม์ protease ถูกทำลายเมื่อให้โดยรับประทาน</t>
        </is>
      </c>
      <c r="F34" s="166" t="inlineStr">
        <is>
          <t>คงตัวสูงในpHที่เป็นกรด</t>
        </is>
      </c>
      <c r="G34" s="166" t="inlineStr">
        <is>
          <t>ผ่าน first-pass metabolism ได้ดี</t>
        </is>
      </c>
      <c r="H34" s="166" t="inlineStr">
        <is>
          <t>Log P สูง ดูดซึมได้รวดเร็ว"</t>
        </is>
      </c>
      <c r="I34" s="167" t="inlineStr">
        <is>
          <t>1</t>
        </is>
      </c>
      <c r="J34" s="166" t="inlineStr">
        <is>
          <t>✅ คำตอบที่ถูกต้อง: ข้อ ก. ขนาดโมเลกุลเล็กดูดซึมผ่าน GI tract ได้ดี
💡 Background:
เคมีทางการแพทย์์ (Medicinal Chemistry) ความสัมพันธ์ระหว่างโครงสร้างและการออกฤทธิ์ (SAR), กลไกการออกฤทธิ์ทางเคมี, และเมแทบอลิซึมของโมเลกุลยา
🎯 ทำไมข้อนี้ถึงถูก:
ขนาดโมเลกุลเล็กดูดซึมผ่าน GI tract ได้ดี การเลือก ขนาดโมเลกุลเล็กดูดซึมผ่าน GI tract ได้ดี เป็นคำตอบที่ถูกต้องและสอดคล้องกับ evidence-based guidelines ของภาวะ SAR &amp; Drug Design โดยมี clinical efficacy สูงสุดในการรักษาและมี safety profile ที่เหมาะสม
🔍 ข้ออื่นผิดเพราะอะไร:
• ข้อ ก. (Medicinal Chemistry): Medicinal Chemistry ไม่ตรงกับข้อบ่งใช้หรือกลไกการออกฤทธิ์ที่ถูกต้องตาม SAR-based drug design / Thai Pharmacopoeia
• ข้อ ค. (ไวต่อเอนไซม์ protease ถูกทำลายเมื่อให้โดยรับประทาน): ไวต่อเอนไซม์ protease ถูกทำลายเมื่อให้โดยรับประทาน ไม่ตรงกับข้อบ่งใช้หรือกลไกการออกฤทธิ์ที่ถูกต้องตาม SAR-based drug design / Thai Pharmacopoeia
• ข้อ ง. (คงตัวสูงในpHที่เป็นกรด): คงตัวสูงในpHที่เป็นกรด ไม่ตรงกับข้อบ่งใช้หรือกลไกการออกฤทธิ์ที่ถูกต้องตาม SAR-based drug design / Thai Pharmacopoeia
• ข้อ จ. (ผ่าน first-pass metabolism ได้ดี):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Evidence-Based Selection: ยึดหลักแนวทางเวชปฏิบัติมาตรฐานของภาวะ SAR &amp; Drug Design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4" s="166" t="inlineStr"/>
      <c r="L34" s="166" t="inlineStr">
        <is>
          <t>Medicinal Chemistry</t>
        </is>
      </c>
      <c r="M34" s="166" t="inlineStr">
        <is>
          <t>SAR &amp; Drug Design</t>
        </is>
      </c>
      <c r="N34" s="165" t="inlineStr">
        <is>
          <t>Product</t>
        </is>
      </c>
      <c r="O34" s="166" t="inlineStr">
        <is>
          <t>แบบฝึกหัด PLE-CC 1 ข้อ 71</t>
        </is>
      </c>
      <c r="P34" s="165" t="inlineStr">
        <is>
          <t>แบบฝึกหัด</t>
        </is>
      </c>
      <c r="Q34" s="165" t="inlineStr">
        <is>
          <t>เล่มม่วง</t>
        </is>
      </c>
      <c r="R34" s="165" t="inlineStr"/>
    </row>
    <row r="35" ht="24" customHeight="1" s="49">
      <c r="A35" s="167" t="n">
        <v>33</v>
      </c>
      <c r="B35" s="166" t="inlineStr">
        <is>
          <t>ข้อใดส่งผลกระทบต่อ pembrolizumab ในรูปแบบ solution สำหรับยาฉีดมากที่สุด</t>
        </is>
      </c>
      <c r="C35" s="166" t="inlineStr"/>
      <c r="D35" s="166" t="inlineStr">
        <is>
          <t>Hydrolysis ที่ตำแหน่ง ester bond</t>
        </is>
      </c>
      <c r="E35" s="166" t="inlineStr">
        <is>
          <t>Aggregation เมื่อเปลี่ยนแปลง pH หรือเขย่า</t>
        </is>
      </c>
      <c r="F35" s="166" t="inlineStr">
        <is>
          <t>Oxidation ที่ sulfhydryl ของ excipient</t>
        </is>
      </c>
      <c r="G35" s="166" t="inlineStr">
        <is>
          <t>Crystallation เมื่ออุณหภูมิลด</t>
        </is>
      </c>
      <c r="H35" s="166" t="inlineStr">
        <is>
          <t>Racemization ที่ chiral center</t>
        </is>
      </c>
      <c r="I35" s="167" t="inlineStr">
        <is>
          <t>1</t>
        </is>
      </c>
      <c r="J35" s="166" t="inlineStr">
        <is>
          <t>✅ คำตอบที่ถูกต้อง: ข้อ ก. Hydrolysis ที่ตำแหน่ง ester bond
💡 Background:
การรักษาโรคติดเชื้อแบคทีเรีย (SAR &amp; Drug Design) ต้องเลือก antibiotic ที่ครอบคลุม likely pathogens และมี PK/PD profile เหมาะสมกับตำแหน่งการติดเชื้อ
🎯 ทำไมข้อนี้ถึงถูก:
Hydrolysis ที่ตำแหน่ง ester bond การเลือก Hydrolysis ที่ตำแหน่ง ester bond เป็นคำตอบที่ถูกต้องและสอดคล้องกับ evidence-based guidelines ของภาวะ SAR &amp; Drug Design โดยมี clinical efficacy สูงสุดในการรักษาและมี safety profile ที่เหมาะสม
🔍 ข้ออื่นผิดเพราะอะไร:
• ข้อ ก. (Medicinal Chemistry): Medicinal Chemistry ไม่ตรงกับข้อบ่งใช้หรือกลไกการออกฤทธิ์ที่ถูกต้องตาม SAR-based drug design / Thai Pharmacopoeia
• ข้อ ค. (Aggregation เมื่อเปลี่ยนแปลง pH หรือเขย่า): Aggregation เมื่อเปลี่ยนแปลง pH หรือเขย่า ไม่ตรงกับข้อบ่งใช้หรือกลไกการออกฤทธิ์ที่ถูกต้องตาม SAR-based drug design / Thai Pharmacopoeia
• ข้อ ง. (Oxidation ที่ sulfhydryl ของ excipient): Oxidation ที่ sulfhydryl ของ excipient ไม่ตรงกับข้อบ่งใช้หรือกลไกการออกฤทธิ์ที่ถูกต้องตาม SAR-based drug design / Thai Pharmacopoeia
• ข้อ จ. (Crystallation เมื่ออุณหภูมิลด): Crystallation เมื่ออุณหภูมิลด ไม่ตรงกับข้อบ่งใช้หรือกลไกการออกฤทธิ์ที่ถูกต้องตาม SAR-based drug design / Thai Pharmacopoeia
📖 Guideline อ้างอิง:
แนวทางการรักษาโรคติดเชื้อในประเทศไทย (สมาคมโรคติดเชื้อแห่งประเทศไทย) &amp; Infectious Diseases Society of America (IDSA) Guidelines
📌 จุดจำก่อนสอบ:
• Evidence-Based Selection: ยึดหลักแนวทางเวชปฏิบัติมาตรฐานของภาวะ SAR &amp; Drug Design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5" s="166" t="inlineStr"/>
      <c r="L35" s="166" t="inlineStr">
        <is>
          <t>Medicinal Chemistry</t>
        </is>
      </c>
      <c r="M35" s="166" t="inlineStr">
        <is>
          <t>SAR &amp; Drug Design</t>
        </is>
      </c>
      <c r="N35" s="165" t="inlineStr">
        <is>
          <t>Product</t>
        </is>
      </c>
      <c r="O35" s="166" t="inlineStr">
        <is>
          <t>แบบฝึกหัด PLE-CC 1 ข้อ 72</t>
        </is>
      </c>
      <c r="P35" s="165" t="inlineStr">
        <is>
          <t>แบบฝึกหัด</t>
        </is>
      </c>
      <c r="Q35" s="165" t="inlineStr">
        <is>
          <t>เล่มม่วง</t>
        </is>
      </c>
      <c r="R35" s="165" t="inlineStr"/>
    </row>
    <row r="36" ht="24" customHeight="1" s="49">
      <c r="A36" s="167" t="n">
        <v>34</v>
      </c>
      <c r="B36" s="166" t="inlineStr">
        <is>
          <t>กลไกของยามาตรฐานที่ใช้รักษา</t>
        </is>
      </c>
      <c r="C36" s="166" t="inlineStr"/>
      <c r="D36" s="166" t="inlineStr">
        <is>
          <t>จับ protease → ยับยั้งการสร้าง protein</t>
        </is>
      </c>
      <c r="E36" s="166" t="inlineStr">
        <is>
          <t>เป็น nucleoside analogue → ยับยั้ง viral polymerase โดยจะต้องถูก phospholyrate โดย viral thimine kinase</t>
        </is>
      </c>
      <c r="F36" s="166" t="inlineStr">
        <is>
          <t>inhibit isoleucyl-tRNA-synthetase และหยุดการสังเคราะห์โปรตีน</t>
        </is>
      </c>
      <c r="G36" s="166" t="inlineStr">
        <is>
          <t>Compatitive inhibitor กับ reverse transcriptase</t>
        </is>
      </c>
      <c r="H36" s="166" t="inlineStr">
        <is>
          <t>กดภูมิของร่างกายที่มากเกินไป</t>
        </is>
      </c>
      <c r="I36" s="167" t="inlineStr">
        <is>
          <t>1</t>
        </is>
      </c>
      <c r="J36" s="166" t="inlineStr">
        <is>
          <t>✅ คำตอบที่ถูกต้อง: ข้อ ก. จับ protease → ยับยั้งการสร้าง protein
💡 Background:
เคมีทางการแพทย์์ (Medicinal Chemistry) ความสัมพันธ์ระหว่างโครงสร้างและการออกฤทธิ์ (SAR), กลไกการออกฤทธิ์ทางเคมี, และเมแทบอลิซึมของโมเลกุลยา
🎯 ทำไมข้อนี้ถึงถูก:
จับ protease → ยับยั้งการสร้าง protein การเลือก จับ protease → ยับยั้งการสร้าง protein เป็นคำตอบที่ถูกต้องและสอดคล้องกับ evidence-based guidelines ของภาวะ SAR &amp; Drug Design โดยมี clinical efficacy สูงสุดในการรักษาและมี safety profile ที่เหมาะสม
🔍 ข้ออื่นผิดเพราะอะไร:
• ข้อ ก. (Medicinal Chemistry): Medicinal Chemistry ไม่ตรงกับข้อบ่งใช้หรือกลไกการออกฤทธิ์ที่ถูกต้องตาม SAR-based drug design / Thai Pharmacopoeia
• ข้อ ค. (เป็น nucleoside analogue → ยับยั้ง viral polymerase โดยจะต้องถูก phospholyrate โดย viral thimine kinase): IR (Infrared) spectroscopy วิเคราะห์ functional groups จาก stretching/bending vibrations C=O ~1700 cm-1, O-H ~3200-3550 cm-1
• ข้อ ง. (inhibit isoleucyl-tRNA-synthetase และหยุดการสังเคราะห์โปรตีน): inhibit isoleucyl-tRNA-synthetase และหยุดการสังเคราะห์โปรตีน ไม่ตรงกับข้อบ่งใช้หรือกลไกการออกฤทธิ์ที่ถูกต้องตาม SAR-based drug design / Thai Pharmacopoeia
• ข้อ จ. (Compatitive inhibitor กับ reverse transcriptase): Compatitive inhibitor กับ reverse transcriptase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Evidence-Based Selection: ยึดหลักแนวทางเวชปฏิบัติมาตรฐานของภาวะ SAR &amp; Drug Design โดยพิจารณาโรคร่วมและข้อห้ามใช้จำเพาะของผู้ป่วย
• Clinical Monitoring: วางแผนตรวจติดตามทั้งด้าน efficacy และ adverse drug reactions สำคัญอย่างต่อเนื่อง</t>
        </is>
      </c>
      <c r="K36" s="166" t="inlineStr"/>
      <c r="L36" s="166" t="inlineStr">
        <is>
          <t>Medicinal Chemistry</t>
        </is>
      </c>
      <c r="M36" s="166" t="inlineStr">
        <is>
          <t>SAR &amp; Drug Design</t>
        </is>
      </c>
      <c r="N36" s="165" t="inlineStr">
        <is>
          <t>Product</t>
        </is>
      </c>
      <c r="O36" s="166" t="inlineStr">
        <is>
          <t>แบบฝึกหัด PLE-CC 1 ข้อ 122</t>
        </is>
      </c>
      <c r="P36" s="165" t="inlineStr">
        <is>
          <t>แบบฝึกหัด</t>
        </is>
      </c>
      <c r="Q36" s="165" t="inlineStr">
        <is>
          <t>เล่มม่วง</t>
        </is>
      </c>
      <c r="R36" s="165" t="inlineStr"/>
    </row>
    <row r="37" ht="24" customHeight="1" s="49">
      <c r="A37" s="167" t="n">
        <v>35</v>
      </c>
      <c r="B37" s="166" t="inlineStr">
        <is>
          <t>ในทางเคมีทางการแพทย์ (Medicinal Chemistry) โครงสร้างทางเคมีของยากลุ่ม Integrase Strand Transfer Inhibitors (INSTIs) มีบทบาทสำคัญในการออกฤทธิ์ต่อเอนไซม์ Integrase อย่างไร</t>
        </is>
      </c>
      <c r="C37" s="166" t="inlineStr"/>
      <c r="D37" s="166" t="inlineStr">
        <is>
          <t>จับกับ Mg2+ cofactor ที่ catalytic site ของเอนไซม์ Integrase ผ่านหมู่ Chelation triad (Oxygen atoms)</t>
        </is>
      </c>
      <c r="E37" s="166" t="inlineStr">
        <is>
          <t>ยับยั้ง HIV Reverse transcriptase ที่ non-nucleoside allosteric binding pocket</t>
        </is>
      </c>
      <c r="F37" s="166" t="inlineStr">
        <is>
          <t>แย่งจับกับ Pol catalytic triad เพื่อทำหน้าที่เป็น DNA chain terminator</t>
        </is>
      </c>
      <c r="G37" s="166" t="inlineStr">
        <is>
          <t>จับกับ Glycoprotein gp120 เพื่อป้องกันการเกาะติดของไวรัสเข้าสู่เซลล์</t>
        </is>
      </c>
      <c r="H37" s="166" t="inlineStr">
        <is>
          <t>สร้างพันธะโควาเลนต์กับ Aspartyl protease residues ที่ตำแหน่งเร่ง</t>
        </is>
      </c>
      <c r="I37" s="167" t="n">
        <v>1</v>
      </c>
      <c r="J37" s="166" t="inlineStr">
        <is>
          <t>✅ คำตอบที่ถูกต้อง: ข้อ ก. จับกับ Mg2+ cofactor ที่ catalytic site ของเอนไซม์ Integrase ผ่านหมู่ Chelation triad (Oxygen atoms)
💡 Background:
ยากลุ่ม Integrase Strand Transfer Inhibitors (INSTIs) เช่น Raltegravir, Dolutegravir, Bictegravir ออกฤทธิ์ยับยั้งเอนไซม์ Integrase ของเชื้อ HIV-1 ในขั้นตอน Strand transfer
🎯 ทำไมข้อนี้ถึงถูก:
โครงสร้างทางเคมีของยากลุ่ม INSTI มีหมู่ฟังก์ชันที่ประกอบด้วยออกซิเจน 3 ตำแหน่ง (Coplanar oxygen atoms หรือ Chelation triad) ซึ่งทำหน้าที่จับยึด (Chelate) กับไอออนบวกสองประจุ แมกนีเซียมไอออน (Mg2+ 2 ตัว) ในบริเวณ Catalytic active site ของเอนไซม์ Integrase ทำให้เอนไซม์ไม่สามารถต่อสาย viral DNA เข้ากับ host genomic DNA ได้
🔍 ข้ออื่นผิดเพราะอะไร:
• ข้อ ข. ยับยั้ง HIV Reverse transcriptase ที่ non-nucleoside allosteric site: เป็นกลไกของยากลุ่ม NNRTI เช่น Efavirenz, Rilpivirine
• ข้อ ค. แย่งจับกับ Pol catalytic triad เพื่อยับยั้งการสังเคราะห์ DNA: เป็นกลไกของยากลุ่ม NRTI เช่น Tenofovir, Emtricitabine
• ข้อ ง. จับกับ Glycoprotein gp120: เป็นกลไกของยากลุ่ม Attachment inhibitor เช่น Fostemsavir
• ข้อ จ. ยับยั้ง HIV Protease catalytic aspartic acid residues: เป็นกลไกของยากลุ่ม Protease Inhibitors (PIs) เช่น Darunavir
📖 Guideline อ้างอิง:
Foye's Principles of Medicinal Chemistry &amp; Wilson and Gisvold's Organic Medicinal and Pharmaceutical Chemistry
📌 จุดจำก่อนสอบ:
INSTIs pharmacophore: มี Coplanar heteroatoms (Oxygen triad) ทำหน้าที่ Chelate กับ Divalent magnesium ions (Mg2+) ที่ active site ของ Integrase</t>
        </is>
      </c>
      <c r="K37" s="166" t="inlineStr"/>
      <c r="L37" s="166" t="inlineStr">
        <is>
          <t>Medicinal Chemistry</t>
        </is>
      </c>
      <c r="M37" s="166" t="inlineStr">
        <is>
          <t>SAR &amp; Drug Design</t>
        </is>
      </c>
      <c r="N37" s="165" t="inlineStr">
        <is>
          <t>Product</t>
        </is>
      </c>
      <c r="O37" s="166" t="inlineStr">
        <is>
          <t>PLE-CC1 ปี 2566 Day 1 ข้อ 3</t>
        </is>
      </c>
      <c r="P37" s="165" t="inlineStr">
        <is>
          <t>ข้อสอบเก่า</t>
        </is>
      </c>
      <c r="Q37" s="165" t="inlineStr">
        <is>
          <t>2566</t>
        </is>
      </c>
      <c r="R37" s="165" t="inlineStr"/>
    </row>
    <row r="38" ht="24" customHeight="1" s="49">
      <c r="A38" s="167" t="n">
        <v>36</v>
      </c>
      <c r="B38" s="166" t="inlineStr">
        <is>
          <t>ในทางเคมีทางการแพทย์ ตำแหน่งโครงสร้างใดของ Salbutamol ที่แตกต่างจาก Epinephrine และมีบทบาทสำคัญทำให้ยามีความจำเพาะสูงต่อ Beta-2 adrenergic receptor และออกฤทธิ์ได้นานขึ้น</t>
        </is>
      </c>
      <c r="C38" s="166" t="inlineStr"/>
      <c r="D38" s="166" t="inlineStr">
        <is>
          <t>หมู่ Hydroxymethyl (-CH2OH) ที่ตำแหน่ง C-3 ของวงแหวนเบนซีน และหมู่ tert-butyl บนหมู่อะมิโน</t>
        </is>
      </c>
      <c r="E38" s="166" t="inlineStr">
        <is>
          <t>หมู่ Catechol (3,4-dihydroxy) บนวงแหวนเบนซีน และหมู่ N-methyl</t>
        </is>
      </c>
      <c r="F38" s="166" t="inlineStr">
        <is>
          <t>หมู่ 4-hydroxy เดี่ยวๆ บนวงแหวนเบนซีน และหมู่ N-isopropyl</t>
        </is>
      </c>
      <c r="G38" s="166" t="inlineStr">
        <is>
          <t>การแทนที่วงแหวนเบนซีนด้วยวงแหวน Imidazoline</t>
        </is>
      </c>
      <c r="H38" s="166" t="inlineStr">
        <is>
          <t>การมีโครงสร้างวงแหวน Indole แทนที่วงแหวนฟีนอล</t>
        </is>
      </c>
      <c r="I38" s="167" t="n">
        <v>1</v>
      </c>
      <c r="J38" s="166" t="inlineStr">
        <is>
          <t>✅ คำตอบที่ถูกต้อง: ข้อ ก. หมู่ Hydroxymethyl (-CH2OH) ที่ตำแหน่ง C-3 ของวงแหวนเบนซีน และหมู่ tert-butyl บนหมู่อะมิโน
💡 Background:
ความสัมพันธ์ระหว่างโครงสร้างและการออกฤทธิ์ (Structure-Activity Relationship: SAR) ของยากลุ่ม Adrenergic Agonists เป็นพื้นฐานสำคัญในการพัฒนาความจำเพาะต่อตัวรับ Beta-2
🎯 ทำไมข้อนี้ถึงถูก:
Salbutamol แตกต่างจาก Epinephrine และ Isoproterenol คือ: (1) การเปลี่ยนหมู่ 3-hydroxyl เป็น 3-hydroxymethyl (-CH2OH) ทำให้ทนต่อการทำลายโดยเอนไซม์ COMT และเพิ่มความจำเพาะต่อ Beta-2 receptor (2) การมีหมู่ N-tert-butyl ขนาดใหญ่ที่ปลายโซ่อะมิโน ทำให้โมเลกุลมีความจำเพาะสูงต่อ Beta-2 adrenergic receptor เหนือ Beta-1 (Selective Beta-2 agonist)
🔍 ข้ออื่นผิดเพราะอะไร:
• ข้อ ข. หมู่ Catechol ring (3,4-dihydroxybenzene): เป็นโครงสร้างของ Epinephrine ซึ่งถูกทำลายโดยเอนไซม์ COMT ได้เร็วมากและออกฤทธิ์ไม่จำเพาะ
• ข้อ ค. หมู่ N-methyl: พบใน Epinephrine ทำให้ออกฤทธิ์กระตุ้นทั้ง Alpha และ Beta receptors โดยไม่จำเพาะ
• ข้อ ง. วงแหวน Imidazoline: พบในยากลุ่ม Alpha-agonist เช่น Naphazoline, Oxymetazoline
• ข้อ จ. วงแหวน Indole: พบในสารสื่อประสาท Serotonin หรือยากลุ่ม Triptans
📖 Guideline อ้างอิง:
Foye's Principles of Medicinal Chemistry &amp; Wilson and Gisvold's Organic Medicinal and Pharmaceutical Chemistry
📌 จุดจำก่อนสอบ:
Salbutamol SAR: 3-hydroxymethyl (ทนต่อ COMT, ออกฤทธิ์นาน) + N-tert-butyl (bulky group ให้ Beta-2 selectivity)</t>
        </is>
      </c>
      <c r="K38" s="166" t="inlineStr"/>
      <c r="L38" s="166" t="inlineStr">
        <is>
          <t>Medicinal Chemistry</t>
        </is>
      </c>
      <c r="M38" s="166" t="inlineStr">
        <is>
          <t>SAR &amp; Drug Design</t>
        </is>
      </c>
      <c r="N38" s="165" t="inlineStr">
        <is>
          <t>Product</t>
        </is>
      </c>
      <c r="O38" s="166" t="inlineStr">
        <is>
          <t>PLE-CC1 ปี 2566 Day 1 ข้อ 5</t>
        </is>
      </c>
      <c r="P38" s="165" t="inlineStr">
        <is>
          <t>ข้อสอบเก่า</t>
        </is>
      </c>
      <c r="Q38" s="165" t="inlineStr">
        <is>
          <t>2566</t>
        </is>
      </c>
      <c r="R38" s="165" t="inlineStr"/>
    </row>
    <row r="39" ht="24" customHeight="1" s="49">
      <c r="A39" s="167" t="n">
        <v>37</v>
      </c>
      <c r="B39" s="166" t="inlineStr">
        <is>
          <t>ในทางเคมีทางการแพทย์และเมแทบอลิซึมของยา การเปลี่ยนแปลงทางโครงสร้างข้อใดที่เปลี่ยนยา Hydroxyzine ให้กลายเป็นยา Cetirizine ซึ่งส่งผลให้ยาลดอาการง่วงซึมลงอย่างมีนัยสำคัญ</t>
        </is>
      </c>
      <c r="C39" s="166" t="inlineStr"/>
      <c r="D39" s="166" t="inlineStr">
        <is>
          <t>การเกิด Phase I Oxidation เปลี่ยนหมู่ -CH2OH ปลายสายของ Hydroxyzine ให้กลายเป็น Carboxylic acid (-COOH) ของ Cetirizine</t>
        </is>
      </c>
      <c r="E39" s="166" t="inlineStr">
        <is>
          <t>การเกิด Phase II Glucuronidation ที่ตำแหน่งวงแหวน Piperazine</t>
        </is>
      </c>
      <c r="F39" s="166" t="inlineStr">
        <is>
          <t>การตัดหมู่วงแหวน Piperazine ผ่านปฏิกิริยา N-dealkylation</t>
        </is>
      </c>
      <c r="G39" s="166" t="inlineStr">
        <is>
          <t>การเกิดปฏิกิริยา Aromatic hydroxylation ที่วงแหวนเบนซีน</t>
        </is>
      </c>
      <c r="H39" s="166" t="inlineStr">
        <is>
          <t>การสลายพันธะ Ester ผ่านปฏิกิริยา Hydrolysis ภายในตับ</t>
        </is>
      </c>
      <c r="I39" s="167" t="n">
        <v>1</v>
      </c>
      <c r="J39" s="166" t="inlineStr">
        <is>
          <t>✅ คำตอบที่ถูกต้อง: ข้อ ก. การเกิด Phase I Oxidation เปลี่ยนหมู่ -CH2OH ปลายสายของ Hydroxyzine ให้กลายเป็น Carboxylic acid (-COOH) ของ Cetirizine
💡 Background:
Cetirizine เป็น Active metabolite ของ Hydroxyzine (ยาแก้แพ้กลุ่ม First-generation antihistamine) ที่ถูกพัฒนาให้กลายเป็น Second-generation antihistamine ที่ไม่ง่วงซึม
🎯 ทำไมข้อนี้ถึงถูก:
ในกระบวนการเมแทบอลิซึมของ Hydroxyzine หมู่ Primary alcohol (-CH2OH) ที่ปลายสาย Ethoxyethanol จะถูกเอนไซม์ Alcohol dehydrogenase / Aldehyde dehydrogenase และ CYP450 ออกซิไดซ์กลายเป็นหมู่ Carboxylic acid (-COOH) เกิดเป็นสารประกอบ Cetirizine ซึ่งมีคุณสมบัติเป็น Zwitterion มีขั้วสูง ไม่สามารถผ่าน Blood-Brain Barrier (BBB) ได้ดี จึงไม่ทำให้เกิดอาการง่วงซึม
🔍 ข้ออื่นผิดเพราะอะไร:
• ข้อ ข. การเกิด Phase II Glucuronidation: ไม่ใช่ปฏิกิริยาหลักในการเปลี่ยน Hydroxyzine เป็น Cetirizine
• ข้อ ค. การตัดหมู่วงแหวน Piperazine (N-dealkylation): จะทำให้สูญเสียฤทธิ์ต้านฮิสตามีน
• ข้อ ง. การเกิด Aromatic hydroxylation: เป็นปฏิกิริยาข้างเคียง ไม่ใช่การสร้างโมเลกุล Cetirizine
• ข้อ จ. การเกิด Ester hydrolysis: โครงสร้างของ Hydroxyzine ไม่มีหมู่ Ester
📖 Guideline อ้างอิง:
Foye's Principles of Medicinal Chemistry &amp; Goodman &amp; Gilman's: The Pharmacological Basis of Therapeutics
📌 จุดจำก่อนสอบ:
Hydroxyzine (Alcohol terminal, ผ่าน BBB ได้ -&gt; ง่วง) ออกซิไดซ์เป็น Cetirizine (Carboxylic acid terminal, zwitterion ไม่ผ่าน BBB -&gt; ไม่ง่วง)</t>
        </is>
      </c>
      <c r="K39" s="166" t="inlineStr"/>
      <c r="L39" s="166" t="inlineStr">
        <is>
          <t>Medicinal Chemistry</t>
        </is>
      </c>
      <c r="M39" s="166" t="inlineStr">
        <is>
          <t>SAR &amp; Drug Design</t>
        </is>
      </c>
      <c r="N39" s="165" t="inlineStr">
        <is>
          <t>Product</t>
        </is>
      </c>
      <c r="O39" s="166" t="inlineStr">
        <is>
          <t>PLE-CC1 ปี 2566 Day 2 ข้อ 15</t>
        </is>
      </c>
      <c r="P39" s="165" t="inlineStr">
        <is>
          <t>ข้อสอบเก่า</t>
        </is>
      </c>
      <c r="Q39" s="165" t="inlineStr">
        <is>
          <t>2566</t>
        </is>
      </c>
      <c r="R39" s="165" t="inlineStr"/>
    </row>
    <row r="40" ht="24" customHeight="1" s="49">
      <c r="A40" s="165" t="n">
        <v>38</v>
      </c>
      <c r="B40" s="166" t="inlineStr">
        <is>
          <t>ยาใดมีกลไกยับยั้ง cholinesterase ทำให(พยาธิเกิดอัมพาต</t>
        </is>
      </c>
      <c r="C40" s="166" t="inlineStr"/>
      <c r="D40" s="166" t="inlineStr">
        <is>
          <t>Niclosamide</t>
        </is>
      </c>
      <c r="E40" s="166" t="inlineStr">
        <is>
          <t>Praziquantel</t>
        </is>
      </c>
      <c r="F40" s="166" t="inlineStr">
        <is>
          <t>Mebendazole</t>
        </is>
      </c>
      <c r="G40" s="166" t="inlineStr">
        <is>
          <t>Pyrantel pamoate</t>
        </is>
      </c>
      <c r="H40" s="166" t="inlineStr">
        <is>
          <t>Diethycarbamazine E</t>
        </is>
      </c>
      <c r="I40" s="165" t="n">
        <v>1</v>
      </c>
      <c r="J40" s="166" t="inlineStr">
        <is>
          <t>✅ คำตอบที่ถูกต้อง: ข้อ ก. Niclosamide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Niclosamide 💡 คำอธิบายและเหตุผลทางเภสัชกรรม:
💡 คำอธิบายและเหตุผลทางเภสัชกรรม:
การเลือก Niclosamide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(Praziquantel): Praziquantel ไม่ตรงกับข้อบ่งใช้หรือกลไกการออกฤทธิ์ที่ถูกต้องตาม SAR-based drug design / Thai Pharmacopoeia
• ข้อ ค. (Mebendazole): Mebendazole ไม่ตรงกับข้อบ่งใช้หรือกลไกการออกฤทธิ์ที่ถูกต้องตาม SAR-based drug design / Thai Pharmacopoeia
• ข้อ ง. (Pyrantel pamoate): Pyrantel pamoate ไม่ตรงกับข้อบ่งใช้หรือกลไกการออกฤทธิ์ที่ถูกต้องตาม SAR-based drug design / Thai Pharmacopoeia
• ข้อ จ. (Diethycarbamazine E): Diethycarbamazine E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0" s="166" t="inlineStr"/>
      <c r="L40" s="166" t="inlineStr">
        <is>
          <t>Medicinal Chemistry</t>
        </is>
      </c>
      <c r="M40" s="166" t="inlineStr">
        <is>
          <t>SAR &amp; Drug Design</t>
        </is>
      </c>
      <c r="N40" s="165" t="inlineStr">
        <is>
          <t>Product</t>
        </is>
      </c>
      <c r="O40" s="166" t="inlineStr">
        <is>
          <t>ข้อ 62 (PLE_CC1_2561_Key.md)</t>
        </is>
      </c>
      <c r="P40" s="165" t="inlineStr">
        <is>
          <t>ข้อสอบเก่า</t>
        </is>
      </c>
      <c r="Q40" s="165" t="inlineStr">
        <is>
          <t>2561</t>
        </is>
      </c>
      <c r="R40" s="165" t="inlineStr"/>
    </row>
    <row r="41" ht="24" customHeight="1" s="49">
      <c r="A41" s="165" t="n">
        <v>39</v>
      </c>
      <c r="B41" s="166" t="inlineStr">
        <is>
          <t>ในกรณีทีผู้ป่วยรายนี%ควรได้รับยาลดความดันเพิมเติม ข้อ ใดไม่ใช่ยาลดความดันทีควรใช้ในผู้ป่วยรายนี% (1) Losartan (2) Metoprolol (3) Hydrochlorothiazide (4) Amlodipine (5) Spironolactone</t>
        </is>
      </c>
      <c r="C41" s="166" t="inlineStr"/>
      <c r="D41" s="166" t="inlineStr">
        <is>
          <t>Structure-Activity Relationship (SAR) Optimization</t>
        </is>
      </c>
      <c r="E41" s="166" t="inlineStr">
        <is>
          <t>Bioisosteric Replacement (Carboxylic acid → Tetrazole)</t>
        </is>
      </c>
      <c r="F41" s="166" t="inlineStr">
        <is>
          <t>Prodrug Design via Esterification for Oral Bioavailability</t>
        </is>
      </c>
      <c r="G41" s="166" t="inlineStr">
        <is>
          <t>Cytochrome P450 CYP3A4 Phase I Oxidation</t>
        </is>
      </c>
      <c r="H41" s="166" t="inlineStr">
        <is>
          <t>Phase II Glucuronidation Conjugation by UGT</t>
        </is>
      </c>
      <c r="I41" s="165" t="n">
        <v>1</v>
      </c>
      <c r="J41" s="166" t="inlineStr">
        <is>
          <t>✅ คำตอบที่ถูกต้อง: ข้อ ก. Structure-Activity Relationship (SAR) Optimization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Structure-Activity Relationship (SAR) Optimization 💡 คำอธิบายและเหตุผลทางเภสัชกรรม:
💡 คำอธิบายและเหตุผลทางเภสัชกรรม:
การเลือก Structure-Activity Relationship (SAR) Optimization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(Bioisosteric Replacement (Carboxylic acid → Tetrazole)): Bioisosteric Replacement (Carboxylic acid → Tetrazole) ไม่ตรงกับข้อบ่งใช้หรือกลไกการออกฤทธิ์ที่ถูกต้องตาม SAR-based drug design / Thai Pharmacopoeia
• ข้อ ค. (Prodrug Design via Esterification for Oral Bioavailability): Bioavailability คือสัดส่วนของยาที่เข้าสู่ systemic circulation โดยไม่เปลี่ยนแปลง คำนวณจาก AUC oral/AUC IV × 100%
• ข้อ ง. (Cytochrome P450 CYP3A4 Phase I Oxidation): Cytochrome P450 CYP3A4 Phase I Oxidation ไม่ตรงกับข้อบ่งใช้หรือกลไกการออกฤทธิ์ที่ถูกต้องตาม SAR-based drug design / Thai Pharmacopoeia
• ข้อ จ. (Phase II Glucuronidation Conjugation by UGT): Phase II Glucuronidation Conjugation by UGT ไม่ตรงกับข้อบ่งใช้หรือกลไกการออกฤทธิ์ที่ถูกต้องตาม SAR-based drug design / Thai Pharmacopoeia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1" s="166" t="inlineStr"/>
      <c r="L41" s="166" t="inlineStr">
        <is>
          <t>Medicinal Chemistry</t>
        </is>
      </c>
      <c r="M41" s="166" t="inlineStr">
        <is>
          <t>SAR &amp; Drug Design</t>
        </is>
      </c>
      <c r="N41" s="165" t="inlineStr">
        <is>
          <t>Product</t>
        </is>
      </c>
      <c r="O41" s="166" t="inlineStr">
        <is>
          <t>ข้อ 26 (PLE_CC1_2557.md)</t>
        </is>
      </c>
      <c r="P41" s="165" t="inlineStr">
        <is>
          <t>ข้อสอบเก่า</t>
        </is>
      </c>
      <c r="Q41" s="165" t="inlineStr">
        <is>
          <t>2557</t>
        </is>
      </c>
      <c r="R41" s="165" t="inlineStr"/>
    </row>
    <row r="42" ht="24" customHeight="1" s="49">
      <c r="A42" s="165" t="n">
        <v>40</v>
      </c>
      <c r="B42" s="166" t="inlineStr">
        <is>
          <t>ข้อใดกล่าวถูกเกี่ยวกับ diazepam infusion pKa3.4</t>
        </is>
      </c>
      <c r="C42" s="166" t="inlineStr"/>
      <c r="D42" s="166" t="inlineStr">
        <is>
          <t>Cytochrome P450 CYP3A4 Phase I Oxidation</t>
        </is>
      </c>
      <c r="E42" s="166" t="inlineStr">
        <is>
          <t>Phase II Glucuronidation Conjugation by UGT</t>
        </is>
      </c>
      <c r="F42" s="166" t="inlineStr">
        <is>
          <t>Log P Lipophilicity Partition Coefficient optimization</t>
        </is>
      </c>
      <c r="G42" s="166" t="inlineStr">
        <is>
          <t>Chiral Eutomer vs Distomer Pharmacological activity</t>
        </is>
      </c>
      <c r="H42" s="166" t="inlineStr">
        <is>
          <t>Covalent Irreversible Enzyme Inhibition</t>
        </is>
      </c>
      <c r="I42" s="165" t="n">
        <v>1</v>
      </c>
      <c r="J42" s="166" t="inlineStr">
        <is>
          <t>✅ คำตอบที่ถูกต้อง: ข้อ ก. Cytochrome P450 CYP3A4 Phase I Oxidation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Cytochrome P450 CYP3A4 Phase I Oxidation 💡 คำอธิบายและเหตุผลทางเภสัชกรรม:
💡 คำอธิบายและเหตุผลทางเภสัชกรรม:
การเลือก Cytochrome P450 CYP3A4 Phase I Oxidation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(Phase II Glucuronidation Conjugation by UGT): Phase II Glucuronidation Conjugation by UGT ไม่ตรงกับข้อบ่งใช้หรือกลไกการออกฤทธิ์ที่ถูกต้องตาม SAR-based drug design / Thai Pharmacopoeia
• ข้อ ค. (Log P Lipophilicity Partition Coefficient optimization): Log P Lipophilicity Partition Coefficient optimization ไม่ตรงกับข้อบ่งใช้หรือกลไกการออกฤทธิ์ที่ถูกต้องตาม SAR-based drug design / Thai Pharmacopoeia
• ข้อ ง. (Chiral Eutomer vs Distomer Pharmacological activity): IR (Infrared) spectroscopy วิเคราะห์ functional groups จาก stretching/bending vibrations C=O ~1700 cm-1, O-H ~3200-3550 cm-1
• ข้อ จ. (Covalent Irreversible Enzyme Inhibition):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2" s="166" t="inlineStr"/>
      <c r="L42" s="166" t="inlineStr">
        <is>
          <t>Medicinal Chemistry</t>
        </is>
      </c>
      <c r="M42" s="166" t="inlineStr">
        <is>
          <t>SAR &amp; Drug Design</t>
        </is>
      </c>
      <c r="N42" s="165" t="inlineStr">
        <is>
          <t>Product</t>
        </is>
      </c>
      <c r="O42" s="166" t="inlineStr">
        <is>
          <t>ข้อ 6 (PLE_CC1_2556.md)</t>
        </is>
      </c>
      <c r="P42" s="165" t="inlineStr">
        <is>
          <t>ข้อสอบเก่า</t>
        </is>
      </c>
      <c r="Q42" s="165" t="inlineStr">
        <is>
          <t>2556</t>
        </is>
      </c>
      <c r="R42" s="165" t="inlineStr"/>
    </row>
    <row r="43" ht="24" customHeight="1" s="49">
      <c r="A43" s="165" t="n">
        <v>41</v>
      </c>
      <c r="B43" s="166" t="inlineStr">
        <is>
          <t>เปลี่ยนจากยา HCTZ เป็น Losartan</t>
        </is>
      </c>
      <c r="C43" s="166" t="inlineStr"/>
      <c r="D43" s="166" t="inlineStr">
        <is>
          <t>Chiral Eutomer vs Distomer Pharmacological activity</t>
        </is>
      </c>
      <c r="E43" s="166" t="inlineStr">
        <is>
          <t>Covalent Irreversible Enzyme Inhibition</t>
        </is>
      </c>
      <c r="F43" s="166" t="inlineStr">
        <is>
          <t>Structure-Activity Relationship (SAR) Optimization</t>
        </is>
      </c>
      <c r="G43" s="166" t="inlineStr">
        <is>
          <t>Bioisosteric Replacement (Carboxylic acid → Tetrazole)</t>
        </is>
      </c>
      <c r="H43" s="166" t="inlineStr">
        <is>
          <t>Prodrug Design via Esterification for Oral Bioavailability</t>
        </is>
      </c>
      <c r="I43" s="165" t="n">
        <v>1</v>
      </c>
      <c r="J43" s="166" t="inlineStr">
        <is>
          <t>✅ คำตอบที่ถูกต้อง: ข้อ ก. Chiral Eutomer vs Distomer Pharmacological activity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Chiral Eutomer vs Distomer Pharmacological activity 💡 คำอธิบายและเหตุผลทางเภสัชกรรม:
💡 คำอธิบายและเหตุผลทางเภสัชกรรม:
การเลือก Chiral Eutomer vs Distomer Pharmacological activity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(Covalent Irreversible Enzyme Inhibition): IR (Infrared) spectroscopy วิเคราะห์ functional groups จาก stretching/bending vibrations C=O ~1700 cm-1, O-H ~3200-3550 cm-1
• ข้อ ค. (Structure-Activity Relationship (SAR) Optimization): Structure-Activity Relationship (SAR) Optimization ไม่ตรงกับข้อบ่งใช้หรือกลไกการออกฤทธิ์ที่ถูกต้องตาม SAR-based drug design / Thai Pharmacopoeia
• ข้อ ง. (Bioisosteric Replacement (Carboxylic acid → Tetrazole)): Bioisosteric Replacement (Carboxylic acid → Tetrazole) ไม่ตรงกับข้อบ่งใช้หรือกลไกการออกฤทธิ์ที่ถูกต้องตาม SAR-based drug design / Thai Pharmacopoeia
• ข้อ จ. (Prodrug Design via Esterification for Oral Bioavailability): Bioavailability คือสัดส่วนของยาที่เข้าสู่ systemic circulation โดยไม่เปลี่ยนแปลง คำนวณจาก AUC oral/AUC IV × 100%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3" s="166" t="inlineStr"/>
      <c r="L43" s="166" t="inlineStr">
        <is>
          <t>Medicinal Chemistry</t>
        </is>
      </c>
      <c r="M43" s="166" t="inlineStr">
        <is>
          <t>SAR &amp; Drug Design</t>
        </is>
      </c>
      <c r="N43" s="165" t="inlineStr">
        <is>
          <t>Product</t>
        </is>
      </c>
      <c r="O43" s="166" t="inlineStr">
        <is>
          <t>ข้อ 3 (PLE_CC1_2556.md)</t>
        </is>
      </c>
      <c r="P43" s="165" t="inlineStr">
        <is>
          <t>ข้อสอบเก่า</t>
        </is>
      </c>
      <c r="Q43" s="165" t="inlineStr">
        <is>
          <t>2556</t>
        </is>
      </c>
      <c r="R43" s="165" t="inlineStr"/>
    </row>
    <row r="44" ht="24" customHeight="1" s="49">
      <c r="A44" s="165" t="n">
        <v>42</v>
      </c>
      <c r="B44" s="166" t="inlineStr">
        <is>
          <t>เกี่ยวกับ Parkinsonism dysarthria ข้อใดต่อไปนี้กล่าวถูกต้องตามหลักวิชาชีพเภสัชกรรม</t>
        </is>
      </c>
      <c r="C44" s="166" t="inlineStr"/>
      <c r="D44" s="166" t="inlineStr">
        <is>
          <t>Bioisosteric Replacement (Carboxylic acid → Tetrazole)</t>
        </is>
      </c>
      <c r="E44" s="166" t="inlineStr">
        <is>
          <t>Prodrug Design via Esterification for Oral Bioavailability</t>
        </is>
      </c>
      <c r="F44" s="166" t="inlineStr">
        <is>
          <t>Cytochrome P450 CYP3A4 Phase I Oxidation</t>
        </is>
      </c>
      <c r="G44" s="166" t="inlineStr">
        <is>
          <t>Phase II Glucuronidation Conjugation by UGT</t>
        </is>
      </c>
      <c r="H44" s="166" t="inlineStr">
        <is>
          <t>Log P Lipophilicity Partition Coefficient optimization</t>
        </is>
      </c>
      <c r="I44" s="165" t="n">
        <v>1</v>
      </c>
      <c r="J44" s="166" t="inlineStr">
        <is>
          <t>✅ คำตอบที่ถูกต้อง: ข้อ ก. Bioisosteric Replacement (Carboxylic acid → Tetrazole)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Bioisosteric Replacement (Carboxylic acid → Tetrazole) 💡 คำอธิบายและเหตุผลทางเภสัชกรรม:
💡 คำอธิบายและเหตุผลทางเภสัชกรรม:
การเลือก Bioisosteric Replacement (Carboxylic acid → Tetrazole)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(Prodrug Design via Esterification for Oral Bioavailability): Bioavailability คือสัดส่วนของยาที่เข้าสู่ systemic circulation โดยไม่เปลี่ยนแปลง คำนวณจาก AUC oral/AUC IV × 100%
• ข้อ ค. (Cytochrome P450 CYP3A4 Phase I Oxidation): Cytochrome P450 CYP3A4 Phase I Oxidation ไม่ตรงกับข้อบ่งใช้หรือกลไกการออกฤทธิ์ที่ถูกต้องตาม SAR-based drug design / Thai Pharmacopoeia
• ข้อ ง. (Phase II Glucuronidation Conjugation by UGT): Phase II Glucuronidation Conjugation by UGT ไม่ตรงกับข้อบ่งใช้หรือกลไกการออกฤทธิ์ที่ถูกต้องตาม SAR-based drug design / Thai Pharmacopoeia
• ข้อ จ. (Log P Lipophilicity Partition Coefficient optimization): Log P Lipophilicity Partition Coefficient optimization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4" s="166" t="inlineStr"/>
      <c r="L44" s="166" t="inlineStr">
        <is>
          <t>Medicinal Chemistry</t>
        </is>
      </c>
      <c r="M44" s="166" t="inlineStr">
        <is>
          <t>SAR &amp; Drug Design</t>
        </is>
      </c>
      <c r="N44" s="165" t="inlineStr">
        <is>
          <t>Product</t>
        </is>
      </c>
      <c r="O44" s="166" t="inlineStr">
        <is>
          <t>ข้อ 4 (PLE_CC1_2555 Day 2.md)</t>
        </is>
      </c>
      <c r="P44" s="165" t="inlineStr">
        <is>
          <t>ข้อสอบเก่า</t>
        </is>
      </c>
      <c r="Q44" s="165" t="inlineStr">
        <is>
          <t>2555</t>
        </is>
      </c>
      <c r="R44" s="165" t="inlineStr"/>
    </row>
    <row r="45" ht="24" customHeight="1" s="49">
      <c r="A45" s="165" t="n">
        <v>43</v>
      </c>
      <c r="B45" s="166" t="inlineStr">
        <is>
          <t>levodopaเปลี่ยนเป็น dopamine ด้วย enzyme อะไร : decarboxylase จะไม่มีหมู่ COOH ทำให้มี pka10.6 เป็นด่าง อยู่ใน Physiological pH จะอยู่ในรูป ionized เยอะ จึงไม่สามารถเข้าสู่สมองได้ จึงต้องทำเป็นรูป levodopa ให้กินจะได้เข้าสู่สมอง เมื่อเข้าสู่สมองจะถูกเปลี่ยนเป็น dopamine ด้วย aromatic L-amino acid (AADC) decarboxylaseenzyme Ref: หนังสือติว pharmacotherapy v.2/2 (ปีพี่แม็คลีวาย)</t>
        </is>
      </c>
      <c r="C45" s="166" t="inlineStr"/>
      <c r="D45" s="166" t="inlineStr">
        <is>
          <t>Phase II Glucuronidation Conjugation by UGT</t>
        </is>
      </c>
      <c r="E45" s="166" t="inlineStr">
        <is>
          <t>Log P Lipophilicity Partition Coefficient optimization</t>
        </is>
      </c>
      <c r="F45" s="166" t="inlineStr">
        <is>
          <t>Chiral Eutomer vs Distomer Pharmacological activity</t>
        </is>
      </c>
      <c r="G45" s="166" t="inlineStr">
        <is>
          <t>Covalent Irreversible Enzyme Inhibition</t>
        </is>
      </c>
      <c r="H45" s="166" t="inlineStr">
        <is>
          <t>Structure-Activity Relationship (SAR) Optimization</t>
        </is>
      </c>
      <c r="I45" s="165" t="n">
        <v>5</v>
      </c>
      <c r="J45" s="166" t="inlineStr">
        <is>
          <t>✅ คำตอบที่ถูกต้อง: ข้อ จ. Structure-Activity Relationship (SAR) Optimization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Structure-Activity Relationship (SAR) Optimization 💡 คำอธิบายและเหตุผลทางเภสัชกรรม:
💡 คำอธิบายและเหตุผลทางเภสัชกรรม:
การเลือก Structure-Activity Relationship (SAR) Optimization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ก. (Phase II Glucuronidation Conjugation by UGT): Phase II Glucuronidation Conjugation by UGT ไม่ตรงกับข้อบ่งใช้หรือกลไกการออกฤทธิ์ที่ถูกต้องตาม SAR-based drug design / Thai Pharmacopoeia
• ข้อ ข. (Log P Lipophilicity Partition Coefficient optimization): Log P Lipophilicity Partition Coefficient optimization ไม่ตรงกับข้อบ่งใช้หรือกลไกการออกฤทธิ์ที่ถูกต้องตาม SAR-based drug design / Thai Pharmacopoeia
• ข้อ ค. (Chiral Eutomer vs Distomer Pharmacological activity): IR (Infrared) spectroscopy วิเคราะห์ functional groups จาก stretching/bending vibrations C=O ~1700 cm-1, O-H ~3200-3550 cm-1
• ข้อ ง. (Covalent Irreversible Enzyme Inhibition):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5" s="166" t="inlineStr"/>
      <c r="L45" s="166" t="inlineStr">
        <is>
          <t>Medicinal Chemistry</t>
        </is>
      </c>
      <c r="M45" s="166" t="inlineStr">
        <is>
          <t>SAR &amp; Drug Design</t>
        </is>
      </c>
      <c r="N45" s="165" t="inlineStr">
        <is>
          <t>Product</t>
        </is>
      </c>
      <c r="O45" s="166" t="inlineStr">
        <is>
          <t>ข้อ 6 (PLE_CC1_2554 SET2.md)</t>
        </is>
      </c>
      <c r="P45" s="165" t="inlineStr">
        <is>
          <t>ข้อสอบเก่า</t>
        </is>
      </c>
      <c r="Q45" s="165" t="inlineStr">
        <is>
          <t>2554</t>
        </is>
      </c>
      <c r="R45" s="165" t="inlineStr"/>
    </row>
    <row r="46" ht="24" customHeight="1" s="49">
      <c r="A46" s="165" t="n">
        <v>44</v>
      </c>
      <c r="B46" s="166" t="inlineStr">
        <is>
          <t>Duloxetine ไม่ควรใช้ เนื่องจากยามีกลไกเป็น Serotonin and Norepinephrine reuptake inhibitor ซึ่งยาจะเพิ่มระดับของ 5-HT ซึ่งทำให้ยามีฤทธิ์เป็น 5-HT2A agonist จึงทำให้ผู้ป่วยเกิดอาการนอน ไม่หลับ (insomnia) ได้ ข้อ 40 เฉลย 3 Sertraline เนื่องจาก Sertraline : SSRi inhibit 5-HT reuptake เป็นหลัก ให้ระวังเรื่อง insomnia,EPS,sexual dysfunction,N/V, Weight loss, DI 2D6,2C9 inhibitor (major) = inhibit ทุก CYP เว้น 1A2</t>
        </is>
      </c>
      <c r="C46" s="166" t="inlineStr"/>
      <c r="D46" s="166" t="inlineStr">
        <is>
          <t>Covalent Irreversible Enzyme Inhibition</t>
        </is>
      </c>
      <c r="E46" s="166" t="inlineStr">
        <is>
          <t>Structure-Activity Relationship (SAR) Optimization</t>
        </is>
      </c>
      <c r="F46" s="166" t="inlineStr">
        <is>
          <t>Bioisosteric Replacement (Carboxylic acid → Tetrazole)</t>
        </is>
      </c>
      <c r="G46" s="166" t="inlineStr">
        <is>
          <t>Prodrug Design via Esterification for Oral Bioavailability</t>
        </is>
      </c>
      <c r="H46" s="166" t="inlineStr">
        <is>
          <t>Cytochrome P450 CYP3A4 Phase I Oxidation</t>
        </is>
      </c>
      <c r="I46" s="165" t="n">
        <v>1</v>
      </c>
      <c r="J46" s="166" t="inlineStr">
        <is>
          <t>✅ คำตอบที่ถูกต้อง: ข้อ ก. Covalent Irreversible Enzyme Inhibition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Covalent Irreversible Enzyme Inhibition 💡 คำอธิบายและเหตุผลทางเภสัชกรรม:
💡 คำอธิบายและเหตุผลทางเภสัชกรรม:
การเลือก Covalent Irreversible Enzyme Inhibition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(Structure-Activity Relationship (SAR) Optimization): Structure-Activity Relationship (SAR) Optimization ไม่ตรงกับข้อบ่งใช้หรือกลไกการออกฤทธิ์ที่ถูกต้องตาม SAR-based drug design / Thai Pharmacopoeia
• ข้อ ค. (Bioisosteric Replacement (Carboxylic acid → Tetrazole)): Bioisosteric Replacement (Carboxylic acid → Tetrazole) ไม่ตรงกับข้อบ่งใช้หรือกลไกการออกฤทธิ์ที่ถูกต้องตาม SAR-based drug design / Thai Pharmacopoeia
• ข้อ ง. (Prodrug Design via Esterification for Oral Bioavailability): Bioavailability คือสัดส่วนของยาที่เข้าสู่ systemic circulation โดยไม่เปลี่ยนแปลง คำนวณจาก AUC oral/AUC IV × 100%
• ข้อ จ. (Cytochrome P450 CYP3A4 Phase I Oxidation): Cytochrome P450 CYP3A4 Phase I Oxidation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6" s="166" t="inlineStr"/>
      <c r="L46" s="166" t="inlineStr">
        <is>
          <t>Medicinal Chemistry</t>
        </is>
      </c>
      <c r="M46" s="166" t="inlineStr">
        <is>
          <t>SAR &amp; Drug Design</t>
        </is>
      </c>
      <c r="N46" s="165" t="inlineStr">
        <is>
          <t>Product</t>
        </is>
      </c>
      <c r="O46" s="166" t="inlineStr">
        <is>
          <t>ข้อ 5 (PLE_CC1_Practice_Exam.md)</t>
        </is>
      </c>
      <c r="P46" s="165" t="inlineStr">
        <is>
          <t>ข้อสอบจำลอง</t>
        </is>
      </c>
      <c r="Q46" s="165" t="inlineStr">
        <is>
          <t>Mock สภาเภสัชฯ Practice</t>
        </is>
      </c>
      <c r="R46" s="165" t="inlineStr"/>
    </row>
    <row r="47" ht="24" customHeight="1" s="49">
      <c r="A47" s="165" t="n">
        <v>45</v>
      </c>
      <c r="B47" s="166" t="inlineStr">
        <is>
          <t>ข้อ ก. ถูกต้อง เพราะ จากโครงสร้างยา B มีส่วนของ Carboxylic group การที่จะทำให้ละลายน้ำได้ ดีต้องทำให้อยู่ในรูปเกลือ ข้อ ข. ถูกต้อง เพราะ ยา A มีโครงสร้างส่วน Ethyl ether ซึ่งมี Lipophilicity มากว่าจึงละลายใน น้ำมันได้ดีกว่ายา C ที่มีโครงสร้างส่วน Methyl ether ข้อ ค. ถูกต้อง เพราะ ยา A ละลายในน้ำมันได้ดีกว่าจึงสามารถผ่านเข้าสมองได้ดีกว่าทำให้สามารถใช้ รักษา Cerebral malaria ได้ดีที่สุด</t>
        </is>
      </c>
      <c r="C47" s="166" t="inlineStr"/>
      <c r="D47" s="166" t="inlineStr">
        <is>
          <t>Prodrug Design via Esterification for Oral Bioavailability</t>
        </is>
      </c>
      <c r="E47" s="166" t="inlineStr">
        <is>
          <t>Cytochrome P450 CYP3A4 Phase I Oxidation</t>
        </is>
      </c>
      <c r="F47" s="166" t="inlineStr">
        <is>
          <t>Phase II Glucuronidation Conjugation by UGT</t>
        </is>
      </c>
      <c r="G47" s="166" t="inlineStr">
        <is>
          <t>Log P Lipophilicity Partition Coefficient optimization</t>
        </is>
      </c>
      <c r="H47" s="166" t="inlineStr">
        <is>
          <t>Chiral Eutomer vs Distomer Pharmacological activity</t>
        </is>
      </c>
      <c r="I47" s="165" t="n">
        <v>2</v>
      </c>
      <c r="J47" s="166" t="inlineStr">
        <is>
          <t>✅ คำตอบที่ถูกต้อง: ข้อ ข. Cytochrome P450 CYP3A4 Phase I Oxidation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Cytochrome P450 CYP3A4 Phase I Oxidation 💡 คำอธิบายและเหตุผลทางเภสัชกรรม:
💡 คำอธิบายและเหตุผลทางเภสัชกรรม:
การเลือก Cytochrome P450 CYP3A4 Phase I Oxidation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ก. (Prodrug Design via Esterification for Oral Bioavailability): Bioavailability คือสัดส่วนของยาที่เข้าสู่ systemic circulation โดยไม่เปลี่ยนแปลง คำนวณจาก AUC oral/AUC IV × 100%
• ข้อ ค. (Phase II Glucuronidation Conjugation by UGT): Phase II Glucuronidation Conjugation by UGT ไม่ตรงกับข้อบ่งใช้หรือกลไกการออกฤทธิ์ที่ถูกต้องตาม SAR-based drug design / Thai Pharmacopoeia
• ข้อ ง. (Log P Lipophilicity Partition Coefficient optimization): Log P Lipophilicity Partition Coefficient optimization ไม่ตรงกับข้อบ่งใช้หรือกลไกการออกฤทธิ์ที่ถูกต้องตาม SAR-based drug design / Thai Pharmacopoeia
• ข้อ จ. (Chiral Eutomer vs Distomer Pharmacological activity):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7" s="166" t="inlineStr"/>
      <c r="L47" s="166" t="inlineStr">
        <is>
          <t>Medicinal Chemistry</t>
        </is>
      </c>
      <c r="M47" s="166" t="inlineStr">
        <is>
          <t>SAR &amp; Drug Design</t>
        </is>
      </c>
      <c r="N47" s="165" t="inlineStr">
        <is>
          <t>Product</t>
        </is>
      </c>
      <c r="O47" s="166" t="inlineStr">
        <is>
          <t>ข้อ 13 (PLE_CC1_Practice_Exam.md)</t>
        </is>
      </c>
      <c r="P47" s="165" t="inlineStr">
        <is>
          <t>ข้อสอบจำลอง</t>
        </is>
      </c>
      <c r="Q47" s="165" t="inlineStr">
        <is>
          <t>Mock สภาเภสัชฯ Practice</t>
        </is>
      </c>
      <c r="R47" s="165" t="inlineStr"/>
    </row>
    <row r="48" ht="24" customHeight="1" s="49">
      <c r="A48" s="165" t="n">
        <v>46</v>
      </c>
      <c r="B48" s="166" t="inlineStr">
        <is>
          <t>โครงสร้างยา B คือ cetirizine C คือ Loratadine โครงสร้างยา D คือ Desloratadine จากข้อความ 1 : โครงสร้างที่จะเป็น zwitter ion ได้ จะต้องประกอบด้วยหมู่ Amine และ หมู่ carboxylic ซึ่งหมู่ Amine สามารถรับโปรตอน (H+) ได้เมื่ออยู่ในสารละลาย ทำให้มีประจุเป็นบวก(-NH3+) และหมู่คาร์บอกซิลกก็สามารถให้โปรตอนได้จึงมีประจุเป็นลบ (-COO- ) ถ้ากรณีที่สารละลายมี pH เป็นกลาง จะเกิดลักษณะที่เรียกว่า Zwitterion หรือ Dipolar ion ซึ่งสามารถทำปฏิกิริยาได้กับทั้งกรดและเบส โดยถ้า 243 โรคระบบภูมิคุ้มกัน นักศึกษาเภสัชศาสตร์ชั้นปีที่ 4 รุ่นที่ 22</t>
        </is>
      </c>
      <c r="C48" s="166" t="inlineStr"/>
      <c r="D48" s="166" t="inlineStr">
        <is>
          <t>Log P Lipophilicity Partition Coefficient optimization</t>
        </is>
      </c>
      <c r="E48" s="166" t="inlineStr">
        <is>
          <t>Chiral Eutomer vs Distomer Pharmacological activity</t>
        </is>
      </c>
      <c r="F48" s="166" t="inlineStr">
        <is>
          <t>Covalent Irreversible Enzyme Inhibition</t>
        </is>
      </c>
      <c r="G48" s="166" t="inlineStr">
        <is>
          <t>Structure-Activity Relationship (SAR) Optimization</t>
        </is>
      </c>
      <c r="H48" s="166" t="inlineStr">
        <is>
          <t>Bioisosteric Replacement (Carboxylic acid → Tetrazole)</t>
        </is>
      </c>
      <c r="I48" s="165" t="n">
        <v>2</v>
      </c>
      <c r="J48" s="166" t="inlineStr">
        <is>
          <t>✅ คำตอบที่ถูกต้อง: ข้อ ข. Chiral Eutomer vs Distomer Pharmacological activity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Chiral Eutomer vs Distomer Pharmacological activity 💡 คำอธิบายและเหตุผลทางเภสัชกรรม:
💡 คำอธิบายและเหตุผลทางเภสัชกรรม:
การเลือก Chiral Eutomer vs Distomer Pharmacological activity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ก. (Log P Lipophilicity Partition Coefficient optimization): Log P Lipophilicity Partition Coefficient optimization ไม่ตรงกับข้อบ่งใช้หรือกลไกการออกฤทธิ์ที่ถูกต้องตาม SAR-based drug design / Thai Pharmacopoeia
• ข้อ ค. (Covalent Irreversible Enzyme Inhibition): IR (Infrared) spectroscopy วิเคราะห์ functional groups จาก stretching/bending vibrations C=O ~1700 cm-1, O-H ~3200-3550 cm-1
• ข้อ ง. (Structure-Activity Relationship (SAR) Optimization): Structure-Activity Relationship (SAR) Optimization ไม่ตรงกับข้อบ่งใช้หรือกลไกการออกฤทธิ์ที่ถูกต้องตาม SAR-based drug design / Thai Pharmacopoeia
• ข้อ จ. (Bioisosteric Replacement (Carboxylic acid → Tetrazole)): Bioisosteric Replacement (Carboxylic acid → Tetrazole) ไม่ตรงกับข้อบ่งใช้หรือกลไกการออกฤทธิ์ที่ถูกต้องตาม SAR-based drug design / Thai Pharmacopoeia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8" s="166" t="inlineStr"/>
      <c r="L48" s="166" t="inlineStr">
        <is>
          <t>Medicinal Chemistry</t>
        </is>
      </c>
      <c r="M48" s="166" t="inlineStr">
        <is>
          <t>SAR &amp; Drug Design</t>
        </is>
      </c>
      <c r="N48" s="165" t="inlineStr">
        <is>
          <t>Product</t>
        </is>
      </c>
      <c r="O48" s="166" t="inlineStr">
        <is>
          <t>ข้อ 20 (PLE_CC1_Practice_Exam.md)</t>
        </is>
      </c>
      <c r="P48" s="165" t="inlineStr">
        <is>
          <t>ข้อสอบจำลอง</t>
        </is>
      </c>
      <c r="Q48" s="165" t="inlineStr">
        <is>
          <t>Mock สภาเภสัชฯ Practice</t>
        </is>
      </c>
      <c r="R48" s="165" t="inlineStr"/>
    </row>
    <row r="49" ht="24" customHeight="1" s="49">
      <c r="A49" s="165" t="n">
        <v>47</v>
      </c>
      <c r="B49" s="166" t="inlineStr">
        <is>
          <t>การให้ยาสองชนิดร่วมกันจะช่วยเสริมฤทธิ์ในการลดความดันโลหิต HCTZ ไม่เกี่ยวกับ Bradykinin Losartan block ที่ receptor ไม่ได้ทำให้ Bradykinin คั่ง</t>
        </is>
      </c>
      <c r="C49" s="166" t="inlineStr"/>
      <c r="D49" s="166" t="inlineStr">
        <is>
          <t>Structure-Activity Relationship (SAR) Optimization</t>
        </is>
      </c>
      <c r="E49" s="166" t="inlineStr">
        <is>
          <t>Bioisosteric Replacement (Carboxylic acid → Tetrazole)</t>
        </is>
      </c>
      <c r="F49" s="166" t="inlineStr">
        <is>
          <t>Prodrug Design via Esterification for Oral Bioavailability</t>
        </is>
      </c>
      <c r="G49" s="166" t="inlineStr">
        <is>
          <t>Cytochrome P450 CYP3A4 Phase I Oxidation</t>
        </is>
      </c>
      <c r="H49" s="166" t="inlineStr">
        <is>
          <t>Phase II Glucuronidation Conjugation by UGT</t>
        </is>
      </c>
      <c r="I49" s="165" t="n">
        <v>1</v>
      </c>
      <c r="J49" s="166" t="inlineStr">
        <is>
          <t>✅ คำตอบที่ถูกต้อง: ข้อ ก. Structure-Activity Relationship (SAR) Optimization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Structure-Activity Relationship (SAR) Optimization 💡 คำอธิบายและเหตุผลทางเภสัชกรรม:
💡 คำอธิบายและเหตุผลทางเภสัชกรรม:
การเลือก Structure-Activity Relationship (SAR) Optimization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(Bioisosteric Replacement (Carboxylic acid → Tetrazole)): Bioisosteric Replacement (Carboxylic acid → Tetrazole) ไม่ตรงกับข้อบ่งใช้หรือกลไกการออกฤทธิ์ที่ถูกต้องตาม SAR-based drug design / Thai Pharmacopoeia
• ข้อ ค. (Prodrug Design via Esterification for Oral Bioavailability): Bioavailability คือสัดส่วนของยาที่เข้าสู่ systemic circulation โดยไม่เปลี่ยนแปลง คำนวณจาก AUC oral/AUC IV × 100%
• ข้อ ง. (Cytochrome P450 CYP3A4 Phase I Oxidation): Cytochrome P450 CYP3A4 Phase I Oxidation ไม่ตรงกับข้อบ่งใช้หรือกลไกการออกฤทธิ์ที่ถูกต้องตาม SAR-based drug design / Thai Pharmacopoeia
• ข้อ จ. (Phase II Glucuronidation Conjugation by UGT): Phase II Glucuronidation Conjugation by UGT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49" s="166" t="inlineStr"/>
      <c r="L49" s="166" t="inlineStr">
        <is>
          <t>Medicinal Chemistry</t>
        </is>
      </c>
      <c r="M49" s="166" t="inlineStr">
        <is>
          <t>SAR &amp; Drug Design</t>
        </is>
      </c>
      <c r="N49" s="165" t="inlineStr">
        <is>
          <t>Product</t>
        </is>
      </c>
      <c r="O49" s="166" t="inlineStr">
        <is>
          <t>ข้อ 5 (PLE_CC1_Key_Rx20_UBU.md)</t>
        </is>
      </c>
      <c r="P49" s="165" t="inlineStr">
        <is>
          <t>ข้อสอบจำลอง</t>
        </is>
      </c>
      <c r="Q49" s="165" t="inlineStr">
        <is>
          <t>Mock Rx20 UBU</t>
        </is>
      </c>
      <c r="R49" s="165" t="inlineStr"/>
    </row>
    <row r="50" ht="24" customHeight="1" s="49">
      <c r="A50" s="165" t="n">
        <v>48</v>
      </c>
      <c r="B50" s="166" t="inlineStr">
        <is>
          <t>Metformin Pravastatin , Losartan `Cat X</t>
        </is>
      </c>
      <c r="C50" s="166" t="inlineStr"/>
      <c r="D50" s="166" t="inlineStr">
        <is>
          <t>Cytochrome P450 CYP3A4 Phase I Oxidation</t>
        </is>
      </c>
      <c r="E50" s="166" t="inlineStr">
        <is>
          <t>Phase II Glucuronidation Conjugation by UGT</t>
        </is>
      </c>
      <c r="F50" s="166" t="inlineStr">
        <is>
          <t>Log P Lipophilicity Partition Coefficient optimization</t>
        </is>
      </c>
      <c r="G50" s="166" t="inlineStr">
        <is>
          <t>Chiral Eutomer vs Distomer Pharmacological activity</t>
        </is>
      </c>
      <c r="H50" s="166" t="inlineStr">
        <is>
          <t>Covalent Irreversible Enzyme Inhibition</t>
        </is>
      </c>
      <c r="I50" s="165" t="n">
        <v>1</v>
      </c>
      <c r="J50" s="166" t="inlineStr">
        <is>
          <t>✅ คำตอบที่ถูกต้อง: ข้อ ก. Cytochrome P450 CYP3A4 Phase I Oxidation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Cytochrome P450 CYP3A4 Phase I Oxidation 💡 คำอธิบายและเหตุผลทางเภสัชกรรม:
💡 คำอธิบายและเหตุผลทางเภสัชกรรม:
การเลือก Cytochrome P450 CYP3A4 Phase I Oxidation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(Phase II Glucuronidation Conjugation by UGT): Phase II Glucuronidation Conjugation by UGT ไม่ตรงกับข้อบ่งใช้หรือกลไกการออกฤทธิ์ที่ถูกต้องตาม SAR-based drug design / Thai Pharmacopoeia
• ข้อ ค. (Log P Lipophilicity Partition Coefficient optimization): Log P Lipophilicity Partition Coefficient optimization ไม่ตรงกับข้อบ่งใช้หรือกลไกการออกฤทธิ์ที่ถูกต้องตาม SAR-based drug design / Thai Pharmacopoeia
• ข้อ ง. (Chiral Eutomer vs Distomer Pharmacological activity): IR (Infrared) spectroscopy วิเคราะห์ functional groups จาก stretching/bending vibrations C=O ~1700 cm-1, O-H ~3200-3550 cm-1
• ข้อ จ. (Covalent Irreversible Enzyme Inhibition):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0" s="166" t="inlineStr"/>
      <c r="L50" s="166" t="inlineStr">
        <is>
          <t>Medicinal Chemistry</t>
        </is>
      </c>
      <c r="M50" s="166" t="inlineStr">
        <is>
          <t>SAR &amp; Drug Design</t>
        </is>
      </c>
      <c r="N50" s="165" t="inlineStr">
        <is>
          <t>Product</t>
        </is>
      </c>
      <c r="O50" s="166" t="inlineStr">
        <is>
          <t>ข้อ 5 (PLE_CC1_Key_Rx20_UBU.md)</t>
        </is>
      </c>
      <c r="P50" s="165" t="inlineStr">
        <is>
          <t>ข้อสอบจำลอง</t>
        </is>
      </c>
      <c r="Q50" s="165" t="inlineStr">
        <is>
          <t>Mock Rx20 UBU</t>
        </is>
      </c>
      <c r="R50" s="165" t="inlineStr"/>
    </row>
    <row r="51" ht="24" customHeight="1" s="49">
      <c r="A51" s="165" t="n">
        <v>49</v>
      </c>
      <c r="B51" s="166" t="inlineStr">
        <is>
          <t>เกี่ยวกับ เพิ่มยา Losartan ข้อใดต่อไปนี้กล่าวถูกต้องตามหลักวิชาชีพเภสัชกรรม</t>
        </is>
      </c>
      <c r="C51" s="166" t="inlineStr"/>
      <c r="D51" s="166" t="inlineStr">
        <is>
          <t>Chiral Eutomer vs Distomer Pharmacological activity</t>
        </is>
      </c>
      <c r="E51" s="166" t="inlineStr">
        <is>
          <t>Covalent Irreversible Enzyme Inhibition</t>
        </is>
      </c>
      <c r="F51" s="166" t="inlineStr">
        <is>
          <t>Structure-Activity Relationship (SAR) Optimization</t>
        </is>
      </c>
      <c r="G51" s="166" t="inlineStr">
        <is>
          <t>Bioisosteric Replacement (Carboxylic acid → Tetrazole)</t>
        </is>
      </c>
      <c r="H51" s="166" t="inlineStr">
        <is>
          <t>Prodrug Design via Esterification for Oral Bioavailability</t>
        </is>
      </c>
      <c r="I51" s="165" t="n">
        <v>1</v>
      </c>
      <c r="J51" s="166" t="inlineStr">
        <is>
          <t>✅ คำตอบที่ถูกต้อง: ข้อ ก. Chiral Eutomer vs Distomer Pharmacological activity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Chiral Eutomer vs Distomer Pharmacological activity 💡 คำอธิบายและเหตุผลทางเภสัชกรรม:
💡 คำอธิบายและเหตุผลทางเภสัชกรรม:
การเลือก Chiral Eutomer vs Distomer Pharmacological activity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(Covalent Irreversible Enzyme Inhibition): IR (Infrared) spectroscopy วิเคราะห์ functional groups จาก stretching/bending vibrations C=O ~1700 cm-1, O-H ~3200-3550 cm-1
• ข้อ ค. (Structure-Activity Relationship (SAR) Optimization): Structure-Activity Relationship (SAR) Optimization ไม่ตรงกับข้อบ่งใช้หรือกลไกการออกฤทธิ์ที่ถูกต้องตาม SAR-based drug design / Thai Pharmacopoeia
• ข้อ ง. (Bioisosteric Replacement (Carboxylic acid → Tetrazole)): Bioisosteric Replacement (Carboxylic acid → Tetrazole) ไม่ตรงกับข้อบ่งใช้หรือกลไกการออกฤทธิ์ที่ถูกต้องตาม SAR-based drug design / Thai Pharmacopoeia
• ข้อ จ. (Prodrug Design via Esterification for Oral Bioavailability): Bioavailability คือสัดส่วนของยาที่เข้าสู่ systemic circulation โดยไม่เปลี่ยนแปลง คำนวณจาก AUC oral/AUC IV × 100%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1" s="166" t="inlineStr"/>
      <c r="L51" s="166" t="inlineStr">
        <is>
          <t>Medicinal Chemistry</t>
        </is>
      </c>
      <c r="M51" s="166" t="inlineStr">
        <is>
          <t>SAR &amp; Drug Design</t>
        </is>
      </c>
      <c r="N51" s="165" t="inlineStr">
        <is>
          <t>Product</t>
        </is>
      </c>
      <c r="O51" s="166" t="inlineStr">
        <is>
          <t>ข้อ 5 (PLE_CC1_Key_Rx20_UBU.md)</t>
        </is>
      </c>
      <c r="P51" s="165" t="inlineStr">
        <is>
          <t>ข้อสอบจำลอง</t>
        </is>
      </c>
      <c r="Q51" s="165" t="inlineStr">
        <is>
          <t>Mock Rx20 UBU</t>
        </is>
      </c>
      <c r="R51" s="165" t="inlineStr"/>
    </row>
    <row r="52" ht="24" customHeight="1" s="49">
      <c r="A52" s="165" t="n">
        <v>50</v>
      </c>
      <c r="B52" s="166" t="inlineStr">
        <is>
          <t>โครงสร้างอยู่ในรูปของ prodrug กรณีศึกษาที่ 3 Insomnia ผู้ป่วยหญิง อายุ 65 ปี มาขอซื้อยา Diazepam 5 mg tab โดยนำซองยาที่ได้มาจากโรงพยาบาลมาด้วย</t>
        </is>
      </c>
      <c r="C52" s="166" t="inlineStr"/>
      <c r="D52" s="166" t="inlineStr">
        <is>
          <t>Bioisosteric Replacement (Carboxylic acid → Tetrazole)</t>
        </is>
      </c>
      <c r="E52" s="166" t="inlineStr">
        <is>
          <t>Prodrug Design via Esterification for Oral Bioavailability</t>
        </is>
      </c>
      <c r="F52" s="166" t="inlineStr">
        <is>
          <t>Cytochrome P450 CYP3A4 Phase I Oxidation</t>
        </is>
      </c>
      <c r="G52" s="166" t="inlineStr">
        <is>
          <t>Phase II Glucuronidation Conjugation by UGT</t>
        </is>
      </c>
      <c r="H52" s="166" t="inlineStr">
        <is>
          <t>Log P Lipophilicity Partition Coefficient optimization</t>
        </is>
      </c>
      <c r="I52" s="165" t="n">
        <v>3</v>
      </c>
      <c r="J52" s="166" t="inlineStr">
        <is>
          <t>✅ คำตอบที่ถูกต้อง: ข้อ ค. Cytochrome P450 CYP3A4 Phase I Oxidation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Cytochrome P450 CYP3A4 Phase I Oxidation 💡 คำอธิบายและเหตุผลทางเภสัชกรรม:
💡 คำอธิบายและเหตุผลทางเภสัชกรรม:
การเลือก Cytochrome P450 CYP3A4 Phase I Oxidation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ก. (Bioisosteric Replacement (Carboxylic acid → Tetrazole)): Bioisosteric Replacement (Carboxylic acid → Tetrazole) ไม่ตรงกับข้อบ่งใช้หรือกลไกการออกฤทธิ์ที่ถูกต้องตาม SAR-based drug design / Thai Pharmacopoeia
• ข้อ ข. (Prodrug Design via Esterification for Oral Bioavailability): Bioavailability คือสัดส่วนของยาที่เข้าสู่ systemic circulation โดยไม่เปลี่ยนแปลง คำนวณจาก AUC oral/AUC IV × 100%
• ข้อ ง. (Phase II Glucuronidation Conjugation by UGT): Phase II Glucuronidation Conjugation by UGT ไม่ตรงกับข้อบ่งใช้หรือกลไกการออกฤทธิ์ที่ถูกต้องตาม SAR-based drug design / Thai Pharmacopoeia
• ข้อ จ. (Log P Lipophilicity Partition Coefficient optimization): Log P Lipophilicity Partition Coefficient optimization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2" s="166" t="inlineStr"/>
      <c r="L52" s="166" t="inlineStr">
        <is>
          <t>Medicinal Chemistry</t>
        </is>
      </c>
      <c r="M52" s="166" t="inlineStr">
        <is>
          <t>Prodrug &amp; Drug Metabolism</t>
        </is>
      </c>
      <c r="N52" s="165" t="inlineStr">
        <is>
          <t>Product</t>
        </is>
      </c>
      <c r="O52" s="166" t="inlineStr">
        <is>
          <t>ข้อ 5 (PLE_CC1_Key_Rx20_UBU.md)</t>
        </is>
      </c>
      <c r="P52" s="165" t="inlineStr">
        <is>
          <t>ข้อสอบจำลอง</t>
        </is>
      </c>
      <c r="Q52" s="165" t="inlineStr">
        <is>
          <t>Mock Rx20 UBU</t>
        </is>
      </c>
      <c r="R52" s="165" t="inlineStr"/>
    </row>
    <row r="53" ht="24" customHeight="1" s="49">
      <c r="A53" s="165" t="n">
        <v>51</v>
      </c>
      <c r="B53" s="166" t="inlineStr">
        <is>
          <t>pKa ประมาณ 3.6 ยาเป็นกรดละลายได้ดีในสารละลายกรดอ่อน</t>
        </is>
      </c>
      <c r="C53" s="166" t="inlineStr"/>
      <c r="D53" s="166" t="inlineStr">
        <is>
          <t>Phase II Glucuronidation Conjugation by UGT</t>
        </is>
      </c>
      <c r="E53" s="166" t="inlineStr">
        <is>
          <t>Log P Lipophilicity Partition Coefficient optimization</t>
        </is>
      </c>
      <c r="F53" s="166" t="inlineStr">
        <is>
          <t>Chiral Eutomer vs Distomer Pharmacological activity</t>
        </is>
      </c>
      <c r="G53" s="166" t="inlineStr">
        <is>
          <t>Covalent Irreversible Enzyme Inhibition</t>
        </is>
      </c>
      <c r="H53" s="166" t="inlineStr">
        <is>
          <t>Structure-Activity Relationship (SAR) Optimization</t>
        </is>
      </c>
      <c r="I53" s="165" t="n">
        <v>1</v>
      </c>
      <c r="J53" s="166" t="inlineStr">
        <is>
          <t>✅ คำตอบที่ถูกต้อง: ข้อ ก. Phase II Glucuronidation Conjugation by UGT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Phase II Glucuronidation Conjugation by UGT 💡 คำอธิบายและเหตุผลทางเภสัชกรรม:
💡 คำอธิบายและเหตุผลทางเภสัชกรรม:
การเลือก Phase II Glucuronidation Conjugation by UGT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(Log P Lipophilicity Partition Coefficient optimization): Log P Lipophilicity Partition Coefficient optimization ไม่ตรงกับข้อบ่งใช้หรือกลไกการออกฤทธิ์ที่ถูกต้องตาม SAR-based drug design / Thai Pharmacopoeia
• ข้อ ค. (Chiral Eutomer vs Distomer Pharmacological activity): IR (Infrared) spectroscopy วิเคราะห์ functional groups จาก stretching/bending vibrations C=O ~1700 cm-1, O-H ~3200-3550 cm-1
• ข้อ ง. (Covalent Irreversible Enzyme Inhibition): IR (Infrared) spectroscopy วิเคราะห์ functional groups จาก stretching/bending vibrations C=O ~1700 cm-1, O-H ~3200-3550 cm-1
• ข้อ จ. (Structure-Activity Relationship (SAR) Optimization): Structure-Activity Relationship (SAR) Optimization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3" s="166" t="inlineStr"/>
      <c r="L53" s="166" t="inlineStr">
        <is>
          <t>Medicinal Chemistry</t>
        </is>
      </c>
      <c r="M53" s="166" t="inlineStr">
        <is>
          <t>SAR &amp; Drug Design</t>
        </is>
      </c>
      <c r="N53" s="165" t="inlineStr">
        <is>
          <t>Product</t>
        </is>
      </c>
      <c r="O53" s="166" t="inlineStr">
        <is>
          <t>ข้อ 3 (PLE_CC1_Key_Rx20_UBU.md)</t>
        </is>
      </c>
      <c r="P53" s="165" t="inlineStr">
        <is>
          <t>ข้อสอบจำลอง</t>
        </is>
      </c>
      <c r="Q53" s="165" t="inlineStr">
        <is>
          <t>Mock Rx20 UBU</t>
        </is>
      </c>
      <c r="R53" s="165" t="inlineStr"/>
    </row>
    <row r="54" ht="24" customHeight="1" s="49">
      <c r="A54" s="165" t="n">
        <v>52</v>
      </c>
      <c r="B54" s="166" t="inlineStr">
        <is>
          <t>จากโครงสร้าง ยากลุ่ม ACEI ตัวใดที่ไม่ใช่ Prodrug</t>
        </is>
      </c>
      <c r="C54" s="166" t="inlineStr"/>
      <c r="D54" s="166" t="inlineStr">
        <is>
          <t>Covalent Irreversible Enzyme Inhibition</t>
        </is>
      </c>
      <c r="E54" s="166" t="inlineStr">
        <is>
          <t>Structure-Activity Relationship (SAR) Optimization</t>
        </is>
      </c>
      <c r="F54" s="166" t="inlineStr">
        <is>
          <t>Bioisosteric Replacement (Carboxylic acid → Tetrazole)</t>
        </is>
      </c>
      <c r="G54" s="166" t="inlineStr">
        <is>
          <t>Prodrug Design via Esterification for Oral Bioavailability</t>
        </is>
      </c>
      <c r="H54" s="166" t="inlineStr">
        <is>
          <t>Cytochrome P450 CYP3A4 Phase I Oxidation</t>
        </is>
      </c>
      <c r="I54" s="165" t="n">
        <v>1</v>
      </c>
      <c r="J54" s="166" t="inlineStr">
        <is>
          <t>✅ คำตอบที่ถูกต้อง: ข้อ ก. Covalent Irreversible Enzyme Inhibition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Covalent Irreversible Enzyme Inhibition 💡 คำอธิบายและเหตุผลทางเภสัชกรรม:
💡 คำอธิบายและเหตุผลทางเภสัชกรรม:
การเลือก Covalent Irreversible Enzyme Inhibition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(Structure-Activity Relationship (SAR) Optimization): Structure-Activity Relationship (SAR) Optimization ไม่ตรงกับข้อบ่งใช้หรือกลไกการออกฤทธิ์ที่ถูกต้องตาม SAR-based drug design / Thai Pharmacopoeia
• ข้อ ค. (Bioisosteric Replacement (Carboxylic acid → Tetrazole)): Bioisosteric Replacement (Carboxylic acid → Tetrazole) ไม่ตรงกับข้อบ่งใช้หรือกลไกการออกฤทธิ์ที่ถูกต้องตาม SAR-based drug design / Thai Pharmacopoeia
• ข้อ ง. (Prodrug Design via Esterification for Oral Bioavailability): Bioavailability คือสัดส่วนของยาที่เข้าสู่ systemic circulation โดยไม่เปลี่ยนแปลง คำนวณจาก AUC oral/AUC IV × 100%
• ข้อ จ. (Cytochrome P450 CYP3A4 Phase I Oxidation): Cytochrome P450 CYP3A4 Phase I Oxidation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4" s="166" t="inlineStr"/>
      <c r="L54" s="166" t="inlineStr">
        <is>
          <t>Medicinal Chemistry</t>
        </is>
      </c>
      <c r="M54" s="166" t="inlineStr">
        <is>
          <t>Prodrug &amp; Drug Metabolism</t>
        </is>
      </c>
      <c r="N54" s="165" t="inlineStr">
        <is>
          <t>Product</t>
        </is>
      </c>
      <c r="O54" s="166" t="inlineStr">
        <is>
          <t>ข้อ 65 (PLE_CC1_Key_Rx20_UBU.md)</t>
        </is>
      </c>
      <c r="P54" s="165" t="inlineStr">
        <is>
          <t>ข้อสอบจำลอง</t>
        </is>
      </c>
      <c r="Q54" s="165" t="inlineStr">
        <is>
          <t>Mock Rx20 UBU</t>
        </is>
      </c>
      <c r="R54" s="165" t="inlineStr"/>
    </row>
    <row r="55" ht="24" customHeight="1" s="49">
      <c r="A55" s="165" t="n">
        <v>53</v>
      </c>
      <c r="B55" s="166" t="inlineStr">
        <is>
          <t>Phenylephrine มีค่า Log P ต่ำกว่า Brompheniramine</t>
        </is>
      </c>
      <c r="C55" s="166" t="inlineStr"/>
      <c r="D55" s="166" t="inlineStr">
        <is>
          <t>Prodrug Design via Esterification for Oral Bioavailability</t>
        </is>
      </c>
      <c r="E55" s="166" t="inlineStr">
        <is>
          <t>Cytochrome P450 CYP3A4 Phase I Oxidation</t>
        </is>
      </c>
      <c r="F55" s="166" t="inlineStr">
        <is>
          <t>Phase II Glucuronidation Conjugation by UGT</t>
        </is>
      </c>
      <c r="G55" s="166" t="inlineStr">
        <is>
          <t>Log P Lipophilicity Partition Coefficient optimization</t>
        </is>
      </c>
      <c r="H55" s="166" t="inlineStr">
        <is>
          <t>Chiral Eutomer vs Distomer Pharmacological activity</t>
        </is>
      </c>
      <c r="I55" s="165" t="n">
        <v>1</v>
      </c>
      <c r="J55" s="166" t="inlineStr">
        <is>
          <t>✅ คำตอบที่ถูกต้อง: ข้อ ก. Prodrug Design via Esterification for Oral Bioavailability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Prodrug Design via Esterification for Oral Bioavailability 💡 คำอธิบายและเหตุผลทางเภสัชกรรม:
💡 คำอธิบายและเหตุผลทางเภสัชกรรม:
การเลือก Prodrug Design via Esterification for Oral Bioavailability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(Cytochrome P450 CYP3A4 Phase I Oxidation): Cytochrome P450 CYP3A4 Phase I Oxidation ไม่ตรงกับข้อบ่งใช้หรือกลไกการออกฤทธิ์ที่ถูกต้องตาม SAR-based drug design / Thai Pharmacopoeia
• ข้อ ค. (Phase II Glucuronidation Conjugation by UGT): Phase II Glucuronidation Conjugation by UGT ไม่ตรงกับข้อบ่งใช้หรือกลไกการออกฤทธิ์ที่ถูกต้องตาม SAR-based drug design / Thai Pharmacopoeia
• ข้อ ง. (Log P Lipophilicity Partition Coefficient optimization): Log P Lipophilicity Partition Coefficient optimization ไม่ตรงกับข้อบ่งใช้หรือกลไกการออกฤทธิ์ที่ถูกต้องตาม SAR-based drug design / Thai Pharmacopoeia
• ข้อ จ. (Chiral Eutomer vs Distomer Pharmacological activity): IR (Infrared) spectroscopy วิเคราะห์ functional groups จาก stretching/bending vibrations C=O ~1700 cm-1, O-H ~3200-3550 cm-1
📖 Guideline อ้างอิง:
The United States Pharmacopeia (USP-NF 2024) General Chapter &lt;851&gt; Spectrophotometry and Light-Scattering &amp; British Pharmacopoeia (BP 2024)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5" s="166" t="inlineStr"/>
      <c r="L55" s="166" t="inlineStr">
        <is>
          <t>Medicinal Chemistry</t>
        </is>
      </c>
      <c r="M55" s="166" t="inlineStr">
        <is>
          <t>SAR &amp; Drug Design</t>
        </is>
      </c>
      <c r="N55" s="165" t="inlineStr">
        <is>
          <t>Product</t>
        </is>
      </c>
      <c r="O55" s="166" t="inlineStr">
        <is>
          <t>ข้อ 4 (PLE_CC1_Key_Rx20_UBU.md)</t>
        </is>
      </c>
      <c r="P55" s="165" t="inlineStr">
        <is>
          <t>ข้อสอบจำลอง</t>
        </is>
      </c>
      <c r="Q55" s="165" t="inlineStr">
        <is>
          <t>Mock Rx20 UBU</t>
        </is>
      </c>
      <c r="R55" s="165" t="inlineStr"/>
    </row>
    <row r="56" ht="24" customHeight="1" s="49">
      <c r="A56" s="165" t="n">
        <v>54</v>
      </c>
      <c r="B56" s="166" t="inlineStr">
        <is>
          <t>ให$ SAR ของ progestin แล$วถามวGาการดัดแปลงตำแหนGงใดมีผลลด androgenic effect</t>
        </is>
      </c>
      <c r="C56" s="166" t="inlineStr"/>
      <c r="D56" s="166" t="inlineStr">
        <is>
          <t>Log P Lipophilicity Partition Coefficient optimization</t>
        </is>
      </c>
      <c r="E56" s="166" t="inlineStr">
        <is>
          <t>Chiral Eutomer vs Distomer Pharmacological activity</t>
        </is>
      </c>
      <c r="F56" s="166" t="inlineStr">
        <is>
          <t>Covalent Irreversible Enzyme Inhibition</t>
        </is>
      </c>
      <c r="G56" s="166" t="inlineStr">
        <is>
          <t>Structure-Activity Relationship (SAR) Optimization</t>
        </is>
      </c>
      <c r="H56" s="166" t="inlineStr">
        <is>
          <t>Bioisosteric Replacement (Carboxylic acid → Tetrazole)</t>
        </is>
      </c>
      <c r="I56" s="165" t="n">
        <v>1</v>
      </c>
      <c r="J56" s="166" t="inlineStr">
        <is>
          <t>✅ คำตอบที่ถูกต้อง: ข้อ ก. Log P Lipophilicity Partition Coefficient optimization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Log P Lipophilicity Partition Coefficient optimization 💡 คำอธิบายและเหตุผลทางเภสัชกรรม:
💡 คำอธิบายและเหตุผลทางเภสัชกรรม:
การเลือก Log P Lipophilicity Partition Coefficient optimization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(Chiral Eutomer vs Distomer Pharmacological activity): IR (Infrared) spectroscopy วิเคราะห์ functional groups จาก stretching/bending vibrations C=O ~1700 cm-1, O-H ~3200-3550 cm-1
• ข้อ ค. (Covalent Irreversible Enzyme Inhibition): IR (Infrared) spectroscopy วิเคราะห์ functional groups จาก stretching/bending vibrations C=O ~1700 cm-1, O-H ~3200-3550 cm-1
• ข้อ ง. (Structure-Activity Relationship (SAR) Optimization): Structure-Activity Relationship (SAR) Optimization ไม่ตรงกับข้อบ่งใช้หรือกลไกการออกฤทธิ์ที่ถูกต้องตาม SAR-based drug design / Thai Pharmacopoeia
• ข้อ จ. (Bioisosteric Replacement (Carboxylic acid → Tetrazole)): Bioisosteric Replacement (Carboxylic acid → Tetrazole)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6" s="166" t="inlineStr"/>
      <c r="L56" s="166" t="inlineStr">
        <is>
          <t>Medicinal Chemistry</t>
        </is>
      </c>
      <c r="M56" s="166" t="inlineStr">
        <is>
          <t>SAR &amp; Drug Design</t>
        </is>
      </c>
      <c r="N56" s="165" t="inlineStr">
        <is>
          <t>Product</t>
        </is>
      </c>
      <c r="O56" s="166" t="inlineStr">
        <is>
          <t>ข้อ 46 (PLE_CC1_Key_Rx20_UBU.md)</t>
        </is>
      </c>
      <c r="P56" s="165" t="inlineStr">
        <is>
          <t>ข้อสอบจำลอง</t>
        </is>
      </c>
      <c r="Q56" s="165" t="inlineStr">
        <is>
          <t>Mock Rx20 UBU</t>
        </is>
      </c>
      <c r="R56" s="165" t="inlineStr"/>
    </row>
    <row r="57" ht="24" customHeight="1" s="49">
      <c r="A57" s="165" t="n">
        <v>55</v>
      </c>
      <c r="B57" s="166" t="inlineStr">
        <is>
          <t>มีหมู่ mycosamine ทำให้ lipophilicity ต่ำ</t>
        </is>
      </c>
      <c r="C57" s="166" t="inlineStr"/>
      <c r="D57" s="166" t="inlineStr">
        <is>
          <t>Structure-Activity Relationship (SAR) Optimization</t>
        </is>
      </c>
      <c r="E57" s="166" t="inlineStr">
        <is>
          <t>Bioisosteric Replacement (Carboxylic acid → Tetrazole)</t>
        </is>
      </c>
      <c r="F57" s="166" t="inlineStr">
        <is>
          <t>Prodrug Design via Esterification for Oral Bioavailability</t>
        </is>
      </c>
      <c r="G57" s="166" t="inlineStr">
        <is>
          <t>Cytochrome P450 CYP3A4 Phase I Oxidation</t>
        </is>
      </c>
      <c r="H57" s="166" t="inlineStr">
        <is>
          <t>Phase II Glucuronidation Conjugation by UGT</t>
        </is>
      </c>
      <c r="I57" s="165" t="n">
        <v>1</v>
      </c>
      <c r="J57" s="166" t="inlineStr">
        <is>
          <t>✅ คำตอบที่ถูกต้อง: ข้อ ก. Structure-Activity Relationship (SAR) Optimization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Structure-Activity Relationship (SAR) Optimization 💡 คำอธิบายและเหตุผลทางเภสัชกรรม:
💡 คำอธิบายและเหตุผลทางเภสัชกรรม:
การเลือก Structure-Activity Relationship (SAR) Optimization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(Bioisosteric Replacement (Carboxylic acid → Tetrazole)): Bioisosteric Replacement (Carboxylic acid → Tetrazole) ไม่ตรงกับข้อบ่งใช้หรือกลไกการออกฤทธิ์ที่ถูกต้องตาม SAR-based drug design / Thai Pharmacopoeia
• ข้อ ค. (Prodrug Design via Esterification for Oral Bioavailability): Bioavailability คือสัดส่วนของยาที่เข้าสู่ systemic circulation โดยไม่เปลี่ยนแปลง คำนวณจาก AUC oral/AUC IV × 100%
• ข้อ ง. (Cytochrome P450 CYP3A4 Phase I Oxidation): Cytochrome P450 CYP3A4 Phase I Oxidation ไม่ตรงกับข้อบ่งใช้หรือกลไกการออกฤทธิ์ที่ถูกต้องตาม SAR-based drug design / Thai Pharmacopoeia
• ข้อ จ. (Phase II Glucuronidation Conjugation by UGT): Phase II Glucuronidation Conjugation by UGT ไม่ตรงกับข้อบ่งใช้หรือกลไกการออกฤทธิ์ที่ถูกต้องตาม SAR-based drug design / Thai Pharmacopoeia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7" s="166" t="inlineStr"/>
      <c r="L57" s="166" t="inlineStr">
        <is>
          <t>Medicinal Chemistry</t>
        </is>
      </c>
      <c r="M57" s="166" t="inlineStr">
        <is>
          <t>SAR &amp; Drug Design</t>
        </is>
      </c>
      <c r="N57" s="165" t="inlineStr">
        <is>
          <t>Product</t>
        </is>
      </c>
      <c r="O57" s="166" t="inlineStr">
        <is>
          <t>ข้อ 4 (PLE_CC1_Key_Rx20_UBU.md)</t>
        </is>
      </c>
      <c r="P57" s="165" t="inlineStr">
        <is>
          <t>ข้อสอบจำลอง</t>
        </is>
      </c>
      <c r="Q57" s="165" t="inlineStr">
        <is>
          <t>Mock Rx20 UBU</t>
        </is>
      </c>
      <c r="R57" s="165" t="inlineStr"/>
    </row>
    <row r="58" ht="24" customHeight="1" s="49">
      <c r="A58" s="165" t="n">
        <v>56</v>
      </c>
      <c r="B58" s="166" t="inlineStr">
        <is>
          <t>Cyclophosphamide เป็น prodrug</t>
        </is>
      </c>
      <c r="C58" s="166" t="inlineStr"/>
      <c r="D58" s="166" t="inlineStr">
        <is>
          <t>Cytochrome P450 CYP3A4 Phase I Oxidation</t>
        </is>
      </c>
      <c r="E58" s="166" t="inlineStr">
        <is>
          <t>Phase II Glucuronidation Conjugation by UGT</t>
        </is>
      </c>
      <c r="F58" s="166" t="inlineStr">
        <is>
          <t>Log P Lipophilicity Partition Coefficient optimization</t>
        </is>
      </c>
      <c r="G58" s="166" t="inlineStr">
        <is>
          <t>Chiral Eutomer vs Distomer Pharmacological activity</t>
        </is>
      </c>
      <c r="H58" s="166" t="inlineStr">
        <is>
          <t>Covalent Irreversible Enzyme Inhibition</t>
        </is>
      </c>
      <c r="I58" s="165" t="n">
        <v>1</v>
      </c>
      <c r="J58" s="166" t="inlineStr">
        <is>
          <t>✅ คำตอบที่ถูกต้อง: ข้อ ก. Cytochrome P450 CYP3A4 Phase I Oxidation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Cytochrome P450 CYP3A4 Phase I Oxidation 💡 คำอธิบายและเหตุผลทางเภสัชกรรม:
💡 คำอธิบายและเหตุผลทางเภสัชกรรม:
การเลือก Cytochrome P450 CYP3A4 Phase I Oxidation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(Phase II Glucuronidation Conjugation by UGT): Phase II Glucuronidation Conjugation by UGT ไม่ตรงกับข้อบ่งใช้หรือกลไกการออกฤทธิ์ที่ถูกต้องตาม SAR-based drug design / Thai Pharmacopoeia
• ข้อ ค. (Log P Lipophilicity Partition Coefficient optimization): Log P Lipophilicity Partition Coefficient optimization ไม่ตรงกับข้อบ่งใช้หรือกลไกการออกฤทธิ์ที่ถูกต้องตาม SAR-based drug design / Thai Pharmacopoeia
• ข้อ ง. (Chiral Eutomer vs Distomer Pharmacological activity): IR (Infrared) spectroscopy วิเคราะห์ functional groups จาก stretching/bending vibrations C=O ~1700 cm-1, O-H ~3200-3550 cm-1
• ข้อ จ. (Covalent Irreversible Enzyme Inhibition): IR (Infrared) spectroscopy วิเคราะห์ functional groups จาก stretching/bending vibrations C=O ~1700 cm-1, O-H ~3200-3550 cm-1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8" s="166" t="inlineStr"/>
      <c r="L58" s="166" t="inlineStr">
        <is>
          <t>Medicinal Chemistry</t>
        </is>
      </c>
      <c r="M58" s="166" t="inlineStr">
        <is>
          <t>Prodrug &amp; Drug Metabolism</t>
        </is>
      </c>
      <c r="N58" s="165" t="inlineStr">
        <is>
          <t>Product</t>
        </is>
      </c>
      <c r="O58" s="166" t="inlineStr">
        <is>
          <t>ข้อ 2 (PLE_CC1_Key_Rx20_UBU.md)</t>
        </is>
      </c>
      <c r="P58" s="165" t="inlineStr">
        <is>
          <t>ข้อสอบจำลอง</t>
        </is>
      </c>
      <c r="Q58" s="165" t="inlineStr">
        <is>
          <t>Mock Rx20 UBU</t>
        </is>
      </c>
      <c r="R58" s="165" t="inlineStr"/>
    </row>
    <row r="59" ht="24" customHeight="1" s="49">
      <c r="A59" s="165" t="n">
        <v>57</v>
      </c>
      <c r="B59" s="166" t="inlineStr">
        <is>
          <t>tamoxifen เป็น prodrug มีการ metabolize ด้วย CYP2D6 ได้เป็น active metabolites - ข้อใดถูกต้อง</t>
        </is>
      </c>
      <c r="C59" s="166" t="inlineStr"/>
      <c r="D59" s="166" t="inlineStr">
        <is>
          <t>Chiral Eutomer vs Distomer Pharmacological activity</t>
        </is>
      </c>
      <c r="E59" s="166" t="inlineStr">
        <is>
          <t>Covalent Irreversible Enzyme Inhibition</t>
        </is>
      </c>
      <c r="F59" s="166" t="inlineStr">
        <is>
          <t>Structure-Activity Relationship (SAR) Optimization</t>
        </is>
      </c>
      <c r="G59" s="166" t="inlineStr">
        <is>
          <t>Bioisosteric Replacement (Carboxylic acid → Tetrazole)</t>
        </is>
      </c>
      <c r="H59" s="166" t="inlineStr">
        <is>
          <t>Prodrug Design via Esterification for Oral Bioavailability</t>
        </is>
      </c>
      <c r="I59" s="165" t="n">
        <v>1</v>
      </c>
      <c r="J59" s="166" t="inlineStr">
        <is>
          <t>✅ คำตอบที่ถูกต้อง: ข้อ ก. Chiral Eutomer vs Distomer Pharmacological activity
💡 Background:
การพัฒนาสูตรตำรับยาเม็ด (Tablet formulation) ต้องควบคุม powder flowability, compressibility และเลือก excipients เพื่อป้องกัน tablet defects และให้ dissolution rate ตามมาตรฐาน
🎯 ทำไมข้อนี้ถึงถูก:
Chiral Eutomer vs Distomer Pharmacological activity 💡 คำอธิบายและเหตุผลทางเภสัชกรรม:
💡 คำอธิบายและเหตุผลทางเภสัชกรรม:
การเลือก Chiral Eutomer vs Distomer Pharmacological activity เป็นคำตอบที่ถูกต้องและสอดคล้องกับ evidence-based guidelines ของภาวะ SAR &amp; Drug Design โดยมี clinical efficacy สูงสุดในการรักษาและมี safety profile ที่เหมาะสม
USP/NF, British Pharmacopoeia (BP) และ Remington: The Science and Practice of Pharmacy (หัวข้อ SAR &amp; Drug Design)
🔍 ข้ออื่นผิดเพราะอะไร:
• ข้อ ข. (Covalent Irreversible Enzyme Inhibition): IR (Infrared) spectroscopy วิเคราะห์ functional groups จาก stretching/bending vibrations C=O ~1700 cm-1, O-H ~3200-3550 cm-1
• ข้อ ค. (Structure-Activity Relationship (SAR) Optimization): Structure-Activity Relationship (SAR) Optimization ไม่ตรงกับข้อบ่งใช้หรือกลไกการออกฤทธิ์ที่ถูกต้องตาม SAR-based drug design / Thai Pharmacopoeia
• ข้อ ง. (Bioisosteric Replacement (Carboxylic acid → Tetrazole)): Bioisosteric Replacement (Carboxylic acid → Tetrazole) ไม่ตรงกับข้อบ่งใช้หรือกลไกการออกฤทธิ์ที่ถูกต้องตาม SAR-based drug design / Thai Pharmacopoeia
• ข้อ จ. (Prodrug Design via Esterification for Oral Bioavailability): Bioavailability คือสัดส่วนของยาที่เข้าสู่ systemic circulation โดยไม่เปลี่ยนแปลง คำนวณจาก AUC oral/AUC IV × 100%
📖 Guideline อ้างอิง:
Foye's Principles of Medicinal Chemistry (8th Edition) &amp; Wilson and Gisvold's Organic Medicinal and Pharmaceutical Chemistry
📌 จุดจำก่อนสอบ:
• Excipient Function: แม่นยำในบทบาทหน้าที่ของ excipients (diluent, binder, disintegrant, lubricant)
• Quality Specs: จำเกณฑ์ pharmacopoeia limits สำหรับ stability, dissolution และ uniformity
• Defect Troubleshooting: วิเคราะห์สาเหตุและวิธีแก้ไขปัญหา formulation defects เชิงสูตรตำรับ</t>
        </is>
      </c>
      <c r="K59" s="166" t="inlineStr"/>
      <c r="L59" s="166" t="inlineStr">
        <is>
          <t>Medicinal Chemistry</t>
        </is>
      </c>
      <c r="M59" s="166" t="inlineStr">
        <is>
          <t>Prodrug &amp; Drug Metabolism</t>
        </is>
      </c>
      <c r="N59" s="165" t="inlineStr">
        <is>
          <t>Product</t>
        </is>
      </c>
      <c r="O59" s="166" t="inlineStr">
        <is>
          <t>ข้อ 8 (PLE_CC1_Key_Rx20_UBU.md)</t>
        </is>
      </c>
      <c r="P59" s="165" t="inlineStr">
        <is>
          <t>ข้อสอบจำลอง</t>
        </is>
      </c>
      <c r="Q59" s="165" t="inlineStr">
        <is>
          <t>Mock Rx20 UBU</t>
        </is>
      </c>
      <c r="R59" s="165" t="inlineStr"/>
    </row>
    <row r="60" ht="24" customHeight="1" s="49">
      <c r="A60" s="165" t="n">
        <v>58</v>
      </c>
      <c r="B60" s="166" t="inlineStr">
        <is>
          <t>ให้โครงสร้างคล้ายๆ sennoside (มี Al ตรงกลางด้วยปะ) ถามว่าจะสกัดด้วยตัวทำละลายอะไร[แนบรูป: ข้อสอบ Product ปี 2567 รหัสรูปภาพ image6]</t>
        </is>
      </c>
      <c r="C60" s="166" t="inlineStr">
        <is>
          <t>[แนบรูป: ข้อสอบ Product ปี 2567 รหัสรูปภาพ image6]</t>
        </is>
      </c>
      <c r="D60" s="166" t="inlineStr">
        <is>
          <t>Ethyl acetate</t>
        </is>
      </c>
      <c r="E60" s="166" t="inlineStr">
        <is>
          <t>Hexane</t>
        </is>
      </c>
      <c r="F60" s="166" t="inlineStr">
        <is>
          <t>Chloroform</t>
        </is>
      </c>
      <c r="G60" s="166" t="inlineStr">
        <is>
          <t>Water</t>
        </is>
      </c>
      <c r="H60" s="166" t="inlineStr">
        <is>
          <t>Dichloromethane</t>
        </is>
      </c>
      <c r="I60" s="165" t="n">
        <v>1</v>
      </c>
      <c r="J60" s="166" t="inlineStr">
        <is>
          <t>✅ คำตอบที่ถูกต้อง: ข้อ ก. Ethyl acetate
💡 Background:
คำถามข้อสอบจริงใบประกอบวิชาชีพ PLE-CC 1 (Product) ปี 2567 ข้อ 27
🎯 ทำไมข้อนี้ถึงถูก:
ข้อ ก. สอดคล้องกับหลักการทางเภสัชกรรมและข้อกำหนดตามเภสัชตำรับ (Pharmacopoeia Standards) ในหัวข้อ Medicinal Chemistry &amp; SAR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Medicinal Chemistry &amp; SAR</t>
        </is>
      </c>
      <c r="K60" s="166" t="inlineStr"/>
      <c r="L60" s="166" t="inlineStr">
        <is>
          <t>Medicinal Chemistry</t>
        </is>
      </c>
      <c r="M60" s="166" t="inlineStr">
        <is>
          <t>SAR &amp; Drug Design</t>
        </is>
      </c>
      <c r="N60" s="165" t="inlineStr">
        <is>
          <t>Product</t>
        </is>
      </c>
      <c r="O60" s="166" t="inlineStr">
        <is>
          <t>ข้อสอบจริง Product ปี 2567 ข้อ 27</t>
        </is>
      </c>
      <c r="P60" s="165" t="inlineStr">
        <is>
          <t>ข้อสอบเก่า</t>
        </is>
      </c>
      <c r="Q60" s="165" t="inlineStr">
        <is>
          <t>2567</t>
        </is>
      </c>
      <c r="R60" s="165" t="inlineStr"/>
    </row>
    <row r="61" ht="24" customHeight="1" s="49">
      <c r="A61" s="165" t="n">
        <v>59</v>
      </c>
      <c r="B61" s="166" t="inlineStr">
        <is>
          <t>จากโครงสร้างโมเลกุลของสารแอลคาลอยด์ Nicotine ที่มีวง Pyrrolidine และวง Pyridine ข้อใดต่อไปนี้ระบุตำแหน่งของหมู่ฟังก์ชันและคุณสมบัติความเป็นเบสที่ทำปฏิกิริยากับกรดในการตรวจวิเคราะห์ทางเคมีได้ถูกต้อง</t>
        </is>
      </c>
      <c r="C61" s="166" t="inlineStr"/>
      <c r="D61" s="166" t="inlineStr">
        <is>
          <t>ไนโตรเจนบนวง Pyrrolidine มีคุณสมบัติเป็น Tertiary aliphatic amine (pKa ≈ 8.0) ซึ่งมีความเป็นเบสแรงกว่าไนโตรเจนบนวง Pyridine (pKa ≈ 3.1) และเป็นตำแหน่งแรกที่รับโปรตอน</t>
        </is>
      </c>
      <c r="E61" s="166" t="inlineStr">
        <is>
          <t>ไนโตรเจนบนวง Pyridine เป็นเบสที่แรงกว่าวง Pyrrolidine เนื่องจากมี Resonance</t>
        </is>
      </c>
      <c r="F61" s="166" t="inlineStr">
        <is>
          <t>Nicotine มีคุณสมบัติเป็นกรดแก่เนื่องจากมีวงแอโรแมติก</t>
        </is>
      </c>
      <c r="G61" s="166" t="inlineStr">
        <is>
          <t>ไนโตรเจนทั้งสองตำแหน่งมีความเป็นเบสเท่ากันพอดี</t>
        </is>
      </c>
      <c r="H61" s="166" t="inlineStr">
        <is>
          <t>Nicotine ไม่มีขั้วและไม่สามารถทำปฏิกิริยากับกรดใดๆ ได้</t>
        </is>
      </c>
      <c r="I61" s="165" t="n">
        <v>1</v>
      </c>
      <c r="J61" s="166" t="inlineStr">
        <is>
          <t>✅ คำตอบที่ถูกต้อง: ข้อ ก. ไนโตรเจนบนวง Pyrrolidine มีคุณสมบัติเป็น Tertiary aliphatic amine (pKa ≈ 8.0) ซึ่งมีความเป็นเบสแรงกว่าไนโตรเจนบนวง Pyridine (pKa ≈ 3.1) และเป็นตำแหน่งแรกที่รับโปรตอน
💡 Background:
Nicotine [3-(1-methylpyrrolidin-2-yl)pyridine] ประกอบด้วยอะตอมไนโตรเจน 2 ชนิดในโมเลกุล:
1. N-methylpyrrolidine ring: เป็น Tertiary aliphatic amine ที่มี sp3 hybridization
2. Pyridine ring: เป็น Heteroaromatic amine ที่มี sp2 hybridization
🎯 ทำไมข้อนี้ถึงถูก:
คู่อิเล็กตรอนอิสระ (Lone pair electrons) ของไนโตรเจน sp3 ในวง Pyrrolidine อยู่ในออร์บิทัลที่มีลักษณะ s-character น้อยกว่า ทำให้ดึงดูดโปรตอน (H⁺) ได้ดีกว่าอย่างมาก มีค่า pKa ของ Conjugate acid ≈ 8.02 จึงเป็นเบสที่แรงกว่าวง Pyridine (pKa ≈ 3.12 ซึ่งอิเล็กตรอนอยู่ใน sp2 orbital ถูกดึงดูดแน่นกว่า) ดังนั้นเมื่อทำปฏิกิริยากับกรด ไนโตรเจนที่วง Pyrrolidine จะเป็นตำแหน่งแรกที่เกิด Protonation
🔍 ข้ออื่นผิดเพราะอะไร:
- ข้อ ข: ไนโตรเจนวง Pyridine เป็นเบสที่อ่อนกว่าวง Pyrrolidine มาก
- ข้อ ค: Nicotine เป็นเบสอินทรีย์ ไม่ใช่กรดแก่
- ข้อ ง: ไนโตรเจนทั้งสองตัวมีค่า pKa ต่างกันมาก (8.0 vs 3.1) ไม่เท่ากัน
- ข้อ จ: Nicotine เป็นสารมีขั้วและทำปฏิกิริยากับกรดเกิดเป็นเกลือที่ละลายน้ำได้ดี
📖 Guideline อ้างอิง:
Foye's Principles of Medicinal Chemistry (8th Edition), Wilson and Gisvold's Textbook of Organic Medicinal and Pharmaceutical Chemistry
📌 จุดจำก่อนสอบ:
Nicotine: วง Pyrrolidine (sp3 N, pKa ~8.0) เป็นเบสแรงกว่าวง Pyridine (sp2 N, pKa ~3.1) เสมอ</t>
        </is>
      </c>
      <c r="K61" s="166" t="inlineStr"/>
      <c r="L61" s="166" t="inlineStr">
        <is>
          <t>Medicinal Chemistry</t>
        </is>
      </c>
      <c r="M61" s="166" t="inlineStr">
        <is>
          <t>SAR &amp; Drug Design</t>
        </is>
      </c>
      <c r="N61" s="165" t="inlineStr">
        <is>
          <t>Product</t>
        </is>
      </c>
      <c r="O61" s="166" t="inlineStr">
        <is>
          <t>ข้อสอบจริง Product ปี 2566 ข้อ 12</t>
        </is>
      </c>
      <c r="P61" s="165" t="inlineStr">
        <is>
          <t>ข้อสอบเก่า</t>
        </is>
      </c>
      <c r="Q61" s="165" t="inlineStr">
        <is>
          <t>2566</t>
        </is>
      </c>
      <c r="R61" s="165" t="inlineStr"/>
    </row>
    <row r="62" ht="24" customHeight="1" s="49">
      <c r="A62" s="165" t="n">
        <v>60</v>
      </c>
      <c r="B62" s="166" t="inlineStr">
        <is>
          <t>เครื่องมือใดสามารถใช้หามวลโมเลกุลและโครงสร้างของสารได้</t>
        </is>
      </c>
      <c r="C62" s="166" t="inlineStr">
        <is>
          <t>[แนบรูป: ข้อสอบ Product ปี 2563 รหัสรูปภาพ image96]</t>
        </is>
      </c>
      <c r="D62" s="166" t="inlineStr">
        <is>
          <t>A</t>
        </is>
      </c>
      <c r="E62" s="166" t="inlineStr">
        <is>
          <t>B</t>
        </is>
      </c>
      <c r="F62" s="166" t="inlineStr">
        <is>
          <t>A และ B</t>
        </is>
      </c>
      <c r="G62" s="166" t="inlineStr">
        <is>
          <t>B และ C</t>
        </is>
      </c>
      <c r="H62" s="166" t="inlineStr">
        <is>
          <t>A และ C</t>
        </is>
      </c>
      <c r="I62" s="165" t="n">
        <v>3</v>
      </c>
      <c r="J62" s="166" t="inlineStr">
        <is>
          <t>✅ คำตอบที่ถูกต้อง: ข้อ ค. A และ B
💡 Background:
คำถามข้อสอบจริงใบประกอบวิชาชีพ PLE-CC 1 (Product) ปี 2563 ข้อ 12
🎯 ทำไมข้อนี้ถึงถูก:
ข้อ ค. สอดคล้องกับหลักการทางเภสัชกรรมและข้อกำหนดตามเภสัชตำรับ (Pharmacopoeia Standards) ในหัวข้อ Medicinal Chemistry &amp; SAR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Medicinal Chemistry &amp; SAR</t>
        </is>
      </c>
      <c r="K62" s="166" t="inlineStr"/>
      <c r="L62" s="166" t="inlineStr">
        <is>
          <t>Medicinal Chemistry</t>
        </is>
      </c>
      <c r="M62" s="166" t="inlineStr">
        <is>
          <t>SAR &amp; Drug Design</t>
        </is>
      </c>
      <c r="N62" s="165" t="inlineStr">
        <is>
          <t>Product</t>
        </is>
      </c>
      <c r="O62" s="166" t="inlineStr">
        <is>
          <t>ข้อสอบจริง Product ปี 2563 ข้อ 12</t>
        </is>
      </c>
      <c r="P62" s="165" t="inlineStr">
        <is>
          <t>ข้อสอบเก่า</t>
        </is>
      </c>
      <c r="Q62" s="165" t="inlineStr">
        <is>
          <t>2563</t>
        </is>
      </c>
      <c r="R62" s="165" t="inlineStr"/>
    </row>
    <row r="63" ht="24" customHeight="1" s="49">
      <c r="A63" s="165" t="n">
        <v>61</v>
      </c>
      <c r="B63" s="166" t="inlineStr">
        <is>
          <t>จากโครงสร้างของยา ข้อใดเป็นปฏิกิริยาการสลายตัว</t>
        </is>
      </c>
      <c r="C63" s="166" t="inlineStr">
        <is>
          <t>[แนบรูป: ข้อสอบ Product ปี 2563 รหัสรูปภาพ image98]</t>
        </is>
      </c>
      <c r="D63" s="166" t="inlineStr">
        <is>
          <t>Hydrolysis</t>
        </is>
      </c>
      <c r="E63" s="166" t="inlineStr">
        <is>
          <t>Oxidation</t>
        </is>
      </c>
      <c r="F63" s="166" t="inlineStr">
        <is>
          <t>Photolysis</t>
        </is>
      </c>
      <c r="G63" s="166" t="inlineStr">
        <is>
          <t>Dehydration</t>
        </is>
      </c>
      <c r="H63" s="166" t="inlineStr">
        <is>
          <t>Racemization</t>
        </is>
      </c>
      <c r="I63" s="165" t="n">
        <v>1</v>
      </c>
      <c r="J63" s="166" t="inlineStr">
        <is>
          <t>✅ คำตอบที่ถูกต้อง: ข้อ ก. Hydrolysis
💡 Background:
คำถามข้อสอบจริงใบประกอบวิชาชีพ PLE-CC 1 (Product) ปี 2563 ข้อ 13
🎯 ทำไมข้อนี้ถึงถูก:
ข้อ ก. สอดคล้องกับหลักการทางเภสัชกรรมและข้อกำหนดตามเภสัชตำรับ (Pharmacopoeia Standards) ในหัวข้อ Medicinal Chemistry &amp; SAR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Medicinal Chemistry &amp; SAR</t>
        </is>
      </c>
      <c r="K63" s="166" t="inlineStr"/>
      <c r="L63" s="166" t="inlineStr">
        <is>
          <t>Medicinal Chemistry</t>
        </is>
      </c>
      <c r="M63" s="166" t="inlineStr">
        <is>
          <t>SAR &amp; Drug Design</t>
        </is>
      </c>
      <c r="N63" s="165" t="inlineStr">
        <is>
          <t>Product</t>
        </is>
      </c>
      <c r="O63" s="166" t="inlineStr">
        <is>
          <t>ข้อสอบจริง Product ปี 2563 ข้อ 13</t>
        </is>
      </c>
      <c r="P63" s="165" t="inlineStr">
        <is>
          <t>ข้อสอบเก่า</t>
        </is>
      </c>
      <c r="Q63" s="165" t="inlineStr">
        <is>
          <t>2563</t>
        </is>
      </c>
      <c r="R63" s="165" t="inlineStr"/>
    </row>
    <row r="64" ht="24" customHeight="1" s="49">
      <c r="A64" s="165" t="n">
        <v>62</v>
      </c>
      <c r="B64" s="166" t="inlineStr">
        <is>
          <t>ข้อใดไม่ควรเป็น flocculating agent</t>
        </is>
      </c>
      <c r="C64" s="166" t="inlineStr"/>
      <c r="D64" s="166" t="inlineStr">
        <is>
          <t>Electrolyte</t>
        </is>
      </c>
      <c r="E64" s="166" t="inlineStr">
        <is>
          <t>Surfactant</t>
        </is>
      </c>
      <c r="F64" s="166" t="inlineStr">
        <is>
          <t>Polymer</t>
        </is>
      </c>
      <c r="G64" s="166" t="inlineStr">
        <is>
          <t>Clay</t>
        </is>
      </c>
      <c r="H64" s="166" t="inlineStr">
        <is>
          <t>Alcohol | คำตอบที่น่าจะเป็น: e) Alcohol Flocculating agent ที่ใช้ทั่วไปคือ electrolyte, surfactant และ polymer ส่วน alcohol ไม่ใช่ตัวเลือกมาตรฐาน</t>
        </is>
      </c>
      <c r="I64" s="165" t="n">
        <v>1</v>
      </c>
      <c r="J64" s="166" t="inlineStr">
        <is>
          <t>✅ คำตอบที่ถูกต้อง: ข้อ ก. Electrolyte
💡 Background:
คำถามข้อสอบจริงใบประกอบวิชาชีพ PLE-CC 1 (Product) ปี 2563 ข้อ 56
🎯 ทำไมข้อนี้ถึงถูก:
ข้อ ก. สอดคล้องกับหลักการทางเภสัชกรรมและข้อกำหนดตามเภสัชตำรับ (Pharmacopoeia Standards) ในหัวข้อ Medicinal Chemistry &amp; SAR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Medicinal Chemistry &amp; SAR</t>
        </is>
      </c>
      <c r="K64" s="166" t="inlineStr"/>
      <c r="L64" s="166" t="inlineStr">
        <is>
          <t>Medicinal Chemistry</t>
        </is>
      </c>
      <c r="M64" s="166" t="inlineStr">
        <is>
          <t>SAR &amp; Drug Design</t>
        </is>
      </c>
      <c r="N64" s="165" t="inlineStr">
        <is>
          <t>Product</t>
        </is>
      </c>
      <c r="O64" s="166" t="inlineStr">
        <is>
          <t>ข้อสอบจริง Product ปี 2563 ข้อ 56</t>
        </is>
      </c>
      <c r="P64" s="165" t="inlineStr">
        <is>
          <t>ข้อสอบเก่า</t>
        </is>
      </c>
      <c r="Q64" s="165" t="inlineStr">
        <is>
          <t>2563</t>
        </is>
      </c>
      <c r="R64" s="165" t="inlineStr"/>
    </row>
    <row r="65" ht="24" customHeight="1" s="49">
      <c r="A65" s="165" t="n">
        <v>63</v>
      </c>
      <c r="B65" s="166" t="inlineStr">
        <is>
          <t>ยา Omeprazole ที่จำหน่ายในท้องตลาดทั่วไปเป็นสารผสมแบบ Racemic mixture ข้อใดเป็นคุณสมบัติทางกายภาพและเคมีของยาในรูปแบบ Racemic mixture ดังกล่าว</t>
        </is>
      </c>
      <c r="C65" s="166" t="inlineStr"/>
      <c r="D65" s="166" t="inlineStr">
        <is>
          <t>ละลายน้ำได้ดีกว่ารูปแบบ Single enantiomer เสมอ</t>
        </is>
      </c>
      <c r="E65" s="166" t="inlineStr">
        <is>
          <t>จัดเป็นโมเลกุลที่ไม่มี Chiral center (Achiral molecule)</t>
        </is>
      </c>
      <c r="F65" s="166" t="inlineStr">
        <is>
          <t>ไม่แสดงการหมุนระนาบแสงโพลาไรซ์ (Optically inactive / Net optical rotation เท่ากับ 0 องศา) เนื่องจากมุมการหมุนของทั้งสอง enantiomers หักล้างกันหมดพอดี</t>
        </is>
      </c>
      <c r="G65" s="166" t="inlineStr">
        <is>
          <t>ไม่สามารถถูกเมแทบอลิซึมโดยเอนไซม์ CYP450 ในตับได้</t>
        </is>
      </c>
      <c r="H65" s="166" t="inlineStr">
        <is>
          <t>มีความแรงในการออกฤทธิ์ทางคลินิกสูงกว่า Single enantiomer (Esomeprazole) 10 เท่า</t>
        </is>
      </c>
      <c r="I65" s="165" t="n">
        <v>3</v>
      </c>
      <c r="J65" s="166" t="inlineStr">
        <is>
          <t>✅ คำตอบที่ถูกต้อง: ข้อ ค. ไม่แสดงการหมุนระนาบแสงโพลาไรซ์ (Optically inactive / Net optical rotation เท่ากับ 0 องศา) เนื่องจากมุมการหมุนของทั้งสอง enantiomers หักล้างกันหมดพอดี
💡 Background:
Chirality ของ Omeprazole:
- Omeprazole มี Chiral center อยู่ที่ Chiral Sulfur atom (Trigonal pyramidal geometry with lone pair)
- ประกอบด้วย (R)-omeprazole และ (S)-omeprazole (Esomeprazole) ในอัตราส่วน 1:1
- Racemic mixture ประกอบด้วย (+) dextrorotatory และ (-) levorotatory enantiomers ในปริมาณที่เท่ากัน ทำให้ค่า Optical rotation หักล้างกันจนมีค่าเป็นศูนย์ (Optically inactive)
🎯 ทำไมข้อนี้ถึงถูก:
Racemic mixture มีคุณสมบัติเด่นคือ Optically inactive (ไม่หมุนระนาบแสงโพลาไรซ์)
🔍 ข้ออื่นผิดเพราะอะไร:
• ข้อ ก. ความสามารถในการละลายขึ้นอยู่กับรูปผลึก (Polymorphism) ไม่ได้ดีกว่าเสมอไป
• ข้อ ข. ผิด เพราะเป็น Chiral molecule ที่มี Chiral sulfoxide center
• ข้อ ง. ผิด เพราะยาถูกเมแทบอลิซึมผ่าน CYP2C19 และ CYP3A4 เป็นหลัก
• ข้อ จ. ผิด เพราะ Single enantiomer (S-isomer: Esomeprazole) มี First-pass metabolism ต่ำกว่า ทำให้ระดับยาในเลือดสูงและควบคุมกรดได้ดีกว่า
📖 Guideline อ้างอิง:
Foye's Principles of Medicinal Chemistry &amp; Wilson and Gisvold's Organic Medicinal Chemistry
📌 จุดจำก่อนสอบ:
• Omeprazole = Racemic mixture (R + S ที่ Chiral Sulfur) -&gt; Optically inactive
• Esomeprazole = Pure (S)-enantiomer</t>
        </is>
      </c>
      <c r="K65" s="166" t="inlineStr"/>
      <c r="L65" s="166" t="inlineStr">
        <is>
          <t>Medicinal Chemistry</t>
        </is>
      </c>
      <c r="M65" s="166" t="inlineStr">
        <is>
          <t>SAR &amp; Drug Design</t>
        </is>
      </c>
      <c r="N65" s="165" t="inlineStr">
        <is>
          <t>Product</t>
        </is>
      </c>
      <c r="O65" s="166" t="inlineStr">
        <is>
          <t>ข้อสอบจริง Product ปี 2561 ข้อ 90</t>
        </is>
      </c>
      <c r="P65" s="165" t="inlineStr">
        <is>
          <t>ข้อสอบเก่า</t>
        </is>
      </c>
      <c r="Q65" s="165" t="inlineStr">
        <is>
          <t>2561</t>
        </is>
      </c>
      <c r="R65" s="165" t="inlineStr"/>
    </row>
    <row r="66" ht="24" customHeight="1" s="49">
      <c r="A66" s="165" t="n">
        <v>64</v>
      </c>
      <c r="B66" s="166" t="inlineStr">
        <is>
          <t>[กรณีศึกษา 1]
โครงสร้างยา enalapril ดังภาพ
คำถาม: โครงสร้าง ยา enalapril เสื่อมด้วยกลไกใด</t>
        </is>
      </c>
      <c r="C66" s="166" t="inlineStr"/>
      <c r="D66" s="166" t="inlineStr">
        <is>
          <t>Epimerization</t>
        </is>
      </c>
      <c r="E66" s="166" t="inlineStr">
        <is>
          <t>Dimerization</t>
        </is>
      </c>
      <c r="F66" s="166" t="inlineStr">
        <is>
          <t>Hydrolysis</t>
        </is>
      </c>
      <c r="G66" s="166" t="inlineStr">
        <is>
          <t>Tautomerization</t>
        </is>
      </c>
      <c r="H66" s="166" t="inlineStr">
        <is>
          <t>Intramolecular cyclication</t>
        </is>
      </c>
      <c r="I66" s="165" t="inlineStr">
        <is>
          <t>3</t>
        </is>
      </c>
      <c r="J66" s="166" t="inlineStr">
        <is>
          <t xml:space="preserve">✅ คำตอบที่ถูกต้อง: ข้อ ค. Hydrolysis
🎯 ทำไมข้อนี้ถึงถูก:
🔍 ข้ออื่นผิดเพราะอะไร:
</t>
        </is>
      </c>
      <c r="K66" s="166" t="inlineStr"/>
      <c r="L66" s="166" t="inlineStr">
        <is>
          <t>Medicinal Chemistry</t>
        </is>
      </c>
      <c r="M66" s="166" t="inlineStr">
        <is>
          <t>Physicochemical properties</t>
        </is>
      </c>
      <c r="N66" s="165" t="inlineStr">
        <is>
          <t>Product</t>
        </is>
      </c>
      <c r="O66" s="166" t="inlineStr">
        <is>
          <t>[SOURCE: Pharma Plus เล่มม่วง 2 - ข้อสอบย้อนหลังปี 2558 วันที่ 1 ข้อ 6]</t>
        </is>
      </c>
      <c r="P66" s="165" t="inlineStr">
        <is>
          <t>ข้อสอบเก่า</t>
        </is>
      </c>
      <c r="Q66" s="165" t="inlineStr">
        <is>
          <t>2558</t>
        </is>
      </c>
      <c r="R66" s="165" t="inlineStr"/>
    </row>
    <row r="67" ht="24" customHeight="1" s="49">
      <c r="A67" s="165" t="n">
        <v>65</v>
      </c>
      <c r="B67" s="166" t="inlineStr">
        <is>
          <t>[]
จากโครงสร้าง L-dopa ถูกเปลี่ยนเป็น dopamine ด้วยกระบวนการใด (แสดงโครงสร้างทางเคมีของ Levodopa)
คำถาม: จากโครงสร้าง L-dopa ถูกเปลี่ยนเป็น dopamine ด้วยกระบวนการใด</t>
        </is>
      </c>
      <c r="C67" s="166" t="inlineStr"/>
      <c r="D67" s="166" t="inlineStr">
        <is>
          <t>Decarboxylation</t>
        </is>
      </c>
      <c r="E67" s="166" t="inlineStr">
        <is>
          <t>Demethylation</t>
        </is>
      </c>
      <c r="F67" s="166" t="inlineStr">
        <is>
          <t>Deamination</t>
        </is>
      </c>
      <c r="G67" s="166" t="inlineStr">
        <is>
          <t>Hydrolysis</t>
        </is>
      </c>
      <c r="H67" s="166" t="inlineStr">
        <is>
          <t>Oxidation</t>
        </is>
      </c>
      <c r="I67" s="165" t="inlineStr">
        <is>
          <t>1</t>
        </is>
      </c>
      <c r="J67" s="166" t="inlineStr">
        <is>
          <t xml:space="preserve">✅ คำตอบที่ถูกต้อง: ข้อ ก. Decarboxylation
🎯 ทำไมข้อนี้ถึงถูก:
🔍 ข้ออื่นผิดเพราะอะไร:
</t>
        </is>
      </c>
      <c r="K67" s="166" t="inlineStr"/>
      <c r="L67" s="166" t="inlineStr">
        <is>
          <t>Medicinal Chemistry</t>
        </is>
      </c>
      <c r="M67" s="166" t="inlineStr">
        <is>
          <t>Physicochemical properties</t>
        </is>
      </c>
      <c r="N67" s="165" t="inlineStr">
        <is>
          <t>Product</t>
        </is>
      </c>
      <c r="O67" s="166" t="inlineStr">
        <is>
          <t>[SOURCE: Pharma Plus เล่มม่วง 2 - ข้อสอบย้อนหลังปี 2558 วันที่ 1 ข้อ 15]</t>
        </is>
      </c>
      <c r="P67" s="165" t="inlineStr">
        <is>
          <t>ข้อสอบเก่า</t>
        </is>
      </c>
      <c r="Q67" s="165" t="inlineStr">
        <is>
          <t>2558</t>
        </is>
      </c>
      <c r="R67" s="165" t="inlineStr"/>
    </row>
    <row r="68" ht="24" customHeight="1" s="49">
      <c r="A68" s="165" t="n">
        <v>66</v>
      </c>
      <c r="B68" s="166" t="inlineStr">
        <is>
          <t>[]
โครงสร้างยา Amphotericin B ดังภาพ
คำถาม: ข้อใดผิดเกี่ยวกับโครงสร้างยา</t>
        </is>
      </c>
      <c r="C68" s="166" t="inlineStr"/>
      <c r="D68" s="166" t="inlineStr">
        <is>
          <t>โครงสร้างเป็น amphoteric drug</t>
        </is>
      </c>
      <c r="E68" s="166" t="inlineStr">
        <is>
          <t>โครงสร้างเป็นกลุ่ม macrolide ring</t>
        </is>
      </c>
      <c r="F68" s="166" t="inlineStr">
        <is>
          <t>ส่วนของ polyene ทำให้โครงสร้างมีความ rigid</t>
        </is>
      </c>
      <c r="G68" s="166" t="inlineStr">
        <is>
          <t>จากส่วนของ polyene เป็น cis</t>
        </is>
      </c>
      <c r="H68" s="166" t="inlineStr">
        <is>
          <t>น้ำตาล mycosamine ในโครงสร้างละลายน้ำได้</t>
        </is>
      </c>
      <c r="I68" s="165" t="inlineStr">
        <is>
          <t>4</t>
        </is>
      </c>
      <c r="J68" s="166" t="inlineStr">
        <is>
          <t xml:space="preserve">✅ คำตอบที่ถูกต้อง: ข้อ ง. จากส่วนของ polyene เป็น cis
🎯 ทำไมข้อนี้ถึงถูก:
🔍 ข้ออื่นผิดเพราะอะไร:
</t>
        </is>
      </c>
      <c r="K68" s="166" t="inlineStr"/>
      <c r="L68" s="166" t="inlineStr">
        <is>
          <t>Medicinal Chemistry</t>
        </is>
      </c>
      <c r="M68" s="166" t="inlineStr">
        <is>
          <t>Physicochemical properties</t>
        </is>
      </c>
      <c r="N68" s="165" t="inlineStr">
        <is>
          <t>Product</t>
        </is>
      </c>
      <c r="O68" s="166" t="inlineStr">
        <is>
          <t>[SOURCE: Pharma Plus เล่มม่วง 2 - ข้อสอบย้อนหลังปี 2558 วันที่ 1 ข้อ 21]</t>
        </is>
      </c>
      <c r="P68" s="165" t="inlineStr">
        <is>
          <t>ข้อสอบเก่า</t>
        </is>
      </c>
      <c r="Q68" s="165" t="inlineStr">
        <is>
          <t>2558</t>
        </is>
      </c>
      <c r="R68" s="165" t="inlineStr"/>
    </row>
    <row r="69" ht="24" customHeight="1" s="49">
      <c r="A69" s="165" t="n">
        <v>67</v>
      </c>
      <c r="B69" s="166" t="inlineStr">
        <is>
          <t>[]
จากโครงสร้างยานี้ (Zidovudine / AZT)
คำถาม: จากโครงสร้างยานี้ ข้อใดถูกต้อง</t>
        </is>
      </c>
      <c r="C69" s="166" t="inlineStr"/>
      <c r="D69" s="166" t="inlineStr">
        <is>
          <t>โครงสร้างเป็น thymidine analog</t>
        </is>
      </c>
      <c r="E69" s="166" t="inlineStr">
        <is>
          <t>ยาออกฤทธิ์ต่อ retro virus</t>
        </is>
      </c>
      <c r="F69" s="166" t="inlineStr">
        <is>
          <t>ยาถูกเปลี่ยนโดย thymidine kinase</t>
        </is>
      </c>
      <c r="G69" s="166" t="inlineStr">
        <is>
          <t>หมู่ azido ทำให้ยาไม่ทนแสงและความร้อน</t>
        </is>
      </c>
      <c r="H69" s="166" t="inlineStr">
        <is>
          <t>ยาถูกเปลี่ยนแปลงให้ออกฤทธิ์อยู่ในรูป glucuronide</t>
        </is>
      </c>
      <c r="I69" s="165" t="inlineStr">
        <is>
          <t>4</t>
        </is>
      </c>
      <c r="J69" s="166" t="inlineStr">
        <is>
          <t xml:space="preserve">✅ คำตอบที่ถูกต้อง: ข้อ ง. หมู่ azido ทำให้ยาไม่ทนแสงและความร้อน
🎯 ทำไมข้อนี้ถึงถูก:
🔍 ข้ออื่นผิดเพราะอะไร:
</t>
        </is>
      </c>
      <c r="K69" s="166" t="inlineStr"/>
      <c r="L69" s="166" t="inlineStr">
        <is>
          <t>Medicinal Chemistry</t>
        </is>
      </c>
      <c r="M69" s="166" t="inlineStr">
        <is>
          <t>Physicochemical properties</t>
        </is>
      </c>
      <c r="N69" s="165" t="inlineStr">
        <is>
          <t>Product</t>
        </is>
      </c>
      <c r="O69" s="166" t="inlineStr">
        <is>
          <t>[SOURCE: Pharma Plus เล่มม่วง 2 - ข้อสอบย้อนหลังปี 2558 วันที่ 1 ข้อ 26]</t>
        </is>
      </c>
      <c r="P69" s="165" t="inlineStr">
        <is>
          <t>ข้อสอบเก่า</t>
        </is>
      </c>
      <c r="Q69" s="165" t="inlineStr">
        <is>
          <t>2558</t>
        </is>
      </c>
      <c r="R69" s="165" t="inlineStr"/>
    </row>
    <row r="70" ht="24" customHeight="1" s="49">
      <c r="A70" s="165" t="n">
        <v>68</v>
      </c>
      <c r="B70" s="166" t="inlineStr">
        <is>
          <t>[]
โครงสร้างเคมีของยากลุ่ม Sulfonylurea 5 ชนิด ได้แก่ A. Glibenclamide, B. Glimepiride (สูตร pyrroline ring), C. Glipizide, D. Gliclazide, E. Tolbutamide
คำถาม: จากโครงสร้าง Sulfonylurea ตัวใดออกฤทธิ์นานสุด</t>
        </is>
      </c>
      <c r="C70" s="166" t="inlineStr"/>
      <c r="D70" s="166" t="inlineStr">
        <is>
          <t>โครงสร้าง A (Glibenclamide)</t>
        </is>
      </c>
      <c r="E70" s="166" t="inlineStr">
        <is>
          <t>โครงสร้าง B (Glimepiride precursor/derivative)</t>
        </is>
      </c>
      <c r="F70" s="166" t="inlineStr">
        <is>
          <t>โครงสร้าง C (Glipizide)</t>
        </is>
      </c>
      <c r="G70" s="166" t="inlineStr">
        <is>
          <t>โครงสร้าง D (Gliclazide)</t>
        </is>
      </c>
      <c r="H70" s="166" t="inlineStr">
        <is>
          <t>โครงสร้าง E (Tolbutamide)</t>
        </is>
      </c>
      <c r="I70" s="165" t="inlineStr">
        <is>
          <t>1</t>
        </is>
      </c>
      <c r="J70" s="166" t="inlineStr">
        <is>
          <t xml:space="preserve">✅ คำตอบที่ถูกต้อง: ข้อ ก. โครงสร้าง A (Glibenclamide)
🎯 ทำไมข้อนี้ถึงถูก:
🔍 ข้ออื่นผิดเพราะอะไร:
</t>
        </is>
      </c>
      <c r="K70" s="166" t="inlineStr"/>
      <c r="L70" s="166" t="inlineStr">
        <is>
          <t>Medicinal Chemistry</t>
        </is>
      </c>
      <c r="M70" s="166" t="inlineStr">
        <is>
          <t>Physicochemical properties</t>
        </is>
      </c>
      <c r="N70" s="165" t="inlineStr">
        <is>
          <t>Product</t>
        </is>
      </c>
      <c r="O70" s="166" t="inlineStr">
        <is>
          <t>[SOURCE: Pharma Plus เล่มม่วง 2 - ข้อสอบย้อนหลังปี 2558 วันที่ 1 ข้อ 73]</t>
        </is>
      </c>
      <c r="P70" s="165" t="inlineStr">
        <is>
          <t>ข้อสอบเก่า</t>
        </is>
      </c>
      <c r="Q70" s="165" t="inlineStr">
        <is>
          <t>2558</t>
        </is>
      </c>
      <c r="R70" s="165" t="inlineStr"/>
    </row>
    <row r="71" ht="24" customHeight="1" s="49">
      <c r="A71" s="165" t="n">
        <v>69</v>
      </c>
      <c r="B71" s="166" t="inlineStr">
        <is>
          <t>[]
โครงสร้างเคมี spironolactone ถูก metabolism กลายเป็น canrenone (สูตรโครงสร้าง steroid ที่มี 17-lactone ring)
คำถาม: ข้อใดถูกเกี่ยวกับโครงสร้างยา spironolactone กับ canrenone</t>
        </is>
      </c>
      <c r="C71" s="166" t="inlineStr"/>
      <c r="D71" s="166" t="inlineStr">
        <is>
          <t>ตัวยาออกฤทธิ์โดยจับกับ receptor ภายนอกของ Henle loop</t>
        </is>
      </c>
      <c r="E71" s="166" t="inlineStr">
        <is>
          <t>ถ้า lactone ring เปิดออก จะได้สารที่มีฤทธิ์</t>
        </is>
      </c>
      <c r="F71" s="166" t="inlineStr">
        <is>
          <t>Canrenone เป็น inactive metabolite</t>
        </is>
      </c>
      <c r="G71" s="166" t="inlineStr">
        <is>
          <t>Spironolactone มีความเป็น lipophilic ต่ำกว่า canrenone</t>
        </is>
      </c>
      <c r="H71" s="166" t="inlineStr">
        <is>
          <t>Spironolactone มีฤทธิ์น้อยกว่า canrenone</t>
        </is>
      </c>
      <c r="I71" s="165" t="inlineStr">
        <is>
          <t>5</t>
        </is>
      </c>
      <c r="J71" s="166" t="inlineStr">
        <is>
          <t xml:space="preserve">✅ คำตอบที่ถูกต้อง: ข้อ จ. Spironolactone มีฤทธิ์น้อยกว่า canrenone
🎯 ทำไมข้อนี้ถึงถูก:
🔍 ข้ออื่นผิดเพราะอะไร:
</t>
        </is>
      </c>
      <c r="K71" s="166" t="inlineStr"/>
      <c r="L71" s="166" t="inlineStr">
        <is>
          <t>Medicinal Chemistry</t>
        </is>
      </c>
      <c r="M71" s="166" t="inlineStr">
        <is>
          <t>Prodrug &amp; Drug Metabolism</t>
        </is>
      </c>
      <c r="N71" s="165" t="inlineStr">
        <is>
          <t>Product</t>
        </is>
      </c>
      <c r="O71" s="166" t="inlineStr">
        <is>
          <t>[SOURCE: Pharma Plus เล่มม่วง 2 - ข้อสอบย้อนหลังปี 2558 วันที่ 1 ข้อ 91]</t>
        </is>
      </c>
      <c r="P71" s="165" t="inlineStr">
        <is>
          <t>ข้อสอบเก่า</t>
        </is>
      </c>
      <c r="Q71" s="165" t="inlineStr">
        <is>
          <t>2558</t>
        </is>
      </c>
      <c r="R71" s="165" t="inlineStr"/>
    </row>
    <row r="72" ht="24" customHeight="1" s="49">
      <c r="A72" s="165" t="n">
        <v>70</v>
      </c>
      <c r="B72" s="166" t="inlineStr">
        <is>
          <t>[กรณีศึกษา 1]
ผู้หญิงอายุ 45 อ้วน เพิ่งได้ เลื่อนตำแหน่งเป็นผู้จัดการฝ่ายขาย นอนไม่หลับมา 1 เดือน นอนหลับยาก 1-2 ชม.กว่าจะหลับ (ปกติ 30 นาทีหลับ) ตื่นกลางดึกหลายครั้ง พ่อเพิ่งตายหกเดือน แม่เป็น เบาหวานกับความดัน ไม่สูบบุหรี่ ดื่มชาให้หลับ งีบหลับกลางวัน ออกกำลังก่อนนอน 1 ชม.
คำถาม: พัฒนาโครงสร้างยานอนหลับกลุ่ม BZD อย่างไร เพื่อเพิ่มการออกฤทธิ์ [ภาพโครงสร้าง 1,4-benzodiazepine core: วง A (เบนซีนที่มีตำแหน่ง 7, 8, 9), วง B (ไดอะซีปีน 1-NH, 2=O, 3, 4=N, 5), วง C (5-phenyl ring ตำแหน่ง 1' ถึง 6')]</t>
        </is>
      </c>
      <c r="C72" s="166" t="inlineStr"/>
      <c r="D72" s="166" t="inlineStr">
        <is>
          <t>เปลี่ยน carbonyl</t>
        </is>
      </c>
      <c r="E72" s="166" t="inlineStr">
        <is>
          <t>เปลี่ยน N=C เป็น N-C</t>
        </is>
      </c>
      <c r="F72" s="166" t="inlineStr">
        <is>
          <t>ตน. 9 เติม Cl</t>
        </is>
      </c>
      <c r="G72" s="166" t="inlineStr">
        <is>
          <t>ตน. 7 เติม Cl</t>
        </is>
      </c>
      <c r="H72" s="166" t="inlineStr">
        <is>
          <t>เปลี่ยนวง A เป็น heterocyclic</t>
        </is>
      </c>
      <c r="I72" s="165" t="inlineStr">
        <is>
          <t>4</t>
        </is>
      </c>
      <c r="J72" s="166" t="inlineStr">
        <is>
          <t xml:space="preserve">✅ คำตอบที่ถูกต้อง: ข้อ ง. ตน. 7 เติม Cl
🎯 ทำไมข้อนี้ถึงถูก:
🔍 ข้ออื่นผิดเพราะอะไร:
</t>
        </is>
      </c>
      <c r="K72" s="166" t="inlineStr"/>
      <c r="L72" s="166" t="inlineStr">
        <is>
          <t>Medicinal Chemistry</t>
        </is>
      </c>
      <c r="M72" s="166" t="inlineStr">
        <is>
          <t>Physicochemical properties</t>
        </is>
      </c>
      <c r="N72" s="165" t="inlineStr">
        <is>
          <t>Product</t>
        </is>
      </c>
      <c r="O72" s="166" t="inlineStr">
        <is>
          <t>[SOURCE: Pharma Plus เล่มม่วง 2 - ข้อสอบย้อนหลังปี 2558 วันที่ 2 ข้อ 5]</t>
        </is>
      </c>
      <c r="P72" s="165" t="inlineStr">
        <is>
          <t>ข้อสอบเก่า</t>
        </is>
      </c>
      <c r="Q72" s="165" t="inlineStr">
        <is>
          <t>2558</t>
        </is>
      </c>
      <c r="R72" s="165" t="inlineStr"/>
    </row>
    <row r="73" ht="24" customHeight="1" s="49">
      <c r="A73" s="165" t="n">
        <v>71</v>
      </c>
      <c r="B73" s="166" t="inlineStr">
        <is>
          <t>[]
ภาพสูตรโครงสร้าง amoxicillin (โครงสร้างบน: aminopenicillin ที่มี p-hydroxy) และ clavulanic acid (โครงสร้างล่าง: oxapenam/beta-lactamase inhibitor)
คำถาม: ข้อใดไม่ถูกต้องเกี่ยวกับ amoxicillin/clavulanic acid [แสดงภาพโครงสร้าง amoxicillin และ clavulanic acid]</t>
        </is>
      </c>
      <c r="C73" s="166" t="inlineStr"/>
      <c r="D73" s="166" t="inlineStr">
        <is>
          <t>ไม่ถูกทำลายโดย beta lactamase</t>
        </is>
      </c>
      <c r="E73" s="166" t="inlineStr">
        <is>
          <t>เกิดปฏิกิริยา hydrolysis</t>
        </is>
      </c>
      <c r="F73" s="166" t="inlineStr">
        <is>
          <t>เกิดปฏิกิริยา epimerization</t>
        </is>
      </c>
      <c r="G73" s="166" t="inlineStr">
        <is>
          <t>Clavulanic acid ไม่ใช่สารออกฤทธิ์</t>
        </is>
      </c>
      <c r="H73" s="166" t="inlineStr">
        <is>
          <t>เป็นยาในกลุ่ม aminopenicillin</t>
        </is>
      </c>
      <c r="I73" s="165" t="inlineStr">
        <is>
          <t>3</t>
        </is>
      </c>
      <c r="J73" s="166" t="inlineStr">
        <is>
          <t xml:space="preserve">✅ คำตอบที่ถูกต้อง: ข้อ ค. เกิดปฏิกิริยา epimerization
🎯 ทำไมข้อนี้ถึงถูก:
🔍 ข้ออื่นผิดเพราะอะไร:
</t>
        </is>
      </c>
      <c r="K73" s="166" t="inlineStr"/>
      <c r="L73" s="166" t="inlineStr">
        <is>
          <t>Medicinal Chemistry</t>
        </is>
      </c>
      <c r="M73" s="166" t="inlineStr">
        <is>
          <t>Physicochemical properties</t>
        </is>
      </c>
      <c r="N73" s="165" t="inlineStr">
        <is>
          <t>Product</t>
        </is>
      </c>
      <c r="O73" s="166" t="inlineStr">
        <is>
          <t>[SOURCE: Pharma Plus เล่มม่วง 2 - ข้อสอบย้อนหลังปี 2558 วันที่ 2 ข้อ 16]</t>
        </is>
      </c>
      <c r="P73" s="165" t="inlineStr">
        <is>
          <t>ข้อสอบเก่า</t>
        </is>
      </c>
      <c r="Q73" s="165" t="inlineStr">
        <is>
          <t>2558</t>
        </is>
      </c>
      <c r="R73" s="165" t="inlineStr"/>
    </row>
    <row r="74" ht="24" customHeight="1" s="49">
      <c r="A74" s="165" t="n">
        <v>72</v>
      </c>
      <c r="B74" s="166" t="inlineStr">
        <is>
          <t>[]
ภาพสูตรโครงสร้างยา:
a. โครงสร้าง Indomethacin (indole acetic acid derivative)
b. โครงสร้าง Alminoprofen / NSAID ที่มีหมู่อะมิโน
c. โครงสร้าง Celecoxib (diaryl-substituted pyrazole ที่มีหมู่ benzenesulfonamide -SO2NH2)
d. โครงสร้าง Naproxen (methoxynaphthyl propionic acid)
e. โครงสร้าง Hydrochlorothiazide (benzothiadiazine 1,1-dioxide ที่มีหมู่ 7-sulfonamoyl -SO2NH2)
คำถาม: โครงสร้างใดไม่ควรใช้ในผู้ป่วยที่แพ้ ยา sulfa [แสดงภาพโครงสร้าง 5 สาร: a = Indomethacin, b = อนุพันธ์กรดโพรพิโอนิก, c = Celecoxib, d = Naproxen, e = Hydrochlorothiazide]</t>
        </is>
      </c>
      <c r="C74" s="166" t="inlineStr"/>
      <c r="D74" s="166" t="inlineStr">
        <is>
          <t>โครงสร้าง a (Indomethacin)</t>
        </is>
      </c>
      <c r="E74" s="166" t="inlineStr">
        <is>
          <t>โครงสร้าง b</t>
        </is>
      </c>
      <c r="F74" s="166" t="inlineStr">
        <is>
          <t>โครงสร้าง c (Celecoxib)</t>
        </is>
      </c>
      <c r="G74" s="166" t="inlineStr">
        <is>
          <t>โครงสร้าง d (Naproxen)</t>
        </is>
      </c>
      <c r="H74" s="166" t="inlineStr">
        <is>
          <t>โครงสร้าง e (Hydrochlorothiazide)</t>
        </is>
      </c>
      <c r="I74" s="165" t="inlineStr">
        <is>
          <t>5</t>
        </is>
      </c>
      <c r="J74" s="166" t="inlineStr">
        <is>
          <t xml:space="preserve">✅ คำตอบที่ถูกต้อง: ข้อ จ. โครงสร้าง e (Hydrochlorothiazide)
🎯 ทำไมข้อนี้ถึงถูก:
🔍 ข้ออื่นผิดเพราะอะไร:
</t>
        </is>
      </c>
      <c r="K74" s="166" t="inlineStr"/>
      <c r="L74" s="166" t="inlineStr">
        <is>
          <t>Medicinal Chemistry</t>
        </is>
      </c>
      <c r="M74" s="166" t="inlineStr">
        <is>
          <t>Physicochemical properties</t>
        </is>
      </c>
      <c r="N74" s="165" t="inlineStr">
        <is>
          <t>Product</t>
        </is>
      </c>
      <c r="O74" s="166" t="inlineStr">
        <is>
          <t>[SOURCE: Pharma Plus เล่มม่วง 2 - ข้อสอบย้อนหลังปี 2558 วันที่ 2 ข้อ 29]</t>
        </is>
      </c>
      <c r="P74" s="165" t="inlineStr">
        <is>
          <t>ข้อสอบเก่า</t>
        </is>
      </c>
      <c r="Q74" s="165" t="inlineStr">
        <is>
          <t>2558</t>
        </is>
      </c>
      <c r="R74" s="165" t="inlineStr"/>
    </row>
    <row r="75" ht="24" customHeight="1" s="49">
      <c r="A75" s="165" t="n">
        <v>73</v>
      </c>
      <c r="B75" s="166" t="inlineStr">
        <is>
          <t>[กรณีศึกษา 5 (ต่อเนื่อง)]
2 เดือนต่อมาผู้ป่วยไปพบแพทย์ อีกครั้งแพทย์วินิจฉัยเป็นตกขาวจากเชื้อรา และให้ รับประทาน fluconazole
คำถาม: Fluconazole ผ่าน CYP ใด</t>
        </is>
      </c>
      <c r="C75" s="166" t="inlineStr"/>
      <c r="D75" s="166" t="inlineStr">
        <is>
          <t>2D6</t>
        </is>
      </c>
      <c r="E75" s="166" t="inlineStr">
        <is>
          <t>1A2</t>
        </is>
      </c>
      <c r="F75" s="166" t="inlineStr">
        <is>
          <t>3A4</t>
        </is>
      </c>
      <c r="G75" s="166" t="inlineStr">
        <is>
          <t>2C9</t>
        </is>
      </c>
      <c r="H75" s="166" t="inlineStr">
        <is>
          <t>2E1</t>
        </is>
      </c>
      <c r="I75" s="165" t="inlineStr">
        <is>
          <t>4</t>
        </is>
      </c>
      <c r="J75" s="166" t="inlineStr">
        <is>
          <t xml:space="preserve">✅ คำตอบที่ถูกต้อง: ข้อ ง. 2C9
🎯 ทำไมข้อนี้ถึงถูก:
🔍 ข้ออื่นผิดเพราะอะไร:
</t>
        </is>
      </c>
      <c r="K75" s="166" t="inlineStr"/>
      <c r="L75" s="166" t="inlineStr">
        <is>
          <t>Medicinal Chemistry</t>
        </is>
      </c>
      <c r="M75" s="166" t="inlineStr">
        <is>
          <t>Prodrug &amp; Drug Metabolism</t>
        </is>
      </c>
      <c r="N75" s="165" t="inlineStr">
        <is>
          <t>Clinic</t>
        </is>
      </c>
      <c r="O75" s="166" t="inlineStr">
        <is>
          <t>[SOURCE: Pharma Plus เล่มม่วง 2 - ข้อสอบย้อนหลังปี 2558 วันที่ 2 ข้อ 34]</t>
        </is>
      </c>
      <c r="P75" s="165" t="inlineStr">
        <is>
          <t>ข้อสอบเก่า</t>
        </is>
      </c>
      <c r="Q75" s="165" t="inlineStr">
        <is>
          <t>2558</t>
        </is>
      </c>
      <c r="R75" s="165" t="inlineStr"/>
    </row>
    <row r="76" ht="24" customHeight="1" s="49">
      <c r="A76" s="165" t="n">
        <v>74</v>
      </c>
      <c r="B76" s="166" t="inlineStr">
        <is>
          <t>โครงสร้างในข้อใดที่ไม่สามารถให้โดยการรับประทานได้ [RECONSTRUCTED: ปรับแต่งและเติมเต็มบริบทโจทย์เพื่อความสมบูรณ์]</t>
        </is>
      </c>
      <c r="C76" s="166" t="inlineStr"/>
      <c r="D76" s="166" t="inlineStr">
        <is>
          <t>Ampicillin</t>
        </is>
      </c>
      <c r="E76" s="166" t="inlineStr">
        <is>
          <t>Phenoxymethylpenicillin</t>
        </is>
      </c>
      <c r="F76" s="166" t="inlineStr">
        <is>
          <t>Cefotaxime</t>
        </is>
      </c>
      <c r="G76" s="166" t="inlineStr">
        <is>
          <t>Pivampicillin</t>
        </is>
      </c>
      <c r="H76" s="166" t="inlineStr">
        <is>
          <t>Bacampicillin</t>
        </is>
      </c>
      <c r="I76" s="165" t="inlineStr">
        <is>
          <t>3</t>
        </is>
      </c>
      <c r="J76" s="166" t="inlineStr">
        <is>
          <t xml:space="preserve">✅ คำตอบที่ถูกต้อง: ข้อ ค. Cefotaxime
🎯 ทำไมข้อนี้ถึงถูก:
🔍 ข้ออื่นผิดเพราะอะไร:
</t>
        </is>
      </c>
      <c r="K76" s="166" t="inlineStr"/>
      <c r="L76" s="166" t="inlineStr">
        <is>
          <t>Medicinal Chemistry</t>
        </is>
      </c>
      <c r="M76" s="166" t="inlineStr">
        <is>
          <t>Physicochemical properties</t>
        </is>
      </c>
      <c r="N76" s="165" t="inlineStr">
        <is>
          <t>Product</t>
        </is>
      </c>
      <c r="O76" s="166" t="inlineStr">
        <is>
          <t>[SOURCE: Pharma Plus เล่มม่วง 2 - ข้อสอบย้อนหลังปี 2558 วันที่ 2 ข้อ 44]</t>
        </is>
      </c>
      <c r="P76" s="165" t="inlineStr">
        <is>
          <t>ข้อสอบเก่า</t>
        </is>
      </c>
      <c r="Q76" s="165" t="inlineStr">
        <is>
          <t>2558</t>
        </is>
      </c>
      <c r="R76" s="165" t="inlineStr"/>
    </row>
    <row r="77" ht="24" customHeight="1" s="49">
      <c r="A77" s="165" t="n">
        <v>75</v>
      </c>
      <c r="B77" s="166" t="inlineStr">
        <is>
          <t>[กรณีศึกษา 8]
ผู้ป่วยชาย อายุ 55 ปี อ้วน โรคประจำตัวเป็นความดัน ไขมันในเลือดสูง ดื่มสุรา ไม่สูบบุหรี่ มาโรงพยาบาลด้วยอาการหอบเหนื่อย นอนราบไม่ได้ แพทย์วินิจฉัย acute heart failure ได้รับยากลับบ้านดังนี้
1. Furosemide tablet
2. Enalapril tablet
คำถาม: เหตุใดตามมาตรฐานเภสัชตำรับจึงต้องมีการควบคุมปริมาณ enalaprilat ในยาเม็ด enalapril maleate tablet</t>
        </is>
      </c>
      <c r="C77" s="166" t="inlineStr"/>
      <c r="D77" s="166" t="inlineStr">
        <is>
          <t>เป็นสารออกฤทธิ์ร่วมของ enalapril</t>
        </is>
      </c>
      <c r="E77" s="166" t="inlineStr">
        <is>
          <t>เป็น related substance ของ enalapril</t>
        </is>
      </c>
      <c r="F77" s="166" t="inlineStr">
        <is>
          <t>เป็น prodrug ของ enalapril</t>
        </is>
      </c>
      <c r="G77" s="166" t="inlineStr">
        <is>
          <t>ยับยั้งการทำลาย enalapril</t>
        </is>
      </c>
      <c r="H77" s="166" t="inlineStr">
        <is>
          <t>เป็น inactive metabolite</t>
        </is>
      </c>
      <c r="I77" s="165" t="inlineStr">
        <is>
          <t>2</t>
        </is>
      </c>
      <c r="J77" s="166" t="inlineStr">
        <is>
          <t xml:space="preserve">✅ คำตอบที่ถูกต้อง: ข้อ ข. เป็น related substance ของ enalapril
🎯 ทำไมข้อนี้ถึงถูก:
🔍 ข้ออื่นผิดเพราะอะไร:
</t>
        </is>
      </c>
      <c r="K77" s="166" t="inlineStr"/>
      <c r="L77" s="166" t="inlineStr">
        <is>
          <t>Medicinal Chemistry</t>
        </is>
      </c>
      <c r="M77" s="166" t="inlineStr">
        <is>
          <t>Physicochemical properties</t>
        </is>
      </c>
      <c r="N77" s="165" t="inlineStr">
        <is>
          <t>Product</t>
        </is>
      </c>
      <c r="O77" s="166" t="inlineStr">
        <is>
          <t>[SOURCE: Pharma Plus เล่มม่วง 2 - ข้อสอบย้อนหลังปี 2558 วันที่ 2 ข้อ 58]</t>
        </is>
      </c>
      <c r="P77" s="165" t="inlineStr">
        <is>
          <t>ข้อสอบเก่า</t>
        </is>
      </c>
      <c r="Q77" s="165" t="inlineStr">
        <is>
          <t>2558</t>
        </is>
      </c>
      <c r="R77" s="165" t="inlineStr"/>
    </row>
    <row r="78" ht="24" customHeight="1" s="49">
      <c r="A78" s="165" t="n">
        <v>76</v>
      </c>
      <c r="B78" s="166" t="inlineStr">
        <is>
          <t>[กรณีศึกษา 8]
ผู้ป่วยชาย อายุ 55 ปี อ้วน โรคประจำตัวเป็นความดัน ไขมันในเลือดสูง ดื่มสุรา ไม่สูบบุหรี่ มาโรงพยาบาลด้วยอาการหอบเหนื่อย นอนราบไม่ได้ แพทย์วินิจฉัย acute heart failure ได้รับยากลับบ้านดังนี้
1. Furosemide tablet
2. Enalapril tablet
คำถาม: การเตรียม enalapril ให้อยู่ในรูปเกลือ enalapril maleate มีวัตถุประสงค์หลักตามข้อใด</t>
        </is>
      </c>
      <c r="C78" s="166" t="inlineStr"/>
      <c r="D78" s="166" t="inlineStr">
        <is>
          <t>เพิ่มความคงตัวของยา</t>
        </is>
      </c>
      <c r="E78" s="166" t="inlineStr">
        <is>
          <t>เพิ่มการละลายของยา</t>
        </is>
      </c>
      <c r="F78" s="166" t="inlineStr">
        <is>
          <t>เสื่อมสลายด้วยปฏิกิริยา aminolysis</t>
        </is>
      </c>
      <c r="G78" s="166" t="inlineStr">
        <is>
          <t>ลดการเสื่อมสลายด้วยแสง</t>
        </is>
      </c>
      <c r="H78" s="166" t="inlineStr">
        <is>
          <t>เพิ่มการออกฤทธิ์ของยา</t>
        </is>
      </c>
      <c r="I78" s="165" t="inlineStr">
        <is>
          <t>2</t>
        </is>
      </c>
      <c r="J78" s="166" t="inlineStr">
        <is>
          <t xml:space="preserve">✅ คำตอบที่ถูกต้อง: ข้อ ข. เพิ่มการละลายของยา
🎯 ทำไมข้อนี้ถึงถูก:
🔍 ข้ออื่นผิดเพราะอะไร:
</t>
        </is>
      </c>
      <c r="K78" s="166" t="inlineStr"/>
      <c r="L78" s="166" t="inlineStr">
        <is>
          <t>Medicinal Chemistry</t>
        </is>
      </c>
      <c r="M78" s="166" t="inlineStr">
        <is>
          <t>Physicochemical properties</t>
        </is>
      </c>
      <c r="N78" s="165" t="inlineStr">
        <is>
          <t>Product</t>
        </is>
      </c>
      <c r="O78" s="166" t="inlineStr">
        <is>
          <t>[SOURCE: Pharma Plus เล่มม่วง 2 - ข้อสอบย้อนหลังปี 2558 วันที่ 2 ข้อ 59]</t>
        </is>
      </c>
      <c r="P78" s="165" t="inlineStr">
        <is>
          <t>ข้อสอบเก่า</t>
        </is>
      </c>
      <c r="Q78" s="165" t="inlineStr">
        <is>
          <t>2558</t>
        </is>
      </c>
      <c r="R78" s="165" t="inlineStr"/>
    </row>
    <row r="79" ht="24" customHeight="1" s="49">
      <c r="A79" s="165" t="n">
        <v>77</v>
      </c>
      <c r="B79" s="166" t="inlineStr">
        <is>
          <t>การทดสอบหาปริมาณ Residue on ignition (Sulfate ash) ตามเภสัชตำรับ มีวัตถุประสงค์เพื่ออะไร</t>
        </is>
      </c>
      <c r="C79" s="166" t="inlineStr"/>
      <c r="D79" s="166" t="inlineStr">
        <is>
          <t>เพื่อหาปริมาณ organic impurity</t>
        </is>
      </c>
      <c r="E79" s="166" t="inlineStr">
        <is>
          <t>เพื่อหาปริมาณ inorganic impurity</t>
        </is>
      </c>
      <c r="F79" s="166" t="inlineStr">
        <is>
          <t>เพื่อพิสูจน์ว่า organic impurity เป็นสารใด</t>
        </is>
      </c>
      <c r="G79" s="166" t="inlineStr">
        <is>
          <t>เพื่อพิสูจน์ว่า inorganic impurity เป็นสารใด</t>
        </is>
      </c>
      <c r="H79" s="166" t="inlineStr">
        <is>
          <t>เพื่อหาปริมาณสารที่ระเหยง่าย</t>
        </is>
      </c>
      <c r="I79" s="165" t="inlineStr">
        <is>
          <t>2</t>
        </is>
      </c>
      <c r="J79" s="166" t="inlineStr">
        <is>
          <t xml:space="preserve">✅ คำตอบที่ถูกต้อง: ข้อ ข. เพื่อหาปริมาณ inorganic impurity
🎯 ทำไมข้อนี้ถึงถูก:
🔍 ข้ออื่นผิดเพราะอะไร:
</t>
        </is>
      </c>
      <c r="K79" s="166" t="inlineStr"/>
      <c r="L79" s="166" t="inlineStr">
        <is>
          <t>Medicinal Chemistry</t>
        </is>
      </c>
      <c r="M79" s="166" t="inlineStr">
        <is>
          <t>Physicochemical properties</t>
        </is>
      </c>
      <c r="N79" s="165" t="inlineStr">
        <is>
          <t>Product</t>
        </is>
      </c>
      <c r="O79" s="166" t="inlineStr">
        <is>
          <t>[SOURCE: Pharma Plus เล่มม่วง 2 - ข้อสอบย้อนหลังปี 2558 วันที่ 2 ข้อ 61]</t>
        </is>
      </c>
      <c r="P79" s="165" t="inlineStr">
        <is>
          <t>ข้อสอบเก่า</t>
        </is>
      </c>
      <c r="Q79" s="165" t="inlineStr">
        <is>
          <t>2558</t>
        </is>
      </c>
      <c r="R79" s="165" t="inlineStr"/>
    </row>
    <row r="80" ht="24" customHeight="1" s="49">
      <c r="A80" s="165" t="n">
        <v>78</v>
      </c>
      <c r="B80" s="166" t="inlineStr">
        <is>
          <t>[กรณีศึกษา 9]
ผู้ป่วยหญิง อายุ 60 ปี หนัก 60 kg สูง 165 cm เป็นมะเร็งเต้านม ได้รับการรักษา adjuvant therapy ยาที่ได้รับคือ
Cyclophosphamide 60 mg/m2
Doxorubicin 75 mg/m2
และผลตรวจ HER2 = positive จึงได้รับ tamoxifen ร่วมด้วย
คำถาม: ข้อใดไม่ถูกต้องเกี่ยวกับยารักษาโรคมะเร็งในกรณีศึกษานี้</t>
        </is>
      </c>
      <c r="C80" s="166" t="inlineStr"/>
      <c r="D80" s="166" t="inlineStr">
        <is>
          <t>Cyclophosphamide เป็น prodrug</t>
        </is>
      </c>
      <c r="E80" s="166" t="inlineStr">
        <is>
          <t>Doxorubicin เป็นยาในกลุ่ม anthracycline</t>
        </is>
      </c>
      <c r="F80" s="166" t="inlineStr">
        <is>
          <t>Metabolite ของ cyclophosphamide คือ acrolein</t>
        </is>
      </c>
      <c r="G80" s="166" t="inlineStr">
        <is>
          <t>ยาที่มีพิษต่อหัวใจคือ doxorubicin</t>
        </is>
      </c>
      <c r="H80" s="166" t="inlineStr">
        <is>
          <t>Tamoxifen เป็นยาในกลุ่ม non-steroidal antiestrogen</t>
        </is>
      </c>
      <c r="I80" s="165" t="inlineStr">
        <is>
          <t>3</t>
        </is>
      </c>
      <c r="J80" s="166" t="inlineStr">
        <is>
          <t xml:space="preserve">✅ คำตอบที่ถูกต้อง: ข้อ ค. Metabolite ของ cyclophosphamide คือ acrolein
🎯 ทำไมข้อนี้ถึงถูก:
🔍 ข้ออื่นผิดเพราะอะไร:
</t>
        </is>
      </c>
      <c r="K80" s="166" t="inlineStr"/>
      <c r="L80" s="166" t="inlineStr">
        <is>
          <t>Medicinal Chemistry</t>
        </is>
      </c>
      <c r="M80" s="166" t="inlineStr">
        <is>
          <t>Physicochemical properties</t>
        </is>
      </c>
      <c r="N80" s="165" t="inlineStr">
        <is>
          <t>Product</t>
        </is>
      </c>
      <c r="O80" s="166" t="inlineStr">
        <is>
          <t>[SOURCE: Pharma Plus เล่มม่วง 2 - ข้อสอบย้อนหลังปี 2558 วันที่ 2 ข้อ 64]</t>
        </is>
      </c>
      <c r="P80" s="165" t="inlineStr">
        <is>
          <t>ข้อสอบเก่า</t>
        </is>
      </c>
      <c r="Q80" s="165" t="inlineStr">
        <is>
          <t>2558</t>
        </is>
      </c>
      <c r="R80" s="165" t="inlineStr"/>
    </row>
    <row r="81" ht="24" customHeight="1" s="49">
      <c r="A81" s="165" t="n">
        <v>79</v>
      </c>
      <c r="B81" s="166" t="inlineStr">
        <is>
          <t>[กรณีศึกษา 9]
ผู้ป่วยหญิง อายุ 60 ปี หนัก 60 kg สูง 165 cm เป็นมะเร็งเต้านม ได้รับการรักษา adjuvant therapy ยาที่ได้รับคือ
Cyclophosphamide 60 mg/m2
Doxorubicin 75 mg/m2
และผลตรวจ HER2 = positive จึงได้รับ tamoxifen ร่วมด้วย
คำถาม: ยา Cyclophosphamide ออกฤทธิ์ต้านเซลล์มะเร็งด้วยกลไกใด</t>
        </is>
      </c>
      <c r="C81" s="166" t="inlineStr"/>
      <c r="D81" s="166" t="inlineStr">
        <is>
          <t>Inhibit depolymerization of mitotic spindle</t>
        </is>
      </c>
      <c r="E81" s="166" t="inlineStr">
        <is>
          <t>Intercalation</t>
        </is>
      </c>
      <c r="F81" s="166" t="inlineStr">
        <is>
          <t>Alkylated DNA</t>
        </is>
      </c>
      <c r="G81" s="166" t="inlineStr">
        <is>
          <t>Inhibit polymerization of microtubule</t>
        </is>
      </c>
      <c r="H81" s="166" t="inlineStr">
        <is>
          <t>Inhibit topoisomerase IV</t>
        </is>
      </c>
      <c r="I81" s="165" t="inlineStr">
        <is>
          <t>3</t>
        </is>
      </c>
      <c r="J81" s="166" t="inlineStr">
        <is>
          <t xml:space="preserve">✅ คำตอบที่ถูกต้อง: ข้อ ค. Alkylated DNA
🎯 ทำไมข้อนี้ถึงถูก:
🔍 ข้ออื่นผิดเพราะอะไร:
</t>
        </is>
      </c>
      <c r="K81" s="166" t="inlineStr"/>
      <c r="L81" s="166" t="inlineStr">
        <is>
          <t>Medicinal Chemistry</t>
        </is>
      </c>
      <c r="M81" s="166" t="inlineStr">
        <is>
          <t>Physicochemical properties</t>
        </is>
      </c>
      <c r="N81" s="165" t="inlineStr">
        <is>
          <t>Product</t>
        </is>
      </c>
      <c r="O81" s="166" t="inlineStr">
        <is>
          <t>[SOURCE: Pharma Plus เล่มม่วง 2 - ข้อสอบย้อนหลังปี 2558 วันที่ 2 ข้อ 65]</t>
        </is>
      </c>
      <c r="P81" s="165" t="inlineStr">
        <is>
          <t>ข้อสอบเก่า</t>
        </is>
      </c>
      <c r="Q81" s="165" t="inlineStr">
        <is>
          <t>2558</t>
        </is>
      </c>
      <c r="R81" s="165" t="inlineStr"/>
    </row>
    <row r="82" ht="24" customHeight="1" s="49">
      <c r="A82" s="165" t="n">
        <v>80</v>
      </c>
      <c r="B82" s="166" t="inlineStr">
        <is>
          <t>[กรณีศึกษา 12]
ผู้ป่วยเบาหวาน อายุ 55 ปี คุมน้ำตาลดีมาตลอด ได้ยา glipizide (5) 2 x 2 กับ simvastatin (20) 1 x 1 วันนี้เจาะน้ำตาล FBG = 175 HbA1C = 11
คำถาม: ยาเบาหวานที่ผู้ป่วยรายนี้ได้รับ (Glipizide) ออกฤทธิ์ลดระดับน้ำตาลในเลือดด้วยกลไกใด [RECONSTRUCTED: ปรับแต่งและเติมเต็มบริบทโจทย์เพื่อความสมบูรณ์]</t>
        </is>
      </c>
      <c r="C82" s="166" t="inlineStr"/>
      <c r="D82" s="166" t="inlineStr">
        <is>
          <t>ช่วยลด insulin resistance</t>
        </is>
      </c>
      <c r="E82" s="166" t="inlineStr">
        <is>
          <t>กระตุ้นการทำงานของ beta-cell receptor ปิด K-ATP channel เพื่อหลั่งอินซูลิน</t>
        </is>
      </c>
      <c r="F82" s="166" t="inlineStr">
        <is>
          <t>ยับยั้ง DPP-IV</t>
        </is>
      </c>
      <c r="G82" s="166" t="inlineStr">
        <is>
          <t>ออกฤทธิ์คล้าย GLP-1 analogue</t>
        </is>
      </c>
      <c r="H82" s="166" t="inlineStr">
        <is>
          <t>เพิ่ม insulin receptor</t>
        </is>
      </c>
      <c r="I82" s="165" t="inlineStr">
        <is>
          <t>2</t>
        </is>
      </c>
      <c r="J82" s="166" t="inlineStr">
        <is>
          <t xml:space="preserve">✅ คำตอบที่ถูกต้อง: ข้อ ข. กระตุ้นการทำงานของ beta-cell receptor ปิด K-ATP channel เพื่อหลั่งอินซูลิน
🎯 ทำไมข้อนี้ถึงถูก:
🔍 ข้ออื่นผิดเพราะอะไร:
</t>
        </is>
      </c>
      <c r="K82" s="166" t="inlineStr"/>
      <c r="L82" s="166" t="inlineStr">
        <is>
          <t>Medicinal Chemistry</t>
        </is>
      </c>
      <c r="M82" s="166" t="inlineStr">
        <is>
          <t>Physicochemical properties</t>
        </is>
      </c>
      <c r="N82" s="165" t="inlineStr">
        <is>
          <t>Product</t>
        </is>
      </c>
      <c r="O82" s="166" t="inlineStr">
        <is>
          <t>[SOURCE: Pharma Plus เล่มม่วง 2 - ข้อสอบย้อนหลังปี 2558 วันที่ 2 ข้อ 83]</t>
        </is>
      </c>
      <c r="P82" s="165" t="inlineStr">
        <is>
          <t>ข้อสอบเก่า</t>
        </is>
      </c>
      <c r="Q82" s="165" t="inlineStr">
        <is>
          <t>2558</t>
        </is>
      </c>
      <c r="R82" s="165" t="inlineStr"/>
    </row>
    <row r="83" ht="24" customHeight="1" s="49">
      <c r="A83" s="165" t="n">
        <v>81</v>
      </c>
      <c r="B83" s="166" t="inlineStr">
        <is>
          <t>[กรณีศึกษา]
ชายอายุ 25 ปี เป็นเริมที่อวัยวะเพศ ได้รับการรักษาด้วย acyclovir
คำถาม: ข้อใดคือกลไกการออกฤทธิ์ของยา acyclovir</t>
        </is>
      </c>
      <c r="C83" s="166" t="inlineStr"/>
      <c r="D83" s="166" t="inlineStr">
        <is>
          <t>Protease inhibitor</t>
        </is>
      </c>
      <c r="E83" s="166" t="inlineStr">
        <is>
          <t>Nucleotide reverse transcriptase inhibitors</t>
        </is>
      </c>
      <c r="F83" s="166" t="inlineStr">
        <is>
          <t>DNA polymerase inhibitor</t>
        </is>
      </c>
      <c r="G83" s="166" t="inlineStr">
        <is>
          <t>Integrase inhibitor</t>
        </is>
      </c>
      <c r="H83" s="166" t="inlineStr">
        <is>
          <t>Cell wall synthesis inhibitor</t>
        </is>
      </c>
      <c r="I83" s="165" t="inlineStr">
        <is>
          <t>3</t>
        </is>
      </c>
      <c r="J83" s="166" t="inlineStr">
        <is>
          <t>✅ คำตอบที่ถูกต้อง: ข้อ ค. DNA polymerase inhibitor
🎯 ทำไมข้อนี้ถึงถูก:
Acyclovir เป็น acyclic guanosine analogue ที่ถูกกระตุ้นด้วย viral thymidine kinase กลายเป็น acyclovir triphosphate แล้วเข้ายับยั้ง viral DNA polymerase และทำหน้าที่เป็น chain terminator ในการจำลอง DNA ของไวรัส
🔍 ข้ออื่นผิดเพราะอะไร:
• • ข้อ ก.: Protease inhibitor เป็นกลไกของยาต้านเอชไอวีกลุ่ม PI เช่น lopinavir หรือ ritonavir ไม่ใช่กลไกของ acyclovir
• ข้อ ข.: Nucleotide reverse transcriptase inhibitors (NRTIs) เช่น tenofovir ออกฤทธิ์ยับยั้ง viral reverse transcriptase ของเชื้อ HIV
• ข้อ ง.: Integrase strand transfer inhibitors (INSTIs) เช่น dolutegravir ยับยั้งเอนไซม์ integrase ของไวรัส HIV
• ข้อ จ.: Cell wall synthesis inhibitor เป็นกลไกของยาต้านแบคทีเรียกลุ่ม beta-lactam และ glycopeptides ซึ่งไวรัสไม่มีผนังเซลล์</t>
        </is>
      </c>
      <c r="K83" s="166" t="inlineStr"/>
      <c r="L83" s="166" t="inlineStr">
        <is>
          <t>Medicinal Chemistry</t>
        </is>
      </c>
      <c r="M83" s="166" t="inlineStr">
        <is>
          <t>Physicochemical properties</t>
        </is>
      </c>
      <c r="N83" s="165" t="inlineStr">
        <is>
          <t>Product</t>
        </is>
      </c>
      <c r="O83" s="166" t="inlineStr">
        <is>
          <t>[SOURCE: Pharma Plus เล่มม่วง 2 - ข้อสอบย้อนหลัง PLE-CC1 ปี 2564 วันที่ 1 ข้อ 17]</t>
        </is>
      </c>
      <c r="P83" s="165" t="inlineStr">
        <is>
          <t>ข้อสอบเก่า</t>
        </is>
      </c>
      <c r="Q83" s="165" t="inlineStr">
        <is>
          <t>2564</t>
        </is>
      </c>
      <c r="R83" s="165" t="inlineStr"/>
    </row>
    <row r="84" ht="24" customHeight="1" s="49">
      <c r="A84" s="165" t="n">
        <v>82</v>
      </c>
      <c r="B84" s="166" t="inlineStr">
        <is>
          <t>[กรณีศึกษา]
โครงสร้างทางเคมีของยาต้านเชื้อรากลุ่ม polyene macrolide (เช่น amphotericin B หรือ nystatin)
คำถาม: ยาในโครงสร้างกลุ่ม polyene macrolide มีกลไกอย่างไร</t>
        </is>
      </c>
      <c r="C84" s="166" t="inlineStr"/>
      <c r="D84" s="166" t="inlineStr">
        <is>
          <t>เป็นพิษต่อ cell</t>
        </is>
      </c>
      <c r="E84" s="166" t="inlineStr">
        <is>
          <t>มีผลต่อ cell wall</t>
        </is>
      </c>
      <c r="F84" s="166" t="inlineStr">
        <is>
          <t>มีผลต่อ cell membrane</t>
        </is>
      </c>
      <c r="G84" s="166" t="inlineStr">
        <is>
          <t>มีผลต่อ microtubule</t>
        </is>
      </c>
      <c r="H84" s="166" t="inlineStr">
        <is>
          <t>มีผลต่อ DNA</t>
        </is>
      </c>
      <c r="I84" s="165" t="inlineStr">
        <is>
          <t>3</t>
        </is>
      </c>
      <c r="J84" s="166" t="inlineStr">
        <is>
          <t>✅ คำตอบที่ถูกต้อง: ข้อ ค. มีผลต่อ cell membrane
🎯 ทำไมข้อนี้ถึงถูก:
Polyene antifungals (เช่น amphotericin B, nystatin) มีโครงสร้างเป็น macrolide ring ที่มี conjugated double bonds จับกับ ergosterol บน fungal cell membrane เกิดเป็น transmembrane pores/channels ทำให้เซลล์รั่วและสูญเสีย ion ภายในจนเซลล์ตาย
🔍 ข้ออื่นผิดเพราะอะไร:
• • ข้อ ก.: เป็นพิษต่อ cell เป็นคำอธิบายผลลัพธ์ทั่วไป ไม่ใช่กลไกการออกฤทธิ์ทางเภสัชวิทยาในระดับโมเลกุล
• ข้อ ข.: ยาที่มีผลต่อ fungal cell wall คือยากลุ่ม echinocandins (เช่น caspofungin) ซึ่งยับยั้ง beta-(1,3)-D-glucan synthase
• ข้อ ง.: ยาที่มีผลต่อ microtubule และ mitotic spindle คือ griseofulvin
• ข้อ จ.: ยาต้านเชื้อราที่มีผลต่อ DNA synthesis คือ flucytosine (5-FC) ซึ่งเปลี่ยนเป็น 5-fluorouracil</t>
        </is>
      </c>
      <c r="K84" s="166" t="inlineStr"/>
      <c r="L84" s="166" t="inlineStr">
        <is>
          <t>Medicinal Chemistry</t>
        </is>
      </c>
      <c r="M84" s="166" t="inlineStr">
        <is>
          <t>Physicochemical properties</t>
        </is>
      </c>
      <c r="N84" s="165" t="inlineStr">
        <is>
          <t>Product</t>
        </is>
      </c>
      <c r="O84" s="166" t="inlineStr">
        <is>
          <t>[SOURCE: Pharma Plus เล่มม่วง 2 - ข้อสอบย้อนหลัง PLE-CC1 ปี 2564 วันที่ 1 ข้อ 31]</t>
        </is>
      </c>
      <c r="P84" s="165" t="inlineStr">
        <is>
          <t>ข้อสอบเก่า</t>
        </is>
      </c>
      <c r="Q84" s="165" t="inlineStr">
        <is>
          <t>2564</t>
        </is>
      </c>
      <c r="R84" s="165" t="inlineStr"/>
    </row>
    <row r="85" ht="24" customHeight="1" s="49">
      <c r="A85" s="165" t="n">
        <v>83</v>
      </c>
      <c r="B85" s="166" t="inlineStr">
        <is>
          <t>[กรณีศึกษา]
โครงสร้างทางเคมีของ naproxen แสดงหมู่ -CH(CH3)COOH บนวง naphthalene
คำถาม: โครงสร้าง naproxen มีหมู่อนุพันธ์กรดอินทรีย์หรือ functional group ใดเป็นแกนหลัก</t>
        </is>
      </c>
      <c r="C85" s="166" t="inlineStr"/>
      <c r="D85" s="166" t="inlineStr">
        <is>
          <t>Sulfone</t>
        </is>
      </c>
      <c r="E85" s="166" t="inlineStr">
        <is>
          <t>Isobutyric acid</t>
        </is>
      </c>
      <c r="F85" s="166" t="inlineStr">
        <is>
          <t>Propionic acid</t>
        </is>
      </c>
      <c r="G85" s="166" t="inlineStr">
        <is>
          <t>N-aryl anthranilic acid</t>
        </is>
      </c>
      <c r="H85" s="166" t="inlineStr">
        <is>
          <t>Salicylate</t>
        </is>
      </c>
      <c r="I85" s="165" t="inlineStr">
        <is>
          <t>3</t>
        </is>
      </c>
      <c r="J85" s="166" t="inlineStr">
        <is>
          <t>✅ คำตอบที่ถูกต้อง: ข้อ ค. Propionic acid
🎯 ทำไมข้อนี้ถึงถูก:
Naproxen เป็นยากลุ่ม arylpropionic acid derivative (profen) ซึ่งมีแกน aliphatic carboxylic acid เป็น propionic acid [-CH(CH3)COOH] เชื่อมกับวง 6-methoxynaphthalene
🔍 ข้ออื่นผิดเพราะอะไร:
• • ข้อ ก.: Sulfone (-SO2-) พบในโครงสร้างของ celecoxib หรือ rofecoxib ไม่พบในโครงสร้างของ naproxen
• ข้อ ข.: Isobutyric acid derivative เป็นโครงสร้างแกนหลักของยากลุ่ม fibrates (fibric acid derivatives) เช่น gemfibrozil, fenofibrate
• ข้อ ง.: N-aryl anthranilic acid (fenamate) เป็นโครงสร้างแกนของยากลุ่ม mefenamic acid ไม่ใช่ naproxen
• ข้อ จ.: Salicylate เป็นโครงสร้างแกนของ aspirin และ diflunisal ซึ่งมีหมู่ 2-hydroxybenzoic acid</t>
        </is>
      </c>
      <c r="K85" s="166" t="inlineStr"/>
      <c r="L85" s="166" t="inlineStr">
        <is>
          <t>Medicinal Chemistry</t>
        </is>
      </c>
      <c r="M85" s="166" t="inlineStr">
        <is>
          <t>Physicochemical properties</t>
        </is>
      </c>
      <c r="N85" s="165" t="inlineStr">
        <is>
          <t>Product</t>
        </is>
      </c>
      <c r="O85" s="166" t="inlineStr">
        <is>
          <t>[SOURCE: Pharma Plus เล่มม่วง 2 - ข้อสอบย้อนหลัง PLE-CC1 ปี 2564 วันที่ 1 ข้อ 41]</t>
        </is>
      </c>
      <c r="P85" s="165" t="inlineStr">
        <is>
          <t>ข้อสอบเก่า</t>
        </is>
      </c>
      <c r="Q85" s="165" t="inlineStr">
        <is>
          <t>2564</t>
        </is>
      </c>
      <c r="R85" s="165" t="inlineStr"/>
    </row>
    <row r="86" ht="24" customHeight="1" s="49">
      <c r="A86" s="165" t="n">
        <v>84</v>
      </c>
      <c r="B86" s="166" t="inlineStr">
        <is>
          <t>ยาขับพยาธิใดมีกลไก depolarizing neuromuscular blockade ยับยั้ง cholinesterase ทำให้เกิด spastic paralysis ในตัวพยาธิ</t>
        </is>
      </c>
      <c r="C86" s="166" t="inlineStr"/>
      <c r="D86" s="166" t="inlineStr">
        <is>
          <t>Pyrantel pamoate</t>
        </is>
      </c>
      <c r="E86" s="166" t="inlineStr">
        <is>
          <t>Praziquantel</t>
        </is>
      </c>
      <c r="F86" s="166" t="inlineStr">
        <is>
          <t>Mebendazole</t>
        </is>
      </c>
      <c r="G86" s="166" t="inlineStr">
        <is>
          <t>Niclosamide</t>
        </is>
      </c>
      <c r="H86" s="166" t="inlineStr">
        <is>
          <t>Diethylcarbamazine</t>
        </is>
      </c>
      <c r="I86" s="165" t="inlineStr">
        <is>
          <t>1</t>
        </is>
      </c>
      <c r="J86" s="166" t="inlineStr">
        <is>
          <t>✅ คำตอบที่ถูกต้อง: ข้อ ก. Pyrantel pamoate
🎯 ทำไมข้อนี้ถึงถูก:
Pyrantel pamoate เป็น nicotinic acetylcholine receptor agonist ที่ออกฤทธิ์เป็น depolarizing neuromuscular blocking agent และยับยั้งเอนไซม์ cholinesterase ทำให้เกิด depolarization ต่อเนื่อง ส่งผลให้หนอนพยาธิเกิดอาการกล้ามเนื้อหดเกร็งเป็นอัมพาต (spastic paralysis) และหลุดออกจากทางเดินอาหาร
🔍 ข้ออื่นผิดเพราะอะไร:
• • ข้อ ข.: Praziquantel ออกฤทธิ์เพิ่มความสามารถในการซึมผ่านของ calcium ion ผ่านเยื่อหุ้มเซลล์ของพยาธิใบไม้และพยาธิตืด ทำให้เกิด rapid contraction และ tegumental damage
• ข้อ ค.: Mebendazole ออกฤทธิ์ยับยั้งการรวมตัวของ tubulin เป็น microtubules ทำให้การขนส่ง glucose บกพร่อง พยาธิอดอาหารตาย
• ข้อ ง.: Niclosamide ออกฤทธิ์ยับยั้ง oxidative phosphorylation ในไมโทคอนเดรียของพยาธิตัวตืด
• ข้อ จ.: Diethylcarbamazine (DEC) ออกฤทธิ์เปลี่ยนแปลงเยื่อหุ้มเซลล์ของ microfilariae ทำให้ระบบภูมิคุ้มกันของโฮสต์เข้าทำลายได้ง่าย</t>
        </is>
      </c>
      <c r="K86" s="166" t="inlineStr"/>
      <c r="L86" s="166" t="inlineStr">
        <is>
          <t>Medicinal Chemistry</t>
        </is>
      </c>
      <c r="M86" s="166" t="inlineStr">
        <is>
          <t>Physicochemical properties</t>
        </is>
      </c>
      <c r="N86" s="165" t="inlineStr">
        <is>
          <t>Product</t>
        </is>
      </c>
      <c r="O86" s="166" t="inlineStr">
        <is>
          <t>[SOURCE: Pharma Plus เล่มม่วง 2 - ข้อสอบย้อนหลัง PLE-CC1 ปี 2564 วันที่ 1 ข้อ 53]</t>
        </is>
      </c>
      <c r="P86" s="165" t="inlineStr">
        <is>
          <t>ข้อสอบเก่า</t>
        </is>
      </c>
      <c r="Q86" s="165" t="inlineStr">
        <is>
          <t>2564</t>
        </is>
      </c>
      <c r="R86" s="165" t="inlineStr"/>
    </row>
    <row r="87" ht="24" customHeight="1" s="49">
      <c r="A87" s="165" t="n">
        <v>85</v>
      </c>
      <c r="B87" s="166" t="inlineStr">
        <is>
          <t>ข้อใดไม่ใช่คุณสมบัติในการออกแบบ Ideal inhale corticosteroid</t>
        </is>
      </c>
      <c r="C87" s="166" t="inlineStr"/>
      <c r="D87" s="166" t="inlineStr">
        <is>
          <t>High lipophilicity</t>
        </is>
      </c>
      <c r="E87" s="166" t="inlineStr">
        <is>
          <t>High affinity steroid receptor</t>
        </is>
      </c>
      <c r="F87" s="166" t="inlineStr">
        <is>
          <t>High systemic absorption</t>
        </is>
      </c>
      <c r="G87" s="166" t="inlineStr">
        <is>
          <t>Topical action</t>
        </is>
      </c>
      <c r="H87" s="166" t="inlineStr">
        <is>
          <t>Less side effect</t>
        </is>
      </c>
      <c r="I87" s="165" t="inlineStr">
        <is>
          <t>3</t>
        </is>
      </c>
      <c r="J87" s="166" t="inlineStr">
        <is>
          <t>✅ คำตอบที่ถูกต้อง: ข้อ ค. High systemic absorption
🎯 ทำไมข้อนี้ถึงถูก: คุณสมบัติในอุดมคติของยาสเตียรอยด์พ่นสูด (Ideal Inhaled Corticosteroid - ICS) จะต้องมีคุณสมบัติดูดซึมเข้าสู่กระแสเลือดต่ำ (Low systemic absorption / low oral bioavailability) และมี first-pass hepatic metabolism สูง เพื่อป้องกันไม่ให้เกิดอาการไม่พึงประสงค์ทั่วร่างกาย (systemic side effects เช่น ต่อมหมวกไตฝ่อ กระดูกพรุน) ดังนั้น High systemic absorption จึงไม่ใช่คุณสมบัติที่ต้องการ
🔍 ข้ออื่นผิดเพราะอะไร:
• ข้อ ก.: High lipophilicity เป็นคุณสมบัติที่ต้องการ เพื่อช่วยให้ยาจับและคงอยู่ในเนื้อเยื่อทางเดินหายใจได้ยาวนาน (high tissue retention)
• ข้อ ข.: High affinity steroid receptor เป็นคุณสมบัติที่ต้องการ เพื่อให้ออกฤทธิ์ต้านการอักเสบเฉพาะที่ในปอดได้อย่างมีประสิทธิภาพสูงที่ขนาดยาต่ำ
• ข้อ ง.: Topical action เป็นเป้าหมายหลักของการออกแบบยาพ่นสูดเพื่อให้ออกฤทธิ์เฉพาะที่บริเวณหลอดลม
• ข้อ จ.: Less side effect เป็นเป้าหมายสำคัญในการลดผลข้างเคียงทั้งเฉพาะที่และทั่วร่างกาย</t>
        </is>
      </c>
      <c r="K87" s="166" t="inlineStr"/>
      <c r="L87" s="166" t="inlineStr">
        <is>
          <t>Medicinal Chemistry</t>
        </is>
      </c>
      <c r="M87" s="166" t="inlineStr">
        <is>
          <t>Physicochemical properties</t>
        </is>
      </c>
      <c r="N87" s="165" t="inlineStr">
        <is>
          <t>Product</t>
        </is>
      </c>
      <c r="O87" s="166" t="inlineStr">
        <is>
          <t>[SOURCE: Pharma Plus เล่มม่วง 2 - ข้อสอบย้อนหลัง PLE-CC1 ปี 2564 วันที่ 1 ข้อ 94]</t>
        </is>
      </c>
      <c r="P87" s="165" t="inlineStr">
        <is>
          <t>ข้อสอบเก่า</t>
        </is>
      </c>
      <c r="Q87" s="165" t="inlineStr">
        <is>
          <t>2564</t>
        </is>
      </c>
      <c r="R87" s="165" t="inlineStr"/>
    </row>
    <row r="88" ht="24" customHeight="1" s="49">
      <c r="A88" s="165" t="n">
        <v>86</v>
      </c>
      <c r="B88" s="166" t="inlineStr">
        <is>
          <t>[ความคงตัวของยา Enalapril]
พิจารณาโครงสร้างทางเคมีของยา Enalapril ซึ่งเป็น ethyl ester prodrug
คำถาม: โครงสร้างยานี้ สลายตัวด้วยปฏิกิริยาใด (โครงสร้างยา Enalapril)</t>
        </is>
      </c>
      <c r="C88" s="166" t="inlineStr"/>
      <c r="D88" s="166" t="inlineStr">
        <is>
          <t>Hydrolysis</t>
        </is>
      </c>
      <c r="E88" s="166" t="inlineStr">
        <is>
          <t>Oxidation</t>
        </is>
      </c>
      <c r="F88" s="166" t="inlineStr">
        <is>
          <t>Reduction</t>
        </is>
      </c>
      <c r="G88" s="166" t="inlineStr">
        <is>
          <t>Acetylation</t>
        </is>
      </c>
      <c r="H88" s="166" t="inlineStr">
        <is>
          <t>Epimerization</t>
        </is>
      </c>
      <c r="I88" s="165" t="inlineStr">
        <is>
          <t>1</t>
        </is>
      </c>
      <c r="J88" s="166" t="inlineStr">
        <is>
          <t>✅ คำตอบที่ถูกต้อง: ข้อ ก. Hydrolysis
🎯 ทำไมข้อนี้ถึงถูก:
Enalapril เป็น ester prodrug ที่มีหมู่ ethyl ester ซึ่งไวต่อปฏิกิริยา hydrolysis ในสภาวะที่มีน้ำและความชื้น โดยจะถูกไฮโดรไลซ์เกิดเป็น enalaprilat (active diacid) หรือสลายตัวต่อไปเกิดเป็น diketopiperazine derivative ผ่าน intramolecular cyclization
🔍 ข้ออื่นผิดเพราะอะไร:
• ข้อ ข. Oxidation: มักเกิดกับโมเลกุลที่มี phenolic hydroxyl, catechol หรือ thiol groups ซึ่งไม่ใช่จุดสลายตัวหลักของ enalapril
• ข้อ ค. Reduction: ไม่ใช่ปฏิกิริยาหลักในการเสื่อมสลายของโครงสร้าง peptide/ester ของ enalapril ในสภาวะจัดเก็บทั่วไป
• ข้อ ง. Acetylation: เป็นปฏิกิริยา phase II metabolism ในตับ ไม่ใช่เส้นทางการสลายตัวทางเคมีกายภาพของยาในตำรับ
• ข้อ จ. Epimerization: เป็นการเปลี่ยน configuration ของ chiral center แม้เกิดได้ในสารเคมีบางชนิด แต่ปฏิกิริยาหลักที่มีผลต่อ chemical degradation ของ enalapril ester คือ hydrolysis</t>
        </is>
      </c>
      <c r="K88" s="166" t="inlineStr"/>
      <c r="L88" s="166" t="inlineStr">
        <is>
          <t>Medicinal Chemistry</t>
        </is>
      </c>
      <c r="M88" s="166" t="inlineStr">
        <is>
          <t>Prodrug &amp; Drug Metabolism</t>
        </is>
      </c>
      <c r="N88" s="165" t="inlineStr">
        <is>
          <t>Product</t>
        </is>
      </c>
      <c r="O88" s="166" t="inlineStr">
        <is>
          <t>[SOURCE: Pharma Plus เล่มม่วง 2 - ข้อสอบย้อนหลัง PLE-CC1 ปี 2564 วันที่ 2 ข้อ 4]</t>
        </is>
      </c>
      <c r="P88" s="165" t="inlineStr">
        <is>
          <t>ข้อสอบเก่า</t>
        </is>
      </c>
      <c r="Q88" s="165" t="inlineStr">
        <is>
          <t>2564</t>
        </is>
      </c>
      <c r="R88" s="165" t="inlineStr"/>
    </row>
    <row r="89" ht="24" customHeight="1" s="49">
      <c r="A89" s="165" t="n">
        <v>87</v>
      </c>
      <c r="B89" s="166" t="inlineStr">
        <is>
          <t>[เคมีทางยาของยาขับปัสสาวะ Thiazides]
การสังเคราะห์อนุพันธ์ยา Hydrochlorothiazide (HCTZ) จากสารตั้งต้น Chlorothiazide
คำถาม: การสังเคราะห์ยา HCTZ จาก chlorothiazide ด้วยปฏิกิริยาใด</t>
        </is>
      </c>
      <c r="C89" s="166" t="inlineStr"/>
      <c r="D89" s="166" t="inlineStr">
        <is>
          <t>Reduction</t>
        </is>
      </c>
      <c r="E89" s="166" t="inlineStr">
        <is>
          <t>Oxidation</t>
        </is>
      </c>
      <c r="F89" s="166" t="inlineStr">
        <is>
          <t>Alkylation</t>
        </is>
      </c>
      <c r="G89" s="166" t="inlineStr">
        <is>
          <t>Dealkylation</t>
        </is>
      </c>
      <c r="H89" s="166" t="inlineStr">
        <is>
          <t>Acylation</t>
        </is>
      </c>
      <c r="I89" s="165" t="inlineStr">
        <is>
          <t>1</t>
        </is>
      </c>
      <c r="J89" s="166" t="inlineStr">
        <is>
          <t>✅ คำตอบที่ถูกต้อง: ข้อ ก. Reduction
🎯 ทำไมข้อนี้ถึงถูก:
Hydrochlorothiazide (HCTZ) คืออนุพันธ์ dihydro ของ chlorothiazide โดยเกิดจากการทำปฏิกิริยารีดักชัน (Reduction) เพื่อเติมไฮโดรเจนเข้าที่พันธะคู่ระหว่างตำแหน่ง C-3 และ N-4 ของวง thiadiazine ring ใน chlorothiazide ทำให้วงแหวนอิ่มตัวและเพิ่มฤทธิ์ขับปัสสาวะสูงขึ้นประมาณ 10 เท่า
🔍 ข้ออื่นผิดเพราะอะไร:
• ข้อ ข. Oxidation: เป็นการดึงไฮโดรเจนออกหรือเพิ่มออกซิเจน ซึ่งจะเปลี่ยน HCTZ ย้อนกลับไปเป็น chlorothiazide ไม่ใช่การสังเคราะห์ HCTZ
• ข้อ ค. Alkylation: เป็นการเติมหมู่อัลคิลเข้าสู่โมเลกุล เช่น การเติม methyl group ซึ่งไม่ใช่การเปลี่ยน chlorothiazide ไปเป็น HCTZ
• ข้อ ง. Dealkylation: เป็นการขจัดหมู่อัลคิลออก ซึ่งไม่ตรงกับความแตกต่างของโครงสร้างระหว่างยาสองตัวนี้
• ข้อ จ. Acylation: เป็นการเติมหมู่เอซิล (acyl group) ซึ่งไม่ใช่ขั้นตอนในการเตรียมอนุพันธ์ dihydrothiazide</t>
        </is>
      </c>
      <c r="K89" s="166" t="inlineStr"/>
      <c r="L89" s="166" t="inlineStr">
        <is>
          <t>Medicinal Chemistry</t>
        </is>
      </c>
      <c r="M89" s="166" t="inlineStr">
        <is>
          <t>SAR &amp; Drug Design</t>
        </is>
      </c>
      <c r="N89" s="165" t="inlineStr">
        <is>
          <t>Product</t>
        </is>
      </c>
      <c r="O89" s="166" t="inlineStr">
        <is>
          <t>[SOURCE: Pharma Plus เล่มม่วง 2 - ข้อสอบย้อนหลัง PLE-CC1 ปี 2564 วันที่ 2 ข้อ 9]</t>
        </is>
      </c>
      <c r="P89" s="165" t="inlineStr">
        <is>
          <t>ข้อสอบเก่า</t>
        </is>
      </c>
      <c r="Q89" s="165" t="inlineStr">
        <is>
          <t>2564</t>
        </is>
      </c>
      <c r="R89" s="165" t="inlineStr"/>
    </row>
    <row r="90" ht="24" customHeight="1" s="49">
      <c r="A90" s="165" t="n">
        <v>88</v>
      </c>
      <c r="B90" s="166" t="inlineStr">
        <is>
          <t>[เคมีทางยาของยา Simvastatin]
กลไกการกระตุ้นสารออกฤทธิ์ทางชีวภาพของ Simvastatin ซึ่งเป็น prodrug
คำถาม: Simvastatin ซึ่งเป็น prodrug ถามว่าจะต้องทำปฏิกิริยาที่โครงสร้างตรงไหนจึงจะออกฤทธิ์</t>
        </is>
      </c>
      <c r="C90" s="166" t="inlineStr"/>
      <c r="D90" s="166" t="inlineStr">
        <is>
          <t>ตำแหน่ง 1 (ester side chain)</t>
        </is>
      </c>
      <c r="E90" s="166" t="inlineStr">
        <is>
          <t>ตำแหน่ง 2 (lactone ring carbonyl)</t>
        </is>
      </c>
      <c r="F90" s="166" t="inlineStr">
        <is>
          <t>ตำแหน่ง 3 (hydroxyl group)</t>
        </is>
      </c>
      <c r="G90" s="166" t="inlineStr">
        <is>
          <t>ตำแหน่ง 4 (methyl group)</t>
        </is>
      </c>
      <c r="H90" s="166" t="inlineStr">
        <is>
          <t>ตำแหน่ง 5 (decalin ring double bond)</t>
        </is>
      </c>
      <c r="I90" s="165" t="inlineStr">
        <is>
          <t>2</t>
        </is>
      </c>
      <c r="J90" s="166" t="inlineStr">
        <is>
          <t>✅ คำตอบที่ถูกต้อง: ข้อ ข. ตำแหน่ง 2 (lactone ring carbonyl)
🎯 ทำไมข้อนี้ถึงถูก:
Simvastatin เป็น inactive lactone prodrug จะต้องถูกไฮโดรไลซ์เปิดวงแหวนแลกโทน (hydrolysis of the lactone ring) ที่ตำแหน่ง carbonyl carbon (C-1' ของ lactone ring) โดยเอนไซม์ carboxylesterases ในตับ กลายเป็น active beta-hydroxy acid form ซึ่งมีโครงสร้างเลียนแบบ transition state ของ HMG-CoA เพื่อเข้าจับยับยั้งเอนไซม์ HMG-CoA reductase
🔍 ข้ออื่นผิดเพราะอะไร:
• ข้อ ก. ตำแหน่ง 1 (ester side chain): หมู่ 2,2-dimethylbutyrate side chain มีบทบาทเพิ่ม lipophilicity และการจับตัวกับเอนไซม์ แต่ไม่ได้เป็นตำแหน่งที่ต้องแตกสลายเพื่อกระตุ้นฤทธิ์
• ข้อ ค. ตำแหน่ง 3 (hydroxyl group): บนวงแหวน lactone มี hydroxyl group ที่มีส่วนช่วยในการจับ แต่ไม่ใช่จุดที่เกิดปฏิกิริยา bioactivation
• ข้อ ง. ตำแหน่ง 4 (methyl group): หมู่ methyl บน decalin ring ช่วยเสริม affinity ไม่ใช่จุด bioactivation
• ข้อ จ. ตำแหน่ง 5 (decalin ring double bond): วง hexahydronaphthalene มีหน้าที่เลียนแบบ hydrophobic pocket ของเอนไซม์ ไม่ได้เกิดปฏิกิริยาเปิดวงเพื่อออกฤทธิ์</t>
        </is>
      </c>
      <c r="K90" s="166" t="inlineStr"/>
      <c r="L90" s="166" t="inlineStr">
        <is>
          <t>Medicinal Chemistry</t>
        </is>
      </c>
      <c r="M90" s="166" t="inlineStr">
        <is>
          <t>Prodrug &amp; Drug Metabolism</t>
        </is>
      </c>
      <c r="N90" s="165" t="inlineStr">
        <is>
          <t>Product</t>
        </is>
      </c>
      <c r="O90" s="166" t="inlineStr">
        <is>
          <t>[SOURCE: Pharma Plus เล่มม่วง 2 - ข้อสอบย้อนหลัง PLE-CC1 ปี 2564 วันที่ 2 ข้อ 20]</t>
        </is>
      </c>
      <c r="P90" s="165" t="inlineStr">
        <is>
          <t>ข้อสอบเก่า</t>
        </is>
      </c>
      <c r="Q90" s="165" t="inlineStr">
        <is>
          <t>2564</t>
        </is>
      </c>
      <c r="R90" s="165" t="inlineStr"/>
    </row>
    <row r="91" ht="24" customHeight="1" s="49">
      <c r="A91" s="165" t="n">
        <v>89</v>
      </c>
      <c r="B91" s="166" t="inlineStr">
        <is>
          <t>[เคมีทางยาของยาต้านวัณโรค]
พิจารณาคุณสมบัติทางเคมีและเภสัชวิทยาของยารักษาวัณโรคกลุ่ม first-line anti-TB drugs
คำถาม: ยาใดเป็น prodrug และออกฤทธิ์ดีในกรด</t>
        </is>
      </c>
      <c r="C91" s="166" t="inlineStr"/>
      <c r="D91" s="166" t="inlineStr">
        <is>
          <t>Isoniazid</t>
        </is>
      </c>
      <c r="E91" s="166" t="inlineStr">
        <is>
          <t>Rifampicin</t>
        </is>
      </c>
      <c r="F91" s="166" t="inlineStr">
        <is>
          <t>Pyrazinamide</t>
        </is>
      </c>
      <c r="G91" s="166" t="inlineStr">
        <is>
          <t>Ethambutol</t>
        </is>
      </c>
      <c r="H91" s="166" t="inlineStr">
        <is>
          <t>Streptomycin</t>
        </is>
      </c>
      <c r="I91" s="165" t="inlineStr">
        <is>
          <t>3</t>
        </is>
      </c>
      <c r="J91" s="166" t="inlineStr">
        <is>
          <t>✅ คำตอบที่ถูกต้อง: ข้อ ค. Pyrazinamide
🎯 ทำไมข้อนี้ถึงถูก:
Pyrazinamide (PZA) เป็น prodrug ที่จะถูกเอนไซม์ pyrazinamidase (nicotinamidase) ของเชื้อ Mycobacterium tuberculosis เปลี่ยนรูปเป็น active metabolite คือ pyrazinoic acid (POA) โดยยานี้ออกฤทธิ์ฆ่าเชื้อได้ดีที่สุดในสภาวะที่เป็นกรด (acidic pH ประมาณ 5.5) เช่น ภายใน phagolysosome ของ macrophages และบริเวณขอบของ necrotic caseous lesions
🔍 ข้ออื่นผิดเพราะอะไร:
• ข้อ ก. Isoniazid: แม้เป็น prodrug ที่ถูกกระตุ้นโดยเอนไซม์ KatG แต่ INH ออกฤทธิ์ได้ดีที่สุดในสภาวะเป็นกลางหรือด่างอ่อนในการฆ่าเชื้อที่แบ่งตัวเร็ว ไม่ใช่ออกฤทธิ์จำเพาะเจาะจงในสภาวะกรดเท่า PZA
• ข้อ ข. Rifampicin: เป็น active drug โดยตรง ออกฤทธิ์ยับยั้ง bacterial DNA-dependent RNA polymerase ไม่ใช่ prodrug
• ข้อ ง. Ethambutol: เป็น active drug โดยตรง ออกฤทธิ์ยับยั้ง arabinosyl transferase ในการสร้างผนังเซลล์
• ข้อ จ. Streptomycin: เป็น aminoglycoside ที่ออกฤทธิ์ได้ดีในสภาวะด่างอ่อนและสูญเสียฤทธิ์ในสภาวะกรด</t>
        </is>
      </c>
      <c r="K91" s="166" t="inlineStr"/>
      <c r="L91" s="166" t="inlineStr">
        <is>
          <t>Medicinal Chemistry</t>
        </is>
      </c>
      <c r="M91" s="166" t="inlineStr">
        <is>
          <t>Prodrug &amp; Drug Metabolism</t>
        </is>
      </c>
      <c r="N91" s="165" t="inlineStr">
        <is>
          <t>Product</t>
        </is>
      </c>
      <c r="O91" s="166" t="inlineStr">
        <is>
          <t>[SOURCE: Pharma Plus เล่มม่วง 2 - ข้อสอบย้อนหลัง PLE-CC1 ปี 2564 วันที่ 2 ข้อ 31]</t>
        </is>
      </c>
      <c r="P91" s="165" t="inlineStr">
        <is>
          <t>ข้อสอบเก่า</t>
        </is>
      </c>
      <c r="Q91" s="165" t="inlineStr">
        <is>
          <t>2564</t>
        </is>
      </c>
      <c r="R91" s="165" t="inlineStr"/>
    </row>
    <row r="92" ht="24" customHeight="1" s="49">
      <c r="A92" s="165" t="n">
        <v>90</v>
      </c>
      <c r="B92" s="166" t="inlineStr">
        <is>
          <t>[เคมีทางยาของยา Ergotamine]
พิจารณาโครงสร้างโมเลกุลของ Ergotamine เพื่อระบุตำแหน่งที่เป็นเบสและสามารถทำปฏิกิริยากับกรดเกิดเป็นเกลือยา (Salt formation)
คำถาม: จากโครงสร้างของ Ergotamine ตรงไหนจับแล้วทำให้เกิดเกลือ</t>
        </is>
      </c>
      <c r="C92" s="166" t="inlineStr"/>
      <c r="D92" s="166" t="inlineStr">
        <is>
          <t>ตำแหน่ง 1 (indole NH)</t>
        </is>
      </c>
      <c r="E92" s="166" t="inlineStr">
        <is>
          <t>ตำแหน่ง 2 (indole aromatic ring)</t>
        </is>
      </c>
      <c r="F92" s="166" t="inlineStr">
        <is>
          <t>ตำแหน่ง 3 (benzyl side chain)</t>
        </is>
      </c>
      <c r="G92" s="166" t="inlineStr">
        <is>
          <t>ตำแหน่ง 4 (tertiary aliphatic amine)</t>
        </is>
      </c>
      <c r="H92" s="166" t="inlineStr">
        <is>
          <t>ตำแหน่ง 5 (oxazole / cyclic peptide ring)</t>
        </is>
      </c>
      <c r="I92" s="165" t="inlineStr">
        <is>
          <t>4</t>
        </is>
      </c>
      <c r="J92" s="166" t="inlineStr">
        <is>
          <t>✅ คำตอบที่ถูกต้อง: ข้อ ง. ตำแหน่ง 4 (tertiary aliphatic amine)
🎯 ทำไมข้อนี้ถึงถูก:
Ergotamine สามารถทำปฏิกิริยากับกรด tartaric acid เกิดเป็นเกลือ Ergotamine tartrate ได้ที่ตำแหน่งอะตอมไนโตรเจน N-6 ซึ่งเป็น Tertiary aliphatic amine บนวง ergoline ring เนื่องจากมีอิเล็กตรอนคู่โดดเดี่ยวที่มีความเป็นเบสสูงที่สุดในโมเลกุล สามารถรับโปรตอน (protonation) เกิดเป็นเกลือแอมโมเนียมที่ละลายน้ำได้ดี
🔍 ข้ออื่นผิดเพราะอะไร:
• ข้อ ก. ตำแหน่ง 1 (indole NH): ไนโตรเจนของวง indole มีอิเล็กตรอนคู่โดดเดี่ยวร่วมทำ resonance เข้าสู่วง aromatic จึงไม่มีคุณสมบัติเป็นเบส (neutral/non-basic)
• ข้อ ข. ตำแหน่ง 2 (indole aromatic ring): เป็น aromatic carbon ไม่มีคุณสมบัติเป็นเบสในการรับโปรตอนเกิดเกลือ
• ข้อ ค. ตำแหน่ง 3 (benzyl side chain): เป็นหมู่อะลิฟาติก/อะโรมาติกไฮโดรคาร์บอน ไม่เกิดปฏิกิริยา salt formation
• ข้อ จ. ตำแหน่ง 5 (oxazole / cyclic peptide ring): พันธะ amide และ peptide linkages มีความเป็นเบสต่ำมาก ไม่สามารถเกิดเกลือที่เสถียรได้</t>
        </is>
      </c>
      <c r="K92" s="166" t="inlineStr"/>
      <c r="L92" s="166" t="inlineStr">
        <is>
          <t>Medicinal Chemistry</t>
        </is>
      </c>
      <c r="M92" s="166" t="inlineStr">
        <is>
          <t>SAR &amp; Drug Design</t>
        </is>
      </c>
      <c r="N92" s="165" t="inlineStr">
        <is>
          <t>Product</t>
        </is>
      </c>
      <c r="O92" s="166" t="inlineStr">
        <is>
          <t>[SOURCE: Pharma Plus เล่มม่วง 2 - ข้อสอบย้อนหลัง PLE-CC1 ปี 2564 วันที่ 2 ข้อ 45]</t>
        </is>
      </c>
      <c r="P92" s="165" t="inlineStr">
        <is>
          <t>ข้อสอบเก่า</t>
        </is>
      </c>
      <c r="Q92" s="165" t="inlineStr">
        <is>
          <t>2564</t>
        </is>
      </c>
      <c r="R92" s="165" t="inlineStr"/>
    </row>
    <row r="93" ht="24" customHeight="1" s="49">
      <c r="A93" s="165" t="n">
        <v>91</v>
      </c>
      <c r="B93" s="166" t="inlineStr">
        <is>
          <t>[กรณีศึกษา]
ผู้ป่วยชายปวดฟันบริเวณฟันคุด เหงือกบวม ได้รับ ibuprofen หลังจากนั้น 2 วัน เกิดผื่นนูนแดงสลับราบ ไม่มีอาการที่เยื่อบุผิว เคยใช้ diclofenac gel ทาบ่อยๆ เพราะมีอาการปวดเมื่อยจากการเล่นกีฬาเป็นประจำ แต่ไม่มีอาการแพ้
คำถาม: ข้อใดเป็นโครงสร้างของยาที่ผู้ป่วยแพ้</t>
        </is>
      </c>
      <c r="C93" s="166" t="inlineStr"/>
      <c r="D93" s="166" t="inlineStr">
        <is>
          <t>โครงสร้าง Celecoxib (4-[5-(4-methylphenyl)-3-(trifluoromethyl)pyrazol-1-yl]benzenesulfonamide)</t>
        </is>
      </c>
      <c r="E93" s="166" t="inlineStr">
        <is>
          <t>โครงสร้าง Ibuprofen (2-(4-isobutylphenyl)propanoic acid)</t>
        </is>
      </c>
      <c r="F93" s="166" t="inlineStr">
        <is>
          <t>โครงสร้าง Diclofenac (2-[2-(2,6-dichloroanilino)phenyl]acetic acid)</t>
        </is>
      </c>
      <c r="G93" s="166" t="inlineStr">
        <is>
          <t>โครงสร้าง Mefenamic acid (2-(2,3-dimethylanilino)benzoic acid)</t>
        </is>
      </c>
      <c r="H93" s="166" t="inlineStr">
        <is>
          <t>โครงสร้าง Piroxicam (4-hydroxy-2-methyl-N-(pyridin-2-yl)-2H-1,2-benzothiazine-3-carboxamide 1,1-dioxide)</t>
        </is>
      </c>
      <c r="I93" s="165" t="inlineStr">
        <is>
          <t>2</t>
        </is>
      </c>
      <c r="J93" s="166" t="inlineStr">
        <is>
          <t>✅ คำตอบที่ถูกต้อง: ข้อ ข. โครงสร้าง Ibuprofen (2-(4-isobutylphenyl)propanoic acid)
🎯 ทำไมข้อนี้ถึงถูก:
ยาที่ผู้ป่วยแพ้คือ Ibuprofen ซึ่งมีชื่อทางเคมีตามระบบ IUPAC คือ 2-(4-isobutylphenyl)propanoic acid โครงสร้างประกอบด้วยวงแหวนเบนซีนที่มีหมู่อะลิฟาติก isobutyl ที่ตำแหน่ง para และสายต่อเชื่อม propanoic acid (alpha-methylacetic acid)
🔍 ข้ออื่นผิดเพราะอะไร:
• • ข้อ ก.: โครงสร้าง Celecoxib เป็น diarylpyrazole sulfonamide ไม่ใช่ยาที่ผู้ป่วยแพ้
• ข้อ ค.: โครงสร้าง Diclofenac เป็น phenylacetic acid derivative ที่มี dichlorophenyl group
• ข้อ ง.: โครงสร้าง Mefenamic acid เป็น N-(2,3-xylyl)anthranilic acid
• ข้อ จ.: โครงสร้าง Piroxicam เป็น oxicam derivative ในกลุ่ม benzothiazine</t>
        </is>
      </c>
      <c r="K93" s="166" t="inlineStr">
        <is>
          <t>Medicinal Chemistry of NSAIDs</t>
        </is>
      </c>
      <c r="L93" s="166" t="inlineStr">
        <is>
          <t>Medicinal Chemistry</t>
        </is>
      </c>
      <c r="M93" s="166" t="inlineStr">
        <is>
          <t>Physicochemical properties</t>
        </is>
      </c>
      <c r="N93" s="165" t="inlineStr">
        <is>
          <t>Product</t>
        </is>
      </c>
      <c r="O93" s="166" t="inlineStr">
        <is>
          <t>ข้อสอบเก่า</t>
        </is>
      </c>
      <c r="P93" s="165" t="inlineStr">
        <is>
          <t>ข้อสอบเก่า</t>
        </is>
      </c>
      <c r="Q93" s="165" t="inlineStr">
        <is>
          <t>2565</t>
        </is>
      </c>
      <c r="R93" s="165" t="inlineStr"/>
    </row>
    <row r="94" ht="24" customHeight="1" s="49">
      <c r="A94" s="165" t="n">
        <v>92</v>
      </c>
      <c r="B94" s="166" t="inlineStr">
        <is>
          <t>[กรณีศึกษา]
จากรูปโครงสร้าง Nicotine และ Cotinine
คำถาม: จากรูปข้อใดถูก</t>
        </is>
      </c>
      <c r="C94" s="166" t="inlineStr"/>
      <c r="D94" s="166" t="inlineStr">
        <is>
          <t>Nicotine เป็นกรดอ่อน มี pKa 8.0</t>
        </is>
      </c>
      <c r="E94" s="166" t="inlineStr">
        <is>
          <t>Cotinine เป็น major metabolite ของ nicotine</t>
        </is>
      </c>
      <c r="F94" s="166" t="inlineStr">
        <is>
          <t>Nicotine มีความเป็น hydrophilic มากกว่า cotinine</t>
        </is>
      </c>
      <c r="G94" s="166" t="inlineStr">
        <is>
          <t>Nicotine เปลี่ยนเป็น cotinine ด้วยปฏิกิริยา reduction</t>
        </is>
      </c>
      <c r="H94" s="166" t="inlineStr">
        <is>
          <t>สามารถดูดกลืนแสงที่ความยาวคลื่นช่วง UV ได้ เพราะมี pyrrolidine เป็น chromophore</t>
        </is>
      </c>
      <c r="I94" s="165" t="inlineStr">
        <is>
          <t>2</t>
        </is>
      </c>
      <c r="J94" s="166" t="inlineStr">
        <is>
          <t>✅ คำตอบที่ถูกต้อง: ข้อ ข. Cotinine เป็น major metabolite ของ nicotine
🎯 ทำไมข้อนี้ถึงถูก:
Cotinine เป็น major metabolite ของ nicotine โดยประมาณร้อยละ 70-80 ของ nicotine จะถูกเปลี่ยนแปลงผ่านเอนไซม์ CYP2A6 ไปเป็น cotinine ในตับ
🔍 ข้ออื่นผิดเพราะอะไร:
• ข้อ ก.: Nicotine มีวงแหวน pyridine และ pyrrolidine ซึ่งมีหมู่อะมิโน จึงมีคุณสมบัติเป็น เบสอ่อน (weak base) ไม่ใช่กรดอ่อน
• ข้อ ค.: Cotinine มีหมู่ carbonyl (lactam) เพิ่มขึ้นมา จึงมีความเป็น hydrophilic และมีขั้วมากกว่า nicotine
• ข้อ ง.: Nicotine เปลี่ยนเป็น cotinine ผ่านปฏิกิริยา oxidation (เติมออกซิเจนที่ตำแหน่ง C5 ของ pyrrolidine ring) ไม่ใช่ reduction
• ข้อ จ.: วงแหวน pyrrolidine เป็น saturated ring ไม่มี conjugated system ส่วนที่ทำหน้าที่เป็น chromophore ดูดกลืนแสง UV คือวง pyridine</t>
        </is>
      </c>
      <c r="K94" s="166" t="inlineStr">
        <is>
          <t>Metabolism and SAR of Nicotine</t>
        </is>
      </c>
      <c r="L94" s="166" t="inlineStr">
        <is>
          <t>Medicinal Chemistry</t>
        </is>
      </c>
      <c r="M94" s="166" t="inlineStr">
        <is>
          <t>Prodrug &amp; Drug Metabolism</t>
        </is>
      </c>
      <c r="N94" s="165" t="inlineStr">
        <is>
          <t>Product</t>
        </is>
      </c>
      <c r="O94" s="166" t="inlineStr">
        <is>
          <t>ข้อสอบเก่า</t>
        </is>
      </c>
      <c r="P94" s="165" t="inlineStr">
        <is>
          <t>ข้อสอบเก่า</t>
        </is>
      </c>
      <c r="Q94" s="165" t="inlineStr">
        <is>
          <t>2565</t>
        </is>
      </c>
      <c r="R94" s="165" t="inlineStr"/>
    </row>
    <row r="95" ht="24" customHeight="1" s="49">
      <c r="A95" s="165" t="n">
        <v>93</v>
      </c>
      <c r="B95" s="166" t="inlineStr">
        <is>
          <t>ยา omeprazole จับกับ target ด้วยแรงใด</t>
        </is>
      </c>
      <c r="C95" s="166" t="inlineStr"/>
      <c r="D95" s="166" t="inlineStr">
        <is>
          <t>Ionic</t>
        </is>
      </c>
      <c r="E95" s="166" t="inlineStr">
        <is>
          <t>Disulfide</t>
        </is>
      </c>
      <c r="F95" s="166" t="inlineStr">
        <is>
          <t>Hydrogen</t>
        </is>
      </c>
      <c r="G95" s="166" t="inlineStr">
        <is>
          <t>Van de Waal</t>
        </is>
      </c>
      <c r="H95" s="166" t="inlineStr">
        <is>
          <t>Electronegativity</t>
        </is>
      </c>
      <c r="I95" s="165" t="inlineStr">
        <is>
          <t>2</t>
        </is>
      </c>
      <c r="J95" s="166" t="inlineStr">
        <is>
          <t>✅ คำตอบที่ถูกต้อง: ข้อ ข. Disulfide
🎯 ทำไมข้อนี้ถึงถูก:
Omeprazole เป็น prodrug ที่ถูกกระตุ้นในสภาวะกรดกลายเป็น tetracyclic sulfenamide แล้วเข้าทำปฏิกิริยาสร้างพันธะโควาเลนต์ชนิด Disulfide bond (-S-S-) กับหมู่ sulfhydryl ของ cysteine บนเอนไซม์ H+/K+ ATPase อย่างถาวร
🔍 ข้ออื่นผิดเพราะอะไร:
• ข้อ ก.: พันธะ Ionic เป็นอันตรกิริยาทางไฟฟ้าแบบผันกลับได้ ไม่ใช่พันธะหลักที่ทำให้ยายับยั้งเอนไซม์อย่างถาวร
• ข้อ ค.: พันธะ Hydrogen เป็น non-covalent bond ที่ช่วยในการจับชั่วคราว ไม่ใช่แรงยึดหลักของยากลุ่ม PPIs
• ข้อ ง.: Van der Waals forces เป็นแรงดึงดูดอย่างอ่อนระหว่างโมเลกุล
• ข้อ จ.: Electronegativity เป็นคุณสมบัติทางเคมีของอะตอม ไม่ใช่ชนิดของพันธะเคมี</t>
        </is>
      </c>
      <c r="K95" s="166" t="inlineStr">
        <is>
          <t>Proton Pump Inhibitors Mechanism of Action</t>
        </is>
      </c>
      <c r="L95" s="166" t="inlineStr">
        <is>
          <t>Medicinal Chemistry</t>
        </is>
      </c>
      <c r="M95" s="166" t="inlineStr">
        <is>
          <t>Physicochemical properties</t>
        </is>
      </c>
      <c r="N95" s="165" t="inlineStr">
        <is>
          <t>Product</t>
        </is>
      </c>
      <c r="O95" s="166" t="inlineStr">
        <is>
          <t>ข้อสอบเก่า</t>
        </is>
      </c>
      <c r="P95" s="165" t="inlineStr">
        <is>
          <t>ข้อสอบเก่า</t>
        </is>
      </c>
      <c r="Q95" s="165" t="inlineStr">
        <is>
          <t>2565</t>
        </is>
      </c>
      <c r="R95" s="165" t="inlineStr"/>
    </row>
    <row r="96" ht="24" customHeight="1" s="49">
      <c r="A96" s="165" t="n">
        <v>94</v>
      </c>
      <c r="B96" s="166" t="inlineStr">
        <is>
          <t>ยา salbutamol มีรูปแบบ R-salbutamol และ S-salbutamol ยาผสม 50:50 R-salbutamol และ S-salbutamol ลักษณะดังกล่าวเรียกว่า</t>
        </is>
      </c>
      <c r="C96" s="166" t="inlineStr"/>
      <c r="D96" s="166" t="inlineStr">
        <is>
          <t>Mirror mixture</t>
        </is>
      </c>
      <c r="E96" s="166" t="inlineStr">
        <is>
          <t>Chiral mixture</t>
        </is>
      </c>
      <c r="F96" s="166" t="inlineStr">
        <is>
          <t>Racemic mixture</t>
        </is>
      </c>
      <c r="G96" s="166" t="inlineStr">
        <is>
          <t>Cis/Trans mixture</t>
        </is>
      </c>
      <c r="H96" s="166" t="inlineStr">
        <is>
          <t>Conformational mixture</t>
        </is>
      </c>
      <c r="I96" s="165" t="inlineStr">
        <is>
          <t>3</t>
        </is>
      </c>
      <c r="J96" s="166" t="inlineStr">
        <is>
          <t>✅ คำตอบที่ถูกต้อง: ข้อ ค. Racemic mixture
🎯 ทำไมข้อนี้ถึงถูก:
ของผสมที่มีสัดส่วนเท่ากันแบบ 50:50 ระหว่าง enantiomer สองชนิดที่หมุนระนาบแสงโพลาไรซ์ในทิศทางตรงกันข้าม เรียกว่า Racemic mixture (หรือ racemate)
🔍 ข้ออื่นผิดเพราะอะไร:
• ข้อ ก.: Mirror mixture ไม่ใช่คำศัพท์มาตรฐานทางเคมีอินทรีย์และเภสัชเคมี
• ข้อ ข.: Chiral mixture เป็นคำกว้างๆ ที่หมายถึงส่วนผสมของสารที่มี chiral center แต่ไม่ระบุสัดส่วน 50:50 ของคู่ enantiomers
• ข้อ ง.: Cis/Trans mixture เป็นส่วนผสมของ geometric isomers (diastereomers) ซึ่งไม่ใช่สารที่เป็นภาพสะท้อนในกระจก
• ข้อ จ.: Conformational mixture เกิดจากการหมุนรอบพันธะเดี่ยว ไม่ใช่การจัดเรียงตัวของ enantiomers</t>
        </is>
      </c>
      <c r="K96" s="166" t="inlineStr">
        <is>
          <t>Stereochemistry and Chirality</t>
        </is>
      </c>
      <c r="L96" s="166" t="inlineStr">
        <is>
          <t>Medicinal Chemistry</t>
        </is>
      </c>
      <c r="M96" s="166" t="inlineStr">
        <is>
          <t>Stereochemistry</t>
        </is>
      </c>
      <c r="N96" s="165" t="inlineStr">
        <is>
          <t>Product</t>
        </is>
      </c>
      <c r="O96" s="166" t="inlineStr">
        <is>
          <t>ข้อสอบเก่า</t>
        </is>
      </c>
      <c r="P96" s="165" t="inlineStr">
        <is>
          <t>ข้อสอบเก่า</t>
        </is>
      </c>
      <c r="Q96" s="165" t="inlineStr">
        <is>
          <t>2565</t>
        </is>
      </c>
      <c r="R96" s="165" t="inlineStr"/>
    </row>
    <row r="97" ht="24" customHeight="1" s="49">
      <c r="A97" s="176" t="n">
        <v>95</v>
      </c>
      <c r="B97" t="inlineStr">
        <is>
          <t>โครงสร้างใดกระตุ้นการเกิด rhabdomyolysis น้อยที่สุด (พิจารณาจากภาพโครงสร้างยากลุ่ม HMG-CoA reductase inhibitors ในตัวเลือก)</t>
        </is>
      </c>
      <c r="C97" t="inlineStr">
        <is>
          <t>pharmtutor2024/set1_q10.png</t>
        </is>
      </c>
      <c r="D97" t="inlineStr">
        <is>
          <t>Simvastatin (โครงสร้าง ก)</t>
        </is>
      </c>
      <c r="E97" t="inlineStr">
        <is>
          <t>Pravastatin (โครงสร้าง ข)</t>
        </is>
      </c>
      <c r="F97" t="inlineStr">
        <is>
          <t>Lovastatin (โครงสร้าง ค)</t>
        </is>
      </c>
      <c r="G97" t="inlineStr">
        <is>
          <t>Atorvastatin (โครงสร้าง ง)</t>
        </is>
      </c>
      <c r="H97" t="inlineStr">
        <is>
          <t>ไม่มีข้อใดถูก</t>
        </is>
      </c>
      <c r="I97" t="n">
        <v>2</v>
      </c>
      <c r="J97" t="inlineStr">
        <is>
          <t>✅ คำตอบที่ถูกต้อง: ข้อ ข. Pravastatin (โครงสร้าง ข)
🎯 ทำไมข้อนี้ถึงถูก: Pravastatin (โครงสร้าง ข) มีคุณสมบัติเป็น hydrophilic statin สูงที่สุดเนื่องจากมีหมู่ hydroxyl (-OH) ที่เปิดวง lactone และไม่มีการผ่าน CYP3A4 metabolism ทำให้แทรกซึมเข้าสู่เซลล์กล้ามเนื้อลาย (skeletal muscle) ได้น้อยกว่า lipophilic statins จึงมีความเสี่ยงต่อการเกิด myopathy และ rhabdomyolysis ต่ำที่สุด
🔍 ข้ออื่นผิดเพราะอะไร:
•
ข
้
อ
ก
.
S
i
m
v
a
s
t
a
t
i
n
:
เ
ป
็
น
l
i
p
o
p
h
i
l
i
c
s
t
a
t
i
n
ส
ู
ง
ม
า
ก
อ
ย
ู
่
ใ
น
ร
ู
ป
p
r
o
d
r
u
g
l
a
c
t
o
n
e
r
i
n
g
แ
ท
ร
ก
ซ
ึ
ม
เ
ข
้
า
เ
ย
ื
่
อ
ห
ุ
้
ม
เ
ซ
ล
ล
์
ก
ล
้
า
ม
เ
น
ื
้
อ
ไ
ด
้
ด
ี
แ
ล
ะ
ถ
ู
ก
m
e
t
a
b
o
l
i
z
e
d
ผ
่
า
น
C
Y
P
3
A
4
จ
ึ
ง
ม
ี
ค
ว
า
ม
เ
ส
ี
่
ย
ง
r
h
a
b
d
o
m
y
o
l
y
s
i
s
ส
ู
ง
ท
ี
่
ส
ุ
ด
ใ
น
ก
ล
ุ
่
ม
•
ข
้
อ
ค
.
L
o
v
a
s
t
a
t
i
n
:
ม
ี
โ
ค
ร
ง
ส
ร
้
า
ง
เ
ป
็
น
l
i
p
o
p
h
i
l
i
c
p
r
o
d
r
u
g
l
a
c
t
o
n
e
เ
ช
่
น
เ
ด
ี
ย
ว
ก
ั
บ
s
i
m
v
a
s
t
a
t
i
n
จ
ึ
ง
ม
ี
ค
ว
า
ม
เ
ส
ี
่
ย
ง
ต
่
อ
ก
ล
้
า
ม
เ
น
ื
้
อ
ส
ู
ง
•
ข
้
อ
ง
.
A
t
o
r
v
a
s
t
a
t
i
n
:
เ
ป
็
น
s
y
n
t
h
e
t
i
c
l
i
p
o
p
h
i
l
i
c
s
t
a
t
i
n
ท
ี
่
ม
ี
a
r
o
m
a
t
i
c
r
i
n
g
s
ห
ล
า
ย
ว
ง
แ
ล
ะ
ถ
ู
ก
m
e
t
a
b
o
l
i
z
e
d
ผ
่
า
น
C
Y
P
3
A
4
ม
ี
ค
ว
า
ม
เ
ส
ี
่
ย
ง
ต
่
อ
ก
ล
้
า
ม
เ
น
ื
้
อ
ม
า
ก
ก
ว
่
า
h
y
d
r
o
p
h
i
l
i
c
s
t
a
t
i
n
s
เ
ช
่
น
p
r
a
v
a
s
t
a
t
i
n
•
ข
้
อ
จ
.
ไ
ม
่
ม
ี
ข
้
อ
ใ
ด
ถ
ู
ก
:
ไ
ม
่
ถ
ู
ก
ต
้
อ
ง
เ
น
ื
่
อ
ง
จ
า
ก
P
r
a
v
a
s
t
a
t
i
n
ม
ี
ค
ว
า
ม
เ
ส
ี
่
ย
ง
m
y
o
p
a
t
h
y
/
r
h
a
b
d
o
m
y
o
l
y
s
i
s
ต
่
ำ
ท
ี
่
ส
ุ
ด
อ
ย
่
า
ง
ช
ั
ด
เ
จ
น</t>
        </is>
      </c>
      <c r="L97" t="inlineStr">
        <is>
          <t>Medicinal Chemistry</t>
        </is>
      </c>
      <c r="M97" t="inlineStr">
        <is>
          <t>Physicochemical properties</t>
        </is>
      </c>
      <c r="N97" t="inlineStr">
        <is>
          <t>Product</t>
        </is>
      </c>
      <c r="O97" t="inlineStr">
        <is>
          <t>[SOURCE: Mock Pharmtutor 2024 Set 1 ข้อ 10]</t>
        </is>
      </c>
      <c r="P97" t="inlineStr">
        <is>
          <t>ข้อสอบจำลอง</t>
        </is>
      </c>
      <c r="Q97" t="inlineStr">
        <is>
          <t>Mock Pharmtutor 2024</t>
        </is>
      </c>
    </row>
    <row r="98" ht="24" customHeight="1" s="49">
      <c r="A98" s="176" t="n">
        <v>96</v>
      </c>
      <c r="B98" t="inlineStr">
        <is>
          <t>จากโครงสร้าง dexamethasone บริเวณใดไม่สำคัญต่อการออกฤทธิ์ (พิจารณาตำแหน่ง A, B, C, D, E บนโครงสร้าง)</t>
        </is>
      </c>
      <c r="C98" t="inlineStr">
        <is>
          <t>pharmtutor2024/set1_q18.png</t>
        </is>
      </c>
      <c r="D98" t="inlineStr">
        <is>
          <t>A</t>
        </is>
      </c>
      <c r="E98" t="inlineStr">
        <is>
          <t>B</t>
        </is>
      </c>
      <c r="F98" t="inlineStr">
        <is>
          <t>C</t>
        </is>
      </c>
      <c r="G98" t="inlineStr">
        <is>
          <t>D</t>
        </is>
      </c>
      <c r="H98" t="inlineStr">
        <is>
          <t>E</t>
        </is>
      </c>
      <c r="I98" t="n">
        <v>4</v>
      </c>
      <c r="J98" t="inlineStr">
        <is>
          <t>✅ คำตอบที่ถูกต้อง: ข้อ ง. D
🎯 ทำไมข้อนี้ถึงถูก: ตามหลักโครงสร้างความสัมพันธ์กับฤทธิ์ (SAR) ของ Glucocorticoids ตำแหน่ง D (ตำแหน่งหมู่แทนที่หรือสายข้างที่ไม่ได้จัดเป็น essential glucocorticoid pharmacophore เมื่อเทียบกับ A-ring C3-carbonyl, C4-C5 double bond, C11-beta hydroxyl และ C17-side chain) การตัดออกหรือดัดแปลงไม่ทำให้สูญเสียฤทธิ์พื้นฐานในการกระตุ้น receptor
🔍 ข้ออื่นผิดเพราะอะไร:
•
ข
้
อ
ก
.
A
:
เ
ป
็
น
ต
ำ
แ
ห
น
่
ง
ห
ม
ู
่
ส
ำ
ค
ั
ญ
อ
ย
่
า
ง
ย
ิ
่
ง
ต
่
อ
g
l
u
c
o
c
o
r
t
i
c
o
i
d
a
c
t
i
v
i
t
y
(
เ
ช
่
น
C
3
-
k
e
t
o
n
e
ห
ร
ื
อ
C
4
-
C
5
d
o
u
b
l
e
b
o
n
d
ท
ี
่
จ
ำ
เ
ป
็
น
ต
่
อ
ก
า
ร
จ
ั
บ
ก
ั
บ
g
l
u
c
o
c
o
r
t
i
c
o
i
d
r
e
c
e
p
t
o
r
)
•
ข
้
อ
ข
.
B
:
เ
ป
็
น
ต
ำ
แ
ห
น
่
ง
ส
ำ
ค
ั
ญ
ต
่
อ
ก
า
ร
อ
อ
ก
ฤ
ท
ธ
ิ
์
แ
ล
ะ
s
e
l
e
c
t
i
v
i
t
y
(
เ
ช
่
น
C
1
1
-
b
e
t
a
-
O
H
ท
ี
่
จ
ำ
เ
ป
็
น
ต
่
อ
i
n
t
r
i
n
s
i
c
g
l
u
c
o
c
o
r
t
i
c
o
i
d
a
c
t
i
v
i
t
y
)
•
ข
้
อ
ค
.
C
:
เ
ป
็
น
ต
ำ
แ
ห
น
่
ง
ส
ำ
ค
ั
ญ
เ
ช
่
น
f
l
u
o
r
i
n
e
ท
ี
่
C
9
-
a
l
p
h
a
ช
่
ว
ย
เ
พ
ิ
่
ม
p
o
t
e
n
c
y
แ
ล
ะ
ต
้
า
น
m
e
t
a
b
o
l
i
c
i
n
a
c
t
i
v
a
t
i
o
n
•
ข
้
อ
จ
.
E
:
เ
ป
็
น
ต
ำ
แ
ห
น
่
ง
ส
ำ
ค
ั
ญ
ใ
น
ก
า
ร
จ
ั
บ
ก
ั
บ
l
i
g
a
n
d
-
b
i
n
d
i
n
g
d
o
m
a
i
n
ข
อ
ง
r
e
c
e
p
t
o
r</t>
        </is>
      </c>
      <c r="L98" t="inlineStr">
        <is>
          <t>Medicinal Chemistry</t>
        </is>
      </c>
      <c r="M98" t="inlineStr">
        <is>
          <t>SAR &amp; Drug Design</t>
        </is>
      </c>
      <c r="N98" t="inlineStr">
        <is>
          <t>Product</t>
        </is>
      </c>
      <c r="O98" t="inlineStr">
        <is>
          <t>[SOURCE: Mock Pharmtutor 2024 Set 1 ข้อ 18]</t>
        </is>
      </c>
      <c r="P98" t="inlineStr">
        <is>
          <t>ข้อสอบจำลอง</t>
        </is>
      </c>
      <c r="Q98" t="inlineStr">
        <is>
          <t>Mock Pharmtutor 2024</t>
        </is>
      </c>
    </row>
    <row r="99" ht="24" customHeight="1" s="49">
      <c r="A99" s="176" t="n">
        <v>97</v>
      </c>
      <c r="B99" t="inlineStr">
        <is>
          <t>โครงสร้างในข้อใดออกฤทธิ์แบบ chain termination (พิจารณาจากภาพโครงสร้างยากลุ่ม Nucleoside Reverse Transcriptase Inhibitors ในตัวเลือก)</t>
        </is>
      </c>
      <c r="C99" t="inlineStr">
        <is>
          <t>pharmtutor2024/set1_q34.png</t>
        </is>
      </c>
      <c r="D99" t="inlineStr">
        <is>
          <t>Zidovudine / NRTI structure (โครงสร้าง ก)</t>
        </is>
      </c>
      <c r="E99" t="inlineStr">
        <is>
          <t>โครงสร้าง ข</t>
        </is>
      </c>
      <c r="F99" t="inlineStr">
        <is>
          <t>โครงสร้าง ค</t>
        </is>
      </c>
      <c r="G99" t="inlineStr">
        <is>
          <t>โครงสร้าง ง</t>
        </is>
      </c>
      <c r="H99" t="inlineStr">
        <is>
          <t>โครงสร้าง จ</t>
        </is>
      </c>
      <c r="I99" t="n">
        <v>1</v>
      </c>
      <c r="J99" t="inlineStr">
        <is>
          <t>✅ คำตอบที่ถูกต้อง: ข้อ ก. Zidovudine / NRTI structure (โครงสร้าง ก)
🎯 ทำไมข้อนี้ถึงถูก: ยากลุ่ม Nucleoside Reverse Transcriptase Inhibitors (NRTIs) เช่น Zidovudine (AZT) หรือ Didanosine ในโครงสร้าง ก มีลักษณะโครงสร้างที่ขาดหมู่ 3 prime-hydroxyl (-OH) บนน้ำตาล ribose/deoxyribose เมื่อเอนไซม์ reverse transcriptase นำยานี้ไปต่อในสาย viral DNA จึงไม่สามารถสร้างพันธะ 3 prime to 5 prime phosphodiester bond กับ nucleotide ตัวถัดไปได้ ทำให้เกิดการหยุดการสังเคราะห์สาย DNA ทันที (obligate chain termination)
🔍 ข้ออื่นผิดเพราะอะไร:
•
ข
้
อ
ข
.
โ
ค
ร
ง
ส
ร
้
า
ง
ข
:
ม
ี
ห
ม
ู
่
3
p
r
i
m
e
-
O
H
ป
ก
ต
ิ
ห
ร
ื
อ
เ
ป
็
น
โ
ม
เ
ล
ก
ุ
ล
ท
ี
่
ไ
ม
่
ไ
ด
้
ม
ี
ฤ
ท
ธ
ิ
์
ย
ั
บ
ย
ั
้
ง
แ
บ
บ
c
h
a
i
n
t
e
r
m
i
n
a
t
i
o
n
•
ข
้
อ
ค
.
โ
ค
ร
ง
ส
ร
้
า
ง
ค
:
เ
ป
็
น
ส
า
ร
ก
ล
ุ
่
ม
ท
ี
่
ไ
ม
่
ท
ำ
ห
น
้
า
ท
ี
่
เ
ป
็
น
n
u
c
l
e
o
s
i
d
e
c
h
a
i
n
t
e
r
m
i
n
a
t
o
r
•
ข
้
อ
ง
.
โ
ค
ร
ง
ส
ร
้
า
ง
ง
:
เ
ป
็
น
โ
ค
ร
ง
ส
ร
้
า
ง
ข
อ
ง
ย
า
ใ
น
ก
ล
ุ
่
ม
อ
ื
่
น
ท
ี
่
ไ
ม
่
ใ
ช
่
N
R
T
I
s
•
ข
้
อ
จ
.
โ
ค
ร
ง
ส
ร
้
า
ง
จ
:
ไ
ม
่
ใ
ช
่
โ
ค
ร
ง
ส
ร
้
า
ง
ข
อ
ง
ย
า
ท
ี
่
ท
ำ
ใ
ห
้
เ
ก
ิ
ด
p
r
e
m
a
t
u
r
e
D
N
A
c
h
a
i
n
t
e
r
m
i
n
a
t
i
o
n</t>
        </is>
      </c>
      <c r="L99" t="inlineStr">
        <is>
          <t>Medicinal Chemistry</t>
        </is>
      </c>
      <c r="M99" t="inlineStr">
        <is>
          <t>SAR &amp; Drug Design</t>
        </is>
      </c>
      <c r="N99" t="inlineStr">
        <is>
          <t>Product</t>
        </is>
      </c>
      <c r="O99" t="inlineStr">
        <is>
          <t>[SOURCE: Mock Pharmtutor 2024 Set 1 ข้อ 34]</t>
        </is>
      </c>
      <c r="P99" t="inlineStr">
        <is>
          <t>ข้อสอบจำลอง</t>
        </is>
      </c>
      <c r="Q99" t="inlineStr">
        <is>
          <t>Mock Pharmtutor 2024</t>
        </is>
      </c>
    </row>
    <row r="100" ht="24" customHeight="1" s="49">
      <c r="A100" s="176" t="n">
        <v>98</v>
      </c>
      <c r="B100" t="inlineStr">
        <is>
          <t>โครงสร้างใดเข้าจับกับ binding site ของ GABA receptor ได้แตกต่างจากพวก</t>
        </is>
      </c>
      <c r="C100" t="inlineStr">
        <is>
          <t>pharmtutor2024/set1_q59.png</t>
        </is>
      </c>
      <c r="D100" t="inlineStr">
        <is>
          <t>โครงสร้างในข้อ ก</t>
        </is>
      </c>
      <c r="E100" t="inlineStr">
        <is>
          <t>โครงสร้างในข้อ ข</t>
        </is>
      </c>
      <c r="F100" t="inlineStr">
        <is>
          <t>โครงสร้างในข้อ ค</t>
        </is>
      </c>
      <c r="G100" t="inlineStr">
        <is>
          <t>โครงสร้างในข้อ ง</t>
        </is>
      </c>
      <c r="H100" t="inlineStr">
        <is>
          <t>โครงสร้างในข้อ จ</t>
        </is>
      </c>
      <c r="I100" t="n">
        <v>1</v>
      </c>
      <c r="J100" t="inlineStr">
        <is>
          <t>✅ คำตอบที่ถูกต้อง: ข้อ ก. โครงสร้างในข้อ ก
🎯 ทำไมข้อนี้ถึงถูก: โครงสร้างในข้อ ก เป็นสารกลุ่ม Barbiturates (มีวงแกน pyrimidinetrione เช่น Phenobarbital) ซึ่งเข้าจับกับ Barbiturate binding site บริเวณ transmembrane pore ของ GABA-A receptor เพื่อเพิ่มระยะเวลาการเปิดของ Chloride channel ขณะที่โครงสร้างในข้อ ข, ค, ง, และ จ ล้วนเป็นสารกลุ่ม Benzodiazepines (1,4-benzodiazepine core) ซึ่งเข้าจับกับ BZD allosteric site บริเวณรอยต่อระหว่าง alpha และ gamma subunits
🔍 ข้ออื่นผิดเพราะอะไร:
•
ข
้
อ
ข
.
:
เ
ป
็
น
โ
ค
ร
ง
ส
ร
้
า
ง
ก
ล
ุ
่
ม
1
,
4
-
b
e
n
z
o
d
i
a
z
e
p
i
n
e
จ
ั
บ
ก
ั
บ
B
Z
D
a
l
l
o
s
t
e
r
i
c
s
i
t
e
บ
น
G
A
B
A
-
A
r
e
c
e
p
t
o
r
เ
ห
ม
ื
อ
น
ก
ั
บ
ต
ั
ว
เ
ล
ื
อ
ก
ค
,
ง
แ
ล
ะ
จ
•
ข
้
อ
ค
.
:
เ
ป
็
น
โ
ค
ร
ง
ส
ร
้
า
ง
ก
ล
ุ
่
ม
B
e
n
z
o
d
i
a
z
e
p
i
n
e
จ
ั
บ
ก
ั
บ
B
Z
D
s
i
t
e
บ
ร
ิ
เ
ว
ณ
a
l
p
h
a
-
g
a
m
m
a
i
n
t
e
r
f
a
c
e
ข
อ
ง
G
A
B
A
-
A
r
e
c
e
p
t
o
r
•
ข
้
อ
ง
.
:
เ
ป
็
น
โ
ค
ร
ง
ส
ร
้
า
ง
อ
น
ุ
พ
ั
น
ธ
์
B
e
n
z
o
d
i
a
z
e
p
i
n
e
จ
ั
บ
ก
ั
บ
B
Z
D
b
i
n
d
i
n
g
s
i
t
e
เ
ช
่
น
เ
ด
ี
ย
ว
ก
ั
น
•
ข
้
อ
จ
.
:
เ
ป
็
น
โ
ค
ร
ง
ส
ร
้
า
ง
ก
ล
ุ
่
ม
B
e
n
z
o
d
i
a
z
e
p
i
n
e
ซ
ึ
่
ง
จ
ั
บ
ก
ั
บ
B
Z
D
r
e
c
o
g
n
i
t
i
o
n
s
i
t
e
บ
น
G
A
B
A
-
A
r
e
c
e
p
t
o
r</t>
        </is>
      </c>
      <c r="L100" t="inlineStr">
        <is>
          <t>Medicinal Chemistry</t>
        </is>
      </c>
      <c r="M100" t="inlineStr">
        <is>
          <t>SAR &amp; Drug Design</t>
        </is>
      </c>
      <c r="N100" t="inlineStr">
        <is>
          <t>Product</t>
        </is>
      </c>
      <c r="O100" t="inlineStr">
        <is>
          <t>[SOURCE: Mock Pharmtutor 2024 Set 1 ข้อ 59]</t>
        </is>
      </c>
      <c r="P100" t="inlineStr">
        <is>
          <t>ข้อสอบจำลอง</t>
        </is>
      </c>
      <c r="Q100" t="inlineStr">
        <is>
          <t>Mock Pharmtutor 2024</t>
        </is>
      </c>
    </row>
    <row r="101" ht="24" customHeight="1" s="49">
      <c r="A101" s="176" t="n">
        <v>99</v>
      </c>
      <c r="B101" t="inlineStr">
        <is>
          <t>จากโครงสร้างของ glucocorticosteroids ที่กำหนดให้ หากต้องการเพิ่มประสิทธิภาพของฤทธิ์ต้านการอักเสบควรพัฒนาที่ตำแหน่งใด</t>
        </is>
      </c>
      <c r="C101" t="inlineStr">
        <is>
          <t>pharmtutor2024/set1_q63.png</t>
        </is>
      </c>
      <c r="D101" t="inlineStr">
        <is>
          <t>A และ B</t>
        </is>
      </c>
      <c r="E101" t="inlineStr">
        <is>
          <t>A และ C</t>
        </is>
      </c>
      <c r="F101" t="inlineStr">
        <is>
          <t>B และ C</t>
        </is>
      </c>
      <c r="G101" t="inlineStr">
        <is>
          <t>A B และ C</t>
        </is>
      </c>
      <c r="H101" t="inlineStr">
        <is>
          <t>ไม่มีข้อใดถูก</t>
        </is>
      </c>
      <c r="I101" t="n">
        <v>3</v>
      </c>
      <c r="J101" t="inlineStr">
        <is>
          <t>✅ คำตอบที่ถูกต้อง: ข้อ ค. B และ C
🎯 ทำไมข้อนี้ถึงถูก: ตามหลัก Structure-Activity Relationship (SAR) ของ Glucocorticoids: ตำแหน่ง Ring A มี 3-keto-4-ene system ที่จำเป็นอย่างยิ่งต่อ basic activity (หากดัดแปลงอาจสูญเสียการจับกับ receptor) ขณะที่การดัดแปลงที่ตำแหน่ง B (เช่น 9-alpha fluorination หรือ 6-alpha methylation) และตำแหน่ง C (เช่น 16-alpha methylation หรือ 16,17-acetonide substitution) จะช่วยเพิ่ม anti-inflammatory glucocorticoid potency อย่างชัดเจน และช่วยลดฤทธิ์ mineralocorticoid (salt and water retention)
🔍 ข้ออื่นผิดเพราะอะไร:
•
ข
้
อ
ก
.
(
A
แ
ล
ะ
B
)
:
ต
ำ
แ
ห
น
่
ง
A
จ
ำ
เ
ป
็
น
ต
่
อ
พ
ื
้
น
ฐ
า
น
ก
า
ร
อ
อ
ก
ฤ
ท
ธ
ิ
์
(
e
s
s
e
n
t
i
a
l
f
o
r
g
l
u
c
o
c
o
r
t
i
c
o
i
d
r
e
c
e
p
t
o
r
b
i
n
d
i
n
g
)
ก
า
ร
ด
ั
ด
แ
ป
ล
ง
ม
ั
ก
จ
ำ
ก
ั
ด
เ
ฉ
พ
า
ะ
ก
า
ร
ใ
ส
่
1
,
2
-
d
o
u
b
l
e
b
o
n
d
แ
ต
่
ไ
ม
่
ใ
ช
่
ว
ง
ท
ี
่
เ
น
้
น
ด
ั
ด
แ
ป
ล
ง
แ
ท
น
ท
ี
่
ห
ม
ู
่
ฟ
ั
ง
ก
์
ช
ั
น
เ
ส
ร
ิ
ม
ฤ
ท
ธ
ิ
์
แ
บ
บ
B
แ
ล
ะ
C
•
ข
้
อ
ข
.
(
A
แ
ล
ะ
C
)
:
ข
า
ด
ต
ำ
แ
ห
น
่
ง
B
ซ
ึ
่
ง
เ
ป
็
น
ต
ำ
แ
ห
น
่
ง
ส
ำ
ค
ั
ญ
ใ
น
ก
า
ร
เ
พ
ิ
่
ม
p
o
t
e
n
c
y
(
เ
ช
่
น
9
-
a
l
p
h
a
f
l
u
o
r
o
ใ
น
d
e
x
a
m
e
t
h
a
s
o
n
e
แ
ล
ะ
f
l
u
d
r
o
c
o
r
t
i
s
o
n
e
)
•
ข
้
อ
ง
.
(
A
B
แ
ล
ะ
C
)
:
ไ
ม
่
ถ
ู
ก
ต
้
อ
ง
เ
น
ื
่
อ
ง
จ
า
ก
ต
ำ
แ
ห
น
่
ง
A
เ
ป
็
น
แ
ก
น
โ
ค
ร
ง
ส
ร
้
า
ง
ห
ล
ั
ก
ท
ี
่
ไ
ม
่
ค
ว
ร
ถ
ู
ก
แ
ท
น
ท
ี
่
ห
ม
ู
่
ฟ
ั
ง
ก
์
ช
ั
น
ข
น
า
ด
ใ
ห
ญ
่
เ
พ
ื
่
อ
ห
ล
ี
ก
เ
ล
ี
่
ย
ง
s
t
e
r
i
c
h
i
n
d
r
a
n
c
e
ต
่
อ
ก
า
ร
จ
ั
บ
r
e
c
e
p
t
o
r
•
ข
้
อ
จ
.
(
ไ
ม
่
ม
ี
ข
้
อ
ใ
ด
ถ
ู
ก
)
:
ข
้
อ
ค
.
ถ
ู
ก
ต
้
อ
ง
ต
า
ม
ห
ล
ั
ก
S
A
R</t>
        </is>
      </c>
      <c r="L101" t="inlineStr">
        <is>
          <t>Medicinal Chemistry</t>
        </is>
      </c>
      <c r="M101" t="inlineStr">
        <is>
          <t>SAR &amp; Drug Design</t>
        </is>
      </c>
      <c r="N101" t="inlineStr">
        <is>
          <t>Product</t>
        </is>
      </c>
      <c r="O101" t="inlineStr">
        <is>
          <t>[SOURCE: Mock Pharmtutor 2024 Set 1 ข้อ 63]</t>
        </is>
      </c>
      <c r="P101" t="inlineStr">
        <is>
          <t>ข้อสอบจำลอง</t>
        </is>
      </c>
      <c r="Q101" t="inlineStr">
        <is>
          <t>Mock Pharmtutor 2024</t>
        </is>
      </c>
    </row>
    <row r="102" ht="24" customHeight="1" s="49">
      <c r="A102" s="176" t="n">
        <v>100</v>
      </c>
      <c r="B102" t="inlineStr">
        <is>
          <t>โครงสร้างใดไม่สามารถจับกับ estrogen receptor ได้</t>
        </is>
      </c>
      <c r="C102" t="inlineStr">
        <is>
          <t>pharmtutor2024/set1_q70.png</t>
        </is>
      </c>
      <c r="D102" t="inlineStr">
        <is>
          <t>โครงสร้างในข้อ ก</t>
        </is>
      </c>
      <c r="E102" t="inlineStr">
        <is>
          <t>โครงสร้างในข้อ ข</t>
        </is>
      </c>
      <c r="F102" t="inlineStr">
        <is>
          <t>โครงสร้างในข้อ ค</t>
        </is>
      </c>
      <c r="G102" t="inlineStr">
        <is>
          <t>โครงสร้างในข้อ ง</t>
        </is>
      </c>
      <c r="H102" t="inlineStr">
        <is>
          <t>โครงสร้างในข้อ จ</t>
        </is>
      </c>
      <c r="I102" t="n">
        <v>2</v>
      </c>
      <c r="J102" t="inlineStr">
        <is>
          <t>✅ คำตอบที่ถูกต้อง: ข้อ ข. โครงสร้างในข้อ ข
🎯 ทำไมข้อนี้ถึงถูก: สารที่สามารถเข้าจับกับ Estrogen Receptor (ER) ได้ ต้องมีลักษณะ pharmacophore จำเพาะ คือ วงแหวนแอโรแมติก (aromatic A-ring) ที่มีหมู่ phenolic hydroxyl group (-OH) ที่ตำแหน่งเทียบเท่า C-3 ของ Estradiol เพื่อสร้าง hydrogen bond กับกรดอะมิโน Glu353 และ Arg394 ภายใน ligand binding domain โครงสร้างในข้อ ข ขาด phenolic hydroxyl group และมี stereochemistry ที่ไม่เหมาะสม จึงไม่สามารถจับกับ estrogen receptor ได้
🔍 ข้ออื่นผิดเพราะอะไร:
•
ข
้
อ
ก
.
:
ม
ี
p
h
e
n
o
l
i
c
h
y
d
r
o
x
y
l
g
r
o
u
p
บ
น
ว
ง
a
r
o
m
a
t
i
c
r
i
n
g
แ
ล
ะ
ม
ี
ร
ะ
ย
ะ
ห
่
า
ง
ข
อ
ง
ห
ม
ู
่
ฟ
ั
ง
ก
์
ช
ั
น
ท
ี
่
ส
อ
ด
ค
ล
้
อ
ง
ก
ั
บ
E
R
b
i
n
d
i
n
g
p
o
c
k
e
t
จ
ึ
ง
ส
า
ม
า
ร
ถ
จ
ั
บ
ก
ั
บ
e
s
t
r
o
g
e
n
r
e
c
e
p
t
o
r
ไ
ด
้
•
ข
้
อ
ค
.
:
ม
ี
แ
ก
น
โ
ค
ร
ง
ส
ร
้
า
ง
แ
ล
ะ
f
u
n
c
t
i
o
n
a
l
g
r
o
u
p
s
ท
ี
่
ท
ำ
อ
ั
น
ต
ร
ก
ิ
ร
ิ
ย
า
ก
ั
บ
e
s
t
r
o
g
e
n
r
e
c
e
p
t
o
r
ไ
ด
้
อ
ย
่
า
ง
จ
ำ
เ
พ
า
ะ
•
ข
้
อ
ง
.
:
ม
ี
ค
ุ
ณ
ส
ม
บ
ั
ต
ิ
p
h
a
r
m
a
c
o
p
h
o
r
i
c
f
e
a
t
u
r
e
s
ใ
น
ก
า
ร
จ
ั
บ
ก
ั
บ
l
i
g
a
n
d
b
i
n
d
i
n
g
p
o
c
k
e
t
ข
อ
ง
E
R
•
ข
้
อ
จ
.
:
เ
ป
็
น
โ
ม
เ
ล
ก
ุ
ล
ท
ี
่
ม
ี
a
r
o
m
a
t
i
c
r
i
n
g
แ
ล
ะ
h
y
d
r
o
g
e
n
b
o
n
d
d
o
n
o
r
s
/
a
c
c
e
p
t
o
r
s
ใ
น
ต
ำ
แ
ห
น
่
ง
ท
ี
่
ส
า
ม
า
ร
ถ
จ
ั
บ
ก
ั
บ
E
R
ไ
ด
้</t>
        </is>
      </c>
      <c r="L102" t="inlineStr">
        <is>
          <t>Medicinal Chemistry</t>
        </is>
      </c>
      <c r="M102" t="inlineStr">
        <is>
          <t>SAR &amp; Drug Design</t>
        </is>
      </c>
      <c r="N102" t="inlineStr">
        <is>
          <t>Product</t>
        </is>
      </c>
      <c r="O102" t="inlineStr">
        <is>
          <t>[SOURCE: Mock Pharmtutor 2024 Set 1 ข้อ 70]</t>
        </is>
      </c>
      <c r="P102" t="inlineStr">
        <is>
          <t>ข้อสอบจำลอง</t>
        </is>
      </c>
      <c r="Q102" t="inlineStr">
        <is>
          <t>Mock Pharmtutor 2024</t>
        </is>
      </c>
    </row>
    <row r="103" ht="24" customHeight="1" s="49">
      <c r="A103" s="176" t="n">
        <v>101</v>
      </c>
      <c r="B103" t="inlineStr">
        <is>
          <t>จากโครงสร้าง chlorpropamide และ glipizide ความแตกต่างบริเวณใดทำให้เกิด hypoglycemia ได้ลดน้อยลง</t>
        </is>
      </c>
      <c r="C103" t="inlineStr">
        <is>
          <t>pharmtutor2024/set1_q77.png</t>
        </is>
      </c>
      <c r="D103" t="inlineStr">
        <is>
          <t>1</t>
        </is>
      </c>
      <c r="E103" t="inlineStr">
        <is>
          <t>2</t>
        </is>
      </c>
      <c r="F103" t="inlineStr">
        <is>
          <t>3</t>
        </is>
      </c>
      <c r="G103" t="inlineStr">
        <is>
          <t>1 และ 2</t>
        </is>
      </c>
      <c r="H103" t="inlineStr">
        <is>
          <t>2 และ 3</t>
        </is>
      </c>
      <c r="I103" t="n">
        <v>1</v>
      </c>
      <c r="J103" t="inlineStr">
        <is>
          <t>✅ คำตอบที่ถูกต้อง: ข้อ ก. 1
🎯 ทำไมข้อนี้ถึงถูก: ตำแหน่งที่ 1 (R1 substituent บนวง phenyl ring): ใน First-generation sulfonylurea เช่น Chlorpropamide มีหมู่แทนที่เป็น p-chloro substituent ขนาดเล็ก ทำให้ยาถูกกำจัดช้ามาก (elimination half-life ยาวนานถึง 36 ชั่วโมง) และขับออกทางไตเป็นหลัก จึงเกิด severe prolonged hypoglycemia สูงมาก ในขณะที่ Second-generation เช่น Glipizide มีหมู่แทนที่ขนาดใหญ่เป็น carboxamidoethyl / pyrazine moiety ที่ตำแหน่ง 1 เพิ่มความจำเพาะต่อ receptor มี half-life สั้นลง (2-4 ชั่วโมง) และถูกตับ metabolize เป็น inactive metabolites อย่างรวดเร็ว จึงลดความเสี่ยงต่อ hypoglycemia ลงอย่างมีนัยสำคัญ
🔍 ข้ออื่นผิดเพราะอะไร:
•
ข
้
อ
ข
.
(
2
)
:
ต
ำ
แ
ห
น
่
ง
ท
ี
่
2
เ
ป
็
น
แ
ก
น
S
u
l
f
o
n
y
l
u
r
e
a
b
r
i
d
g
e
(
-
S
O
2
-
N
H
-
C
O
-
N
H
-
)
ซ
ึ
่
ง
จ
ำ
เ
ป
็
น
ต
่
อ
ก
า
ร
อ
อ
ก
ฤ
ท
ธ
ิ
์
พ
ื
้
น
ฐ
า
น
(
p
h
a
r
m
a
c
o
p
h
o
r
e
)
เ
ห
ม
ื
อ
น
ก
ั
น
ท
ั
้
ง
ส
อ
ง
ร
ุ
่
น
•
ข
้
อ
ค
.
(
3
)
:
ต
ำ
แ
ห
น
่
ง
ท
ี
่
3
เ
ป
็
น
ห
ม
ู
่
l
i
p
o
p
h
i
l
i
c
a
l
i
p
h
a
t
i
c
r
i
n
g
/
c
h
a
i
n
(
p
r
o
p
y
l
v
s
c
y
c
l
o
h
e
x
y
l
)
ท
ี
่
จ
ั
บ
ก
ั
บ
h
y
d
r
o
p
h
o
b
i
c
p
o
c
k
e
t
แ
ม
้
ช
่
ว
ย
เ
พ
ิ
่
ม
p
o
t
e
n
c
y
แ
ต
่
ป
ั
จ
จ
ั
ย
ห
ล
ั
ก
ท
ี
่
ล
ด
ร
ะ
ย
ะ
เ
ว
ล
า
ก
า
ร
อ
อ
ก
ฤ
ท
ธ
ิ
์
ค
้
า
ง
แ
ล
ะ
ล
ด
h
y
p
o
g
l
y
c
e
m
i
a
ร
ุ
น
แ
ร
ง
ค
ื
อ
b
u
l
k
y
h
e
t
e
r
o
c
y
c
l
i
c
a
c
y
l
a
m
i
n
o
e
t
h
y
l
g
r
o
u
p
ท
ี
่
ต
ำ
แ
ห
น
่
ง
1
•
ข
้
อ
ง
.
(
1
แ
ล
ะ
2
)
:
ต
ำ
แ
ห
น
่
ง
2
ไ
ม
่
ไ
ด
้
ม
ี
ค
ว
า
ม
แ
ต
ก
ต
่
า
ง
เ
ช
ิ
ง
ฟ
ั
ง
ก
์
ช
ั
น
ท
ี
่
ล
ด
ภ
า
ว
ะ
น
้
ำ
ต
า
ล
ต
่
ำ
•
ข
้
อ
จ
.
(
2
แ
ล
ะ
3
)
:
ต
ำ
แ
ห
น
่
ง
2
ไ
ม
่
ใ
ช
่
ต
ำ
แ
ห
น
่
ง
ท
ี
่
ล
ด
ก
า
ร
เ
ก
ิ
ด
h
y
p
o
g
l
y
c
e
m
i
a</t>
        </is>
      </c>
      <c r="L103" t="inlineStr">
        <is>
          <t>Medicinal Chemistry</t>
        </is>
      </c>
      <c r="M103" t="inlineStr">
        <is>
          <t>SAR &amp; Drug Design</t>
        </is>
      </c>
      <c r="N103" t="inlineStr">
        <is>
          <t>Product</t>
        </is>
      </c>
      <c r="O103" t="inlineStr">
        <is>
          <t>[SOURCE: Mock Pharmtutor 2024 Set 1 ข้อ 77]</t>
        </is>
      </c>
      <c r="P103" t="inlineStr">
        <is>
          <t>ข้อสอบจำลอง</t>
        </is>
      </c>
      <c r="Q103" t="inlineStr">
        <is>
          <t>Mock Pharmtutor 2024</t>
        </is>
      </c>
    </row>
    <row r="104" ht="24" customHeight="1" s="49">
      <c r="A104" s="176" t="n">
        <v>102</v>
      </c>
      <c r="B104" t="inlineStr">
        <is>
          <t>จากโครงสร้างยา Digoxin ข้างต้น หากต้องการทดสอบสารสำคัญตามวงกลมในภาพ (โครงสร้าง cyclopentanoperhydrophenanthrene หรือ steroid nucleus) ควรใช้การทดสอบใดเพื่อพิสูจน์เอกลักษณ์สารดังกล่าว</t>
        </is>
      </c>
      <c r="C104" t="inlineStr">
        <is>
          <t>pharmtutor2024/set1_q91.png</t>
        </is>
      </c>
      <c r="D104" t="inlineStr">
        <is>
          <t>Folin-Ciocalteu Content</t>
        </is>
      </c>
      <c r="E104" t="inlineStr">
        <is>
          <t>DPPH assay</t>
        </is>
      </c>
      <c r="F104" t="inlineStr">
        <is>
          <t>Liebermann-Burchard test</t>
        </is>
      </c>
      <c r="G104" t="inlineStr">
        <is>
          <t>Dragendorff test</t>
        </is>
      </c>
      <c r="H104" t="inlineStr">
        <is>
          <t>FTIR spectroscopy</t>
        </is>
      </c>
      <c r="I104" t="n">
        <v>3</v>
      </c>
      <c r="J104" t="inlineStr">
        <is>
          <t>✅ คำตอบที่ถูกต้อง: ข้อ ค. Liebermann-Burchard test
🎯 ทำไมข้อนี้ถึงถูก: Liebermann-Burchard test เป็นการทดสอบจำเพาะต่อวงแหวนสเตียรอยด์ (steroid nucleus / cyclopentanoperhydrophenanthrene ring) ในโครงสร้าง cardiac glycosides โดยใช้ acetic anhydride และ sulfuric acid เข้มข้น ให้สีเขียวอมฟ้าหรือสีเขียวเข้ม
🔍 ข้ออื่นผิดเพราะอะไร:
• ข้อ ก. (Folin-Ciocalteu Content): เป็นปฏิกิริยาวิเคราะห์หาปริมาณสารประกอบฟีนอลิกทั้งหมด (total phenolic content) โดยวัดการรีดิวซ์ฟอสโฟโมลิบเดต-ทังสเตต
• ข้อ ข. (DPPH assay): เป็นการทดสอบฤทธิ์ต้านอนุมูลอิสระ (antioxidant activity) ผ่านการจับกับ 2,2-diphenyl-1-picrylhydrazyl free radical
• ข้อ ง. (Dragendorff test): เป็นการทดสอบการเกิดตะกอนสีส้มแดงเพื่อพิสูจน์เอกลักษณ์ของสารกลุ่ม alkaloids ที่มีไนโตรเจนเป็นองค์ประกอบ
• ข้อ จ. (FTIR spectroscopy): แม้ใช้ระบุ functional groups ได้ แต่ไม่ใช่ wet chemical color test จำเพาะตามวงแหวนสเตียรอยด์ตามแนวทางแบบทดสอบมาตรฐานนี้</t>
        </is>
      </c>
      <c r="L104" t="inlineStr">
        <is>
          <t>Medicinal Chemistry</t>
        </is>
      </c>
      <c r="M104" t="inlineStr">
        <is>
          <t>SAR &amp; Drug Design</t>
        </is>
      </c>
      <c r="N104" t="inlineStr">
        <is>
          <t>Product</t>
        </is>
      </c>
      <c r="O104" t="inlineStr">
        <is>
          <t>[SOURCE: Mock Pharmtutor 2024 Set 1 ข้อ 91]</t>
        </is>
      </c>
      <c r="P104" t="inlineStr">
        <is>
          <t>ข้อสอบจำลอง</t>
        </is>
      </c>
      <c r="Q104" t="inlineStr">
        <is>
          <t>Mock Pharmtutor 2024</t>
        </is>
      </c>
    </row>
    <row r="105" ht="24" customHeight="1" s="49">
      <c r="A105" s="176" t="n">
        <v>103</v>
      </c>
      <c r="B105" t="inlineStr">
        <is>
          <t>ข้อใดถูกต้องเกี่ยวกับกระบวนการเมแทบอลิซึมของ metformin</t>
        </is>
      </c>
      <c r="D105" t="inlineStr">
        <is>
          <t>มีค่าชีวิตยาว เนื่องจากต้องถูกทำลายด้วยเอนไซม์ไซโตรโคมพี 450 หลายไอโซฟอร์ม</t>
        </is>
      </c>
      <c r="E105" t="inlineStr">
        <is>
          <t>มีค่าชีวิตยาว เนื่องจากต้องถูกทำลายด้วยเอนไซม์ทรานเฟอร์เรสหลายชนิด</t>
        </is>
      </c>
      <c r="F105" t="inlineStr">
        <is>
          <t>มีค่าชีวิตยาว เนื่องจากไม่สามารถถูกทำลายได้ด้วยกระบวนการเมแทบอลิซึมในร่างกาย</t>
        </is>
      </c>
      <c r="G105" t="inlineStr">
        <is>
          <t>มีค่าครึ่งชีวิตยาว เนื่องจากใช้เวลาในการดูดซึมนาน</t>
        </is>
      </c>
      <c r="H105" t="inlineStr">
        <is>
          <t>มีค่าครึ่งชีวิตยาว เนื่องจากมีการกระจายตัวในร่างกายที่ต่ำ</t>
        </is>
      </c>
      <c r="I105" t="n">
        <v>3</v>
      </c>
      <c r="J105" t="inlineStr">
        <is>
          <t>✅ คำตอบที่ถูกต้อง: ข้อ ค. มีค่าชีวิตยาว เนื่องจากไม่สามารถถูกทำลายได้ด้วยกระบวนการเมแทบอลิซึมในร่างกาย
🎯 ทำไมข้อนี้ถึงถูก: Metformin เป็น hydrophilic biguanide molecule ที่มีขั้วสูงมาก ไม่ผ่านกระบวนการ hepatic metabolism (hepatic metabolism ไม่เกิน 0%) โดยไม่ถูกทำลายด้วยเอนไซม์ในตับ และถูกขับออกทางไตในรูปเดิมที่ไม่เปลี่ยนแปลง (unchanged drug) เกือบทั้งหมดผ่านทาง glomerular filtration และ active tubular secretion
🔍 ข้ออื่นผิดเพราะอะไร:
• ข้อ ก. (มีค่าชีวิตยาว เนื่องจากต้องถูกทำลายด้วยเอนไซม์ไซโตรโคมพี 450 หลายไอโซฟอร์ม): Metformin ไม่ผ่าน CYP450 metabolism เลย
• ข้อ ข. (มีค่าชีวิตยาว เนื่องจากต้องถูกทำลายด้วยเอนไซม์ทรานเฟอร์เรสหลายชนิด): Metformin ไม่เกิด conjugation ผ่าน transferase enzymes เช่น UGT หรือ SULT
• ข้อ ง. (มีค่าครึ่งชีวิตยาว เนื่องจากใช้เวลาในการดูดซึมนาน): Metformin ดูดซึมได้ไม่สมบูรณ์ที่ลำไส้เล็กและมี elimination half-life ค่อนข้างสั้นประมาณ 4 ถึง 6 ชั่วโมงในผู้ป่วยที่ไตปกติ
• ข้อ จ. (มีค่าครึ่งชีวิตยาว เนื่องจากมีการกระจายตัวในร่างกายที่ต่ำ): การกระจายตัวไม่ได้เป็นเหตุผลหลักที่ทำให้ยาไม่ถูกขับทิ้ง และ volume of distribution ของ metformin อยู่ในระดับปานกลาง</t>
        </is>
      </c>
      <c r="L105" t="inlineStr">
        <is>
          <t>Medicinal Chemistry</t>
        </is>
      </c>
      <c r="M105" t="inlineStr">
        <is>
          <t>Prodrug &amp; Drug Metabolism</t>
        </is>
      </c>
      <c r="N105" t="inlineStr">
        <is>
          <t>Product</t>
        </is>
      </c>
      <c r="O105" t="inlineStr">
        <is>
          <t>[SOURCE: Mock Pharmtutor 2024 Set 1 ข้อ 93]</t>
        </is>
      </c>
      <c r="P105" t="inlineStr">
        <is>
          <t>ข้อสอบจำลอง</t>
        </is>
      </c>
      <c r="Q105" t="inlineStr">
        <is>
          <t>Mock Pharmtutor 2024</t>
        </is>
      </c>
    </row>
    <row r="106" ht="24" customHeight="1" s="49">
      <c r="A106" s="176" t="n">
        <v>104</v>
      </c>
      <c r="B106" t="inlineStr">
        <is>
          <t>จากโครงสร้างที่กำหนดให้ ข้อใดไม่มีฤทธิ์ต้านการอักเสบ</t>
        </is>
      </c>
      <c r="C106" t="inlineStr">
        <is>
          <t>pharmtutor2024/set2_q20.png</t>
        </is>
      </c>
      <c r="D106" t="inlineStr">
        <is>
          <t>โครงสร้าง A (Dexamethasone/Betamethasone)</t>
        </is>
      </c>
      <c r="E106" t="inlineStr">
        <is>
          <t>โครงสร้าง B (Prednisolone)</t>
        </is>
      </c>
      <c r="F106" t="inlineStr">
        <is>
          <t>โครงสร้าง C (Norelgestromin / Progestin)</t>
        </is>
      </c>
      <c r="G106" t="inlineStr">
        <is>
          <t>โครงสร้าง D (Hydrocortisone)</t>
        </is>
      </c>
      <c r="H106" t="inlineStr">
        <is>
          <t>โครงสร้าง E (Clobetasol-related Corticosteroid)</t>
        </is>
      </c>
      <c r="I106" t="n">
        <v>3</v>
      </c>
      <c r="J106" t="inlineStr">
        <is>
          <t>✅ คำตอบที่ถูกต้อง: ข้อ ค. โครงสร้าง C (Norelgestromin / Progestin)
🎯 ทำไมข้อนี้ถึงถูก: โครงสร้างในข้อ ค. คือ Norelgestromin (ฮอร์โมนกลุ่ม Progestin) ซึ่งมีหมู่ 3-oxime (=N-OH) และหมู่ 17-ethinyl (-C#CH) โดยไม่มีหมู่ฟังก์ชันสำคัญของ Glucocorticoids ได้แก่ 11-beta hydroxyl group และ 17-beta ketol side chain (-COCH2OH) ที่จำเป็นต่อการจับกับ glucocorticoid receptor จึงไม่มีฤทธิ์ต้านการอักเสบ (anti-inflammatory activity) แต่ทำหน้าที่เป็นฮอร์โมนคุมกำเนิด
🔍 ข้ออื่นผิดเพราะอะไร:
•
ข
้
อ
ก
.
:
ม
ี
แ
ก
น
s
t
e
r
o
i
d
พ
ร
้
อ
ม
C
1
=
C
2
d
o
u
b
l
e
b
o
n
d
,
9
-
a
l
p
h
a
f
l
u
o
r
o
,
1
1
-
b
e
t
a
O
H
,
แ
ล
ะ
1
6
-
m
e
t
h
y
l
ซ
ึ
่
ง
เ
ป
็
น
โ
ค
ร
ง
ส
ร
้
า
ง
ข
อ
ง
D
e
x
a
m
e
t
h
a
s
o
n
e
/
B
e
t
a
m
e
t
h
a
s
o
n
e
ม
ี
ฤ
ท
ธ
ิ
์
ต
้
า
น
ก
า
ร
อ
ั
ก
เ
ส
บ
แ
ร
ง
ส
ู
ง
(
p
o
t
e
n
t
a
n
t
i
-
i
n
f
l
a
m
m
a
t
o
r
y
g
l
u
c
o
c
o
r
t
i
c
o
i
d
)
•
ข
้
อ
ข
.
:
ม
ี
แ
ก
น
s
t
e
r
o
i
d
พ
ร
้
อ
ม
C
1
=
C
2
d
o
u
b
l
e
b
o
n
d
,
1
1
-
b
e
t
a
O
H
,
1
7
-
a
l
p
h
a
O
H
แ
ล
ะ
C
2
1
O
H
ซ
ึ
่
ง
เ
ป
็
น
โ
ค
ร
ง
ส
ร
้
า
ง
ข
อ
ง
P
r
e
d
n
i
s
o
l
o
n
e
ม
ี
ฤ
ท
ธ
ิ
์
ต
้
า
น
ก
า
ร
อ
ั
ก
เ
ส
บ
ป
า
น
ก
ล
า
ง
ถ
ึ
ง
ส
ู
ง
•
ข
้
อ
ง
.
:
ม
ี
โ
ค
ร
ง
ส
ร
้
า
ง
ข
อ
ง
H
y
d
r
o
c
o
r
t
i
s
o
n
e
(
C
o
r
t
i
s
o
l
)
ซ
ึ
่
ง
เ
ป
็
น
n
a
t
u
r
a
l
g
l
u
c
o
c
o
r
t
i
c
o
i
d
ม
ี
ฤ
ท
ธ
ิ
์
ต
้
า
น
ก
า
ร
อ
ั
ก
เ
ส
บ
พ
ื
้
น
ฐ
า
น
•
ข
้
อ
จ
.
:
ม
ี
โ
ค
ร
ง
ส
ร
้
า
ง
ข
อ
ง
C
o
r
t
i
c
o
s
t
e
r
o
i
d
ท
ี
่
ม
ี
2
1
-
c
h
l
o
r
o
แ
ล
ะ
9
-
a
l
p
h
a
f
l
u
o
r
o
ม
ี
ฤ
ท
ธ
ิ
์
ต
้
า
น
ก
า
ร
อ
ั
ก
เ
ส
บ
เ
ฉ
พ
า
ะ
ท
ี
่
แ
ร
ง
ม
า
ก
(
v
e
r
y
h
i
g
h
p
o
t
e
n
c
y
t
o
p
i
c
a
l
s
t
e
r
o
i
d
)</t>
        </is>
      </c>
      <c r="L106" t="inlineStr">
        <is>
          <t>Medicinal Chemistry</t>
        </is>
      </c>
      <c r="M106" t="inlineStr">
        <is>
          <t>SAR &amp; Drug Design</t>
        </is>
      </c>
      <c r="N106" t="inlineStr">
        <is>
          <t>Product</t>
        </is>
      </c>
      <c r="O106" t="inlineStr">
        <is>
          <t>[SOURCE: Mock Pharmtutor 2024 Set 2 ข้อ 20]</t>
        </is>
      </c>
      <c r="P106" t="inlineStr">
        <is>
          <t>ข้อสอบจำลอง</t>
        </is>
      </c>
      <c r="Q106" t="inlineStr">
        <is>
          <t>Mock Pharmtutor 2024</t>
        </is>
      </c>
    </row>
    <row r="107">
      <c r="A107" s="176" t="n">
        <v>105</v>
      </c>
      <c r="B107" t="inlineStr">
        <is>
          <t>จากโครงสร้าง Omeprazole ตำแหน่งใด เข้าจับกับ proton pump receptor</t>
        </is>
      </c>
      <c r="C107" t="inlineStr">
        <is>
          <t>pharmtutor2024/set2_q23.png</t>
        </is>
      </c>
      <c r="D107" t="inlineStr">
        <is>
          <t>A</t>
        </is>
      </c>
      <c r="E107" t="inlineStr">
        <is>
          <t>B</t>
        </is>
      </c>
      <c r="F107" t="inlineStr">
        <is>
          <t>C</t>
        </is>
      </c>
      <c r="G107" t="inlineStr">
        <is>
          <t>A และ B</t>
        </is>
      </c>
      <c r="H107" t="inlineStr">
        <is>
          <t>B และ C</t>
        </is>
      </c>
      <c r="I107" t="n">
        <v>2</v>
      </c>
      <c r="J107" t="inlineStr">
        <is>
          <t>✅ คำตอบที่ถูกต้อง: ข้อ ข. B
🎯 ทำไมข้อนี้ถึงถูก: Omeprazole เป็น prodrug เมื่อกระจายตัวเข้าสู่ secretory canaliculi ของ parietal cell ในสภาวะกรด จะเกิดปฏิกิริยาจัดเรียงตัวภายในโมเลกุลเปลี่ยนเป็น active sulfenamide intermediate โดยตำแหน่งอะตอมกำมะถัน (Sulfur atom ที่หมู่ sulfoxide ซึ่งตรงกับตำแหน่ง B) จะทำปฏิกิริยากับหมู่ sulfhydryl (-SH) ของ Cysteine residue (Cys813) บนเอนไซม์ H+/K+-ATPase เกิดเป็นพันธะโคเวเลนต์แบบไดซัลไฟด์ (covalent disulfide bond) ยับยั้งการหลั่งกรดอย่างถาวร
🔍 ข้ออื่นผิดเพราะอะไร:
•
ข
้
อ
ก
.
:
ต
ำ
แ
ห
น
่
ง
A
เ
ป
็
น
ห
ม
ู
่
5
-
m
e
t
h
o
x
y
บ
น
ว
ง
b
e
n
z
i
m
i
d
a
z
o
l
e
ท
ำ
ห
น
้
า
ท
ี
่
เ
พ
ิ
่
ม
ค
ว
า
ม
ห
น
า
แ
น
่
น
อ
ิ
เ
ล
็
ก
ต
ร
อ
น
แ
ล
ะ
ป
ร
ั
บ
ส
ม
ด
ุ
ล
ค
ุ
ณ
ส
ม
บ
ั
ต
ิ
p
h
y
s
i
c
o
c
h
e
m
i
c
a
l
/
p
K
a
แ
ต
่
ไ
ม
่
ไ
ด
้
เ
ป
็
น
ต
ำ
แ
ห
น
่
ง
ท
ี
่
ส
ร
้
า
ง
พ
ั
น
ธ
ะ
ก
ั
บ
เ
อ
น
ไ
ซ
ม
์
•
ข
้
อ
ค
.
:
ต
ำ
แ
ห
น
่
ง
C
เ
ป
็
น
ห
ม
ู
่
4
-
m
e
t
h
o
x
y
บ
น
ว
ง
p
y
r
i
d
i
n
e
ช
่
ว
ย
เ
พ
ิ
่
ม
ค
ว
า
ม
เ
ป
็
น
เ
บ
ส
ข
อ
ง
p
y
r
i
d
i
n
e
n
i
t
r
o
g
e
n
เ
พ
ื
่
อ
ช
่
ว
ย
ใ
ห
้
เ
ก
ิ
ด
n
u
c
l
e
o
p
h
i
l
i
c
a
t
t
a
c
k
ใ
น
ก
ร
ะ
บ
ว
น
ก
า
ร
a
c
t
i
v
a
t
i
o
n
แ
ต
่
ไ
ม
่
ไ
ด
้
จ
ั
บ
ก
ั
บ
r
e
c
e
p
t
o
r
•
ข
้
อ
ง
.
:
ต
ำ
แ
ห
น
่
ง
A
ไ
ม
่
ไ
ด
้
ท
ำ
ห
น
้
า
ท
ี
่
ส
ร
้
า
ง
พ
ั
น
ธ
ะ
ก
ั
บ
เ
อ
น
ไ
ซ
ม
์
p
r
o
t
o
n
p
u
m
p
•
ข
้
อ
จ
.
:
ต
ำ
แ
ห
น
่
ง
C
ไ
ม
่
ไ
ด
้
เ
ป
็
น
ต
ำ
แ
ห
น
่
ง
ส
ร
้
า
ง
c
o
v
a
l
e
n
t
b
o
n
d
ก
ั
บ
โ
ป
ร
ต
ี
น
เ
ป
้
า
ห
ม
า
ย</t>
        </is>
      </c>
      <c r="L107" t="inlineStr">
        <is>
          <t>Medicinal Chemistry</t>
        </is>
      </c>
      <c r="M107" t="inlineStr">
        <is>
          <t>SAR &amp; Drug Design</t>
        </is>
      </c>
      <c r="N107" t="inlineStr">
        <is>
          <t>Product</t>
        </is>
      </c>
      <c r="O107" t="inlineStr">
        <is>
          <t>[SOURCE: Mock Pharmtutor 2024 Set 2 ข้อ 23]</t>
        </is>
      </c>
      <c r="P107" t="inlineStr">
        <is>
          <t>ข้อสอบจำลอง</t>
        </is>
      </c>
      <c r="Q107" t="inlineStr">
        <is>
          <t>Mock Pharmtutor 2024</t>
        </is>
      </c>
    </row>
    <row r="108">
      <c r="A108" s="176" t="n">
        <v>106</v>
      </c>
      <c r="B108" t="inlineStr">
        <is>
          <t>จากโครงสร้างของยากลุ่ม Integrase strand transfer inhibitors ที่กำหนดให้ บริเวณใดบ้างที่ส่งผลต่อการออกฤทธิ์ (MCQ ธ.ค. 66)</t>
        </is>
      </c>
      <c r="C108" t="inlineStr">
        <is>
          <t>pharmtutor2024/set2_q35.png</t>
        </is>
      </c>
      <c r="D108" t="inlineStr">
        <is>
          <t>A: C-terminal domain</t>
        </is>
      </c>
      <c r="E108" t="inlineStr">
        <is>
          <t>B: Catalytic domain</t>
        </is>
      </c>
      <c r="F108" t="inlineStr">
        <is>
          <t>C: N-terminal domain</t>
        </is>
      </c>
      <c r="G108" t="inlineStr">
        <is>
          <t>A และ B</t>
        </is>
      </c>
      <c r="H108" t="inlineStr">
        <is>
          <t>B และ C</t>
        </is>
      </c>
      <c r="I108" t="n">
        <v>5</v>
      </c>
      <c r="J108" t="inlineStr">
        <is>
          <t>✅ คำตอบที่ถูกต้อง: ข้อ จ. B และ C
🎯 ทำไมข้อนี้ถึงถูก: โครงสร้าง Dolutegravir ในภาพประกอบด้วย 2 ส่วนสำคัญที่ทำงานร่วมกันในการยับยั้งเอนไซม์ Integrase ได้แก่ ตำแหน่ง B ซึ่งเป็น coplanar oxygen triad (chelating triad) ทำหน้าที่เข้าจับ chelate กับไอออนแมกนีเซียมสองประจุบวก (Mg2+) 2 ตัวในบริเวณเร่ง (Catalytic Core Domain: CCD) ของเอนไซม์ และตำแหน่ง C ซึ่งเป็นวงแหวน 2,4-difluorobenzyl ทำหน้าที่แทรกตัวเข้าไปจับกับกระเป๋าชอบไขมัน (hydrophobic pocket) และเกิด pi-stacking กับ viral DNA base เพื่อขัดขวางกระบวนการ strand transfer อย่างสมบูรณ์
🔍 ข้ออื่นผิดเพราะอะไร:
•
ข
้
อ
ก
.
:
A
:
C
-
t
e
r
m
i
n
a
l
d
o
m
a
i
n
:
ต
ำ
แ
ห
น
่
ง
A
เ
ป
็
น
ว
ง
o
x
a
z
i
n
e
r
i
n
g
ท
ี
่
ย
ื
่
น
อ
อ
ก
ส
ู
่
ด
้
า
น
น
อ
ก
(
s
o
l
v
e
n
t
-
e
x
p
o
s
e
d
)
ม
ี
บ
ท
บ
า
ท
ต
่
อ
c
o
n
f
o
r
m
a
t
i
o
n
แ
ล
ะ
h
a
l
f
-
l
i
f
e
แ
ต
่
ไ
ม
่
ไ
ด
้
จ
ั
บ
ก
ั
บ
C
-
t
e
r
m
i
n
a
l
d
o
m
a
i
n
โ
ด
ย
ต
ร
ง
•
ข
้
อ
ข
.
:
B
:
C
a
t
a
l
y
t
i
c
d
o
m
a
i
n
:
แ
ม
้
ต
ำ
แ
ห
น
่
ง
B
จ
ะ
ท
ำ
ห
น
้
า
ท
ี
่
จ
ั
บ
ก
ั
บ
C
a
t
a
l
y
t
i
c
c
o
r
e
d
o
m
a
i
n
จ
ร
ิ
ง
แ
ต
่
ย
ั
ง
ข
า
ด
ต
ำ
แ
ห
น
่
ง
C
ซ
ึ
่
ง
เ
ป
็
น
p
h
a
r
m
a
c
o
p
h
o
r
e
ส
ำ
ค
ั
ญ
ใ
น
ก
า
ร
จ
ั
บ
ก
ั
บ
a
c
t
i
v
e
s
i
t
e
•
ข
้
อ
ค
.
:
C
:
N
-
t
e
r
m
i
n
a
l
d
o
m
a
i
n
:
ต
ำ
แ
ห
น
่
ง
C
ท
ำ
ห
น
้
า
ท
ี
่
แ
ท
ร
ก
ต
ั
ว
เ
ข
้
า
h
y
d
r
o
p
h
o
b
i
c
p
o
c
k
e
t
ใ
ก
ล
้
t
e
r
m
i
n
a
l
a
d
e
n
i
n
e
ข
อ
ง
v
i
r
a
l
D
N
A
ไ
ม
่
ไ
ด
้
จ
ั
บ
ก
ั
บ
N
-
t
e
r
m
i
n
a
l
d
o
m
a
i
n
ข
อ
ง
โ
ป
ร
ต
ี
น
•
ข
้
อ
ง
.
:
A
แ
ล
ะ
B
:
ต
ำ
แ
ห
น
่
ง
A
ไ
ม
่
ไ
ด
้
เ
ป
็
น
บ
ร
ิ
เ
ว
ณ
ห
ล
ั
ก
ท
ี
่
ก
ำ
ห
น
ด
ฤ
ท
ธ
ิ
์
ย
ั
บ
ย
ั
้
ง
s
t
r
a
n
d
t
r
a
n
s
f
e
r</t>
        </is>
      </c>
      <c r="L108" t="inlineStr">
        <is>
          <t>Medicinal Chemistry</t>
        </is>
      </c>
      <c r="M108" t="inlineStr">
        <is>
          <t>SAR &amp; Drug Design</t>
        </is>
      </c>
      <c r="N108" t="inlineStr">
        <is>
          <t>Product</t>
        </is>
      </c>
      <c r="O108" t="inlineStr">
        <is>
          <t>[SOURCE: Mock Pharmtutor 2024 Set 2 ข้อ 35]</t>
        </is>
      </c>
      <c r="P108" t="inlineStr">
        <is>
          <t>ข้อสอบจำลอง</t>
        </is>
      </c>
      <c r="Q108" t="inlineStr">
        <is>
          <t>Mock Pharmtutor 2024</t>
        </is>
      </c>
    </row>
    <row r="109">
      <c r="A109" s="176" t="n">
        <v>107</v>
      </c>
      <c r="B109" t="inlineStr">
        <is>
          <t>จากโครงสร้างที่กำหนดให้ต่อไปนี้ ข้อใดกล่าวผิดเกี่ยวกับคุณสมบัติของยา</t>
        </is>
      </c>
      <c r="C109" t="inlineStr">
        <is>
          <t>pharmtutor2024/set2_q57.png</t>
        </is>
      </c>
      <c r="D109" t="inlineStr">
        <is>
          <t>Diazepam ผ่านกระบวนการ demethylation และ hydroxylation ได้ oxazepam</t>
        </is>
      </c>
      <c r="E109" t="inlineStr">
        <is>
          <t>Oxazepam มีค่าครึ่งชีวิตต่ำกว่า diazepam</t>
        </is>
      </c>
      <c r="F109" t="inlineStr">
        <is>
          <t>Diazepam มี active metabolite คือ oxazepam</t>
        </is>
      </c>
      <c r="G109" t="inlineStr">
        <is>
          <t>ต้องใช้ oxazepam ปริมาณมากกว่า diazepam หากต้องการประสิทธิภาพเท่ากัน</t>
        </is>
      </c>
      <c r="H109" t="inlineStr">
        <is>
          <t>Onset ของ oxazepam เร็วกว่า diazepam</t>
        </is>
      </c>
      <c r="I109" t="n">
        <v>4</v>
      </c>
      <c r="J109" t="inlineStr">
        <is>
          <t>✅ คำตอบที่ถูกต้อง: ข้อ ง. ต้องใช้ oxazepam ปริมาณมากกว่า diazepam หากต้องการประสิทธิภาพเท่ากัน
🎯 ทำไมข้อนี้ถึงถูก: ตามเฉลยของข้อสอบชุดนี้ระบุข้อ ง. เป็นข้อที่ผิด (อย่างไรก็ตามในทางเภสัชจลนศาสตร์ข้อ จ. ก็กล่าวผิดเช่นกัน เนื่องจาก Diazepam มี lipophilicity สูงมากทำให้ผ่านเข้าสู่สมองได้เร็วจึงมี rapid onset 15-30 นาที ส่วน Oxazepam มีหมู่ 3-OH เพิ่มขั้ว ทำให้การดูดซึมช้ากว่าและมี slow onset 1-2 ชั่วโมง ส่วนเทียบขนาดยาทางคลินิก Diazepam 10 mg เทียบเท่ากับ Oxazepam 15-30 mg จึงต้องใช้ปริมาณมิลลิกรัมของ Oxazepam มากกว่า Diazepam)
🔍 ข้ออื่นผิดเพราะอะไร:
• ข้อ ก. Diazepam ผ่านกระบวนการ demethylation และ hydroxylation ได้ oxazepam: เป็นข้อความที่ถูกต้อง เพราะ Diazepam ถูก N-demethylation ได้ Nordiazepam จากนั้นถูก C3-hydroxylation ได้ Oxazepam
• ข้อ ข. Oxazepam มีค่าครึ่งชีวิตต่ำกว่า diazepam: เป็นข้อความที่ถูกต้อง เพราะ Oxazepam มี elimination half-life สั้นกว่ามาก (ประมาณ 6-12 ชั่วโมง) ขณะที่ Diazepam มีค่าครึ่งชีวิต 20-50 ชั่วโมง และมี active metabolite ยาวนานถึง 100 ชั่วโมง
• ข้อ ค. Diazepam มี active metabolite คือ oxazepam: เป็นข้อความที่ถูกต้อง เพราะทั้ง Nordiazepam, Temazepam และ Oxazepam ล้วนเป็น active metabolites ที่ออกฤทธิ์ทางเภสัชวิทยาได้
• ข้อ จ. Onset ของ oxazepam เร็วกว่า diazepam: เป็นข้อความที่ผิดในทางทฤษฎีเภสัชจลนศาสตร์เช่นกัน เพราะ Diazepam มี onset เร็วกว่า Oxazepam อย่างชัดเจนเนื่องจากละลายในไขมันได้ดีกว่ามาก</t>
        </is>
      </c>
      <c r="L109" t="inlineStr">
        <is>
          <t>Medicinal Chemistry</t>
        </is>
      </c>
      <c r="M109" t="inlineStr">
        <is>
          <t>Prodrug &amp; Drug Metabolism</t>
        </is>
      </c>
      <c r="N109" t="inlineStr">
        <is>
          <t>Product</t>
        </is>
      </c>
      <c r="O109" t="inlineStr">
        <is>
          <t>[SOURCE: Mock Pharmtutor 2024 Set 2 ข้อ 57] [NEED_REVIEW: ต้นฉบับเฉลยข้อ ง. แม้ในเชิงเภสัชวิทยาข้อ จ. จะกล่าวผิดอย่างชัดเจนที่สุดเช่นกัน ได้บันทึกคำอธิบายเทียบเคียงทั้งสองประเด็นไว้อย่างครบถ้วน]</t>
        </is>
      </c>
      <c r="P109" t="inlineStr">
        <is>
          <t>ข้อสอบจำลอง</t>
        </is>
      </c>
      <c r="Q109" t="inlineStr">
        <is>
          <t>Mock Pharmtutor 2024</t>
        </is>
      </c>
    </row>
    <row r="110">
      <c r="A110" s="176" t="n">
        <v>108</v>
      </c>
      <c r="B110" t="inlineStr">
        <is>
          <t>จากโครงสร้างของ salbutamol ที่กำหนดให้ หมู่ฟังก์ชั่นใดที่ทำให้ salbutamol ออกฤทธิ์จำเพาะต่อ beta receptor</t>
        </is>
      </c>
      <c r="D110" t="inlineStr">
        <is>
          <t>A - hydroxyl group</t>
        </is>
      </c>
      <c r="E110" t="inlineStr">
        <is>
          <t>B - methanol group</t>
        </is>
      </c>
      <c r="F110" t="inlineStr">
        <is>
          <t>C - aromatic ring</t>
        </is>
      </c>
      <c r="G110" t="inlineStr">
        <is>
          <t>D - hydroxyl group</t>
        </is>
      </c>
      <c r="H110" t="inlineStr">
        <is>
          <t>E - tert-butyl group</t>
        </is>
      </c>
      <c r="I110" t="n">
        <v>5</v>
      </c>
      <c r="J110" t="inlineStr">
        <is>
          <t>✅ คำตอบที่ถูกต้อง: ข้อ จ. E - tert-butyl group
🎯 ทำไมข้อนี้ถึงถูก: ตามหลักความสัมพันธ์ระหว่างโครงสร้างทางเคมีและการออกฤทธิ์ (Structure-Activity Relationship: SAR) ของยากลุ่ม Adrenergic Agonists: การเพิ่มขนาดความเทอะทะของหมู่อัลคิลบนอะตอมไนโตรเจน (Bulky N-alkyl substituent) เช่น หมู่ tert-butyl group ใน Salbutamol จะทำให้ความจำเพาะต่อ beta-receptor เพิ่มขึ้นอย่างเด่นชัดเหนือ alpha-receptor และเนื่องจากขนาดที่ใหญ่มากยังทำให้เกิด steric hindrance ขัดขวางการจับกับ beta-1 receptor จึงส่งผลให้ Salbutamol มีความจำเพาะสูงต่อ beta-2 adrenergic receptor (beta-2 selectivity)
🔍 ข้ออื่นผิดเพราะอะไร:
• ข้อ ก. A - hydroxyl group: ผิดเพราะ phenolic hydroxyl group ตำแหน่ง para มีบทบาทในการสร้าง hydrogen bond กับ receptor เพื่อการกระตุ้น (agonist activity) แต่ไม่ได้เป็นตัวกำหนด beta-selectivity
• ข้อ ข. B - methanol group: ผิดเพราะหมู่ hydroxymethyl (-CH2OH) ที่ตำแหน่ง meta ช่วยป้องกันการถูก metabolized โดยเอนไซม์ COMT ทำให้ยามีระยะเวลาการออกฤทธิ์ยาวนานขึ้นและไม่ถูกทำลายอย่างรวดเร็ว
• ข้อ ค. C - aromatic ring: ผิดเพราะวงแหวนเบนซีนเป็นโครงสร้างหลักพื้นฐาน (pharmacophore) สำหรับการสร้าง pi-pi stacking interaction กับตัวรับ
• ข้อ ง. D - hydroxyl group: ผิดเพราะ beta-hydroxyl group บนสายข้างเอทิลามีนจำเป็นต่อการมี stereospecific binding กับ adrenergic receptors ทั้ง alpha และ beta</t>
        </is>
      </c>
      <c r="L110" t="inlineStr">
        <is>
          <t>Medicinal Chemistry</t>
        </is>
      </c>
      <c r="M110" t="inlineStr">
        <is>
          <t>SAR &amp; Drug Design</t>
        </is>
      </c>
      <c r="N110" t="inlineStr">
        <is>
          <t>Product</t>
        </is>
      </c>
      <c r="O110" t="inlineStr">
        <is>
          <t>[SOURCE: Mock Pharmtutor 2024 Set 2 ข้อ 60]</t>
        </is>
      </c>
      <c r="P110" t="inlineStr">
        <is>
          <t>ข้อสอบจำลอง</t>
        </is>
      </c>
      <c r="Q110" t="inlineStr">
        <is>
          <t>Mock Pharmtutor 2024</t>
        </is>
      </c>
    </row>
    <row r="111">
      <c r="A111" s="176" t="n">
        <v>109</v>
      </c>
      <c r="B111" t="inlineStr">
        <is>
          <t>โครงสร้างในข้อใดมีความจำเพาะกับ progesterone receptor มากที่สุด</t>
        </is>
      </c>
      <c r="C111" t="inlineStr">
        <is>
          <t>pharmtutor2024/set2_q68.png</t>
        </is>
      </c>
      <c r="D111" t="inlineStr">
        <is>
          <t>โครงสร้าง A</t>
        </is>
      </c>
      <c r="E111" t="inlineStr">
        <is>
          <t>โครงสร้าง B</t>
        </is>
      </c>
      <c r="F111" t="inlineStr">
        <is>
          <t>โครงสร้าง C</t>
        </is>
      </c>
      <c r="G111" t="inlineStr">
        <is>
          <t>โครงสร้าง D</t>
        </is>
      </c>
      <c r="H111" t="inlineStr">
        <is>
          <t>ไม่มีข้อใดถูก</t>
        </is>
      </c>
      <c r="I111" t="n">
        <v>4</v>
      </c>
      <c r="J111" t="inlineStr">
        <is>
          <t>✅ คำตอบที่ถูกต้อง: ข้อ ง. โครงสร้าง D
🎯 ทำไมข้อนี้ถึงถูก: โครงสร้างในข้อ ง (Structure D) มีการดัดแปลงพันธะและหมู่อัลคิลบนแกนสเตียรอยด์ (เช่น การมีโครงสร้างแบบ fourth-generation progestin หรือ spironolactone derivative ที่มี cyclopropyl/methylene bridge) ซึ่งเพิ่มความจำเพาะเจาะจงสูงสุดต่อ Progesterone Receptor (PR) และไม่จับกับ Androgen Receptor (AR) หรือ Glucocorticoid Receptor (GR) จึงช่วยขจัดผลข้างเคียงด้านสิว หน้ามัน และขนดกได้อย่างมีประสิทธิภาพ
🔍 ข้ออื่นผิดเพราะอะไร:
• ข้อ ก. โครงสร้าง A: ผิดเพราะเป็นอนุพันธ์รุ่นแรก (เช่น Norethindrone) ซึ่งยังคงมีฤทธิ์ androgenic activity แฝงอยู่สูงเนื่องจากโครงสร้างใกล้เคียงกับ testosterone
• ข้อ ข. โครงสร้าง B: ผิดเพราะมีความจำเพาะต่อ PR ต่ำกว่า และยังมี cross-reactivity กับ androgenic receptor
• ข้อ ค. โครงสร้าง C: ผิดเพราะความสามารถในการจับกับ progesterone receptor ยังมีความจำเพาะเจาะจงต่ำกว่าโครงสร้างในข้อ ง
• ข้อ จ. ไม่มีข้อใดถูก: ผิดเพราะโครงสร้างในข้อ ง เป็นโครงสร้างที่มีความจำเพาะสูงที่สุดอย่างชัดเจน</t>
        </is>
      </c>
      <c r="L111" t="inlineStr">
        <is>
          <t>Medicinal Chemistry</t>
        </is>
      </c>
      <c r="M111" t="inlineStr">
        <is>
          <t>SAR &amp; Drug Design</t>
        </is>
      </c>
      <c r="N111" t="inlineStr">
        <is>
          <t>Product</t>
        </is>
      </c>
      <c r="O111" t="inlineStr">
        <is>
          <t>[SOURCE: Mock Pharmtutor 2024 Set 2 ข้อ 68]</t>
        </is>
      </c>
      <c r="P111" t="inlineStr">
        <is>
          <t>ข้อสอบจำลอง</t>
        </is>
      </c>
      <c r="Q111" t="inlineStr">
        <is>
          <t>Mock Pharmtutor 2024</t>
        </is>
      </c>
    </row>
    <row r="112">
      <c r="A112" s="176" t="n">
        <v>110</v>
      </c>
      <c r="B112" t="inlineStr">
        <is>
          <t>การปรับปรุงโครงสร้างของ insulin ในข้อใด ทำให้สามารถออกฤทธิ์ได้ยาวนานมากขึ้น</t>
        </is>
      </c>
      <c r="D112" t="inlineStr">
        <is>
          <t>เพิ่มการละลายของ insulin</t>
        </is>
      </c>
      <c r="E112" t="inlineStr">
        <is>
          <t>ลดความสามารถในการก่อ hexamer ของ insulin</t>
        </is>
      </c>
      <c r="F112" t="inlineStr">
        <is>
          <t>การเติมกรดไขมัน เช่น myristic acid</t>
        </is>
      </c>
      <c r="G112" t="inlineStr">
        <is>
          <t>สลับกรดอะมิโน ระหว่าง lysine และ proline</t>
        </is>
      </c>
      <c r="H112" t="inlineStr">
        <is>
          <t>ไม่มีข้อใดถูก</t>
        </is>
      </c>
      <c r="I112" t="n">
        <v>3</v>
      </c>
      <c r="J112" t="inlineStr">
        <is>
          <t>✅ คำตอบที่ถูกต้อง: ข้อ ค. การเติมกรดไขมัน เช่น myristic acid
🎯 ทำไมข้อนี้ถึงถูก: การเติมสายกรดไขมัน (Fatty acid acylation) เช่น การต่อ myristic acid (14-carbon fatty acid) เข้าที่กรดอะมิโน LysB29 ของสายบี (B-chain) ร่วมกับการตัด ThrB30 ออก ทำให้ได้ Insulin Detemir ซึ่งสายกรดไขมันนี้จะจับกับโปรตีน Albumin ในกระแสเลือดและบริเวณใต้ผิวหนังได้อย่างเหนียวแน่น ส่งผลให้การดูดซึมและการกระจายตัวของยาช้าลงอย่างมาก จึงยืดระยะเวลาการออกฤทธิ์ได้ยาวนานถึง 24 ชั่วโมง (Long-acting insulin analogue)
🔍 ข้ออื่นผิดเพราะอะไร:
• ข้อ ก. เพิ่มการละลายของ insulin: ผิดเพราะการเพิ่มการละลายจะทำให้อินซูลินดูดซึมเร็วขึ้นและออกฤทธิ์สั้นลง ไม่ใช่ยาวนานขึ้น (ในทางตรงข้าม การตกผลึกหรือลดการละลายที่ pH ของร่างกายแบบ Glargine จึงจะทำให้ออกฤทธิ์ยาวนาน)
• ข้อ ข. ลดความสามารถในการก่อ hexamer ของ insulin: ผิดเพราะการขัดขวางการรวมกลุ่มเป็น hexamer เพื่อให้อยู่ในรูป monomer ได้เร็ว เป็นหลักการออกแบบ Rapid-acting insulins (เช่น Aspart, Glulisine) ให้ออกฤทธิ์เร็วขึ้น
• ข้อ ง. สลับกรดอะมิโน ระหว่าง lysine และ proline: ผิดเพราะการสลับตำแหน่งเป็น ProB28-LysB29 เป็นโครงสร้างของ Insulin Lispro ซึ่งทำให้โมเลกุลแยกเป็น monomer ทันทีและออกฤทธิ์เร็วมาก (rapid-acting) ไม่ใช่ออกฤทธิ์ยาวนาน
• ข้อ จ. ไม่มีข้อใดถูก: ผิดเพราะข้อ ค เป็นหลักการดัดแปลงโครงสร้างของ Long-acting insulin analogue ที่ถูกต้อง</t>
        </is>
      </c>
      <c r="L112" t="inlineStr">
        <is>
          <t>Medicinal Chemistry</t>
        </is>
      </c>
      <c r="M112" t="inlineStr">
        <is>
          <t>SAR &amp; Drug Design</t>
        </is>
      </c>
      <c r="N112" t="inlineStr">
        <is>
          <t>Product</t>
        </is>
      </c>
      <c r="O112" t="inlineStr">
        <is>
          <t>[SOURCE: Mock Pharmtutor 2024 Set 2 ข้อ 72]</t>
        </is>
      </c>
      <c r="P112" t="inlineStr">
        <is>
          <t>ข้อสอบจำลอง</t>
        </is>
      </c>
      <c r="Q112" t="inlineStr">
        <is>
          <t>Mock Pharmtutor 2024</t>
        </is>
      </c>
    </row>
    <row r="113">
      <c r="A113" s="176" t="n">
        <v>111</v>
      </c>
      <c r="B113" t="inlineStr">
        <is>
          <t>ข้อใดคือ active form ของ cyclophosphamide (MCQ ธ.ค. 66)</t>
        </is>
      </c>
      <c r="C113" t="inlineStr">
        <is>
          <t>pharmtutor2024/set2_q81.png</t>
        </is>
      </c>
      <c r="D113" t="inlineStr">
        <is>
          <t>4-Hydroxycyclophosphamide (ดูภาพประกอบ)</t>
        </is>
      </c>
      <c r="E113" t="inlineStr">
        <is>
          <t>Aldophosphamide (ดูภาพประกอบ)</t>
        </is>
      </c>
      <c r="F113" t="inlineStr">
        <is>
          <t>Acrolein (ดูภาพประกอบ)</t>
        </is>
      </c>
      <c r="G113" t="inlineStr">
        <is>
          <t>Phosphoramide mustard (ดูภาพประกอบ)</t>
        </is>
      </c>
      <c r="H113" t="inlineStr">
        <is>
          <t>ไม่มีข้อใดถูก</t>
        </is>
      </c>
      <c r="I113" t="n">
        <v>4</v>
      </c>
      <c r="J113" t="inlineStr">
        <is>
          <t>✅ คำตอบที่ถูกต้อง: ข้อ ง. Phosphoramide mustard (ดูภาพประกอบ)
🎯 ทำไมข้อนี้ถึงถูก: Cyclophosphamide เป็น prodrug ที่ถูก oxidize ในตับได้เป็น 4-hydroxycyclophosphamide และ aldophosphamide ก่อนจะเกิด spontaneous beta-elimination สลายตัวได้ Phosphoramide mustard ซึ่งเป็น active alkylating agent ทำหน้าที่สร้างพันธะ alkylate กับ DNA สายคู่ของเซลล์มะเร็ง
🔍 ข้ออื่นผิดเพราะอะไร:
• ข้อ ก.: 4-Hydroxycyclophosphamide เป็น intermediate metabolite ที่เกิดจากการออกซิเดชันด้วย CYP2B6/3A4 ในตับ ยังไม่มีฤทธิ์ alkylate DNA โดยตรง
• ข้อ ข.: Aldophosphamide เป็น tautomeric intermediate ของ 4-hydroxycyclophosphamide เพื่อเตรียมพร้อมสลายตัวต่อ ยังไม่ใช่ active cytotoxic metabolite
• ข้อ ค.: Acrolein เป็น toxic byproduct ที่เกิดจากการสลายตัวของ aldophosphamide ไม่มีฤทธิ์ต้านมะเร็ง แต่เป็นสาเหตุสำคัญของการเกิด hemorrhagic cystitis ในกระเพาะปัสสาวะ
• ข้อ จ.: ไม่ถูกต้อง เนื่องจากข้อ ง. (Phosphoramide mustard) เป็นคำตอบที่ถูกต้องตามหลักเภสัชเคมี</t>
        </is>
      </c>
      <c r="L113" t="inlineStr">
        <is>
          <t>Medicinal Chemistry</t>
        </is>
      </c>
      <c r="M113" t="inlineStr">
        <is>
          <t>Prodrug &amp; Drug Metabolism</t>
        </is>
      </c>
      <c r="N113" t="inlineStr">
        <is>
          <t>Product</t>
        </is>
      </c>
      <c r="O113" t="inlineStr">
        <is>
          <t>[SOURCE: Mock Pharmtutor 2024 Set 2 ข้อ 81] MCQ ธ.ค. 66 [RECONSTRUCTED: กำกับชื่อโครงสร้างเคมีประกอบภาพ]</t>
        </is>
      </c>
      <c r="P113" t="inlineStr">
        <is>
          <t>ข้อสอบจำลอง</t>
        </is>
      </c>
      <c r="Q113" t="inlineStr">
        <is>
          <t>Mock Pharmtutor 2024</t>
        </is>
      </c>
    </row>
    <row r="114">
      <c r="A114" s="176" t="n">
        <v>112</v>
      </c>
      <c r="B114" t="inlineStr">
        <is>
          <t>ข้อใดต่อไปนี้ถูกต้อง</t>
        </is>
      </c>
      <c r="C114" t="inlineStr">
        <is>
          <t>pharmtutor2024/set2_q85.png</t>
        </is>
      </c>
      <c r="D114" t="inlineStr">
        <is>
          <t>Fexofenadine เป็น active metabolite ของ Terfenadine</t>
        </is>
      </c>
      <c r="E114" t="inlineStr">
        <is>
          <t>Fexofenadine เป็น racemic mixture ของ Terfenadine</t>
        </is>
      </c>
      <c r="F114" t="inlineStr">
        <is>
          <t>Levocetirizine เป็น active metabolite ของ Cetirizine</t>
        </is>
      </c>
      <c r="G114" t="inlineStr">
        <is>
          <t>Levocetirizine เป็น racemic mixture ของ Cetirizine</t>
        </is>
      </c>
      <c r="H114" t="inlineStr">
        <is>
          <t>ไม่มีข้อใดถูก</t>
        </is>
      </c>
      <c r="I114" t="n">
        <v>1</v>
      </c>
      <c r="J114" t="inlineStr">
        <is>
          <t>✅ คำตอบที่ถูกต้อง: ข้อ ก. Fexofenadine เป็น active metabolite ของ Terfenadine
🎯 ทำไมข้อนี้ถึงถูก: Fexofenadine เกิดจากกระบวนการ oxidation ของหมู่ tert-butyl methyl group บนโมเลกุล Terfenadine ผ่านเอนไซม์ CYP3A4 ในตับได้เป็น carboxylic acid active metabolite ที่มีฤทธิ์ต้านฮิสตามีนและไม่ก่อพิษ QT prolongation ต่อนำไฟฟ้าหัวใจ
🔍 ข้ออื่นผิดเพราะอะไร:
• ข้อ ข.: Fexofenadine เป็น chemical metabolite ที่มีสูตรโครงสร้างเปลี่ยนไป (มีหมู่กรดคาร์บอกซิลิกเพิ่มขึ้น) ไม่ใช่ racemic mixture ของ Terfenadine
• ข้อ ค.: Levocetirizine เป็น R-enantiomer (active optical isomer) ของ Cetirizine ไม่ใช่ metabolite
• ข้อ ง.: Cetirizine เป็น racemic mixture ของ R- และ S-enantiomer ส่วน Levocetirizine คือ R-enantiomer เดี่ยวๆ ที่บริสุทธิ์
• ข้อ จ.: ไม่ถูกต้อง เนื่องจากข้อ ก. เป็นข้อความที่ถูกต้องตามหลักเภสัชเคมี</t>
        </is>
      </c>
      <c r="L114" t="inlineStr">
        <is>
          <t>Medicinal Chemistry</t>
        </is>
      </c>
      <c r="M114" t="inlineStr">
        <is>
          <t>Prodrug &amp; Drug Metabolism</t>
        </is>
      </c>
      <c r="N114" t="inlineStr">
        <is>
          <t>Product</t>
        </is>
      </c>
      <c r="O114" t="inlineStr">
        <is>
          <t>[SOURCE: Mock Pharmtutor 2024 Set 2 ข้อ 85] MCQ ธ.ค. 66</t>
        </is>
      </c>
      <c r="P114" t="inlineStr">
        <is>
          <t>ข้อสอบจำลอง</t>
        </is>
      </c>
      <c r="Q114" t="inlineStr">
        <is>
          <t>Mock Pharmtutor 2024</t>
        </is>
      </c>
    </row>
    <row r="115">
      <c r="A115" s="180" t="n">
        <v>113</v>
      </c>
      <c r="B115" s="104" t="inlineStr">
        <is>
          <t>ผู้ป่วยชาย อายุ 35 ปี มาขอซื้อยารักษาไซนัสอักเสบ ยาปฏิชีวนะในข้อใดไม่คงตัวในสภาวะกรดของกระเพาะอาหาร เนื่องจากโครงสร้างโมเลกุลสามารถเกิดปฏิกิริยา acid-catalyzed internal ketal formation ได้</t>
        </is>
      </c>
      <c r="C115" s="104" t="inlineStr">
        <is>
          <t>cc1_product/image1.png</t>
        </is>
      </c>
      <c r="D115" s="104" t="inlineStr">
        <is>
          <t>Azithromycin (กลุ่ม Macrolides)</t>
        </is>
      </c>
      <c r="E115" s="104" t="inlineStr">
        <is>
          <t>Doxycycline (กลุ่ม Tetracyclines)</t>
        </is>
      </c>
      <c r="F115" s="104" t="inlineStr">
        <is>
          <t>Amoxicillin (กลุ่ม Penicillins)</t>
        </is>
      </c>
      <c r="G115" s="104" t="inlineStr">
        <is>
          <t>Levofloxacin (กลุ่ม Fluoroquinolones)</t>
        </is>
      </c>
      <c r="H115" s="104" t="inlineStr">
        <is>
          <t>Sulfamethoxazole (กลุ่ม Sulfonamides)</t>
        </is>
      </c>
      <c r="I115" s="62" t="n">
        <v>1</v>
      </c>
      <c r="J115" s="104" t="inlineStr">
        <is>
          <t>✅ คำตอบที่ถูกต้อง: ข้อ ก. Azithromycin (กลุ่ม Macrolides)
🎯 ทำไมข้อนี้ถึงถูก: ยากลุ่ม Macrolides (เช่น Erythromycin หรือ Azithromycin) มีวงแหวน macrolactone ring ที่มี ketone carbonyl และ hydroxyl group อยู่ใกล้กัน จึงเกิด intramolecular reaction ในกรดกลายเป็น cyclic ketal (anhydro form) ที่หมดฤทธิ์และระคายเคืองกระเพาะ
🔍 ข้ออื่นผิดเพราะอะไร:
• ข้อ ข.: Doxycycline ในกลุ่ม Tetracyclines สลายตัวในกรดเกิด epimerization หรือ dehydration ได้สาร anhydrotetracycline แต่ไม่เกิด cyclic ketal formation
• ข้อ ค.: Amoxicillin ในกลุ่ม Penicillins ไม่คงตัวในกรดจากการเปิดวงแหวน beta-lactam ด้วยปฏิกิริยา hydrolysis
• ข้อ ง.: Levofloxacin ในกลุ่ม Fluoroquinolones มีความคงตัวสูงในสภาวะกรด ไม่เกิดปฏิกิริยา internal ketal
• ข้อ จ.: Sulfamethoxazole ในกลุ่ม Sulfonamides มีความคงตัวในกรดดีและไม่มีโครงสร้าง hydroxy-ketone ที่จะเกิด ketalization</t>
        </is>
      </c>
      <c r="K115" s="104" t="inlineStr">
        <is>
          <t>cc1_product/image8.png</t>
        </is>
      </c>
      <c r="L115" s="104" t="inlineStr">
        <is>
          <t>Medicinal Chemistry</t>
        </is>
      </c>
      <c r="M115" s="104" t="inlineStr">
        <is>
          <t>SAR &amp; Drug Design</t>
        </is>
      </c>
      <c r="N115" s="62" t="inlineStr">
        <is>
          <t>Product</t>
        </is>
      </c>
      <c r="O115" s="104" t="inlineStr">
        <is>
          <t>[SOURCE: ข้อสอบจริง PLE CC1 (Product) ปี 2567 ข้อ 8] [HAS_IMAGE: image1.png, image8.png] [RECONSTRUCTED: ปรับแต่งและเติมเต็มตัวเลือกให้สมบูรณ์]</t>
        </is>
      </c>
      <c r="P115" s="62" t="inlineStr">
        <is>
          <t>ข้อสอบเก่า</t>
        </is>
      </c>
      <c r="Q115" s="62" t="inlineStr">
        <is>
          <t>2567</t>
        </is>
      </c>
      <c r="R115" s="62" t="inlineStr"/>
    </row>
    <row r="116">
      <c r="A116" s="180" t="n">
        <v>114</v>
      </c>
      <c r="B116" s="104" t="inlineStr">
        <is>
          <t>ข้อใดคือโครงสร้างทางเคมีของยาต้านเชื้อรากลุ่ม Azole ที่มี Imidazole ring ซึ่งใช้รักษาโรคติดเชื้อราที่ผิวหนัง (กลากและเกลื้อน)</t>
        </is>
      </c>
      <c r="C116" s="104" t="inlineStr"/>
      <c r="D116" s="104" t="inlineStr">
        <is>
          <t>Clotrimazole (มีวงแหวน Imidazole)</t>
        </is>
      </c>
      <c r="E116" s="104" t="inlineStr">
        <is>
          <t>Fluconazole (มีวงแหวน Triazole)</t>
        </is>
      </c>
      <c r="F116" s="104" t="inlineStr">
        <is>
          <t>Terbinafine (กลุ่ม Allylamine)</t>
        </is>
      </c>
      <c r="G116" s="104" t="inlineStr">
        <is>
          <t>Griseofulvin (กลุ่ม Benzofuran)</t>
        </is>
      </c>
      <c r="H116" s="104" t="inlineStr">
        <is>
          <t>Nystatin (กลุ่ม Polyene macrolide)</t>
        </is>
      </c>
      <c r="I116" s="62" t="n">
        <v>1</v>
      </c>
      <c r="J116" s="104" t="inlineStr">
        <is>
          <t>✅ คำตอบที่ถูกต้อง: ข้อ ก. Clotrimazole (มีวงแหวน Imidazole)
🎯 ทำไมข้อนี้ถึงถูก: Clotrimazole หรือ Ketoconazole เป็นยาต้านเชื้อรากลุ่ม Imidazole (มีวงแหวน 5 เหลี่ยมที่มีไนโตรเจน 2 อะตอม) ที่นิยมใช้รักษาโรคกลากเกลื้อนที่ผิวหนัง โดยยับยั้งเอนไซม์ lanosterol 14-alpha-demethylase
🔍 ข้ออื่นผิดเพราะอะไร:
• ข้อ ข.: Fluconazole เป็นยากลุ่ม Triazole (มีวงแหวน 5 เหลี่ยมที่มีไนโตรเจน 3 อะตอม) และนิยมใช้รักษาการติดเชื้อราในระบบ (systemic fungal infections)
• ข้อ ค.: Terbinafine เป็นยาต้านเชื้อรากลุ่ม Allylamine ออกฤทธิ์ยับยั้งเอนไซม์ squalene epoxidase ไม่ใช่กลุ่ม azole
• ข้อ ง.: Griseofulvin เป็นยากลุ่ม Benzofuran ออกฤทธิ์ยับยั้งการสร้าง mitotic spindle microtubules ในการแบ่งเซลล์ของเชื้อรา
• ข้อ จ.: Nystatin เป็นยากลุ่ม Polyene antifungal ออกฤทธิ์จับกับ ergosterol ในเยื่อหุ้มเซลล์ของเชื้อราทำให้เซลล์รั่ว</t>
        </is>
      </c>
      <c r="K116" s="104" t="inlineStr"/>
      <c r="L116" s="104" t="inlineStr">
        <is>
          <t>Medicinal Chemistry</t>
        </is>
      </c>
      <c r="M116" s="104" t="inlineStr">
        <is>
          <t>SAR &amp; Drug Design</t>
        </is>
      </c>
      <c r="N116" s="62" t="inlineStr">
        <is>
          <t>Product</t>
        </is>
      </c>
      <c r="O116" s="104" t="inlineStr">
        <is>
          <t>[SOURCE: ข้อสอบจริง PLE CC1 (Product) ปี 2567 ข้อ 10] [RECONSTRUCTED: ปรับแต่งและเติมเต็มบริบทโจทย์และตัวเลือกให้สมบูรณ์]</t>
        </is>
      </c>
      <c r="P116" s="62" t="inlineStr">
        <is>
          <t>ข้อสอบเก่า</t>
        </is>
      </c>
      <c r="Q116" s="62" t="inlineStr">
        <is>
          <t>2567</t>
        </is>
      </c>
      <c r="R116" s="62" t="inlineStr"/>
    </row>
    <row r="117">
      <c r="A117" s="180" t="n">
        <v>115</v>
      </c>
      <c r="B117" s="104" t="inlineStr">
        <is>
          <t>ในโครงสร้างทางเคมีของ Hypromellose (HPMC) หมู่ฟังก์ชันใดมีบทบาทสำคัญที่สุดในการสร้างพันธะไฮโดรเจนกับน้ำเพื่อกักเก็บความชุ่มชื้นในดวงตา</t>
        </is>
      </c>
      <c r="C117" s="104" t="inlineStr">
        <is>
          <t>cc1_product/image3.png</t>
        </is>
      </c>
      <c r="D117" s="104" t="inlineStr">
        <is>
          <t>Hydrocarbon side chain</t>
        </is>
      </c>
      <c r="E117" s="104" t="inlineStr">
        <is>
          <t>Ester group</t>
        </is>
      </c>
      <c r="F117" s="104" t="inlineStr">
        <is>
          <t>Hydroxyl group (-OH)</t>
        </is>
      </c>
      <c r="G117" s="104" t="inlineStr">
        <is>
          <t>Ether linkage (-O-)</t>
        </is>
      </c>
      <c r="H117" s="104" t="inlineStr">
        <is>
          <t>Carboxylic acid (-COOH)</t>
        </is>
      </c>
      <c r="I117" s="62" t="n">
        <v>3</v>
      </c>
      <c r="J117" s="104" t="inlineStr">
        <is>
          <t>✅ คำตอบที่ถูกต้อง: ข้อ ค. Hydroxyl group (-OH)
🎯 ทำไมข้อนี้ถึงถูก: หมู่ Hydroxyl (-OH) ที่หลงเหลืออยู่บนวงแหวน anhydroglucose ของสาย cellulose มีความสามารถสูงในการสร้าง hydrogen bonding กับโมเลกุลน้ำ ทำให้อุ้มน้ำได้ดีและช่วยลดการระเหยของฟิล์มน้ำตา
🔍 ข้ออื่นผิดเพราะอะไร:
• ข้อ ก.: Hydrocarbon side chain เป็นส่วนไม่มีขั้ว ให้คุณสมบัติ hydrophobic ไม่ได้ช่วยจับกับน้ำ
• ข้อ ข.: Ester group ไม่ใช่หมู่ฟังก์ชันในโครงสร้าง Hypromellose (Hypromellose เป็น cellulose ether)
• ข้อ ง.: Ether linkage (-O-CH3, -O-CH2CH(OH)CH3) ทำหน้าที่เป็น hydrogen bond acceptor ได้อ่อนกว่าหมู่ hydroxyl ที่เป็นทั้ง donor และ acceptor
• ข้อ จ.: Carboxylic acid ไม่มีอยู่ในโครงสร้างของ Hypromellose (พบใน Carbomer หรือ Sodium CMC)</t>
        </is>
      </c>
      <c r="K117" s="104" t="inlineStr"/>
      <c r="L117" s="104" t="inlineStr">
        <is>
          <t>Medicinal Chemistry</t>
        </is>
      </c>
      <c r="M117" s="104" t="inlineStr">
        <is>
          <t>SAR &amp; Drug Design</t>
        </is>
      </c>
      <c r="N117" s="62" t="inlineStr">
        <is>
          <t>Product</t>
        </is>
      </c>
      <c r="O117" s="104" t="inlineStr">
        <is>
          <t>[SOURCE: ข้อสอบจริง PLE CC1 (Product) ปี 2567 ข้อ 18] [HAS_IMAGE: image3.png]</t>
        </is>
      </c>
      <c r="P117" s="62" t="inlineStr">
        <is>
          <t>ข้อสอบเก่า</t>
        </is>
      </c>
      <c r="Q117" s="62" t="inlineStr">
        <is>
          <t>2567</t>
        </is>
      </c>
      <c r="R117" s="62" t="inlineStr"/>
    </row>
    <row r="118">
      <c r="A118" s="180" t="n">
        <v>116</v>
      </c>
      <c r="B118" s="104" t="inlineStr">
        <is>
          <t>ยารักษาโรคเกาต์ในข้อใดมีโครงสร้างทางเคมีเป็นอนุพันธ์ของ Purine และออกฤทธิ์ยับยั้งเอนไซม์ Xanthine oxidase เพื่อลดการสร้างกรดยูริกในร่างกาย</t>
        </is>
      </c>
      <c r="C118" s="104" t="inlineStr">
        <is>
          <t>cc1_product/image4.png</t>
        </is>
      </c>
      <c r="D118" s="104" t="inlineStr">
        <is>
          <t>Allopurinol</t>
        </is>
      </c>
      <c r="E118" s="104" t="inlineStr">
        <is>
          <t>Febuxostat</t>
        </is>
      </c>
      <c r="F118" s="104" t="inlineStr">
        <is>
          <t>Colchicine</t>
        </is>
      </c>
      <c r="G118" s="104" t="inlineStr">
        <is>
          <t>Probenecid</t>
        </is>
      </c>
      <c r="H118" s="104" t="inlineStr">
        <is>
          <t>Rasburicase</t>
        </is>
      </c>
      <c r="I118" s="62" t="n">
        <v>1</v>
      </c>
      <c r="J118" s="104" t="inlineStr">
        <is>
          <t>✅ คำตอบที่ถูกต้อง: ข้อ ก. Allopurinol
🎯 ทำไมข้อนี้ถึงถูก: Allopurinol เป็น purine analog ที่มีโครงสร้างเป็นไอโซเมอร์ของ hypoxanthine ออกฤทธิ์เป็น competitive inhibitor ของเอนไซม์ xanthine oxidase
🔍 ข้ออื่นผิดเพราะอะไร:
• ข้อ ข.: Febuxostat ออกฤทธิ์ยับยั้ง xanthine oxidase เช่นกัน แต่มีโครงสร้างเป็น non-purine selective inhibitor
• ข้อ ค.: Colchicine มีโครงสร้างเป็น alkaloid ออกฤทธิ์ยับยั้ง tubulin polymerization และการเคลื่อนที่ของเม็ดเลือดขาว neutrophil
• ข้อ ง.: Probenecid เป็น uricosuric agent ที่มีโครงสร้าง sulfonamide benzoic acid ออกฤทธิ์ยับยั้ง URAT1 transporter ที่ท่อไต
• ข้อ จ.: Rasburicase เป็น recombinant urate oxidase enzyme ไม่ใช่สารสังเคราะห์โครงสร้างโมเลกุลขนาดเล็ก</t>
        </is>
      </c>
      <c r="K118" s="104" t="inlineStr"/>
      <c r="L118" s="104" t="inlineStr">
        <is>
          <t>Medicinal Chemistry</t>
        </is>
      </c>
      <c r="M118" s="104" t="inlineStr">
        <is>
          <t>SAR &amp; Drug Design</t>
        </is>
      </c>
      <c r="N118" s="62" t="inlineStr">
        <is>
          <t>Product</t>
        </is>
      </c>
      <c r="O118" s="104" t="inlineStr">
        <is>
          <t>[SOURCE: ข้อสอบจริง PLE CC1 (Product) ปี 2567 ข้อ 21] [HAS_IMAGE: image4.png] [RECONSTRUCTED: ปรับแต่งและเติมเต็มตัวเลือกให้สมบูรณ์]</t>
        </is>
      </c>
      <c r="P118" s="62" t="inlineStr">
        <is>
          <t>ข้อสอบเก่า</t>
        </is>
      </c>
      <c r="Q118" s="62" t="inlineStr">
        <is>
          <t>2567</t>
        </is>
      </c>
      <c r="R118" s="62" t="inlineStr"/>
    </row>
    <row r="119">
      <c r="A119" s="180" t="n">
        <v>117</v>
      </c>
      <c r="B119" s="104" t="inlineStr">
        <is>
          <t>ข้อใดต่อไปนี้คือรูปแบบโครงสร้างทางเคมีของสารในรูปแบบที่ออกฤทธิ์ (active form) ของยา Tenofovir alafenamide (TAF) หลังจากเข้าสู่เซลล์เป้าหมายในร่างกาย</t>
        </is>
      </c>
      <c r="C119" s="104" t="inlineStr">
        <is>
          <t>cc1_product/image5.png</t>
        </is>
      </c>
      <c r="D119" s="104" t="inlineStr">
        <is>
          <t>Tenofovir diphosphate (Tenofovir-DP)</t>
        </is>
      </c>
      <c r="E119" s="104" t="inlineStr">
        <is>
          <t>Tenofovir monophosphate (Tenofovir-MP)</t>
        </is>
      </c>
      <c r="F119" s="104" t="inlineStr">
        <is>
          <t>Tenofovir triphosphate (Tenofovir-TP)</t>
        </is>
      </c>
      <c r="G119" s="104" t="inlineStr">
        <is>
          <t>Free Tenofovir (unphosphorylated)</t>
        </is>
      </c>
      <c r="H119" s="104" t="inlineStr">
        <is>
          <t>Tenofovir alafenamide intact prodrug</t>
        </is>
      </c>
      <c r="I119" s="62" t="n">
        <v>1</v>
      </c>
      <c r="J119" s="104" t="inlineStr">
        <is>
          <t>✅ คำตอบที่ถูกต้อง: ข้อ ก. Tenofovir diphosphate (Tenofovir-DP)
🎯 ทำไมข้อนี้ถึงถูก: Tenofovir เป็น acyclic nucleoside phosphonate ที่มีหมู่ phosphonate เทียบเท่า 1 phosphate อยู่แล้ว เมื่อถูก hydrolyze และเติม phosphate อีก 2 หมู่จะได้ Tenofovir diphosphate ซึ่งทำหน้าที่เป็น active metabolite ยับยั้ง HIV reverse transcriptase
🔍 ข้ออื่นผิดเพราะอะไร:
• ข้อ ข.: Tenofovir monophosphate เป็นเพียง intermediate metabolite ที่เกิดจากการเติมฟอสเฟต 1 หมู่ ยังไม่ออกฤทธิ์สมบูรณ์
• ข้อ ค.: Tenofovir triphosphate เป็นความเข้าใจคลาดเคลื่อนจาก NRTIs ทั่วไป เนื่องจาก Tenofovir มีฟอสโฟเนตเดิมอยู่แล้ว 1 หมู่ รูปออกฤทธิ์จึงเรียก diphosphate (เทียบเท่า nucleotide triphosphate)
• ข้อ ง.: Free Tenofovir คือสารตัวกลางหลังถูก hydrolyze หมู่ ester ออกไป แต่ยังไม่ผ่านกระบวนการ phosphorylation จึงยังไม่ออกฤทธิ์
• ข้อ จ.: TAF intact prodrug เป็นรูป prodrug ก่อนเข้าสู่เซลล์ ยังไม่มีฤทธิ์ยับยั้งเอนไซม์ไวรัส</t>
        </is>
      </c>
      <c r="K119" s="104" t="inlineStr"/>
      <c r="L119" s="104" t="inlineStr">
        <is>
          <t>Medicinal Chemistry</t>
        </is>
      </c>
      <c r="M119" s="104" t="inlineStr">
        <is>
          <t>Prodrug &amp; Drug Metabolism</t>
        </is>
      </c>
      <c r="N119" s="62" t="inlineStr">
        <is>
          <t>Product</t>
        </is>
      </c>
      <c r="O119" s="104" t="inlineStr">
        <is>
          <t>[SOURCE: ข้อสอบจริง PLE CC1 (Product) ปี 2567 ข้อ 22] [HAS_IMAGE: image5.png]</t>
        </is>
      </c>
      <c r="P119" s="62" t="inlineStr">
        <is>
          <t>ข้อสอบเก่า</t>
        </is>
      </c>
      <c r="Q119" s="62" t="inlineStr">
        <is>
          <t>2567</t>
        </is>
      </c>
      <c r="R119" s="62" t="inlineStr"/>
    </row>
    <row r="120">
      <c r="A120" s="180" t="n">
        <v>118</v>
      </c>
      <c r="B120" s="104" t="inlineStr">
        <is>
          <t>ในโครงสร้างทางเคมีของ Triamcinolone acetonide หมู่ฟังก์ชันในตำแหน่งหมายเลข 5 (หมู่ 16-alpha, 17-alpha acetonide) มีบทบาทสำคัญที่สุดในการเพิ่มสมบัติใดของโมเลกุลยา</t>
        </is>
      </c>
      <c r="C120" s="104" t="inlineStr">
        <is>
          <t>cc1_product/image7.png</t>
        </is>
      </c>
      <c r="D120" s="104" t="inlineStr">
        <is>
          <t>เพิ่มความชอบน้ำ (Hydrophilicity) เพื่อให้ละลายน้ำได้ดีขึ้น</t>
        </is>
      </c>
      <c r="E120" s="104" t="inlineStr">
        <is>
          <t>เพิ่มความชอบไขมัน (Lipophilicity) เพื่อเพิ่มการซึมผ่านผิวหนังและเยื่อบุ</t>
        </is>
      </c>
      <c r="F120" s="104" t="inlineStr">
        <is>
          <t>เพิ่มความคงตัวต่อการสลายตัวด้วยแสง (Photostability)</t>
        </is>
      </c>
      <c r="G120" s="104" t="inlineStr">
        <is>
          <t>เพิ่มความสามารถในการเกิดการแตกตัวเป็นไอออน (Ionization)</t>
        </is>
      </c>
      <c r="H120" s="104" t="inlineStr">
        <is>
          <t>ป้องกันการจับกับ Glucocorticoid receptor</t>
        </is>
      </c>
      <c r="I120" s="62" t="n">
        <v>2</v>
      </c>
      <c r="J120" s="104" t="inlineStr">
        <is>
          <t>✅ คำตอบที่ถูกต้อง: ข้อ ข. เพิ่มความชอบไขมัน (Lipophilicity) เพื่อเพิ่มการซึมผ่านผิวหนังและเยื่อบุ
🎯 ทำไมข้อนี้ถึงถูก: หมู่ 16-alpha, 17-alpha acetonide (cyclic ketal) เกิดจากการทำปฏิกิริยาระหว่าง hydroxyl 2 หมู่กับ acetone ช่วยลดขั้วและเพิ่ม lipophilicity อย่างมาก ทำให้ยาซึมผ่าน stratum corneum และออกฤทธิ์เฉพาะที่ได้ดีขึ้น
🔍 ข้ออื่นผิดเพราะอะไร:
• ข้อ ก.: หมู่ acetonide เป็นกลุ่ม lipophilic ทำให้การละลายในน้ำลดลง ไม่ได้เพิ่มความชอบน้ำ
• ข้อ ค.: หน้าที่หลักของ acetonide ไม่ใช่ photostability แต่เป็นการปรับแต่ง physicochemical properties ด้านการซึมผ่านผิวหนัง
• ข้อ ง.: หมู่ acetonide เป็น neutral non-ionizable moiety ไม่ส่งผลต่อการแตกตัวเป็นไอออน
• ข้อ จ.: หมู่ acetonide ช่วยเพิ่ม topical potency และไม่ได้ขัดขวางการจับกับ glucocorticoid receptor</t>
        </is>
      </c>
      <c r="K120" s="104" t="inlineStr"/>
      <c r="L120" s="104" t="inlineStr">
        <is>
          <t>Medicinal Chemistry</t>
        </is>
      </c>
      <c r="M120" s="104" t="inlineStr">
        <is>
          <t>SAR &amp; Drug Design</t>
        </is>
      </c>
      <c r="N120" s="62" t="inlineStr">
        <is>
          <t>Product</t>
        </is>
      </c>
      <c r="O120" s="104" t="inlineStr">
        <is>
          <t>[SOURCE: ข้อสอบจริง PLE CC1 (Product) ปี 2567 ข้อ 32] [HAS_IMAGE: image7.png] [RECONSTRUCTED: ปรับแต่งและเติมเต็มตัวเลือกให้สอดคล้องกับโครงสร้าง triamcinolone acetonide]</t>
        </is>
      </c>
      <c r="P120" s="62" t="inlineStr">
        <is>
          <t>ข้อสอบเก่า</t>
        </is>
      </c>
      <c r="Q120" s="62" t="inlineStr">
        <is>
          <t>2567</t>
        </is>
      </c>
      <c r="R120" s="62" t="inlineStr"/>
    </row>
    <row r="121">
      <c r="A121" s="180" t="n">
        <v>119</v>
      </c>
      <c r="B121" s="104" t="inlineStr">
        <is>
          <t>ยาลดไขมันในกลุ่ม Statins ตัวใดต่อไปนี้ มีแนวโน้มเกิดปฏิกิริยาเกิดสารเชิงซ้อน (Chelation) กับไอออนโลหะประจุบวก เช่น แมกนีเซียม (Mg2+) หรืออะลูมิเนียม (Al3+) ในยาลดกรดได้มากที่สุด ส่งผลให้การดูดซึมยาผ่านทางเดินอาหารลดลงอย่างมีนัยสำคัญ</t>
        </is>
      </c>
      <c r="C121" s="104" t="inlineStr"/>
      <c r="D121" s="104" t="inlineStr">
        <is>
          <t>Rosuvastatin</t>
        </is>
      </c>
      <c r="E121" s="104" t="inlineStr">
        <is>
          <t>Simvastatin</t>
        </is>
      </c>
      <c r="F121" s="104" t="inlineStr">
        <is>
          <t>Lovastatin</t>
        </is>
      </c>
      <c r="G121" s="104" t="inlineStr">
        <is>
          <t>Pravastatin</t>
        </is>
      </c>
      <c r="H121" s="104" t="inlineStr">
        <is>
          <t>Atorvastatin</t>
        </is>
      </c>
      <c r="I121" s="62" t="n">
        <v>1</v>
      </c>
      <c r="J121" s="104" t="inlineStr">
        <is>
          <t>✅ คำตอบที่ถูกต้อง: ข้อ ก. Rosuvastatin
🎯 ทำไมข้อนี้ถึงถูก: Rosuvastatin มีหมู่ polar head group คือ 3,5-dihydroxycarboxylate ร่วมกับวง pyrimidine และ sulfonamide moiety ซึ่งมีประจุลบที่ทำหน้าที่เป็น multidentate ligand จับกับไอออนโลหะ Mg2+ และ Al3+ ได้สูงที่สุด
🔍 ข้ออื่นผิดเพราะอะไร:
• ข้อ ข.: Simvastatin บริหารในรูป prodrug ชนิด inactive lactone ring ปิดวง ไม่มีหมู่ carboxylate อิสระ จึงเกิด chelation ได้น้อยกว่ามาก
• ข้อ ค.: Lovastatin บริหารในรูป prodrug ชนิด lactone ring ปิดวงเช่นเดียวกับ Simvastatin ไม่เกิด chelation กับโลหะอย่างมีนัยสำคัญ
• ข้อ ง.: Pravastatin แม้จะมีหมู่ carboxylate อิสระ แต่ไม่มีส่วน sulfonamide-pyrimidine ที่ช่วยเสริมการประสานพันธะกับโลหะเหมือน Rosuvastatin
• ข้อ จ.: Atorvastatin มีโครงสร้าง pyrrole ring เกิด chelation กับไอออนโลหะได้บ้าง แต่ผลทางคลินิกต่อการลดระดับยายังน้อยกว่า Rosuvastatin</t>
        </is>
      </c>
      <c r="K121" s="104" t="inlineStr"/>
      <c r="L121" s="104" t="inlineStr">
        <is>
          <t>Medicinal Chemistry</t>
        </is>
      </c>
      <c r="M121" s="104" t="inlineStr">
        <is>
          <t>SAR &amp; Drug Design</t>
        </is>
      </c>
      <c r="N121" s="62" t="inlineStr">
        <is>
          <t>Product</t>
        </is>
      </c>
      <c r="O121" s="104" t="inlineStr">
        <is>
          <t>[SOURCE: ข้อสอบจริง PLE CC1 (Product) ปี 2567 ข้อ 37] [RECONSTRUCTED: ปรับแต่งและเติมเต็มตัวเลือก ข-จ ให้สมบูรณ์ตามกลุ่มยา statins]</t>
        </is>
      </c>
      <c r="P121" s="62" t="inlineStr">
        <is>
          <t>ข้อสอบเก่า</t>
        </is>
      </c>
      <c r="Q121" s="62" t="inlineStr">
        <is>
          <t>2567</t>
        </is>
      </c>
      <c r="R121" s="62" t="inlineStr"/>
    </row>
    <row r="122">
      <c r="A122" s="180" t="n">
        <v>120</v>
      </c>
      <c r="B122" s="104" t="inlineStr">
        <is>
          <t>ในการตรวจพิสูจน์เอกลักษณ์ทางเคมีของ Nicotine ซึ่งเป็นสารออกฤทธิ์ในหมากฝรั่งอดบุหรี่ (Nicotine gum) สารทดสอบ (Reagent) ในข้อใดมีความจำเพาะต่อโครงสร้างของสารดังกล่าว</t>
        </is>
      </c>
      <c r="C122" s="104" t="inlineStr"/>
      <c r="D122" s="104" t="inlineStr">
        <is>
          <t>Shinoda test</t>
        </is>
      </c>
      <c r="E122" s="104" t="inlineStr">
        <is>
          <t>Dragendorff reagent</t>
        </is>
      </c>
      <c r="F122" s="104" t="inlineStr">
        <is>
          <t>Liebermann-Burchard reagent</t>
        </is>
      </c>
      <c r="G122" s="104" t="inlineStr">
        <is>
          <t>Ferric chloride test</t>
        </is>
      </c>
      <c r="H122" s="104" t="inlineStr">
        <is>
          <t>Ninhydrin reagent</t>
        </is>
      </c>
      <c r="I122" s="62" t="n">
        <v>2</v>
      </c>
      <c r="J122" s="104" t="inlineStr">
        <is>
          <t>✅ คำตอบที่ถูกต้อง: ข้อ ข. Dragendorff reagent
🎯 ทำไมข้อนี้ถึงถูก: Nicotine เป็นสารประกอบกลุ่ม Alkaloid ที่มี heterocyclic nitrogen (pyridine และ pyrrolidine ring) มีคุณสมบัติเป็นด่าง ซึ่งการทดสอบทางเคมีมาตรฐานสำหรับกลุ่ม Alkaloid คือการทำปฏิกิริยากับ Dragendorff reagent (Potassium bismuth iodide) จะให้ตะกอนสีส้มแดงหรือสีส้มน้ำตาลอย่างชัดเจน
🔍 ข้ออื่นผิดเพราะอะไร:
• ข้อ ก.: Shinoda test เป็นการทดสอบกลุ่ม Flavonoid โดยใช้ผงแมกนีเซียมและกรดไฮโดรคลอริกเข้มข้น ให้สารละลายสีแดง สีชมพู หรือสีส้ม
• ข้อ ค.: Liebermann-Burchard reagent เป็นการทดสอบกลุ่ม Steroid หรือ Triterpenoid โดยใช้ acetic anhydride และ sulfuric acid ให้สีเขียวหรือชมพู
• ข้อ ง.: Ferric chloride test เป็นการทดสอบสารที่มีหมู่ Phenolic hydroxyl group ให้สารละลายสีน้ำเงิน สีเขียว หรือสีม่วง
• ข้อ จ.: Ninhydrin reagent เป็นการทดสอบกรดอะมิโนและโปรตีนที่มีหมู่อะมิโนอิสระ (primary amine) ให้สารเชิงซ้อนสีม่วง (Ruhemann purple)</t>
        </is>
      </c>
      <c r="K122" s="104" t="inlineStr"/>
      <c r="L122" s="104" t="inlineStr">
        <is>
          <t>Medicinal Chemistry</t>
        </is>
      </c>
      <c r="M122" s="104" t="inlineStr">
        <is>
          <t>SAR &amp; Drug Design</t>
        </is>
      </c>
      <c r="N122" s="62" t="inlineStr">
        <is>
          <t>Product</t>
        </is>
      </c>
      <c r="O122" s="104" t="inlineStr">
        <is>
          <t>[SOURCE: ข้อสอบจริง PLE CC1 (Product) ปี 2566 Day 2 ข้อ 14]</t>
        </is>
      </c>
      <c r="P122" s="62" t="inlineStr">
        <is>
          <t>ข้อสอบเก่า</t>
        </is>
      </c>
      <c r="Q122" s="62" t="inlineStr">
        <is>
          <t>2566</t>
        </is>
      </c>
      <c r="R122" s="62" t="inlineStr"/>
    </row>
    <row r="123">
      <c r="A123" s="180" t="n">
        <v>121</v>
      </c>
      <c r="B123" s="104" t="inlineStr">
        <is>
          <t>ผู้ป่วยมีประวัติแพ้ยา Ibuprofen เกิดผื่นแบบ urticaria จากการวิเคราะห์โครงสร้างทางเคมียา ข้อใดคือโครงสร้างหลัก (Core structure) ของยากลุ่ม Arylpropionic acid derivative ที่เป็นยา Ibuprofen</t>
        </is>
      </c>
      <c r="C123" s="104" t="inlineStr"/>
      <c r="D123" s="104" t="inlineStr">
        <is>
          <t>โครงสร้างที่มี 2-(4-isobutylphenyl)propanoic acid</t>
        </is>
      </c>
      <c r="E123" s="104" t="inlineStr">
        <is>
          <t>โครงสร้างที่มี 2-(2,6-dichlorophenylamino)phenylacetic acid</t>
        </is>
      </c>
      <c r="F123" s="104" t="inlineStr">
        <is>
          <t>โครงสร้าง indole acetic acid ที่มีหมู่ p-chlorobenzoyl</t>
        </is>
      </c>
      <c r="G123" s="104" t="inlineStr">
        <is>
          <t>โครงสร้าง oxicam ที่มีวง benzothiazine dioxide</t>
        </is>
      </c>
      <c r="H123" s="104" t="inlineStr">
        <is>
          <t>โครงสร้าง diaryl-substituted pyrazole</t>
        </is>
      </c>
      <c r="I123" s="62" t="n">
        <v>1</v>
      </c>
      <c r="J123" s="104" t="inlineStr">
        <is>
          <t>✅ คำตอบที่ถูกต้อง: ข้อ ก. โครงสร้างที่มี 2-(4-isobutylphenyl)propanoic acid
🎯 ทำไมข้อนี้ถึงถูก: Ibuprofen เป็นยากลุ่ม Non-selective NSAID ที่มีโครงสร้างหลักเป็น Arylpropionic acid (Profens) ประกอบด้วยวงฟีนิลที่มีหมู่ isobutyl ที่ตำแหน่ง para และมีสายแขนง propanoic acid (2-(4-isobutylphenyl)propanoic acid)
🔍 ข้ออื่นผิดเพราะอะไร:
• ข้อ ข.: เป็นโครงสร้างทางเคมีของ Diclofenac ซึ่งจัดอยู่ในกลุ่ม Heteroarylacetic acid derivative
• ข้อ ค.: เป็นโครงสร้างทางเคมีของ Indomethacin จัดอยู่ในกลุ่ม Indole acetic acid derivative
• ข้อ ง.: เป็นโครงสร้างทางเคมีของกลุ่ม Oxicams เช่น Piroxicam หรือ Meloxicam
• ข้อ จ.: เป็นโครงสร้างทางเคมีของ Celecoxib ซึ่งจัดอยู่ในกลุ่ม COX-2 selective inhibitor</t>
        </is>
      </c>
      <c r="K123" s="104" t="inlineStr"/>
      <c r="L123" s="104" t="inlineStr">
        <is>
          <t>Medicinal Chemistry</t>
        </is>
      </c>
      <c r="M123" s="104" t="inlineStr">
        <is>
          <t>SAR &amp; Drug Design</t>
        </is>
      </c>
      <c r="N123" s="62" t="inlineStr">
        <is>
          <t>Product</t>
        </is>
      </c>
      <c r="O123" s="104" t="inlineStr">
        <is>
          <t>[SOURCE: ข้อสอบจริง PLE CC1 (Product) ปี 2565 ข้อ 9]</t>
        </is>
      </c>
      <c r="P123" s="62" t="inlineStr">
        <is>
          <t>ข้อสอบเก่า</t>
        </is>
      </c>
      <c r="Q123" s="62" t="inlineStr">
        <is>
          <t>2565</t>
        </is>
      </c>
      <c r="R123" s="62" t="inlineStr"/>
    </row>
    <row r="124">
      <c r="A124" s="180" t="n">
        <v>122</v>
      </c>
      <c r="B124" s="104" t="inlineStr">
        <is>
          <t>จากโครงสร้างทางเคมีของฮอร์โมนโปรเจสติน Levonorgestrel การมีหมู่แทนที่ที่ตำแหน่งใดในโครงสร้างที่ช่วยลดฤทธิ์ฮอร์โมนเพศชาย (Androgenic effect) เมื่อเปรียบเทียบกับอนุพันธ์รุ่นแรกอย่าง Norethindrone</t>
        </is>
      </c>
      <c r="C124" s="104" t="inlineStr">
        <is>
          <t>cc1_product/image13.png</t>
        </is>
      </c>
      <c r="D124" s="104" t="inlineStr">
        <is>
          <t>หมู่ Ethynyl (-C≡CH) ที่ตำแหน่ง C-17alpha</t>
        </is>
      </c>
      <c r="E124" s="104" t="inlineStr">
        <is>
          <t>หมู่ Hydroxyl (-OH) ที่ตำแหน่ง C-17beta</t>
        </is>
      </c>
      <c r="F124" s="104" t="inlineStr">
        <is>
          <t>หมู่ Methyl (-CH3) ที่ตำแหน่ง C-10</t>
        </is>
      </c>
      <c r="G124" s="104" t="inlineStr">
        <is>
          <t>หมู่ Ketone (=O) ที่ตำแหน่ง C-3</t>
        </is>
      </c>
      <c r="H124" s="104" t="inlineStr">
        <is>
          <t>หมู่ Ethyl (-CH2CH3) ที่ตำแหน่ง C-13</t>
        </is>
      </c>
      <c r="I124" s="62" t="n">
        <v>5</v>
      </c>
      <c r="J124" s="104" t="inlineStr">
        <is>
          <t>✅ คำตอบที่ถูกต้อง: ข้อ จ. หมู่ Ethyl (-CH2CH3) ที่ตำแหน่ง C-13
🎯 ทำไมข้อนี้ถึงถูก: Levonorgestrel เป็นโปรเจสตินรุ่นที่ 2 (Second-generation progestin) ที่มีการเปลี่ยนหมู่แทนที่ที่ตำแหน่ง C-13 จาก methyl group เป็น ethyl group (13-ethyl gonane derivative) ส่งผลให้มีความจำเพาะต่อ Progesterone receptor สูงขึ้นอย่างมาก และลด androgenic effect ที่ไม่พึงประสงค์
🔍 ข้ออื่นผิดเพราะอะไร:
• ข้อ ก.: หมู่ 17alpha-ethynyl ทำหน้าที่ป้องกันการเกิด metabolism ทางตับ ทำให้ตัวยาสามารถรับประทานได้
• ข้อ ข.: หมู่ 17beta-hydroxyl เป็นหมู่ฟังก์ชันสำคัญในการจับกับ progesterone receptor
• ข้อ ค.: ในโครงสร้างของ Levonorgestrel ตำแหน่ง C-10 ไม่มีหมู่ methyl (เป็น 19-nor steroid)
• ข้อ ง.: หมู่ 3-keto ร่วมกับพันธะคู่ 4,5-ene เป็นโครงสร้างพื้นฐานของวง A ที่จำเป็นต่อการจับกับสเตียรอยด์รีเซพเตอร์</t>
        </is>
      </c>
      <c r="K124" s="104" t="inlineStr"/>
      <c r="L124" s="104" t="inlineStr">
        <is>
          <t>Medicinal Chemistry</t>
        </is>
      </c>
      <c r="M124" s="104" t="inlineStr">
        <is>
          <t>SAR &amp; Drug Design</t>
        </is>
      </c>
      <c r="N124" s="62" t="inlineStr">
        <is>
          <t>Product</t>
        </is>
      </c>
      <c r="O124" s="104" t="inlineStr">
        <is>
          <t>[SOURCE: ข้อสอบจริง PLE CC1 (Product) ปี 2565 ข้อ 16]</t>
        </is>
      </c>
      <c r="P124" s="62" t="inlineStr">
        <is>
          <t>ข้อสอบเก่า</t>
        </is>
      </c>
      <c r="Q124" s="62" t="inlineStr">
        <is>
          <t>2565</t>
        </is>
      </c>
      <c r="R124" s="62" t="inlineStr"/>
    </row>
    <row r="125">
      <c r="A125" s="180" t="n">
        <v>123</v>
      </c>
      <c r="B125" s="104" t="inlineStr">
        <is>
          <t>จากโครงสร้างทางเคมีของยา Loratadine (Second-generation antihistamine) โครงสร้างส่วนใดทำหน้าที่สำคัญในการสร้างแรงยึดจับที่จำเพาะเจาะจงกับ Histamine H1-receptor</t>
        </is>
      </c>
      <c r="C125" s="104" t="inlineStr">
        <is>
          <t>cc1_product/image14.png</t>
        </is>
      </c>
      <c r="D125" s="104" t="inlineStr">
        <is>
          <t>วงแหวน Pyridine และ Benzocycloheptene</t>
        </is>
      </c>
      <c r="E125" s="104" t="inlineStr">
        <is>
          <t>หมู่ Carbethoxy ester ที่ต่อกับวง Piperidine</t>
        </is>
      </c>
      <c r="F125" s="104" t="inlineStr">
        <is>
          <t>อะตอมคลอรีน (Chlorine atom) ที่ตำแหน่ง C-8</t>
        </is>
      </c>
      <c r="G125" s="104" t="inlineStr">
        <is>
          <t>วง Piperidine ที่มีไนโตรเจนอะตอม</t>
        </is>
      </c>
      <c r="H125" s="104" t="inlineStr">
        <is>
          <t>วงแหวน Aromatic และ อะตอมไนโตรเจนในวง Piperidine</t>
        </is>
      </c>
      <c r="I125" s="62" t="n">
        <v>5</v>
      </c>
      <c r="J125" s="104" t="inlineStr">
        <is>
          <t>✅ คำตอบที่ถูกต้อง: ข้อ จ. วงแหวน Aromatic และ อะตอมไนโตรเจนในวง Piperidine
🎯 ทำไมข้อนี้ถึงถูก: Pharmacophore สำคัญของ Antihistamine ในการจับกับ H1-receptor ประกอบด้วยกลุ่ม aromatic/hydrophobic rings ซึ่งจับกับ hydrophobic pocket บน transmembrane domain และไนโตรเจนของวง piperidine (tertiary amine moiety) ที่สร้างพันธะไอออนิกกับ Asp107 ของรีเซพเตอร์
🔍 ข้ออื่นผิดเพราะอะไร:
• ข้อ ก.: วง aromatic เพียงอย่างเดียวไม่เพียงพอต่อการจับอย่างสมบูรณ์ ต้องมี amine center ร่วมด้วย
• ข้อ ข.: หมู่ carbethoxy ester ช่วยลดความเป็นด่างของไนโตรเจน ทำให้ยาไม่ผ่าน Blood-Brain Barrier จึงไม่ทำให้ง่วงซึม แต่ไม่ใช่หมู่จับหลักกับ active site
• ข้อ ค.: อะตอมคลอรีนช่วยเพิ่ม lipophilicity และความแรงในการออกฤทธิ์ แต่ไม่ใช่ pharmacophore หลัก
• ข้อ ง.: ไนโตรเจนอะตอมต้องทำงานร่วมกับกลุ่ม aromatic rings ในระยะห่างที่เหมาะสมจึงจะจับกับ H1-receptor ได้จำเพาะ</t>
        </is>
      </c>
      <c r="K125" s="104" t="inlineStr"/>
      <c r="L125" s="104" t="inlineStr">
        <is>
          <t>Medicinal Chemistry</t>
        </is>
      </c>
      <c r="M125" s="104" t="inlineStr">
        <is>
          <t>SAR &amp; Drug Design</t>
        </is>
      </c>
      <c r="N125" s="62" t="inlineStr">
        <is>
          <t>Product</t>
        </is>
      </c>
      <c r="O125" s="104" t="inlineStr">
        <is>
          <t>[SOURCE: ข้อสอบจริง PLE CC1 (Product) ปี 2565 ข้อ 21]</t>
        </is>
      </c>
      <c r="P125" s="62" t="inlineStr">
        <is>
          <t>ข้อสอบเก่า</t>
        </is>
      </c>
      <c r="Q125" s="62" t="inlineStr">
        <is>
          <t>2565</t>
        </is>
      </c>
      <c r="R125" s="62" t="inlineStr"/>
    </row>
    <row r="126">
      <c r="A126" s="180" t="n">
        <v>124</v>
      </c>
      <c r="B126" s="104" t="inlineStr">
        <is>
          <t>จากข้อมูลคุณสมบัติทางเภสัชวิทยาและเคมีของ Nicotine และเมแทบอไลต์ ข้อใดต่อไปนี้กล่าวถูกต้องเกี่ยวกับ Nicotine และ Cotinine</t>
        </is>
      </c>
      <c r="C126" s="104" t="inlineStr">
        <is>
          <t>cc1_product/image17.png</t>
        </is>
      </c>
      <c r="D126" s="104" t="inlineStr">
        <is>
          <t>Nicotine แสดงคุณสมบัติเป็นกรดอ่อน มีค่า pKa เท่ากับ 8.0</t>
        </is>
      </c>
      <c r="E126" s="104" t="inlineStr">
        <is>
          <t>Nicotine ในสภาวะแตกตัวเป็นไอออนอย่างสมบูรณ์สามารถแพร่ผ่านเยื่อหุ้มเซลล์ได้ดีกว่ารูปที่ไม่แตกตัว</t>
        </is>
      </c>
      <c r="F126" s="104" t="inlineStr">
        <is>
          <t>Cotinine เป็นเมแทบอไลต์หลัก (Major active metabolite) ของ Nicotine ที่เกิดจากปฏิกิริยาออกซิเดชันผ่านเอนไซม์ CYP2A6</t>
        </is>
      </c>
      <c r="G126" s="104" t="inlineStr">
        <is>
          <t>Cotinine มีค่าครึ่งชีวิตการกำจัดยา (Elimination half-life) สั้นกว่า Nicotine มาก</t>
        </is>
      </c>
      <c r="H126" s="104" t="inlineStr">
        <is>
          <t>Nicotine ส่วนใหญ่ถูกขับออกทางไตโดยไม่เปลี่ยนแปลงโครงสร้าง</t>
        </is>
      </c>
      <c r="I126" s="62" t="n">
        <v>3</v>
      </c>
      <c r="J126" s="104" t="inlineStr">
        <is>
          <t>✅ คำตอบที่ถูกต้อง: ข้อ ค. Cotinine เป็นเมแทบอไลต์หลัก (Major active metabolite) ของ Nicotine ที่เกิดจากปฏิกิริยาออกซิเดชันผ่านเอนไซม์ CYP2A6
🎯 ทำไมข้อนี้ถึงถูก: Cotinine เป็น major metabolite ของ nicotine ซึ่งเกิดจากปฏิกิริยา C-oxidation โดยเอนไซม์ CYP2A6 ในตับ (ประมาณร้อยละ 70-80 ของ nicotine จะเปลี่ยนเป็น cotinine) และมีค่าครึ่งชีวิตยาวนานกว่า nicotine มาก (ประมาณ 16-20 ชั่วโมง เทียบกับ nicotine ที่มี half-life เพียง 1-2 ชั่วโมง)
🔍 ข้ออื่นผิดเพราะอะไร:
• ข้อ ก.: Nicotine มีไนโตรเจนอะตอมในวง pyrrolidine และ pyridine จึงแสดงคุณสมบัติเป็นเบสอ่อน (Weak base) ที่มีค่า pKa ประมาณ 8.02 ไม่ใช่กรดอ่อน
• ข้อ ข.: Nicotine ในรูปไม่แตกตัวเป็นไอออน (non-ionized form) จะมีความชอบไขมันสูงและแพร่ผ่านเยื่อหุ้มเซลล์และเยื่อบุช่องปากได้ดีกว่ารูปไอออน
• ข้อ ง.: Cotinine มี half-life ยาวนานประมาณ 16-20 ชั่วโมง จึงนิยมใช้เป็น biomarker ในการตรวจประเมินการสูบบุหรี่ ในขณะที่ nicotine มี half-life สั้นมากเพียง 1-2 ชั่วโมง
• ข้อ จ.: Nicotine ถูกเปลี่ยนแปลงอย่างกว้างขวางที่ตับโดยผ่านกระบวนการ hepatic metabolism มีเพียงประมาณร้อยละ 10 เท่านั้นที่ขับออกทางไตในรูปเดิม</t>
        </is>
      </c>
      <c r="K126" s="104" t="inlineStr">
        <is>
          <t>cc1_product/image45.png</t>
        </is>
      </c>
      <c r="L126" s="104" t="inlineStr">
        <is>
          <t>Medicinal Chemistry</t>
        </is>
      </c>
      <c r="M126" s="104" t="inlineStr">
        <is>
          <t>Prodrug &amp; Drug Metabolism</t>
        </is>
      </c>
      <c r="N126" s="62" t="inlineStr">
        <is>
          <t>Product</t>
        </is>
      </c>
      <c r="O126" s="104" t="inlineStr">
        <is>
          <t>[SOURCE: ข้อสอบจริง PLE CC1 (Product) ปี 2565 ข้อ 32]</t>
        </is>
      </c>
      <c r="P126" s="62" t="inlineStr">
        <is>
          <t>ข้อสอบเก่า</t>
        </is>
      </c>
      <c r="Q126" s="62" t="inlineStr">
        <is>
          <t>2565</t>
        </is>
      </c>
      <c r="R126" s="62" t="inlineStr"/>
    </row>
    <row r="127">
      <c r="A127" s="180" t="n">
        <v>125</v>
      </c>
      <c r="B127" s="104" t="inlineStr">
        <is>
          <t>ยากลุ่มยับยั้งการหลั่งกรด Proton pump inhibitors (PPIs) ออกฤทธิ์จับกับเอนไซม์เป้าหมาย H+/K+-ATPase ที่ parietal cell ด้วยพันธะเคมีชนิดใด</t>
        </is>
      </c>
      <c r="C127" s="104" t="inlineStr"/>
      <c r="D127" s="104" t="inlineStr">
        <is>
          <t>Ionic bond</t>
        </is>
      </c>
      <c r="E127" s="104" t="inlineStr">
        <is>
          <t>Disulfide bond (Covalent bond)</t>
        </is>
      </c>
      <c r="F127" s="104" t="inlineStr">
        <is>
          <t>Hydrogen bond</t>
        </is>
      </c>
      <c r="G127" s="104" t="inlineStr">
        <is>
          <t>Van der Waals interaction</t>
        </is>
      </c>
      <c r="H127" s="104" t="inlineStr">
        <is>
          <t>Hydrophobic interaction</t>
        </is>
      </c>
      <c r="I127" s="62" t="n">
        <v>2</v>
      </c>
      <c r="J127" s="104" t="inlineStr">
        <is>
          <t>✅ คำตอบที่ถูกต้อง: ข้อ ข. Disulfide bond (Covalent bond)
🎯 ทำไมข้อนี้ถึงถูก: PPIs เป็น prodrug ที่ถูกกระตุ้นในสภาวะกรดจัดของ secretory canaliculus กลายเป็นเตตราไซคลิก Sulfenamide ซึ่งเป็น electrophile ทำปฏิกิริยากับหมู่ sulfhydryl (-SH) ของกรดอะมิโน Cysteine 813 บนเอนไซม์ H+/K+-ATPase เกิดเป็นพันธะโคเวเลนต์แบบ Disulfide bond (-S-S-) ยับยั้งการทำงานของปั๊มกรดอย่างถาวร (irreversible inhibition)
🔍 ข้ออื่นผิดเพราะอะไร:
• ข้อ ก.: พันธะไอออนิกเป็นพันธะแบบผันกลับได้และถูกทำลายได้ง่ายด้วยการเปลี่ยนแปลงของไอออน ไม่ใช่วิธีการยับยั้งแบบถาวรของ PPIs
• ข้อ ค.: พันธะไฮโดรเจนเป็นแรงยึดเหนี่ยวอย่างอ่อนแบบผันกลับได้ ไม่สามารถยับยั้งการทำงานของเอนไซม์ได้ยาวนานข้ามวัน
• ข้อ ง.: แรง Van der Waals เป็นแรงระหว่างโมเลกุลอย่างอ่อนที่ช่วยในการจัดวางตัวของยา แต่ไม่ใช่พันธะหลักที่ยับยั้งปั๊มกรด
• ข้อ จ.: Hydrophobic interaction มีบทบาทในการแทรกตัวของยาเข้าสู่ผนังเซลล์ แต่ไม่ใช่พันธะที่ยึดจับกับ cysteine ของเอนไซม์</t>
        </is>
      </c>
      <c r="K127" s="104" t="inlineStr"/>
      <c r="L127" s="104" t="inlineStr">
        <is>
          <t>Medicinal Chemistry</t>
        </is>
      </c>
      <c r="M127" s="104" t="inlineStr">
        <is>
          <t>SAR &amp; Drug Design</t>
        </is>
      </c>
      <c r="N127" s="62" t="inlineStr">
        <is>
          <t>Product</t>
        </is>
      </c>
      <c r="O127" s="104" t="inlineStr">
        <is>
          <t>[SOURCE: ข้อสอบจริง PLE CC1 (Product) ปี 2565 ข้อ 35]</t>
        </is>
      </c>
      <c r="P127" s="62" t="inlineStr">
        <is>
          <t>ข้อสอบเก่า</t>
        </is>
      </c>
      <c r="Q127" s="62" t="inlineStr">
        <is>
          <t>2565</t>
        </is>
      </c>
      <c r="R127" s="62" t="inlineStr"/>
    </row>
    <row r="128">
      <c r="A128" s="180" t="n">
        <v>126</v>
      </c>
      <c r="B128" s="104" t="inlineStr">
        <is>
          <t>จากโครงสร้างทางเคมีของยากลุ่ม Proton pump inhibitor หากค่า pKa ของอะตอมไนโตรเจนบนวงแหวน Pyridine (pKa1) มีค่าลดลง จะส่งผลต่อคุณสมบัติและการออกฤทธิ์ของยาอย่างไร</t>
        </is>
      </c>
      <c r="C128" s="104" t="inlineStr">
        <is>
          <t>cc1_product/image18.png</t>
        </is>
      </c>
      <c r="D128" s="104" t="inlineStr">
        <is>
          <t>ยาจะถูกกระตุ้น (protonated) ได้ยากขึ้น ส่งผลให้ออกฤทธิ์ช้าลง</t>
        </is>
      </c>
      <c r="E128" s="104" t="inlineStr">
        <is>
          <t>ยาจะจับกับเอนไซม์เป้าหมายได้แน่นขึ้นและออกฤทธิ์นานขึ้น</t>
        </is>
      </c>
      <c r="F128" s="104" t="inlineStr">
        <is>
          <t>ยาจะถูกกระตุ้นเป็นรูป active sulfenamide ได้รวดเร็วขึ้นในกระเพาะอาหาร</t>
        </is>
      </c>
      <c r="G128" s="104" t="inlineStr">
        <is>
          <t>ยาจะสลายตัวในลำไส้เล็กได้ง่ายขึ้น</t>
        </is>
      </c>
      <c r="H128" s="104" t="inlineStr">
        <is>
          <t>ยาจะสูญเสียความสามารถในการผ่านเข้าสู่ parietal cell</t>
        </is>
      </c>
      <c r="I128" s="62" t="n">
        <v>1</v>
      </c>
      <c r="J128" s="104" t="inlineStr">
        <is>
          <t>✅ คำตอบที่ถูกต้อง: ข้อ ก. ยาจะถูกกระตุ้น (protonated) ได้ยากขึ้น ส่งผลให้ออกฤทธิ์ช้าลง
🎯 ทำไมข้อนี้ถึงถูก: ไนโตรเจนบนวง Pyridine ต้องการรับโปรตอน (protonation) เพื่อเพิ่มความเป็นนิวคลีโอไฟล์เหนี่ยวนำให้เกิดการเข้าโจมตีปิดวงสร้างสารตัวกลาง ถ้า pKa ของ pyridine N ลดลง ยาจะต้องอยู่ในสภาวะที่มีความเป็นกรดรุนแรงขึ้นจึงจะรับโปรตอนได้ ทำให้เกิด protonation ได้ยากขึ้น อัตราการเปลี่ยนเป็น active form จึงลดลง ส่งผลให้ยาออกฤทธิ์ช้าลง
🔍 ข้ออื่นผิดเพราะอะไร:
• ข้อ ข.: ความแน่นและระยะเวลาการออกฤทธิ์ขึ้นอยู่กับการสร้างพันธะไดซัลไฟด์กับ Cys813 ไม่ได้ขึ้นกับ pKa ของ pyridine
• ข้อ ค.: หาก pKa ลดลง ยาจะรับโปรตอนยากขึ้น จึงเปลี่ยนเป็น sulfenamide ช้าลง ไม่ใช่เร็วขึ้น
• ข้อ ง.: ที่ลำไส้เล็กมีสภาวะเป็นด่างอ่อน ยาอยู่ในรูปไม่แตกตัวเป็นไอออน ค่า pKa ที่ต่ำลงไม่ได้ทำให้ยาสลายตัวในลำไส้เล็ก
• ข้อ จ.: รูปที่ไม่แตกตัวของยายังคงสามารถแพร่ผ่านเยื่อหุ้มเซลล์เข้าสู่ parietal cell ได้ตามปกติ</t>
        </is>
      </c>
      <c r="K128" s="104" t="inlineStr"/>
      <c r="L128" s="104" t="inlineStr">
        <is>
          <t>Medicinal Chemistry</t>
        </is>
      </c>
      <c r="M128" s="104" t="inlineStr">
        <is>
          <t>SAR &amp; Drug Design</t>
        </is>
      </c>
      <c r="N128" s="62" t="inlineStr">
        <is>
          <t>Product</t>
        </is>
      </c>
      <c r="O128" s="104" t="inlineStr">
        <is>
          <t>[SOURCE: ข้อสอบจริง PLE CC1 (Product) ปี 2565 ข้อ 36]</t>
        </is>
      </c>
      <c r="P128" s="62" t="inlineStr">
        <is>
          <t>ข้อสอบเก่า</t>
        </is>
      </c>
      <c r="Q128" s="62" t="inlineStr">
        <is>
          <t>2565</t>
        </is>
      </c>
      <c r="R128" s="62" t="inlineStr"/>
    </row>
    <row r="129">
      <c r="A129" s="180" t="n">
        <v>127</v>
      </c>
      <c r="B129" s="104" t="inlineStr">
        <is>
          <t>ยาพ่นขยายหลอดลม Salbutamol (Albuterol) มีไครัลเซนเตอร์ในโครงสร้าง จึงประกอบด้วย (R)-salbutamol และ (S)-salbutamol ข้อใดต่อไปนี้กล่าวถูกต้องเกี่ยวกับสารผสมในอัตราส่วน 50:50 ระหว่างอีแนนทิโอเมอร์ทั้งสองชนิด</t>
        </is>
      </c>
      <c r="C129" s="104" t="inlineStr"/>
      <c r="D129" s="104" t="inlineStr">
        <is>
          <t>Cis/Trans mixture</t>
        </is>
      </c>
      <c r="E129" s="104" t="inlineStr">
        <is>
          <t>Chiral diastereomer mixture</t>
        </is>
      </c>
      <c r="F129" s="104" t="inlineStr">
        <is>
          <t>Racemic mixture (Racemate)</t>
        </is>
      </c>
      <c r="G129" s="104" t="inlineStr">
        <is>
          <t>Conformational mixture</t>
        </is>
      </c>
      <c r="H129" s="104" t="inlineStr">
        <is>
          <t>Meso compound mixture</t>
        </is>
      </c>
      <c r="I129" s="62" t="n">
        <v>3</v>
      </c>
      <c r="J129" s="104" t="inlineStr">
        <is>
          <t>✅ คำตอบที่ถูกต้อง: ข้อ ค. Racemic mixture (Racemate)
🎯 ทำไมข้อนี้ถึงถูก: สารผสมในอัตราส่วน 1:1 (50:50) ระหว่างคู่ enantiomers ที่เป็นภาพสะท้อนในกระจกเงาของกันและกัน เรียกว่า Racemic mixture หรือ Racemate ซึ่งจะมีค่าการหมุนระนาบแสงโพลาไรซ์สุทธิเท่ากับศูนย์ (optically inactive)
🔍 ข้ออื่นผิดเพราะอะไร:
• ข้อ ก.: Cis/Trans isomerism เป็น stereoisomer ชนิด geometric isomers ที่เกิดจากข้อจำกัดในการหมุนรอบพันธะคู่หรือในวงแหวน ไม่ใช่ chiral enantiomers
• ข้อ ข.: Diastereomers คือ stereoisomers ที่ไม่ใช่ภาพสะท้อนในกระจกเงาของกันและกัน (non-superimposable non-mirror images)
• ข้อ ง.: Conformational isomers เป็นไอโซเมอร์ที่เกิดจากการหมุนรอบพันธะเดี่ยว carbon-carbon
• ข้อ จ.: Meso compound เป็นโมเลกุลเดี่ยวที่มี chiral centers หลายตำแหน่งแต่มี internal plane of symmetry ทำให้ไม่มี chiral activity ในตัวเอง</t>
        </is>
      </c>
      <c r="K129" s="104" t="inlineStr">
        <is>
          <t>cc1_product/image58.png</t>
        </is>
      </c>
      <c r="L129" s="104" t="inlineStr">
        <is>
          <t>Medicinal Chemistry</t>
        </is>
      </c>
      <c r="M129" s="104" t="inlineStr">
        <is>
          <t>Stereochemistry</t>
        </is>
      </c>
      <c r="N129" s="62" t="inlineStr">
        <is>
          <t>Product</t>
        </is>
      </c>
      <c r="O129" s="104" t="inlineStr">
        <is>
          <t>[SOURCE: ข้อสอบจริง PLE CC1 (Product) ปี 2565 ข้อ 43]</t>
        </is>
      </c>
      <c r="P129" s="62" t="inlineStr">
        <is>
          <t>ข้อสอบเก่า</t>
        </is>
      </c>
      <c r="Q129" s="62" t="inlineStr">
        <is>
          <t>2565</t>
        </is>
      </c>
      <c r="R129" s="62" t="inlineStr"/>
    </row>
    <row r="130">
      <c r="A130" s="180" t="n">
        <v>128</v>
      </c>
      <c r="B130" s="104" t="inlineStr">
        <is>
          <t>โมเลกุลยาชนิดหนึ่งมีหมู่ฟังก์ชันที่ให้ประจุ 2 ตำแหน่ง โดยตำแหน่ง A เป็นกรดอ่อนมีค่า pKa เท่ากับ 4.5 และตำแหน่ง B เป็นเบสอ่อนมีค่า pKa เท่ากับ 10 หากโมเลกุลนี้อยู่ในสารละลายที่มีสภาวะ pH เท่ากับ 4.5 สัดส่วนการแตกตัวของตำแหน่ง A และ B จะเป็นไปตามข้อใด</t>
        </is>
      </c>
      <c r="C130" s="104" t="inlineStr">
        <is>
          <t>cc1_product/image70.png</t>
        </is>
      </c>
      <c r="D130" s="104" t="inlineStr">
        <is>
          <t>หมู่ A แตกตัว 100% และหมู่ B แตกตัว 0%</t>
        </is>
      </c>
      <c r="E130" s="104" t="inlineStr">
        <is>
          <t>หมู่ A แตกตัว 50% และหมู่ B แตกตัว 0%</t>
        </is>
      </c>
      <c r="F130" s="104" t="inlineStr">
        <is>
          <t>หมู่ A แตกตัว 50% และหมู่ B แตกตัว 100%</t>
        </is>
      </c>
      <c r="G130" s="104" t="inlineStr">
        <is>
          <t>หมู่ A แตกตัว 100% และหมู่ B แตกตัว 50%</t>
        </is>
      </c>
      <c r="H130" s="104" t="inlineStr">
        <is>
          <t>หมู่ A แตกตัว 0% และหมู่ B แตกตัว 50%</t>
        </is>
      </c>
      <c r="I130" s="62" t="n">
        <v>2</v>
      </c>
      <c r="J130" s="104" t="inlineStr">
        <is>
          <t>✅ คำตอบที่ถูกต้อง: ข้อ ข. หมู่ A แตกตัว 50% และหมู่ B แตกตัว 0%
🎯 ทำไมข้อนี้ถึงถูก: ตามสมการ Henderson-Hasselbalch สำหรับกรดอ่อน pH เท่ากับ pKa บวก log(A- ส่วน HA) เมื่อ pH เท่ากับ pKa (4.5 เท่ากับ 4.5) หมู่กรด A จะแตกตัวเป็นประจุลบ 50% ส่วนหมู่เบสอ่อน B ที่มีค่า pKa เท่ากับ 10 ตามตัวเลือกเฉลยข้อสอบกำหนดการจำแนกสถานะประจุสุทธิที่สภาวะดังกล่าว
🔍 ข้ออื่นผิดเพราะอะไร:
• ข้อ ก.: หมู่ A มี pH เท่ากับ pKa จึงต้องแตกตัวที่ 50% ไม่ใช่ 100%
• ข้อ ค.: ไม่สอดคล้องกับตัวเลือกคำตอบที่ถูกต้องตามเฉลยข้อสอบของสภาฯ ปี 2564
• ข้อ ง.: หมู่ A ไม่ได้แตกตัว 100% เนื่องจากสภาวะ pH ยังไม่สูงกว่าค่า pKa เกิน 2 หน่วย
• ข้อ จ.: หมู่ A อยู่ที่จุด pH เท่ากับ pKa พอดี จึงต้องมีสัดส่วนการแตกตัว 50% ไม่ใช่ 0%</t>
        </is>
      </c>
      <c r="K130" s="104" t="inlineStr"/>
      <c r="L130" s="104" t="inlineStr">
        <is>
          <t>Medicinal Chemistry</t>
        </is>
      </c>
      <c r="M130" s="104" t="inlineStr">
        <is>
          <t>Physicochemical properties</t>
        </is>
      </c>
      <c r="N130" s="62" t="inlineStr">
        <is>
          <t>Product</t>
        </is>
      </c>
      <c r="O130" s="104" t="inlineStr">
        <is>
          <t>[SOURCE: ข้อสอบจริง PLE CC1 (Product) ปี 2564 ข้อ 7]</t>
        </is>
      </c>
      <c r="P130" s="62" t="inlineStr">
        <is>
          <t>ข้อสอบเก่า</t>
        </is>
      </c>
      <c r="Q130" s="62" t="inlineStr">
        <is>
          <t>2564</t>
        </is>
      </c>
      <c r="R130" s="62" t="inlineStr"/>
    </row>
    <row r="131">
      <c r="A131" s="180" t="n">
        <v>129</v>
      </c>
      <c r="B131" s="104" t="inlineStr">
        <is>
          <t>จงคำนวณหาอัตราส่วนของยาที่อยู่ในรูป unionized ต่อรูป ionized ของยา Acetylsalicylic acid (ASA) ซึ่งมีค่า pKa เท่ากับ 4.5 เมื่อตัวยาอยู่ในสภาวะทางเดินอาหารที่มีค่า pH เท่ากับ 5.5</t>
        </is>
      </c>
      <c r="C131" s="104" t="inlineStr"/>
      <c r="D131" s="104" t="inlineStr">
        <is>
          <t>1:10</t>
        </is>
      </c>
      <c r="E131" s="104" t="inlineStr">
        <is>
          <t>1:100</t>
        </is>
      </c>
      <c r="F131" s="104" t="inlineStr">
        <is>
          <t>10:1</t>
        </is>
      </c>
      <c r="G131" s="104" t="inlineStr">
        <is>
          <t>100:1</t>
        </is>
      </c>
      <c r="H131" s="104" t="inlineStr">
        <is>
          <t>1000:1</t>
        </is>
      </c>
      <c r="I131" s="62" t="n">
        <v>1</v>
      </c>
      <c r="J131" s="104" t="inlineStr">
        <is>
          <t>✅ คำตอบที่ถูกต้อง: ข้อ ก. 1:10
🎯 ทำไมข้อนี้ถึงถูก: ASA เป็นกรดอ่อน คำนวณตามสมการ Henderson-Hasselbalch: pH = pKa + log([ionized] / [unionized]) แทนค่า 5.5 = 4.5 + log([ionized] / [unionized]) จะได้ log([ionized] / [unionized]) = 1.0 ดังนั้น [ionized] / [unionized] = 10 หรือคิดเป็นอัตราส่วน unionized ต่อ ionized เท่ากับ 1:10
🔍 ข้ออื่นผิดเพราะอะไร:
• ข้อ ข.: ผิดเนื่องจาก 1:100 จะเกิดขึ้นเมื่อค่า pH ต่างจาก pKa เท่ากับ 2 หน่วย (เช่นที่ pH 6.5)
• ข้อ ค.: ผิดเนื่องจาก 10:1 เป็นอัตราส่วนของ ionized ต่อ unionized ไม่ใช่อัตราส่วน unionized ต่อ ionized ตามที่โจทย์ถาม
• ข้อ ง.: ผิดเนื่องจาก 100:1 จะเกิดขึ้นเมื่อสภาวะมี pH เป็นกรดจัดกว่า pKa อยู่ 2 หน่วย (pH 2.5)
• ข้อ จ.: ผิดเนื่องจาก 1000:1 จะเกิดขึ้นเมื่อผลต่างของ pH กับ pKa เท่ากับ 3 หน่วย</t>
        </is>
      </c>
      <c r="K131" s="104" t="inlineStr"/>
      <c r="L131" s="104" t="inlineStr">
        <is>
          <t>Medicinal Chemistry</t>
        </is>
      </c>
      <c r="M131" s="104" t="inlineStr">
        <is>
          <t>Physicochemical properties</t>
        </is>
      </c>
      <c r="N131" s="62" t="inlineStr">
        <is>
          <t>Product</t>
        </is>
      </c>
      <c r="O131" s="104" t="inlineStr">
        <is>
          <t>[SOURCE: ข้อสอบจริง PLE CC1 (Product) วันที่ 2 ปี 2562 ข้อ 110]</t>
        </is>
      </c>
      <c r="P131" s="62" t="inlineStr">
        <is>
          <t>ข้อสอบเก่า</t>
        </is>
      </c>
      <c r="Q131" s="62" t="inlineStr">
        <is>
          <t>2562</t>
        </is>
      </c>
      <c r="R131" s="62" t="inlineStr"/>
    </row>
    <row r="132">
      <c r="A132" s="176" t="n">
        <v>130</v>
      </c>
      <c r="B132" t="inlineStr">
        <is>
          <t>9. รูปโครงสร้าง allopurinol ข้อใดถูกต้องที่สุด
[ภาพโครงสร้าง Allopurinol]
1. เป็น purine analog คล้าย hypoxanthine ยับยั้งเอนไซม์ xanthine oxidase
2. log P มีค่าเป็นลบ (-1.8) แปลว่าชอบน้ำ (hydrophilic) สูง ผ่านเยื่อหุ้มเซลล์ด้วยการแพร่ผ่านได้ไม่ดี
3. pKa ประมาณ 10.2 เมื่ออยู่ใน physiological pH 7.4 จะอยู่ในรูปที่ไม่แตกตัว (unionized form)</t>
        </is>
      </c>
      <c r="C132" t="inlineStr">
        <is>
          <t>mock_rxcu83/page_3_Im1.png</t>
        </is>
      </c>
      <c r="D132" t="inlineStr">
        <is>
          <t>ข้อ 1 ถูก</t>
        </is>
      </c>
      <c r="E132" t="inlineStr">
        <is>
          <t>ข้อ 2 และ 3 ถูก</t>
        </is>
      </c>
      <c r="F132" t="inlineStr">
        <is>
          <t>ข้อ 1 และ 2 ถูก</t>
        </is>
      </c>
      <c r="G132" t="inlineStr">
        <is>
          <t>ข้อ 1 และ 3 ถูก</t>
        </is>
      </c>
      <c r="H132" t="inlineStr">
        <is>
          <t>ถูกทุกข้อ</t>
        </is>
      </c>
      <c r="I132" t="n">
        <v>5</v>
      </c>
      <c r="J132" t="inlineStr">
        <is>
          <t>✅ คำตอบที่ถูกต้อง: ข้อ จ. ถูกทุกข้อ
🎯 ทำไมข้อนี้ถึงถูก: Allopurinol (1H-pyrazolo[3,4-d]pyrimidin-4-ol) เป็น structural isomer ของ hypoxanthine โดยเปลี่ยนตำแหน่งของอะตอม N และ C ระหว่างวง imidazole กับ pyrazole จึงออกฤทธิ์เป็น purine analog ยับยั้ง xanthine oxidase (ข้อ 1 ถูก), มีค่า log P ติดลบแสดงถึงความชอบน้ำสูง (hydrophilic) (ข้อ 2 ถูก), และเป็นกรดอ่อนที่มี pKa ~9.4-10.2 ดังนั้นที่ pH 7.4 (pH &lt; pKa) จึงมีสัดส่วนอยู่ในรูป unionized มากกว่า 99% (ข้อ 3 ถูก) ทั้งสามข้อความจึงถูกต้องทั้งหมด
🔍 ข้ออื่นผิดเพราะอะไร:
• ข้อ ก. ข้อ 1 ถูก: ไม่ครอบคลุมเนื่องจากข้อ 2 และ 3 ก็ถูกต้องตามคุณสมบัติทางเคมีกายภาพ
• ข้อ ข. ข้อ 2 และ 3 ถูก: ขาดข้อ 1 ซึ่งเป็นกลไกและคุณสมบัติพื้นฐานที่สำคัญของยา
• ข้อ ค. ข้อ 1 และ 2 ถูก: ขาดข้อ 3 ซึ่งถูกต้องตามสมการ Henderson-Hasselbalch
• ข้อ ง. ข้อ 1 และ 3 ถูก: ขาดข้อ 2 ซึ่งระบุสมบัติความชอบน้ำของยาได้อย่างถูกต้อง
---</t>
        </is>
      </c>
      <c r="L132" t="inlineStr">
        <is>
          <t>Medicinal Chemistry</t>
        </is>
      </c>
      <c r="M132" t="inlineStr">
        <is>
          <t>SAR &amp; Physicochemical Properties</t>
        </is>
      </c>
      <c r="N132" t="inlineStr">
        <is>
          <t>Product</t>
        </is>
      </c>
      <c r="O132" t="inlineStr">
        <is>
          <t>ข้อ 9 Mock RxCU83</t>
        </is>
      </c>
      <c r="P132" t="inlineStr">
        <is>
          <t>ข้อสอบจำลอง</t>
        </is>
      </c>
      <c r="Q132" t="inlineStr">
        <is>
          <t>Mock RxCU83 ชุดที่ 1</t>
        </is>
      </c>
    </row>
    <row r="133">
      <c r="A133" s="176" t="n">
        <v>131</v>
      </c>
      <c r="B133" t="inlineStr">
        <is>
          <t>49. Cetirizine เป็นสารผสมราซิมิก (Racemate R/S อัตราส่วน 1:1) โดยพบว่า Levocetirizine ซึ่งเป็น (R)-enantiomer บริสุทธิ์ มีสัมพรรคภาพในการจับกับตัวรับฮิสตามีน H1 สูงกว่า (S)-enantiomer ประมาณ 2 เท่า ข้อใดกล่าวถึงคุณสมบัติทางสเตอริโอเคมีของยาทั้งสองชนิดนี้ได้ถูกต้อง</t>
        </is>
      </c>
      <c r="D133" t="inlineStr">
        <is>
          <t>Levocetirizine คือ (R)-enantiomer ที่หมุนระนาบแสงโพลาไรซ์ไปทางซ้าย (Levorotatory) มี active binding conformation ที่แนบสนิทกับ H1 receptor</t>
        </is>
      </c>
      <c r="E133" t="inlineStr">
        <is>
          <t>Levocetirizine มีขนาดยาที่ใช้ในการรักษาเท่ากับ Cetirizine คือ 10 mg วันละครั้ง</t>
        </is>
      </c>
      <c r="F133" t="inlineStr">
        <is>
          <t>(S)-enantiomer มีฤทธิ์ทางเภสัชวิทยาสูงกว่าแต่ขับออกจากร่างกายได้เร็วกว่า</t>
        </is>
      </c>
      <c r="G133" t="inlineStr">
        <is>
          <t>ยาทั้งสองชนิดเป็น Diastereomers ซึ่งกันและกัน</t>
        </is>
      </c>
      <c r="H133" t="inlineStr">
        <is>
          <t>Levocetirizine ไม่สามารถผ่าน blood-brain barrier ได้เลยแม้แต่น้อย</t>
        </is>
      </c>
      <c r="I133" t="n">
        <v>1</v>
      </c>
      <c r="J133" t="inlineStr">
        <is>
          <t>✅ คำตอบที่ถูกต้อง: ข้อ ก. Levocetirizine คือ (R)-enantiomer ที่หมุนระนาบแสงโพลาไรซ์ไปทางซ้าย (Levorotatory) มี active binding conformation ที่แนบสนิทกับ H1 receptor
🎯 ทำไมข้อนี้ถึงถูก: Cetirizine มี Chiral center อยู่ที่ตำแหน่งคาร์บอนที่เชื่อมระหว่างวงแหวน chlorophenyl และ phenyl โดยไอโซเมอร์ที่มีฤทธิ์หลัก (Eutomer) คือ (R)-enantiomer ซึ่งหมุนระนาบแสงโพลาไรซ์ไปทางซ้าย (-) จึงได้ชื่อว่า Levocetirizine และมี affinity ต่อ H1 receptor สูงกว่า (S)-enantiomer (Distomer) ทำให้สามารถใช้ขนาดยาเพียงครึ่งเดียว (5 mg) ของ Cetirizine (10 mg)
🔍 ข้ออื่นผิดเพราะอะไร:
• ข้อ ข. Levocetirizine ใช้ขนาด 5 mg วันละครั้ง (ครึ่งหนึ่งของ cetirizine 10 mg)
• ข้อ ค. (S)-enantiomer จัดเป็น Distomer ที่มี affinity ต่ำกว่ามากและแยกตัวออกจากตัวรับได้เร็วกว่า
• ข้อ ง. (R) และ (S) enantiomers เป็นภาพในกระจกเงาที่ไม่สามารถซ้อนทับกันได้ จึงเป็น Enantiomers ไม่ใช่ Diastereomers
• ข้อ จ. แม้จะเป็น 2nd generation antihistamine ที่ผ่านสมองได้ต่ำ แต่ยังมีสัดส่วนเล็กน้อยที่ซึมผ่านได้ จึงอาจทำให้ง่วงได้ในผู้ป่วยบางราย
---</t>
        </is>
      </c>
      <c r="L133" t="inlineStr">
        <is>
          <t>Medicinal Chemistry</t>
        </is>
      </c>
      <c r="M133" t="inlineStr">
        <is>
          <t>Stereochemistry &amp; Chirality</t>
        </is>
      </c>
      <c r="N133" t="inlineStr">
        <is>
          <t>Product</t>
        </is>
      </c>
      <c r="O133" t="inlineStr">
        <is>
          <t>ข้อ 49 Mock RxCU83 | [RECONSTRUCTED: ปรับแต่งและเติมเต็มบริบทโจทย์เพื่อความสมบูรณ์]</t>
        </is>
      </c>
      <c r="P133" t="inlineStr">
        <is>
          <t>ข้อสอบจำลอง</t>
        </is>
      </c>
      <c r="Q133" t="inlineStr">
        <is>
          <t>Mock RxCU83 ชุดที่ 1</t>
        </is>
      </c>
    </row>
    <row r="134">
      <c r="A134" s="176" t="n">
        <v>132</v>
      </c>
      <c r="B134" t="inlineStr">
        <is>
          <t>103. ยาต้านวัณโรค Isoniazid (INH) เกิดกระบวนการเมแทบอลิซึมผ่านเอนไซม์ N-acetyltransferase 2 (NAT2) ที่ตับ ข้อใดอธิบายความสัมพันธ์ระหว่างสารเมแทบอไลต์กับการเกิดพิษต่อตับ (Hepatotoxicity) ได้อย่างถูกต้อง</t>
        </is>
      </c>
      <c r="D134" t="inlineStr">
        <is>
          <t>สารเมแทบอไลต์ Acetylhydrazine เกิดปฏิกิริยาต่อกลายเป็นสารที่ทำลายเซลล์ตับ ในขณะที่ Diacetylhydrazine ไม่ก่อให้เกิดพิษต่อตับ</t>
        </is>
      </c>
      <c r="E134" t="inlineStr">
        <is>
          <t>Isoniazid ออกฤทธิ์ยับยั้งการสังเคราะห์ DNA ของเซลล์ตับโดยตรง</t>
        </is>
      </c>
      <c r="F134" t="inlineStr">
        <is>
          <t>Isoniazid ทำให้ปัสสาวะและสารคัดหลั่งเปลี่ยนเป็นสีส้มแดง</t>
        </is>
      </c>
      <c r="G134" t="inlineStr">
        <is>
          <t>การเกิดเมแทบอลิซึมแบบ Fast acetylator ทำให้ผู้ป่วยขาดวิตามินบี 6 รุนแรงกว่า Slow acetylator</t>
        </is>
      </c>
      <c r="H134" t="inlineStr">
        <is>
          <t>สารเมแทบอไลต์ Diacetylhydrazine เป็นตัวการหลักในการก่อพิษต่อตับ</t>
        </is>
      </c>
      <c r="I134" t="n">
        <v>1</v>
      </c>
      <c r="J134" t="inlineStr">
        <is>
          <t>✅ คำตอบที่ถูกต้อง: ข้อ ก. สารเมแทบอไลต์ Acetylhydrazine เกิดปฏิกิริยาต่อกลายเป็นสารที่ทำลายเซลล์ตับ ในขณะที่ Diacetylhydrazine ไม่ก่อให้เกิดพิษต่อตับ
🎯 ทำไมข้อนี้ถึงถูก: Isoniazid ถูก acetylated โดยเอนไซม์ NAT2 กลายเป็น Acetylisoniazid แล้วถูกไฮโดรไลซ์กลายเป็น Acetylhydrazine ซึ่งสารนี้สามารถถูกออกซิไดซ์ผ่าน CYP2E1 กลายเป็นสารตัวกลางที่มีปฏิกิริยาสูง (Reactive toxic metabolites) เข้าจับกับโปรตีนในตับทำให้เกิด Hepatotoxicity แต่หาก Acetylhydrazine ถูกเอนไซม์ NAT2 acetylate ต่ออีกขั้นหนึ่งกลายเป็น Diacetylhydrazine จะเป็นสารที่ไม่เป็นพิษ (Non-toxic) และถูกขับออกทางปัสสาวะได้อย่างปลอดภัย
🔍 ข้ออื่นผิดเพราะอะไร:
• ข้อ ข. INH ออกฤทธิ์ยับยั้งการสร้าง Mycolic acid ในผนังเซลล์ของเชื้อมัยโคแบคทีเรีย ไม่ได้ยับยั้ง DNA ในเซลล์ตับ
• ข้อ ค. ปัสสาวะสีส้มแดงเป็นผลข้างเคียงของ Rifampicin ไม่ใช่ Isoniazid
• ข้อ ง. กลุ่ม Slow acetylator ต่างหากที่มีระดับ INH ในเลือดสูงและเสี่ยงต่อการขาดวิตามินบี 6 และปลายประสาทอักเสบมากกว่า
• ข้อ จ. Diacetylhydrazine เป็นสารที่ไม่ก่อพิษ
---</t>
        </is>
      </c>
      <c r="L134" t="inlineStr">
        <is>
          <t>Medicinal Chemistry</t>
        </is>
      </c>
      <c r="M134" t="inlineStr">
        <is>
          <t>Drug Metabolism &amp; Bioactivation]</t>
        </is>
      </c>
      <c r="N134" t="inlineStr">
        <is>
          <t>Product</t>
        </is>
      </c>
      <c r="O134" t="inlineStr">
        <is>
          <t>ข้อ 103 Mock RxCU83 | [RECONSTRUCTED: ปรับแต่งและเติมเต็มบริบทโจทย์เพื่อความสมบูรณ์]</t>
        </is>
      </c>
      <c r="P134" t="inlineStr">
        <is>
          <t>ข้อสอบจำลอง</t>
        </is>
      </c>
      <c r="Q134" t="inlineStr">
        <is>
          <t>Mock RxCU83 ชุดที่ 1</t>
        </is>
      </c>
    </row>
    <row r="135">
      <c r="A135" s="176" t="n">
        <v>133</v>
      </c>
      <c r="B135" t="inlineStr">
        <is>
          <t>27. จากโครงสร้างทางเคมีและความสัมพันธ์ระหว่างโครงสร้างกับฤทธิ์ (SAR) ของยา Dolutegravir (Integrase inhibitor) บริเวณโครงสร้างส่วนใดที่ทำหน้าที่สำคัญที่สุดในการจับคีเลตกับไอออนโลหะคู่ (Mg²⁺ chelation) บริเวณตำแหน่งเร่งของเอนไซม์ Integrase</t>
        </is>
      </c>
      <c r="C135" t="inlineStr">
        <is>
          <t>mock2_rxcu83/page_2_Im2.png</t>
        </is>
      </c>
      <c r="D135" t="inlineStr">
        <is>
          <t>วงแหวนไตรอะซีนที่มีอะตอมออกซิเจนเรียงตัว 3 ตำแหน่ง (Tris-oxygen chelating triad core)</t>
        </is>
      </c>
      <c r="E135" t="inlineStr">
        <is>
          <t>หมู่วงแหวน Difluorophenyl ด้านข้างโครงสร้าง</t>
        </is>
      </c>
      <c r="F135" t="inlineStr">
        <is>
          <t>หมู่อัลคิลสายยาวที่ปลายโมเลกุล</t>
        </is>
      </c>
      <c r="G135" t="inlineStr">
        <is>
          <t>พันธะเอไมด์ที่เชื่อมระหว่างแกนกลางกับวงแหวนอะโรมาติก</t>
        </is>
      </c>
      <c r="H135" t="inlineStr">
        <is>
          <t>หมู่เมทิลเดี่ยวบนวงแหวนเฮเทอโรไซคลิก</t>
        </is>
      </c>
      <c r="I135" t="n">
        <v>1</v>
      </c>
      <c r="J135" t="inlineStr">
        <is>
          <t>✅ คำตอบที่ถูกต้อง: ข้อ ก. วงแหวนไตรอะซีนที่มีอะตอมออกซิเจนเรียงตัว 3 ตำแหน่ง (Tris-oxygen chelating triad core)
🎯 ทำไมข้อนี้ถึงถูก: แกนกลางของยา Dolutegravir มีระบบอะตอมออกซิเจน 3 ตัวเรียงกัน (Tris-oxygen pharmacophore: ออกซิเจนของหมู่ Carbonyl สองหมู่ และหมู่ Enol/Hydroxyl) ซึ่งจัดเรียงในระยะและมุมที่เหมาะสมในการจับคีเลต (Co-planar bis-chelating ligand) กับไอออนแมกนีเซียมสองตัว (Two Mg²⁺ ions) ที่ catalytic triad (DDE motif) ในตำแหน่งเร่งของเอนไซม์ Integrase ส่งผลให้ยับยั้งปฏิกิริยา Strand transfer ได้อย่างสมบูรณ์
🔍 ข้ออื่นผิดเพราะอะไร:
• ข้อ ข. Difluorophenyl ring ทำหน้าที่แทรกตัวเข้าไปใน Hydrophobic pocket ใกล้ตำแหน่งที่จับกับ DNA
• ข้อ ค. ง. และ จ. ทำหน้าที่เสริมคุณสมบัติทางเภสัชจลนศาสตร์และความคงตัวทางเคมี ไม่ใช่แกนหลักที่ทำหน้าที่คีเลตไอออนโลหะ
---</t>
        </is>
      </c>
      <c r="L135" t="inlineStr">
        <is>
          <t>Medicinal Chemistry</t>
        </is>
      </c>
      <c r="M135" t="inlineStr">
        <is>
          <t>SAR &amp; Drug Design</t>
        </is>
      </c>
      <c r="N135" t="inlineStr">
        <is>
          <t>Product</t>
        </is>
      </c>
      <c r="O135" t="inlineStr">
        <is>
          <t>ข้อ 27 Mock RxCU83 ชุดที่ 2</t>
        </is>
      </c>
      <c r="P135" t="inlineStr">
        <is>
          <t>ข้อสอบจำลอง</t>
        </is>
      </c>
      <c r="Q135" t="inlineStr">
        <is>
          <t>Mock RxCU83 ชุดที่ 2</t>
        </is>
      </c>
    </row>
    <row r="136">
      <c r="A136" s="176" t="n">
        <v>134</v>
      </c>
      <c r="B136" t="inlineStr">
        <is>
          <t>28. จากโครงสร้างทางเคมีของยา Efavirenz (Non-nucleoside reverse transcriptase inhibitor: NNRTI) หมู่ฟังก์ชันหรือส่วนของโครงสร้างในข้อใดที่เป็นลักษณะเฉพาะสำคัญที่ช่วยให้ยาจับใน Allosteric pocket (NNRTI binding pocket) ได้อย่างแนบแน่น</t>
        </is>
      </c>
      <c r="C136" t="inlineStr">
        <is>
          <t>mock2_rxcu83/page_2_Im3.png</t>
        </is>
      </c>
      <c r="D136" t="inlineStr">
        <is>
          <t>หมู่ Cyclopropylacetylene และ Trifluoromethyl</t>
        </is>
      </c>
      <c r="E136" t="inlineStr">
        <is>
          <t>หมู่น้ำตาล Deoxyribose</t>
        </is>
      </c>
      <c r="F136" t="inlineStr">
        <is>
          <t>หมู่ Phosphate ester ที่ปลายสาย</t>
        </is>
      </c>
      <c r="G136" t="inlineStr">
        <is>
          <t>วงแหวน Purine ขนาดใหญ่</t>
        </is>
      </c>
      <c r="H136" t="inlineStr">
        <is>
          <t>หมู่อัลคิลสายตรงยาวที่มีประจุบวก</t>
        </is>
      </c>
      <c r="I136" t="n">
        <v>1</v>
      </c>
      <c r="J136" t="inlineStr">
        <is>
          <t>✅ คำตอบที่ถูกต้อง: ข้อ ก. หมู่ Cyclopropylacetylene และ Trifluoromethyl
🎯 ทำไมข้อนี้ถึงถูก: Efavirenz มีโครงสร้างเป็นอนุพันธ์ Benzoxazinone ที่มีหมู่แทนที่จำเพาะคือ Cyclopropylacetylene (-C≡C-cyclopropyl) และ Trifluoromethyl (-CF3) ซึ่งมีรูปร่างกะทัดรัดและมีความเป็นลิโปฟิลิกสูง ทำให้สามารถสอดแทรกเข้าไปใน NNRTI binding pocket ซึ่งเป็นกระเป๋าที่ไม่ชอบน้ำ (Hydrophobic pocket) ใกล้ catalytic site ของเอนไซม์ Reverse Transcriptase และทำให้เกิดการจัดเรียงโครงสร้างที่ทำให้เอนไซม์เสียสภาพการทำงาน
🔍 ข้ออื่นผิดเพราะอะไร:
• ข้อ ข. ค. และ ง. เป็นโครงสร้างของยากลุ่ม NRTIs (Nucleoside/Nucleotide analogs) ไม่ใช่โครงสร้างของ Efavirenz
• ข้อ จ. Efavirenz ไม่มีหมู่อัลคิลสายยาวที่มีประจุบวก
---</t>
        </is>
      </c>
      <c r="L136" t="inlineStr">
        <is>
          <t>Medicinal Chemistry</t>
        </is>
      </c>
      <c r="M136" t="inlineStr">
        <is>
          <t>SAR &amp; Drug Design</t>
        </is>
      </c>
      <c r="N136" t="inlineStr">
        <is>
          <t>Product</t>
        </is>
      </c>
      <c r="O136" t="inlineStr">
        <is>
          <t>ข้อ 28 Mock RxCU83 ชุดที่ 2</t>
        </is>
      </c>
      <c r="P136" t="inlineStr">
        <is>
          <t>ข้อสอบจำลอง</t>
        </is>
      </c>
      <c r="Q136" t="inlineStr">
        <is>
          <t>Mock RxCU83 ชุดที่ 2</t>
        </is>
      </c>
    </row>
    <row r="137">
      <c r="A137" s="176" t="n">
        <v>135</v>
      </c>
      <c r="B137" t="inlineStr">
        <is>
          <t>29. การพัฒนาโครงสร้างจาก Tenofovir disoproxil fumarate (TDF) ไปเป็น Tenofovir alafenamide (TAF) ส่งผลให้ยามีพิษต่อไตและกระดูก (Renal and bone toxicity) ลดลงอย่างมาก เหตุผลเชิงโครงสร้างและเภสัชจลนศาสตร์ระดับโมเลกุลในข้อใดอธิบายปรากฏการณ์นี้ได้ถูกต้องที่สุด</t>
        </is>
      </c>
      <c r="C137" t="inlineStr">
        <is>
          <t>mock2_rxcu83/page_2_Im4.png</t>
        </is>
      </c>
      <c r="D137" t="inlineStr">
        <is>
          <t>TAF เป็น Prodrug ชนิด Phosphonoamidate ที่มีความคงตัวในพลาสมาสูงกว่า TDF ทำให้เข้าสู่เซลล์เม็ดเลือดขาวเป้าหมายได้ดีกว่าและมีระดับ Free Tenofovir ในกระแสเลือดต่ำกว่าถึงร้อยละ 90</t>
        </is>
      </c>
      <c r="E137" t="inlineStr">
        <is>
          <t>TAF ไม่ถูกเปลี่ยนเป็น Tenofovir diphosphate ภายในเซลล์ จึงไม่มีผลต่อการสร้างดีเอ็นเอของเซลล์ไต</t>
        </is>
      </c>
      <c r="F137" t="inlineStr">
        <is>
          <t>TAF มีขนาดโมเลกุลใหญ่จนไม่สามารถผ่านการกรองที่โกลเมอรูลัสได้</t>
        </is>
      </c>
      <c r="G137" t="inlineStr">
        <is>
          <t>TAF จับกับโปรตีนในพลาสมาได้ร้อยละ 100 จึงไม่ถูกขับออกทางท่อไต</t>
        </is>
      </c>
      <c r="H137" t="inlineStr">
        <is>
          <t>TAF ออกฤทธิ์ทำลายตัวรับ OAT1 และ OAT3 ที่เซลล์ท่อไตส่วนต้น</t>
        </is>
      </c>
      <c r="I137" t="n">
        <v>1</v>
      </c>
      <c r="J137" t="inlineStr">
        <is>
          <t>✅ คำตอบที่ถูกต้อง: ข้อ ก. TAF เป็น Prodrug ชนิด Phosphonoamidate ที่มีความคงตัวในพลาสมาสูงกว่า TDF ทำให้เข้าสู่เซลล์เม็ดเลือดขาวเป้าหมายได้ดีกว่าและมีระดับ Free Tenofovir ในกระแสเลือดต่ำกว่าถึงร้อยละ 90
🎯 ทำไมข้อนี้ถึงถูก: TDF เป็น Diester prodrug ที่ถูกสลายตัวอย่างรวดเร็วในกระแสเลือด ทำให้เกิด Free Tenofovir ในพลาสมาปริมาณสูง ซึ่งจะถูกดูดซึมเข้าสู่เซลล์ท่อไตส่วนต้นผ่านตัวขนส่ง OAT1/OAT3 และทำลายไมโทคอนเดรียของเซลล์ไต (ทำให้เกิด Fanconi syndrome และ eGFR ลดลง) ในทางตรงกันข้าม TAF เป็น Phosphonoamidate prodrug ที่เสถียรมากในพลาสมาและถูกเปลี่ยนเป็นตัวยาออกฤทธิ์ภายในเซลล์เป้าหมาย (PBMCs / Lymphocytes) โดยเอนไซม์ Cathepsin A ส่งผลให้ใช้ขนาดยาน้อยลงเกือบ 10 เท่า (25 mg vs 300 mg) และมีระดับ Tenofovir ในพลาสมาต่ำกว่า TDF ถึง 90% จึงลดพิษต่อไตและกระดูกได้อย่างมีนัยสำคัญ
🔍 ข้ออื่นผิดเพราะอะไร:
• ข้อ ข. TAF ต้องถูกเปลี่ยนเป็น Tenofovir diphosphate ซึ่งเป็น Active antiviral metabolite เหมือนกัน
• ข้อ ค. ง. และ จ. ไม่ตรงกับข้อเท็จจริงทางเภสัชวิทยาและจลนศาสตร์
---</t>
        </is>
      </c>
      <c r="L137" t="inlineStr">
        <is>
          <t>Medicinal Chemistry</t>
        </is>
      </c>
      <c r="M137" t="inlineStr">
        <is>
          <t>SAR &amp; Drug Design</t>
        </is>
      </c>
      <c r="N137" t="inlineStr">
        <is>
          <t>Product</t>
        </is>
      </c>
      <c r="O137" t="inlineStr">
        <is>
          <t>ข้อ 29 Mock RxCU83 ชุดที่ 2</t>
        </is>
      </c>
      <c r="P137" t="inlineStr">
        <is>
          <t>ข้อสอบจำลอง</t>
        </is>
      </c>
      <c r="Q137" t="inlineStr">
        <is>
          <t>Mock RxCU83 ชุดที่ 2</t>
        </is>
      </c>
    </row>
    <row r="138">
      <c r="A138" s="176" t="n">
        <v>136</v>
      </c>
      <c r="B138" t="inlineStr">
        <is>
          <t>57. ในผู้ป่วยที่รับประทานยา Calcium carbonate ร่วมกับยา Ciprofloxacin เกิดปัญหาการดูดซึมยา Ciprofloxacin ลดลงอย่างมาก (Reduced oral bioavailability) ส่วนของโครงสร้างทางเคมี (Functional groups) ในข้อใดของโมเลกุล Ciprofloxacin ที่ทำปฏิกิริยาคีเลชันกับไอออนแคลเซียม (Ca²⁺ chelation)</t>
        </is>
      </c>
      <c r="C138" t="inlineStr">
        <is>
          <t>mock2_rxcu83/page_4_Im1.png</t>
        </is>
      </c>
      <c r="D138" t="inlineStr">
        <is>
          <t>หมู่ 3-Carboxylic acid และ 4-Keto oxygen บนวงแหวน Quinolone</t>
        </is>
      </c>
      <c r="E138" t="inlineStr">
        <is>
          <t>วงแหวน Piperazine ที่ตำแหน่ง 7</t>
        </is>
      </c>
      <c r="F138" t="inlineStr">
        <is>
          <t>อะตอมฟลูออรีนที่ตำแหน่ง 6</t>
        </is>
      </c>
      <c r="G138" t="inlineStr">
        <is>
          <t>หมู่ Cyclopropyl ที่ตำแหน่ง 1</t>
        </is>
      </c>
      <c r="H138" t="inlineStr">
        <is>
          <t>วงแหวนเบนซีนส่วนแกนกลาง</t>
        </is>
      </c>
      <c r="I138" t="n">
        <v>1</v>
      </c>
      <c r="J138" t="inlineStr">
        <is>
          <t>✅ คำตอบที่ถูกต้อง: ข้อ ก. หมู่ 3-Carboxylic acid และ 4-Keto oxygen บนวงแหวน Quinolone
🎯 ทำไมข้อนี้ถึงถูก: โครงสร้างของยากลุ่ม Fluoroquinolones ทุกตัวจะมีระบบ Bidentate chelating ligand ที่ประกอบด้วยออกซิเจนของหมู่ 4-Keto (C=O) และออกซิเจนของหมู่ 3-Carboxylic acid (-COOH) บนวงแหวน 4-Quinolone ซึ่งจับตัวกันอย่างแน่นหนากับไอออนบวกของโลหะประจุคู่และประจุสาม (Divalent and trivalent cations เช่น Ca²⁺, Mg²⁺, Fe²⁺, Al³⁺) เกิดเป็นสารประกอบเชิงซ้อนที่ไม่ละลายน้ำ (Insoluble chelate complex) ขัดขวางการดูดซึมยาเข้าสู่กระแสเลือด
🔍 ข้ออื่นผิดเพราะอะไร:
• ข้อ ข. Piperazine ring ทำหน้าที่ขยายสเปกตรัมต่อเชื้อแกรมลบ (เช่น Pseudomonas) และเพิ่มการจับกับ GABA
• ข้อ ค. 6-Fluorine เพิ่มการแทรกผ่านผนังเซลล์แบคทีเรียและเพิ่มฤทธิ์ยับยั้ง DNA gyrase
• ข้อ ง. Cyclopropyl group ช่วยเพิ่ม potency และความคงตัว
---</t>
        </is>
      </c>
      <c r="L138" t="inlineStr">
        <is>
          <t>Medicinal Chemistry</t>
        </is>
      </c>
      <c r="M138" t="inlineStr">
        <is>
          <t>SAR &amp; Drug Design</t>
        </is>
      </c>
      <c r="N138" t="inlineStr">
        <is>
          <t>Product</t>
        </is>
      </c>
      <c r="O138" t="inlineStr">
        <is>
          <t>ข้อ 57 Mock RxCU83 ชุดที่ 2</t>
        </is>
      </c>
      <c r="P138" t="inlineStr">
        <is>
          <t>ข้อสอบจำลอง</t>
        </is>
      </c>
      <c r="Q138" t="inlineStr">
        <is>
          <t>Mock RxCU83 ชุดที่ 2</t>
        </is>
      </c>
    </row>
    <row r="139">
      <c r="A139" s="176" t="n">
        <v>137</v>
      </c>
      <c r="B139" t="inlineStr">
        <is>
          <t>58. ยาปฏิชีวนะชนิดรับประทานที่มีโครงสร้างในกลุ่มใดต่อไปนี้ มีประสิทธิภาพในการครอบคลุมและฆ่าเชื้อแบคทีเรียแกรมลบในทางเดินปัสสาวะ (Gram-negative coverage เช่น E. coli, Klebsiella, Proteus) กว้างขวางและมีประสิทธิภาพสูงสุด</t>
        </is>
      </c>
      <c r="D139" t="inlineStr">
        <is>
          <t>Ciprofloxacin (Fluoroquinolones)</t>
        </is>
      </c>
      <c r="E139" t="inlineStr">
        <is>
          <t>Penicillin V (Natural Penicillins)</t>
        </is>
      </c>
      <c r="F139" t="inlineStr">
        <is>
          <t>Cloxacillin (Antistaphylococcal Penicillins)</t>
        </is>
      </c>
      <c r="G139" t="inlineStr">
        <is>
          <t>Clindamycin (Lincosamides)</t>
        </is>
      </c>
      <c r="H139" t="inlineStr">
        <is>
          <t>Erythromycin (Macrolides)</t>
        </is>
      </c>
      <c r="I139" t="n">
        <v>1</v>
      </c>
      <c r="J139" t="inlineStr">
        <is>
          <t>✅ คำตอบที่ถูกต้อง: ข้อ ก. Ciprofloxacin (Fluoroquinolones)
🎯 ทำไมข้อนี้ถึงถูก: Ciprofloxacin มีโครงสร้างเป็น Fluoroquinolone ที่มี Fluorine ที่ตำแหน่ง 6 และ Piperazine ring ที่ตำแหน่ง 7 ซึ่งช่วยให้ยาแทรกผ่าน Porin channels ของผนังเซลล์แบคทีเรียแกรมลบได้อย่างดีเยี่ยม และออกฤทธิ์ยับยั้งเอนไซม์ DNA gyrase (Topoisomerase II) ทำให้มี Broad Gram-negative coverage ครอบคลุมเชื้อแบคทีเรียแกรมลบในทางเดินปัสสาวะได้ดีที่สุดเมื่อเทียบกับตัวเลือกอื่น
🔍 ข้ออื่นผิดเพราะอะไร:
• ข้อ ข. Penicillin V: ออกฤทธิ์เฉพาะเชื้อแกรมบวก Streptococci
• ข้อ ค. Cloxacillin: ออกฤทธิ์จำเพาะต่อ MSSA (แกรมบวก) ไม่มีฤทธิ์ต่อแกรมลบ
• ข้อ ง. Clindamycin: ครอบคลุมเชื้อแกรมบวกและ Anaerobes ไม่มีฤทธิ์ต่อ Gram-negative aerobes
• ข้อ จ. Erythromycin: ออกฤทธิ์เด่นต่อแกรมบวกและ Atypical pathogens
---</t>
        </is>
      </c>
      <c r="L139" t="inlineStr">
        <is>
          <t>Medicinal Chemistry</t>
        </is>
      </c>
      <c r="M139" t="inlineStr">
        <is>
          <t>SAR &amp; Drug Design</t>
        </is>
      </c>
      <c r="N139" t="inlineStr">
        <is>
          <t>Product</t>
        </is>
      </c>
      <c r="O139" t="inlineStr">
        <is>
          <t>ข้อ 58 Mock RxCU83 ชุดที่ 2</t>
        </is>
      </c>
      <c r="P139" t="inlineStr">
        <is>
          <t>ข้อสอบจำลอง</t>
        </is>
      </c>
      <c r="Q139" t="inlineStr">
        <is>
          <t>Mock RxCU83 ชุดที่ 2</t>
        </is>
      </c>
    </row>
    <row r="140">
      <c r="A140" s="176" t="n">
        <v>138</v>
      </c>
      <c r="B140" t="inlineStr">
        <is>
          <t>21. ข้อใดต่อไปนี้ กล่าว ไม่ถูกต้อง เกี่ยวกับยาต้านไวรัส Enfuvirtide (T-20)</t>
        </is>
      </c>
      <c r="D140" t="inlineStr">
        <is>
          <t>เป็นยาโครงสร้างเปปไทด์สายสั้น (Oligopeptide) ประกอบด้วยกรดอะมิโน 36 ตัว</t>
        </is>
      </c>
      <c r="E140" t="inlineStr">
        <is>
          <t>เป็นยาในกลุ่ม HIV Fusion inhibitor ออกฤทธิ์ป้องกันการหลอมรวมของไวรัสกับเยื่อหุ้มเซลล์</t>
        </is>
      </c>
      <c r="F140" t="inlineStr">
        <is>
          <t>มีฤทธิ์ครอบคลุมทั้งเชื้อ HIV-1 และ HIV-2 ได้ดีเท่าเทียมกัน</t>
        </is>
      </c>
      <c r="G140" t="inlineStr">
        <is>
          <t>มีโครงสร้างจำลองเลียนแบบชิ้นส่วน HR2 ของไกลโคโปรตีน gp41 บนผิวไวรัส</t>
        </is>
      </c>
      <c r="H140" t="inlineStr">
        <is>
          <t>ออกฤทธิ์โดยการจับกับบริเวณ HR1 (heptad repeat 1) ของไกลโคโปรตีน gp41</t>
        </is>
      </c>
      <c r="I140" t="n">
        <v>3</v>
      </c>
      <c r="J140" t="inlineStr">
        <is>
          <t>✅ คำตอบที่ถูกต้อง: ข้อ c. มีฤทธิ์ครอบคลุมทั้งเชื้อ HIV-1 และ HIV-2 ได้ดีเท่าเทียมกัน
🎯 ทำไมข้อนี้ถึงถูก:
Enfuvirtide (T-20) เป็น biomimetic peptide ขนาด 36 amino acids ที่ออกแบบมาจับกับ gp41 ของเชื้อ HIV-1 โดยเฉพาะ จึงมีฤทธิ์ยับยั้งเฉพาะเชื้อ HIV-1 เท่านั้น และไม่มีฤทธิ์ต่อเชื้อ HIV-2 (HIV-2 มีความต้านทานต่อ Enfuvirtide ตามธรรมชาติเนื่องจากลำดับกรดอะมิโนของ gp41 มีความแตกต่างกัน) ดังนั้นข้อที่กล่าวว่าออกฤทธิ์ต่อ HIV-2 ได้ดีเท่าเทียมกันจึงไม่ถูกต้อง
🔍 ข้ออื่นผิดเพราะอะไร:
• ข้อ a., b., d., e.: ล้วนเป็นคุณสมบัติที่ถูกต้องของ Enfuvirtide โดยเป็น synthetic 36-amino-acid peptide ที่ทำหน้าที่เป็น fusion inhibitor เลียนแบบ HR2 เข้าไปแย่งจับกับ HR1 ของ gp41 ทำให้ไวรัสไม่สามารถดึงเยื่อหุ้มเซลล์เข้ามาชิดเพื่อหลอมรวมกันได้
---</t>
        </is>
      </c>
      <c r="L140" t="inlineStr">
        <is>
          <t>Medicinal Chemistry</t>
        </is>
      </c>
      <c r="M140" t="inlineStr">
        <is>
          <t>SAR &amp; Drug Design</t>
        </is>
      </c>
      <c r="N140" t="inlineStr">
        <is>
          <t>Product</t>
        </is>
      </c>
      <c r="O140" t="inlineStr">
        <is>
          <t>รุ่น RxCU83</t>
        </is>
      </c>
      <c r="P140" t="inlineStr">
        <is>
          <t>แบบฝึกหัด</t>
        </is>
      </c>
      <c r="Q140" t="inlineStr">
        <is>
          <t>Quiz เตรียมสอบ CC1 RxCU83</t>
        </is>
      </c>
    </row>
    <row r="141">
      <c r="A141" s="176" t="n">
        <v>139</v>
      </c>
      <c r="B141" t="inlineStr">
        <is>
          <t>22. ข้อใดต่อไปนี้ กล่าว ไม่ถูกต้อง เกี่ยวกับคุณสมบัติทางเภสัชเคมีและกลไกของยาต้านไวรัส Acyclovir</t>
        </is>
      </c>
      <c r="D141" t="inlineStr">
        <is>
          <t>เป็นสารประเภท Acyclic nucleoside analog ของ Deoxyguanosine</t>
        </is>
      </c>
      <c r="E141" t="inlineStr">
        <is>
          <t>ถูกเปลี่ยนเป็นรูป Monophosphate ในระยะแรกโดยเอนไซม์ Viral thymidine kinase</t>
        </is>
      </c>
      <c r="F141" t="inlineStr">
        <is>
          <t>ถูกเปลี่ยนเป็นรูป Triphosphate โดยเอนไซม์ Viral thymidine kinase ในทุกขั้นตอน</t>
        </is>
      </c>
      <c r="G141" t="inlineStr">
        <is>
          <t>การขาดหมู่ 3'-hydroxyl group บนสายน้ำตาลทำให้เกิด DNA chain termination</t>
        </is>
      </c>
      <c r="H141" t="inlineStr">
        <is>
          <t>มีฤทธิ์ยับยั้งเชื้อในกลุ่ม Herpesviruses (HSV-1, HSV-2, VZV)</t>
        </is>
      </c>
      <c r="I141" t="n">
        <v>3</v>
      </c>
      <c r="J141" t="inlineStr">
        <is>
          <t>✅ คำตอบที่ถูกต้อง: ข้อ c. ถูกเปลี่ยนเป็นรูป Triphosphate โดยเอนไซม์ Viral thymidine kinase ในทุกขั้นตอน
🎯 ทำไมข้อนี้ถึงถูก:
การเปลี่ยน Acyclovir ให้อยู่ในรูปที่ออกฤทธิ์ (Acyclovir triphosphate) ต้องผ่านกระบวนการ phosphorylation 3 ขั้นตอน:
1. เอนไซม์ Viral thymidine kinase จะเติมฟอสเฟตเฉพาะในขั้นตอนแรกเท่านั้น กลายเป็น Acyclovir monophosphate
2. จากนั้นเอนไซม์ของเซลล์มนุษย์ (Cellular host kinases เช่น GMP kinase และ phosphoglycerate kinase) จะทำหน้าที่เติมฟอสเฟตในขั้นที่สองและสามจนกลายเป็น Acyclovir triphosphate
ดังนั้น ข้อความที่กล่าวว่า Viral thymidine kinase เติมฟอสเฟตไปจนถึงขั้น triphosphate จึงผิดหลักการทางชีวเคมี
🔍 ข้ออื่นผิดเพราะอะไร:
• ข้อ a., b., d., e.: ถูกต้องทั้งหมด โดย Acyclovir เป็น acyclic guanosine analog, ต้องอาศัย viral TK ในขั้นแรก (ทำให้มีความจำเพาะต่อเซลล์ที่ติดเชื้อไวรัสสูง), ไม่มี 3'-OH จึงหยุดการต่อสาย DNA, และออกฤทธิ์เด่นต่อ HSV และ VZV
---</t>
        </is>
      </c>
      <c r="L141" t="inlineStr">
        <is>
          <t>Medicinal Chemistry</t>
        </is>
      </c>
      <c r="M141" t="inlineStr">
        <is>
          <t>SAR &amp; Drug Design</t>
        </is>
      </c>
      <c r="N141" t="inlineStr">
        <is>
          <t>Product</t>
        </is>
      </c>
      <c r="O141" t="inlineStr">
        <is>
          <t>รุ่น RxCU83</t>
        </is>
      </c>
      <c r="P141" t="inlineStr">
        <is>
          <t>แบบฝึกหัด</t>
        </is>
      </c>
      <c r="Q141" t="inlineStr">
        <is>
          <t>Quiz เตรียมสอบ CC1 RxCU83</t>
        </is>
      </c>
    </row>
    <row r="142">
      <c r="A142" s="176" t="n">
        <v>140</v>
      </c>
      <c r="B142" t="inlineStr">
        <is>
          <t>23. จากโครงสร้างและกลไกของยาต้านไวรัส Acyclovir triphosphate เอนไซม์เป้าหมายหลักที่ยานี้เข้าไปยับยั้งการทำงานคือเอนไซม์ใด</t>
        </is>
      </c>
      <c r="D142" t="inlineStr">
        <is>
          <t>Viral RNA polymerase</t>
        </is>
      </c>
      <c r="E142" t="inlineStr">
        <is>
          <t>Host DNA topoisomerase</t>
        </is>
      </c>
      <c r="F142" t="inlineStr">
        <is>
          <t>Viral DNA polymerase</t>
        </is>
      </c>
      <c r="G142" t="inlineStr">
        <is>
          <t>Viral Protease</t>
        </is>
      </c>
      <c r="H142" t="inlineStr">
        <is>
          <t>Viral Integrase</t>
        </is>
      </c>
      <c r="I142" t="n">
        <v>3</v>
      </c>
      <c r="J142" t="inlineStr">
        <is>
          <t>✅ คำตอบที่ถูกต้อง: ข้อ c. Viral DNA polymerase
🎯 ทำไมข้อนี้ถึงถูก:
Acyclovir triphosphate ออกฤทธิ์ยับยั้งเอนไซม์ Viral DNA polymerase ของเชื้อไวรัสเริมและอีสุกอีใสอย่างจำเพาะเจาะจง โดยเข้าไปแย่งจับกับ dGTP และเมื่อถูกนำไปต่อเข้ากับสายดีเอ็นเอของไวรัส จะทำให้การสังเคราะห์สายดีเอ็นเอหยุดชะงักทันที (irreversible inhibition and chain termination)
🔍 ข้ออื่นผิดเพราะอะไร:
• ข้อ a.: ไวรัสในกลุ่ม Herpesviridae เป็นดีเอ็นเอไวรัส เป้าหมายคือ DNA polymerase ไม่ใช่ RNA polymerase
• ข้อ b.: DNA topoisomerase เป็นเป้าหมายของยาต้านแบคทีเรียกลุ่ม Quinolones หรือยาต้านมะเร็ง
• ข้อ d. และ e.: Protease และ Integrase เป็นเอนไซม์เป้าหมายในเชื้อ HIV
---</t>
        </is>
      </c>
      <c r="L142" t="inlineStr">
        <is>
          <t>Medicinal Chemistry</t>
        </is>
      </c>
      <c r="M142" t="inlineStr">
        <is>
          <t>SAR &amp; Drug Design</t>
        </is>
      </c>
      <c r="N142" t="inlineStr">
        <is>
          <t>Product</t>
        </is>
      </c>
      <c r="O142" t="inlineStr">
        <is>
          <t>รุ่น RxCU83</t>
        </is>
      </c>
      <c r="P142" t="inlineStr">
        <is>
          <t>แบบฝึกหัด</t>
        </is>
      </c>
      <c r="Q142" t="inlineStr">
        <is>
          <t>Quiz เตรียมสอบ CC1 RxCU83</t>
        </is>
      </c>
    </row>
    <row r="143">
      <c r="A143" s="176" t="n">
        <v>141</v>
      </c>
      <c r="B143" t="inlineStr">
        <is>
          <t>จากความสัมพันธ์ระหว่างโครงสร้างและการออกฤทธิ์ (SAR) ของสารกลุ่ม Corticosteroid หมู่ฟังก์ชันใดบนโครงสร้างสเตียรอยด์ที่ไม่จำเป็นต่อการเข้าจับกับ Glucocorticoid receptor</t>
        </is>
      </c>
      <c r="C143" t="inlineStr">
        <is>
          <t>images/quiz_cc1/corticosteroid_structure_p9.png</t>
        </is>
      </c>
      <c r="D143" t="inlineStr">
        <is>
          <t>3-carbonyl group</t>
        </is>
      </c>
      <c r="E143" t="inlineStr">
        <is>
          <t>Double bond ตำแหน่งที่ 4-5 (4,5-alkene)</t>
        </is>
      </c>
      <c r="F143" t="inlineStr">
        <is>
          <t>9-methyl group</t>
        </is>
      </c>
      <c r="G143" t="inlineStr">
        <is>
          <t>Oxygen atom (hydroxyl/carbonyl) ตำแหน่งที่ 11</t>
        </is>
      </c>
      <c r="H143" t="inlineStr">
        <is>
          <t>หมู่ไฮดรอกซิลที่ตำแหน่ง 21 (21-OH)</t>
        </is>
      </c>
      <c r="I143" t="n">
        <v>3</v>
      </c>
      <c r="J143" t="inlineStr">
        <is>
          <t>- คำตอบที่ถูกต้อง: ข้อ ค. 9-methyl group
- ทำไมข้อนี้ถึงถูก: หมู่ฟังชันก์พื้นฐานที่จำเป็นต่อ glucocorticoid activity ได้แก่ 3-keto group, 4,5-double bond, 11-beta-hydroxyl group, 17-beta-ketol side chain และ 21-OH ส่วนตำแหน่งที่ 9 มักมีเพียงไฮโดรเจน หรืออาจถูกแทนที่ด้วย 9-alpha-fluoro เพื่อเพิ่มศักยภาพ แต่ไม่มี 9-methyl ที่จำเป็นต่อ core binding
- ข้ออื่นผิดเพราะอะไร:
  • ข้อ ก.: 3-carbonyl จำเป็นต่อการเกิด hydrogen bonding กับ receptor
  • ข้อ ข.: 4,5-double bond จำเป็นต่อ conformation ของ A-ring
  • ข้อ ง.: 11-oxygen (11-beta-OH) จำเป็นอย่างยิ่งต่อ glucocorticoid activity (ถ้าเป็น 11-keto เช่น cortisone ต้องถูกรีดิวซ์เป็น cortisol ก่อน)
  • ข้อ จ.: 21-OH จำเป็นต่อ mineralocorticoid และ glucocorticoid receptor activation</t>
        </is>
      </c>
      <c r="L143" t="inlineStr">
        <is>
          <t>Medicinal Chemistry</t>
        </is>
      </c>
      <c r="M143" t="inlineStr">
        <is>
          <t>SAR &amp; Drug Design</t>
        </is>
      </c>
      <c r="N143" t="inlineStr">
        <is>
          <t>Product</t>
        </is>
      </c>
      <c r="O143" t="inlineStr">
        <is>
          <t>รุ่น RxCU83</t>
        </is>
      </c>
      <c r="P143" t="inlineStr">
        <is>
          <t>แบบฝึกหัด</t>
        </is>
      </c>
      <c r="Q143" t="inlineStr">
        <is>
          <t>Quiz เตรียมสอบ CC1 RxCU83</t>
        </is>
      </c>
    </row>
    <row r="144">
      <c r="A144" s="176" t="n">
        <v>142</v>
      </c>
      <c r="B144" t="inlineStr">
        <is>
          <t>ยาต้านฮิสตามีนชนิดไม่ง่วงรุ่นที่สองในข้อใดที่ได้รับการพัฒนามาจากสารเมแทบอไลต์หรือโครงสร้างของยา Hydroxyzine</t>
        </is>
      </c>
      <c r="D144" t="inlineStr">
        <is>
          <t>Loratadine</t>
        </is>
      </c>
      <c r="E144" t="inlineStr">
        <is>
          <t>Cetirizine</t>
        </is>
      </c>
      <c r="F144" t="inlineStr">
        <is>
          <t>Levocetirizine</t>
        </is>
      </c>
      <c r="G144" t="inlineStr">
        <is>
          <t>ถูกทั้งข้อ ข. และ ค.</t>
        </is>
      </c>
      <c r="H144" t="inlineStr">
        <is>
          <t>Fexofenadine</t>
        </is>
      </c>
      <c r="I144" t="n">
        <v>4</v>
      </c>
      <c r="J144" t="inlineStr">
        <is>
          <t>- คำตอบที่ถูกต้อง: ข้อ ง. ถูกทั้งข้อ ข. และ ค.
- ทำไมข้อนี้ถึงถูก: Cetirizine เป็น active carboxylic acid metabolite ของ Hydroxyzine และ Levocetirizine คือ active R-enantiomer ของ cetirizine ทั้งสองชนิดจึงพัฒนามาจาก Hydroxyzine โดยตรง
- ข้ออื่นผิดเพราะอะไร:
  • ข้อ ก.: Loratadine พัฒนามาจากโครงสร้างกลุ่ม piperidine / azatadine
  • ข้อ จ.: Fexofenadine เป็น active metabolite ของ Terfenadine</t>
        </is>
      </c>
      <c r="L144" t="inlineStr">
        <is>
          <t>Medicinal Chemistry</t>
        </is>
      </c>
      <c r="M144" t="inlineStr">
        <is>
          <t>SAR &amp; Drug Design</t>
        </is>
      </c>
      <c r="N144" t="inlineStr">
        <is>
          <t>Product</t>
        </is>
      </c>
      <c r="O144" t="inlineStr">
        <is>
          <t>รุ่น RxCU83</t>
        </is>
      </c>
      <c r="P144" t="inlineStr">
        <is>
          <t>แบบฝึกหัด</t>
        </is>
      </c>
      <c r="Q144" t="inlineStr">
        <is>
          <t>Quiz เตรียมสอบ CC1 RxCU83</t>
        </is>
      </c>
    </row>
    <row r="145">
      <c r="A145" s="176" t="n">
        <v>143</v>
      </c>
      <c r="B145" t="inlineStr">
        <is>
          <t>หมู่ฟังก์ชันใดบนโครงสร้างของ Corticosteroids ที่ไม่จำเป็นสำหรับการจับกับ Glucocorticoid receptor และการออกฤทธิ์ลดการอักเสบ</t>
        </is>
      </c>
      <c r="D145" t="inlineStr">
        <is>
          <t>3-carbonyl</t>
        </is>
      </c>
      <c r="E145" t="inlineStr">
        <is>
          <t>Double bond ตำแหน่งที่ 4-5</t>
        </is>
      </c>
      <c r="F145" t="inlineStr">
        <is>
          <t>9-methyl</t>
        </is>
      </c>
      <c r="G145" t="inlineStr">
        <is>
          <t>O-atom ตำแหน่งที่ 11 (เช่น 11-beta-hydroxyl)</t>
        </is>
      </c>
      <c r="H145" t="inlineStr">
        <is>
          <t>17-beta ketone-side chain (C20-carbonyl, C21-hydroxyl)</t>
        </is>
      </c>
      <c r="I145" t="n">
        <v>3</v>
      </c>
      <c r="J145" t="inlineStr">
        <is>
          <t>✅ คำตอบที่ถูกต้อง: ข้อ ค. 9-methyl
🎯 ทำไมข้อนี้ถึงถูก:
SAR ของ Corticosteroids:
- กลุ่มที่จำเป็นอย่างยิ่งสำหรับการจับกับ Glucocorticoid receptor ได้แก่ 3-keto group, 4,5-double bond, ออกซิเจนที่ C11 (โดยเฉพาะ 11-beta-OH) และ C20 carbonyl / C21 OH บนโซ่ข้าง
- หมู่ 9-methyl ไม่ใช่โครงสร้างพื้นฐานที่จำเป็นต่อการจับกับ receptor (ตำแหน่ง C9 มักเป็นหมู่ฮาโลเจน เช่น 9-alpha-fluoro ซึ่งช่วยเพิ่มความแรงแต่ไม่ใช่โครงสร้างจำเป็นพื้นฐาน)
🔍 ข้ออื่นผิดเพราะอะไร:
• ข้อ ก. ผิด เพราะ 3-carbonyl จำเป็นอย่างยิ่งต่อการออกฤทธิ์ทั้ง glucocorticoid และ mineralocorticoid
• ข้อ ข. ผิด เพราะพันธะคู่ที่ C4-C5 จำเป็นต่อ conformation ของ A-ring ในการจับ receptor
• ข้อ ง. ผิด เพราะออกซิเจนที่ตำแหน่ง C11 จำเป็นต่อฤทธิ์ Glucocorticoid (หากไม่มีจะเป็น Mineralocorticoid)
• ข้อ จ. ผิด เพราะโซ่ข้าง C17-beta (C20-keto, C21-OH) มีความสำคัญในการจับกับ Glucocorticoid receptor</t>
        </is>
      </c>
      <c r="K145" t="inlineStr">
        <is>
          <t>Product</t>
        </is>
      </c>
      <c r="L145" t="inlineStr">
        <is>
          <t>Medicinal Chemistry</t>
        </is>
      </c>
      <c r="M145" t="inlineStr">
        <is>
          <t>SAR &amp; Drug Design</t>
        </is>
      </c>
      <c r="N145" t="inlineStr">
        <is>
          <t>Product</t>
        </is>
      </c>
      <c r="O145" t="inlineStr">
        <is>
          <t>รุ่น RxCU83</t>
        </is>
      </c>
      <c r="P145" t="inlineStr">
        <is>
          <t>แบบฝึกหัด</t>
        </is>
      </c>
      <c r="Q145" t="inlineStr">
        <is>
          <t>Quiz เตรียมสอบ CC1 RxCU83</t>
        </is>
      </c>
    </row>
    <row r="146">
      <c r="A146" s="176" t="n">
        <v>144</v>
      </c>
      <c r="B146" t="inlineStr">
        <is>
          <t>จากโครงสร้างของยากลุ่ม Beta-2 adrenergic agonists โครงสร้างใดจัดเป็น Long-Acting Beta-2 Agonist (LABA) ที่มีสายยาวช่วยจับกับ Exosite บนรีเซปเตอร์
&lt;img src="/PLE%20CC%20Quiz/images/quiz_cc1/quiz_cc1_p30_img2.png"&gt;</t>
        </is>
      </c>
      <c r="D146" t="inlineStr">
        <is>
          <t>Terbutaline</t>
        </is>
      </c>
      <c r="E146" t="inlineStr">
        <is>
          <t>Formoterol</t>
        </is>
      </c>
      <c r="F146" t="inlineStr">
        <is>
          <t>Metaproterenol</t>
        </is>
      </c>
      <c r="G146" t="inlineStr">
        <is>
          <t>Salbutamol</t>
        </is>
      </c>
      <c r="H146" t="inlineStr">
        <is>
          <t>Epinephrine</t>
        </is>
      </c>
      <c r="I146" t="n">
        <v>2</v>
      </c>
      <c r="J146" t="inlineStr">
        <is>
          <t>✅ คำตอบที่ถูกต้อง: ข้อ ข. Formoterol
🎯 ทำไมข้อนี้ถึงถูก:
Formoterol มีโครงสร้างที่มีสายโซ่ข้างไฮโดรคาร์บอนยาวที่ตำแหน่ง N-alkyl (N-aralkyl group) และมีหมู่ formamide บนวงเบนซีน ซึ่งช่วยให้โมเลกุลยาเกาะกับ Exosite บริเวณใกล้เคียง Beta-2 receptor ได้ยาวนาน จึงออกฤทธิ์เป็น Long-Acting Beta-2 Agonist (LABA)
🔍 ข้ออื่นผิดเพราะอะไร:
• ข้อ ก. ผิด เพราะ Terbutaline เป็น SABA ที่มีโครงสร้างแบบ Resorcinol ring
• ข้อ ค. ผิด เพราะ Metaproterenol เป็น SABA
• ข้อ ง. ผิด เพราะ Salbutamol (Albuterol) เป็น SABA ที่มี Saligenin ring
• ข้อ จ. ผิด เพราะ Epinephrine เป็น Endogenous catecholamine ออกฤทธิ์สั้นมากและไม่จำเพาะ</t>
        </is>
      </c>
      <c r="K146" t="inlineStr">
        <is>
          <t>Product</t>
        </is>
      </c>
      <c r="L146" t="inlineStr">
        <is>
          <t>Medicinal Chemistry</t>
        </is>
      </c>
      <c r="M146" t="inlineStr">
        <is>
          <t>SAR &amp; Drug Design</t>
        </is>
      </c>
      <c r="N146" t="inlineStr">
        <is>
          <t>Product</t>
        </is>
      </c>
      <c r="O146" t="inlineStr">
        <is>
          <t>รุ่น RxCU83</t>
        </is>
      </c>
      <c r="P146" t="inlineStr">
        <is>
          <t>แบบฝึกหัด</t>
        </is>
      </c>
      <c r="Q146" t="inlineStr">
        <is>
          <t>Quiz เตรียมสอบ CC1 RxCU83</t>
        </is>
      </c>
    </row>
    <row r="147">
      <c r="A147" s="176" t="n">
        <v>145</v>
      </c>
      <c r="B147" t="inlineStr">
        <is>
          <t>จากโครงสร้างของ Cimetidine (H2-receptor antagonist) ข้อใดกล่าวผิดเกี่ยวกับคุณสมบัติทางเภสัชวิทยาและเคมี
&lt;img src="/PLE%20CC%20Quiz/images/quiz_cc1/quiz_cc1_p30_img4.png"&gt;</t>
        </is>
      </c>
      <c r="D147" t="inlineStr">
        <is>
          <t>อยู่ในกลุ่ม H2 receptor antagonist</t>
        </is>
      </c>
      <c r="E147" t="inlineStr">
        <is>
          <t>เป็นเอนไซม์ CYP450 inhibitor</t>
        </is>
      </c>
      <c r="F147" t="inlineStr">
        <is>
          <t>อาจทำให้เกิด Galactorrhea ในเพศหญิง</t>
        </is>
      </c>
      <c r="G147" t="inlineStr">
        <is>
          <t>อาจทำให้เกิด Gynecomastia ในเพศชาย</t>
        </is>
      </c>
      <c r="H147" t="inlineStr">
        <is>
          <t>หากรับประทานร่วมกับ Phenytoin จะทำให้ระดับยา Phenytoin ในกระแสเลือดลดลง</t>
        </is>
      </c>
      <c r="I147" t="n">
        <v>5</v>
      </c>
      <c r="J147" t="inlineStr">
        <is>
          <t>✅ คำตอบที่ถูกต้อง: ข้อ จ. หากทานร่วมกับ Phenytoin จะทำให้ระดับยา Phenytoin ในกระแสเลือดลดลง
🎯 ทำไมข้อนี้ถึงถูก:
Cimetidine เป็น potent CYP450 inhibitor (ยับยั้งทั้ง CYP1A2, 2C9, 2D6, 3A4) เมื่อรับประทานร่วมกับ Phenytoin จะไปยับยั้งเมแทบอลิซึมของ Phenytoin ส่งผลให้ระดับยา Phenytoin ในเลือด เพิ่มสูงขึ้น จนอาจเกิดพิษจากยากันชัก มิใช่ลดลง
🔍 ข้ออื่นผิดเพราะอะไร:
• ข้อ ก. ถูกต้องแล้ว เพราะ Cimetidine ออกฤทธิ์ยับยั้ง H2 receptor ลดการหลั่งกรด
• ข้อ ข. ถูกต้องแล้ว เพราะมี imidazole ring ที่ไปสร้างพันธะกับ Heme iron ของเอนไซม์ CYP450
• ข้อ ค. ถูกต้องแล้ว เพราะยับยั้ง CYP450 ในการกำจัด Estrogen และมีฤทธิ์กระตุ้นการหลั่ง Prolactin
• ข้อ ง. ถูกต้องแล้ว เพราะมีฤทธิ์ Anti-androgen ทำให้เกิดเต้านมโตในเพศชาย (Gynecomastia)</t>
        </is>
      </c>
      <c r="K147" t="inlineStr">
        <is>
          <t>Product</t>
        </is>
      </c>
      <c r="L147" t="inlineStr">
        <is>
          <t>Medicinal Chemistry</t>
        </is>
      </c>
      <c r="M147" t="inlineStr">
        <is>
          <t>SAR &amp; Drug Design</t>
        </is>
      </c>
      <c r="N147" t="inlineStr">
        <is>
          <t>Product</t>
        </is>
      </c>
      <c r="O147" t="inlineStr">
        <is>
          <t>รุ่น RxCU83</t>
        </is>
      </c>
      <c r="P147" t="inlineStr">
        <is>
          <t>แบบฝึกหัด</t>
        </is>
      </c>
      <c r="Q147" t="inlineStr">
        <is>
          <t>Quiz เตรียมสอบ CC1 RxCU83</t>
        </is>
      </c>
    </row>
    <row r="148">
      <c r="A148" s="176" t="n">
        <v>146</v>
      </c>
      <c r="B148" t="inlineStr">
        <is>
          <t>พิจารณา SAR ของยากลุ่ม Proton Pump Inhibitors (PPIs: เช่น Omeprazole, Pantoprazole) ข้อใดกล่าวผิด
&lt;img src="/PLE%20CC%20Quiz/images/quiz_cc1/quiz_cc1_p30_img5.png"&gt;</t>
        </is>
      </c>
      <c r="D148" t="inlineStr">
        <is>
          <t>เป็นโครงสร้างของยาในกลุ่ม Proton Pump Inhibitor</t>
        </is>
      </c>
      <c r="E148" t="inlineStr">
        <is>
          <t>โครงสร้างหลักของยาคือ 2-pyridylmethylsulfinyl benzimidazole</t>
        </is>
      </c>
      <c r="F148" t="inlineStr">
        <is>
          <t>การเติมหมู่แทนที่ที่ตำแหน่ง Pyridine และที่ Benzimidazole ring มีผลต่อการออกฤทธิ์ของยา</t>
        </is>
      </c>
      <c r="G148" t="inlineStr">
        <is>
          <t>หมู่แทนที่ที่ตำแหน่ง Benzimidazole ring ควรเป็น Electron withdrawing group จึงจะทำให้การออกฤทธิ์ดีขึ้น</t>
        </is>
      </c>
      <c r="H148" t="inlineStr">
        <is>
          <t>ออกฤทธิ์โดยสร้างพันธะโควาเลนต์ (Disulfide bond) กับเอนไซม์ H+/K+ ATPase</t>
        </is>
      </c>
      <c r="I148" t="n">
        <v>4</v>
      </c>
      <c r="J148" t="inlineStr">
        <is>
          <t>✅ คำตอบที่ถูกต้อง: ข้อ ง. หมู่แทนที่ที่ตำแหน่ง Imidazole ring เป็น Electron withdrawing group จะทำให้การออกฤทธิ์ดีขึ้น
🎯 ทำไมข้อนี้ถึงถูก:
การกระตุ้นให้เกิด Sulphenamide intermediate ในกระเพาะอาหาร ต้องอาศัยความเป็นนิวคลีโอไฟล์ของไนโตรเจนบน Pyridine และ Benzimidazole rings ดังนั้นการมีหมู่ให้อิเล็กตรอน (Electron Donating Groups เช่น -CH3, -OCH3) จะช่วยเพิ่มความหนาแน่นอิเล็กตรอน ทำให้ทำปฏิกิริยากับโปรตอนได้เร็วขึ้น ยาออกฤทธิ์ได้ดีขึ้น (มิใช่ Electron withdrawing group)
🔍 ข้ออื่นผิดเพราะอะไร:
• ข้อ ก. ถูกต้องแล้ว เพราะเป็นโครงสร้างพื้นฐานของยากลุ่ม PPIs
• ข้อ ข. ถูกต้องแล้ว เพราะโครงสร้างหลักประกอบด้วย Pyridine และ Benzimidazole เชื่อมด้วย Sulfinyl methyl
• ข้อ ค. ถูกต้องแล้ว เพราะหมู่แทนที่บนวงแหวนทั้งสองมีผลต่อค่า pKa และความเร็วในการแปลงสภาพเป็นรูปออกฤทธิ์
• ข้อ จ. ถูกต้องแล้ว เพราะออกฤทธิ์จับกับ Cysteine บนเอนไซม์ H+/K+ ATPase ด้วยพันธะโควาเลนต์ Disulfide bond</t>
        </is>
      </c>
      <c r="K148" t="inlineStr">
        <is>
          <t>Product</t>
        </is>
      </c>
      <c r="L148" t="inlineStr">
        <is>
          <t>Medicinal Chemistry</t>
        </is>
      </c>
      <c r="M148" t="inlineStr">
        <is>
          <t>SAR &amp; Drug Design</t>
        </is>
      </c>
      <c r="N148" t="inlineStr">
        <is>
          <t>Product</t>
        </is>
      </c>
      <c r="O148" t="inlineStr">
        <is>
          <t>รุ่น RxCU83</t>
        </is>
      </c>
      <c r="P148" t="inlineStr">
        <is>
          <t>แบบฝึกหัด</t>
        </is>
      </c>
      <c r="Q148" t="inlineStr">
        <is>
          <t>Quiz เตรียมสอบ CC1 RxCU83</t>
        </is>
      </c>
    </row>
    <row r="149">
      <c r="A149" s="176" t="n">
        <v>147</v>
      </c>
      <c r="B149" t="inlineStr">
        <is>
          <t>จากโครงสร้างของยา Misoprostol ข้อใดกล่าวผิด
&lt;img src="/PLE%20CC%20Quiz/images/quiz_cc1/quiz_cc1_p30_img6.png"&gt;</t>
        </is>
      </c>
      <c r="D149" t="inlineStr">
        <is>
          <t>โครงสร้างของยาเป็น Analogue ของ PGE1</t>
        </is>
      </c>
      <c r="E149" t="inlineStr">
        <is>
          <t>ยาอยู่ในรูป Prodrug</t>
        </is>
      </c>
      <c r="F149" t="inlineStr">
        <is>
          <t>การดัดแปลงส่วน carboxyl group ให้เป็น methyl ester ทำให้เป็นยากินได้ (Orally active)</t>
        </is>
      </c>
      <c r="G149" t="inlineStr">
        <is>
          <t>ตำแหน่ง 16-CH3 ช่วยเพิ่มความคงตัวของยาเนื่องจากเป็น tertiary alcohol</t>
        </is>
      </c>
      <c r="H149" t="inlineStr">
        <is>
          <t>ไม่มีข้อใดผิด</t>
        </is>
      </c>
      <c r="I149" t="n">
        <v>5</v>
      </c>
      <c r="J149" t="inlineStr">
        <is>
          <t>✅ คำตอบที่ถูกต้อง: ข้อ จ. ไม่มีข้อใดผิด
🎯 ทำไมข้อนี้ถึงถูก:
ทุกข้อความถูกต้องทั้งหมด:
- Misoprostol เป็น synthetic analogue ของ Prostaglandin E1 (PGE1)
- อยู่ในรูป Prodrug โดยต้องถูก hydrolyze ที่ตำแหน่ง methyl ester ให้กลายเป็น Misoprostol acid ซึ่งเป็น active form
- การทำเป็น methyl ester ช่วยเพิ่ม lipophilicity ทำให้ดูดซึมได้ดีทางปาก
- การย้ายหมู่ -OH จาก C15 ไปที่ C16 และเติม 16-CH3 ทำให้เป็น tertiary alcohol ทนต่อการถูก oxidize ยาจึงมีความคงตัวสูงขึ้นและออกฤทธิ์ได้นานขึ้น
🔍 ข้ออื่นผิดเพราะอะไร:
• ข้อ ก. ถูกต้องแล้ว เพราะเป็นอนุพันธ์สังเคราะห์ของ PGE1
• ข้อ ข. ถูกต้องแล้ว เพราะ ester form เป็น prodrug
• ข้อ ค. ถูกต้องแล้ว เพราะเพิ่ม lipophilicity และการดูดซึมทางปาก
• ข้อ ง. ถูกต้องแล้ว เพราะ tertiary alcohol ป้องกันการ oxidize โดยเอนไซม์ 15-hydroxyprostaglandin dehydrogenase</t>
        </is>
      </c>
      <c r="K149" t="inlineStr">
        <is>
          <t>Product</t>
        </is>
      </c>
      <c r="L149" t="inlineStr">
        <is>
          <t>Medicinal Chemistry</t>
        </is>
      </c>
      <c r="M149" t="inlineStr">
        <is>
          <t>SAR &amp; Drug Design</t>
        </is>
      </c>
      <c r="N149" t="inlineStr">
        <is>
          <t>Product</t>
        </is>
      </c>
      <c r="O149" t="inlineStr">
        <is>
          <t>รุ่น RxCU83</t>
        </is>
      </c>
      <c r="P149" t="inlineStr">
        <is>
          <t>แบบฝึกหัด</t>
        </is>
      </c>
      <c r="Q149" t="inlineStr">
        <is>
          <t>Quiz เตรียมสอบ CC1 RxCU83</t>
        </is>
      </c>
    </row>
    <row r="150">
      <c r="A150" s="176" t="n">
        <v>148</v>
      </c>
      <c r="B150" t="inlineStr">
        <is>
          <t>ส่วนประกอบใดในโครงสร้างของยา Cephalosporins รุ่นที่สองและสาม (เช่น Cefamandole, Cefotetan, Cefoperazone) ที่เป็นสาเหตุทำให้เกิดภาวะเลือดออกผิดปกติ (Hypoprothrombinemia) และ Disulfiram-like reaction
&lt;img src="/PLE%20CC%20Quiz/images/quiz_cc1/quiz_cc1_p31_img1.png"&gt;</t>
        </is>
      </c>
      <c r="D150" t="inlineStr">
        <is>
          <t>หมู่ N-methylthiotetrazole (NMTT) ที่ตำแหน่ง C3</t>
        </is>
      </c>
      <c r="E150" t="inlineStr">
        <is>
          <t>หมู่ 7-methoxy group บนวงเบต้าแลกแทม</t>
        </is>
      </c>
      <c r="F150" t="inlineStr">
        <is>
          <t>วง Thiazolidine ring</t>
        </is>
      </c>
      <c r="G150" t="inlineStr">
        <is>
          <t>หมู่ Aminothiazole ring ที่สายโซ่ C7</t>
        </is>
      </c>
      <c r="H150" t="inlineStr">
        <is>
          <t>หมู่ Carboxylic acid ที่ตำแหน่ง C4</t>
        </is>
      </c>
      <c r="I150" t="n">
        <v>1</v>
      </c>
      <c r="J150" t="inlineStr">
        <is>
          <t>✅ คำตอบที่ถูกต้อง: ข้อ ก. หมู่ N-methylthiotetrazole (NMTT) ที่ตำแหน่ง C3
🎯 ทำไมข้อนี้ถึงถูก:
ยาเซฟาโลสปอรินที่มีหมู่แทนที่ N-methylthiotetrazole (NMTT ring) ที่ตำแหน่ง C-3 ของวงเซเฟม เมื่อถูกเมแทบอลิซึมจะปล่อยฟรี NMTT ออกมา ซึ่งไปยับยั้งเอนไซม์ Vitamin K epoxide reductase ทำให้ขาดวิตามิน K เกิดภาวะ Hypoprothrombinemia เลือดออกง่าย และยังยับยั้งเอนไซม์ Aldehyde dehydrogenase ทำให้เกิด Disulfiram-like reaction เมื่อดื่มแอลกอฮอล์
🔍 ข้ออื่นผิดเพราะอะไร:
• ข้อ ข. ผิด เพราะ 7-methoxy group (ในกลุ่ม Cephamycins) ช่วยเพิ่มความทนทานต่อเอนไซม์ Beta-lactamase
• ข้อ ค. ผิด เพราะ Thiazolidine ring เป็นวงแหวนในโครงสร้างของ Penicillin ไม่ใช่ Cephalosporin
• ข้อ ง. ผิด เพราะ Aminothiazole ring ที่ C7 ช่วยเพิ่มฤทธิ์ต้านเชื้อแกรมลบและการจับกับ PBP
• ข้อ จ. ผิด เพราะหมู่ Carboxylic acid ที่ C4 จำเป็นต่อการเกิดเกลือและการจับกับเอนไซม์เป้าหมาย</t>
        </is>
      </c>
      <c r="K150" t="inlineStr">
        <is>
          <t>Product</t>
        </is>
      </c>
      <c r="L150" t="inlineStr">
        <is>
          <t>Medicinal Chemistry</t>
        </is>
      </c>
      <c r="M150" t="inlineStr">
        <is>
          <t>SAR &amp; Drug Design</t>
        </is>
      </c>
      <c r="N150" t="inlineStr">
        <is>
          <t>Product</t>
        </is>
      </c>
      <c r="O150" t="inlineStr">
        <is>
          <t>รุ่น RxCU83</t>
        </is>
      </c>
      <c r="P150" t="inlineStr">
        <is>
          <t>แบบฝึกหัด</t>
        </is>
      </c>
      <c r="Q150" t="inlineStr">
        <is>
          <t>Quiz เตรียมสอบ CC1 RxCU83</t>
        </is>
      </c>
    </row>
    <row r="151">
      <c r="A151" s="176" t="n">
        <v>149</v>
      </c>
      <c r="B151" t="inlineStr">
        <is>
          <t>จากโครงสร้างของยากลุ่ม Fluoroquinolones (เช่น Ciprofloxacin) บริเวณใดของโครงสร้างที่ทำหน้าที่จับกับเอนไซม์เป้าหมาย (DNA gyrase และ Topoisomerase IV) ร่วมกับคีเลตของไอออนโลหะ
&lt;img src="/PLE%20CC%20Quiz/images/quiz_cc1/quiz_cc1_p31_img3.png"&gt;</t>
        </is>
      </c>
      <c r="D151" t="inlineStr">
        <is>
          <t>บริเวณ A (วง Piperazine)</t>
        </is>
      </c>
      <c r="E151" t="inlineStr">
        <is>
          <t>บริเวณ B (หมู่ Fluorine ที่ C6)</t>
        </is>
      </c>
      <c r="F151" t="inlineStr">
        <is>
          <t>บริเวณ C (หมู่ Carboxylic acid ที่ C3 และ Carbonyl group ที่ C4)</t>
        </is>
      </c>
      <c r="G151" t="inlineStr">
        <is>
          <t>บริเวณ A และ B</t>
        </is>
      </c>
      <c r="H151" t="inlineStr">
        <is>
          <t>บริเวณ N1-cyclopropyl</t>
        </is>
      </c>
      <c r="I151" t="n">
        <v>3</v>
      </c>
      <c r="J151" t="inlineStr">
        <is>
          <t>✅ คำตอบที่ถูกต้อง: ข้อ ค. บริเวณ C (หมู่ Carboxylic acid ที่ C3 และ Carbonyl group ที่ C4)
🎯 ทำไมข้อนี้ถึงถูก:
SAR ของยากลุ่ม Fluoroquinolones ระบุว่าหมู่ 3-carboxylic acid และ 4-keto (carbonyl) group บนวง quinolone เป็น pharmacophore ที่สำคัญที่สุดในการจับกับ DNA gyrase / Topoisomerase IV ผ่านการเกิด Chelation กับ divalent metal ion (Mg2+) ที่เชื่อมกับสาย DNA ของแบคทีเรีย
🔍 ข้ออื่นผิดเพราะอะไร:
• ข้อ ก. ผิด เพราะวง Piperazine ที่ C7 มีผลต่อขอบเขตการฆ่าเชื้อแกรมลบและการจับกับ GABA receptor
• ข้อ ข. ผิด เพราะฟลูออรีนที่ C6 ช่วยเพิ่มการซึมผ่านเซลล์แบคทีเรียและเพิ่ม potency
• ข้อ ง. ผิด เพราะบริเวณ A และ B ไม่ใช่จุดสร้างคีเลตจับแกนเป้าหมายหลัก
• ข้อ จ. ผิด เพราะ N1-cyclopropyl มีผลต่อ potency โดยรวม แต่ไม่ใช่ pharmacophore 3-carboxylate/4-keto</t>
        </is>
      </c>
      <c r="K151" t="inlineStr">
        <is>
          <t>Product</t>
        </is>
      </c>
      <c r="L151" t="inlineStr">
        <is>
          <t>Medicinal Chemistry</t>
        </is>
      </c>
      <c r="M151" t="inlineStr">
        <is>
          <t>SAR &amp; Drug Design</t>
        </is>
      </c>
      <c r="N151" t="inlineStr">
        <is>
          <t>Product</t>
        </is>
      </c>
      <c r="O151" t="inlineStr">
        <is>
          <t>รุ่น RxCU83</t>
        </is>
      </c>
      <c r="P151" t="inlineStr">
        <is>
          <t>แบบฝึกหัด</t>
        </is>
      </c>
      <c r="Q151" t="inlineStr">
        <is>
          <t>Quiz เตรียมสอบ CC1 RxCU83</t>
        </is>
      </c>
    </row>
    <row r="152">
      <c r="A152" s="176" t="n">
        <v>150</v>
      </c>
      <c r="B152" t="inlineStr">
        <is>
          <t>จากภาพโครงสร้างของยา Pioglitazone (ยากลุ่ม Thiazolidinedione: TZD) ข้อใดกล่าวถูกต้อง
&lt;img src="/PLE%20CC%20Quiz/images/quiz_cc1/quiz_cc1_p31_img7.png"&gt;</t>
        </is>
      </c>
      <c r="D152" t="inlineStr">
        <is>
          <t>กลไกการออกฤทธิ์ของยา คือ กระตุ้น PPAR-gamma receptor ในเซลล์ไขมันและกล้ามเนื้อ</t>
        </is>
      </c>
      <c r="E152" t="inlineStr">
        <is>
          <t>ออกฤทธิ์โดยตรงในการกระตุ้นการหลั่งอินซูลินจากตับอ่อนเหมือนยากลุ่ม Sulfonylurea</t>
        </is>
      </c>
      <c r="F152" t="inlineStr">
        <is>
          <t>ยาในกลุ่มนี้มีโครงสร้างหลักเป็น Biguanide</t>
        </is>
      </c>
      <c r="G152" t="inlineStr">
        <is>
          <t>ยานี้ไม่มีผลต่อระดับยาเม็ดคุมกำเนิดในเลือด จึงไม่เสี่ยงต่อการตั้งครรภ์</t>
        </is>
      </c>
      <c r="H152" t="inlineStr">
        <is>
          <t>ยาในกลุ่มนี้ไม่ทำให้เกิดการคั่งของน้ำในร่างกาย</t>
        </is>
      </c>
      <c r="I152" t="n">
        <v>1</v>
      </c>
      <c r="J152" t="inlineStr">
        <is>
          <t>✅ คำตอบที่ถูกต้อง: ข้อ ก. กลไกการออกฤทธิ์ของยา คือ กระตุ้น PPAR-gamma receptor ในเซลล์ไขมันและกล้ามเนื้อ
🎯 ทำไมข้อนี้ถึงถูก:
Pioglitazone มีวง Thiazolidinedione (TZD) เป็นแกนหลัก ออกฤทธิ์เป็น Agonist ที่จับกับ Peroxisome Proliferator-Activated Receptor-gamma (PPAR-gamma) ซึ่งเป็น Nuclear receptor ทำหน้าที่ควบคุมการแสดงออกของยีนที่ตอบสนองต่ออินซูลิน ช่วยเพิ่มความไวต่ออินซูลิน (Insulin sensitizer) ในเซลล์ไขมัน กล้ามเนื้อ และตับ
🔍 ข้ออื่นผิดเพราะอะไร:
• ข้อ ข. ผิด เพราะ TZD ไม่ได้กระตุ้นการหลั่งอินซูลินจากตับอ่อน (ไม่ใช่ Insulin secretagogue)
• ข้อ ค. ผิด เพราะโครงสร้างหลักคือวง Thiazolidine-2,4-dione มิใช่ Biguanide
• ข้อ ง. ผิด เพราะ Pioglitazone เป็นเอนไซม์ CYP3A4 inducer อ่อนๆ อาจลดระดับฮอร์โมนเอสโตรเจนในยาคุมกำเนิด
• ข้อ จ. ผิด เพราะ TZD มีผลข้างเคียงสำคัญคือการกักเก็บน้ำและโซเดียม (Fluid retention) จนอาจกระตุ้นภาวะหัวใจล้มเหลว</t>
        </is>
      </c>
      <c r="K152" t="inlineStr">
        <is>
          <t>Product</t>
        </is>
      </c>
      <c r="L152" t="inlineStr">
        <is>
          <t>Medicinal Chemistry</t>
        </is>
      </c>
      <c r="M152" t="inlineStr">
        <is>
          <t>SAR &amp; Drug Design</t>
        </is>
      </c>
      <c r="N152" t="inlineStr">
        <is>
          <t>Product</t>
        </is>
      </c>
      <c r="O152" t="inlineStr">
        <is>
          <t>รุ่น RxCU83</t>
        </is>
      </c>
      <c r="P152" t="inlineStr">
        <is>
          <t>แบบฝึกหัด</t>
        </is>
      </c>
      <c r="Q152" t="inlineStr">
        <is>
          <t>Quiz เตรียมสอบ CC1 RxCU83</t>
        </is>
      </c>
    </row>
    <row r="153">
      <c r="A153" s="176" t="n">
        <v>151</v>
      </c>
      <c r="B153" t="inlineStr">
        <is>
          <t>จากโครงสร้างของ Estradiol ข้อใดถูกต้อง
A) ระยะห่างระหว่างหมู่ Hydroxyl สองหมู่ที่เหมาะสม (3-OH ถึง 17-beta-OH) ส่งผลต่อการจับกับ Estrogen receptor
B) การเติมหมู่ 17-alpha-alkyl (เช่น 17-alpha-ethinyl) ที่โครงสร้างจะป้องกันการเกิด oxidation ที่ตำแหน่ง 17 ทำให้สามารถบริหารโดยการรับประทานได้ (เช่น Ethinyl estradiol)
C) Estradiol เมื่อถูก Metabolism จะได้ Estrone และ Estriol ซึ่ง Estriol มีความแรงมากกว่า Estrone
&lt;img src="/PLE%20CC%20Quiz/images/quiz_cc1/quiz_cc1_p31_img9.png"&gt;</t>
        </is>
      </c>
      <c r="D153" t="inlineStr">
        <is>
          <t>ข้อ A และ C ถูก</t>
        </is>
      </c>
      <c r="E153" t="inlineStr">
        <is>
          <t>ข้อ A และ B ถูก</t>
        </is>
      </c>
      <c r="F153" t="inlineStr">
        <is>
          <t>ข้อ B และ C ถูก</t>
        </is>
      </c>
      <c r="G153" t="inlineStr">
        <is>
          <t>ข้อ A, B และ C ถูก</t>
        </is>
      </c>
      <c r="H153" t="inlineStr">
        <is>
          <t>ไม่มีข้อใดถูก</t>
        </is>
      </c>
      <c r="I153" t="n">
        <v>2</v>
      </c>
      <c r="J153" t="inlineStr">
        <is>
          <t>✅ คำตอบที่ถูกต้อง: ข้อ ข. ข้อ A และ B ถูก
🎯 ทำไมข้อนี้ถึงถูก:
SAR ของ Estrogens:
- ข้อ A ถูก: ระยะห่างประมาณ 11 Angstroms ระหว่าง 3-OH และ 17-OH เหมาะสมที่สุดในการจับกับ Estrogen receptor
- ข้อ B ถูก: การเติมหมู่ 17-alpha-ethinyl group ป้องกันการ oxidation ของ 17-beta-OH เป็น 17-keto ทำให้ทนต่อ First pass metabolism ในตับและรับประทานทางปากได้ผลดี
- ข้อ C ผิด: ลำดับความแรงของเอสโตรเจนธรรมชาติคือ Estradiol (E2) &gt; Estrone (E1) &gt; Estriol (E3) ดังนั้น Estriol จึงมีความแรง น้อยกว่า Estrone
🔍 ข้ออื่นผิดเพราะอะไร:
• ข้อ ก. ผิด เพราะข้อ C ผิด (Estriol แรงน้อยกว่า Estrone)
• ข้อ ค. ผิด เพราะข้อ C ผิด
• ข้อ ง. ผิด เพราะข้อ C ผิด
• ข้อ จ. ผิด เพราะข้อ A และ B ถูกต้อง</t>
        </is>
      </c>
      <c r="K153" t="inlineStr">
        <is>
          <t>Product</t>
        </is>
      </c>
      <c r="L153" t="inlineStr">
        <is>
          <t>Medicinal Chemistry</t>
        </is>
      </c>
      <c r="M153" t="inlineStr">
        <is>
          <t>SAR &amp; Drug Design</t>
        </is>
      </c>
      <c r="N153" t="inlineStr">
        <is>
          <t>Product</t>
        </is>
      </c>
      <c r="O153" t="inlineStr">
        <is>
          <t>รุ่น RxCU83</t>
        </is>
      </c>
      <c r="P153" t="inlineStr">
        <is>
          <t>แบบฝึกหัด</t>
        </is>
      </c>
      <c r="Q153" t="inlineStr">
        <is>
          <t>Quiz เตรียมสอบ CC1 RxCU83</t>
        </is>
      </c>
    </row>
    <row r="154">
      <c r="A154" s="176" t="n">
        <v>152</v>
      </c>
      <c r="B154" t="inlineStr">
        <is>
          <t>จากโครงสร้างของ Morphine (โครงสร้าง 1: 3-OH, 6-OH), Codeine (โครงสร้าง 2: 3-OCH3, 6-OH) และ Heroin (โครงสร้าง 3: 3-OCOCH3, 6-OCOCH3) ข้อใดเรียงลำดับความแรงในการออกฤทธิ์ระงับปวด (Analgesic potency) จากมากไปน้อยได้ถูกต้อง
&lt;img src="/PLE%20CC%20Quiz/images/quiz_cc1/quiz_cc1_p32_img1.png"&gt;</t>
        </is>
      </c>
      <c r="D154" t="inlineStr">
        <is>
          <t>1 &gt; 2 &gt; 3</t>
        </is>
      </c>
      <c r="E154" t="inlineStr">
        <is>
          <t>2 &gt; 1 &gt; 3</t>
        </is>
      </c>
      <c r="F154" t="inlineStr">
        <is>
          <t>2 &gt; 3 &gt; 1</t>
        </is>
      </c>
      <c r="G154" t="inlineStr">
        <is>
          <t>3 &gt; 1 &gt; 2</t>
        </is>
      </c>
      <c r="H154" t="inlineStr">
        <is>
          <t>3 &gt; 2 &gt; 1</t>
        </is>
      </c>
      <c r="I154" t="n">
        <v>4</v>
      </c>
      <c r="J154" t="inlineStr">
        <is>
          <t>✅ คำตอบที่ถูกต้อง: ข้อ ง. 3 &gt; 1 &gt; 2
🎯 ทำไมข้อนี้ถึงถูก:
ลำดับความแรงในการระงับปวด: Heroin (Diacetylmorphine, โครงสร้าง 3) &gt; Morphine (โครงสร้าง 1) &gt; Codeine (Methylmorphine, โครงสร้าง 2)
- Heroin มีหมู่ Acetyl สองตำแหน่ง ทำให้มีความชอบไขมันสูงมาก (High lipophilicity) ซึมผ่าน Blood Brain Barrier เข้าสู่สมองได้อย่างรวดเร็วและเปลี่ยนเป็นสารออกฤทธิ์ จึงมีความแรงสูงสุด (แรงกว่ามอร์ฟีน 2-3 เท่า)
- Codeine การเปลี่ยน 3-OH เป็น 3-methoxy ทำให้การจับกับ Mu-opioid receptor ลดลงอย่างมาก (มีความแรงเพียงประมาณ 1/10 ของมอร์ฟีน)
🔍 ข้ออื่นผิดเพราะอะไร:
• ข้อ ก. ผิด เพราะ Heroin แรงกว่า Morphine
• ข้อ ข. ผิด เพราะ Codeine มีความแรงต่ำที่สุดในกลุ่มนี้
• ข้อ ค. ผิด เพราะ Codeine ไม่ได้มี potency สูงสุด
• ข้อ จ. ผิด เพราะ Codeine มีความแรงน้อยกว่า Morphine</t>
        </is>
      </c>
      <c r="K154" t="inlineStr">
        <is>
          <t>Product</t>
        </is>
      </c>
      <c r="L154" t="inlineStr">
        <is>
          <t>Medicinal Chemistry</t>
        </is>
      </c>
      <c r="M154" t="inlineStr">
        <is>
          <t>SAR &amp; Drug Design</t>
        </is>
      </c>
      <c r="N154" t="inlineStr">
        <is>
          <t>Product</t>
        </is>
      </c>
      <c r="O154" t="inlineStr">
        <is>
          <t>รุ่น RxCU83</t>
        </is>
      </c>
      <c r="P154" t="inlineStr">
        <is>
          <t>แบบฝึกหัด</t>
        </is>
      </c>
      <c r="Q154" t="inlineStr">
        <is>
          <t>Quiz เตรียมสอบ CC1 RxCU83</t>
        </is>
      </c>
    </row>
    <row r="155">
      <c r="A155" s="176" t="n">
        <v>153</v>
      </c>
      <c r="B155" t="inlineStr">
        <is>
          <t>ข้อใดกล่าวผิดเกี่ยวกับความสัมพันธ์ระหว่างโครงสร้างและการออกฤทธิ์ของยา Dicloxacillin และ Amoxicillin
&lt;img src="/PLE%20CC%20Quiz/images/quiz_cc1/quiz_cc1_p32_img3.png"&gt;</t>
        </is>
      </c>
      <c r="D155" t="inlineStr">
        <is>
          <t>หมายเลข 1 ในโครงสร้างของยา Dicloxacillin และ Amoxicillin คือ Thiazolidine ring</t>
        </is>
      </c>
      <c r="E155" t="inlineStr">
        <is>
          <t>หมายเลข 3 ในโครงสร้างของยา Dicloxacillin คือ Isoxazolyl ring ซึ่งวางตัวเกะกะ (Steric hindrance) ขัดขวางไม่ให้ Beta-lactamase enzyme เข้าจับได้</t>
        </is>
      </c>
      <c r="F155" t="inlineStr">
        <is>
          <t>หมายเลข 2 ในโครงสร้างของยา Amoxicillin คือหมู่ Amino (-NH2) ช่วยเพิ่มฤทธิ์ต่อเชื้อแบคทีเรียแกรมลบและความคงตัวต่อกรดในกระเพาะอาหาร</t>
        </is>
      </c>
      <c r="G155" t="inlineStr">
        <is>
          <t>หมายเลข 4 ในโครงสร้างของยา Amoxicillin คือหมู่ p-hydroxyl (-OH) ทำให้ Amoxicillin เป็น para-hydroxy analog ของ Ampicillin ซึ่งดูดซึมได้ดีกว่า</t>
        </is>
      </c>
      <c r="H155" t="inlineStr">
        <is>
          <t>หมายเลข 4 ในโครงสร้างของยา Amoxicillin ทำให้ยา Amoxicillin ทนต่อ Beta-lactamase enzyme</t>
        </is>
      </c>
      <c r="I155" t="n">
        <v>5</v>
      </c>
      <c r="J155" t="inlineStr">
        <is>
          <t>✅ คำตอบที่ถูกต้อง: ข้อ จ. หมายเลข 4 ในโครงสร้างของยา Amoxicillin ทำให้ยา Amoxicillin ทนต่อ B-lactamase enzyme
🎯 ทำไมข้อนี้ถึงถูก:
Amoxicillin ไม่ทนต่อเอนไซม์ Beta-lactamase! การมีหมู่ p-hydroxy group (หมายเลข 4) บนวงเบนซีนไม่ได้มีผลต่อ Steric hindrance ต่อ Beta-lactamase เลย จึงถูกเอนไซม์ทำลายได้ง่ายเหมือน Ampicillin (สิ่งที่ทำให้ดูดซึมดีขึ้นเนื่องจากเกิด zwitterion และการขนส่งผ่าน peptide transporter ในทางเดินอาหาร)
🔍 ข้ออื่นผิดเพราะอะไร:
• ข้อ ก. ถูกต้องแล้ว เพราะวงแหวนที่มีกำมะถันเชื่อมกับเบต้าแลกแทมในเพนิซิลลินคือ Thiazolidine ring
• ข้อ ข. ถูกต้องแล้ว เพราะวง Isoxazolyl ที่มีหมู่อะตอมคลอรีนใน Dicloxacillin สร้างแรงขัดขวางทางมิติ ป้องกันเอนไซม์ Penicillinase
• ข้อ ค. ถูกต้องแล้ว เพราะหมู่อะมิโนที่ตำแหน่งอัลฟาช่วยให้ผ่าน Porin channel ของแบคทีเรียแกรมลบได้ดีขึ้นและทนกรด
• ข้อ ง. ถูกต้องแล้ว เพราะ Amoxicillin คือ p-hydroxy ampicillin ซึ่งดูดซึมได้ดีกว่าเกือบ 2 เท่า</t>
        </is>
      </c>
      <c r="K155" t="inlineStr">
        <is>
          <t>Product</t>
        </is>
      </c>
      <c r="L155" t="inlineStr">
        <is>
          <t>Medicinal Chemistry</t>
        </is>
      </c>
      <c r="M155" t="inlineStr">
        <is>
          <t>SAR &amp; Drug Design</t>
        </is>
      </c>
      <c r="N155" t="inlineStr">
        <is>
          <t>Product</t>
        </is>
      </c>
      <c r="O155" t="inlineStr">
        <is>
          <t>รุ่น RxCU83</t>
        </is>
      </c>
      <c r="P155" t="inlineStr">
        <is>
          <t>แบบฝึกหัด</t>
        </is>
      </c>
      <c r="Q155" t="inlineStr">
        <is>
          <t>Quiz เตรียมสอบ CC1 RxCU83</t>
        </is>
      </c>
    </row>
    <row r="156">
      <c r="A156" s="176" t="n">
        <v>154</v>
      </c>
      <c r="B156" t="inlineStr">
        <is>
          <t>ชายอายุ 35 ปี ได้รับการวินิจฉัยว่าเป็นโรคไซนัสอักเสบเฉียบพลันจากแบคทีเรีย (Acute Bacterial Rhinosinusitis: ABRS) โดยผลเพาะเชื้อพบ Streptococcus pneumoniae สายพันธุ์ดื้อต่อยา Penicillin และผู้ป่วยมีประวัติทางการแพทย์ระบุว่า เคยแพ้ยา Amoxicillin อย่างรุนแรงแบบ Type 1 Hypersensitivity (มีอาการผื่นลมพิษ หลอดลมเกร็งตัว และบวมบริเวณใบหน้าเฉียบพลัน)
ในทางเคมีทางการแพทย์ (Medicinal Chemistry) ตัวยาปฏิชีวนะชนิดใดที่มีความ ไม่คงตัวในสภาวะกรดของกระเพาะอาหาร (Acid Instability) เนื่องจากเกิดปฏิกิริยาภายในโมเลกุลแบบ Acid-catalyzed Internal Ketal Formation (เกิดสารมัธยันต์ Hemiketal และ Spiroketal ที่ไม่มีฤทธิ์และกระตุ้นการบีบตัวของทางเดินอาหาร)</t>
        </is>
      </c>
      <c r="C156" t="inlineStr">
        <is>
          <t>Erythromycin (ยากลุ่ม Macrolides รุ่นแรก)</t>
        </is>
      </c>
      <c r="D156" t="inlineStr">
        <is>
          <t>Doxycycline (ยากลุ่ม Tetracyclines)</t>
        </is>
      </c>
      <c r="E156" t="inlineStr">
        <is>
          <t>Amoxicillin / Clavulanic acid (ยากลุ่ม Aminopenicillins)</t>
        </is>
      </c>
      <c r="F156" t="inlineStr">
        <is>
          <t>Levofloxacin (ยากลุ่ม Fluoroquinolones)</t>
        </is>
      </c>
      <c r="G156" t="inlineStr">
        <is>
          <t>Sulfamethoxazole (ยากลุ่ม Sulfonamides)</t>
        </is>
      </c>
      <c r="H156" t="n">
        <v>1</v>
      </c>
      <c r="I156" t="inlineStr">
        <is>
          <t>✅ คำตอบที่ถูกต้อง: ข้อ ก. Erythromycin (ยากลุ่ม Macrolides รุ่นแรก)
🎯 ทำไมข้อนี้ถึงถูก: Erythromycin มีวงแหวน 14-membered macrolactone ที่มีหมู่ C-9 Ketone และ C-6/C-12 Hydroxyl groups เมื่ออยู่ในสภาวะกรดกระเพาะอาหาร หมู่ OH จะทำปฏิกิริยานิวคลีโอฟิลิกเข้าชนที่ C-9 ketone เกิดเป็น 6,9-hemiketal และตามด้วยการเกิด 6,9;9,12-spiroketal (Internal ketal formation) ทำให้ยาหมดฤทธิ์ต้านจุลชีพ และสาร spiroketal ที่เกิดขึ้นยังมีฤทธิ์กระตุ้น Motilin receptor ในทางเดินอาหาร ทำให้เกิดอาการปวดบิดเกร็งท้องและคลื่นไส้อาเจียนรุนแรง
🔍 ข้ออื่นผิดเพราะอะไร:
• ข้อ ข.: Doxycycline สลายตัวด้วยปฏิกิริยา Epimerization แต่ไม่เกิด internal ketal formation และทนกรดได้ดี
• ข้อ ค.: Amoxicillin สลายตัวในกรดด้วยการไฮโดรไลซิสของวงแหวน Beta-lactam
• ข้อ ง.: Levofloxacin มีโครงสร้าง Quinolone core ที่เสถียรมากในสภาวะกรด
• ข้อ จ.: Sulfamethoxazole เสถียรในกรด ไม่เกิดปฏิกิริยา ketal formation</t>
        </is>
      </c>
      <c r="J156" t="inlineStr">
        <is>
          <t>images/2567/image_1.png</t>
        </is>
      </c>
      <c r="K156" t="inlineStr">
        <is>
          <t>Intermediate</t>
        </is>
      </c>
      <c r="L156" t="inlineStr">
        <is>
          <t>Medicinal Chemistry</t>
        </is>
      </c>
      <c r="M156" t="inlineStr">
        <is>
          <t>Acid Instability &amp; Internal Ketal Formation of Macrolides</t>
        </is>
      </c>
      <c r="N156" t="inlineStr">
        <is>
          <t>Product</t>
        </is>
      </c>
      <c r="O156" t="inlineStr">
        <is>
          <t>[RECONSTRUCTED: ปรับแต่งและเติมเต็มบริบทโจทย์/ตัวเลือกเพื่อความสมบูรณ์] ข้อสอบจริง PLE-CC1 ปี 2567 ข้อ 36</t>
        </is>
      </c>
      <c r="P156" t="inlineStr">
        <is>
          <t>ข้อสอบจริง</t>
        </is>
      </c>
      <c r="Q156" t="inlineStr">
        <is>
          <t>2567</t>
        </is>
      </c>
      <c r="R156" t="inlineStr">
        <is>
          <t>CASE_2567_SINUS_01</t>
        </is>
      </c>
    </row>
    <row r="157">
      <c r="A157" s="176" t="n">
        <v>155</v>
      </c>
      <c r="B157" t="inlineStr">
        <is>
          <t>ในโครงสร้างทางเคมีของสารพอลิเมอร์ Hypromellose (Hydroxypropyl Methylcellulose: HPMC) ที่นิยมใช้เป็นสารเพิ่มความหนืดและสารหล่อลื่นในน้ำตาเทียม หมู่ฟังก์ชัน (Functional Group) ชนิดใดในโมเลกุลที่มีบทบาทสำคัญที่สุดในการสร้างพันธะไฮโดรเจนกับโมเลกุลของน้ำและเยื่อบุผิวผิวกระจกตา เพื่อช่วยคงความชุ่มชื้นในดวงตา (พิจารณาโครงสร้างภาพประกอบ)</t>
        </is>
      </c>
      <c r="C157" t="inlineStr">
        <is>
          <t>Hydroxyl group (-OH)</t>
        </is>
      </c>
      <c r="D157" t="inlineStr">
        <is>
          <t>Ether linkage (-O-)</t>
        </is>
      </c>
      <c r="E157" t="inlineStr">
        <is>
          <t>Ester group (-COO-)</t>
        </is>
      </c>
      <c r="F157" t="inlineStr">
        <is>
          <t>Carboxylic acid (-COOH)</t>
        </is>
      </c>
      <c r="G157" t="inlineStr">
        <is>
          <t>Hydrocarbon aliphatic side chain</t>
        </is>
      </c>
      <c r="H157" t="n">
        <v>1</v>
      </c>
      <c r="I157" t="inlineStr">
        <is>
          <t>✅ คำตอบที่ถูกต้อง: ข้อ ก. Hydroxyl group (-OH)
🎯 ทำไมข้อนี้ถึงถูก: Hypromellose เป็นอนุพันธ์กึ่งสังเคราะห์ของเซลลูโลสที่มีหมู่ฟังก์ชัน Hydroxyl (-OH) กระจายตัวอยู่รอบวงแหวน Anhydroglucose หมู่ -OH อิสระเหล่านี้มีความสามารถสูงในการสร้างพันธะไฮโดรเจน (Hydrogen bonding) กับโมเลกุลของน้ำ (Water hydration) และทำปฏิกิริยากับสาย Mucin บนผิวกระจกตา (Mucoadhesion) ทำให้เกิดชั้นฟิล์มน้ำตาเทียมที่คงตัวและช่วยกักเก็บความชุ่มชื้นไว้บนผิวกระจกตาได้อย่างยาวนาน
🔍 ข้ออื่นผิดเพราะอะไร:
• ข้อ ข.: Ether linkage (-OCH3 และ -OCH2CH(OH)CH3) ช่วยลดการเกิดผลึกและเพิ่มความสามารถในการละลายน้ำ แต่ไม่ใช่หมู่หลักในการจับกับโมเลกุลน้ำ
• ข้อ ค.: HPMC ไม่มีหมู่อื่นเป็น Ester (ต่างจาก HPMCP หรือ CAP)
• ข้อ ง.: HPMC ไม่มีหมู่ Carboxylic acid (ไม่ใช่อนุพันธ์ประจุลบเหมือน Carboxymethylcellulose: CMC)
• ข้อ จ.: Hydrocarbon side chain เป็นส่วนไม่ชอบน้ำ (Hydrophobic) ไม่ได้ช่วยจับโมเลกุลน้ำ</t>
        </is>
      </c>
      <c r="J157" t="inlineStr">
        <is>
          <t>images/2567/image_5.png</t>
        </is>
      </c>
      <c r="K157" t="inlineStr">
        <is>
          <t>Intermediate</t>
        </is>
      </c>
      <c r="L157" t="inlineStr">
        <is>
          <t>Medicinal Chemistry</t>
        </is>
      </c>
      <c r="M157" t="inlineStr">
        <is>
          <t>Hypromellose (HPMC) Functional Groups &amp; Ocular Mucoadhesion</t>
        </is>
      </c>
      <c r="N157" t="inlineStr">
        <is>
          <t>Product</t>
        </is>
      </c>
      <c r="O157" t="inlineStr">
        <is>
          <t>[RECONSTRUCTED: ปรับแต่งและเติมเต็มบริบทโจทย์/ตัวเลือกเพื่อความสมบูรณ์] ข้อสอบจริง PLE-CC1 ปี 2567 ข้อ 65</t>
        </is>
      </c>
      <c r="P157" t="inlineStr">
        <is>
          <t>ข้อสอบจริง</t>
        </is>
      </c>
      <c r="Q157" t="inlineStr">
        <is>
          <t>2567</t>
        </is>
      </c>
    </row>
    <row r="158">
      <c r="A158" s="176" t="n">
        <v>156</v>
      </c>
      <c r="B158" t="inlineStr">
        <is>
          <t>ผู้ป่วยหญิงอายุ 65 ปี มาโรงพยาบาลด้วยอาการปวด บวม แดง ร้อนอย่างรุนแรงที่บริเวณข้อนิ้วหัวแม่เท้าข้างขวา (First Metatarsophalangeal Joint: Podagra) เป็นมา 12 ชั่วโมง แพทย์วินิจฉัยว่าเป็นภาวะข้ออักเสบเกาต์เฉียบพลัน (Acute Gout Flare) ผลตรวจระดับกรดยูริกในเลือดพบ Serum Uric Acid = 8.5 mg/dL ผู้ป่วยไม่มีโรคประจำตัว ค่าการทำงานของไตและตับปกติ ไม่มีประวัติแพ้ยา
ยาลดกรดยูริกชนิดใดที่มีโครงสร้างทางเคมีเป็น สารอนุพันธ์พิวรีน (Purine-base Analog) โดยมีโครงสร้างเลียนแบบ Hypoxanthine และออกฤทธิ์เป็นตัวยับยั้งเอนไซม์ Xanthine Oxidase</t>
        </is>
      </c>
      <c r="C158" t="inlineStr">
        <is>
          <t>Allopurinol</t>
        </is>
      </c>
      <c r="D158" t="inlineStr">
        <is>
          <t>Febuxostat</t>
        </is>
      </c>
      <c r="E158" t="inlineStr">
        <is>
          <t>Benzbromarone</t>
        </is>
      </c>
      <c r="F158" t="inlineStr">
        <is>
          <t>Probenecid</t>
        </is>
      </c>
      <c r="G158" t="inlineStr">
        <is>
          <t>Rasburicase</t>
        </is>
      </c>
      <c r="H158" t="n">
        <v>1</v>
      </c>
      <c r="I158" t="inlineStr">
        <is>
          <t>✅ คำตอบที่ถูกต้อง: ข้อ ก. Allopurinol
🎯 ทำไมข้อนี้ถึงถูก: Allopurinol (1H-pyrazolo[3,4-d]pyrimidin-4-ol) เป็น Purine-base isomer ของ Hypoxanthine โดยมีความแตกต่างกันที่ตำแหน่งของอะตอมไนโตรเจนและคาร์บอน (สลับตำแหน่ง N-7 และ C-8) ทำให้มีโครงสร้างคล้ายคลึงกับ Hypoxanthine จึงสามารถเข้าจับแข่งขันที่ Active site ของเอนไซม์ Xanthine Oxidase และถูกออกซิไดซ์กลายเป็นสารออกฤทธิ์ Oxypurinol ซึ่งออกฤทธิ์ยับยั้งเอนไซม์ได้อย่างยาวนาน
🔍 ข้ออื่นผิดเพราะอะไร:
• ข้อ ข.: Febuxostat เป็น Non-purine Selective Xanthine Oxidase Inhibitor ซึ่งมีโครงสร้างแกนเป็น Thiazole-carboxylic acid ไม่ใช่โครงสร้างพิวรีน
• ข้อ ค.: Benzbromarone เป็นอนุพันธ์ Benzofuran ออกฤทธิ์ขับกรดยูริก
• ข้อ ง.: Probenecid เป็นอนุพันธ์ Sulfonamide benzoic acid
• ข้อ จ.: Rasburicase เป็นเอนไซม์ recombinant Urate Oxidase ไม่ใช่ยาโมเลกุลเล็กกลุ่มพิวรีน</t>
        </is>
      </c>
      <c r="J158" t="inlineStr">
        <is>
          <t>images/2567/image_4.png</t>
        </is>
      </c>
      <c r="K158" t="inlineStr">
        <is>
          <t>Intermediate</t>
        </is>
      </c>
      <c r="L158" t="inlineStr">
        <is>
          <t>Medicinal Chemistry</t>
        </is>
      </c>
      <c r="M158" t="inlineStr">
        <is>
          <t>Purine Analogs &amp; Xanthine Oxidase Inhibitor SAR</t>
        </is>
      </c>
      <c r="N158" t="inlineStr">
        <is>
          <t>Product</t>
        </is>
      </c>
      <c r="O158" t="inlineStr">
        <is>
          <t>[RECONSTRUCTED: ปรับแต่งและเติมเต็มบริบทโจทย์/ตัวเลือกเพื่อความสมบูรณ์] ข้อสอบจริง PLE-CC1 ปี 2567 ข้อ 74</t>
        </is>
      </c>
      <c r="P158" t="inlineStr">
        <is>
          <t>ข้อสอบจริง</t>
        </is>
      </c>
      <c r="Q158" t="inlineStr">
        <is>
          <t>2567</t>
        </is>
      </c>
      <c r="R158" t="inlineStr">
        <is>
          <t>CASE_2567_GOUT_01</t>
        </is>
      </c>
    </row>
    <row r="159">
      <c r="A159" s="176" t="n">
        <v>157</v>
      </c>
      <c r="B159" t="inlineStr">
        <is>
          <t>Tenofovir Alafenamide (TAF) เป็นยาต้านไวรัสเอชไอวีในรูปแบบ Prodrug ของยากลุ่ม Nucleotide Reverse Transcriptase Inhibitors (NtRTIs) เมื่อยาถูกดูดซึมและนำส่งเข้าสู่เซลล์เป้าหมาย (Lymphocytes และ Macrophages) ยาจะถูกเอนไซม์ Cathepsin A และเอนไซม์ Kinase ภายในเซลล์เปลี่ยนสภาพให้กลายเป็นรูปที่ออกฤทธิ์ทางชีวภาพ (Active Metabolite) ในการยับยั้งเอนไซม์ HIV Reverse Transcriptase โครงสร้างในข้อใดคือ Active Form ของยา TAF (พิจารณาโครงสร้างภาพประกอบ)</t>
        </is>
      </c>
      <c r="C159" t="inlineStr">
        <is>
          <t>Tenofovir Diphosphate (TFV-DP: ซึ่งมีโครงสร้างเทียบเท่ากับ Deoxyadenosine 5'-triphosphate analogue)</t>
        </is>
      </c>
      <c r="D159" t="inlineStr">
        <is>
          <t>Tenofovir Monophosphate (TFV-MP)</t>
        </is>
      </c>
      <c r="E159" t="inlineStr">
        <is>
          <t>Tenofovir Free base (TFV Unphosphorylated)</t>
        </is>
      </c>
      <c r="F159" t="inlineStr">
        <is>
          <t>Alanine-Tenofovir complex</t>
        </is>
      </c>
      <c r="G159" t="inlineStr">
        <is>
          <t>Tenofovir Monophenol ester</t>
        </is>
      </c>
      <c r="H159" t="n">
        <v>1</v>
      </c>
      <c r="I159" t="inlineStr">
        <is>
          <t>✅ คำตอบที่ถูกต้อง: ข้อ ก. Tenofovir Diphosphate (TFV-DP: ซึ่งมีโครงสร้างเทียบเท่ากับ Deoxyadenosine 5'-triphosphate analogue)
🎯 ทำไมข้อนี้ถึงถูก: เนื่องจากยา Tenofovir มีหมู่ Phosphonate (เทียบเท่ากับ 1 phosphate) อยู่ในโครงสร้างโมเลกุลเดิมอยู่แล้ว (Acyclic nucleotide analog) เมื่อ TAF เข้าสู่เซลล์ จะถูกไฮโดรไลซ์ตัดส่วน Alafenamide prodrug moiety ออก กลายเป็น Tenofovir จากนั้นเอนไซม์ Cellular Kinases จะเติมหมู่ฟอสเฟตเข้าไปอีก 2 หมู่ (Diphosphorylation) กลายเป็นรูปออกฤทธิ์ทางชีวภาพคือ Tenofovir Diphosphate (TFV-DP) ซึ่งเทียบเท่ากับ Active Triphosphate form ของ nucleoside ทั่วไป เข้าแข่งขันกับ dATP และทำหน้าที่เป็น DNA chain terminator
🔍 ข้ออื่นผิดเพราะอะไร:
• ข้อ ข.: Tenofovir Monophosphate เป็นสารมัธยันต์ที่ยังไม่ออกฤทธิ์ยับยั้งเอนไซม์ reverse transcriptase อย่างสมบูรณ์
• ข้อ ค.: Tenofovir free base เป็นรูปที่ไม่ผ่าน phosphorylation ไม่สามารถเข้าแย่งจับที่ active site ของเอนไซม์ polymerase ได้
• ข้อ ง. และ จ.: เป็นสารมัธยันต์ระหว่างการแตกตัวของ Prodrug moiety ในเซลล์</t>
        </is>
      </c>
      <c r="J159" t="inlineStr">
        <is>
          <t>images/2567/image_3.png</t>
        </is>
      </c>
      <c r="K159" t="inlineStr">
        <is>
          <t>Intermediate</t>
        </is>
      </c>
      <c r="L159" t="inlineStr">
        <is>
          <t>Medicinal Chemistry</t>
        </is>
      </c>
      <c r="M159" t="inlineStr">
        <is>
          <t>Antiretroviral Prodrug Activation: Tenofovir Alafenamide (TAF)</t>
        </is>
      </c>
      <c r="N159" t="inlineStr">
        <is>
          <t>Product</t>
        </is>
      </c>
      <c r="O159" t="inlineStr">
        <is>
          <t>[RECONSTRUCTED: ปรับแต่งและเติมเต็มบริบทโจทย์/ตัวเลือกเพื่อความสมบูรณ์] ข้อสอบจริง PLE-CC1 ปี 2567 ข้อ 80</t>
        </is>
      </c>
      <c r="P159" t="inlineStr">
        <is>
          <t>ข้อสอบจริง</t>
        </is>
      </c>
      <c r="Q159" t="inlineStr">
        <is>
          <t>2567</t>
        </is>
      </c>
    </row>
    <row r="160">
      <c r="A160" s="176" t="n">
        <v>158</v>
      </c>
      <c r="B160" t="inlineStr">
        <is>
          <t>จากภาพโครงสร้างสารประกอบอนุพันธ์แอนทราควิโนนไกลโคไซด์ (Sennoside) ที่กำหนดให้ หากต้องการสกัดสารสำคัญนี้ออกจากใบหรือฝักมะขามแขก ควรเลือกใช้ตัวทำละลายใดที่มีความเหมาะสมที่สุดในการสกัด</t>
        </is>
      </c>
      <c r="C160" t="inlineStr">
        <is>
          <t>Water (น้ำ)</t>
        </is>
      </c>
      <c r="D160" t="inlineStr">
        <is>
          <t>Hexane</t>
        </is>
      </c>
      <c r="E160" t="inlineStr">
        <is>
          <t>Chloroform</t>
        </is>
      </c>
      <c r="F160" t="inlineStr">
        <is>
          <t>Dichloromethane</t>
        </is>
      </c>
      <c r="G160" t="inlineStr">
        <is>
          <t>Petroleum ether</t>
        </is>
      </c>
      <c r="H160" t="n">
        <v>1</v>
      </c>
      <c r="I160" t="inlineStr">
        <is>
          <t>✅ คำตอบที่ถูกต้อง: ข้อ ก. Water (น้ำ)
🎯 ทำไมข้อนี้ถึงถูก: จากโครงสร้างที่กำหนด สาร Sennoside จัดเป็น Dianthrone diglycoside ซึ่งมีน้ำตาลกลูโคสต่ออยู่ 2 โมเลกุล และมีหมู่ฟังก์ชันคาร์บอกซิลิก (-COOH) และฟีนอลิกไฮดรอกซิล (-OH) จำนวนมากในโครงสร้าง ทำให้โมเลกุลมีความเป็นขั้วสูงมาก (highly polar molecule) ตามหลักการละลาย Like dissolves like จึงสามารถละลายและสกัดได้ดีที่สุดในตัวทำละลายที่มีขั้วสูง เช่น น้ำ (Water) หรือส่วนผสมของน้ำกับแอลกอฮอล์
🔍 ข้ออื่นผิดเพราะอะไร:
• ข้อ ข. Hexane: เป็นตัวทำละลายที่ไม่มีขั้ว (non-polar) ใช้สกัดสารพวกไขมันหรือน้ำมัน ไม่สามารถสกัด Sennoside ซึ่งเป็น polar glycoside ได้
• ข้อ ค. Chloroform: เป็นตัวทำละลายอินทรีย์ที่มีขั้วต่ำ เหมาะสำหรับสกัด aglycone หรือสารไม่มีขั้ว ไม่เหมาะกับ Sennoside diglycoside
• ข้อ ง. Dichloromethane: เป็นตัวทำละลายอินทรีย์ขั้วปานกลางถึงต่ำ ไม่สามารถละลายน้ำตาลไกลโคไซด์ได้ดี
• ข้อ จ. Petroleum ether: เป็นตัวทำละลายไฮโดรคาร์บอนไม่มีขั้ว Sennoside จะไม่ละลายเลย</t>
        </is>
      </c>
      <c r="J160" t="inlineStr">
        <is>
          <t>images/2567/image_7.png</t>
        </is>
      </c>
      <c r="K160" t="inlineStr">
        <is>
          <t>Product</t>
        </is>
      </c>
      <c r="L160" t="inlineStr">
        <is>
          <t>Medicinal Chemistry</t>
        </is>
      </c>
      <c r="M160" t="inlineStr">
        <is>
          <t>Anthraquinone Glycosides Extraction</t>
        </is>
      </c>
      <c r="N160" t="inlineStr">
        <is>
          <t>ข้อสอบจริง</t>
        </is>
      </c>
      <c r="O160" t="inlineStr">
        <is>
          <t>PLE_CC1_2567_Key ข้อ 90</t>
        </is>
      </c>
      <c r="P160" t="inlineStr">
        <is>
          <t>2567</t>
        </is>
      </c>
      <c r="Q160" t="inlineStr">
        <is>
          <t>ข้อสอบจริง ศรภ. สภาเภสัชกรรม</t>
        </is>
      </c>
    </row>
    <row r="161">
      <c r="A161" s="176" t="n">
        <v>159</v>
      </c>
      <c r="B161" t="inlineStr">
        <is>
          <t>จากภาพโครงสร้างโมเลกุลของยา Triamcinolone acetonide ที่กำหนดให้ ตำแหน่งวงแหวน acetonide ketal ที่คาร์บอนตำแหน่ง C-16 และ C-17 มีบทบาทสำคัญในด้านใด</t>
        </is>
      </c>
      <c r="C161" t="inlineStr">
        <is>
          <t>เพิ่มคุณสมบัติการละลายในไขมัน (Lipophilicity) ช่วยเพิ่มการดูดซึมผ่านผิวหนัง</t>
        </is>
      </c>
      <c r="D161" t="inlineStr">
        <is>
          <t>ลดการดูดซึมผ่านผิวหนังเพื่อให้ออกฤทธิ์เฉพาะที่ผิวหนังชั้นนอกสุดเท่านั้น</t>
        </is>
      </c>
      <c r="E161" t="inlineStr">
        <is>
          <t>เปลี่ยนแปลงยาให้อยู่ในรูป hydrophilic prodrug เพื่อละลายในน้ำได้ดีขึ้น</t>
        </is>
      </c>
      <c r="F161" t="inlineStr">
        <is>
          <t>ยับยั้งการจับกับ glucocorticoid receptor ในเซลล์</t>
        </is>
      </c>
      <c r="G161" t="inlineStr">
        <is>
          <t>เพิ่มคุณสมบัติ mineralocorticoid activity ทำให้เกิดภาวะบวมน้ำ</t>
        </is>
      </c>
      <c r="H161" t="n">
        <v>1</v>
      </c>
      <c r="I161" t="inlineStr">
        <is>
          <t>✅ คำตอบที่ถูกต้อง: ข้อ ก. เพิ่มคุณสมบัติการละลายในไขมัน (Lipophilicity) ช่วยเพิ่มการดูดซึมผ่านผิวหนัง
🎯 ทำไมข้อนี้ถึงถูก: โครงสร้างของ Triamcinolone เดิมมีหมู่ไฮดรอกซิล (-OH) อิสระที่ตำแหน่ง C-16 และ C-17 ซึ่งมีความชอบน้ำ (hydrophilic) เมื่อนำมาทำปฏิกิริยากับ acetone จะเกิดเป็น cyclic acetonide ring (16,17-acetonide ketal) ซึ่งช่วยลดขั้วและเพิ่มคุณสมบัติการละลายในไขมัน (lipophilicity) อย่างมาก ส่งผลให้โมเลกุลยาแทรกซึมผ่านชั้นไขมันของ Stratum corneum ได้ดียิ่งขึ้น จึงมีฤทธิ์ต้านการอักเสบเฉพาะที่ทางผิวหนัง (topical anti-inflammatory potency) สูงกว่า Triamcinolone ธรรมดาหลายเท่า
🔍 ข้ออื่นผิดเพราะอะไร:
• ข้อ ข. ลดการดูดซึมผ่านผิวหนัง: วงแหวน acetonide ช่วยเพิ่มการซึมผ่านผิวหนัง ไม่ใช่ลดการดูดซึม
• ข้อ ค. เปลี่ยนแปลงยาให้อยู่ในรูป hydrophilic prodrug: การเกิด acetonide ketal ทำให้โมเลกุล hydrophobic มากขึ้น ไม่ใช่ hydrophilic
• ข้อ ง. ยับยั้งการจับกับ glucocorticoid receptor: ยายังคงจับกับ glucocorticoid receptor ได้อย่างมีประสิทธิภาพสูง
• ข้อ จ. เพิ่มคุณสมบัติ mineralocorticoid activity: การมีหมู่แทนที่ที่ตำแหน่ง C-16 ช่วยกำจัด mineralocorticoid activity (ลดการคั่งของเกลือและน้ำ)</t>
        </is>
      </c>
      <c r="J161" t="inlineStr">
        <is>
          <t>images/2567/image_2.png</t>
        </is>
      </c>
      <c r="K161" t="inlineStr">
        <is>
          <t>Product</t>
        </is>
      </c>
      <c r="L161" t="inlineStr">
        <is>
          <t>Medicinal Chemistry</t>
        </is>
      </c>
      <c r="M161" t="inlineStr">
        <is>
          <t>Corticosteroid SAR &amp; Triamcinolone Acetonide</t>
        </is>
      </c>
      <c r="N161" t="inlineStr">
        <is>
          <t>ข้อสอบจริง</t>
        </is>
      </c>
      <c r="O161" t="inlineStr">
        <is>
          <t>PLE_CC1_2567_Key ข้อ 95</t>
        </is>
      </c>
      <c r="P161" t="inlineStr">
        <is>
          <t>2567</t>
        </is>
      </c>
      <c r="Q161" t="inlineStr">
        <is>
          <t>ข้อสอบจริง ศรภ. สภาเภสัชกรรม</t>
        </is>
      </c>
    </row>
    <row r="162">
      <c r="A162" s="177" t="n">
        <v>160</v>
      </c>
      <c r="B162" s="34" t="inlineStr">
        <is>
          <t>จากการเปรียบเทียบคุณสมบัติทางเคมีและเภสัชกรรมระหว่างยา Clindamycin hydrochloride และ Clindamycin palmitate hydrochloride ในเภสัชตำรับ
ข้อใดต่อไปนี้กล่าวได้ถูกต้องตามหลักเคมีทางการแพทย์ (Medicinal Chemistry)</t>
        </is>
      </c>
      <c r="C162" s="100" t="inlineStr"/>
      <c r="D162" s="34" t="inlineStr">
        <is>
          <t>Palmitate ester เป็น Prodrug ที่ช่วยกลบรสขมและเพิ่มความคงตัวในสูตรตำรับยาน้ำแขวนตะกอนรับประทาน</t>
        </is>
      </c>
      <c r="E162" s="34" t="inlineStr">
        <is>
          <t>Clindamycin free base มี Bioavailability สูงกว่า Clindamycin palmitate อย่างมีนัยสำคัญ</t>
        </is>
      </c>
      <c r="F162" s="34" t="inlineStr">
        <is>
          <t>ยา Clindamycin มีกลไกหลักคือยับยั้งการสร้างผนังเซลล์ของแบคทีเรีย</t>
        </is>
      </c>
      <c r="G162" s="34" t="inlineStr">
        <is>
          <t>อาการไม่พึงประสงค์สำคัญอันดับแรกของ Clindamycin คือการกดไขกระดูกอย่างรุนแรง</t>
        </is>
      </c>
      <c r="H162" s="34" t="inlineStr">
        <is>
          <t>Clindamycin palmitate มีค่าการละลายน้ำได้ดีกว่า Clindamycin hydrochloride มาก</t>
        </is>
      </c>
      <c r="I162" s="100" t="n">
        <v>1</v>
      </c>
      <c r="J162" s="34" t="inlineStr">
        <is>
          <t>✅ คำตอบที่ถูกต้อง: ข้อ ก. Palmitate ester เป็น Prodrug ที่ช่วยกลบรสขมและเพิ่มความคงตัวในสูตรตำรับยาน้ำแขวนตะกอนรับประทาน
🎯 ทำไมข้อนี้ถึงถูก:
Clindamycin hydrochloride มีรสขมจัดมากจนเด็กไม่สามารถรับประทานได้ จึงมีการออกแบบโครงสร้างเป็น Clindamycin palmitate hydrochloride (มีหมู่ Palmitic acid ester เข้าไปจับที่ตำแหน่ง C-2 hydroxyl) ซึ่งเป็น Prodrug ที่ไม่ละลายน้ำในช่องปาก ทำให้ไม่สัมผัสกับตุ่มรับรสขมของลิ้น (Mask bitter taste) และเมื่อกลืนเข้าสู่ทางเดินอาหารจะถูกเอนไซม์ Esterase ไฮโดรไลซ์ปลดปล่อย Free clindamycin ออกมาดูดซึมได้อย่างรวดเร็ว
🔍 ข้ออื่นผิดเพราะอะไร:
• ข้อ ข. ผิดเพราะ: Clindamycin palmitate เมื่อถูกไฮโดรไลซ์แล้วให้ค่า Bioavailability ของตัวยา Clindamycin เทียบเท่ากับรูปเกลือปกติ
• ข้อ ค. ผิดเพราะ: Clindamycin มีกลไกยับยั้งการสังเคราะห์โปรตีนโดยจับกับ 50S ribosomal subunit ไม่ใช่ผนังเซลล์
• ข้อ ง. ผิดเพราะ: อาการไม่พึงประสงค์สำคัญของ Clindamycin คือการติดเชื้อลำไส้อักเสบ Pseudomembranous colitis จากเชื้อ C. difficile ไม่ใช่การกดไขกระดูก
• ข้อ จ. ผิดเพราะ: Palmitate เป็นสายกรดไขมันสายยาว (C16) ทำให้มีความชอบไขมันสูง (Lipophilic) และละลายน้ำได้ยากกว่า Clindamycin HCl</t>
        </is>
      </c>
      <c r="K162" s="100" t="inlineStr"/>
      <c r="L162" s="34" t="inlineStr">
        <is>
          <t>Medicinal Chemistry</t>
        </is>
      </c>
      <c r="M162" s="34" t="inlineStr">
        <is>
          <t>Prodrug Design &amp; Ester Modification</t>
        </is>
      </c>
      <c r="N162" s="100" t="inlineStr">
        <is>
          <t>Product</t>
        </is>
      </c>
      <c r="O162" s="34" t="inlineStr">
        <is>
          <t>ข้อสอบจริง PLE-CC1 ปี 2566 Day 1 ข้อ 44 [CASE_2566_ACNE_01]</t>
        </is>
      </c>
      <c r="P162" s="100" t="inlineStr">
        <is>
          <t>ข้อสอบจริง</t>
        </is>
      </c>
      <c r="Q162" s="100" t="inlineStr">
        <is>
          <t>2566 Day 1</t>
        </is>
      </c>
      <c r="R162" s="100" t="inlineStr">
        <is>
          <t>CASE_2566_ACNE_01</t>
        </is>
      </c>
    </row>
    <row r="163">
      <c r="A163" s="177" t="n">
        <v>161</v>
      </c>
      <c r="B163" s="34" t="inlineStr">
        <is>
          <t>เกี่ยวกับการเปรียบเทียบคุณสมบัติทางเคมีและเภสัชวิทยาของยา Salbutamol และยา Formoterol ในยาพ่นสูด
ข้อใดต่อไปนี้กล่าว 'ไม่ถูกต้อง'</t>
        </is>
      </c>
      <c r="C163" s="100" t="inlineStr"/>
      <c r="D163" s="34" t="inlineStr">
        <is>
          <t>Salbutamol มีค่าครึ่งชีวิตการออกฤทธิ์สั้นกว่า Formoterol จึงจัดเป็น Short-Acting Beta-2 Agonist (SABA)</t>
        </is>
      </c>
      <c r="E163" s="34" t="inlineStr">
        <is>
          <t>Salbutamol นิยมใช้เป็นยาบรรเทาอาการหอบเฉียบพลัน (Reliever)</t>
        </is>
      </c>
      <c r="F163" s="34" t="inlineStr">
        <is>
          <t>โครงสร้างของ Salbutamol มีหมู่ tert-butyl บนอะตอมไนโตรเจน ซึ่งช่วยเพิ่มความจำเพาะต่อตัวรับ Beta-2 receptor</t>
        </is>
      </c>
      <c r="G163" s="34" t="inlineStr">
        <is>
          <t>Salbutamol ในรูปที่แตกตัวเป็นไอออน (Ionized form) สามารถดูดซึมผ่านเยื่อบุทางเดินหายใจได้ดีกว่ารูปที่ไม่แตกตัว (Non-ionized form)</t>
        </is>
      </c>
      <c r="H163" s="34" t="inlineStr">
        <is>
          <t>Formoterol ออกฤทธิ์เร็วภายใน 1 - 3 นาที จึงสามารถใช้เป็นได้ทั้งยาบรรเทาอาการ (Reliever) และยาควบคุมโรค (Controller)</t>
        </is>
      </c>
      <c r="I163" s="100" t="n">
        <v>4</v>
      </c>
      <c r="J163" s="34" t="inlineStr">
        <is>
          <t>✅ คำตอบที่ถูกต้อง: ข้อ ง. Salbutamol ในรูปที่แตกตัวเป็นไอออน (Ionized form) สามารถดูดซึมผ่านเยื่อบุทางเดินหายใจได้ดีกว่ารูปที่ไม่แตกตัว (Non-ionized form)
🎯 ทำไมข้อนี้ถึงถูก:
ตามหลักการดูดซึมยาผ่านเยื่อหุ้มเซลล์ (pH-partition hypothesis) โมเลกุลยาในรูปที่ไม่แตกตัวเป็นไอออน (Non-ionized / Uncharged form) จะมีคุณสมบัติชอบไขมัน (Lipophilic) สูงกว่า จึงสามารถแพร่ผ่านเยื่อบุผิวทางเดินหายใจ (Cell membrane) ได้ดีกว่ารูปที่แตกตัวเป็นไอออน (Ionized form)
🔍 ข้ออื่นผิดเพราะอะไร:
• ข้อ ก. ถูกต้องแล้ว: Salbutamol ออกฤทธิ์สั้น 4 - 6 ชั่วโมง (SABA) ส่วน Formoterol ออกฤทธิ์ยาว 12 ชั่วโมง (LABA)
• ข้อ ข. ถูกต้องแล้ว: Salbutamol ออกฤทธิ์ขยายหลอดลมเร็วภายใน 3 - 5 นาที จึงใช้เป็น Reliever
• ข้อ ค. ถูกต้องแล้ว: หมู่ Bulky tert-butyl บน amine ช่วยเพิ่มความจำเพาะต่อ Beta-2 receptor และลดการจับกับ Beta-1 receptor ที่หัวใจ
• ข้อ จ. ถูกต้องแล้ว: Formoterol เป็น Fast-onset LABA จึงนำมาใช้ใน SMART therapy เป็นทั้ง Reliever และ Maintenance</t>
        </is>
      </c>
      <c r="K163" s="100" t="inlineStr"/>
      <c r="L163" s="34" t="inlineStr">
        <is>
          <t>Medicinal Chemistry</t>
        </is>
      </c>
      <c r="M163" s="34" t="inlineStr">
        <is>
          <t>Beta-2 Agonists SAR &amp; Physicochemical Properties</t>
        </is>
      </c>
      <c r="N163" s="100" t="inlineStr">
        <is>
          <t>Product</t>
        </is>
      </c>
      <c r="O163" s="34" t="inlineStr">
        <is>
          <t>ข้อสอบจริง PLE-CC1 ปี 2566 Day 1 ข้อ 53 [CASE_2566_AEROSOL_01]</t>
        </is>
      </c>
      <c r="P163" s="100" t="inlineStr">
        <is>
          <t>ข้อสอบจริง</t>
        </is>
      </c>
      <c r="Q163" s="100" t="inlineStr">
        <is>
          <t>2566 Day 1</t>
        </is>
      </c>
      <c r="R163" s="100" t="inlineStr">
        <is>
          <t>CASE_2566_AEROSOL_01</t>
        </is>
      </c>
    </row>
    <row r="164">
      <c r="A164" s="177" t="n">
        <v>162</v>
      </c>
      <c r="B164" s="34" t="inlineStr">
        <is>
          <t>ยาในกลุ่ม Proton Pump Inhibitors (PPIs เช่น Omeprazole) เป็นยาในรูปแบบ Prodrug ที่ต้องผ่านกระบวนการกระตุ้นด้วยกรด (Acid activation) ใน Canaliculi ของ Parietal cells ก่อนออกฤทธิ์
สารมัธยันตร์ที่ว่องไวในการเกิดปฏิกิริยา (Active intermediate) ชนิดใดที่ทำหน้าที่เข้าจับกับเอนไซม์ H+/K+ ATPase pump โดยตรง</t>
        </is>
      </c>
      <c r="C164" s="100" t="inlineStr"/>
      <c r="D164" s="34" t="inlineStr">
        <is>
          <t>Sulfenamide intermediate (Tetracyclic sulfenamide)</t>
        </is>
      </c>
      <c r="E164" s="34" t="inlineStr">
        <is>
          <t>Sulfoxide intermediate</t>
        </is>
      </c>
      <c r="F164" s="34" t="inlineStr">
        <is>
          <t>Sulfide metabolite</t>
        </is>
      </c>
      <c r="G164" s="34" t="inlineStr">
        <is>
          <t>Sulfone metabolite</t>
        </is>
      </c>
      <c r="H164" s="34" t="inlineStr">
        <is>
          <t>Glucuronide conjugate</t>
        </is>
      </c>
      <c r="I164" s="100" t="n">
        <v>1</v>
      </c>
      <c r="J164" s="34" t="inlineStr">
        <is>
          <t>✅ คำตอบที่ถูกต้อง: ข้อ ก. Sulfenamide intermediate (Tetracyclic sulfenamide)
🎯 ทำไมข้อนี้ถึงถูก:
Omeprazole ในสภาวะกรดรุนแรง (pH &lt; 2) ภายใน Secretory canaliculi ของ Parietal cell จะเกิดปฏิกิริยา Protonation ที่วงแหวน Pyridine และ Benzimidazole นำไปสู่การจัดเรียงตัวของโมเลกุลใหม่เป็น Sulfenic acid แล้วเกิด Cyclization ได้เป็น Tetracyclic Sulfenamide intermediate ซึ่งเป็นประจุบวกที่มีความว่องไวสูงมาก ทำหน้าที่เข้าทำปฏิกิริยากับหมู่ Thiol (-SH) ของ Cysteine residue บนเอนไซม์ H+/K+ ATPase
🔍 ข้ออื่นผิดเพราะอะไร:
• ข้อ ข. Sulfoxide คือโครงสร้างทางเคมีดั้งเดิมของ Omeprazole ซึ่งเป็น Prodrug ที่ยังไม่ออกฤทธิ์
• ข้อ ค. และ ง. Sulfide และ Sulfone เป็นสารเมแทบอไลต์ที่ไม่ว่องไวต่อการออกฤทธิ์ที่เกิดจากการเปลี่ยนสภาพผ่านเอนไซม์ CYP2C19 และ CYP3A4 ที่ตับ
• ข้อ จ. Glucuronide conjugate เป็นสารขับถ่ายทิ้งทางไต</t>
        </is>
      </c>
      <c r="K164" s="100" t="inlineStr"/>
      <c r="L164" s="34" t="inlineStr">
        <is>
          <t>Medicinal Chemistry</t>
        </is>
      </c>
      <c r="M164" s="34" t="inlineStr">
        <is>
          <t>Proton Pump Inhibitors Mechanism &amp; Sulfenamide</t>
        </is>
      </c>
      <c r="N164" s="100" t="inlineStr">
        <is>
          <t>Product</t>
        </is>
      </c>
      <c r="O164" s="34" t="inlineStr">
        <is>
          <t>ข้อสอบจริง PLE-CC1 ปี 2566 Day 1 ข้อ 64 [CASE_2566_GERD_01]</t>
        </is>
      </c>
      <c r="P164" s="100" t="inlineStr">
        <is>
          <t>ข้อสอบจริง</t>
        </is>
      </c>
      <c r="Q164" s="100" t="inlineStr">
        <is>
          <t>2566 Day 1</t>
        </is>
      </c>
      <c r="R164" s="100" t="inlineStr">
        <is>
          <t>CASE_2566_GERD_01</t>
        </is>
      </c>
    </row>
    <row r="165">
      <c r="A165" s="177" t="n">
        <v>163</v>
      </c>
      <c r="B165" s="34" t="inlineStr">
        <is>
          <t>สารมัธยันตร์ Active Sulfenamide ของยา Omeprazole เข้ายับยั้งการทำงานของเอนไซม์ H+/K+ ATPase pump ในกระเพาะอาหาร โดยการสร้างพันธะเคมีชนิดใดกับกรดอะมิโน Cysteine 813 (Cys-813) ของตัวรับเอนไซม์</t>
        </is>
      </c>
      <c r="C165" s="100" t="inlineStr"/>
      <c r="D165" s="34" t="inlineStr">
        <is>
          <t>พันธะไฮโดรเจน (Hydrogen bond)</t>
        </is>
      </c>
      <c r="E165" s="34" t="inlineStr">
        <is>
          <t>พันธะไดซัลไฟด์โควาเลนต์ (Covalent disulfide bond: -S-S-)</t>
        </is>
      </c>
      <c r="F165" s="34" t="inlineStr">
        <is>
          <t>แรงดึงดูดทางไฟฟ้าสถิต (Ionic bond)</t>
        </is>
      </c>
      <c r="G165" s="34" t="inlineStr">
        <is>
          <t>แรงแวนเดอร์วาลส์ (Van der Waals interactions)</t>
        </is>
      </c>
      <c r="H165" s="34" t="inlineStr">
        <is>
          <t>พันธะโคออร์ดิเนตโควาเลนต์ (Coordinate covalent bond)</t>
        </is>
      </c>
      <c r="I165" s="100" t="n">
        <v>2</v>
      </c>
      <c r="J165" s="34" t="inlineStr">
        <is>
          <t>✅ คำตอบที่ถูกต้อง: ข้อ ข. พันธะไดซัลไฟด์โควาเลนต์ (Covalent disulfide bond: -S-S-)
🎯 ทำไมข้อนี้ถึงถูก:
Active sulfenamide จะทำปฏิกิริยากับหมู่ Thiol (-SH) ของ Cysteine residue (โดยเฉพาะ Cys-813 และ Cys-892) บน Alpha-subunit ของเอนไซม์ H+/K+ ATPase เกิดเป็น พันธะโควาเลนต์ไดซัลไฟด์ (Covalent disulfide bond: Enzyme-S-S-Drug) ซึ่งเป็นการยับยั้งแบบไม่ผันกลับ (Irreversible inhibition) ทำให้การหลั่งกรดถูกยับยั้งอย่างสมบูรณ์จนกว่าร่างกายจะสังเคราะห์เอนไซม์ปั๊มกรดขึ้นมาใหม่
🔍 ข้ออื่นผิดเพราะอะไร:
• ข้อ ก. ค. และ ง. ผิดเพราะ: พันธะไฮโดรเจน ไอออนิก และแวนเดอร์วาลส์เป็นพันธะแบบผันกลับได้ (Reversible bonds) ซึ่งไม่ใช่กลไกการออกฤทธิ์ของ PPIs
• ข้อ จ. ผิดเพราะ: ไม่ใช่พันธะโคออร์ดิเนต</t>
        </is>
      </c>
      <c r="K165" s="100" t="inlineStr"/>
      <c r="L165" s="34" t="inlineStr">
        <is>
          <t>Medicinal Chemistry</t>
        </is>
      </c>
      <c r="M165" s="34" t="inlineStr">
        <is>
          <t>Irreversible Enzyme Inhibition &amp; Disulfide Bonds</t>
        </is>
      </c>
      <c r="N165" s="100" t="inlineStr">
        <is>
          <t>Product</t>
        </is>
      </c>
      <c r="O165" s="34" t="inlineStr">
        <is>
          <t>ข้อสอบจริง PLE-CC1 ปี 2566 Day 1 ข้อ 65 [CASE_2566_GERD_01]</t>
        </is>
      </c>
      <c r="P165" s="100" t="inlineStr">
        <is>
          <t>ข้อสอบจริง</t>
        </is>
      </c>
      <c r="Q165" s="100" t="inlineStr">
        <is>
          <t>2566 Day 1</t>
        </is>
      </c>
      <c r="R165" s="100" t="inlineStr"/>
    </row>
    <row r="166">
      <c r="A166" s="177" t="n">
        <v>164</v>
      </c>
      <c r="B166" s="34" t="inlineStr">
        <is>
          <t>ในทางเคมีทางการแพทย์ (Medicinal Chemistry) ยา Dolutegravir ออกฤทธิ์ยับยั้งเอนไซม์ HIV Integrase (INSTI) โดยหมู่ฟังก์ชันทางเคมีของยาเข้าทำอันตรกิริยาจับกับไอออนชนิดใดในบริเวณเร่ง (Catalytic active site) ของเอนไซม์</t>
        </is>
      </c>
      <c r="C166" s="100" t="inlineStr"/>
      <c r="D166" s="34" t="inlineStr">
        <is>
          <t>จับกับไอออนแมกนีเซียมอิสระ 2 ตัว (Two divalent Magnesium ions: Mg2+) ในบริเวณเร่ง</t>
        </is>
      </c>
      <c r="E166" s="34" t="inlineStr">
        <is>
          <t>จับกับไอออนเหล็ก (Fe2+) ในหมู่ Heme</t>
        </is>
      </c>
      <c r="F166" s="34" t="inlineStr">
        <is>
          <t>จับกับไอออนสังกะสี (Zn2+) ใน Zinc finger motif</t>
        </is>
      </c>
      <c r="G166" s="34" t="inlineStr">
        <is>
          <t>จับกับไอออนโซเดียม (Na+) ที่ช่องผ่านประจุ</t>
        </is>
      </c>
      <c r="H166" s="34" t="inlineStr">
        <is>
          <t>จับกับไอออนแคลเซียม (Ca2+) บริเวณเยื่อหุ้มเซลล์</t>
        </is>
      </c>
      <c r="I166" s="100" t="n">
        <v>1</v>
      </c>
      <c r="J166" s="34" t="inlineStr">
        <is>
          <t>✅ คำตอบที่ถูกต้อง: ข้อ ก. จับกับไอออนแมกนีเซียมอิสระ 2 ตัว (Two divalent Magnesium ions: Mg2+) ในบริเวณเร่ง
🎯 ทำไมข้อนี้ถึงถูก:
Dolutegravir มีโครงสร้างส่วนที่เป็น Chelating triad (ประกอบด้วยอะตอมออกซิเจน 3 ตัวในระนาบเดียวกัน) ซึ่งออกแบบมาอย่างจำเพาะเจาะจง เพื่อสร้างพันธะโคออร์ดิเนชันจับกับไอออนแมกนีเซียมสองประจุ (Divalent magnesium ions: Mg2+) จำนวน 2 ตัว ที่อยู่ในบริเวณเร่ง (Catalytic active site) ของเอนไซม์ HIV Integrase ส่งผลยับยั้งกระบวนการตัดต่อและสอดแทรกสารพันธุกรรมของไวรัสเข้าสู่โครโมโซมของเซลล์เจ้าบ้าน (Strand transfer reaction)
🔍 ข้ออื่นผิดเพราะอะไร:
• ข้อ ข. ค. ง. และ จ. ผิดเพราะ: บริเวณเร่งของเอนไซม์ Integrase ใช้ Mg2+ เป็น Co-factor ในการทำงาน ไม่ได้ใช้ Fe2+, Zn2+, Na+, หรือ Ca2+</t>
        </is>
      </c>
      <c r="K166" s="100" t="inlineStr"/>
      <c r="L166" s="34" t="inlineStr">
        <is>
          <t>Medicinal Chemistry</t>
        </is>
      </c>
      <c r="M166" s="34" t="inlineStr">
        <is>
          <t>Integrase Strand Transfer Inhibitors (INSTI Mechanism)</t>
        </is>
      </c>
      <c r="N166" s="100" t="inlineStr">
        <is>
          <t>Product</t>
        </is>
      </c>
      <c r="O166" s="34" t="inlineStr">
        <is>
          <t>ข้อสอบจริง PLE-CC1 ปี 2566 Day 1 ข้อ 84 [CASE_2566_HIV_01]</t>
        </is>
      </c>
      <c r="P166" s="100" t="inlineStr">
        <is>
          <t>ข้อสอบจริง</t>
        </is>
      </c>
      <c r="Q166" s="100" t="inlineStr">
        <is>
          <t>2566 Day 1</t>
        </is>
      </c>
      <c r="R166" s="100" t="inlineStr"/>
    </row>
    <row r="167">
      <c r="A167" s="178" t="n">
        <v>165</v>
      </c>
      <c r="B167" s="179" t="inlineStr">
        <is>
          <t>ผู้ป่วยหญิงไทยอายุ 28 ปี ได้รับยาแก้ปวดกลุ่ม Fenamate (เช่น Mefenamic acid) สำหรับบรรเทาอาการปวด
จากความสัมพันธ์ระหว่างโครงสร้างทางเคมีและฤทธิ์ทางชีวภาพ (SAR) ของยากลุ่ม Fenamates ตำแหน่งหรือหมู่ฟังก์ชันใดบนโมเลกุลยา ทำหน้าที่เป็นตำแหน่งหลักในการสร้างพันธะไอออนิกหรือพันธะไฮโดรเจนกับกรดอะมิโน Arg120 และ Tyr355 บริเวณ Binding pocket site ของเอนไซม์ Cyclooxygenase (COX)</t>
        </is>
      </c>
      <c r="C167" s="178" t="inlineStr"/>
      <c r="D167" s="179" t="inlineStr">
        <is>
          <t>หมู่ Carboxylic acid group (-COOH)</t>
        </is>
      </c>
      <c r="E167" s="179" t="inlineStr">
        <is>
          <t>หมู่ Secondary amine bridge (-NH-)</t>
        </is>
      </c>
      <c r="F167" s="179" t="inlineStr">
        <is>
          <t>วงแหวน Phenyl ring ที่มีหมู่ไดเมทิล</t>
        </is>
      </c>
      <c r="G167" s="179" t="inlineStr">
        <is>
          <t>วงแหวน Benzoic acid ring</t>
        </is>
      </c>
      <c r="H167" s="179" t="inlineStr">
        <is>
          <t>หมู่ Methyl substituents บนวงแหวนอะโรมาติก</t>
        </is>
      </c>
      <c r="I167" s="178" t="n">
        <v>1</v>
      </c>
      <c r="J167" s="179" t="inlineStr">
        <is>
          <t>✅ คำตอบที่ถูกต้อง: ข้อ ก. หมู่ Carboxylic acid group (-COOH)
🎯 ทำไมข้อนี้ถึงถูก:
ยากลุ่ม Fenamates (เช่น Mefenamic acid) เป็นอนุพันธ์ของ N-phenylanthranilic acid โดยมีหมู่ Carboxylic acid (-COOH) เป็น Pharmacophore สำคัญที่แตกตัวเป็นประจุลบ (Carboxylate anion, -COO-) ที่สภาวะทางสรีรวิทยา ทำหน้าที่สร้างพันธะไอออนิก (Salt bridge / Ionic bond) กับประจุบวกของหมู่ Guanidinium ของกรดอะมิโน Arginine 120 (Arg120) และสร้างพันธะไฮโดรเจนกับ Tyrosine 355 (Tyr355) บริเวณทางเข้าของ Active site pocket ของเอนไซม์ COX-1 และ COX-2 ซึ่งเป็นอันตรกิริยาหลักที่จำเป็นต่อฤทธิ์การยับยั้งเอนไซม์
🔍 ข้ออื่นผิดเพราะอะไร:
• ข้อ ข. หมู่ Secondary amine ทำหน้าที่เป็นสะพานเชื่อมวงแหวนทั้งสองวงให้อยู่ในมุมที่เหมาะสม แต่ไม่ใช่หมู่หลักที่จับกับ Arg120
• ข้อ ค. และ จ. วงแหวนและหมู่ไดเมทิลทำอันตรกิริยาแบบ Hydrophobic interaction กับช่องที่ไม่ชอบน้ำของเอนไซม์
• ข้อ ง. วงแหวนเบนโซอิกทำหน้าที่เป็นโครงร่างหลักรองรับหมู่คาร์บอกซิลิก</t>
        </is>
      </c>
      <c r="K167" s="178" t="inlineStr"/>
      <c r="L167" s="179" t="inlineStr">
        <is>
          <t>Medicinal Chemistry</t>
        </is>
      </c>
      <c r="M167" s="179" t="inlineStr">
        <is>
          <t>NSAIDs Structure-Activity Relationship (SAR)</t>
        </is>
      </c>
      <c r="N167" s="178" t="inlineStr">
        <is>
          <t>Product</t>
        </is>
      </c>
      <c r="O167" s="179" t="inlineStr">
        <is>
          <t>ข้อสอบจริง PLE-CC1 ปี 2566 Day 2 ข้อ 29 [CASE_2566_MIGRAINE_01]</t>
        </is>
      </c>
      <c r="P167" s="178" t="inlineStr">
        <is>
          <t>ข้อสอบจริง</t>
        </is>
      </c>
      <c r="Q167" s="178" t="inlineStr">
        <is>
          <t>2566 Day 2</t>
        </is>
      </c>
      <c r="R167" s="178" t="inlineStr">
        <is>
          <t>CASE_2566_MIGRAINE_01</t>
        </is>
      </c>
    </row>
    <row r="168">
      <c r="A168" s="178" t="n">
        <v>166</v>
      </c>
      <c r="B168" s="179" t="inlineStr">
        <is>
          <t>ผู้ป่วยหญิงไทยอายุ 50 ปี ได้รับการรักษาด้วยยาเคมีบำบัด Cyclophosphamide
ยา Cyclophosphamide จัดเป็นยาตั้งต้นที่ไม่มีฤทธิ์ (Prodrug) ซึ่งต้องผ่านกระบวนการเปลี่ยนแปลงทางชีวภาพในตับ ข้อใดระบุสารเมแทบอไลต์ที่เป็นรูปออกฤทธิ์หลัก (Active alkylating metabolite) ของยานี้ได้อย่างถูกต้อง [RECONSTRUCTED: ปรับแต่งและเติมเต็มบริบทโจทย์เพื่อความสมบูรณ์]</t>
        </is>
      </c>
      <c r="C168" s="178" t="inlineStr"/>
      <c r="D168" s="179" t="inlineStr">
        <is>
          <t>4-Ketocyclophosphamide</t>
        </is>
      </c>
      <c r="E168" s="179" t="inlineStr">
        <is>
          <t>Carboxyphosphamide</t>
        </is>
      </c>
      <c r="F168" s="179" t="inlineStr">
        <is>
          <t>Phosphoramide mustard</t>
        </is>
      </c>
      <c r="G168" s="179" t="inlineStr">
        <is>
          <t>Acrolein</t>
        </is>
      </c>
      <c r="H168" s="179" t="inlineStr">
        <is>
          <t>4-Hydroxycyclophosphamide glucuronide</t>
        </is>
      </c>
      <c r="I168" s="178" t="n">
        <v>3</v>
      </c>
      <c r="J168" s="179" t="inlineStr">
        <is>
          <t>✅ คำตอบที่ถูกต้อง: ข้อ ค. Phosphoramide mustard
🎯 ทำไมข้อนี้ถึงถูก:
Cyclophosphamide เป็น Prodrug ที่ถูกเอนไซม์ CYP2B6 และ CYP3A4 ในตับเกิดปฏิกิริยา Hydroxylation ได้เป็น 4-Hydroxycyclophosphamide ซึ่งอยู่ในสมดุลกับ Aldophosphamide จากนั้น Aldophosphamide จะสลายตัวแบบ Non-enzymatic cleavage ภายในเซลล์ได้เป็น 2 สารหลัก คือ:
1) Phosphoramide mustard ซึ่งเป็นสารรูปออกฤทธิ์หลัก (Active cytotoxic alkylating metabolite) ที่ทำปฏิกิริยา Alkylation กับดีเอ็นเอของเซลล์มะเร็ง
2) Acrolein ซึ่งเป็นสารเมแทบอไลต์ที่มีพิษต่อกระเพาะปัสสาวะ ทำให้เกิดภาวะ Hemorrhagic cystitis
🔍 ข้ออื่นผิดเพราะอะไร:
• ข้อ ก. และ ข. 4-Ketocyclophosphamide และ Carboxyphosphamide เป็นสารเมแทบอไลต์ที่ไม่มีฤทธิ์ทำลายเซลล์มะเร็ง (Inactive metabolites)
• ข้อ ค. ถูกต้องตามคำอธิบายข้างต้น
• ข้อ ง. Acrolein เป็น Toxic byproduct ที่ทำให้เกิดกระเพาะปัสสาวะอักเสบเป็นเลือด ไม่ใช่ Active alkylating agent ที่ฆ่ามะเร็ง
• ข้อ จ. สารคอนจูเกตกลูคูโรไนด์เป็นรูปที่เตรียมขับถ่ายออกและไม่มีฤทธิ์</t>
        </is>
      </c>
      <c r="K168" s="178" t="inlineStr"/>
      <c r="L168" s="179" t="inlineStr">
        <is>
          <t>Medicinal Chemistry</t>
        </is>
      </c>
      <c r="M168" s="179" t="inlineStr">
        <is>
          <t>Cyclophosphamide Bioactivation &amp; Active Alkylating Metabolites</t>
        </is>
      </c>
      <c r="N168" s="178" t="inlineStr">
        <is>
          <t>Product</t>
        </is>
      </c>
      <c r="O168" s="179" t="inlineStr">
        <is>
          <t>ข้อสอบจริง PLE-CC1 ปี 2566 Day 2 ข้อ 40 [CASE_2566_BREAST_CANCER_01] [RECONSTRUCTED: ปรับแต่งและเติมเต็มบริบทโจทย์เพื่อความสมบูรณ์]</t>
        </is>
      </c>
      <c r="P168" s="178" t="inlineStr">
        <is>
          <t>ข้อสอบจริง</t>
        </is>
      </c>
      <c r="Q168" s="178" t="inlineStr">
        <is>
          <t>2566 Day 2</t>
        </is>
      </c>
      <c r="R168" s="178" t="inlineStr">
        <is>
          <t>CASE_2566_BREAST_CANCER_01</t>
        </is>
      </c>
    </row>
    <row r="169">
      <c r="A169" s="178" t="n">
        <v>167</v>
      </c>
      <c r="B169" s="179" t="inlineStr">
        <is>
          <t>จากโครงสร้างทางเคมีของยา Simvastatin ซึ่งมีวงแหวนแลกโทน (Lactone ring) อยู่ในโมเลกุล
ยา Simvastatin จะเปลี่ยนสภาพกลายเป็นรูปออกฤทธิ์ทางเภสัชวิทยา (Active metabolite) เพื่อยับยั้งเอนไซม์ HMG-CoA reductase ด้วยปฏิกิริยาเคมีข้อใด</t>
        </is>
      </c>
      <c r="C169" s="178" t="inlineStr"/>
      <c r="D169" s="179" t="inlineStr">
        <is>
          <t>Demethylation</t>
        </is>
      </c>
      <c r="E169" s="179" t="inlineStr">
        <is>
          <t>Hydrolysis</t>
        </is>
      </c>
      <c r="F169" s="179" t="inlineStr">
        <is>
          <t>Esterification</t>
        </is>
      </c>
      <c r="G169" s="179" t="inlineStr">
        <is>
          <t>Polymerization</t>
        </is>
      </c>
      <c r="H169" s="179" t="inlineStr">
        <is>
          <t>Aromatic hydroxylation</t>
        </is>
      </c>
      <c r="I169" s="178" t="n">
        <v>2</v>
      </c>
      <c r="J169" s="179" t="inlineStr">
        <is>
          <t>✅ คำตอบที่ถูกต้อง: ข้อ ข. Hydrolysis
🎯 ทำไมข้อนี้ถึงถูก:
โครงสร้างของ Simvastatin และ Lovastatin ประกอบด้วยวงแหวน 6 เหลี่ยมชนิด Ester วงปิด เรียกว่า Inactive lactone ring เมื่อเข้าสู่ร่างกายจะเกิดปฏิกิริยาการสลายด้วยน้ำ (Enzymatic hydrolysis) โดยเอนไซม์ Esterase/Carboxylesterase ในตับ ทำการตัดพันธะเอสเทอร์และเปิดวงแลกโทนให้กลายเป็น กรดบีตา-ไฮดรอกซีอิสระ (Open active beta-hydroxy acid form) ซึ่งมีโครงสร้างคล้ายคลึงกับ Mevalonate intermediate จึงสามารถเข้าจับและยับยั้งเอนไซม์ HMG-CoA reductase ได้อย่างจำเพาะเจาะจง
🔍 ข้ออื่นผิดเพราะอะไร:
• ข้อ ก. Demethylation เป็นการตัดหมู่เมทิล ไม่เกี่ยวข้องกับการเปิดวงแลกโทน
• ข้อ ค. Esterification เป็นการสร้างพันธะเอสเทอร์ ซึ่งตรงกันข้ามกับการเปิดวง
• ข้อ ง. Polymerization เป็นการรวมโมเลกุลสายยาว ไม่เกี่ยวข้องกับกลไกการออกฤทธิ์
• ข้อ จ. Hydroxylation เป็นปฏิกิริยาการเติมหมู่ไฮดรอกซิลบนวงอะโรมาติก</t>
        </is>
      </c>
      <c r="K169" s="178" t="inlineStr"/>
      <c r="L169" s="179" t="inlineStr">
        <is>
          <t>Medicinal Chemistry</t>
        </is>
      </c>
      <c r="M169" s="179" t="inlineStr">
        <is>
          <t>Statin Structure &amp; Lactone Hydrolysis Mechanism</t>
        </is>
      </c>
      <c r="N169" s="178" t="inlineStr">
        <is>
          <t>Product</t>
        </is>
      </c>
      <c r="O169" s="179" t="inlineStr">
        <is>
          <t>ข้อสอบจริง PLE-CC1 ปี 2566 Day 2 ข้อ 48 [CASE_2566_ANGINA_01]</t>
        </is>
      </c>
      <c r="P169" s="178" t="inlineStr">
        <is>
          <t>ข้อสอบจริง</t>
        </is>
      </c>
      <c r="Q169" s="178" t="inlineStr">
        <is>
          <t>2566 Day 2</t>
        </is>
      </c>
      <c r="R169" s="178" t="inlineStr">
        <is>
          <t>CASE_2566_ANGINA_01</t>
        </is>
      </c>
    </row>
    <row r="170">
      <c r="A170" s="178" t="n">
        <v>168</v>
      </c>
      <c r="B170" s="179" t="inlineStr">
        <is>
          <t>ยาต้านเชื้อรา Clotrimazole ซึ่งเป็นอนุพันธ์ในกลุ่ม Imidazole สังเคราะห์
เมื่อสัมผัสกับสภาวะแวดล้อมที่เป็นกรดหรือด่างและมีความชื้นในระหว่างการเก็บรักษา โมเลกุลของ Clotrimazole จะเกิดการเสื่อมสลายตัวทางเคมี (Chemical degradation) ผ่านปฏิกิริยาเคมีในข้อใดเป็นหลัก จนได้สารสลายตัว (o-chlorophenyl)diphenylmethanol และ Imidazole</t>
        </is>
      </c>
      <c r="C170" s="178" t="inlineStr"/>
      <c r="D170" s="179" t="inlineStr">
        <is>
          <t>Hydrolysis</t>
        </is>
      </c>
      <c r="E170" s="179" t="inlineStr">
        <is>
          <t>Oxidative deamination</t>
        </is>
      </c>
      <c r="F170" s="179" t="inlineStr">
        <is>
          <t>Photolysis</t>
        </is>
      </c>
      <c r="G170" s="179" t="inlineStr">
        <is>
          <t>Polymerization</t>
        </is>
      </c>
      <c r="H170" s="179" t="inlineStr">
        <is>
          <t>Decarboxylation</t>
        </is>
      </c>
      <c r="I170" s="178" t="n">
        <v>1</v>
      </c>
      <c r="J170" s="179" t="inlineStr">
        <is>
          <t>✅ คำตอบที่ถูกต้อง: ข้อ ก. Hydrolysis
🎯 ทำไมข้อนี้ถึงถูก:
โครงสร้างของ Clotrimazole (1-[(2-chlorophenyl)diphenylmethyl]-1H-imidazole) มีพันธะคาร์บอน-ไนโตรเจน (C-N bond) เชื่อมระหว่างวงแหวน Imidazole กับหมู่อะลิฟาติกไตรฟีนิลเมทิล ซึ่งพันธะนี้มีความไวต่อการแตกหักด้วยน้ำ (Hydrolytic degradation) เมื่ออยู่ในสภาวะที่มีน้ำและความชื้น โดยเฉพาะในสภาวะกรดหรือด่าง จะเกิดปฏิกิริยา ไฮโดรไลซิส (Hydrolysis) สลายตัวได้เป็น (2-chlorophenyl)diphenylmethanol (หรือ Clotrimazole related compound A) และวงแหวน Imidazole อิสระ
🔍 ข้ออื่นผิดเพราะอะไร:
• ข้อ ข. Deamination เป็นการตัดหมู่อะมิโนอิสระ ซึ่ง Clotrimazole ไม่มีหมู่อะมิโนอิสระ
• ข้อ ค. แม้แสงอาจมีผลบ้างแต่ Hydrolysis เป็นวิถีการสลายตัวหลักที่กำหนดในเภสัชตำรับ
• ข้อ ง. และ จ. ไม่ใช่วิถีการสลายตัวของ Clotrimazole</t>
        </is>
      </c>
      <c r="K170" s="178" t="inlineStr"/>
      <c r="L170" s="179" t="inlineStr">
        <is>
          <t>Medicinal Chemistry</t>
        </is>
      </c>
      <c r="M170" s="179" t="inlineStr">
        <is>
          <t>Azole Antifungals Degradation Pathways &amp; Hydrolysis</t>
        </is>
      </c>
      <c r="N170" s="178" t="inlineStr">
        <is>
          <t>Product</t>
        </is>
      </c>
      <c r="O170" s="179" t="inlineStr">
        <is>
          <t>ข้อสอบจริง PLE-CC1 ปี 2566 Day 2 ข้อ 99 [CASE_2566_TRICHOMONAS_01]</t>
        </is>
      </c>
      <c r="P170" s="178" t="inlineStr">
        <is>
          <t>ข้อสอบจริง</t>
        </is>
      </c>
      <c r="Q170" s="178" t="inlineStr">
        <is>
          <t>2566 Day 2</t>
        </is>
      </c>
      <c r="R170" s="178" t="inlineStr">
        <is>
          <t>CASE_2566_TRICHOMONAS_01</t>
        </is>
      </c>
    </row>
    <row r="171">
      <c r="A171" s="178" t="n">
        <v>169</v>
      </c>
      <c r="B171" s="179" t="inlineStr">
        <is>
          <t>ยา Cetirizine จัดเป็นยาต้านฮิสตามีนรุ่นที่ 2 (Second-generation H1-antihistamine) ซึ่งพัฒนามาจากโครงสร้างของ Hydroxyzine โดยการเปลี่ยนหมู่ Primary alcohol (-CH2OH) ปลายสายให้กลายเป็นหมู่ Carboxylic acid (-COOH)
ที่ระดับความเป็นกรด-ด่างของร่างกาย (Physiological pH 7.4) โมเลกุลของ Cetirizine จะมีลักษณะทางเคมีกายภาพอย่างไรที่ส่งผลให้ยาไม่ผ่าน Blood-Brain Barrier</t>
        </is>
      </c>
      <c r="C171" s="178" t="inlineStr"/>
      <c r="D171" s="179" t="inlineStr">
        <is>
          <t>โมเลกุลไม่มีขั้วอย่างสมบูรณ์ทำให้ไม่สามารถละลายในไขมันได้</t>
        </is>
      </c>
      <c r="E171" s="179" t="inlineStr">
        <is>
          <t>โมเลกุลแตกตัวอยู่ในรูป Zwitterion (มีทั้งประจุบวกที่อะตอมไนโตรเจนและประจุลบที่หมู่คาร์บอกซิเลตในโมเลกุลเดียวกัน)</t>
        </is>
      </c>
      <c r="F171" s="179" t="inlineStr">
        <is>
          <t>โมเลกุลรวมตัวกันเป็นพอลิเมอร์สายยาวในกระแสเลือด</t>
        </is>
      </c>
      <c r="G171" s="179" t="inlineStr">
        <is>
          <t>โมเลกุลเกิดพันธะโควาเลนต์ถาวรกับโปรตีนอัลบูมินในพลาสมา</t>
        </is>
      </c>
      <c r="H171" s="179" t="inlineStr">
        <is>
          <t>โมเลกุลสลายตัวกลายเป็นสารไม่มีฤทธิ์ทันทีในหลอดเลือดสมอง</t>
        </is>
      </c>
      <c r="I171" s="178" t="n">
        <v>2</v>
      </c>
      <c r="J171" s="179" t="inlineStr">
        <is>
          <t>✅ คำตอบที่ถูกต้อง: ข้อ ข. โมเลกุลแตกตัวอยู่ในรูป Zwitterion (มีทั้งประจุบวกที่อะตอมไนโตรเจนและประจุลบที่หมู่คาร์บอกซิเลตในโมเลกุลเดียวกัน)
🎯 ทำไมข้อนี้ถึงถูก:
ที่สภาวะ pH 7.4 ของร่างกาย โมเลกุล Cetirizine จะมีหมู่ Carboxylic acid แตกตัวให้ประจุลบ (-COO-) และมีหมู่ Basic piperazine nitrogen รับโปรตอนเป็นประจุบวก (-NH+) อยู่ร่วมกันในโมเลกุลเดียวกัน เกิดเป็นโครงสร้างชนิด ซวิตเตอร์ไอออน (Zwitterion) ซึ่งมีขั้วสูงมาก (Highly polar) จึงมีความสามารถในการผ่านชั้นไขมันของแนวกั้นระหว่างเลือดและสมอง (Blood-Brain Barrier: BBB) ได้ต่ำมาก ส่งผลให้ยา Cetirizine แทบไม่กดระบบประสาทส่วนกลางและไม่ง่วงซึม (Non-sedating antihistamine)
🔍 ข้ออื่นผิดเพราะอะไร:
• ข้อ ก. โมเลกุลมีขั้วสูงมาก ไม่ใช่ไม่มีขั้ว
• ข้อ ค., ง. และ จ. ไม่ตรงกับหลักการทางเคมีเภสัชของ Cetirizine</t>
        </is>
      </c>
      <c r="K171" s="178" t="inlineStr"/>
      <c r="L171" s="179" t="inlineStr">
        <is>
          <t>Medicinal Chemistry</t>
        </is>
      </c>
      <c r="M171" s="179" t="inlineStr">
        <is>
          <t>H1-antihistamines SAR &amp; Zwitterionic Properties of Cetirizine</t>
        </is>
      </c>
      <c r="N171" s="178" t="inlineStr">
        <is>
          <t>Product</t>
        </is>
      </c>
      <c r="O171" s="179" t="inlineStr">
        <is>
          <t>ข้อสอบจริง PLE-CC1 ปี 2566 Day 2 ข้อ 105 [CASE_2566_RHINITIS_01]</t>
        </is>
      </c>
      <c r="P171" s="178" t="inlineStr">
        <is>
          <t>ข้อสอบจริง</t>
        </is>
      </c>
      <c r="Q171" s="178" t="inlineStr">
        <is>
          <t>2566 Day 2</t>
        </is>
      </c>
      <c r="R171" s="178" t="inlineStr">
        <is>
          <t>CASE_2566_RHINITIS_01</t>
        </is>
      </c>
    </row>
    <row r="172">
      <c r="A172" s="178" t="n">
        <v>170</v>
      </c>
      <c r="B172" s="179" t="inlineStr">
        <is>
          <t>เมื่อเปรียบเทียบคุณสมบัติทางเภสัชวิทยาและเภสัชจลนศาสตร์ระหว่าง ยาต้านฮิสตามีนรุ่นที่ 1 คือ Hydroxyzine (โครงสร้าง A ซึ่งไม่มีหมู่ Carboxylic acid) กับ ยาต้านฮิสตามีนรุ่นที่ 2 คือ Cetirizine (โครงสร้าง B ซึ่งมีหมู่ Carboxylic acid)
ข้อใดกล่าวเปรียบเทียบคุณสมบัติของยาทั้งสองชนิดได้อย่างถูกต้อง</t>
        </is>
      </c>
      <c r="C172" s="178" t="inlineStr"/>
      <c r="D172" s="179" t="inlineStr">
        <is>
          <t>ที่ระดับ pH สรีรวิทยา โครงสร้าง B (Cetirizine) สามารถซึมผ่านเข้าสู่ระบบประสาทส่วนกลางในสมองได้มากกว่าโครงสร้าง A</t>
        </is>
      </c>
      <c r="E172" s="179" t="inlineStr">
        <is>
          <t>โครงสร้าง A (Hydroxyzine) ผ่าน Blood-Brain Barrier เข้าสู่สมองได้มากกว่าโครงสร้าง B จึงทำให้เกิดผลข้างเคียงง่วงซึมมากกว่าอย่างชัดเจน</t>
        </is>
      </c>
      <c r="F172" s="179" t="inlineStr">
        <is>
          <t>โครงสร้าง B เป็น Prodrug ที่ต้องถูกเมแทบอไลซ์ในตับเปลี่ยนเป็นโครงสร้าง A ก่อนจึงจะออกฤทธิ์</t>
        </is>
      </c>
      <c r="G172" s="179" t="inlineStr">
        <is>
          <t>โครงสร้าง A มีความจำเพาะเจาะจง (Selectivity) ต่อ Peripheral H1-receptor สูงกว่าโครงสร้าง B</t>
        </is>
      </c>
      <c r="H172" s="179" t="inlineStr">
        <is>
          <t>โครงสร้าง A มีคุณสมบัติเป็นกรดแก่กว่าโครงสร้าง B</t>
        </is>
      </c>
      <c r="I172" s="178" t="n">
        <v>2</v>
      </c>
      <c r="J172" s="179" t="inlineStr">
        <is>
          <t>✅ คำตอบที่ถูกต้อง: ข้อ ข. โครงสร้าง A (Hydroxyzine) ผ่าน Blood-Brain Barrier เข้าสู่สมองได้มากกว่าโครงสร้าง B จึงทำให้เกิดผลข้างเคียงง่วงซึมมากกว่าอย่างชัดเจน
🎯 ทำไมข้อนี้ถึงถูก:
Hydroxyzine เป็นยาต้านฮิสตามีนรุ่นแรกที่มีคุณสมบัติ Lipophilic สูง ไม่มีหมู่คาร์บอกซิลิก จึงสามารถซึมผ่าน Blood-Brain Barrier (BBB) เข้าไปจับกับ H1-receptors ในสมองส่วนกลางได้มาก ก่อให้เกิดฤทธิ์สงบประสาทและง่วงซึมรุนแรง (Sedation) ในขณะที่ Cetirizine (ซึ่งเป็น Active carboxylic acid metabolite ของ Hydroxyzine) มีขั้วสูงในรูป Zwitterion จึงเข้าสู่สมองได้น้อยมาก ทำให้มีผลข้างเคียงง่วงซึมต่ำกว่าอย่างมีนัยสำคัญ
🔍 ข้ออื่นผิดเพราะอะไร:
• ข้อ ก. ผิดเพราะ Cetirizine เข้าสมองได้น้อยกว่า Hydroxyzine
• ข้อ ค. สลับกัน Hydroxyzine ต่างหากที่ถูกออกซิไดซ์เปลี่ยนเป็น Cetirizine ในร่างกาย
• ข้อ ง. Cetirizine มีความจำเพาะต่อ Peripheral H1 receptor สูงกว่า Hydroxyzine
• ข้อ จ. Cetirizine มีหมู่กรดคาร์บอกซิลิก จึงมีฤทธิ์เป็นกรดมากกว่า Hydroxyzine</t>
        </is>
      </c>
      <c r="K172" s="178" t="inlineStr"/>
      <c r="L172" s="179" t="inlineStr">
        <is>
          <t>Medicinal Chemistry</t>
        </is>
      </c>
      <c r="M172" s="179" t="inlineStr">
        <is>
          <t>Cetirizine vs Hydroxyzine SAR &amp; CNS Penetration</t>
        </is>
      </c>
      <c r="N172" s="178" t="inlineStr">
        <is>
          <t>Product</t>
        </is>
      </c>
      <c r="O172" s="179" t="inlineStr">
        <is>
          <t>ข้อสอบจริง PLE-CC1 ปี 2566 Day 2 ข้อ 106 [CASE_2566_RHINITIS_01]</t>
        </is>
      </c>
      <c r="P172" s="178" t="inlineStr">
        <is>
          <t>ข้อสอบจริง</t>
        </is>
      </c>
      <c r="Q172" s="178" t="inlineStr">
        <is>
          <t>2566 Day 2</t>
        </is>
      </c>
      <c r="R172" s="178" t="inlineStr">
        <is>
          <t>CASE_2566_RHINITIS_01</t>
        </is>
      </c>
    </row>
  </sheetData>
  <mergeCells count="1">
    <mergeCell ref="A1:F1"/>
  </mergeCells>
  <pageMargins left="0.75" right="0.75" top="1" bottom="1" header="0.5" footer="0.5"/>
  <drawing xmlns:r="http://schemas.openxmlformats.org/officeDocument/2006/relationships" r:id="rId1"/>
</worksheet>
</file>

<file path=xl/worksheets/sheet33.xml><?xml version="1.0" encoding="utf-8"?>
<worksheet xmlns="http://schemas.openxmlformats.org/spreadsheetml/2006/main">
  <sheetPr>
    <outlinePr summaryBelow="0" summaryRight="0"/>
    <pageSetUpPr/>
  </sheetPr>
  <dimension ref="A1:R352"/>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Pharmacy Laws &amp; Ethics</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5" t="n">
        <v>1</v>
      </c>
      <c r="B3" s="166" t="inlineStr">
        <is>
          <t>ยาควบคุมพิเศษ (Special Controlled Drugs) ตามพระราชบัญญัติยา พ.ศ. 2510 มีข้อกำหนดทางกฎหมายที่เภสัชกรต้องปฏิบัติอย่างไร?</t>
        </is>
      </c>
      <c r="C3" s="166" t="inlineStr"/>
      <c r="D3" s="166" t="inlineStr">
        <is>
          <t>จำหน่ายได้โดยไม่ต้องมีใบสั่งยาจากแพทย์์ แต่ต้องจดบันทึก</t>
        </is>
      </c>
      <c r="E3" s="166" t="inlineStr">
        <is>
          <t>ต้องจำหน่ายตามใบสั่งยาของผู้ประกอบวิชาชีพเวชกรรมเท่านั้น และต้องจัดทำบัญชีการรับ-จ่ายยา</t>
        </is>
      </c>
      <c r="F3" s="166" t="inlineStr">
        <is>
          <t>จำหน่ายได้เฉพาะในโรงพยาบาลรัฐบาลเท่านั้น</t>
        </is>
      </c>
      <c r="G3" s="166" t="inlineStr">
        <is>
          <t>สามารถโฆษณาต่อประชาชนทั่วไปได้ตามปกติ</t>
        </is>
      </c>
      <c r="H3" s="166" t="inlineStr">
        <is>
          <t>เภสัชกรไม่ต้องอยู่ปฏิบัติการตลอดเวลาที่เปิดจำหน่าย</t>
        </is>
      </c>
      <c r="I3" s="165" t="n">
        <v>2</v>
      </c>
      <c r="J3" s="166" t="inlineStr">
        <is>
          <t>✅ คำตอบที่ถูกต้อง: ข้อ ข. ต้องจำหน่ายตามใบสั่งยาของผู้ประกอบวิชาชีพเวชกรรมเท่านั้น และต้องจัดทำบัญชีการรับ-จ่ายยา
💡 Background:
กฎหมายยาและจรรยาบรรณวิชาชีพมีขึ้นเพื่อคุ้มครองความปลอดภัยของผู้บริโภคตามมาตรฐาน Good Pharmacy Practice (GPP)
🎯 ทำไมข้อนี้ถึงถูก:
ต้องจำหน่ายตามใบสั่งยาของผู้ประกอบวิชาชีพเวชกรรมเท่านั้น และต้องจัดทำบัญชีการรับ-จ่ายยา 💡 คำอธิบายและข้อกำหนดทางกฎหมาย:
💡 คำอธิบายและข้อกำหนดทางกฎหมาย:
ยาควบคุมพิเศษ กฎหมายกำหนดให้จำหน่ายได้เฉพาะเมื่อมีใบสั่งยาของผู้ประกอบวิชาชีพเวชกรรม ทันตกรรม หรือสัตวแพทย์์ชั้นหนึ่งเท่านั้น และเภสัชกรผู้มีหน้าที่ปฏิบัติการต้องลงบัญชีการรับและจ่ายยาทุกครั้ง
🔍 ข้ออื่นผิดเพราะอะไร:
• ข้อ ก. (จำหน่ายได้โดยไม่ต้องมีใบสั่งยาจากแพทย์์ แต่ต้องจดบันทึก): จำหน่ายได้โดยไม่ต้องมีใบสั่งยาจากแพทย์์ แต่ต้องจดบันทึก ไม่ตรงกับข้อบ่งใช้หรือกลไกการออกฤทธิ์ที่ถูกต้องตาม พ.ร.บ. ยา พ.ศ. 2510 / พ.ร.บ. วิชาชีพเภสัชกรรม พ.ศ. 2537
• ข้อ ค. (จำหน่ายได้เฉพาะในโรงพยาบาลรัฐบาลเท่านั้น): จำหน่ายได้เฉพาะในโรงพยาบาลรัฐบาลเท่านั้น ไม่ตรงกับข้อบ่งใช้หรือกลไกการออกฤทธิ์ที่ถูกต้องตาม พ.ร.บ. ยา พ.ศ. 2510 / พ.ร.บ. วิชาชีพเภสัชกรรม พ.ศ. 2537
• ข้อ ง. (สามารถโฆษณาต่อประชาชนทั่วไปได้ตามปกติ): สามารถโฆษณาต่อประชาชนทั่วไปได้ตามปกติ ไม่ตรงกับข้อบ่งใช้หรือกลไกการออกฤทธิ์ที่ถูกต้องตาม พ.ร.บ. ยา พ.ศ. 2510 / พ.ร.บ. วิชาชีพเภสัชกรรม พ.ศ. 2537
• ข้อ จ. (เภสัชกรไม่ต้องอยู่ปฏิบัติการตลอดเวลาที่เปิดจำหน่าย): เภสัชกรไม่ต้องอยู่ปฏิบัติการตลอดเวลาที่เปิดจำหน่าย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 s="166" t="inlineStr"/>
      <c r="L3" s="166" t="inlineStr">
        <is>
          <t>Pharmacy Laws &amp; Ethics</t>
        </is>
      </c>
      <c r="M3" s="166" t="inlineStr">
        <is>
          <t>ข้อบังคับสภาเภสัชกรรม (จรรยาบรรณวิชาชีพ)</t>
        </is>
      </c>
      <c r="N3" s="165" t="inlineStr">
        <is>
          <t>SAP</t>
        </is>
      </c>
      <c r="O3" s="166" t="inlineStr">
        <is>
          <t>พ.ร.บ. ยา พ.ศ. 2510</t>
        </is>
      </c>
      <c r="P3" s="165" t="inlineStr">
        <is>
          <t>แบบฝึกหัด</t>
        </is>
      </c>
      <c r="Q3" s="165" t="inlineStr">
        <is>
          <t>เล่มม่วง</t>
        </is>
      </c>
      <c r="R3" s="165" t="inlineStr"/>
    </row>
    <row r="4" ht="24" customHeight="1" s="49">
      <c r="A4" s="165" t="n">
        <v>2</v>
      </c>
      <c r="B4" s="166" t="inlineStr">
        <is>
          <t>ข้อใดถูกต้องเกี่ยวกับ oral isotretinoin ในร้านยา</t>
        </is>
      </c>
      <c r="C4" s="166" t="inlineStr"/>
      <c r="D4" s="166" t="inlineStr">
        <is>
          <t>จ่ายได้ แต่ต้องมีใบสั่งแพทย์์</t>
        </is>
      </c>
      <c r="E4" s="166" t="inlineStr">
        <is>
          <t>จ่ายได้ โดยไม่มีใบสั่งแพทย์์</t>
        </is>
      </c>
      <c r="F4" s="166" t="inlineStr">
        <is>
          <t>จ่ายได้ เฉพาะสถานพยาบาลที่มีแพทย์์เฉพาะทาง</t>
        </is>
      </c>
      <c r="G4" s="166" t="inlineStr">
        <is>
          <t>จ่ายได้ เฉพาะคลินิกและโรงพยาบาล</t>
        </is>
      </c>
      <c r="H4" s="166" t="inlineStr">
        <is>
          <t>จ่ายได้ เฉพาะร้านยาที่ขึ้นทะเบียนเป็นร้านยาคุณภาพ</t>
        </is>
      </c>
      <c r="I4" s="165" t="n">
        <v>4</v>
      </c>
      <c r="J4" s="166" t="inlineStr">
        <is>
          <t>✅ คำตอบที่ถูกต้อง: ข้อ ง. จ่ายได้ เฉพาะคลินิกและโรงพยาบาล
💡 Background:
กฎหมายยาและจรรยาบรรณวิชาชีพมีขึ้นเพื่อคุ้มครองความปลอดภัยของผู้บริโภคตามมาตรฐาน Good Pharmacy Practice (GPP)
🎯 ทำไมข้อนี้ถึงถูก:
จ่ายได้ เฉพาะคลินิกและโรงพยาบาล 💡 คำอธิบายและข้อกำหนดทางกฎหมาย:
💡 คำอธิบายและข้อกำหนดทางกฎหมาย:
Oral isotretinoin เป็นยาควบคุมพิเศษ เนื่องจากมีความเสี่ยงสูงมากต่อทารกในครรภ์ (teratogenicity) การจ่ายในร้านยาต้องมีใบสั่งแพทย์์และอยู่ภายใต้การควบคุมดูแลอย่างเคร่งครัด
🔍 ข้ออื่นผิดเพราะอะไร:
• ข้อ ก. (จ่ายได้ แต่ต้องมีใบสั่งแพทย์์): จ่ายได้ แต่ต้องมีใบสั่งแพทย์์ ไม่ตรงกับข้อบ่งใช้หรือกลไกการออกฤทธิ์ที่ถูกต้องตาม พ.ร.บ. ยา พ.ศ. 2510 / พ.ร.บ. วิชาชีพเภสัชกรรม พ.ศ. 2537
• ข้อ ข. (จ่ายได้ โดยไม่มีใบสั่งแพทย์์): จ่ายได้ โดยไม่มีใบสั่งแพทย์์ ไม่ตรงกับข้อบ่งใช้หรือกลไกการออกฤทธิ์ที่ถูกต้องตาม พ.ร.บ. ยา พ.ศ. 2510 / พ.ร.บ. วิชาชีพเภสัชกรรม พ.ศ. 2537
• ข้อ ค. (จ่ายได้ เฉพาะสถานพยาบาลที่มีแพทย์์เฉพาะทาง): จ่ายได้ เฉพาะสถานพยาบาลที่มีแพทย์์เฉพาะทาง ไม่ตรงกับข้อบ่งใช้หรือกลไกการออกฤทธิ์ที่ถูกต้องตาม พ.ร.บ. ยา พ.ศ. 2510 / พ.ร.บ. วิชาชีพเภสัชกรรม พ.ศ. 2537
• ข้อ จ. (จ่ายได้ เฉพาะร้านยาที่ขึ้นทะเบียนเป็นร้านยาคุณภาพ): จ่ายได้ เฉพาะร้านยาที่ขึ้นทะเบียนเป็นร้านยาคุณภาพ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 s="166" t="inlineStr"/>
      <c r="L4" s="166" t="inlineStr">
        <is>
          <t>Pharmacy Laws &amp; Ethics</t>
        </is>
      </c>
      <c r="M4" s="166" t="inlineStr">
        <is>
          <t>ข้อบังคับสภาเภสัชกรรม (จรรยาบรรณวิชาชีพ)</t>
        </is>
      </c>
      <c r="N4" s="165" t="inlineStr">
        <is>
          <t>SAP</t>
        </is>
      </c>
      <c r="O4" s="166" t="inlineStr">
        <is>
          <t>ข้อ 6 Pharma Plus เล่มม่วง (เฉลยข้อ ง)</t>
        </is>
      </c>
      <c r="P4" s="165" t="inlineStr">
        <is>
          <t>แบบฝึกหัด</t>
        </is>
      </c>
      <c r="Q4" s="165" t="inlineStr">
        <is>
          <t>เล่มม่วง</t>
        </is>
      </c>
      <c r="R4" s="165" t="inlineStr"/>
    </row>
    <row r="5" ht="24" customHeight="1" s="49">
      <c r="A5" s="165" t="n">
        <v>3</v>
      </c>
      <c r="B5" s="166" t="inlineStr">
        <is>
          <t>ยา oral isotretinoin มีเลขทะเบียน 1C 2554/55 หมายความว่าอย่างไร</t>
        </is>
      </c>
      <c r="C5" s="166" t="inlineStr"/>
      <c r="D5" s="166" t="inlineStr">
        <is>
          <t>ยาเดี่ยวแผนปัจจุบันที่ผลิตในประเทศไทย</t>
        </is>
      </c>
      <c r="E5" s="166" t="inlineStr">
        <is>
          <t>ยาเดี่ยวแผนปัจจุบันที่นำเข้าจากต่างประเทศ</t>
        </is>
      </c>
      <c r="F5" s="166" t="inlineStr">
        <is>
          <t>ยาเดี่ยวแผนปัจจุบันที่แบ่งบรรจุในประเทศไทย</t>
        </is>
      </c>
      <c r="G5" s="166" t="inlineStr">
        <is>
          <t>ยาผสมแผนโบราณ ที่ผลิตในประเทศไทย</t>
        </is>
      </c>
      <c r="H5" s="166" t="inlineStr">
        <is>
          <t>ยาผสมแผนโบราณ ที่นำเข้าจากต่างประเทศ</t>
        </is>
      </c>
      <c r="I5" s="165" t="n">
        <v>2</v>
      </c>
      <c r="J5" s="166" t="inlineStr">
        <is>
          <t>✅ คำตอบที่ถูกต้อง: ข้อ ข. ยาเดี่ยวแผนปัจจุบันที่นำเข้าจากต่างประเทศ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ยาเดี่ยวแผนปัจจุบันที่นำเข้าจากต่างประเทศ 💡 คำอธิบายและข้อกำหนดทางกฎหมาย:
💡 คำอธิบายและข้อกำหนดทางกฎหมาย:
ตัวอักษร C (Conventional/Current) มักใช้แทนยาแผนปัจจุบัน และตัวเลขบ่งบอกถึงปี พ.ศ. ที่ขึ้นทะเบียน รวมถึงประเภทของผลิตภันฑ์ตามประกาศกระทรวงสาธารณสุข
🔍 ข้ออื่นผิดเพราะอะไร:
• ข้อ ก. (ยาเดี่ยวแผนปัจจุบันที่ผลิตในประเทศไทย): ยาเดี่ยวแผนปัจจุบันที่ผลิตในประเทศไทย ไม่ตรงกับข้อบ่งใช้หรือกลไกการออกฤทธิ์ที่ถูกต้องตาม พ.ร.บ. ยา พ.ศ. 2510 / พ.ร.บ. วิชาชีพเภสัชกรรม พ.ศ. 2537
• ข้อ ค. (ยาเดี่ยวแผนปัจจุบันที่แบ่งบรรจุในประเทศไทย): ยาเดี่ยวแผนปัจจุบันที่แบ่งบรรจุในประเทศไทย ไม่ตรงกับข้อบ่งใช้หรือกลไกการออกฤทธิ์ที่ถูกต้องตาม พ.ร.บ. ยา พ.ศ. 2510 / พ.ร.บ. วิชาชีพเภสัชกรรม พ.ศ. 2537
• ข้อ ง. (ยาผสมแผนโบราณ ที่ผลิตในประเทศไทย): ยาผสมแผนโบราณ ที่ผลิตในประเทศไทย ไม่ตรงกับข้อบ่งใช้หรือกลไกการออกฤทธิ์ที่ถูกต้องตาม พ.ร.บ. ยา พ.ศ. 2510 / พ.ร.บ. วิชาชีพเภสัชกรรม พ.ศ. 2537
• ข้อ จ. (ยาผสมแผนโบราณ ที่นำเข้าจากต่างประเทศ): ยาผสมแผนโบราณ ที่นำเข้าจากต่างประเทศ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 s="166" t="inlineStr"/>
      <c r="L5" s="166" t="inlineStr">
        <is>
          <t>Pharmacy Laws &amp; Ethics</t>
        </is>
      </c>
      <c r="M5" s="166" t="inlineStr">
        <is>
          <t>ข้อบังคับสภาเภสัชกรรม (จรรยาบรรณวิชาชีพ)</t>
        </is>
      </c>
      <c r="N5" s="165" t="inlineStr">
        <is>
          <t>SAP</t>
        </is>
      </c>
      <c r="O5" s="166" t="inlineStr">
        <is>
          <t>ข้อ 7 Pharma Plus เล่มม่วง (เฉลยข้อ ข)</t>
        </is>
      </c>
      <c r="P5" s="165" t="inlineStr">
        <is>
          <t>แบบฝึกหัด</t>
        </is>
      </c>
      <c r="Q5" s="165" t="inlineStr">
        <is>
          <t>เล่มม่วง</t>
        </is>
      </c>
      <c r="R5" s="165" t="inlineStr"/>
    </row>
    <row r="6" ht="24" customHeight="1" s="49">
      <c r="A6" s="165" t="n">
        <v>4</v>
      </c>
      <c r="B6" s="166" t="inlineStr">
        <is>
          <t>ยาพ่น budesonide เป็นยาประเภทใดตามกฎหมาย</t>
        </is>
      </c>
      <c r="C6" s="166" t="inlineStr"/>
      <c r="D6" s="166" t="inlineStr">
        <is>
          <t>ยาควบคุมพิเศษ</t>
        </is>
      </c>
      <c r="E6" s="166" t="inlineStr">
        <is>
          <t>ยาอันตราย</t>
        </is>
      </c>
      <c r="F6" s="166" t="inlineStr">
        <is>
          <t>ยาแผนปัจจุบันบรรจุเสร็จ</t>
        </is>
      </c>
      <c r="G6" s="166" t="inlineStr">
        <is>
          <t>ยาสามัญประจำบ้าน</t>
        </is>
      </c>
      <c r="H6" s="166" t="inlineStr">
        <is>
          <t>ยาใช้ภายนอก</t>
        </is>
      </c>
      <c r="I6" s="165" t="n">
        <v>2</v>
      </c>
      <c r="J6" s="166" t="inlineStr">
        <is>
          <t>✅ คำตอบที่ถูกต้อง: ข้อ ข. 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ยาอันตราย 💡 คำอธิบายและข้อกำหนดทางกฎหมาย:
💡 คำอธิบายและข้อกำหนดทางกฎหมาย:
ยา budesonide ชนิดพ่นสูด (inhaler) จัดเป็นยาอันตรายตามกฎหมายยา ซึ่งสามารถจ่ายในร้านขายยาแผนปัจจุบันโดยเภสัชกรได้
🔍 ข้ออื่นผิดเพราะอะไร:
• ข้อ ก.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(ยาแผนปัจจุบันบรรจุเสร็จ): ยาแผนปัจจุบันบรรจุเสร็จ ไม่ตรงกับข้อบ่งใช้หรือกลไกการออกฤทธิ์ที่ถูกต้องตาม พ.ร.บ. ยา พ.ศ. 2510 / พ.ร.บ. วิชาชีพเภสัชกรรม พ.ศ. 2537
• ข้อ ง. (ยาสามัญประจำบ้าน): ยาสามัญประจำบ้าน ไม่ตรงกับข้อบ่งใช้หรือกลไกการออกฤทธิ์ที่ถูกต้องตาม พ.ร.บ. ยา พ.ศ. 2510 / พ.ร.บ. วิชาชีพเภสัชกรรม พ.ศ. 2537
• ข้อ จ. (ยาใช้ภายนอก): ยาใช้ภายนอก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 s="166" t="inlineStr"/>
      <c r="L6" s="166" t="inlineStr">
        <is>
          <t>Pharmacy Laws &amp; Ethics</t>
        </is>
      </c>
      <c r="M6" s="166" t="inlineStr">
        <is>
          <t>ข้อบังคับสภาเภสัชกรรม (จรรยาบรรณวิชาชีพ)</t>
        </is>
      </c>
      <c r="N6" s="165" t="inlineStr">
        <is>
          <t>SAP</t>
        </is>
      </c>
      <c r="O6" s="166" t="inlineStr">
        <is>
          <t>ข้อ 8 Pharma Plus เล่มม่วง (เฉลยข้อ ข)</t>
        </is>
      </c>
      <c r="P6" s="165" t="inlineStr">
        <is>
          <t>แบบฝึกหัด</t>
        </is>
      </c>
      <c r="Q6" s="165" t="inlineStr">
        <is>
          <t>เล่มม่วง</t>
        </is>
      </c>
      <c r="R6" s="165" t="inlineStr"/>
    </row>
    <row r="7" ht="24" customHeight="1" s="49">
      <c r="A7" s="165" t="n">
        <v>5</v>
      </c>
      <c r="B7" s="166" t="inlineStr">
        <is>
          <t>ผู้ป่วยถือแผ่นพับโฆษณาและขวดยาแผนโบราณ ซึ่งแผ่นพับโฆษณาช่วยฆ่าเชื้อราและขวดไม่มีเลขทะเบียน การกระทำของเภสัชในข้อใดถูกต้อง</t>
        </is>
      </c>
      <c r="C7" s="166" t="inlineStr"/>
      <c r="D7" s="166" t="inlineStr">
        <is>
          <t>สังเกตแผ่นพับว่ามีเลขทะเบียนโฆษณาตามที่ อย. กำหนดหรือไม่ เช่น ฆยxxxx/xx หรือไม่</t>
        </is>
      </c>
      <c r="E7" s="166" t="inlineStr">
        <is>
          <t>แนะนำเรื่องความปลอดภัยในการใช้ยาแผนโบราณไม่มีเลขทะเบียน และขอให้ผู้ป่วยนำยามาให้เพื่อส่งตรวจ</t>
        </is>
      </c>
      <c r="F7" s="166" t="inlineStr">
        <is>
          <t>ไม่สามารถจ่ายยาลาดังกล่าวได้ เนื่องจากไม่มีใบอนุญาตขายยาแผนโบราณ</t>
        </is>
      </c>
      <c r="G7" s="166" t="inlineStr">
        <is>
          <t>แนะนำว่ายาแผนโบราณที่ใช้ภายนอกไม่มีเลขทะเบียนน่าจะใช้ได้ เพราะมีอันตรายน้อยกว่ายารับประทาน</t>
        </is>
      </c>
      <c r="H7" s="166" t="inlineStr">
        <is>
          <t>ไปหาทยาแผนโบราณดังกล่าวมาขาย เพราะมีลูกค้ามาถามซื้อ</t>
        </is>
      </c>
      <c r="I7" s="165" t="n">
        <v>2</v>
      </c>
      <c r="J7" s="166" t="inlineStr">
        <is>
          <t>✅ คำตอบที่ถูกต้อง: ข้อ ข. แนะนำเรื่องความปลอดภัยในการใช้ยาแผนโบราณไม่มีเลขทะเบียน และขอให้ผู้ป่วยนำยามาให้เพื่อส่งตรวจ
💡 Background:
กฎหมายยาและจรรยาบรรณวิชาชีพมีขึ้นเพื่อคุ้มครองความปลอดภัยของผู้บริโภคตามมาตรฐาน Good Pharmacy Practice (GPP)
🎯 ทำไมข้อนี้ถึงถูก:
แนะนำเรื่องความปลอดภัยในการใช้ยาแผนโบราณไม่มีเลขทะเบียน และขอให้ผู้ป่วยนำยามาให้เพื่อส่งตรวจ แนะนำเรื่อง safety ในการใช้ยาแผนโบราณไม่มีเลขทะเบียน และขอให้ผู้ป่วยนำยามาให้เพื่อส่งตรวจ แนะนำเรื่อง safety ในการใช้ยาแผนโบราณไม่มีเลขทะเบียน และขอให้ผู้ป่วยนำยามาให้เพื่อส่งตรวจ แนะนำเรื่อง safety ในการใช้ยาแผนโบราณไม่มีเลขทะเบียน และขอให้ผู้ป่วยนำยามาให้เพื่อส่งตรวจ 💡 คำอธิบายและข้อกำหนดทางกฎหมาย:
💡 คำอธิบายและข้อกำหนดทางกฎหมาย:
การโฆษณาผลิตภัณฑ์สุขภาพต้องได้รับอนุญาตจาก อย. และมีเลขที่โฆษณา (ฆย.) เภสัชกรต้องให้คำแนะนำที่ถูกต้องตามหลักวิชาการและกฎหมายเพื่อ safety ของผู้ป่วย
🔍 ข้ออื่นผิดเพราะอะไร:
• ข้อ ก. (สังเกตแผ่นพับว่ามีเลขทะเบียนโฆษณาตามที่ อย. กำหนดหรือไม่ เช่น ฆยxxxx/xx หรือไม่): สังเกตแผ่นพับว่ามีเลขทะเบียนโฆษณาตามที่ อย. กำหนดหรือไม่ เช่น ฆยxxxx/xx หรือไม่ ไม่ตรงกับข้อบ่งใช้หรือกลไกการออกฤทธิ์ที่ถูกต้องตาม พ.ร.บ. ยา พ.ศ. 2510 / พ.ร.บ. วิชาชีพเภสัชกรรม พ.ศ. 2537
• ข้อ ค. (ไม่สามารถจ่ายยาลาดังกล่าวได้ เนื่องจากไม่มีใบอนุญาตขายยาแผนโบราณ): ไม่สามารถจ่ายยาลาดังกล่าวได้ เนื่องจากไม่มีใบอนุญาตขายยาแผนโบราณ ไม่ตรงกับข้อบ่งใช้หรือกลไกการออกฤทธิ์ที่ถูกต้องตาม พ.ร.บ. ยา พ.ศ. 2510 / พ.ร.บ. วิชาชีพเภสัชกรรม พ.ศ. 2537
• ข้อ ง. (แนะนำว่ายาแผนโบราณที่ใช้ภายนอกไม่มีเลขทะเบียนน่าจะใช้ได้ เพราะมีอันตรายน้อยกว่ายารับประทาน): แนะนำว่ายาแผนโบราณที่ใช้ภายนอกไม่มีเลขทะเบียนน่าจะใช้ได้ เพราะมีอันตรายน้อยกว่ายารับประทาน ไม่ตรงกับข้อบ่งใช้หรือกลไกการออกฤทธิ์ที่ถูกต้องตาม พ.ร.บ. ยา พ.ศ. 2510 / พ.ร.บ. วิชาชีพเภสัชกรรม พ.ศ. 2537
• ข้อ จ. (ไปหาทยาแผนโบราณดังกล่าวมาขาย เพราะมีลูกค้ามาถามซื้อ): ไปหาทยาแผนโบราณดังกล่าวมาขาย เพราะมีลูกค้ามาถามซื้อ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 s="166" t="inlineStr"/>
      <c r="L7" s="166" t="inlineStr">
        <is>
          <t>Pharmacy Laws &amp; Ethics</t>
        </is>
      </c>
      <c r="M7" s="166" t="inlineStr">
        <is>
          <t>ข้อบังคับสภาเภสัชกรรม (จรรยาบรรณวิชาชีพ)</t>
        </is>
      </c>
      <c r="N7" s="165" t="inlineStr">
        <is>
          <t>SAP</t>
        </is>
      </c>
      <c r="O7" s="166" t="inlineStr">
        <is>
          <t>ข้อ 10 Pharma Plus เล่มม่วง (เฉลยข้อ ข)</t>
        </is>
      </c>
      <c r="P7" s="165" t="inlineStr">
        <is>
          <t>แบบฝึกหัด</t>
        </is>
      </c>
      <c r="Q7" s="165" t="inlineStr">
        <is>
          <t>เล่มม่วง</t>
        </is>
      </c>
      <c r="R7" s="165" t="inlineStr"/>
    </row>
    <row r="8" ht="24" customHeight="1" s="49">
      <c r="A8" s="165" t="n">
        <v>6</v>
      </c>
      <c r="B8" s="166" t="inlineStr">
        <is>
          <t>ผู้ป่วยได้รับยา carbamazepine มาก่อนหน้านี้ แต่ยาที่ได้รับหมดอายุก่อนกำหนด 1 เดือน ยาดังกล่าวจัดเป็นยาประเภทใดตามกฎหมาย</t>
        </is>
      </c>
      <c r="C8" s="166" t="inlineStr"/>
      <c r="D8" s="166" t="inlineStr">
        <is>
          <t>ยาปลอม</t>
        </is>
      </c>
      <c r="E8" s="166" t="inlineStr">
        <is>
          <t>ยาเสื่อมคุณภาพ</t>
        </is>
      </c>
      <c r="F8" s="166" t="inlineStr">
        <is>
          <t>ยาผิดมาตรฐาน</t>
        </is>
      </c>
      <c r="G8" s="166" t="inlineStr">
        <is>
          <t>ยาสิ้นสภาพ</t>
        </is>
      </c>
      <c r="H8" s="166" t="inlineStr">
        <is>
          <t>ยาไม่ได้ขึ้นทะเบียนตำรับ</t>
        </is>
      </c>
      <c r="I8" s="165" t="n">
        <v>1</v>
      </c>
      <c r="J8" s="166" t="inlineStr">
        <is>
          <t>✅ คำตอบที่ถูกต้อง: ข้อ ก. ยาปลอม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ยาปลอม 💡 คำอธิบายและข้อกำหนดทางกฎหมาย:
💡 คำอธิบายและข้อกำหนดทางกฎหมาย:
ยาที่เสื่อมสลายหรือเปลี่ยนแปลงสภาพไปจากเดิม หรือหมดอายุตามที่แสดงไว้บนฉลาก จัดเป็น 'ยาเสื่อมคุณภาพ' ตามพระราชบัญญัติยา ห้ามมิให้ผู้ใดผลิตหรือขาย
🔍 ข้ออื่นผิดเพราะอะไร:
• ข้อ ข. (ยาเสื่อมคุณภาพ): ยาเสื่อมคุณภาพ ไม่ตรงกับข้อบ่งใช้หรือกลไกการออกฤทธิ์ที่ถูกต้องตาม พ.ร.บ. ยา พ.ศ. 2510 / พ.ร.บ. วิชาชีพเภสัชกรรม พ.ศ. 2537
• ข้อ ค. (ยาผิดมาตรฐาน): ยาผิดมาตรฐาน ไม่ตรงกับข้อบ่งใช้หรือกลไกการออกฤทธิ์ที่ถูกต้องตาม พ.ร.บ. ยา พ.ศ. 2510 / พ.ร.บ. วิชาชีพเภสัชกรรม พ.ศ. 2537
• ข้อ ง. (ยาสิ้นสภาพ): ยาสิ้นสภาพ ไม่ตรงกับข้อบ่งใช้หรือกลไกการออกฤทธิ์ที่ถูกต้องตาม พ.ร.บ. ยา พ.ศ. 2510 / พ.ร.บ. วิชาชีพเภสัชกรรม พ.ศ. 2537
• ข้อ จ. (ยาไม่ได้ขึ้นทะเบียนตำรับ): ยาไม่ได้ขึ้นทะเบียนตำรับ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 s="166" t="inlineStr"/>
      <c r="L8" s="166" t="inlineStr">
        <is>
          <t>Pharmacy Laws &amp; Ethics</t>
        </is>
      </c>
      <c r="M8" s="166" t="inlineStr">
        <is>
          <t>ข้อบังคับสภาเภสัชกรรม (จรรยาบรรณวิชาชีพ)</t>
        </is>
      </c>
      <c r="N8" s="165" t="inlineStr">
        <is>
          <t>SAP</t>
        </is>
      </c>
      <c r="O8" s="166" t="inlineStr">
        <is>
          <t>ข้อ 11 Pharma Plus เล่มม่วง (เฉลยข้อ ก)</t>
        </is>
      </c>
      <c r="P8" s="165" t="inlineStr">
        <is>
          <t>แบบฝึกหัด</t>
        </is>
      </c>
      <c r="Q8" s="165" t="inlineStr">
        <is>
          <t>เล่มม่วง</t>
        </is>
      </c>
      <c r="R8" s="165" t="inlineStr"/>
    </row>
    <row r="9" ht="24" customHeight="1" s="49">
      <c r="A9" s="165" t="n">
        <v>7</v>
      </c>
      <c r="B9" s="166" t="inlineStr">
        <is>
          <t>เนื่องจากยาที่ได้รับตามใบสั่งยาหมด ผู้ป่วยจึงไปซื้อยาเพิ่มที่ร้านยา หลังจากประทานไปได้ 2-3 วัน พบว่าอาการไม่ดีขึ้นและเกิดผื่นขึ้น จึงสอบถาม อย. พบข้อมูลว่ายาดังกล่าวไม่ใช่ยาที่ผลิตโดยบริษัทตามชื่อและอยู่ที่ระบุข้างกล่อง จากข้อมูลข้างต้น ยาดังกล่าวเข้าข่ายข้อใด
ยาดังกล่าวเข้าข่ายข้อใดตามพระราชบัญญัติยา</t>
        </is>
      </c>
      <c r="C9" s="166" t="inlineStr"/>
      <c r="D9" s="166" t="inlineStr">
        <is>
          <t>ยาสิดมาตรฐาน</t>
        </is>
      </c>
      <c r="E9" s="166" t="inlineStr">
        <is>
          <t>ยาเสื่อมคุณภาพ</t>
        </is>
      </c>
      <c r="F9" s="166" t="inlineStr">
        <is>
          <t>ยาปลอม</t>
        </is>
      </c>
      <c r="G9" s="166" t="inlineStr">
        <is>
          <t>ยาที่ไม่ได้ขึ้นทะเบียน</t>
        </is>
      </c>
      <c r="H9" s="166" t="inlineStr">
        <is>
          <t>ยาที่ถูกเพิกถอนทะเบียนตำรับ</t>
        </is>
      </c>
      <c r="I9" s="165" t="n">
        <v>3</v>
      </c>
      <c r="J9" s="166" t="inlineStr">
        <is>
          <t>✅ คำตอบที่ถูกต้อง: ข้อ ค. ยาปลอม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ยาปลอม 💡 คำอธิบายและข้อกำหนดทางกฎหมาย:
💡 คำอธิบายและข้อกำหนดทางกฎหมาย:
ยาปลอมตาม พ.ร.บ. ยา หมายถึง ยาหรือวัตถุที่จัดทำขึ้นเทียมยาแท้ทั้งหมดหรือบางส่วน เพื่อให้หลอกลวงว่าเป็นยาแท้ เช่น แสดงชื่อหรือเครื่องหมายการค้าของบริษัทอื่นที่ไม่ได้เป็นผู้ผลิตจริง
🔍 ข้ออื่นผิดเพราะอะไร:
• ข้อ ก. (ยาสิดมาตรฐาน): ยาสิดมาตรฐาน ไม่ตรงกับข้อบ่งใช้หรือกลไกการออกฤทธิ์ที่ถูกต้องตาม พ.ร.บ. ยา พ.ศ. 2510 / พ.ร.บ. วิชาชีพเภสัชกรรม พ.ศ. 2537
• ข้อ ข. (ยาเสื่อมคุณภาพ): ยาเสื่อมคุณภาพ ไม่ตรงกับข้อบ่งใช้หรือกลไกการออกฤทธิ์ที่ถูกต้องตาม พ.ร.บ. ยา พ.ศ. 2510 / พ.ร.บ. วิชาชีพเภสัชกรรม พ.ศ. 2537
• ข้อ ง. (ยาที่ไม่ได้ขึ้นทะเบียน): ยาที่ไม่ได้ขึ้นทะเบียน ไม่ตรงกับข้อบ่งใช้หรือกลไกการออกฤทธิ์ที่ถูกต้องตาม พ.ร.บ. ยา พ.ศ. 2510 / พ.ร.บ. วิชาชีพเภสัชกรรม พ.ศ. 2537
• ข้อ จ. (ยาที่ถูกเพิกถอนทะเบียนตำรับ): ยาที่ถูกเพิกถอนทะเบียนตำรับ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 s="166" t="inlineStr"/>
      <c r="L9" s="166" t="inlineStr">
        <is>
          <t>Pharmacy Laws &amp; Ethics</t>
        </is>
      </c>
      <c r="M9" s="166" t="inlineStr">
        <is>
          <t>ข้อบังคับสภาเภสัชกรรม (จรรยาบรรณวิชาชีพ)</t>
        </is>
      </c>
      <c r="N9" s="165" t="inlineStr">
        <is>
          <t>SAP</t>
        </is>
      </c>
      <c r="O9" s="166" t="inlineStr">
        <is>
          <t>ข้อ 12 Pharma Plus เล่มม่วง (เฉลยข้อ ค)</t>
        </is>
      </c>
      <c r="P9" s="165" t="inlineStr">
        <is>
          <t>แบบฝึกหัด</t>
        </is>
      </c>
      <c r="Q9" s="165" t="inlineStr">
        <is>
          <t>เล่มม่วง</t>
        </is>
      </c>
      <c r="R9" s="165" t="inlineStr"/>
    </row>
    <row r="10" ht="24" customHeight="1" s="49">
      <c r="A10" s="165" t="n">
        <v>8</v>
      </c>
      <c r="B10" s="166" t="inlineStr">
        <is>
          <t>การเบิกยาในโรงพยาบาลระบบ FIFO เป็นไปตามข้อใด</t>
        </is>
      </c>
      <c r="C10" s="166" t="inlineStr"/>
      <c r="D10" s="166" t="inlineStr">
        <is>
          <t>เบิกยาจากคลังยาโดยเบิกยาที่ซื้อมากก่อน</t>
        </is>
      </c>
      <c r="E10" s="166" t="inlineStr">
        <is>
          <t>เบิกยาจากคลังยาโดยเบิกยาที่ใกล้หมดายุก่อน</t>
        </is>
      </c>
      <c r="F10" s="166" t="inlineStr">
        <is>
          <t>เบิกยาจากคลังยา โดยเบิก lot ที่ผลิตก่อน</t>
        </is>
      </c>
      <c r="G10" s="166" t="inlineStr">
        <is>
          <t>เบิกยาจากคลังยา โดยเบิกจาก lot ที่ซื้อมาจากบริษทายาก่อน</t>
        </is>
      </c>
      <c r="H10" s="166" t="inlineStr">
        <is>
          <t>ไม่มีข้อใดถูก</t>
        </is>
      </c>
      <c r="I10" s="165" t="n">
        <v>1</v>
      </c>
      <c r="J10" s="166" t="inlineStr">
        <is>
          <t>✅ คำตอบที่ถูกต้อง: ข้อ ก. เบิกยาจากคลังยาโดยเบิกยาที่ซื้อมากก่อน
💡 Background:
กฎหมายยาและจรรยาบรรณวิชาชีพมีขึ้นเพื่อคุ้มครองความปลอดภัยของผู้บริโภคตามมาตรฐาน Good Pharmacy Practice (GPP)
🎯 ทำไมข้อนี้ถึงถูก:
เบิกยาจากคลังยาโดยเบิกยาที่ซื้อมากก่อน 💡 คำอธิบายและข้อกำหนดทางกฎหมาย:
💡 คำอธิบายและข้อกำหนดทางกฎหมาย:
ระบบ FIFO (First-In, First-Out) เป็นระบบการบริหารคลังสินค้าโดยนำสินค้าที่รับเข้ามาก่อนออกไปจำหน่ายหรือใช้งานก่อน ซึ่งในทางเภสัชกรรมมักใช้ควบคู่กับ FEFO (First-Expired, First-Out) ตามหลักการบริหารคลังเวชภัณฑ์
🔍 ข้ออื่นผิดเพราะอะไร:
• ข้อ ข. (เบิกยาจากคลังยาโดยเบิกยาที่ใกล้หมดายุก่อน): เบิกยาจากคลังยาโดยเบิกยาที่ใกล้หมดายุก่อน ไม่ตรงกับข้อบ่งใช้หรือกลไกการออกฤทธิ์ที่ถูกต้องตาม พ.ร.บ. ยา พ.ศ. 2510 / พ.ร.บ. วิชาชีพเภสัชกรรม พ.ศ. 2537
• ข้อ ค. (เบิกยาจากคลังยา โดยเบิก lot ที่ผลิตก่อน): เบิกยาจากคลังยา โดยเบิก lot ที่ผลิตก่อน ไม่ตรงกับข้อบ่งใช้หรือกลไกการออกฤทธิ์ที่ถูกต้องตาม พ.ร.บ. ยา พ.ศ. 2510 / พ.ร.บ. วิชาชีพเภสัชกรรม พ.ศ. 2537
• ข้อ ง. (เบิกยาจากคลังยา โดยเบิกจาก lot ที่ซื้อมาจากบริษทายาก่อน): เบิกยาจากคลังยา โดยเบิกจาก lot ที่ซื้อมาจากบริษทายาก่อน ไม่ตรงกับข้อบ่งใช้หรือกลไกการออกฤทธิ์ที่ถูกต้องตาม พ.ร.บ. ยา พ.ศ. 2510 / พ.ร.บ. วิชาชีพเภสัชกรรม พ.ศ. 2537
• ข้อ จ. (ไม่มีข้อใดถูก): ข้อนี้ไม่ถูกต้องเนื่องจากมีตัวเลือกที่จำเพาะและตรงตามเกณฑ์มาตรฐานเวชปฏิบัติอย่างชัดเจน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0" s="166" t="inlineStr"/>
      <c r="L10" s="166" t="inlineStr">
        <is>
          <t>Pharmacy Laws &amp; Ethics</t>
        </is>
      </c>
      <c r="M10" s="166" t="inlineStr">
        <is>
          <t>ข้อบังคับสภาเภสัชกรรม (จรรยาบรรณวิชาชีพ)</t>
        </is>
      </c>
      <c r="N10" s="165" t="inlineStr">
        <is>
          <t>SAP</t>
        </is>
      </c>
      <c r="O10" s="166" t="inlineStr">
        <is>
          <t>ข้อ 13 Pharma Plus เล่มม่วง (เฉลยข้อ ก)</t>
        </is>
      </c>
      <c r="P10" s="165" t="inlineStr">
        <is>
          <t>แบบฝึกหัด</t>
        </is>
      </c>
      <c r="Q10" s="165" t="inlineStr">
        <is>
          <t>เล่มม่วง</t>
        </is>
      </c>
      <c r="R10" s="165" t="inlineStr"/>
    </row>
    <row r="11" ht="24" customHeight="1" s="49">
      <c r="A11" s="165" t="n">
        <v>9</v>
      </c>
      <c r="B11" s="166" t="inlineStr">
        <is>
          <t>ข้อใดต่อไปนี้ คือ ยาผิดมาตรฐาน</t>
        </is>
      </c>
      <c r="C11" s="166" t="inlineStr"/>
      <c r="D11" s="166" t="inlineStr">
        <is>
          <t>ยาที่หมดอายุแล้ว</t>
        </is>
      </c>
      <c r="E11" s="166" t="inlineStr">
        <is>
          <t>ยาที่ตรวจพบปริมาณยาสำคัญ ต่ำกว่าปริมาณต่ำสุด 15%</t>
        </is>
      </c>
      <c r="F11" s="166" t="inlineStr">
        <is>
          <t>ยาที่ตรวจพบปริมาณยาสำคัญ ต่ำกว่าปริมาณต่ำสุด 5%</t>
        </is>
      </c>
      <c r="G11" s="166" t="inlineStr">
        <is>
          <t>ยาที่ตรวจพบปริมาณยาสำคัญ สูงกว่าปริมาณสูงสุด 25%</t>
        </is>
      </c>
      <c r="H11" s="166" t="inlineStr">
        <is>
          <t>ยามีสิ่งเทียมเจือปนอยู่ ไม่เกิน 10%</t>
        </is>
      </c>
      <c r="I11" s="165" t="n">
        <v>2</v>
      </c>
      <c r="J11" s="166" t="inlineStr">
        <is>
          <t>✅ คำตอบที่ถูกต้อง: ข้อ ข. ยาที่ตรวจพบปริมาณยาสำคัญ ต่ำกว่าปริมาณต่ำสุด 15%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ยาที่ตรวจพบปริมาณยาสำคัญ ต่ำกว่าปริมาณต่ำสุด 15% 💡 คำอธิบายและข้อกำหนดทางกฎหมาย:
💡 คำอธิบายและข้อกำหนดทางกฎหมาย:
ยาผิดมาตรฐาน (Substandard drug) คือยาที่มีปริมาณหรือความแรงของสารสำคัญไม่เป็นไปตามเกณฑ์มาตรฐานที่ขึ้นทะเบียนไว้ เช่น ปริมาณตัวยาสำคัญต่ำกว่าหรือสูงกว่าเกณฑ์ที่กฎหมายหรือเภสัชตำรับกำหนดไว้
🔍 ข้ออื่นผิดเพราะอะไร:
• ข้อ ก. (ยาที่หมดอายุแล้ว): ยาที่หมดอายุแล้ว ไม่ตรงกับข้อบ่งใช้หรือกลไกการออกฤทธิ์ที่ถูกต้องตาม พ.ร.บ. ยา พ.ศ. 2510 / พ.ร.บ. วิชาชีพเภสัชกรรม พ.ศ. 2537
• ข้อ ค. (ยาที่ตรวจพบปริมาณยาสำคัญ ต่ำกว่าปริมาณต่ำสุด 5%): ยาที่ตรวจพบปริมาณยาสำคัญ ต่ำกว่าปริมาณต่ำสุด 5% ไม่ตรงกับข้อบ่งใช้หรือกลไกการออกฤทธิ์ที่ถูกต้องตาม พ.ร.บ. ยา พ.ศ. 2510 / พ.ร.บ. วิชาชีพเภสัชกรรม พ.ศ. 2537
• ข้อ ง. (ยาที่ตรวจพบปริมาณยาสำคัญ สูงกว่าปริมาณสูงสุด 25%): ยาที่ตรวจพบปริมาณยาสำคัญ สูงกว่าปริมาณสูงสุด 25% ไม่ตรงกับข้อบ่งใช้หรือกลไกการออกฤทธิ์ที่ถูกต้องตาม พ.ร.บ. ยา พ.ศ. 2510 / พ.ร.บ. วิชาชีพเภสัชกรรม พ.ศ. 2537
• ข้อ จ. (ยามีสิ่งเทียมเจือปนอยู่ ไม่เกิน 10%): ยามีสิ่งเทียมเจือปนอยู่ ไม่เกิน 10%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1" s="166" t="inlineStr"/>
      <c r="L11" s="166" t="inlineStr">
        <is>
          <t>Pharmacy Laws &amp; Ethics</t>
        </is>
      </c>
      <c r="M11" s="166" t="inlineStr">
        <is>
          <t>ข้อบังคับสภาเภสัชกรรม (จรรยาบรรณวิชาชีพ)</t>
        </is>
      </c>
      <c r="N11" s="165" t="inlineStr">
        <is>
          <t>SAP</t>
        </is>
      </c>
      <c r="O11" s="166" t="inlineStr">
        <is>
          <t>ข้อ 14 Pharma Plus เล่มม่วง (เฉลยข้อ ข ค)</t>
        </is>
      </c>
      <c r="P11" s="165" t="inlineStr">
        <is>
          <t>แบบฝึกหัด</t>
        </is>
      </c>
      <c r="Q11" s="165" t="inlineStr">
        <is>
          <t>เล่มม่วง</t>
        </is>
      </c>
      <c r="R11" s="165" t="inlineStr"/>
    </row>
    <row r="12" ht="24" customHeight="1" s="49">
      <c r="A12" s="165" t="n">
        <v>10</v>
      </c>
      <c r="B12" s="166" t="inlineStr">
        <is>
          <t>ในฐานะที่ท่านเป็นเภสัชกรโรงพยาบาลแห่งนี้ ท่านต้องการผลิตยาสมุนไพรลดน้ำตาลในเลือดเพื่อจำหน่ายในโรงพยาบาล ในรูปแคปซูลและยาสชง ท่านคิดว่า รูปแบบของสมุนไพรทั้งสองชนิดนี้ เหมือนหรือแตกต่างกัน ตามข้อกฎหมายของไทย
รูปแบบของสมุนไพรทั้งสองชนิดนี้ เหมือนหรือแตกต่างกัน ตามข้อกฎหมายของไทย</t>
        </is>
      </c>
      <c r="C12" s="166" t="inlineStr"/>
      <c r="D12" s="166" t="inlineStr">
        <is>
          <t>เหมือนกัน ทั้งสมุนไพรในรูปแคปซูล กับรูปชาชง เป็นยาแผนโบราณ</t>
        </is>
      </c>
      <c r="E12" s="166" t="inlineStr">
        <is>
          <t>เหมือนกัน ทั้งสมุนไพรในรูปแคปซูล กับรูปชาชง เป็นยาสมุนไพร</t>
        </is>
      </c>
      <c r="F12" s="166" t="inlineStr">
        <is>
          <t>เหมือนกัน ทั้งสมุนไพรในรูปแคปซูล กับรูปชาชง เป็นอาหาร</t>
        </is>
      </c>
      <c r="G12" s="166" t="inlineStr">
        <is>
          <t>ไม่เหมือนกัน สมุนไพรในรูปแคปซูล เป็นยาแผนโบราณ ส่วนรูปชาชง เป็นอาหาร</t>
        </is>
      </c>
      <c r="H12" s="166" t="inlineStr">
        <is>
          <t>ไม่เหมือนกัน สมุนไพรในรูปแคปซูล เป็นยาแผนโบราณ ส่วนรูปชาชงเป็นยาสมุนไพร</t>
        </is>
      </c>
      <c r="I12" s="165" t="n">
        <v>5</v>
      </c>
      <c r="J12" s="166" t="inlineStr">
        <is>
          <t>✅ คำตอบที่ถูกต้อง: ข้อ จ. ไม่เหมือนกัน สมุนไพรในรูปแคปซูล เป็นยาแผนโบราณ ส่วนรูปชาชงเป็นยาสมุนไพร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ไม่เหมือนกัน สมุนไพรในรูปแคปซูล เป็นยาแผนโบราณ ส่วนรูปชาชงเป็นยาสมุนไพร 💡 คำอธิบายและข้อกำหนดทางกฎหมาย:
💡 คำอธิบายและข้อกำหนดทางกฎหมาย:
ตามพระราชบัญญัติผลิตภัณฑ์สมุนไพร การแบ่งประเภทยาแผนโบราณและผลิตภัณฑ์สมุนไพรขึ้นอยู่กับกรรมวิธีการเตรียมและรูปแบบผลิตภัณฑ์ โดยรูปแบบแคปซูลมักจัดเป็นยาแผนโบราณ/สมุนไพรเตรียมพิเศษ ขณะที่ชาชงสมุนไพรบางชนิดอาจขึ้นทะเบียนเป็นผลิตภัณฑ์สมุนไพรหรือยาแผนโบราณตามสรรพคุณและการกล่าวอ้าง
🔍 ข้ออื่นผิดเพราะอะไร:
• ข้อ ก. (เหมือนกัน ทั้งสมุนไพรในรูปแคปซูล กับรูปชาชง เป็นยาแผนโบราณ): เหมือนกัน ทั้งสมุนไพรในรูปแคปซูล กับรูปชาชง เป็นยาแผนโบราณ ไม่ตรงกับข้อบ่งใช้หรือกลไกการออกฤทธิ์ที่ถูกต้องตาม พ.ร.บ. ยา พ.ศ. 2510 / พ.ร.บ. วิชาชีพเภสัชกรรม พ.ศ. 2537
• ข้อ ข. (เหมือนกัน ทั้งสมุนไพรในรูปแคปซูล กับรูปชาชง เป็นยาสมุนไพร): เหมือนกัน ทั้งสมุนไพรในรูปแคปซูล กับรูปชาชง เป็นยาสมุนไพร ไม่ตรงกับข้อบ่งใช้หรือกลไกการออกฤทธิ์ที่ถูกต้องตาม พ.ร.บ. ยา พ.ศ. 2510 / พ.ร.บ. วิชาชีพเภสัชกรรม พ.ศ. 2537
• ข้อ ค. (เหมือนกัน ทั้งสมุนไพรในรูปแคปซูล กับรูปชาชง เป็นอาหาร): เหมือนกัน ทั้งสมุนไพรในรูปแคปซูล กับรูปชาชง เป็นอาหาร ไม่ตรงกับข้อบ่งใช้หรือกลไกการออกฤทธิ์ที่ถูกต้องตาม พ.ร.บ. ยา พ.ศ. 2510 / พ.ร.บ. วิชาชีพเภสัชกรรม พ.ศ. 2537
• ข้อ ง. (ไม่เหมือนกัน สมุนไพรในรูปแคปซูล เป็นยาแผนโบราณ ส่วนรูปชาชง เป็นอาหาร): ไม่เหมือนกัน สมุนไพรในรูปแคปซูล เป็นยาแผนโบราณ ส่วนรูปชาชง เป็นอาหาร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 s="166" t="inlineStr"/>
      <c r="L12" s="166" t="inlineStr">
        <is>
          <t>Pharmacy Laws &amp; Ethics</t>
        </is>
      </c>
      <c r="M12" s="166" t="inlineStr">
        <is>
          <t>ข้อบังคับสภาเภสัชกรรม (จรรยาบรรณวิชาชีพ)</t>
        </is>
      </c>
      <c r="N12" s="165" t="inlineStr">
        <is>
          <t>SAP</t>
        </is>
      </c>
      <c r="O12" s="166" t="inlineStr">
        <is>
          <t>ข้อ 15 Pharma Plus เล่มม่วง (เฉลยข้อ จ)</t>
        </is>
      </c>
      <c r="P12" s="165" t="inlineStr">
        <is>
          <t>แบบฝึกหัด</t>
        </is>
      </c>
      <c r="Q12" s="165" t="inlineStr">
        <is>
          <t>เล่มม่วง</t>
        </is>
      </c>
      <c r="R12" s="165" t="inlineStr"/>
    </row>
    <row r="13" ht="24" customHeight="1" s="49">
      <c r="A13" s="165" t="n">
        <v>11</v>
      </c>
      <c r="B13" s="166" t="inlineStr">
        <is>
          <t>หากผู้ป่วยมาขอซื้อยา lorazepam tab ในร้านขายยาท่านสามารถจำหน่ายยาได้หรือไม่
ท่านสามารถจำหน่ายยาได้หรือไม่</t>
        </is>
      </c>
      <c r="C13" s="166" t="inlineStr"/>
      <c r="D13" s="166" t="inlineStr">
        <is>
          <t>ได้หากมีใบอนุญาตจำหน่ายยาอันตราย</t>
        </is>
      </c>
      <c r="E13" s="166" t="inlineStr">
        <is>
          <t>ได้หากมีใบอนุญาตจำหน่ายวัตถุออกฤทธิ์</t>
        </is>
      </c>
      <c r="F13" s="166" t="inlineStr">
        <is>
          <t>ได้หากมีใบอนุญาตจำหน่ายยาเสพติดประเภท 2</t>
        </is>
      </c>
      <c r="G13" s="166" t="inlineStr">
        <is>
          <t>ไม่ได้เพราะเป็นยาเสพติดประเภท 2</t>
        </is>
      </c>
      <c r="H13" s="166" t="inlineStr">
        <is>
          <t>ไม่ได้เพราะเป็นวัตถุออกฤทธิ์</t>
        </is>
      </c>
      <c r="I13" s="165" t="n">
        <v>2</v>
      </c>
      <c r="J13" s="166" t="inlineStr">
        <is>
          <t>✅ คำตอบที่ถูกต้อง: ข้อ ข. ได้หากมีใบอนุญาตจำหน่ายวัตถุออกฤทธิ์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ได้หากมีใบอนุญาตจำหน่ายวัตถุออกฤทธิ์ 💡 คำอธิบายและข้อกำหนดทางกฎหมาย:
💡 คำอธิบายและข้อกำหนดทางกฎหมาย:
Lorazepam จัดเป็นวัตถุออกฤทธิ์ในประเภท 4 ตามพระราชบัญญัติวัตถุออกฤทธิ์ต่อจิตประสาท ร้านขายยาแผนปัจจุบัน (ข.ย.1) สามารถจำหน่ายได้หากได้รับใบอนุญาตขายวัตถุออกฤทธิ์ประเภทดังกล่าวและปฏิบัติตามระเบียบการจ่ายยาอย่างเคร่งครัด
🔍 ข้ออื่นผิดเพราะอะไร:
• ข้อ ก. (ได้หากมีใบอนุญาตจำหน่ายยาอันตราย):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(ได้หากมีใบอนุญาตจำหน่ายยาเสพติดประเภท 2): ได้หากมีใบอนุญาตจำหน่ายยาเสพติดประเภท 2 ไม่ตรงกับข้อบ่งใช้หรือกลไกการออกฤทธิ์ที่ถูกต้องตาม พ.ร.บ. ยา พ.ศ. 2510 / พ.ร.บ. วิชาชีพเภสัชกรรม พ.ศ. 2537
• ข้อ ง. (ไม่ได้เพราะเป็นยาเสพติดประเภท 2): ไม่ได้เพราะเป็นยาเสพติดประเภท 2 ไม่ตรงกับข้อบ่งใช้หรือกลไกการออกฤทธิ์ที่ถูกต้องตาม พ.ร.บ. ยา พ.ศ. 2510 / พ.ร.บ. วิชาชีพเภสัชกรรม พ.ศ. 2537
• ข้อ จ. (ไม่ได้เพราะเป็นวัตถุออกฤทธิ์): ไม่ได้เพราะเป็นวัตถุออกฤทธิ์ ไม่ตรงกับข้อบ่งใช้หรือกลไกการออกฤทธิ์ที่ถูกต้องตาม พ.ร.บ. ยา พ.ศ. 2510 / พ.ร.บ. วิชาชีพเภสัชกรรม พ.ศ. 2537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 s="166" t="inlineStr"/>
      <c r="L13" s="166" t="inlineStr">
        <is>
          <t>Pharmacy Laws &amp; Ethics</t>
        </is>
      </c>
      <c r="M13" s="166" t="inlineStr">
        <is>
          <t>ข้อบังคับสภาเภสัชกรรม (จรรยาบรรณวิชาชีพ)</t>
        </is>
      </c>
      <c r="N13" s="165" t="inlineStr">
        <is>
          <t>SAP</t>
        </is>
      </c>
      <c r="O13" s="166" t="inlineStr">
        <is>
          <t>ข้อ 16 Pharma Plus เล่มม่วง (เฉลยข้อ ข)</t>
        </is>
      </c>
      <c r="P13" s="165" t="inlineStr">
        <is>
          <t>แบบฝึกหัด</t>
        </is>
      </c>
      <c r="Q13" s="165" t="inlineStr">
        <is>
          <t>เล่มม่วง</t>
        </is>
      </c>
      <c r="R13" s="165" t="inlineStr"/>
    </row>
    <row r="14" ht="24" customHeight="1" s="49">
      <c r="A14" s="165" t="n">
        <v>12</v>
      </c>
      <c r="B14" s="166" t="inlineStr">
        <is>
          <t>จากการศึกษาความคุ้มค่าคุ้มทุน ของยา 2 ตัวได้แก่ captopril และ enalapril พบว่ามีค่า B/C ratioของ captopril = 0.5 และค่า B/C ratio ของยา enalapril = 0.7 ข้อใดถูกต้อง</t>
        </is>
      </c>
      <c r="C14" s="166" t="inlineStr"/>
      <c r="D14" s="166" t="inlineStr">
        <is>
          <t>การศึกษานี้เป็นการประเมินทางด้านเศรษฐศาสตร์แบบ partial economic evaluations และเป็นการศึกษาแบบ cost analysis</t>
        </is>
      </c>
      <c r="E14" s="166" t="inlineStr">
        <is>
          <t>การศึกษานี้เป็นการประเมินทางด้านเศรษฐศาสตร์แบบ partial economic evaluations และเป็นการศึกษาแบบ cost-outcome description</t>
        </is>
      </c>
      <c r="F14" s="166" t="inlineStr">
        <is>
          <t>การศึกษานี้เป็นการประเมินทางด้านเศรษฐศาสตร์แบบ full economic evaluations และเป็นการศึกษาแบบ cost-benefit analysis (CBA)</t>
        </is>
      </c>
      <c r="G14" s="166" t="inlineStr">
        <is>
          <t>การศึกษานี้เป็นการประเมินทางด้านเศรษฐศาสตร์แบบ full economic evaluations และเป็นการศึกษาแบบ cost-utility analysis (CUA)</t>
        </is>
      </c>
      <c r="H14" s="166" t="inlineStr">
        <is>
          <t>การศึกษานี้เป็นการประเมินทางด้านเศรษฐศาสตร์แบบ full economic evaluations และเป็นการศึกษาแบบ cost-effectiveness analysis (CEA)</t>
        </is>
      </c>
      <c r="I14" s="165" t="n">
        <v>3</v>
      </c>
      <c r="J14" s="166" t="inlineStr">
        <is>
          <t>✅ คำตอบที่ถูกต้อง: ข้อ ค. การศึกษานี้เป็นการประเมินทางด้านเศรษฐศาสตร์แบบ full economic evaluations และเป็นการศึกษาแบบ cost-benefit analysis (CBA)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การศึกษานี้เป็นการประเมินทางด้านเศรษฐศาสตร์แบบ full economic evaluations และเป็นการศึกษาแบบ cost-benefit analysis (CBA) 💡 คำอธิบายและข้อกำหนดทางกฎหมาย:
💡 คำอธิบายและข้อกำหนดทางกฎหมาย:
Cost-Benefit Analysis (CBA) เป็นการประเมินทางเศรษฐศาสตร์แบบ full economic evaluation ที่วัดผลลัพธ์ทั้งต้นทุนและประโยชน์ในรูปตัวเงินเหมือนกัน โดยใช้อัตราส่วน Benefit/Cost (B/C ratio) ในการตัดสินใจ
🔍 ข้ออื่นผิดเพราะอะไร:
• ข้อ ก. (การศึกษานี้เป็นการประเมินทางด้านเศรษฐศาสตร์แบบ partial economic evaluations และเป็นการศึกษาแบบ cost analysis): การศึกษานี้เป็นการประเมินทางด้านเศรษฐศาสตร์แบบ partial economic evaluations และเป็นการศึกษาแบบ cost analysis ไม่ตรงกับข้อบ่งใช้หรือกลไกการออกฤทธิ์ที่ถูกต้องตาม พ.ร.บ. ยา พ.ศ. 2510 / พ.ร.บ. วิชาชีพเภสัชกรรม พ.ศ. 2537
• ข้อ ข. (การศึกษานี้เป็นการประเมินทางด้านเศรษฐศาสตร์แบบ partial economic evaluations และเป็นการศึกษาแบบ cost-outcome description): การศึกษานี้เป็นการประเมินทางด้านเศรษฐศาสตร์แบบ partial economic evaluations และเป็นการศึกษาแบบ cost-outcome description ไม่ตรงกับข้อบ่งใช้หรือกลไกการออกฤทธิ์ที่ถูกต้องตาม พ.ร.บ. ยา พ.ศ. 2510 / พ.ร.บ. วิชาชีพเภสัชกรรม พ.ศ. 2537
• ข้อ ง. (การศึกษานี้เป็นการประเมินทางด้านเศรษฐศาสตร์แบบ full economic evaluations และเป็นการศึกษาแบบ cost-utility analysis (CUA)): การศึกษานี้เป็นการประเมินทางด้านเศรษฐศาสตร์แบบ full economic evaluations และเป็นการศึกษาแบบ cost-utility analysis (CUA) ไม่ตรงกับข้อบ่งใช้หรือกลไกการออกฤทธิ์ที่ถูกต้องตาม พ.ร.บ. ยา พ.ศ. 2510 / พ.ร.บ. วิชาชีพเภสัชกรรม พ.ศ. 2537
• ข้อ จ. (การศึกษานี้เป็นการประเมินทางด้านเศรษฐศาสตร์แบบ full economic evaluations และเป็นการศึกษาแบบ cost-effectiveness analysis (CEA)): การศึกษานี้เป็นการประเมินทางด้านเศรษฐศาสตร์แบบ full economic evaluations และเป็นการศึกษาแบบ cost-effectiveness analysis (CEA)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 s="166" t="inlineStr"/>
      <c r="L14" s="166" t="inlineStr">
        <is>
          <t>Pharmacy Laws &amp; Ethics</t>
        </is>
      </c>
      <c r="M14" s="166" t="inlineStr">
        <is>
          <t>ข้อบังคับสภาเภสัชกรรม (จรรยาบรรณวิชาชีพ)</t>
        </is>
      </c>
      <c r="N14" s="165" t="inlineStr">
        <is>
          <t>SAP</t>
        </is>
      </c>
      <c r="O14" s="166" t="inlineStr">
        <is>
          <t>ข้อ 17 Pharma Plus เล่มม่วง (เฉลยข้อ ค)</t>
        </is>
      </c>
      <c r="P14" s="165" t="inlineStr">
        <is>
          <t>แบบฝึกหัด</t>
        </is>
      </c>
      <c r="Q14" s="165" t="inlineStr">
        <is>
          <t>เล่มม่วง</t>
        </is>
      </c>
      <c r="R14" s="165" t="inlineStr"/>
    </row>
    <row r="15" ht="24" customHeight="1" s="49">
      <c r="A15" s="165" t="n">
        <v>13</v>
      </c>
      <c r="B15" s="166" t="inlineStr">
        <is>
          <t>จากข้อ 17 ในกรณีที่ รพ. มีงบประมาณที่จำกัด ควรเลือกยาใด เพราะอะไร</t>
        </is>
      </c>
      <c r="C15" s="166" t="inlineStr"/>
      <c r="D15" s="166" t="inlineStr">
        <is>
          <t>Enalapril เพราะต้นทุนต่ำกว่า captopril</t>
        </is>
      </c>
      <c r="E15" s="166" t="inlineStr">
        <is>
          <t>Enalapril เพราะ มี B/C ratio ต่ำกว่า มีความคุ้มค่าคุ้มทุนมากกว่า captopril</t>
        </is>
      </c>
      <c r="F15" s="166" t="inlineStr">
        <is>
          <t>Captopril มีประสิทธิภาพสูงกว่า</t>
        </is>
      </c>
      <c r="G15" s="166" t="inlineStr">
        <is>
          <t>Captopril เพราะมี B/C ratio สูงกว่า มีความคุ้มค่าคุ้มทุนมากกว่า enalapril</t>
        </is>
      </c>
      <c r="H15" s="166" t="inlineStr">
        <is>
          <t>ไม่มีข้อใดถูก</t>
        </is>
      </c>
      <c r="I15" s="165" t="n">
        <v>5</v>
      </c>
      <c r="J15" s="166" t="inlineStr">
        <is>
          <t>✅ คำตอบที่ถูกต้อง: ข้อ จ. ไม่มีข้อใดถูก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ไม่มีข้อใดถูก 💡 คำอธิบายและข้อกำหนดทางกฎหมาย:
💡 คำอธิบายและข้อกำหนดทางกฎหมาย:
ในการศึกษาแบบ Cost-Benefit Analysis (CBA) ยาที่มีความคุ้มค่ามากกว่าคือยาที่มีค่า Benefit-Cost Ratio (B/C ratio) สูงกว่า เนื่องจากให้ผลตอบแทนหรือประโยชน์ต่อต้นทุนที่สูงกว่า ในที่นี้ captopril มี B/C ratio = 0.5 และ enalapril มี B/C ratio = 0.7 ดังนั้น enalapril จึงมีความคุ้มค่ามากกว่า (ค่า B/C สูงกว่าแสดงว่าผลประโยชน์คุ้มค่ากว่าต้นทุน)
🔍 ข้ออื่นผิดเพราะอะไร:
• ข้อ ก. (Enalapril เพราะต้นทุนต่ำกว่า captopril): เป็น ACE inhibitor ลด Angiotensin II และ intraglomerular pressure มี renal protective efficacy เด่นชัดใน diabetic kidney disease แต่อาจเกิด dry cough จากการสะสมของ bradykinin
• ข้อ ข. (Enalapril เพราะ มี B/C ratio ต่ำกว่า มีความคุ้มค่าคุ้มทุนมากกว่า captopril): เป็น ACE inhibitor ลด Angiotensin II และ intraglomerular pressure มี renal protective efficacy เด่นชัดใน diabetic kidney disease แต่อาจเกิด dry cough จากการสะสมของ bradykinin
• ข้อ ค. (Captopril มีประสิทธิภาพสูงกว่า): เป็น short-acting ACEI ต้องรับประทานวันละ 2-3 ครั้ง ตอนท้องว่าง มักใช้ในการปรับขนาดยาเฉียบพลันหรือ hypertensive urgency
• ข้อ ง. (Captopril เพราะมี B/C ratio สูงกว่า มีความคุ้มค่าคุ้มทุนมากกว่า enalapril): เป็น ACE inhibitor ลด Angiotensin II และ intraglomerular pressure มี renal protective efficacy เด่นชัดใน diabetic kidney disease แต่อาจเกิด dry cough จากการสะสมของ bradykinin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 s="166" t="inlineStr"/>
      <c r="L15" s="166" t="inlineStr">
        <is>
          <t>Pharmacy Laws &amp; Ethics</t>
        </is>
      </c>
      <c r="M15" s="166" t="inlineStr">
        <is>
          <t>ข้อบังคับสภาเภสัชกรรม (จรรยาบรรณวิชาชีพ)</t>
        </is>
      </c>
      <c r="N15" s="165" t="inlineStr">
        <is>
          <t>SAP</t>
        </is>
      </c>
      <c r="O15" s="166" t="inlineStr">
        <is>
          <t>ข้อ 18 Pharma Plus เล่มม่วง (เฉลยข้อ จ)</t>
        </is>
      </c>
      <c r="P15" s="165" t="inlineStr">
        <is>
          <t>แบบฝึกหัด</t>
        </is>
      </c>
      <c r="Q15" s="165" t="inlineStr">
        <is>
          <t>เล่มม่วง</t>
        </is>
      </c>
      <c r="R15" s="165" t="inlineStr"/>
    </row>
    <row r="16" ht="24" customHeight="1" s="49">
      <c r="A16" s="165" t="n">
        <v>14</v>
      </c>
      <c r="B16" s="166" t="inlineStr">
        <is>
          <t>หากต้องการโฆษณา simvastatin ข้อใดถูกต้อง</t>
        </is>
      </c>
      <c r="C16" s="166" t="inlineStr"/>
      <c r="D16" s="166" t="inlineStr">
        <is>
          <t>สามารถโฆษณากับผู้ประกอบโรคศิลป์ โดยไม่ต้องขออนุญาต</t>
        </is>
      </c>
      <c r="E16" s="166" t="inlineStr">
        <is>
          <t>สามารถโฆษณากับผู้ประกอบโรคศิลป์ โดยต้องขออนุญาต</t>
        </is>
      </c>
      <c r="F16" s="166" t="inlineStr">
        <is>
          <t>สามารถโฆษณากับแพทย์์เฉพาะทางเท่านั้น โดยไม่ต้องขออนุญาตก่อน</t>
        </is>
      </c>
      <c r="G16" s="166" t="inlineStr">
        <is>
          <t>สามารถโฆษณากับแพทย์์เฉพาะทางเท่านั้น โดยต้องขออนุญาตญาติก่อน</t>
        </is>
      </c>
      <c r="H16" s="166" t="inlineStr">
        <is>
          <t>ไม่สามารถโฆษณาได้</t>
        </is>
      </c>
      <c r="I16" s="165" t="n">
        <v>2</v>
      </c>
      <c r="J16" s="166" t="inlineStr">
        <is>
          <t>✅ คำตอบที่ถูกต้อง: ข้อ ข. สามารถโฆษณากับผู้ประกอบโรคศิลป์ โดยต้องขออนุญาต
💡 Background:
กฎหมายยาและจรรยาบรรณวิชาชีพมีขึ้นเพื่อคุ้มครองความปลอดภัยของผู้บริโภคตามมาตรฐาน Good Pharmacy Practice (GPP)
🎯 ทำไมข้อนี้ถึงถูก:
สามารถโฆษณากับผู้ประกอบโรคศิลป์ โดยต้องขออนุญาต 💡 คำอธิบายและข้อกำหนดทางกฎหมาย:
💡 คำอธิบายและข้อกำหนดทางกฎหมาย:
Simvastatin เป็นยาควบคุมพิเศษ/ยาอันตรายที่มีประกาศห้ามโฆษณาต่อประชาชนทั่วไปตาม พ.ร.บ. ยา และยาที่จัดเป็นอันตรายหรือยาควบคุมพิเศษมักห้ามโฆษณาเรเรดทั่วไป หรือตามกฎหมายไทยการโฆษณาขายยาต้องได้รับอนุญาตก่อนเสมอ แต่ยาบางกลุ่มห้ามโฆษณาต่อผู้ป่วยโดยตรง (ในกรณีนี้ตามกฎหมายยา Simvastatin จัดเป็นยาควบคุมพิเศษ/ยาอันตรายที่ห้ามโฆษณาเรี่ยราด หรือตามตัวเลือกข้อสอบข้อนี้ตอบ ไม่สามารถโฆษณาได้)
🔍 ข้ออื่นผิดเพราะอะไร:
• ข้อ ก. (สามารถโฆษณากับผู้ประกอบโรคศิลป์ โดยไม่ต้องขออนุญาต): สามารถโฆษณากับผู้ประกอบโรคศิลป์ โดยไม่ต้องขออนุญาต ไม่ตรงกับข้อบ่งใช้หรือกลไกการออกฤทธิ์ที่ถูกต้องตาม พ.ร.บ. ยา พ.ศ. 2510 / พ.ร.บ. วิชาชีพเภสัชกรรม พ.ศ. 2537
• ข้อ ค. (สามารถโฆษณากับแพทย์์เฉพาะทางเท่านั้น โดยไม่ต้องขออนุญาตก่อน): สามารถโฆษณากับแพทย์์เฉพาะทางเท่านั้น โดยไม่ต้องขออนุญาตก่อน ไม่ตรงกับข้อบ่งใช้หรือกลไกการออกฤทธิ์ที่ถูกต้องตาม พ.ร.บ. ยา พ.ศ. 2510 / พ.ร.บ. วิชาชีพเภสัชกรรม พ.ศ. 2537
• ข้อ ง. (สามารถโฆษณากับแพทย์์เฉพาะทางเท่านั้น โดยต้องขออนุญาตญาติก่อน): สามารถโฆษณากับแพทย์์เฉพาะทางเท่านั้น โดยต้องขออนุญาตญาติก่อน ไม่ตรงกับข้อบ่งใช้หรือกลไกการออกฤทธิ์ที่ถูกต้องตาม พ.ร.บ. ยา พ.ศ. 2510 / พ.ร.บ. วิชาชีพเภสัชกรรม พ.ศ. 2537
• ข้อ จ. (ไม่สามารถโฆษณาได้): ไม่สามารถโฆษณาได้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 s="166" t="inlineStr"/>
      <c r="L16" s="166" t="inlineStr">
        <is>
          <t>Pharmacy Laws &amp; Ethics</t>
        </is>
      </c>
      <c r="M16" s="166" t="inlineStr">
        <is>
          <t>ข้อบังคับสภาเภสัชกรรม (จรรยาบรรณวิชาชีพ)</t>
        </is>
      </c>
      <c r="N16" s="165" t="inlineStr">
        <is>
          <t>SAP</t>
        </is>
      </c>
      <c r="O16" s="166" t="inlineStr">
        <is>
          <t>ข้อ 19 Pharma Plus เล่มม่วง (เฉลยข้อ ข)</t>
        </is>
      </c>
      <c r="P16" s="165" t="inlineStr">
        <is>
          <t>แบบฝึกหัด</t>
        </is>
      </c>
      <c r="Q16" s="165" t="inlineStr">
        <is>
          <t>เล่มม่วง</t>
        </is>
      </c>
      <c r="R16" s="165" t="inlineStr"/>
    </row>
    <row r="17" ht="24" customHeight="1" s="49">
      <c r="A17" s="165" t="n">
        <v>15</v>
      </c>
      <c r="B17" s="166" t="inlineStr">
        <is>
          <t>ในการศึกษาความเหมาะสมในการให้วัคซีนชนิดหนึ่งว่าสมควรทำการศึกษาทั้งในด้านต้นทุน ค่าใช้จ่ายที่จะเกิดขึ้น และผลได้ในรูปอัตราประโยชน์ ในเรื่องการให้และไม่ให้วัคซีน การศึกษาดังกล่าว เรียกว่า</t>
        </is>
      </c>
      <c r="C17" s="166" t="inlineStr"/>
      <c r="D17" s="166" t="inlineStr">
        <is>
          <t>Cost minimization analysis</t>
        </is>
      </c>
      <c r="E17" s="166" t="inlineStr">
        <is>
          <t>Cost effectiveness analysis</t>
        </is>
      </c>
      <c r="F17" s="166" t="inlineStr">
        <is>
          <t>Cost benefits analysis</t>
        </is>
      </c>
      <c r="G17" s="166" t="inlineStr">
        <is>
          <t>Cost utility analysis</t>
        </is>
      </c>
      <c r="H17" s="166" t="inlineStr">
        <is>
          <t>Cost outcome description</t>
        </is>
      </c>
      <c r="I17" s="165" t="n">
        <v>4</v>
      </c>
      <c r="J17" s="166" t="inlineStr">
        <is>
          <t>✅ คำตอบที่ถูกต้อง: ข้อ ง. Cost utility analysis
💡 Background:
กฎหมายยาและจรรยาบรรณวิชาชีพมีขึ้นเพื่อคุ้มครองความปลอดภัยของผู้บริโภคตามมาตรฐาน Good Pharmacy Practice (GPP)
🎯 ทำไมข้อนี้ถึงถูก:
Cost utility analysis 💡 คำอธิบายและข้อกำหนดทางกฎหมาย:
💡 คำอธิบายและข้อกำหนดทางกฎหมาย:
หากต้นทุนวัดเป็นตัวเงิน และผลลัพธ์หรือประโยชน์ที่ได้วัดออกมาเป็นรูปตัวเงินเช่นเดียวกัน (เช่น การคำนวณมูลค่าของโรคที่ป้องกันได้เทียบกับต้นทุนวัคซีน) จะจัดเป็นการศึกษาแบบ Cost-Benefit Analysis (CBA)
🔍 ข้ออื่นผิดเพราะอะไร:
• ข้อ ก. (Cost minimization analysis): Cost minimization analysis ไม่ตรงกับข้อบ่งใช้หรือกลไกการออกฤทธิ์ที่ถูกต้องตาม พ.ร.บ. ยา พ.ศ. 2510 / พ.ร.บ. วิชาชีพเภสัชกรรม พ.ศ. 2537
• ข้อ ข. (Cost effectiveness analysis): Cost effectiveness analysis ไม่ตรงกับข้อบ่งใช้หรือกลไกการออกฤทธิ์ที่ถูกต้องตาม พ.ร.บ. ยา พ.ศ. 2510 / พ.ร.บ. วิชาชีพเภสัชกรรม พ.ศ. 2537
• ข้อ ค. (Cost benefits analysis): Cost benefits analysis ไม่ตรงกับข้อบ่งใช้หรือกลไกการออกฤทธิ์ที่ถูกต้องตาม พ.ร.บ. ยา พ.ศ. 2510 / พ.ร.บ. วิชาชีพเภสัชกรรม พ.ศ. 2537
• ข้อ จ. (Cost outcome description): Cost outcome description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 s="166" t="inlineStr"/>
      <c r="L17" s="166" t="inlineStr">
        <is>
          <t>Pharmacy Laws &amp; Ethics</t>
        </is>
      </c>
      <c r="M17" s="166" t="inlineStr">
        <is>
          <t>ข้อบังคับสภาเภสัชกรรม (จรรยาบรรณวิชาชีพ)</t>
        </is>
      </c>
      <c r="N17" s="165" t="inlineStr">
        <is>
          <t>SAP</t>
        </is>
      </c>
      <c r="O17" s="166" t="inlineStr">
        <is>
          <t>ข้อ 20 Pharma Plus เล่มม่วง (เฉลยข้อ ง)</t>
        </is>
      </c>
      <c r="P17" s="165" t="inlineStr">
        <is>
          <t>แบบฝึกหัด</t>
        </is>
      </c>
      <c r="Q17" s="165" t="inlineStr">
        <is>
          <t>เล่มม่วง</t>
        </is>
      </c>
      <c r="R17" s="165" t="inlineStr"/>
    </row>
    <row r="18" ht="24" customHeight="1" s="49">
      <c r="A18" s="165" t="n">
        <v>16</v>
      </c>
      <c r="B18" s="166" t="inlineStr">
        <is>
          <t>แพทย์์สั่งจ่ายยาสระผมชนิดหนึ่ง มีลักษณะเป็นขวดพลาสติกสีน้ำตาล ท่านพบว่าที่ฉลากมีข้อความ Reg. no. 2C802/45 ข้อความนี้มีความหมายว่าอย่างไร</t>
        </is>
      </c>
      <c r="C18" s="166" t="inlineStr"/>
      <c r="D18" s="166" t="inlineStr">
        <is>
          <t>ยานี้ผลิตในประเทศไทย ได้รับอนุญาตทะเบียนยาในปี พ.ศ.2545</t>
        </is>
      </c>
      <c r="E18" s="166" t="inlineStr">
        <is>
          <t>ยานี้ผลิตในประเทศไทย เมื่อวันที่ 8 ก.พ. 2545</t>
        </is>
      </c>
      <c r="F18" s="166" t="inlineStr">
        <is>
          <t>ยานี้ผลิตในประเทศไทยและจะหมดอายุในวันที่ 8 ก.พ. 2545</t>
        </is>
      </c>
      <c r="G18" s="166" t="inlineStr">
        <is>
          <t>ยานำเข้ามาจากต่างประเทศ ได้รับอนุญาตทะเบียนยาในปี พ.ศ.2545</t>
        </is>
      </c>
      <c r="H18" s="166" t="inlineStr">
        <is>
          <t>ยานำเข้ามาจากต่างประเทศ และผลิตเมื่อวันที่ 8 ก.พ. 2545</t>
        </is>
      </c>
      <c r="I18" s="165" t="n">
        <v>4</v>
      </c>
      <c r="J18" s="166" t="inlineStr">
        <is>
          <t>✅ คำตอบที่ถูกต้อง: ข้อ ง. ยานำเข้ามาจากต่างประเทศ ได้รับอนุญาตทะเบียนยาในปี พ.ศ.2545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ยานำเข้ามาจากต่างประเทศ ได้รับอนุญาตทะเบียนยาในปี พ.ศ.2545 💡 คำอธิบายและข้อกำหนดทางกฎหมาย:
💡 คำอธิบายและข้อกำหนดทางกฎหมาย:
เลขทะเบียนตำรับยา (Reg. no.) ในประเทศไทย เช่น 2C802/45 ตัวเลขหน้าแสดงประเภทของยา (1=ยาแผนปัจจุบันผลิตในประเทศ, 2=ยาแผนปัจจุบันนำเข้า) อักษรตัวกลางบอกหมวดหมู่ยา และเลขท้ายสองตัวหลัง (เช่น /45) หมายถึงปี พ.ศ. ที่ได้รับอนุมัติทะเบียนยา (พ.ศ. 2545)
🔍 ข้ออื่นผิดเพราะอะไร:
• ข้อ ก. (ยานี้ผลิตในประเทศไทย ได้รับอนุญาตทะเบียนยาในปี พ.ศ.2545): ยานี้ผลิตในประเทศไทย ได้รับอนุญาตทะเบียนยาในปี พ.ศ.2545 ไม่ตรงกับข้อบ่งใช้หรือกลไกการออกฤทธิ์ที่ถูกต้องตาม พ.ร.บ. ยา พ.ศ. 2510 / พ.ร.บ. วิชาชีพเภสัชกรรม พ.ศ. 2537
• ข้อ ข. (ยานี้ผลิตในประเทศไทย เมื่อวันที่ 8 ก.พ. 2545): ยานี้ผลิตในประเทศไทย เมื่อวันที่ 8 ก.พ. 2545 ไม่ตรงกับข้อบ่งใช้หรือกลไกการออกฤทธิ์ที่ถูกต้องตาม พ.ร.บ. ยา พ.ศ. 2510 / พ.ร.บ. วิชาชีพเภสัชกรรม พ.ศ. 2537
• ข้อ ค. (ยานี้ผลิตในประเทศไทยและจะหมดอายุในวันที่ 8 ก.พ. 2545): ยานี้ผลิตในประเทศไทยและจะหมดอายุในวันที่ 8 ก.พ. 2545 ไม่ตรงกับข้อบ่งใช้หรือกลไกการออกฤทธิ์ที่ถูกต้องตาม พ.ร.บ. ยา พ.ศ. 2510 / พ.ร.บ. วิชาชีพเภสัชกรรม พ.ศ. 2537
• ข้อ จ. (ยานำเข้ามาจากต่างประเทศ และผลิตเมื่อวันที่ 8 ก.พ. 2545): ยานำเข้ามาจากต่างประเทศ และผลิตเมื่อวันที่ 8 ก.พ. 2545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 s="166" t="inlineStr"/>
      <c r="L18" s="166" t="inlineStr">
        <is>
          <t>Pharmacy Laws &amp; Ethics</t>
        </is>
      </c>
      <c r="M18" s="166" t="inlineStr">
        <is>
          <t>ข้อบังคับสภาเภสัชกรรม (จรรยาบรรณวิชาชีพ)</t>
        </is>
      </c>
      <c r="N18" s="165" t="inlineStr">
        <is>
          <t>SAP</t>
        </is>
      </c>
      <c r="O18" s="166" t="inlineStr">
        <is>
          <t>ข้อ 21 Pharma Plus เล่มม่วง (เฉลยข้อ ง)</t>
        </is>
      </c>
      <c r="P18" s="165" t="inlineStr">
        <is>
          <t>แบบฝึกหัด</t>
        </is>
      </c>
      <c r="Q18" s="165" t="inlineStr">
        <is>
          <t>เล่มม่วง</t>
        </is>
      </c>
      <c r="R18" s="165" t="inlineStr"/>
    </row>
    <row r="19" ht="24" customHeight="1" s="49">
      <c r="A19" s="165" t="n">
        <v>17</v>
      </c>
      <c r="B19" s="166" t="inlineStr">
        <is>
          <t>ยาทาครีม isotretinoin 0.05% จัดเป็นยาประเภทใดตามพ.ร.บ.ยา</t>
        </is>
      </c>
      <c r="C19" s="166" t="inlineStr"/>
      <c r="D19" s="166" t="inlineStr">
        <is>
          <t>ยาใช้ภายนอกที่ไม่ใช่ยาอันตราย</t>
        </is>
      </c>
      <c r="E19" s="166" t="inlineStr">
        <is>
          <t>ยาใช้ภายนอกและยาอันตราย</t>
        </is>
      </c>
      <c r="F19" s="166" t="inlineStr">
        <is>
          <t>ยาใช้ภายนอกและยาควบคุมพิเศษ</t>
        </is>
      </c>
      <c r="G19" s="166" t="inlineStr">
        <is>
          <t>ยาใช้เฉพาะที่และยาอันตราย</t>
        </is>
      </c>
      <c r="H19" s="166" t="inlineStr">
        <is>
          <t>ยาใช้เฉพาะที่และยาควบคุมพิเศษ</t>
        </is>
      </c>
      <c r="I19" s="165" t="n">
        <v>2</v>
      </c>
      <c r="J19" s="166" t="inlineStr">
        <is>
          <t>✅ คำตอบที่ถูกต้อง: ข้อ ข. ยาใช้ภายนอกและยาอันตราย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ยาใช้ภายนอกและยาอันตราย 💡 คำอธิบายและข้อกำหนดทางกฎหมาย:
💡 คำอธิบายและข้อกำหนดทางกฎหมาย:
Isotretinoin ชนิดทาภายนอก จัดเป็นยาควบคุมพิเศษ เนื่องจากมีผลข้างเคียงสูงและอาจทำให้เกิดความพิการในทารกในครรภ์ได้ (Teratogenicity) ต้องสั่งจ่ายโดยแพทย์์เท่านั้น และจัดเป็นยาใช้ภายนอก (หรือยาใช้เฉพาะที่)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ก. (ยาใช้ภายนอกที่ไม่ใช่ยาอันตราย):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(ยาใช้ภายนอกและยาควบคุมพิเศษ):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ง. (ยาใช้เฉพาะที่และยาอันตราย):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(ยาใช้เฉพาะที่และยาควบคุมพิเศษ):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 s="166" t="inlineStr"/>
      <c r="L19" s="166" t="inlineStr">
        <is>
          <t>Pharmacy Laws &amp; Ethics</t>
        </is>
      </c>
      <c r="M19" s="166" t="inlineStr">
        <is>
          <t>ข้อบังคับสภาเภสัชกรรม (จรรยาบรรณวิชาชีพ)</t>
        </is>
      </c>
      <c r="N19" s="165" t="inlineStr">
        <is>
          <t>SAP</t>
        </is>
      </c>
      <c r="O19" s="166" t="inlineStr">
        <is>
          <t>ข้อ 22 Pharma Plus เล่มม่วง (เฉลยข้อ ข)</t>
        </is>
      </c>
      <c r="P19" s="165" t="inlineStr">
        <is>
          <t>แบบฝึกหัด</t>
        </is>
      </c>
      <c r="Q19" s="165" t="inlineStr">
        <is>
          <t>เล่มม่วง</t>
        </is>
      </c>
      <c r="R19" s="165" t="inlineStr"/>
    </row>
    <row r="20" ht="24" customHeight="1" s="49">
      <c r="A20" s="165" t="n">
        <v>18</v>
      </c>
      <c r="B20" s="166" t="inlineStr">
        <is>
          <t>Baby aspirin จัดเป็นยาประเภทใด</t>
        </is>
      </c>
      <c r="C20" s="166" t="inlineStr"/>
      <c r="D20" s="166" t="inlineStr">
        <is>
          <t>ยาสามัญประจำบ้าน</t>
        </is>
      </c>
      <c r="E20" s="166" t="inlineStr">
        <is>
          <t>ยาควบคุมพิเศษ</t>
        </is>
      </c>
      <c r="F20" s="166" t="inlineStr">
        <is>
          <t>ยาอันตราย</t>
        </is>
      </c>
      <c r="G20" s="166" t="inlineStr">
        <is>
          <t>ยาเสพติดให้โทษ</t>
        </is>
      </c>
      <c r="H20" s="166" t="inlineStr">
        <is>
          <t>วัตถุออกฤทธิ์ต่อจิตประสาท</t>
        </is>
      </c>
      <c r="I20" s="165" t="n">
        <v>2</v>
      </c>
      <c r="J20" s="166" t="inlineStr">
        <is>
          <t>✅ คำตอบที่ถูกต้อง: ข้อ ข. 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ยาควบคุมพิเศษ 💡 คำอธิบายและข้อกำหนดทางกฎหมาย:
💡 คำอธิบายและข้อกำหนดทางกฎหมาย:
Aspirin (รวมถึงขนาดต่ำหรือ Baby aspirin) จัดเป็นยาอันตรายตามพระราชบัญญัติยา ไม่ใช่ยาสามัญประจำบ้าน เนื่องจากมีข้อควรระวังและผลข้างเคียงสูง เช่น เลือดออกในทางเดินอาหาร และความเสี่ยงในการเกิด Reye's syndrome ในเด็ก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ข้ออื่นผิดเพราะอะไร:
• ข้อ ก. (ยาสามัญประจำบ้าน): ยาสามัญประจำบ้าน ไม่ตรงกับข้อบ่งใช้หรือกลไกการออกฤทธิ์ที่ถูกต้องตาม พ.ร.บ. ยา พ.ศ. 2510 / พ.ร.บ. วิชาชีพเภสัชกรรม พ.ศ. 2537
• ข้อ ค.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(ยาเสพติดให้โทษ): ยาเสพติดให้โทษ ไม่ตรงกับข้อบ่งใช้หรือกลไกการออกฤทธิ์ที่ถูกต้องตาม พ.ร.บ. ยา พ.ศ. 2510 / พ.ร.บ. วิชาชีพเภสัชกรรม พ.ศ. 2537
• ข้อ จ. (วัตถุออกฤทธิ์ต่อจิตประสาท): วัตถุออกฤทธิ์ต่อจิตประสาท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 s="166" t="inlineStr"/>
      <c r="L20" s="166" t="inlineStr">
        <is>
          <t>Pharmacy Laws &amp; Ethics</t>
        </is>
      </c>
      <c r="M20" s="166" t="inlineStr">
        <is>
          <t>ข้อบังคับสภาเภสัชกรรม (จรรยาบรรณวิชาชีพ)</t>
        </is>
      </c>
      <c r="N20" s="165" t="inlineStr">
        <is>
          <t>SAP</t>
        </is>
      </c>
      <c r="O20" s="166" t="inlineStr">
        <is>
          <t>ข้อ 23 Pharma Plus เล่มม่วง (เฉลยข้อ ข)</t>
        </is>
      </c>
      <c r="P20" s="165" t="inlineStr">
        <is>
          <t>แบบฝึกหัด</t>
        </is>
      </c>
      <c r="Q20" s="165" t="inlineStr">
        <is>
          <t>เล่มม่วง</t>
        </is>
      </c>
      <c r="R20" s="165" t="inlineStr"/>
    </row>
    <row r="21" ht="24" customHeight="1" s="49">
      <c r="A21" s="165" t="n">
        <v>19</v>
      </c>
      <c r="B21" s="166" t="inlineStr">
        <is>
          <t>ผู้ป่วยได้รับยาชนิดหนึ่งจากร้านยา แต่คราวนี้ผู้ป่วยมีอาการรุนแรงจนเสียชีวิต เภสัชกรไม่ได้ถามข้อมูลการแพ้ยาและโรคประจำตัวของผู้ป่วย เภสัชกรมีความผิดอย่างไร
เภสัชกรมีความผิดอย่างไร</t>
        </is>
      </c>
      <c r="C21" s="166" t="inlineStr"/>
      <c r="D21" s="166" t="inlineStr">
        <is>
          <t>ผิดจรรยาบรรณแห่งวิชาชีพ</t>
        </is>
      </c>
      <c r="E21" s="166" t="inlineStr">
        <is>
          <t>ผิดกฎหมายยา</t>
        </is>
      </c>
      <c r="F21" s="166" t="inlineStr">
        <is>
          <t>ละเมิดสิทธิ์ของผู้ป่วย</t>
        </is>
      </c>
      <c r="G21" s="166" t="inlineStr">
        <is>
          <t>ผิดข้อบังคับสภาว่าด้วยข้อจำกัดและเงื่อนไขการปฏิบัติหน้าที่</t>
        </is>
      </c>
      <c r="H21" s="166" t="inlineStr">
        <is>
          <t>ไม่ทำตามประกาศเรื่องการเลือกสรร</t>
        </is>
      </c>
      <c r="I21" s="165" t="n">
        <v>1</v>
      </c>
      <c r="J21" s="166" t="inlineStr">
        <is>
          <t>✅ คำตอบที่ถูกต้อง: ข้อ ก. ผิดจรรยาบรรณแห่งวิชาชีพ
💡 Background:
กฎหมายยาและจรรยาบรรณวิชาชีพมีขึ้นเพื่อคุ้มครองความปลอดภัยของผู้บริโภคตามมาตรฐาน Good Pharmacy Practice (GPP)
🎯 ทำไมข้อนี้ถึงถูก:
ผิดจรรยาบรรณแห่งวิชาชีพ 💡 คำอธิบายและข้อกำหนดทางกฎหมาย:
💡 คำอธิบายและข้อกำหนดทางกฎหมาย:
การไม่ซักประวัติการแพ้ยาและโรคประจำตัวถือเป็นการละเลยมาตรฐานการปฏิบัติงานทางวิชาชีพที่นำไปสู่ความเสี่ยงต่อผู้ป่วย ผิดต่อข้อบังคับสภาเภสัชกรรมว่าด้วยข้อจำกัดและเงื่อนไขการปฏิบัติหน้าที่ของผู้ประกอบวิชาชีพเภสัชกรรม
🔍 ข้ออื่นผิดเพราะอะไร:
• ข้อ ข. (ผิดกฎหมายยา): ผิดกฎหมายยา ไม่ตรงกับข้อบ่งใช้หรือกลไกการออกฤทธิ์ที่ถูกต้องตาม พ.ร.บ. ยา พ.ศ. 2510 / พ.ร.บ. วิชาชีพเภสัชกรรม พ.ศ. 2537
• ข้อ ค. (ละเมิดสิทธิ์ของผู้ป่วย): ละเมิดสิทธิ์ของผู้ป่วย ไม่ตรงกับข้อบ่งใช้หรือกลไกการออกฤทธิ์ที่ถูกต้องตาม พ.ร.บ. ยา พ.ศ. 2510 / พ.ร.บ. วิชาชีพเภสัชกรรม พ.ศ. 2537
• ข้อ ง. (ผิดข้อบังคับสภาว่าด้วยข้อจำกัดและเงื่อนไขการปฏิบัติหน้าที่): ผิดข้อบังคับสภาว่าด้วยข้อจำกัดและเงื่อนไขการปฏิบัติหน้าที่ ไม่ตรงกับข้อบ่งใช้หรือกลไกการออกฤทธิ์ที่ถูกต้องตาม พ.ร.บ. ยา พ.ศ. 2510 / พ.ร.บ. วิชาชีพเภสัชกรรม พ.ศ. 2537
• ข้อ จ. (ไม่ทำตามประกาศเรื่องการเลือกสรร): ไม่ทำตามประกาศเรื่องการเลือกสรร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 s="166" t="inlineStr"/>
      <c r="L21" s="166" t="inlineStr">
        <is>
          <t>Pharmacy Laws &amp; Ethics</t>
        </is>
      </c>
      <c r="M21" s="166" t="inlineStr">
        <is>
          <t>ข้อบังคับสภาเภสัชกรรม (จรรยาบรรณวิชาชีพ)</t>
        </is>
      </c>
      <c r="N21" s="165" t="inlineStr">
        <is>
          <t>SAP</t>
        </is>
      </c>
      <c r="O21" s="166" t="inlineStr">
        <is>
          <t>ข้อ 24 Pharma Plus เล่มม่วง (เฉลยข้อ ก)</t>
        </is>
      </c>
      <c r="P21" s="165" t="inlineStr">
        <is>
          <t>แบบฝึกหัด</t>
        </is>
      </c>
      <c r="Q21" s="165" t="inlineStr">
        <is>
          <t>เล่มม่วง</t>
        </is>
      </c>
      <c r="R21" s="165" t="inlineStr"/>
    </row>
    <row r="22" ht="24" customHeight="1" s="49">
      <c r="A22" s="165" t="n">
        <v>20</v>
      </c>
      <c r="B22" s="166" t="inlineStr">
        <is>
          <t>ข้อใดถูกต้องเกี่ยวกับยา fluoxetine</t>
        </is>
      </c>
      <c r="C22" s="166" t="inlineStr"/>
      <c r="D22" s="166" t="inlineStr">
        <is>
          <t>จัดอยู่ในประเภทยาอันตราย เภสัชกรสามารถจ่ายได้ในร้านยา</t>
        </is>
      </c>
      <c r="E22" s="166" t="inlineStr">
        <is>
          <t>จัดอยู่ในประเภทยาควบคุมพิเศษ เภสัชกรไม่สามารถจ่ายได้</t>
        </is>
      </c>
      <c r="F22" s="166" t="inlineStr">
        <is>
          <t>จัดอยู่ในประเภทยาอันตราย จ่ายได้ในเฉพาะโรงพยาบาล</t>
        </is>
      </c>
      <c r="G22" s="166" t="inlineStr">
        <is>
          <t>จัดอยู่ในประเภทยาเสพติดให้โทษประเภท 2 ต้องทำบัญชีรายงาน อย.</t>
        </is>
      </c>
      <c r="H22" s="166" t="inlineStr">
        <is>
          <t>จัดอยู่ในประเภทยาวัตถุออกฤทธิ์ต่อจิตประสาท</t>
        </is>
      </c>
      <c r="I22" s="165" t="n">
        <v>1</v>
      </c>
      <c r="J22" s="166" t="inlineStr">
        <is>
          <t>✅ คำตอบที่ถูกต้อง: ข้อ ก. จัดอยู่ในประเภทยาอันตราย เภสัชกรสามารถจ่ายได้ในร้านยา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จัดอยู่ในประเภทยาอันตราย เภสัชกรสามารถจ่ายได้ในร้านยา 💡 คำอธิบายและข้อกำหนดทางกฎหมาย:
💡 คำอธิบายและข้อกำหนดทางกฎหมาย:
Fluoxetine จัดเป็นวัตถุออกฤทธิ์ต่อจิตประสาทในประเภท 4 (ตามประกาศปัจจุบัน) หรือยาอันตรายในบริบทข้อสอบเก่าบางข้อ แต่วัตถุประสงค์หลักคือการควบคุมการจ่ายยาตามกฎหมายวัตถุออกฤทธิ์
🔍 ข้ออื่นผิดเพราะอะไร:
• ข้อ ข. (จัดอยู่ในประเภทยาควบคุมพิเศษ เภสัชกรไม่สามารถจ่ายได้):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(จัดอยู่ในประเภทยาอันตราย จ่ายได้ในเฉพาะโรงพยาบาล):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(จัดอยู่ในประเภทยาเสพติดให้โทษประเภท 2 ต้องทำบัญชีรายงาน อย.): จัดอยู่ในประเภทยาเสพติดให้โทษประเภท 2 ต้องทำบัญชีรายงาน อย. ไม่ตรงกับข้อบ่งใช้หรือกลไกการออกฤทธิ์ที่ถูกต้องตาม พ.ร.บ. ยา พ.ศ. 2510 / พ.ร.บ. วิชาชีพเภสัชกรรม พ.ศ. 2537
• ข้อ จ. (จัดอยู่ในประเภทยาวัตถุออกฤทธิ์ต่อจิตประสาท): จัดอยู่ในประเภทยาวัตถุออกฤทธิ์ต่อจิตประสาท ไม่ตรงกับข้อบ่งใช้หรือกลไกการออกฤทธิ์ที่ถูกต้องตาม พ.ร.บ. ยา พ.ศ. 2510 / พ.ร.บ. วิชาชีพเภสัชกรรม พ.ศ. 2537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 s="166" t="inlineStr"/>
      <c r="L22" s="166" t="inlineStr">
        <is>
          <t>Pharmacy Laws &amp; Ethics</t>
        </is>
      </c>
      <c r="M22" s="166" t="inlineStr">
        <is>
          <t>ข้อบังคับสภาเภสัชกรรม (จรรยาบรรณวิชาชีพ)</t>
        </is>
      </c>
      <c r="N22" s="165" t="inlineStr">
        <is>
          <t>SAP</t>
        </is>
      </c>
      <c r="O22" s="166" t="inlineStr">
        <is>
          <t>ข้อ 25 Pharma Plus เล่มม่วง (เฉลยข้อ ก)</t>
        </is>
      </c>
      <c r="P22" s="165" t="inlineStr">
        <is>
          <t>แบบฝึกหัด</t>
        </is>
      </c>
      <c r="Q22" s="165" t="inlineStr">
        <is>
          <t>เล่มม่วง</t>
        </is>
      </c>
      <c r="R22" s="165" t="inlineStr"/>
    </row>
    <row r="23" ht="24" customHeight="1" s="49">
      <c r="A23" s="165" t="n">
        <v>21</v>
      </c>
      <c r="B23" s="166" t="inlineStr">
        <is>
          <t>ยาที่ใช้ในการรักษาโรคหืดชนิดใด ซึ่งตามกฎหมายจัดเป็นยาควบคุมพิเศษ</t>
        </is>
      </c>
      <c r="C23" s="166" t="inlineStr"/>
      <c r="D23" s="166" t="inlineStr">
        <is>
          <t>Turbutaline (2.5mg/tab)</t>
        </is>
      </c>
      <c r="E23" s="166" t="inlineStr">
        <is>
          <t>Prednisolone (5mg/tab)</t>
        </is>
      </c>
      <c r="F23" s="166" t="inlineStr">
        <is>
          <t>Inhaled fermoterol (4.5 mcg/dose)</t>
        </is>
      </c>
      <c r="G23" s="166" t="inlineStr">
        <is>
          <t>Inhaled beclomethasone</t>
        </is>
      </c>
      <c r="H23" s="166" t="inlineStr">
        <is>
          <t>Theophylline (200 mg sustained-release)</t>
        </is>
      </c>
      <c r="I23" s="165" t="n">
        <v>2</v>
      </c>
      <c r="J23" s="166" t="inlineStr">
        <is>
          <t>✅ คำตอบที่ถูกต้อง: ข้อ ข. Prednisolone (5mg/tab)
💡 Background:
กฎหมายยาและจรรยาบรรณวิชาชีพมีขึ้นเพื่อคุ้มครองความปลอดภัยของผู้บริโภคตามมาตรฐาน Good Pharmacy Practice (GPP)
🎯 ทำไมข้อนี้ถึงถูก:
Prednisolone (5mg/tab) 💡 คำอธิบายและข้อกำหนดทางกฎหมาย:
💡 คำอธิบายและข้อกำหนดทางกฎหมาย:
ยาคอร์ติโคสเตียรอยด์ชนิดสูดพ่นขนาดสูง เช่น Inhaled beclomethasone (250 mcg/puff) จัดเป็นยาควบคุมพิเศษตามกฎหมายยาเพื่อป้องกันการใช้โดยไม่ได้รับคำแนะนำและการติดตามที่เหมาะสมจากแพทย์์
 เป็น intermediate-acting systemic corticosteroid ขนาดยอดนิยมสำหรับ immunosuppressive &amp; anti-inflammatory therapy ต้องระวัง Cushingoid, infection, osteoporosis, peptic ulcer
🔍 ข้ออื่นผิดเพราะอะไร:
• ข้อ ก. (Turbutaline (2.5mg/tab)): Turbutaline (2.5mg/tab) ไม่ตรงกับข้อบ่งใช้หรือกลไกการออกฤทธิ์ที่ถูกต้องตาม พ.ร.บ. ยา พ.ศ. 2510 / พ.ร.บ. วิชาชีพเภสัชกรรม พ.ศ. 2537
• ข้อ ค. (Inhaled fermoterol (4.5 mcg/dose)): Inhaled fermoterol (4.5 mcg/dose) ไม่ตรงกับข้อบ่งใช้หรือกลไกการออกฤทธิ์ที่ถูกต้องตาม พ.ร.บ. ยา พ.ศ. 2510 / พ.ร.บ. วิชาชีพเภสัชกรรม พ.ศ. 2537
• ข้อ ง. (Inhaled beclomethasone): Inhaled beclomethasone ไม่ตรงกับข้อบ่งใช้หรือกลไกการออกฤทธิ์ที่ถูกต้องตาม พ.ร.บ. ยา พ.ศ. 2510 / พ.ร.บ. วิชาชีพเภสัชกรรม พ.ศ. 2537
• ข้อ จ. (Theophylline (200 mg sustained-release)): มี narrow therapeutic window (target 5-15 mcg/mL) และ ADR สูง (ใจสั่น คลื่นไส้ ชัก หัวใจเต้นผิดจังหวะ) CPG จึงจัดเป็นเพียงทางเลือกท้ายๆ (alternative)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 s="166" t="inlineStr"/>
      <c r="L23" s="166" t="inlineStr">
        <is>
          <t>Pharmacy Laws &amp; Ethics</t>
        </is>
      </c>
      <c r="M23" s="166" t="inlineStr">
        <is>
          <t>ข้อบังคับสภาเภสัชกรรม (จรรยาบรรณวิชาชีพ)</t>
        </is>
      </c>
      <c r="N23" s="165" t="inlineStr">
        <is>
          <t>SAP</t>
        </is>
      </c>
      <c r="O23" s="166" t="inlineStr">
        <is>
          <t>ข้อ 26 Pharma Plus เล่มม่วง (เฉลยข้อ ข)</t>
        </is>
      </c>
      <c r="P23" s="165" t="inlineStr">
        <is>
          <t>แบบฝึกหัด</t>
        </is>
      </c>
      <c r="Q23" s="165" t="inlineStr">
        <is>
          <t>เล่มม่วง</t>
        </is>
      </c>
      <c r="R23" s="165" t="inlineStr"/>
    </row>
    <row r="24" ht="24" customHeight="1" s="49">
      <c r="A24" s="165" t="n">
        <v>22</v>
      </c>
      <c r="B24" s="166" t="inlineStr">
        <is>
          <t>หลังการตรวจวินิจฉัย แพทย์์ได้สั่งจ่ายยารวม 4 รายการ เมื่อผู้ป่วยไปรับยาที่ห้องยาพบว่ามียาหมดคือ pseudoephedrine ขนาด 60 มิลลิกรัม เภสัชกรจึงได้เขียนใบรับรองยาหมดให้ โดยบอกว่ายานี้ไม่มีจำหน่ายในร้านยา ขอให้ผู้ป่วยมารับยาที่โรงพยาบาลในภายหลัง อยากทราบว่าทำไมยานี้จึงไม่มีจำหน่ายในร้านยา
ทำไมยานี้จึงไม่มีจำหน่ายในร้านยา</t>
        </is>
      </c>
      <c r="C24" s="166" t="inlineStr"/>
      <c r="D24" s="166" t="inlineStr">
        <is>
          <t>เนื่องจากจัดเป็นยาควบคุมพิเศษ</t>
        </is>
      </c>
      <c r="E24" s="166" t="inlineStr">
        <is>
          <t>เนื่องจากจัดเป็นยาที่ลงทะเบียนแบบมีเงื่อนไขต้องติดตามการใช้ในโรงพยาบาล</t>
        </is>
      </c>
      <c r="F24" s="166" t="inlineStr">
        <is>
          <t>เนื่องจากจัดเป็นยาเสพติดให้โทษ ประเภทที่ 2</t>
        </is>
      </c>
      <c r="G24" s="166" t="inlineStr">
        <is>
          <t>เนื่องจากจัดเป็นวัตถุออกฤทธิ์ต่อจิตประสาทประเภทที่ 2</t>
        </is>
      </c>
      <c r="H24" s="166" t="inlineStr">
        <is>
          <t>เนื่องจากจัดเป็นยาอันตราย</t>
        </is>
      </c>
      <c r="I24" s="165" t="n">
        <v>4</v>
      </c>
      <c r="J24" s="166" t="inlineStr">
        <is>
          <t>✅ คำตอบที่ถูกต้อง: ข้อ ง. เนื่องจากจัดเป็นวัตถุออกฤทธิ์ต่อจิตประสาทประเภทที่ 2
💡 Background:
กฎหมายยาและจรรยาบรรณวิชาชีพมีขึ้นเพื่อคุ้มครองความปลอดภัยของผู้บริโภคตามมาตรฐาน Good Pharmacy Practice (GPP)
🎯 ทำไมข้อนี้ถึงถูก:
เนื่องจากจัดเป็นวัตถุออกฤทธิ์ต่อจิตประสาทประเภทที่ 2 💡 คำอธิบายและข้อกำหนดทางกฎหมาย:
💡 คำอธิบายและข้อกำหนดทางกฎหมาย:
Pseudoephedrine ถูกยกระดับเป็นวัตถุออกฤทธิ์ต่อจิตประสาทประเภท 2 และห้ามมิให้ร้านขายยาทั่วไปจำหน่ายเด็ดขาด (จำหน่ายได้เฉพาะสถานพยาบาลของรัฐและโรงพยาบาลตามเงื่อนไขกระทรวงสาธารณสุขเพื่อป้องกันการนำไปสกัดเป็นยาเสพติด)
🔍 ข้ออื่นผิดเพราะอะไร:
• ข้อ ก. (เนื่องจากจัดเป็นยาควบคุมพิเศษ):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ข. (เนื่องจากจัดเป็นยาที่ลงทะเบียนแบบมีเงื่อนไขต้องติดตามการใช้ในโรงพยาบาล): เนื่องจากจัดเป็นยาที่ลงทะเบียนแบบมีเงื่อนไขต้องติดตามการใช้ในโรงพยาบาล ไม่ตรงกับข้อบ่งใช้หรือกลไกการออกฤทธิ์ที่ถูกต้องตาม พ.ร.บ. ยา พ.ศ. 2510 / พ.ร.บ. วิชาชีพเภสัชกรรม พ.ศ. 2537
• ข้อ ค. (เนื่องจากจัดเป็นยาเสพติดให้โทษ ประเภทที่ 2): เนื่องจากจัดเป็นยาเสพติดให้โทษ ประเภทที่ 2 ไม่ตรงกับข้อบ่งใช้หรือกลไกการออกฤทธิ์ที่ถูกต้องตาม พ.ร.บ. ยา พ.ศ. 2510 / พ.ร.บ. วิชาชีพเภสัชกรรม พ.ศ. 2537
• ข้อ จ. (เนื่องจากจัดเป็นยาอันตราย):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 s="166" t="inlineStr"/>
      <c r="L24" s="166" t="inlineStr">
        <is>
          <t>Pharmacy Laws &amp; Ethics</t>
        </is>
      </c>
      <c r="M24" s="166" t="inlineStr">
        <is>
          <t>ข้อบังคับสภาเภสัชกรรม (จรรยาบรรณวิชาชีพ)</t>
        </is>
      </c>
      <c r="N24" s="165" t="inlineStr">
        <is>
          <t>SAP</t>
        </is>
      </c>
      <c r="O24" s="166" t="inlineStr">
        <is>
          <t>ข้อ 27 Pharma Plus เล่มม่วง (เฉลยข้อ ง)</t>
        </is>
      </c>
      <c r="P24" s="165" t="inlineStr">
        <is>
          <t>แบบฝึกหัด</t>
        </is>
      </c>
      <c r="Q24" s="165" t="inlineStr">
        <is>
          <t>เล่มม่วง</t>
        </is>
      </c>
      <c r="R24" s="165" t="inlineStr"/>
    </row>
    <row r="25" ht="24" customHeight="1" s="49">
      <c r="A25" s="165" t="n">
        <v>23</v>
      </c>
      <c r="B25" s="166" t="inlineStr">
        <is>
          <t>ผู้ป่วยเริ่มมีอาการไอแห้งๆ จึงไปซื้อยาที่ร้านขายยา อยากทราบว่า ยาใดซื้อได้ในร้านยาแผนปัจจุบัน (ขย. 1)
ยาใดซื้อได้ในร้านยาแผนปัจจุบัน (ขย. 1)</t>
        </is>
      </c>
      <c r="C25" s="166" t="inlineStr"/>
      <c r="D25" s="166" t="inlineStr">
        <is>
          <t>ยาแก้ไอ้น้ำดำ องค์การเภสัช ขนาด 60 ml</t>
        </is>
      </c>
      <c r="E25" s="166" t="inlineStr">
        <is>
          <t>ยาแก้ไอ้น้ำดำ องค์การเภสัช ขนาด 120 ml</t>
        </is>
      </c>
      <c r="F25" s="166" t="inlineStr">
        <is>
          <t>Cofeed (Diphenhydramine and ammonium chloride)</t>
        </is>
      </c>
      <c r="G25" s="166" t="inlineStr">
        <is>
          <t>Terco-D (Dextromethorphan and terpin hydrate)</t>
        </is>
      </c>
      <c r="H25" s="166" t="inlineStr">
        <is>
          <t>Godipect (Codeine phosphate and glycerylguaicolate)</t>
        </is>
      </c>
      <c r="I25" s="165" t="n">
        <v>1</v>
      </c>
      <c r="J25" s="166" t="inlineStr">
        <is>
          <t>✅ คำตอบที่ถูกต้อง: ข้อ ก. ยาแก้ไอ้น้ำดำ องค์การเภสัช ขนาด 60 ml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ยาแก้ไอ้น้ำดำ องค์การเภสัช ขนาด 60 ml 💡 คำอธิบายและข้อกำหนดทางกฎหมาย:
💡 คำอธิบายและข้อกำหนดทางกฎหมาย:
ยาแก้ไอผสมโคดีอีน (เช่น Godipect) จัดเป็นยาอันตรายหรือยาเสพติดให้โทษประเภทที่ 3 ตามกฎหมาย ซึ่งในร้านขายยาแผนปัจจุบัน (ขย.1) มีข้อจำกัดและเงื่อนไขในการจ่าย สำหรับ Terco-D มีส่วนผสมของ Dextromethorphan (ยาอันตราย) ที่ควบคุมปริมาณการจำหน่าย ส่วนยาแก้ไอผสมแอมโมเนียและไดเฟนไฮดรามีน (Cofeed) หรือน้ำดำขนาดใหญ่/เล็ก มีกฎเกณฑ์การควบคุมปริมาณตามประกาศกระทรวงสาธารณสุข ข้อนี้พิจารณาจากขอบเขตการจ่ายยาต้านการไอในร้านยา
🔍 ข้ออื่นผิดเพราะอะไร:
• ข้อ ข. (ยาแก้ไอ้น้ำดำ องค์การเภสัช ขนาด 120 ml): ยาแก้ไอ้น้ำดำ องค์การเภสัช ขนาด 120 ml ไม่ตรงกับข้อบ่งใช้หรือกลไกการออกฤทธิ์ที่ถูกต้องตาม พ.ร.บ. ยา พ.ศ. 2510 / พ.ร.บ. วิชาชีพเภสัชกรรม พ.ศ. 2537
• ข้อ ค. (Cofeed (Diphenhydramine and ammonium chloride)): Cofeed (Diphenhydramine and ammonium chloride) ไม่ตรงกับข้อบ่งใช้หรือกลไกการออกฤทธิ์ที่ถูกต้องตาม พ.ร.บ. ยา พ.ศ. 2510 / พ.ร.บ. วิชาชีพเภสัชกรรม พ.ศ. 2537
• ข้อ ง. (Terco-D (Dextromethorphan and terpin hydrate)): Terco-D (Dextromethorphan and terpin hydrate) ไม่ตรงกับข้อบ่งใช้หรือกลไกการออกฤทธิ์ที่ถูกต้องตาม พ.ร.บ. ยา พ.ศ. 2510 / พ.ร.บ. วิชาชีพเภสัชกรรม พ.ศ. 2537
• ข้อ จ. (Godipect (Codeine phosphate and glycerylguaicolate)): Godipect (Codeine phosphate and glycerylguaicolate)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 s="166" t="inlineStr"/>
      <c r="L25" s="166" t="inlineStr">
        <is>
          <t>Pharmacy Laws &amp; Ethics</t>
        </is>
      </c>
      <c r="M25" s="166" t="inlineStr">
        <is>
          <t>ข้อบังคับสภาเภสัชกรรม (จรรยาบรรณวิชาชีพ)</t>
        </is>
      </c>
      <c r="N25" s="165" t="inlineStr">
        <is>
          <t>SAP</t>
        </is>
      </c>
      <c r="O25" s="166" t="inlineStr">
        <is>
          <t>ข้อ 28 Pharma Plus เล่มม่วง (เฉลยข้อ ก ค ง)</t>
        </is>
      </c>
      <c r="P25" s="165" t="inlineStr">
        <is>
          <t>แบบฝึกหัด</t>
        </is>
      </c>
      <c r="Q25" s="165" t="inlineStr">
        <is>
          <t>เล่มม่วง</t>
        </is>
      </c>
      <c r="R25" s="165" t="inlineStr"/>
    </row>
    <row r="26" ht="24" customHeight="1" s="49">
      <c r="A26" s="165" t="n">
        <v>24</v>
      </c>
      <c r="B26" s="166" t="inlineStr">
        <is>
          <t>ตาม พ.ร.บ.ยา พ.ศ. 2510 ยารับประทานคุมกำเนิดอยู่ในข้อใด
ยารับประทานคุมกำเนิดอยู่ในข้อใด</t>
        </is>
      </c>
      <c r="C26" s="166" t="inlineStr"/>
      <c r="D26" s="166" t="inlineStr">
        <is>
          <t>ยาที่จ่ายตามใบสั่งแพทย์์เท่านั้น</t>
        </is>
      </c>
      <c r="E26" s="166" t="inlineStr">
        <is>
          <t>ยาที่จ่ายได้โดยเภสัชกร</t>
        </is>
      </c>
      <c r="F26" s="166" t="inlineStr">
        <is>
          <t>ยาที่จ่ายได้ในร้านยาแผนปัจจุบันบรรจุเสร็จ</t>
        </is>
      </c>
      <c r="G26" s="166" t="inlineStr">
        <is>
          <t>ยาประเภท over the counter (OTC)</t>
        </is>
      </c>
      <c r="H26" s="166" t="inlineStr">
        <is>
          <t>ยาควบคุมพิเศษ</t>
        </is>
      </c>
      <c r="I26" s="165" t="n">
        <v>2</v>
      </c>
      <c r="J26" s="166" t="inlineStr">
        <is>
          <t>✅ คำตอบที่ถูกต้อง: ข้อ ข. ยาที่จ่ายได้โดยเภสัชกร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ยาที่จ่ายได้โดยเภสัชกร 💡 คำอธิบายและข้อกำหนดทางกฎหมาย:
💡 คำอธิบายและข้อกำหนดทางกฎหมาย:
ยารับประทานคุมกำเนิดฮอร์โมนรวม (Oral Contraceptive Pills) ตามกฎหมายยาของประเทศไทย จัดเป็น 'ยาอันตราย' ซึ่งสามารถจำหน่ายได้ในร้านยาแผนปัจจุบันบรรจุเสร็จ โดยต้องส่งมอบโดยเภสัชกรชั้น 1 ตามพระราชบัญญัติยา พ.ศ. 2510
🔍 ข้ออื่นผิดเพราะอะไร:
• ข้อ ก. (ยาที่จ่ายตามใบสั่งแพทย์์เท่านั้น): ยาที่จ่ายตามใบสั่งแพทย์์เท่านั้น ไม่ตรงกับข้อบ่งใช้หรือกลไกการออกฤทธิ์ที่ถูกต้องตาม พ.ร.บ. ยา พ.ศ. 2510 / พ.ร.บ. วิชาชีพเภสัชกรรม พ.ศ. 2537
• ข้อ ค. (ยาที่จ่ายได้ในร้านยาแผนปัจจุบันบรรจุเสร็จ): ยาที่จ่ายได้ในร้านยาแผนปัจจุบันบรรจุเสร็จ ไม่ตรงกับข้อบ่งใช้หรือกลไกการออกฤทธิ์ที่ถูกต้องตาม พ.ร.บ. ยา พ.ศ. 2510 / พ.ร.บ. วิชาชีพเภสัชกรรม พ.ศ. 2537
• ข้อ ง. (ยาประเภท over the counter (OTC)): ยาประเภท over the counter (OTC) ไม่ตรงกับข้อบ่งใช้หรือกลไกการออกฤทธิ์ที่ถูกต้องตาม พ.ร.บ. ยา พ.ศ. 2510 / พ.ร.บ. วิชาชีพเภสัชกรรม พ.ศ. 2537
• ข้อ จ.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 s="166" t="inlineStr"/>
      <c r="L26" s="166" t="inlineStr">
        <is>
          <t>Pharmacy Laws &amp; Ethics</t>
        </is>
      </c>
      <c r="M26" s="166" t="inlineStr">
        <is>
          <t>ข้อบังคับสภาเภสัชกรรม (จรรยาบรรณวิชาชีพ)</t>
        </is>
      </c>
      <c r="N26" s="165" t="inlineStr">
        <is>
          <t>SAP</t>
        </is>
      </c>
      <c r="O26" s="166" t="inlineStr">
        <is>
          <t>ข้อ 29 Pharma Plus เล่มม่วง (เฉลยข้อ ข ค)</t>
        </is>
      </c>
      <c r="P26" s="165" t="inlineStr">
        <is>
          <t>แบบฝึกหัด</t>
        </is>
      </c>
      <c r="Q26" s="165" t="inlineStr">
        <is>
          <t>เล่มม่วง</t>
        </is>
      </c>
      <c r="R26" s="165" t="inlineStr"/>
    </row>
    <row r="27" ht="24" customHeight="1" s="49">
      <c r="A27" s="165" t="n">
        <v>25</v>
      </c>
      <c r="B27" s="166" t="inlineStr">
        <is>
          <t>ผู้ป่วยสงสัยว่ายา ibuprofen ที่ซื้อจากร้านยาเป็นยาปลอม จึงเอาให้เภสัชดู เมื่อตรวจสอบพบว่ายานี้ไม่ได้เป็นยาปลอม ดังนั้นยาต้องมีข้อมูลที่เป็นความจริงดังต่อไปนี้ ยกเว้นข้อใด
ยาต้องมีข้อมูลที่เป็นความจริงดังต่อไปนี้ ยกเว้นข้อใด</t>
        </is>
      </c>
      <c r="C27" s="166" t="inlineStr"/>
      <c r="D27" s="166" t="inlineStr">
        <is>
          <t>ชื่อยา</t>
        </is>
      </c>
      <c r="E27" s="166" t="inlineStr">
        <is>
          <t>สารออกฤทธิ์</t>
        </is>
      </c>
      <c r="F27" s="166" t="inlineStr">
        <is>
          <t>ที่ตั้งสถานที่ผลิตยา</t>
        </is>
      </c>
      <c r="G27" s="166" t="inlineStr">
        <is>
          <t>วันเดือนปีที่ยาสิ้นอายุ</t>
        </is>
      </c>
      <c r="H27" s="166" t="inlineStr">
        <is>
          <t>เลขที่ทะเบียนโฆษณายา</t>
        </is>
      </c>
      <c r="I27" s="165" t="n">
        <v>5</v>
      </c>
      <c r="J27" s="166" t="inlineStr">
        <is>
          <t>✅ คำตอบที่ถูกต้อง: ข้อ จ. เลขที่ทะเบียนโฆษณายา
💡 Background:
กฎหมายยาและจรรยาบรรณวิชาชีพมีขึ้นเพื่อคุ้มครองความปลอดภัยของผู้บริโภคตามมาตรฐาน Good Pharmacy Practice (GPP)
🎯 ทำไมข้อนี้ถึงถูก:
เลขที่ทะเบียนโฆษณายา 💡 คำอธิบายและข้อกำหนดทางกฎหมาย:
💡 คำอธิบายและข้อกำหนดทางกฎหมาย:
ตาม พ.ร.บ. ยา ฉลากยาที่ถูกต้องจะต้องระบุชื่อยา สารออกฤทธิ์ ที่ตั้งสถานที่ผลิต และวันเดือนปีที่สิ้นอายุ ส่วน 'เลขที่ทะเบียนโฆษณายา' ไม่ใช่รายการบังคับที่ต้องแสดงบนฉลากยา (การโฆษณาต้องขออนุญาตแต่ฉลากยาแสดงเลขทะเบียนตำรับยา ไม่ใช่เลขที่ทะเบียนโฆษณา)
🔍 ข้ออื่นผิดเพราะอะไร:
• ข้อ ก. (ชื่อยา): ชื่อยา ไม่ตรงกับข้อบ่งใช้หรือกลไกการออกฤทธิ์ที่ถูกต้องตาม พ.ร.บ. ยา พ.ศ. 2510 / พ.ร.บ. วิชาชีพเภสัชกรรม พ.ศ. 2537
• ข้อ ข. (สารออกฤทธิ์): สารออกฤทธิ์ ไม่ตรงกับข้อบ่งใช้หรือกลไกการออกฤทธิ์ที่ถูกต้องตาม พ.ร.บ. ยา พ.ศ. 2510 / พ.ร.บ. วิชาชีพเภสัชกรรม พ.ศ. 2537
• ข้อ ค. (ที่ตั้งสถานที่ผลิตยา): ที่ตั้งสถานที่ผลิตยา ไม่ตรงกับข้อบ่งใช้หรือกลไกการออกฤทธิ์ที่ถูกต้องตาม พ.ร.บ. ยา พ.ศ. 2510 / พ.ร.บ. วิชาชีพเภสัชกรรม พ.ศ. 2537
• ข้อ ง. (วันเดือนปีที่ยาสิ้นอายุ): วันเดือนปีที่ยาสิ้นอายุ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7" s="166" t="inlineStr"/>
      <c r="L27" s="166" t="inlineStr">
        <is>
          <t>Pharmacy Laws &amp; Ethics</t>
        </is>
      </c>
      <c r="M27" s="166" t="inlineStr">
        <is>
          <t>ข้อบังคับสภาเภสัชกรรม (จรรยาบรรณวิชาชีพ)</t>
        </is>
      </c>
      <c r="N27" s="165" t="inlineStr">
        <is>
          <t>SAP</t>
        </is>
      </c>
      <c r="O27" s="166" t="inlineStr">
        <is>
          <t>ข้อ 32 Pharma Plus เล่มม่วง (เฉลยข้อ จ)</t>
        </is>
      </c>
      <c r="P27" s="165" t="inlineStr">
        <is>
          <t>แบบฝึกหัด</t>
        </is>
      </c>
      <c r="Q27" s="165" t="inlineStr">
        <is>
          <t>เล่มม่วง</t>
        </is>
      </c>
      <c r="R27" s="165" t="inlineStr"/>
    </row>
    <row r="28" ht="24" customHeight="1" s="49">
      <c r="A28" s="165" t="n">
        <v>26</v>
      </c>
      <c r="B28" s="166" t="inlineStr">
        <is>
          <t>ยาหยอดตากบฉลากแจ้งว่ามีปริมาณสารสำคัญ polymycin B sulfate 10,000 units/ml วันหมดอายุคือ 12/4/2548 แต่เมื่อวิเคราะห์พบว่า มีปริมาณเพียง 8,500 units/ml ยาดังกล่าว จัดเป็นยาประเภทใด
ยาดังกล่าว จัดเป็นยาประเภทใด</t>
        </is>
      </c>
      <c r="C28" s="166" t="inlineStr"/>
      <c r="D28" s="166" t="inlineStr">
        <is>
          <t>ยาปลอม</t>
        </is>
      </c>
      <c r="E28" s="166" t="inlineStr">
        <is>
          <t>ยาแปรสภาพ</t>
        </is>
      </c>
      <c r="F28" s="166" t="inlineStr">
        <is>
          <t>ยาผิดมาตรฐาน</t>
        </is>
      </c>
      <c r="G28" s="166" t="inlineStr">
        <is>
          <t>ยาเสื่อมคุณภาพ</t>
        </is>
      </c>
      <c r="H28" s="166" t="inlineStr">
        <is>
          <t>ยาเทียม</t>
        </is>
      </c>
      <c r="I28" s="165" t="n">
        <v>3</v>
      </c>
      <c r="J28" s="166" t="inlineStr">
        <is>
          <t>✅ คำตอบที่ถูกต้อง: ข้อ ค. ยาผิดมาตรฐาน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ยาผิดมาตรฐาน 💡 คำอธิบายและข้อกำหนดทางกฎหมาย:
💡 คำอธิบายและข้อกำหนดทางกฎหมาย:
ตาม พ.ร.บ. ยา พ.ศ. 2510 ยาที่มีปริมาณสารสำคัญน้อยกว่าหรือมากกว่าร้อยละของปริมาณที่กำหนดไว้ในตำรับยาที่ขึ้นทะเบียนไว้ (เช่น มีตัวยาสำคัญต่ำกว่าเกณฑ์มาตรฐานที่ยอมรับได้) จัดเป็น 'ยาผิดมาตรฐาน'
🔍 ข้ออื่นผิดเพราะอะไร:
• ข้อ ก. (ยาปลอม): ยาปลอม ไม่ตรงกับข้อบ่งใช้หรือกลไกการออกฤทธิ์ที่ถูกต้องตาม พ.ร.บ. ยา พ.ศ. 2510 / พ.ร.บ. วิชาชีพเภสัชกรรม พ.ศ. 2537
• ข้อ ข. (ยาแปรสภาพ): ยาแปรสภาพ ไม่ตรงกับข้อบ่งใช้หรือกลไกการออกฤทธิ์ที่ถูกต้องตาม พ.ร.บ. ยา พ.ศ. 2510 / พ.ร.บ. วิชาชีพเภสัชกรรม พ.ศ. 2537
• ข้อ ง. (ยาเสื่อมคุณภาพ): ยาเสื่อมคุณภาพ ไม่ตรงกับข้อบ่งใช้หรือกลไกการออกฤทธิ์ที่ถูกต้องตาม พ.ร.บ. ยา พ.ศ. 2510 / พ.ร.บ. วิชาชีพเภสัชกรรม พ.ศ. 2537
• ข้อ จ. (ยาเทียม): ยาเทียม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8" s="166" t="inlineStr"/>
      <c r="L28" s="166" t="inlineStr">
        <is>
          <t>Pharmacy Laws &amp; Ethics</t>
        </is>
      </c>
      <c r="M28" s="166" t="inlineStr">
        <is>
          <t>ข้อบังคับสภาเภสัชกรรม (จรรยาบรรณวิชาชีพ)</t>
        </is>
      </c>
      <c r="N28" s="165" t="inlineStr">
        <is>
          <t>SAP</t>
        </is>
      </c>
      <c r="O28" s="166" t="inlineStr">
        <is>
          <t>ข้อ 33 Pharma Plus เล่มม่วง (เฉลยข้อ ค)</t>
        </is>
      </c>
      <c r="P28" s="165" t="inlineStr">
        <is>
          <t>แบบฝึกหัด</t>
        </is>
      </c>
      <c r="Q28" s="165" t="inlineStr">
        <is>
          <t>เล่มม่วง</t>
        </is>
      </c>
      <c r="R28" s="165" t="inlineStr"/>
    </row>
    <row r="29" ht="24" customHeight="1" s="49">
      <c r="A29" s="165" t="n">
        <v>27</v>
      </c>
      <c r="B29" s="166" t="inlineStr">
        <is>
          <t>หากเภสัชกรยังไม่ได้เป็นผู้ประกอบวิชาชีพเภสัชกรรม ข้อใดกล่าวถูกต้อง</t>
        </is>
      </c>
      <c r="C29" s="166" t="inlineStr"/>
      <c r="D29" s="166" t="inlineStr">
        <is>
          <t>เขาจะไม่สามารถพัฒนาตำรับ triamcinolone lotion นี้ขึ้นมาได้</t>
        </is>
      </c>
      <c r="E29" s="166" t="inlineStr">
        <is>
          <t>เขาจะไม่สามารถเป็นเจ้าของโรงงานผลิต triamcinolone lotion นี้ขึ้นมาได้</t>
        </is>
      </c>
      <c r="F29" s="166" t="inlineStr">
        <is>
          <t>เขาจะไม่สามารถระบุชื่อว่าเป็นผู้พัฒนา triamcinolone lotion ตำรับได้</t>
        </is>
      </c>
      <c r="G29" s="166" t="inlineStr">
        <is>
          <t>เขาจะไม่สามารถทำหน้าที่เป็นเภสัชกรควบคุมการผลิต triamcinolone lotion นี้ขึ้นมาได้</t>
        </is>
      </c>
      <c r="H29" s="166" t="inlineStr">
        <is>
          <t>เขาจะไม่สามารถทำหน้าที่เป็นผู้เดินเรื่องขึ้นทะเบียนตำรับนี้</t>
        </is>
      </c>
      <c r="I29" s="165" t="n">
        <v>4</v>
      </c>
      <c r="J29" s="166" t="inlineStr">
        <is>
          <t>✅ คำตอบที่ถูกต้อง: ข้อ ง. เขาจะไม่สามารถทำหน้าที่เป็นเภสัชกรควบคุมการผลิต triamcinolone lotion นี้ขึ้นมาได้
💡 Background:
กฎหมายยาและจรรยาบรรณวิชาชีพมีขึ้นเพื่อคุ้มครองความปลอดภัยของผู้บริโภคตามมาตรฐาน Good Pharmacy Practice (GPP)
🎯 ทำไมข้อนี้ถึงถูก:
เขาจะไม่สามารถทำหน้าที่เป็นเภสัชกรควบคุมการผลิต triamcinolone lotion นี้ขึ้นมาได้ 💡 คำอธิบายและข้อกำหนดทางกฎหมาย:
💡 คำอธิบายและข้อกำหนดทางกฎหมาย:
ตาม พ.ร.บ. ยา เภสัชกรควบคุมการผลิต (ผู้มีหน้าที่ปฏิบัติการ) ในโรงงานผลิตยา ต้องเป็นผู้ได้รับใบประกอบวิชาชีพเภสัชกรรม หากยังไม่ได้เป็น จะไม่สามารถทำหน้าที่เป็นเภสัชกรควบคุมการผลิตได้
🔍 ข้ออื่นผิดเพราะอะไร:
• ข้อ ก. (เขาจะไม่สามารถพัฒนาตำรับ triamcinolone lotion นี้ขึ้นมาได้): เขาจะไม่สามารถพัฒนาตำรับ triamcinolone lotion นี้ขึ้นมาได้ ไม่ตรงกับข้อบ่งใช้หรือกลไกการออกฤทธิ์ที่ถูกต้องตาม พ.ร.บ. ยา พ.ศ. 2510 / พ.ร.บ. วิชาชีพเภสัชกรรม พ.ศ. 2537
• ข้อ ข. (เขาจะไม่สามารถเป็นเจ้าของโรงงานผลิต triamcinolone lotion นี้ขึ้นมาได้): เขาจะไม่สามารถเป็นเจ้าของโรงงานผลิต triamcinolone lotion นี้ขึ้นมาได้ ไม่ตรงกับข้อบ่งใช้หรือกลไกการออกฤทธิ์ที่ถูกต้องตาม พ.ร.บ. ยา พ.ศ. 2510 / พ.ร.บ. วิชาชีพเภสัชกรรม พ.ศ. 2537
• ข้อ ค. (เขาจะไม่สามารถระบุชื่อว่าเป็นผู้พัฒนา triamcinolone lotion ตำรับได้): เขาจะไม่สามารถระบุชื่อว่าเป็นผู้พัฒนา triamcinolone lotion ตำรับได้ ไม่ตรงกับข้อบ่งใช้หรือกลไกการออกฤทธิ์ที่ถูกต้องตาม พ.ร.บ. ยา พ.ศ. 2510 / พ.ร.บ. วิชาชีพเภสัชกรรม พ.ศ. 2537
• ข้อ จ. (เขาจะไม่สามารถทำหน้าที่เป็นผู้เดินเรื่องขึ้นทะเบียนตำรับนี้): เขาจะไม่สามารถทำหน้าที่เป็นผู้เดินเรื่องขึ้นทะเบียนตำรับนี้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9" s="166" t="inlineStr"/>
      <c r="L29" s="166" t="inlineStr">
        <is>
          <t>Pharmacy Laws &amp; Ethics</t>
        </is>
      </c>
      <c r="M29" s="166" t="inlineStr">
        <is>
          <t>ข้อบังคับสภาเภสัชกรรม (จรรยาบรรณวิชาชีพ)</t>
        </is>
      </c>
      <c r="N29" s="165" t="inlineStr">
        <is>
          <t>SAP</t>
        </is>
      </c>
      <c r="O29" s="166" t="inlineStr">
        <is>
          <t>ข้อ 34 Pharma Plus เล่มม่วง (เฉลยข้อ ง)</t>
        </is>
      </c>
      <c r="P29" s="165" t="inlineStr">
        <is>
          <t>แบบฝึกหัด</t>
        </is>
      </c>
      <c r="Q29" s="165" t="inlineStr">
        <is>
          <t>เล่มม่วง</t>
        </is>
      </c>
      <c r="R29" s="165" t="inlineStr"/>
    </row>
    <row r="30" ht="24" customHeight="1" s="49">
      <c r="A30" s="165" t="n">
        <v>28</v>
      </c>
      <c r="B30" s="166" t="inlineStr">
        <is>
          <t>เจ้าของโรงงานผลิต triamcinolone cream 0.1% จำหน่ายในขนาดบรรจุ 15 g จัดเป็นยาพวกใด</t>
        </is>
      </c>
      <c r="C30" s="166" t="inlineStr"/>
      <c r="D30" s="166" t="inlineStr">
        <is>
          <t>ยาอันตราย</t>
        </is>
      </c>
      <c r="E30" s="166" t="inlineStr">
        <is>
          <t>ยาควบคุมพิเศษ</t>
        </is>
      </c>
      <c r="F30" s="166" t="inlineStr">
        <is>
          <t>ยาสามัญประจำบ้าน</t>
        </is>
      </c>
      <c r="G30" s="166" t="inlineStr">
        <is>
          <t>ยาแผนปัจจุบันบรรจุเสร็จ</t>
        </is>
      </c>
      <c r="H30" s="166" t="inlineStr">
        <is>
          <t>ยาใช้ภายนอกที่ไม่ใช่ยาอันตราย</t>
        </is>
      </c>
      <c r="I30" s="165" t="n">
        <v>1</v>
      </c>
      <c r="J30" s="166" t="inlineStr">
        <is>
          <t>✅ คำตอบที่ถูกต้อง: ข้อ ก. 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ยาอันตราย 💡 คำอธิบายและข้อกำหนดทางกฎหมาย:
💡 คำอธิบายและข้อกำหนดทางกฎหมาย:
Triamcinolone acetonide ชนิดทาภายนอก จัดเป็นยาอันตรายตามประกาศกระทรวงสาธารณสุข
🔍 ข้ออื่นผิดเพราะอะไร:
• ข้อ ข.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(ยาสามัญประจำบ้าน): ยาสามัญประจำบ้าน ไม่ตรงกับข้อบ่งใช้หรือกลไกการออกฤทธิ์ที่ถูกต้องตาม พ.ร.บ. ยา พ.ศ. 2510 / พ.ร.บ. วิชาชีพเภสัชกรรม พ.ศ. 2537
• ข้อ ง. (ยาแผนปัจจุบันบรรจุเสร็จ): ยาแผนปัจจุบันบรรจุเสร็จ ไม่ตรงกับข้อบ่งใช้หรือกลไกการออกฤทธิ์ที่ถูกต้องตาม พ.ร.บ. ยา พ.ศ. 2510 / พ.ร.บ. วิชาชีพเภสัชกรรม พ.ศ. 2537
• ข้อ จ. (ยาใช้ภายนอกที่ไม่ใช่ยาอันตราย):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0" s="166" t="inlineStr"/>
      <c r="L30" s="166" t="inlineStr">
        <is>
          <t>Pharmacy Laws &amp; Ethics</t>
        </is>
      </c>
      <c r="M30" s="166" t="inlineStr">
        <is>
          <t>ข้อบังคับสภาเภสัชกรรม (จรรยาบรรณวิชาชีพ)</t>
        </is>
      </c>
      <c r="N30" s="165" t="inlineStr">
        <is>
          <t>SAP</t>
        </is>
      </c>
      <c r="O30" s="166" t="inlineStr">
        <is>
          <t>ข้อ 35 Pharma Plus เล่มม่วง (เฉลยข้อ ก)</t>
        </is>
      </c>
      <c r="P30" s="165" t="inlineStr">
        <is>
          <t>แบบฝึกหัด</t>
        </is>
      </c>
      <c r="Q30" s="165" t="inlineStr">
        <is>
          <t>เล่มม่วง</t>
        </is>
      </c>
      <c r="R30" s="165" t="inlineStr"/>
    </row>
    <row r="31" ht="24" customHeight="1" s="49">
      <c r="A31" s="165" t="n">
        <v>29</v>
      </c>
      <c r="B31" s="166" t="inlineStr">
        <is>
          <t>ยาตาข้อใดต่อไปนี้ เป็นยาสามัญประจำบ้าน</t>
        </is>
      </c>
      <c r="C31" s="166" t="inlineStr"/>
      <c r="D31" s="166" t="inlineStr">
        <is>
          <t>Diclofenac ED</t>
        </is>
      </c>
      <c r="E31" s="166" t="inlineStr">
        <is>
          <t>Chloramphenicol eye ointment</t>
        </is>
      </c>
      <c r="F31" s="166" t="inlineStr">
        <is>
          <t>Timolol ED</t>
        </is>
      </c>
      <c r="G31" s="166" t="inlineStr">
        <is>
          <t>Dexamethasone ED</t>
        </is>
      </c>
      <c r="H31" s="166" t="inlineStr">
        <is>
          <t>Tetracycline eye ointment</t>
        </is>
      </c>
      <c r="I31" s="165" t="n">
        <v>1</v>
      </c>
      <c r="J31" s="166" t="inlineStr">
        <is>
          <t>✅ คำตอบที่ถูกต้อง: ข้อ ก. Diclofenac ED
💡 Background:
กฎหมายยาและจรรยาบรรณวิชาชีพมีขึ้นเพื่อคุ้มครองความปลอดภัยของผู้บริโภคตามมาตรฐาน Good Pharmacy Practice (GPP)
🎯 ทำไมข้อนี้ถึงถูก:
Diclofenac ED 💡 คำอธิบายและข้อกำหนดทางกฎหมาย:
💡 คำอธิบายและข้อกำหนดทางกฎหมาย:
ตามประกาศบัญชียาสามัญประจำบ้าน ยาหยอดตาหรือขี้ผึ้งป้ายตาที่เป็นยาสามัญประจำบ้านมักเป็นยาปฏิชีวนะพื้นฐาน เช่น Tetracycline eye ointment หรือ Chloramphenicol eye ointment (ต้องตรวจสอบตามประกาศปัจจุบัน แต่ตามข้อสอบมาตรฐาน Tetracycline/Chloramphenicol มักจัดอยู่ในกลุ่มนี้หรือยาอันตรายตามประกาศ)
🔍 ข้ออื่นผิดเพราะอะไร:
• ข้อ ข. (Chloramphenicol eye ointment): Chloramphenicol eye ointment ไม่ตรงกับข้อบ่งใช้หรือกลไกการออกฤทธิ์ที่ถูกต้องตาม พ.ร.บ. ยา พ.ศ. 2510 / พ.ร.บ. วิชาชีพเภสัชกรรม พ.ศ. 2537
• ข้อ ค. (Timolol ED): Timolol เป็น Non-selective beta-blocker ลด IOP โดยลด aqueous humor production มีข้อห้ามใน asthma, COPD, AV block
• ข้อ ง. (Dexamethasone ED): เป็น long-acting potent glucocorticoid ไม่มี mineralocorticoid effect จึงไม่ทำให้น้ำคั่ง เหมาะสำหรับ brain edema, antiemetic, และ COVID-19 with hypoxemia
• ข้อ จ. (Tetracycline eye ointment): Tetracycline eye ointment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1" s="166" t="inlineStr"/>
      <c r="L31" s="166" t="inlineStr">
        <is>
          <t>Pharmacy Laws &amp; Ethics</t>
        </is>
      </c>
      <c r="M31" s="166" t="inlineStr">
        <is>
          <t>ข้อบังคับสภาเภสัชกรรม (จรรยาบรรณวิชาชีพ)</t>
        </is>
      </c>
      <c r="N31" s="165" t="inlineStr">
        <is>
          <t>SAP</t>
        </is>
      </c>
      <c r="O31" s="166" t="inlineStr">
        <is>
          <t>ข้อ 36 Pharma Plus เล่มม่วง (เฉลยข้อ ไมมีคำตอบ)</t>
        </is>
      </c>
      <c r="P31" s="165" t="inlineStr">
        <is>
          <t>แบบฝึกหัด</t>
        </is>
      </c>
      <c r="Q31" s="165" t="inlineStr">
        <is>
          <t>เล่มม่วง</t>
        </is>
      </c>
      <c r="R31" s="165" t="inlineStr"/>
    </row>
    <row r="32" ht="24" customHeight="1" s="49">
      <c r="A32" s="165" t="n">
        <v>30</v>
      </c>
      <c r="B32" s="166" t="inlineStr">
        <is>
          <t>ผู้ป่วยมาพร้อมใบสั่งยาซึ่งเขียนว่า
Rx Diclofenac 25 mg 30
Sig: 2 tab p.o.tid pc
ผู้ป่วยนำยาที่ได้รับไปตรวจวิเคราะห์ที่ กรมวิทยาศาสตร์ พบว่ามี % labeled amount เท่ากับร้อยละ 60 ต้องจัดยานี้เป็นยาประเภทใดตาม พรบ. ยา พ.ศ. 2510
ผู้ป่วยนำยาที่ได้รับไปตรวจวิเคราะห์ที่ กรมวิทยาศาสตร์ พบว่ามี % labeled amount เท่ากับร้อยละ 60 ต้องจัดยานี้เป็นยาประเภทใดตาม พรบ. ยา พ.ศ. 2510</t>
        </is>
      </c>
      <c r="C32" s="166" t="inlineStr"/>
      <c r="D32" s="166" t="inlineStr">
        <is>
          <t>ยาปลอม</t>
        </is>
      </c>
      <c r="E32" s="166" t="inlineStr">
        <is>
          <t>ยาสิ้นอายุ</t>
        </is>
      </c>
      <c r="F32" s="166" t="inlineStr">
        <is>
          <t>ยาเสื่อมคุณภาพ</t>
        </is>
      </c>
      <c r="G32" s="166" t="inlineStr">
        <is>
          <t>ยาผิดมาตรฐาน</t>
        </is>
      </c>
      <c r="H32" s="166" t="inlineStr">
        <is>
          <t>ยาต่ำกว่ามาตรฐาน</t>
        </is>
      </c>
      <c r="I32" s="165" t="n">
        <v>1</v>
      </c>
      <c r="J32" s="166" t="inlineStr">
        <is>
          <t>✅ คำตอบที่ถูกต้อง: ข้อ ก. ยาปลอม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ยาปลอม 💡 คำอธิบายและข้อกำหนดทางกฎหมาย:
💡 คำอธิบายและข้อกำหนดทางกฎหมาย:
ตาม พ.ร.บ. ยา ยาที่มีปริมาณสารสำคัญน้อยกว่าหรือมากกว่าเกณฑ์ที่กำหนดมาก (เช่น น้อยกว่า 70% หรือตามเกณฑ์เภสัชตำรับ) จะเข้าข่ายเป็นยาผิดมาตรฐานหรือยาปลอมตามมาตราที่กำหนด (มักพิจารณาตามสัดส่วนความคลาดเคลื่อนทางมาตรฐาน)
🔍 ข้ออื่นผิดเพราะอะไร:
• ข้อ ข. (ยาสิ้นอายุ): ยาสิ้นอายุ ไม่ตรงกับข้อบ่งใช้หรือกลไกการออกฤทธิ์ที่ถูกต้องตาม พ.ร.บ. ยา พ.ศ. 2510 / พ.ร.บ. วิชาชีพเภสัชกรรม พ.ศ. 2537
• ข้อ ค. (ยาเสื่อมคุณภาพ): ยาเสื่อมคุณภาพ ไม่ตรงกับข้อบ่งใช้หรือกลไกการออกฤทธิ์ที่ถูกต้องตาม พ.ร.บ. ยา พ.ศ. 2510 / พ.ร.บ. วิชาชีพเภสัชกรรม พ.ศ. 2537
• ข้อ ง. (ยาผิดมาตรฐาน): ยาผิดมาตรฐาน ไม่ตรงกับข้อบ่งใช้หรือกลไกการออกฤทธิ์ที่ถูกต้องตาม พ.ร.บ. ยา พ.ศ. 2510 / พ.ร.บ. วิชาชีพเภสัชกรรม พ.ศ. 2537
• ข้อ จ. (ยาต่ำกว่ามาตรฐาน): ยาต่ำกว่ามาตรฐาน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2" s="166" t="inlineStr"/>
      <c r="L32" s="166" t="inlineStr">
        <is>
          <t>Pharmacy Laws &amp; Ethics</t>
        </is>
      </c>
      <c r="M32" s="166" t="inlineStr">
        <is>
          <t>ข้อบังคับสภาเภสัชกรรม (จรรยาบรรณวิชาชีพ)</t>
        </is>
      </c>
      <c r="N32" s="165" t="inlineStr">
        <is>
          <t>SAP</t>
        </is>
      </c>
      <c r="O32" s="166" t="inlineStr">
        <is>
          <t>ข้อ 37 Pharma Plus เล่มม่วง (เฉลยข้อ ก)</t>
        </is>
      </c>
      <c r="P32" s="165" t="inlineStr">
        <is>
          <t>แบบฝึกหัด</t>
        </is>
      </c>
      <c r="Q32" s="165" t="inlineStr">
        <is>
          <t>เล่มม่วง</t>
        </is>
      </c>
      <c r="R32" s="165" t="inlineStr"/>
    </row>
    <row r="33" ht="24" customHeight="1" s="49">
      <c r="A33" s="165" t="n">
        <v>31</v>
      </c>
      <c r="B33" s="166" t="inlineStr">
        <is>
          <t>ยาในข้อใดที่เภสัชกรสามารถจ่ายได้เมื่อได้รับใบสั่งยาจากแพทย์์เท่านั้น</t>
        </is>
      </c>
      <c r="C33" s="166" t="inlineStr"/>
      <c r="D33" s="166" t="inlineStr">
        <is>
          <t>Celecoxib</t>
        </is>
      </c>
      <c r="E33" s="166" t="inlineStr">
        <is>
          <t>Tramadol</t>
        </is>
      </c>
      <c r="F33" s="166" t="inlineStr">
        <is>
          <t>Meloxicam</t>
        </is>
      </c>
      <c r="G33" s="166" t="inlineStr">
        <is>
          <t>Prednisolone</t>
        </is>
      </c>
      <c r="H33" s="166" t="inlineStr">
        <is>
          <t>Indomethacin</t>
        </is>
      </c>
      <c r="I33" s="165" t="n">
        <v>4</v>
      </c>
      <c r="J33" s="166" t="inlineStr">
        <is>
          <t>✅ คำตอบที่ถูกต้อง: ข้อ ง. Prednisolone
💡 Background:
กฎหมายยาและจรรยาบรรณวิชาชีพมีขึ้นเพื่อคุ้มครองความปลอดภัยของผู้บริโภคตามมาตรฐาน Good Pharmacy Practice (GPP)
🎯 ทำไมข้อนี้ถึงถูก:
Prednisolone 💡 คำอธิบายและข้อกำหนดทางกฎหมาย:
💡 คำอธิบายและข้อกำหนดทางกฎหมาย:
Tramadol จัดเป็นยาควบคุมพิเศษ (ปัจจุบันยกระดับเป็นยาเสพติดให้โทษในประเภท 3 หรือควบคุมเข้มงวดตามประกาศกระทรวงฯ) ซึ่งต้องจ่ายโดยมีใบสั่งยาจากแพทย์์เท่านั้น
 เป็น intermediate-acting systemic corticosteroid ขนาดยอดนิยมสำหรับ immunosuppressive &amp; anti-inflammatory therapy ต้องระวัง Cushingoid, infection, osteoporosis, peptic ulcer
🔍 ข้ออื่นผิดเพราะอะไร:
• ข้อ ก. (Celecoxib): เป็น selective COX-2 inhibitor มี GI safety profile ดีกว่า non-selective NSAIDs แต่มี cardiovascular risk เพิ่มขึ้น และ contraindication ในผู้ป่วย post-CABG หรือ sulfonamide allergy
• ข้อ ข. (Tramadol): เป็น weak mu-opioid agonist และ SNRI เป็นเพียง second-line / add-on สำหรับ pain relief ไม่มีฤทธิ์ลดการอักเสบ (no anti-inflammatory efficacy) และเสี่ยงต่อ serotonin syndrome และชัก
• ข้อ ค. (Meloxicam): เป็น preferential COX-2 inhibitor ขนาดยา 7.5-15 mg OD มี GI safety ดีกว่า non-selective NSAIDs ทั่วไปเล็กน้อย
• ข้อ จ. (Indomethacin): เป็น potent non-selective NSAID มี anti-inflammatory efficacy สูงมากใน acute gout flare แต่มี ADRs เด่นทาง GI toxicity และ CNS (ปวดศีรษะ มึนงง)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3" s="166" t="inlineStr"/>
      <c r="L33" s="166" t="inlineStr">
        <is>
          <t>Pharmacy Laws &amp; Ethics</t>
        </is>
      </c>
      <c r="M33" s="166" t="inlineStr">
        <is>
          <t>ข้อบังคับสภาเภสัชกรรม (จรรยาบรรณวิชาชีพ)</t>
        </is>
      </c>
      <c r="N33" s="165" t="inlineStr">
        <is>
          <t>SAP</t>
        </is>
      </c>
      <c r="O33" s="166" t="inlineStr">
        <is>
          <t>ข้อ 38 Pharma Plus เล่มม่วง (เฉลยข้อ ง)</t>
        </is>
      </c>
      <c r="P33" s="165" t="inlineStr">
        <is>
          <t>แบบฝึกหัด</t>
        </is>
      </c>
      <c r="Q33" s="165" t="inlineStr">
        <is>
          <t>เล่มม่วง</t>
        </is>
      </c>
      <c r="R33" s="165" t="inlineStr"/>
    </row>
    <row r="34" ht="24" customHeight="1" s="49">
      <c r="A34" s="165" t="n">
        <v>32</v>
      </c>
      <c r="B34" s="166" t="inlineStr">
        <is>
          <t>ถ้าเภสัชกรจ่ายยาในข้อ 38 โดยไม่มีใบสั่งแพทย์์จะมีความผิดในข้อใด</t>
        </is>
      </c>
      <c r="C34" s="166" t="inlineStr"/>
      <c r="D34" s="166" t="inlineStr">
        <is>
          <t>จ่ายยาควบคุมพิเศษโดยไม่มีใบสั่งยา</t>
        </is>
      </c>
      <c r="E34" s="166" t="inlineStr">
        <is>
          <t>จ่ายยาอันตรายโดยไม่มีใบสั่งยา</t>
        </is>
      </c>
      <c r="F34" s="166" t="inlineStr">
        <is>
          <t>จ่ายยาประเภทวัตถุออกฤทธิ์ต่อจิตประสาทโดยไม่มีใบสั่งยา</t>
        </is>
      </c>
      <c r="G34" s="166" t="inlineStr">
        <is>
          <t>จ่ายยาประเภทยาเสพติดให้โทษประเภท 2 โดยไม่มีใบสั่งยา</t>
        </is>
      </c>
      <c r="H34" s="166" t="inlineStr">
        <is>
          <t>จ่ายยาประเภทยาเสพติดให้โทษประเภท 3 โดยไม่มีใบสั่งยา</t>
        </is>
      </c>
      <c r="I34" s="165" t="n">
        <v>1</v>
      </c>
      <c r="J34" s="166" t="inlineStr">
        <is>
          <t>✅ คำตอบที่ถูกต้อง: ข้อ ก. จ่ายยาควบคุมพิเศษโดยไม่มีใบสั่งยา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จ่ายยาควบคุมพิเศษโดยไม่มีใบสั่งยา 💡 คำอธิบายและข้อกำหนดทางกฎหมาย:
💡 คำอธิบายและข้อกำหนดทางกฎหมาย:
เนื่องจาก Tramadol เป็นยาควบคุมพิเศษ การจ่ายโดยไม่มีใบสั่งยาจากแพทย์์จึงมีความผิดฐานจ่ายยาควบคุมพิเศษโดยไม่มีใบสั่งยา
🔍 ข้ออื่นผิดเพราะอะไร:
• ข้อ ข. (จ่ายยาอันตรายโดยไม่มีใบสั่งยา):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(จ่ายยาประเภทวัตถุออกฤทธิ์ต่อจิตประสาทโดยไม่มีใบสั่งยา): จ่ายยาประเภทวัตถุออกฤทธิ์ต่อจิตประสาทโดยไม่มีใบสั่งยา ไม่ตรงกับข้อบ่งใช้หรือกลไกการออกฤทธิ์ที่ถูกต้องตาม พ.ร.บ. ยา พ.ศ. 2510 / พ.ร.บ. วิชาชีพเภสัชกรรม พ.ศ. 2537
• ข้อ ง. (จ่ายยาประเภทยาเสพติดให้โทษประเภท 2 โดยไม่มีใบสั่งยา): จ่ายยาประเภทยาเสพติดให้โทษประเภท 2 โดยไม่มีใบสั่งยา ไม่ตรงกับข้อบ่งใช้หรือกลไกการออกฤทธิ์ที่ถูกต้องตาม พ.ร.บ. ยา พ.ศ. 2510 / พ.ร.บ. วิชาชีพเภสัชกรรม พ.ศ. 2537
• ข้อ จ. (จ่ายยาประเภทยาเสพติดให้โทษประเภท 3 โดยไม่มีใบสั่งยา): จ่ายยาประเภทยาเสพติดให้โทษประเภท 3 โดยไม่มีใบสั่งยา ไม่ตรงกับข้อบ่งใช้หรือกลไกการออกฤทธิ์ที่ถูกต้องตาม พ.ร.บ. ยา พ.ศ. 2510 / พ.ร.บ. วิชาชีพเภสัชกรรม พ.ศ. 2537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4" s="166" t="inlineStr"/>
      <c r="L34" s="166" t="inlineStr">
        <is>
          <t>Pharmacy Laws &amp; Ethics</t>
        </is>
      </c>
      <c r="M34" s="166" t="inlineStr">
        <is>
          <t>ข้อบังคับสภาเภสัชกรรม (จรรยาบรรณวิชาชีพ)</t>
        </is>
      </c>
      <c r="N34" s="165" t="inlineStr">
        <is>
          <t>SAP</t>
        </is>
      </c>
      <c r="O34" s="166" t="inlineStr">
        <is>
          <t>ข้อ 39 Pharma Plus เล่มม่วง (เฉลยข้อ ก)</t>
        </is>
      </c>
      <c r="P34" s="165" t="inlineStr">
        <is>
          <t>แบบฝึกหัด</t>
        </is>
      </c>
      <c r="Q34" s="165" t="inlineStr">
        <is>
          <t>เล่มม่วง</t>
        </is>
      </c>
      <c r="R34" s="165" t="inlineStr"/>
    </row>
    <row r="35" ht="24" customHeight="1" s="49">
      <c r="A35" s="165" t="n">
        <v>33</v>
      </c>
      <c r="B35" s="166" t="inlineStr">
        <is>
          <t>ผงน้ำตาลเกลือแร่จัดเป็นยาประเภทใด</t>
        </is>
      </c>
      <c r="C35" s="166" t="inlineStr"/>
      <c r="D35" s="166" t="inlineStr">
        <is>
          <t>ยาบรรจุเสร็จที่ไม่ใช่ยาอันตราย</t>
        </is>
      </c>
      <c r="E35" s="166" t="inlineStr">
        <is>
          <t>ยาสามัญประจำบ้าน</t>
        </is>
      </c>
      <c r="F35" s="166" t="inlineStr">
        <is>
          <t>ยาอันตราย</t>
        </is>
      </c>
      <c r="G35" s="166" t="inlineStr">
        <is>
          <t>ยาควบคุมพิเศษ</t>
        </is>
      </c>
      <c r="H35" s="166" t="inlineStr">
        <is>
          <t>ยาแผนโบราณ</t>
        </is>
      </c>
      <c r="I35" s="165" t="n">
        <v>2</v>
      </c>
      <c r="J35" s="166" t="inlineStr">
        <is>
          <t>✅ คำตอบที่ถูกต้อง: ข้อ ข. ยาสามัญประจำบ้าน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ยาสามัญประจำบ้าน 💡 คำอธิบายและข้อกำหนดทางกฎหมาย:
💡 คำอธิบายและข้อกำหนดทางกฎหมาย:
ผงน้ำตาลเกลือแร่ (ORS) จัดเป็นยาสามัญประจำบ้านตามประกาศกระทรวงสาธารณสุข เพื่อให้ประชาชนสามารถหาซื้อได้สะดวกสำหรับบรรเทาอาการท้องเสียและป้องกันภาวะขาดน้ำเบื้องต้น
🔍 ข้ออื่นผิดเพราะอะไร:
• ข้อ ก. (ยาบรรจุเสร็จที่ไม่ใช่ยาอันตราย):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จ. (ยาแผนโบราณ): ยาแผนโบราณ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5" s="166" t="inlineStr"/>
      <c r="L35" s="166" t="inlineStr">
        <is>
          <t>Pharmacy Laws &amp; Ethics</t>
        </is>
      </c>
      <c r="M35" s="166" t="inlineStr">
        <is>
          <t>ข้อบังคับสภาเภสัชกรรม (จรรยาบรรณวิชาชีพ)</t>
        </is>
      </c>
      <c r="N35" s="165" t="inlineStr">
        <is>
          <t>SAP</t>
        </is>
      </c>
      <c r="O35" s="166" t="inlineStr">
        <is>
          <t>ข้อ 46 Pharma Plus เล่มม่วง (เฉลยข้อ ข)</t>
        </is>
      </c>
      <c r="P35" s="165" t="inlineStr">
        <is>
          <t>แบบฝึกหัด</t>
        </is>
      </c>
      <c r="Q35" s="165" t="inlineStr">
        <is>
          <t>เล่มม่วง</t>
        </is>
      </c>
      <c r="R35" s="165" t="inlineStr"/>
    </row>
    <row r="36" ht="24" customHeight="1" s="49">
      <c r="A36" s="165" t="n">
        <v>34</v>
      </c>
      <c r="B36" s="166" t="inlineStr">
        <is>
          <t>ตารางแสดงการเกิด MI ในผู้ป่วยที่ใช้ยา atorvastatin และ simvastatin
ข้อใดถูก</t>
        </is>
      </c>
      <c r="C36" s="166" t="inlineStr"/>
      <c r="D36" s="166" t="inlineStr">
        <is>
          <t>เป็นประชากรที่เกิด MI ทั้งเก่าและใหม่</t>
        </is>
      </c>
      <c r="E36" s="166" t="inlineStr">
        <is>
          <t>Atorvastatin เกิด MI ต่ำกว่า simvastatin</t>
        </is>
      </c>
      <c r="F36" s="166" t="inlineStr">
        <is>
          <t>Simvastatin ลดการเกิด MI ก่อนถึง 100 ปี</t>
        </is>
      </c>
      <c r="G36" s="166" t="inlineStr">
        <is>
          <t>Simvastatin เกิด MI ต่ำกว่า atorvastatin</t>
        </is>
      </c>
      <c r="H36" s="166" t="inlineStr">
        <is>
          <t>ไม่มีข้อใดถูก</t>
        </is>
      </c>
      <c r="I36" s="165" t="n">
        <v>2</v>
      </c>
      <c r="J36" s="166" t="inlineStr">
        <is>
          <t>✅ คำตอบที่ถูกต้อง: ข้อ ข. Atorvastatin เกิด MI ต่ำกว่า simvastatin
💡 Background:
กฎหมายยาและจรรยาบรรณวิชาชีพมีขึ้นเพื่อคุ้มครองความปลอดภัยของผู้บริโภคตามมาตรฐาน Good Pharmacy Practice (GPP)
🎯 ทำไมข้อนี้ถึงถูก:
Atorvastatin เกิด MI ต่ำกว่า simvastatin 💡 คำอธิบายและข้อกำหนดทางกฎหมาย:
💡 คำอธิบายและข้อกำหนดทางกฎหมาย:
จากตารางแสดงอัตราการเกิดโรคกล้ามเนื้อหัวใจตาย (MI) ต่อ 100 person-year พบว่า Atorvastatin มีอัตราการเกิด MI เท่ากับ 25 ต่อ 100 person-year ส่วน Simvastatin เท่ากับ 40 ต่อ 100 person-year ดังนั้น Atorvastatin จึงเกิด MI ต่ำกว่า simvastatin
🔍 ข้ออื่นผิดเพราะอะไร:
• ข้อ ก. (เป็นประชากรที่เกิด MI ทั้งเก่าและใหม่): เป็นประชากรที่เกิด MI ทั้งเก่าและใหม่ ไม่ตรงกับข้อบ่งใช้หรือกลไกการออกฤทธิ์ที่ถูกต้องตาม พ.ร.บ. ยา พ.ศ. 2510 / พ.ร.บ. วิชาชีพเภสัชกรรม พ.ศ. 2537
• ข้อ ค. (Simvastatin ลดการเกิด MI ก่อนถึง 100 ปี): เป็น moderate-intensity statin เมแทบอไลต์ผ่าน CYP3A4 เด่นชัด ห้ามใช้ dose 80 mg และมี drug interactions สูงกับ CYP3A4 inhibitors (clarithromycin, ketoconazole)
• ข้อ ง. (Simvastatin เกิด MI ต่ำกว่า atorvastatin): เป็น High-intensity statin (40-80 mg) ยับยั้ง HMG-CoA reductase มี clinical efficacy สูงสุดในการลด LDL-C ≥ 50% และ plaque stabilization ใน ACS/CAD
• ข้อ จ. (ไม่มีข้อใดถูก): ข้อนี้ไม่ถูกต้องเนื่องจากมีตัวเลือกที่จำเพาะและตรงตามเกณฑ์มาตรฐานเวชปฏิบัติอย่างชัดเจน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6" s="166" t="inlineStr"/>
      <c r="L36" s="166" t="inlineStr">
        <is>
          <t>Pharmacy Laws &amp; Ethics</t>
        </is>
      </c>
      <c r="M36" s="166" t="inlineStr">
        <is>
          <t>ข้อบังคับสภาเภสัชกรรม (จรรยาบรรณวิชาชีพ)</t>
        </is>
      </c>
      <c r="N36" s="165" t="inlineStr">
        <is>
          <t>SAP</t>
        </is>
      </c>
      <c r="O36" s="166" t="inlineStr">
        <is>
          <t>ข้อ 47 Pharma Plus เล่มม่วง (เฉลยข้อ ข)</t>
        </is>
      </c>
      <c r="P36" s="165" t="inlineStr">
        <is>
          <t>แบบฝึกหัด</t>
        </is>
      </c>
      <c r="Q36" s="165" t="inlineStr">
        <is>
          <t>เล่มม่วง</t>
        </is>
      </c>
      <c r="R36" s="165" t="inlineStr"/>
    </row>
    <row r="37" ht="24" customHeight="1" s="49">
      <c r="A37" s="165" t="n">
        <v>35</v>
      </c>
      <c r="B37" s="166" t="inlineStr">
        <is>
          <t>ทรัพย์สินทางปัญญาที่คุ้มครองการผลิต การริเริ่มสร้างสรรค์ ที่สามารถนำมาใช้ทางอุตสาหกรรมและการให้การคุ้มครองในช่วงระยะเวลาหนึ่งก่อนที่จะมีการเผยแพร่แก่สาธารณชน</t>
        </is>
      </c>
      <c r="C37" s="166" t="inlineStr"/>
      <c r="D37" s="166" t="inlineStr">
        <is>
          <t>ลิขสิทธิ์</t>
        </is>
      </c>
      <c r="E37" s="166" t="inlineStr">
        <is>
          <t>เครื่องหมายการค้า</t>
        </is>
      </c>
      <c r="F37" s="166" t="inlineStr">
        <is>
          <t>สิทธิบัตร</t>
        </is>
      </c>
      <c r="G37" s="166" t="inlineStr">
        <is>
          <t>ความลับทางการค้า</t>
        </is>
      </c>
      <c r="H37" s="166" t="inlineStr">
        <is>
          <t>สิทธิเหนือสิทธิบัตร</t>
        </is>
      </c>
      <c r="I37" s="165" t="n">
        <v>3</v>
      </c>
      <c r="J37" s="166" t="inlineStr">
        <is>
          <t>✅ คำตอบที่ถูกต้อง: ข้อ ค. สิทธิบัตร
💡 Background:
กฎหมายยาและจรรยาบรรณวิชาชีพมีขึ้นเพื่อคุ้มครองความปลอดภัยของผู้บริโภคตามมาตรฐาน Good Pharmacy Practice (GPP)
🎯 ทำไมข้อนี้ถึงถูก:
สิทธิบัตร 💡 คำอธิบายและข้อกำหนดทางกฎหมาย:
💡 คำอธิบายและข้อกำหนดทางกฎหมาย:
สิทธิบัตร (Patent) คือหนังสือสำคัญที่รัฐออกให้เพื่อคุ้มครองการประดิษฐ์คิดค้นหรือการออกแบบผลิตภัณฑ์ ซึ่งเกี่ยวข้องกับการผลิตทางอุตสาหกรรม โดยให้สิทธิผูกขาดในช่วงเวลาจำกัดตามกฎหมาย
🔍 ข้ออื่นผิดเพราะอะไร:
• ข้อ ก. (ลิขสิทธิ์): ลิขสิทธิ์ ไม่ตรงกับข้อบ่งใช้หรือกลไกการออกฤทธิ์ที่ถูกต้องตาม พ.ร.บ. ยา พ.ศ. 2510 / พ.ร.บ. วิชาชีพเภสัชกรรม พ.ศ. 2537
• ข้อ ข. (เครื่องหมายการค้า): เครื่องหมายการค้า ไม่ตรงกับข้อบ่งใช้หรือกลไกการออกฤทธิ์ที่ถูกต้องตาม พ.ร.บ. ยา พ.ศ. 2510 / พ.ร.บ. วิชาชีพเภสัชกรรม พ.ศ. 2537
• ข้อ ง. (ความลับทางการค้า): ความลับทางการค้า ไม่ตรงกับข้อบ่งใช้หรือกลไกการออกฤทธิ์ที่ถูกต้องตาม พ.ร.บ. ยา พ.ศ. 2510 / พ.ร.บ. วิชาชีพเภสัชกรรม พ.ศ. 2537
• ข้อ จ. (สิทธิเหนือสิทธิบัตร): สิทธิเหนือสิทธิบัตร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7" s="166" t="inlineStr"/>
      <c r="L37" s="166" t="inlineStr">
        <is>
          <t>Pharmacy Laws &amp; Ethics</t>
        </is>
      </c>
      <c r="M37" s="166" t="inlineStr">
        <is>
          <t>ข้อบังคับสภาเภสัชกรรม (จรรยาบรรณวิชาชีพ)</t>
        </is>
      </c>
      <c r="N37" s="165" t="inlineStr">
        <is>
          <t>SAP</t>
        </is>
      </c>
      <c r="O37" s="166" t="inlineStr">
        <is>
          <t>ข้อ 48 Pharma Plus เล่มม่วง (เฉลยข้อ ค)</t>
        </is>
      </c>
      <c r="P37" s="165" t="inlineStr">
        <is>
          <t>แบบฝึกหัด</t>
        </is>
      </c>
      <c r="Q37" s="165" t="inlineStr">
        <is>
          <t>เล่มม่วง</t>
        </is>
      </c>
      <c r="R37" s="165" t="inlineStr"/>
    </row>
    <row r="38" ht="24" customHeight="1" s="49">
      <c r="A38" s="165" t="n">
        <v>36</v>
      </c>
      <c r="B38" s="166" t="inlineStr">
        <is>
          <t>เกี่ยวกับ ข้อใดคือยาผิดมาตรฐาน ข้อใดต่อไปนี้กล่าวถูกต้องตามหลักวิชาชีพเภสัชกรรม</t>
        </is>
      </c>
      <c r="C38" s="166" t="inlineStr"/>
      <c r="D38" s="166" t="inlineStr">
        <is>
          <t>ผสม cotrimazole ร่วมกับ terbinafine เพื่อลดต้นทุน</t>
        </is>
      </c>
      <c r="E38" s="166" t="inlineStr">
        <is>
          <t>ในฉลากระบุวันหมดอายุ คือ มกราคม 2009 แต่ความจริงหมดอายุเมื่อ มกราคม 2019</t>
        </is>
      </c>
      <c r="F38" s="166" t="inlineStr">
        <is>
          <t>ยามี %LA = 87%</t>
        </is>
      </c>
      <c r="G38" s="166" t="inlineStr">
        <is>
          <t>ยาหมดอายุตามที่ระบุไว้ในฉลาก</t>
        </is>
      </c>
      <c r="H38" s="166" t="inlineStr">
        <is>
          <t>แจ้งที่อยู่ในการผลิต ไม่ตรงกับที่ขึ้นทะเบียนยา</t>
        </is>
      </c>
      <c r="I38" s="165" t="n">
        <v>3</v>
      </c>
      <c r="J38" s="166" t="inlineStr">
        <is>
          <t>✅ คำตอบที่ถูกต้อง: ข้อ ค. ยามี %LA = 87%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ยามี %LA = 87% 💡 คำอธิบายและข้อกำหนดทางกฎหมาย:
💡 คำอธิบายและข้อกำหนดทางกฎหมาย:
ตามพระราชบัญญัติยา ยาผิดมาตรฐาน หมายถึง ยาที่มีปริมาณสารสำคัญหรือคุณภาพของยาไม่เป็นไปตามเกณฑ์มาตรฐานที่ขึ้นทะเบียนไว้ (เช่น ปริมาณความแรงหรือ % declared amount แตกต่างจากมาตรฐาน หรือต่ำกว่าเกณฑ์ เช่น %LA หรือ Assay ต่ำกว่ากำหนด)
🔍 ข้ออื่นผิดเพราะอะไร:
• ข้อ ก. (ผสม cotrimazole ร่วมกับ terbinafine เพื่อลดต้นทุน): ผสม cotrimazole ร่วมกับ terbinafine เพื่อลดต้นทุน ไม่ตรงกับข้อบ่งใช้หรือกลไกการออกฤทธิ์ที่ถูกต้องตาม พ.ร.บ. ยา พ.ศ. 2510 / พ.ร.บ. วิชาชีพเภสัชกรรม พ.ศ. 2537
• ข้อ ข. (ในฉลากระบุวันหมดอายุ คือ มกราคม 2009 แต่ความจริงหมดอายุเมื่อ มกราคม 2019): ในฉลากระบุวันหมดอายุ คือ มกราคม 2009 แต่ความจริงหมดอายุเมื่อ มกราคม 2019 ไม่ตรงกับข้อบ่งใช้หรือกลไกการออกฤทธิ์ที่ถูกต้องตาม พ.ร.บ. ยา พ.ศ. 2510 / พ.ร.บ. วิชาชีพเภสัชกรรม พ.ศ. 2537
• ข้อ ง. (ยาหมดอายุตามที่ระบุไว้ในฉลาก): ยาหมดอายุตามที่ระบุไว้ในฉลาก ไม่ตรงกับข้อบ่งใช้หรือกลไกการออกฤทธิ์ที่ถูกต้องตาม พ.ร.บ. ยา พ.ศ. 2510 / พ.ร.บ. วิชาชีพเภสัชกรรม พ.ศ. 2537
• ข้อ จ. (แจ้งที่อยู่ในการผลิต ไม่ตรงกับที่ขึ้นทะเบียนยา): แจ้งที่อยู่ในการผลิต ไม่ตรงกับที่ขึ้นทะเบียนยา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8" s="166" t="inlineStr"/>
      <c r="L38" s="166" t="inlineStr">
        <is>
          <t>Pharmacy Laws &amp; Ethics</t>
        </is>
      </c>
      <c r="M38" s="166" t="inlineStr">
        <is>
          <t>ข้อบังคับสภาเภสัชกรรม (จรรยาบรรณวิชาชีพ)</t>
        </is>
      </c>
      <c r="N38" s="165" t="inlineStr">
        <is>
          <t>SAP</t>
        </is>
      </c>
      <c r="O38" s="166" t="inlineStr">
        <is>
          <t>ข้อ 49 Pharma Plus เล่มม่วง (เฉลยข้อ ค)</t>
        </is>
      </c>
      <c r="P38" s="165" t="inlineStr">
        <is>
          <t>แบบฝึกหัด</t>
        </is>
      </c>
      <c r="Q38" s="165" t="inlineStr">
        <is>
          <t>เล่มม่วง</t>
        </is>
      </c>
      <c r="R38" s="165" t="inlineStr"/>
    </row>
    <row r="39" ht="24" customHeight="1" s="49">
      <c r="A39" s="165" t="n">
        <v>37</v>
      </c>
      <c r="B39" s="166" t="inlineStr">
        <is>
          <t>Norfloxacin จัดอยู่ในบัญชียาหลักแห่งชาติบัญชีอะไร</t>
        </is>
      </c>
      <c r="C39" s="166" t="inlineStr"/>
      <c r="D39" s="166" t="inlineStr">
        <is>
          <t>บัญชี ก</t>
        </is>
      </c>
      <c r="E39" s="166" t="inlineStr">
        <is>
          <t>บัญชี ข</t>
        </is>
      </c>
      <c r="F39" s="166" t="inlineStr">
        <is>
          <t>บัญชี ค</t>
        </is>
      </c>
      <c r="G39" s="166" t="inlineStr">
        <is>
          <t>บัญชี ง</t>
        </is>
      </c>
      <c r="H39" s="166" t="inlineStr">
        <is>
          <t>บัญชี จ</t>
        </is>
      </c>
      <c r="I39" s="165" t="n">
        <v>1</v>
      </c>
      <c r="J39" s="166" t="inlineStr">
        <is>
          <t>✅ คำตอบที่ถูกต้อง: ข้อ ก. บัญชี ก
💡 Background:
กฎหมายยาและจรรยาบรรณวิชาชีพมีขึ้นเพื่อคุ้มครองความปลอดภัยของผู้บริโภคตามมาตรฐาน Good Pharmacy Practice (GPP)
🎯 ทำไมข้อนี้ถึงถูก:
บัญชี ก 💡 คำอธิบายและข้อกำหนดทางกฎหมาย:
💡 คำอธิบายและข้อกำหนดทางกฎหมาย:
Norfloxacin จัดอยู่ในบัญชียาหลักแห่งชาติบัญชี ค (ยาสำหรับโครงการพิเศษของกระทรวง หรือยาที่ต้องควบคุมการใช้โดยแพทย์์เฉพาะทางในเงื่อนไขที่กำหนด)
🔍 ข้ออื่นผิดเพราะอะไร:
• ข้อ ข. (บัญชี ข): บัญชี ข ไม่ตรงกับข้อบ่งใช้หรือกลไกการออกฤทธิ์ที่ถูกต้องตาม พ.ร.บ. ยา พ.ศ. 2510 / พ.ร.บ. วิชาชีพเภสัชกรรม พ.ศ. 2537
• ข้อ ค. (บัญชี ค): บัญชี ค ไม่ตรงกับข้อบ่งใช้หรือกลไกการออกฤทธิ์ที่ถูกต้องตาม พ.ร.บ. ยา พ.ศ. 2510 / พ.ร.บ. วิชาชีพเภสัชกรรม พ.ศ. 2537
• ข้อ ง. (บัญชี ง): บัญชี ง ไม่ตรงกับข้อบ่งใช้หรือกลไกการออกฤทธิ์ที่ถูกต้องตาม พ.ร.บ. ยา พ.ศ. 2510 / พ.ร.บ. วิชาชีพเภสัชกรรม พ.ศ. 2537
• ข้อ จ. (บัญชี จ): บัญชี จ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9" s="166" t="inlineStr"/>
      <c r="L39" s="166" t="inlineStr">
        <is>
          <t>Pharmacy Laws &amp; Ethics</t>
        </is>
      </c>
      <c r="M39" s="166" t="inlineStr">
        <is>
          <t>ข้อบังคับสภาเภสัชกรรม (จรรยาบรรณวิชาชีพ)</t>
        </is>
      </c>
      <c r="N39" s="165" t="inlineStr">
        <is>
          <t>SAP</t>
        </is>
      </c>
      <c r="O39" s="166" t="inlineStr">
        <is>
          <t>ข้อ 50 Pharma Plus เล่มม่วง (เฉลยข้อ ก)</t>
        </is>
      </c>
      <c r="P39" s="165" t="inlineStr">
        <is>
          <t>แบบฝึกหัด</t>
        </is>
      </c>
      <c r="Q39" s="165" t="inlineStr">
        <is>
          <t>เล่มม่วง</t>
        </is>
      </c>
      <c r="R39" s="165" t="inlineStr"/>
    </row>
    <row r="40" ht="24" customHeight="1" s="49">
      <c r="A40" s="165" t="n">
        <v>38</v>
      </c>
      <c r="B40" s="166" t="inlineStr">
        <is>
          <t>เกี่ยวกับ บัญชียา ก หมายถึง ข้อใดต่อไปนี้กล่าวถูกต้องตามหลักวิชาชีพเภสัชกรรม</t>
        </is>
      </c>
      <c r="C40" s="166" t="inlineStr"/>
      <c r="D40" s="166" t="inlineStr">
        <is>
          <t>รายการยาที่ต้องใช้โดยผู้เชี่ยวชาญ</t>
        </is>
      </c>
      <c r="E40" s="166" t="inlineStr">
        <is>
          <t>รายการยาที่จำเป็นต้องใช้ในสถานพยาบาลบางระดับ</t>
        </is>
      </c>
      <c r="F40" s="166" t="inlineStr">
        <is>
          <t>รายการยาสำหรับใช้เฉพาะโครงการพิเศษของกระทรวง</t>
        </is>
      </c>
      <c r="G40" s="166" t="inlineStr">
        <is>
          <t>รายการยาที่มีความจำเป็นสำหรับสถานพยาบาลทุกระดับ</t>
        </is>
      </c>
      <c r="H40" s="166" t="inlineStr">
        <is>
          <t>รายการยาที่อาจมีความจำเป็นต้องใช้สำหรับช่วยชีวิตผู้ป่วยบางราย แต่อาจหาให้เกิดอันตรายต่อผู้ป่วยควรมีการทำ drug use evaluation เพื่อประเมินการใช้ยา</t>
        </is>
      </c>
      <c r="I40" s="165" t="n">
        <v>4</v>
      </c>
      <c r="J40" s="166" t="inlineStr">
        <is>
          <t>✅ คำตอบที่ถูกต้อง: ข้อ ง. รายการยาที่มีความจำเป็นสำหรับสถานพยาบาลทุกระดับ
💡 Background:
กฎหมายยาและจรรยาบรรณวิชาชีพมีขึ้นเพื่อคุ้มครองความปลอดภัยของผู้บริโภคตามมาตรฐาน Good Pharmacy Practice (GPP)
🎯 ทำไมข้อนี้ถึงถูก:
รายการยาที่มีความจำเป็นสำหรับสถานพยาบาลทุกระดับ 💡 คำอธิบายและข้อกำหนดทางกฎหมาย:
💡 คำอธิบายและข้อกำหนดทางกฎหมาย:
บัญชี ก (Essential Drugs) หมายถึง รายการยาที่จำเป็นและเหมาะสมสำหรับใช้ในสถานพยาบาลทุกระดับ ตั้งแต่ระดับปฐมภูมิถึงตติยภูมิ เพื่อรักษาโรคที่พบบ่อย
🔍 ข้ออื่นผิดเพราะอะไร:
• ข้อ ก. (รายการยาที่ต้องใช้โดยผู้เชี่ยวชาญ): รายการยาที่ต้องใช้โดยผู้เชี่ยวชาญ ไม่ตรงกับข้อบ่งใช้หรือกลไกการออกฤทธิ์ที่ถูกต้องตาม พ.ร.บ. ยา พ.ศ. 2510 / พ.ร.บ. วิชาชีพเภสัชกรรม พ.ศ. 2537
• ข้อ ข. (รายการยาที่จำเป็นต้องใช้ในสถานพยาบาลบางระดับ): รายการยาที่จำเป็นต้องใช้ในสถานพยาบาลบางระดับ ไม่ตรงกับข้อบ่งใช้หรือกลไกการออกฤทธิ์ที่ถูกต้องตาม พ.ร.บ. ยา พ.ศ. 2510 / พ.ร.บ. วิชาชีพเภสัชกรรม พ.ศ. 2537
• ข้อ ค. (รายการยาสำหรับใช้เฉพาะโครงการพิเศษของกระทรวง): รายการยาสำหรับใช้เฉพาะโครงการพิเศษของกระทรวง ไม่ตรงกับข้อบ่งใช้หรือกลไกการออกฤทธิ์ที่ถูกต้องตาม พ.ร.บ. ยา พ.ศ. 2510 / พ.ร.บ. วิชาชีพเภสัชกรรม พ.ศ. 2537
• ข้อ จ. (รายการยาที่อาจมีความจำเป็นต้องใช้สำหรับช่วยชีวิตผู้ป่วยบางราย แต่อาจหาให้เกิดอันตรายต่อผู้ป่วยควรมีการทำ drug use evaluation เพื่อประเมินการใช้ยา): รายการยาที่อาจมีความจำเป็นต้องใช้สำหรับช่วยชีวิตผู้ป่วยบางราย แต่อาจหาให้เกิดอันตรายต่อผู้ป่วยควรมีการทำ drug use evaluation เพื่อประเมินการใช้ยา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0" s="166" t="inlineStr"/>
      <c r="L40" s="166" t="inlineStr">
        <is>
          <t>Pharmacy Laws &amp; Ethics</t>
        </is>
      </c>
      <c r="M40" s="166" t="inlineStr">
        <is>
          <t>ข้อบังคับสภาเภสัชกรรม (จรรยาบรรณวิชาชีพ)</t>
        </is>
      </c>
      <c r="N40" s="165" t="inlineStr">
        <is>
          <t>SAP</t>
        </is>
      </c>
      <c r="O40" s="166" t="inlineStr">
        <is>
          <t>ข้อ 51 Pharma Plus เล่มม่วง (เฉลยข้อ ง)</t>
        </is>
      </c>
      <c r="P40" s="165" t="inlineStr">
        <is>
          <t>แบบฝึกหัด</t>
        </is>
      </c>
      <c r="Q40" s="165" t="inlineStr">
        <is>
          <t>เล่มม่วง</t>
        </is>
      </c>
      <c r="R40" s="165" t="inlineStr"/>
    </row>
    <row r="41" ht="24" customHeight="1" s="49">
      <c r="A41" s="165" t="n">
        <v>39</v>
      </c>
      <c r="B41" s="166" t="inlineStr">
        <is>
          <t>ร้านยาที่มีเภสัชกรอยู่ตลอดเวลา สามารถขายยาคุมกำเนิดชนิด hormone รวมชนิดบรรจุเสร็จที่ไม่ใช่ยาอันตราย หรือยาควบคุมพิเศษผ่านทาง website ได้หรือไม่</t>
        </is>
      </c>
      <c r="C41" s="166" t="inlineStr"/>
      <c r="D41" s="166" t="inlineStr">
        <is>
          <t>ได้ เนื่องจากได้รับอนุญาตขายยาแผนปัจจุบัน</t>
        </is>
      </c>
      <c r="E41" s="166" t="inlineStr">
        <is>
          <t>ได้ เนื่องจากเป็นยาบรรจุเสร็จที่ไม่ใช่ยาอันตรายหรือยาควบคุมพิเศษ</t>
        </is>
      </c>
      <c r="F41" s="166" t="inlineStr">
        <is>
          <t>ได้ เนื่องจากมีเภสัชกรประจำอยู่ตลอดเวลา</t>
        </is>
      </c>
      <c r="G41" s="166" t="inlineStr">
        <is>
          <t>ไม่ได้ เนื่องจากขายเฉพาะในสถานที่ที่ได้รับอนุญาตเท่านั้น</t>
        </is>
      </c>
      <c r="H41" s="166" t="inlineStr">
        <is>
          <t>ไม่ได้ เพราะไม่เห็นหน้าผู้ป่วย</t>
        </is>
      </c>
      <c r="I41" s="165" t="n">
        <v>4</v>
      </c>
      <c r="J41" s="166" t="inlineStr">
        <is>
          <t>✅ คำตอบที่ถูกต้อง: ข้อ ง. ไม่ได้ เนื่องจากขายเฉพาะในสถานที่ที่ได้รับอนุญาตเท่านั้น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ไม่ได้ เนื่องจากขายเฉพาะในสถานที่ที่ได้รับอนุญาตเท่านั้น 💡 คำอธิบายและข้อกำหนดทางกฎหมาย:
💡 คำอธิบายและข้อกำหนดทางกฎหมาย:
ตามกฎหมายยา การขายยาแผนปัจจุบันจะต้องกระทำในสถานที่ที่ได้รับอนุญาต (ร้านยา) เท่านั้น ไม่อนุญาตให้มีการจำหน่ายยาผ่านทางเว็บไซต์หรืออินเทอร์เน็ต
🔍 ข้ออื่นผิดเพราะอะไร:
• ข้อ ก. (ได้ เนื่องจากได้รับอนุญาตขายยาแผนปัจจุบัน): ได้ เนื่องจากได้รับอนุญาตขายยาแผนปัจจุบัน ไม่ตรงกับข้อบ่งใช้หรือกลไกการออกฤทธิ์ที่ถูกต้องตาม พ.ร.บ. ยา พ.ศ. 2510 / พ.ร.บ. วิชาชีพเภสัชกรรม พ.ศ. 2537
• ข้อ ข. (ได้ เนื่องจากเป็นยาบรรจุเสร็จที่ไม่ใช่ยาอันตรายหรือยาควบคุมพิเศษ):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(ได้ เนื่องจากมีเภสัชกรประจำอยู่ตลอดเวลา): ได้ เนื่องจากมีเภสัชกรประจำอยู่ตลอดเวลา ไม่ตรงกับข้อบ่งใช้หรือกลไกการออกฤทธิ์ที่ถูกต้องตาม พ.ร.บ. ยา พ.ศ. 2510 / พ.ร.บ. วิชาชีพเภสัชกรรม พ.ศ. 2537
• ข้อ จ. (ไม่ได้ เพราะไม่เห็นหน้าผู้ป่วย): ไม่ได้ เพราะไม่เห็นหน้าผู้ป่วย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1" s="166" t="inlineStr"/>
      <c r="L41" s="166" t="inlineStr">
        <is>
          <t>Pharmacy Laws &amp; Ethics</t>
        </is>
      </c>
      <c r="M41" s="166" t="inlineStr">
        <is>
          <t>ข้อบังคับสภาเภสัชกรรม (จรรยาบรรณวิชาชีพ)</t>
        </is>
      </c>
      <c r="N41" s="165" t="inlineStr">
        <is>
          <t>SAP</t>
        </is>
      </c>
      <c r="O41" s="166" t="inlineStr">
        <is>
          <t>ข้อ 53 Pharma Plus เล่มม่วง (เฉลยข้อ ง)</t>
        </is>
      </c>
      <c r="P41" s="165" t="inlineStr">
        <is>
          <t>แบบฝึกหัด</t>
        </is>
      </c>
      <c r="Q41" s="165" t="inlineStr">
        <is>
          <t>เล่มม่วง</t>
        </is>
      </c>
      <c r="R41" s="165" t="inlineStr"/>
    </row>
    <row r="42" ht="24" customHeight="1" s="49">
      <c r="A42" s="165" t="n">
        <v>40</v>
      </c>
      <c r="B42" s="166" t="inlineStr">
        <is>
          <t>ถ้าจะทำการทดลองผลของยา isotretinoin ต่อหญิงตั้งครรภ์ ข้อใดไม่ควรใช้</t>
        </is>
      </c>
      <c r="C42" s="166" t="inlineStr"/>
      <c r="D42" s="166" t="inlineStr">
        <is>
          <t>Case-control</t>
        </is>
      </c>
      <c r="E42" s="166" t="inlineStr">
        <is>
          <t>Cohort</t>
        </is>
      </c>
      <c r="F42" s="166" t="inlineStr">
        <is>
          <t>RCT</t>
        </is>
      </c>
      <c r="G42" s="166" t="inlineStr">
        <is>
          <t>ข้อ ก และ ข</t>
        </is>
      </c>
      <c r="H42" s="166" t="inlineStr">
        <is>
          <t>ข้อ ข และ ค</t>
        </is>
      </c>
      <c r="I42" s="165" t="n">
        <v>5</v>
      </c>
      <c r="J42" s="166" t="inlineStr">
        <is>
          <t>✅ คำตอบที่ถูกต้อง: ข้อ จ. ข้อ ข และ ค
💡 Background:
กฎหมายยาและจรรยาบรรณวิชาชีพมีขึ้นเพื่อคุ้มครองความปลอดภัยของผู้บริโภคตามมาตรฐาน Good Pharmacy Practice (GPP)
🎯 ทำไมข้อนี้ถึงถูก:
ข้อ ข และ ค 💡 คำอธิบายและข้อกำหนดทางกฎหมาย:
💡 คำอธิบายและข้อกำหนดทางกฎหมาย:
การศึกษาผลของยาที่มีความเสี่ยงต่อการเกิดความพิการในหญิงตั้งครรภ์ (Teratogenicity) ไม่สามารถใช้ Randomized Controlled Trial (RCT) ได้ในเชิงจริยธรรม เนื่องจากไม่อาจสุ่มให้หญิงตั้งครรภ์ได้รับยาที่มีพิษต่อทารกได้
🔍 ข้ออื่นผิดเพราะอะไร:
• ข้อ ก. (Case-control): Case-control ไม่ตรงกับข้อบ่งใช้หรือกลไกการออกฤทธิ์ที่ถูกต้องตาม พ.ร.บ. ยา พ.ศ. 2510 / พ.ร.บ. วิชาชีพเภสัชกรรม พ.ศ. 2537
• ข้อ ข. (Cohort): Cohort ไม่ตรงกับข้อบ่งใช้หรือกลไกการออกฤทธิ์ที่ถูกต้องตาม พ.ร.บ. ยา พ.ศ. 2510 / พ.ร.บ. วิชาชีพเภสัชกรรม พ.ศ. 2537
• ข้อ ค. (RCT): RCT (Randomized Controlled Trial) เป็น gold standard ในการวิจัย interventional มี randomization ป้องกัน confounding bias
• ข้อ ง. (ข้อ ก และ ข): ข้อ ก และ 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2" s="166" t="inlineStr"/>
      <c r="L42" s="166" t="inlineStr">
        <is>
          <t>Pharmacy Laws &amp; Ethics</t>
        </is>
      </c>
      <c r="M42" s="166" t="inlineStr">
        <is>
          <t>ข้อบังคับสภาเภสัชกรรม (จรรยาบรรณวิชาชีพ)</t>
        </is>
      </c>
      <c r="N42" s="165" t="inlineStr">
        <is>
          <t>SAP</t>
        </is>
      </c>
      <c r="O42" s="166" t="inlineStr">
        <is>
          <t>ข้อ 54 Pharma Plus เล่มม่วง (เฉลยข้อ จ)</t>
        </is>
      </c>
      <c r="P42" s="165" t="inlineStr">
        <is>
          <t>แบบฝึกหัด</t>
        </is>
      </c>
      <c r="Q42" s="165" t="inlineStr">
        <is>
          <t>เล่มม่วง</t>
        </is>
      </c>
      <c r="R42" s="165" t="inlineStr"/>
    </row>
    <row r="43" ht="24" customHeight="1" s="49">
      <c r="A43" s="165" t="n">
        <v>41</v>
      </c>
      <c r="B43" s="166" t="inlineStr">
        <is>
          <t>องค์ความรู้ในเรื่องปัจจัยที่มีผลต่อการใช้ยาสม่ำเสมอมีความสำคัญอย่างมากในการที่เภสัชกรจะช่วยให้ผู้ป่วยใช้ยาได้อย่างสม่ำเสมอ ข้อใดเป็นความจริง</t>
        </is>
      </c>
      <c r="C43" s="166" t="inlineStr"/>
      <c r="D43" s="166" t="inlineStr">
        <is>
          <t>ผู้หญิงมีพฤติกรรมการให้ความร่วมมือในการใช้ยาดีกว่าผู้ชาย</t>
        </is>
      </c>
      <c r="E43" s="166" t="inlineStr">
        <is>
          <t>การเลือกใช้ยาบำบัดโดยการรับประทานยาเพียงครั้งเดียวต่อวันมีผลทำให้ผู้ป่วยมีพฤติกรรมให้ความร่วมมือต่อการใช้ยา</t>
        </is>
      </c>
      <c r="F43" s="166" t="inlineStr">
        <is>
          <t>ผู้ป่วยสูงอายุมีพฤติกรรมให้ความร่วมมือในการใช้ยาไม่เท่ากับผู้ป่วยวัยกลางคน</t>
        </is>
      </c>
      <c r="G43" s="166" t="inlineStr">
        <is>
          <t>คนมีการศึกษาสูงให้ความร่วมมือในการใช้ยากกว่าคนที่มีการศึกษาต่ำ</t>
        </is>
      </c>
      <c r="H43" s="166" t="inlineStr">
        <is>
          <t>การให้ยาน้ำ (ถ้าทำได้) จะทำให้ผู้ป่วยมีความร่วมมือในการใช้ยากกว่าการใช้ยาเม็ด</t>
        </is>
      </c>
      <c r="I43" s="165" t="n">
        <v>2</v>
      </c>
      <c r="J43" s="166" t="inlineStr">
        <is>
          <t>✅ คำตอบที่ถูกต้อง: ข้อ ข. การเลือกใช้ยาบำบัดโดยการรับประทานยาเพียงครั้งเดียวต่อวันมีผลทำให้ผู้ป่วยมีพฤติกรรมให้ความร่วมมือต่อการใช้ยา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เลือกใช้ยาบำบัดโดยการรับประทานยาเพียงครั้งเดียวต่อวันมีผลทำให้ผู้ป่วยมีพฤติกรรมให้ความร่วมมือต่อการใช้ยา 💡 คำอธิบายและข้อกำหนดทางกฎหมาย:
💡 คำอธิบายและข้อกำหนดทางกฎหมาย:
การรับประทานยาเพียงวันละครั้ง (once-daily dosing regimen) ช่วยลดภาระการจำและเพิ่มความสะดวก ทำให้ผู้ป่วยมีความร่วมมือในการใช้ยา (adherence) สูงขึ้นอย่างมีนัยสำคัญเมื่อเทียบกับการบริหารยาหลายครั้งต่อวัน ส่วนปัจจัยด้านเพศ อายุ หรือการศึกษาไม่ได้มีความสัมพันธ์ที่แน่นอนเสมอไป
🔍 ข้ออื่นผิดเพราะอะไร:
• ข้อ ก. (ผู้หญิงมีพฤติกรรมการให้ความร่วมมือในการใช้ยาดีกว่าผู้ชาย): ผู้หญิงมีพฤติกรรมการให้ความร่วมมือในการใช้ยาดีกว่าผู้ชาย ไม่ตรงกับข้อบ่งใช้หรือกลไกการออกฤทธิ์ที่ถูกต้องตาม พ.ร.บ. ยา พ.ศ. 2510 / พ.ร.บ. วิชาชีพเภสัชกรรม พ.ศ. 2537
• ข้อ ค. (ผู้ป่วยสูงอายุมีพฤติกรรมให้ความร่วมมือในการใช้ยาไม่เท่ากับผู้ป่วยวัยกลางคน): ผู้ป่วยสูงอายุมีพฤติกรรมให้ความร่วมมือในการใช้ยาไม่เท่ากับผู้ป่วยวัยกลางคน ไม่ตรงกับข้อบ่งใช้หรือกลไกการออกฤทธิ์ที่ถูกต้องตาม พ.ร.บ. ยา พ.ศ. 2510 / พ.ร.บ. วิชาชีพเภสัชกรรม พ.ศ. 2537
• ข้อ ง. (คนมีการศึกษาสูงให้ความร่วมมือในการใช้ยากกว่าคนที่มีการศึกษาต่ำ): คนมีการศึกษาสูงให้ความร่วมมือในการใช้ยากกว่าคนที่มีการศึกษาต่ำ ไม่ตรงกับข้อบ่งใช้หรือกลไกการออกฤทธิ์ที่ถูกต้องตาม พ.ร.บ. ยา พ.ศ. 2510 / พ.ร.บ. วิชาชีพเภสัชกรรม พ.ศ. 2537
• ข้อ จ. (การให้ยาน้ำ (ถ้าทำได้) จะทำให้ผู้ป่วยมีความร่วมมือในการใช้ยากกว่าการใช้ยาเม็ด): การให้ยาน้ำ (ถ้าทำได้) จะทำให้ผู้ป่วยมีความร่วมมือในการใช้ยากกว่าการใช้ยาเม็ด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3" s="166" t="inlineStr"/>
      <c r="L43" s="166" t="inlineStr">
        <is>
          <t>Pharmacy Laws &amp; Ethics</t>
        </is>
      </c>
      <c r="M43" s="166" t="inlineStr">
        <is>
          <t>ข้อบังคับสภาเภสัชกรรม (จรรยาบรรณวิชาชีพ)</t>
        </is>
      </c>
      <c r="N43" s="165" t="inlineStr">
        <is>
          <t>SAP</t>
        </is>
      </c>
      <c r="O43" s="166" t="inlineStr">
        <is>
          <t>ข้อ 57 Pharma Plus เล่มม่วง (เฉลยข้อ ข)</t>
        </is>
      </c>
      <c r="P43" s="165" t="inlineStr">
        <is>
          <t>แบบฝึกหัด</t>
        </is>
      </c>
      <c r="Q43" s="165" t="inlineStr">
        <is>
          <t>เล่มม่วง</t>
        </is>
      </c>
      <c r="R43" s="165" t="inlineStr"/>
    </row>
    <row r="44" ht="24" customHeight="1" s="49">
      <c r="A44" s="165" t="n">
        <v>42</v>
      </c>
      <c r="B44" s="166" t="inlineStr">
        <is>
          <t>กรณีที่โรงพยาบาลสังกัดกระทรวงสาธารณสุขประสงค์จะซื้อยา sodium bicarbonate injection ซึ่งเป็นยาในบัญชีหลักแห่งชาติตองการเภสัชกรรมผลิต ข้อใดถูกต้อง</t>
        </is>
      </c>
      <c r="C44" s="166" t="inlineStr"/>
      <c r="D44" s="166" t="inlineStr">
        <is>
          <t>จัดซื้อด้วยเงินงบประมาณเท่านั้น</t>
        </is>
      </c>
      <c r="E44" s="166" t="inlineStr">
        <is>
          <t>จัดซื้อด้วยวิธีกรณีพิเศษจากองค์การเภสัชกรรมถ้าวงเงินเกิน 50,000บาท</t>
        </is>
      </c>
      <c r="F44" s="166" t="inlineStr">
        <is>
          <t>จัดซื้อโดยวิธีตกลงราคาจากองค์การเภสัชกรรมเท่านั้น ไม่จำกัดวงเงิน</t>
        </is>
      </c>
      <c r="G44" s="166" t="inlineStr">
        <is>
          <t>จัดซื้อโดยวิธีตกลงราคาจากบริษัทใดก็ได้ถ้าวงเงินไม่เกิน 50,000 บาท</t>
        </is>
      </c>
      <c r="H44" s="166" t="inlineStr">
        <is>
          <t>จัดซื้อด้วยวิธีกรณีพิเศษจากองค์การเภสัชกรรม ไม่จำกัดวงเงิน</t>
        </is>
      </c>
      <c r="I44" s="165" t="n">
        <v>5</v>
      </c>
      <c r="J44" s="166" t="inlineStr">
        <is>
          <t>✅ คำตอบที่ถูกต้อง: ข้อ จ. จัดซื้อด้วยวิธีกรณีพิเศษจากองค์การเภสัชกรรม ไม่จำกัดวงเงิน
💡 Background:
กฎหมายยาและจรรยาบรรณวิชาชีพมีขึ้นเพื่อคุ้มครองความปลอดภัยของผู้บริโภคตามมาตรฐาน Good Pharmacy Practice (GPP)
🎯 ทำไมข้อนี้ถึงถูก:
จัดซื้อด้วยวิธีกรณีพิเศษจากองค์การเภสัชกรรม ไม่จำกัดวงเงิน 💡 คำอธิบายและข้อกำหนดทางกฎหมาย:
💡 คำอธิบายและข้อกำหนดทางกฎหมาย:
ตามระเบียบการจัดซื้อยาจากองค์การเภสัชกรรม (อภ.) ซึ่งเป็นองค์การของรัฐ โรงพยาบาลสังกัดกระทรวงสาธารณสุขสามารถจัดซื้อยาที่ผลิตโดยองค์การเภสัชกรรมได้โดยวิธีพิเศษหรือวิธีตกลงราคาโดยไม่จำกัดวงเงิน เพื่อสนับสนุนอุตสาหกรรมยาภายในประเทศและหลักประกันความมั่นคงด้านยา
🔍 ข้ออื่นผิดเพราะอะไร:
• ข้อ ก. (จัดซื้อด้วยเงินงบประมาณเท่านั้น): จัดซื้อด้วยเงินงบประมาณเท่านั้น ไม่ตรงกับข้อบ่งใช้หรือกลไกการออกฤทธิ์ที่ถูกต้องตาม พ.ร.บ. ยา พ.ศ. 2510 / พ.ร.บ. วิชาชีพเภสัชกรรม พ.ศ. 2537
• ข้อ ข. (จัดซื้อด้วยวิธีกรณีพิเศษจากองค์การเภสัชกรรมถ้าวงเงินเกิน 50,000บาท): จัดซื้อด้วยวิธีกรณีพิเศษจากองค์การเภสัชกรรมถ้าวงเงินเกิน 50,000บาท ไม่ตรงกับข้อบ่งใช้หรือกลไกการออกฤทธิ์ที่ถูกต้องตาม พ.ร.บ. ยา พ.ศ. 2510 / พ.ร.บ. วิชาชีพเภสัชกรรม พ.ศ. 2537
• ข้อ ค. (จัดซื้อโดยวิธีตกลงราคาจากองค์การเภสัชกรรมเท่านั้น ไม่จำกัดวงเงิน): จัดซื้อโดยวิธีตกลงราคาจากองค์การเภสัชกรรมเท่านั้น ไม่จำกัดวงเงิน ไม่ตรงกับข้อบ่งใช้หรือกลไกการออกฤทธิ์ที่ถูกต้องตาม พ.ร.บ. ยา พ.ศ. 2510 / พ.ร.บ. วิชาชีพเภสัชกรรม พ.ศ. 2537
• ข้อ ง. (จัดซื้อโดยวิธีตกลงราคาจากบริษัทใดก็ได้ถ้าวงเงินไม่เกิน 50,000 บาท): จัดซื้อโดยวิธีตกลงราคาจากบริษัทใดก็ได้ถ้าวงเงินไม่เกิน 50,000 บาท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4" s="166" t="inlineStr"/>
      <c r="L44" s="166" t="inlineStr">
        <is>
          <t>Pharmacy Laws &amp; Ethics</t>
        </is>
      </c>
      <c r="M44" s="166" t="inlineStr">
        <is>
          <t>ข้อบังคับสภาเภสัชกรรม (จรรยาบรรณวิชาชีพ)</t>
        </is>
      </c>
      <c r="N44" s="165" t="inlineStr">
        <is>
          <t>SAP</t>
        </is>
      </c>
      <c r="O44" s="166" t="inlineStr">
        <is>
          <t>ข้อ 58 Pharma Plus เล่มม่วง (เฉลยข้อ จ)</t>
        </is>
      </c>
      <c r="P44" s="165" t="inlineStr">
        <is>
          <t>แบบฝึกหัด</t>
        </is>
      </c>
      <c r="Q44" s="165" t="inlineStr">
        <is>
          <t>เล่มม่วง</t>
        </is>
      </c>
      <c r="R44" s="165" t="inlineStr"/>
    </row>
    <row r="45" ht="24" customHeight="1" s="49">
      <c r="A45" s="165" t="n">
        <v>43</v>
      </c>
      <c r="B45" s="166" t="inlineStr">
        <is>
          <t>Propylthiouracil จัดอยู่ในบัญชี ก ตามบัญชียาหลักแห่งชาติ 2542 ยาที่อยู่ในบัญชี ก หมายถึงข้อใด</t>
        </is>
      </c>
      <c r="C45" s="166" t="inlineStr"/>
      <c r="D45" s="166" t="inlineStr">
        <is>
          <t>รายการยาที่ต้องใช้โดยผู้เชี่ยวชาญ</t>
        </is>
      </c>
      <c r="E45" s="166" t="inlineStr">
        <is>
          <t>รายการยาที่จำเป็นต้องใช้ในสถานพยาบาลบางระดับ</t>
        </is>
      </c>
      <c r="F45" s="166" t="inlineStr">
        <is>
          <t>รายการยาสำหรับใช้เฉพาะโครงการพิเศษของกระทรวง</t>
        </is>
      </c>
      <c r="G45" s="166" t="inlineStr">
        <is>
          <t>รายการยาที่มีความจำเป็นสำหรับสถานพยาบาลทุกระดับ</t>
        </is>
      </c>
      <c r="H45" s="166" t="inlineStr">
        <is>
          <t>รายการยาอาจมีความจำเป็นต้องใช้สำหรับช่วยเหลือผู้ป่วยบางราย แต่อาจทำให้เกิดอันตรายต่อผู้ป่วยควรมีการทำ drug use evaluation เพื่อประเมินการใช้ยา</t>
        </is>
      </c>
      <c r="I45" s="165" t="n">
        <v>4</v>
      </c>
      <c r="J45" s="166" t="inlineStr">
        <is>
          <t>✅ คำตอบที่ถูกต้อง: ข้อ ง. รายการยาที่มีความจำเป็นสำหรับสถานพยาบาลทุกระดับ
💡 Background:
กฎหมายยาและจรรยาบรรณวิชาชีพมีขึ้นเพื่อคุ้มครองความปลอดภัยของผู้บริโภคตามมาตรฐาน Good Pharmacy Practice (GPP)
🎯 ทำไมข้อนี้ถึงถูก:
รายการยาที่มีความจำเป็นสำหรับสถานพยาบาลทุกระดับ 💡 คำอธิบายและข้อกำหนดทางกฎหมาย:
💡 คำอธิบายและข้อกำหนดทางกฎหมาย:
บัญชียาหลักแห่งชาติ บัญชี ก หมายถึง รายการยาที่จำเป็นและเหมาะสมสำหรับใช้ในสถานพยาบาลทุกระดับ ตั้งแต่ระดับปฐมภูมิ ทุติยภูมิ จนถึงตติยภูมิ เพื่อให้ประชาชนเข้าถึงยาได้อย่างทั่วถึง
🔍 ข้ออื่นผิดเพราะอะไร:
• ข้อ ก. (รายการยาที่ต้องใช้โดยผู้เชี่ยวชาญ): รายการยาที่ต้องใช้โดยผู้เชี่ยวชาญ ไม่ตรงกับข้อบ่งใช้หรือกลไกการออกฤทธิ์ที่ถูกต้องตาม พ.ร.บ. ยา พ.ศ. 2510 / พ.ร.บ. วิชาชีพเภสัชกรรม พ.ศ. 2537
• ข้อ ข. (รายการยาที่จำเป็นต้องใช้ในสถานพยาบาลบางระดับ): รายการยาที่จำเป็นต้องใช้ในสถานพยาบาลบางระดับ ไม่ตรงกับข้อบ่งใช้หรือกลไกการออกฤทธิ์ที่ถูกต้องตาม พ.ร.บ. ยา พ.ศ. 2510 / พ.ร.บ. วิชาชีพเภสัชกรรม พ.ศ. 2537
• ข้อ ค. (รายการยาสำหรับใช้เฉพาะโครงการพิเศษของกระทรวง): รายการยาสำหรับใช้เฉพาะโครงการพิเศษของกระทรวง ไม่ตรงกับข้อบ่งใช้หรือกลไกการออกฤทธิ์ที่ถูกต้องตาม พ.ร.บ. ยา พ.ศ. 2510 / พ.ร.บ. วิชาชีพเภสัชกรรม พ.ศ. 2537
• ข้อ จ. (รายการยาอาจมีความจำเป็นต้องใช้สำหรับช่วยเหลือผู้ป่วยบางราย แต่อาจทำให้เกิดอันตรายต่อผู้ป่วยควรมีการทำ drug use evaluation เพื่อประเมินการใช้ยา): รายการยาอาจมีความจำเป็นต้องใช้สำหรับช่วยเหลือผู้ป่วยบางราย แต่อาจทำให้เกิดอันตรายต่อผู้ป่วยควรมีการทำ drug use evaluation เพื่อประเมินการใช้ยา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5" s="166" t="inlineStr"/>
      <c r="L45" s="166" t="inlineStr">
        <is>
          <t>Pharmacy Laws &amp; Ethics</t>
        </is>
      </c>
      <c r="M45" s="166" t="inlineStr">
        <is>
          <t>ข้อบังคับสภาเภสัชกรรม (จรรยาบรรณวิชาชีพ)</t>
        </is>
      </c>
      <c r="N45" s="165" t="inlineStr">
        <is>
          <t>SAP</t>
        </is>
      </c>
      <c r="O45" s="166" t="inlineStr">
        <is>
          <t>ข้อ 60 Pharma Plus เล่มม่วง (เฉลยข้อ ง)</t>
        </is>
      </c>
      <c r="P45" s="165" t="inlineStr">
        <is>
          <t>แบบฝึกหัด</t>
        </is>
      </c>
      <c r="Q45" s="165" t="inlineStr">
        <is>
          <t>เล่มม่วง</t>
        </is>
      </c>
      <c r="R45" s="165" t="inlineStr"/>
    </row>
    <row r="46" ht="24" customHeight="1" s="49">
      <c r="A46" s="165" t="n">
        <v>44</v>
      </c>
      <c r="B46" s="166" t="inlineStr">
        <is>
          <t>แพทย์์สั่งจ่ายยาสระผมชนิดหนึ่ง มีลักษณะเป็นขวดพลาสติกสีน้ำตาล ท่านพบว่าที่ฉลากมีข้อความ Reg. no. 2C802/57 ข้อความนี้มีความหมายว่าอย่างไร
ข้อความนี้มีความหมายว่าอย่างไร</t>
        </is>
      </c>
      <c r="C46" s="166" t="inlineStr"/>
      <c r="D46" s="166" t="inlineStr">
        <is>
          <t>ยานี้ผลิตในประเทศไทย ได้รับอนุญาตทะเบียนยาในปี พ.ศ. 2557</t>
        </is>
      </c>
      <c r="E46" s="166" t="inlineStr">
        <is>
          <t>ยานี้ผลิตในประเทศไทย เมื่อวันที่ 8 ก.พ. 2557</t>
        </is>
      </c>
      <c r="F46" s="166" t="inlineStr">
        <is>
          <t>ยานี้ผลิตในประเทศไทยและหมดอายุในวันที่ 8 ก.พ. 2557</t>
        </is>
      </c>
      <c r="G46" s="166" t="inlineStr">
        <is>
          <t>ยานี้นำเข้ามาจากต่างประเทศ ได้รับอนุญาตทะเบียนยาในปี พ.ศ. 2557</t>
        </is>
      </c>
      <c r="H46" s="166" t="inlineStr">
        <is>
          <t>ยานี้นำเข้ามาจากต่างประเทศ และผลิตเมื่อวันที่ 8 ก.พ. 2557</t>
        </is>
      </c>
      <c r="I46" s="165" t="n">
        <v>4</v>
      </c>
      <c r="J46" s="166" t="inlineStr">
        <is>
          <t>✅ คำตอบที่ถูกต้อง: ข้อ ง. ยานี้นำเข้ามาจากต่างประเทศ ได้รับอนุญาตทะเบียนยาในปี พ.ศ. 2557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ยานี้นำเข้ามาจากต่างประเทศ ได้รับอนุญาตทะเบียนยาในปี พ.ศ. 2557 💡 คำอธิบายและข้อกำหนดทางกฎหมาย:
💡 คำอธิบายและข้อกำหนดทางกฎหมาย:
เลขทะเบียนตำรับยา (Registration number) เช่น 2C802/57 อักษรตัวแรกแสดงประเภท (เช่น ยาแผนปัจจุบัน) ตัวอักษรตัวที่สอง C หมายถึง ยาผลิตในประเทศ (ถ้าเป็น D หมายถึง นำเข้า) และเลข 57 ท้ายสุดแสดงปี พ.ศ. ที่ได้รับการอนุมัติทะเบียนตำรับยา (พ.ศ. 2557)
🔍 ข้ออื่นผิดเพราะอะไร:
• ข้อ ก. (ยานี้ผลิตในประเทศไทย ได้รับอนุญาตทะเบียนยาในปี พ.ศ. 2557): ยานี้ผลิตในประเทศไทย ได้รับอนุญาตทะเบียนยาในปี พ.ศ. 2557 ไม่ตรงกับข้อบ่งใช้หรือกลไกการออกฤทธิ์ที่ถูกต้องตาม พ.ร.บ. ยา พ.ศ. 2510 / พ.ร.บ. วิชาชีพเภสัชกรรม พ.ศ. 2537
• ข้อ ข. (ยานี้ผลิตในประเทศไทย เมื่อวันที่ 8 ก.พ. 2557): ยานี้ผลิตในประเทศไทย เมื่อวันที่ 8 ก.พ. 2557 ไม่ตรงกับข้อบ่งใช้หรือกลไกการออกฤทธิ์ที่ถูกต้องตาม พ.ร.บ. ยา พ.ศ. 2510 / พ.ร.บ. วิชาชีพเภสัชกรรม พ.ศ. 2537
• ข้อ ค. (ยานี้ผลิตในประเทศไทยและหมดอายุในวันที่ 8 ก.พ. 2557): ยานี้ผลิตในประเทศไทยและหมดอายุในวันที่ 8 ก.พ. 2557 ไม่ตรงกับข้อบ่งใช้หรือกลไกการออกฤทธิ์ที่ถูกต้องตาม พ.ร.บ. ยา พ.ศ. 2510 / พ.ร.บ. วิชาชีพเภสัชกรรม พ.ศ. 2537
• ข้อ จ. (ยานี้นำเข้ามาจากต่างประเทศ และผลิตเมื่อวันที่ 8 ก.พ. 2557): ยานี้นำเข้ามาจากต่างประเทศ และผลิตเมื่อวันที่ 8 ก.พ. 2557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6" s="166" t="inlineStr"/>
      <c r="L46" s="166" t="inlineStr">
        <is>
          <t>Pharmacy Laws &amp; Ethics</t>
        </is>
      </c>
      <c r="M46" s="166" t="inlineStr">
        <is>
          <t>ข้อบังคับสภาเภสัชกรรม (จรรยาบรรณวิชาชีพ)</t>
        </is>
      </c>
      <c r="N46" s="165" t="inlineStr">
        <is>
          <t>SAP</t>
        </is>
      </c>
      <c r="O46" s="166" t="inlineStr">
        <is>
          <t>ข้อ 61 Pharma Plus เล่มม่วง (เฉลยข้อ ง)</t>
        </is>
      </c>
      <c r="P46" s="165" t="inlineStr">
        <is>
          <t>แบบฝึกหัด</t>
        </is>
      </c>
      <c r="Q46" s="165" t="inlineStr">
        <is>
          <t>เล่มม่วง</t>
        </is>
      </c>
      <c r="R46" s="165" t="inlineStr"/>
    </row>
    <row r="47" ht="24" customHeight="1" s="49">
      <c r="A47" s="165" t="n">
        <v>45</v>
      </c>
      <c r="B47" s="166" t="inlineStr">
        <is>
          <t>ยาที่ฉลากมีข้อความดังข้อข้างต้น (Reg. no. 2C802/57) อาจมี ชนิดตัวยาสำคัญที่ออกฤทธิ์ดังต่อไปนี้ยกเว้นข้อใด
อาจมี ชนิดตัวยาสำคัญที่ออกฤทธิ์ดังต่อไปนี้ยกเว้นข้อใด</t>
        </is>
      </c>
      <c r="C47" s="166" t="inlineStr"/>
      <c r="D47" s="166" t="inlineStr">
        <is>
          <t>1 ชนิด</t>
        </is>
      </c>
      <c r="E47" s="166" t="inlineStr">
        <is>
          <t>2 ชนิด</t>
        </is>
      </c>
      <c r="F47" s="166" t="inlineStr">
        <is>
          <t>3 ชนิด</t>
        </is>
      </c>
      <c r="G47" s="166" t="inlineStr">
        <is>
          <t>4 ชนิด</t>
        </is>
      </c>
      <c r="H47" s="166" t="inlineStr">
        <is>
          <t>5 ชนิด</t>
        </is>
      </c>
      <c r="I47" s="165" t="n">
        <v>1</v>
      </c>
      <c r="J47" s="166" t="inlineStr">
        <is>
          <t>✅ คำตอบที่ถูกต้อง: ข้อ ก. 1 ชนิด
💡 Background:
กฎหมายยาและจรรยาบรรณวิชาชีพมีขึ้นเพื่อคุ้มครองความปลอดภัยของผู้บริโภคตามมาตรฐาน Good Pharmacy Practice (GPP)
🎯 ทำไมข้อนี้ถึงถูก:
1 ชนิด 💡 คำอธิบายและข้อกำหนดทางกฎหมาย:
💡 คำอธิบายและข้อกำหนดทางกฎหมาย:
ตามระบบเลขทะเบียนตำรับยาของสำนักงานคณะกรรมการอาหารและยา (อย.) เลขทะเบียน 1 ตำรับยา (1 Reg. no.) สามารถประกอบด้วยตัวยาสำคัญได้หลากหลายจำนวนขึ้นอยู่กับสูตรตำรับของยานั้นๆ ยกเว้นการจำกัดจำนวนตัวยาที่ไม่สอดคล้องกับประกาศกระทรวงสาธารณสุข โดยทั่วไปตำรับยาสามารถมีตัวยาสำคัญผสมได้หลายชนิด แต่คำถามนี้ทดสอบความเข้าใจเรื่องข้อจำกัดของจำนวนตัวยาในทะเบียนตำรับยาผสมตามเกณฑ์มาตรฐาน
🔍 ข้ออื่นผิดเพราะอะไร:
• ข้อ ข. (2 ชนิด): 2 ชนิด ไม่ตรงกับข้อบ่งใช้หรือกลไกการออกฤทธิ์ที่ถูกต้องตาม พ.ร.บ. ยา พ.ศ. 2510 / พ.ร.บ. วิชาชีพเภสัชกรรม พ.ศ. 2537
• ข้อ ค. (3 ชนิด): 3 ชนิด ไม่ตรงกับข้อบ่งใช้หรือกลไกการออกฤทธิ์ที่ถูกต้องตาม พ.ร.บ. ยา พ.ศ. 2510 / พ.ร.บ. วิชาชีพเภสัชกรรม พ.ศ. 2537
• ข้อ ง. (4 ชนิด): 4 ชนิด ไม่ตรงกับข้อบ่งใช้หรือกลไกการออกฤทธิ์ที่ถูกต้องตาม พ.ร.บ. ยา พ.ศ. 2510 / พ.ร.บ. วิชาชีพเภสัชกรรม พ.ศ. 2537
• ข้อ จ. (5 ชนิด): 5 ชนิด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7" s="166" t="inlineStr"/>
      <c r="L47" s="166" t="inlineStr">
        <is>
          <t>Pharmacy Laws &amp; Ethics</t>
        </is>
      </c>
      <c r="M47" s="166" t="inlineStr">
        <is>
          <t>ข้อบังคับสภาเภสัชกรรม (จรรยาบรรณวิชาชีพ)</t>
        </is>
      </c>
      <c r="N47" s="165" t="inlineStr">
        <is>
          <t>SAP</t>
        </is>
      </c>
      <c r="O47" s="166" t="inlineStr">
        <is>
          <t>ข้อ 62 Pharma Plus เล่มม่วง (เฉลยข้อ ก)</t>
        </is>
      </c>
      <c r="P47" s="165" t="inlineStr">
        <is>
          <t>แบบฝึกหัด</t>
        </is>
      </c>
      <c r="Q47" s="165" t="inlineStr">
        <is>
          <t>เล่มม่วง</t>
        </is>
      </c>
      <c r="R47" s="165" t="inlineStr"/>
    </row>
    <row r="48" ht="24" customHeight="1" s="49">
      <c r="A48" s="165" t="n">
        <v>46</v>
      </c>
      <c r="B48" s="166" t="inlineStr">
        <is>
          <t>ท่านควรอธิบายเกี่ยวกับยา ยารักษาสิว isotretinoin ที่ผู้ป่วยต้องการซื้ออย่างไร</t>
        </is>
      </c>
      <c r="C48" s="166" t="inlineStr"/>
      <c r="D48" s="166" t="inlineStr">
        <is>
          <t>ยานี้จัดเป็นยาควบคุมพิเศษตามกฎหมาย ต้องใช้ใบสั่งแพทย์์ เภสัชกรไม่สามารถจ่ายเองได้</t>
        </is>
      </c>
      <c r="E48" s="166" t="inlineStr">
        <is>
          <t>ยานี้จัดเป็นยาควบคุมพิเศษตามกฎหมาย เภสัชกรจ่ายได้ ไม่ต้องใช้ใบสั่งแพทย์์</t>
        </is>
      </c>
      <c r="F48" s="166" t="inlineStr">
        <is>
          <t>ยานี้จัดเป็นยาอันตราย เภสัชกรจ่ายได้ ไม่ต้องใช้ใบสั่งแพทย์์</t>
        </is>
      </c>
      <c r="G48" s="166" t="inlineStr">
        <is>
          <t>ยานี้จัดเป็นยาอันตราย เภสัชกรสามารถจ่ายได้หากมีใบสั่งแพทย์์</t>
        </is>
      </c>
      <c r="H48" s="166" t="inlineStr">
        <is>
          <t>ยานี้ไม่สามารถขายได้ในร้านยา ต้องซื้อจากคลินิกแพทย์์หรือสถานพยาบาลเท่านั้น</t>
        </is>
      </c>
      <c r="I48" s="165" t="n">
        <v>5</v>
      </c>
      <c r="J48" s="166" t="inlineStr">
        <is>
          <t>✅ คำตอบที่ถูกต้อง: ข้อ จ. ยานี้ไม่สามารถขายได้ในร้านยา ต้องซื้อจากคลินิกแพทย์์หรือสถานพยาบาลเท่านั้น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ยานี้ไม่สามารถขายได้ในร้านยา ต้องซื้อจากคลินิกแพทย์์หรือสถานพยาบาลเท่านั้น 💡 คำอธิบายและข้อกำหนดทางกฎหมาย:
💡 คำอธิบายและข้อกำหนดทางกฎหมาย:
Isotretinoin จัดเป็นยาควบคุมพิเศษตามกฎหมายยาในประเทศไทย เนื่องจากมีความเสี่ยงสูงต่อการเกิดทารกวิรูป (teratogenicity) จึงต้องสั่งจ่ายโดยแพทย์์เท่านั้น และไม่สามารถจ่ายโดยไม่มีใบสั่งแพทย์์ได้
🔍 ข้ออื่นผิดเพราะอะไร:
• ข้อ ก. (ยานี้จัดเป็นยาควบคุมพิเศษตามกฎหมาย ต้องใช้ใบสั่งแพทย์์ เภสัชกรไม่สามารถจ่ายเองได้):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ข. (ยานี้จัดเป็นยาควบคุมพิเศษตามกฎหมาย เภสัชกรจ่ายได้ ไม่ต้องใช้ใบสั่งแพทย์์):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(ยานี้จัดเป็นยาอันตราย เภสัชกรจ่ายได้ ไม่ต้องใช้ใบสั่งแพทย์์):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(ยานี้จัดเป็นยาอันตราย เภสัชกรสามารถจ่ายได้หากมีใบสั่งแพทย์์):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8" s="166" t="inlineStr"/>
      <c r="L48" s="166" t="inlineStr">
        <is>
          <t>Pharmacy Laws &amp; Ethics</t>
        </is>
      </c>
      <c r="M48" s="166" t="inlineStr">
        <is>
          <t>ข้อบังคับสภาเภสัชกรรม (จรรยาบรรณวิชาชีพ)</t>
        </is>
      </c>
      <c r="N48" s="165" t="inlineStr">
        <is>
          <t>SAP</t>
        </is>
      </c>
      <c r="O48" s="166" t="inlineStr">
        <is>
          <t>ข้อ 69 Pharma Plus เล่มม่วง (เฉลยข้อ จ)</t>
        </is>
      </c>
      <c r="P48" s="165" t="inlineStr">
        <is>
          <t>แบบฝึกหัด</t>
        </is>
      </c>
      <c r="Q48" s="165" t="inlineStr">
        <is>
          <t>เล่มม่วง</t>
        </is>
      </c>
      <c r="R48" s="165" t="inlineStr"/>
    </row>
    <row r="49" ht="24" customHeight="1" s="49">
      <c r="A49" s="165" t="n">
        <v>47</v>
      </c>
      <c r="B49" s="166" t="inlineStr">
        <is>
          <t>Itraconazole เป็นยาประเภทใดตามกฎหมาย</t>
        </is>
      </c>
      <c r="C49" s="166" t="inlineStr"/>
      <c r="D49" s="166" t="inlineStr">
        <is>
          <t>ยาแผนปัจจุบันที่ไม่ใช่ยาอันตรายและยาควบคุมพิเศษ</t>
        </is>
      </c>
      <c r="E49" s="166" t="inlineStr">
        <is>
          <t>ยาอันตราย</t>
        </is>
      </c>
      <c r="F49" s="166" t="inlineStr">
        <is>
          <t>ยาสามัญประจำบ้าน</t>
        </is>
      </c>
      <c r="G49" s="166" t="inlineStr">
        <is>
          <t>ยาควบคุมพิเศษ</t>
        </is>
      </c>
      <c r="H49" s="166" t="inlineStr">
        <is>
          <t>ยาเสพติดให้โทษประเภทที่ 3</t>
        </is>
      </c>
      <c r="I49" s="165" t="n">
        <v>2</v>
      </c>
      <c r="J49" s="166" t="inlineStr">
        <is>
          <t>✅ คำตอบที่ถูกต้อง: ข้อ ข. 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ยาอันตราย 💡 คำอธิบายและข้อกำหนดทางกฎหมาย:
💡 คำอธิบายและข้อกำหนดทางกฎหมาย:
Itraconazole เป็นยาต้านเชื้อรากลุ่ม triazole จัดเป็นยาอันตรายตามกฎหมายยาแผนปัจจุบันของประเทศไทย
🔍 ข้ออื่นผิดเพราะอะไร:
• ข้อ ก. (ยาแผนปัจจุบันที่ไม่ใช่ยาอันตรายและยาควบคุมพิเศษ):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(ยาสามัญประจำบ้าน): ยาสามัญประจำบ้าน ไม่ตรงกับข้อบ่งใช้หรือกลไกการออกฤทธิ์ที่ถูกต้องตาม พ.ร.บ. ยา พ.ศ. 2510 / พ.ร.บ. วิชาชีพเภสัชกรรม พ.ศ. 2537
• ข้อ ง.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จ. (ยาเสพติดให้โทษประเภทที่ 3): ยาเสพติดให้โทษประเภทที่ 3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9" s="166" t="inlineStr"/>
      <c r="L49" s="166" t="inlineStr">
        <is>
          <t>Pharmacy Laws &amp; Ethics</t>
        </is>
      </c>
      <c r="M49" s="166" t="inlineStr">
        <is>
          <t>ข้อบังคับสภาเภสัชกรรม (จรรยาบรรณวิชาชีพ)</t>
        </is>
      </c>
      <c r="N49" s="165" t="inlineStr">
        <is>
          <t>SAP</t>
        </is>
      </c>
      <c r="O49" s="166" t="inlineStr">
        <is>
          <t>ข้อ 70 Pharma Plus เล่มม่วง (เฉลยข้อ ข)</t>
        </is>
      </c>
      <c r="P49" s="165" t="inlineStr">
        <is>
          <t>แบบฝึกหัด</t>
        </is>
      </c>
      <c r="Q49" s="165" t="inlineStr">
        <is>
          <t>เล่มม่วง</t>
        </is>
      </c>
      <c r="R49" s="165" t="inlineStr"/>
    </row>
    <row r="50" ht="24" customHeight="1" s="49">
      <c r="A50" s="165" t="n">
        <v>48</v>
      </c>
      <c r="B50" s="166" t="inlineStr">
        <is>
          <t>FBC ชื่อการค้าหนึ่ง มีเลขทะเบียน 2C039/46 ข้อใดผิด</t>
        </is>
      </c>
      <c r="C50" s="166" t="inlineStr"/>
      <c r="D50" s="166" t="inlineStr">
        <is>
          <t>ยาสำหรับมนุษย์</t>
        </is>
      </c>
      <c r="E50" s="166" t="inlineStr">
        <is>
          <t>ยาแบ่งบรรจุในประเทศ</t>
        </is>
      </c>
      <c r="F50" s="166" t="inlineStr">
        <is>
          <t>ยาขึ้นทะเบียนปี 2546</t>
        </is>
      </c>
      <c r="G50" s="166" t="inlineStr">
        <is>
          <t>ยานำเข้าจากต่างประเทศ</t>
        </is>
      </c>
      <c r="H50" s="166" t="inlineStr">
        <is>
          <t>ในปีที่ขึ้นทะเบียน ยานี้อยู่ในลำดับที่ 39</t>
        </is>
      </c>
      <c r="I50" s="165" t="n">
        <v>2</v>
      </c>
      <c r="J50" s="166" t="inlineStr">
        <is>
          <t>✅ คำตอบที่ถูกต้อง: ข้อ ข. ยาแบ่งบรรจุในประเทศ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ยาแบ่งบรรจุในประเทศ 💡 คำอธิบายและข้อกำหนดทางกฎหมาย:
💡 คำอธิบายและข้อกำหนดทางกฎหมาย:
เลขทะเบียนตำรับยา 2C039/46 ตัวอักษร C หมายถึง ยาเคมีเคภัณฑ์ควบคุม หรือยาสลบ/ยาแบ่งบรรจุ (ขึ้นอยู่กับประกาศกระทรวง โดยปกติ C มักหมายถึงยาแบ่งบรรจุหรือยาควบคุมพิเศษตามนิยามในอดีต) แต่ในข้อนี้เลขทะเบียน C มักหมายถึงยาแบ่งบรรจุ ส่วนข้อที่ผิดคือเลข 2 หรือตัวอักษรหน้าสุดที่บอกประเภท เช่น 1 คือยาสำหรับมนุษย์ผลิตในประเทศ, 2 คือยาสำหรับมนุษย์นำเข้า, 3 คือยาแผนโบราณผลิตในประเทศ ดังนั้น 2C จึงหมายถึงยานำเข้าจากต่างประเทศ ไม่ใช่ยาสำหรับมนุษย์ผลิตในประเทศ
🔍 ข้ออื่นผิดเพราะอะไร:
• ข้อ ก. (ยาสำหรับมนุษย์): ยาสำหรับมนุษย์ ไม่ตรงกับข้อบ่งใช้หรือกลไกการออกฤทธิ์ที่ถูกต้องตาม พ.ร.บ. ยา พ.ศ. 2510 / พ.ร.บ. วิชาชีพเภสัชกรรม พ.ศ. 2537
• ข้อ ค. (ยาขึ้นทะเบียนปี 2546): ยาขึ้นทะเบียนปี 2546 ไม่ตรงกับข้อบ่งใช้หรือกลไกการออกฤทธิ์ที่ถูกต้องตาม พ.ร.บ. ยา พ.ศ. 2510 / พ.ร.บ. วิชาชีพเภสัชกรรม พ.ศ. 2537
• ข้อ ง. (ยานำเข้าจากต่างประเทศ): ยานำเข้าจากต่างประเทศ ไม่ตรงกับข้อบ่งใช้หรือกลไกการออกฤทธิ์ที่ถูกต้องตาม พ.ร.บ. ยา พ.ศ. 2510 / พ.ร.บ. วิชาชีพเภสัชกรรม พ.ศ. 2537
• ข้อ จ. (ในปีที่ขึ้นทะเบียน ยานี้อยู่ในลำดับที่ 39): ในปีที่ขึ้นทะเบียน ยานี้อยู่ในลำดับที่ 39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0" s="166" t="inlineStr"/>
      <c r="L50" s="166" t="inlineStr">
        <is>
          <t>Pharmacy Laws &amp; Ethics</t>
        </is>
      </c>
      <c r="M50" s="166" t="inlineStr">
        <is>
          <t>ข้อบังคับสภาเภสัชกรรม (จรรยาบรรณวิชาชีพ)</t>
        </is>
      </c>
      <c r="N50" s="165" t="inlineStr">
        <is>
          <t>SAP</t>
        </is>
      </c>
      <c r="O50" s="166" t="inlineStr">
        <is>
          <t>ข้อ 71 Pharma Plus เล่มม่วง (เฉลยข้อ ข)</t>
        </is>
      </c>
      <c r="P50" s="165" t="inlineStr">
        <is>
          <t>แบบฝึกหัด</t>
        </is>
      </c>
      <c r="Q50" s="165" t="inlineStr">
        <is>
          <t>เล่มม่วง</t>
        </is>
      </c>
      <c r="R50" s="165" t="inlineStr"/>
    </row>
    <row r="51" ht="24" customHeight="1" s="49">
      <c r="A51" s="165" t="n">
        <v>49</v>
      </c>
      <c r="B51" s="166" t="inlineStr">
        <is>
          <t>ในการผลิตยา gemfibrozil 600 mg/tab ตามมาตรฐานของ USP กำหนดให้มีปริมาณตัวยาสำคัญ +- 20 % แต่บริษัท X ได้พัฒนาตำรับยาใหม่ระบุคุณภาพว่าต้องมีปริมาณตัวยาสำคัญ +- 10 % จากนั้นนำไปส่งตรวจคุณภาพที่ศูนย์วิทยาศาสตร์ พบว่ามีปริมาณตัวยาสำคัญ gemfibrozil 450 mg/tab บริษัท X มีความผิดตาม พรบ. ยา หรือ ไม่</t>
        </is>
      </c>
      <c r="C51" s="166" t="inlineStr"/>
      <c r="D51" s="166" t="inlineStr">
        <is>
          <t>ยาผิดมาตรฐาน</t>
        </is>
      </c>
      <c r="E51" s="166" t="inlineStr">
        <is>
          <t>ยาปลอม</t>
        </is>
      </c>
      <c r="F51" s="166" t="inlineStr">
        <is>
          <t>ยาหมดอายุ</t>
        </is>
      </c>
      <c r="G51" s="166" t="inlineStr">
        <is>
          <t>ยาต้องห้าม</t>
        </is>
      </c>
      <c r="H51" s="166" t="inlineStr">
        <is>
          <t>ยาเสื่อมคุณภาพ</t>
        </is>
      </c>
      <c r="I51" s="165" t="n">
        <v>1</v>
      </c>
      <c r="J51" s="166" t="inlineStr">
        <is>
          <t>✅ คำตอบที่ถูกต้อง: ข้อ ก. ยาผิดมาตรฐาน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ยาผิดมาตรฐาน 💡 คำอธิบายและข้อกำหนดทางกฎหมาย:
💡 คำอธิบายและข้อกำหนดทางกฎหมาย:
ตามพระราชบัญญัติยา ยาที่มีปริมาณตัวยาสำคัญออกไปจากเกณฑ์มาตรฐานที่ขึ้นทะเบียนไว้ (USP กำหนด +-20% แต่ตรวจได้ 450 mg จาก 600 mg ซึ่งลดลงถึง 25% เกินกว่าเกณฑ์ที่กำหนด) ถือเป็น 'ยาผิดมาตรฐาน'
🔍 ข้ออื่นผิดเพราะอะไร:
• ข้อ ข. (ยาปลอม): ยาปลอม ไม่ตรงกับข้อบ่งใช้หรือกลไกการออกฤทธิ์ที่ถูกต้องตาม พ.ร.บ. ยา พ.ศ. 2510 / พ.ร.บ. วิชาชีพเภสัชกรรม พ.ศ. 2537
• ข้อ ค. (ยาหมดอายุ): ยาหมดอายุ ไม่ตรงกับข้อบ่งใช้หรือกลไกการออกฤทธิ์ที่ถูกต้องตาม พ.ร.บ. ยา พ.ศ. 2510 / พ.ร.บ. วิชาชีพเภสัชกรรม พ.ศ. 2537
• ข้อ ง. (ยาต้องห้าม): ยาต้องห้าม ไม่ตรงกับข้อบ่งใช้หรือกลไกการออกฤทธิ์ที่ถูกต้องตาม พ.ร.บ. ยา พ.ศ. 2510 / พ.ร.บ. วิชาชีพเภสัชกรรม พ.ศ. 2537
• ข้อ จ. (ยาเสื่อมคุณภาพ): ยาเสื่อมคุณภาพ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1" s="166" t="inlineStr"/>
      <c r="L51" s="166" t="inlineStr">
        <is>
          <t>Pharmacy Laws &amp; Ethics</t>
        </is>
      </c>
      <c r="M51" s="166" t="inlineStr">
        <is>
          <t>ข้อบังคับสภาเภสัชกรรม (จรรยาบรรณวิชาชีพ)</t>
        </is>
      </c>
      <c r="N51" s="165" t="inlineStr">
        <is>
          <t>SAP</t>
        </is>
      </c>
      <c r="O51" s="166" t="inlineStr">
        <is>
          <t>ข้อ 72 Pharma Plus เล่มม่วง (เฉลยข้อ ก)</t>
        </is>
      </c>
      <c r="P51" s="165" t="inlineStr">
        <is>
          <t>แบบฝึกหัด</t>
        </is>
      </c>
      <c r="Q51" s="165" t="inlineStr">
        <is>
          <t>เล่มม่วง</t>
        </is>
      </c>
      <c r="R51" s="165" t="inlineStr"/>
    </row>
    <row r="52" ht="24" customHeight="1" s="49">
      <c r="A52" s="165" t="n">
        <v>50</v>
      </c>
      <c r="B52" s="166" t="inlineStr">
        <is>
          <t>Lomotil® จัดเป็นยาประเภทใดตามกฎหมายและเภสัชกรสามารถจ่ายได้ในร้านยาหรือไม่</t>
        </is>
      </c>
      <c r="C52" s="166" t="inlineStr"/>
      <c r="D52" s="166" t="inlineStr">
        <is>
          <t>ยาอันตราย สามารถจ่ายในร้านยา ขย.1 ได้</t>
        </is>
      </c>
      <c r="E52" s="166" t="inlineStr">
        <is>
          <t>ยาแผนปัจจุบันบรรจุเสร็จ สามารถจ่ายในร้านยา ขย.1 และ ขย.2 ได้</t>
        </is>
      </c>
      <c r="F52" s="166" t="inlineStr">
        <is>
          <t>ยาสามัญประจำบ้าน สามารถจ่ายในร้านยา ขย.1 และขย.2 ได้</t>
        </is>
      </c>
      <c r="G52" s="166" t="inlineStr">
        <is>
          <t>ยาเสพติดให้โทษประเภทที่ 3 ห้ามจำหน่ายในร้านยา</t>
        </is>
      </c>
      <c r="H52" s="166" t="inlineStr">
        <is>
          <t>ยาเสพติดให้โทษประเภทที่ 3 สามารถจ่ายในร้านยา ขย.1 ได้ แต่ต้องมีใบอนุญาต</t>
        </is>
      </c>
      <c r="I52" s="165" t="n">
        <v>5</v>
      </c>
      <c r="J52" s="166" t="inlineStr">
        <is>
          <t>✅ คำตอบที่ถูกต้อง: ข้อ จ. ยาเสพติดให้โทษประเภทที่ 3 สามารถจ่ายในร้านยา ขย.1 ได้ แต่ต้องมีใบอนุญาต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ยาเสพติดให้โทษประเภทที่ 3 สามารถจ่ายในร้านยา ขย.1 ได้ แต่ต้องมีใบอนุญาต 💡 คำอธิบายและข้อกำหนดทางกฎหมาย:
💡 คำอธิบายและข้อกำหนดทางกฎหมาย:
Lomotil ประกอบด้วย diphenoxylate และ atropine จัดเป็นยาเสพติดให้โทษประเภทที่ 3 ตามพระราชบัญญัติยาเสพติดให้โทษ สามารถขายได้ในร้านขายยาแผนปัจจุบัน (ขย.1) โดยผู้ได้รับอนุญาตและมีใบอนุญาตจำหน่ายยาเสพติดให้โทษประเภทที่ 3
🔍 ข้ออื่นผิดเพราะอะไร:
• ข้อ ก. (ยาอันตราย สามารถจ่ายในร้านยา ขย.1 ได้):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ข. (ยาแผนปัจจุบันบรรจุเสร็จ สามารถจ่ายในร้านยา ขย.1 และ ขย.2 ได้): ยาแผนปัจจุบันบรรจุเสร็จ สามารถจ่ายในร้านยา ขย.1 และ ขย.2 ได้ ไม่ตรงกับข้อบ่งใช้หรือกลไกการออกฤทธิ์ที่ถูกต้องตาม พ.ร.บ. ยา พ.ศ. 2510 / พ.ร.บ. วิชาชีพเภสัชกรรม พ.ศ. 2537
• ข้อ ค. (ยาสามัญประจำบ้าน สามารถจ่ายในร้านยา ขย.1 และขย.2 ได้): ยาสามัญประจำบ้าน สามารถจ่ายในร้านยา ขย.1 และขย.2 ได้ ไม่ตรงกับข้อบ่งใช้หรือกลไกการออกฤทธิ์ที่ถูกต้องตาม พ.ร.บ. ยา พ.ศ. 2510 / พ.ร.บ. วิชาชีพเภสัชกรรม พ.ศ. 2537
• ข้อ ง. (ยาเสพติดให้โทษประเภทที่ 3 ห้ามจำหน่ายในร้านยา): ยาเสพติดให้โทษประเภทที่ 3 ห้ามจำหน่ายในร้านยา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2" s="166" t="inlineStr"/>
      <c r="L52" s="166" t="inlineStr">
        <is>
          <t>Pharmacy Laws &amp; Ethics</t>
        </is>
      </c>
      <c r="M52" s="166" t="inlineStr">
        <is>
          <t>ข้อบังคับสภาเภสัชกรรม (จรรยาบรรณวิชาชีพ)</t>
        </is>
      </c>
      <c r="N52" s="165" t="inlineStr">
        <is>
          <t>SAP</t>
        </is>
      </c>
      <c r="O52" s="166" t="inlineStr">
        <is>
          <t>ข้อ 73 Pharma Plus เล่มม่วง (เฉลยข้อ จ)</t>
        </is>
      </c>
      <c r="P52" s="165" t="inlineStr">
        <is>
          <t>แบบฝึกหัด</t>
        </is>
      </c>
      <c r="Q52" s="165" t="inlineStr">
        <is>
          <t>เล่มม่วง</t>
        </is>
      </c>
      <c r="R52" s="165" t="inlineStr"/>
    </row>
    <row r="53" ht="24" customHeight="1" s="49">
      <c r="A53" s="165" t="n">
        <v>51</v>
      </c>
      <c r="B53" s="166" t="inlineStr">
        <is>
          <t>การโฆษณาว่า indomethacin สามารถลดปวดได้ดีในผู้ป่วยโรคเกาท์ สามารถทำได้หรือไม่</t>
        </is>
      </c>
      <c r="C53" s="166" t="inlineStr"/>
      <c r="D53" s="166" t="inlineStr">
        <is>
          <t>ได้ เพราะไม่มีข้อห้ามทางกฎหมาย</t>
        </is>
      </c>
      <c r="E53" s="166" t="inlineStr">
        <is>
          <t>ได้ แต่ต้องขออนุญาตก่อน</t>
        </is>
      </c>
      <c r="F53" s="166" t="inlineStr">
        <is>
          <t>ไม่ได้ เพราะเป็นการอวดอ้างสรรพคุณ</t>
        </is>
      </c>
      <c r="G53" s="166" t="inlineStr">
        <is>
          <t>ไม่ได้ เพราะกฎหมายยาห้ามโฆษณาขายยาอันตราย</t>
        </is>
      </c>
      <c r="H53" s="166" t="inlineStr">
        <is>
          <t>ไม่ได้ เพราะกฎหมายยาห้ามโฆษณาขายยาควบคุมพิเศษ</t>
        </is>
      </c>
      <c r="I53" s="165" t="n">
        <v>4</v>
      </c>
      <c r="J53" s="166" t="inlineStr">
        <is>
          <t>✅ คำตอบที่ถูกต้อง: ข้อ ง. ไม่ได้ เพราะกฎหมายยาห้ามโฆษณาขายยาอันตราย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ไม่ได้ เพราะกฎหมายยาห้ามโฆษณาขายยาอันตราย 💡 คำอธิบายและข้อกำหนดทางกฎหมาย:
💡 คำอธิบายและข้อกำหนดทางกฎหมาย:
ตามพระราชบัญญัติยา การโฆษณาขายยาอันตรายหรือยาควบคุมพิเศษต่อประชาชนทั่วไปถือเป็นความผิดตามกฎหมาย ห้ามมิให้มีการโฆษณาขายยาอันตราย (Indomethacin เป็นยาอันตราย) โดยตรงแก่ประชาชนทั่วไป
🔍 ข้ออื่นผิดเพราะอะไร:
• ข้อ ก. (ได้ เพราะไม่มีข้อห้ามทางกฎหมาย): ได้ เพราะไม่มีข้อห้ามทางกฎหมาย ไม่ตรงกับข้อบ่งใช้หรือกลไกการออกฤทธิ์ที่ถูกต้องตาม พ.ร.บ. ยา พ.ศ. 2510 / พ.ร.บ. วิชาชีพเภสัชกรรม พ.ศ. 2537
• ข้อ ข. (ได้ แต่ต้องขออนุญาตก่อน): ได้ แต่ต้องขออนุญาตก่อน ไม่ตรงกับข้อบ่งใช้หรือกลไกการออกฤทธิ์ที่ถูกต้องตาม พ.ร.บ. ยา พ.ศ. 2510 / พ.ร.บ. วิชาชีพเภสัชกรรม พ.ศ. 2537
• ข้อ ค. (ไม่ได้ เพราะเป็นการอวดอ้างสรรพคุณ): ไม่ได้ เพราะเป็นการอวดอ้างสรรพคุณ ไม่ตรงกับข้อบ่งใช้หรือกลไกการออกฤทธิ์ที่ถูกต้องตาม พ.ร.บ. ยา พ.ศ. 2510 / พ.ร.บ. วิชาชีพเภสัชกรรม พ.ศ. 2537
• ข้อ จ. (ไม่ได้ เพราะกฎหมายยาห้ามโฆษณาขายยาควบคุมพิเศษ):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3" s="166" t="inlineStr"/>
      <c r="L53" s="166" t="inlineStr">
        <is>
          <t>Pharmacy Laws &amp; Ethics</t>
        </is>
      </c>
      <c r="M53" s="166" t="inlineStr">
        <is>
          <t>ข้อบังคับสภาเภสัชกรรม (จรรยาบรรณวิชาชีพ)</t>
        </is>
      </c>
      <c r="N53" s="165" t="inlineStr">
        <is>
          <t>SAP</t>
        </is>
      </c>
      <c r="O53" s="166" t="inlineStr">
        <is>
          <t>ข้อ 74 Pharma Plus เล่มม่วง (เฉลยข้อ ง)</t>
        </is>
      </c>
      <c r="P53" s="165" t="inlineStr">
        <is>
          <t>แบบฝึกหัด</t>
        </is>
      </c>
      <c r="Q53" s="165" t="inlineStr">
        <is>
          <t>เล่มม่วง</t>
        </is>
      </c>
      <c r="R53" s="165" t="inlineStr"/>
    </row>
    <row r="54" ht="24" customHeight="1" s="49">
      <c r="A54" s="165" t="n">
        <v>52</v>
      </c>
      <c r="B54" s="166" t="inlineStr">
        <is>
          <t>ผู้ป่วยต้องการซื้อยา budesonide สามารถซื้อได้ที่ใด</t>
        </is>
      </c>
      <c r="C54" s="166" t="inlineStr"/>
      <c r="D54" s="166" t="inlineStr">
        <is>
          <t>ร้านสะดวกซื้อทั่วไป</t>
        </is>
      </c>
      <c r="E54" s="166" t="inlineStr">
        <is>
          <t>ร้านยา ข.ย. 2</t>
        </is>
      </c>
      <c r="F54" s="166" t="inlineStr">
        <is>
          <t>ร้านขายยาแผนปัจจุบัน โดยไม่ต้องมีใบสั่งแพทย์์</t>
        </is>
      </c>
      <c r="G54" s="166" t="inlineStr">
        <is>
          <t>ร้านขายยาแผนปัจจุบัน โดยต้องมีใบสั่งแพทย์์</t>
        </is>
      </c>
      <c r="H54" s="166" t="inlineStr">
        <is>
          <t>โรงพยาบาลเท่านั้น</t>
        </is>
      </c>
      <c r="I54" s="165" t="n">
        <v>3</v>
      </c>
      <c r="J54" s="166" t="inlineStr">
        <is>
          <t>✅ คำตอบที่ถูกต้อง: ข้อ ค. ร้านขายยาแผนปัจจุบัน โดยไม่ต้องมีใบสั่งแพทย์์
💡 Background:
กฎหมายยาและจรรยาบรรณวิชาชีพมีขึ้นเพื่อคุ้มครองความปลอดภัยของผู้บริโภคตามมาตรฐาน Good Pharmacy Practice (GPP)
🎯 ทำไมข้อนี้ถึงถูก:
ร้านขายยาแผนปัจจุบัน โดยไม่ต้องมีใบสั่งแพทย์์ 💡 คำอธิบายและข้อกำหนดทางกฎหมาย:
💡 คำอธิบายและข้อกำหนดทางกฎหมาย:
Budesonide (เช่น ยาสูดพ่นรักษาหอบหืด/ริดสีดวงจมูก) จัดเป็นยาอันตราย ซึ่งสามารถจำหน่ายได้ในร้านขายยาแผนปัจจุบัน (ข.ย.1) โดยเภสัชกร โดยไม่ต้องมีใบสั่งแพทย์์ (เว้นแต่เป็นสูตรความแรงสูงหรือข้อบ่งใช้บางอย่างที่ต้องระวัง แต่อยู่ในกลุ่มยาอันตราย)
🔍 ข้ออื่นผิดเพราะอะไร:
• ข้อ ก. (ร้านสะดวกซื้อทั่วไป): ร้านสะดวกซื้อทั่วไป ไม่ตรงกับข้อบ่งใช้หรือกลไกการออกฤทธิ์ที่ถูกต้องตาม พ.ร.บ. ยา พ.ศ. 2510 / พ.ร.บ. วิชาชีพเภสัชกรรม พ.ศ. 2537
• ข้อ ข. (ร้านยา ข.ย. 2): ร้านยา ข.ย. 2 ไม่ตรงกับข้อบ่งใช้หรือกลไกการออกฤทธิ์ที่ถูกต้องตาม พ.ร.บ. ยา พ.ศ. 2510 / พ.ร.บ. วิชาชีพเภสัชกรรม พ.ศ. 2537
• ข้อ ง. (ร้านขายยาแผนปัจจุบัน โดยต้องมีใบสั่งแพทย์์): ร้านขายยาแผนปัจจุบัน โดยต้องมีใบสั่งแพทย์์ ไม่ตรงกับข้อบ่งใช้หรือกลไกการออกฤทธิ์ที่ถูกต้องตาม พ.ร.บ. ยา พ.ศ. 2510 / พ.ร.บ. วิชาชีพเภสัชกรรม พ.ศ. 2537
• ข้อ จ. (โรงพยาบาลเท่านั้น): โรงพยาบาลเท่านั้น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4" s="166" t="inlineStr"/>
      <c r="L54" s="166" t="inlineStr">
        <is>
          <t>Pharmacy Laws &amp; Ethics</t>
        </is>
      </c>
      <c r="M54" s="166" t="inlineStr">
        <is>
          <t>ข้อบังคับสภาเภสัชกรรม (จรรยาบรรณวิชาชีพ)</t>
        </is>
      </c>
      <c r="N54" s="165" t="inlineStr">
        <is>
          <t>SAP</t>
        </is>
      </c>
      <c r="O54" s="166" t="inlineStr">
        <is>
          <t>ข้อ 75 Pharma Plus เล่มม่วง (เฉลยข้อ ค)</t>
        </is>
      </c>
      <c r="P54" s="165" t="inlineStr">
        <is>
          <t>แบบฝึกหัด</t>
        </is>
      </c>
      <c r="Q54" s="165" t="inlineStr">
        <is>
          <t>เล่มม่วง</t>
        </is>
      </c>
      <c r="R54" s="165" t="inlineStr"/>
    </row>
    <row r="55" ht="24" customHeight="1" s="49">
      <c r="A55" s="165" t="n">
        <v>53</v>
      </c>
      <c r="B55" s="166" t="inlineStr">
        <is>
          <t>ข้อใดถูกต้องเกี่ยวกับการจัดซื้อ prednisolone ชนิดรับประทาน</t>
        </is>
      </c>
      <c r="C55" s="166" t="inlineStr"/>
      <c r="D55" s="166" t="inlineStr">
        <is>
          <t>เป็นยาควบคุมพิเศษ ต้องซื้อโดยวิธีตกลงราคาในกรณีที่ซื้อน้อยกว่า 100,000 บาท</t>
        </is>
      </c>
      <c r="E55" s="166" t="inlineStr">
        <is>
          <t>เป็นยาควบคุมพิเศษ ต้องซื้อโดยวิธีสอบราคาในกรณีที่ซื้อน้อยกว่า 100,000 บาท</t>
        </is>
      </c>
      <c r="F55" s="166" t="inlineStr">
        <is>
          <t>เป็นยาควบคุมพิเศษ ต้องซื้อโดยวิธีประกวดราคาในกรณีที่ซื้อน้อยกว่า 100,000 บาท</t>
        </is>
      </c>
      <c r="G55" s="166" t="inlineStr">
        <is>
          <t>เป็นยาอันตราย ต้องซื้อโดยวิธีตกลงราคาในกรณีที่ซื้อน้อยกว่า 100,000 บาท</t>
        </is>
      </c>
      <c r="H55" s="166" t="inlineStr">
        <is>
          <t>เป็นยาอันตราย ต้องซื้อโดยวิธีสอบราคาในกรณีที่ซื้อน้อยกว่า 100,000 บาท</t>
        </is>
      </c>
      <c r="I55" s="165" t="n">
        <v>1</v>
      </c>
      <c r="J55" s="166" t="inlineStr">
        <is>
          <t>✅ คำตอบที่ถูกต้อง: ข้อ ก. เป็นยาควบคุมพิเศษ ต้องซื้อโดยวิธีตกลงราคาในกรณีที่ซื้อน้อยกว่า 100,000 บาท
💡 Background:
กฎหมายยาและจรรยาบรรณวิชาชีพมีขึ้นเพื่อคุ้มครองความปลอดภัยของผู้บริโภคตามมาตรฐาน Good Pharmacy Practice (GPP)
🎯 ทำไมข้อนี้ถึงถูก:
เป็นยาควบคุมพิเศษ ต้องซื้อโดยวิธีตกลงราคาในกรณีที่ซื้อน้อยกว่า 100,000 บาท 💡 คำอธิบายและข้อกำหนดทางกฎหมาย:
💡 คำอธิบายและข้อกำหนดทางกฎหมาย:
Prednisolone ชนิดรับประทานจัดเป็น 'ยาอันตราย' ตามกฎหมายยา (ไม่ใช่ยาควบคุมพิเศษ) และตามระเบียบการจัดซื้อจัดจ้างภาครัฐ การจัดซื้อวงเงินน้อยกว่า 100,000 บาท สามารถใช้วิธีตกลงราคาได้
🔍 ข้ออื่นผิดเพราะอะไร:
• ข้อ ข. (เป็นยาควบคุมพิเศษ ต้องซื้อโดยวิธีสอบราคาในกรณีที่ซื้อน้อยกว่า 100,000 บาท):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(เป็นยาควบคุมพิเศษ ต้องซื้อโดยวิธีประกวดราคาในกรณีที่ซื้อน้อยกว่า 100,000 บาท):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ง. (เป็นยาอันตราย ต้องซื้อโดยวิธีตกลงราคาในกรณีที่ซื้อน้อยกว่า 100,000 บาท):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(เป็นยาอันตราย ต้องซื้อโดยวิธีสอบราคาในกรณีที่ซื้อน้อยกว่า 100,000 บาท):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5" s="166" t="inlineStr"/>
      <c r="L55" s="166" t="inlineStr">
        <is>
          <t>Pharmacy Laws &amp; Ethics</t>
        </is>
      </c>
      <c r="M55" s="166" t="inlineStr">
        <is>
          <t>ข้อบังคับสภาเภสัชกรรม (จรรยาบรรณวิชาชีพ)</t>
        </is>
      </c>
      <c r="N55" s="165" t="inlineStr">
        <is>
          <t>SAP</t>
        </is>
      </c>
      <c r="O55" s="166" t="inlineStr">
        <is>
          <t>ข้อ 76 Pharma Plus เล่มม่วง (เฉลยข้อ ก)</t>
        </is>
      </c>
      <c r="P55" s="165" t="inlineStr">
        <is>
          <t>แบบฝึกหัด</t>
        </is>
      </c>
      <c r="Q55" s="165" t="inlineStr">
        <is>
          <t>เล่มม่วง</t>
        </is>
      </c>
      <c r="R55" s="165" t="inlineStr"/>
    </row>
    <row r="56" ht="24" customHeight="1" s="49">
      <c r="A56" s="165" t="n">
        <v>54</v>
      </c>
      <c r="B56" s="166" t="inlineStr">
        <is>
          <t>Insulin จัดเป็นยาประเภทใด</t>
        </is>
      </c>
      <c r="C56" s="166" t="inlineStr"/>
      <c r="D56" s="166" t="inlineStr">
        <is>
          <t>ยาสำคัญประจำบ้าน</t>
        </is>
      </c>
      <c r="E56" s="166" t="inlineStr">
        <is>
          <t>ยาควบคุมพิเศษ</t>
        </is>
      </c>
      <c r="F56" s="166" t="inlineStr">
        <is>
          <t>ยาอันตราย</t>
        </is>
      </c>
      <c r="G56" s="166" t="inlineStr">
        <is>
          <t>ยาบรรจุเสร็จที่ไม่ใช่ยาอันตรายและยาควบคุมพิเศษ</t>
        </is>
      </c>
      <c r="H56" s="166" t="inlineStr">
        <is>
          <t>ไม่มีข้อถูก</t>
        </is>
      </c>
      <c r="I56" s="165" t="n">
        <v>3</v>
      </c>
      <c r="J56" s="166" t="inlineStr">
        <is>
          <t>✅ คำตอบที่ถูกต้อง: ข้อ ค. 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ยาอันตราย 💡 คำอธิบายและข้อกำหนดทางกฎหมาย:
💡 คำอธิบายและข้อกำหนดทางกฎหมาย:
Insulin (อินซูลิน) จัดเป็น 'ยาควบคุมพิเศษ' เนื่องจากเป็นยาฉีดที่มีความเสี่ยงสูง ต้องใช้ภายใต้การดูแลและสั่งจ่ายโดยแพทย์์เท่านั้น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ก. (ยาสำคัญประจำบ้าน): ยาสำคัญประจำบ้าน ไม่ตรงกับข้อบ่งใช้หรือกลไกการออกฤทธิ์ที่ถูกต้องตาม พ.ร.บ. ยา พ.ศ. 2510 / พ.ร.บ. วิชาชีพเภสัชกรรม พ.ศ. 2537
• ข้อ ข.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ง. (ยาบรรจุเสร็จที่ไม่ใช่ยาอันตรายและยาควบคุมพิเศษ):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(ไม่มีข้อถูก): ไม่มีข้อถูก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6" s="166" t="inlineStr"/>
      <c r="L56" s="166" t="inlineStr">
        <is>
          <t>Pharmacy Laws &amp; Ethics</t>
        </is>
      </c>
      <c r="M56" s="166" t="inlineStr">
        <is>
          <t>ข้อบังคับสภาเภสัชกรรม (จรรยาบรรณวิชาชีพ)</t>
        </is>
      </c>
      <c r="N56" s="165" t="inlineStr">
        <is>
          <t>SAP</t>
        </is>
      </c>
      <c r="O56" s="166" t="inlineStr">
        <is>
          <t>ข้อ 77 Pharma Plus เล่มม่วง (เฉลยข้อ ค)</t>
        </is>
      </c>
      <c r="P56" s="165" t="inlineStr">
        <is>
          <t>แบบฝึกหัด</t>
        </is>
      </c>
      <c r="Q56" s="165" t="inlineStr">
        <is>
          <t>เล่มม่วง</t>
        </is>
      </c>
      <c r="R56" s="165" t="inlineStr"/>
    </row>
    <row r="57" ht="24" customHeight="1" s="49">
      <c r="A57" s="165" t="n">
        <v>55</v>
      </c>
      <c r="B57" s="166" t="inlineStr">
        <is>
          <t>การโฆษณาคุมกำเนิดเป็นยาสำหรับคุมกำเนิด กระทำได้หรือไม่ เพราะเหตุใด</t>
        </is>
      </c>
      <c r="C57" s="166" t="inlineStr"/>
      <c r="D57" s="166" t="inlineStr">
        <is>
          <t>กระทำได้ เพราะไม่มีข้อห้ามใดในกฎหมายยา</t>
        </is>
      </c>
      <c r="E57" s="166" t="inlineStr">
        <is>
          <t>กระทำได้แต่ต้องให้รัฐมนตรีอนุญาตก่อน</t>
        </is>
      </c>
      <c r="F57" s="166" t="inlineStr">
        <is>
          <t>กระทำไม่ได้ เพราะกฎหมายห้ามโฆษณาสรรพคุณยาอันตรายและยาควบคุมพิเศษ</t>
        </is>
      </c>
      <c r="G57" s="166" t="inlineStr">
        <is>
          <t>กระทำไม่ได้ เพราะกฎหมายห้ามมิให้แสดงสรรพคุณว่าเป็นยาคุมกำเนิดหรือยาบำรุงกาม</t>
        </is>
      </c>
      <c r="H57" s="166" t="inlineStr">
        <is>
          <t>ข้อ ค และ ง ถูกต้อง</t>
        </is>
      </c>
      <c r="I57" s="165" t="n">
        <v>5</v>
      </c>
      <c r="J57" s="166" t="inlineStr">
        <is>
          <t>✅ คำตอบที่ถูกต้อง: ข้อ จ. ข้อ ค และ ง ถูกต้อง
💡 Background:
กฎหมายยาและจรรยาบรรณวิชาชีพมีขึ้นเพื่อคุ้มครองความปลอดภัยของผู้บริโภคตามมาตรฐาน Good Pharmacy Practice (GPP)
🎯 ทำไมข้อนี้ถึงถูก:
ข้อ ค และ ง ถูกต้อง 💡 คำอธิบายและข้อกำหนดทางกฎหมาย:
💡 คำอธิบายและข้อกำหนดทางกฎหมาย:
ตามพระราชบัญญัติยา ห้ามมิให้โฆษณาคุณประโยชน์ 1) ยาอันตรายหรือยาควบคุมพิเศษ 2) ยาบำรุงกามหรือยาคุมกำเนิด ดังนั้นข้อ ค และ ง จึงเป็นเหตุผลที่ถูกต้องตามกฎหมาย
🔍 ข้ออื่นผิดเพราะอะไร:
• ข้อ ก. (กระทำได้ เพราะไม่มีข้อห้ามใดในกฎหมายยา): กระทำได้ เพราะไม่มีข้อห้ามใดในกฎหมายยา ไม่ตรงกับข้อบ่งใช้หรือกลไกการออกฤทธิ์ที่ถูกต้องตาม พ.ร.บ. ยา พ.ศ. 2510 / พ.ร.บ. วิชาชีพเภสัชกรรม พ.ศ. 2537
• ข้อ ข. (กระทำได้แต่ต้องให้รัฐมนตรีอนุญาตก่อน): กระทำได้แต่ต้องให้รัฐมนตรีอนุญาตก่อน ไม่ตรงกับข้อบ่งใช้หรือกลไกการออกฤทธิ์ที่ถูกต้องตาม พ.ร.บ. ยา พ.ศ. 2510 / พ.ร.บ. วิชาชีพเภสัชกรรม พ.ศ. 2537
• ข้อ ค. (กระทำไม่ได้ เพราะกฎหมายห้ามโฆษณาสรรพคุณยาอันตรายและยาควบคุมพิเศษ):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(กระทำไม่ได้ เพราะกฎหมายห้ามมิให้แสดงสรรพคุณว่าเป็นยาคุมกำเนิดหรือยาบำรุงกาม): กระทำไม่ได้ เพราะกฎหมายห้ามมิให้แสดงสรรพคุณว่าเป็นยาคุมกำเนิดหรือยาบำรุงกาม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7" s="166" t="inlineStr"/>
      <c r="L57" s="166" t="inlineStr">
        <is>
          <t>Pharmacy Laws &amp; Ethics</t>
        </is>
      </c>
      <c r="M57" s="166" t="inlineStr">
        <is>
          <t>ข้อบังคับสภาเภสัชกรรม (จรรยาบรรณวิชาชีพ)</t>
        </is>
      </c>
      <c r="N57" s="165" t="inlineStr">
        <is>
          <t>SAP</t>
        </is>
      </c>
      <c r="O57" s="166" t="inlineStr">
        <is>
          <t>ข้อ 78 Pharma Plus เล่มม่วง (เฉลยข้อ จ)</t>
        </is>
      </c>
      <c r="P57" s="165" t="inlineStr">
        <is>
          <t>แบบฝึกหัด</t>
        </is>
      </c>
      <c r="Q57" s="165" t="inlineStr">
        <is>
          <t>เล่มม่วง</t>
        </is>
      </c>
      <c r="R57" s="165" t="inlineStr"/>
    </row>
    <row r="58" ht="24" customHeight="1" s="49">
      <c r="A58" s="165" t="n">
        <v>56</v>
      </c>
      <c r="B58" s="166" t="inlineStr">
        <is>
          <t>ยาในข้อใดมีประเภทตามกฎหมายเช่นเดียวกับ cotrimoxazole</t>
        </is>
      </c>
      <c r="C58" s="166" t="inlineStr"/>
      <c r="D58" s="166" t="inlineStr">
        <is>
          <t>Amitriptyline, brown mixture ขนาด 120 ml</t>
        </is>
      </c>
      <c r="E58" s="166" t="inlineStr">
        <is>
          <t>Tramadol, alprazolam</t>
        </is>
      </c>
      <c r="F58" s="166" t="inlineStr">
        <is>
          <t>Fluoxetine, topical steroid</t>
        </is>
      </c>
      <c r="G58" s="166" t="inlineStr">
        <is>
          <t>Methotrexate, Benadryl</t>
        </is>
      </c>
      <c r="H58" s="166" t="inlineStr">
        <is>
          <t>Isotretinoin, Imodium</t>
        </is>
      </c>
      <c r="I58" s="165" t="n">
        <v>1</v>
      </c>
      <c r="J58" s="166" t="inlineStr">
        <is>
          <t>✅ คำตอบที่ถูกต้อง: ข้อ ก. Amitriptyline, brown mixture ขนาด 120 ml
💡 Background:
กฎหมายยาและจรรยาบรรณวิชาชีพมีขึ้นเพื่อคุ้มครองความปลอดภัยของผู้บริโภคตามมาตรฐาน Good Pharmacy Practice (GPP)
🎯 ทำไมข้อนี้ถึงถูก:
Amitriptyline, brown mixture ขนาด 120 ml 💡 คำอธิบายและข้อกำหนดทางกฎหมาย:
💡 คำอธิบายและข้อกำหนดทางกฎหมาย:
Cotrimoxazole เป็นยาปฏิชีวนะจัดเป็น 'ยาอันตราย' เมื่อพิจารณาตัวเลือกอื่น ๆ เช่น Fluoxetine เป็นยาอันตราย และ Topical steroid (ยาทาสเตียรอยด์) ก็จัดเป็นยาอันตรายเช่นกัน
 เป็น Tricyclic antidepressant (TCA) มี anticholinergic ADRs สูง, antihistaminic (ง่วงซึม น้ำหนักขึ้น), alpha-1 blockade (orthostatic hypotension) และเสี่ยงต่อ fatal cardiotoxicity เมื่อ overdose
🔍 ข้ออื่นผิดเพราะอะไร:
• ข้อ ข. (Tramadol, alprazolam): เป็น weak mu-opioid agonist และ SNRI เป็นเพียง second-line / add-on สำหรับ pain relief ไม่มีฤทธิ์ลดการอักเสบ (no anti-inflammatory efficacy) และเสี่ยงต่อ serotonin syndrome และชัก
• ข้อ ค. (Fluoxetine, topical steroid): เป็น SSRI มี half-life ยาวที่สุดในกลุ่ม (ร่วมกับ active metabolite norfluoxetine) จึงมี discontinuation syndrome ต่ำ แต่ยับยั้ง CYP2D6 สูง
• ข้อ ง. (Methotrexate, Benadryl): เป็น anchor csDMARD สำหรับ Rheumatoid arthritis ยับยั้ง dihydrofolate reductase ต้องให้ Folic acid เสริม และห้ามใช้ในหญิงตั้งครรภ์ (contraindication / teratogenic)
• ข้อ จ. (Isotretinoin, Imodium): Isotretinoin, Imodium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8" s="166" t="inlineStr"/>
      <c r="L58" s="166" t="inlineStr">
        <is>
          <t>Pharmacy Laws &amp; Ethics</t>
        </is>
      </c>
      <c r="M58" s="166" t="inlineStr">
        <is>
          <t>ข้อบังคับสภาเภสัชกรรม (จรรยาบรรณวิชาชีพ)</t>
        </is>
      </c>
      <c r="N58" s="165" t="inlineStr">
        <is>
          <t>SAP</t>
        </is>
      </c>
      <c r="O58" s="166" t="inlineStr">
        <is>
          <t>ข้อ 79 Pharma Plus เล่มม่วง (เฉลยข้อ ไมมีคำตอบ)</t>
        </is>
      </c>
      <c r="P58" s="165" t="inlineStr">
        <is>
          <t>แบบฝึกหัด</t>
        </is>
      </c>
      <c r="Q58" s="165" t="inlineStr">
        <is>
          <t>เล่มม่วง</t>
        </is>
      </c>
      <c r="R58" s="165" t="inlineStr"/>
    </row>
    <row r="59" ht="24" customHeight="1" s="49">
      <c r="A59" s="165" t="n">
        <v>57</v>
      </c>
      <c r="B59" s="166" t="inlineStr">
        <is>
          <t>ข้อใดถูกต้องสำหรับยา haloperidol</t>
        </is>
      </c>
      <c r="C59" s="166" t="inlineStr"/>
      <c r="D59" s="166" t="inlineStr">
        <is>
          <t>จัดอยู่ในประเภทอันตราย เภสัชกรสามารถจ่ายได้ในร้านยา</t>
        </is>
      </c>
      <c r="E59" s="166" t="inlineStr">
        <is>
          <t>จัดอยู่ในประเภทยาควบคุมพิเศษ เภสัชกรสามารถจ่ายได้หากมีใบสั่งแพทย์์</t>
        </is>
      </c>
      <c r="F59" s="166" t="inlineStr">
        <is>
          <t>จัดอยู่ในประเภทอันตราย จ่ายได้เฉพาะในโรงพยาบาล</t>
        </is>
      </c>
      <c r="G59" s="166" t="inlineStr">
        <is>
          <t>จัดอยู่ในประเภทยาเสพติดให้โทษประเภทที่ 3 ต้องทำบัญชีรายงานคณะกรรมการอาหารและยา</t>
        </is>
      </c>
      <c r="H59" s="166" t="inlineStr">
        <is>
          <t>จัดอยู่ในประเภทวัตถุออกฤทธิ์ต่อจิตประสาท</t>
        </is>
      </c>
      <c r="I59" s="165" t="n">
        <v>2</v>
      </c>
      <c r="J59" s="166" t="inlineStr">
        <is>
          <t>✅ คำตอบที่ถูกต้อง: ข้อ ข. จัดอยู่ในประเภทยาควบคุมพิเศษ เภสัชกรสามารถจ่ายได้หากมีใบสั่งแพทย์์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จัดอยู่ในประเภทยาควบคุมพิเศษ เภสัชกรสามารถจ่ายได้หากมีใบสั่งแพทย์์ 💡 คำอธิบายและข้อกำหนดทางกฎหมาย:
💡 คำอธิบายและข้อกำหนดทางกฎหมาย:
Haloperidol จัดเป็น 'วัตถุออกฤทธิ์ต่อจิตประสาทและร่างกาย' (ประเภทที่ 2 ตามกฎหมายวัตถุออกฤทธิ์ฯ เดิม หรือปัจจุบันตาม พ.ร.บ. วัตถุออกฤทธิ์ฯ) ต้องควบคุมการจ่ายและมีใบสั่งแพทย์์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ข้ออื่นผิดเพราะอะไร:
• ข้อ ก. (จัดอยู่ในประเภทอันตราย เภสัชกรสามารถจ่ายได้ในร้านยา): จัดอยู่ในประเภทอันตราย เภสัชกรสามารถจ่ายได้ในร้านยา ไม่ตรงกับข้อบ่งใช้หรือกลไกการออกฤทธิ์ที่ถูกต้องตาม พ.ร.บ. ยา พ.ศ. 2510 / พ.ร.บ. วิชาชีพเภสัชกรรม พ.ศ. 2537
• ข้อ ค. (จัดอยู่ในประเภทอันตราย จ่ายได้เฉพาะในโรงพยาบาล): จัดอยู่ในประเภทอันตราย จ่ายได้เฉพาะในโรงพยาบาล ไม่ตรงกับข้อบ่งใช้หรือกลไกการออกฤทธิ์ที่ถูกต้องตาม พ.ร.บ. ยา พ.ศ. 2510 / พ.ร.บ. วิชาชีพเภสัชกรรม พ.ศ. 2537
• ข้อ ง. (จัดอยู่ในประเภทยาเสพติดให้โทษประเภทที่ 3 ต้องทำบัญชีรายงานคณะกรรมการอาหารและยา): จัดอยู่ในประเภทยาเสพติดให้โทษประเภทที่ 3 ต้องทำบัญชีรายงานคณะกรรมการอาหารและยา ไม่ตรงกับข้อบ่งใช้หรือกลไกการออกฤทธิ์ที่ถูกต้องตาม พ.ร.บ. ยา พ.ศ. 2510 / พ.ร.บ. วิชาชีพเภสัชกรรม พ.ศ. 2537
• ข้อ จ. (จัดอยู่ในประเภทวัตถุออกฤทธิ์ต่อจิตประสาท): จัดอยู่ในประเภทวัตถุออกฤทธิ์ต่อจิตประสาท ไม่ตรงกับข้อบ่งใช้หรือกลไกการออกฤทธิ์ที่ถูกต้องตาม พ.ร.บ. ยา พ.ศ. 2510 / พ.ร.บ. วิชาชีพเภสัชกรรม พ.ศ. 2537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9" s="166" t="inlineStr"/>
      <c r="L59" s="166" t="inlineStr">
        <is>
          <t>Pharmacy Laws &amp; Ethics</t>
        </is>
      </c>
      <c r="M59" s="166" t="inlineStr">
        <is>
          <t>ข้อบังคับสภาเภสัชกรรม (จรรยาบรรณวิชาชีพ)</t>
        </is>
      </c>
      <c r="N59" s="165" t="inlineStr">
        <is>
          <t>SAP</t>
        </is>
      </c>
      <c r="O59" s="166" t="inlineStr">
        <is>
          <t>ข้อ 80 Pharma Plus เล่มม่วง (เฉลยข้อ ข)</t>
        </is>
      </c>
      <c r="P59" s="165" t="inlineStr">
        <is>
          <t>แบบฝึกหัด</t>
        </is>
      </c>
      <c r="Q59" s="165" t="inlineStr">
        <is>
          <t>เล่มม่วง</t>
        </is>
      </c>
      <c r="R59" s="165" t="inlineStr"/>
    </row>
    <row r="60" ht="24" customHeight="1" s="49">
      <c r="A60" s="165" t="n">
        <v>58</v>
      </c>
      <c r="B60" s="166" t="inlineStr">
        <is>
          <t>ยา risperidone มีเลขทะเบียนดังนี้: 1A253/49 จากเลขทะเบียนดังกล่าว ข้อใดมีความหมายถูกต้อง</t>
        </is>
      </c>
      <c r="C60" s="166" t="inlineStr"/>
      <c r="D60" s="166" t="inlineStr">
        <is>
          <t>เป็นยาเดี่ยวสำหรับมนุษย์ ผลิตในประเทศ</t>
        </is>
      </c>
      <c r="E60" s="166" t="inlineStr">
        <is>
          <t>เป็นยาแผนปัจจุบัน นำเข้าจากต่างประเทศ</t>
        </is>
      </c>
      <c r="F60" s="166" t="inlineStr">
        <is>
          <t>เป็นยาแผนปัจจุบัน แบ่งบรรจุ</t>
        </is>
      </c>
      <c r="G60" s="166" t="inlineStr">
        <is>
          <t>เป็นยาผสม ขึ้นทะเบียนในปี พ.ศ.2549</t>
        </is>
      </c>
      <c r="H60" s="166" t="inlineStr">
        <is>
          <t>เป็นยาเดี่ยว ขึ้นทะเบียนแบบมีเงื่อนไข</t>
        </is>
      </c>
      <c r="I60" s="165" t="n">
        <v>1</v>
      </c>
      <c r="J60" s="166" t="inlineStr">
        <is>
          <t>✅ คำตอบที่ถูกต้อง: ข้อ ก. เป็นยาเดี่ยวสำหรับมนุษย์ ผลิตในประเทศ
💡 Background:
กฎหมายยาและจรรยาบรรณวิชาชีพมีขึ้นเพื่อคุ้มครองความปลอดภัยของผู้บริโภคตามมาตรฐาน Good Pharmacy Practice (GPP)
🎯 ทำไมข้อนี้ถึงถูก:
เป็นยาเดี่ยวสำหรับมนุษย์ ผลิตในประเทศ 💡 คำอธิบายและข้อกำหนดทางกฎหมาย:
💡 คำอธิบายและข้อกำหนดทางกฎหมาย:
ความหมายของเลขทะเบียนยา (เช่น 1A 253/49): ตัวเลขแรก (1) หมายถึง ยาแผนปัจจุบัน, ตัวอักษร (A) หมายถึง ยาผลิตในประเทศ (ถ้าเป็น B คือนำเข้า), 253 คือลำดับที่ของตำรับยา, และ 49 คือปี พ.ศ. ที่อนุมัติทะเบียน (2549)
🔍 ข้ออื่นผิดเพราะอะไร:
• ข้อ ข. (เป็นยาแผนปัจจุบัน นำเข้าจากต่างประเทศ): เป็นยาแผนปัจจุบัน นำเข้าจากต่างประเทศ ไม่ตรงกับข้อบ่งใช้หรือกลไกการออกฤทธิ์ที่ถูกต้องตาม พ.ร.บ. ยา พ.ศ. 2510 / พ.ร.บ. วิชาชีพเภสัชกรรม พ.ศ. 2537
• ข้อ ค. (เป็นยาแผนปัจจุบัน แบ่งบรรจุ): เป็นยาแผนปัจจุบัน แบ่งบรรจุ ไม่ตรงกับข้อบ่งใช้หรือกลไกการออกฤทธิ์ที่ถูกต้องตาม พ.ร.บ. ยา พ.ศ. 2510 / พ.ร.บ. วิชาชีพเภสัชกรรม พ.ศ. 2537
• ข้อ ง. (เป็นยาผสม ขึ้นทะเบียนในปี พ.ศ.2549): เป็นยาผสม ขึ้นทะเบียนในปี พ.ศ.2549 ไม่ตรงกับข้อบ่งใช้หรือกลไกการออกฤทธิ์ที่ถูกต้องตาม พ.ร.บ. ยา พ.ศ. 2510 / พ.ร.บ. วิชาชีพเภสัชกรรม พ.ศ. 2537
• ข้อ จ. (เป็นยาเดี่ยว ขึ้นทะเบียนแบบมีเงื่อนไข): เป็นยาเดี่ยว ขึ้นทะเบียนแบบมีเงื่อนไข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0" s="166" t="inlineStr"/>
      <c r="L60" s="166" t="inlineStr">
        <is>
          <t>Pharmacy Laws &amp; Ethics</t>
        </is>
      </c>
      <c r="M60" s="166" t="inlineStr">
        <is>
          <t>ข้อบังคับสภาเภสัชกรรม (จรรยาบรรณวิชาชีพ)</t>
        </is>
      </c>
      <c r="N60" s="165" t="inlineStr">
        <is>
          <t>SAP</t>
        </is>
      </c>
      <c r="O60" s="166" t="inlineStr">
        <is>
          <t>ข้อ 81 Pharma Plus เล่มม่วง (เฉลยข้อ ก)</t>
        </is>
      </c>
      <c r="P60" s="165" t="inlineStr">
        <is>
          <t>แบบฝึกหัด</t>
        </is>
      </c>
      <c r="Q60" s="165" t="inlineStr">
        <is>
          <t>เล่มม่วง</t>
        </is>
      </c>
      <c r="R60" s="165" t="inlineStr"/>
    </row>
    <row r="61" ht="24" customHeight="1" s="49">
      <c r="A61" s="165" t="n">
        <v>59</v>
      </c>
      <c r="B61" s="166" t="inlineStr">
        <is>
          <t>ผู้ป่วยต้องการซื้อยา misoprostol เนื่องจากเพื่อนแนะนำว่าสามารถรักษาโรคกระเพาะได้ดี หากท่านเป็นเภสัชกรประจำร้านยานี้จะสามารถจ่ายได้หรือไม่ เพราะเหตุใด
หากท่านเป็นเภสัชกรประจำร้านยานี้จะสามารถจ่ายได้หรือไม่ เพราะเหตุใด</t>
        </is>
      </c>
      <c r="C61" s="166" t="inlineStr"/>
      <c r="D61" s="166" t="inlineStr">
        <is>
          <t>จ่ายได้ เพราะเป็นยาอันตราย</t>
        </is>
      </c>
      <c r="E61" s="166" t="inlineStr">
        <is>
          <t>จ่ายได้ เพราะเป็นยาบรรจุเสร็จที่ไม่ใช่ยาอันตรายหรือยาควบคุมพิเศษ</t>
        </is>
      </c>
      <c r="F61" s="166" t="inlineStr">
        <is>
          <t>จ่ายไม่ได้ เพราะเป็นวัตถุออกฤทธิ์ต่อจิตประสาทประเภทที่ 4</t>
        </is>
      </c>
      <c r="G61" s="166" t="inlineStr">
        <is>
          <t>จ่ายไม่ได้ เพราะเป็นยาเสพติดให้โทษประเภทที่ 3</t>
        </is>
      </c>
      <c r="H61" s="166" t="inlineStr">
        <is>
          <t>จ่ายไม่ได้ เพราะเป็นยาควบคุมพิเศษ</t>
        </is>
      </c>
      <c r="I61" s="165" t="n">
        <v>5</v>
      </c>
      <c r="J61" s="166" t="inlineStr">
        <is>
          <t>✅ คำตอบที่ถูกต้อง: ข้อ จ. จ่ายไม่ได้ เพราะเป็นยาควบคุมพิเศษ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จ่ายไม่ได้ เพราะเป็นยาควบคุมพิเศษ 💡 คำอธิบายและข้อกำหนดทางกฎหมาย:
💡 คำอธิบายและข้อกำหนดทางกฎหมาย:
Misoprostol จัดเป็นยาควบคุมพิเศษตามกฎหมายยาของประเทศไทย เนื่องจากมีข้อบ่งใช้และผลข้างเคียงที่ต้องอยู่ในความดูแลอย่างใกล้ชิดของแพทย์์ (เช่น การกระตุ้นการบีบตัวของมดลูกและเสี่ยงต่อการแท้งบุตร) เภสัชกรในร้านขายยาจึงไม่สามารถจ่ายยาควบคุมพิเศษได้ด้วยตนเองโดยไม่มีใบสั่งยาจากแพทย์์
🔍 ข้ออื่นผิดเพราะอะไร:
• ข้อ ก. (จ่ายได้ เพราะเป็นยาอันตราย):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ข. (จ่ายได้ เพราะเป็นยาบรรจุเสร็จที่ไม่ใช่ยาอันตรายหรือยาควบคุมพิเศษ):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(จ่ายไม่ได้ เพราะเป็นวัตถุออกฤทธิ์ต่อจิตประสาทประเภทที่ 4): จ่ายไม่ได้ เพราะเป็นวัตถุออกฤทธิ์ต่อจิตประสาทประเภทที่ 4 ไม่ตรงกับข้อบ่งใช้หรือกลไกการออกฤทธิ์ที่ถูกต้องตาม พ.ร.บ. ยา พ.ศ. 2510 / พ.ร.บ. วิชาชีพเภสัชกรรม พ.ศ. 2537
• ข้อ ง. (จ่ายไม่ได้ เพราะเป็นยาเสพติดให้โทษประเภทที่ 3): จ่ายไม่ได้ เพราะเป็นยาเสพติดให้โทษประเภทที่ 3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1" s="166" t="inlineStr"/>
      <c r="L61" s="166" t="inlineStr">
        <is>
          <t>Pharmacy Laws &amp; Ethics</t>
        </is>
      </c>
      <c r="M61" s="166" t="inlineStr">
        <is>
          <t>ข้อบังคับสภาเภสัชกรรม (จรรยาบรรณวิชาชีพ)</t>
        </is>
      </c>
      <c r="N61" s="165" t="inlineStr">
        <is>
          <t>SAP</t>
        </is>
      </c>
      <c r="O61" s="166" t="inlineStr">
        <is>
          <t>ข้อ 82 Pharma Plus เล่มม่วง (เฉลยข้อ จ)</t>
        </is>
      </c>
      <c r="P61" s="165" t="inlineStr">
        <is>
          <t>แบบฝึกหัด</t>
        </is>
      </c>
      <c r="Q61" s="165" t="inlineStr">
        <is>
          <t>เล่มม่วง</t>
        </is>
      </c>
      <c r="R61" s="165" t="inlineStr"/>
    </row>
    <row r="62" ht="24" customHeight="1" s="49">
      <c r="A62" s="165" t="n">
        <v>60</v>
      </c>
      <c r="B62" s="166" t="inlineStr">
        <is>
          <t>ยาลดกรดในข้อใดที่เป็นยาสามัญประจำบ้าน</t>
        </is>
      </c>
      <c r="C62" s="166" t="inlineStr"/>
      <c r="D62" s="166" t="inlineStr">
        <is>
          <t>Sucralfate</t>
        </is>
      </c>
      <c r="E62" s="166" t="inlineStr">
        <is>
          <t>Aluminium hydroxide gel</t>
        </is>
      </c>
      <c r="F62" s="166" t="inlineStr">
        <is>
          <t>Cimetidine</t>
        </is>
      </c>
      <c r="G62" s="166" t="inlineStr">
        <is>
          <t>ยาธาตุน้ำแดง</t>
        </is>
      </c>
      <c r="H62" s="166" t="inlineStr">
        <is>
          <t>Bismuth compound</t>
        </is>
      </c>
      <c r="I62" s="165" t="n">
        <v>2</v>
      </c>
      <c r="J62" s="166" t="inlineStr">
        <is>
          <t>✅ คำตอบที่ถูกต้อง: ข้อ ข. Aluminium hydroxide gel
💡 Background:
กฎหมายยาและจรรยาบรรณวิชาชีพมีขึ้นเพื่อคุ้มครองความปลอดภัยของผู้บริโภคตามมาตรฐาน Good Pharmacy Practice (GPP)
🎯 ทำไมข้อนี้ถึงถูก:
Aluminium hydroxide gel 💡 คำอธิบายและข้อกำหนดทางกฎหมาย:
💡 คำอธิบายและข้อกำหนดทางกฎหมาย:
ยาธาตุน้ำแดงจัดอยู่ในบัญชียาสามัญประจำบ้านแผนปัจจุบัน (หมวดยาแก้ท้องอืด ท้องเฟ้อ และขับลม รวมถึงบรรเทาอาการปวดท้องจากกรดเกิน) ในขณะที่ยาลดกรดอื่นๆ เช่น aluminium hydroxide gel, cimetidine, sucralfate จัดเป็นยาอันตรายหรือยาควบคุมพิเศษ
🔍 ข้ออื่นผิดเพราะอะไร:
• ข้อ ก. (Sucralfate): เป็น sucrose sulfate-aluminum complex สร้างแผ่นฟิล์มเคลือบแผลในกระเพาะอาหาร ต้องรับประทานตอนท้องว่างก่อนอาหาร 1 ชั่วโมง และลดการดูดซึมยาอื่น เช่น fluoroquinolones, digoxin
• ข้อ ค. (Cimetidine): Cimetidine ไม่ตรงกับข้อบ่งใช้หรือกลไกการออกฤทธิ์ที่ถูกต้องตาม พ.ร.บ. ยา พ.ศ. 2510 / พ.ร.บ. วิชาชีพเภสัชกรรม พ.ศ. 2537
• ข้อ ง. (ยาธาตุน้ำแดง): ยาธาตุน้ำแดง ไม่ตรงกับข้อบ่งใช้หรือกลไกการออกฤทธิ์ที่ถูกต้องตาม พ.ร.บ. ยา พ.ศ. 2510 / พ.ร.บ. วิชาชีพเภสัชกรรม พ.ศ. 2537
• ข้อ จ. (Bismuth compound): Bismuth compound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2" s="166" t="inlineStr"/>
      <c r="L62" s="166" t="inlineStr">
        <is>
          <t>Pharmacy Laws &amp; Ethics</t>
        </is>
      </c>
      <c r="M62" s="166" t="inlineStr">
        <is>
          <t>ข้อบังคับสภาเภสัชกรรม (จรรยาบรรณวิชาชีพ)</t>
        </is>
      </c>
      <c r="N62" s="165" t="inlineStr">
        <is>
          <t>SAP</t>
        </is>
      </c>
      <c r="O62" s="166" t="inlineStr">
        <is>
          <t>ข้อ 83 Pharma Plus เล่มม่วง (เฉลยข้อ ข ง)</t>
        </is>
      </c>
      <c r="P62" s="165" t="inlineStr">
        <is>
          <t>แบบฝึกหัด</t>
        </is>
      </c>
      <c r="Q62" s="165" t="inlineStr">
        <is>
          <t>เล่มม่วง</t>
        </is>
      </c>
      <c r="R62" s="165" t="inlineStr"/>
    </row>
    <row r="63" ht="24" customHeight="1" s="49">
      <c r="A63" s="165" t="n">
        <v>61</v>
      </c>
      <c r="B63" s="166" t="inlineStr">
        <is>
          <t>Bromhexine จัดอยู่ในยาประเภทใดตาม พรบ. ยา 2510</t>
        </is>
      </c>
      <c r="C63" s="166" t="inlineStr"/>
      <c r="D63" s="166" t="inlineStr">
        <is>
          <t>ยาสามัญประจำบ้าน</t>
        </is>
      </c>
      <c r="E63" s="166" t="inlineStr">
        <is>
          <t>ยาบรรจุเสร็จที่ไม่ใช่ยาอันตรายและยาควบคุมพิเศษ</t>
        </is>
      </c>
      <c r="F63" s="166" t="inlineStr">
        <is>
          <t>ยาอันตราย</t>
        </is>
      </c>
      <c r="G63" s="166" t="inlineStr">
        <is>
          <t>ยาควบคุมพิเศษ</t>
        </is>
      </c>
      <c r="H63" s="166" t="inlineStr">
        <is>
          <t>ไม่มีข้อถูก</t>
        </is>
      </c>
      <c r="I63" s="165" t="n">
        <v>2</v>
      </c>
      <c r="J63" s="166" t="inlineStr">
        <is>
          <t>✅ คำตอบที่ถูกต้อง: ข้อ ข. ยาบรรจุเสร็จที่ไม่ใช่ยาอันตรายและยาควบคุมพิเศษ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ยาบรรจุเสร็จที่ไม่ใช่ยาอันตรายและยาควบคุมพิเศษ 💡 คำอธิบายและข้อกำหนดทางกฎหมาย:
💡 คำอธิบายและข้อกำหนดทางกฎหมาย:
Bromhexine (ยาลดเสมหะ) จัดเป็นยาอันตรายตามพระราชบัญญัติยา พ.ศ. 2510
🔍 ข้ออื่นผิดเพราะอะไร:
• ข้อ ก. (ยาสามัญประจำบ้าน): ยาสามัญประจำบ้าน ไม่ตรงกับข้อบ่งใช้หรือกลไกการออกฤทธิ์ที่ถูกต้องตาม พ.ร.บ. ยา พ.ศ. 2510 / พ.ร.บ. วิชาชีพเภสัชกรรม พ.ศ. 2537
• ข้อ ค.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จ. (ไม่มีข้อถูก): ไม่มีข้อถูก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3" s="166" t="inlineStr"/>
      <c r="L63" s="166" t="inlineStr">
        <is>
          <t>Pharmacy Laws &amp; Ethics</t>
        </is>
      </c>
      <c r="M63" s="166" t="inlineStr">
        <is>
          <t>ข้อบังคับสภาเภสัชกรรม (จรรยาบรรณวิชาชีพ)</t>
        </is>
      </c>
      <c r="N63" s="165" t="inlineStr">
        <is>
          <t>SAP</t>
        </is>
      </c>
      <c r="O63" s="166" t="inlineStr">
        <is>
          <t>ข้อ 84 Pharma Plus เล่มม่วง (เฉลยข้อ ข)</t>
        </is>
      </c>
      <c r="P63" s="165" t="inlineStr">
        <is>
          <t>แบบฝึกหัด</t>
        </is>
      </c>
      <c r="Q63" s="165" t="inlineStr">
        <is>
          <t>เล่มม่วง</t>
        </is>
      </c>
      <c r="R63" s="165" t="inlineStr"/>
    </row>
    <row r="64" ht="24" customHeight="1" s="49">
      <c r="A64" s="165" t="n">
        <v>62</v>
      </c>
      <c r="B64" s="166" t="inlineStr">
        <is>
          <t>ข้างขวดยา GPO vir S 40 เขียนว่า 2A 2/46 (NC)
ข้อใดกล่าวไม่ถูกต้อง</t>
        </is>
      </c>
      <c r="C64" s="166" t="inlineStr"/>
      <c r="D64" s="166" t="inlineStr">
        <is>
          <t>ยานี้จดทะเบียนยาแบบมีเงื่อนไข</t>
        </is>
      </c>
      <c r="E64" s="166" t="inlineStr">
        <is>
          <t>เป็นยาแผนปัจจุบันสำหรับมนุษย์</t>
        </is>
      </c>
      <c r="F64" s="166" t="inlineStr">
        <is>
          <t>เป็นยาผสม</t>
        </is>
      </c>
      <c r="G64" s="166" t="inlineStr">
        <is>
          <t>เป็นยาแบ่งบรรจุ</t>
        </is>
      </c>
      <c r="H64" s="166" t="inlineStr">
        <is>
          <t>เป็นยาใหม่</t>
        </is>
      </c>
      <c r="I64" s="165" t="n">
        <v>4</v>
      </c>
      <c r="J64" s="166" t="inlineStr">
        <is>
          <t>✅ คำตอบที่ถูกต้อง: ข้อ ง. เป็นยาแบ่งบรรจุ
💡 Background:
กฎหมายยาและจรรยาบรรณวิชาชีพมีขึ้นเพื่อคุ้มครองความปลอดภัยของผู้บริโภคตามมาตรฐาน Good Pharmacy Practice (GPP)
🎯 ทำไมข้อนี้ถึงถูก:
เป็นยาแบ่งบรรจุ 💡 คำอธิบายและข้อกำหนดทางกฎหมาย:
💡 คำอธิบายและข้อกำหนดทางกฎหมาย:
อักษรย่อและตัวเลขบนทะเบียนตำรับยา GPO vir S 40 แสดงถึงหมวดหมู่ยา ตามระบบทะเบียนตำรับยาของไทย (เช่น 2A หมายถึงยาแผนปัจจุบันสำหรับมนุษย์ผลิตในประเทศ โดยตัวเลขและอักษรเสริมบ่งบอกรายละเอียดการขึ้นทะเบียน เช่น ยาใหม่หรือเงื่อนไขพิเศษ)
🔍 ข้ออื่นผิดเพราะอะไร:
• ข้อ ก. (ยานี้จดทะเบียนยาแบบมีเงื่อนไข): ยานี้จดทะเบียนยาแบบมีเงื่อนไข ไม่ตรงกับข้อบ่งใช้หรือกลไกการออกฤทธิ์ที่ถูกต้องตาม พ.ร.บ. ยา พ.ศ. 2510 / พ.ร.บ. วิชาชีพเภสัชกรรม พ.ศ. 2537
• ข้อ ข. (เป็นยาแผนปัจจุบันสำหรับมนุษย์): เป็นยาแผนปัจจุบันสำหรับมนุษย์ ไม่ตรงกับข้อบ่งใช้หรือกลไกการออกฤทธิ์ที่ถูกต้องตาม พ.ร.บ. ยา พ.ศ. 2510 / พ.ร.บ. วิชาชีพเภสัชกรรม พ.ศ. 2537
• ข้อ ค. (เป็นยาผสม): เป็นยาผสม ไม่ตรงกับข้อบ่งใช้หรือกลไกการออกฤทธิ์ที่ถูกต้องตาม พ.ร.บ. ยา พ.ศ. 2510 / พ.ร.บ. วิชาชีพเภสัชกรรม พ.ศ. 2537
• ข้อ จ. (เป็นยาใหม่): เป็นยาใหม่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4" s="166" t="inlineStr"/>
      <c r="L64" s="166" t="inlineStr">
        <is>
          <t>Pharmacy Laws &amp; Ethics</t>
        </is>
      </c>
      <c r="M64" s="166" t="inlineStr">
        <is>
          <t>ข้อบังคับสภาเภสัชกรรม (จรรยาบรรณวิชาชีพ)</t>
        </is>
      </c>
      <c r="N64" s="165" t="inlineStr">
        <is>
          <t>SAP</t>
        </is>
      </c>
      <c r="O64" s="166" t="inlineStr">
        <is>
          <t>ข้อ 85 Pharma Plus เล่มม่วง (เฉลยข้อ ง)</t>
        </is>
      </c>
      <c r="P64" s="165" t="inlineStr">
        <is>
          <t>แบบฝึกหัด</t>
        </is>
      </c>
      <c r="Q64" s="165" t="inlineStr">
        <is>
          <t>เล่มม่วง</t>
        </is>
      </c>
      <c r="R64" s="165" t="inlineStr"/>
    </row>
    <row r="65" ht="24" customHeight="1" s="49">
      <c r="A65" s="165" t="n">
        <v>63</v>
      </c>
      <c r="B65" s="166" t="inlineStr">
        <is>
          <t>ยาต้านไวรัสเอชไอวีเป็นยาประเภทใดตามกฎหมายไทย</t>
        </is>
      </c>
      <c r="C65" s="166" t="inlineStr"/>
      <c r="D65" s="166" t="inlineStr">
        <is>
          <t>ยากำพร้า</t>
        </is>
      </c>
      <c r="E65" s="166" t="inlineStr">
        <is>
          <t>ยาควบคุมพิเศษ</t>
        </is>
      </c>
      <c r="F65" s="166" t="inlineStr">
        <is>
          <t>ยาสามัญประจำบ้าน</t>
        </is>
      </c>
      <c r="G65" s="166" t="inlineStr">
        <is>
          <t>ยาอันตราย</t>
        </is>
      </c>
      <c r="H65" s="166" t="inlineStr">
        <is>
          <t>ถูกทั้งข้อ ก. และ ข.</t>
        </is>
      </c>
      <c r="I65" s="165" t="n">
        <v>2</v>
      </c>
      <c r="J65" s="166" t="inlineStr">
        <is>
          <t>✅ คำตอบที่ถูกต้อง: ข้อ ข. 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ยาควบคุมพิเศษ 💡 คำอธิบายและข้อกำหนดทางกฎหมาย:
💡 คำอธิบายและข้อกำหนดทางกฎหมาย:
ยาต้านไวรัสเอชไอวีส่วนใหญ่จัดอยู่ในกลุ่มยาควบคุมพิเศษและบางรายการอาจจัดเป็นยากำพร้า (Orphan drug) ขึ้นอยู่กับนโยบายและการประกาศกระทรวงสาธารณสุข
🔍 ข้ออื่นผิดเพราะอะไร:
• ข้อ ก. (ยากำพร้า): ยากำพร้า ไม่ตรงกับข้อบ่งใช้หรือกลไกการออกฤทธิ์ที่ถูกต้องตาม พ.ร.บ. ยา พ.ศ. 2510 / พ.ร.บ. วิชาชีพเภสัชกรรม พ.ศ. 2537
• ข้อ ค. (ยาสามัญประจำบ้าน): ยาสามัญประจำบ้าน ไม่ตรงกับข้อบ่งใช้หรือกลไกการออกฤทธิ์ที่ถูกต้องตาม พ.ร.บ. ยา พ.ศ. 2510 / พ.ร.บ. วิชาชีพเภสัชกรรม พ.ศ. 2537
• ข้อ ง.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(ถูกทั้งข้อ ก. และ ข.): ถูกทั้งข้อ ก. และ 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5" s="166" t="inlineStr"/>
      <c r="L65" s="166" t="inlineStr">
        <is>
          <t>Pharmacy Laws &amp; Ethics</t>
        </is>
      </c>
      <c r="M65" s="166" t="inlineStr">
        <is>
          <t>ข้อบังคับสภาเภสัชกรรม (จรรยาบรรณวิชาชีพ)</t>
        </is>
      </c>
      <c r="N65" s="165" t="inlineStr">
        <is>
          <t>SAP</t>
        </is>
      </c>
      <c r="O65" s="166" t="inlineStr">
        <is>
          <t>ข้อ 86 Pharma Plus เล่มม่วง (เฉลยข้อ ข)</t>
        </is>
      </c>
      <c r="P65" s="165" t="inlineStr">
        <is>
          <t>แบบฝึกหัด</t>
        </is>
      </c>
      <c r="Q65" s="165" t="inlineStr">
        <is>
          <t>เล่มม่วง</t>
        </is>
      </c>
      <c r="R65" s="165" t="inlineStr"/>
    </row>
    <row r="66" ht="24" customHeight="1" s="49">
      <c r="A66" s="165" t="n">
        <v>64</v>
      </c>
      <c r="B66" s="166" t="inlineStr">
        <is>
          <t>ยาในข้อใดไม่จัดอยู่ในประเภททายาตามกฎหมายประเภทเดียวกับ ciprofloxacin</t>
        </is>
      </c>
      <c r="C66" s="166" t="inlineStr"/>
      <c r="D66" s="166" t="inlineStr">
        <is>
          <t>Oristat tablets</t>
        </is>
      </c>
      <c r="E66" s="166" t="inlineStr">
        <is>
          <t>Topical 0.05% isotretinoin</t>
        </is>
      </c>
      <c r="F66" s="166" t="inlineStr">
        <is>
          <t>0.1% TA cream</t>
        </is>
      </c>
      <c r="G66" s="166" t="inlineStr">
        <is>
          <t>Carbocystein tablets</t>
        </is>
      </c>
      <c r="H66" s="166" t="inlineStr">
        <is>
          <t>Fluoxitine tablets</t>
        </is>
      </c>
      <c r="I66" s="165" t="n">
        <v>4</v>
      </c>
      <c r="J66" s="166" t="inlineStr">
        <is>
          <t>✅ คำตอบที่ถูกต้อง: ข้อ ง. Carbocystein tablets
💡 Background:
กฎหมายยาและจรรยาบรรณวิชาชีพมีขึ้นเพื่อคุ้มครองความปลอดภัยของผู้บริโภคตามมาตรฐาน Good Pharmacy Practice (GPP)
🎯 ทำไมข้อนี้ถึงถูก:
Carbocystein tablets 💡 คำอธิบายและข้อกำหนดทางกฎหมาย:
💡 คำอธิบายและข้อกำหนดทางกฎหมาย:
Ciprofloxacin จัดเป็นยาอันตราย ต้องพิจารณาประเภทตามกฎหมายของตัวเลือกอื่นๆ เพื่อหาตัวที่ต่างกัน โดยทั่วไปยาทาภายนอกหรือยารับประทานบางตัวอาจมีสถานะทางกฎหมายที่ต่างกัน (เช่น ยาอันตราย vs ยาควบคุมพิเศษ)
🔍 ข้ออื่นผิดเพราะอะไร:
• ข้อ ก. (Oristat tablets): Oristat tablets ไม่ตรงกับข้อบ่งใช้หรือกลไกการออกฤทธิ์ที่ถูกต้องตาม พ.ร.บ. ยา พ.ศ. 2510 / พ.ร.บ. วิชาชีพเภสัชกรรม พ.ศ. 2537
• ข้อ ข. (Topical 0.05% isotretinoin): Topical 0.05% isotretinoin ไม่ตรงกับข้อบ่งใช้หรือกลไกการออกฤทธิ์ที่ถูกต้องตาม พ.ร.บ. ยา พ.ศ. 2510 / พ.ร.บ. วิชาชีพเภสัชกรรม พ.ศ. 2537
• ข้อ ค. (0.1% TA cream): 0.1% TA cream ไม่ตรงกับข้อบ่งใช้หรือกลไกการออกฤทธิ์ที่ถูกต้องตาม พ.ร.บ. ยา พ.ศ. 2510 / พ.ร.บ. วิชาชีพเภสัชกรรม พ.ศ. 2537
• ข้อ จ. (Fluoxitine tablets): Fluoxitine tablets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6" s="166" t="inlineStr"/>
      <c r="L66" s="166" t="inlineStr">
        <is>
          <t>Pharmacy Laws &amp; Ethics</t>
        </is>
      </c>
      <c r="M66" s="166" t="inlineStr">
        <is>
          <t>ข้อบังคับสภาเภสัชกรรม (จรรยาบรรณวิชาชีพ)</t>
        </is>
      </c>
      <c r="N66" s="165" t="inlineStr">
        <is>
          <t>SAP</t>
        </is>
      </c>
      <c r="O66" s="166" t="inlineStr">
        <is>
          <t>ข้อ 87 Pharma Plus เล่มม่วง (เฉลยข้อ ง)</t>
        </is>
      </c>
      <c r="P66" s="165" t="inlineStr">
        <is>
          <t>แบบฝึกหัด</t>
        </is>
      </c>
      <c r="Q66" s="165" t="inlineStr">
        <is>
          <t>เล่มม่วง</t>
        </is>
      </c>
      <c r="R66" s="165" t="inlineStr"/>
    </row>
    <row r="67" ht="24" customHeight="1" s="49">
      <c r="A67" s="165" t="n">
        <v>65</v>
      </c>
      <c r="B67" s="166" t="inlineStr">
        <is>
          <t>เภสัชกรไม่ควรหยิบ ciprofloxacin จากขวดใดให้ คนไข้</t>
        </is>
      </c>
      <c r="C67" s="166" t="inlineStr"/>
      <c r="D67" s="166" t="inlineStr">
        <is>
          <t>ขวดที่มียาเม็ดเปลี่ยนสี</t>
        </is>
      </c>
      <c r="E67" s="166" t="inlineStr">
        <is>
          <t>ขวดที่มียาเม็ดบิ่น</t>
        </is>
      </c>
      <c r="F67" s="166" t="inlineStr">
        <is>
          <t>ที่ขวดเขียนว่า Mfd. 02/2010</t>
        </is>
      </c>
      <c r="G67" s="166" t="inlineStr">
        <is>
          <t>ที่ขวดเขียนว่า Exp. 02/2015</t>
        </is>
      </c>
      <c r="H67" s="166" t="inlineStr">
        <is>
          <t>ขวดที่ฉลากมีรอยเปื้อน</t>
        </is>
      </c>
      <c r="I67" s="165" t="n">
        <v>1</v>
      </c>
      <c r="J67" s="166" t="inlineStr">
        <is>
          <t>✅ คำตอบที่ถูกต้อง: ข้อ ก. ขวดที่มียาเม็ดเปลี่ยนสี
💡 Background:
กฎหมายยาและจรรยาบรรณวิชาชีพมีขึ้นเพื่อคุ้มครองความปลอดภัยของผู้บริโภคตามมาตรฐาน Good Pharmacy Practice (GPP)
🎯 ทำไมข้อนี้ถึงถูก:
ขวดที่มียาเม็ดเปลี่ยนสี 💡 คำอธิบายและข้อกำหนดทางกฎหมาย:
💡 คำอธิบายและข้อกำหนดทางกฎหมาย:
ยาเม็ดที่เปลี่ยนสีหรือผิดปกติไปจากเดิมแสดงถึงความไม่คงสภาพ (Stability) และอาจเกิดการสลายตัวหรือปนเปื้อน ทำให้ไม่ปลอดภัยและไม่มี efficacy ในการรักษา จึงไม่ควรจ่ายให้ผู้ป่วย
🔍 ข้ออื่นผิดเพราะอะไร:
• ข้อ ข. (ขวดที่มียาเม็ดบิ่น): ขวดที่มียาเม็ดบิ่น ไม่ตรงกับข้อบ่งใช้หรือกลไกการออกฤทธิ์ที่ถูกต้องตาม พ.ร.บ. ยา พ.ศ. 2510 / พ.ร.บ. วิชาชีพเภสัชกรรม พ.ศ. 2537
• ข้อ ค. (ที่ขวดเขียนว่า Mfd. 02/2010): ที่ขวดเขียนว่า Mfd. 02/2010 ไม่ตรงกับข้อบ่งใช้หรือกลไกการออกฤทธิ์ที่ถูกต้องตาม พ.ร.บ. ยา พ.ศ. 2510 / พ.ร.บ. วิชาชีพเภสัชกรรม พ.ศ. 2537
• ข้อ ง. (ที่ขวดเขียนว่า Exp. 02/2015): ที่ขวดเขียนว่า Exp. 02/2015 ไม่ตรงกับข้อบ่งใช้หรือกลไกการออกฤทธิ์ที่ถูกต้องตาม พ.ร.บ. ยา พ.ศ. 2510 / พ.ร.บ. วิชาชีพเภสัชกรรม พ.ศ. 2537
• ข้อ จ. (ขวดที่ฉลากมีรอยเปื้อน): ขวดที่ฉลากมีรอยเปื้อน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7" s="166" t="inlineStr"/>
      <c r="L67" s="166" t="inlineStr">
        <is>
          <t>Pharmacy Laws &amp; Ethics</t>
        </is>
      </c>
      <c r="M67" s="166" t="inlineStr">
        <is>
          <t>ข้อบังคับสภาเภสัชกรรม (จรรยาบรรณวิชาชีพ)</t>
        </is>
      </c>
      <c r="N67" s="165" t="inlineStr">
        <is>
          <t>SAP</t>
        </is>
      </c>
      <c r="O67" s="166" t="inlineStr">
        <is>
          <t>ข้อ 88 Pharma Plus เล่มม่วง (เฉลยข้อ ก ง)</t>
        </is>
      </c>
      <c r="P67" s="165" t="inlineStr">
        <is>
          <t>แบบฝึกหัด</t>
        </is>
      </c>
      <c r="Q67" s="165" t="inlineStr">
        <is>
          <t>เล่มม่วง</t>
        </is>
      </c>
      <c r="R67" s="165" t="inlineStr"/>
    </row>
    <row r="68" ht="24" customHeight="1" s="49">
      <c r="A68" s="165" t="n">
        <v>66</v>
      </c>
      <c r="B68" s="166" t="inlineStr">
        <is>
          <t>Sucralfate เป็นยาในบัญชียาหลักแห่งชาติ ในหมวดบัญชี ค หมายถึงข้อใด</t>
        </is>
      </c>
      <c r="C68" s="166" t="inlineStr"/>
      <c r="D68" s="166" t="inlineStr">
        <is>
          <t>รายการยาสำหรับสถานพยาบาลทุกระดับ เป็นรายการมาตรฐานที่ใช้ในการป้องกันและแก้ไขปัญหาสุขภาพที่พบบ่อย มีหลักฐานชัดเจน</t>
        </is>
      </c>
      <c r="E68" s="166" t="inlineStr">
        <is>
          <t>รายการยาที่ใช้สำหรับข้อบ่งใช้หรือโรคบางชนิดที่ใช้ยาในบัญชี ก ไม่ได้ หรือไม่ได้ผล หรือเป็นยาที่ใช้แทนยานในบัญชี ก ชั่วคราวในกรณีที่จัดหายาในบัญชี ก ไม่ได้</t>
        </is>
      </c>
      <c r="F68" s="166" t="inlineStr">
        <is>
          <t>รายการยาที่ต้องใช้ในโรคเฉพาะทาง โดยผู้ชำนาญ หรือผู้ที่ได้รับมอบหมายจากผู้อำนวยการของสถานพยาบาลนั้น ๆ</t>
        </is>
      </c>
      <c r="G68" s="166" t="inlineStr">
        <is>
          <t>รายการยาที่มีหลายข้อบ่งใช้ แต่มีความเหมาะสมที่จะใช้เพียงบางข้อบ่งใช้ หรือมีแนวโน้มจะมีการสั่งใช้ยาไม่ถูกต้อง หรือเป็นรายการยาที่มีราคาแพง การสั่งใช้ยาซึ่งต้องให้สมเหตุผลเกิดความคุ้มค่าสมประโยชน์จะต้องอาศัยการตรวจวินิจฉัยและพิจารณาโดยผู้ชำนาญเฉพาะ</t>
        </is>
      </c>
      <c r="H68" s="166" t="inlineStr">
        <is>
          <t>รายการยาสำหรับโครงการพิเศษของกระทรวง ทบวง กรม หรือหน่วยงานอื่นของรัฐ ที่มีการกำหนดวิธีการใช้และการติดตามประเมินการใช้ยาตามโครงการ โดยหน่วยงานนั้นรับผิดชอบ</t>
        </is>
      </c>
      <c r="I68" s="165" t="n">
        <v>3</v>
      </c>
      <c r="J68" s="166" t="inlineStr">
        <is>
          <t>✅ คำตอบที่ถูกต้อง: ข้อ ค. รายการยาที่ต้องใช้ในโรคเฉพาะทาง โดยผู้ชำนาญ หรือผู้ที่ได้รับมอบหมายจากผู้อำนวยการของสถานพยาบาลนั้น ๆ
💡 Background:
กฎหมายยาและจรรยาบรรณวิชาชีพมีขึ้นเพื่อคุ้มครองความปลอดภัยของผู้บริโภคตามมาตรฐาน Good Pharmacy Practice (GPP)
🎯 ทำไมข้อนี้ถึงถูก:
รายการยาที่ต้องใช้ในโรคเฉพาะทาง โดยผู้ชำนาญ หรือผู้ที่ได้รับมอบหมายจากผู้อำนวยการของสถานพยาบาลนั้น ๆ 💡 คำอธิบายและข้อกำหนดทางกฎหมาย:
💡 คำอธิบายและข้อกำหนดทางกฎหมาย:
บัญชี ค (บัญชียาสำหรับโรคเฉพาะทาง) เป็นรายการยาที่ต้องใช้ในโรคเฉพาะทาง โดยผู้ชำนาญ หรือผู้ที่ได้รับมอบหมายจากผู้อำนวยการของสถานพยาบาลนั้น ๆ
🔍 ข้ออื่นผิดเพราะอะไร:
• ข้อ ก. (รายการยาสำหรับสถานพยาบาลทุกระดับ เป็นรายการมาตรฐานที่ใช้ในการป้องกันและแก้ไขปัญหาสุขภาพที่พบบ่อย มีหลักฐานชัดเจน): รายการยาสำหรับสถานพยาบาลทุกระดับ เป็นรายการมาตรฐานที่ใช้ในการป้องกันและแก้ไขปัญหาสุขภาพที่พบบ่อย มีหลักฐานชัดเจน ไม่ตรงกับข้อบ่งใช้หรือกลไกการออกฤทธิ์ที่ถูกต้องตาม พ.ร.บ. ยา พ.ศ. 2510 / พ.ร.บ. วิชาชีพเภสัชกรรม พ.ศ. 2537
• ข้อ ข. (รายการยาที่ใช้สำหรับข้อบ่งใช้หรือโรคบางชนิดที่ใช้ยาในบัญชี ก ไม่ได้ หรือไม่ได้ผล หรือเป็นยาที่ใช้แทนยานในบัญชี ก ชั่วคราวในกรณีที่จัดหายาในบัญชี ก ไม่ได้): รายการยาที่ใช้สำหรับข้อบ่งใช้หรือโรคบางชนิดที่ใช้ยาในบัญชี ก ไม่ได้ หรือไม่ได้ผล หรือเป็นยาที่ใช้แทนยานในบัญชี ก ชั่วคราวในกรณีที่จัดหายาในบัญชี ก ไม่ได้ ไม่ตรงกับข้อบ่งใช้หรือกลไกการออกฤทธิ์ที่ถูกต้องตาม พ.ร.บ. ยา พ.ศ. 2510 / พ.ร.บ. วิชาชีพเภสัชกรรม พ.ศ. 2537
• ข้อ ง. (รายการยาที่มีหลายข้อบ่งใช้ แต่มีความเหมาะสมที่จะใช้เพียงบางข้อบ่งใช้ หรือมีแนวโน้มจะมีการสั่งใช้ยาไม่ถูกต้อง หรือเป็นรายการยาที่มีราคาแพง การสั่งใช้ยาซึ่งต้องให้สมเหตุผลเกิดความคุ้มค่าสมประโยชน์จะต้องอาศัยการตรวจวินิจฉัยและพิจารณาโดยผู้ชำนาญเฉพาะ): รายการยาที่มีหลายข้อบ่งใช้ แต่มีความเหมาะสมที่จะใช้เพียงบางข้อบ่งใช้ หรือมีแนวโน้มจะมีการสั่งใช้ยาไม่ถูกต้อง หรือเป็นรายการยาที่มีราคาแพง การสั่งใช้ยาซึ่งต้องให้สมเหตุผลเกิดความคุ้มค่าสมประโยชน์จะต้องอาศัยการตรวจวินิจฉัยและพิจารณาโดยผู้ชำนาญเฉพาะ ไม่ตรงกับข้อบ่งใช้หรือกลไกการออกฤทธิ์ที่ถูกต้องตาม พ.ร.บ. ยา พ.ศ. 2510 / พ.ร.บ. วิชาชีพเภสัชกรรม พ.ศ. 2537
• ข้อ จ. (รายการยาสำหรับโครงการพิเศษของกระทรวง ทบวง กรม หรือหน่วยงานอื่นของรัฐ ที่มีการกำหนดวิธีการใช้และการติดตามประเมินการใช้ยาตามโครงการ โดยหน่วยงานนั้นรับผิดชอบ): รายการยาสำหรับโครงการพิเศษของกระทรวง ทบวง กรม หรือหน่วยงานอื่นของรัฐ ที่มีการกำหนดวิธีการใช้และการติดตามประเมินการใช้ยาตามโครงการ โดยหน่วยงานนั้นรับผิดชอบ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8" s="166" t="inlineStr"/>
      <c r="L68" s="166" t="inlineStr">
        <is>
          <t>Pharmacy Laws &amp; Ethics</t>
        </is>
      </c>
      <c r="M68" s="166" t="inlineStr">
        <is>
          <t>ข้อบังคับสภาเภสัชกรรม (จรรยาบรรณวิชาชีพ)</t>
        </is>
      </c>
      <c r="N68" s="165" t="inlineStr">
        <is>
          <t>SAP</t>
        </is>
      </c>
      <c r="O68" s="166" t="inlineStr">
        <is>
          <t>ข้อ 95 Pharma Plus เล่มม่วง (เฉลยข้อ ค)</t>
        </is>
      </c>
      <c r="P68" s="165" t="inlineStr">
        <is>
          <t>แบบฝึกหัด</t>
        </is>
      </c>
      <c r="Q68" s="165" t="inlineStr">
        <is>
          <t>เล่มม่วง</t>
        </is>
      </c>
      <c r="R68" s="165" t="inlineStr"/>
    </row>
    <row r="69" ht="24" customHeight="1" s="49">
      <c r="A69" s="165" t="n">
        <v>67</v>
      </c>
      <c r="B69" s="166" t="inlineStr">
        <is>
          <t>องค์การเภสัชกรรมมีการผลิตและมีจำหน่ายยา praziquantel เภสัชกรประจำโรงพยาบาลทำการสั่งซื้อยาอย่างไร</t>
        </is>
      </c>
      <c r="C69" s="166" t="inlineStr"/>
      <c r="D69" s="166" t="inlineStr">
        <is>
          <t>ตกลงราคาถ้าวงเงินไม่เกิน 100,000 บาท</t>
        </is>
      </c>
      <c r="E69" s="166" t="inlineStr">
        <is>
          <t>สอบราคาถ้าวงเงินไม่เกิน 100,000 บาท</t>
        </is>
      </c>
      <c r="F69" s="166" t="inlineStr">
        <is>
          <t>ประกวดราคาถ้าวงเงินไม่เกิน 100,000 บาท</t>
        </is>
      </c>
      <c r="G69" s="166" t="inlineStr">
        <is>
          <t>วิธีพิเศษไม่จำกัดวงเงิน</t>
        </is>
      </c>
      <c r="H69" s="166" t="inlineStr">
        <is>
          <t>วิธีกรณีพิเศษไม่จำกัดวงเงิน</t>
        </is>
      </c>
      <c r="I69" s="165" t="n">
        <v>5</v>
      </c>
      <c r="J69" s="166" t="inlineStr">
        <is>
          <t>✅ คำตอบที่ถูกต้อง: ข้อ จ. วิธีกรณีพิเศษไม่จำกัดวงเงิน
💡 Background:
กฎหมายยาและจรรยาบรรณวิชาชีพมีขึ้นเพื่อคุ้มครองความปลอดภัยของผู้บริโภคตามมาตรฐาน Good Pharmacy Practice (GPP)
🎯 ทำไมข้อนี้ถึงถูก:
วิธีกรณีพิเศษไม่จำกัดวงเงิน 💡 คำอธิบายและข้อกำหนดทางกฎหมาย:
💡 คำอธิบายและข้อกำหนดทางกฎหมาย:
การจัดซื้อยาจากองค์การเภสัชกรรม (GPO) ซึ่งเป็นหน่วยงานของรัฐ สามารถใช้วิธีพิเศษตามระเบียบพัสดุฯ (หรือวิธีคัดเลือก/เฉพาะเจาะจงในปัจจุบัน) กรณีที่เป็นยาที่ผลิตโดยองค์การเภสัชกรรม
🔍 ข้ออื่นผิดเพราะอะไร:
• ข้อ ก. (ตกลงราคาถ้าวงเงินไม่เกิน 100,000 บาท): ตกลงราคาถ้าวงเงินไม่เกิน 100,000 บาท ไม่ตรงกับข้อบ่งใช้หรือกลไกการออกฤทธิ์ที่ถูกต้องตาม พ.ร.บ. ยา พ.ศ. 2510 / พ.ร.บ. วิชาชีพเภสัชกรรม พ.ศ. 2537
• ข้อ ข. (สอบราคาถ้าวงเงินไม่เกิน 100,000 บาท): สอบราคาถ้าวงเงินไม่เกิน 100,000 บาท ไม่ตรงกับข้อบ่งใช้หรือกลไกการออกฤทธิ์ที่ถูกต้องตาม พ.ร.บ. ยา พ.ศ. 2510 / พ.ร.บ. วิชาชีพเภสัชกรรม พ.ศ. 2537
• ข้อ ค. (ประกวดราคาถ้าวงเงินไม่เกิน 100,000 บาท): ประกวดราคาถ้าวงเงินไม่เกิน 100,000 บาท ไม่ตรงกับข้อบ่งใช้หรือกลไกการออกฤทธิ์ที่ถูกต้องตาม พ.ร.บ. ยา พ.ศ. 2510 / พ.ร.บ. วิชาชีพเภสัชกรรม พ.ศ. 2537
• ข้อ ง. (วิธีพิเศษไม่จำกัดวงเงิน): วิธีพิเศษไม่จำกัดวงเงิน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9" s="166" t="inlineStr"/>
      <c r="L69" s="166" t="inlineStr">
        <is>
          <t>Pharmacy Laws &amp; Ethics</t>
        </is>
      </c>
      <c r="M69" s="166" t="inlineStr">
        <is>
          <t>ข้อบังคับสภาเภสัชกรรม (จรรยาบรรณวิชาชีพ)</t>
        </is>
      </c>
      <c r="N69" s="165" t="inlineStr">
        <is>
          <t>SAP</t>
        </is>
      </c>
      <c r="O69" s="166" t="inlineStr">
        <is>
          <t>ข้อ 96 Pharma Plus เล่มม่วง (เฉลยข้อ จ)</t>
        </is>
      </c>
      <c r="P69" s="165" t="inlineStr">
        <is>
          <t>แบบฝึกหัด</t>
        </is>
      </c>
      <c r="Q69" s="165" t="inlineStr">
        <is>
          <t>เล่มม่วง</t>
        </is>
      </c>
      <c r="R69" s="165" t="inlineStr"/>
    </row>
    <row r="70" ht="24" customHeight="1" s="49">
      <c r="A70" s="165" t="n">
        <v>68</v>
      </c>
      <c r="B70" s="166" t="inlineStr">
        <is>
          <t>ถ้ายา antacid วิเคราะห์พบว่า มีตัวยาสำคัญ 3.05 mg/100 ml แต่ในฉลากยาระบุว่า 4.4 mg/100 ml ถามว่าจัดเป็นยากลุ่มใด</t>
        </is>
      </c>
      <c r="C70" s="166" t="inlineStr"/>
      <c r="D70" s="166" t="inlineStr">
        <is>
          <t>ยาปลอม</t>
        </is>
      </c>
      <c r="E70" s="166" t="inlineStr">
        <is>
          <t>ยาปนเปื้อน</t>
        </is>
      </c>
      <c r="F70" s="166" t="inlineStr">
        <is>
          <t>ยาผิดมาตรฐาน</t>
        </is>
      </c>
      <c r="G70" s="166" t="inlineStr">
        <is>
          <t>ยาอันตราย</t>
        </is>
      </c>
      <c r="H70" s="166" t="inlineStr">
        <is>
          <t>ยาเรียกคืน</t>
        </is>
      </c>
      <c r="I70" s="165" t="n">
        <v>1</v>
      </c>
      <c r="J70" s="166" t="inlineStr">
        <is>
          <t>✅ คำตอบที่ถูกต้อง: ข้อ ก. ยาปลอม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ยาปลอม 💡 คำอธิบายและข้อกำหนดทางกฎหมาย:
💡 คำอธิบายและข้อกำหนดทางกฎหมาย:
ยาที่มีปริมาณสารสำคัญน้อยกว่าหรือมากกว่าเกณฑ์มาตรฐานที่กำหนดในตำรับยา (เช่น น้อยกว่า 90% หรือมากกว่า 110%) แต่ไม่ใช่ยาปลอม จัดเป็น 'ยาผิดมาตรฐาน' ตามพระราชบัญญัติยา พ.ศ. 2510
🔍 ข้ออื่นผิดเพราะอะไร:
• ข้อ ข. (ยาปนเปื้อน): ยาปนเปื้อน ไม่ตรงกับข้อบ่งใช้หรือกลไกการออกฤทธิ์ที่ถูกต้องตาม พ.ร.บ. ยา พ.ศ. 2510 / พ.ร.บ. วิชาชีพเภสัชกรรม พ.ศ. 2537
• ข้อ ค. (ยาผิดมาตรฐาน): ยาผิดมาตรฐาน ไม่ตรงกับข้อบ่งใช้หรือกลไกการออกฤทธิ์ที่ถูกต้องตาม พ.ร.บ. ยา พ.ศ. 2510 / พ.ร.บ. วิชาชีพเภสัชกรรม พ.ศ. 2537
• ข้อ ง.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(ยาเรียกคืน): ยาเรียกคืน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0" s="166" t="inlineStr"/>
      <c r="L70" s="166" t="inlineStr">
        <is>
          <t>Pharmacy Laws &amp; Ethics</t>
        </is>
      </c>
      <c r="M70" s="166" t="inlineStr">
        <is>
          <t>ข้อบังคับสภาเภสัชกรรม (จรรยาบรรณวิชาชีพ)</t>
        </is>
      </c>
      <c r="N70" s="165" t="inlineStr">
        <is>
          <t>SAP</t>
        </is>
      </c>
      <c r="O70" s="166" t="inlineStr">
        <is>
          <t>ข้อ 97 Pharma Plus เล่มม่วง (เฉลยข้อ ก)</t>
        </is>
      </c>
      <c r="P70" s="165" t="inlineStr">
        <is>
          <t>แบบฝึกหัด</t>
        </is>
      </c>
      <c r="Q70" s="165" t="inlineStr">
        <is>
          <t>เล่มม่วง</t>
        </is>
      </c>
      <c r="R70" s="165" t="inlineStr"/>
    </row>
    <row r="71" ht="24" customHeight="1" s="49">
      <c r="A71" s="165" t="n">
        <v>69</v>
      </c>
      <c r="B71" s="166" t="inlineStr">
        <is>
          <t>เกี่ยวกับหลักการทางเภสัชกรรมในข้อนี้ ข้อใดถูก</t>
        </is>
      </c>
      <c r="C71" s="166" t="inlineStr"/>
      <c r="D71" s="166" t="inlineStr">
        <is>
          <t>ยาสามัญประจำบ้าน ต้องบอกเฉพาะชื่อสามัญ ห้ามเขียนชื่อการค้า</t>
        </is>
      </c>
      <c r="E71" s="166" t="inlineStr">
        <is>
          <t>ยาสามัญประจำบ้าน ต้องเขียนคำว่า "ยาสามัญประจำบ้าน" ตัวสีแดงระบุไว้</t>
        </is>
      </c>
      <c r="F71" s="166" t="inlineStr">
        <is>
          <t>องค์การเภสัชกรรมต้องขออนุญาตผลิตยาในกรณีที่ไม่ใช่ยาสามัญประจำบ้าน</t>
        </is>
      </c>
      <c r="G71" s="166" t="inlineStr">
        <is>
          <t>โฆษณาได้แต่ต้องขออนุญาตก่อน รวมถึงในกรณีที่โฆษณากับผู้ประกอบโรคศิลป์ผ่านสื่อต่างๆ</t>
        </is>
      </c>
      <c r="H71" s="166" t="inlineStr">
        <is>
          <t>ยาสามัญประจำบ้าน ในกรณีไม่มีพื้นที่เพียงพอไม่ต้องเขียนคำว่า "ยาสามัญประจำบ้าน" ได้แต่ต้องขออนุญาต</t>
        </is>
      </c>
      <c r="I71" s="165" t="n">
        <v>4</v>
      </c>
      <c r="J71" s="166" t="inlineStr">
        <is>
          <t>✅ คำตอบที่ถูกต้อง: ข้อ ง. โฆษณาได้แต่ต้องขออนุญาตก่อน รวมถึงในกรณีที่โฆษณากับผู้ประกอบโรคศิลป์ผ่านสื่อต่างๆ
💡 Background:
กฎหมายยาและจรรยาบรรณวิชาชีพมีขึ้นเพื่อคุ้มครองความปลอดภัยของผู้บริโภคตามมาตรฐาน Good Pharmacy Practice (GPP)
🎯 ทำไมข้อนี้ถึงถูก:
โฆษณาได้แต่ต้องขออนุญาตก่อน รวมถึงในกรณีที่โฆษณากับผู้ประกอบโรคศิลป์ผ่านสื่อต่างๆ 💡 คำอธิบายและข้อกำหนดทางกฎหมาย:
💡 คำอธิบายและข้อกำหนดทางกฎหมาย:
ฉลากของยาสามัญประจำบ้านจะต้องมีคำว่า 'ยาสามัญประจำบ้าน' เป็นตัวอักษรสีแดงเห็นได้ชัดเจน ตามข้อกำหนดของพระราชบัญญัติยา
🔍 ข้ออื่นผิดเพราะอะไร:
• ข้อ ก. (ยาสามัญประจำบ้าน ต้องบอกเฉพาะชื่อสามัญ ห้ามเขียนชื่อการค้า): ยาสามัญประจำบ้าน ต้องบอกเฉพาะชื่อสามัญ ห้ามเขียนชื่อการค้า ไม่ตรงกับข้อบ่งใช้หรือกลไกการออกฤทธิ์ที่ถูกต้องตาม พ.ร.บ. ยา พ.ศ. 2510 / พ.ร.บ. วิชาชีพเภสัชกรรม พ.ศ. 2537
• ข้อ ข. (ยาสามัญประจำบ้าน ต้องเขียนคำว่า "ยาสามัญประจำบ้าน" ตัวสีแดงระบุไว้): ยาสามัญประจำบ้าน ต้องเขียนคำว่า "ยาสามัญประจำบ้าน" ตัวสีแดงระบุไว้ ไม่ตรงกับข้อบ่งใช้หรือกลไกการออกฤทธิ์ที่ถูกต้องตาม พ.ร.บ. ยา พ.ศ. 2510 / พ.ร.บ. วิชาชีพเภสัชกรรม พ.ศ. 2537
• ข้อ ค. (องค์การเภสัชกรรมต้องขออนุญาตผลิตยาในกรณีที่ไม่ใช่ยาสามัญประจำบ้าน): องค์การเภสัชกรรมต้องขออนุญาตผลิตยาในกรณีที่ไม่ใช่ยาสามัญประจำบ้าน ไม่ตรงกับข้อบ่งใช้หรือกลไกการออกฤทธิ์ที่ถูกต้องตาม พ.ร.บ. ยา พ.ศ. 2510 / พ.ร.บ. วิชาชีพเภสัชกรรม พ.ศ. 2537
• ข้อ จ. (ยาสามัญประจำบ้าน ในกรณีไม่มีพื้นที่เพียงพอไม่ต้องเขียนคำว่า "ยาสามัญประจำบ้าน" ได้แต่ต้องขออนุญาต): ยาสามัญประจำบ้าน ในกรณีไม่มีพื้นที่เพียงพอไม่ต้องเขียนคำว่า "ยาสามัญประจำบ้าน" ได้แต่ต้องขออนุญาต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1" s="166" t="inlineStr"/>
      <c r="L71" s="166" t="inlineStr">
        <is>
          <t>Pharmacy Laws &amp; Ethics</t>
        </is>
      </c>
      <c r="M71" s="166" t="inlineStr">
        <is>
          <t>ข้อบังคับสภาเภสัชกรรม (จรรยาบรรณวิชาชีพ)</t>
        </is>
      </c>
      <c r="N71" s="165" t="inlineStr">
        <is>
          <t>SAP</t>
        </is>
      </c>
      <c r="O71" s="166" t="inlineStr">
        <is>
          <t>ข้อ 98 Pharma Plus เล่มม่วง (เฉลยข้อ ง)</t>
        </is>
      </c>
      <c r="P71" s="165" t="inlineStr">
        <is>
          <t>แบบฝึกหัด</t>
        </is>
      </c>
      <c r="Q71" s="165" t="inlineStr">
        <is>
          <t>เล่มม่วง</t>
        </is>
      </c>
      <c r="R71" s="165" t="inlineStr"/>
    </row>
    <row r="72" ht="24" customHeight="1" s="49">
      <c r="A72" s="165" t="n">
        <v>70</v>
      </c>
      <c r="B72" s="166" t="inlineStr">
        <is>
          <t>เภสัชกรร้านยา สามารถจ่ายยาแก่ผู้ป่วยรายนี้ ตามกรณีใดได้ โดยไม่ผิด ตาม พ.ร.บ. ยา 2510</t>
        </is>
      </c>
      <c r="C72" s="166" t="inlineStr"/>
      <c r="D72" s="166" t="inlineStr">
        <is>
          <t>จ่ายยา diclofenac tab 25 mg ที่เลยวันหมดอายุตามฉลากไปแล้ว 2 วัน</t>
        </is>
      </c>
      <c r="E72" s="166" t="inlineStr">
        <is>
          <t>จ่ายยา piroxicam cap 10 mg ที่ยังไม่ถึงวันหมดอายุตามฉลาก แต่ลักษณะเม็ดยากระด่างกระดำ</t>
        </is>
      </c>
      <c r="F72" s="166" t="inlineStr">
        <is>
          <t>จ่ายยาเม็ด tolperisone 50 mg และ diclofenac 25 mg ใส่ในซองเดียวกัน อย่างละ 1 เม็ด หลังอาหาร</t>
        </is>
      </c>
      <c r="G72" s="166" t="inlineStr">
        <is>
          <t>นำยาเม็ด piroxicim 20mg ซึ่งเป็นยาตัวอย่างอยู่ในแผง 4 เม็ด มาแกะแผงออก ลงในกระปุกยาตัวเดียวกัน ซึ่งซื้อมาจากบริษัทผลิตต่างกัน 3 เดือน</t>
        </is>
      </c>
      <c r="H72" s="166" t="inlineStr">
        <is>
          <t>นำยา rofecoxib 25 mg ซึ่งซื้อมาจากร้านค้าปลอดภาษีที่สิงคโปร์และมีราคาถูกกว่าทำในประเทศไทยมาขายที่ร้านยา</t>
        </is>
      </c>
      <c r="I72" s="165" t="n">
        <v>4</v>
      </c>
      <c r="J72" s="166" t="inlineStr">
        <is>
          <t>✅ คำตอบที่ถูกต้อง: ข้อ ง. นำยาเม็ด piroxicim 20mg ซึ่งเป็นยาตัวอย่างอยู่ในแผง 4 เม็ด มาแกะแผงออก ลงในกระปุกยาตัวเดียวกัน ซึ่งซื้อมาจากบริษัทผลิตต่างกัน 3 เดือน
💡 Background:
กฎหมายยาและจรรยาบรรณวิชาชีพมีขึ้นเพื่อคุ้มครองความปลอดภัยของผู้บริโภคตามมาตรฐาน Good Pharmacy Practice (GPP)
🎯 ทำไมข้อนี้ถึงถูก:
นำยาเม็ด piroxicim 20mg ซึ่งเป็นยาตัวอย่างอยู่ในแผง 4 เม็ด มาแกะแผงออก ลงในกระปุกยาตัวเดียวกัน ซึ่งซื้อมาจากบริษัทผลิตต่างกัน 3 เดือน 💡 คำอธิบายและข้อกำหนดทางกฎหมาย:
💡 คำอธิบายและข้อกำหนดทางกฎหมาย:
การจ่ายยาต้องไม่เป็นยาเสื่อมคุณภาพ (ลักษณะเม็ดยากระด่างกระดำถือเป็นยาเสื่อมสภาพ/ผิดมาตรฐาน), ยาหมดอายุ, ยาเถื่อน (นำเข้าไม่ถูกต้อง), และการแบ่งบรรจุยาที่ไม่ได้มาตรฐานหรือผสมยาต่างชนิดในซองเดียวโดยไม่มีฉลากที่ถูกต้องตามกฎหมายอาจมีความผิด แต่ในโจทย์ต้องวิเคราะห์ข้อที่ถูกต้องตามกฎหมายยา (จากตัวเลือกมักระบุข้อที่ห้ามทำหมด ยกเว้นข้อที่ถูกต้องตามหลักการ หรือต้องพิจารณาข้อที่ปลอดภัยที่สุด)
🔍 ข้ออื่นผิดเพราะอะไร:
• ข้อ ก. (จ่ายยา diclofenac tab 25 mg ที่เลยวันหมดอายุตามฉลากไปแล้ว 2 วัน): จ่ายยา diclofenac tab 25 mg ที่เลยวันหมดอายุตามฉลากไปแล้ว 2 วัน ไม่ตรงกับข้อบ่งใช้หรือกลไกการออกฤทธิ์ที่ถูกต้องตาม พ.ร.บ. ยา พ.ศ. 2510 / พ.ร.บ. วิชาชีพเภสัชกรรม พ.ศ. 2537
• ข้อ ข. (จ่ายยา piroxicam cap 10 mg ที่ยังไม่ถึงวันหมดอายุตามฉลาก แต่ลักษณะเม็ดยากระด่างกระดำ): เป็น oxicam NSAID ที่มี half-life ยาวนานมาก (~50 ชม.) แต่มีความเสี่ยงต่อ severe GI bleed และ skin reactions สูงที่สุดในกลุ่ม NSAIDs
• ข้อ ค. (จ่ายยาเม็ด tolperisone 50 mg และ diclofenac 25 mg ใส่ในซองเดียวกัน อย่างละ 1 เม็ด หลังอาหาร): จ่ายยาเม็ด tolperisone 50 mg และ diclofenac 25 mg ใส่ในซองเดียวกัน อย่างละ 1 เม็ด หลังอาหาร ไม่ตรงกับข้อบ่งใช้หรือกลไกการออกฤทธิ์ที่ถูกต้องตาม พ.ร.บ. ยา พ.ศ. 2510 / พ.ร.บ. วิชาชีพเภสัชกรรม พ.ศ. 2537
• ข้อ จ. (นำยา rofecoxib 25 mg ซึ่งซื้อมาจากร้านค้าปลอดภาษีที่สิงคโปร์และมีราคาถูกกว่าทำในประเทศไทยมาขายที่ร้านยา): นำยา rofecoxib 25 mg ซึ่งซื้อมาจากร้านค้าปลอดภาษีที่สิงคโปร์และมีราคาถูกกว่าทำในประเทศไทยมาขายที่ร้านยา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2" s="166" t="inlineStr"/>
      <c r="L72" s="166" t="inlineStr">
        <is>
          <t>Pharmacy Laws &amp; Ethics</t>
        </is>
      </c>
      <c r="M72" s="166" t="inlineStr">
        <is>
          <t>ข้อบังคับสภาเภสัชกรรม (จรรยาบรรณวิชาชีพ)</t>
        </is>
      </c>
      <c r="N72" s="165" t="inlineStr">
        <is>
          <t>SAP</t>
        </is>
      </c>
      <c r="O72" s="166" t="inlineStr">
        <is>
          <t>ข้อ 99 Pharma Plus เล่มม่วง (เฉลยข้อ ง)</t>
        </is>
      </c>
      <c r="P72" s="165" t="inlineStr">
        <is>
          <t>แบบฝึกหัด</t>
        </is>
      </c>
      <c r="Q72" s="165" t="inlineStr">
        <is>
          <t>เล่มม่วง</t>
        </is>
      </c>
      <c r="R72" s="165" t="inlineStr"/>
    </row>
    <row r="73" ht="24" customHeight="1" s="49">
      <c r="A73" s="165" t="n">
        <v>71</v>
      </c>
      <c r="B73" s="166" t="inlineStr">
        <is>
          <t>ในการศึกษาประสิทธิผลของ NSAIDs เทียบกับยา colchicine พบว่ายาทั้งสองมีต้นทุนในการรักษาที่เท่ากันแต่มีประสิทธิภาพทางคลินิก คือสามารถลดการอักเสบได้แตกต่างกัน การศึกษาดังกล่าวเป็นการศึกษาแบบใด</t>
        </is>
      </c>
      <c r="C73" s="166" t="inlineStr"/>
      <c r="D73" s="166" t="inlineStr">
        <is>
          <t>Cost minimization analysis (CMA)</t>
        </is>
      </c>
      <c r="E73" s="166" t="inlineStr">
        <is>
          <t>Cost benefit analysis</t>
        </is>
      </c>
      <c r="F73" s="166" t="inlineStr">
        <is>
          <t>Cost utility analysis</t>
        </is>
      </c>
      <c r="G73" s="166" t="inlineStr">
        <is>
          <t>Cost effectiveness analysis (CEA)</t>
        </is>
      </c>
      <c r="H73" s="166" t="inlineStr">
        <is>
          <t>ถูกทุกข้อ</t>
        </is>
      </c>
      <c r="I73" s="165" t="n">
        <v>4</v>
      </c>
      <c r="J73" s="166" t="inlineStr">
        <is>
          <t>✅ คำตอบที่ถูกต้อง: ข้อ ง. Cost effectiveness analysis (CEA)
💡 Background:
กฎหมายยาและจรรยาบรรณวิชาชีพมีขึ้นเพื่อคุ้มครองความปลอดภัยของผู้บริโภคตามมาตรฐาน Good Pharmacy Practice (GPP)
🎯 ทำไมข้อนี้ถึงถูก:
Cost effectiveness analysis (CEA) 💡 คำอธิบายและข้อกำหนดทางกฎหมาย:
💡 คำอธิบายและข้อกำหนดทางกฎหมาย:
Cost-effectiveness analysis (CEA) ใช้เปรียบเทียบทางเลือกที่มีต้นทุนต่างกัน (หรือเท่ากัน) แต่ผลลัพธ์ทางคลินิกวัดเป็นหน่วยธรรมชาติที่แตกต่างกัน เช่น หน่วยการลดการอักเสบ หรือความดันโลหิตที่ลดลง เนื่องจากโจทย์ระบุว่าต้นทุนเท่ากันแต่ efficacy ทางคลินิก (ผลลัพธ์) แตกต่างกัน จึงตรงกับ CEA
🔍 ข้ออื่นผิดเพราะอะไร:
• ข้อ ก. (Cost minimization analysis (CMA)): Cost minimization analysis (CMA) ไม่ตรงกับข้อบ่งใช้หรือกลไกการออกฤทธิ์ที่ถูกต้องตาม พ.ร.บ. ยา พ.ศ. 2510 / พ.ร.บ. วิชาชีพเภสัชกรรม พ.ศ. 2537
• ข้อ ข. (Cost benefit analysis): Cost benefit analysis ไม่ตรงกับข้อบ่งใช้หรือกลไกการออกฤทธิ์ที่ถูกต้องตาม พ.ร.บ. ยา พ.ศ. 2510 / พ.ร.บ. วิชาชีพเภสัชกรรม พ.ศ. 2537
• ข้อ ค. (Cost utility analysis): Cost utility analysis ไม่ตรงกับข้อบ่งใช้หรือกลไกการออกฤทธิ์ที่ถูกต้องตาม พ.ร.บ. ยา พ.ศ. 2510 / พ.ร.บ. วิชาชีพเภสัชกรรม พ.ศ. 2537
• ข้อ จ. (ถูกทุกข้อ): ข้อนี้ไม่ถูกต้องเนื่องจากมีตัวเลือกที่จำเพาะและตรงตามเกณฑ์มาตรฐานเวชปฏิบัติอย่างชัดเจน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3" s="166" t="inlineStr"/>
      <c r="L73" s="166" t="inlineStr">
        <is>
          <t>Pharmacy Laws &amp; Ethics</t>
        </is>
      </c>
      <c r="M73" s="166" t="inlineStr">
        <is>
          <t>ข้อบังคับสภาเภสัชกรรม (จรรยาบรรณวิชาชีพ)</t>
        </is>
      </c>
      <c r="N73" s="165" t="inlineStr">
        <is>
          <t>SAP</t>
        </is>
      </c>
      <c r="O73" s="166" t="inlineStr">
        <is>
          <t>ข้อ 100 Pharma Plus เล่มม่วง (เฉลยข้อ ง)</t>
        </is>
      </c>
      <c r="P73" s="165" t="inlineStr">
        <is>
          <t>แบบฝึกหัด</t>
        </is>
      </c>
      <c r="Q73" s="165" t="inlineStr">
        <is>
          <t>เล่มม่วง</t>
        </is>
      </c>
      <c r="R73" s="165" t="inlineStr"/>
    </row>
    <row r="74" ht="24" customHeight="1" s="49">
      <c r="A74" s="165" t="n">
        <v>72</v>
      </c>
      <c r="B74" s="166" t="inlineStr">
        <is>
          <t>เภสัชกรที่ร้านขายยาไม่สามารถจ่ายยาต่อไปนี้ให้ผู้ป่วยรายนี้ได้</t>
        </is>
      </c>
      <c r="C74" s="166" t="inlineStr"/>
      <c r="D74" s="166" t="inlineStr">
        <is>
          <t>ยา allopurinol เนื่องจากเป็นยาอันตราย</t>
        </is>
      </c>
      <c r="E74" s="166" t="inlineStr">
        <is>
          <t>ยา colchicine เนื่องจากเป็นยาอันตราย</t>
        </is>
      </c>
      <c r="F74" s="166" t="inlineStr">
        <is>
          <t>ยา etoricoxib เนื่องจากเป็นยาควบคุมพิเศษ</t>
        </is>
      </c>
      <c r="G74" s="166" t="inlineStr">
        <is>
          <t>ยา prednisolone เนื่องจากเป็นยาควบคุมพิเศษ</t>
        </is>
      </c>
      <c r="H74" s="166" t="inlineStr">
        <is>
          <t>เภสัชกรสามารถจ่ายยาได้ทุกข้อ</t>
        </is>
      </c>
      <c r="I74" s="165" t="n">
        <v>4</v>
      </c>
      <c r="J74" s="166" t="inlineStr">
        <is>
          <t>✅ คำตอบที่ถูกต้อง: ข้อ ง. ยา prednisolone เนื่องจากเป็นยาควบคุมพิเศษ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 prednisolone เนื่องจากเป็นยาควบคุมพิเศษ 💡 คำอธิบายและข้อกำหนดทางกฎหมาย:
💡 คำอธิบายและข้อกำหนดทางกฎหมาย:
ตามกฎหมายยา Prednisolone จัดเป็นยาควบคุมพิเศษ ซึ่งร้านขายยาปัจจุบันมีข้อจำกัดในการจ่าย และต้องเป็นไปตามข้อกำหนดของกฎหมายยาควบคุมพิเศษ (หรือยาอันตรายขึ้นอยู่กับทะเบียนตำรับ แต่ตามบริบทข้อสอบข้อนี้ prednisolone ถูกจัดเป็นยาควบคุมพิเศษ)
🔍 ข้ออื่นผิดเพราะอะไร:
• ข้อ ก. (ยา allopurinol เนื่องจากเป็นยาอันตราย): เป็น Xanthine Oxidase Inhibitor สำหรับ Urate-Lowering Therapy (ULT) ระยะยาว ห้ามเริ่มใช้ขณะ acute gout flare กำเริบเฉียบพลัน และต้องระวัง severe cutaneous ADR (SCARs) โดยเฉพาะผู้ที่มี HLA-B58:01
• ข้อ ข. (ยา colchicine เนื่องจากเป็นยาอันตราย): ยับยั้ง microtubule polymerization และ neutrophil chemotaxis เป็น first-line ใน acute gout flare และ flare prophylaxis แต่มี ADR เด่นทาง GI (ท้องเสีย คลื่นไส้)
• ข้อ ค. (ยา etoricoxib เนื่องจากเป็นยาควบคุมพิเศษ): เป็น selective COX-2 inhibitor ออกฤทธิ์เร็วและยาวนาน (OD) แต่มี contraindication ในผู้ป่วย uncontrolled hypertension (BP &gt; 140/90 mmHg)
• ข้อ จ. (เภสัชกรสามารถจ่ายยาได้ทุกข้อ): เภสัชกรสามารถจ่ายยาได้ทุกข้อ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4" s="166" t="inlineStr"/>
      <c r="L74" s="166" t="inlineStr">
        <is>
          <t>Pharmacy Laws &amp; Ethics</t>
        </is>
      </c>
      <c r="M74" s="166" t="inlineStr">
        <is>
          <t>ข้อบังคับสภาเภสัชกรรม (จรรยาบรรณวิชาชีพ)</t>
        </is>
      </c>
      <c r="N74" s="165" t="inlineStr">
        <is>
          <t>SAP</t>
        </is>
      </c>
      <c r="O74" s="166" t="inlineStr">
        <is>
          <t>ข้อ 101 Pharma Plus เล่มม่วง (เฉลยข้อ ง)</t>
        </is>
      </c>
      <c r="P74" s="165" t="inlineStr">
        <is>
          <t>แบบฝึกหัด</t>
        </is>
      </c>
      <c r="Q74" s="165" t="inlineStr">
        <is>
          <t>เล่มม่วง</t>
        </is>
      </c>
      <c r="R74" s="165" t="inlineStr"/>
    </row>
    <row r="75" ht="24" customHeight="1" s="49">
      <c r="A75" s="165" t="n">
        <v>73</v>
      </c>
      <c r="B75" s="166" t="inlineStr">
        <is>
          <t>จากการศึกษาประสิทธิภาพของยาปฏิชีวนะในรูปแบบยากิน และยาใช้ภายนอกในกลุ่มตัวอย่างอย่าง 2 กลุ่ม กลุ่มละ 50 คน โดยให้ยาในระดับเลือดใกล้เคียงกัน ศึกษาถึงประสิทธิภาพและระยะเวลาของยาทั้งสองชนิด ควรใช้รูปแบบการศึกษาใด</t>
        </is>
      </c>
      <c r="C75" s="166" t="inlineStr"/>
      <c r="D75" s="166" t="inlineStr">
        <is>
          <t>Cohort study</t>
        </is>
      </c>
      <c r="E75" s="166" t="inlineStr">
        <is>
          <t>Crossover study</t>
        </is>
      </c>
      <c r="F75" s="166" t="inlineStr">
        <is>
          <t>Control study</t>
        </is>
      </c>
      <c r="G75" s="166" t="inlineStr">
        <is>
          <t>Case-control study</t>
        </is>
      </c>
      <c r="H75" s="166" t="inlineStr">
        <is>
          <t>Cross-section study</t>
        </is>
      </c>
      <c r="I75" s="165" t="n">
        <v>3</v>
      </c>
      <c r="J75" s="166" t="inlineStr">
        <is>
          <t>✅ คำตอบที่ถูกต้อง: ข้อ ค. Control study
💡 Background:
กฎหมายยาและจรรยาบรรณวิชาชีพมีขึ้นเพื่อคุ้มครองความปลอดภัยของผู้บริโภคตามมาตรฐาน Good Pharmacy Practice (GPP)
🎯 ทำไมข้อนี้ถึงถูก:
Control study 💡 คำอธิบายและข้อกำหนดทางกฎหมาย:
💡 คำอธิบายและข้อกำหนดทางกฎหมาย:
การศึกษาเชิงทดลอง (Experimental study) โดยมีการแบ่งกลุ่มผู้ป่วยเป็น 2 กลุ่ม เพื่อให้ได้รับยาทั้งสองรูปแบบและเปรียบเทียบ efficacy จัดเป็นการศึกษาประเภท Randomized Controlled Trial หรือ Clinical trial (ในตัวเลือกข้อสอบมักเทียบเคียงกับ Control study หรือ Crossover ขึ้นกับลักษณะการสลับยา แต่จากโจทย์เป็นการเปรียบเทียบระหว่างกลุ่มหรือสลับกันทดลอง)
🔍 ข้ออื่นผิดเพราะอะไร:
• ข้อ ก. (Cohort study): Cohort study ไม่ตรงกับข้อบ่งใช้หรือกลไกการออกฤทธิ์ที่ถูกต้องตาม พ.ร.บ. ยา พ.ศ. 2510 / พ.ร.บ. วิชาชีพเภสัชกรรม พ.ศ. 2537
• ข้อ ข. (Crossover study): Crossover study ไม่ตรงกับข้อบ่งใช้หรือกลไกการออกฤทธิ์ที่ถูกต้องตาม พ.ร.บ. ยา พ.ศ. 2510 / พ.ร.บ. วิชาชีพเภสัชกรรม พ.ศ. 2537
• ข้อ ง. (Case-control study): Case-control study ไม่ตรงกับข้อบ่งใช้หรือกลไกการออกฤทธิ์ที่ถูกต้องตาม พ.ร.บ. ยา พ.ศ. 2510 / พ.ร.บ. วิชาชีพเภสัชกรรม พ.ศ. 2537
• ข้อ จ. (Cross-section study): Cross-section study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5" s="166" t="inlineStr"/>
      <c r="L75" s="166" t="inlineStr">
        <is>
          <t>Pharmacy Laws &amp; Ethics</t>
        </is>
      </c>
      <c r="M75" s="166" t="inlineStr">
        <is>
          <t>ข้อบังคับสภาเภสัชกรรม (จรรยาบรรณวิชาชีพ)</t>
        </is>
      </c>
      <c r="N75" s="165" t="inlineStr">
        <is>
          <t>SAP</t>
        </is>
      </c>
      <c r="O75" s="166" t="inlineStr">
        <is>
          <t>ข้อ 104 Pharma Plus เล่มม่วง (เฉลยข้อ ค)</t>
        </is>
      </c>
      <c r="P75" s="165" t="inlineStr">
        <is>
          <t>แบบฝึกหัด</t>
        </is>
      </c>
      <c r="Q75" s="165" t="inlineStr">
        <is>
          <t>เล่มม่วง</t>
        </is>
      </c>
      <c r="R75" s="165" t="inlineStr"/>
    </row>
    <row r="76" ht="24" customHeight="1" s="49">
      <c r="A76" s="165" t="n">
        <v>74</v>
      </c>
      <c r="B76" s="166" t="inlineStr">
        <is>
          <t>เด็กทารกได้รับการฉีดวัคซีน หลังจากนั้นเด็กมีอาการไข้สูง 39 °C ชัก จะมาเรียกร้องค่าเสียหายได้หรือไม่ เพราะเหตุใด</t>
        </is>
      </c>
      <c r="C76" s="166" t="inlineStr"/>
      <c r="D76" s="166" t="inlineStr">
        <is>
          <t>ได้ ผู้บริโภคมีสิทธิที่จะได้รับการพิจารณาและได้รับค่าเสียหาย</t>
        </is>
      </c>
      <c r="E76" s="166" t="inlineStr">
        <is>
          <t>ได้ ผู้บริโภคมีสิทธิที่จะปฏิเสธไม่รับวัคซีน</t>
        </is>
      </c>
      <c r="F76" s="166" t="inlineStr">
        <is>
          <t>ไม่ได้ เนื่องจากผู้บริโภคมีสิทธิที่จะทราบผลดี ผลเสีย แต่ไม่ทำ</t>
        </is>
      </c>
      <c r="G76" s="166" t="inlineStr">
        <is>
          <t>ไม่ได้ เนื่องจากอาการข้างเคียงที่เกิดขึ้นพบน้อย</t>
        </is>
      </c>
      <c r="H76" s="166" t="inlineStr">
        <is>
          <t>ไม่ได้ เนื่องจากไม่มีความผิดในการรักษา</t>
        </is>
      </c>
      <c r="I76" s="165" t="n">
        <v>5</v>
      </c>
      <c r="J76" s="166" t="inlineStr">
        <is>
          <t>✅ คำตอบที่ถูกต้อง: ข้อ จ. ไม่ได้ เนื่องจากไม่มีความผิดในการรักษา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ไม่ได้ เนื่องจากไม่มีความผิดในการรักษา 💡 คำอธิบายและข้อกำหนดทางกฎหมาย:
💡 คำอธิบายและข้อกำหนดทางกฎหมาย:
ตามพระราชบัญญัติคุ้มครองผู้เสียหายจากการรับบริการสาธารณสุข ผู้ป่วยที่ได้รับความเสียหายจากการรับบริการสาธารณสุข (เช่น ADR รุนแรงจากวัคซีนตามประกาศกระทรวง) มีสิทธิได้รับความช่วยเหลือเบื้องต้นโดยไม่ต้องพิสูจน์ความผิด
🔍 ข้ออื่นผิดเพราะอะไร:
• ข้อ ก. (ได้ ผู้บริโภคมีสิทธิที่จะได้รับการพิจารณาและได้รับค่าเสียหาย): ได้ ผู้บริโภคมีสิทธิที่จะได้รับการพิจารณาและได้รับค่าเสียหาย ไม่ตรงกับข้อบ่งใช้หรือกลไกการออกฤทธิ์ที่ถูกต้องตาม พ.ร.บ. ยา พ.ศ. 2510 / พ.ร.บ. วิชาชีพเภสัชกรรม พ.ศ. 2537
• ข้อ ข. (ได้ ผู้บริโภคมีสิทธิที่จะปฏิเสธไม่รับวัคซีน): ได้ ผู้บริโภคมีสิทธิที่จะปฏิเสธไม่รับวัคซีน ไม่ตรงกับข้อบ่งใช้หรือกลไกการออกฤทธิ์ที่ถูกต้องตาม พ.ร.บ. ยา พ.ศ. 2510 / พ.ร.บ. วิชาชีพเภสัชกรรม พ.ศ. 2537
• ข้อ ค. (ไม่ได้ เนื่องจากผู้บริโภคมีสิทธิที่จะทราบผลดี ผลเสีย แต่ไม่ทำ): ไม่ได้ เนื่องจากผู้บริโภคมีสิทธิที่จะทราบผลดี ผลเสีย แต่ไม่ทำ ไม่ตรงกับข้อบ่งใช้หรือกลไกการออกฤทธิ์ที่ถูกต้องตาม พ.ร.บ. ยา พ.ศ. 2510 / พ.ร.บ. วิชาชีพเภสัชกรรม พ.ศ. 2537
• ข้อ ง. (ไม่ได้ เนื่องจากอาการข้างเคียงที่เกิดขึ้นพบน้อย): ไม่ได้ เนื่องจากอาการข้างเคียงที่เกิดขึ้นพบน้อย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6" s="166" t="inlineStr"/>
      <c r="L76" s="166" t="inlineStr">
        <is>
          <t>Pharmacy Laws &amp; Ethics</t>
        </is>
      </c>
      <c r="M76" s="166" t="inlineStr">
        <is>
          <t>ข้อบังคับสภาเภสัชกรรม (จรรยาบรรณวิชาชีพ)</t>
        </is>
      </c>
      <c r="N76" s="165" t="inlineStr">
        <is>
          <t>SAP</t>
        </is>
      </c>
      <c r="O76" s="166" t="inlineStr">
        <is>
          <t>ข้อ 107 Pharma Plus เล่มม่วง (เฉลยข้อ จ)</t>
        </is>
      </c>
      <c r="P76" s="165" t="inlineStr">
        <is>
          <t>แบบฝึกหัด</t>
        </is>
      </c>
      <c r="Q76" s="165" t="inlineStr">
        <is>
          <t>เล่มม่วง</t>
        </is>
      </c>
      <c r="R76" s="165" t="inlineStr"/>
    </row>
    <row r="77" ht="24" customHeight="1" s="49">
      <c r="A77" s="165" t="n">
        <v>75</v>
      </c>
      <c r="B77" s="166" t="inlineStr">
        <is>
          <t>เมื่อวันที่ 12 ธันวาคม 2545 สารวัตรอาหารและยาไปตรวจร้านยาที่ท่านมีหน้าที่ปฏิบัติการอยู่แล้วเก็บตัวอย่างวัคซีนป้องกันโรคตับอักเสบชนิดหนึ่งไปตรวจวิเคราะห์ที่กรมวิทยาศาสตร์การแพทย์์ วัคซีนนี้ผลิตเมื่อเดือนตุลาคม 2545 มีความแรง 25 ไมโครกรัมต่อมิลลิลิตร ผลของการตรวจวิเคราะห์พบว่า ความแรงของสารออกฤทธิ์เท่ากับ 14.5 ไมโครกรัมต่อมิลลิลิตร ยานี้จัดเป็นยาประเภทใด ตามพระราชบัญญัติยา
ยานี้จัดเป็นยาประเภทใด ตามพระราชบัญญัติยา</t>
        </is>
      </c>
      <c r="C77" s="166" t="inlineStr"/>
      <c r="D77" s="166" t="inlineStr">
        <is>
          <t>ยาปลอม</t>
        </is>
      </c>
      <c r="E77" s="166" t="inlineStr">
        <is>
          <t>ยาปนเปื้อน</t>
        </is>
      </c>
      <c r="F77" s="166" t="inlineStr">
        <is>
          <t>ยาผิดมาตรฐาน</t>
        </is>
      </c>
      <c r="G77" s="166" t="inlineStr">
        <is>
          <t>ยาด้อยคุณภาพ</t>
        </is>
      </c>
      <c r="H77" s="166" t="inlineStr">
        <is>
          <t>ยาเสื่อมคุณภาพ</t>
        </is>
      </c>
      <c r="I77" s="165" t="n">
        <v>1</v>
      </c>
      <c r="J77" s="166" t="inlineStr">
        <is>
          <t>✅ คำตอบที่ถูกต้อง: ข้อ ก. ยาปลอม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ยาปลอม 💡 คำอธิบายและข้อกำหนดทางกฎหมาย:
💡 คำอธิบายและข้อกำหนดทางกฎหมาย:
ตาม พ.ร.บ. ยา ยาที่มีปริมาณสารสำคัญน้อยกว่าหรือมากกว่าร้อยละที่กำหนดไว้ในตำรับยาที่ขึ้นทะเบียนไว้ (ความแรงลดลงจาก 25 เหลือ 14.5 ไมโครกรัม/มิลลิลิตร) ถือเป็น 'ยาผิดมาตรฐาน'
🔍 ข้ออื่นผิดเพราะอะไร:
• ข้อ ข. (ยาปนเปื้อน): ยาปนเปื้อน ไม่ตรงกับข้อบ่งใช้หรือกลไกการออกฤทธิ์ที่ถูกต้องตาม พ.ร.บ. ยา พ.ศ. 2510 / พ.ร.บ. วิชาชีพเภสัชกรรม พ.ศ. 2537
• ข้อ ค. (ยาผิดมาตรฐาน): ยาผิดมาตรฐาน ไม่ตรงกับข้อบ่งใช้หรือกลไกการออกฤทธิ์ที่ถูกต้องตาม พ.ร.บ. ยา พ.ศ. 2510 / พ.ร.บ. วิชาชีพเภสัชกรรม พ.ศ. 2537
• ข้อ ง. (ยาด้อยคุณภาพ): ยาด้อยคุณภาพ ไม่ตรงกับข้อบ่งใช้หรือกลไกการออกฤทธิ์ที่ถูกต้องตาม พ.ร.บ. ยา พ.ศ. 2510 / พ.ร.บ. วิชาชีพเภสัชกรรม พ.ศ. 2537
• ข้อ จ. (ยาเสื่อมคุณภาพ): ยาเสื่อมคุณภาพ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7" s="166" t="inlineStr"/>
      <c r="L77" s="166" t="inlineStr">
        <is>
          <t>Pharmacy Laws &amp; Ethics</t>
        </is>
      </c>
      <c r="M77" s="166" t="inlineStr">
        <is>
          <t>ข้อบังคับสภาเภสัชกรรม (จรรยาบรรณวิชาชีพ)</t>
        </is>
      </c>
      <c r="N77" s="165" t="inlineStr">
        <is>
          <t>SAP</t>
        </is>
      </c>
      <c r="O77" s="166" t="inlineStr">
        <is>
          <t>ข้อ 108 Pharma Plus เล่มม่วง (เฉลยข้อ ก)</t>
        </is>
      </c>
      <c r="P77" s="165" t="inlineStr">
        <is>
          <t>แบบฝึกหัด</t>
        </is>
      </c>
      <c r="Q77" s="165" t="inlineStr">
        <is>
          <t>เล่มม่วง</t>
        </is>
      </c>
      <c r="R77" s="165" t="inlineStr"/>
    </row>
    <row r="78" ht="24" customHeight="1" s="49">
      <c r="A78" s="165" t="n">
        <v>76</v>
      </c>
      <c r="B78" s="166" t="inlineStr">
        <is>
          <t>ข้อใดไม่ใช่ใช้อำนาจของสารวัตรอาหารและยา ในการปฏิบัติหน้าที่ตามพระราชบัญญัติยา</t>
        </is>
      </c>
      <c r="C78" s="166" t="inlineStr"/>
      <c r="D78" s="166" t="inlineStr">
        <is>
          <t>ยึดหรืออายัดยา</t>
        </is>
      </c>
      <c r="E78" s="166" t="inlineStr">
        <is>
          <t>เข้าไปตรวจร้านยานอกเวลาทำการ</t>
        </is>
      </c>
      <c r="F78" s="166" t="inlineStr">
        <is>
          <t>นำยาไปทำลายตามข้อกำหนดกระทรวง</t>
        </is>
      </c>
      <c r="G78" s="166" t="inlineStr">
        <is>
          <t>นำยาไปเป็นตัวอย่างเพื่อการตรวจวิเคราะห์</t>
        </is>
      </c>
      <c r="H78" s="166" t="inlineStr">
        <is>
          <t>ให้ร้านยาเรียกเก็บคืนภายในเวลาที่กำหนด</t>
        </is>
      </c>
      <c r="I78" s="165" t="n">
        <v>2</v>
      </c>
      <c r="J78" s="166" t="inlineStr">
        <is>
          <t>✅ คำตอบที่ถูกต้อง: ข้อ ข. เข้าไปตรวจร้านยานอกเวลาทำการ
💡 Background:
กฎหมายยาและจรรยาบรรณวิชาชีพมีขึ้นเพื่อคุ้มครองความปลอดภัยของผู้บริโภคตามมาตรฐาน Good Pharmacy Practice (GPP)
🎯 ทำไมข้อนี้ถึงถูก:
เข้าไปตรวจร้านยานอกเวลาทำการ 💡 คำอธิบายและข้อกำหนดทางกฎหมาย:
💡 คำอธิบายและข้อกำหนดทางกฎหมาย:
ตามพระราชบัญญัติยา พนักงานเจ้าหน้าที่ (สารวัตร) มีอำนาจเข้าไปในสถานที่ขายยาในเวลากันและทำการตรวจสอบ เก็บตัวอย่าง ยึดหรืออายัดยาได้ แต่การเข้าไปตรวจ 'นอกเวลาทำการ' โดยไม่มีเหตุอันควรหรือหมายค้นตามกฎหมาย ไม่ใช่อำนาจทั่วไปที่ทำได้โดยพลการ
🔍 ข้ออื่นผิดเพราะอะไร:
• ข้อ ก. (ยึดหรืออายัดยา): ยึดหรืออายัดยา ไม่ตรงกับข้อบ่งใช้หรือกลไกการออกฤทธิ์ที่ถูกต้องตาม พ.ร.บ. ยา พ.ศ. 2510 / พ.ร.บ. วิชาชีพเภสัชกรรม พ.ศ. 2537
• ข้อ ค. (นำยาไปทำลายตามข้อกำหนดกระทรวง): นำยาไปทำลายตามข้อกำหนดกระทรวง ไม่ตรงกับข้อบ่งใช้หรือกลไกการออกฤทธิ์ที่ถูกต้องตาม พ.ร.บ. ยา พ.ศ. 2510 / พ.ร.บ. วิชาชีพเภสัชกรรม พ.ศ. 2537
• ข้อ ง. (นำยาไปเป็นตัวอย่างเพื่อการตรวจวิเคราะห์): นำยาไปเป็นตัวอย่างเพื่อการตรวจวิเคราะห์ ไม่ตรงกับข้อบ่งใช้หรือกลไกการออกฤทธิ์ที่ถูกต้องตาม พ.ร.บ. ยา พ.ศ. 2510 / พ.ร.บ. วิชาชีพเภสัชกรรม พ.ศ. 2537
• ข้อ จ. (ให้ร้านยาเรียกเก็บคืนภายในเวลาที่กำหนด): ให้ร้านยาเรียกเก็บคืนภายในเวลาที่กำหนด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8" s="166" t="inlineStr"/>
      <c r="L78" s="166" t="inlineStr">
        <is>
          <t>Pharmacy Laws &amp; Ethics</t>
        </is>
      </c>
      <c r="M78" s="166" t="inlineStr">
        <is>
          <t>ข้อบังคับสภาเภสัชกรรม (จรรยาบรรณวิชาชีพ)</t>
        </is>
      </c>
      <c r="N78" s="165" t="inlineStr">
        <is>
          <t>SAP</t>
        </is>
      </c>
      <c r="O78" s="166" t="inlineStr">
        <is>
          <t>ข้อ 109 Pharma Plus เล่มม่วง (เฉลยข้อ ข)</t>
        </is>
      </c>
      <c r="P78" s="165" t="inlineStr">
        <is>
          <t>แบบฝึกหัด</t>
        </is>
      </c>
      <c r="Q78" s="165" t="inlineStr">
        <is>
          <t>เล่มม่วง</t>
        </is>
      </c>
      <c r="R78" s="165" t="inlineStr"/>
    </row>
    <row r="79" ht="24" customHeight="1" s="49">
      <c r="A79" s="165" t="n">
        <v>77</v>
      </c>
      <c r="B79" s="166" t="inlineStr">
        <is>
          <t>ตามกฎหมายไทยในปัจจุบัน ยากลุ่มใดที่ต้องใช้ใบสั่งแพทย์์ในการจ่ายยา</t>
        </is>
      </c>
      <c r="C79" s="166" t="inlineStr"/>
      <c r="D79" s="166" t="inlineStr">
        <is>
          <t>Antipsychotic drugs</t>
        </is>
      </c>
      <c r="E79" s="166" t="inlineStr">
        <is>
          <t>Hypnotic drugs กลุ่ม BZD</t>
        </is>
      </c>
      <c r="F79" s="166" t="inlineStr">
        <is>
          <t>Antidepressant กลุ่ม SSRI</t>
        </is>
      </c>
      <c r="G79" s="166" t="inlineStr">
        <is>
          <t>Melatonin receptor agonist</t>
        </is>
      </c>
      <c r="H79" s="166" t="inlineStr">
        <is>
          <t>ถูกทุกข้อ</t>
        </is>
      </c>
      <c r="I79" s="165" t="n">
        <v>1</v>
      </c>
      <c r="J79" s="166" t="inlineStr">
        <is>
          <t>✅ คำตอบที่ถูกต้อง: ข้อ ก. Antipsychotic drugs
💡 Background:
กฎหมายยาและจรรยาบรรณวิชาชีพมีขึ้นเพื่อคุ้มครองความปลอดภัยของผู้บริโภคตามมาตรฐาน Good Pharmacy Practice (GPP)
🎯 ทำไมข้อนี้ถึงถูก:
Antipsychotic drugs 💡 คำอธิบายและข้อกำหนดทางกฎหมาย:
💡 คำอธิบายและข้อกำหนดทางกฎหมาย:
ตามกฎหมายยาในประเทศไทย ยาจิตเวชและกลุ่มยาอันตราย/วัตถุออกฤทธิ์บางชนิด เช่น Antipsychotics, Benzodiazepines (BZD), SSRIs, หรือ Melatonin receptor agonist (เช่น Ramelteon ซึ่งเป็นยาควบคุมพิเศษ/ยาอันตรายที่ต้องใช้ใบสั่งแพทย์์) ล้วนมีข้อกำหนดให้ต้องสั่งจ่ายโดยแพทย์์ผู้ประกอบวิชาชีพเวชกรรมเพื่อ safety
🔍 ข้ออื่นผิดเพราะอะไร:
• ข้อ ข. (Hypnotic drugs กลุ่ม BZD): Hypnotic drugs กลุ่ม BZD ไม่ตรงกับข้อบ่งใช้หรือกลไกการออกฤทธิ์ที่ถูกต้องตาม พ.ร.บ. ยา พ.ศ. 2510 / พ.ร.บ. วิชาชีพเภสัชกรรม พ.ศ. 2537
• ข้อ ค. (Antidepressant กลุ่ม SSRI): Antidepressant กลุ่ม SSRI ไม่ตรงกับข้อบ่งใช้หรือกลไกการออกฤทธิ์ที่ถูกต้องตาม พ.ร.บ. ยา พ.ศ. 2510 / พ.ร.บ. วิชาชีพเภสัชกรรม พ.ศ. 2537
• ข้อ ง. (Melatonin receptor agonist): Melatonin receptor agonist ไม่ตรงกับข้อบ่งใช้หรือกลไกการออกฤทธิ์ที่ถูกต้องตาม พ.ร.บ. ยา พ.ศ. 2510 / พ.ร.บ. วิชาชีพเภสัชกรรม พ.ศ. 2537
• ข้อ จ. (ถูกทุกข้อ): ข้อนี้ไม่ถูกต้องเนื่องจากมีตัวเลือกที่จำเพาะและตรงตามเกณฑ์มาตรฐานเวชปฏิบัติอย่างชัดเจน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9" s="166" t="inlineStr"/>
      <c r="L79" s="166" t="inlineStr">
        <is>
          <t>Pharmacy Laws &amp; Ethics</t>
        </is>
      </c>
      <c r="M79" s="166" t="inlineStr">
        <is>
          <t>ข้อบังคับสภาเภสัชกรรม (จรรยาบรรณวิชาชีพ)</t>
        </is>
      </c>
      <c r="N79" s="165" t="inlineStr">
        <is>
          <t>SAP</t>
        </is>
      </c>
      <c r="O79" s="166" t="inlineStr">
        <is>
          <t>ข้อ 110 Pharma Plus เล่มม่วง (เฉลยข้อ ก ข)</t>
        </is>
      </c>
      <c r="P79" s="165" t="inlineStr">
        <is>
          <t>แบบฝึกหัด</t>
        </is>
      </c>
      <c r="Q79" s="165" t="inlineStr">
        <is>
          <t>เล่มม่วง</t>
        </is>
      </c>
      <c r="R79" s="165" t="inlineStr"/>
    </row>
    <row r="80" ht="24" customHeight="1" s="49">
      <c r="A80" s="165" t="n">
        <v>78</v>
      </c>
      <c r="B80" s="166" t="inlineStr">
        <is>
          <t>เหตุใดร้านขายยาจึงขาย Phenobarbital ไม่ได้</t>
        </is>
      </c>
      <c r="C80" s="166" t="inlineStr"/>
      <c r="D80" s="166" t="inlineStr">
        <is>
          <t>เพราะยังไม่มีใบอนุญาตมีจำหน่ายวัตถุออกฤทธิ์ต่อจิตประสาทประเภท 3</t>
        </is>
      </c>
      <c r="E80" s="166" t="inlineStr">
        <is>
          <t>เพราะยังไม่มีใบอนุญาตมีจำหน่ายวัตถุออกฤทธิ์ต่อจิตประสาทประเภท 4</t>
        </is>
      </c>
      <c r="F80" s="166" t="inlineStr">
        <is>
          <t>เพราะยังไม่มีใบอนุญาตมีจำหน่ายยาอันตราย</t>
        </is>
      </c>
      <c r="G80" s="166" t="inlineStr">
        <is>
          <t>เพราะยังไม่มีใบอนุญาตมีจำหน่ายยาควบคุมพิเศษ</t>
        </is>
      </c>
      <c r="H80" s="166" t="inlineStr">
        <is>
          <t>ไม่มีข้อใดถูก</t>
        </is>
      </c>
      <c r="I80" s="165" t="n">
        <v>2</v>
      </c>
      <c r="J80" s="166" t="inlineStr">
        <is>
          <t>✅ คำตอบที่ถูกต้อง: ข้อ ข. เพราะยังไม่มีใบอนุญาตมีจำหน่ายวัตถุออกฤทธิ์ต่อจิตประสาทประเภท 4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เพราะยังไม่มีใบอนุญาตมีจำหน่ายวัตถุออกฤทธิ์ต่อจิตประสาทประเภท 4 💡 คำอธิบายและข้อกำหนดทางกฎหมาย:
💡 คำอธิบายและข้อกำหนดทางกฎหมาย:
Phenobarbital จัดเป็นวัตถุออกฤทธิ์ต่อจิตประสาทประเภท 2 (Psychotropic Substance Schedule II) ตามพระราชบัญญัติวัตถุออกฤทธิ์ต่อจิตประสาท ซึ่งร้านขายยาแผนปัจจุบัน (ข.ย.๑) ไม่ได้รับอนุญาตให้มีไว้ในครอบครองหรือจำหน่าย เว้นแต่ได้รับใบอนุญาตเฉพาะและเป็นไปตามประเภทที่กฎหมายกำหนด (สำหรับประเภท 2 ร้านขายยาทั่วไปไม่สามารถจำหน่ายได้)
🔍 ข้ออื่นผิดเพราะอะไร:
• ข้อ ก. (เพราะยังไม่มีใบอนุญาตมีจำหน่ายวัตถุออกฤทธิ์ต่อจิตประสาทประเภท 3): เพราะยังไม่มีใบอนุญาตมีจำหน่ายวัตถุออกฤทธิ์ต่อจิตประสาทประเภท 3 ไม่ตรงกับข้อบ่งใช้หรือกลไกการออกฤทธิ์ที่ถูกต้องตาม พ.ร.บ. ยา พ.ศ. 2510 / พ.ร.บ. วิชาชีพเภสัชกรรม พ.ศ. 2537
• ข้อ ค. (เพราะยังไม่มีใบอนุญาตมีจำหน่ายยาอันตราย):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(เพราะยังไม่มีใบอนุญาตมีจำหน่ายยาควบคุมพิเศษ):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จ. (ไม่มีข้อใดถูก): ข้อนี้ไม่ถูกต้องเนื่องจากมีตัวเลือกที่จำเพาะและตรงตามเกณฑ์มาตรฐานเวชปฏิบัติอย่างชัดเจน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0" s="166" t="inlineStr"/>
      <c r="L80" s="166" t="inlineStr">
        <is>
          <t>Pharmacy Laws &amp; Ethics</t>
        </is>
      </c>
      <c r="M80" s="166" t="inlineStr">
        <is>
          <t>ข้อบังคับสภาเภสัชกรรม (จรรยาบรรณวิชาชีพ)</t>
        </is>
      </c>
      <c r="N80" s="165" t="inlineStr">
        <is>
          <t>SAP</t>
        </is>
      </c>
      <c r="O80" s="166" t="inlineStr">
        <is>
          <t>ข้อ 111 Pharma Plus เล่มม่วง (เฉลยข้อ ข)</t>
        </is>
      </c>
      <c r="P80" s="165" t="inlineStr">
        <is>
          <t>แบบฝึกหัด</t>
        </is>
      </c>
      <c r="Q80" s="165" t="inlineStr">
        <is>
          <t>เล่มม่วง</t>
        </is>
      </c>
      <c r="R80" s="165" t="inlineStr"/>
    </row>
    <row r="81" ht="24" customHeight="1" s="49">
      <c r="A81" s="165" t="n">
        <v>79</v>
      </c>
      <c r="B81" s="166" t="inlineStr">
        <is>
          <t>ข้อใดถูกต้องเกี่ยวกับยา fluoxetine</t>
        </is>
      </c>
      <c r="C81" s="166" t="inlineStr"/>
      <c r="D81" s="166" t="inlineStr">
        <is>
          <t>จัดอยู่ในประเภทอันตราย เภสัชกรสามารถจ่ายได้ในร้านยา</t>
        </is>
      </c>
      <c r="E81" s="166" t="inlineStr">
        <is>
          <t>จัดอยู่ในประเภทควบคุมพิเศษ เภสัชกรไม่สามารถจ่ายได้</t>
        </is>
      </c>
      <c r="F81" s="166" t="inlineStr">
        <is>
          <t>จัดอยู่ในประเภทอันตราย จ่ายได้เฉพาะในโรงพยาบาล</t>
        </is>
      </c>
      <c r="G81" s="166" t="inlineStr">
        <is>
          <t>จัดอยู่ในประเภทยาเสพติดให้โทษประเภท 4 ต้องทำบัญชีรายงานคณะกรรมการอาหารและยา</t>
        </is>
      </c>
      <c r="H81" s="166" t="inlineStr">
        <is>
          <t>จัดอยู่ในประเภทวัตถุออกฤทธิ์ต่อจิตประสาท</t>
        </is>
      </c>
      <c r="I81" s="165" t="n">
        <v>1</v>
      </c>
      <c r="J81" s="166" t="inlineStr">
        <is>
          <t>✅ คำตอบที่ถูกต้อง: ข้อ ก. จัดอยู่ในประเภทอันตราย เภสัชกรสามารถจ่ายได้ในร้านยา
💡 Background:
กฎหมายยาและจรรยาบรรณวิชาชีพมีขึ้นเพื่อคุ้มครองความปลอดภัยของผู้บริโภคตามมาตรฐาน Good Pharmacy Practice (GPP)
🎯 ทำไมข้อนี้ถึงถูก:
จัดอยู่ในประเภทอันตราย เภสัชกรสามารถจ่ายได้ในร้านยา 💡 คำอธิบายและข้อกำหนดทางกฎหมาย:
💡 คำอธิบายและข้อกำหนดทางกฎหมาย:
Fluoxetine จัดเป็นยาอันตราย (Dangerous drug) ตามประกาศกระทรวงสาธารณสุข เภสัชกรสามารถจ่ายได้ในร้านขายยาแผนปัจจุบันภายใต้การควบคุมของเภสัชกรชั้น 1
🔍 ข้ออื่นผิดเพราะอะไร:
• ข้อ ข. (จัดอยู่ในประเภทควบคุมพิเศษ เภสัชกรไม่สามารถจ่ายได้): จัดอยู่ในประเภทควบคุมพิเศษ เภสัชกรไม่สามารถจ่ายได้ ไม่ตรงกับข้อบ่งใช้หรือกลไกการออกฤทธิ์ที่ถูกต้องตาม พ.ร.บ. ยา พ.ศ. 2510 / พ.ร.บ. วิชาชีพเภสัชกรรม พ.ศ. 2537
• ข้อ ค. (จัดอยู่ในประเภทอันตราย จ่ายได้เฉพาะในโรงพยาบาล): จัดอยู่ในประเภทอันตราย จ่ายได้เฉพาะในโรงพยาบาล ไม่ตรงกับข้อบ่งใช้หรือกลไกการออกฤทธิ์ที่ถูกต้องตาม พ.ร.บ. ยา พ.ศ. 2510 / พ.ร.บ. วิชาชีพเภสัชกรรม พ.ศ. 2537
• ข้อ ง. (จัดอยู่ในประเภทยาเสพติดให้โทษประเภท 4 ต้องทำบัญชีรายงานคณะกรรมการอาหารและยา): จัดอยู่ในประเภทยาเสพติดให้โทษประเภท 4 ต้องทำบัญชีรายงานคณะกรรมการอาหารและยา ไม่ตรงกับข้อบ่งใช้หรือกลไกการออกฤทธิ์ที่ถูกต้องตาม พ.ร.บ. ยา พ.ศ. 2510 / พ.ร.บ. วิชาชีพเภสัชกรรม พ.ศ. 2537
• ข้อ จ. (จัดอยู่ในประเภทวัตถุออกฤทธิ์ต่อจิตประสาท): จัดอยู่ในประเภทวัตถุออกฤทธิ์ต่อจิตประสาท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1" s="166" t="inlineStr"/>
      <c r="L81" s="166" t="inlineStr">
        <is>
          <t>Pharmacy Laws &amp; Ethics</t>
        </is>
      </c>
      <c r="M81" s="166" t="inlineStr">
        <is>
          <t>ข้อบังคับสภาเภสัชกรรม (จรรยาบรรณวิชาชีพ)</t>
        </is>
      </c>
      <c r="N81" s="165" t="inlineStr">
        <is>
          <t>SAP</t>
        </is>
      </c>
      <c r="O81" s="166" t="inlineStr">
        <is>
          <t>ข้อ 112 Pharma Plus เล่มม่วง (เฉลยข้อ ก)</t>
        </is>
      </c>
      <c r="P81" s="165" t="inlineStr">
        <is>
          <t>แบบฝึกหัด</t>
        </is>
      </c>
      <c r="Q81" s="165" t="inlineStr">
        <is>
          <t>เล่มม่วง</t>
        </is>
      </c>
      <c r="R81" s="165" t="inlineStr"/>
    </row>
    <row r="82" ht="24" customHeight="1" s="49">
      <c r="A82" s="165" t="n">
        <v>80</v>
      </c>
      <c r="B82" s="166" t="inlineStr">
        <is>
          <t>Clozapine จัดเป็นยาในข้อใด</t>
        </is>
      </c>
      <c r="C82" s="166" t="inlineStr"/>
      <c r="D82" s="166" t="inlineStr">
        <is>
          <t>ยาอันตราย</t>
        </is>
      </c>
      <c r="E82" s="166" t="inlineStr">
        <is>
          <t>ยาบรรจุเสร็จ</t>
        </is>
      </c>
      <c r="F82" s="166" t="inlineStr">
        <is>
          <t>วัตถุออกฤทธิ์ต่อจิตประสาท</t>
        </is>
      </c>
      <c r="G82" s="166" t="inlineStr">
        <is>
          <t>ยาเสพติด</t>
        </is>
      </c>
      <c r="H82" s="166" t="inlineStr">
        <is>
          <t>ยาควบคุมพิเศษ</t>
        </is>
      </c>
      <c r="I82" s="165" t="n">
        <v>5</v>
      </c>
      <c r="J82" s="166" t="inlineStr">
        <is>
          <t>✅ คำตอบที่ถูกต้อง: ข้อ จ. 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ยาควบคุมพิเศษ 💡 คำอธิบายและข้อกำหนดทางกฎหมาย:
💡 คำอธิบายและข้อกำหนดทางกฎหมาย:
Clozapine จัดเป็นยาควบคุมพิเศษ (Specially controlled drug) ตามกฎหมายยาของประเทศไทย เนื่องจากมีความเสี่ยงสูงเรื่อง Agranulocytosis และต้องมีการติดตามตรวจเม็ดเลือดขาวอย่างเคร่งครัด
🔍 ข้ออื่นผิดเพราะอะไร:
• ข้อ ก.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ข. (ยาบรรจุเสร็จ): ยาบรรจุเสร็จ ไม่ตรงกับข้อบ่งใช้หรือกลไกการออกฤทธิ์ที่ถูกต้องตาม พ.ร.บ. ยา พ.ศ. 2510 / พ.ร.บ. วิชาชีพเภสัชกรรม พ.ศ. 2537
• ข้อ ค. (วัตถุออกฤทธิ์ต่อจิตประสาท): วัตถุออกฤทธิ์ต่อจิตประสาท ไม่ตรงกับข้อบ่งใช้หรือกลไกการออกฤทธิ์ที่ถูกต้องตาม พ.ร.บ. ยา พ.ศ. 2510 / พ.ร.บ. วิชาชีพเภสัชกรรม พ.ศ. 2537
• ข้อ ง. (ยาเสพติด): ยาเสพติด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2" s="166" t="inlineStr"/>
      <c r="L82" s="166" t="inlineStr">
        <is>
          <t>Pharmacy Laws &amp; Ethics</t>
        </is>
      </c>
      <c r="M82" s="166" t="inlineStr">
        <is>
          <t>ข้อบังคับสภาเภสัชกรรม (จรรยาบรรณวิชาชีพ)</t>
        </is>
      </c>
      <c r="N82" s="165" t="inlineStr">
        <is>
          <t>SAP</t>
        </is>
      </c>
      <c r="O82" s="166" t="inlineStr">
        <is>
          <t>ข้อ 113 Pharma Plus เล่มม่วง (เฉลยข้อ จ)</t>
        </is>
      </c>
      <c r="P82" s="165" t="inlineStr">
        <is>
          <t>แบบฝึกหัด</t>
        </is>
      </c>
      <c r="Q82" s="165" t="inlineStr">
        <is>
          <t>เล่มม่วง</t>
        </is>
      </c>
      <c r="R82" s="165" t="inlineStr"/>
    </row>
    <row r="83" ht="24" customHeight="1" s="49">
      <c r="A83" s="165" t="n">
        <v>81</v>
      </c>
      <c r="B83" s="166" t="inlineStr">
        <is>
          <t>Flunarizine จัดเป็นยาในข้อใด</t>
        </is>
      </c>
      <c r="C83" s="166" t="inlineStr"/>
      <c r="D83" s="166" t="inlineStr">
        <is>
          <t>ยาอันตราย</t>
        </is>
      </c>
      <c r="E83" s="166" t="inlineStr">
        <is>
          <t>ยาบรรจุเสร็จ</t>
        </is>
      </c>
      <c r="F83" s="166" t="inlineStr">
        <is>
          <t>วัตถุออกฤทธิ์ต่อจิตประสาท</t>
        </is>
      </c>
      <c r="G83" s="166" t="inlineStr">
        <is>
          <t>ยาเสพติด</t>
        </is>
      </c>
      <c r="H83" s="166" t="inlineStr">
        <is>
          <t>ยาควบคุมพิเศษ</t>
        </is>
      </c>
      <c r="I83" s="165" t="n">
        <v>1</v>
      </c>
      <c r="J83" s="166" t="inlineStr">
        <is>
          <t>✅ คำตอบที่ถูกต้อง: ข้อ ก. 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ยาอันตราย 💡 คำอธิบายและข้อกำหนดทางกฎหมาย:
💡 คำอธิบายและข้อกำหนดทางกฎหมาย:
Flunarizine (ยากลุ่ม Calcium channel blocker ที่ใช้ป้องกันไมเกรนและเวียนศีรษะ) จัดเป็นยาอันตรายตามประกาศกระทรวงสาธารณสุข
🔍 ข้ออื่นผิดเพราะอะไร:
• ข้อ ข. (ยาบรรจุเสร็จ): ยาบรรจุเสร็จ ไม่ตรงกับข้อบ่งใช้หรือกลไกการออกฤทธิ์ที่ถูกต้องตาม พ.ร.บ. ยา พ.ศ. 2510 / พ.ร.บ. วิชาชีพเภสัชกรรม พ.ศ. 2537
• ข้อ ค. (วัตถุออกฤทธิ์ต่อจิตประสาท): วัตถุออกฤทธิ์ต่อจิตประสาท ไม่ตรงกับข้อบ่งใช้หรือกลไกการออกฤทธิ์ที่ถูกต้องตาม พ.ร.บ. ยา พ.ศ. 2510 / พ.ร.บ. วิชาชีพเภสัชกรรม พ.ศ. 2537
• ข้อ ง. (ยาเสพติด): ยาเสพติด ไม่ตรงกับข้อบ่งใช้หรือกลไกการออกฤทธิ์ที่ถูกต้องตาม พ.ร.บ. ยา พ.ศ. 2510 / พ.ร.บ. วิชาชีพเภสัชกรรม พ.ศ. 2537
• ข้อ จ.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3" s="166" t="inlineStr"/>
      <c r="L83" s="166" t="inlineStr">
        <is>
          <t>Pharmacy Laws &amp; Ethics</t>
        </is>
      </c>
      <c r="M83" s="166" t="inlineStr">
        <is>
          <t>ข้อบังคับสภาเภสัชกรรม (จรรยาบรรณวิชาชีพ)</t>
        </is>
      </c>
      <c r="N83" s="165" t="inlineStr">
        <is>
          <t>SAP</t>
        </is>
      </c>
      <c r="O83" s="166" t="inlineStr">
        <is>
          <t>ข้อ 114 Pharma Plus เล่มม่วง (เฉลยข้อ ก)</t>
        </is>
      </c>
      <c r="P83" s="165" t="inlineStr">
        <is>
          <t>แบบฝึกหัด</t>
        </is>
      </c>
      <c r="Q83" s="165" t="inlineStr">
        <is>
          <t>เล่มม่วง</t>
        </is>
      </c>
      <c r="R83" s="165" t="inlineStr"/>
    </row>
    <row r="84" ht="24" customHeight="1" s="49">
      <c r="A84" s="165" t="n">
        <v>82</v>
      </c>
      <c r="B84" s="166" t="inlineStr">
        <is>
          <t>ข้อใดไม่ใช่บทบาทเภสัชกรในการจ่ายยา clozapine</t>
        </is>
      </c>
      <c r="C84" s="166" t="inlineStr"/>
      <c r="D84" s="166" t="inlineStr">
        <is>
          <t>ต้องอยู่ประจำร้านเวลาเปิดการ</t>
        </is>
      </c>
      <c r="E84" s="166" t="inlineStr">
        <is>
          <t>ต้องจ่ายยาตามใบสั่งแพทย์์</t>
        </is>
      </c>
      <c r="F84" s="166" t="inlineStr">
        <is>
          <t>ต้องควบคุมการจัดยาให้เป็นสัดส่วน</t>
        </is>
      </c>
      <c r="G84" s="166" t="inlineStr">
        <is>
          <t>ต้องควบคุมบัญชีซื้อ-จ่าย</t>
        </is>
      </c>
      <c r="H84" s="166" t="inlineStr">
        <is>
          <t>ต้องควบคุมการแบ่งบรรจุและฉลาก</t>
        </is>
      </c>
      <c r="I84" s="165" t="n">
        <v>5</v>
      </c>
      <c r="J84" s="166" t="inlineStr">
        <is>
          <t>✅ คำตอบที่ถูกต้อง: ข้อ จ. ต้องควบคุมการแบ่งบรรจุและฉลาก
💡 Background:
กฎหมายยาและจรรยาบรรณวิชาชีพมีขึ้นเพื่อคุ้มครองความปลอดภัยของผู้บริโภคตามมาตรฐาน Good Pharmacy Practice (GPP)
🎯 ทำไมข้อนี้ถึงถูก:
ต้องควบคุมการแบ่งบรรจุและฉลาก 💡 คำอธิบายและข้อกำหนดทางกฎหมาย:
💡 คำอธิบายและข้อกำหนดทางกฎหมาย:
Clozapine เป็นยาควบคุมพิเศษซึ่งจำหน่ายในรูปแบบยาสำเร็จรูป (ยาบรรจุเสร็จ) ที่มีการขึ้นทะเบียนและควบคุมการจ่ายตามใบสั่งแพทย์์ เภสัชกรไม่มีหน้าที่ต้องนำมา 'แบ่งบรรจุและฉลาก' เองในร้านยา เนื่องจากต้องจำหน่ายในภาชนะบรรจุเดิมที่ปิดสนิทจากผู้ผลิตตามมาตรฐาน GMP
🔍 ข้ออื่นผิดเพราะอะไร:
• ข้อ ก. (ต้องอยู่ประจำร้านเวลาเปิดการ): ต้องอยู่ประจำร้านเวลาเปิดการ ไม่ตรงกับข้อบ่งใช้หรือกลไกการออกฤทธิ์ที่ถูกต้องตาม พ.ร.บ. ยา พ.ศ. 2510 / พ.ร.บ. วิชาชีพเภสัชกรรม พ.ศ. 2537
• ข้อ ข. (ต้องจ่ายยาตามใบสั่งแพทย์์): ต้องจ่ายยาตามใบสั่งแพทย์์ ไม่ตรงกับข้อบ่งใช้หรือกลไกการออกฤทธิ์ที่ถูกต้องตาม พ.ร.บ. ยา พ.ศ. 2510 / พ.ร.บ. วิชาชีพเภสัชกรรม พ.ศ. 2537
• ข้อ ค. (ต้องควบคุมการจัดยาให้เป็นสัดส่วน): ต้องควบคุมการจัดยาให้เป็นสัดส่วน ไม่ตรงกับข้อบ่งใช้หรือกลไกการออกฤทธิ์ที่ถูกต้องตาม พ.ร.บ. ยา พ.ศ. 2510 / พ.ร.บ. วิชาชีพเภสัชกรรม พ.ศ. 2537
• ข้อ ง. (ต้องควบคุมบัญชีซื้อ-จ่าย): ต้องควบคุมบัญชีซื้อ-จ่าย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4" s="166" t="inlineStr"/>
      <c r="L84" s="166" t="inlineStr">
        <is>
          <t>Pharmacy Laws &amp; Ethics</t>
        </is>
      </c>
      <c r="M84" s="166" t="inlineStr">
        <is>
          <t>ข้อบังคับสภาเภสัชกรรม (จรรยาบรรณวิชาชีพ)</t>
        </is>
      </c>
      <c r="N84" s="165" t="inlineStr">
        <is>
          <t>SAP</t>
        </is>
      </c>
      <c r="O84" s="166" t="inlineStr">
        <is>
          <t>ข้อ 115 Pharma Plus เล่มม่วง (เฉลยข้อ จ)</t>
        </is>
      </c>
      <c r="P84" s="165" t="inlineStr">
        <is>
          <t>แบบฝึกหัด</t>
        </is>
      </c>
      <c r="Q84" s="165" t="inlineStr">
        <is>
          <t>เล่มม่วง</t>
        </is>
      </c>
      <c r="R84" s="165" t="inlineStr"/>
    </row>
    <row r="85" ht="24" customHeight="1" s="49">
      <c r="A85" s="165" t="n">
        <v>83</v>
      </c>
      <c r="B85" s="166" t="inlineStr">
        <is>
          <t>เกี่ยวกับหลักการทางเภสัชกรรมในข้อนี้ ข้อใดผิด</t>
        </is>
      </c>
      <c r="C85" s="166" t="inlineStr"/>
      <c r="D85" s="166" t="inlineStr">
        <is>
          <t>imipramine เป็นยาอันตราย</t>
        </is>
      </c>
      <c r="E85" s="166" t="inlineStr">
        <is>
          <t>วัตถุออกฤทธิ์ต่อจิตประสาท ประเภท 3 ห้ามขายในร้านยา</t>
        </is>
      </c>
      <c r="F85" s="166" t="inlineStr">
        <is>
          <t>ยาจิตเภทเป็นยาควบคุมพิเศษ</t>
        </is>
      </c>
      <c r="G85" s="166" t="inlineStr">
        <is>
          <t>ยาสงบระงับ (tranquilizer) เป็นยาอันตราย ยกเว้นประกาศเป็นยาควบคุมพิเศษ</t>
        </is>
      </c>
      <c r="H85" s="166" t="inlineStr">
        <is>
          <t>ยาสงบระงับ (tranquilizer) เป็นยาอันตราย ยกเว้นประกาศเป็นวัตถุออกฤทธิ์ต่อจิตประสาท</t>
        </is>
      </c>
      <c r="I85" s="165" t="n">
        <v>2</v>
      </c>
      <c r="J85" s="166" t="inlineStr">
        <is>
          <t>✅ คำตอบที่ถูกต้อง: ข้อ ข. วัตถุออกฤทธิ์ต่อจิตประสาท ประเภท 3 ห้ามขายในร้านยา
💡 Background:
กฎหมายยาและจรรยาบรรณวิชาชีพมีขึ้นเพื่อคุ้มครองความปลอดภัยของผู้บริโภคตามมาตรฐาน Good Pharmacy Practice (GPP)
🎯 ทำไมข้อนี้ถึงถูก:
วัตถุออกฤทธิ์ต่อจิตประสาท ประเภท 3 ห้ามขายในร้านยา 💡 คำอธิบายและข้อกำหนดทางกฎหมาย:
💡 คำอธิบายและข้อกำหนดทางกฎหมาย:
วัตถุออกฤทธิ์ต่อจิตประสาทประเภท 3 และ 4 บางชนิด (เช่น Diazepam ในปริมาณหรือเงื่อนไขที่กำหนด หรือตามประกาศกระทรวงฯ) ร้านขายยาแผนปัจจุบัน ข.ย.๑ สามารถจำหน่ายได้ภายใต้เงื่อนไขการทำบัญชีและการมีใบอนุญาตจำหน่ายวัตถุออกฤทธิ์ฯ ประเภทที่ 3 หรือ 4 ตามกฎหมาย ไม่ได้ห้ามขายเด็ดขาดเหมือนประเภท 1 และ 2
🔍 ข้ออื่นผิดเพราะอะไร:
• ข้อ ก. (imipramine เป็นยาอันตราย):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(ยาจิตเภทเป็นยาควบคุมพิเศษ):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ง. (ยาสงบระงับ (tranquilizer) เป็นยาอันตราย ยกเว้นประกาศเป็นยาควบคุมพิเศษ):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(ยาสงบระงับ (tranquilizer) เป็นยาอันตราย ยกเว้นประกาศเป็นวัตถุออกฤทธิ์ต่อจิตประสาท):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5" s="166" t="inlineStr"/>
      <c r="L85" s="166" t="inlineStr">
        <is>
          <t>Pharmacy Laws &amp; Ethics</t>
        </is>
      </c>
      <c r="M85" s="166" t="inlineStr">
        <is>
          <t>ข้อบังคับสภาเภสัชกรรม (จรรยาบรรณวิชาชีพ)</t>
        </is>
      </c>
      <c r="N85" s="165" t="inlineStr">
        <is>
          <t>SAP</t>
        </is>
      </c>
      <c r="O85" s="166" t="inlineStr">
        <is>
          <t>ข้อ 116 Pharma Plus เล่มม่วง (เฉลยข้อ ข)</t>
        </is>
      </c>
      <c r="P85" s="165" t="inlineStr">
        <is>
          <t>แบบฝึกหัด</t>
        </is>
      </c>
      <c r="Q85" s="165" t="inlineStr">
        <is>
          <t>เล่มม่วง</t>
        </is>
      </c>
      <c r="R85" s="165" t="inlineStr"/>
    </row>
    <row r="86" ht="24" customHeight="1" s="49">
      <c r="A86" s="165" t="n">
        <v>84</v>
      </c>
      <c r="B86" s="166" t="inlineStr">
        <is>
          <t>ท่านสามารถจ่ายยา diazepam 5 mg tablet ได้หรือไม่</t>
        </is>
      </c>
      <c r="C86" s="166" t="inlineStr"/>
      <c r="D86" s="166" t="inlineStr">
        <is>
          <t>ได้ เพราะเป็นการจ่ายยาต่อเนื่องจากแพทย์์ (refill medication)</t>
        </is>
      </c>
      <c r="E86" s="166" t="inlineStr">
        <is>
          <t>ได้ เพราะบ้านผู้ป่วยอยู่ห่างจากโรงพยาบาล 10 กิโลเมตร</t>
        </is>
      </c>
      <c r="F86" s="166" t="inlineStr">
        <is>
          <t>ไม่ได้ เพราะไม่อนุญาตให้ขายยานี้ในร้านยา</t>
        </is>
      </c>
      <c r="G86" s="166" t="inlineStr">
        <is>
          <t>ไม่ได้ เพราะยานี้ต้องจ่ายตามใบสั่งยา</t>
        </is>
      </c>
      <c r="H86" s="166" t="inlineStr">
        <is>
          <t>ไม่ได้ เพราะเป็นยาควบคุมพิเศษ</t>
        </is>
      </c>
      <c r="I86" s="165" t="n">
        <v>2</v>
      </c>
      <c r="J86" s="166" t="inlineStr">
        <is>
          <t>✅ คำตอบที่ถูกต้อง: ข้อ ข. ได้ เพราะบ้านผู้ป่วยอยู่ห่างจากโรงพยาบาล 10 กิโลเมตร
💡 Background:
กฎหมายยาและจรรยาบรรณวิชาชีพมีขึ้นเพื่อคุ้มครองความปลอดภัยของผู้บริโภคตามมาตรฐาน Good Pharmacy Practice (GPP)
🎯 ทำไมข้อนี้ถึงถูก:
ได้ เพราะบ้านผู้ป่วยอยู่ห่างจากโรงพยาบาล 10 กิโลเมตร 💡 คำอธิบายและข้อกำหนดทางกฎหมาย:
💡 คำอธิบายและข้อกำหนดทางกฎหมาย:
Diazepam จัดเป็นวัตถุออกฤทธิ์ต่อจิตและประสาทประเภท 4 ตามพระราชบัญญัติวัตถุออกฤทธิ์ต่อจิตและประสาท พ.ศ. 2559 การจ่ายต้องมีใบสั่งยาจากผู้ประกอบวิชาชีพเวชกรรม ทันตกรรม หรือสัตวแพทย์์เท่านั้น ร้านขายยาแผนปัจจุบัน (ขย.1) สามารถจ่ายได้ภายใต้เงื่อนไขการจัดทำบัญชีรับ-จ่ายและมีใบสั่งยาถูกต้อง แต่เนื่องจากข้อสอบเน้นข้อจำกัดทางกฎหมายและการจัดประเภทยาควบคุมพิเศษหรือวัตถุออกฤทธิ์ฯ ตามบริบทข้อสอบสภาฯ การจ่ายยานี้ต้องอาศัยใบสั่งยาจากแพทย์์เท่านั้น
🔍 ข้ออื่นผิดเพราะอะไร:
• ข้อ ก. (ได้ เพราะเป็นการจ่ายยาต่อเนื่องจากแพทย์์ (refill medication)): ได้ เพราะเป็นการจ่ายยาต่อเนื่องจากแพทย์์ (refill medication) ไม่ตรงกับข้อบ่งใช้หรือกลไกการออกฤทธิ์ที่ถูกต้องตาม พ.ร.บ. ยา พ.ศ. 2510 / พ.ร.บ. วิชาชีพเภสัชกรรม พ.ศ. 2537
• ข้อ ค. (ไม่ได้ เพราะไม่อนุญาตให้ขายยานี้ในร้านยา): ไม่ได้ เพราะไม่อนุญาตให้ขายยานี้ในร้านยา ไม่ตรงกับข้อบ่งใช้หรือกลไกการออกฤทธิ์ที่ถูกต้องตาม พ.ร.บ. ยา พ.ศ. 2510 / พ.ร.บ. วิชาชีพเภสัชกรรม พ.ศ. 2537
• ข้อ ง. (ไม่ได้ เพราะยานี้ต้องจ่ายตามใบสั่งยา): ไม่ได้ เพราะยานี้ต้องจ่ายตามใบสั่งยา ไม่ตรงกับข้อบ่งใช้หรือกลไกการออกฤทธิ์ที่ถูกต้องตาม พ.ร.บ. ยา พ.ศ. 2510 / พ.ร.บ. วิชาชีพเภสัชกรรม พ.ศ. 2537
• ข้อ จ. (ไม่ได้ เพราะเป็นยาควบคุมพิเศษ):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6" s="166" t="inlineStr"/>
      <c r="L86" s="166" t="inlineStr">
        <is>
          <t>Pharmacy Laws &amp; Ethics</t>
        </is>
      </c>
      <c r="M86" s="166" t="inlineStr">
        <is>
          <t>ข้อบังคับสภาเภสัชกรรม (จรรยาบรรณวิชาชีพ)</t>
        </is>
      </c>
      <c r="N86" s="165" t="inlineStr">
        <is>
          <t>SAP</t>
        </is>
      </c>
      <c r="O86" s="166" t="inlineStr">
        <is>
          <t>ข้อ 117 Pharma Plus เล่มม่วง (เฉลยข้อ ข)</t>
        </is>
      </c>
      <c r="P86" s="165" t="inlineStr">
        <is>
          <t>แบบฝึกหัด</t>
        </is>
      </c>
      <c r="Q86" s="165" t="inlineStr">
        <is>
          <t>เล่มม่วง</t>
        </is>
      </c>
      <c r="R86" s="165" t="inlineStr"/>
    </row>
    <row r="87" ht="24" customHeight="1" s="49">
      <c r="A87" s="165" t="n">
        <v>85</v>
      </c>
      <c r="B87" s="166" t="inlineStr">
        <is>
          <t>จากข้อกำหนดเกณฑ์ขั้นตอนของร้านยาคุณภาพของสภาเภสัชกรรม ข้อใดไม่อยู่ในเกณฑ์ดังกล่าว</t>
        </is>
      </c>
      <c r="C87" s="166" t="inlineStr"/>
      <c r="D87" s="166" t="inlineStr">
        <is>
          <t>มีระบบควบคุมยาเสพติดให้โทษ วัตถุออกฤทธิ์ต่อจิตประสาท และยาควบคุมพิเศษอื่น ๆ ที่รัดกุมและสามารถตรวจสอบได้ตลอดเวลา</t>
        </is>
      </c>
      <c r="E87" s="166" t="inlineStr">
        <is>
          <t>มีการสอบถามและได้รับความเห็นชอบของผู้สั่งจ่ายยาทุกครั้ง เมื่อมีการดำเนินการใด ๆ ที่เกี่ยวข้องกับการแก้ไขหรือมีการปรับเปลี่ยนใบสั่งยา</t>
        </is>
      </c>
      <c r="F87" s="166" t="inlineStr">
        <is>
          <t>มีเภสัชกรเป็นผู้ส่งมอบยาให้แก่ผู้มารับบริการโดยตรง</t>
        </is>
      </c>
      <c r="G87" s="166" t="inlineStr">
        <is>
          <t>ห้ามส่งมอบยาอันตรายให้เด็กอายุต่ำกว่า 12 ปี ในทุกกรณี</t>
        </is>
      </c>
      <c r="H87" s="166" t="inlineStr">
        <is>
          <t>ไม่มีคำตอบที่ต้องการ</t>
        </is>
      </c>
      <c r="I87" s="165" t="n">
        <v>4</v>
      </c>
      <c r="J87" s="166" t="inlineStr">
        <is>
          <t>✅ คำตอบที่ถูกต้อง: ข้อ ง. ห้ามส่งมอบยาอันตรายให้เด็กอายุต่ำกว่า 12 ปี ในทุกกรณี
💡 Background:
กฎหมายยาและจรรยาบรรณวิชาชีพมีขึ้นเพื่อคุ้มครองความปลอดภัยของผู้บริโภคตามมาตรฐาน Good Pharmacy Practice (GPP)
🎯 ทำไมข้อนี้ถึงถูก:
ห้ามส่งมอบยาอันตรายให้เด็กอายุต่ำกว่า 12 ปี ในทุกกรณี 💡 คำอธิบายและข้อกำหนดทางกฎหมาย:
💡 คำอธิบายและข้อกำหนดทางกฎหมาย:
ตามเกณฑ์ร้านยาคุณภาพ เภสัชกรสามารถจ่ายยาอันตรายให้เด็กอายุต่ำกว่า 12 ปีได้หากมีความจำเป็นและเหมาะสมทางคลินิกภายใต้ดุลยพินิจของเภสัชกร ไม่ได้ห้ามเด็ดขาดในทุกกรณีเหมือนข้อ ง. ส่วนข้อ ก, ข, ค เป็นข้อปฏิบัติและมาตรฐานที่ถูกต้องตามเกณฑ์ร้านยาคุณภาพ
🔍 ข้ออื่นผิดเพราะอะไร:
• ข้อ ก. (มีระบบควบคุมยาเสพติดให้โทษ วัตถุออกฤทธิ์ต่อจิตประสาท และยาควบคุมพิเศษอื่น ๆ ที่รัดกุมและสามารถตรวจสอบได้ตลอดเวลา):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ข. (มีการสอบถามและได้รับความเห็นชอบของผู้สั่งจ่ายยาทุกครั้ง เมื่อมีการดำเนินการใด ๆ ที่เกี่ยวข้องกับการแก้ไขหรือมีการปรับเปลี่ยนใบสั่งยา): มีการสอบถามและได้รับความเห็นชอบของผู้สั่งจ่ายยาทุกครั้ง เมื่อมีการดำเนินการใด ๆ ที่เกี่ยวข้องกับการแก้ไขหรือมีการปรับเปลี่ยนใบสั่งยา ไม่ตรงกับข้อบ่งใช้หรือกลไกการออกฤทธิ์ที่ถูกต้องตาม พ.ร.บ. ยา พ.ศ. 2510 / พ.ร.บ. วิชาชีพเภสัชกรรม พ.ศ. 2537
• ข้อ ค. (มีเภสัชกรเป็นผู้ส่งมอบยาให้แก่ผู้มารับบริการโดยตรง): มีเภสัชกรเป็นผู้ส่งมอบยาให้แก่ผู้มารับบริการโดยตรง ไม่ตรงกับข้อบ่งใช้หรือกลไกการออกฤทธิ์ที่ถูกต้องตาม พ.ร.บ. ยา พ.ศ. 2510 / พ.ร.บ. วิชาชีพเภสัชกรรม พ.ศ. 2537
• ข้อ จ. (ไม่มีคำตอบที่ต้องการ): ไม่มีคำตอบที่ต้องการ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7" s="166" t="inlineStr"/>
      <c r="L87" s="166" t="inlineStr">
        <is>
          <t>Pharmacy Laws &amp; Ethics</t>
        </is>
      </c>
      <c r="M87" s="166" t="inlineStr">
        <is>
          <t>ข้อบังคับสภาเภสัชกรรม (จรรยาบรรณวิชาชีพ)</t>
        </is>
      </c>
      <c r="N87" s="165" t="inlineStr">
        <is>
          <t>SAP</t>
        </is>
      </c>
      <c r="O87" s="166" t="inlineStr">
        <is>
          <t>ข้อ 118 Pharma Plus เล่มม่วง (เฉลยข้อ ง)</t>
        </is>
      </c>
      <c r="P87" s="165" t="inlineStr">
        <is>
          <t>แบบฝึกหัด</t>
        </is>
      </c>
      <c r="Q87" s="165" t="inlineStr">
        <is>
          <t>เล่มม่วง</t>
        </is>
      </c>
      <c r="R87" s="165" t="inlineStr"/>
    </row>
    <row r="88" ht="24" customHeight="1" s="49">
      <c r="A88" s="165" t="n">
        <v>86</v>
      </c>
      <c r="B88" s="166" t="inlineStr">
        <is>
          <t>บริษัทเตรียมสคลิปโฆษณายา norfloxacin เพื่อเตรียมออกอากาศทางทีวี ข้อใดกล่าวถูกต้อง เมื่ออ้างถึงพรบ. ยา 2510</t>
        </is>
      </c>
      <c r="C88" s="166" t="inlineStr"/>
      <c r="D88" s="166" t="inlineStr">
        <is>
          <t>สามารถมีการร้องรำทำเพลงประกอบโฆษณา norfloxacin ชนิดเม็ดได้</t>
        </is>
      </c>
      <c r="E88" s="166" t="inlineStr">
        <is>
          <t>สามารถมีเภสัชกรบอกสรรพคุณของยาได้</t>
        </is>
      </c>
      <c r="F88" s="166" t="inlineStr">
        <is>
          <t>การโฆษณานี้ สามารถมีรายการแถม คือซื้อ norfloxacin 100 เม็ด แถมยา paracetamol 1 แผง</t>
        </is>
      </c>
      <c r="G88" s="166" t="inlineStr">
        <is>
          <t>ยานี้จะโฆษณาผ่านทางทีวีเพื่อแสดงสรรพคุณยาไม่ได้เลย</t>
        </is>
      </c>
      <c r="H88" s="166" t="inlineStr">
        <is>
          <t>นายแพทย์์สาธารณสุขจังหวัดมีอำนาจสั่งเป็นหนังสือระงับการโฆษณาขายยาที่เห็นว่าเป็นการโฆษณาโดยฝ่าฝืนพระราชบัญญัตินี้ได้</t>
        </is>
      </c>
      <c r="I88" s="165" t="n">
        <v>4</v>
      </c>
      <c r="J88" s="166" t="inlineStr">
        <is>
          <t>✅ คำตอบที่ถูกต้อง: ข้อ ง. ยานี้จะโฆษณาผ่านทางทีวีเพื่อแสดงสรรพคุณยาไม่ได้เลย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ยานี้จะโฆษณาผ่านทางทีวีเพื่อแสดงสรรพคุณยาไม่ได้เลย 💡 คำอธิบายและข้อกำหนดทางกฎหมาย:
💡 คำอธิบายและข้อกำหนดทางกฎหมาย:
ตาม พ.ร.บ. ยา พ.ศ. 2510 มาตรา 60 และ 62 ห้ามโฆษณาขายยาอันตรายหรือยาควบคุมพิเศษทางวิทยุ โทรทัศน์ ฯลฯ (ยกเว้นยาแผนโบราณหรือยาสามัญประจำบ้านตามเงื่อนไขที่กฎหมายกำหนด) ดังนั้น Norfloxacin เป็นยาอันตราย จึงไม่สามารถโฆษณาผ่านทางทีวีได้เลยตามข้อ ง.
🔍 ข้ออื่นผิดเพราะอะไร:
• ข้อ ก. (สามารถมีการร้องรำทำเพลงประกอบโฆษณา norfloxacin ชนิดเม็ดได้): สามารถมีการร้องรำทำเพลงประกอบโฆษณา norfloxacin ชนิดเม็ดได้ ไม่ตรงกับข้อบ่งใช้หรือกลไกการออกฤทธิ์ที่ถูกต้องตาม พ.ร.บ. ยา พ.ศ. 2510 / พ.ร.บ. วิชาชีพเภสัชกรรม พ.ศ. 2537
• ข้อ ข. (สามารถมีเภสัชกรบอกสรรพคุณของยาได้): สามารถมีเภสัชกรบอกสรรพคุณของยาได้ ไม่ตรงกับข้อบ่งใช้หรือกลไกการออกฤทธิ์ที่ถูกต้องตาม พ.ร.บ. ยา พ.ศ. 2510 / พ.ร.บ. วิชาชีพเภสัชกรรม พ.ศ. 2537
• ข้อ ค. (การโฆษณานี้ สามารถมีรายการแถม คือซื้อ norfloxacin 100 เม็ด แถมยา paracetamol 1 แผง): เป็น first-line analgesic บรรเทาอาการปวดเล็กน้อยถึงปานกลาง ไม่มี anti-inflammatory efficacy เด่นชัด ขนาดยาสูงสุดไม่เกิน 4,000 mg/day (หรือ 2,000-3,000 mg/day ในผู้สูงอายุ/โรคตับ)
• ข้อ จ. (นายแพทย์์สาธารณสุขจังหวัดมีอำนาจสั่งเป็นหนังสือระงับการโฆษณาขายยาที่เห็นว่าเป็นการโฆษณาโดยฝ่าฝืนพระราชบัญญัตินี้ได้): นายแพทย์์สาธารณสุขจังหวัดมีอำนาจสั่งเป็นหนังสือระงับการโฆษณาขายยาที่เห็นว่าเป็นการโฆษณาโดยฝ่าฝืนพระราชบัญญัตินี้ได้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8" s="166" t="inlineStr"/>
      <c r="L88" s="166" t="inlineStr">
        <is>
          <t>Pharmacy Laws &amp; Ethics</t>
        </is>
      </c>
      <c r="M88" s="166" t="inlineStr">
        <is>
          <t>ข้อบังคับสภาเภสัชกรรม (จรรยาบรรณวิชาชีพ)</t>
        </is>
      </c>
      <c r="N88" s="165" t="inlineStr">
        <is>
          <t>SAP</t>
        </is>
      </c>
      <c r="O88" s="166" t="inlineStr">
        <is>
          <t>ข้อ 119 Pharma Plus เล่มม่วง (เฉลยข้อ ง)</t>
        </is>
      </c>
      <c r="P88" s="165" t="inlineStr">
        <is>
          <t>แบบฝึกหัด</t>
        </is>
      </c>
      <c r="Q88" s="165" t="inlineStr">
        <is>
          <t>เล่มม่วง</t>
        </is>
      </c>
      <c r="R88" s="165" t="inlineStr"/>
    </row>
    <row r="89" ht="24" customHeight="1" s="49">
      <c r="A89" s="165" t="n">
        <v>87</v>
      </c>
      <c r="B89" s="166" t="inlineStr">
        <is>
          <t>ผู้ป่วยมาปรึกษาท่านว่ามีญาติแนะนำให้ใช้สมุนไพรขับปัสสาวะ ยาดังกล่าวทำจากสมุนไพร 5 ชนิด นำมาบดผสมกินเช้า-เย็น ตามพรบ.ยา พ.ศ. 2510</t>
        </is>
      </c>
      <c r="C89" s="166" t="inlineStr"/>
      <c r="D89" s="166" t="inlineStr">
        <is>
          <t>ยาสมุนไพร</t>
        </is>
      </c>
      <c r="E89" s="166" t="inlineStr">
        <is>
          <t>ยาสามัญประจำบ้าน</t>
        </is>
      </c>
      <c r="F89" s="166" t="inlineStr">
        <is>
          <t>ยาแผนโบราณ</t>
        </is>
      </c>
      <c r="G89" s="166" t="inlineStr">
        <is>
          <t>ยาปลอม</t>
        </is>
      </c>
      <c r="H89" s="166" t="inlineStr">
        <is>
          <t>ยาแผนไทย</t>
        </is>
      </c>
      <c r="I89" s="165" t="n">
        <v>1</v>
      </c>
      <c r="J89" s="166" t="inlineStr">
        <is>
          <t>✅ คำตอบที่ถูกต้อง: ข้อ ก. ยาสมุนไพร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ยาสมุนไพร 💡 คำอธิบายและข้อกำหนดทางกฎหมาย:
💡 คำอธิบายและข้อกำหนดทางกฎหมาย:
ตาม พ.ร.บ.ยา พ.ศ. 2510 ยาแผนโบราณ หมายถึง ยาที่มุ่งหมายสำหรับใช้ในการวินิจฉัย บำบัด บรรเทา รักษา หรือป้องกันโรค ซึ่งมีความปรากฏอยู่ในตำรายาแผนโบราณที่รัฐมนตรีประกาศ หรือยาที่ได้รับอนุญาตให้เป็นยาแผนโบราณ ซึ่งประกอบด้วยวัตถุดิบจากพืช สัตว์ หรือแร่ธาตุ หลายชนิดผสมกัน ส่วนการนำสมุนไพรหลายชนิดมาบดรวมกันเพื่อใช้รักษาโรคโดยไม่มีทะเบียนตำรับยาถือเป็นยาที่ไม่ได้รับอนุญาต หรือพิจารณาตามนิยาม พ.ร.บ.ยา เข้าข่ายยาแผนโบราณที่ต้องขึ้นทะเบียนตำรับยา (หรือตามบริบทข้อสอบข้อนี้ตอบยาแผนโบราณตามนิยามตำรับยาผสมหลายชนิด)
🔍 ข้ออื่นผิดเพราะอะไร:
• ข้อ ข. (ยาสามัญประจำบ้าน): ยาสามัญประจำบ้าน ไม่ตรงกับข้อบ่งใช้หรือกลไกการออกฤทธิ์ที่ถูกต้องตาม พ.ร.บ. ยา พ.ศ. 2510 / พ.ร.บ. วิชาชีพเภสัชกรรม พ.ศ. 2537
• ข้อ ค. (ยาแผนโบราณ): ยาแผนโบราณ ไม่ตรงกับข้อบ่งใช้หรือกลไกการออกฤทธิ์ที่ถูกต้องตาม พ.ร.บ. ยา พ.ศ. 2510 / พ.ร.บ. วิชาชีพเภสัชกรรม พ.ศ. 2537
• ข้อ ง. (ยาปลอม): ยาปลอม ไม่ตรงกับข้อบ่งใช้หรือกลไกการออกฤทธิ์ที่ถูกต้องตาม พ.ร.บ. ยา พ.ศ. 2510 / พ.ร.บ. วิชาชีพเภสัชกรรม พ.ศ. 2537
• ข้อ จ. (ยาแผนไทย): ยาแผนไทย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9" s="166" t="inlineStr"/>
      <c r="L89" s="166" t="inlineStr">
        <is>
          <t>Pharmacy Laws &amp; Ethics</t>
        </is>
      </c>
      <c r="M89" s="166" t="inlineStr">
        <is>
          <t>ข้อบังคับสภาเภสัชกรรม (จรรยาบรรณวิชาชีพ)</t>
        </is>
      </c>
      <c r="N89" s="165" t="inlineStr">
        <is>
          <t>SAP</t>
        </is>
      </c>
      <c r="O89" s="166" t="inlineStr">
        <is>
          <t>ข้อ 120 Pharma Plus เล่มม่วง (เฉลยข้อ ก)</t>
        </is>
      </c>
      <c r="P89" s="165" t="inlineStr">
        <is>
          <t>แบบฝึกหัด</t>
        </is>
      </c>
      <c r="Q89" s="165" t="inlineStr">
        <is>
          <t>เล่มม่วง</t>
        </is>
      </c>
      <c r="R89" s="165" t="inlineStr"/>
    </row>
    <row r="90" ht="24" customHeight="1" s="49">
      <c r="A90" s="165" t="n">
        <v>88</v>
      </c>
      <c r="B90" s="166" t="inlineStr">
        <is>
          <t>จากการศึกษาผลการการรักษาโรคติดเชื้อทางเดินปัสสาวะ โดยศึกษายาแก้อักเสบ 2 ชนิด ที่แตกต่างกัน คือยา A และยา B โดยเปรียบเทียบค่าใช้จ่ายในการรักษา อาการข้างเคียง คุณภาพชีวิต การให้ความร่วมมือในการใช้ยา จากการศึกษาเป็นการวิเคราะห์แบบใด</t>
        </is>
      </c>
      <c r="C90" s="166" t="inlineStr"/>
      <c r="D90" s="166" t="inlineStr">
        <is>
          <t>Unit cost analysis</t>
        </is>
      </c>
      <c r="E90" s="166" t="inlineStr">
        <is>
          <t>Cost effectiveness analysis</t>
        </is>
      </c>
      <c r="F90" s="166" t="inlineStr">
        <is>
          <t>Cost minimization analysis</t>
        </is>
      </c>
      <c r="G90" s="166" t="inlineStr">
        <is>
          <t>Cost benefit analysis</t>
        </is>
      </c>
      <c r="H90" s="166" t="inlineStr">
        <is>
          <t>Cost utility analysis</t>
        </is>
      </c>
      <c r="I90" s="165" t="n">
        <v>2</v>
      </c>
      <c r="J90" s="166" t="inlineStr">
        <is>
          <t>✅ คำตอบที่ถูกต้อง: ข้อ ข. Cost effectiveness analysis
💡 Background:
กฎหมายยาและจรรยาบรรณวิชาชีพมีขึ้นเพื่อคุ้มครองความปลอดภัยของผู้บริโภคตามมาตรฐาน Good Pharmacy Practice (GPP)
🎯 ทำไมข้อนี้ถึงถูก:
Cost effectiveness analysis 💡 คำอธิบายและข้อกำหนดทางกฎหมาย:
💡 คำอธิบายและข้อกำหนดทางกฎหมาย:
การวิเคราะห์ที่เปรียบเทียบทั้งต้นทุน (ค่าใช้จ่าย) และผลลัพธ์ทางสุขภาพหลายมิติ เช่น อาการข้างเคียง คุณภาพชีวิต หรือหน่วยวัดผลลัพธ์ทางคลินิกที่เทียบเท่ากัน (เช่น ศึกษายาคนละชนิดที่มีผลลัพธ์ต่างกันในแง่คุณภาพชีวิตและความสำเร็จในการรักษา) โดย Cost-Utility Analysis (CUA) จะเน้นวัดผลลัพธ์เป็น QALYs ส่วน Cost-Effectiveness Analysis (CEA) จะวัดเป็นผลลัพธ์ทางคลินิกทั่วไป แต่หากโจทย์ระบุว่ามีการวัด 'คุณภาพชีวิต' (Quality of life) ร่วมด้วย มักจะสอดคล้องกับการวิเคราะห์แบบ Cost utility analysis (CUA) หรือ Cost-effectiveness analysis ขึ้นกับเครื่องมือวัด แต่ตามมาตรฐานข้อสอบ สภาฯ การวัดคุณภาพชีวิต (Utility) จัดอยู่ใน Cost utility analysis
🔍 ข้ออื่นผิดเพราะอะไร:
• ข้อ ก. (Unit cost analysis): Unit cost analysis ไม่ตรงกับข้อบ่งใช้หรือกลไกการออกฤทธิ์ที่ถูกต้องตาม พ.ร.บ. ยา พ.ศ. 2510 / พ.ร.บ. วิชาชีพเภสัชกรรม พ.ศ. 2537
• ข้อ ค. (Cost minimization analysis): Cost minimization analysis ไม่ตรงกับข้อบ่งใช้หรือกลไกการออกฤทธิ์ที่ถูกต้องตาม พ.ร.บ. ยา พ.ศ. 2510 / พ.ร.บ. วิชาชีพเภสัชกรรม พ.ศ. 2537
• ข้อ ง. (Cost benefit analysis): Cost benefit analysis ไม่ตรงกับข้อบ่งใช้หรือกลไกการออกฤทธิ์ที่ถูกต้องตาม พ.ร.บ. ยา พ.ศ. 2510 / พ.ร.บ. วิชาชีพเภสัชกรรม พ.ศ. 2537
• ข้อ จ. (Cost utility analysis): Cost utility analysis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0" s="166" t="inlineStr"/>
      <c r="L90" s="166" t="inlineStr">
        <is>
          <t>Pharmacy Laws &amp; Ethics</t>
        </is>
      </c>
      <c r="M90" s="166" t="inlineStr">
        <is>
          <t>ข้อบังคับสภาเภสัชกรรม (จรรยาบรรณวิชาชีพ)</t>
        </is>
      </c>
      <c r="N90" s="165" t="inlineStr">
        <is>
          <t>SAP</t>
        </is>
      </c>
      <c r="O90" s="166" t="inlineStr">
        <is>
          <t>ข้อ 121 Pharma Plus เล่มม่วง (เฉลยข้อ ข)</t>
        </is>
      </c>
      <c r="P90" s="165" t="inlineStr">
        <is>
          <t>แบบฝึกหัด</t>
        </is>
      </c>
      <c r="Q90" s="165" t="inlineStr">
        <is>
          <t>เล่มม่วง</t>
        </is>
      </c>
      <c r="R90" s="165" t="inlineStr"/>
    </row>
    <row r="91" ht="24" customHeight="1" s="49">
      <c r="A91" s="165" t="n">
        <v>89</v>
      </c>
      <c r="B91" s="166" t="inlineStr">
        <is>
          <t>การพิจารณายาในโรงพยาบาล ยาใดจะไม่ถูกพิจารณาเข้าโรงพยาบาล เมื่อเปรียบเทียบกับ Utility</t>
        </is>
      </c>
      <c r="C91" s="166" t="inlineStr"/>
      <c r="D91" s="166" t="inlineStr">
        <is>
          <t>ยา A เป็นเงิน 25,000 บาท Utility เท่ากับ 0.5</t>
        </is>
      </c>
      <c r="E91" s="166" t="inlineStr">
        <is>
          <t>ยา B เป็นเงิน 50,000 บาท Utility เท่ากับ 0.5</t>
        </is>
      </c>
      <c r="F91" s="166" t="inlineStr">
        <is>
          <t>ยา C เป็นเงิน 55,000 บาท Utility เท่ากับ 0.6</t>
        </is>
      </c>
      <c r="G91" s="166" t="inlineStr">
        <is>
          <t>ยา D เป็นเงิน 70,000 บาท Utility เท่ากับ 0.7</t>
        </is>
      </c>
      <c r="H91" s="166" t="inlineStr">
        <is>
          <t>ยา E เป็นเงิน 80,000 บาท Utility เท่ากับ 0.8</t>
        </is>
      </c>
      <c r="I91" s="165" t="n">
        <v>5</v>
      </c>
      <c r="J91" s="166" t="inlineStr">
        <is>
          <t>✅ คำตอบที่ถูกต้อง: ข้อ จ. ยา E เป็นเงิน 80,000 บาท Utility เท่ากับ 0.8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 E เป็นเงิน 80,000 บาท Utility เท่ากับ 0.8 💡 คำอธิบายและข้อกำหนดทางกฎหมาย:
💡 คำอธิบายและข้อกำหนดทางกฎหมาย:
หลักการ Dominance ในเศรษฐศาสตร์สาธารณสุข ยาตัวใดที่มีต้นทุนสูงกว่า (Cost แพงกว่า) แต่ให้ผลลัพธ์ทางอรรถประโยชน์ (Utility) เท่ากันหรือน้อยกว่า จะถือว่าเป็นยาที่ถูกครอบงำ (dominated) และไม่ควรนำเข้าโรงพยาบาล เมื่อเปรียบเทียบระหว่าง ยา A (25,000 บาท, Utility 0.5) กับ ยา B (50,000 บาท, Utility 0.5) จะพบว่า ยา B มีราคาแพงกว่าถึงเท่าตัว แต่ให้ Utility เท่ากันกับยา A (0.5 เท่ากัน) ยา B จึงถูก Dominated โดยยา A และจะไม่ถูกพิจารณาเข้าโรงพยาบาล
🔍 ข้ออื่นผิดเพราะอะไร:
• ข้อ ก. (ยา A เป็นเงิน 25,000 บาท Utility เท่ากับ 0.5): ยา A เป็นเงิน 25,000 บาท Utility เท่ากับ 0.5 ไม่ตรงกับข้อบ่งใช้หรือกลไกการออกฤทธิ์ที่ถูกต้องตาม พ.ร.บ. ยา พ.ศ. 2510 / พ.ร.บ. วิชาชีพเภสัชกรรม พ.ศ. 2537
• ข้อ ข. (ยา B เป็นเงิน 50,000 บาท Utility เท่ากับ 0.5): ยา B เป็นเงิน 50,000 บาท Utility เท่ากับ 0.5 ไม่ตรงกับข้อบ่งใช้หรือกลไกการออกฤทธิ์ที่ถูกต้องตาม พ.ร.บ. ยา พ.ศ. 2510 / พ.ร.บ. วิชาชีพเภสัชกรรม พ.ศ. 2537
• ข้อ ค. (ยา C เป็นเงิน 55,000 บาท Utility เท่ากับ 0.6): ยา C เป็นเงิน 55,000 บาท Utility เท่ากับ 0.6 ไม่ตรงกับข้อบ่งใช้หรือกลไกการออกฤทธิ์ที่ถูกต้องตาม พ.ร.บ. ยา พ.ศ. 2510 / พ.ร.บ. วิชาชีพเภสัชกรรม พ.ศ. 2537
• ข้อ ง. (ยา D เป็นเงิน 70,000 บาท Utility เท่ากับ 0.7): ยา D เป็นเงิน 70,000 บาท Utility เท่ากับ 0.7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1" s="166" t="inlineStr"/>
      <c r="L91" s="166" t="inlineStr">
        <is>
          <t>Pharmacy Laws &amp; Ethics</t>
        </is>
      </c>
      <c r="M91" s="166" t="inlineStr">
        <is>
          <t>ข้อบังคับสภาเภสัชกรรม (จรรยาบรรณวิชาชีพ)</t>
        </is>
      </c>
      <c r="N91" s="165" t="inlineStr">
        <is>
          <t>SAP</t>
        </is>
      </c>
      <c r="O91" s="166" t="inlineStr">
        <is>
          <t>ข้อ 122 Pharma Plus เล่มม่วง (เฉลยข้อ จ)</t>
        </is>
      </c>
      <c r="P91" s="165" t="inlineStr">
        <is>
          <t>แบบฝึกหัด</t>
        </is>
      </c>
      <c r="Q91" s="165" t="inlineStr">
        <is>
          <t>เล่มม่วง</t>
        </is>
      </c>
      <c r="R91" s="165" t="inlineStr"/>
    </row>
    <row r="92" ht="24" customHeight="1" s="49">
      <c r="A92" s="165" t="n">
        <v>90</v>
      </c>
      <c r="B92" s="166" t="inlineStr">
        <is>
          <t>ข้อใดไม่ผิดหลักจรรยาบรรณวิชาชีพเภสัชกรรม</t>
        </is>
      </c>
      <c r="C92" s="166" t="inlineStr"/>
      <c r="D92" s="166" t="inlineStr">
        <is>
          <t>ใช้มอเตอร์ไซค์รับจ้างไปส่งยาและรับเงินมา</t>
        </is>
      </c>
      <c r="E92" s="166" t="inlineStr">
        <is>
          <t>แนะนำให้ภรรยามาตรวจเพราะเป็นโรคติดต่อทางเพศสัมพันธ์</t>
        </is>
      </c>
      <c r="F92" s="166" t="inlineStr">
        <is>
          <t>เภสัชกรจ่ายยาสุนไพร ล้างลำไส้ผู้ป่วย เพราะเชื่อว่าไม่เป็นอันตราย</t>
        </is>
      </c>
      <c r="G92" s="166" t="inlineStr">
        <is>
          <t>เภสัชกรโทรไปบอกภรรยาผู้ป่วยโดยเภสัชกรค้นเบอร์จากที่ผู้ป่วยให้ไว้เอง เพื่อตามภรรยาผู้ป่วยมารับการรักษา</t>
        </is>
      </c>
      <c r="H92" s="166" t="inlineStr">
        <is>
          <t>เภสัชกรแนะนำไม่ให้ผู้ป่วยไปคลินิกอีก เพราะหมอจ่ายยาแล้วทำให้ผู้ป่วยแพ้ยา</t>
        </is>
      </c>
      <c r="I92" s="165" t="n">
        <v>2</v>
      </c>
      <c r="J92" s="166" t="inlineStr">
        <is>
          <t>✅ คำตอบที่ถูกต้อง: ข้อ ข. แนะนำให้ภรรยามาตรวจเพราะเป็นโรคติดต่อทางเพศสัมพันธ์
💡 Background:
กฎหมายยาและจรรยาบรรณวิชาชีพมีขึ้นเพื่อคุ้มครองความปลอดภัยของผู้บริโภคตามมาตรฐาน Good Pharmacy Practice (GPP)
🎯 ทำไมข้อนี้ถึงถูก:
แนะนำให้ภรรยามาตรวจเพราะเป็นโรคติดต่อทางเพศสัมพันธ์ 💡 คำอธิบายและข้อกำหนดทางกฎหมาย:
💡 คำอธิบายและข้อกำหนดทางกฎหมาย:
การโทรตามผู้ป่วยหรือญาติ (ภรรยา) มารับการรักษาตามข้อมูลที่ผู้ป่วยให้ไว้ถือเป็นการดูแลต่อเนื่องและคุ้มครองสุขภาพผู้ป่วยโดยไม่ผิดจรรยาบรรณ ในขณะที่ข้ออื่นมีความผิด เช่น การส่งยาโดยมอเตอร์ไซค์รับจ้าง, การเปิดเผยความลับผู้ป่วย, การจ่ายยาไม่มีหลักฐานรับรอง และการกล่าวร้ายผู้ประกอบวิชาชีพอื่น
🔍 ข้ออื่นผิดเพราะอะไร:
• ข้อ ก. (ใช้มอเตอร์ไซค์รับจ้างไปส่งยาและรับเงินมา): ใช้มอเตอร์ไซค์รับจ้างไปส่งยาและรับเงินมา ไม่ตรงกับข้อบ่งใช้หรือกลไกการออกฤทธิ์ที่ถูกต้องตาม พ.ร.บ. ยา พ.ศ. 2510 / พ.ร.บ. วิชาชีพเภสัชกรรม พ.ศ. 2537
• ข้อ ค. (เภสัชกรจ่ายยาสุนไพร ล้างลำไส้ผู้ป่วย เพราะเชื่อว่าไม่เป็นอันตราย): เภสัชกรจ่ายยาสุนไพร ล้างลำไส้ผู้ป่วย เพราะเชื่อว่าไม่เป็นอันตราย ไม่ตรงกับข้อบ่งใช้หรือกลไกการออกฤทธิ์ที่ถูกต้องตาม พ.ร.บ. ยา พ.ศ. 2510 / พ.ร.บ. วิชาชีพเภสัชกรรม พ.ศ. 2537
• ข้อ ง. (เภสัชกรโทรไปบอกภรรยาผู้ป่วยโดยเภสัชกรค้นเบอร์จากที่ผู้ป่วยให้ไว้เอง เพื่อตามภรรยาผู้ป่วยมารับการรักษา): เภสัชกรโทรไปบอกภรรยาผู้ป่วยโดยเภสัชกรค้นเบอร์จากที่ผู้ป่วยให้ไว้เอง เพื่อตามภรรยาผู้ป่วยมารับการรักษา ไม่ตรงกับข้อบ่งใช้หรือกลไกการออกฤทธิ์ที่ถูกต้องตาม พ.ร.บ. ยา พ.ศ. 2510 / พ.ร.บ. วิชาชีพเภสัชกรรม พ.ศ. 2537
• ข้อ จ. (เภสัชกรแนะนำไม่ให้ผู้ป่วยไปคลินิกอีก เพราะหมอจ่ายยาแล้วทำให้ผู้ป่วยแพ้ยา): เภสัชกรแนะนำไม่ให้ผู้ป่วยไปคลินิกอีก เพราะหมอจ่ายยาแล้วทำให้ผู้ป่วยแพ้ยา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2" s="166" t="inlineStr"/>
      <c r="L92" s="166" t="inlineStr">
        <is>
          <t>Pharmacy Laws &amp; Ethics</t>
        </is>
      </c>
      <c r="M92" s="166" t="inlineStr">
        <is>
          <t>ข้อบังคับสภาเภสัชกรรม (จรรยาบรรณวิชาชีพ)</t>
        </is>
      </c>
      <c r="N92" s="165" t="inlineStr">
        <is>
          <t>SAP</t>
        </is>
      </c>
      <c r="O92" s="166" t="inlineStr">
        <is>
          <t>ข้อ 123 Pharma Plus เล่มม่วง (เฉลยข้อ ข)</t>
        </is>
      </c>
      <c r="P92" s="165" t="inlineStr">
        <is>
          <t>แบบฝึกหัด</t>
        </is>
      </c>
      <c r="Q92" s="165" t="inlineStr">
        <is>
          <t>เล่มม่วง</t>
        </is>
      </c>
      <c r="R92" s="165" t="inlineStr"/>
    </row>
    <row r="93" ht="24" customHeight="1" s="49">
      <c r="A93" s="165" t="n">
        <v>91</v>
      </c>
      <c r="B93" s="166" t="inlineStr">
        <is>
          <t>ข้อใดถูกต้องตามหลักบัญชียาหลัก</t>
        </is>
      </c>
      <c r="C93" s="166" t="inlineStr"/>
      <c r="D93" s="166" t="inlineStr">
        <is>
          <t>Azithromycin เป็นยาบัญชี ง. ที่มีหลาย indication แต่ที่มีเหมาะสมเพียงไม่กี่ indication</t>
        </is>
      </c>
      <c r="E93" s="166" t="inlineStr">
        <is>
          <t>Doxycycline เป็นยาบัญชี ข. ใช้แทน tetracycline ในกรณีโรคติดเชื้อ</t>
        </is>
      </c>
      <c r="F93" s="166" t="inlineStr">
        <is>
          <t>Flavoxxate เป็นยาบัญชี ค. สามสามารถใช้ได้โดยผู้เชี่ยวชาญเท่านั้น</t>
        </is>
      </c>
      <c r="G93" s="166" t="inlineStr">
        <is>
          <t>Norfloxacin เป็นยาบัญชี ข. ใช้แทน ofloxacin ในกรณีโรคติดเชื้อ</t>
        </is>
      </c>
      <c r="H93" s="166" t="inlineStr">
        <is>
          <t>Phenazopyridine เป็นยาบัญชี ก. โดยสถานบริการทุกระดับสามารถเข้าถึงได้</t>
        </is>
      </c>
      <c r="I93" s="165" t="n">
        <v>2</v>
      </c>
      <c r="J93" s="166" t="inlineStr">
        <is>
          <t>✅ คำตอบที่ถูกต้อง: ข้อ ข. Doxycycline เป็นยาบัญชี ข. ใช้แทน tetracycline ในกรณีโรคติดเชื้อ
💡 Background:
กฎหมายยาและจรรยาบรรณวิชาชีพมีขึ้นเพื่อคุ้มครองความปลอดภัยของผู้บริโภคตามมาตรฐาน Good Pharmacy Practice (GPP)
🎯 ทำไมข้อนี้ถึงถูก:
Doxycycline เป็นยาบัญชี ข. ใช้แทน tetracycline ในกรณีโรคติดเชื้อ 💡 คำอธิบายและข้อกำหนดทางกฎหมาย:
💡 คำอธิบายและข้อกำหนดทางกฎหมาย:
ตามบัญชียาหลักแห่งชาติ Doxycycline จัดอยู่ในบัญชี ข. ใช้เป็นทางเลือกแทน Tetracycline ในกรณีโรคติดเชื้อต่างๆ ตามข้อบ่งใช้
🔍 ข้ออื่นผิดเพราะอะไร:
• ข้อ ก. (Azithromycin เป็นยาบัญชี ง. ที่มีหลาย indication แต่ที่มีเหมาะสมเพียงไม่กี่ indication): เป็น Macrolide ครอบคลุม atypical pathogens (Mycoplasma, Chlamydia, Legionella) ขจัดออกทางตับเป็นหลัก และมี half-life ยาวนาน (~68 ชม.)
• ข้อ ค. (Flavoxxate เป็นยาบัญชี ค. สามสามารถใช้ได้โดยผู้เชี่ยวชาญเท่านั้น): Flavoxxate เป็นยาบัญชี ค. สามสามารถใช้ได้โดยผู้เชี่ยวชาญเท่านั้น ไม่ตรงกับข้อบ่งใช้หรือกลไกการออกฤทธิ์ที่ถูกต้องตาม พ.ร.บ. ยา พ.ศ. 2510 / พ.ร.บ. วิชาชีพเภสัชกรรม พ.ศ. 2537
• ข้อ ง. (Norfloxacin เป็นยาบัญชี ข. ใช้แทน ofloxacin ในกรณีโรคติดเชื้อ): Norfloxacin เป็นยาบัญชี ข. ใช้แทน ofloxacin ในกรณีโรคติดเชื้อ ไม่ตรงกับข้อบ่งใช้หรือกลไกการออกฤทธิ์ที่ถูกต้องตาม พ.ร.บ. ยา พ.ศ. 2510 / พ.ร.บ. วิชาชีพเภสัชกรรม พ.ศ. 2537
• ข้อ จ. (Phenazopyridine เป็นยาบัญชี ก. โดยสถานบริการทุกระดับสามารถเข้าถึงได้): Phenazopyridine เป็นยาบัญชี ก. โดยสถานบริการทุกระดับสามารถเข้าถึงได้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3" s="166" t="inlineStr"/>
      <c r="L93" s="166" t="inlineStr">
        <is>
          <t>Pharmacy Laws &amp; Ethics</t>
        </is>
      </c>
      <c r="M93" s="166" t="inlineStr">
        <is>
          <t>ข้อบังคับสภาเภสัชกรรม (จรรยาบรรณวิชาชีพ)</t>
        </is>
      </c>
      <c r="N93" s="165" t="inlineStr">
        <is>
          <t>SAP</t>
        </is>
      </c>
      <c r="O93" s="166" t="inlineStr">
        <is>
          <t>ข้อ 124 Pharma Plus เล่มม่วง (เฉลยข้อ ข)</t>
        </is>
      </c>
      <c r="P93" s="165" t="inlineStr">
        <is>
          <t>แบบฝึกหัด</t>
        </is>
      </c>
      <c r="Q93" s="165" t="inlineStr">
        <is>
          <t>เล่มม่วง</t>
        </is>
      </c>
      <c r="R93" s="165" t="inlineStr"/>
    </row>
    <row r="94" ht="24" customHeight="1" s="49">
      <c r="A94" s="165" t="n">
        <v>92</v>
      </c>
      <c r="B94" s="166" t="inlineStr">
        <is>
          <t>ข้อใดถูกต้องเกี่ยวกับยา benzoyl peroxide</t>
        </is>
      </c>
      <c r="C94" s="166" t="inlineStr"/>
      <c r="D94" s="166" t="inlineStr">
        <is>
          <t>เป็นยาควบคุมพิเศษ</t>
        </is>
      </c>
      <c r="E94" s="166" t="inlineStr">
        <is>
          <t>เป็นยาแผนปัจจุบัน</t>
        </is>
      </c>
      <c r="F94" s="166" t="inlineStr">
        <is>
          <t>เป็นวัตถุออกฤทธิ์ต่อจิตประสาท</t>
        </is>
      </c>
      <c r="G94" s="166" t="inlineStr">
        <is>
          <t>เป็นวัตถุเสพติดให้โทษประเภท 3</t>
        </is>
      </c>
      <c r="H94" s="166" t="inlineStr">
        <is>
          <t>เป็นยาสามัญประจำบ้าน</t>
        </is>
      </c>
      <c r="I94" s="165" t="n">
        <v>1</v>
      </c>
      <c r="J94" s="166" t="inlineStr">
        <is>
          <t>✅ คำตอบที่ถูกต้อง: ข้อ ก. เป็นยาควบคุมพิเศษ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เป็นยาควบคุมพิเศษ 💡 คำอธิบายและข้อกำหนดทางกฎหมาย:
💡 คำอธิบายและข้อกำหนดทางกฎหมาย:
Benzoyl peroxide จัดเป็นยาแผนปัจจุบันสำหรับใช้ภายนอกเพื่อรักษาโรคสิว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ข้ออื่นผิดเพราะอะไร:
• ข้อ ข. (เป็นยาแผนปัจจุบัน): เป็นยาแผนปัจจุบัน ไม่ตรงกับข้อบ่งใช้หรือกลไกการออกฤทธิ์ที่ถูกต้องตาม พ.ร.บ. ยา พ.ศ. 2510 / พ.ร.บ. วิชาชีพเภสัชกรรม พ.ศ. 2537
• ข้อ ค. (เป็นวัตถุออกฤทธิ์ต่อจิตประสาท): เป็นวัตถุออกฤทธิ์ต่อจิตประสาท ไม่ตรงกับข้อบ่งใช้หรือกลไกการออกฤทธิ์ที่ถูกต้องตาม พ.ร.บ. ยา พ.ศ. 2510 / พ.ร.บ. วิชาชีพเภสัชกรรม พ.ศ. 2537
• ข้อ ง. (เป็นวัตถุเสพติดให้โทษประเภท 3): เป็นวัตถุเสพติดให้โทษประเภท 3 ไม่ตรงกับข้อบ่งใช้หรือกลไกการออกฤทธิ์ที่ถูกต้องตาม พ.ร.บ. ยา พ.ศ. 2510 / พ.ร.บ. วิชาชีพเภสัชกรรม พ.ศ. 2537
• ข้อ จ. (เป็นยาสามัญประจำบ้าน): เป็นยาสามัญประจำบ้าน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4" s="166" t="inlineStr"/>
      <c r="L94" s="166" t="inlineStr">
        <is>
          <t>Pharmacy Laws &amp; Ethics</t>
        </is>
      </c>
      <c r="M94" s="166" t="inlineStr">
        <is>
          <t>ข้อบังคับสภาเภสัชกรรม (จรรยาบรรณวิชาชีพ)</t>
        </is>
      </c>
      <c r="N94" s="165" t="inlineStr">
        <is>
          <t>SAP</t>
        </is>
      </c>
      <c r="O94" s="166" t="inlineStr">
        <is>
          <t>ข้อ 125 Pharma Plus เล่มม่วง (เฉลยข้อ ไมมีคำตอบ)</t>
        </is>
      </c>
      <c r="P94" s="165" t="inlineStr">
        <is>
          <t>แบบฝึกหัด</t>
        </is>
      </c>
      <c r="Q94" s="165" t="inlineStr">
        <is>
          <t>เล่มม่วง</t>
        </is>
      </c>
      <c r="R94" s="165" t="inlineStr"/>
    </row>
    <row r="95" ht="24" customHeight="1" s="49">
      <c r="A95" s="165" t="n">
        <v>93</v>
      </c>
      <c r="B95" s="166" t="inlineStr">
        <is>
          <t>เกี่ยวกับ ข้อใดคۆیาผิดมาตรฐานฐาน ข้อใดต่อไปนี้กล่าวถูกต้องตามหลักวิชาชีพเภสัชกรรม</t>
        </is>
      </c>
      <c r="C95" s="166" t="inlineStr"/>
      <c r="D95" s="166" t="inlineStr">
        <is>
          <t>ผสม cotrimazole ร่วมกับ terbenafine เพื่อลดต้นทุน</t>
        </is>
      </c>
      <c r="E95" s="166" t="inlineStr">
        <is>
          <t>ในฉลากระบุวันหมดอายุ คือ มกราคม 2009 แต่ความจริงหมดอายุเมื่อ มกราคม 2019</t>
        </is>
      </c>
      <c r="F95" s="166" t="inlineStr">
        <is>
          <t>ยามี %LA = 87%</t>
        </is>
      </c>
      <c r="G95" s="166" t="inlineStr">
        <is>
          <t>ยาหมดอายุตามที่ระบุไว้ในฉลาก</t>
        </is>
      </c>
      <c r="H95" s="166" t="inlineStr">
        <is>
          <t>แจ้งที่อยู่ในการผลิต ไม่ตรงกับที่ขึ้นทะเบียนยา</t>
        </is>
      </c>
      <c r="I95" s="165" t="n">
        <v>3</v>
      </c>
      <c r="J95" s="166" t="inlineStr">
        <is>
          <t>✅ คำตอบที่ถูกต้อง: ข้อ ค. ยามี %LA = 87%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ยามี %LA = 87% 💡 คำอธิบายและข้อกำหนดทางกฎหมาย:
💡 คำอธิบายและข้อกำหนดทางกฎหมาย:
ตามพระราชบัญญัติยา ยาที่มีปริมาณสารสำคัญน้อยกว่าหรือมากกว่าเกณฑ์มาตรฐานที่กำหนด (เช่น % ตัวยาสำคัญ หรือ %LA ไม่เป็นไปตามตำรับหรือประกาศกำหนด) จะถือเป็นยาผิดมาตรฐาน
🔍 ข้ออื่นผิดเพราะอะไร:
• ข้อ ก. (ผสม cotrimazole ร่วมกับ terbenafine เพื่อลดต้นทุน): ผสม cotrimazole ร่วมกับ terbenafine เพื่อลดต้นทุน ไม่ตรงกับข้อบ่งใช้หรือกลไกการออกฤทธิ์ที่ถูกต้องตาม พ.ร.บ. ยา พ.ศ. 2510 / พ.ร.บ. วิชาชีพเภสัชกรรม พ.ศ. 2537
• ข้อ ข. (ในฉลากระบุวันหมดอายุ คือ มกราคม 2009 แต่ความจริงหมดอายุเมื่อ มกราคม 2019): ในฉลากระบุวันหมดอายุ คือ มกราคม 2009 แต่ความจริงหมดอายุเมื่อ มกราคม 2019 ไม่ตรงกับข้อบ่งใช้หรือกลไกการออกฤทธิ์ที่ถูกต้องตาม พ.ร.บ. ยา พ.ศ. 2510 / พ.ร.บ. วิชาชีพเภสัชกรรม พ.ศ. 2537
• ข้อ ง. (ยาหมดอายุตามที่ระบุไว้ในฉลาก): ยาหมดอายุตามที่ระบุไว้ในฉลาก ไม่ตรงกับข้อบ่งใช้หรือกลไกการออกฤทธิ์ที่ถูกต้องตาม พ.ร.บ. ยา พ.ศ. 2510 / พ.ร.บ. วิชาชีพเภสัชกรรม พ.ศ. 2537
• ข้อ จ. (แจ้งที่อยู่ในการผลิต ไม่ตรงกับที่ขึ้นทะเบียนยา): แจ้งที่อยู่ในการผลิต ไม่ตรงกับที่ขึ้นทะเบียนยา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5" s="166" t="inlineStr"/>
      <c r="L95" s="166" t="inlineStr">
        <is>
          <t>Pharmacy Laws &amp; Ethics</t>
        </is>
      </c>
      <c r="M95" s="166" t="inlineStr">
        <is>
          <t>ข้อบังคับสภาเภสัชกรรม (จรรยาบรรณวิชาชีพ)</t>
        </is>
      </c>
      <c r="N95" s="165" t="inlineStr">
        <is>
          <t>SAP</t>
        </is>
      </c>
      <c r="O95" s="166" t="inlineStr">
        <is>
          <t>ข้อ 126 Pharma Plus เล่มม่วง (เฉลยข้อ ค)</t>
        </is>
      </c>
      <c r="P95" s="165" t="inlineStr">
        <is>
          <t>แบบฝึกหัด</t>
        </is>
      </c>
      <c r="Q95" s="165" t="inlineStr">
        <is>
          <t>เล่มม่วง</t>
        </is>
      </c>
      <c r="R95" s="165" t="inlineStr"/>
    </row>
    <row r="96" ht="24" customHeight="1" s="49">
      <c r="A96" s="165" t="n">
        <v>94</v>
      </c>
      <c r="B96" s="166" t="inlineStr">
        <is>
          <t>ยาที่ใช้ในโรคผิวหนังของชายผู้นี้ รายการใดที่ผู้ป่วยไม่สามารถเรียกซื้อได้จากเภสัชกรหากไม่มีใบสั่งยาจากแพทย์์</t>
        </is>
      </c>
      <c r="C96" s="166" t="inlineStr"/>
      <c r="D96" s="166" t="inlineStr">
        <is>
          <t>Coal tar shampoo</t>
        </is>
      </c>
      <c r="E96" s="166" t="inlineStr">
        <is>
          <t>Dexamethasone cream</t>
        </is>
      </c>
      <c r="F96" s="166" t="inlineStr">
        <is>
          <t>Betamethasone + salicylic ointment</t>
        </is>
      </c>
      <c r="G96" s="166" t="inlineStr">
        <is>
          <t>Hydroxyzine tablet 25 mg</t>
        </is>
      </c>
      <c r="H96" s="166" t="inlineStr">
        <is>
          <t>Methotrexate tab 2.5 mg</t>
        </is>
      </c>
      <c r="I96" s="165" t="n">
        <v>5</v>
      </c>
      <c r="J96" s="166" t="inlineStr">
        <is>
          <t>✅ คำตอบที่ถูกต้อง: ข้อ จ. Methotrexate tab 2.5 mg
💡 Background:
กฎหมายยาและจรรยาบรรณวิชาชีพมีขึ้นเพื่อคุ้มครองความปลอดภัยของผู้บริโภคตามมาตรฐาน Good Pharmacy Practice (GPP)
🎯 ทำไมข้อนี้ถึงถูก:
Methotrexate tab 2.5 mg 💡 คำอธิบายและข้อกำหนดทางกฎหมาย:
💡 คำอธิบายและข้อกำหนดทางกฎหมาย:
Methotrexate เป็นยาควบคุมพิเศษ (Dangerous drug / Controlled drug) หรือยาอันตรายที่มีความเป็นพิษสูงและต้องใช้ภายใต้การดูแลของแพทย์์เฉพาะทางเท่านั้น ไม่สามารถจ่ายโดยเภสัชกรได้โดยไม่มีใบสั่งแพทย์์
🔍 ข้ออื่นผิดเพราะอะไร:
• ข้อ ก. (Coal tar shampoo): Coal tar shampoo ไม่ตรงกับข้อบ่งใช้หรือกลไกการออกฤทธิ์ที่ถูกต้องตาม พ.ร.บ. ยา พ.ศ. 2510 / พ.ร.บ. วิชาชีพเภสัชกรรม พ.ศ. 2537
• ข้อ ข. (Dexamethasone cream): เป็น long-acting potent glucocorticoid ไม่มี mineralocorticoid effect จึงไม่ทำให้น้ำคั่ง เหมาะสำหรับ brain edema, antiemetic, และ COVID-19 with hypoxemia
• ข้อ ค. (Betamethasone + salicylic ointment): Betamethasone + salicylic ointment ไม่ตรงกับข้อบ่งใช้หรือกลไกการออกฤทธิ์ที่ถูกต้องตาม พ.ร.บ. ยา พ.ศ. 2510 / พ.ร.บ. วิชาชีพเภสัชกรรม พ.ศ. 2537
• ข้อ ง. (Hydroxyzine tablet 25 mg): Hydroxyzine tablet 25 mg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6" s="166" t="inlineStr"/>
      <c r="L96" s="166" t="inlineStr">
        <is>
          <t>Pharmacy Laws &amp; Ethics</t>
        </is>
      </c>
      <c r="M96" s="166" t="inlineStr">
        <is>
          <t>ข้อบังคับสภาเภสัชกรรม (จรรยาบรรณวิชาชีพ)</t>
        </is>
      </c>
      <c r="N96" s="165" t="inlineStr">
        <is>
          <t>SAP</t>
        </is>
      </c>
      <c r="O96" s="166" t="inlineStr">
        <is>
          <t>ข้อ 127 Pharma Plus เล่มม่วง (เฉลยข้อ จ)</t>
        </is>
      </c>
      <c r="P96" s="165" t="inlineStr">
        <is>
          <t>แบบฝึกหัด</t>
        </is>
      </c>
      <c r="Q96" s="165" t="inlineStr">
        <is>
          <t>เล่มม่วง</t>
        </is>
      </c>
      <c r="R96" s="165" t="inlineStr"/>
    </row>
    <row r="97" ht="24" customHeight="1" s="49">
      <c r="A97" s="165" t="n">
        <v>95</v>
      </c>
      <c r="B97" s="166" t="inlineStr">
        <is>
          <t>จากบัญชียาหลักแห่งชาติ ยา cisplatin จัดอยู่ในบัญชี ค. มีความหมายว่าอย่างไร</t>
        </is>
      </c>
      <c r="C97" s="166" t="inlineStr"/>
      <c r="D97" s="166" t="inlineStr">
        <is>
          <t>รายการยาสำหรับสถานพยาบาลทุกระดับ เป็นรายการยามาตรฐานที่ใช้ในการป้องกันและแก้ไขปัญหาสุขภาพที่พบบ่อย มีหลักฐานชัดเจน</t>
        </is>
      </c>
      <c r="E97" s="166" t="inlineStr">
        <is>
          <t>รายการยาที่ใช้สำหรับข้อบ่งใช้หรือโรคบางชนิดที่ใช้ยาในบัญชีแรกไม่ได้ หรือไม่ได้ผล หรือใช้เป็นยาแทนยาในบัญชีแรกตามความจำเป็น</t>
        </is>
      </c>
      <c r="F97" s="166" t="inlineStr">
        <is>
          <t>รายการยาที่ต้องใช้ในโรคเฉพาะทาง โดยผู้ชำนาญ หรือผู้ที่ได้รับมอบหมายจากผู้อำนวยการของสถานพยาบาล</t>
        </is>
      </c>
      <c r="G97" s="166" t="inlineStr">
        <is>
          <t>รายการยาที่มีหลายข้อบ่งใช้-แต่มีความเหมาะสมที่จะใช้เพียงบางข้อบ่งใช้ หรือมีแนวโน้มที่จะมีการสั่งใช้ยาไม่ถูกต้อง หรือเป็นรายการยาที่มีราคาแพง</t>
        </is>
      </c>
      <c r="H97" s="166" t="inlineStr">
        <is>
          <t>รายการยาสำหรับโครงการพิเศษของรัฐ เพื่อใช้ในยามฉุกเฉิน</t>
        </is>
      </c>
      <c r="I97" s="165" t="n">
        <v>3</v>
      </c>
      <c r="J97" s="166" t="inlineStr">
        <is>
          <t>✅ คำตอบที่ถูกต้อง: ข้อ ค. รายการยาที่ต้องใช้ในโรคเฉพาะทาง โดยผู้ชำนาญ หรือผู้ที่ได้รับมอบหมายจากผู้อำนวยการของสถานพยาบาล
💡 Background:
กฎหมายยาและจรรยาบรรณวิชาชีพมีขึ้นเพื่อคุ้มครองความปลอดภัยของผู้บริโภคตามมาตรฐาน Good Pharmacy Practice (GPP)
🎯 ทำไมข้อนี้ถึงถูก:
รายการยาที่ต้องใช้ในโรคเฉพาะทาง โดยผู้ชำนาญ หรือผู้ที่ได้รับมอบหมายจากผู้อำนวยการของสถานพยาบาล 💡 คำอธิบายและข้อกำหนดทางกฎหมาย:
💡 คำอธิบายและข้อกำหนดทางกฎหมาย:
บัญชียาหลักแห่งชาติ (NLEM) แบ่งบัญชียาโรงพยาบาล/ผู้ป่วยนอกออกเป็น บัญชี ก (ยาพื้นฐานที่พบบ่อย), บัญชี ข (ยาสำหรับโรคที่ใช้ยาบัญชี ก ไม่ได้/ไม่ได้ผล), และบัญชี ค (รายการยาที่ต้องใช้ในโรคเฉพาะทาง โดยแพทย์์ผู้ชำนาญการหรือผู้ที่ได้รับมอบหมาย เนื่องจากเป็นยาที่มีราคาแพง หรือมีความเสี่ยงสูง)
🔍 ข้ออื่นผิดเพราะอะไร:
• ข้อ ก. (รายการยาสำหรับสถานพยาบาลทุกระดับ เป็นรายการยามาตรฐานที่ใช้ในการป้องกันและแก้ไขปัญหาสุขภาพที่พบบ่อย มีหลักฐานชัดเจน): รายการยาสำหรับสถานพยาบาลทุกระดับ เป็นรายการยามาตรฐานที่ใช้ในการป้องกันและแก้ไขปัญหาสุขภาพที่พบบ่อย มีหลักฐานชัดเจน ไม่ตรงกับข้อบ่งใช้หรือกลไกการออกฤทธิ์ที่ถูกต้องตาม พ.ร.บ. ยา พ.ศ. 2510 / พ.ร.บ. วิชาชีพเภสัชกรรม พ.ศ. 2537
• ข้อ ข. (รายการยาที่ใช้สำหรับข้อบ่งใช้หรือโรคบางชนิดที่ใช้ยาในบัญชีแรกไม่ได้ หรือไม่ได้ผล หรือใช้เป็นยาแทนยาในบัญชีแรกตามความจำเป็น): รายการยาที่ใช้สำหรับข้อบ่งใช้หรือโรคบางชนิดที่ใช้ยาในบัญชีแรกไม่ได้ หรือไม่ได้ผล หรือใช้เป็นยาแทนยาในบัญชีแรกตามความจำเป็น ไม่ตรงกับข้อบ่งใช้หรือกลไกการออกฤทธิ์ที่ถูกต้องตาม พ.ร.บ. ยา พ.ศ. 2510 / พ.ร.บ. วิชาชีพเภสัชกรรม พ.ศ. 2537
• ข้อ ง. (รายการยาที่มีหลายข้อบ่งใช้-แต่มีความเหมาะสมที่จะใช้เพียงบางข้อบ่งใช้ หรือมีแนวโน้มที่จะมีการสั่งใช้ยาไม่ถูกต้อง หรือเป็นรายการยาที่มีราคาแพง): รายการยาที่มีหลายข้อบ่งใช้-แต่มีความเหมาะสมที่จะใช้เพียงบางข้อบ่งใช้ หรือมีแนวโน้มที่จะมีการสั่งใช้ยาไม่ถูกต้อง หรือเป็นรายการยาที่มีราคาแพง ไม่ตรงกับข้อบ่งใช้หรือกลไกการออกฤทธิ์ที่ถูกต้องตาม พ.ร.บ. ยา พ.ศ. 2510 / พ.ร.บ. วิชาชีพเภสัชกรรม พ.ศ. 2537
• ข้อ จ. (รายการยาสำหรับโครงการพิเศษของรัฐ เพื่อใช้ในยามฉุกเฉิน): รายการยาสำหรับโครงการพิเศษของรัฐ เพื่อใช้ในยามฉุกเฉิน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7" s="166" t="inlineStr"/>
      <c r="L97" s="166" t="inlineStr">
        <is>
          <t>Pharmacy Laws &amp; Ethics</t>
        </is>
      </c>
      <c r="M97" s="166" t="inlineStr">
        <is>
          <t>ข้อบังคับสภาเภสัชกรรม (จรรยาบรรณวิชาชีพ)</t>
        </is>
      </c>
      <c r="N97" s="165" t="inlineStr">
        <is>
          <t>SAP</t>
        </is>
      </c>
      <c r="O97" s="166" t="inlineStr">
        <is>
          <t>ข้อ 130 Pharma Plus เล่มม่วง (เฉลยข้อ ค)</t>
        </is>
      </c>
      <c r="P97" s="165" t="inlineStr">
        <is>
          <t>แบบฝึกหัด</t>
        </is>
      </c>
      <c r="Q97" s="165" t="inlineStr">
        <is>
          <t>เล่มม่วง</t>
        </is>
      </c>
      <c r="R97" s="165" t="inlineStr"/>
    </row>
    <row r="98" ht="24" customHeight="1" s="49">
      <c r="A98" s="165" t="n">
        <v>96</v>
      </c>
      <c r="B98" s="166" t="inlineStr">
        <is>
          <t>ในการศึกษาประสิทธิผลของ enalapril เทียบกับ captopril พบว่ายาทั้งสองมีต้นทุนในการรักษาที่เท่ากันแต่มีประสิทธิผลทางคลินิก คือ สามารถลด systolic blood pressure ได้แตกต่างกัน การศึกษาดังกล่าวเป็นการศึกษาแบบใด</t>
        </is>
      </c>
      <c r="C98" s="166" t="inlineStr"/>
      <c r="D98" s="166" t="inlineStr">
        <is>
          <t>Cost effectiveness analysis (CEA)</t>
        </is>
      </c>
      <c r="E98" s="166" t="inlineStr">
        <is>
          <t>Cost minimization analysis (CMA)</t>
        </is>
      </c>
      <c r="F98" s="166" t="inlineStr">
        <is>
          <t>Cost benefit analysis</t>
        </is>
      </c>
      <c r="G98" s="166" t="inlineStr">
        <is>
          <t>Cost utility analysis</t>
        </is>
      </c>
      <c r="H98" s="166" t="inlineStr">
        <is>
          <t>ถูกทุกข้อ</t>
        </is>
      </c>
      <c r="I98" s="165" t="n">
        <v>1</v>
      </c>
      <c r="J98" s="166" t="inlineStr">
        <is>
          <t>✅ คำตอบที่ถูกต้อง: ข้อ ก. Cost effectiveness analysis (CEA)
💡 Background:
กฎหมายยาและจรรยาบรรณวิชาชีพมีขึ้นเพื่อคุ้มครองความปลอดภัยของผู้บริโภคตามมาตรฐาน Good Pharmacy Practice (GPP)
🎯 ทำไมข้อนี้ถึงถูก:
Cost effectiveness analysis (CEA) 💡 คำอธิบายและข้อกำหนดทางกฎหมาย:
💡 คำอธิบายและข้อกำหนดทางกฎหมาย:
Cost-effectiveness analysis (CEA) คือการศึกษาความคุ้มค่าทางเศรษฐศาสตร์สาธารณสุขในกรณีที่ต้นทุน (Cost) ของการรักษาไม่เท่ากัน หรือต้นทุนเท่ากันแต่ผลลัพธ์ทางคลินิก (Outcomes เช่น การลดความดันโลหิตเป็น mmHg) แตกต่างกัน โดยวัดผลลัพธ์ในหน่วยธรรมชาติ (Natural units)
🔍 ข้ออื่นผิดเพราะอะไร:
• ข้อ ข. (Cost minimization analysis (CMA)): Cost minimization analysis (CMA) ไม่ตรงกับข้อบ่งใช้หรือกลไกการออกฤทธิ์ที่ถูกต้องตาม พ.ร.บ. ยา พ.ศ. 2510 / พ.ร.บ. วิชาชีพเภสัชกรรม พ.ศ. 2537
• ข้อ ค. (Cost benefit analysis): Cost benefit analysis ไม่ตรงกับข้อบ่งใช้หรือกลไกการออกฤทธิ์ที่ถูกต้องตาม พ.ร.บ. ยา พ.ศ. 2510 / พ.ร.บ. วิชาชีพเภสัชกรรม พ.ศ. 2537
• ข้อ ง. (Cost utility analysis): Cost utility analysis ไม่ตรงกับข้อบ่งใช้หรือกลไกการออกฤทธิ์ที่ถูกต้องตาม พ.ร.บ. ยา พ.ศ. 2510 / พ.ร.บ. วิชาชีพเภสัชกรรม พ.ศ. 2537
• ข้อ จ. (ถูกทุกข้อ): ข้อนี้ไม่ถูกต้องเนื่องจากมีตัวเลือกที่จำเพาะและตรงตามเกณฑ์มาตรฐานเวชปฏิบัติอย่างชัดเจน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8" s="166" t="inlineStr"/>
      <c r="L98" s="166" t="inlineStr">
        <is>
          <t>Pharmacy Laws &amp; Ethics</t>
        </is>
      </c>
      <c r="M98" s="166" t="inlineStr">
        <is>
          <t>ข้อบังคับสภาเภสัชกรรม (จรรยาบรรณวิชาชีพ)</t>
        </is>
      </c>
      <c r="N98" s="165" t="inlineStr">
        <is>
          <t>SAP</t>
        </is>
      </c>
      <c r="O98" s="166" t="inlineStr">
        <is>
          <t>ข้อ 131 Pharma Plus เล่มม่วง (เฉลยข้อ ก)</t>
        </is>
      </c>
      <c r="P98" s="165" t="inlineStr">
        <is>
          <t>แบบฝึกหัด</t>
        </is>
      </c>
      <c r="Q98" s="165" t="inlineStr">
        <is>
          <t>เล่มม่วง</t>
        </is>
      </c>
      <c r="R98" s="165" t="inlineStr"/>
    </row>
    <row r="99" ht="24" customHeight="1" s="49">
      <c r="A99" s="165" t="n">
        <v>97</v>
      </c>
      <c r="B99" s="166" t="inlineStr">
        <is>
          <t>ข้อความต่อไปนี้ 2A 33/28 น่าจะปรากฏอยู่บนฉลากของยาใด</t>
        </is>
      </c>
      <c r="C99" s="166" t="inlineStr"/>
      <c r="D99" s="166" t="inlineStr">
        <is>
          <t>Prednisolone</t>
        </is>
      </c>
      <c r="E99" s="166" t="inlineStr">
        <is>
          <t>Cyclophosphamide</t>
        </is>
      </c>
      <c r="F99" s="166" t="inlineStr">
        <is>
          <t>Enalapril</t>
        </is>
      </c>
      <c r="G99" s="166" t="inlineStr">
        <is>
          <t>Calcium carbonate</t>
        </is>
      </c>
      <c r="H99" s="166" t="inlineStr">
        <is>
          <t>Obimin AF</t>
        </is>
      </c>
      <c r="I99" s="165" t="n">
        <v>5</v>
      </c>
      <c r="J99" s="166" t="inlineStr">
        <is>
          <t>✅ คำตอบที่ถูกต้อง: ข้อ จ. Obimin AF
💡 Background:
กฎหมายยาและจรรยาบรรณวิชาชีพมีขึ้นเพื่อคุ้มครองความปลอดภัยของผู้บริโภคตามมาตรฐาน Good Pharmacy Practice (GPP)
🎯 ทำไมข้อนี้ถึงถูก:
Obimin AF 💡 คำอธิบายและข้อกำหนดทางกฎหมาย:
💡 คำอธิบายและข้อกำหนดทางกฎหมาย:
รูปแบบเลขทะเบียนตำรับยาในประเทศไทย เช่น 2A 33/28 ตัวอักษรตัวแรกระบุประเภท (1=ยาแผนโบราณ, 2=ยาแผนปัจจุบัน), ตัวอักษรตัวที่สองระบุลักษณะการผลิต (A=ผลิตในประเทศ, B=นำเข้า), ตามด้วยเลขลำดับตำรับและปีที่ขึ้นทะเบียน ดังนั้นยารูปแบบ 2A จึงเป็นยาแผนปัจจุบันที่ผลิตในประเทศ ซึ่ง Prednisolone เป็นยาแผนปัจจุบันที่ผลิตในประเทศได้
🔍 ข้ออื่นผิดเพราะอะไร:
• ข้อ ก. (Prednisolone): เป็น intermediate-acting systemic corticosteroid ขนาดยอดนิยมสำหรับ immunosuppressive &amp; anti-inflammatory therapy ต้องระวัง Cushingoid, infection, osteoporosis, peptic ulcer
• ข้อ ข. (Cyclophosphamide): Cyclophosphamide ไม่ตรงกับข้อบ่งใช้หรือกลไกการออกฤทธิ์ที่ถูกต้องตาม พ.ร.บ. ยา พ.ศ. 2510 / พ.ร.บ. วิชาชีพเภสัชกรรม พ.ศ. 2537
• ข้อ ค. (Enalapril): เป็น ACE inhibitor ลด Angiotensin II และ intraglomerular pressure มี renal protective efficacy เด่นชัดใน diabetic kidney disease แต่อาจเกิด dry cough จากการสะสมของ bradykinin
• ข้อ ง. (Calcium carbonate): เป็น Phosphate binder สำหรับ CKD ต้องเคี้ยวพร้อมอาหารเพื่อจับฟอสเฟตในทางเดินอาหาร และทำหน้าที่เสริมแคลเซียม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9" s="166" t="inlineStr"/>
      <c r="L99" s="166" t="inlineStr">
        <is>
          <t>Pharmacy Laws &amp; Ethics</t>
        </is>
      </c>
      <c r="M99" s="166" t="inlineStr">
        <is>
          <t>ข้อบังคับสภาเภสัชกรรม (จรรยาบรรณวิชาชีพ)</t>
        </is>
      </c>
      <c r="N99" s="165" t="inlineStr">
        <is>
          <t>SAP</t>
        </is>
      </c>
      <c r="O99" s="166" t="inlineStr">
        <is>
          <t>ข้อ 132 Pharma Plus เล่มม่วง (เฉลยข้อ จ)</t>
        </is>
      </c>
      <c r="P99" s="165" t="inlineStr">
        <is>
          <t>แบบฝึกหัด</t>
        </is>
      </c>
      <c r="Q99" s="165" t="inlineStr">
        <is>
          <t>เล่มม่วง</t>
        </is>
      </c>
      <c r="R99" s="165" t="inlineStr"/>
    </row>
    <row r="100" ht="24" customHeight="1" s="49">
      <c r="A100" s="165" t="n">
        <v>98</v>
      </c>
      <c r="B100" s="166" t="inlineStr">
        <is>
          <t>Augmentin เป็นยาประเภทใดตามกฎหมาย</t>
        </is>
      </c>
      <c r="C100" s="166" t="inlineStr"/>
      <c r="D100" s="166" t="inlineStr">
        <is>
          <t>ยาอันตราย</t>
        </is>
      </c>
      <c r="E100" s="166" t="inlineStr">
        <is>
          <t>ยาควบคุมพิเศษ</t>
        </is>
      </c>
      <c r="F100" s="166" t="inlineStr">
        <is>
          <t>ยาสามัญประจำบ้าน</t>
        </is>
      </c>
      <c r="G100" s="166" t="inlineStr">
        <is>
          <t>วัตถุออกฤทธิ์ต่อจิตและประสาท</t>
        </is>
      </c>
      <c r="H100" s="166" t="inlineStr">
        <is>
          <t>ยาเสพติดให้โทษ</t>
        </is>
      </c>
      <c r="I100" s="165" t="n">
        <v>1</v>
      </c>
      <c r="J100" s="166" t="inlineStr">
        <is>
          <t>✅ คำตอบที่ถูกต้อง: ข้อ ก. 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ยาอันตราย 💡 คำอธิบายและข้อกำหนดทางกฎหมาย:
💡 คำอธิบายและข้อกำหนดทางกฎหมาย:
Augmentin (Amoxicillin/Clavulanate potassium) เป็นยาปฏิชีวนะ (Antibiotic) ซึ่งจัดเป็น 'ยาอันตราย' ตามพระราชบัญญัติยา พ.ศ. 2510 ซึ่งต้องจ่ายโดยผู้ประกอบวิชาชีพเภสัชกรรมในร้านยาหรือสั่งโดยแพทย์์เท่านั้น
🔍 ข้ออื่นผิดเพราะอะไร:
• ข้อ ข.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(ยาสามัญประจำบ้าน): ยาสามัญประจำบ้าน ไม่ตรงกับข้อบ่งใช้หรือกลไกการออกฤทธิ์ที่ถูกต้องตาม พ.ร.บ. ยา พ.ศ. 2510 / พ.ร.บ. วิชาชีพเภสัชกรรม พ.ศ. 2537
• ข้อ ง. (วัตถุออกฤทธิ์ต่อจิตและประสาท): วัตถุออกฤทธิ์ต่อจิตและประสาท ไม่ตรงกับข้อบ่งใช้หรือกลไกการออกฤทธิ์ที่ถูกต้องตาม พ.ร.บ. ยา พ.ศ. 2510 / พ.ร.บ. วิชาชีพเภสัชกรรม พ.ศ. 2537
• ข้อ จ. (ยาเสพติดให้โทษ): ยาเสพติดให้โทษ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00" s="166" t="inlineStr"/>
      <c r="L100" s="166" t="inlineStr">
        <is>
          <t>Pharmacy Laws &amp; Ethics</t>
        </is>
      </c>
      <c r="M100" s="166" t="inlineStr">
        <is>
          <t>ข้อบังคับสภาเภสัชกรรม (จรรยาบรรณวิชาชีพ)</t>
        </is>
      </c>
      <c r="N100" s="165" t="inlineStr">
        <is>
          <t>SAP</t>
        </is>
      </c>
      <c r="O100" s="166" t="inlineStr">
        <is>
          <t>ข้อ 133 Pharma Plus เล่มม่วง (เฉลยข้อ ก)</t>
        </is>
      </c>
      <c r="P100" s="165" t="inlineStr">
        <is>
          <t>แบบฝึกหัด</t>
        </is>
      </c>
      <c r="Q100" s="165" t="inlineStr">
        <is>
          <t>เล่มม่วง</t>
        </is>
      </c>
      <c r="R100" s="165" t="inlineStr"/>
    </row>
    <row r="101" ht="24" customHeight="1" s="49">
      <c r="A101" s="167" t="n">
        <v>99</v>
      </c>
      <c r="B101" s="166" t="inlineStr">
        <is>
          <t>ผู้ป่วยชายอายุ 58 ปี ผู้ป่วยมีประวัติเป็นโรคมาเก๊ามา 5 ปี กำเริบเฉียบพลันประมาณ 2 ครั้ง/ปี
บริเวณข้อเท้าและหัวแม่เท้า ปัจจุบันได้รับยา allopurinol 300 mg 11 ตรวจเลือดล่าสุด 3 เดือนก่อนได้ค่า serum uric
acid 7.2 mg/dL และมีโรคประจำตัวคือ type2 DM, HTN ตอนนี้ใช้ยา lorsatan metformin aspirin เมื่อ 2 วันก่อน
การผลิตยาเคลือบฟิลม์ allopurinol มีการบันทึกลง BMR
แต่ผู้ปฏิบัติงานลืมบันทึกแล้วมาบันทึกหลังจากกระบวนการเสร็จแล้ว เป็นการปฏิบัติผิด drug integrity ใด</t>
        </is>
      </c>
      <c r="C101" s="166" t="inlineStr"/>
      <c r="D101" s="166" t="inlineStr">
        <is>
          <t>Accurate</t>
        </is>
      </c>
      <c r="E101" s="166" t="inlineStr">
        <is>
          <t>Contemporary</t>
        </is>
      </c>
      <c r="F101" s="166" t="inlineStr">
        <is>
          <t>Enduring</t>
        </is>
      </c>
      <c r="G101" s="166" t="inlineStr">
        <is>
          <t>Legible</t>
        </is>
      </c>
      <c r="H101" s="166" t="inlineStr">
        <is>
          <t>Original</t>
        </is>
      </c>
      <c r="I101" s="167" t="inlineStr">
        <is>
          <t>1</t>
        </is>
      </c>
      <c r="J101" s="166" t="inlineStr">
        <is>
          <t>✅ คำตอบที่ถูกต้อง: ข้อ ก. Accurate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Law &amp; Regulations &amp; Ethics การเลือก Law &amp; Regulations &amp; Ethics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(Accurate): Accurate ไม่ตรงกับข้อบ่งใช้หรือกลไกการออกฤทธิ์ที่ถูกต้องตาม พ.ร.บ. ยา พ.ศ. 2510 / พ.ร.บ. วิชาชีพเภสัชกรรม พ.ศ. 2537
• ข้อ ค. (Contemporary): Contemporary ไม่ตรงกับข้อบ่งใช้หรือกลไกการออกฤทธิ์ที่ถูกต้องตาม พ.ร.บ. ยา พ.ศ. 2510 / พ.ร.บ. วิชาชีพเภสัชกรรม พ.ศ. 2537
• ข้อ ง. (Enduring): Enduring ไม่ตรงกับข้อบ่งใช้หรือกลไกการออกฤทธิ์ที่ถูกต้องตาม พ.ร.บ. ยา พ.ศ. 2510 / พ.ร.บ. วิชาชีพเภสัชกรรม พ.ศ. 2537
• ข้อ จ. (Legible): Legible ไม่ตรงกับข้อบ่งใช้หรือกลไกการออกฤทธิ์ที่ถูกต้องตาม พ.ร.บ. ยา พ.ศ. 2510 / พ.ร.บ. วิชาชีพเภสัชกรรม พ.ศ. 2537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101" s="166" t="inlineStr"/>
      <c r="L101" s="166" t="inlineStr">
        <is>
          <t>Pharmacy Laws &amp; Ethics</t>
        </is>
      </c>
      <c r="M101" s="166" t="inlineStr">
        <is>
          <t>ข้อบังคับสภาเภสัชกรรม (จรรยาบรรณวิชาชีพ)</t>
        </is>
      </c>
      <c r="N101" s="165" t="inlineStr">
        <is>
          <t>SAP</t>
        </is>
      </c>
      <c r="O101" s="166" t="inlineStr">
        <is>
          <t>แบบฝึกหัด PLE-CC 1 ข้อ 8</t>
        </is>
      </c>
      <c r="P101" s="165" t="inlineStr">
        <is>
          <t>แบบฝึกหัด</t>
        </is>
      </c>
      <c r="Q101" s="165" t="inlineStr">
        <is>
          <t>เล่มม่วง</t>
        </is>
      </c>
      <c r="R101" s="165" t="inlineStr"/>
    </row>
    <row r="102" ht="24" customHeight="1" s="49">
      <c r="A102" s="167" t="n">
        <v>100</v>
      </c>
      <c r="B102" s="166" t="inlineStr">
        <is>
          <t>ผู้ป่วยชายอายุ 58 ปี ผู้ป่วยมีประวัติเป็นโรคมาเก๊ามา 5 ปี กำเริบเฉียบพลันประมาณ 2 ครั้ง/ปี
บริเวณข้อเท้าและหัวแม่เท้า ปัจจุบันได้รับยา allopurinol 300 mg 11 ตรวจเลือดล่าสุด 3 เดือนก่อนได้ค่า serum uric
acid 7.2 mg/dL และมีโรคประจำตัวคือ type2 DM, HTN ตอนนี้ใช้ยา lorsatan metformin aspirin เมื่อ 2 วันก่อน
หากคนไข้ปัจจุบันเป็นพนักงานในบริษัทเอกชนที่มีการจ้างงานตามกฎหมายแรงงานไทย
ผู้ป่วยจะอยู่ภายใต้สิทธิการรักษาพยาบาลใดตามหลักประกันสุขภาพของประเทศไทย</t>
        </is>
      </c>
      <c r="C102" s="166" t="inlineStr"/>
      <c r="D102" s="166" t="inlineStr">
        <is>
          <t>สิทธิประกันสุขภาพแห่งชาติ</t>
        </is>
      </c>
      <c r="E102" s="166" t="inlineStr">
        <is>
          <t>สิทธิประกันสังคม</t>
        </is>
      </c>
      <c r="F102" s="166" t="inlineStr">
        <is>
          <t>สิทธิข้าราชการ</t>
        </is>
      </c>
      <c r="G102" s="166" t="inlineStr">
        <is>
          <t>สิทธิ 30 บาท</t>
        </is>
      </c>
      <c r="H102" s="166" t="inlineStr">
        <is>
          <t>สิทธิบัตรทอง</t>
        </is>
      </c>
      <c r="I102" s="167" t="inlineStr">
        <is>
          <t>1</t>
        </is>
      </c>
      <c r="J102" s="166" t="inlineStr">
        <is>
          <t>✅ คำตอบที่ถูกต้อง: ข้อ ก. สิทธิประกันสุขภาพแห่งชาติ
💡 Background:
ผู้ป่วยมีภาวะ Acute Gout Flare จากการตกผลึกของ Monosodium urate (MSU) ในข้อ ทำให้เกิดการอักเสบเฉียบพลัน ปวด บวม แดง ร้อนอย่างรุนแรง
🎯 ทำไมข้อนี้ถึงถูก:
สิทธิประกันสุขภาพแห่งชาติ การเลือก สิทธิประกันสุขภาพแห่งชาติ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(Law &amp; Regulations &amp; Ethics): Law &amp; Regulations &amp; Ethics ไม่ตรงกับข้อบ่งใช้หรือกลไกการออกฤทธิ์ที่ถูกต้องตาม พ.ร.บ. ยา พ.ศ. 2510 / พ.ร.บ. วิชาชีพเภสัชกรรม พ.ศ. 2537
• ข้อ ค. (สิทธิประกันสังคม): สิทธิประกันสังคม ไม่ตรงกับข้อบ่งใช้หรือกลไกการออกฤทธิ์ที่ถูกต้องตาม พ.ร.บ. ยา พ.ศ. 2510 / พ.ร.บ. วิชาชีพเภสัชกรรม พ.ศ. 2537
• ข้อ ง. (สิทธิข้าราชการ): สิทธิข้าราชการ ไม่ตรงกับข้อบ่งใช้หรือกลไกการออกฤทธิ์ที่ถูกต้องตาม พ.ร.บ. ยา พ.ศ. 2510 / พ.ร.บ. วิชาชีพเภสัชกรรม พ.ศ. 2537
• ข้อ จ. (สิทธิ 30 บาท): สิทธิ 30 บาท ไม่ตรงกับข้อบ่งใช้หรือกลไกการออกฤทธิ์ที่ถูกต้องตาม พ.ร.บ. ยา พ.ศ. 2510 / พ.ร.บ. วิชาชีพเภสัชกรรม พ.ศ. 2537
📖 Guideline อ้างอิง:
2020 American College of Rheumatology (ACR) Guideline for the Management of Gout &amp; แนวทางเวชปฏิบัติการดูแลรักษาโรคเกาต์ พ.ศ. 2555 (สมาคมรูมาติสซั่มแห่งประเทศไทย)
📌 จุดจำก่อนสอบ:
• Renal Safety Limit: ห้ามใช้ (contraindication) เมื่อ eGFR &lt; 30 mL/min/1.73 m² และไม่ควรเริ่มยาเมื่อ eGFR 30-44 mL/min เนื่องจากเสี่ยงต่อ fatal Lactic Acidosis
• Contrast Procedure: ต้องหยุดยาก่อนหรือในวันที่ฉีดสารทึบรังสีชนิด iodinated radiocontrast และประเมิน eGFR ซ้ำหลังตรวจ 48 ชม. ก่อนเริ่มยาใหม่
• Long-term Monitoring: การใช้ระยะยาวลดการดูดซึม Vitamin B12 ควรตรวจติดตาม CBC และระดับวิตามินบี 12 เป็นระยะ</t>
        </is>
      </c>
      <c r="K102" s="166" t="inlineStr"/>
      <c r="L102" s="166" t="inlineStr">
        <is>
          <t>Pharmacy Laws &amp; Ethics</t>
        </is>
      </c>
      <c r="M102" s="166" t="inlineStr">
        <is>
          <t>ข้อบังคับสภาเภสัชกรรม (จรรยาบรรณวิชาชีพ)</t>
        </is>
      </c>
      <c r="N102" s="165" t="inlineStr">
        <is>
          <t>SAP</t>
        </is>
      </c>
      <c r="O102" s="166" t="inlineStr">
        <is>
          <t>แบบฝึกหัด PLE-CC 1 ข้อ 11</t>
        </is>
      </c>
      <c r="P102" s="165" t="inlineStr">
        <is>
          <t>แบบฝึกหัด</t>
        </is>
      </c>
      <c r="Q102" s="165" t="inlineStr">
        <is>
          <t>เล่มม่วง</t>
        </is>
      </c>
      <c r="R102" s="165" t="inlineStr"/>
    </row>
    <row r="103" ht="24" customHeight="1" s="49">
      <c r="A103" s="167" t="n">
        <v>101</v>
      </c>
      <c r="B103" s="166" t="inlineStr">
        <is>
          <t>เภสัชกรผู้มีหน้าที่ปฏิบัติการในร้านขายยาแผนปัจจุบัน ไม่สวมเสื้อกาวน์และไม่ติดป้ายชื่อแสดงตนขณะส่งมอบยาและให้คำปรึกษาแก่ผู้รับบริการ ถือเป็นการกระทำที่ผิดต่อข้อบังคับและกฎหมายใด</t>
        </is>
      </c>
      <c r="C103" s="166" t="inlineStr"/>
      <c r="D103" s="166" t="inlineStr">
        <is>
          <t>พระราชบัญญัติวิชาชีพเภสัชกรรม พ.ศ. 2537 และข้อบังคับสภาเภสัชกรรมว่าด้วยจรรยาบรรณแห่งวิชาชีพ</t>
        </is>
      </c>
      <c r="E103" s="166" t="inlineStr">
        <is>
          <t>พระราชบัญญัติยาเสพติดให้โทษ พ.ศ. 2522</t>
        </is>
      </c>
      <c r="F103" s="166" t="inlineStr">
        <is>
          <t>พระราชบัญญัติวัตถุที่ออกฤทธิ์ต่อจิตและประสาท พ.ศ. 2559</t>
        </is>
      </c>
      <c r="G103" s="166" t="inlineStr">
        <is>
          <t>พระราชบัญญัติเครื่องสำอาง พ.ศ. 2558</t>
        </is>
      </c>
      <c r="H103" s="166" t="inlineStr">
        <is>
          <t>พระราชบัญญัติผลิตภัณฑ์สมุนไพร พ.ศ. 2562</t>
        </is>
      </c>
      <c r="I103" s="167" t="n">
        <v>1</v>
      </c>
      <c r="J103" s="166" t="inlineStr">
        <is>
          <t>✅ คำตอบที่ถูกต้อง: ข้อ ก. พระราชบัญญัติวิชาชีพเภสัชกรรม พ.ศ. 2537 และข้อบังคับสภาเภสัชกรรมว่าด้วยจรรยาบรรณแห่งวิชาชีพ
💡 Background:
การแต่งกายและการปฏิบัติตนขณะปฏิบัติหน้าที่ของผู้ประกอบวิชาชีพเภสัชกรรมในสถานปฏิบัติการทางเภสัชกรรมชุมชน (ร้านยา) หรือสถานพยาบาล มีกฎหมายและข้อบังคับวิชาชีพควบคุม
🎯 ทำไมข้อนี้ถึงถูก:
การที่เภสัชกรผู้มีหน้าที่ปฏิบัติการไม่สวมเสื้อกาวน์สีขาวที่มีตราสัญลักษณ์สภาเภสัชกรรมและป้ายชื่อ-สกุล เลขที่ใบประกอบวิชาชีพขณะปฏิบัติหน้าที่ในร้านยา ถือเป็นการฝ่าฝืน ข้อบังคับสภาเภสัชกรรมว่าด้วยจรรยาบรรณแห่งวิชาชีพเภสัชกรรม และประกาศกระทรวงสาธารณสุขว่าด้วยการปฏิบัติทางเภสัชกรรมชุมชน (GPP) ภายใต้ พ.ร.บ. วิชาชีพเภสัชกรรม พ.ศ. 2537 และ พ.ร.บ. ยา พ.ศ. 2510
🔍 ข้ออื่นผิดเพราะอะไร:
• ข้อ ข. พ.ร.บ. ยาเสพติดให้โทษ พ.ศ. 2522: ควบคุมการผลิต นำเข้า ส่งออก จำหน่าย หรือครอบครองยาเสพติด
• ข้อ ค. พ.ร.บ. วัตถุที่ออกฤทธิ์ต่อจิตและประสาท พ.ศ. 2559: ควบคุมการผลิต ขาย ครอบครองวัตถุออกฤทธิ์
• ข้อ ง. พ.ร.บ. เครื่องสำอาง พ.ศ. 2558: ควบคุมการผลิต นำเข้า และขายเครื่องสำอาง
• ข้อ จ. พ.ร.บ. ผลิตภัณฑ์สมุนไพร พ.ศ. 2562: ควบคุมการผลิต ขาย นำเข้าผลิตภัณฑ์สมุนไพร
📖 Guideline อ้างอิง:
พระราชบัญญัติวิชาชีพเภสัชกรรม พ.ศ. 2537 &amp; ข้อบังคับสภาเภสัชกรรมว่าด้วยจรรยาบรรณแห่งวิชาชีพเภสัชกรรม พ.ศ. 2538 (และฉบับแก้ไขเพิ่มเติม)
📌 จุดจำก่อนสอบ:
เภสัชกรปฏิบัติหน้าที่ในร้านยา: ต้องสวมเสื้อกาวน์สีขาว ติดป้ายชื่อ-สกุล มีรูปถ่ายและเวลาปฏิบัติการแสดงหน้าร้านตามมาตรฐาน GPP</t>
        </is>
      </c>
      <c r="K103" s="166" t="inlineStr"/>
      <c r="L103" s="166" t="inlineStr">
        <is>
          <t>Pharmacy Laws &amp; Ethics</t>
        </is>
      </c>
      <c r="M103" s="166" t="inlineStr">
        <is>
          <t>ข้อบังคับสภาเภสัชกรรม (จรรยาบรรณวิชาชีพ)</t>
        </is>
      </c>
      <c r="N103" s="165" t="inlineStr">
        <is>
          <t>SAP</t>
        </is>
      </c>
      <c r="O103" s="166" t="inlineStr">
        <is>
          <t>PLE-CC1 ปี 2566 Day 1 ข้อ 5</t>
        </is>
      </c>
      <c r="P103" s="165" t="inlineStr">
        <is>
          <t>ข้อสอบเก่า</t>
        </is>
      </c>
      <c r="Q103" s="165" t="inlineStr">
        <is>
          <t>2566</t>
        </is>
      </c>
      <c r="R103" s="165" t="inlineStr"/>
    </row>
    <row r="104" ht="24" customHeight="1" s="49">
      <c r="A104" s="167" t="n">
        <v>102</v>
      </c>
      <c r="B104" s="166" t="inlineStr">
        <is>
          <t>ยาอันตรายกลุ่มใดต่อไปนี้ ได้รับการยกเว้นไม่ต้องจัดทำบัญชีการขายยาตามแบบ ข.ย. 11 ตามประกาศกระทรวงสาธารณสุข</t>
        </is>
      </c>
      <c r="C104" s="166" t="inlineStr"/>
      <c r="D104" s="166" t="inlineStr">
        <is>
          <t>ยาพาราเซตามอลสูตรเดี่ยว (Paracetamol single entity)</t>
        </is>
      </c>
      <c r="E104" s="166" t="inlineStr">
        <is>
          <t>ยาแคปซูลทรามาดอล (Tramadol capsules)</t>
        </is>
      </c>
      <c r="F104" s="166" t="inlineStr">
        <is>
          <t>ยาน้ำเชื่อมแก้ไอที่มีส่วนผสมของเดกซ์โทรเมทอร์แฟน (Dextromethorphan syrup)</t>
        </is>
      </c>
      <c r="G104" s="166" t="inlineStr">
        <is>
          <t>ยาเม็ดคลอร์เฟนิรามีน (Chlorpheniramine tablets)</t>
        </is>
      </c>
      <c r="H104" s="166" t="inlineStr">
        <is>
          <t>ยาแคปซูลฟลูออกซิทีน (Fluoxetine capsules)</t>
        </is>
      </c>
      <c r="I104" s="167" t="n">
        <v>1</v>
      </c>
      <c r="J104" s="166" t="inlineStr">
        <is>
          <t>✅ คำตอบที่ถูกต้อง: ข้อ ก. ยาพาราเซตามอลสูตรเดี่ยว (Paracetamol single entity)
💡 Background:
ตามพระราชบัญญัติยา พ.ศ. 2510 และประกาศกระทรวงสาธารณสุข กำหนดให้ยาอันตรายบางรายการที่มีความเสี่ยงต่อการนำไปใช้ในทางที่ผิด (Abuse/Misuse) ต้องจัดทำบัญชีการขายยาอันตราย (แบบ ข.ย. 11) เพื่อควบคุมและตรวจสอบการกระจายยา
🎯 ทำไมข้อนี้ถึงถูก:
ยาพาราเซตามอลสูตรเดี่ยวไม่จัดอยู่ในรายการยาอันตรายที่ต้องทำบัญชีการขายยาตามแบบ ข.ย. 11 ขณะที่ยา Tramadol, Dextromethorphan, Antihistamines บางกลุ่ม (เช่น CPM, Diphenhydramine) และยาออกฤทธิ์ต่อจิตประสาทบางตัวที่ตกเป็นยาอันตราย ล้วนมีประกาศ อย. กำหนดให้ต้องลงบัญชี ข.ย. 11 และจำกัดปริมาณการขายต่อครั้ง
🔍 ข้ออื่นผิดเพราะอะไร:
• ข้อ ข. (Tramadol): ต้องทำบัญชี ข.ย. 11 และจำกัดการขายไม่เกิน 20 เม็ดต่อครั้ง ห้ามขายให้ผู้มีอายุต่ำกว่า 18 ปี
• ข้อ ค. (Dextromethorphan syrup): ต้องทำบัญชี ข.ย. 11 และจำกัดการขายไม่เกิน 3 ขวดต่อครั้ง
• ข้อ ง. (Chlorpheniramine): มีประกาศ อย. ควบคุมการทำบัญชี ข.ย. 11 สำหรับยาแก้แพ้กลุ่ม sedating antihistamine
• ข้อ จ. (Fluoxetine): จัดเป็นยาอันตรายที่มีประกาศควบคุมการทำบัญชี ข.ย. 11
📖 Guideline อ้างอิง:
พระราชบัญญัติยา พ.ศ. 2510 และประกาศสำนักงานคณะกรรมการอาหารและยา เรื่อง การจัดทำบัญชีการขายยาอันตราย (ข.ย. 11)
📌 จุดจำก่อนสอบ:
• ยาอันตรายที่ต้องทำ ข.ย. 11: Tramadol (ไม่เกิน 20 เม็ด/ครั้ง), Dextromethorphan (ไม่เกิน 3 ขวด/ครั้ง), ยาแก้แพ้แก้หวัดบางกลุ่ม
• พาราเซตามอลสูตรเดี่ยว ไม่ต้องทำบัญชี ข.ย. 11</t>
        </is>
      </c>
      <c r="K104" s="166" t="inlineStr"/>
      <c r="L104" s="166" t="inlineStr">
        <is>
          <t>Pharmacy Laws &amp; Ethics</t>
        </is>
      </c>
      <c r="M104" s="166" t="inlineStr">
        <is>
          <t>ข้อบังคับสภาเภสัชกรรม (จรรยาบรรณวิชาชีพ)</t>
        </is>
      </c>
      <c r="N104" s="165" t="inlineStr">
        <is>
          <t>SAP</t>
        </is>
      </c>
      <c r="O104" s="166" t="inlineStr">
        <is>
          <t>PLE-CC1 ปี 2566 Day 2 ข้อ 24</t>
        </is>
      </c>
      <c r="P104" s="165" t="inlineStr">
        <is>
          <t>ข้อสอบเก่า</t>
        </is>
      </c>
      <c r="Q104" s="165" t="inlineStr">
        <is>
          <t>2566</t>
        </is>
      </c>
      <c r="R104" s="165" t="inlineStr"/>
    </row>
    <row r="105" ht="24" customHeight="1" s="49">
      <c r="A105" s="167" t="n">
        <v>103</v>
      </c>
      <c r="B105" s="166" t="inlineStr">
        <is>
          <t>ตามกฎหมายยาและระเบียบกระทรวงสาธารณสุข ยาต้านไวรัส Favipiravir สามารถวางจำหน่ายและส่งมอบในร้านขายยาแผนปัจจุบันประเภท ข.ย.1 ทั่วไปได้หรือไม่ เพราะเหตุใด</t>
        </is>
      </c>
      <c r="C105" s="166" t="inlineStr"/>
      <c r="D105" s="166" t="inlineStr">
        <is>
          <t>ขายได้อย่างเสรีเนื่องจากได้รับการขึ้นทะเบียนเป็นยาสามัญประจำบ้าน</t>
        </is>
      </c>
      <c r="E105" s="166" t="inlineStr">
        <is>
          <t>ขายได้เฉพาะผู้ป่วยที่มีผลตรวจ ATK เป็นบวกโดยไม่จำเป็นต้องมีใบสั่งแพทย์</t>
        </is>
      </c>
      <c r="F105" s="166" t="inlineStr">
        <is>
          <t>ขายได้ตามปกติหากร้านยามีใบอนุญาตขายยาแผนปัจจุบันประเภท ข.ย.1</t>
        </is>
      </c>
      <c r="G105" s="166" t="inlineStr">
        <is>
          <t>ขายได้เฉพาะกรณีที่เภสัชกรประจำร้านเป็นผู้ซักประวัติและจ่ายยาด้วยตนเอง</t>
        </is>
      </c>
      <c r="H105" s="166" t="inlineStr">
        <is>
          <t>ขายไม่ได้ เนื่องจากยา Favipiravir เป็นยาที่รัฐควบคุมการกระจายและอนุญาตให้จ่ายได้เฉพาะในสถานพยาบาลหรือหน่วยบริการที่ได้รับมอบหมายเท่านั้น</t>
        </is>
      </c>
      <c r="I105" s="167" t="n">
        <v>5</v>
      </c>
      <c r="J105" s="166" t="inlineStr">
        <is>
          <t>✅ คำตอบที่ถูกต้อง: ข้อ จ. ขายไม่ได้ เนื่องจากยา Favipiravir เป็นยาที่รัฐควบคุมการกระจายและอนุญาตให้จ่ายได้เฉพาะในสถานพยาบาลหรือหน่วยบริการที่ได้รับมอบหมายเท่านั้น
💡 Background:
สถานะทางกฎหมายและการกระจายยา Favipiravir ในช่วงสถานการณ์การแพร่ระบาดของโรคติดเชื้อไวรัสโคโรนา 2019 (COVID-19) ในประเทศไทย
🎯 ทำไมข้อนี้ถึงถูก:
ยา Favipiravir ในประเทศไทยจัดเป็นยาที่อยู่ภายใต้การกำกับดูแลเป็นกรณีพิเศษ โดยได้รับการขึ้นทะเบียนแบบมีเงื่อนไขในสถานการณ์ฉุกเฉิน และควบคุมการจัดสรรกระจายยาผ่านกระทรวงสาธารณสุขและองค์การเภสัชกรรม (GPO) ไปยังโรงพยาบาลและสถานพยาบาล ร้านขายยาแผนปัจจุบันทั่วไปไม่สามารถสั่งซื้อมาวางจำหน่ายเองได้อย่างอิสระ เว้นแต่เป็นร้านยาที่เข้าร่วมโครงการของ สปสช./สธ. ตามแนวทางที่กำหนด
🔍 ข้ออื่นผิดเพราะอะไร:
• ข้อ ก. ขายได้เสรีเพราะเป็นยาสามัญประจำบ้าน: ผิด Favipiravir ไม่ใช่ยาสามัญประจำบ้าน เป็นยาควบคุมพิเศษ/ยาในระบบบริการสุขภาพ
• ข้อ ข. ขายได้เฉพาะผู้ป่วยที่มีผลตรวจ ATK สองขีดโดยไม่ต้องมีใบสั่งแพทย์: ผิด ต้องสั่งใช้โดยแพทย์หรือระบบการดูแลของรัฐ
• ข้อ ค. ขายได้หากร้านยามีใบอนุญาต ข.ย.1: ผิด ร้านยา ข.ย.1 ทั่วไปไม่สามารถจัดซื้อจากตัวแทนจำหน่ายเอกชนทั่วไปได้
• ข้อ ง. ขายได้เฉพาะเมื่อเภสัชกรเป็นผู้จ่ายยาด้วยตนเอง: ผิด การจำหน่ายต้องอยู่ภายใต้เกณฑ์โครงการของรัฐ
📖 Guideline อ้างอิง:
พระราชบัญญัติยา พ.ศ. 2510 &amp; ประกาศกระทรวงสาธารณสุขและแนวทางเวชปฏิบัติการดูแลรักษาผู้ป่วย COVID-19 กรมการแพทย์ กระทรวงสาธารณสุข
📌 จุดจำก่อนสอบ:
Favipiravir / Molnupiravir: เป็นยาควบคุมพิเศษที่กระจายผ่านระบบสถานพยาบาลและโครงการบริการของรัฐ ร้านยาทั่วไปไม่สามารถวางจำหน่ายเชิงพาณิชย์เสรีได้</t>
        </is>
      </c>
      <c r="K105" s="166" t="inlineStr"/>
      <c r="L105" s="166" t="inlineStr">
        <is>
          <t>Pharmacy Laws &amp; Ethics</t>
        </is>
      </c>
      <c r="M105" s="166" t="inlineStr">
        <is>
          <t>ข้อบังคับสภาเภสัชกรรม (จรรยาบรรณวิชาชีพ)</t>
        </is>
      </c>
      <c r="N105" s="165" t="inlineStr">
        <is>
          <t>SAP</t>
        </is>
      </c>
      <c r="O105" s="166" t="inlineStr">
        <is>
          <t>PLE-CC1 ปี 2566 Day 2 ข้อ 5</t>
        </is>
      </c>
      <c r="P105" s="165" t="inlineStr">
        <is>
          <t>ข้อสอบเก่า</t>
        </is>
      </c>
      <c r="Q105" s="165" t="inlineStr">
        <is>
          <t>2566</t>
        </is>
      </c>
      <c r="R105" s="165" t="inlineStr"/>
    </row>
    <row r="106" ht="24" customHeight="1" s="49">
      <c r="A106" s="167" t="n">
        <v>104</v>
      </c>
      <c r="B106" s="166" t="inlineStr">
        <is>
          <t>ร้านขายยาแผนปัจจุบันติดป้ายแสดงผู้มีหน้าที่ปฏิบัติการระบุข้อความ "ภ.ก. สมชาย ใจดี (เภสัชศาสตรบัณฑิต เกียรตินิยมอันดับ 1 จุฬาฯ)" การกระทำดังกล่าวถูกต้องตามกฎหมายยาและจรรยาบรรณหรือไม่</t>
        </is>
      </c>
      <c r="C106" s="166" t="inlineStr"/>
      <c r="D106" s="166" t="inlineStr">
        <is>
          <t>ไม่ถูกต้อง เนื่องจากกฎหมายกำหนดให้ป้ายแสดงผู้มีหน้าที่ปฏิบัติการระบุได้เฉพาะชื่อ-นามสกุล และเลขที่ใบอนุญาตฯ เท่านั้น ห้ามใส่ข้อความโอ้อวดหรือเกียรตินิยม</t>
        </is>
      </c>
      <c r="E106" s="166" t="inlineStr">
        <is>
          <t>ถูกต้อง เนื่องจากเป็นข้อมูลข้อเท็จจริงตามวุฒิการศึกษาที่ได้รับจริงจากมหาวิทยาลัย</t>
        </is>
      </c>
      <c r="F106" s="166" t="inlineStr">
        <is>
          <t>ถูกต้อง หากได้รับความเห็นชอบเป็นหนังสือจากสำนักงานคณะกรรมการอาหารและยา (อย.)</t>
        </is>
      </c>
      <c r="G106" s="166" t="inlineStr">
        <is>
          <t>ไม่ถูกต้อง เฉพาะกรณีที่ไม่ได้รับความยินยอมจากสภาเภสัชกรรม</t>
        </is>
      </c>
      <c r="H106" s="166" t="inlineStr">
        <is>
          <t>ถูกต้อง เฉพาะร้านขายยาที่ผ่านการรับรองมาตรฐานวิธีปฏิบัติทางเภสัชกรรมชุมชน (GPP)</t>
        </is>
      </c>
      <c r="I106" s="167" t="n">
        <v>1</v>
      </c>
      <c r="J106" s="166" t="inlineStr">
        <is>
          <t>✅ คำตอบที่ถูกต้อง: ข้อ ก. ไม่ถูกต้อง เนื่องจากกฎหมายกำหนดให้ป้ายแสดงผู้มีหน้าที่ปฏิบัติการระบุได้เฉพาะชื่อ-นามสกุล และเลขที่ใบอนุญาตฯ เท่านั้น ห้ามใส่ข้อความโอ้อวดหรือเกียรตินิยม
💡 Background:
พระราชบัญญัติยา พ.ศ. 2510 และกฎกระทรวงว่าด้วยการขออนุญาตและการออกใบอนุญาตขายยาแผนปัจจุบัน กำหนดรูปแบบและข้อความบนป้ายแสดงตัวผู้มีหน้าที่ปฏิบัติการประจำร้านยาไว้อย่างเคร่งครัด เพื่อความเป็นระเบียบและป้องกันการโฆษณาโอ้อวด
🎯 ทำไมข้อนี้ถึงถูก:
ป้ายแสดงผู้มีหน้าที่ปฏิบัติการ (ป้ายสีน้ำเงินตัวอักษรสีขาวสำหรับ ข.ย.1) กฎหมายกำหนดให้ระบุได้เฉพาะ: คำนำหน้าชื่อ ชื่อและนามสกุล, เลขที่ใบประกอบวิชาชีพเภสัชกรรม และเวลาปฏิบัติการเท่านั้น การระบุข้อความ "เกียรตินิยม" หรือสถาบันการศึกษา ถือเป็นการฝ่าฝืนรูปแบบที่กฎหมายกำหนดและเข้าข่ายการโอ้อวดตนเองตามจรรยาบรรณวิชาชีพ
🔍 ข้ออื่นผิดเพราะอะไร:
• ข้อ ข., ค., ง., จ.: เป็นข้ออ้างที่กฎหมายไม่ยอมรับ กฎหมายมีเจตนารมณ์ควบคุมรูปแบบป้ายให้เป็นมาตรฐานเดียวกันทั่วประเทศ ไม่มีการยกเว้นให้ร้าน GPP หรือการขออนุญาตพิเศษ
📖 Guideline อ้างอิง:
พระราชบัญญัติยา พ.ศ. 2510 (มาตรา 39) และข้อบังคับสภาเภสัชกรรมว่าด้วยจรรยาบรรณแห่งวิชาชีพเภสัชกรรม
📌 จุดจำก่อนสอบ:
• ป้ายผู้มีหน้าที่ปฏิบัติการ: ข.ย.1 สีน้ำเงิน, ข.ย.2 สีเขียว, ข.ย.บ. สีมะกอก
• ข้อความบนป้าย: ชื่อ-นามสกุล, เลขที่ใบประกอบวิชาชีพ, เวลาปฏิบัติการ (ห้ามระบุเกียรตินิยม/วุฒิอื่น)</t>
        </is>
      </c>
      <c r="K106" s="166" t="inlineStr"/>
      <c r="L106" s="166" t="inlineStr">
        <is>
          <t>Pharmacy Laws &amp; Ethics</t>
        </is>
      </c>
      <c r="M106" s="166" t="inlineStr">
        <is>
          <t>ข้อบังคับสภาเภสัชกรรม (จรรยาบรรณวิชาชีพ)</t>
        </is>
      </c>
      <c r="N106" s="165" t="inlineStr">
        <is>
          <t>SAP</t>
        </is>
      </c>
      <c r="O106" s="166" t="inlineStr">
        <is>
          <t>PLE-CC1 ปี 2566 Day 2 ข้อ 73</t>
        </is>
      </c>
      <c r="P106" s="165" t="inlineStr">
        <is>
          <t>ข้อสอบเก่า</t>
        </is>
      </c>
      <c r="Q106" s="165" t="inlineStr">
        <is>
          <t>2566</t>
        </is>
      </c>
      <c r="R106" s="165" t="inlineStr"/>
    </row>
    <row r="107" ht="24" customHeight="1" s="49">
      <c r="A107" s="167" t="n">
        <v>105</v>
      </c>
      <c r="B107" s="166" t="inlineStr">
        <is>
          <t>ตามพระราชบัญญัติคุ้มครองผู้บริโภค พ.ศ. 2522 สินค้าในข้อใดได้รับการยกเว้นไม่นำบทบัญญัติว่าด้วยการคุ้มครองผู้บริโภคด้านฉลากมาบังคับใช้ เนื่องจากมีกฎหมายเฉพาะควบคุมเรื่องฉลากอยู่แล้ว</t>
        </is>
      </c>
      <c r="C107" s="166" t="inlineStr"/>
      <c r="D107" s="166" t="inlineStr">
        <is>
          <t>ยาแผนปัจจุบันและยาแผนโบราณ (เนื่องจากควบคุมตาม พ.ร.บ. ยา พ.ศ. 2510)</t>
        </is>
      </c>
      <c r="E107" s="166" t="inlineStr">
        <is>
          <t>ปลั๊กไฟและสายไฟสำหรับเครื่องใช้ไฟฟ้า</t>
        </is>
      </c>
      <c r="F107" s="166" t="inlineStr">
        <is>
          <t>เสื้อผ้าและเครื่องนุ่งห่มสำเร็จรูป</t>
        </is>
      </c>
      <c r="G107" s="166" t="inlineStr">
        <is>
          <t>อาหารสัตว์เลี้ยงสำเร็จรูป</t>
        </is>
      </c>
      <c r="H107" s="166" t="inlineStr">
        <is>
          <t>ผลิตภัณฑ์ทำความสะอาดในครัวเรือนทั่วไป</t>
        </is>
      </c>
      <c r="I107" s="167" t="n">
        <v>1</v>
      </c>
      <c r="J107" s="166" t="inlineStr">
        <is>
          <t>✅ คำตอบที่ถูกต้อง: ข้อ ก. ยาแผนปัจจุบันและยาแผนโบราณ (เนื่องจากควบคุมตาม พ.ร.บ. ยา พ.ศ. 2510)
💡 Background:
พระราชบัญญัติคุ้มครองผู้บริโภค พ.ศ. 2522 มีบทบัญญัติควบคุมสินค้าที่ควบคุมฉลาก แต่มีข้อยกเว้นสำหรับสินค้าที่มีกฎหมายเฉพาะบัญญัติควบคุมเรื่องฉลากไว้แล้ว เพื่อไม่ให้เกิดความซ้ำซ้อนในการบังคับใช้กฎหมาย
🎯 ทำไมข้อนี้ถึงถูก:
ยาแผนปัจจุบันและยาแผนโบราณมีบทบัญญัติเฉพาะควบคุมเรื่องการแสดงฉลากและเอกสารกำกับยาอย่างเข้มงวดตาม พ.ร.บ. ยา พ.ศ. 2510 (มาตรา 25 และมาตรา 60) จึงได้รับการยกเว้นจากการเป็นสินค้าควบคุมฉลากตาม พ.ร.บ. คุ้มครองผู้บริโภค
🔍 ข้ออื่นผิดเพราะอะไร:
• ข้อ ข., ค., ง., จ.: เป็นสินค้าอุปโภคบริโภคทั่วไปที่คณะกรรมการว่าด้วยฉลากประกาศให้เป็นสินค้าที่ควบคุมฉลากตาม พ.ร.บ. คุ้มครองผู้บริโภค
📖 Guideline อ้างอิง:
พระราชบัญญัติคุ้มครองผู้บริโภค พ.ศ. 2522 (มาตรา 30) และพระราชบัญญัติยา พ.ศ. 2510
📌 จุดจำก่อนสอบ:
• ยา อาหาร เครื่องสำอาง มีกฎหมายเฉพาะควบคุมฉลาก จึงไม่อยู่ใต้การควบคุมฉลากของ สคบ.</t>
        </is>
      </c>
      <c r="K107" s="166" t="inlineStr"/>
      <c r="L107" s="166" t="inlineStr">
        <is>
          <t>Pharmacy Laws &amp; Ethics</t>
        </is>
      </c>
      <c r="M107" s="166" t="inlineStr">
        <is>
          <t>ข้อบังคับสภาเภสัชกรรม (จรรยาบรรณวิชาชีพ)</t>
        </is>
      </c>
      <c r="N107" s="165" t="inlineStr">
        <is>
          <t>SAP</t>
        </is>
      </c>
      <c r="O107" s="166" t="inlineStr">
        <is>
          <t>PLE_CC1_2563_Q ข้อ 1</t>
        </is>
      </c>
      <c r="P107" s="165" t="inlineStr">
        <is>
          <t>ข้อสอบเก่า</t>
        </is>
      </c>
      <c r="Q107" s="165" t="inlineStr">
        <is>
          <t>2563</t>
        </is>
      </c>
      <c r="R107" s="165" t="inlineStr"/>
    </row>
    <row r="108" ht="24" customHeight="1" s="49">
      <c r="A108" s="167" t="n">
        <v>106</v>
      </c>
      <c r="B108" s="166" t="inlineStr">
        <is>
          <t>โรงพยาบาลแห่งหนึ่งได้ผลิตยาเตรียมขึ้นใช้สำหรับผู้ป่วยเฉพาะราย ต่อมามีประชาชนสนใจเป็นจำนวนมาก โรงพยาบาลจึงผลิตเพิ่มเพื่อวางจำหน่ายทั่วไปแก่ประชาชนที่ไม่ได้มารับการรักษา การกระทำนี้ผิดกฎหมายหรือไม่ เพราะเหตุใด</t>
        </is>
      </c>
      <c r="C108" s="166" t="inlineStr"/>
      <c r="D108" s="166" t="inlineStr">
        <is>
          <t>ผิดกฎหมาย เนื่องจากข้อยกเว้นการผลิตยาของสถานพยาบาลตาม พ.ร.บ. ยา ใช้ได้เฉพาะการผลิตเพื่อจ่ายให้แก่ผู้ป่วยของสถานพยาบาลนั้นเท่านั้น ห้ามจำหน่ายเชิงพาณิชย์ทั่วไป</t>
        </is>
      </c>
      <c r="E108" s="166" t="inlineStr">
        <is>
          <t>ไม่ผิดกฎหมาย เนื่องจากสถานพยาบาลของรัฐได้รับการยกเว้นไม่ต้องขออนุญาตผลิตยาทุกกรณี</t>
        </is>
      </c>
      <c r="F108" s="166" t="inlineStr">
        <is>
          <t>ไม่ผิดกฎหมาย หากมีเภสัชกรควบคุมการผลิตตามมาตรฐาน GMP</t>
        </is>
      </c>
      <c r="G108" s="166" t="inlineStr">
        <is>
          <t>ไม่ผิดกฎหมาย หากนำรายได้เข้ากองทุนสวัสดิการของโรงพยาบาล</t>
        </is>
      </c>
      <c r="H108" s="166" t="inlineStr">
        <is>
          <t>ผิดกฎหมาย เฉพาะกรณีที่เป็นยาปฏิชีวนะหรือยาควบคุมพิเศษเท่านั้น</t>
        </is>
      </c>
      <c r="I108" s="167" t="n">
        <v>1</v>
      </c>
      <c r="J108" s="166" t="inlineStr">
        <is>
          <t>✅ คำตอบที่ถูกต้อง: ข้อ ก. ผิดกฎหมาย เนื่องจากข้อยกเว้นการผลิตยาของสถานพยาบาลตาม พ.ร.บ. ยา ใช้ได้เฉพาะการผลิตเพื่อจ่ายให้แก่ผู้ป่วยของสถานพยาบาลนั้นเท่านั้น ห้ามจำหน่ายเชิงพาณิชย์ทั่วไป
💡 Background:
ตาม พ.ร.บ. ยา พ.ศ. 2510 การผลิตยาต้องได้รับใบอนุญาตผลิตยาแผนปัจจุบันจากผู้อนุญาต เว้นแต่จะเข้าข้อยกเว้นตามที่กฎหมายบัญญัติไว้เป็นการเฉพาะ
🎯 ทำไมข้อนี้ถึงถูก:
มาตรา 13 (2) แห่ง พ.ร.บ. ยา พ.ศ. 2510 ยกเว้นให้กระทรวง ทบวง กรม หรือสถานพยาบาล สามารถผลิตยาได้โดยไม่ต้องขอรับใบอนุญาตผลิตยา แต่ต้องเป็นการ "ผลิตยาเพื่อจ่ายให้แก่ผู้ป่วยเฉพาะของสถานพยาบาลนั้นเท่านั้น" การนำยาออกวางจำหน่ายทั่วไปแก่บุคคลภายนอกที่ไม่ใช่ผู้ป่วยของสถานพยาบาลถือว่าไม่เข้าข่ายข้อยกเว้น และมีความผิดฐานผลิตยาโดยไม่ได้รับอนุญาต
🔍 ข้ออื่นผิดเพราะอะไร:
• ข้อ ข., ค., ง.: เป็นความเข้าใจที่ผิด ข้อยกเว้นของสถานพยาบาลจำกัดเฉพาะการจ่ายยาแก่ผู้ป่วยของตนเองเท่านั้น ไม่สามารถผลิตเพื่อจำหน่ายในเชิงพาณิชย์ทั่วไปได้
• ข้อ จ.: กฎหมายห้ามผลิตยาทุกประเภทโดยไม่ได้รับอนุญาต ไม่ได้จำกัดเฉพาะยาปฏิชีวนะ
📖 Guideline อ้างอิง:
พระราชบัญญัติยา พ.ศ. 2510 มาตรา 12 และมาตรา 13 (2)
📌 จุดจำก่อนสอบ:
• ข้อยกเว้นการผลิตยาของ รพ.: ผลิตได้โดยไม่ต้องขออนุญาต แต่ต้อง "จ่ายให้เฉพาะผู้ป่วยของ รพ. นั้นเท่านั้น" ห้ามวางขายทั่วไป</t>
        </is>
      </c>
      <c r="K108" s="166" t="inlineStr"/>
      <c r="L108" s="166" t="inlineStr">
        <is>
          <t>Pharmacy Laws &amp; Ethics</t>
        </is>
      </c>
      <c r="M108" s="166" t="inlineStr">
        <is>
          <t>ข้อบังคับสภาเภสัชกรรม (จรรยาบรรณวิชาชีพ)</t>
        </is>
      </c>
      <c r="N108" s="165" t="inlineStr">
        <is>
          <t>SAP</t>
        </is>
      </c>
      <c r="O108" s="166" t="inlineStr">
        <is>
          <t>PLE_CC1_2563_Q ข้อ 3</t>
        </is>
      </c>
      <c r="P108" s="165" t="inlineStr">
        <is>
          <t>ข้อสอบเก่า</t>
        </is>
      </c>
      <c r="Q108" s="165" t="inlineStr">
        <is>
          <t>2563</t>
        </is>
      </c>
      <c r="R108" s="165" t="inlineStr"/>
    </row>
    <row r="109" ht="24" customHeight="1" s="49">
      <c r="A109" s="167" t="n">
        <v>107</v>
      </c>
      <c r="B109" s="166" t="inlineStr">
        <is>
          <t>นาย ก. ได้รับใบอนุญาตขายยาแผนปัจจุบันเฉพาะยาบรรจุเสร็จที่ไม่ใช่ยาอันตรายหรือยาควบคุมพิเศษ (ข.ย.2) แต่นำยาปฏิชีวนะ Amoxicillin แคปซูลมาวางขายในร้าน การกระทำของนาย ก. มีความผิดตามกฎหมายยาอย่างไร</t>
        </is>
      </c>
      <c r="C109" s="166" t="inlineStr"/>
      <c r="D109" s="166" t="inlineStr">
        <is>
          <t>ขายยาอันตรายโดยไม่ได้รับอนุญาต (ข.ย.2 มีสิทธิขายได้เฉพาะยาบรรจุเสร็จที่ไม่ใช่ยาอันตราย)</t>
        </is>
      </c>
      <c r="E109" s="166" t="inlineStr">
        <is>
          <t>ขายยาปลอม</t>
        </is>
      </c>
      <c r="F109" s="166" t="inlineStr">
        <is>
          <t>ขายยาควบคุมพิเศษโดยไม่ได้รับอนุญาต</t>
        </is>
      </c>
      <c r="G109" s="166" t="inlineStr">
        <is>
          <t>ไม่มีความผิด หากมีฉลากและเอกสารกำกับยาถูกต้อง</t>
        </is>
      </c>
      <c r="H109" s="166" t="inlineStr">
        <is>
          <t>มีความผิดฐานไม่มีเภสัชกรประจำร้านเท่านั้น</t>
        </is>
      </c>
      <c r="I109" s="167" t="n">
        <v>1</v>
      </c>
      <c r="J109" s="166" t="inlineStr">
        <is>
          <t>✅ คำตอบที่ถูกต้อง: ข้อ ก. ขายยาอันตรายโดยไม่ได้รับอนุญาต (ข.ย.2 มีสิทธิขายได้เฉพาะยาบรรจุเสร็จที่ไม่ใช่ยาอันตราย)
💡 Background:
ใบอนุญาตขายยาแผนปัจจุบันตาม พ.ร.บ. ยา พ.ศ. 2510 แบ่งออกเป็นหลายประเภทตามขอบเขตสิทธิในการจำหน่าย ได้แก่ ข.ย.1 (ขายยาแผนปัจจุบันทุกประเภท), ข.ย.2 (ขายยาบรรจุเสร็จที่ไม่ใช่ยาอันตรายหรือยาควบคุมพิเศษ), และ ข.ย.3 (ขายส่งยา)
🎯 ทำไมข้อนี้ถึงถูก:
ยา Amoxicillin จัดเป็น "ยาอันตราย" ตามประกาศกระทรวงสาธารณสุข ผู้รับอนุญาตประเภท ข.ย.2 มีสิทธิขายได้เฉพาะยาบรรจุเสร็จที่ไม่ใช่ยาอันตรายและไม่ใช่ยาควบคุมพิเศษเท่านั้น (มีพยาบาลหรือผู้ประกอบวิชาชีพเวชกรรมเป็นผู้มีหน้าที่ปฏิบัติการ) การนำยาอันตรายมาขายในร้าน ข.ย.2 จึงมีความผิดฐานขายยาอันตรายโดยไม่ได้รับอนุญาต (มาตรา 12)
🔍 ข้ออื่นผิดเพราะอะไร:
• ข้อ ข.: ไม่ใช่ยาปลอม เพราะตัวยาถูกต้องตามมาตรฐาน
• ข้อ ค.: Amoxicillin เป็นยาอันตราย ไม่ใช่ยาควบคุมพิเศษ
• ข้อ ง., จ.: ข.ย.2 ไม่มีสิทธิขายยาอันตรายไม่ว่าจะกรณีใดก็ตาม
📖 Guideline อ้างอิง:
พระราชบัญญัติยา พ.ศ. 2510 มาตรา 12, มาตรา 19 และประกาศกระทรวงสาธารณสุข เรื่อง ยาอันตราย
📌 จุดจำก่อนสอบ:
• ข.ย.1: ขายยาแผนปัจจุบันได้ทุกประเภท (มีเภสัชกรคุม)
• ข.ย.2: ขายได้เฉพาะยาบรรจุเสร็จที่ไม่ใช่ยาอันตราย/ควบคุมพิเศษ (ห้ามขาย Amoxicillin, ยาลดความดัน, ยาปฏิชีวนะ)</t>
        </is>
      </c>
      <c r="K109" s="166" t="inlineStr"/>
      <c r="L109" s="166" t="inlineStr">
        <is>
          <t>Pharmacy Laws &amp; Ethics</t>
        </is>
      </c>
      <c r="M109" s="166" t="inlineStr">
        <is>
          <t>ข้อบังคับสภาเภสัชกรรม (จรรยาบรรณวิชาชีพ)</t>
        </is>
      </c>
      <c r="N109" s="165" t="inlineStr">
        <is>
          <t>SAP</t>
        </is>
      </c>
      <c r="O109" s="166" t="inlineStr">
        <is>
          <t>PLE_CC1_2563_Q ข้อ 8</t>
        </is>
      </c>
      <c r="P109" s="165" t="inlineStr">
        <is>
          <t>ข้อสอบเก่า</t>
        </is>
      </c>
      <c r="Q109" s="165" t="inlineStr">
        <is>
          <t>2563</t>
        </is>
      </c>
      <c r="R109" s="165" t="inlineStr"/>
    </row>
    <row r="110" ht="24" customHeight="1" s="49">
      <c r="A110" s="167" t="n">
        <v>108</v>
      </c>
      <c r="B110" s="166" t="inlineStr">
        <is>
          <t>ตามพระราชบัญญัติยา พ.ศ. 2510 และประกาศกระทรวงสาธารณสุข ข้อใดระบุการส่งมอบยาในร้านขายยาแผนปัจจุบัน (ข.ย.1) ได้อย่างถูกต้องตามกฎหมาย</t>
        </is>
      </c>
      <c r="C110" s="166" t="inlineStr"/>
      <c r="D110" s="166" t="inlineStr">
        <is>
          <t>เภสัชกรส่งมอบยา Tramadol ไม่เกิน 20 แคปซูลต่อครั้งแก่ผู้มารับบริการที่มีอายุ 18 ปีขึ้นไป พร้อมลงบันทึกในบัญชี ข.ย. 11</t>
        </is>
      </c>
      <c r="E110" s="166" t="inlineStr">
        <is>
          <t>ผู้รับอนุญาตส่งมอบยาปฏิชีวนะ Amoxicillin ให้ผู้ป่วยในระหว่างที่เภสัชกรไม่อยู่</t>
        </is>
      </c>
      <c r="F110" s="166" t="inlineStr">
        <is>
          <t>เภสัชกรส่งมอบยา Diazepam 5 mg จำนวน 10 เม็ดให้ผู้ป่วยโดยไม่มีใบสั่งแพทย์</t>
        </is>
      </c>
      <c r="G110" s="166" t="inlineStr">
        <is>
          <t>เภสัชกรขายยาแก้ไอน้ำเชื่อม Dextromethorphan ครั้งละ 5 ขวดให้แก่วัยรุ่น</t>
        </is>
      </c>
      <c r="H110" s="166" t="inlineStr">
        <is>
          <t>ผู้ช่วยเภสัชกรจัดยาชุดแก้ปวดข้อส่งมอบให้ผู้ป่วยนอกเวลาทำการ</t>
        </is>
      </c>
      <c r="I110" s="167" t="n">
        <v>1</v>
      </c>
      <c r="J110" s="166" t="inlineStr">
        <is>
          <t>✅ คำตอบที่ถูกต้อง: ข้อ ก. เภสัชกรส่งมอบยา Tramadol ไม่เกิน 20 แคปซูลต่อครั้งแก่ผู้มารับบริการที่มีอายุ 18 ปีขึ้นไป พร้อมลงบันทึกในบัญชี ข.ย. 11
💡 Background:
การส่งมอบยาในร้านขายยา ข.ย.1 ต้องเป็นไปตามข้อกำหนดของกฎหมายยา, ประกาศกระทรวงสาธารณสุขว่าด้วยการควบคุมยาที่มีความเสี่ยงต่อการนำไปใช้ในทางที่ผิด, และพระราชบัญญัติวัตถุที่ออกฤทธิ์ต่อจิตและประสาท
🎯 ทำไมข้อนี้ถึงถูก:
ตามประกาศ อย. เรื่องการควบคุมการจำหน่ายยา Tramadol สูตรเดี่ยว: กำหนดให้เภสัชกรเป็นผู้ส่งมอบเท่านั้น, ขายได้ไม่เกิน 20 แคปซูลต่อครั้ง, ห้ามขายให้ผู้ที่มีอายุต่ำกว่า 18 ปี, และต้องจัดทำบัญชีการขายยาตามแบบ ข.ย. 11 ทุกครั้ง
🔍 ข้ออื่นผิดเพราะอะไร:
• ข้อ ข.: ผู้รับอนุญาตที่ไม่ใช่เภสัชกรไม่มีสิทธิส่งมอบยาอันตราย (มาตรา 39)
• ข้อ ค.: Diazepam เป็นวัตถุออกฤทธิ์ประเภท 2 ห้ามจำหน่ายในร้านขายยาโดยเด็ดขาด
• ข้อ ง.: Dextromethorphan syrup จำกัดการขายไม่เกิน 3 ขวดต่อครั้ง และห้ามขายให้เด็ก/วัยรุ่นที่มีพฤติกรรมเสี่ยง
• ข้อ จ.: ห้ามผลิตและจำหน่ายยาชุดอย่างเด็ดขาดตามมาตรา 75 ทวิ
📖 Guideline อ้างอิง:
พระราชบัญญัติยา พ.ศ. 2510 และประกาศสำนักงานคณะกรรมการอาหารและยา เรื่อง การควบคุมการจำหน่ายยา Tramadol
📌 จุดจำก่อนสอบ:
• Tramadol ข.ย.1: เภสัชกรจ่ายเท่านั้น, ไม่เกิน 20 แคปซูล/ครั้ง, อายุ &gt;= 18 ปี, บันทึก ข.ย. 11</t>
        </is>
      </c>
      <c r="K110" s="166" t="inlineStr"/>
      <c r="L110" s="166" t="inlineStr">
        <is>
          <t>Pharmacy Laws &amp; Ethics</t>
        </is>
      </c>
      <c r="M110" s="166" t="inlineStr">
        <is>
          <t>ข้อบังคับสภาเภสัชกรรม (จรรยาบรรณวิชาชีพ)</t>
        </is>
      </c>
      <c r="N110" s="165" t="inlineStr">
        <is>
          <t>SAP</t>
        </is>
      </c>
      <c r="O110" s="166" t="inlineStr">
        <is>
          <t>PLE_CC1_2563_Q ข้อ 11</t>
        </is>
      </c>
      <c r="P110" s="165" t="inlineStr">
        <is>
          <t>ข้อสอบเก่า</t>
        </is>
      </c>
      <c r="Q110" s="165" t="inlineStr">
        <is>
          <t>2563</t>
        </is>
      </c>
      <c r="R110" s="165" t="inlineStr"/>
    </row>
    <row r="111" ht="24" customHeight="1" s="49">
      <c r="A111" s="167" t="n">
        <v>109</v>
      </c>
      <c r="B111" s="166" t="inlineStr">
        <is>
          <t>เจ้าหน้าที่สาธารณสุขตรวจสอบพบว่ามีการนำยา Vitamin C 100 mg เม็ดเคี้ยว บรรจุขวดขนาด 1,000 เม็ด มาแบ่งบรรจุใส่ซองใส ซองละ 10 เม็ด เพื่อนำไปแจกจ่ายในงานวันเด็ก การกระทำนี้ผิดกฎหมาย พ.ร.บ. ยา พ.ศ. 2510 หรือไม่ อย่างไร</t>
        </is>
      </c>
      <c r="C111" s="166" t="inlineStr"/>
      <c r="D111" s="166" t="inlineStr">
        <is>
          <t>ผิดกฎหมาย เนื่องจากการแบ่งบรรจุยาถือเป็นการ "ผลิต" ยา ซึ่งต้องได้รับอนุญาตและกระทำในสถานที่ที่ได้รับอนุญาตตามมาตรฐาน GMP</t>
        </is>
      </c>
      <c r="E111" s="166" t="inlineStr">
        <is>
          <t>ไม่ผิดกฎหมาย เนื่องจากเป็นการแจกฟรีเพื่อการกุศล ไม่ได้แสวงหาผลกำไร</t>
        </is>
      </c>
      <c r="F111" s="166" t="inlineStr">
        <is>
          <t>ไม่ผิดกฎหมาย เนื่องจาก Vitamin C จัดเป็นอาหารเสริม ไม่ใช่ยา</t>
        </is>
      </c>
      <c r="G111" s="166" t="inlineStr">
        <is>
          <t>ผิดกฎหมาย เฉพาะกรณีที่ไม่มีเภสัชกรเป็นผู้ควบคุมการแจกจ่าย</t>
        </is>
      </c>
      <c r="H111" s="166" t="inlineStr">
        <is>
          <t>ไม่ผิดกฎหมาย หากซองที่แบ่งบรรจุมีซิปล็อกป้องกันความชื้น</t>
        </is>
      </c>
      <c r="I111" s="167" t="n">
        <v>1</v>
      </c>
      <c r="J111" s="166" t="inlineStr">
        <is>
          <t>✅ คำตอบที่ถูกต้อง: ข้อ ก. ผิดกฎหมาย เนื่องจากการแบ่งบรรจุยาถือเป็นการ "ผลิต" ยา ซึ่งต้องได้รับอนุญาตและกระทำในสถานที่ที่ได้รับอนุญาตตามมาตรฐาน GMP
💡 Background:
พระราชบัญญัติยา พ.ศ. 2510 มาตรา 4 ให้นิยามคำว่า "ผลิต" หมายความรวมถึง ทำ ผสม ปรุง แปรสภาพ และเปลี่ยนรูปยา และให้หมายความรวมถึงการแบ่งบรรจุด้วย
🎯 ทำไมข้อนี้ถึงถูก:
ตาม พ.ร.บ. ยา พ.ศ. 2510 การ "แบ่งบรรจุยา" จัดเป็นการ "ผลิตยา" โดยตรงตามนิยามในมาตรา 4 ดังนั้น การนำยาเม็ดจากภาชนะบรรจุเดิมมาแบ่งใส่ซองเล็กเพื่อแจกจ่ายหรือจำหน่าย หากกระทำโดยไม่ได้รับใบอนุญาตผลิตยา ถือเป็นความผิดฐานผลิตยาโดยไม่ได้รับอนุญาตตามมาตรา 12 แม้ว่าจะเป็นการแจกฟรีเพื่อการกุศลก็ตาม
🔍 ข้ออื่นผิดเพราะอะไร:
• ข้อ ข.: กฎหมายยาคุ้มครองความปลอดภัยของผู้บริโภค การผลิต/แบ่งบรรจุที่ไม่ได้มาตรฐานมีความผิดโดยไม่คำนึงว่าจะขายหรือแจกฟรี
• ข้อ ค.: Vitamin C ในขนาดยารักษาโรค (ขึ้นทะเบียนตำรับยา) จัดเป็นยา ไม่ใช่อาหาร
• ข้อ ง., จ.: แม้จะมีเภสัชกรหรือใช้ซองซิปล็อก ก็ไม่สามารถยกเว้นข้อกำหนดเรื่องใบอนุญาตผลิตยาได้
📖 Guideline อ้างอิง:
พระราชบัญญัติยา พ.ศ. 2510 มาตรา 4 (นิยามการผลิต) และมาตรา 12
📌 จุดจำก่อนสอบ:
• การ "แบ่งบรรจุยา" = การผลิตยา ตามมาตรา 4 ต้องทำในสถานที่และได้รับใบอนุญาตผลิตยาเท่านั้น</t>
        </is>
      </c>
      <c r="K111" s="166" t="inlineStr"/>
      <c r="L111" s="166" t="inlineStr">
        <is>
          <t>Pharmacy Laws &amp; Ethics</t>
        </is>
      </c>
      <c r="M111" s="166" t="inlineStr">
        <is>
          <t>ข้อบังคับสภาเภสัชกรรม (จรรยาบรรณวิชาชีพ)</t>
        </is>
      </c>
      <c r="N111" s="165" t="inlineStr">
        <is>
          <t>SAP</t>
        </is>
      </c>
      <c r="O111" s="166" t="inlineStr">
        <is>
          <t>PLE_CC1_2563_Q ข้อ 12</t>
        </is>
      </c>
      <c r="P111" s="165" t="inlineStr">
        <is>
          <t>ข้อสอบเก่า</t>
        </is>
      </c>
      <c r="Q111" s="165" t="inlineStr">
        <is>
          <t>2563</t>
        </is>
      </c>
      <c r="R111" s="165" t="inlineStr"/>
    </row>
    <row r="112" ht="24" customHeight="1" s="49">
      <c r="A112" s="165" t="n">
        <v>110</v>
      </c>
      <c r="B112" s="166" t="inlineStr">
        <is>
          <t>นางสาว ธ ขายยารายการที่ 1 ผิดกฎหมายหรือไม่ ~ emsis</t>
        </is>
      </c>
      <c r="C112" s="166" t="inlineStr"/>
      <c r="D112" s="166" t="inlineStr">
        <is>
          <t>ไม่ผิด เนื่องจากได้รับอนุญาตให้ขายได้</t>
        </is>
      </c>
      <c r="E112" s="166" t="inlineStr">
        <is>
          <t>ไม่ผิด เนื่องจากได้รับการยกเว้นให้ไม่ต้องขออนุญาต</t>
        </is>
      </c>
      <c r="F112" s="166" t="inlineStr">
        <is>
          <t>ผิด เนื่องจากขายยาชุด</t>
        </is>
      </c>
      <c r="G112" s="166" t="inlineStr">
        <is>
          <t>ผิด เนื่องจากขายยาตำรับลับ</t>
        </is>
      </c>
      <c r="H112" s="166" t="inlineStr">
        <is>
          <t>ผิด เนื่องจากขายยานอกสถานที่ที่ได้รับอนุญาต</t>
        </is>
      </c>
      <c r="I112" s="165" t="n">
        <v>1</v>
      </c>
      <c r="J112" s="166" t="inlineStr">
        <is>
          <t>✅ คำตอบที่ถูกต้อง: ข้อ ก. ไม่ผิด เนื่องจากได้รับอนุญาตให้ขายได้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ไม่ผิด เนื่องจากได้รับอนุญาตให้ขายได้ 💡 คำอธิบายและข้อกำหนดทางกฎหมาย:
💡 คำอธิบายและข้อกำหนดทางกฎหมาย:
การเลือก ไม่ผิด เนื่องจากได้รับอนุญาตให้ขายได้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(ไม่ผิด เนื่องจากได้รับการยกเว้นให้ไม่ต้องขออนุญาต): ไม่ผิด เนื่องจากได้รับการยกเว้นให้ไม่ต้องขออนุญาต ไม่ตรงกับข้อบ่งใช้หรือกลไกการออกฤทธิ์ที่ถูกต้องตาม พ.ร.บ. ยา พ.ศ. 2510 / พ.ร.บ. วิชาชีพเภสัชกรรม พ.ศ. 2537
• ข้อ ค. (ผิด เนื่องจากขายยาชุด): ผิด เนื่องจากขายยาชุด ไม่ตรงกับข้อบ่งใช้หรือกลไกการออกฤทธิ์ที่ถูกต้องตาม พ.ร.บ. ยา พ.ศ. 2510 / พ.ร.บ. วิชาชีพเภสัชกรรม พ.ศ. 2537
• ข้อ ง. (ผิด เนื่องจากขายยาตำรับลับ): ผิด เนื่องจากขายยาตำรับลับ ไม่ตรงกับข้อบ่งใช้หรือกลไกการออกฤทธิ์ที่ถูกต้องตาม พ.ร.บ. ยา พ.ศ. 2510 / พ.ร.บ. วิชาชีพเภสัชกรรม พ.ศ. 2537
• ข้อ จ. (ผิด เนื่องจากขายยานอกสถานที่ที่ได้รับอนุญาต): ผิด เนื่องจากขายยานอกสถานที่ที่ได้รับอนุญาต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12" s="166" t="inlineStr"/>
      <c r="L112" s="166" t="inlineStr">
        <is>
          <t>Pharmacy Laws &amp; Ethics</t>
        </is>
      </c>
      <c r="M112" s="166" t="inlineStr">
        <is>
          <t>ข้อบังคับสภาเภสัชกรรม (จรรยาบรรณวิชาชีพ)</t>
        </is>
      </c>
      <c r="N112" s="165" t="inlineStr">
        <is>
          <t>SAP</t>
        </is>
      </c>
      <c r="O112" s="166" t="inlineStr">
        <is>
          <t>ข้อ 78 (PLE_CC1_2562_Key.md)</t>
        </is>
      </c>
      <c r="P112" s="165" t="inlineStr">
        <is>
          <t>ข้อสอบเก่า</t>
        </is>
      </c>
      <c r="Q112" s="165" t="inlineStr">
        <is>
          <t>2562</t>
        </is>
      </c>
      <c r="R112" s="165" t="inlineStr"/>
    </row>
    <row r="113" ht="24" customHeight="1" s="49">
      <c r="A113" s="165" t="n">
        <v>111</v>
      </c>
      <c r="B113" s="166" t="inlineStr">
        <is>
          <t>การเผยแพร่ข้อความ "ยารักษาโรคกระเพาะ อันเนื่องมีสาเหตุมาจากตับ แก้ได้ทุกต้นเหตุ กินแล้วหายระยะยาว" ผิด Ga :wn . Unatatalasebeauimnazieciviou . /resture X - กฎหมายหรือไม่</t>
        </is>
      </c>
      <c r="C113" s="166" t="inlineStr"/>
      <c r="D113" s="166" t="inlineStr">
        <is>
          <t>ไม่ผิด เพราะเป็นไม่ต้องขออนุญาต</t>
        </is>
      </c>
      <c r="E113" s="166" t="inlineStr">
        <is>
          <t>ไม่ผิด เพราะมีเลขอนุญาตการโฆษณา</t>
        </is>
      </c>
      <c r="F113" s="166" t="inlineStr">
        <is>
          <t>ผิด เพราะ โฆษณาขายยาที่ห้ามขาย</t>
        </is>
      </c>
      <c r="G113" s="166" t="inlineStr">
        <is>
          <t>ผิด เพราะ โฆษณาโอ้อวดสรรพคุณเกินจริง</t>
        </is>
      </c>
      <c r="H113" s="166" t="inlineStr">
        <is>
          <t>ผิด เพราะ โฆษณายารักษาโรคที่ห้ามโฆษณาตามรัฐมนตรีกำหนด</t>
        </is>
      </c>
      <c r="I113" s="165" t="n">
        <v>1</v>
      </c>
      <c r="J113" s="166" t="inlineStr">
        <is>
          <t>✅ คำตอบที่ถูกต้อง: ข้อ ก. ไม่ผิด เพราะเป็นไม่ต้องขออนุญาต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ไม่ผิด เพราะเป็นไม่ต้องขออนุญาต 💡 คำอธิบายและข้อกำหนดทางกฎหมาย:
💡 คำอธิบายและข้อกำหนดทางกฎหมาย:
การเลือก ไม่ผิด เพราะเป็นไม่ต้องขออนุญาต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(ไม่ผิด เพราะมีเลขอนุญาตการโฆษณา): ไม่ผิด เพราะมีเลขอนุญาตการโฆษณา ไม่ตรงกับข้อบ่งใช้หรือกลไกการออกฤทธิ์ที่ถูกต้องตาม พ.ร.บ. ยา พ.ศ. 2510 / พ.ร.บ. วิชาชีพเภสัชกรรม พ.ศ. 2537
• ข้อ ค. (ผิด เพราะ โฆษณาขายยาที่ห้ามขาย): ผิด เพราะ โฆษณาขายยาที่ห้ามขาย ไม่ตรงกับข้อบ่งใช้หรือกลไกการออกฤทธิ์ที่ถูกต้องตาม พ.ร.บ. ยา พ.ศ. 2510 / พ.ร.บ. วิชาชีพเภสัชกรรม พ.ศ. 2537
• ข้อ ง. (ผิด เพราะ โฆษณาโอ้อวดสรรพคุณเกินจริง): ผิด เพราะ โฆษณาโอ้อวดสรรพคุณเกินจริง ไม่ตรงกับข้อบ่งใช้หรือกลไกการออกฤทธิ์ที่ถูกต้องตาม พ.ร.บ. ยา พ.ศ. 2510 / พ.ร.บ. วิชาชีพเภสัชกรรม พ.ศ. 2537
• ข้อ จ. (ผิด เพราะ โฆษณายารักษาโรคที่ห้ามโฆษณาตามรัฐมนตรีกำหนด): ผิด เพราะ โฆษณายารักษาโรคที่ห้ามโฆษณาตามรัฐมนตรีกำหนด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13" s="166" t="inlineStr"/>
      <c r="L113" s="166" t="inlineStr">
        <is>
          <t>Pharmacy Laws &amp; Ethics</t>
        </is>
      </c>
      <c r="M113" s="166" t="inlineStr">
        <is>
          <t>ข้อบังคับสภาเภสัชกรรม (จรรยาบรรณวิชาชีพ)</t>
        </is>
      </c>
      <c r="N113" s="165" t="inlineStr">
        <is>
          <t>SAP</t>
        </is>
      </c>
      <c r="O113" s="166" t="inlineStr">
        <is>
          <t>ข้อ 80 (PLE_CC1_2562_Key.md)</t>
        </is>
      </c>
      <c r="P113" s="165" t="inlineStr">
        <is>
          <t>ข้อสอบเก่า</t>
        </is>
      </c>
      <c r="Q113" s="165" t="inlineStr">
        <is>
          <t>2562</t>
        </is>
      </c>
      <c r="R113" s="165" t="inlineStr"/>
    </row>
    <row r="114" ht="24" customHeight="1" s="49">
      <c r="A114" s="165" t="n">
        <v>112</v>
      </c>
      <c r="B114" s="166" t="inlineStr">
        <is>
          <t>ต่อมาพบว่าผู้ป่วยเป็น absence seizure ยาในข้อใดมีประสิทธิภาพในการรักษามากที่สุด X ~</t>
        </is>
      </c>
      <c r="C114" s="166" t="inlineStr"/>
      <c r="D114" s="166" t="inlineStr">
        <is>
          <t>Valproate</t>
        </is>
      </c>
      <c r="E114" s="166" t="inlineStr">
        <is>
          <t>Carbamazepine</t>
        </is>
      </c>
      <c r="F114" s="166" t="inlineStr">
        <is>
          <t>Topiramate</t>
        </is>
      </c>
      <c r="G114" s="166" t="inlineStr">
        <is>
          <t>Phenytoin</t>
        </is>
      </c>
      <c r="H114" s="166" t="inlineStr">
        <is>
          <t>Pregabalin</t>
        </is>
      </c>
      <c r="I114" s="165" t="n">
        <v>1</v>
      </c>
      <c r="J114" s="166" t="inlineStr">
        <is>
          <t>✅ คำตอบที่ถูกต้อง: ข้อ ก. Valproate
💡 Background:
กฎหมายยาและจรรยาบรรณวิชาชีพมีขึ้นเพื่อคุ้มครองความปลอดภัยของผู้บริโภคตามมาตรฐาน Good Pharmacy Practice (GPP)
🎯 ทำไมข้อนี้ถึงถูก:
Valproate 💡 คำอธิบายและข้อกำหนดทางกฎหมาย:
💡 คำอธิบายและข้อกำหนดทางกฎหมาย:
การเลือก Valproate เป็นคำตอบที่ถูกต้องตามแนวทางการรักษามาตรฐาน เนื่องจาก เป็น broad-spectrum antiepileptic drug แต่มี teratogenicity สูงมาก (neural tube defects) ห้ามใช้ในหญิงวัยเจริญพันธุ์ และเสี่ยงต่อ hepatotoxicity, pancreatitis, weight gain, alopecia
🔍 ข้ออื่นผิดเพราะอะไร:
• ข้อ ข. (Carbamazepine): เป็น first-line ใน focal seizures และ Trigeminal neuralgia ต้องตรวจคัดกรองยีน HLA-B15:02 ในคนไทยก่อนเริ่มยาเพื่อป้องกัน SJS/TEN และเป็น auto-inducer ของเอนไซม์ CYP3A4
• ข้อ ค. (Topiramate): เป็น carbonic anhydrase inhibitor และ glutamate blocker ทำให้เกิดน้ำหนักลด สมาธิลดลง นิ่วในไต และ secondary angle-closure glaucoma
• ข้อ ง. (Phenytoin): เป็น sodium channel blocker สำหรับ focal/generalized seizures มี non-linear (Michaelis-Menten) PK เสี่ยง toxicity ได้ง่ายเมื่อปรับ dose และทำให้เกิด gingival hyperplasia, hirsutism, cerebellar ataxia
• ข้อ จ. (Pregabalin): Pregabalin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14" s="166" t="inlineStr"/>
      <c r="L114" s="166" t="inlineStr">
        <is>
          <t>Pharmacy Laws &amp; Ethics</t>
        </is>
      </c>
      <c r="M114" s="166" t="inlineStr">
        <is>
          <t>ข้อบังคับสภาเภสัชกรรม (จรรยาบรรณวิชาชีพ)</t>
        </is>
      </c>
      <c r="N114" s="165" t="inlineStr">
        <is>
          <t>SAP</t>
        </is>
      </c>
      <c r="O114" s="166" t="inlineStr">
        <is>
          <t>ข้อ 101 (PLE_CC1_2562_Key.md)</t>
        </is>
      </c>
      <c r="P114" s="165" t="inlineStr">
        <is>
          <t>ข้อสอบเก่า</t>
        </is>
      </c>
      <c r="Q114" s="165" t="inlineStr">
        <is>
          <t>2562</t>
        </is>
      </c>
      <c r="R114" s="165" t="inlineStr"/>
    </row>
    <row r="115" ht="24" customHeight="1" s="49">
      <c r="A115" s="165" t="n">
        <v>113</v>
      </c>
      <c r="B115" s="166" t="inlineStr">
        <is>
          <t>ผู้ป่วยจะได้รับประสิทธิผลจากการรักษาเต็มที่เมื่อรับประทานยาต่อเนื่องนานเท่าไหร่ X</t>
        </is>
      </c>
      <c r="C115" s="166" t="inlineStr"/>
      <c r="D115" s="166" t="inlineStr">
        <is>
          <t>3 วัน</t>
        </is>
      </c>
      <c r="E115" s="166" t="inlineStr">
        <is>
          <t>7 วัน</t>
        </is>
      </c>
      <c r="F115" s="166" t="inlineStr">
        <is>
          <t>2 สัปดาห์</t>
        </is>
      </c>
      <c r="G115" s="166" t="inlineStr">
        <is>
          <t>4 สัปดาห์</t>
        </is>
      </c>
      <c r="H115" s="166" t="inlineStr">
        <is>
          <t>12 สัปดาห์</t>
        </is>
      </c>
      <c r="I115" s="165" t="n">
        <v>1</v>
      </c>
      <c r="J115" s="166" t="inlineStr">
        <is>
          <t>✅ คำตอบที่ถูกต้อง: ข้อ ก. 3 วัน
💡 Background:
กฎหมายยาและจรรยาบรรณวิชาชีพมีขึ้นเพื่อคุ้มครองความปลอดภัยของผู้บริโภคตามมาตรฐาน Good Pharmacy Practice (GPP)
🎯 ทำไมข้อนี้ถึงถูก:
3 วัน 💡 คำอธิบายและข้อกำหนดทางกฎหมาย:
💡 คำอธิบายและข้อกำหนดทางกฎหมาย:
การเลือก 3 วัน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(7 วัน): 7 วัน ไม่ตรงกับข้อบ่งใช้หรือกลไกการออกฤทธิ์ที่ถูกต้องตาม พ.ร.บ. ยา พ.ศ. 2510 / พ.ร.บ. วิชาชีพเภสัชกรรม พ.ศ. 2537
• ข้อ ค. (2 สัปดาห์): 2 สัปดาห์ ไม่ตรงกับข้อบ่งใช้หรือกลไกการออกฤทธิ์ที่ถูกต้องตาม พ.ร.บ. ยา พ.ศ. 2510 / พ.ร.บ. วิชาชีพเภสัชกรรม พ.ศ. 2537
• ข้อ ง. (4 สัปดาห์): 4 สัปดาห์ ไม่ตรงกับข้อบ่งใช้หรือกลไกการออกฤทธิ์ที่ถูกต้องตาม พ.ร.บ. ยา พ.ศ. 2510 / พ.ร.บ. วิชาชีพเภสัชกรรม พ.ศ. 2537
• ข้อ จ. (12 สัปดาห์): 12 สัปดาห์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15" s="166" t="inlineStr"/>
      <c r="L115" s="166" t="inlineStr">
        <is>
          <t>Pharmacy Laws &amp; Ethics</t>
        </is>
      </c>
      <c r="M115" s="166" t="inlineStr">
        <is>
          <t>ข้อบังคับสภาเภสัชกรรม (จรรยาบรรณวิชาชีพ)</t>
        </is>
      </c>
      <c r="N115" s="165" t="inlineStr">
        <is>
          <t>SAP</t>
        </is>
      </c>
      <c r="O115" s="166" t="inlineStr">
        <is>
          <t>ข้อ 3 (PLE_CC1_2562_Key.md)</t>
        </is>
      </c>
      <c r="P115" s="165" t="inlineStr">
        <is>
          <t>ข้อสอบเก่า</t>
        </is>
      </c>
      <c r="Q115" s="165" t="inlineStr">
        <is>
          <t>2562</t>
        </is>
      </c>
      <c r="R115" s="165" t="inlineStr"/>
    </row>
    <row r="116" ht="24" customHeight="1" s="49">
      <c r="A116" s="165" t="n">
        <v>114</v>
      </c>
      <c r="B116" s="166" t="inlineStr">
        <is>
          <t>นายจ. ผิดกฎหมายไหม X ิum wed wes sin ิnicenzas ~ .8.</t>
        </is>
      </c>
      <c r="C116" s="166" t="inlineStr"/>
      <c r="D116" s="166" t="inlineStr">
        <is>
          <t>ไม่ผิด เพราะขายยาสามัญประจำบ้าน</t>
        </is>
      </c>
      <c r="E116" s="166" t="inlineStr">
        <is>
          <t>ไม่ผิด เพราะไม่ใช่ผู้รับอนุญาต</t>
        </is>
      </c>
      <c r="F116" s="166" t="inlineStr">
        <is>
          <t>ผิด เพราะขายยาผิดมาตรฐาน</t>
        </is>
      </c>
      <c r="G116" s="166" t="inlineStr">
        <is>
          <t>ผิด เพราะขายควบคุมพิเศษ</t>
        </is>
      </c>
      <c r="H116" s="166" t="inlineStr">
        <is>
          <t>ผิด เพราะประกอบวิชาชีพเภสัชกรรมโดยไม่ได้รับอนุญาตวิชาชีพ</t>
        </is>
      </c>
      <c r="I116" s="165" t="n">
        <v>1</v>
      </c>
      <c r="J116" s="166" t="inlineStr">
        <is>
          <t>✅ คำตอบที่ถูกต้อง: ข้อ ก. ไม่ผิด เพราะขายยาสามัญประจำบ้าน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ไม่ผิด เพราะขายยาสามัญประจำบ้าน 💡 คำอธิบายและข้อกำหนดทางกฎหมาย:
💡 คำอธิบายและข้อกำหนดทางกฎหมาย:
การเลือก ไม่ผิด เพราะขายยาสามัญประจำบ้าน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(ไม่ผิด เพราะไม่ใช่ผู้รับอนุญาต): ไม่ผิด เพราะไม่ใช่ผู้รับอนุญาต ไม่ตรงกับข้อบ่งใช้หรือกลไกการออกฤทธิ์ที่ถูกต้องตาม พ.ร.บ. ยา พ.ศ. 2510 / พ.ร.บ. วิชาชีพเภสัชกรรม พ.ศ. 2537
• ข้อ ค. (ผิด เพราะขายยาผิดมาตรฐาน): ผิด เพราะขายยาผิดมาตรฐาน ไม่ตรงกับข้อบ่งใช้หรือกลไกการออกฤทธิ์ที่ถูกต้องตาม พ.ร.บ. ยา พ.ศ. 2510 / พ.ร.บ. วิชาชีพเภสัชกรรม พ.ศ. 2537
• ข้อ ง. (ผิด เพราะขายควบคุมพิเศษ): ผิด เพราะขายควบคุมพิเศษ ไม่ตรงกับข้อบ่งใช้หรือกลไกการออกฤทธิ์ที่ถูกต้องตาม พ.ร.บ. ยา พ.ศ. 2510 / พ.ร.บ. วิชาชีพเภสัชกรรม พ.ศ. 2537
• ข้อ จ. (ผิด เพราะประกอบวิชาชีพเภสัชกรรมโดยไม่ได้รับอนุญาตวิชาชีพ): ผิด เพราะประกอบวิชาชีพเภสัชกรรมโดยไม่ได้รับอนุญาตวิชาชีพ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16" s="166" t="inlineStr"/>
      <c r="L116" s="166" t="inlineStr">
        <is>
          <t>Pharmacy Laws &amp; Ethics</t>
        </is>
      </c>
      <c r="M116" s="166" t="inlineStr">
        <is>
          <t>ข้อบังคับสภาเภสัชกรรม (จรรยาบรรณวิชาชีพ)</t>
        </is>
      </c>
      <c r="N116" s="165" t="inlineStr">
        <is>
          <t>SAP</t>
        </is>
      </c>
      <c r="O116" s="166" t="inlineStr">
        <is>
          <t>ข้อ 32 (PLE_CC1_2562_Key.md)</t>
        </is>
      </c>
      <c r="P116" s="165" t="inlineStr">
        <is>
          <t>ข้อสอบเก่า</t>
        </is>
      </c>
      <c r="Q116" s="165" t="inlineStr">
        <is>
          <t>2562</t>
        </is>
      </c>
      <c r="R116" s="165" t="inlineStr"/>
    </row>
    <row r="117" ht="24" customHeight="1" s="49">
      <c r="A117" s="165" t="n">
        <v>115</v>
      </c>
      <c r="B117" s="166" t="inlineStr">
        <is>
          <t>นาง ม. ผิดกฎหมายไหม Wimri z8 inne dinevritwidensaCartate oma X ②Miss . Edison. Wereesinens interns</t>
        </is>
      </c>
      <c r="C117" s="166" t="inlineStr"/>
      <c r="D117" s="166" t="inlineStr">
        <is>
          <t>ไม่ผิด เพราะไม่ได้เป็นคนขาย</t>
        </is>
      </c>
      <c r="E117" s="166" t="inlineStr">
        <is>
          <t>ไม่ผิด เพราะขายยาสามัญประจำบ้าน</t>
        </is>
      </c>
      <c r="F117" s="166" t="inlineStr">
        <is>
          <t>ผิด เพราะว่าขายยาอันตรายโดยไม่มีเภสัช</t>
        </is>
      </c>
      <c r="G117" s="166" t="inlineStr">
        <is>
          <t>ผิด เพราะว่าขายยาอันตรายขณะเภสัชไม่อยู่</t>
        </is>
      </c>
      <c r="H117" s="166" t="inlineStr">
        <is>
          <t>ผิด เพราะว่าขายยาควบคุมพิเศษโดยไม่มีใบสั่งแพทย์์</t>
        </is>
      </c>
      <c r="I117" s="165" t="n">
        <v>1</v>
      </c>
      <c r="J117" s="166" t="inlineStr">
        <is>
          <t>✅ คำตอบที่ถูกต้อง: ข้อ ก. ไม่ผิด เพราะไม่ได้เป็นคนขาย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ไม่ผิด เพราะไม่ได้เป็นคนขาย 💡 คำอธิบายและข้อกำหนดทางกฎหมาย:
💡 คำอธิบายและข้อกำหนดทางกฎหมาย:
การเลือก ไม่ผิด เพราะไม่ได้เป็นคนขาย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(ไม่ผิด เพราะขายยาสามัญประจำบ้าน): ไม่ผิด เพราะขายยาสามัญประจำบ้าน ไม่ตรงกับข้อบ่งใช้หรือกลไกการออกฤทธิ์ที่ถูกต้องตาม พ.ร.บ. ยา พ.ศ. 2510 / พ.ร.บ. วิชาชีพเภสัชกรรม พ.ศ. 2537
• ข้อ ค. (ผิด เพราะว่าขายยาอันตรายโดยไม่มีเภสัช):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(ผิด เพราะว่าขายยาอันตรายขณะเภสัชไม่อยู่):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(ผิด เพราะว่าขายยาควบคุมพิเศษโดยไม่มีใบสั่งแพทย์์):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17" s="166" t="inlineStr"/>
      <c r="L117" s="166" t="inlineStr">
        <is>
          <t>Pharmacy Laws &amp; Ethics</t>
        </is>
      </c>
      <c r="M117" s="166" t="inlineStr">
        <is>
          <t>ข้อบังคับสภาเภสัชกรรม (จรรยาบรรณวิชาชีพ)</t>
        </is>
      </c>
      <c r="N117" s="165" t="inlineStr">
        <is>
          <t>SAP</t>
        </is>
      </c>
      <c r="O117" s="166" t="inlineStr">
        <is>
          <t>ข้อ 33 (PLE_CC1_2562_Key.md)</t>
        </is>
      </c>
      <c r="P117" s="165" t="inlineStr">
        <is>
          <t>ข้อสอบเก่า</t>
        </is>
      </c>
      <c r="Q117" s="165" t="inlineStr">
        <is>
          <t>2562</t>
        </is>
      </c>
      <c r="R117" s="165" t="inlineStr"/>
    </row>
    <row r="118" ht="24" customHeight="1" s="49">
      <c r="A118" s="165" t="n">
        <v>116</v>
      </c>
      <c r="B118" s="166" t="inlineStr">
        <is>
          <t>เภสัชกรผิดจรรยาบรรณหรือไม่ isistere s findone X Indigen mediatime dis wer . 27 2510 Wald 39</t>
        </is>
      </c>
      <c r="C118" s="166" t="inlineStr"/>
      <c r="D118" s="166" t="inlineStr">
        <is>
          <t>ไม่ผิด</t>
        </is>
      </c>
      <c r="E118" s="166" t="inlineStr">
        <is>
          <t>ผิด เพราะว่าไม่เคารพกฎหมาย</t>
        </is>
      </c>
      <c r="F118" s="166" t="inlineStr">
        <is>
          <t>ผิด เรื่องความปลอดภัยของผู้ป่วย</t>
        </is>
      </c>
      <c r="G118" s="166" t="inlineStr">
        <is>
          <t>ผิด เพราะสนับสนุนให้ประกอบวิชาชีพผิดกฎหมาย</t>
        </is>
      </c>
      <c r="H118" s="166" t="inlineStr">
        <is>
          <t>ผิด ว่าทำให้เสื่อมเสียวิชาชีพ</t>
        </is>
      </c>
      <c r="I118" s="165" t="n">
        <v>1</v>
      </c>
      <c r="J118" s="166" t="inlineStr">
        <is>
          <t>✅ คำตอบที่ถูกต้อง: ข้อ ก. ไม่ผิด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ไม่ผิด 💡 คำอธิบายและข้อกำหนดทางกฎหมาย:
💡 คำอธิบายและข้อกำหนดทางกฎหมาย:
การเลือก ไม่ผิด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(ผิด เพราะว่าไม่เคารพกฎหมาย): ผิด เพราะว่าไม่เคารพกฎหมาย ไม่ตรงกับข้อบ่งใช้หรือกลไกการออกฤทธิ์ที่ถูกต้องตาม พ.ร.บ. ยา พ.ศ. 2510 / พ.ร.บ. วิชาชีพเภสัชกรรม พ.ศ. 2537
• ข้อ ค. (ผิด เรื่องความปลอดภัยของผู้ป่วย): ผิด เรื่องความปลอดภัยของผู้ป่วย ไม่ตรงกับข้อบ่งใช้หรือกลไกการออกฤทธิ์ที่ถูกต้องตาม พ.ร.บ. ยา พ.ศ. 2510 / พ.ร.บ. วิชาชีพเภสัชกรรม พ.ศ. 2537
• ข้อ ง. (ผิด เพราะสนับสนุนให้ประกอบวิชาชีพผิดกฎหมาย): ผิด เพราะสนับสนุนให้ประกอบวิชาชีพผิดกฎหมาย ไม่ตรงกับข้อบ่งใช้หรือกลไกการออกฤทธิ์ที่ถูกต้องตาม พ.ร.บ. ยา พ.ศ. 2510 / พ.ร.บ. วิชาชีพเภสัชกรรม พ.ศ. 2537
• ข้อ จ. (ผิด ว่าทำให้เสื่อมเสียวิชาชีพ): ผิด ว่าทำให้เสื่อมเสียวิชาชีพ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18" s="166" t="inlineStr"/>
      <c r="L118" s="166" t="inlineStr">
        <is>
          <t>Pharmacy Laws &amp; Ethics</t>
        </is>
      </c>
      <c r="M118" s="166" t="inlineStr">
        <is>
          <t>ข้อบังคับสภาเภสัชกรรม (จรรยาบรรณวิชาชีพ)</t>
        </is>
      </c>
      <c r="N118" s="165" t="inlineStr">
        <is>
          <t>SAP</t>
        </is>
      </c>
      <c r="O118" s="166" t="inlineStr">
        <is>
          <t>ข้อ 38 (PLE_CC1_2562_Key.md)</t>
        </is>
      </c>
      <c r="P118" s="165" t="inlineStr">
        <is>
          <t>ข้อสอบเก่า</t>
        </is>
      </c>
      <c r="Q118" s="165" t="inlineStr">
        <is>
          <t>2562</t>
        </is>
      </c>
      <c r="R118" s="165" t="inlineStr"/>
    </row>
    <row r="119" ht="24" customHeight="1" s="49">
      <c r="A119" s="165" t="n">
        <v>117</v>
      </c>
      <c r="B119" s="166" t="inlineStr">
        <is>
          <t>ท่านเป็นเภสัชกรที่ได้รับมอบหมายให้ทำหน้าที่ประเมินความคุ้มค่าของยาใหม่ที่จะนำเข้ามาใช้ในโรงพยาบาลแทน - trastuzumab ในโรงพยาบาลรัฐแห่งหนึ่ง สิทธิ์ข้าราชการจะใช้เครื่องมือและมุมมองใด</t>
        </is>
      </c>
      <c r="C119" s="166" t="inlineStr"/>
      <c r="D119" s="166" t="inlineStr">
        <is>
          <t>Cost utility มุมมองผู้จ่ายเงิน</t>
        </is>
      </c>
      <c r="E119" s="166" t="inlineStr">
        <is>
          <t>Cost effective มุมมองผู้จ่ายเงิน</t>
        </is>
      </c>
      <c r="F119" s="166" t="inlineStr">
        <is>
          <t>Cost effective มุมมองสังคม</t>
        </is>
      </c>
      <c r="G119" s="166" t="inlineStr">
        <is>
          <t>Cost utility มุมมองผู้ป่วย</t>
        </is>
      </c>
      <c r="H119" s="166" t="inlineStr">
        <is>
          <t>Cost utility มุมมองสังคม</t>
        </is>
      </c>
      <c r="I119" s="165" t="n">
        <v>1</v>
      </c>
      <c r="J119" s="166" t="inlineStr">
        <is>
          <t>✅ คำตอบที่ถูกต้อง: ข้อ ก. Cost utility มุมมองผู้จ่ายเงิน
💡 Background:
กฎหมายยาและจรรยาบรรณวิชาชีพมีขึ้นเพื่อคุ้มครองความปลอดภัยของผู้บริโภคตามมาตรฐาน Good Pharmacy Practice (GPP)
🎯 ทำไมข้อนี้ถึงถูก:
Cost utility มุมมองผู้จ่ายเงิน 💡 คำอธิบายและข้อกำหนดทางกฎหมาย:
💡 คำอธิบายและข้อกำหนดทางกฎหมาย:
การเลือก Cost utility มุมมองผู้จ่ายเงิน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(Cost effective มุมมองผู้จ่ายเงิน): Cost effective มุมมองผู้จ่ายเงิน ไม่ตรงกับข้อบ่งใช้หรือกลไกการออกฤทธิ์ที่ถูกต้องตาม พ.ร.บ. ยา พ.ศ. 2510 / พ.ร.บ. วิชาชีพเภสัชกรรม พ.ศ. 2537
• ข้อ ค. (Cost effective มุมมองสังคม): Cost effective มุมมองสังคม ไม่ตรงกับข้อบ่งใช้หรือกลไกการออกฤทธิ์ที่ถูกต้องตาม พ.ร.บ. ยา พ.ศ. 2510 / พ.ร.บ. วิชาชีพเภสัชกรรม พ.ศ. 2537
• ข้อ ง. (Cost utility มุมมองผู้ป่วย): Cost utility มุมมองผู้ป่วย ไม่ตรงกับข้อบ่งใช้หรือกลไกการออกฤทธิ์ที่ถูกต้องตาม พ.ร.บ. ยา พ.ศ. 2510 / พ.ร.บ. วิชาชีพเภสัชกรรม พ.ศ. 2537
• ข้อ จ. (Cost utility มุมมองสังคม): Cost utility มุมมองสังคม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19" s="166" t="inlineStr"/>
      <c r="L119" s="166" t="inlineStr">
        <is>
          <t>Pharmacy Laws &amp; Ethics</t>
        </is>
      </c>
      <c r="M119" s="166" t="inlineStr">
        <is>
          <t>ข้อบังคับสภาเภสัชกรรม (จรรยาบรรณวิชาชีพ)</t>
        </is>
      </c>
      <c r="N119" s="165" t="inlineStr">
        <is>
          <t>SAP</t>
        </is>
      </c>
      <c r="O119" s="166" t="inlineStr">
        <is>
          <t>ข้อ 52 (PLE_CC1_2562_Key.md)</t>
        </is>
      </c>
      <c r="P119" s="165" t="inlineStr">
        <is>
          <t>ข้อสอบเก่า</t>
        </is>
      </c>
      <c r="Q119" s="165" t="inlineStr">
        <is>
          <t>2562</t>
        </is>
      </c>
      <c r="R119" s="165" t="inlineStr"/>
    </row>
    <row r="120" ht="24" customHeight="1" s="49">
      <c r="A120" s="165" t="n">
        <v>118</v>
      </c>
      <c r="B120" s="166" t="inlineStr">
        <is>
          <t>จากรูปยาในโครงสร(างมีกลไกการออกฤทธิ์อย.างไร</t>
        </is>
      </c>
      <c r="C120" s="166" t="inlineStr"/>
      <c r="D120" s="166" t="inlineStr">
        <is>
          <t>มีผลต.อดีเอนเอ</t>
        </is>
      </c>
      <c r="E120" s="166" t="inlineStr">
        <is>
          <t>มีผลต.อผนังเซลล</t>
        </is>
      </c>
      <c r="F120" s="166" t="inlineStr">
        <is>
          <t>มีผลต.อไมโครทูบูล</t>
        </is>
      </c>
      <c r="G120" s="166" t="inlineStr">
        <is>
          <t>มีผลต.อเยื่อหุ(มเซลล</t>
        </is>
      </c>
      <c r="H120" s="166" t="inlineStr">
        <is>
          <t>มีผลเป5นพิษต.อเซลล imidazole inanition</t>
        </is>
      </c>
      <c r="I120" s="165" t="n">
        <v>1</v>
      </c>
      <c r="J120" s="166" t="inlineStr">
        <is>
          <t>✅ คำตอบที่ถูกต้อง: ข้อ ก. มีผลต.อดีเอนเอ
💡 Background:
กฎหมายยาและจรรยาบรรณวิชาชีพมีขึ้นเพื่อคุ้มครองความปลอดภัยของผู้บริโภคตามมาตรฐาน Good Pharmacy Practice (GPP)
🎯 ทำไมข้อนี้ถึงถูก:
มีผลต.อดีเอนเอ 💡 คำอธิบายและข้อกำหนดทางกฎหมาย:
💡 คำอธิบายและข้อกำหนดทางกฎหมาย:
การเลือก มีผลต.อดีเอนเอ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(มีผลต.อผนังเซลล): มีผลต.อผนังเซลล ไม่ตรงกับข้อบ่งใช้หรือกลไกการออกฤทธิ์ที่ถูกต้องตาม พ.ร.บ. ยา พ.ศ. 2510 / พ.ร.บ. วิชาชีพเภสัชกรรม พ.ศ. 2537
• ข้อ ค. (มีผลต.อไมโครทูบูล): มีผลต.อไมโครทูบูล ไม่ตรงกับข้อบ่งใช้หรือกลไกการออกฤทธิ์ที่ถูกต้องตาม พ.ร.บ. ยา พ.ศ. 2510 / พ.ร.บ. วิชาชีพเภสัชกรรม พ.ศ. 2537
• ข้อ ง. (มีผลต.อเยื่อหุ(มเซลล): มีผลต.อเยื่อหุ(มเซลล ไม่ตรงกับข้อบ่งใช้หรือกลไกการออกฤทธิ์ที่ถูกต้องตาม พ.ร.บ. ยา พ.ศ. 2510 / พ.ร.บ. วิชาชีพเภสัชกรรม พ.ศ. 2537
• ข้อ จ. (มีผลเป5นพิษต.อเซลล imidazole inanition): มีผลเป5นพิษต.อเซลล imidazole inanition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0" s="166" t="inlineStr"/>
      <c r="L120" s="166" t="inlineStr">
        <is>
          <t>Pharmacy Laws &amp; Ethics</t>
        </is>
      </c>
      <c r="M120" s="166" t="inlineStr">
        <is>
          <t>ข้อบังคับสภาเภสัชกรรม (จรรยาบรรณวิชาชีพ)</t>
        </is>
      </c>
      <c r="N120" s="165" t="inlineStr">
        <is>
          <t>SAP</t>
        </is>
      </c>
      <c r="O120" s="166" t="inlineStr">
        <is>
          <t>ข้อ 41 (PLE_CC1_2561_Key.md)</t>
        </is>
      </c>
      <c r="P120" s="165" t="inlineStr">
        <is>
          <t>ข้อสอบเก่า</t>
        </is>
      </c>
      <c r="Q120" s="165" t="inlineStr">
        <is>
          <t>2561</t>
        </is>
      </c>
      <c r="R120" s="165" t="inlineStr"/>
    </row>
    <row r="121" ht="24" customHeight="1" s="49">
      <c r="A121" s="165" t="n">
        <v>119</v>
      </c>
      <c r="B121" s="166" t="inlineStr">
        <is>
          <t>เมื่อทดสอบยาครีมแบบ freeze thaw cycle พบว.าตำรับ เปลี่ยนแปลงไปดังภาพ จากปVญหาดังกล.าวท.านมีวิธีการแก(ไข ปVญหาความไม.คงตัวดังกล.าวอย.างไร mm</t>
        </is>
      </c>
      <c r="C121" s="166" t="inlineStr"/>
      <c r="D121" s="166" t="inlineStr">
        <is>
          <t>เติม tragacanth ในตำรับ O/W</t>
        </is>
      </c>
      <c r="E121" s="166" t="inlineStr">
        <is>
          <t>เติม sodium chloride ในตำรับ O/W</t>
        </is>
      </c>
      <c r="F121" s="166" t="inlineStr">
        <is>
          <t>เติม sodium benzoate ในตำรับ O/W</t>
        </is>
      </c>
      <c r="G121" s="166" t="inlineStr">
        <is>
          <t>ใช(เครื่อง ball mill ในการเตรียมตำรับ O/W</t>
        </is>
      </c>
      <c r="H121" s="166" t="inlineStr">
        <is>
          <t>เติม hydroxyethyl cellulose ในตำรับ O/W</t>
        </is>
      </c>
      <c r="I121" s="165" t="n">
        <v>1</v>
      </c>
      <c r="J121" s="166" t="inlineStr">
        <is>
          <t>✅ คำตอบที่ถูกต้อง: ข้อ ก. เติม tragacanth ในตำรับ O/W
💡 Background:
กฎหมายยาและจรรยาบรรณวิชาชีพมีขึ้นเพื่อคุ้มครองความปลอดภัยของผู้บริโภคตามมาตรฐาน Good Pharmacy Practice (GPP)
🎯 ทำไมข้อนี้ถึงถูก:
เติม tragacanth ในตำรับ O/W 💡 คำอธิบายและข้อกำหนดทางกฎหมาย:
💡 คำอธิบายและข้อกำหนดทางกฎหมาย:
การเลือก เติม tragacanth ในตำรับ O/W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(เติม sodium chloride ในตำรับ O/W): เติม sodium chloride ในตำรับ O/W ไม่ตรงกับข้อบ่งใช้หรือกลไกการออกฤทธิ์ที่ถูกต้องตาม พ.ร.บ. ยา พ.ศ. 2510 / พ.ร.บ. วิชาชีพเภสัชกรรม พ.ศ. 2537
• ข้อ ค. (เติม sodium benzoate ในตำรับ O/W): เติม sodium benzoate ในตำรับ O/W ไม่ตรงกับข้อบ่งใช้หรือกลไกการออกฤทธิ์ที่ถูกต้องตาม พ.ร.บ. ยา พ.ศ. 2510 / พ.ร.บ. วิชาชีพเภสัชกรรม พ.ศ. 2537
• ข้อ ง. (ใช(เครื่อง ball mill ในการเตรียมตำรับ O/W): ใช(เครื่อง ball mill ในการเตรียมตำรับ O/W ไม่ตรงกับข้อบ่งใช้หรือกลไกการออกฤทธิ์ที่ถูกต้องตาม พ.ร.บ. ยา พ.ศ. 2510 / พ.ร.บ. วิชาชีพเภสัชกรรม พ.ศ. 2537
• ข้อ จ. (เติม hydroxyethyl cellulose ในตำรับ O/W): เติม hydroxyethyl cellulose ในตำรับ O/W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1" s="166" t="inlineStr"/>
      <c r="L121" s="166" t="inlineStr">
        <is>
          <t>Pharmacy Laws &amp; Ethics</t>
        </is>
      </c>
      <c r="M121" s="166" t="inlineStr">
        <is>
          <t>ข้อบังคับสภาเภสัชกรรม (จรรยาบรรณวิชาชีพ)</t>
        </is>
      </c>
      <c r="N121" s="165" t="inlineStr">
        <is>
          <t>SAP</t>
        </is>
      </c>
      <c r="O121" s="166" t="inlineStr">
        <is>
          <t>ข้อ 43 (PLE_CC1_2561_Key.md)</t>
        </is>
      </c>
      <c r="P121" s="165" t="inlineStr">
        <is>
          <t>ข้อสอบเก่า</t>
        </is>
      </c>
      <c r="Q121" s="165" t="inlineStr">
        <is>
          <t>2561</t>
        </is>
      </c>
      <c r="R121" s="165" t="inlineStr"/>
    </row>
    <row r="122" ht="24" customHeight="1" s="49">
      <c r="A122" s="165" t="n">
        <v>120</v>
      </c>
      <c r="B122" s="166" t="inlineStr">
        <is>
          <t>ยา naproxen มีกลไกการออกฤทธิ์อย.างไร</t>
        </is>
      </c>
      <c r="C122" s="166" t="inlineStr"/>
      <c r="D122" s="166" t="inlineStr">
        <is>
          <t>ลดการสร(าง leukotriene</t>
        </is>
      </c>
      <c r="E122" s="166" t="inlineStr">
        <is>
          <t>ลดการสร(าง thromboxane A2</t>
        </is>
      </c>
      <c r="F122" s="166" t="inlineStr">
        <is>
          <t>ยับยั้งการทำงานของ prostaglandin</t>
        </is>
      </c>
      <c r="G122" s="166" t="inlineStr">
        <is>
          <t>ยับยั้งการทำงานของเอนไซม lipo-oxygenase</t>
        </is>
      </c>
      <c r="H122" s="166" t="inlineStr">
        <is>
          <t>ยับยั้งการทำงานของเอนไซม cyclo-oxyganase</t>
        </is>
      </c>
      <c r="I122" s="165" t="n">
        <v>1</v>
      </c>
      <c r="J122" s="166" t="inlineStr">
        <is>
          <t>✅ คำตอบที่ถูกต้อง: ข้อ ก. ลดการสร(าง leukotriene
💡 Background:
กฎหมายยาและจรรยาบรรณวิชาชีพมีขึ้นเพื่อคุ้มครองความปลอดภัยของผู้บริโภคตามมาตรฐาน Good Pharmacy Practice (GPP)
🎯 ทำไมข้อนี้ถึงถูก:
ลดการสร(าง leukotriene 💡 คำอธิบายและข้อกำหนดทางกฎหมาย:
💡 คำอธิบายและข้อกำหนดทางกฎหมาย:
การเลือก ลดการสร(าง leukotriene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(ลดการสร(าง thromboxane A2): ลดการสร(าง thromboxane A2 ไม่ตรงกับข้อบ่งใช้หรือกลไกการออกฤทธิ์ที่ถูกต้องตาม พ.ร.บ. ยา พ.ศ. 2510 / พ.ร.บ. วิชาชีพเภสัชกรรม พ.ศ. 2537
• ข้อ ค. (ยับยั้งการทำงานของ prostaglandin): ยับยั้งการทำงานของ prostaglandin ไม่ตรงกับข้อบ่งใช้หรือกลไกการออกฤทธิ์ที่ถูกต้องตาม พ.ร.บ. ยา พ.ศ. 2510 / พ.ร.บ. วิชาชีพเภสัชกรรม พ.ศ. 2537
• ข้อ ง. (ยับยั้งการทำงานของเอนไซม lipo-oxygenase): ยับยั้งการทำงานของเอนไซม lipo-oxygenase ไม่ตรงกับข้อบ่งใช้หรือกลไกการออกฤทธิ์ที่ถูกต้องตาม พ.ร.บ. ยา พ.ศ. 2510 / พ.ร.บ. วิชาชีพเภสัชกรรม พ.ศ. 2537
• ข้อ จ. (ยับยั้งการทำงานของเอนไซม cyclo-oxyganase): ยับยั้งการทำงานของเอนไซม cyclo-oxyganase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2" s="166" t="inlineStr"/>
      <c r="L122" s="166" t="inlineStr">
        <is>
          <t>Pharmacy Laws &amp; Ethics</t>
        </is>
      </c>
      <c r="M122" s="166" t="inlineStr">
        <is>
          <t>ข้อบังคับสภาเภสัชกรรม (จรรยาบรรณวิชาชีพ)</t>
        </is>
      </c>
      <c r="N122" s="165" t="inlineStr">
        <is>
          <t>SAP</t>
        </is>
      </c>
      <c r="O122" s="166" t="inlineStr">
        <is>
          <t>ข้อ 49 (PLE_CC1_2561_Key.md)</t>
        </is>
      </c>
      <c r="P122" s="165" t="inlineStr">
        <is>
          <t>ข้อสอบเก่า</t>
        </is>
      </c>
      <c r="Q122" s="165" t="inlineStr">
        <is>
          <t>2561</t>
        </is>
      </c>
      <c r="R122" s="165" t="inlineStr"/>
    </row>
    <row r="123" ht="24" customHeight="1" s="49">
      <c r="A123" s="165" t="n">
        <v>121</v>
      </c>
      <c r="B123" s="166" t="inlineStr">
        <is>
          <t>ผู(ปcวยได(รับยา naproxen 250 mg มารับประทานแต. อาการปวดยังไม.ดีขึ้น จึงได(ปรับขนาดยาเป5น 500 mg พบว.า อาการปวดดีขึ้น แต.มีอาการคล(ายกรดไหลย(อนแสบยอดอก จะแก(ไขปVญหาอย.างไรจึงจะมีความเหมาะสม</t>
        </is>
      </c>
      <c r="C123" s="166" t="inlineStr"/>
      <c r="D123" s="166" t="inlineStr">
        <is>
          <t>เปลี่ยนเป5นยา celecoxib</t>
        </is>
      </c>
      <c r="E123" s="166" t="inlineStr">
        <is>
          <t>เปลี่ยนเป5นยา tramadol</t>
        </is>
      </c>
      <c r="F123" s="166" t="inlineStr">
        <is>
          <t>เปลี่ยนเป5นยา methotrexate</t>
        </is>
      </c>
      <c r="G123" s="166" t="inlineStr">
        <is>
          <t>Naproxen 250 mg + antacid</t>
        </is>
      </c>
      <c r="H123" s="166" t="inlineStr">
        <is>
          <t>Naproxen 500 mg + omeprazole mum</t>
        </is>
      </c>
      <c r="I123" s="165" t="n">
        <v>1</v>
      </c>
      <c r="J123" s="166" t="inlineStr">
        <is>
          <t>✅ คำตอบที่ถูกต้อง: ข้อ ก. เปลี่ยนเป5นยา celecoxib
💡 Background:
กฎหมายยาและจรรยาบรรณวิชาชีพมีขึ้นเพื่อคุ้มครองความปลอดภัยของผู้บริโภคตามมาตรฐาน Good Pharmacy Practice (GPP)
🎯 ทำไมข้อนี้ถึงถูก:
เปลี่ยนเป5นยา celecoxib 💡 คำอธิบายและข้อกำหนดทางกฎหมาย:
💡 คำอธิบายและข้อกำหนดทางกฎหมาย:
การเลือก เปลี่ยนเป5นยา celecoxib เป็นคำตอบที่ถูกต้องตามแนวทางการรักษามาตรฐาน เนื่องจาก เป็น selective COX-2 inhibitor มี GI safety profile ดีกว่า non-selective NSAIDs แต่มี cardiovascular risk เพิ่มขึ้น และ contraindication ในผู้ป่วย post-CABG หรือ sulfonamide allergy
🔍 ข้ออื่นผิดเพราะอะไร:
• ข้อ ข. (เปลี่ยนเป5นยา tramadol): เป็น weak mu-opioid agonist และ SNRI เป็นเพียง second-line / add-on สำหรับ pain relief ไม่มีฤทธิ์ลดการอักเสบ (no anti-inflammatory efficacy) และเสี่ยงต่อ serotonin syndrome และชัก
• ข้อ ค. (เปลี่ยนเป5นยา methotrexate): เป็น anchor csDMARD สำหรับ Rheumatoid arthritis ยับยั้ง dihydrofolate reductase ต้องให้ Folic acid เสริม และห้ามใช้ในหญิงตั้งครรภ์ (contraindication / teratogenic)
• ข้อ ง. (Naproxen 250 mg + antacid): เป็น non-selective NSAID ที่มี cardiovascular safety profile ดีที่สุด และมี efficacy สูงในการระงับ acute inflammation
• ข้อ จ. (Naproxen 500 mg + omeprazole mum): เป็น non-selective NSAID ที่มี cardiovascular safety profile ดีที่สุด และมี efficacy สูงในการระงับ acute inflammation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3" s="166" t="inlineStr"/>
      <c r="L123" s="166" t="inlineStr">
        <is>
          <t>Pharmacy Laws &amp; Ethics</t>
        </is>
      </c>
      <c r="M123" s="166" t="inlineStr">
        <is>
          <t>ข้อบังคับสภาเภสัชกรรม (จรรยาบรรณวิชาชีพ)</t>
        </is>
      </c>
      <c r="N123" s="165" t="inlineStr">
        <is>
          <t>SAP</t>
        </is>
      </c>
      <c r="O123" s="166" t="inlineStr">
        <is>
          <t>ข้อ 50 (PLE_CC1_2561_Key.md)</t>
        </is>
      </c>
      <c r="P123" s="165" t="inlineStr">
        <is>
          <t>ข้อสอบเก่า</t>
        </is>
      </c>
      <c r="Q123" s="165" t="inlineStr">
        <is>
          <t>2561</t>
        </is>
      </c>
      <c r="R123" s="165" t="inlineStr"/>
    </row>
    <row r="124" ht="24" customHeight="1" s="49">
      <c r="A124" s="165" t="n">
        <v>122</v>
      </c>
      <c r="B124" s="166" t="inlineStr">
        <is>
          <t>อาการใดเป5นอาการรุนแรง ควรไปพบแพทย์อย.างเร.งด.วนสำหรับ ผู(ปcวยรายนี้</t>
        </is>
      </c>
      <c r="C124" s="166" t="inlineStr"/>
      <c r="D124" s="166" t="inlineStr">
        <is>
          <t>ปวดท(อง</t>
        </is>
      </c>
      <c r="E124" s="166" t="inlineStr">
        <is>
          <t>ปวดศีรษะ</t>
        </is>
      </c>
      <c r="F124" s="166" t="inlineStr">
        <is>
          <t>เบื่ออาหาร</t>
        </is>
      </c>
      <c r="G124" s="166" t="inlineStr">
        <is>
          <t>ปVสสาวะขุ.น</t>
        </is>
      </c>
      <c r="H124" s="166" t="inlineStr">
        <is>
          <t>มีไข( หนาวสั่น</t>
        </is>
      </c>
      <c r="I124" s="165" t="n">
        <v>1</v>
      </c>
      <c r="J124" s="166" t="inlineStr">
        <is>
          <t>✅ คำตอบที่ถูกต้อง: ข้อ ก. ปวดท(อง
💡 Background:
กฎหมายยาและจรรยาบรรณวิชาชีพมีขึ้นเพื่อคุ้มครองความปลอดภัยของผู้บริโภคตามมาตรฐาน Good Pharmacy Practice (GPP)
🎯 ทำไมข้อนี้ถึงถูก:
ปวดท(อง 💡 คำอธิบายและข้อกำหนดทางกฎหมาย:
💡 คำอธิบายและข้อกำหนดทางกฎหมาย:
การเลือก ปวดท(อง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(ปวดศีรษะ): ปวดศีรษะ ไม่ตรงกับข้อบ่งใช้หรือกลไกการออกฤทธิ์ที่ถูกต้องตาม พ.ร.บ. ยา พ.ศ. 2510 / พ.ร.บ. วิชาชีพเภสัชกรรม พ.ศ. 2537
• ข้อ ค. (เบื่ออาหาร): เบื่ออาหาร ไม่ตรงกับข้อบ่งใช้หรือกลไกการออกฤทธิ์ที่ถูกต้องตาม พ.ร.บ. ยา พ.ศ. 2510 / พ.ร.บ. วิชาชีพเภสัชกรรม พ.ศ. 2537
• ข้อ ง. (ปVสสาวะขุ.น): ปVสสาวะขุ.น ไม่ตรงกับข้อบ่งใช้หรือกลไกการออกฤทธิ์ที่ถูกต้องตาม พ.ร.บ. ยา พ.ศ. 2510 / พ.ร.บ. วิชาชีพเภสัชกรรม พ.ศ. 2537
• ข้อ จ. (มีไข( หนาวสั่น): มีไข( หนาวสั่น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4" s="166" t="inlineStr"/>
      <c r="L124" s="166" t="inlineStr">
        <is>
          <t>Pharmacy Laws &amp; Ethics</t>
        </is>
      </c>
      <c r="M124" s="166" t="inlineStr">
        <is>
          <t>ข้อบังคับสภาเภสัชกรรม (จรรยาบรรณวิชาชีพ)</t>
        </is>
      </c>
      <c r="N124" s="165" t="inlineStr">
        <is>
          <t>SAP</t>
        </is>
      </c>
      <c r="O124" s="166" t="inlineStr">
        <is>
          <t>ข้อ 78 (PLE_CC1_2561_Key.md)</t>
        </is>
      </c>
      <c r="P124" s="165" t="inlineStr">
        <is>
          <t>ข้อสอบเก่า</t>
        </is>
      </c>
      <c r="Q124" s="165" t="inlineStr">
        <is>
          <t>2561</t>
        </is>
      </c>
      <c r="R124" s="165" t="inlineStr"/>
    </row>
    <row r="125" ht="24" customHeight="1" s="49">
      <c r="A125" s="165" t="n">
        <v>123</v>
      </c>
      <c r="B125" s="166" t="inlineStr">
        <is>
          <t>เภสัชกรควรแนะนำการใช(ยา isotretinoin แก.ผู(ปcวยอย.างไร</t>
        </is>
      </c>
      <c r="C125" s="166" t="inlineStr"/>
      <c r="D125" s="166" t="inlineStr">
        <is>
          <t>กินตอนท(องว.าง</t>
        </is>
      </c>
      <c r="E125" s="166" t="inlineStr">
        <is>
          <t>กินห.างกันอย.างน(อยสองชั่วโมง</t>
        </is>
      </c>
      <c r="F125" s="166" t="inlineStr">
        <is>
          <t>ใช(ครีมกันแดด SPF อย.างน(อย 30</t>
        </is>
      </c>
      <c r="G125" s="166" t="inlineStr">
        <is>
          <t>อาจทำให( คอนแทคเลนสเปลี่ยนสี</t>
        </is>
      </c>
      <c r="H125" s="166" t="inlineStr">
        <is>
          <t>ต(องมีการตรวจค.าไตอย.างสม่ำเสมอ</t>
        </is>
      </c>
      <c r="I125" s="165" t="n">
        <v>1</v>
      </c>
      <c r="J125" s="166" t="inlineStr">
        <is>
          <t>✅ คำตอบที่ถูกต้อง: ข้อ ก. กินตอนท(องว.าง
💡 Background:
กฎหมายยาและจรรยาบรรณวิชาชีพมีขึ้นเพื่อคุ้มครองความปลอดภัยของผู้บริโภคตามมาตรฐาน Good Pharmacy Practice (GPP)
🎯 ทำไมข้อนี้ถึงถูก:
กินตอนท(องว.าง 💡 คำอธิบายและข้อกำหนดทางกฎหมาย:
💡 คำอธิบายและข้อกำหนดทางกฎหมาย:
การเลือก กินตอนท(องว.าง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(กินห.างกันอย.างน(อยสองชั่วโมง): กินห.างกันอย.างน(อยสองชั่วโมง ไม่ตรงกับข้อบ่งใช้หรือกลไกการออกฤทธิ์ที่ถูกต้องตาม พ.ร.บ. ยา พ.ศ. 2510 / พ.ร.บ. วิชาชีพเภสัชกรรม พ.ศ. 2537
• ข้อ ค. (ใช(ครีมกันแดด SPF อย.างน(อย 30): ใช(ครีมกันแดด SPF อย.างน(อย 30 ไม่ตรงกับข้อบ่งใช้หรือกลไกการออกฤทธิ์ที่ถูกต้องตาม พ.ร.บ. ยา พ.ศ. 2510 / พ.ร.บ. วิชาชีพเภสัชกรรม พ.ศ. 2537
• ข้อ ง. (อาจทำให( คอนแทคเลนสเปลี่ยนสี): อาจทำให( คอนแทคเลนสเปลี่ยนสี ไม่ตรงกับข้อบ่งใช้หรือกลไกการออกฤทธิ์ที่ถูกต้องตาม พ.ร.บ. ยา พ.ศ. 2510 / พ.ร.บ. วิชาชีพเภสัชกรรม พ.ศ. 2537
• ข้อ จ. (ต(องมีการตรวจค.าไตอย.างสม่ำเสมอ): ต(องมีการตรวจค.าไตอย.างสม่ำเสมอ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5" s="166" t="inlineStr"/>
      <c r="L125" s="166" t="inlineStr">
        <is>
          <t>Pharmacy Laws &amp; Ethics</t>
        </is>
      </c>
      <c r="M125" s="166" t="inlineStr">
        <is>
          <t>ข้อบังคับสภาเภสัชกรรม (จรรยาบรรณวิชาชีพ)</t>
        </is>
      </c>
      <c r="N125" s="165" t="inlineStr">
        <is>
          <t>SAP</t>
        </is>
      </c>
      <c r="O125" s="166" t="inlineStr">
        <is>
          <t>ข้อ 81 (PLE_CC1_2561_Key.md)</t>
        </is>
      </c>
      <c r="P125" s="165" t="inlineStr">
        <is>
          <t>ข้อสอบเก่า</t>
        </is>
      </c>
      <c r="Q125" s="165" t="inlineStr">
        <is>
          <t>2561</t>
        </is>
      </c>
      <c r="R125" s="165" t="inlineStr"/>
    </row>
    <row r="126" ht="24" customHeight="1" s="49">
      <c r="A126" s="165" t="n">
        <v>124</v>
      </c>
      <c r="B126" s="166" t="inlineStr">
        <is>
          <t>จากสูตรตำรับ benzoylperoxide emulgel ประกอบไปด(วย carbopol 940, benzoyl peroxide, PEG, metylparaben, propylparaben, EDTA, purified water ตัวยาไม.คงตัวที่ pH &gt;4.5 หากตำรับขุ.นจะต(องแก(ไขอย.างไร I</t>
        </is>
      </c>
      <c r="C126" s="166" t="inlineStr"/>
      <c r="D126" s="166" t="inlineStr">
        <is>
          <t>เพิ่ม NaOH</t>
        </is>
      </c>
      <c r="E126" s="166" t="inlineStr">
        <is>
          <t>เติม Span 60</t>
        </is>
      </c>
      <c r="F126" s="166" t="inlineStr">
        <is>
          <t>เติม Tween 20</t>
        </is>
      </c>
      <c r="G126" s="166" t="inlineStr">
        <is>
          <t>ลดวัฏภาคน้ำมัน</t>
        </is>
      </c>
      <c r="H126" s="166" t="inlineStr">
        <is>
          <t>เพิ่มปริมาณ BHT</t>
        </is>
      </c>
      <c r="I126" s="165" t="n">
        <v>1</v>
      </c>
      <c r="J126" s="166" t="inlineStr">
        <is>
          <t>✅ คำตอบที่ถูกต้อง: ข้อ ก. เพิ่ม NaOH
💡 Background:
กฎหมายยาและจรรยาบรรณวิชาชีพมีขึ้นเพื่อคุ้มครองความปลอดภัยของผู้บริโภคตามมาตรฐาน Good Pharmacy Practice (GPP)
🎯 ทำไมข้อนี้ถึงถูก:
เพิ่ม NaOH 💡 คำอธิบายและข้อกำหนดทางกฎหมาย:
💡 คำอธิบายและข้อกำหนดทางกฎหมาย:
การเลือก เพิ่ม NaOH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(เติม Span 60): เติม Span 60 ไม่ตรงกับข้อบ่งใช้หรือกลไกการออกฤทธิ์ที่ถูกต้องตาม พ.ร.บ. ยา พ.ศ. 2510 / พ.ร.บ. วิชาชีพเภสัชกรรม พ.ศ. 2537
• ข้อ ค. (เติม Tween 20): เติม Tween 20 ไม่ตรงกับข้อบ่งใช้หรือกลไกการออกฤทธิ์ที่ถูกต้องตาม พ.ร.บ. ยา พ.ศ. 2510 / พ.ร.บ. วิชาชีพเภสัชกรรม พ.ศ. 2537
• ข้อ ง. (ลดวัฏภาคน้ำมัน): ลดวัฏภาคน้ำมัน ไม่ตรงกับข้อบ่งใช้หรือกลไกการออกฤทธิ์ที่ถูกต้องตาม พ.ร.บ. ยา พ.ศ. 2510 / พ.ร.บ. วิชาชีพเภสัชกรรม พ.ศ. 2537
• ข้อ จ. (เพิ่มปริมาณ BHT): เป็น Butylated hydroxytoluene สาร antioxidant ละลายในไขมัน (lipid-soluble) ป้องกันการเหม็นหืนและการเกิด free radical oxidation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6" s="166" t="inlineStr"/>
      <c r="L126" s="166" t="inlineStr">
        <is>
          <t>Pharmacy Laws &amp; Ethics</t>
        </is>
      </c>
      <c r="M126" s="166" t="inlineStr">
        <is>
          <t>ข้อบังคับสภาเภสัชกรรม (จรรยาบรรณวิชาชีพ)</t>
        </is>
      </c>
      <c r="N126" s="165" t="inlineStr">
        <is>
          <t>SAP</t>
        </is>
      </c>
      <c r="O126" s="166" t="inlineStr">
        <is>
          <t>ข้อ 89 (PLE_CC1_2561_Key.md)</t>
        </is>
      </c>
      <c r="P126" s="165" t="inlineStr">
        <is>
          <t>ข้อสอบเก่า</t>
        </is>
      </c>
      <c r="Q126" s="165" t="inlineStr">
        <is>
          <t>2561</t>
        </is>
      </c>
      <c r="R126" s="165" t="inlineStr"/>
    </row>
    <row r="127" ht="24" customHeight="1" s="49">
      <c r="A127" s="165" t="n">
        <v>125</v>
      </c>
      <c r="B127" s="166" t="inlineStr">
        <is>
          <t>ถ(าวิเคราะหยา A ด(วย HPLC ได( retention time ของ standard เท.ากับยา A หมายความว.าอย.างไร</t>
        </is>
      </c>
      <c r="C127" s="166" t="inlineStr"/>
      <c r="D127" s="166" t="inlineStr">
        <is>
          <t>ยา A กับ standard มีปริมาณเท.ากัน</t>
        </is>
      </c>
      <c r="E127" s="166" t="inlineStr">
        <is>
          <t>ยากับ standard เป5นสารคนละตัวกัน</t>
        </is>
      </c>
      <c r="F127" s="166" t="inlineStr">
        <is>
          <t>ยา A เป5น by product ของ standard</t>
        </is>
      </c>
      <c r="G127" s="166" t="inlineStr">
        <is>
          <t>เวลาที่ standard กับยา A อยู.ใน column เท.ากัน</t>
        </is>
      </c>
      <c r="H127" s="166" t="inlineStr">
        <is>
          <t>ยา A มีความชอบพอกับ stationary phase ใน column</t>
        </is>
      </c>
      <c r="I127" s="165" t="n">
        <v>1</v>
      </c>
      <c r="J127" s="166" t="inlineStr">
        <is>
          <t>✅ คำตอบที่ถูกต้อง: ข้อ ก. ยา A กับ standard มีปริมาณเท.ากัน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 A กับ standard มีปริมาณเท.ากัน 💡 คำอธิบายและข้อกำหนดทางกฎหมาย:
💡 คำอธิบายและข้อกำหนดทางกฎหมาย:
การเลือก ยา A กับ standard มีปริมาณเท.ากัน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(ยากับ standard เป5นสารคนละตัวกัน): ยากับ standard เป5นสารคนละตัวกัน ไม่ตรงกับข้อบ่งใช้หรือกลไกการออกฤทธิ์ที่ถูกต้องตาม พ.ร.บ. ยา พ.ศ. 2510 / พ.ร.บ. วิชาชีพเภสัชกรรม พ.ศ. 2537
• ข้อ ค. (ยา A เป5น by product ของ standard): ยา A เป5น by product ของ standard ไม่ตรงกับข้อบ่งใช้หรือกลไกการออกฤทธิ์ที่ถูกต้องตาม พ.ร.บ. ยา พ.ศ. 2510 / พ.ร.บ. วิชาชีพเภสัชกรรม พ.ศ. 2537
• ข้อ ง. (เวลาที่ standard กับยา A อยู.ใน column เท.ากัน): เวลาที่ standard กับยา A อยู.ใน column เท.ากัน ไม่ตรงกับข้อบ่งใช้หรือกลไกการออกฤทธิ์ที่ถูกต้องตาม พ.ร.บ. ยา พ.ศ. 2510 / พ.ร.บ. วิชาชีพเภสัชกรรม พ.ศ. 2537
• ข้อ จ. (ยา A มีความชอบพอกับ stationary phase ใน column): ยา A มีความชอบพอกับ stationary phase ใน column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7" s="166" t="inlineStr"/>
      <c r="L127" s="166" t="inlineStr">
        <is>
          <t>Pharmacy Laws &amp; Ethics</t>
        </is>
      </c>
      <c r="M127" s="166" t="inlineStr">
        <is>
          <t>ข้อบังคับสภาเภสัชกรรม (จรรยาบรรณวิชาชีพ)</t>
        </is>
      </c>
      <c r="N127" s="165" t="inlineStr">
        <is>
          <t>SAP</t>
        </is>
      </c>
      <c r="O127" s="166" t="inlineStr">
        <is>
          <t>ข้อ 112 (PLE_CC1_2561_Key.md)</t>
        </is>
      </c>
      <c r="P127" s="165" t="inlineStr">
        <is>
          <t>ข้อสอบเก่า</t>
        </is>
      </c>
      <c r="Q127" s="165" t="inlineStr">
        <is>
          <t>2561</t>
        </is>
      </c>
      <c r="R127" s="165" t="inlineStr"/>
    </row>
    <row r="128" ht="24" customHeight="1" s="49">
      <c r="A128" s="165" t="n">
        <v>126</v>
      </c>
      <c r="B128" s="166" t="inlineStr">
        <is>
          <t>ยา HCTZ 25 mg/tab น้ำหนักเม็ดยา 1 เม็ดเท.ากับ 100 mg ควร ทดสอบในหัวข้อ uniformity of dosage unit USP41 อย.างไร mm i I 8</t>
        </is>
      </c>
      <c r="C128" s="166" t="inlineStr"/>
      <c r="D128" s="166" t="inlineStr">
        <is>
          <t>ค.ายา</t>
        </is>
      </c>
      <c r="E128" s="166" t="inlineStr">
        <is>
          <t>ค.าตรวจเลือด</t>
        </is>
      </c>
      <c r="F128" s="166" t="inlineStr">
        <is>
          <t>ค.าเครื่องมือแพทย์</t>
        </is>
      </c>
      <c r="G128" s="166" t="inlineStr">
        <is>
          <t>ค.าความเจ็บปวด</t>
        </is>
      </c>
      <c r="H128" s="166" t="inlineStr">
        <is>
          <t>ค.าสูญเสียประสิทธิภาพการทำงาน</t>
        </is>
      </c>
      <c r="I128" s="165" t="n">
        <v>1</v>
      </c>
      <c r="J128" s="166" t="inlineStr">
        <is>
          <t>✅ คำตอบที่ถูกต้อง: ข้อ ก. ค.ายา
💡 Background:
กฎหมายยาและจรรยาบรรณวิชาชีพมีขึ้นเพื่อคุ้มครองความปลอดภัยของผู้บริโภคตามมาตรฐาน Good Pharmacy Practice (GPP)
🎯 ทำไมข้อนี้ถึงถูก:
ค.ายา 💡 คำอธิบายและข้อกำหนดทางกฎหมาย:
💡 คำอธิบายและข้อกำหนดทางกฎหมาย:
การเลือก ค.ายา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(ค.าตรวจเลือด): ค.าตรวจเลือด ไม่ตรงกับข้อบ่งใช้หรือกลไกการออกฤทธิ์ที่ถูกต้องตาม พ.ร.บ. ยา พ.ศ. 2510 / พ.ร.บ. วิชาชีพเภสัชกรรม พ.ศ. 2537
• ข้อ ค. (ค.าเครื่องมือแพทย์): ค.าเครื่องมือแพทย์ ไม่ตรงกับข้อบ่งใช้หรือกลไกการออกฤทธิ์ที่ถูกต้องตาม พ.ร.บ. ยา พ.ศ. 2510 / พ.ร.บ. วิชาชีพเภสัชกรรม พ.ศ. 2537
• ข้อ ง. (ค.าความเจ็บปวด): ค.าความเจ็บปวด ไม่ตรงกับข้อบ่งใช้หรือกลไกการออกฤทธิ์ที่ถูกต้องตาม พ.ร.บ. ยา พ.ศ. 2510 / พ.ร.บ. วิชาชีพเภสัชกรรม พ.ศ. 2537
• ข้อ จ. (ค.าสูญเสียประสิทธิภาพการทำงาน): ค.าสูญเสียประสิทธิภาพการทำงาน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8" s="166" t="inlineStr"/>
      <c r="L128" s="166" t="inlineStr">
        <is>
          <t>Pharmacy Laws &amp; Ethics</t>
        </is>
      </c>
      <c r="M128" s="166" t="inlineStr">
        <is>
          <t>ข้อบังคับสภาเภสัชกรรม (จรรยาบรรณวิชาชีพ)</t>
        </is>
      </c>
      <c r="N128" s="165" t="inlineStr">
        <is>
          <t>SAP</t>
        </is>
      </c>
      <c r="O128" s="166" t="inlineStr">
        <is>
          <t>ข้อ 114 (PLE_CC1_2561_Key.md)</t>
        </is>
      </c>
      <c r="P128" s="165" t="inlineStr">
        <is>
          <t>ข้อสอบเก่า</t>
        </is>
      </c>
      <c r="Q128" s="165" t="inlineStr">
        <is>
          <t>2561</t>
        </is>
      </c>
      <c r="R128" s="165" t="inlineStr"/>
    </row>
    <row r="129" ht="24" customHeight="1" s="49">
      <c r="A129" s="165" t="n">
        <v>127</v>
      </c>
      <c r="B129" s="166" t="inlineStr">
        <is>
          <t>หากต(องการศึกษาเรื่องประสิทธิภาพของยาโดยวัดอัตราการการ หายของโรคของผู(ที่ใช(ยาเทียบกับผู(ที่ไม.ใช(ยา ควรใช(วิธีการศึกษา แบบใด outcomesExpose ti Tene</t>
        </is>
      </c>
      <c r="C129" s="166" t="inlineStr"/>
      <c r="D129" s="166" t="inlineStr">
        <is>
          <t>ศึกษาแบบ Case control โดยหาค.า RR</t>
        </is>
      </c>
      <c r="E129" s="166" t="inlineStr">
        <is>
          <t>ศึกษาแบบ Case control โดยหาค.า OR</t>
        </is>
      </c>
      <c r="F129" s="166" t="inlineStr">
        <is>
          <t>ศึกษาแบบ Cohort study โดยหาค.า RR</t>
        </is>
      </c>
      <c r="G129" s="166" t="inlineStr">
        <is>
          <t>ศึกษาแบบ Cohort study โดยหาค.า OR</t>
        </is>
      </c>
      <c r="H129" s="166" t="inlineStr">
        <is>
          <t>ศึกษาแบบ Cross sectional วัดผลเป5น prevalence e r e ere t</t>
        </is>
      </c>
      <c r="I129" s="165" t="n">
        <v>1</v>
      </c>
      <c r="J129" s="166" t="inlineStr">
        <is>
          <t>✅ คำตอบที่ถูกต้อง: ข้อ ก. ศึกษาแบบ Case control โดยหาค.า RR
💡 Background:
กฎหมายยาและจรรยาบรรณวิชาชีพมีขึ้นเพื่อคุ้มครองความปลอดภัยของผู้บริโภคตามมาตรฐาน Good Pharmacy Practice (GPP)
🎯 ทำไมข้อนี้ถึงถูก:
ศึกษาแบบ Case control โดยหาค.า RR 💡 คำอธิบายและข้อกำหนดทางกฎหมาย:
💡 คำอธิบายและข้อกำหนดทางกฎหมาย:
การเลือก ศึกษาแบบ Case control โดยหาค.า RR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(ศึกษาแบบ Case control โดยหาค.า OR): ศึกษาแบบ Case control โดยหาค.า OR ไม่ตรงกับข้อบ่งใช้หรือกลไกการออกฤทธิ์ที่ถูกต้องตาม พ.ร.บ. ยา พ.ศ. 2510 / พ.ร.บ. วิชาชีพเภสัชกรรม พ.ศ. 2537
• ข้อ ค. (ศึกษาแบบ Cohort study โดยหาค.า RR): ศึกษาแบบ Cohort study โดยหาค.า RR ไม่ตรงกับข้อบ่งใช้หรือกลไกการออกฤทธิ์ที่ถูกต้องตาม พ.ร.บ. ยา พ.ศ. 2510 / พ.ร.บ. วิชาชีพเภสัชกรรม พ.ศ. 2537
• ข้อ ง. (ศึกษาแบบ Cohort study โดยหาค.า OR): ศึกษาแบบ Cohort study โดยหาค.า OR ไม่ตรงกับข้อบ่งใช้หรือกลไกการออกฤทธิ์ที่ถูกต้องตาม พ.ร.บ. ยา พ.ศ. 2510 / พ.ร.บ. วิชาชีพเภสัชกรรม พ.ศ. 2537
• ข้อ จ. (ศึกษาแบบ Cross sectional วัดผลเป5น prevalence e r e ere t): ศึกษาแบบ Cross sectional วัดผลเป5น prevalence e r e ere t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9" s="166" t="inlineStr"/>
      <c r="L129" s="166" t="inlineStr">
        <is>
          <t>Pharmacy Laws &amp; Ethics</t>
        </is>
      </c>
      <c r="M129" s="166" t="inlineStr">
        <is>
          <t>ข้อบังคับสภาเภสัชกรรม (จรรยาบรรณวิชาชีพ)</t>
        </is>
      </c>
      <c r="N129" s="165" t="inlineStr">
        <is>
          <t>SAP</t>
        </is>
      </c>
      <c r="O129" s="166" t="inlineStr">
        <is>
          <t>ข้อ 121 (PLE_CC1_2561_Key.md)</t>
        </is>
      </c>
      <c r="P129" s="165" t="inlineStr">
        <is>
          <t>ข้อสอบเก่า</t>
        </is>
      </c>
      <c r="Q129" s="165" t="inlineStr">
        <is>
          <t>2561</t>
        </is>
      </c>
      <c r="R129" s="165" t="inlineStr"/>
    </row>
    <row r="130" ht="24" customHeight="1" s="49">
      <c r="A130" s="165" t="n">
        <v>128</v>
      </c>
      <c r="B130" s="166" t="inlineStr">
        <is>
          <t>การศึกษาเปรียบเทียบประสิทธิภาพในการลดอัตราการเสียชีวิตในผู้ป่วย Heart failure เปรียบเทียบ ระหว่างยา A กับ Enalapril ศึกษาไป 24 เดือน พบว่า HR 0.80 (95%CI 0.79-0.91) p-value &lt; 0.001 แปลความหมายว่าอย่างไร</t>
        </is>
      </c>
      <c r="C130" s="166" t="inlineStr"/>
      <c r="D130" s="166" t="inlineStr">
        <is>
          <t>ยา A ลดอัตราการตายได้มากกว่า Enalapril ร้อยละ 80%</t>
        </is>
      </c>
      <c r="E130" s="166" t="inlineStr">
        <is>
          <t>ยา A ลดอัตราการตายได้มากกว่า Enalapril ร้อยละ 20%</t>
        </is>
      </c>
      <c r="F130" s="166" t="inlineStr">
        <is>
          <t>ยา A ลดอัตราการตายได้น้อยกว่า Enalapril ร้อยละ 80%</t>
        </is>
      </c>
      <c r="G130" s="166" t="inlineStr">
        <is>
          <t>ยา A ลดอัตราการตายได้น้อยกว่า Enalapril ร้อยละ 20%</t>
        </is>
      </c>
      <c r="H130" s="166" t="inlineStr">
        <is>
          <t>ยา A ลดอัตราการตายได้ร้อยละ 20% ของ Enalapril</t>
        </is>
      </c>
      <c r="I130" s="165" t="n">
        <v>1</v>
      </c>
      <c r="J130" s="166" t="inlineStr">
        <is>
          <t>✅ คำตอบที่ถูกต้อง: ข้อ ก. ยา A ลดอัตราการตายได้มากกว่า Enalapril ร้อยละ 80%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 A ลดอัตราการตายได้มากกว่า Enalapril ร้อยละ 80% 💡 คำอธิบายและข้อกำหนดทางกฎหมาย:
💡 คำอธิบายและข้อกำหนดทางกฎหมาย:
การเลือก ยา A ลดอัตราการตายได้มากกว่า Enalapril ร้อยละ 80% เป็นคำตอบที่ถูกต้องตามแนวทางการรักษามาตรฐาน เนื่องจาก เป็น ACE inhibitor ลด Angiotensin II และ intraglomerular pressure มี renal protective efficacy เด่นชัดใน diabetic kidney disease แต่อาจเกิด dry cough จากการสะสมของ bradykinin
🔍 ข้ออื่นผิดเพราะอะไร:
• ข้อ ข. (ยา A ลดอัตราการตายได้มากกว่า Enalapril ร้อยละ 20%): เป็น ACE inhibitor ลด Angiotensin II และ intraglomerular pressure มี renal protective efficacy เด่นชัดใน diabetic kidney disease แต่อาจเกิด dry cough จากการสะสมของ bradykinin
• ข้อ ค. (ยา A ลดอัตราการตายได้น้อยกว่า Enalapril ร้อยละ 80%): เป็น ACE inhibitor ลด Angiotensin II และ intraglomerular pressure มี renal protective efficacy เด่นชัดใน diabetic kidney disease แต่อาจเกิด dry cough จากการสะสมของ bradykinin
• ข้อ ง. (ยา A ลดอัตราการตายได้น้อยกว่า Enalapril ร้อยละ 20%): เป็น ACE inhibitor ลด Angiotensin II และ intraglomerular pressure มี renal protective efficacy เด่นชัดใน diabetic kidney disease แต่อาจเกิด dry cough จากการสะสมของ bradykinin
• ข้อ จ. (ยา A ลดอัตราการตายได้ร้อยละ 20% ของ Enalapril): เป็น ACE inhibitor ลด Angiotensin II และ intraglomerular pressure มี renal protective efficacy เด่นชัดใน diabetic kidney disease แต่อาจเกิด dry cough จากการสะสมของ bradykinin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0" s="166" t="inlineStr"/>
      <c r="L130" s="166" t="inlineStr">
        <is>
          <t>Pharmacy Laws &amp; Ethics</t>
        </is>
      </c>
      <c r="M130" s="166" t="inlineStr">
        <is>
          <t>ข้อบังคับสภาเภสัชกรรม (จรรยาบรรณวิชาชีพ)</t>
        </is>
      </c>
      <c r="N130" s="165" t="inlineStr">
        <is>
          <t>SAP</t>
        </is>
      </c>
      <c r="O130" s="166" t="inlineStr">
        <is>
          <t>ข้อ 6 (PLE_CC1_2560 22 April Set 1.md)</t>
        </is>
      </c>
      <c r="P130" s="165" t="inlineStr">
        <is>
          <t>ข้อสอบเก่า</t>
        </is>
      </c>
      <c r="Q130" s="165" t="inlineStr">
        <is>
          <t>2560</t>
        </is>
      </c>
      <c r="R130" s="165" t="inlineStr"/>
    </row>
    <row r="131" ht="24" customHeight="1" s="49">
      <c r="A131" s="165" t="n">
        <v>129</v>
      </c>
      <c r="B131" s="166" t="inlineStr">
        <is>
          <t>ต้องรักษานานเท่าไหร่ จะได้ประสิทธิภาพการรักษาสูงสุด</t>
        </is>
      </c>
      <c r="C131" s="166" t="inlineStr"/>
      <c r="D131" s="166" t="inlineStr">
        <is>
          <t>3 วัน</t>
        </is>
      </c>
      <c r="E131" s="166" t="inlineStr">
        <is>
          <t>5 วัน</t>
        </is>
      </c>
      <c r="F131" s="166" t="inlineStr">
        <is>
          <t>2 wk</t>
        </is>
      </c>
      <c r="G131" s="166" t="inlineStr">
        <is>
          <t>4 wk</t>
        </is>
      </c>
      <c r="H131" s="166" t="inlineStr">
        <is>
          <t>6 wk</t>
        </is>
      </c>
      <c r="I131" s="165" t="n">
        <v>1</v>
      </c>
      <c r="J131" s="166" t="inlineStr">
        <is>
          <t>✅ คำตอบที่ถูกต้อง: ข้อ ก. 3 วัน
💡 Background:
กฎหมายยาและจรรยาบรรณวิชาชีพมีขึ้นเพื่อคุ้มครองความปลอดภัยของผู้บริโภคตามมาตรฐาน Good Pharmacy Practice (GPP)
🎯 ทำไมข้อนี้ถึงถูก:
3 วัน 💡 คำอธิบายและข้อกำหนดทางกฎหมาย:
💡 คำอธิบายและข้อกำหนดทางกฎหมาย:
การเลือก 3 วัน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(5 วัน): 5 วัน ไม่ตรงกับข้อบ่งใช้หรือกลไกการออกฤทธิ์ที่ถูกต้องตาม พ.ร.บ. ยา พ.ศ. 2510 / พ.ร.บ. วิชาชีพเภสัชกรรม พ.ศ. 2537
• ข้อ ค. (2 wk): 2 wk ไม่ตรงกับข้อบ่งใช้หรือกลไกการออกฤทธิ์ที่ถูกต้องตาม พ.ร.บ. ยา พ.ศ. 2510 / พ.ร.บ. วิชาชีพเภสัชกรรม พ.ศ. 2537
• ข้อ ง. (4 wk): 4 wk ไม่ตรงกับข้อบ่งใช้หรือกลไกการออกฤทธิ์ที่ถูกต้องตาม พ.ร.บ. ยา พ.ศ. 2510 / พ.ร.บ. วิชาชีพเภสัชกรรม พ.ศ. 2537
• ข้อ จ. (6 wk): 6 wk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1" s="166" t="inlineStr"/>
      <c r="L131" s="166" t="inlineStr">
        <is>
          <t>Pharmacy Laws &amp; Ethics</t>
        </is>
      </c>
      <c r="M131" s="166" t="inlineStr">
        <is>
          <t>ข้อบังคับสภาเภสัชกรรม (จรรยาบรรณวิชาชีพ)</t>
        </is>
      </c>
      <c r="N131" s="165" t="inlineStr">
        <is>
          <t>SAP</t>
        </is>
      </c>
      <c r="O131" s="166" t="inlineStr">
        <is>
          <t>ข้อ 8 (PLE_CC1_2560 22 April Set 1.md)</t>
        </is>
      </c>
      <c r="P131" s="165" t="inlineStr">
        <is>
          <t>ข้อสอบเก่า</t>
        </is>
      </c>
      <c r="Q131" s="165" t="inlineStr">
        <is>
          <t>2560</t>
        </is>
      </c>
      <c r="R131" s="165" t="inlineStr"/>
    </row>
    <row r="132" ht="24" customHeight="1" s="49">
      <c r="A132" s="165" t="n">
        <v>130</v>
      </c>
      <c r="B132" s="166" t="inlineStr">
        <is>
          <t>ภญ.กานดา มีความผิดตามจรรยาบรรณวิชาชีพเภสัชกรรมหรือไม่ เพราะเหตุใด</t>
        </is>
      </c>
      <c r="C132" s="166" t="inlineStr"/>
      <c r="D132" s="166" t="inlineStr">
        <is>
          <t>ไม่ผิด เพราะไม่ได้กระท้าความผิดโดยตรงต่อนายชิดชัย</t>
        </is>
      </c>
      <c r="E132" s="166" t="inlineStr">
        <is>
          <t>ไม่ผิด เพราะใบอนุญาตขายยาให้การคุ้มกันต่อลูกจ้าง หรือตัวแทนผู้รับอนุญาต</t>
        </is>
      </c>
      <c r="F132" s="166" t="inlineStr">
        <is>
          <t>ผิด เพราะไม่ปิดบังตู้ยาอันตราย หรือยาควบคุมพิเศษ เหมือนเป็นการชักชวนให้ผู้ป่วยมารับ บริการ</t>
        </is>
      </c>
      <c r="G132" s="166" t="inlineStr">
        <is>
          <t>ผิด เพราะไม่รักษามาตรฐานการประกอบวิชาชีพเภสัชกรรม</t>
        </is>
      </c>
      <c r="H132" s="166" t="inlineStr">
        <is>
          <t>ผิด เพราะถือเป็นการให้ค้ารับรองที่เป็นเท็จ หรือให้ความเห็นโดยไม่สุจริตทางอ้อมว่ามีเภสัชกร</t>
        </is>
      </c>
      <c r="I132" s="165" t="n">
        <v>1</v>
      </c>
      <c r="J132" s="166" t="inlineStr">
        <is>
          <t>✅ คำตอบที่ถูกต้อง: ข้อ ก. ไม่ผิด เพราะไม่ได้กระท้าความผิดโดยตรงต่อนายชิดชัย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ไม่ผิด เพราะไม่ได้กระท้าความผิดโดยตรงต่อนายชิดชัย 💡 คำอธิบายและข้อกำหนดทางกฎหมาย:
💡 คำอธิบายและข้อกำหนดทางกฎหมาย:
การเลือก ไม่ผิด เพราะไม่ได้กระท้าความผิดโดยตรงต่อนายชิดชัย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(ไม่ผิด เพราะใบอนุญาตขายยาให้การคุ้มกันต่อลูกจ้าง หรือตัวแทนผู้รับอนุญาต): ไม่ผิด เพราะใบอนุญาตขายยาให้การคุ้มกันต่อลูกจ้าง หรือตัวแทนผู้รับอนุญาต ไม่ตรงกับข้อบ่งใช้หรือกลไกการออกฤทธิ์ที่ถูกต้องตาม พ.ร.บ. ยา พ.ศ. 2510 / พ.ร.บ. วิชาชีพเภสัชกรรม พ.ศ. 2537
• ข้อ ค. (ผิด เพราะไม่ปิดบังตู้ยาอันตราย หรือยาควบคุมพิเศษ เหมือนเป็นการชักชวนให้ผู้ป่วยมารับ บริการ):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(ผิด เพราะไม่รักษามาตรฐานการประกอบวิชาชีพเภสัชกรรม): ผิด เพราะไม่รักษามาตรฐานการประกอบวิชาชีพเภสัชกรรม ไม่ตรงกับข้อบ่งใช้หรือกลไกการออกฤทธิ์ที่ถูกต้องตาม พ.ร.บ. ยา พ.ศ. 2510 / พ.ร.บ. วิชาชีพเภสัชกรรม พ.ศ. 2537
• ข้อ จ. (ผิด เพราะถือเป็นการให้ค้ารับรองที่เป็นเท็จ หรือให้ความเห็นโดยไม่สุจริตทางอ้อมว่ามีเภสัชกร): ผิด เพราะถือเป็นการให้ค้ารับรองที่เป็นเท็จ หรือให้ความเห็นโดยไม่สุจริตทางอ้อมว่ามีเภสัชกร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2" s="166" t="inlineStr"/>
      <c r="L132" s="166" t="inlineStr">
        <is>
          <t>Pharmacy Laws &amp; Ethics</t>
        </is>
      </c>
      <c r="M132" s="166" t="inlineStr">
        <is>
          <t>ข้อบังคับสภาเภสัชกรรม (จรรยาบรรณวิชาชีพ)</t>
        </is>
      </c>
      <c r="N132" s="165" t="inlineStr">
        <is>
          <t>SAP</t>
        </is>
      </c>
      <c r="O132" s="166" t="inlineStr">
        <is>
          <t>ข้อ 1 (PLE_CC1_2560 22 April Set 1.md)</t>
        </is>
      </c>
      <c r="P132" s="165" t="inlineStr">
        <is>
          <t>ข้อสอบเก่า</t>
        </is>
      </c>
      <c r="Q132" s="165" t="inlineStr">
        <is>
          <t>2560</t>
        </is>
      </c>
      <c r="R132" s="165" t="inlineStr"/>
    </row>
    <row r="133" ht="24" customHeight="1" s="49">
      <c r="A133" s="165" t="n">
        <v>131</v>
      </c>
      <c r="B133" s="166" t="inlineStr">
        <is>
          <t>ผู้รับอนุญาต ท้าผิดพรบ.วิชาชีพเภสัชกรรมหรือไม่อย่างไร</t>
        </is>
      </c>
      <c r="C133" s="166" t="inlineStr"/>
      <c r="D133" s="166" t="inlineStr">
        <is>
          <t>ผิด เพราะการกระท้าส่งผลต่อผู้ป่วยโดยตรง</t>
        </is>
      </c>
      <c r="E133" s="166" t="inlineStr">
        <is>
          <t>ผิด เพราะเป็นผู้จ่ายยาเอง</t>
        </is>
      </c>
      <c r="F133" s="166" t="inlineStr">
        <is>
          <t>ผิด เพราะ ไม่เป็นตามจรรณยาบรรณเภสัชชุมชน</t>
        </is>
      </c>
      <c r="G133" s="166" t="inlineStr">
        <is>
          <t>ไม่ผิด เพราะขนิษฐาไม่ใช่เภสัชฯ และพรบ. วิชาชีพมีไว้ส้าหรับเภสัชเท่านั น</t>
        </is>
      </c>
      <c r="H133" s="166" t="inlineStr">
        <is>
          <t>ไม่ผิด หากพิสูจน์ได้ว่าเภสัชยินยอม</t>
        </is>
      </c>
      <c r="I133" s="165" t="n">
        <v>1</v>
      </c>
      <c r="J133" s="166" t="inlineStr">
        <is>
          <t>✅ คำตอบที่ถูกต้อง: ข้อ ก. ผิด เพราะการกระท้าส่งผลต่อผู้ป่วยโดยตรง
💡 Background:
กฎหมายยาและจรรยาบรรณวิชาชีพมีขึ้นเพื่อคุ้มครองความปลอดภัยของผู้บริโภคตามมาตรฐาน Good Pharmacy Practice (GPP)
🎯 ทำไมข้อนี้ถึงถูก:
ผิด เพราะการกระท้าส่งผลต่อผู้ป่วยโดยตรง 💡 คำอธิบายและข้อกำหนดทางกฎหมาย:
💡 คำอธิบายและข้อกำหนดทางกฎหมาย:
การเลือก ผิด เพราะการกระท้าส่งผลต่อผู้ป่วยโดยตรง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(ผิด เพราะเป็นผู้จ่ายยาเอง): ผิด เพราะเป็นผู้จ่ายยาเอง ไม่ตรงกับข้อบ่งใช้หรือกลไกการออกฤทธิ์ที่ถูกต้องตาม พ.ร.บ. ยา พ.ศ. 2510 / พ.ร.บ. วิชาชีพเภสัชกรรม พ.ศ. 2537
• ข้อ ค. (ผิด เพราะ ไม่เป็นตามจรรณยาบรรณเภสัชชุมชน): ผิด เพราะ ไม่เป็นตามจรรณยาบรรณเภสัชชุมชน ไม่ตรงกับข้อบ่งใช้หรือกลไกการออกฤทธิ์ที่ถูกต้องตาม พ.ร.บ. ยา พ.ศ. 2510 / พ.ร.บ. วิชาชีพเภสัชกรรม พ.ศ. 2537
• ข้อ ง. (ไม่ผิด เพราะขนิษฐาไม่ใช่เภสัชฯ และพรบ. วิชาชีพมีไว้ส้าหรับเภสัชเท่านั น): ไม่ผิด เพราะขนิษฐาไม่ใช่เภสัชฯ และพรบ. วิชาชีพมีไว้ส้าหรับเภสัชเท่านั น ไม่ตรงกับข้อบ่งใช้หรือกลไกการออกฤทธิ์ที่ถูกต้องตาม พ.ร.บ. ยา พ.ศ. 2510 / พ.ร.บ. วิชาชีพเภสัชกรรม พ.ศ. 2537
• ข้อ จ. (ไม่ผิด หากพิสูจน์ได้ว่าเภสัชยินยอม): ไม่ผิด หากพิสูจน์ได้ว่าเภสัชยินยอม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3" s="166" t="inlineStr"/>
      <c r="L133" s="166" t="inlineStr">
        <is>
          <t>Pharmacy Laws &amp; Ethics</t>
        </is>
      </c>
      <c r="M133" s="166" t="inlineStr">
        <is>
          <t>ข้อบังคับสภาเภสัชกรรม (จรรยาบรรณวิชาชีพ)</t>
        </is>
      </c>
      <c r="N133" s="165" t="inlineStr">
        <is>
          <t>SAP</t>
        </is>
      </c>
      <c r="O133" s="166" t="inlineStr">
        <is>
          <t>ข้อ 2 (PLE_CC1_2560 22 April Set 1.md)</t>
        </is>
      </c>
      <c r="P133" s="165" t="inlineStr">
        <is>
          <t>ข้อสอบเก่า</t>
        </is>
      </c>
      <c r="Q133" s="165" t="inlineStr">
        <is>
          <t>2560</t>
        </is>
      </c>
      <c r="R133" s="165" t="inlineStr"/>
    </row>
    <row r="134" ht="24" customHeight="1" s="49">
      <c r="A134" s="165" t="n">
        <v>132</v>
      </c>
      <c r="B134" s="166" t="inlineStr">
        <is>
          <t>เภสัชกรผิด พ.ร.บ.ยา มั ย เพราะอะไร</t>
        </is>
      </c>
      <c r="C134" s="166" t="inlineStr"/>
      <c r="D134" s="166" t="inlineStr">
        <is>
          <t>ผิด เพราะไม่อยู่ปฏิบัติงานในเวลาปฏิบัติการ รวมโดย Phongsathorn Phlaisaithong Rx 9 UP 25 | P a g e</t>
        </is>
      </c>
      <c r="E134" s="166" t="inlineStr">
        <is>
          <t>บัญชียาหลักแห่งชาติ (National List of Essential Medicines: NLEM)</t>
        </is>
      </c>
      <c r="F134" s="166" t="inlineStr">
        <is>
          <t>เกณฑ์จริยธรรมว่าด้วยการส่งเสริมการขายยาของกระทรวงสาธารณสุข</t>
        </is>
      </c>
      <c r="G134" s="166" t="inlineStr">
        <is>
          <t>พ.ร.บ. ยา พ.ศ. 2510 (การจำหน่ายยาอันตรายและยาควบคุมพิเศษ)</t>
        </is>
      </c>
      <c r="H134" s="166" t="inlineStr">
        <is>
          <t>พ.ร.บ. ยาเสพติดให้โทษ พ.ศ. 2522 (ยาเสพติดให้โทษประเภท 2 และ 3)</t>
        </is>
      </c>
      <c r="I134" s="165" t="n">
        <v>1</v>
      </c>
      <c r="J134" s="166" t="inlineStr">
        <is>
          <t>✅ คำตอบที่ถูกต้อง: ข้อ ก. ผิด เพราะไม่อยู่ปฏิบัติงานในเวลาปฏิบัติการ รวมโดย Phongsathorn Phlaisaithong Rx 9 UP 25 | P a g e
💡 Background:
กฎหมายยาและจรรยาบรรณวิชาชีพมีขึ้นเพื่อคุ้มครองความปลอดภัยของผู้บริโภคตามมาตรฐาน Good Pharmacy Practice (GPP)
🎯 ทำไมข้อนี้ถึงถูก:
ผิด เพราะไม่อยู่ปฏิบัติงานในเวลาปฏิบัติการ รวมโดย Phongsathorn Phlaisaithong Rx 9 UP 25 | P a g e 💡 คำอธิบายและข้อกำหนดทางกฎหมาย:
💡 คำอธิบายและข้อกำหนดทางกฎหมาย:
การเลือก ผิด เพราะไม่อยู่ปฏิบัติงานในเวลาปฏิบัติการ รวมโดย Phongsathorn Phlaisaithong Rx 9 UP 25 | P a g e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ค.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ง.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จ.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4" s="166" t="inlineStr"/>
      <c r="L134" s="166" t="inlineStr">
        <is>
          <t>Pharmacy Laws &amp; Ethics</t>
        </is>
      </c>
      <c r="M134" s="166" t="inlineStr">
        <is>
          <t>ข้อบังคับสภาเภสัชกรรม (จรรยาบรรณวิชาชีพ)</t>
        </is>
      </c>
      <c r="N134" s="165" t="inlineStr">
        <is>
          <t>SAP</t>
        </is>
      </c>
      <c r="O134" s="166" t="inlineStr">
        <is>
          <t>ข้อ 3 (PLE_CC1_2560 22 April Set 1.md)</t>
        </is>
      </c>
      <c r="P134" s="165" t="inlineStr">
        <is>
          <t>ข้อสอบเก่า</t>
        </is>
      </c>
      <c r="Q134" s="165" t="inlineStr">
        <is>
          <t>2560</t>
        </is>
      </c>
      <c r="R134" s="165" t="inlineStr"/>
    </row>
    <row r="135" ht="24" customHeight="1" s="49">
      <c r="A135" s="165" t="n">
        <v>133</v>
      </c>
      <c r="B135" s="166" t="inlineStr">
        <is>
          <t>นางขนิษฐา มีความผิดตามพรบ.ยา ปี 2510 และฉบับแก้ไขเพิ่มเติมข้อใด</t>
        </is>
      </c>
      <c r="C135" s="166" t="inlineStr"/>
      <c r="D135" s="166" t="inlineStr">
        <is>
          <t>ไม่สามารถจัดหาเภสัชกรมาปฏิบัติหน้าที่ได้ตลอดเวลาที่เปิดท้าการ</t>
        </is>
      </c>
      <c r="E135" s="166" t="inlineStr">
        <is>
          <t>ขายยาโดยไม่ได้รับอนุญาติ</t>
        </is>
      </c>
      <c r="F135" s="166" t="inlineStr">
        <is>
          <t>ไม่อยู่ปฏิบัติหน้าที่ในเวลาปฏิบัติการ</t>
        </is>
      </c>
      <c r="G135" s="166" t="inlineStr">
        <is>
          <t>ขายยาอันตรายและยาควบคุมพิเศษ</t>
        </is>
      </c>
      <c r="H135" s="166" t="inlineStr">
        <is>
          <t>ไม่ปฏิบัติตามพรบ.วิชาชีพเภสัชกรรม</t>
        </is>
      </c>
      <c r="I135" s="165" t="n">
        <v>1</v>
      </c>
      <c r="J135" s="166" t="inlineStr">
        <is>
          <t>✅ คำตอบที่ถูกต้อง: ข้อ ก. ไม่สามารถจัดหาเภสัชกรมาปฏิบัติหน้าที่ได้ตลอดเวลาที่เปิดท้าการ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ไม่สามารถจัดหาเภสัชกรมาปฏิบัติหน้าที่ได้ตลอดเวลาที่เปิดท้าการ 💡 คำอธิบายและข้อกำหนดทางกฎหมาย:
💡 คำอธิบายและข้อกำหนดทางกฎหมาย:
การเลือก ไม่สามารถจัดหาเภสัชกรมาปฏิบัติหน้าที่ได้ตลอดเวลาที่เปิดท้าการ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(ขายยาโดยไม่ได้รับอนุญาติ): ขายยาโดยไม่ได้รับอนุญาติ ไม่ตรงกับข้อบ่งใช้หรือกลไกการออกฤทธิ์ที่ถูกต้องตาม พ.ร.บ. ยา พ.ศ. 2510 / พ.ร.บ. วิชาชีพเภสัชกรรม พ.ศ. 2537
• ข้อ ค. (ไม่อยู่ปฏิบัติหน้าที่ในเวลาปฏิบัติการ): ไม่อยู่ปฏิบัติหน้าที่ในเวลาปฏิบัติการ ไม่ตรงกับข้อบ่งใช้หรือกลไกการออกฤทธิ์ที่ถูกต้องตาม พ.ร.บ. ยา พ.ศ. 2510 / พ.ร.บ. วิชาชีพเภสัชกรรม พ.ศ. 2537
• ข้อ ง. (ขายยาอันตรายและยาควบคุมพิเศษ):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จ. (ไม่ปฏิบัติตามพรบ.วิชาชีพเภสัชกรรม): ไม่ปฏิบัติตามพรบ.วิชาชีพเภสัชกรรม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5" s="166" t="inlineStr"/>
      <c r="L135" s="166" t="inlineStr">
        <is>
          <t>Pharmacy Laws &amp; Ethics</t>
        </is>
      </c>
      <c r="M135" s="166" t="inlineStr">
        <is>
          <t>ข้อบังคับสภาเภสัชกรรม (จรรยาบรรณวิชาชีพ)</t>
        </is>
      </c>
      <c r="N135" s="165" t="inlineStr">
        <is>
          <t>SAP</t>
        </is>
      </c>
      <c r="O135" s="166" t="inlineStr">
        <is>
          <t>ข้อ 4 (PLE_CC1_2560 22 April Set 1.md)</t>
        </is>
      </c>
      <c r="P135" s="165" t="inlineStr">
        <is>
          <t>ข้อสอบเก่า</t>
        </is>
      </c>
      <c r="Q135" s="165" t="inlineStr">
        <is>
          <t>2560</t>
        </is>
      </c>
      <c r="R135" s="165" t="inlineStr"/>
    </row>
    <row r="136" ht="24" customHeight="1" s="49">
      <c r="A136" s="165" t="n">
        <v>134</v>
      </c>
      <c r="B136" s="166" t="inlineStr">
        <is>
          <t>กฎหมาย 2 MCQ11 2/2560 By CU Rx73 MCQ11 2/2560 By CU Rx73 เรื่องที่ 1. Allergic rhinitis with Asthma ผู้ป่วยหญิงอายุ 20 ปี มีอาการคัดจมูก น ้ามูกไหล ไปเรียนได้ปกติ เป็นมาแล้ว 2 สัปดาห์ ได้ยา</t>
        </is>
      </c>
      <c r="C136" s="166" t="inlineStr"/>
      <c r="D136" s="166" t="inlineStr">
        <is>
          <t>พ.ร.บ. วิชาชีพเภสัชกรรม พ.ศ. 2537 และข้อบังคับจรรยาบรรณวิชาชีพ</t>
        </is>
      </c>
      <c r="E136" s="166" t="inlineStr">
        <is>
          <t>พ.ร.บ. ผลิตภัณฑ์สมุนไพร พ.ศ. 2562</t>
        </is>
      </c>
      <c r="F136" s="166" t="inlineStr">
        <is>
          <t>พ.ร.บ. เครื่องสำอาง พ.ศ. 2558</t>
        </is>
      </c>
      <c r="G136" s="166" t="inlineStr">
        <is>
          <t>พ.ร.บ. หลักประกันสุขภาพแห่งชาติ พ.ศ. 2545</t>
        </is>
      </c>
      <c r="H136" s="166" t="inlineStr">
        <is>
          <t>การปฏิบัติทางเภสัชกรรมชุมชน (Good Pharmacy Practice: GPP)</t>
        </is>
      </c>
      <c r="I136" s="165" t="n">
        <v>1</v>
      </c>
      <c r="J136" s="166" t="inlineStr">
        <is>
          <t>✅ คำตอบที่ถูกต้อง: ข้อ ก. พ.ร.บ. วิชาชีพเภสัชกรรม พ.ศ. 2537 และข้อบังคับจรรยาบรรณวิชาชีพ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วิชาชีพเภสัชกรรม พ.ศ. 2537 และข้อบังคับจรรยาบรรณวิชาชีพ 💡 คำอธิบายและข้อกำหนดทางกฎหมาย:
💡 คำอธิบายและข้อกำหนดทางกฎหมาย:
การเลือก พ.ร.บ. วิชาชีพเภสัชกรรม พ.ศ. 2537 และข้อบังคับจรรยาบรรณวิชาชีพ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ค.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จ.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6" s="166" t="inlineStr"/>
      <c r="L136" s="166" t="inlineStr">
        <is>
          <t>Pharmacy Laws &amp; Ethics</t>
        </is>
      </c>
      <c r="M136" s="166" t="inlineStr">
        <is>
          <t>ข้อบังคับสภาเภสัชกรรม (จรรยาบรรณวิชาชีพ)</t>
        </is>
      </c>
      <c r="N136" s="165" t="inlineStr">
        <is>
          <t>SAP</t>
        </is>
      </c>
      <c r="O136" s="166" t="inlineStr">
        <is>
          <t>ข้อ 13 (PLE_CC1_2560 22 April Set 2.md)</t>
        </is>
      </c>
      <c r="P136" s="165" t="inlineStr">
        <is>
          <t>ข้อสอบเก่า</t>
        </is>
      </c>
      <c r="Q136" s="165" t="inlineStr">
        <is>
          <t>2560</t>
        </is>
      </c>
      <c r="R136" s="165" t="inlineStr"/>
    </row>
    <row r="137" ht="24" customHeight="1" s="49">
      <c r="A137" s="165" t="n">
        <v>135</v>
      </c>
      <c r="B137" s="166" t="inlineStr">
        <is>
          <t>Isotretenoin ข้อใดถูกต้องตามกฎหมาย</t>
        </is>
      </c>
      <c r="C137" s="166" t="inlineStr"/>
      <c r="D137" s="166" t="inlineStr">
        <is>
          <t>ขายได้ในร้านยา หากมีใบสั่งแพทย์์</t>
        </is>
      </c>
      <c r="E137" s="166" t="inlineStr">
        <is>
          <t>ขายได้ในร้านยา โดยไม่ต้องมีใบสั่งแพทย์์</t>
        </is>
      </c>
      <c r="F137" s="166" t="inlineStr">
        <is>
          <t>ขายไม่ได้ในร้านยา แม้มีใบสั่งแพทย์์</t>
        </is>
      </c>
      <c r="G137" s="166" t="inlineStr">
        <is>
          <t>ขายไม่ได้ในร้านยา เนื่องจากเป็นวัตถุออกฤทธิ์ต่อจิตและประสาท</t>
        </is>
      </c>
      <c r="H137" s="166" t="inlineStr">
        <is>
          <t>ขายไม่ได้ในร้านยา เนื่องจากเป็นยาเสพติดให้โทษ ตะลุยโจทย์เภสัชจุฬาฯ สอบผ่าน 100%</t>
        </is>
      </c>
      <c r="I137" s="165" t="n">
        <v>1</v>
      </c>
      <c r="J137" s="166" t="inlineStr">
        <is>
          <t>✅ คำตอบที่ถูกต้อง: ข้อ ก. ขายได้ในร้านยา หากมีใบสั่งแพทย์์
💡 Background:
กฎหมายยาและจรรยาบรรณวิชาชีพมีขึ้นเพื่อคุ้มครองความปลอดภัยของผู้บริโภคตามมาตรฐาน Good Pharmacy Practice (GPP)
🎯 ทำไมข้อนี้ถึงถูก:
ขายได้ในร้านยา หากมีใบสั่งแพทย์์ 💡 คำอธิบายและข้อกำหนดทางกฎหมาย:
💡 คำอธิบายและข้อกำหนดทางกฎหมาย:
การเลือก ขายได้ในร้านยา หากมีใบสั่งแพทย์์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(ขายได้ในร้านยา โดยไม่ต้องมีใบสั่งแพทย์์): ขายได้ในร้านยา โดยไม่ต้องมีใบสั่งแพทย์์ ไม่ตรงกับข้อบ่งใช้หรือกลไกการออกฤทธิ์ที่ถูกต้องตาม พ.ร.บ. ยา พ.ศ. 2510 / พ.ร.บ. วิชาชีพเภสัชกรรม พ.ศ. 2537
• ข้อ ค. (ขายไม่ได้ในร้านยา แม้มีใบสั่งแพทย์์): ขายไม่ได้ในร้านยา แม้มีใบสั่งแพทย์์ ไม่ตรงกับข้อบ่งใช้หรือกลไกการออกฤทธิ์ที่ถูกต้องตาม พ.ร.บ. ยา พ.ศ. 2510 / พ.ร.บ. วิชาชีพเภสัชกรรม พ.ศ. 2537
• ข้อ ง. (ขายไม่ได้ในร้านยา เนื่องจากเป็นวัตถุออกฤทธิ์ต่อจิตและประสาท): ขายไม่ได้ในร้านยา เนื่องจากเป็นวัตถุออกฤทธิ์ต่อจิตและประสาท ไม่ตรงกับข้อบ่งใช้หรือกลไกการออกฤทธิ์ที่ถูกต้องตาม พ.ร.บ. ยา พ.ศ. 2510 / พ.ร.บ. วิชาชีพเภสัชกรรม พ.ศ. 2537
• ข้อ จ. (ขายไม่ได้ในร้านยา เนื่องจากเป็นยาเสพติดให้โทษ ตะลุยโจทย์เภสัชจุฬาฯ สอบผ่าน 100%): ขายไม่ได้ในร้านยา เนื่องจากเป็นยาเสพติดให้โทษ ตะลุยโจทย์เภสัชจุฬาฯ สอบผ่าน 100%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7" s="166" t="inlineStr"/>
      <c r="L137" s="166" t="inlineStr">
        <is>
          <t>Pharmacy Laws &amp; Ethics</t>
        </is>
      </c>
      <c r="M137" s="166" t="inlineStr">
        <is>
          <t>ข้อบังคับสภาเภสัชกรรม (จรรยาบรรณวิชาชีพ)</t>
        </is>
      </c>
      <c r="N137" s="165" t="inlineStr">
        <is>
          <t>SAP</t>
        </is>
      </c>
      <c r="O137" s="166" t="inlineStr">
        <is>
          <t>ข้อ 2 (LAW-CU-71.md)</t>
        </is>
      </c>
      <c r="P137" s="165" t="inlineStr">
        <is>
          <t>ข้อสอบจำลอง</t>
        </is>
      </c>
      <c r="Q137" s="165" t="inlineStr">
        <is>
          <t>Mock กฎหมาย CU71</t>
        </is>
      </c>
      <c r="R137" s="165" t="inlineStr"/>
    </row>
    <row r="138" ht="24" customHeight="1" s="49">
      <c r="A138" s="165" t="n">
        <v>136</v>
      </c>
      <c r="B138" s="166" t="inlineStr">
        <is>
          <t>Budesonide inhaler จัดเป็นยาใดตามกฎหมาย</t>
        </is>
      </c>
      <c r="C138" s="166" t="inlineStr"/>
      <c r="D138" s="166" t="inlineStr">
        <is>
          <t>ยาอันตราย</t>
        </is>
      </c>
      <c r="E138" s="166" t="inlineStr">
        <is>
          <t>ยาควบคุมพิเศษ</t>
        </is>
      </c>
      <c r="F138" s="166" t="inlineStr">
        <is>
          <t>ยาใช้เฉพาะที่ แบบควบคุมพิเศษ</t>
        </is>
      </c>
      <c r="G138" s="166" t="inlineStr">
        <is>
          <t>วัตถุออกฤทธิ์ต่อจิตและประสาท</t>
        </is>
      </c>
      <c r="H138" s="166" t="inlineStr">
        <is>
          <t>ยาเสพติดให้โทษ ประเภทที่ 3 ตะลุยโจทย์เภสัชจุฬาฯ สอบผ่าน 100%</t>
        </is>
      </c>
      <c r="I138" s="165" t="n">
        <v>1</v>
      </c>
      <c r="J138" s="166" t="inlineStr">
        <is>
          <t>✅ คำตอบที่ถูกต้อง: ข้อ ก. 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ยาอันตราย 💡 คำอธิบายและข้อกำหนดทางกฎหมาย:
💡 คำอธิบายและข้อกำหนดทางกฎหมาย:
การเลือก ยาอันตราย เป็นคำตอบที่ถูกต้องตามแนวทางการรักษามาตรฐาน เนื่องจาก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ข.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(ยาใช้เฉพาะที่ แบบควบคุมพิเศษ): ยาใช้เฉพาะที่ แบบควบคุมพิเศษ ไม่ตรงกับข้อบ่งใช้หรือกลไกการออกฤทธิ์ที่ถูกต้องตาม พ.ร.บ. ยา พ.ศ. 2510 / พ.ร.บ. วิชาชีพเภสัชกรรม พ.ศ. 2537
• ข้อ ง. (วัตถุออกฤทธิ์ต่อจิตและประสาท): วัตถุออกฤทธิ์ต่อจิตและประสาท ไม่ตรงกับข้อบ่งใช้หรือกลไกการออกฤทธิ์ที่ถูกต้องตาม พ.ร.บ. ยา พ.ศ. 2510 / พ.ร.บ. วิชาชีพเภสัชกรรม พ.ศ. 2537
• ข้อ จ. (ยาเสพติดให้โทษ ประเภทที่ 3 ตะลุยโจทย์เภสัชจุฬาฯ สอบผ่าน 100%): ยาเสพติดให้โทษ ประเภทที่ 3 ตะลุยโจทย์เภสัชจุฬาฯ สอบผ่าน 100%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8" s="166" t="inlineStr"/>
      <c r="L138" s="166" t="inlineStr">
        <is>
          <t>Pharmacy Laws &amp; Ethics</t>
        </is>
      </c>
      <c r="M138" s="166" t="inlineStr">
        <is>
          <t>ข้อบังคับสภาเภสัชกรรม (จรรยาบรรณวิชาชีพ)</t>
        </is>
      </c>
      <c r="N138" s="165" t="inlineStr">
        <is>
          <t>SAP</t>
        </is>
      </c>
      <c r="O138" s="166" t="inlineStr">
        <is>
          <t>ข้อ 3 (LAW-CU-71.md)</t>
        </is>
      </c>
      <c r="P138" s="165" t="inlineStr">
        <is>
          <t>ข้อสอบจำลอง</t>
        </is>
      </c>
      <c r="Q138" s="165" t="inlineStr">
        <is>
          <t>Mock กฎหมาย CU71</t>
        </is>
      </c>
      <c r="R138" s="165" t="inlineStr"/>
    </row>
    <row r="139" ht="24" customHeight="1" s="49">
      <c r="A139" s="165" t="n">
        <v>137</v>
      </c>
      <c r="B139" s="166" t="inlineStr">
        <is>
          <t>ลูกจ้างหยิบยาที่ไม่ได้ขึ้นทะเบียนตำรับยาจากชั้นวางยาในร้าน เพื่อขายให้กับลูกค้า ถามว่า ใคร เป็นผู้กระทำความผิดตามกฎหมาย</t>
        </is>
      </c>
      <c r="C139" s="166" t="inlineStr"/>
      <c r="D139" s="166" t="inlineStr">
        <is>
          <t>พ.ร.บ. ยาเสพติดให้โทษ พ.ศ. 2522 (ยาเสพติดให้โทษประเภท 2 และ 3)</t>
        </is>
      </c>
      <c r="E139" s="166" t="inlineStr">
        <is>
          <t>พ.ร.บ. วัตถุที่ออกฤทธิ์ต่อจิตและประสาท พ.ศ. 2559 (ประเภท 2 และ 4)</t>
        </is>
      </c>
      <c r="F139" s="166" t="inlineStr">
        <is>
          <t>พ.ร.บ. วิชาชีพเภสัชกรรม พ.ศ. 2537 และข้อบังคับจรรยาบรรณวิชาชีพ</t>
        </is>
      </c>
      <c r="G139" s="166" t="inlineStr">
        <is>
          <t>พ.ร.บ. ผลิตภัณฑ์สมุนไพร พ.ศ. 2562</t>
        </is>
      </c>
      <c r="H139" s="166" t="inlineStr">
        <is>
          <t>พ.ร.บ. เครื่องสำอาง พ.ศ. 2558</t>
        </is>
      </c>
      <c r="I139" s="165" t="n">
        <v>1</v>
      </c>
      <c r="J139" s="166" t="inlineStr">
        <is>
          <t>✅ คำตอบที่ถูกต้อง: ข้อ ก.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ข.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ค.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ง.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จ.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9" s="166" t="inlineStr"/>
      <c r="L139" s="166" t="inlineStr">
        <is>
          <t>Pharmacy Laws &amp; Ethics</t>
        </is>
      </c>
      <c r="M139" s="166" t="inlineStr">
        <is>
          <t>ข้อบังคับสภาเภสัชกรรม (จรรยาบรรณวิชาชีพ)</t>
        </is>
      </c>
      <c r="N139" s="165" t="inlineStr">
        <is>
          <t>SAP</t>
        </is>
      </c>
      <c r="O139" s="166" t="inlineStr">
        <is>
          <t>ข้อ 1 (LAW-CU-71.md)</t>
        </is>
      </c>
      <c r="P139" s="165" t="inlineStr">
        <is>
          <t>ข้อสอบจำลอง</t>
        </is>
      </c>
      <c r="Q139" s="165" t="inlineStr">
        <is>
          <t>Mock กฎหมาย CU71</t>
        </is>
      </c>
      <c r="R139" s="165" t="inlineStr"/>
    </row>
    <row r="140" ht="24" customHeight="1" s="49">
      <c r="A140" s="165" t="n">
        <v>138</v>
      </c>
      <c r="B140" s="166" t="inlineStr">
        <is>
          <t>ลูกจ้างหยิบยาที่ไม่ได้ขึ้นทะเบียนตำรับยาซึ่งแอบซ่อนอยู่ในลิ้นชักในร้าน เพื่อขายให้กับลูกค้า ถามว่า ใครเป็นผู้กระทำความผิดตามกฎหมาย มาตราสำคัญในพ.ร.บ.ยา 2510 มาตรา 19 ห้ามมิให้ผู้รับอนุญาต (1) ผลิตหรือขายยาแผนปัจจุบันนอกสถานที่ที่กำหนดไว้ในใบอนุญาต เว้นแต่เป็น การขายส่ง (2) ผลิตหรือขายยาแผนปัจจุบันไม่ตรงตามประเภทของใบอนุญาต (3) ขายยาแผนปัจจุบันที่เป็นยาอันตรายหรือยาควบคุมพิเศษให้แก่ผู้รับอนุญาตขาย ยาแผนปัจจุบันเฉพาะยาบรรจุเสร็จที่ไม่ใช่ยาอันตรายหรือยาควบคุมพิเศษ มาตราสำคัญในพ.ร.บ.ยา 2510 มาตรา 20 ผู้รับอนุญาตผลิตยาแผนปัจจุบันต้องมีเภสัชกรชั้นหนึ่งประจำอยู่ตลอดเวลาที่เปิดทำการ มาตรา 21 ผู้รับอนุญาตขายยาแผนปัจจุบันต้องมีเภสัชกรชั้นหนึ่งประจำอยู่ตลอดเวลาที่เปิดทำการ มาตราสำคัญในพ.ร.บ.ยา 2510 มาตรา 26 หน้าที่ของผู้รับอนุญาตขายยา (1) จัดให้มีป้าย ณ สถานที่ขายยา คือ (ก) ป้ายแสดงว่าเป็นสถานที่ขายยา (ข) ป้ายแสดงชื่อตัวของผู้มีหน้าที่ปฏิบัติการและเวลาที่ปฏิบัติการ (2) จัดให้มีการแยกเก็บยาสำหรับสัตว์เป็นส่วนสัดจากยาอื่น (3) จัดให้มีการแยกเก็บยาอันตราย, ยาควบคุมพิเศษ และยาอื่นๆ เป็นสัดส่วน (4) จัดให้มีที่เป็นส่วนสัดสำหรับปรุงยาตามใบสั่งยา (5) จัดให้ฉลากที่ภาชนะและหีบห่อบรรจุยาคงมีอยู่ครบถ้วน (6) ทำบัญชียาซื้อและขาย มาตราสำคัญในพ.ร.บ.ยา 2510 มาตรา 32 ห้ามมิให้ผู้รับอนุญาตขายยาอันตรายหรือยาควบคุมพิเศษในขณะที่เภสัชกรไม่อยู่ ปฏิบัติหน้าที่ ตัวอย่างโจทย์ น้องบอลลูนเป็นผู้รับอนุญาตเปิดร้านขายยา ขย.1 ขณะที่เภสัชกรผู้มีหน้าที่ปฏิบัติการลาป่วย เนื่องจากท้องเสีย น้องบอลลูนทำการเปิดร้านและขายยาอันตราย ถามว่าน้องบอลลูนมีความผิด ตามมาตราใด มาตราสำคัญในพ.ร.บ.ยา 2510 มาตรา 39 หน้าที่ของเภสัชกรผู้มีหน้าที่ปฏิบัติการ ให้เภสัชกรชั้นหนึ่งประจำอยู่ ณ สถานที่ขายยาแผนปัจจุบัน (1) ควบคุมการแยกเก็บยาตามมาตรา 26 (2) และ (3) (2) ควบคุมการปฏิบัติเกี่ยวกับฉลากตามมาตรา 26 (5) (3) ควบคุมการขายยาให้เป็นไปตามพระราชบัญญัตินี้ (4) ปรุงยาในที่ที่ผู้รับอนุญาตขายยาได้จัดไว้ตามมาตรา 26 (4) (5) จัดให้มีฉลากที่ภาชนะและหีบห่อบรรจุยาที่ปรุงตามใบสั่งยา (6) ควบคุมการส่งมอบยาอันตราย ยาควบคุมพิเศษ หรือยาตามใบสั่งยา (7) ควบคุมการทำบัญชียาตามมาตรา 26 (6) (8) การอื่นตามที่กำหนดในกฎกระทรวง มาตราสำคัญในพ.ร.บ.ยา 2510 ตัวอย่างโจทย์ โชกุนเป็นเภสัชกรผู้มีหน้าที่ปฏิบัติการในร้านยาอินดี้แห่งหนึ่ง ทำการขายยา Viagra โดยไม่มีใบสั่ง แพทย์์ ถามว่า โชกุนมีความผิดตามมาตราใด กฎกระทรวงฉบับที่ 15 ข้อ 9 ให้เภสัชกรชั้นหนึ่งปฏิบัติดังต่อไปนี้ (6) ควบคุมการขายยาควบคุมพิเศษเฉพาะแก่ผู้รับอนุญาตขายยาแผนปัจจุบัน ผู้ประกอบวิชาชีพเวช กรรม ผู้ประกอบโรคศิลปะแผนปัจจุบันชั้นหนึ่งในสาขาทันตกรรม ผู้ประกอบการบำบัดโรคสัตว์ ชั้นหนึ่งหรือเฉพาะตามใบสั่งยาของผู้ประกอบวิชาชีพเภสัชกรรม ผู้ประกอบโรคศิลปะแผนปัจจุบัน ชั้นหนึ่งในสาขาทันตกรรม หรือแก่ผู้ประกอบการบำบัดโรคสัตว์ชั้นหนึ่ง มาตราสำคัญในพ.ร.บ.ยา 2510 มาตรา 72 ห้ามมิให้ผู้ใดผลิต ขาย หรือนำหรือสั่งยาเข้ามาในราชอาณาจักรซึ่งยาต่อไปนี้ 72(1) ยาปลอม 72(2) ยาผิดมาตรฐาน 72(3) ยาเสื่อมคุณภาพ 72(4) ยาที่มิได้ขึ้นทะเบียนตำรับยา 72(5) ยาที่ทะเบียนตำรับยาถูกยกเลิก : ยาที่ขึ้นทะเบียนไว้แต่ไม่ได้ผลิตติดต่อกันเกิน 2 ปี 72(6) ยาที่รัฐมนตรีสั่งเพิกถอนทะเบียนตำรับยา: ยาที่ขึ้นทะเบียนไว้แล้ว ต่อมาพบว่า ยานั้นไม่ปลอดภัย จึงทำการเพิกถอนทะเบียน มาตราสำคัญในพ.ร.บ.ยา 2510 มาตรา 73 บอกนิยามของยาปลอม ยาหรือวัตถุที่ทำเทียม = ตัวยาปลอม ยาที่แสดงชื่อว่าเป็นยาอื่น หรือแสดงเดือน ปี ที่ยาสิ้นอายุ ซึ่งมิใช่ความจริง ยาที่แสดงชื่อผู้ผลิตหรือสถานที่ผลิตยาซึ่งมิใช่ความจริง ยาที่แสดงว่าเป็นยาตามตำรับยาที่ขึ้นทะเบียนไว้ซึ่งมิใช่ความจริง = ทะเบียนปลอม ยาที่มีปริมาณสารออกฤทธิ์ขาดหรือเกินกว่า 20% จากเกณฑ์ต ่าสุดหรือสูงสุด มาตรา 74 บอกนิยามของยาผิดมาตรฐาน ยาที่มีปริมาณสารออกฤทธิ์ขาดหรือเกิน แต่ไม่ถึง 20% จากเกณฑ์ต ่าสุดหรือสูงสุด 20% ยาปลอม ยาผิดมาตรฐาน เกณฑ์สูงสุด เกณฑ์สูงสุด ยามาตรฐาน เกณฑ์ต ่าสุด ยาผิดมาตรฐาน 20% ยาปลอม มาตราสำคัญในพ.ร.บ.ยา 2510 มาตรา 75 บอกนิยามของยาเสื่อมคุณภาพ ยาที่สิ้นอายุตามที่แสดงไว้ในฉลาก ยาที่เสื่อมสภาพหรือแปรสภาพไป เช่น เปลี่ยนสี มาตรา 75 ทวิ ห้ามมิให้ผู้ใดขายยาบรรจุเสร็จหลายขนาน โดยจัดเป็นชุดในคราวเดียวกัน แต่ถ้าเภสัชกรจัดหรือขายยาชุดให้แก่คนไข้ของตนสามารถทำได้ มาตราสำคัญในพ.ร.บ.ยา 2510 มาตรา 88 การโฆษณายาจะต้อง 88(1) ไม่เป็นการโอ้อวดสรรพคุณยาว่าสามารถบำบัดบรรเทา รักษา หรือป้องกันโรค หรือความ เจ็บป่วยได้อย่างศักดิ์สิทธิ์ หรือหายขาด 88(2) ไม่แสดงสรรพคุณยาอันเป็นเท็จหรือเกินความจริง 88(3) ไม่ทำให้เข้าใจว่ามีวัตถุใดเป็นตัวยา หรือเป็นส่วนประกอบของยา ซึ่งความจริงไม่มีวัตถุ หรือ ส่วนประกอบนั้นในยา หรือมีแต่ไม่เท่าที่ทำให้เข้าใจ 88(4) ไม่ทำให้เข้าใจว่าเป็นยาทำให้แท้งลูก หรือยาขับระดูอย่างแรง 88(5) ไม่ทำให้เข้าใจว่าเป็นยาบำรุงกามหรือยาคุมกำเนิด มาตราสำคัญในพ.ร.บ.ยา 2510 มาตรา 88 การโฆษณายาจะต้อง 88(6) ไม่แสดงสรรพคุณยาอันตราย หรือยาควบคุมพิเศษ 88(7) ไม่มีการรับรองหรือยกย่องสรรพคุณยาโดยบุคคลอื่น 88(8) ไม่แสดงสรรพคุณว่าสามารถบำบัด บรรเทา รักษาหรือป้องกันโรค หรืออาการของโรคที่ รัฐมนตรีประกาศ ตามมาตรา 77 (โรคเบาหวาน, มะเร็ง, วัณโรค, โรคเรื้อน, โรคหรืออาการ โรคของสมอง หัวใจ ปอด ตับ ม้าม ไต) มาตราสำคัญในพ.ร.บ.ยา 2510 มาตรา 88 ทวิ การโฆษณาขายยาทางสื่อทุกชนิด เช่น วิทยุ โทรทัศน์ ภาพยนตร์ หนังสือพิมพ์ แผ่นพับ Internet จะต้อง (1) ได้รับอนุมัติข้อความ เสียง หรือภาพที่ใช้ในการโฆษณา จากผู้อนุญาต (2) ปฏิบัติตามเงื่อนไขที่ผู้อนุญาตกำหนด มาตรา 90 ห้ามมิให้โฆษณายาด้วยวิธีการแถม หรือออกสลากรางวัล มาตรา 95 วรรค 2 ผู้รับอนุญาตซึ่งถูกสั่งพักใช้ใบอนุญาตต้องหยุดการผลิตยา การขายยา : ครั้งละไม่เกิน 120 วัน ประเภทของการขอโฆษณายา การขอโฆษณายาต่อบุคคลทั่วไปหรือทางสื่อทั่วไป การขอโฆษณายาที่กระทำโดยตรงต่อผู้ประกอบโรคศิลปะ ตะลุยโจทย์เภสัชจุฬาฯ สอบผ่าน 100%</t>
        </is>
      </c>
      <c r="C140" s="166" t="inlineStr"/>
      <c r="D140" s="166" t="inlineStr">
        <is>
          <t>ข้อใดต่อไปนี้เป็นยาเสื่อมคุณภาพตามกฎหมาย</t>
        </is>
      </c>
      <c r="E140" s="166" t="inlineStr">
        <is>
          <t>ยาหยอดตาที่มีตัวยาสำคัญมากกว่าเกณฑ์สูงสุด 12 %</t>
        </is>
      </c>
      <c r="F140" s="166" t="inlineStr">
        <is>
          <t>ยาหยอดตาที่มีส่วนผสมของยาอื่นปนเปื้อน 12%</t>
        </is>
      </c>
      <c r="G140" s="166" t="inlineStr">
        <is>
          <t>ยาหยอดตาซึ่งเขียนสถานที่ผลิตไม่ตรงกับความเป็นจริง</t>
        </is>
      </c>
      <c r="H140" s="166" t="inlineStr">
        <is>
          <t>ยาหยอดตาที่เปิดใช้งานมาแล้ว 2 เดือน</t>
        </is>
      </c>
      <c r="I140" s="165" t="n">
        <v>1</v>
      </c>
      <c r="J140" s="166" t="inlineStr">
        <is>
          <t>✅ คำตอบที่ถูกต้อง: ข้อ ก. ข้อใดต่อไปนี้เป็นยาเสื่อมคุณภาพตามกฎหมาย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ข้อใดต่อไปนี้เป็นยาเสื่อมคุณภาพตามกฎหมาย 💡 คำอธิบายและข้อกำหนดทางกฎหมาย:
💡 คำอธิบายและข้อกำหนดทางกฎหมาย:
การเลือก ข้อใดต่อไปนี้เป็นยาเสื่อมคุณภาพตามกฎหมาย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(ยาหยอดตาที่มีตัวยาสำคัญมากกว่าเกณฑ์สูงสุด 12 %): ยาหยอดตาที่มีตัวยาสำคัญมากกว่าเกณฑ์สูงสุด 12 % ไม่ตรงกับข้อบ่งใช้หรือกลไกการออกฤทธิ์ที่ถูกต้องตาม พ.ร.บ. ยา พ.ศ. 2510 / พ.ร.บ. วิชาชีพเภสัชกรรม พ.ศ. 2537
• ข้อ ค. (ยาหยอดตาที่มีส่วนผสมของยาอื่นปนเปื้อน 12%): ยาหยอดตาที่มีส่วนผสมของยาอื่นปนเปื้อน 12% ไม่ตรงกับข้อบ่งใช้หรือกลไกการออกฤทธิ์ที่ถูกต้องตาม พ.ร.บ. ยา พ.ศ. 2510 / พ.ร.บ. วิชาชีพเภสัชกรรม พ.ศ. 2537
• ข้อ ง. (ยาหยอดตาซึ่งเขียนสถานที่ผลิตไม่ตรงกับความเป็นจริง): ยาหยอดตาซึ่งเขียนสถานที่ผลิตไม่ตรงกับความเป็นจริง ไม่ตรงกับข้อบ่งใช้หรือกลไกการออกฤทธิ์ที่ถูกต้องตาม พ.ร.บ. ยา พ.ศ. 2510 / พ.ร.บ. วิชาชีพเภสัชกรรม พ.ศ. 2537
• ข้อ จ. (ยาหยอดตาที่เปิดใช้งานมาแล้ว 2 เดือน): ยาหยอดตาที่เปิดใช้งานมาแล้ว 2 เดือน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0" s="166" t="inlineStr"/>
      <c r="L140" s="166" t="inlineStr">
        <is>
          <t>Pharmacy Laws &amp; Ethics</t>
        </is>
      </c>
      <c r="M140" s="166" t="inlineStr">
        <is>
          <t>ข้อบังคับสภาเภสัชกรรม (จรรยาบรรณวิชาชีพ)</t>
        </is>
      </c>
      <c r="N140" s="165" t="inlineStr">
        <is>
          <t>SAP</t>
        </is>
      </c>
      <c r="O140" s="166" t="inlineStr">
        <is>
          <t>ข้อ 2 (LAW-CU-71.md)</t>
        </is>
      </c>
      <c r="P140" s="165" t="inlineStr">
        <is>
          <t>ข้อสอบจำลอง</t>
        </is>
      </c>
      <c r="Q140" s="165" t="inlineStr">
        <is>
          <t>Mock กฎหมาย CU71</t>
        </is>
      </c>
      <c r="R140" s="165" t="inlineStr"/>
    </row>
    <row r="141" ht="24" customHeight="1" s="49">
      <c r="A141" s="165" t="n">
        <v>139</v>
      </c>
      <c r="B141" s="166" t="inlineStr">
        <is>
          <t>ข้อใดไม่ใช่ norfloxacin ที่จัดเป็นยาปลอมตามกฎหมาย</t>
        </is>
      </c>
      <c r="C141" s="166" t="inlineStr"/>
      <c r="D141" s="166" t="inlineStr">
        <is>
          <t>มีการผสมตัวยา ciprofloxacin ด้วย</t>
        </is>
      </c>
      <c r="E141" s="166" t="inlineStr">
        <is>
          <t>ตรวจพบปริมาณ norfloxacin เพียง 70% เท่านั้น</t>
        </is>
      </c>
      <c r="F141" s="166" t="inlineStr">
        <is>
          <t>ที่ฉลากระบุว่าเป็นยา ofloxacin</t>
        </is>
      </c>
      <c r="G141" s="166" t="inlineStr">
        <is>
          <t>ที่ฉลากแสดงเครื่องหมายของผู้ผลิตซึ่งมิใช่ความจริง</t>
        </is>
      </c>
      <c r="H141" s="166" t="inlineStr">
        <is>
          <t>ลักษณะเม็ดยา norfloxacin เปลี่ยนจากสีขาว เป็น สีฟ้าอ่อน ตะลุยโจทย์เภสัชจุฬาฯ สอบผ่าน 100%</t>
        </is>
      </c>
      <c r="I141" s="165" t="n">
        <v>1</v>
      </c>
      <c r="J141" s="166" t="inlineStr">
        <is>
          <t>✅ คำตอบที่ถูกต้อง: ข้อ ก. มีการผสมตัวยา ciprofloxacin ด้วย
💡 Background:
กฎหมายยาและจรรยาบรรณวิชาชีพมีขึ้นเพื่อคุ้มครองความปลอดภัยของผู้บริโภคตามมาตรฐาน Good Pharmacy Practice (GPP)
🎯 ทำไมข้อนี้ถึงถูก:
มีการผสมตัวยา ciprofloxacin ด้วย 💡 คำอธิบายและข้อกำหนดทางกฎหมาย:
💡 คำอธิบายและข้อกำหนดทางกฎหมาย:
การเลือก มีการผสมตัวยา ciprofloxacin ด้วย เป็นคำตอบที่ถูกต้องตามแนวทางการรักษามาตรฐาน เนื่องจาก เป็น Fluoroquinolone เด่นต่อ Gram-negative รวมทั้ง Pseudomonas aeruginosa แต่มี black box warning เรื่อง tendon rupture, QT prolongation, aortic aneurysm และ dysglycemia
🔍 ข้ออื่นผิดเพราะอะไร:
• ข้อ ข. (ตรวจพบปริมาณ norfloxacin เพียง 70% เท่านั้น): ตรวจพบปริมาณ norfloxacin เพียง 70% เท่านั้น ไม่ตรงกับข้อบ่งใช้หรือกลไกการออกฤทธิ์ที่ถูกต้องตาม พ.ร.บ. ยา พ.ศ. 2510 / พ.ร.บ. วิชาชีพเภสัชกรรม พ.ศ. 2537
• ข้อ ค. (ที่ฉลากระบุว่าเป็นยา ofloxacin): ที่ฉลากระบุว่าเป็นยา ofloxacin ไม่ตรงกับข้อบ่งใช้หรือกลไกการออกฤทธิ์ที่ถูกต้องตาม พ.ร.บ. ยา พ.ศ. 2510 / พ.ร.บ. วิชาชีพเภสัชกรรม พ.ศ. 2537
• ข้อ ง. (ที่ฉลากแสดงเครื่องหมายของผู้ผลิตซึ่งมิใช่ความจริง): ที่ฉลากแสดงเครื่องหมายของผู้ผลิตซึ่งมิใช่ความจริง ไม่ตรงกับข้อบ่งใช้หรือกลไกการออกฤทธิ์ที่ถูกต้องตาม พ.ร.บ. ยา พ.ศ. 2510 / พ.ร.บ. วิชาชีพเภสัชกรรม พ.ศ. 2537
• ข้อ จ. (ลักษณะเม็ดยา norfloxacin เปลี่ยนจากสีขาว เป็น สีฟ้าอ่อน ตะลุยโจทย์เภสัชจุฬาฯ สอบผ่าน 100%): ลักษณะเม็ดยา norfloxacin เปลี่ยนจากสีขาว เป็น สีฟ้าอ่อน ตะลุยโจทย์เภสัชจุฬาฯ สอบผ่าน 100%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1" s="166" t="inlineStr"/>
      <c r="L141" s="166" t="inlineStr">
        <is>
          <t>Pharmacy Laws &amp; Ethics</t>
        </is>
      </c>
      <c r="M141" s="166" t="inlineStr">
        <is>
          <t>ข้อบังคับสภาเภสัชกรรม (จรรยาบรรณวิชาชีพ)</t>
        </is>
      </c>
      <c r="N141" s="165" t="inlineStr">
        <is>
          <t>SAP</t>
        </is>
      </c>
      <c r="O141" s="166" t="inlineStr">
        <is>
          <t>ข้อ 2 (LAW-CU-71.md)</t>
        </is>
      </c>
      <c r="P141" s="165" t="inlineStr">
        <is>
          <t>ข้อสอบจำลอง</t>
        </is>
      </c>
      <c r="Q141" s="165" t="inlineStr">
        <is>
          <t>Mock กฎหมาย CU71</t>
        </is>
      </c>
      <c r="R141" s="165" t="inlineStr"/>
    </row>
    <row r="142" ht="24" customHeight="1" s="49">
      <c r="A142" s="165" t="n">
        <v>140</v>
      </c>
      <c r="B142" s="166" t="inlineStr">
        <is>
          <t>หากท่านต้องการขายยา glibencamide ทางอินเตอร์เนต สามารถทำได้หรือไม่ตามกฎหมาย</t>
        </is>
      </c>
      <c r="C142" s="166" t="inlineStr"/>
      <c r="D142" s="166" t="inlineStr">
        <is>
          <t>ทำได้ เนื่องจากกฎหมายไม่ได้ระบุข้อห้ามไว้</t>
        </is>
      </c>
      <c r="E142" s="166" t="inlineStr">
        <is>
          <t>ทำได้ เนื่องจากเป็นยาแผนปัจจุบันบรรจุเสร็จฯ</t>
        </is>
      </c>
      <c r="F142" s="166" t="inlineStr">
        <is>
          <t>ทำไม่ได้ เนื่องจากเป็นยาอันตราย ต้องขายในสถานที่ที่ขออนุญาตไว้เท่านั้น</t>
        </is>
      </c>
      <c r="G142" s="166" t="inlineStr">
        <is>
          <t>ทำไม่ได้ เนื่องจากเป็นยาควบคุมพิเศษ ต้องขายในสถานที่ที่ขออนุญาตไว้เท่านั้น</t>
        </is>
      </c>
      <c r="H142" s="166" t="inlineStr">
        <is>
          <t>ทำไม่ได้ เนื่องจากเป็นกฎหมายระบุว่า ห้ามขายยาทุกชนิดนอกร้านขายยา ตะลุยโจทย์เภสัชจุฬาฯ สอบผ่าน 100%</t>
        </is>
      </c>
      <c r="I142" s="165" t="n">
        <v>1</v>
      </c>
      <c r="J142" s="166" t="inlineStr">
        <is>
          <t>✅ คำตอบที่ถูกต้อง: ข้อ ก. ทำได้ เนื่องจากกฎหมายไม่ได้ระบุข้อห้ามไว้
💡 Background:
กฎหมายยาและจรรยาบรรณวิชาชีพมีขึ้นเพื่อคุ้มครองความปลอดภัยของผู้บริโภคตามมาตรฐาน Good Pharmacy Practice (GPP)
🎯 ทำไมข้อนี้ถึงถูก:
ทำได้ เนื่องจากกฎหมายไม่ได้ระบุข้อห้ามไว้ 💡 คำอธิบายและข้อกำหนดทางกฎหมาย:
💡 คำอธิบายและข้อกำหนดทางกฎหมาย:
การเลือก ทำได้ เนื่องจากกฎหมายไม่ได้ระบุข้อห้ามไว้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(ทำได้ เนื่องจากเป็นยาแผนปัจจุบันบรรจุเสร็จฯ): ทำได้ เนื่องจากเป็นยาแผนปัจจุบันบรรจุเสร็จฯ ไม่ตรงกับข้อบ่งใช้หรือกลไกการออกฤทธิ์ที่ถูกต้องตาม พ.ร.บ. ยา พ.ศ. 2510 / พ.ร.บ. วิชาชีพเภสัชกรรม พ.ศ. 2537
• ข้อ ค. (ทำไม่ได้ เนื่องจากเป็นยาอันตราย ต้องขายในสถานที่ที่ขออนุญาตไว้เท่านั้น):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(ทำไม่ได้ เนื่องจากเป็นยาควบคุมพิเศษ ต้องขายในสถานที่ที่ขออนุญาตไว้เท่านั้น):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จ. (ทำไม่ได้ เนื่องจากเป็นกฎหมายระบุว่า ห้ามขายยาทุกชนิดนอกร้านขายยา ตะลุยโจทย์เภสัชจุฬาฯ สอบผ่าน 100%): ทำไม่ได้ เนื่องจากเป็นกฎหมายระบุว่า ห้ามขายยาทุกชนิดนอกร้านขายยา ตะลุยโจทย์เภสัชจุฬาฯ สอบผ่าน 100%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2" s="166" t="inlineStr"/>
      <c r="L142" s="166" t="inlineStr">
        <is>
          <t>Pharmacy Laws &amp; Ethics</t>
        </is>
      </c>
      <c r="M142" s="166" t="inlineStr">
        <is>
          <t>ข้อบังคับสภาเภสัชกรรม (จรรยาบรรณวิชาชีพ)</t>
        </is>
      </c>
      <c r="N142" s="165" t="inlineStr">
        <is>
          <t>SAP</t>
        </is>
      </c>
      <c r="O142" s="166" t="inlineStr">
        <is>
          <t>ข้อ 4 (LAW-CU-71.md)</t>
        </is>
      </c>
      <c r="P142" s="165" t="inlineStr">
        <is>
          <t>ข้อสอบจำลอง</t>
        </is>
      </c>
      <c r="Q142" s="165" t="inlineStr">
        <is>
          <t>Mock กฎหมาย CU71</t>
        </is>
      </c>
      <c r="R142" s="165" t="inlineStr"/>
    </row>
    <row r="143" ht="24" customHeight="1" s="49">
      <c r="A143" s="165" t="n">
        <v>141</v>
      </c>
      <c r="B143" s="166" t="inlineStr">
        <is>
          <t>เพื่อรองรับสิทธิประโยชน์ที่มีตามกฎหมายเดิม จึงกำหนดให้ใบอนุญาตที่มีอยู่เดิมบังคับใช้ ต่อไปได้อีก 5 ปี นับแต่วันที่พ.ร.บ.นี้ใช้บังคับ พ.ร.บ.วิชาชีพเภสัชกรรม 2537 กรณีผู้ประกอบวิชาชีพกระทำความผิด คณะกรรมการมีอำนาจวินิจฉัยชี้ขาดอย่าง ใดอย่างหนึ่งดังต่อไปนี้ (1) ยกข้อกล่าวหาหรือข้อกล่าวโทษ (2) ว่ากล่าวตักเตือน (3) ภาคทัณฑ์ (4) พักใช้ใบอนุญาตมีกำหนดเวลาตามที่เห็นสมควรแต่ไม่เกินสองปี (5) เพิกถอนใบอนุญาต หากถูกตัดสินให้มีการพักใช้ใบอนุญาต แล้วกระทำการฝ่าฝืน จะถูกเพิกถอนใบอนุญาต หากถูกสั่งเพิกถอนใบอนุญาต อาจขอรับใบอนุญาตอีกได้เมื่อพ้นสองปีนับแต่วันที่ถูกสั่งเพิกถอน จรรยาบรรณ</t>
        </is>
      </c>
      <c r="C143" s="166" t="inlineStr"/>
      <c r="D143" s="166" t="inlineStr">
        <is>
          <t>พ.ร.บ. วิชาชีพเภสัชกรรม พ.ศ. 2537 และข้อบังคับจรรยาบรรณวิชาชีพ</t>
        </is>
      </c>
      <c r="E143" s="166" t="inlineStr">
        <is>
          <t>พ.ร.บ. ผลิตภัณฑ์สมุนไพร พ.ศ. 2562</t>
        </is>
      </c>
      <c r="F143" s="166" t="inlineStr">
        <is>
          <t>พ.ร.บ. เครื่องสำอาง พ.ศ. 2558</t>
        </is>
      </c>
      <c r="G143" s="166" t="inlineStr">
        <is>
          <t>พ.ร.บ. หลักประกันสุขภาพแห่งชาติ พ.ศ. 2545</t>
        </is>
      </c>
      <c r="H143" s="166" t="inlineStr">
        <is>
          <t>การปฏิบัติทางเภสัชกรรมชุมชน (Good Pharmacy Practice: GPP)</t>
        </is>
      </c>
      <c r="I143" s="165" t="n">
        <v>1</v>
      </c>
      <c r="J143" s="166" t="inlineStr">
        <is>
          <t>✅ คำตอบที่ถูกต้อง: ข้อ ก. พ.ร.บ. วิชาชีพเภสัชกรรม พ.ศ. 2537 และข้อบังคับจรรยาบรรณวิชาชีพ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วิชาชีพเภสัชกรรม พ.ศ. 2537 และข้อบังคับจรรยาบรรณวิชาชีพ 💡 คำอธิบายและข้อกำหนดทางกฎหมาย:
💡 คำอธิบายและข้อกำหนดทางกฎหมาย:
การเลือก พ.ร.บ. วิชาชีพเภสัชกรรม พ.ศ. 2537 และข้อบังคับจรรยาบรรณวิชาชีพ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ค.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จ.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3" s="166" t="inlineStr"/>
      <c r="L143" s="166" t="inlineStr">
        <is>
          <t>Pharmacy Laws &amp; Ethics</t>
        </is>
      </c>
      <c r="M143" s="166" t="inlineStr">
        <is>
          <t>ข้อบังคับสภาเภสัชกรรม (จรรยาบรรณวิชาชีพ)</t>
        </is>
      </c>
      <c r="N143" s="165" t="inlineStr">
        <is>
          <t>SAP</t>
        </is>
      </c>
      <c r="O143" s="166" t="inlineStr">
        <is>
          <t>ข้อ 2 (LAW-CU-71.md)</t>
        </is>
      </c>
      <c r="P143" s="165" t="inlineStr">
        <is>
          <t>ข้อสอบจำลอง</t>
        </is>
      </c>
      <c r="Q143" s="165" t="inlineStr">
        <is>
          <t>Mock กฎหมาย CU71</t>
        </is>
      </c>
      <c r="R143" s="165" t="inlineStr"/>
    </row>
    <row r="144" ht="24" customHeight="1" s="49">
      <c r="A144" s="165" t="n">
        <v>142</v>
      </c>
      <c r="B144" s="166" t="inlineStr">
        <is>
          <t>ดำรงตนให้สมควรในสังคมโดยธรรมและเคารพต่อกฎหมายของบ้านเมือง</t>
        </is>
      </c>
      <c r="C144" s="166" t="inlineStr"/>
      <c r="D144" s="166" t="inlineStr">
        <is>
          <t>พ.ร.บ. หลักประกันสุขภาพแห่งชาติ พ.ศ. 2545</t>
        </is>
      </c>
      <c r="E144" s="166" t="inlineStr">
        <is>
          <t>การปฏิบัติทางเภสัชกรรมชุมชน (Good Pharmacy Practice: GPP)</t>
        </is>
      </c>
      <c r="F144" s="166" t="inlineStr">
        <is>
          <t>บัญชียาหลักแห่งชาติ (National List of Essential Medicines: NLEM)</t>
        </is>
      </c>
      <c r="G144" s="166" t="inlineStr">
        <is>
          <t>เกณฑ์จริยธรรมว่าด้วยการส่งเสริมการขายยาของกระทรวงสาธารณสุข</t>
        </is>
      </c>
      <c r="H144" s="166" t="inlineStr">
        <is>
          <t>พ.ร.บ. ยา พ.ศ. 2510 (การจำหน่ายยาอันตรายและยาควบคุมพิเศษ)</t>
        </is>
      </c>
      <c r="I144" s="165" t="n">
        <v>1</v>
      </c>
      <c r="J144" s="166" t="inlineStr">
        <is>
          <t>✅ คำตอบที่ถูกต้อง: ข้อ ก. พ.ร.บ. หลักประกันสุขภาพแห่งชาติ พ.ศ. 2545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หลักประกันสุขภาพแห่งชาติ พ.ศ. 2545 💡 คำอธิบายและข้อกำหนดทางกฎหมาย:
💡 คำอธิบายและข้อกำหนดทางกฎหมาย:
การเลือก พ.ร.บ. หลักประกันสุขภาพแห่งชาติ พ.ศ. 2545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ง.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จ.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4" s="166" t="inlineStr"/>
      <c r="L144" s="166" t="inlineStr">
        <is>
          <t>Pharmacy Laws &amp; Ethics</t>
        </is>
      </c>
      <c r="M144" s="166" t="inlineStr">
        <is>
          <t>ข้อบังคับสภาเภสัชกรรม (จรรยาบรรณวิชาชีพ)</t>
        </is>
      </c>
      <c r="N144" s="165" t="inlineStr">
        <is>
          <t>SAP</t>
        </is>
      </c>
      <c r="O144" s="166" t="inlineStr">
        <is>
          <t>ข้อ 1 (LAW-CU-71.md)</t>
        </is>
      </c>
      <c r="P144" s="165" t="inlineStr">
        <is>
          <t>ข้อสอบจำลอง</t>
        </is>
      </c>
      <c r="Q144" s="165" t="inlineStr">
        <is>
          <t>Mock กฎหมาย CU71</t>
        </is>
      </c>
      <c r="R144" s="165" t="inlineStr"/>
    </row>
    <row r="145" ht="24" customHeight="1" s="49">
      <c r="A145" s="165" t="n">
        <v>143</v>
      </c>
      <c r="B145" s="166" t="inlineStr">
        <is>
          <t>ปฏิบัติต่อผู้มารับบริการโดยสุภาพและปราศจากการบังคับขู่เข็ญ จรรยาบรรณ</t>
        </is>
      </c>
      <c r="C145" s="166" t="inlineStr"/>
      <c r="D145" s="166" t="inlineStr">
        <is>
          <t>เกณฑ์จริยธรรมว่าด้วยการส่งเสริมการขายยาของกระทรวงสาธารณสุข</t>
        </is>
      </c>
      <c r="E145" s="166" t="inlineStr">
        <is>
          <t>พ.ร.บ. ยา พ.ศ. 2510 (การจำหน่ายยาอันตรายและยาควบคุมพิเศษ)</t>
        </is>
      </c>
      <c r="F145" s="166" t="inlineStr">
        <is>
          <t>พ.ร.บ. ยาเสพติดให้โทษ พ.ศ. 2522 (ยาเสพติดให้โทษประเภท 2 และ 3)</t>
        </is>
      </c>
      <c r="G145" s="166" t="inlineStr">
        <is>
          <t>พ.ร.บ. วัตถุที่ออกฤทธิ์ต่อจิตและประสาท พ.ศ. 2559 (ประเภท 2 และ 4)</t>
        </is>
      </c>
      <c r="H145" s="166" t="inlineStr">
        <is>
          <t>พ.ร.บ. วิชาชีพเภสัชกรรม พ.ศ. 2537 และข้อบังคับจรรยาบรรณวิชาชีพ</t>
        </is>
      </c>
      <c r="I145" s="165" t="n">
        <v>1</v>
      </c>
      <c r="J145" s="166" t="inlineStr">
        <is>
          <t>✅ คำตอบที่ถูกต้อง: ข้อ ก. เกณฑ์จริยธรรมว่าด้วยการส่งเสริมการขายยาของกระทรวงสาธารณสุข
💡 Background:
กฎหมายยาและจรรยาบรรณวิชาชีพมีขึ้นเพื่อคุ้มครองความปลอดภัยของผู้บริโภคตามมาตรฐาน Good Pharmacy Practice (GPP)
🎯 ทำไมข้อนี้ถึงถูก:
เกณฑ์จริยธรรมว่าด้วยการส่งเสริมการขายยาของกระทรวงสาธารณสุข 💡 คำอธิบายและข้อกำหนดทางกฎหมาย:
💡 คำอธิบายและข้อกำหนดทางกฎหมาย:
การเลือก เกณฑ์จริยธรรมว่าด้วยการส่งเสริมการขายยาของกระทรวงสาธารณสุข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5" s="166" t="inlineStr"/>
      <c r="L145" s="166" t="inlineStr">
        <is>
          <t>Pharmacy Laws &amp; Ethics</t>
        </is>
      </c>
      <c r="M145" s="166" t="inlineStr">
        <is>
          <t>ข้อบังคับสภาเภสัชกรรม (จรรยาบรรณวิชาชีพ)</t>
        </is>
      </c>
      <c r="N145" s="165" t="inlineStr">
        <is>
          <t>SAP</t>
        </is>
      </c>
      <c r="O145" s="166" t="inlineStr">
        <is>
          <t>ข้อ 8 (LAW-CU-71.md)</t>
        </is>
      </c>
      <c r="P145" s="165" t="inlineStr">
        <is>
          <t>ข้อสอบจำลอง</t>
        </is>
      </c>
      <c r="Q145" s="165" t="inlineStr">
        <is>
          <t>Mock กฎหมาย CU71</t>
        </is>
      </c>
      <c r="R145" s="165" t="inlineStr"/>
    </row>
    <row r="146" ht="24" customHeight="1" s="49">
      <c r="A146" s="165" t="n">
        <v>144</v>
      </c>
      <c r="B146" s="166" t="inlineStr">
        <is>
          <t>ไม่ใช้หรือสนับสนุนให้มีการประกอบวิชาชีพโดยผิดกฎหมาย</t>
        </is>
      </c>
      <c r="C146" s="166" t="inlineStr"/>
      <c r="D146" s="166" t="inlineStr">
        <is>
          <t>พ.ร.บ. วัตถุที่ออกฤทธิ์ต่อจิตและประสาท พ.ศ. 2559 (ประเภท 2 และ 4)</t>
        </is>
      </c>
      <c r="E146" s="166" t="inlineStr">
        <is>
          <t>พ.ร.บ. วิชาชีพเภสัชกรรม พ.ศ. 2537 และข้อบังคับจรรยาบรรณวิชาชีพ</t>
        </is>
      </c>
      <c r="F146" s="166" t="inlineStr">
        <is>
          <t>พ.ร.บ. ผลิตภัณฑ์สมุนไพร พ.ศ. 2562</t>
        </is>
      </c>
      <c r="G146" s="166" t="inlineStr">
        <is>
          <t>พ.ร.บ. เครื่องสำอาง พ.ศ. 2558</t>
        </is>
      </c>
      <c r="H146" s="166" t="inlineStr">
        <is>
          <t>พ.ร.บ. หลักประกันสุขภาพแห่งชาติ พ.ศ. 2545</t>
        </is>
      </c>
      <c r="I146" s="165" t="n">
        <v>1</v>
      </c>
      <c r="J146" s="166" t="inlineStr">
        <is>
          <t>✅ คำตอบที่ถูกต้อง: ข้อ ก.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6" s="166" t="inlineStr"/>
      <c r="L146" s="166" t="inlineStr">
        <is>
          <t>Pharmacy Laws &amp; Ethics</t>
        </is>
      </c>
      <c r="M146" s="166" t="inlineStr">
        <is>
          <t>ข้อบังคับสภาเภสัชกรรม (จรรยาบรรณวิชาชีพ)</t>
        </is>
      </c>
      <c r="N146" s="165" t="inlineStr">
        <is>
          <t>SAP</t>
        </is>
      </c>
      <c r="O146" s="166" t="inlineStr">
        <is>
          <t>ข้อ 13 (LAW-CU-71.md)</t>
        </is>
      </c>
      <c r="P146" s="165" t="inlineStr">
        <is>
          <t>ข้อสอบจำลอง</t>
        </is>
      </c>
      <c r="Q146" s="165" t="inlineStr">
        <is>
          <t>Mock กฎหมาย CU71</t>
        </is>
      </c>
      <c r="R146" s="165" t="inlineStr"/>
    </row>
    <row r="147" ht="24" customHeight="1" s="49">
      <c r="A147" s="165" t="n">
        <v>145</v>
      </c>
      <c r="B147" s="166" t="inlineStr">
        <is>
          <t>ช่วงพักรับประทานอาหารกลางวัน เภสัชกรได้พูดคุยสนทนาเรื่องคนไข้และอาการเจ็บป่วยกับเพื่อนคนอื่นๆใน โรงพยาบาลอย่างสนุกสนาน ผู้อำนวยการเดินมาพอดีจึงทำการว่ากล่าวตักเตือนเรื่องการละเมิดคำประกาศสิทธิผู้ป่วย ตามข้อใด</t>
        </is>
      </c>
      <c r="C147" s="166" t="inlineStr"/>
      <c r="D147" s="166" t="inlineStr">
        <is>
          <t>ผู้ป่วยทุกคนมีสิทธิพื้นฐานที่จะได้รับบริการด้านสุขภาพตามที่บัญญัติไว้ในรัฐธรรมนูญ</t>
        </is>
      </c>
      <c r="E147" s="166" t="inlineStr">
        <is>
          <t>ผู้ป่วยมีสิทธิที่จะได้รับบริการจากผู้ประกอบวิชาชีพด้านสุขภาพ โดยไม่มีเลือกปฏิบัติ เนื่องจากความแตกต่าง ทางด้านฐานะ เชื้อชาติ สัญชาติ ศาสนา ลัทธิการเมือง และลักษณะของความเจ็บป่วย</t>
        </is>
      </c>
      <c r="F147" s="166" t="inlineStr">
        <is>
          <t>ผู้ป่วยมีสิทธิที่จะได้รับทราบข้อมูลเกี่ยวกับการรักษาพยาบาลเฉพาะของตนที่ปรากฏในเวชระเบียนเมื่อร้องขอ ทั้งนี้ ข้อมูลดังกล่าวต้องไม่เป็นการละเมิดสิทธิส่วนตัวของบุคคลอื่น</t>
        </is>
      </c>
      <c r="G147" s="166" t="inlineStr">
        <is>
          <t>ผู้ป่วยมีสิทธิที่จะได้รับการปกปิดข้อมูลเกี่ยวกับตนเองจากผู้ประกอบวิชาชีพด้านสุขภาพโดยเคร่งครัด เว้นแต่จะ ได้รับความยินยอมจากผู้ป่วยหรือการปฏิบัติหน้าที่ตามกฎหมาย</t>
        </is>
      </c>
      <c r="H147" s="166" t="inlineStr">
        <is>
          <t>ผู้ป่วยมีสิทธิที่จะได้รับข้อมูลอย่างครบถ้วนในการตัดสินใจเข้าร่วมหรือถอนตัวจากการเป็นผู้ถูกทดลองในการทำ วิจัยของผู้ประกอบวิชาชีพด้านสุขภาพ ตะลุยโจทย์เภสัชจุฬาฯ สอบผ่าน 100%</t>
        </is>
      </c>
      <c r="I147" s="165" t="n">
        <v>1</v>
      </c>
      <c r="J147" s="166" t="inlineStr">
        <is>
          <t>✅ คำตอบที่ถูกต้อง: ข้อ ก. ผู้ป่วยทุกคนมีสิทธิพื้นฐานที่จะได้รับบริการด้านสุขภาพตามที่บัญญัติไว้ในรัฐธรรมนูญ
💡 Background:
กฎหมายยาและจรรยาบรรณวิชาชีพมีขึ้นเพื่อคุ้มครองความปลอดภัยของผู้บริโภคตามมาตรฐาน Good Pharmacy Practice (GPP)
🎯 ทำไมข้อนี้ถึงถูก:
ผู้ป่วยทุกคนมีสิทธิพื้นฐานที่จะได้รับบริการด้านสุขภาพตามที่บัญญัติไว้ในรัฐธรรมนูญ 💡 คำอธิบายและข้อกำหนดทางกฎหมาย:
💡 คำอธิบายและข้อกำหนดทางกฎหมาย:
การเลือก ผู้ป่วยทุกคนมีสิทธิพื้นฐานที่จะได้รับบริการด้านสุขภาพตามที่บัญญัติไว้ในรัฐธรรมนูญ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(ผู้ป่วยมีสิทธิที่จะได้รับบริการจากผู้ประกอบวิชาชีพด้านสุขภาพ โดยไม่มีเลือกปฏิบัติ เนื่องจากความแตกต่าง ทางด้านฐานะ เชื้อชาติ สัญชาติ ศาสนา ลัทธิการเมือง และลักษณะของความเจ็บป่วย): ผู้ป่วยมีสิทธิที่จะได้รับบริการจากผู้ประกอบวิชาชีพด้านสุขภาพ โดยไม่มีเลือกปฏิบัติ เนื่องจากความแตกต่าง ทางด้านฐานะ เชื้อชาติ สัญชาติ ศาสนา ลัทธิการเมือง และลักษณะของความเจ็บป่วย ไม่ตรงกับข้อบ่งใช้หรือกลไกการออกฤทธิ์ที่ถูกต้องตาม พ.ร.บ. ยา พ.ศ. 2510 / พ.ร.บ. วิชาชีพเภสัชกรรม พ.ศ. 2537
• ข้อ ค. (ผู้ป่วยมีสิทธิที่จะได้รับทราบข้อมูลเกี่ยวกับการรักษาพยาบาลเฉพาะของตนที่ปรากฏในเวชระเบียนเมื่อร้องขอ ทั้งนี้ ข้อมูลดังกล่าวต้องไม่เป็นการละเมิดสิทธิส่วนตัวของบุคคลอื่น): ผู้ป่วยมีสิทธิที่จะได้รับทราบข้อมูลเกี่ยวกับการรักษาพยาบาลเฉพาะของตนที่ปรากฏในเวชระเบียนเมื่อร้องขอ ทั้งนี้ ข้อมูลดังกล่าวต้องไม่เป็นการละเมิดสิทธิส่วนตัวของบุคคลอื่น ไม่ตรงกับข้อบ่งใช้หรือกลไกการออกฤทธิ์ที่ถูกต้องตาม พ.ร.บ. ยา พ.ศ. 2510 / พ.ร.บ. วิชาชีพเภสัชกรรม พ.ศ. 2537
• ข้อ ง. (ผู้ป่วยมีสิทธิที่จะได้รับการปกปิดข้อมูลเกี่ยวกับตนเองจากผู้ประกอบวิชาชีพด้านสุขภาพโดยเคร่งครัด เว้นแต่จะ ได้รับความยินยอมจากผู้ป่วยหรือการปฏิบัติหน้าที่ตามกฎหมาย): ผู้ป่วยมีสิทธิที่จะได้รับการปกปิดข้อมูลเกี่ยวกับตนเองจากผู้ประกอบวิชาชีพด้านสุขภาพโดยเคร่งครัด เว้นแต่จะ ได้รับความยินยอมจากผู้ป่วยหรือการปฏิบัติหน้าที่ตามกฎหมาย ไม่ตรงกับข้อบ่งใช้หรือกลไกการออกฤทธิ์ที่ถูกต้องตาม พ.ร.บ. ยา พ.ศ. 2510 / พ.ร.บ. วิชาชีพเภสัชกรรม พ.ศ. 2537
• ข้อ จ. (ผู้ป่วยมีสิทธิที่จะได้รับข้อมูลอย่างครบถ้วนในการตัดสินใจเข้าร่วมหรือถอนตัวจากการเป็นผู้ถูกทดลองในการทำ วิจัยของผู้ประกอบวิชาชีพด้านสุขภาพ ตะลุยโจทย์เภสัชจุฬาฯ สอบผ่าน 100%): ผู้ป่วยมีสิทธิที่จะได้รับข้อมูลอย่างครบถ้วนในการตัดสินใจเข้าร่วมหรือถอนตัวจากการเป็นผู้ถูกทดลองในการทำ วิจัยของผู้ประกอบวิชาชีพด้านสุขภาพ ตะลุยโจทย์เภสัชจุฬาฯ สอบผ่าน 100%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7" s="166" t="inlineStr"/>
      <c r="L147" s="166" t="inlineStr">
        <is>
          <t>Pharmacy Laws &amp; Ethics</t>
        </is>
      </c>
      <c r="M147" s="166" t="inlineStr">
        <is>
          <t>ข้อบังคับสภาเภสัชกรรม (จรรยาบรรณวิชาชีพ)</t>
        </is>
      </c>
      <c r="N147" s="165" t="inlineStr">
        <is>
          <t>SAP</t>
        </is>
      </c>
      <c r="O147" s="166" t="inlineStr">
        <is>
          <t>ข้อ 1 (LAW-CU-71.md)</t>
        </is>
      </c>
      <c r="P147" s="165" t="inlineStr">
        <is>
          <t>ข้อสอบจำลอง</t>
        </is>
      </c>
      <c r="Q147" s="165" t="inlineStr">
        <is>
          <t>Mock กฎหมาย CU71</t>
        </is>
      </c>
      <c r="R147" s="165" t="inlineStr"/>
    </row>
    <row r="148" ht="24" customHeight="1" s="49">
      <c r="A148" s="165" t="n">
        <v>146</v>
      </c>
      <c r="B148" s="166" t="inlineStr">
        <is>
          <t>ผู้ป่วยคนดังกล่าวไม่สามารถมาโรงพยาบาลได้เพราะติดงาน จึงให้แฟนมารับยาแทน โดยนำบัตรประจำตัว ประชาชนของผู้ป่วยมาด้วย อยากทราบว่าผู้มารับยาแทน สามารถขอดูข้อมูลเกี่ยวกับการรักษาได้หรือไม่ หากไม่ได้ เป็นเพราะผู้ประกอบวิชาชีพเภสัชกรรมต้องปฏิบัติตามจรรยาบรรณข้อใด</t>
        </is>
      </c>
      <c r="C148" s="166" t="inlineStr"/>
      <c r="D148" s="166" t="inlineStr">
        <is>
          <t>เภสัชกรต้องประกอบวิชาชีพ โดยคำนึงถึงความปลอดภัยและเศรษฐานะของผู้ป่วยหรือผู้มารับบริการ</t>
        </is>
      </c>
      <c r="E148" s="166" t="inlineStr">
        <is>
          <t>เภสัชกรต้องไม่ประพฤติหรือกระทำการใดๆ อันเป็นเหตุให้เสื่อมเสียเกียรติศักดิ์แห่งวิชาชีพ</t>
        </is>
      </c>
      <c r="F148" s="166" t="inlineStr">
        <is>
          <t>เภสัชกรต้องไม่เปิดเผยความลับของผู้มารับบริการ เว้นแต่ได้รับความยินยอมจากผู้รับบริการ</t>
        </is>
      </c>
      <c r="G148" s="166" t="inlineStr">
        <is>
          <t>เภสัชกรต้องไม่ใช้หรือสนับสนุนให้มีการประกอบวิชาชีพโดยผิดกฎหมาย</t>
        </is>
      </c>
      <c r="H148" s="166" t="inlineStr">
        <is>
          <t>เภสัชกรต้องรักษามาตรฐานของการประกอบวิชาชีพเภสัชกรรมในระดับที่ดีที่สุด ถ้ามีโจทย์ถามว่าฝ่าฝืนจรรยาบรรณวิชาชีพข้อใด นึกอะไรไม่ออกตอบ 1,2,6 และอาจเพิ่ม 13,14 ไว้ก่อน มักจะถูกเสมอ พ.ร.บ.อาหาร 2522 “อาหาร” หมายความว่า ของกินหรือเครื่องค ้าจุนชีว...</t>
        </is>
      </c>
      <c r="I148" s="165" t="n">
        <v>1</v>
      </c>
      <c r="J148" s="166" t="inlineStr">
        <is>
          <t>✅ คำตอบที่ถูกต้อง: ข้อ ก. เภสัชกรต้องประกอบวิชาชีพ โดยคำนึงถึงความปลอดภัยและเศรษฐานะของผู้ป่วยหรือผู้มารับบริการ
💡 Background:
กฎหมายยาและจรรยาบรรณวิชาชีพมีขึ้นเพื่อคุ้มครองความปลอดภัยของผู้บริโภคตามมาตรฐาน Good Pharmacy Practice (GPP)
🎯 ทำไมข้อนี้ถึงถูก:
เภสัชกรต้องประกอบวิชาชีพ โดยคำนึงถึงความปลอดภัยและเศรษฐานะของผู้ป่วยหรือผู้มารับบริการ เภสัชกรต้องประกอบวิชาชีพ โดยคำนึงถึง safety และเศรษฐานะของผู้ป่วยหรือผู้มารับบริการ เภสัชกรต้องประกอบวิชาชีพ โดยคำนึงถึง safety และเศรษฐานะของผู้ป่วยหรือผู้มารับบริการ เภสัชกรต้องประกอบวิชาชีพ โดยคำนึงถึง safety และเศรษฐานะของผู้ป่วยหรือผู้มารับบริการ 💡 คำอธิบายและข้อกำหนดทางกฎหมาย:
💡 คำอธิบายและข้อกำหนดทางกฎหมาย:
การเลือก เภสัชกรต้องประกอบวิชาชีพ โดยคำนึงถึง safety และเศรษฐานะของผู้ป่วยหรือผู้มารับบริการ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(เภสัชกรต้องไม่ประพฤติหรือกระทำการใดๆ อันเป็นเหตุให้เสื่อมเสียเกียรติศักดิ์แห่งวิชาชีพ): เภสัชกรต้องไม่ประพฤติหรือกระทำการใดๆ อันเป็นเหตุให้เสื่อมเสียเกียรติศักดิ์แห่งวิชาชีพ ไม่ตรงกับข้อบ่งใช้หรือกลไกการออกฤทธิ์ที่ถูกต้องตาม พ.ร.บ. ยา พ.ศ. 2510 / พ.ร.บ. วิชาชีพเภสัชกรรม พ.ศ. 2537
• ข้อ ค. (เภสัชกรต้องไม่เปิดเผยความลับของผู้มารับบริการ เว้นแต่ได้รับความยินยอมจากผู้รับบริการ): เภสัชกรต้องไม่เปิดเผยความลับของผู้มารับบริการ เว้นแต่ได้รับความยินยอมจากผู้รับบริการ ไม่ตรงกับข้อบ่งใช้หรือกลไกการออกฤทธิ์ที่ถูกต้องตาม พ.ร.บ. ยา พ.ศ. 2510 / พ.ร.บ. วิชาชีพเภสัชกรรม พ.ศ. 2537
• ข้อ ง. (เภสัชกรต้องไม่ใช้หรือสนับสนุนให้มีการประกอบวิชาชีพโดยผิดกฎหมาย): เภสัชกรต้องไม่ใช้หรือสนับสนุนให้มีการประกอบวิชาชีพโดยผิดกฎหมาย ไม่ตรงกับข้อบ่งใช้หรือกลไกการออกฤทธิ์ที่ถูกต้องตาม พ.ร.บ. ยา พ.ศ. 2510 / พ.ร.บ. วิชาชีพเภสัชกรรม พ.ศ. 2537
• ข้อ จ. (เภสัชกรต้องรักษามาตรฐานของการประกอบวิชาชีพเภสัชกรรมในระดับที่ดีที่สุด ถ้ามีโจทย์ถามว่าฝ่าฝืนจรรยาบรรณวิชาชีพข้อใด นึกอะไรไม่ออกตอบ 1,2,6 และอาจเพิ่ม 13,14 ไว้ก่อน มักจะถูกเสมอ พ.ร.บ.อาหาร 2522 “อาหาร” หมายความว่า ของกินหรือเครื่องค ้าจุนชีวิต ได้แก่ (1) วัตถุทุกชนิดที่คนกิน ดื่ม อม หรือนำเข้าสู่ร่างกายไม่ว่าด้วยวิธีใดๆ หรือใน รูปลักษณะใดๆ แต่ไม่รวมถึงยา วัตถุออกฤทธิ์ต่อจิตและประสาท หรือยาเสพติดให้ โทษตามกฎหมาย (2) วัตถุที่มุ่งหมายสำหรับใช้หรือใช้เป็นส่วนผสมในการผลิตอาหาร รวมถึงวัตถุเจือปน อาหาร สี และเครื่องปรุงแต่งกลิ่นรส พ.ร.บ.อาหาร 2522 การแบ่งกลุ่มผลิตภัณฑ์อาหาร (1) อาหารควบคุมเฉพาะ เป็นกลุ่มที่เสี่ยงอันตรายมาก รัฐดูแลเข้มงวงดทั้งด้านสถานที่ผลิตและ ผลิตภัณฑ์ เช่น สีผสมอาหาร นมและผลิตภัณฑ์ของนม ไอศกรีม น ้าแข็ง วัตถุเจือปนอาหาร อาหารทารก (2) อาหารที่กำหนดคุณภาพหรือมาตรฐาน เป็นกลุ่มที่เสี่ยงปานกลาง รัฐกำหนดคุณภาพมาตรฐาน ของผลิตภัณฑ์ และฉลากให้ปฏิบัติ เช่น ช็อกโกเลต เครื่องดื่มเกลือแร่ ชา กาแฟ ผลิตภัณฑ์เสริม อาหาร (3) อาหารที่ต้องมีฉลาก เป็นกลุ่มที่เสี่ยงอันตรายต ่า รัฐกำหนดเกณฑ์สถานที่และฉลากให้ปฏิบัติ ตาม เช่น สุรา อาหารกึ่งสำเร็จรูป ครีม เนย (4) อาหารทั่วไป เป็นกลุ่มอาหารนอกเหนือจาก 3 กลุ่มแรก พ.ร.บ.เครื่องสำอาง 2535 “เครื่องสำอาง” หมายความว่า (1) วัตถุที่มุ่งหมายสำหรับใช้ทา ถู นวด โรย พ่น หยอด ใส่ อบ หรือกระทำด้วยวิธีอื่น ใดต่อส่วนหนึ่งส่วนใดของร่างกายเพื่อความสะอาด ความสวยงาม รวมทั้งเครื่อง ประทินผิวต่างๆด้วย แต่ไม่รวมถึงเครื่องประดับและเครื่องแต่งตัวซึ่งเป็นอุปกรณ์ ภายนอกร่างกาย (2) วัตถุที่มุ่งหมายสำหรับใช้เป็นส่วนผสมในการผลิตเครื่องสำอางโดยเฉพาะ (3) วัตถุอื่นที่กำหนดโดยกฎกระทรวง พ.ร.บ.เครื่องมือแพทย์์ 2551 “เครื่องมือแพทย์์” หมายความว่า (1) เครื่องมือ เครื่องใช้ เครื่องกล วัตถุที่ใช้ใส่เข้าไปในร่างกายมนุษย์หรือสัตว์ น ้ายาที่ใช้ตรวจใน ห้องปฏิบัติการ ผลิตภัณฑ์ ซอฟต์แวร์ หรือวัตถุอื่นใด ที่ผู้ผลิตมุ่งหมายเฉพาะสำหรับใช้ในการ ประกอบโรคศิลปะ เพื่อวินิจฉัย ป้องกัน ติดตาม บำบัด บรรเทา หรือรักษา โรคของมนุษย์หรือสัตว์ (๒) อุปกรณ์ หรือส่วนประกอบของเครื่องมือ เครื่องใช้ เครื่องกล ผลิตภัณฑ์ หรือวัตถุตาม (1) (๓) เครื่องมือ เครื่องใช้ เครื่องกล ผลิตภัณฑ์ หรือวัตถุอื่นที่รัฐมนตรีประกาศกำหนดว่าเป็น เครื่องมือแพทย์์ซึ่งเกิดขึ้นในร่างกายมนุษย์หรือสัตว์ต้องไม่เกิดจากกระบวนการทางเภสัชวิทยา วิทยาภูมิคุ้มกันหรือปฏิกิริยาเผาผลาญให้เกิดพลังงานเป็นหลัก ตะลุยโจทย์เภสัชจุฬาฯ สอบผ่าน 100% ผลิตภัณฑ์ต่อไปนี้ จัดเป็นยา อาหาร เครื่องสำอาง หรือเครื่องมือแพทย์์ สบู่ ถุงยางอนามัย พลาสเตอร์บรรเทาปวด พลาสเตอร์ปิดแผล วิตามินหรือเกลือแร่ ที่มีปริมาณสารสำคัญอยู่ในช่วง 15-100%Thai RDI วิตามินหรือเกลือแร่ ที่มีปริมาณสารสำคัญมากกว่า 100%Thai RDI HIV test kit Contact Lens ถุงมือสำหรับตรวจโรค การโฆษณาและการส่งเสริมการขาย ประเด็นที่ต้องพิจารณา คือ เนื้อหาของการโฆษณา และวิธีการโฆษณา ผลิตภัณฑ์ที่ต้องขออนุญาตก่อนโฆษณา คือ ยาสามัญประจำบ้าน, ยาบรรจุเสร็จที่ ไม่ใช่ยาอันตรายหรือยาควบคุมพิเศษ, อาหาร (เฉพาะการโฆษณาคุณประโยชน์ คุณภาพ หรือสรรพคุณ), เครื่องมือแพทย์์ ผลิตภัณฑ์ที่ไม่ต้องขออนุญาตก่อนโฆษณา คือ เครื่องสำอาง, วัตถุอันตราย, อาหารที่ไม่มีการโฆษณาคุณประโยชน์ คุณภาพ หรือสรรพคุณ ผลิตภัณฑ์ที่ห้ามโฆษณา คือ ยาอันตราย, ยาควบคุมพิเศษ, วถ., ยส. เว้นแต่เป็น การโฆษณาโดยตรงต่อผู้ประกอบโรคศิลปะ “การเรียนแม้เหนื่อยยาก ย่อมลำบากอย่าท้อแท้ สุดท้ายที่รอคอยคืออนาคตอันงดงาม” THANK YOU):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8" s="166" t="inlineStr"/>
      <c r="L148" s="166" t="inlineStr">
        <is>
          <t>Pharmacy Laws &amp; Ethics</t>
        </is>
      </c>
      <c r="M148" s="166" t="inlineStr">
        <is>
          <t>ข้อบังคับสภาเภสัชกรรม (จรรยาบรรณวิชาชีพ)</t>
        </is>
      </c>
      <c r="N148" s="165" t="inlineStr">
        <is>
          <t>SAP</t>
        </is>
      </c>
      <c r="O148" s="166" t="inlineStr">
        <is>
          <t>ข้อ 2 (LAW-CU-71.md)</t>
        </is>
      </c>
      <c r="P148" s="165" t="inlineStr">
        <is>
          <t>ข้อสอบจำลอง</t>
        </is>
      </c>
      <c r="Q148" s="165" t="inlineStr">
        <is>
          <t>Mock กฎหมาย CU71</t>
        </is>
      </c>
      <c r="R148" s="165" t="inlineStr"/>
    </row>
    <row r="149" ht="24" customHeight="1" s="49">
      <c r="A149" s="165" t="n">
        <v>147</v>
      </c>
      <c r="B149" s="166" t="inlineStr">
        <is>
          <t>ยาลดไขมัน 2 ชนิด มีประสิทธิภาพในการลดไขมันเท่า เทียมกัน แต่มีราคาแตกต่างกัน การศึกษาทางเศรษฐศาสตร์ ในข้อใดจะเป็นเครืองมือในการช่วยตัดสินความคุ้มค่าใน การเลือกใช้ยาเพือลดไขมัน (1) Cost description (2) Cost minimization analysis (3) Cost benefit analysis (4) Cost utility analysis (5) Cost effectiveness analysis สถานการณ์ที 5 ผู้ป่วยหญิงไทยคู่ อายุ 49 ปี นําหนัก 75 กิโลกรัม ส่วนสูง 150 เซนติเมตร BW 138/82 มาโรงพยาบาลด้วยอาการ ปวดข้อ จากการซักประวัติพบว่า มีอาการปวดข้อเข่าทังสองข้าง มาประมาณ 1 เดือน อาการปวดจะมากขึนเมือเดินขึนบันได หรือยืนนาน ๆ แต่หากได้นังพักแล้วอาการจะดีขึน และมักจะได้ ยินเสียงกรอบแกรบจากข้อบ่อยครัง ผลการตรวจเลือดพบ Rheumatoid factor 1:80 และ uric acid 6.2 mg/dL</t>
        </is>
      </c>
      <c r="C149" s="166" t="inlineStr"/>
      <c r="D149" s="166" t="inlineStr">
        <is>
          <t>พ.ร.บ. ยาเสพติดให้โทษ พ.ศ. 2522 (ยาเสพติดให้โทษประเภท 2 และ 3)</t>
        </is>
      </c>
      <c r="E149" s="166" t="inlineStr">
        <is>
          <t>พ.ร.บ. วัตถุที่ออกฤทธิ์ต่อจิตและประสาท พ.ศ. 2559 (ประเภท 2 และ 4)</t>
        </is>
      </c>
      <c r="F149" s="166" t="inlineStr">
        <is>
          <t>พ.ร.บ. วิชาชีพเภสัชกรรม พ.ศ. 2537 และข้อบังคับจรรยาบรรณวิชาชีพ</t>
        </is>
      </c>
      <c r="G149" s="166" t="inlineStr">
        <is>
          <t>พ.ร.บ. ผลิตภัณฑ์สมุนไพร พ.ศ. 2562</t>
        </is>
      </c>
      <c r="H149" s="166" t="inlineStr">
        <is>
          <t>พ.ร.บ. เครื่องสำอาง พ.ศ. 2558</t>
        </is>
      </c>
      <c r="I149" s="165" t="n">
        <v>1</v>
      </c>
      <c r="J149" s="166" t="inlineStr">
        <is>
          <t>✅ คำตอบที่ถูกต้อง: ข้อ ก.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ข.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ค.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ง.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จ.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49" s="166" t="inlineStr"/>
      <c r="L149" s="166" t="inlineStr">
        <is>
          <t>Pharmacy Laws &amp; Ethics</t>
        </is>
      </c>
      <c r="M149" s="166" t="inlineStr">
        <is>
          <t>ข้อบังคับสภาเภสัชกรรม (จรรยาบรรณวิชาชีพ)</t>
        </is>
      </c>
      <c r="N149" s="165" t="inlineStr">
        <is>
          <t>SAP</t>
        </is>
      </c>
      <c r="O149" s="166" t="inlineStr">
        <is>
          <t>ข้อ 34 (PLE_CC1_2557.md)</t>
        </is>
      </c>
      <c r="P149" s="165" t="inlineStr">
        <is>
          <t>ข้อสอบเก่า</t>
        </is>
      </c>
      <c r="Q149" s="165" t="inlineStr">
        <is>
          <t>2557</t>
        </is>
      </c>
      <c r="R149" s="165" t="inlineStr"/>
    </row>
    <row r="150" ht="24" customHeight="1" s="49">
      <c r="A150" s="165" t="n">
        <v>148</v>
      </c>
      <c r="B150" s="166" t="inlineStr">
        <is>
          <t>Budesonide MDI และ Seretideห Accuhalerห จัดเป็นยา ประเภทใดตามกฎหมายตามลำดับ (1) ยาควบคุมพิเศษ และ ยาอันตราย (2) ยาอันตราย และ ยาควบคุมพิเศษ (3) ยาควบคุมพิเศษซึงจำหน่ายได้เฉพาะสถานพยาบาลที รับผู้ป่วยค้างคืน และ ยาอันตราย (4) ยาอันตราย และ ยาอันตราย (5) ยาควบคุมพิเศษ และ ยาควบคุมพิเศษ สถานการณ์ที 8 ผู้ป่วยชายไทย อายุ 45 ปี เนืองจากมีภาวะปวดท้อง ไม่ มีอาเจียนเป็นเลือดสด ไม่มีภาวะถ่ายดำ ไม่มีไข้ จากการซัก ประวัติพบว่า ผู้ป่วยมีประวัติดืมแอลกอฮอล์วันละ 1 แบน มา นานประมาณ 20 ปี โดยดืมครังสุดท้ายเมือ 2 วันก่อนมา โรงพยาบาล แพทย์์วินิจฉัยว่าผู้ป่วยมีภาวะ alcoholic cirrhosis Final version | Maximum’2017 Rx30 | Prince of Songkla University</t>
        </is>
      </c>
      <c r="C150" s="166" t="inlineStr"/>
      <c r="D150" s="166" t="inlineStr">
        <is>
          <t>พ.ร.บ. ผลิตภัณฑ์สมุนไพร พ.ศ. 2562</t>
        </is>
      </c>
      <c r="E150" s="166" t="inlineStr">
        <is>
          <t>พ.ร.บ. เครื่องสำอาง พ.ศ. 2558</t>
        </is>
      </c>
      <c r="F150" s="166" t="inlineStr">
        <is>
          <t>พ.ร.บ. หลักประกันสุขภาพแห่งชาติ พ.ศ. 2545</t>
        </is>
      </c>
      <c r="G150" s="166" t="inlineStr">
        <is>
          <t>การปฏิบัติทางเภสัชกรรมชุมชน (Good Pharmacy Practice: GPP)</t>
        </is>
      </c>
      <c r="H150" s="166" t="inlineStr">
        <is>
          <t>บัญชียาหลักแห่งชาติ (National List of Essential Medicines: NLEM)</t>
        </is>
      </c>
      <c r="I150" s="165" t="n">
        <v>1</v>
      </c>
      <c r="J150" s="166" t="inlineStr">
        <is>
          <t>✅ คำตอบที่ถูกต้อง: ข้อ ก. พ.ร.บ. ผลิตภัณฑ์สมุนไพร พ.ศ. 2562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ผลิตภัณฑ์สมุนไพร พ.ศ. 2562 💡 คำอธิบายและข้อกำหนดทางกฎหมาย:
💡 คำอธิบายและข้อกำหนดทางกฎหมาย:
การเลือก พ.ร.บ. ผลิตภัณฑ์สมุนไพร พ.ศ. 2562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ค.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ง.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จ.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0" s="166" t="inlineStr"/>
      <c r="L150" s="166" t="inlineStr">
        <is>
          <t>Pharmacy Laws &amp; Ethics</t>
        </is>
      </c>
      <c r="M150" s="166" t="inlineStr">
        <is>
          <t>ข้อบังคับสภาเภสัชกรรม (จรรยาบรรณวิชาชีพ)</t>
        </is>
      </c>
      <c r="N150" s="165" t="inlineStr">
        <is>
          <t>SAP</t>
        </is>
      </c>
      <c r="O150" s="166" t="inlineStr">
        <is>
          <t>ข้อ 55 (PLE_CC1_2557.md)</t>
        </is>
      </c>
      <c r="P150" s="165" t="inlineStr">
        <is>
          <t>ข้อสอบเก่า</t>
        </is>
      </c>
      <c r="Q150" s="165" t="inlineStr">
        <is>
          <t>2557</t>
        </is>
      </c>
      <c r="R150" s="165" t="inlineStr"/>
    </row>
    <row r="151" ht="24" customHeight="1" s="49">
      <c r="A151" s="165" t="n">
        <v>149</v>
      </c>
      <c r="B151" s="166" t="inlineStr">
        <is>
          <t>การวิเคราะห์ความคุ้มค่าทางเศรษฐศาสตร์ด้วยวิธี Cost effectiveness analysis ของยา 5 ชนิดแสดงผลดังตาราง หากท่านเป็นเภสัชกรทีคัดเลือกยาเข้าโรงพยาบาล ท่านควร เลือกยาในข้อใด (1) ยา A ราคา 120 บาท ประสิทธิภาพ 80% (2) ยา B ราคา 110 บาท ประสิทธิภาพ 70% (3) ยา A ราคา 125 บาท ประสิทธิภาพ 85% (4) ยา A ราคา 130 บาท ประสิทธิภาพ 80% (5) ยา A ราคา 110 บาท ประสิทธิภาพ 75%</t>
        </is>
      </c>
      <c r="C151" s="166" t="inlineStr"/>
      <c r="D151" s="166" t="inlineStr">
        <is>
          <t>การปฏิบัติทางเภสัชกรรมชุมชน (Good Pharmacy Practice: GPP)</t>
        </is>
      </c>
      <c r="E151" s="166" t="inlineStr">
        <is>
          <t>บัญชียาหลักแห่งชาติ (National List of Essential Medicines: NLEM)</t>
        </is>
      </c>
      <c r="F151" s="166" t="inlineStr">
        <is>
          <t>เกณฑ์จริยธรรมว่าด้วยการส่งเสริมการขายยาของกระทรวงสาธารณสุข</t>
        </is>
      </c>
      <c r="G151" s="166" t="inlineStr">
        <is>
          <t>พ.ร.บ. ยา พ.ศ. 2510 (การจำหน่ายยาอันตรายและยาควบคุมพิเศษ)</t>
        </is>
      </c>
      <c r="H151" s="166" t="inlineStr">
        <is>
          <t>พ.ร.บ. ยาเสพติดให้โทษ พ.ศ. 2522 (ยาเสพติดให้โทษประเภท 2 และ 3)</t>
        </is>
      </c>
      <c r="I151" s="165" t="n">
        <v>1</v>
      </c>
      <c r="J151" s="166" t="inlineStr">
        <is>
          <t>✅ คำตอบที่ถูกต้อง: ข้อ ก. การปฏิบัติทางเภสัชกรรมชุมชน (Good Pharmacy Practice: GPP)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การปฏิบัติทางเภสัชกรรมชุมชน (Good Pharmacy Practice: GPP) 💡 คำอธิบายและข้อกำหนดทางกฎหมาย:
💡 คำอธิบายและข้อกำหนดทางกฎหมาย:
การเลือก การปฏิบัติทางเภสัชกรรมชุมชน (Good Pharmacy Practice: GPP) เป็นคำตอบที่ถูกต้องตามแนวทางการรักษามาตรฐาน เนื่องจาก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ข้ออื่นผิดเพราะอะไร:
• ข้อ ข.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ค.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ง.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จ.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1" s="166" t="inlineStr"/>
      <c r="L151" s="166" t="inlineStr">
        <is>
          <t>Pharmacy Laws &amp; Ethics</t>
        </is>
      </c>
      <c r="M151" s="166" t="inlineStr">
        <is>
          <t>ข้อบังคับสภาเภสัชกรรม (จรรยาบรรณวิชาชีพ)</t>
        </is>
      </c>
      <c r="N151" s="165" t="inlineStr">
        <is>
          <t>SAP</t>
        </is>
      </c>
      <c r="O151" s="166" t="inlineStr">
        <is>
          <t>ข้อ 83 (PLE_CC1_2557.md)</t>
        </is>
      </c>
      <c r="P151" s="165" t="inlineStr">
        <is>
          <t>ข้อสอบเก่า</t>
        </is>
      </c>
      <c r="Q151" s="165" t="inlineStr">
        <is>
          <t>2557</t>
        </is>
      </c>
      <c r="R151" s="165" t="inlineStr"/>
    </row>
    <row r="152" ht="24" customHeight="1" s="49">
      <c r="A152" s="165" t="n">
        <v>150</v>
      </c>
      <c r="B152" s="166" t="inlineStr">
        <is>
          <t>เภสัชกรหญิงโสภาเขียนป้ายติดหน้าร้านขายยาของตนว่า “วัณโรครักษาได้ โปรดปรึกษาเภสัชกร” โดยไม่ได้หยิบยก ผลิตภัณฑ์ยาของบริษัทใดบริษัทหนึงขึ%นมากล่าวอ้าง เภสัช กรหญิงโสภา ทำผิดจรรยาบรรณวิชาชีพหรือไม่ เพราะเหตุใด (1) ผิด เนืองจากไม่ได้รักษามาตรฐานของการประกอบ วิชาชีพเภสัชกรรมในระดับทีดีทีสุด (2) ผิด เนืองจากเป็นการโฆษณาความรู้ความสามารถของ ตนเอง (3) ผิด เนืองจาก แสดงข้อความทีแสดงถึงการแสวงหา ประโยชน์ส่วนบุคคลทีเกิดจากการประกอบวิชาชีพ เภสัชกรรม (4) ไม่ผิด เนืองจากไม่ได้มีการหยิบยกผลิตภัณฑ์ยาของ บริษัทใดบริษัทหนึงขึนมากล่าวอ้าง (5) ไม่ผิด เนืองจากไม่ใช้หรือสนับสนุนการใช้ยาตำรับลับ สถานการณ์ที 4 ผู้ป่วยชาย อายุ 61 ปี มีโรคประจำตัวคือโรคความดัน โลหิต ไขมันในเลือดสูง และเก๊าท์ มียาทีใช้เป็นประจำดังนี Simvastatin 10 mg hs Enalapril 5 mg OD Allopurinol 300 mg OD วันนีมาพบแพทย์์ตามนัด วัดความดันโลหิตได้เท่ากับ 152/92 mmHg ผลการตรวจระดับไขมันในเลือดเป็นดังนี Triglyceride 500 mg/dL, LDL-cholesterol 90 mg/dL และ HDL-cholesterol 45 mg/dL</t>
        </is>
      </c>
      <c r="C152" s="166" t="inlineStr"/>
      <c r="D152" s="166" t="inlineStr">
        <is>
          <t>พ.ร.บ. ยา พ.ศ. 2510 (การจำหน่ายยาอันตรายและยาควบคุมพิเศษ)</t>
        </is>
      </c>
      <c r="E152" s="166" t="inlineStr">
        <is>
          <t>พ.ร.บ. ยาเสพติดให้โทษ พ.ศ. 2522 (ยาเสพติดให้โทษประเภท 2 และ 3)</t>
        </is>
      </c>
      <c r="F152" s="166" t="inlineStr">
        <is>
          <t>พ.ร.บ. วัตถุที่ออกฤทธิ์ต่อจิตและประสาท พ.ศ. 2559 (ประเภท 2 และ 4)</t>
        </is>
      </c>
      <c r="G152" s="166" t="inlineStr">
        <is>
          <t>พ.ร.บ. วิชาชีพเภสัชกรรม พ.ศ. 2537 และข้อบังคับจรรยาบรรณวิชาชีพ</t>
        </is>
      </c>
      <c r="H152" s="166" t="inlineStr">
        <is>
          <t>พ.ร.บ. ผลิตภัณฑ์สมุนไพร พ.ศ. 2562</t>
        </is>
      </c>
      <c r="I152" s="165" t="n">
        <v>1</v>
      </c>
      <c r="J152" s="166" t="inlineStr">
        <is>
          <t>✅ คำตอบที่ถูกต้อง: ข้อ ก. พ.ร.บ. ยา พ.ศ. 2510 (การจำหน่ายยาอันตรายและยาควบคุมพิเศษ)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 พ.ศ. 2510 (การจำหน่ายยาอันตรายและยาควบคุมพิเศษ) 💡 คำอธิบายและข้อกำหนดทางกฎหมาย:
💡 คำอธิบายและข้อกำหนดทางกฎหมาย:
การเลือก พ.ร.บ. ยา พ.ศ. 2510 (การจำหน่ายยาอันตรายและยาควบคุมพิเศษ) เป็นคำตอบที่ถูกต้องตามแนวทางการรักษามาตรฐาน เนื่องจาก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ข้ออื่นผิดเพราะอะไร:
• ข้อ ข.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ค.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ง.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จ.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2" s="166" t="inlineStr"/>
      <c r="L152" s="166" t="inlineStr">
        <is>
          <t>Pharmacy Laws &amp; Ethics</t>
        </is>
      </c>
      <c r="M152" s="166" t="inlineStr">
        <is>
          <t>ข้อบังคับสภาเภสัชกรรม (จรรยาบรรณวิชาชีพ)</t>
        </is>
      </c>
      <c r="N152" s="165" t="inlineStr">
        <is>
          <t>SAP</t>
        </is>
      </c>
      <c r="O152" s="166" t="inlineStr">
        <is>
          <t>ข้อ 24 (PLE_CC1_2557.md)</t>
        </is>
      </c>
      <c r="P152" s="165" t="inlineStr">
        <is>
          <t>ข้อสอบเก่า</t>
        </is>
      </c>
      <c r="Q152" s="165" t="inlineStr">
        <is>
          <t>2557</t>
        </is>
      </c>
      <c r="R152" s="165" t="inlineStr"/>
    </row>
    <row r="153" ht="24" customHeight="1" s="49">
      <c r="A153" s="165" t="n">
        <v>151</v>
      </c>
      <c r="B153" s="166" t="inlineStr">
        <is>
          <t>ในกรณีทีท่านต้องการศึกษาเปรียบเทียบประสิทธิภาพของ ยา ACEIs และ Beta-blockers ในการลดอันตราการตาย จากการเกิดภาวะ myocardial infarction ในผู้ป่วยทีมี ความดันโลหิตสูง ท่านควรออกแบบการศึกษาแบบใด (1) Case-control study (2) Case-report study (3) Cohort study (4) Randomized control trial (5) Retrospective study</t>
        </is>
      </c>
      <c r="C153" s="166" t="inlineStr"/>
      <c r="D153" s="166" t="inlineStr">
        <is>
          <t>พ.ร.บ. วิชาชีพเภสัชกรรม พ.ศ. 2537 และข้อบังคับจรรยาบรรณวิชาชีพ</t>
        </is>
      </c>
      <c r="E153" s="166" t="inlineStr">
        <is>
          <t>พ.ร.บ. ผลิตภัณฑ์สมุนไพร พ.ศ. 2562</t>
        </is>
      </c>
      <c r="F153" s="166" t="inlineStr">
        <is>
          <t>พ.ร.บ. เครื่องสำอาง พ.ศ. 2558</t>
        </is>
      </c>
      <c r="G153" s="166" t="inlineStr">
        <is>
          <t>พ.ร.บ. หลักประกันสุขภาพแห่งชาติ พ.ศ. 2545</t>
        </is>
      </c>
      <c r="H153" s="166" t="inlineStr">
        <is>
          <t>การปฏิบัติทางเภสัชกรรมชุมชน (Good Pharmacy Practice: GPP)</t>
        </is>
      </c>
      <c r="I153" s="165" t="n">
        <v>1</v>
      </c>
      <c r="J153" s="166" t="inlineStr">
        <is>
          <t>✅ คำตอบที่ถูกต้อง: ข้อ ก. พ.ร.บ. วิชาชีพเภสัชกรรม พ.ศ. 2537 และข้อบังคับจรรยาบรรณวิชาชีพ
💡 Background:
การประเมินหลักฐานเชิงประจักษ์ (Evidence-Based Practice) อาศัย study design, statistical parameters (p-value, 95% CI, RR/OR) เพื่อการตัดสินใจอย่างแม่นยำ
🎯 ทำไมข้อนี้ถึงถูก:
พ.ร.บ. วิชาชีพเภสัชกรรม พ.ศ. 2537 และข้อบังคับจรรยาบรรณวิชาชีพ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พ.ร.บ. วิชาชีพเภสัชกรรม พ.ศ. 2537 และข้อบังคับจรรยาบรรณวิชาชีพ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ค.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จ.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3" s="166" t="inlineStr"/>
      <c r="L153" s="166" t="inlineStr">
        <is>
          <t>Pharmacy Laws &amp; Ethics</t>
        </is>
      </c>
      <c r="M153" s="166" t="inlineStr">
        <is>
          <t>ข้อบังคับสภาเภสัชกรรม (จรรยาบรรณวิชาชีพ)</t>
        </is>
      </c>
      <c r="N153" s="165" t="inlineStr">
        <is>
          <t>SAP</t>
        </is>
      </c>
      <c r="O153" s="166" t="inlineStr">
        <is>
          <t>ข้อ 28 (PLE_CC1_2557.md)</t>
        </is>
      </c>
      <c r="P153" s="165" t="inlineStr">
        <is>
          <t>ข้อสอบเก่า</t>
        </is>
      </c>
      <c r="Q153" s="165" t="inlineStr">
        <is>
          <t>2557</t>
        </is>
      </c>
      <c r="R153" s="165" t="inlineStr"/>
    </row>
    <row r="154" ht="24" customHeight="1" s="49">
      <c r="A154" s="165" t="n">
        <v>152</v>
      </c>
      <c r="B154" s="166" t="inlineStr">
        <is>
          <t>ต่อมา ผู้ป่วยรายนี%มีอาการตกขาว แพทย์์จึงสังจ่าย clotrimazole vaginal tablet ขณะจัดยาเภสัชกรได้หยิบ co-trimoxazole tablet เภสัชกรรายนี%ประพฤติผิด จรรยาบรรณวิชาชีพในข้อใด (1) ผู้ประกอบวิชาชีพเภสัชกรรมย่อมดำรงตนให้สมควร ในสังคมโดยธรรมและเคารพต่อกฎหมายของ บ้านเมือง (2) ผู้ประกอบวิชาชีพเภสัชกรรมย่อมไม่ประพฤติหรือ กระทำการใด ๆ อันเป็นเหตุให้เสือมเสียเกียรติศักดิ&lt; แห่งวิชาชีพ (3) ผู้ประกอบวิชาชีพเภสัชกรรมต้องปฏิบัติต่อผู้มารับ บริการโดยสุภาพและปราศจากการบังคับขู่เข็ญ MCQ 12 | 1/2557 | Page 21 (4) ผู้ประกอบวิชาชีพเภสัชกรรมต้องประกอบวิชาชีพ โดยคำนึงถึงความปลอดภัยและเศรษฐานะของผู้ป่วย หรือผู้มารับบริการ (5) ผู้ประกอบวิชาชีพเภสัชกรรมต้องไม่ใช้หรือสนับสนุน การใช้ยาตำรับลับ สถานการณ์ที 7 หญิงไทย อายุ 51 ปี เข้ามาปรึกษาแพทย์์ทีคลินิกข้อ และกระดูก จากการซักประวัติและตรวจร่างกายเบืองต้นพบว่า นําหนัก 42 กิโลกรัม สูง 161 เซนติเมตร ขาดประจำเดือน มาแล้วมากกว่า 1 ปี ชอบดืมกาแฟ ชอบออกกำลังกายด้วยวิธีปัน จักรยาน และเดินเร็ว ไม่สูบบุหรี จากการตรวจวัดมวลกระดูก (Bone mineral density) พบ T-score เท่ากับ -1.8 แพทย์์จึงจ่าย ยาดังต่อไปนี Calcium carbonate (1000 mg) 1 x 2 pc Alendronate (5 mg) once weekly on Saturday Vitamin D3 (1000 IU) OD</t>
        </is>
      </c>
      <c r="C154" s="166" t="inlineStr"/>
      <c r="D154" s="166" t="inlineStr">
        <is>
          <t>พ.ร.บ. หลักประกันสุขภาพแห่งชาติ พ.ศ. 2545</t>
        </is>
      </c>
      <c r="E154" s="166" t="inlineStr">
        <is>
          <t>การปฏิบัติทางเภสัชกรรมชุมชน (Good Pharmacy Practice: GPP)</t>
        </is>
      </c>
      <c r="F154" s="166" t="inlineStr">
        <is>
          <t>บัญชียาหลักแห่งชาติ (National List of Essential Medicines: NLEM)</t>
        </is>
      </c>
      <c r="G154" s="166" t="inlineStr">
        <is>
          <t>เกณฑ์จริยธรรมว่าด้วยการส่งเสริมการขายยาของกระทรวงสาธารณสุข</t>
        </is>
      </c>
      <c r="H154" s="166" t="inlineStr">
        <is>
          <t>พ.ร.บ. ยา พ.ศ. 2510 (การจำหน่ายยาอันตรายและยาควบคุมพิเศษ)</t>
        </is>
      </c>
      <c r="I154" s="165" t="n">
        <v>1</v>
      </c>
      <c r="J154" s="166" t="inlineStr">
        <is>
          <t>✅ คำตอบที่ถูกต้อง: ข้อ ก. พ.ร.บ. หลักประกันสุขภาพแห่งชาติ พ.ศ. 2545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หลักประกันสุขภาพแห่งชาติ พ.ศ. 2545 💡 คำอธิบายและข้อกำหนดทางกฎหมาย:
💡 คำอธิบายและข้อกำหนดทางกฎหมาย:
การเลือก พ.ร.บ. หลักประกันสุขภาพแห่งชาติ พ.ศ. 2545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ง.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จ.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4" s="166" t="inlineStr"/>
      <c r="L154" s="166" t="inlineStr">
        <is>
          <t>Pharmacy Laws &amp; Ethics</t>
        </is>
      </c>
      <c r="M154" s="166" t="inlineStr">
        <is>
          <t>ข้อบังคับสภาเภสัชกรรม (จรรยาบรรณวิชาชีพ)</t>
        </is>
      </c>
      <c r="N154" s="165" t="inlineStr">
        <is>
          <t>SAP</t>
        </is>
      </c>
      <c r="O154" s="166" t="inlineStr">
        <is>
          <t>ข้อ 43 (PLE_CC1_2557.md)</t>
        </is>
      </c>
      <c r="P154" s="165" t="inlineStr">
        <is>
          <t>ข้อสอบเก่า</t>
        </is>
      </c>
      <c r="Q154" s="165" t="inlineStr">
        <is>
          <t>2557</t>
        </is>
      </c>
      <c r="R154" s="165" t="inlineStr"/>
    </row>
    <row r="155" ht="24" customHeight="1" s="49">
      <c r="A155" s="165" t="n">
        <v>153</v>
      </c>
      <c r="B155" s="166" t="inlineStr">
        <is>
          <t>การศึกษาประสิทธิภาพของยา A ในการลดความเสียงการ เกิดกระดูกพรุนเมือเทียบกับยา B พบว่า Hazard ratio ของการเกิดภาวะกระดูกพรุนเมือใช้ยา A เท่ากับ 0.80 เมือ เทียบกับยา B โดยมีค่าความเชือมันที 95% เท่ากับ 0.75 -</t>
        </is>
      </c>
      <c r="C155" s="166" t="inlineStr"/>
      <c r="D155" s="166" t="inlineStr">
        <is>
          <t>14 ท่านจะแนะนำให้แพทย์์ใช้ยา A หรือไม่ เพราะเหตุใด ...... จำตัวเลือกไม่ได้ ….. แต่คำตอบประมาณว่าดู 95% CI คร่อม 1 ไม่ sig เลย ไม่เลือกยา A สถานการณ์ที 8 เป็นกรณีศึกษาเกียวกับภาวะ Anxiety + insomnia แล้วให้เปรียบเทียบคุณสมบัติ pharmaco...</t>
        </is>
      </c>
      <c r="E155" s="166" t="inlineStr">
        <is>
          <t>พ.ร.บ. ยา พ.ศ. 2510 (การจำหน่ายยาอันตรายและยาควบคุมพิเศษ)</t>
        </is>
      </c>
      <c r="F155" s="166" t="inlineStr">
        <is>
          <t>พ.ร.บ. ยาเสพติดให้โทษ พ.ศ. 2522 (ยาเสพติดให้โทษประเภท 2 และ 3)</t>
        </is>
      </c>
      <c r="G155" s="166" t="inlineStr">
        <is>
          <t>พ.ร.บ. วัตถุที่ออกฤทธิ์ต่อจิตและประสาท พ.ศ. 2559 (ประเภท 2 และ 4)</t>
        </is>
      </c>
      <c r="H155" s="166" t="inlineStr">
        <is>
          <t>พ.ร.บ. วิชาชีพเภสัชกรรม พ.ศ. 2537 และข้อบังคับจรรยาบรรณวิชาชีพ</t>
        </is>
      </c>
      <c r="I155" s="165" t="n">
        <v>1</v>
      </c>
      <c r="J155" s="166" t="inlineStr">
        <is>
          <t>✅ คำตอบที่ถูกต้อง: ข้อ ก. 14 ท่านจะแนะนำให้แพทย์์ใช้ยา A หรือไม่ เพราะเหตุใด ...... จำตัวเลือกไม่ได้ ….. แต่คำตอบประมาณว่าดู 95% CI คร่อม 1 ไม่ sig เลย ไม่เลือกยา A สถานการณ์ที 8 เป็นกรณีศึกษาเกียวกับภาวะ Anxiety + insomnia แล้วให้เปรียบเทียบคุณสมบัติ pharmacokinetics/dynamics ฯลฯ ของยา Fluoxetine, zolpidem, alprazolam ประมาณ 3 - 4 ข้อ ทุกข้อถามว่าข้อใดถูก/ผิด แต่ไม่มี K-type จำอะไรไม่ได้ เลย ยกเว้น จำได้ว่ายากมาก 555+++
💡 Background:
กฎหมายยาและจรรยาบรรณวิชาชีพมีขึ้นเพื่อคุ้มครองความปลอดภัยของผู้บริโภคตามมาตรฐาน Good Pharmacy Practice (GPP)
🎯 ทำไมข้อนี้ถึงถูก:
14 ท่านจะแนะนำให้แพทย์์ใช้ยา A หรือไม่ เพราะเหตุใด ...... จำตัวเลือกไม่ได้ ….. แต่คำตอบประมาณว่าดู 95% CI คร่อม 1 ไม่ sig เลย ไม่เลือกยา A สถานการณ์ที 8 เป็นกรณีศึกษาเกียวกับภาวะ Anxiety + insomnia แล้วให้เปรียบเทียบคุณสมบัติ pharmacokinetics/dynamics ฯลฯ ของยา Fluoxetine, zolpidem, alprazolam ประมาณ 3 - 4 ข้อ ทุกข้อถามว่าข้อใดถูก/ผิด แต่ไม่มี K-type จำอะไรไม่ได้ เลย ยกเว้น จำได้ว่ายากมาก 555+++ 💡 คำอธิบายและข้อกำหนดทางกฎหมาย:
💡 คำอธิบายและข้อกำหนดทางกฎหมาย:
การเลือก 14 ท่านจะแนะนำให้แพทย์์ใช้ยา A หรือไม่ เพราะเหตุใด ...... จำตัวเลือกไม่ได้ ….. แต่คำตอบประมาณว่าดู 95% CI คร่อม 1 ไม่ sig เลย ไม่เลือกยา A สถานการณ์ที 8 เป็นกรณีศึกษาเกียวกับภาวะ Anxiety + insomnia แล้วให้เปรียบเทียบคุณสมบัติ pharmacokinetics/dynamics ฯลฯ ของยา Fluoxetine, zolpidem, alprazolam ประมาณ 3 - 4 ข้อ ทุกข้อถามว่าข้อใดถูก/ผิด แต่ไม่มี K-type จำอะไรไม่ได้ เลย ยกเว้น จำได้ว่ายากมาก 555+++ เป็นคำตอบที่ถูกต้องตามแนวทางการรักษามาตรฐาน เนื่องจาก เป็น SSRI มี half-life ยาวที่สุดในกลุ่ม (ร่วมกับ active metabolite norfluoxetine) จึงมี discontinuation syndrome ต่ำ แต่ยับยั้ง CYP2D6 สูง
🔍 ข้ออื่นผิดเพราะอะไร: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5" s="166" t="inlineStr"/>
      <c r="L155" s="166" t="inlineStr">
        <is>
          <t>Pharmacy Laws &amp; Ethics</t>
        </is>
      </c>
      <c r="M155" s="166" t="inlineStr">
        <is>
          <t>ข้อบังคับสภาเภสัชกรรม (จรรยาบรรณวิชาชีพ)</t>
        </is>
      </c>
      <c r="N155" s="165" t="inlineStr">
        <is>
          <t>SAP</t>
        </is>
      </c>
      <c r="O155" s="166" t="inlineStr">
        <is>
          <t>ข้อ 52 (PLE_CC1_2557.md)</t>
        </is>
      </c>
      <c r="P155" s="165" t="inlineStr">
        <is>
          <t>ข้อสอบเก่า</t>
        </is>
      </c>
      <c r="Q155" s="165" t="inlineStr">
        <is>
          <t>2557</t>
        </is>
      </c>
      <c r="R155" s="165" t="inlineStr"/>
    </row>
    <row r="156" ht="24" customHeight="1" s="49">
      <c r="A156" s="165" t="n">
        <v>154</v>
      </c>
      <c r="B156" s="166" t="inlineStr">
        <is>
          <t>การขายยา Alprazolam ในร้านขายยา มีความผิดตามข้อใด (1) ผิดกฎหมายยา แต่ไม่ผิดจรรยาบรรณวิชาชีพ (2) ผิดกฎหมายยา และผิดจรรยาบรรณวิชาชีพ (3) ผิดกฎหมายวัตถุออกฤทธิ&lt;ฯ แต่ไม่ผิดจรรยาบรรณ วิชาชีพ (4) ผิดกฎหมายวัตถุออกฤทธิ&lt; และผิดจรรยาบรรณวิชาชีพ (5) ผิดกฎหมายยาเสพติดให้โทษ และผิดจรรยาบรรณ วิชาชีพ Final version | Maximum’2017 Rx30 | Prince of Songkla University</t>
        </is>
      </c>
      <c r="C156" s="166" t="inlineStr"/>
      <c r="D156" s="166" t="inlineStr">
        <is>
          <t>พ.ร.บ. วัตถุที่ออกฤทธิ์ต่อจิตและประสาท พ.ศ. 2559 (ประเภท 2 และ 4)</t>
        </is>
      </c>
      <c r="E156" s="166" t="inlineStr">
        <is>
          <t>พ.ร.บ. วิชาชีพเภสัชกรรม พ.ศ. 2537 และข้อบังคับจรรยาบรรณวิชาชีพ</t>
        </is>
      </c>
      <c r="F156" s="166" t="inlineStr">
        <is>
          <t>พ.ร.บ. ผลิตภัณฑ์สมุนไพร พ.ศ. 2562</t>
        </is>
      </c>
      <c r="G156" s="166" t="inlineStr">
        <is>
          <t>พ.ร.บ. เครื่องสำอาง พ.ศ. 2558</t>
        </is>
      </c>
      <c r="H156" s="166" t="inlineStr">
        <is>
          <t>พ.ร.บ. หลักประกันสุขภาพแห่งชาติ พ.ศ. 2545</t>
        </is>
      </c>
      <c r="I156" s="165" t="n">
        <v>1</v>
      </c>
      <c r="J156" s="166" t="inlineStr">
        <is>
          <t>✅ คำตอบที่ถูกต้อง: ข้อ ก. พ.ร.บ. วัตถุที่ออกฤทธิ์ต่อจิตและประสาท พ.ศ. 2559 (ประเภท 2 และ 4)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6" s="166" t="inlineStr"/>
      <c r="L156" s="166" t="inlineStr">
        <is>
          <t>Pharmacy Laws &amp; Ethics</t>
        </is>
      </c>
      <c r="M156" s="166" t="inlineStr">
        <is>
          <t>ข้อบังคับสภาเภสัชกรรม (จรรยาบรรณวิชาชีพ)</t>
        </is>
      </c>
      <c r="N156" s="165" t="inlineStr">
        <is>
          <t>SAP</t>
        </is>
      </c>
      <c r="O156" s="166" t="inlineStr">
        <is>
          <t>ข้อ 54 (PLE_CC1_2557.md)</t>
        </is>
      </c>
      <c r="P156" s="165" t="inlineStr">
        <is>
          <t>ข้อสอบเก่า</t>
        </is>
      </c>
      <c r="Q156" s="165" t="inlineStr">
        <is>
          <t>2557</t>
        </is>
      </c>
      <c r="R156" s="165" t="inlineStr"/>
    </row>
    <row r="157" ht="24" customHeight="1" s="49">
      <c r="A157" s="165" t="n">
        <v>155</v>
      </c>
      <c r="B157" s="166" t="inlineStr">
        <is>
          <t>Tretinoin cream และ oral isotretinoin เป็นยาประเภทใด ตามกฎหมาย ตามลำดับ (1) ยาบรรจุเสร็จทีไม่ใช่ยาอันตรายหรือยาควบคุมพิเศษ, ยาอันตราย (2) ยาบรรจุเสร็จทีไม่ใช่ยาอันตรายหรือยาควบคุมพิเศษ, ยาควบคุมพิเศษ (3) ยาอันตราย, ยาอันตราย (4) ยาควบคุมพิเศษ, ยาอันตราย (5) ยาอันตราย, ยาควบคุมพิเศษ</t>
        </is>
      </c>
      <c r="C157" s="166" t="inlineStr"/>
      <c r="D157" s="166" t="inlineStr">
        <is>
          <t>พ.ร.บ. เครื่องสำอาง พ.ศ. 2558</t>
        </is>
      </c>
      <c r="E157" s="166" t="inlineStr">
        <is>
          <t>พ.ร.บ. หลักประกันสุขภาพแห่งชาติ พ.ศ. 2545</t>
        </is>
      </c>
      <c r="F157" s="166" t="inlineStr">
        <is>
          <t>การปฏิบัติทางเภสัชกรรมชุมชน (Good Pharmacy Practice: GPP)</t>
        </is>
      </c>
      <c r="G157" s="166" t="inlineStr">
        <is>
          <t>บัญชียาหลักแห่งชาติ (National List of Essential Medicines: NLEM)</t>
        </is>
      </c>
      <c r="H157" s="166" t="inlineStr">
        <is>
          <t>เกณฑ์จริยธรรมว่าด้วยการส่งเสริมการขายยาของกระทรวงสาธารณสุข</t>
        </is>
      </c>
      <c r="I157" s="165" t="n">
        <v>1</v>
      </c>
      <c r="J157" s="166" t="inlineStr">
        <is>
          <t>✅ คำตอบที่ถูกต้อง: ข้อ ก.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7" s="166" t="inlineStr"/>
      <c r="L157" s="166" t="inlineStr">
        <is>
          <t>Pharmacy Laws &amp; Ethics</t>
        </is>
      </c>
      <c r="M157" s="166" t="inlineStr">
        <is>
          <t>ข้อบังคับสภาเภสัชกรรม (จรรยาบรรณวิชาชีพ)</t>
        </is>
      </c>
      <c r="N157" s="165" t="inlineStr">
        <is>
          <t>SAP</t>
        </is>
      </c>
      <c r="O157" s="166" t="inlineStr">
        <is>
          <t>ข้อ 71 (PLE_CC1_2557.md)</t>
        </is>
      </c>
      <c r="P157" s="165" t="inlineStr">
        <is>
          <t>ข้อสอบเก่า</t>
        </is>
      </c>
      <c r="Q157" s="165" t="inlineStr">
        <is>
          <t>2557</t>
        </is>
      </c>
      <c r="R157" s="165" t="inlineStr"/>
    </row>
    <row r="158" ht="24" customHeight="1" s="49">
      <c r="A158" s="165" t="n">
        <v>156</v>
      </c>
      <c r="B158" s="166" t="inlineStr">
        <is>
          <t>จากการศึกษาเปรียบเทียบประสิทธิภาพของวัคซีน AA ใน การป้องกันโรคพิษสุนัขบ้าหลังถูกสุนัขกัด ได้ผลแสดงดัง ตาราง ความเสียงในการเกิดโรคพิษสุนัขบ้าในกลุ่มทีได้รับ วัคซีน เป็นกีเท่าของคนทีไม่ได้รับวัคซีน (สรุปง่าย ๆ ก็คือ ให้หา Relative risk) (ตัวเลขสมมติ) เป็นโรค ไม่เป็นโรค ได้รับวัคซีน 4 98 ไม่ได้รับวัคซีน 43 61 (1) (4/43) / (98/61) (2) (4/47) / (98/159) (3) (4/61) / (43/98) (4) (4/98) / (43/61) (5) (4/102) / (43/104)</t>
        </is>
      </c>
      <c r="C158" s="166" t="inlineStr"/>
      <c r="D158" s="166" t="inlineStr">
        <is>
          <t>บัญชียาหลักแห่งชาติ (National List of Essential Medicines: NLEM)</t>
        </is>
      </c>
      <c r="E158" s="166" t="inlineStr">
        <is>
          <t>เกณฑ์จริยธรรมว่าด้วยการส่งเสริมการขายยาของกระทรวงสาธารณสุข</t>
        </is>
      </c>
      <c r="F158" s="166" t="inlineStr">
        <is>
          <t>พ.ร.บ. ยา พ.ศ. 2510 (การจำหน่ายยาอันตรายและยาควบคุมพิเศษ)</t>
        </is>
      </c>
      <c r="G158" s="166" t="inlineStr">
        <is>
          <t>พ.ร.บ. ยาเสพติดให้โทษ พ.ศ. 2522 (ยาเสพติดให้โทษประเภท 2 และ 3)</t>
        </is>
      </c>
      <c r="H158" s="166" t="inlineStr">
        <is>
          <t>พ.ร.บ. วัตถุที่ออกฤทธิ์ต่อจิตและประสาท พ.ศ. 2559 (ประเภท 2 และ 4)</t>
        </is>
      </c>
      <c r="I158" s="165" t="n">
        <v>1</v>
      </c>
      <c r="J158" s="166" t="inlineStr">
        <is>
          <t>✅ คำตอบที่ถูกต้อง: ข้อ ก. บัญชียาหลักแห่งชาติ (National List of Essential Medicines: NLEM)
💡 Background:
การประเมินหลักฐานเชิงประจักษ์ (Evidence-Based Practice) อาศัย study design, statistical parameters (p-value, 95% CI, RR/OR) เพื่อการตัดสินใจอย่างแม่นยำ
🎯 ทำไมข้อนี้ถึงถูก:
บัญชียาหลักแห่งชาติ (National List of Essential Medicines: NLEM)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บัญชียาหลักแห่งชาติ (National List of Essential Medicines: NLEM) เป็นคำตอบที่ถูกต้องตามแนวทางการรักษามาตรฐาน เนื่องจาก National List of Essential Medicines (NLEM) บัญชียาจำเป็นที่รัฐประกันการเข้าถึง แบ่งเป็นบัญชี ก, ข, ค, ง, จ เพื่อความคุ้มค่าและความเท่าเทียม
🔍 ข้ออื่นผิดเพราะอะไร:
• ข้อ ข.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ค.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ง.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8" s="166" t="inlineStr"/>
      <c r="L158" s="166" t="inlineStr">
        <is>
          <t>Pharmacy Laws &amp; Ethics</t>
        </is>
      </c>
      <c r="M158" s="166" t="inlineStr">
        <is>
          <t>ข้อบังคับสภาเภสัชกรรม (จรรยาบรรณวิชาชีพ)</t>
        </is>
      </c>
      <c r="N158" s="165" t="inlineStr">
        <is>
          <t>SAP</t>
        </is>
      </c>
      <c r="O158" s="166" t="inlineStr">
        <is>
          <t>ข้อ 90 (PLE_CC1_2557.md)</t>
        </is>
      </c>
      <c r="P158" s="165" t="inlineStr">
        <is>
          <t>ข้อสอบเก่า</t>
        </is>
      </c>
      <c r="Q158" s="165" t="inlineStr">
        <is>
          <t>2557</t>
        </is>
      </c>
      <c r="R158" s="165" t="inlineStr"/>
    </row>
    <row r="159" ht="24" customHeight="1" s="49">
      <c r="A159" s="165" t="n">
        <v>157</v>
      </c>
      <c r="B159" s="166" t="inlineStr">
        <is>
          <t>การตัดสินความคุ้มค่าของทางเลือกการรักษา ข้อใดบ่งบอก ว่าทางเลือกดังกล่าว เป็นทางเลือกทีไม่คุ้มค่ามากทีสุด (1) ประสิทธิภาพน้อยทีสุด (2) ราคาแพงทีสุด (3) ต้นทุนประสิทธิภาพไม่ดี (4) ต้นทุนประสิทธิภาพตํา (โจทย์มาแบบนีเลย ไม่รู้ เหมือนกันว่าสองตัวเลือกนีมันต่างกันยังไง) (5) มีค่า ICER สูงทีสุด</t>
        </is>
      </c>
      <c r="C159" s="166" t="inlineStr"/>
      <c r="D159" s="166" t="inlineStr">
        <is>
          <t>พ.ร.บ. ยาเสพติดให้โทษ พ.ศ. 2522 (ยาเสพติดให้โทษประเภท 2 และ 3)</t>
        </is>
      </c>
      <c r="E159" s="166" t="inlineStr">
        <is>
          <t>พ.ร.บ. วัตถุที่ออกฤทธิ์ต่อจิตและประสาท พ.ศ. 2559 (ประเภท 2 และ 4)</t>
        </is>
      </c>
      <c r="F159" s="166" t="inlineStr">
        <is>
          <t>พ.ร.บ. วิชาชีพเภสัชกรรม พ.ศ. 2537 และข้อบังคับจรรยาบรรณวิชาชีพ</t>
        </is>
      </c>
      <c r="G159" s="166" t="inlineStr">
        <is>
          <t>พ.ร.บ. ผลิตภัณฑ์สมุนไพร พ.ศ. 2562</t>
        </is>
      </c>
      <c r="H159" s="166" t="inlineStr">
        <is>
          <t>พ.ร.บ. เครื่องสำอาง พ.ศ. 2558</t>
        </is>
      </c>
      <c r="I159" s="165" t="n">
        <v>1</v>
      </c>
      <c r="J159" s="166" t="inlineStr">
        <is>
          <t>✅ คำตอบที่ถูกต้อง: ข้อ ก.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ข.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ค.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ง.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จ.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59" s="166" t="inlineStr"/>
      <c r="L159" s="166" t="inlineStr">
        <is>
          <t>Pharmacy Laws &amp; Ethics</t>
        </is>
      </c>
      <c r="M159" s="166" t="inlineStr">
        <is>
          <t>ข้อบังคับสภาเภสัชกรรม (จรรยาบรรณวิชาชีพ)</t>
        </is>
      </c>
      <c r="N159" s="165" t="inlineStr">
        <is>
          <t>SAP</t>
        </is>
      </c>
      <c r="O159" s="166" t="inlineStr">
        <is>
          <t>ข้อ 94 (PLE_CC1_2557.md)</t>
        </is>
      </c>
      <c r="P159" s="165" t="inlineStr">
        <is>
          <t>ข้อสอบเก่า</t>
        </is>
      </c>
      <c r="Q159" s="165" t="inlineStr">
        <is>
          <t>2557</t>
        </is>
      </c>
      <c r="R159" s="165" t="inlineStr"/>
    </row>
    <row r="160" ht="24" customHeight="1" s="49">
      <c r="A160" s="165" t="n">
        <v>158</v>
      </c>
      <c r="B160" s="166" t="inlineStr">
        <is>
          <t>หากต้องการเทียบประสิทธิภาพระหว่างสูตรยาTb สูตรเก่ากับสูตรใหม่โดยยาสูตรใหม่ใช้กลุ่มตัวอย่างจากรพ. A ซึ่ง ได้รับการอบรมแล้ว ส่วนยาต้าน TB แบบเก่าใช้กลุ่มตัวอย่างจากรพ.B ซึ่งไม่ได้รับการอบรม</t>
        </is>
      </c>
      <c r="C160" s="166" t="inlineStr"/>
      <c r="D160" s="166" t="inlineStr">
        <is>
          <t>พ.ร.บ. ผลิตภัณฑ์สมุนไพร พ.ศ. 2562</t>
        </is>
      </c>
      <c r="E160" s="166" t="inlineStr">
        <is>
          <t>พ.ร.บ. เครื่องสำอาง พ.ศ. 2558</t>
        </is>
      </c>
      <c r="F160" s="166" t="inlineStr">
        <is>
          <t>พ.ร.บ. หลักประกันสุขภาพแห่งชาติ พ.ศ. 2545</t>
        </is>
      </c>
      <c r="G160" s="166" t="inlineStr">
        <is>
          <t>การปฏิบัติทางเภสัชกรรมชุมชน (Good Pharmacy Practice: GPP)</t>
        </is>
      </c>
      <c r="H160" s="166" t="inlineStr">
        <is>
          <t>บัญชียาหลักแห่งชาติ (National List of Essential Medicines: NLEM)</t>
        </is>
      </c>
      <c r="I160" s="165" t="n">
        <v>1</v>
      </c>
      <c r="J160" s="166" t="inlineStr">
        <is>
          <t>✅ คำตอบที่ถูกต้อง: ข้อ ก. พ.ร.บ. ผลิตภัณฑ์สมุนไพร พ.ศ. 2562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ผลิตภัณฑ์สมุนไพร พ.ศ. 2562 💡 คำอธิบายและข้อกำหนดทางกฎหมาย:
💡 คำอธิบายและข้อกำหนดทางกฎหมาย:
การเลือก พ.ร.บ. ผลิตภัณฑ์สมุนไพร พ.ศ. 2562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ค.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ง.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จ.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0" s="166" t="inlineStr"/>
      <c r="L160" s="166" t="inlineStr">
        <is>
          <t>Pharmacy Laws &amp; Ethics</t>
        </is>
      </c>
      <c r="M160" s="166" t="inlineStr">
        <is>
          <t>ข้อบังคับสภาเภสัชกรรม (จรรยาบรรณวิชาชีพ)</t>
        </is>
      </c>
      <c r="N160" s="165" t="inlineStr">
        <is>
          <t>SAP</t>
        </is>
      </c>
      <c r="O160" s="166" t="inlineStr">
        <is>
          <t>ข้อ 6 (PLE_CC1_2556.md)</t>
        </is>
      </c>
      <c r="P160" s="165" t="inlineStr">
        <is>
          <t>ข้อสอบเก่า</t>
        </is>
      </c>
      <c r="Q160" s="165" t="inlineStr">
        <is>
          <t>2556</t>
        </is>
      </c>
      <c r="R160" s="165" t="inlineStr"/>
    </row>
    <row r="161" ht="24" customHeight="1" s="49">
      <c r="A161" s="165" t="n">
        <v>159</v>
      </c>
      <c r="B161" s="166" t="inlineStr">
        <is>
          <t>กระบวนการใดในการควบคุมคุณภาพที่บ่งบอกถึงประสิทธิภาพในการรักษาของ warfarin</t>
        </is>
      </c>
      <c r="C161" s="166" t="inlineStr"/>
      <c r="D161" s="166" t="inlineStr">
        <is>
          <t>Friability</t>
        </is>
      </c>
      <c r="E161" s="166" t="inlineStr">
        <is>
          <t>Dissolution</t>
        </is>
      </c>
      <c r="F161" s="166" t="inlineStr">
        <is>
          <t>Disintegration</t>
        </is>
      </c>
      <c r="G161" s="166" t="inlineStr">
        <is>
          <t>Hardness</t>
        </is>
      </c>
      <c r="H161" s="166" t="inlineStr">
        <is>
          <t>Content uniformity</t>
        </is>
      </c>
      <c r="I161" s="165" t="n">
        <v>1</v>
      </c>
      <c r="J161" s="166" t="inlineStr">
        <is>
          <t>✅ คำตอบที่ถูกต้อง: ข้อ ก. Friability
💡 Background:
กฎหมายยาและจรรยาบรรณวิชาชีพมีขึ้นเพื่อคุ้มครองความปลอดภัยของผู้บริโภคตามมาตรฐาน Good Pharmacy Practice (GPP)
🎯 ทำไมข้อนี้ถึงถูก:
Friability 💡 คำอธิบายและข้อกำหนดทางกฎหมาย:
💡 คำอธิบายและข้อกำหนดทางกฎหมาย:
การเลือก Friability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(Dissolution): Dissolution ไม่ตรงกับข้อบ่งใช้หรือกลไกการออกฤทธิ์ที่ถูกต้องตาม พ.ร.บ. ยา พ.ศ. 2510 / พ.ร.บ. วิชาชีพเภสัชกรรม พ.ศ. 2537
• ข้อ ค. (Disintegration): Disintegration ไม่ตรงกับข้อบ่งใช้หรือกลไกการออกฤทธิ์ที่ถูกต้องตาม พ.ร.บ. ยา พ.ศ. 2510 / พ.ร.บ. วิชาชีพเภสัชกรรม พ.ศ. 2537
• ข้อ ง. (Hardness): Hardness ไม่ตรงกับข้อบ่งใช้หรือกลไกการออกฤทธิ์ที่ถูกต้องตาม พ.ร.บ. ยา พ.ศ. 2510 / พ.ร.บ. วิชาชีพเภสัชกรรม พ.ศ. 2537
• ข้อ จ. (Content uniformity): Content uniformity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1" s="166" t="inlineStr"/>
      <c r="L161" s="166" t="inlineStr">
        <is>
          <t>Pharmacy Laws &amp; Ethics</t>
        </is>
      </c>
      <c r="M161" s="166" t="inlineStr">
        <is>
          <t>ข้อบังคับสภาเภสัชกรรม (จรรยาบรรณวิชาชีพ)</t>
        </is>
      </c>
      <c r="N161" s="165" t="inlineStr">
        <is>
          <t>SAP</t>
        </is>
      </c>
      <c r="O161" s="166" t="inlineStr">
        <is>
          <t>ข้อ 3 (PLE_CC1_2555 Day 1.md)</t>
        </is>
      </c>
      <c r="P161" s="165" t="inlineStr">
        <is>
          <t>ข้อสอบเก่า</t>
        </is>
      </c>
      <c r="Q161" s="165" t="inlineStr">
        <is>
          <t>2555</t>
        </is>
      </c>
      <c r="R161" s="165" t="inlineStr"/>
    </row>
    <row r="162" ht="24" customHeight="1" s="49">
      <c r="A162" s="165" t="n">
        <v>160</v>
      </c>
      <c r="B162" s="166" t="inlineStr">
        <is>
          <t>ยา warfarin ตรวจสอบแล้วพบว่าสถานที่ที่ระบุในฉลากไม่ใช่สถานที่ผลิตจริง ถือว่าเป็นยาประเภทใด ตามกฎหมาย</t>
        </is>
      </c>
      <c r="C162" s="166" t="inlineStr"/>
      <c r="D162" s="166" t="inlineStr">
        <is>
          <t>ยาเสื่อมคุณภาพ</t>
        </is>
      </c>
      <c r="E162" s="166" t="inlineStr">
        <is>
          <t>ยาผิดมาตรฐาน</t>
        </is>
      </c>
      <c r="F162" s="166" t="inlineStr">
        <is>
          <t>ยาปลอม</t>
        </is>
      </c>
      <c r="G162" s="166" t="inlineStr">
        <is>
          <t>ยาไม่ได้ขึ้นทะเบียนตำรับ</t>
        </is>
      </c>
      <c r="H162" s="166" t="inlineStr">
        <is>
          <t>ยาเพิกถอนทะเบียนตำรับ 2 3 4 คณะเภสัชศาสตร์</t>
        </is>
      </c>
      <c r="I162" s="165" t="n">
        <v>1</v>
      </c>
      <c r="J162" s="166" t="inlineStr">
        <is>
          <t>✅ คำตอบที่ถูกต้อง: ข้อ ก. ยาเสื่อมคุณภาพ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ยาเสื่อมคุณภาพ 💡 คำอธิบายและข้อกำหนดทางกฎหมาย:
💡 คำอธิบายและข้อกำหนดทางกฎหมาย:
การเลือก ยาเสื่อมคุณภาพ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(ยาผิดมาตรฐาน): ยาผิดมาตรฐาน ไม่ตรงกับข้อบ่งใช้หรือกลไกการออกฤทธิ์ที่ถูกต้องตาม พ.ร.บ. ยา พ.ศ. 2510 / พ.ร.บ. วิชาชีพเภสัชกรรม พ.ศ. 2537
• ข้อ ค. (ยาปลอม): ยาปลอม ไม่ตรงกับข้อบ่งใช้หรือกลไกการออกฤทธิ์ที่ถูกต้องตาม พ.ร.บ. ยา พ.ศ. 2510 / พ.ร.บ. วิชาชีพเภสัชกรรม พ.ศ. 2537
• ข้อ ง. (ยาไม่ได้ขึ้นทะเบียนตำรับ): ยาไม่ได้ขึ้นทะเบียนตำรับ ไม่ตรงกับข้อบ่งใช้หรือกลไกการออกฤทธิ์ที่ถูกต้องตาม พ.ร.บ. ยา พ.ศ. 2510 / พ.ร.บ. วิชาชีพเภสัชกรรม พ.ศ. 2537
• ข้อ จ. (ยาเพิกถอนทะเบียนตำรับ 2 3 4 คณะเภสัชศาสตร์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2" s="166" t="inlineStr"/>
      <c r="L162" s="166" t="inlineStr">
        <is>
          <t>Pharmacy Laws &amp; Ethics</t>
        </is>
      </c>
      <c r="M162" s="166" t="inlineStr">
        <is>
          <t>ข้อบังคับสภาเภสัชกรรม (จรรยาบรรณวิชาชีพ)</t>
        </is>
      </c>
      <c r="N162" s="165" t="inlineStr">
        <is>
          <t>SAP</t>
        </is>
      </c>
      <c r="O162" s="166" t="inlineStr">
        <is>
          <t>ข้อ 10 (PLE_CC1_2555 Day 1.md)</t>
        </is>
      </c>
      <c r="P162" s="165" t="inlineStr">
        <is>
          <t>ข้อสอบเก่า</t>
        </is>
      </c>
      <c r="Q162" s="165" t="inlineStr">
        <is>
          <t>2555</t>
        </is>
      </c>
      <c r="R162" s="165" t="inlineStr"/>
    </row>
    <row r="163" ht="24" customHeight="1" s="49">
      <c r="A163" s="165" t="n">
        <v>161</v>
      </c>
      <c r="B163" s="166" t="inlineStr">
        <is>
          <t>ยาเม็ด prednisolone 5 mg จัดเป็นยาประเภทใดตามกฎหมาย</t>
        </is>
      </c>
      <c r="C163" s="166" t="inlineStr"/>
      <c r="D163" s="166" t="inlineStr">
        <is>
          <t>ยาสามัญประจำบ้าน</t>
        </is>
      </c>
      <c r="E163" s="166" t="inlineStr">
        <is>
          <t>ยาแผนปัจจุบันบรรจุเสร็จที่ไม่ใช่ยาอันตรายและยาควบคุมพิเศษ</t>
        </is>
      </c>
      <c r="F163" s="166" t="inlineStr">
        <is>
          <t>ยาอันตราย</t>
        </is>
      </c>
      <c r="G163" s="166" t="inlineStr">
        <is>
          <t>ยาควบคุมพิเศษ</t>
        </is>
      </c>
      <c r="H163" s="166" t="inlineStr">
        <is>
          <t>ยาเสพติดให้โทษประเภทที่ 3 คณะเภสัชศาสตร์</t>
        </is>
      </c>
      <c r="I163" s="165" t="n">
        <v>1</v>
      </c>
      <c r="J163" s="166" t="inlineStr">
        <is>
          <t>✅ คำตอบที่ถูกต้อง: ข้อ ก. ยาสามัญประจำบ้าน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ยาสามัญประจำบ้าน 💡 คำอธิบายและข้อกำหนดทางกฎหมาย:
💡 คำอธิบายและข้อกำหนดทางกฎหมาย:
แพทย์์จ่าย chloramphenicol eye drop และ amoxicillin capsule 1x3 ผู้ป่วยแพ้ยา penicillin แบบ angioedema
🔍 ข้ออื่นผิดเพราะอะไร:
• ข้อ ข. (ยาแผนปัจจุบันบรรจุเสร็จที่ไม่ใช่ยาอันตรายและยาควบคุมพิเศษ):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จ. (ยาเสพติดให้โทษประเภทที่ 3 คณะเภสัชศาสตร์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3" s="166" t="inlineStr"/>
      <c r="L163" s="166" t="inlineStr">
        <is>
          <t>Pharmacy Laws &amp; Ethics</t>
        </is>
      </c>
      <c r="M163" s="166" t="inlineStr">
        <is>
          <t>ข้อบังคับสภาเภสัชกรรม (จรรยาบรรณวิชาชีพ)</t>
        </is>
      </c>
      <c r="N163" s="165" t="inlineStr">
        <is>
          <t>SAP</t>
        </is>
      </c>
      <c r="O163" s="166" t="inlineStr">
        <is>
          <t>ข้อ 40 (PLE_CC1_2555 Day 1.md)</t>
        </is>
      </c>
      <c r="P163" s="165" t="inlineStr">
        <is>
          <t>ข้อสอบเก่า</t>
        </is>
      </c>
      <c r="Q163" s="165" t="inlineStr">
        <is>
          <t>2555</t>
        </is>
      </c>
      <c r="R163" s="165" t="inlineStr"/>
    </row>
    <row r="164" ht="24" customHeight="1" s="49">
      <c r="A164" s="165" t="n">
        <v>162</v>
      </c>
      <c r="B164" s="166" t="inlineStr">
        <is>
          <t>ยาคุมกำเนิดแบบ triphasic จัดเป็นยาคุมกำเนิดประเภทใดตามกฎหมาย</t>
        </is>
      </c>
      <c r="C164" s="166" t="inlineStr"/>
      <c r="D164" s="166" t="inlineStr">
        <is>
          <t>ยาสามัญประจำบ้าน</t>
        </is>
      </c>
      <c r="E164" s="166" t="inlineStr">
        <is>
          <t>ยาแผนปัจจุบันบรรจุเสร็จที่ไม่ใช่ยาอันตรายและยาควบคุมพิเศษ</t>
        </is>
      </c>
      <c r="F164" s="166" t="inlineStr">
        <is>
          <t>ยาอันตราย</t>
        </is>
      </c>
      <c r="G164" s="166" t="inlineStr">
        <is>
          <t>ยาควบคุมพิเศษ</t>
        </is>
      </c>
      <c r="H164" s="166" t="inlineStr">
        <is>
          <t>ยาเสพติดให้โทษประเภทที่ 3</t>
        </is>
      </c>
      <c r="I164" s="165" t="n">
        <v>1</v>
      </c>
      <c r="J164" s="166" t="inlineStr">
        <is>
          <t>✅ คำตอบที่ถูกต้อง: ข้อ ก. ยาสามัญประจำบ้าน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ยาสามัญประจำบ้าน 💡 คำอธิบายและข้อกำหนดทางกฎหมาย:
💡 คำอธิบายและข้อกำหนดทางกฎหมาย:
การเลือก ยาสามัญประจำบ้าน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(ยาแผนปัจจุบันบรรจุเสร็จที่ไม่ใช่ยาอันตรายและยาควบคุมพิเศษ):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จ. (ยาเสพติดให้โทษประเภทที่ 3): ยาเสพติดให้โทษประเภทที่ 3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4" s="166" t="inlineStr"/>
      <c r="L164" s="166" t="inlineStr">
        <is>
          <t>Pharmacy Laws &amp; Ethics</t>
        </is>
      </c>
      <c r="M164" s="166" t="inlineStr">
        <is>
          <t>ข้อบังคับสภาเภสัชกรรม (จรรยาบรรณวิชาชีพ)</t>
        </is>
      </c>
      <c r="N164" s="165" t="inlineStr">
        <is>
          <t>SAP</t>
        </is>
      </c>
      <c r="O164" s="166" t="inlineStr">
        <is>
          <t>ข้อ 78 (PLE_CC1_2555 Day 1.md)</t>
        </is>
      </c>
      <c r="P164" s="165" t="inlineStr">
        <is>
          <t>ข้อสอบเก่า</t>
        </is>
      </c>
      <c r="Q164" s="165" t="inlineStr">
        <is>
          <t>2555</t>
        </is>
      </c>
      <c r="R164" s="165" t="inlineStr"/>
    </row>
    <row r="165" ht="24" customHeight="1" s="49">
      <c r="A165" s="165" t="n">
        <v>163</v>
      </c>
      <c r="B165" s="166" t="inlineStr">
        <is>
          <t>ถ้าตรวจสอบแล้วพบว่า สถานที่ที่ระบุในฉลากยา warfarin ไม่ใช่สถานที่ผลิตจริง จะจัดว่ายานี้เป็นยาประเภทใดตาม กฎหมาย</t>
        </is>
      </c>
      <c r="C165" s="166" t="inlineStr"/>
      <c r="D165" s="166" t="inlineStr">
        <is>
          <t>เกณฑ์จริยธรรมว่าด้วยการส่งเสริมการขายยาของกระทรวงสาธารณสุข</t>
        </is>
      </c>
      <c r="E165" s="166" t="inlineStr">
        <is>
          <t>พ.ร.บ. ยา พ.ศ. 2510 (การจำหน่ายยาอันตรายและยาควบคุมพิเศษ)</t>
        </is>
      </c>
      <c r="F165" s="166" t="inlineStr">
        <is>
          <t>พ.ร.บ. ยาเสพติดให้โทษ พ.ศ. 2522 (ยาเสพติดให้โทษประเภท 2 และ 3)</t>
        </is>
      </c>
      <c r="G165" s="166" t="inlineStr">
        <is>
          <t>พ.ร.บ. วัตถุที่ออกฤทธิ์ต่อจิตและประสาท พ.ศ. 2559 (ประเภท 2 และ 4)</t>
        </is>
      </c>
      <c r="H165" s="166" t="inlineStr">
        <is>
          <t>พ.ร.บ. วิชาชีพเภสัชกรรม พ.ศ. 2537 และข้อบังคับจรรยาบรรณวิชาชีพ</t>
        </is>
      </c>
      <c r="I165" s="165" t="n">
        <v>1</v>
      </c>
      <c r="J165" s="166" t="inlineStr">
        <is>
          <t>✅ คำตอบที่ถูกต้อง: ข้อ ก. เกณฑ์จริยธรรมว่าด้วยการส่งเสริมการขายยาของกระทรวงสาธารณสุข
💡 Background:
กฎหมายยาและจรรยาบรรณวิชาชีพมีขึ้นเพื่อคุ้มครองความปลอดภัยของผู้บริโภคตามมาตรฐาน Good Pharmacy Practice (GPP)
🎯 ทำไมข้อนี้ถึงถูก:
เกณฑ์จริยธรรมว่าด้วยการส่งเสริมการขายยาของกระทรวงสาธารณสุข 💡 คำอธิบายและข้อกำหนดทางกฎหมาย:
💡 คำอธิบายและข้อกำหนดทางกฎหมาย:
การเลือก เกณฑ์จริยธรรมว่าด้วยการส่งเสริมการขายยาของกระทรวงสาธารณสุข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5" s="166" t="inlineStr"/>
      <c r="L165" s="166" t="inlineStr">
        <is>
          <t>Pharmacy Laws &amp; Ethics</t>
        </is>
      </c>
      <c r="M165" s="166" t="inlineStr">
        <is>
          <t>ข้อบังคับสภาเภสัชกรรม (จรรยาบรรณวิชาชีพ)</t>
        </is>
      </c>
      <c r="N165" s="165" t="inlineStr">
        <is>
          <t>SAP</t>
        </is>
      </c>
      <c r="O165" s="166" t="inlineStr">
        <is>
          <t>ข้อ 10 (PLE_CC1_2555 Day 2.md)</t>
        </is>
      </c>
      <c r="P165" s="165" t="inlineStr">
        <is>
          <t>ข้อสอบเก่า</t>
        </is>
      </c>
      <c r="Q165" s="165" t="inlineStr">
        <is>
          <t>2555</t>
        </is>
      </c>
      <c r="R165" s="165" t="inlineStr"/>
    </row>
    <row r="166" ht="24" customHeight="1" s="49">
      <c r="A166" s="165" t="n">
        <v>164</v>
      </c>
      <c r="B166" s="166" t="inlineStr">
        <is>
          <t>เกี่ยวกับ ประสิทธิภาพการรักษา ข้อใดต่อไปนี้กล่าวถูกต้องตามหลักวิชาชีพเภสัชกรรม</t>
        </is>
      </c>
      <c r="C166" s="166" t="inlineStr"/>
      <c r="D166" s="166" t="inlineStr">
        <is>
          <t>พ.ร.บ. วัตถุที่ออกฤทธิ์ต่อจิตและประสาท พ.ศ. 2559 (ประเภท 2 และ 4)</t>
        </is>
      </c>
      <c r="E166" s="166" t="inlineStr">
        <is>
          <t>พ.ร.บ. วิชาชีพเภสัชกรรม พ.ศ. 2537 และข้อบังคับจรรยาบรรณวิชาชีพ</t>
        </is>
      </c>
      <c r="F166" s="166" t="inlineStr">
        <is>
          <t>พ.ร.บ. ผลิตภัณฑ์สมุนไพร พ.ศ. 2562</t>
        </is>
      </c>
      <c r="G166" s="166" t="inlineStr">
        <is>
          <t>พ.ร.บ. เครื่องสำอาง พ.ศ. 2558</t>
        </is>
      </c>
      <c r="H166" s="166" t="inlineStr">
        <is>
          <t>พ.ร.บ. หลักประกันสุขภาพแห่งชาติ พ.ศ. 2545</t>
        </is>
      </c>
      <c r="I166" s="165" t="n">
        <v>1</v>
      </c>
      <c r="J166" s="166" t="inlineStr">
        <is>
          <t>✅ คำตอบที่ถูกต้อง: ข้อ ก.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6" s="166" t="inlineStr"/>
      <c r="L166" s="166" t="inlineStr">
        <is>
          <t>Pharmacy Laws &amp; Ethics</t>
        </is>
      </c>
      <c r="M166" s="166" t="inlineStr">
        <is>
          <t>ข้อบังคับสภาเภสัชกรรม (จรรยาบรรณวิชาชีพ)</t>
        </is>
      </c>
      <c r="N166" s="165" t="inlineStr">
        <is>
          <t>SAP</t>
        </is>
      </c>
      <c r="O166" s="166" t="inlineStr">
        <is>
          <t>ข้อ 4 (PLE_CC1_2555 Day 2.md)</t>
        </is>
      </c>
      <c r="P166" s="165" t="inlineStr">
        <is>
          <t>ข้อสอบเก่า</t>
        </is>
      </c>
      <c r="Q166" s="165" t="inlineStr">
        <is>
          <t>2555</t>
        </is>
      </c>
      <c r="R166" s="165" t="inlineStr"/>
    </row>
    <row r="167" ht="24" customHeight="1" s="49">
      <c r="A167" s="165" t="n">
        <v>165</v>
      </c>
      <c r="B167" s="166" t="inlineStr">
        <is>
          <t>Triphasic hormonal contraceptives จัดเป็นยาประเภทใดตามกฎหมาย</t>
        </is>
      </c>
      <c r="C167" s="166" t="inlineStr"/>
      <c r="D167" s="166" t="inlineStr">
        <is>
          <t>พ.ร.บ. เครื่องสำอาง พ.ศ. 2558</t>
        </is>
      </c>
      <c r="E167" s="166" t="inlineStr">
        <is>
          <t>พ.ร.บ. หลักประกันสุขภาพแห่งชาติ พ.ศ. 2545</t>
        </is>
      </c>
      <c r="F167" s="166" t="inlineStr">
        <is>
          <t>การปฏิบัติทางเภสัชกรรมชุมชน (Good Pharmacy Practice: GPP)</t>
        </is>
      </c>
      <c r="G167" s="166" t="inlineStr">
        <is>
          <t>บัญชียาหลักแห่งชาติ (National List of Essential Medicines: NLEM)</t>
        </is>
      </c>
      <c r="H167" s="166" t="inlineStr">
        <is>
          <t>เกณฑ์จริยธรรมว่าด้วยการส่งเสริมการขายยาของกระทรวงสาธารณสุข</t>
        </is>
      </c>
      <c r="I167" s="165" t="n">
        <v>1</v>
      </c>
      <c r="J167" s="166" t="inlineStr">
        <is>
          <t>✅ คำตอบที่ถูกต้อง: ข้อ ก.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7" s="166" t="inlineStr"/>
      <c r="L167" s="166" t="inlineStr">
        <is>
          <t>Pharmacy Laws &amp; Ethics</t>
        </is>
      </c>
      <c r="M167" s="166" t="inlineStr">
        <is>
          <t>ข้อบังคับสภาเภสัชกรรม (จรรยาบรรณวิชาชีพ)</t>
        </is>
      </c>
      <c r="N167" s="165" t="inlineStr">
        <is>
          <t>SAP</t>
        </is>
      </c>
      <c r="O167" s="166" t="inlineStr">
        <is>
          <t>ข้อ 6 (PLE_CC1_2555 Day 2.md)</t>
        </is>
      </c>
      <c r="P167" s="165" t="inlineStr">
        <is>
          <t>ข้อสอบเก่า</t>
        </is>
      </c>
      <c r="Q167" s="165" t="inlineStr">
        <is>
          <t>2555</t>
        </is>
      </c>
      <c r="R167" s="165" t="inlineStr"/>
    </row>
    <row r="168" ht="24" customHeight="1" s="49">
      <c r="A168" s="165" t="n">
        <v>166</v>
      </c>
      <c r="B168" s="166" t="inlineStr">
        <is>
          <t>Redisperse ใช้วัดประสิทธิภาพของ wetting agent ในตำรับ MCQ 1/2555 by CURx69 page 18 Case 10: AIDS and TB ผู้ป่วยมาด้วยอาการไข้ ไอเรื้อรัง ท้องเสียหลายเดือน น้าหนักลด มี CD4 190 cell/mm3, anti HIV (+), viral load pending</t>
        </is>
      </c>
      <c r="C168" s="166" t="inlineStr"/>
      <c r="D168" s="166" t="inlineStr">
        <is>
          <t>บัญชียาหลักแห่งชาติ (National List of Essential Medicines: NLEM)</t>
        </is>
      </c>
      <c r="E168" s="166" t="inlineStr">
        <is>
          <t>เกณฑ์จริยธรรมว่าด้วยการส่งเสริมการขายยาของกระทรวงสาธารณสุข</t>
        </is>
      </c>
      <c r="F168" s="166" t="inlineStr">
        <is>
          <t>พ.ร.บ. ยา พ.ศ. 2510 (การจำหน่ายยาอันตรายและยาควบคุมพิเศษ)</t>
        </is>
      </c>
      <c r="G168" s="166" t="inlineStr">
        <is>
          <t>พ.ร.บ. ยาเสพติดให้โทษ พ.ศ. 2522 (ยาเสพติดให้โทษประเภท 2 และ 3)</t>
        </is>
      </c>
      <c r="H168" s="166" t="inlineStr">
        <is>
          <t>พ.ร.บ. วัตถุที่ออกฤทธิ์ต่อจิตและประสาท พ.ศ. 2559 (ประเภท 2 และ 4)</t>
        </is>
      </c>
      <c r="I168" s="165" t="n">
        <v>1</v>
      </c>
      <c r="J168" s="166" t="inlineStr">
        <is>
          <t>✅ คำตอบที่ถูกต้อง: ข้อ ก. บัญชียาหลักแห่งชาติ (National List of Essential Medicines: NLEM)
💡 Background:
กฎหมายยาและจรรยาบรรณวิชาชีพมีขึ้นเพื่อคุ้มครองความปลอดภัยของผู้บริโภคตามมาตรฐาน Good Pharmacy Practice (GPP)
🎯 ทำไมข้อนี้ถึงถูก:
บัญชียาหลักแห่งชาติ (National List of Essential Medicines: NLEM) 💡 คำอธิบายและข้อกำหนดทางกฎหมาย:
💡 คำอธิบายและข้อกำหนดทางกฎหมาย:
การเลือก บัญชียาหลักแห่งชาติ (National List of Essential Medicines: NLEM) เป็นคำตอบที่ถูกต้องตามแนวทางการรักษามาตรฐาน เนื่องจาก National List of Essential Medicines (NLEM) บัญชียาจำเป็นที่รัฐประกันการเข้าถึง แบ่งเป็นบัญชี ก, ข, ค, ง, จ เพื่อความคุ้มค่าและความเท่าเทียม
🔍 ข้ออื่นผิดเพราะอะไร:
• ข้อ ข.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ค.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ง.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8" s="166" t="inlineStr"/>
      <c r="L168" s="166" t="inlineStr">
        <is>
          <t>Pharmacy Laws &amp; Ethics</t>
        </is>
      </c>
      <c r="M168" s="166" t="inlineStr">
        <is>
          <t>ข้อบังคับสภาเภสัชกรรม (จรรยาบรรณวิชาชีพ)</t>
        </is>
      </c>
      <c r="N168" s="165" t="inlineStr">
        <is>
          <t>SAP</t>
        </is>
      </c>
      <c r="O168" s="166" t="inlineStr">
        <is>
          <t>ข้อ 1 (PLE_CC1_2555 Day 2.md)</t>
        </is>
      </c>
      <c r="P168" s="165" t="inlineStr">
        <is>
          <t>ข้อสอบเก่า</t>
        </is>
      </c>
      <c r="Q168" s="165" t="inlineStr">
        <is>
          <t>2555</t>
        </is>
      </c>
      <c r="R168" s="165" t="inlineStr"/>
    </row>
    <row r="169" ht="24" customHeight="1" s="49">
      <c r="A169" s="165" t="n">
        <v>167</v>
      </c>
      <c r="B169" s="166" t="inlineStr">
        <is>
          <t>การใช้ racemic mixture มีประสิทธิผลดีสุด</t>
        </is>
      </c>
      <c r="C169" s="166" t="inlineStr"/>
      <c r="D169" s="166" t="inlineStr">
        <is>
          <t>พ.ร.บ. ยาเสพติดให้โทษ พ.ศ. 2522 (ยาเสพติดให้โทษประเภท 2 และ 3)</t>
        </is>
      </c>
      <c r="E169" s="166" t="inlineStr">
        <is>
          <t>พ.ร.บ. วัตถุที่ออกฤทธิ์ต่อจิตและประสาท พ.ศ. 2559 (ประเภท 2 และ 4)</t>
        </is>
      </c>
      <c r="F169" s="166" t="inlineStr">
        <is>
          <t>พ.ร.บ. วิชาชีพเภสัชกรรม พ.ศ. 2537 และข้อบังคับจรรยาบรรณวิชาชีพ</t>
        </is>
      </c>
      <c r="G169" s="166" t="inlineStr">
        <is>
          <t>พ.ร.บ. ผลิตภัณฑ์สมุนไพร พ.ศ. 2562</t>
        </is>
      </c>
      <c r="H169" s="166" t="inlineStr">
        <is>
          <t>พ.ร.บ. เครื่องสำอาง พ.ศ. 2558</t>
        </is>
      </c>
      <c r="I169" s="165" t="n">
        <v>1</v>
      </c>
      <c r="J169" s="166" t="inlineStr">
        <is>
          <t>✅ คำตอบที่ถูกต้อง: ข้อ ก.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ข.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ค.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ง.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จ.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69" s="166" t="inlineStr"/>
      <c r="L169" s="166" t="inlineStr">
        <is>
          <t>Pharmacy Laws &amp; Ethics</t>
        </is>
      </c>
      <c r="M169" s="166" t="inlineStr">
        <is>
          <t>ข้อบังคับสภาเภสัชกรรม (จรรยาบรรณวิชาชีพ)</t>
        </is>
      </c>
      <c r="N169" s="165" t="inlineStr">
        <is>
          <t>SAP</t>
        </is>
      </c>
      <c r="O169" s="166" t="inlineStr">
        <is>
          <t>ข้อ 3 (PLE_CC1_2555 Day 2.md)</t>
        </is>
      </c>
      <c r="P169" s="165" t="inlineStr">
        <is>
          <t>ข้อสอบเก่า</t>
        </is>
      </c>
      <c r="Q169" s="165" t="inlineStr">
        <is>
          <t>2555</t>
        </is>
      </c>
      <c r="R169" s="165" t="inlineStr"/>
    </row>
    <row r="170" ht="24" customHeight="1" s="49">
      <c r="A170" s="165" t="n">
        <v>168</v>
      </c>
      <c r="B170" s="166" t="inlineStr">
        <is>
          <t>metrothexate จัดเป็นยาประเภทใดตามกฎหมาย</t>
        </is>
      </c>
      <c r="C170" s="166" t="inlineStr"/>
      <c r="D170" s="166" t="inlineStr">
        <is>
          <t>ยาอันตราย</t>
        </is>
      </c>
      <c r="E170" s="166" t="inlineStr">
        <is>
          <t>ยาควบคุมพิเศษ</t>
        </is>
      </c>
      <c r="F170" s="166" t="inlineStr">
        <is>
          <t>ยาสามัญประจำบ้าน</t>
        </is>
      </c>
      <c r="G170" s="166" t="inlineStr">
        <is>
          <t>ยาเสพติดให้โทษ ประเภทที่ 3</t>
        </is>
      </c>
      <c r="H170" s="166" t="inlineStr">
        <is>
          <t>วัตถุออกฤทธิ์ต่อจิตและประสาท ประเภท 4 ÕáK034 MU Rx’38 (เรียบเรียงและจัดพิมพ์) &gt;&gt; Special Thanks for my group friends : Ty019 , Win022 , Pice056 , Nuy063 , Big072 , Tong083 , New106 , Kim109 … Rx’38 ... MU สถานการณ์ที่ 12 : เด็กชาย 2 ปี มาร้...</t>
        </is>
      </c>
      <c r="I170" s="165" t="n">
        <v>1</v>
      </c>
      <c r="J170" s="166" t="inlineStr">
        <is>
          <t>✅ คำตอบที่ถูกต้อง: ข้อ ก. 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ยาอันตราย 💡 คำอธิบายและข้อกำหนดทางกฎหมาย:
💡 คำอธิบายและข้อกำหนดทางกฎหมาย:
การเลือก ยาอันตราย เป็นคำตอบที่ถูกต้องตามแนวทางการรักษามาตรฐาน เนื่องจาก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ข.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(ยาสามัญประจำบ้าน): ยาสามัญประจำบ้าน ไม่ตรงกับข้อบ่งใช้หรือกลไกการออกฤทธิ์ที่ถูกต้องตาม พ.ร.บ. ยา พ.ศ. 2510 / พ.ร.บ. วิชาชีพเภสัชกรรม พ.ศ. 2537
• ข้อ ง. (ยาเสพติดให้โทษ ประเภทที่ 3): ยาเสพติดให้โทษ ประเภทที่ 3 ไม่ตรงกับข้อบ่งใช้หรือกลไกการออกฤทธิ์ที่ถูกต้องตาม พ.ร.บ. ยา พ.ศ. 2510 / พ.ร.บ. วิชาชีพเภสัชกรรม พ.ศ. 2537
• ข้อ จ. (วัตถุออกฤทธิ์ต่อจิตและประสาท ประเภท 4 ÕáK034 MU Rx’38 (เรียบเรียงและจัดพิมพ์) &gt;&gt; Special Thanks for my group friends : Ty019 , Win022 , Pice056 , Nuy063 , Big072 , Tong083 , New106 , Kim109 … Rx’38 ... MU สถานการณ์ที่ 12 : เด็กชาย 2 ปี มาร้านยาด้วยอาการถ่ายเหลวเป็นน้ำ 2 ครั้ง/วัน มีฟองเล็กน้อย มี อาการคลื่นไส้อาเจียนมาก ก่อนหน้านี้เป็นหวัดมาก่อน 111.เด็กชายรายนี้ น่าจะติดเชื้อใดในระบบทางเดินอาหารมากที่สุด): วัตถุออกฤทธิ์ต่อจิตและประสาท ประเภท 4 ÕáK034 MU Rx’38 (เรียบเรียงและจัดพิมพ์) &gt;&gt; Special Thanks for my group friends : Ty019 , Win022 , Pice056 , Nuy063 , Big072 , Tong083 , New106 , Kim109 … Rx’38 ... MU สถานการณ์ที่ 12 : เด็กชาย 2 ปี มาร้านยาด้วยอาการถ่ายเหลวเป็นน้ำ 2 ครั้ง/วัน มีฟองเล็กน้อย มี อาการคลื่นไส้อาเจียนมาก ก่อนหน้านี้เป็นหวัดมาก่อน 111.เด็กชายรายนี้ น่าจะติดเชื้อใดในระบบทางเดินอาหารมากที่สุด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0" s="166" t="inlineStr"/>
      <c r="L170" s="166" t="inlineStr">
        <is>
          <t>Pharmacy Laws &amp; Ethics</t>
        </is>
      </c>
      <c r="M170" s="166" t="inlineStr">
        <is>
          <t>ข้อบังคับสภาเภสัชกรรม (จรรยาบรรณวิชาชีพ)</t>
        </is>
      </c>
      <c r="N170" s="165" t="inlineStr">
        <is>
          <t>SAP</t>
        </is>
      </c>
      <c r="O170" s="166" t="inlineStr">
        <is>
          <t>ข้อ 110 (PLE_CC1_2554 SET1.md)</t>
        </is>
      </c>
      <c r="P170" s="165" t="inlineStr">
        <is>
          <t>ข้อสอบเก่า</t>
        </is>
      </c>
      <c r="Q170" s="165" t="inlineStr">
        <is>
          <t>2554</t>
        </is>
      </c>
      <c r="R170" s="165" t="inlineStr"/>
    </row>
    <row r="171" ht="24" customHeight="1" s="49">
      <c r="A171" s="165" t="n">
        <v>169</v>
      </c>
      <c r="B171" s="166" t="inlineStr">
        <is>
          <t>ควรให้ยาอะไรเพิ่ม เพื่อเพิ่มประสิทธิภาพของการใช้ยานี้ :entacopone Levodopa (peripheral COMT inhibitor) ดังนั้นการให้ยา entacoponeร่วมกับ Levodopa จึงส่งผลให้ยา levodopa ผ่านเข้าไปในระบบประสาทส่วนกลางเพิ่มขึ้น และ เพิ่ม half-life ของ levodopa Ref: หนังสือติว pharmacotherapy v.2/2 (ปีพี่แม็คลีวาย)</t>
        </is>
      </c>
      <c r="C171" s="166" t="inlineStr"/>
      <c r="D171" s="166" t="inlineStr">
        <is>
          <t>การปฏิบัติทางเภสัชกรรมชุมชน (Good Pharmacy Practice: GPP)</t>
        </is>
      </c>
      <c r="E171" s="166" t="inlineStr">
        <is>
          <t>บัญชียาหลักแห่งชาติ (National List of Essential Medicines: NLEM)</t>
        </is>
      </c>
      <c r="F171" s="166" t="inlineStr">
        <is>
          <t>เกณฑ์จริยธรรมว่าด้วยการส่งเสริมการขายยาของกระทรวงสาธารณสุข</t>
        </is>
      </c>
      <c r="G171" s="166" t="inlineStr">
        <is>
          <t>พ.ร.บ. ยา พ.ศ. 2510 (การจำหน่ายยาอันตรายและยาควบคุมพิเศษ)</t>
        </is>
      </c>
      <c r="H171" s="166" t="inlineStr">
        <is>
          <t>พ.ร.บ. ยาเสพติดให้โทษ พ.ศ. 2522 (ยาเสพติดให้โทษประเภท 2 และ 3)</t>
        </is>
      </c>
      <c r="I171" s="165" t="n">
        <v>5</v>
      </c>
      <c r="J171" s="166" t="inlineStr">
        <is>
          <t>✅ คำตอบที่ถูกต้อง: ข้อ จ.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ก.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ข.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ค.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ง.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1" s="166" t="inlineStr"/>
      <c r="L171" s="166" t="inlineStr">
        <is>
          <t>Pharmacy Laws &amp; Ethics</t>
        </is>
      </c>
      <c r="M171" s="166" t="inlineStr">
        <is>
          <t>ข้อบังคับสภาเภสัชกรรม (จรรยาบรรณวิชาชีพ)</t>
        </is>
      </c>
      <c r="N171" s="165" t="inlineStr">
        <is>
          <t>SAP</t>
        </is>
      </c>
      <c r="O171" s="166" t="inlineStr">
        <is>
          <t>ข้อ 4 (PLE_CC1_2554 SET2.md)</t>
        </is>
      </c>
      <c r="P171" s="165" t="inlineStr">
        <is>
          <t>ข้อสอบเก่า</t>
        </is>
      </c>
      <c r="Q171" s="165" t="inlineStr">
        <is>
          <t>2554</t>
        </is>
      </c>
      <c r="R171" s="165" t="inlineStr"/>
    </row>
    <row r="172" ht="24" customHeight="1" s="49">
      <c r="A172" s="165" t="n">
        <v>170</v>
      </c>
      <c r="B172" s="166" t="inlineStr">
        <is>
          <t>ควรให้ยาอะไรกับ 5-FU เพื่อเพิ่มฤทธิ์ของ 5-FU ให้มีประสิทธิภาพดีขึ้น</t>
        </is>
      </c>
      <c r="C172" s="166" t="inlineStr"/>
      <c r="D172" s="166" t="inlineStr">
        <is>
          <t>Leucovorin</t>
        </is>
      </c>
      <c r="E172" s="166" t="inlineStr">
        <is>
          <t>Ifosfamide</t>
        </is>
      </c>
      <c r="F172" s="166" t="inlineStr">
        <is>
          <t>Cisplatin</t>
        </is>
      </c>
      <c r="G172" s="166" t="inlineStr">
        <is>
          <t>Docetaxel</t>
        </is>
      </c>
      <c r="H172" s="166" t="inlineStr">
        <is>
          <t>Bleomycin จะยับยั้งการแบ่งเซลล์ของเซลล์มะเร็งทำให้ไม่มีการเพิ่มขึ้นของเซลล์มะเร็งและทำให้ก้อนมะเร็งลดลง</t>
        </is>
      </c>
      <c r="I172" s="165" t="n">
        <v>1</v>
      </c>
      <c r="J172" s="166" t="inlineStr">
        <is>
          <t>✅ คำตอบที่ถูกต้อง: ข้อ ก. Leucovorin
💡 Background:
กฎหมายยาและจรรยาบรรณวิชาชีพมีขึ้นเพื่อคุ้มครองความปลอดภัยของผู้บริโภคตามมาตรฐาน Good Pharmacy Practice (GPP)
🎯 ทำไมข้อนี้ถึงถูก:
Leucovorin 💡 คำอธิบายและข้อกำหนดทางกฎหมาย:
💡 คำอธิบายและข้อกำหนดทางกฎหมาย:
การเลือก Leucovorin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(Ifosfamide): Ifosfamide ไม่ตรงกับข้อบ่งใช้หรือกลไกการออกฤทธิ์ที่ถูกต้องตาม พ.ร.บ. ยา พ.ศ. 2510 / พ.ร.บ. วิชาชีพเภสัชกรรม พ.ศ. 2537
• ข้อ ค. (Cisplatin): Cisplatin ก่อ DNA intrastrand cross-link ผลข้างเคียงหลัก: nephrotoxicity (ต้องให้ hydration), ototoxicity, neuropathy
• ข้อ ง. (Docetaxel): Docetaxel ไม่ตรงกับข้อบ่งใช้หรือกลไกการออกฤทธิ์ที่ถูกต้องตาม พ.ร.บ. ยา พ.ศ. 2510 / พ.ร.บ. วิชาชีพเภสัชกรรม พ.ศ. 2537
• ข้อ จ. (Bleomycin จะยับยั้งการแบ่งเซลล์ของเซลล์มะเร็งทำให้ไม่มีการเพิ่มขึ้นของเซลล์มะเร็งและทำให้ก้อนมะเร็งลดลง): Bleomycin จะยับยั้งการแบ่งเซลล์ของเซลล์มะเร็งทำให้ไม่มีการเพิ่มขึ้นของเซลล์มะเร็งและทำให้ก้อนมะเร็งลดลง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2" s="166" t="inlineStr"/>
      <c r="L172" s="166" t="inlineStr">
        <is>
          <t>Pharmacy Laws &amp; Ethics</t>
        </is>
      </c>
      <c r="M172" s="166" t="inlineStr">
        <is>
          <t>ข้อบังคับสภาเภสัชกรรม (จรรยาบรรณวิชาชีพ)</t>
        </is>
      </c>
      <c r="N172" s="165" t="inlineStr">
        <is>
          <t>SAP</t>
        </is>
      </c>
      <c r="O172" s="166" t="inlineStr">
        <is>
          <t>ข้อ 6 (PLE_CC1_2554 SET2.md)</t>
        </is>
      </c>
      <c r="P172" s="165" t="inlineStr">
        <is>
          <t>ข้อสอบเก่า</t>
        </is>
      </c>
      <c r="Q172" s="165" t="inlineStr">
        <is>
          <t>2554</t>
        </is>
      </c>
      <c r="R172" s="165" t="inlineStr"/>
    </row>
    <row r="173" ht="24" customHeight="1" s="49">
      <c r="A173" s="165" t="n">
        <v>171</v>
      </c>
      <c r="B173" s="166" t="inlineStr">
        <is>
          <t>ชนิดที่ไม่ละลายนํ้า ได้แก่ Starch Calcium Sulfate, Calcium carbonate, Diabasic calcium phosphate, Tribasic calcium phosphate และ Cellulose ต่างๆ (หนังสือติวรุ่นพี่) 99.ข้อใดไม่ใช่ norfloxacinที่จัดเป็นยาปลอมตามกฎหมาย</t>
        </is>
      </c>
      <c r="C173" s="166" t="inlineStr"/>
      <c r="D173" s="166" t="inlineStr">
        <is>
          <t>มีการผสมตัวยา ciprofloxacin ด้วย</t>
        </is>
      </c>
      <c r="E173" s="166" t="inlineStr">
        <is>
          <t>ตรวจพบปริมาณ norfloxacinเพียง 70% เท่านั้น</t>
        </is>
      </c>
      <c r="F173" s="166" t="inlineStr">
        <is>
          <t>ที่ฉลากระบุว่าเป็นยา ofloxacin</t>
        </is>
      </c>
      <c r="G173" s="166" t="inlineStr">
        <is>
          <t>ที่ฉลากแสดงเครื่องหมายของผู้ผลิตซึ่งมิใช่ความจริง</t>
        </is>
      </c>
      <c r="H173" s="166" t="inlineStr">
        <is>
          <t>ลักษณะเม็ดยา norfloxacinเปลี่ยนจากสีขาว เป็น สีฟ้าอ่อน สถานการณ์ที่ 11 (ฟาง 029/ ปาล์ม 073) ผู้ป่วยชายอายุ 56 ปีมาพบแพทย์์เพื่อตรวจรักษาภาวะไขมันในเลือดสูงโดยมีผลตรวจทางห้องปฏิบัติการคือ LDL = 250, TG = 190, HDL = 50, ความดันโลหิต 150/90 ออา...</t>
        </is>
      </c>
      <c r="I173" s="165" t="n">
        <v>1</v>
      </c>
      <c r="J173" s="166" t="inlineStr">
        <is>
          <t>✅ คำตอบที่ถูกต้อง: ข้อ ก. มีการผสมตัวยา ciprofloxacin ด้วย
💡 Background:
กฎหมายยาและจรรยาบรรณวิชาชีพมีขึ้นเพื่อคุ้มครองความปลอดภัยของผู้บริโภคตามมาตรฐาน Good Pharmacy Practice (GPP)
🎯 ทำไมข้อนี้ถึงถูก:
มีการผสมตัวยา ciprofloxacin ด้วย 💡 คำอธิบายและข้อกำหนดทางกฎหมาย:
💡 คำอธิบายและข้อกำหนดทางกฎหมาย:
โดยมีโรคประจำตัวคือโรคเบาหวานไม่สูบบุหรี่มีประวัติครอบครัวคือบิดาเสียชีวิตด้วยโรคกล้ามเนื้อหัวใจตายเมื่ ได้ถ้าผู้ป่วยมีการทางานของตับที่ปกติโดยมีการกำหนดขนาดยาที่ใช้ร่วมกันเพื่อลดความเสี่ยงต่อการเกิดพิษต่อร
 เป็น Fluoroquinolone เด่นต่อ Gram-negative รวมทั้ง Pseudomonas aeruginosa แต่มี black box warning เรื่อง tendon rupture, QT prolongation, aortic aneurysm และ dysglycemia
🔍 ข้ออื่นผิดเพราะอะไร:
• ข้อ ข. (ตรวจพบปริมาณ norfloxacinเพียง 70% เท่านั้น): ตรวจพบปริมาณ norfloxacinเพียง 70% เท่านั้น ไม่ตรงกับข้อบ่งใช้หรือกลไกการออกฤทธิ์ที่ถูกต้องตาม พ.ร.บ. ยา พ.ศ. 2510 / พ.ร.บ. วิชาชีพเภสัชกรรม พ.ศ. 2537
• ข้อ ค. (ที่ฉลากระบุว่าเป็นยา ofloxacin): ที่ฉลากระบุว่าเป็นยา ofloxacin ไม่ตรงกับข้อบ่งใช้หรือกลไกการออกฤทธิ์ที่ถูกต้องตาม พ.ร.บ. ยา พ.ศ. 2510 / พ.ร.บ. วิชาชีพเภสัชกรรม พ.ศ. 2537
• ข้อ ง. (ที่ฉลากแสดงเครื่องหมายของผู้ผลิตซึ่งมิใช่ความจริง): ที่ฉลากแสดงเครื่องหมายของผู้ผลิตซึ่งมิใช่ความจริง ไม่ตรงกับข้อบ่งใช้หรือกลไกการออกฤทธิ์ที่ถูกต้องตาม พ.ร.บ. ยา พ.ศ. 2510 / พ.ร.บ. วิชาชีพเภสัชกรรม พ.ศ. 2537
• ข้อ จ. (ลักษณะเม็ดยา norfloxacinเปลี่ยนจากสีขาว เป็น สีฟ้าอ่อน สถานการณ์ที่ 11 (ฟาง 029/ ปาล์ม 073) ผู้ป่วยชายอายุ 56 ปีมาพบแพทย์์เพื่อตรวจรักษาภาวะไขมันในเลือดสูงโดยมีผลตรวจทางห้องปฏิบัติการคือ LDL = 250, TG = 190, HDL = 50, ความดันโลหิต 150/90 ออายุ 54 ปีแพทย์์ได้สั่งจ่ายยา simvastatin 1x1 hs 101.ทำไมยา simvastatin จึงต้องรับประทานก่อนนอน): เป็น moderate-intensity statin เมแทบอไลต์ผ่าน CYP3A4 เด่นชัด ห้ามใช้ dose 80 mg และมี drug interactions สูงกับ CYP3A4 inhibitors (clarithromycin, ketoconazole)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3" s="166" t="inlineStr"/>
      <c r="L173" s="166" t="inlineStr">
        <is>
          <t>Pharmacy Laws &amp; Ethics</t>
        </is>
      </c>
      <c r="M173" s="166" t="inlineStr">
        <is>
          <t>ข้อบังคับสภาเภสัชกรรม (จรรยาบรรณวิชาชีพ)</t>
        </is>
      </c>
      <c r="N173" s="165" t="inlineStr">
        <is>
          <t>SAP</t>
        </is>
      </c>
      <c r="O173" s="166" t="inlineStr">
        <is>
          <t>ข้อ 2 (PLE_CC1_2554 SET2.md)</t>
        </is>
      </c>
      <c r="P173" s="165" t="inlineStr">
        <is>
          <t>ข้อสอบเก่า</t>
        </is>
      </c>
      <c r="Q173" s="165" t="inlineStr">
        <is>
          <t>2554</t>
        </is>
      </c>
      <c r="R173" s="165" t="inlineStr"/>
    </row>
    <row r="174" ht="24" customHeight="1" s="49">
      <c r="A174" s="165" t="n">
        <v>172</v>
      </c>
      <c r="B174" s="166" t="inlineStr">
        <is>
          <t>Graham DJ, Staffa JA, Shatin D, Andrade SE, Schech SD, La Grenade L, Gurwitz JH, Chan KA, Goodman MJ, Platt R. Incidence of hospitalized rhabdomyolysis in patients treated with lipid-lowering drugs. JAMA. 2004 Dec 1;292:2585-90. 104.ถ้าเกิดแพทย์์สั่งจ่าย simvastatin กับgemfibrozilท่านจะแนะนำแพทย์์ให้เปลี่ยนเป็นยาตัวใดที่มีประสิทธิภาพผลการรักษาใกล้เคียงกับยาเดิมมากที่ สุด</t>
        </is>
      </c>
      <c r="C174" s="166" t="inlineStr"/>
      <c r="D174" s="166" t="inlineStr">
        <is>
          <t>simvastatinกับ niacin</t>
        </is>
      </c>
      <c r="E174" s="166" t="inlineStr">
        <is>
          <t>atorvastatinกับgemfibrozil</t>
        </is>
      </c>
      <c r="F174" s="166" t="inlineStr">
        <is>
          <t>niacinกับgemfibrozil</t>
        </is>
      </c>
      <c r="G174" s="166" t="inlineStr">
        <is>
          <t>simvastatinกับezetimibe</t>
        </is>
      </c>
      <c r="H174" s="166" t="inlineStr">
        <is>
          <t>simvastatinกับfenofibrate</t>
        </is>
      </c>
      <c r="I174" s="165" t="n">
        <v>1</v>
      </c>
      <c r="J174" s="166" t="inlineStr">
        <is>
          <t>✅ คำตอบที่ถูกต้อง: ข้อ ก. simvastatinกับ niacin
💡 Background:
กฎหมายยาและจรรยาบรรณวิชาชีพมีขึ้นเพื่อคุ้มครองความปลอดภัยของผู้บริโภคตามมาตรฐาน Good Pharmacy Practice (GPP)
🎯 ทำไมข้อนี้ถึงถูก:
simvastatinกับ niacin simvastatin กับ niacin simvastatin กับ niacin simvastatin กับ niacin 💡 คำอธิบายและข้อกำหนดทางกฎหมาย:
💡 คำอธิบายและข้อกำหนดทางกฎหมาย:
ทั้งก่อนเข้ารับการรักษาและตรวจวัดซํ้าเมื่อผู้ป่วยมีอาการของ myopathy หากผู้ป่วยมีระดับของเอนไซม์ creatine
 เป็น moderate-intensity statin เมแทบอไลต์ผ่าน CYP3A4 เด่นชัด ห้ามใช้ dose 80 mg และมี drug interactions สูงกับ CYP3A4 inhibitors (clarithromycin, ketoconazole)
🔍 ข้ออื่นผิดเพราะอะไร:
• ข้อ ข. (atorvastatinกับgemfibrozil): เป็น High-intensity statin (40-80 mg) ยับยั้ง HMG-CoA reductase มี clinical efficacy สูงสุดในการลด LDL-C ≥ 50% และ plaque stabilization ใน ACS/CAD
• ข้อ ค. (niacinกับgemfibrozil): ห้ามใช้ร่วมกับ statins เด็ดขาด เนื่องจากยับยั้ง OATP1B1 glucuronidation ทำให้ระดับ statin ในเลือดพุ่งสูงและเกิด severe rhabdomyolysis
• ข้อ ง. (simvastatinกับezetimibe): เป็น moderate-intensity statin เมแทบอไลต์ผ่าน CYP3A4 เด่นชัด ห้ามใช้ dose 80 mg และมี drug interactions สูงกับ CYP3A4 inhibitors (clarithromycin, ketoconazole)
• ข้อ จ. (simvastatinกับfenofibrate): เป็น moderate-intensity statin เมแทบอไลต์ผ่าน CYP3A4 เด่นชัด ห้ามใช้ dose 80 mg และมี drug interactions สูงกับ CYP3A4 inhibitors (clarithromycin, ketoconazole)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4" s="166" t="inlineStr"/>
      <c r="L174" s="166" t="inlineStr">
        <is>
          <t>Pharmacy Laws &amp; Ethics</t>
        </is>
      </c>
      <c r="M174" s="166" t="inlineStr">
        <is>
          <t>ข้อบังคับสภาเภสัชกรรม (จรรยาบรรณวิชาชีพ)</t>
        </is>
      </c>
      <c r="N174" s="165" t="inlineStr">
        <is>
          <t>SAP</t>
        </is>
      </c>
      <c r="O174" s="166" t="inlineStr">
        <is>
          <t>ข้อ 3 (PLE_CC1_2554 SET2.md)</t>
        </is>
      </c>
      <c r="P174" s="165" t="inlineStr">
        <is>
          <t>ข้อสอบเก่า</t>
        </is>
      </c>
      <c r="Q174" s="165" t="inlineStr">
        <is>
          <t>2554</t>
        </is>
      </c>
      <c r="R174" s="165" t="inlineStr"/>
    </row>
    <row r="175" ht="24" customHeight="1" s="49">
      <c r="A175" s="165" t="n">
        <v>173</v>
      </c>
      <c r="B175" s="166" t="inlineStr">
        <is>
          <t>alcohol 70% ขนาด 30 มิลลิลิตร จัดเป็นยาใดในกฎหมาย</t>
        </is>
      </c>
      <c r="C175" s="166" t="inlineStr"/>
      <c r="D175" s="166" t="inlineStr">
        <is>
          <t>ยาสามัญประจำบ้าน ข . ยาอันตราย ค . ยาควบคุมพิเศษ</t>
        </is>
      </c>
      <c r="E175" s="166" t="inlineStr">
        <is>
          <t>วัตถุออกฤทธิ์ต่อจิตและประสาท</t>
        </is>
      </c>
      <c r="F175" s="166" t="inlineStr">
        <is>
          <t>ยาเสพติดให้โทษ ประเภทที่ 3 ยาสามัญประจำบ้านแผนปัจจุบัน พ.ศ. 2542) สถานการณ์ที่ 4 (แตง 037/หลิน 079) ผู้ป่วยมาพบท่านที่ร้านยา เพื่อขอคำปรึกษา 31.จากรูปด้านข้างนี้ ท่านคิดว่านี่คืออาการใด</t>
        </is>
      </c>
      <c r="G175" s="166" t="inlineStr">
        <is>
          <t>กล่องเสียงอักเสบ</t>
        </is>
      </c>
      <c r="H175" s="166" t="inlineStr">
        <is>
          <t>คอพอก</t>
        </is>
      </c>
      <c r="I175" s="165" t="n">
        <v>1</v>
      </c>
      <c r="J175" s="166" t="inlineStr">
        <is>
          <t>✅ คำตอบที่ถูกต้อง: ข้อ ก. ยาสามัญประจำบ้าน ข . ยาอันตราย ค . 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ยาสามัญประจำบ้าน ข . ยาอันตราย ค . ยาควบคุมพิเศษ 💡 คำอธิบายและข้อกำหนดทางกฎหมาย:
💡 คำอธิบายและข้อกำหนดทางกฎหมาย:
การเลือก ยาสามัญประจำบ้าน ข . ยาอันตราย ค . ยาควบคุมพิเศษ เป็นคำตอบที่ถูกต้องตามแนวทางการรักษามาตรฐาน เนื่องจาก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ข. (วัตถุออกฤทธิ์ต่อจิตและประสาท): วัตถุออกฤทธิ์ต่อจิตและประสาท ไม่ตรงกับข้อบ่งใช้หรือกลไกการออกฤทธิ์ที่ถูกต้องตาม พ.ร.บ. ยา พ.ศ. 2510 / พ.ร.บ. วิชาชีพเภสัชกรรม พ.ศ. 2537
• ข้อ ค. (ยาเสพติดให้โทษ ประเภทที่ 3 ยาสามัญประจำบ้านแผนปัจจุบัน พ.ศ. 2542) สถานการณ์ที่ 4 (แตง 037/หลิน 079) ผู้ป่วยมาพบท่านที่ร้านยา เพื่อขอคำปรึกษา 31.จากรูปด้านข้างนี้ ท่านคิดว่านี่คืออาการใด): ยาเสพติดให้โทษ ประเภทที่ 3 ยาสามัญประจำบ้านแผนปัจจุบัน พ.ศ. 2542) สถานการณ์ที่ 4 (แตง 037/หลิน 079) ผู้ป่วยมาพบท่านที่ร้านยา เพื่อขอคำปรึกษา 31.จากรูปด้านข้างนี้ ท่านคิดว่านี่คืออาการใด ไม่ตรงกับข้อบ่งใช้หรือกลไกการออกฤทธิ์ที่ถูกต้องตาม พ.ร.บ. ยา พ.ศ. 2510 / พ.ร.บ. วิชาชีพเภสัชกรรม พ.ศ. 2537
• ข้อ ง. (กล่องเสียงอักเสบ): กล่องเสียงอักเสบ ไม่ตรงกับข้อบ่งใช้หรือกลไกการออกฤทธิ์ที่ถูกต้องตาม พ.ร.บ. ยา พ.ศ. 2510 / พ.ร.บ. วิชาชีพเภสัชกรรม พ.ศ. 2537
• ข้อ จ. (คอพอก): คอพอก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5" s="166" t="inlineStr"/>
      <c r="L175" s="166" t="inlineStr">
        <is>
          <t>Pharmacy Laws &amp; Ethics</t>
        </is>
      </c>
      <c r="M175" s="166" t="inlineStr">
        <is>
          <t>ข้อบังคับสภาเภสัชกรรม (จรรยาบรรณวิชาชีพ)</t>
        </is>
      </c>
      <c r="N175" s="165" t="inlineStr">
        <is>
          <t>SAP</t>
        </is>
      </c>
      <c r="O175" s="166" t="inlineStr">
        <is>
          <t>ข้อ 30 (PLE_CC1_2554 SET2.md)</t>
        </is>
      </c>
      <c r="P175" s="165" t="inlineStr">
        <is>
          <t>ข้อสอบเก่า</t>
        </is>
      </c>
      <c r="Q175" s="165" t="inlineStr">
        <is>
          <t>2554</t>
        </is>
      </c>
      <c r="R175" s="165" t="inlineStr"/>
    </row>
    <row r="176" ht="24" customHeight="1" s="49">
      <c r="A176" s="165" t="n">
        <v>174</v>
      </c>
      <c r="B176" s="166" t="inlineStr">
        <is>
          <t>มีการโฆษณาสมุนไพรชนิดหนึ่ง มีสรรพคุณรักษาโรคมะเร็งให้หาย มีฉลากยาบอกถึงเลขทะเบียนตำรับ และบอกถึง ประสิทธิผลการใช้จากคนที่หาย จากโฆษณานี้มีความผิดหรือไม่ (ไม่แน่ใจคำตอบคะ)</t>
        </is>
      </c>
      <c r="C176" s="166" t="inlineStr"/>
      <c r="D176" s="166" t="inlineStr">
        <is>
          <t>พ.ร.บ. วัตถุที่ออกฤทธิ์ต่อจิตและประสาท พ.ศ. 2559 (ประเภท 2 และ 4)</t>
        </is>
      </c>
      <c r="E176" s="166" t="inlineStr">
        <is>
          <t>พ.ร.บ. วิชาชีพเภสัชกรรม พ.ศ. 2537 และข้อบังคับจรรยาบรรณวิชาชีพ</t>
        </is>
      </c>
      <c r="F176" s="166" t="inlineStr">
        <is>
          <t>พ.ร.บ. ผลิตภัณฑ์สมุนไพร พ.ศ. 2562</t>
        </is>
      </c>
      <c r="G176" s="166" t="inlineStr">
        <is>
          <t>พ.ร.บ. เครื่องสำอาง พ.ศ. 2558</t>
        </is>
      </c>
      <c r="H176" s="166" t="inlineStr">
        <is>
          <t>พ.ร.บ. หลักประกันสุขภาพแห่งชาติ พ.ศ. 2545</t>
        </is>
      </c>
      <c r="I176" s="165" t="n">
        <v>1</v>
      </c>
      <c r="J176" s="166" t="inlineStr">
        <is>
          <t>✅ คำตอบที่ถูกต้อง: ข้อ ก.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6" s="166" t="inlineStr"/>
      <c r="L176" s="166" t="inlineStr">
        <is>
          <t>Pharmacy Laws &amp; Ethics</t>
        </is>
      </c>
      <c r="M176" s="166" t="inlineStr">
        <is>
          <t>ข้อบังคับสภาเภสัชกรรม (จรรยาบรรณวิชาชีพ)</t>
        </is>
      </c>
      <c r="N176" s="165" t="inlineStr">
        <is>
          <t>SAP</t>
        </is>
      </c>
      <c r="O176" s="166" t="inlineStr">
        <is>
          <t>ข้อ 10 (PLE_CC1_2533.md)</t>
        </is>
      </c>
      <c r="P176" s="165" t="inlineStr">
        <is>
          <t>ข้อสอบเก่า</t>
        </is>
      </c>
      <c r="Q176" s="165" t="inlineStr">
        <is>
          <t>2533</t>
        </is>
      </c>
      <c r="R176" s="165" t="inlineStr"/>
    </row>
    <row r="177" ht="24" customHeight="1" s="49">
      <c r="A177" s="165" t="n">
        <v>175</v>
      </c>
      <c r="B177" s="166" t="inlineStr">
        <is>
          <t>ลดระดับพาราไทรอยด์ัอร์โมน ซึ่งยาดังกล่าวไม่สามารถยับยั้ง เซลล์ของ Osteoclast ได้ ข้อ 11 เฉลย E ภาวะ Stroke เพราะ สาเหตุของระดับกรดยูริกในเลือดสูงจากการสร้างพิวรีนเพิ่มขึ้น เช่น มีการขาด เอนไซม์ glycose-6-phosphate หรือมีสาเหตุมาจากมีการขับกรดยูริกออกจากร่างกายลดลง เช่น Bartter’s syndrome หรือมาจากการรับประทานผักที่มียอดเช่น กระถิน ชะอม ตำลึง ส่วน stroke คือ ภาวะที่สมอง ขาดเลือดไปเลี้ยงเนื่องจากหลอดเลือดตีบ หลอดเลือดอุดตัน หรือหลอดเลือดแตก ส่งผลให้เนื้อเยื่อในสมองถูก ทำลาย ซึ่งมาจากปัจจัยเสี่ยงต่างๆเช่น เป็นโรคเบาหวาน ความดัน แต่ไม่ได้เกี่ยวกับการเพิ่มระดับกรดยูริก ข้อ 12 เฉลย C Allopurinol เพราะ การกินยา Allopurinol ควรเริ่มยาหลังจากที่ข้ออักเสบจากเก๊าต์หายสนิทแล้ว และไม่ควรปรับ ขนาดยาขณะที่มีอาการข้ออักเสบอยู่ ส่วนยาในกลุ่ม NSAIDs, Steroids และ Colchicine ในเป็นยาอันดับแรก ในการรักษาข้ออักเสบเฉียบพลัน ข้อ 13 เฉลย A เมื่อใช้เป็นระยะเวลานาน เสี่ยงต่อการเกิดมะเร็งเพิ่มขึ้น เพราะ เนื่องจากมีข้อมูลเกี่ยวกับการใช้ Calcitonin nasal spray เมื่อใช้เป็นเวลานาน พบความเสี่ยง ต่อการเกิดมะเร็ง (ไม่เจาะจงว่ามะเร็งที่อวัยวะใด) เพิ่มขึ้นเล็กน้อย (2.4%) เมื่อเทียบกับผู้ที่ใช้ยาหลอก และ บางรายงานระบุความเสี่ยงมากกว่านี้ ทำให้มีการเลิกจำหน่ายยานี้แล้วในบางประเทศโดยเฉพาะในข้อบ่งใช้ รักษาภาวะกระดูกพรุนในหญิงวัยหมดระดู 122 โรคกระดูกและข้อ</t>
        </is>
      </c>
      <c r="C177" s="166" t="inlineStr"/>
      <c r="D177" s="166" t="inlineStr">
        <is>
          <t>พ.ร.บ. เครื่องสำอาง พ.ศ. 2558</t>
        </is>
      </c>
      <c r="E177" s="166" t="inlineStr">
        <is>
          <t>พ.ร.บ. หลักประกันสุขภาพแห่งชาติ พ.ศ. 2545</t>
        </is>
      </c>
      <c r="F177" s="166" t="inlineStr">
        <is>
          <t>การปฏิบัติทางเภสัชกรรมชุมชน (Good Pharmacy Practice: GPP)</t>
        </is>
      </c>
      <c r="G177" s="166" t="inlineStr">
        <is>
          <t>บัญชียาหลักแห่งชาติ (National List of Essential Medicines: NLEM)</t>
        </is>
      </c>
      <c r="H177" s="166" t="inlineStr">
        <is>
          <t>เกณฑ์จริยธรรมว่าด้วยการส่งเสริมการขายยาของกระทรวงสาธารณสุข</t>
        </is>
      </c>
      <c r="I177" s="165" t="n">
        <v>1</v>
      </c>
      <c r="J177" s="166" t="inlineStr">
        <is>
          <t>✅ คำตอบที่ถูกต้อง: ข้อ ก.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7" s="166" t="inlineStr"/>
      <c r="L177" s="166" t="inlineStr">
        <is>
          <t>Pharmacy Laws &amp; Ethics</t>
        </is>
      </c>
      <c r="M177" s="166" t="inlineStr">
        <is>
          <t>ข้อบังคับสภาเภสัชกรรม (จรรยาบรรณวิชาชีพ)</t>
        </is>
      </c>
      <c r="N177" s="165" t="inlineStr">
        <is>
          <t>SAP</t>
        </is>
      </c>
      <c r="O177" s="166" t="inlineStr">
        <is>
          <t>ข้อ 3 (PLE_CC1_Practice_Exam.md)</t>
        </is>
      </c>
      <c r="P177" s="165" t="inlineStr">
        <is>
          <t>ข้อสอบจำลอง</t>
        </is>
      </c>
      <c r="Q177" s="165" t="inlineStr">
        <is>
          <t>Mock สภาเภสัชฯ Practice</t>
        </is>
      </c>
      <c r="R177" s="165" t="inlineStr"/>
    </row>
    <row r="178" ht="24" customHeight="1" s="49">
      <c r="A178" s="165" t="n">
        <v>176</v>
      </c>
      <c r="B178" s="166" t="inlineStr">
        <is>
          <t>Trichloroacetic acid 50-70% ดังนั้น ก. Benzoic acid จึงไม่ใช่ยาที่ใช้ในการรักษาโรคหูด ข้อ 39. เฉลย ข. Human papilloma virus หูด (Warts) เป็นติ่งเนื้องอกที่ผิวหนังชนิดไม่ร้ายแรง เกิดจากการติดเชื้อไวรัสที่มีชื่อว่า Human papilloma virus (HPV) ที่ภายในชั้นผิวหนังกำพร้า ซึ่งเป็น DNA virus ที่แบ่งตัวอยู่ภายในนิวเคลียสของเซลล์ ผิวหนัง ปัจจุบันพบว่ามี HPV อยู่มากกว่า 70 ชนิด จึงทำให้อาการหูดมีความหลากหลายแตกต่างกันไป ข้อ 40. เฉลย จ. Benzoyl peroxide และ topical retinoid สามารถทาติดต่อกันได้ทันที เพื่อการรักษาที่มี ประสิทธิภาพ</t>
        </is>
      </c>
      <c r="C178" s="166" t="inlineStr"/>
      <c r="D178" s="166" t="inlineStr">
        <is>
          <t>หากเป็นสิวระดับ mild สามารถใช้ topical retinoid ในการรักษาเพียงตัวเดียวได้</t>
        </is>
      </c>
      <c r="E178" s="166" t="inlineStr">
        <is>
          <t>หากเป็นสิวระดับ mild สามารถใช้ benzoyl peroxide ในการรักษาเพียงตัวเดียวได้</t>
        </is>
      </c>
      <c r="F178" s="166" t="inlineStr">
        <is>
          <t>Oral isotretinoid ใช้สำหรับ Severe acne เท่านั้นและห้ามใช้ในหญิงตั้งครรภ์</t>
        </is>
      </c>
      <c r="G178" s="166" t="inlineStr">
        <is>
          <t>Oral antibiotic ไม่สามารถใช้ในการรักษาสิวเพียงตัวเดียวได้ ผิด เนื่องจากในข้อนี้เป็นการรักษาสิวระดับ mild ที่ถูกต้องแล้ว ตาม Guideline American Academy of Dermatology2016</t>
        </is>
      </c>
      <c r="H178" s="166" t="inlineStr">
        <is>
          <t>Benzoyl peroxide และ topical retinoid สามารถทาติดต่อกันได้ทันที เพื่อการรักษาที่มีประสิทธิภาพ ถูกต้อง เป็นวิธีการรักษาสิวที่ผิด เพราะการใช้ Benzoyl peroxide และ topical retinoid ในการรักษาสิว ควรใช้ต่างเวลากัน หากทาติดต่อกันทันที จะส่งผลให้...</t>
        </is>
      </c>
      <c r="I178" s="165" t="n">
        <v>1</v>
      </c>
      <c r="J178" s="166" t="inlineStr">
        <is>
          <t>✅ คำตอบที่ถูกต้อง: ข้อ ก. หากเป็นสิวระดับ mild สามารถใช้ topical retinoid ในการรักษาเพียงตัวเดียวได้
💡 Background:
กฎหมายยาและจรรยาบรรณวิชาชีพมีขึ้นเพื่อคุ้มครองความปลอดภัยของผู้บริโภคตามมาตรฐาน Good Pharmacy Practice (GPP)
🎯 ทำไมข้อนี้ถึงถูก:
หากเป็นสิวระดับ mild สามารถใช้ topical retinoid ในการรักษาเพียงตัวเดียวได้ 💡 คำอธิบายและข้อกำหนดทางกฎหมาย:
💡 คำอธิบายและข้อกำหนดทางกฎหมาย:
การเลือก หากเป็นสิวระดับ mild สามารถใช้ topical retinoid ในการรักษาเพียงตัวเดียวได้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(หากเป็นสิวระดับ mild สามารถใช้ benzoyl peroxide ในการรักษาเพียงตัวเดียวได้): หากเป็นสิวระดับ mild สามารถใช้ benzoyl peroxide ในการรักษาเพียงตัวเดียวได้ ไม่ตรงกับข้อบ่งใช้หรือกลไกการออกฤทธิ์ที่ถูกต้องตาม พ.ร.บ. ยา พ.ศ. 2510 / พ.ร.บ. วิชาชีพเภสัชกรรม พ.ศ. 2537
• ข้อ ค. (Oral isotretinoid ใช้สำหรับ Severe acne เท่านั้นและห้ามใช้ในหญิงตั้งครรภ์): Oral isotretinoid ใช้สำหรับ Severe acne เท่านั้นและห้ามใช้ในหญิงตั้งครรภ์ ไม่ตรงกับข้อบ่งใช้หรือกลไกการออกฤทธิ์ที่ถูกต้องตาม พ.ร.บ. ยา พ.ศ. 2510 / พ.ร.บ. วิชาชีพเภสัชกรรม พ.ศ. 2537
• ข้อ ง. (Oral antibiotic ไม่สามารถใช้ในการรักษาสิวเพียงตัวเดียวได้ ผิด เนื่องจากในข้อนี้เป็นการรักษาสิวระดับ mild ที่ถูกต้องแล้ว ตาม Guideline American Academy of Dermatology2016): Oral antibiotic ไม่สามารถใช้ในการรักษาสิวเพียงตัวเดียวได้ ผิด เนื่องจากในข้อนี้เป็นการรักษาสิวระดับ mild ที่ถูกต้องแล้ว ตาม Guideline American Academy of Dermatology2016 ไม่ตรงกับข้อบ่งใช้หรือกลไกการออกฤทธิ์ที่ถูกต้องตาม พ.ร.บ. ยา พ.ศ. 2510 / พ.ร.บ. วิชาชีพเภสัชกรรม พ.ศ. 2537
• ข้อ จ. (Benzoyl peroxide และ topical retinoid สามารถทาติดต่อกันได้ทันที เพื่อการรักษาที่มีประสิทธิภาพ ถูกต้อง เป็นวิธีการรักษาสิวที่ผิด เพราะการใช้ Benzoyl peroxide และ topical retinoid ในการรักษาสิว ควรใช้ต่างเวลากัน หากทาติดต่อกันทันที จะส่งผลให้ Benzoyl peroxide ซึ่งมี oxidizing activity สามารถ ทำลาย topical retinoid ซึ่งจะทำให้การรักษาสิวมีประสิทธิภาพลดลง 149 โรคผิวหนัง นิสิตเภสัชชั้นปีที่4 รุ่นที่15 ร่วมกับ ฝ่ายวิชาการและวิชาชีพ สโมสรนิสิตคณะเภสัชศาสตร์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8" s="166" t="inlineStr"/>
      <c r="L178" s="166" t="inlineStr">
        <is>
          <t>Pharmacy Laws &amp; Ethics</t>
        </is>
      </c>
      <c r="M178" s="166" t="inlineStr">
        <is>
          <t>ข้อบังคับสภาเภสัชกรรม (จรรยาบรรณวิชาชีพ)</t>
        </is>
      </c>
      <c r="N178" s="165" t="inlineStr">
        <is>
          <t>SAP</t>
        </is>
      </c>
      <c r="O178" s="166" t="inlineStr">
        <is>
          <t>ข้อ 5 (PLE_CC1_Practice_Exam.md)</t>
        </is>
      </c>
      <c r="P178" s="165" t="inlineStr">
        <is>
          <t>ข้อสอบจำลอง</t>
        </is>
      </c>
      <c r="Q178" s="165" t="inlineStr">
        <is>
          <t>Mock สภาเภสัชฯ Practice</t>
        </is>
      </c>
      <c r="R178" s="165" t="inlineStr"/>
    </row>
    <row r="179" ht="24" customHeight="1" s="49">
      <c r="A179" s="165" t="n">
        <v>177</v>
      </c>
      <c r="B179" s="166" t="inlineStr">
        <is>
          <t>ยาตัวไหนที่มีประสิทธิภาพในการรักษา anxiety ประเภท obsessive-compulsive disorder (OCD)</t>
        </is>
      </c>
      <c r="C179" s="166" t="inlineStr"/>
      <c r="D179" s="166" t="inlineStr">
        <is>
          <t>พ.ร.บ. ยาเสพติดให้โทษ พ.ศ. 2522 (ยาเสพติดให้โทษประเภท 2 และ 3)</t>
        </is>
      </c>
      <c r="E179" s="166" t="inlineStr">
        <is>
          <t>พ.ร.บ. วัตถุที่ออกฤทธิ์ต่อจิตและประสาท พ.ศ. 2559 (ประเภท 2 และ 4)</t>
        </is>
      </c>
      <c r="F179" s="166" t="inlineStr">
        <is>
          <t>พ.ร.บ. วิชาชีพเภสัชกรรม พ.ศ. 2537 และข้อบังคับจรรยาบรรณวิชาชีพ</t>
        </is>
      </c>
      <c r="G179" s="166" t="inlineStr">
        <is>
          <t>พ.ร.บ. ผลิตภัณฑ์สมุนไพร พ.ศ. 2562</t>
        </is>
      </c>
      <c r="H179" s="166" t="inlineStr">
        <is>
          <t>พ.ร.บ. เครื่องสำอาง พ.ศ. 2558</t>
        </is>
      </c>
      <c r="I179" s="165" t="n">
        <v>1</v>
      </c>
      <c r="J179" s="166" t="inlineStr">
        <is>
          <t>✅ คำตอบที่ถูกต้อง: ข้อ ก.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ข.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ค.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ง.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จ.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79" s="166" t="inlineStr"/>
      <c r="L179" s="166" t="inlineStr">
        <is>
          <t>Pharmacy Laws &amp; Ethics</t>
        </is>
      </c>
      <c r="M179" s="166" t="inlineStr">
        <is>
          <t>ข้อบังคับสภาเภสัชกรรม (จรรยาบรรณวิชาชีพ)</t>
        </is>
      </c>
      <c r="N179" s="165" t="inlineStr">
        <is>
          <t>SAP</t>
        </is>
      </c>
      <c r="O179" s="166" t="inlineStr">
        <is>
          <t>ข้อ 30 (PLE_CC1_Practice_Exam.md)</t>
        </is>
      </c>
      <c r="P179" s="165" t="inlineStr">
        <is>
          <t>ข้อสอบจำลอง</t>
        </is>
      </c>
      <c r="Q179" s="165" t="inlineStr">
        <is>
          <t>Mock สภาเภสัชฯ Practice</t>
        </is>
      </c>
      <c r="R179" s="165" t="inlineStr"/>
    </row>
    <row r="180" ht="24" customHeight="1" s="49">
      <c r="A180" s="165" t="n">
        <v>178</v>
      </c>
      <c r="B180" s="166" t="inlineStr">
        <is>
          <t>เกี่ยวกับ Bupropion ข้อใดต่อไปนี้กล่าวถูกต้องตามหลักวิชาชีพเภสัชกรรม</t>
        </is>
      </c>
      <c r="C180" s="166" t="inlineStr"/>
      <c r="D180" s="166" t="inlineStr">
        <is>
          <t>พ.ร.บ. ผลิตภัณฑ์สมุนไพร พ.ศ. 2562</t>
        </is>
      </c>
      <c r="E180" s="166" t="inlineStr">
        <is>
          <t>พ.ร.บ. เครื่องสำอาง พ.ศ. 2558</t>
        </is>
      </c>
      <c r="F180" s="166" t="inlineStr">
        <is>
          <t>พ.ร.บ. หลักประกันสุขภาพแห่งชาติ พ.ศ. 2545</t>
        </is>
      </c>
      <c r="G180" s="166" t="inlineStr">
        <is>
          <t>การปฏิบัติทางเภสัชกรรมชุมชน (Good Pharmacy Practice: GPP)</t>
        </is>
      </c>
      <c r="H180" s="166" t="inlineStr">
        <is>
          <t>บัญชียาหลักแห่งชาติ (National List of Essential Medicines: NLEM)</t>
        </is>
      </c>
      <c r="I180" s="165" t="n">
        <v>3</v>
      </c>
      <c r="J180" s="166" t="inlineStr">
        <is>
          <t>✅ คำตอบที่ถูกต้อง: ข้อ ค. พ.ร.บ. หลักประกันสุขภาพแห่งชาติ พ.ศ. 2545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พ.ร.บ. หลักประกันสุขภาพแห่งชาติ พ.ศ. 2545 💡 คำอธิบายและข้อกำหนดทางกฎหมาย:
💡 คำอธิบายและข้อกำหนดทางกฎหมาย:
การเลือก พ.ร.บ. หลักประกันสุขภาพแห่งชาติ พ.ศ. 2545 เป็นคำตอบที่ถูกต้องและสอดคล้องกับ evidence-based guidelines ของภาวะ พ.ร.บ. ยาเสพติดให้โทษ &amp; วัตถุออกฤทธิ์ โดยมี clinical efficacy สูงสุดในการรักษาและมี safety profile ที่เหมาะสม
🔍 ข้ออื่นผิดเพราะอะไร:
• ข้อ ก.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ข.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จ.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0" s="166" t="inlineStr"/>
      <c r="L180" s="166" t="inlineStr">
        <is>
          <t>Pharmacy Laws &amp; Ethics</t>
        </is>
      </c>
      <c r="M180" s="166" t="inlineStr">
        <is>
          <t>ข้อบังคับสภาเภสัชกรรม (จรรยาบรรณวิชาชีพ)</t>
        </is>
      </c>
      <c r="N180" s="165" t="inlineStr">
        <is>
          <t>SAP</t>
        </is>
      </c>
      <c r="O180" s="166" t="inlineStr">
        <is>
          <t>ข้อ 5 (PLE_CC1_Practice_Exam.md)</t>
        </is>
      </c>
      <c r="P180" s="165" t="inlineStr">
        <is>
          <t>ข้อสอบจำลอง</t>
        </is>
      </c>
      <c r="Q180" s="165" t="inlineStr">
        <is>
          <t>Mock สภาเภสัชฯ Practice</t>
        </is>
      </c>
      <c r="R180" s="165" t="inlineStr"/>
    </row>
    <row r="181" ht="24" customHeight="1" s="49">
      <c r="A181" s="165" t="n">
        <v>179</v>
      </c>
      <c r="B181" s="166" t="inlineStr">
        <is>
          <t>เป็นยากลุ่ม TCA มีกลไก NE และ 5-HT reuptake inhibitor ยาที่มีนิโคตินทดแทน - Nicotine gum - Nicotin patch ยาที่ไม่มีนิโคติน - First line therapy : Bupropion (แนะนำในผู้ป่วยซึ่มเศร้าที่อยากเลิกบุหรี่), varenicline - Second-line therapy : Nortriptyline ข้อ 21 เฉลย 2. Bupropion เนื่องจากผู้ป่วยต้องการเลิกบุหรี่และมีโรคร่วมคือ depression ยาที่เหมาะสมคือ Bupropion เพราะสามารถ รักษาได้ทั้ง depression และเป็นยาเลิกบุหรี่ ไม่ตอบ 1. Nicotine patch เพราะผู้ป่วยมีโรคร่วมคือ depression การได้รับ Bupropion เหมาะสมมากกว่า ไม่ตอบ 3. ยาชงหญ้าดอกขาว เพราะประสิทธิภาพในเรื่องการเลิกบุหรี่น้อยกว่า bupropion ร่วมกับผู้ป่วยมี โรคร่วมคือ depression ยาชงหญ้าดอกขาวจึงไม่เหมาะสม ไม่ตอบ 4.กินผลไม้รสเปรี้ยว และ 5.หักดิบ เนื่องจากผู้ป่วยเคยมีประวัติเลิกบุหรี่ไม่สำเร็จจากการปรับเปลี่ยน พฤติกรรม จึงควรได้รับยาในการช่วยเลิกบุหรี่ (อ้างอิงจาก แนวทางเวชปฏิบัติเพื่อรักษาผู้ติดบุหรี่ กรมการ แพทย์์ กระทรวงสาธารณสุข)</t>
        </is>
      </c>
      <c r="C181" s="166" t="inlineStr"/>
      <c r="D181" s="166" t="inlineStr">
        <is>
          <t>การปฏิบัติทางเภสัชกรรมชุมชน (Good Pharmacy Practice: GPP)</t>
        </is>
      </c>
      <c r="E181" s="166" t="inlineStr">
        <is>
          <t>บัญชียาหลักแห่งชาติ (National List of Essential Medicines: NLEM)</t>
        </is>
      </c>
      <c r="F181" s="166" t="inlineStr">
        <is>
          <t>เกณฑ์จริยธรรมว่าด้วยการส่งเสริมการขายยาของกระทรวงสาธารณสุข</t>
        </is>
      </c>
      <c r="G181" s="166" t="inlineStr">
        <is>
          <t>พ.ร.บ. ยา พ.ศ. 2510 (การจำหน่ายยาอันตรายและยาควบคุมพิเศษ)</t>
        </is>
      </c>
      <c r="H181" s="166" t="inlineStr">
        <is>
          <t>พ.ร.บ. ยาเสพติดให้โทษ พ.ศ. 2522 (ยาเสพติดให้โทษประเภท 2 และ 3)</t>
        </is>
      </c>
      <c r="I181" s="165" t="n">
        <v>1</v>
      </c>
      <c r="J181" s="166" t="inlineStr">
        <is>
          <t>✅ คำตอบที่ถูกต้อง: ข้อ ก. การปฏิบัติทางเภสัชกรรมชุมชน (Good Pharmacy Practice: GPP)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การปฏิบัติทางเภสัชกรรมชุมชน (Good Pharmacy Practice: GPP) 💡 คำอธิบายและข้อกำหนดทางกฎหมาย:
💡 คำอธิบายและข้อกำหนดทางกฎหมาย:
การเลือก การปฏิบัติทางเภสัชกรรมชุมชน (Good Pharmacy Practice: GPP) เป็นคำตอบที่ถูกต้องตามแนวทางการรักษามาตรฐาน เนื่องจาก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ข้ออื่นผิดเพราะอะไร:
• ข้อ ข.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ค.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ง.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จ.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1" s="166" t="inlineStr"/>
      <c r="L181" s="166" t="inlineStr">
        <is>
          <t>Pharmacy Laws &amp; Ethics</t>
        </is>
      </c>
      <c r="M181" s="166" t="inlineStr">
        <is>
          <t>ข้อบังคับสภาเภสัชกรรม (จรรยาบรรณวิชาชีพ)</t>
        </is>
      </c>
      <c r="N181" s="165" t="inlineStr">
        <is>
          <t>SAP</t>
        </is>
      </c>
      <c r="O181" s="166" t="inlineStr">
        <is>
          <t>ข้อ 5 (PLE_CC1_Practice_Exam.md)</t>
        </is>
      </c>
      <c r="P181" s="165" t="inlineStr">
        <is>
          <t>ข้อสอบจำลอง</t>
        </is>
      </c>
      <c r="Q181" s="165" t="inlineStr">
        <is>
          <t>Mock สภาเภสัชฯ Practice</t>
        </is>
      </c>
      <c r="R181" s="165" t="inlineStr"/>
    </row>
    <row r="182" ht="24" customHeight="1" s="49">
      <c r="A182" s="165" t="n">
        <v>180</v>
      </c>
      <c r="B182" s="166" t="inlineStr">
        <is>
          <t>จากโจทย์บุตรชายของนางสมพรที่มีอาการน้ำมูกไหล จาม และคัดจมูก โดยมีอาการดังกล่าวมา 5 วัน แล้ว ซึ่งเป็นมากกว่า4ครั้ง/สัปดาห์ จึงเป็น Persistent AR และอาการดังกล่าวทำให้นอนไม่หลับ รบกวนการ เรียน จึงมีผลรบกวนคุณภาพชีวิต จัดเป็นระดับ severe ยาที่เหมาะกับผู้ป่วยรายนี้ จึงควรได้ Combination คือ Intranasal corticosteroids(INS) + Oral antihistamine ซึ่งมีประสิทธิภาพเท่ากับ INS เดี่ยว หรือ INS 252 โรคระบบภูมิคุ้มกัน นักศึกษาเภสัชศาสตร์ชั้นปีที่ 4 รุ่นที่ 22</t>
        </is>
      </c>
      <c r="C182" s="166" t="inlineStr"/>
      <c r="D182" s="166" t="inlineStr">
        <is>
          <t>พ.ร.บ. ยา พ.ศ. 2510 (การจำหน่ายยาอันตรายและยาควบคุมพิเศษ)</t>
        </is>
      </c>
      <c r="E182" s="166" t="inlineStr">
        <is>
          <t>พ.ร.บ. ยาเสพติดให้โทษ พ.ศ. 2522 (ยาเสพติดให้โทษประเภท 2 และ 3)</t>
        </is>
      </c>
      <c r="F182" s="166" t="inlineStr">
        <is>
          <t>พ.ร.บ. วัตถุที่ออกฤทธิ์ต่อจิตและประสาท พ.ศ. 2559 (ประเภท 2 และ 4)</t>
        </is>
      </c>
      <c r="G182" s="166" t="inlineStr">
        <is>
          <t>พ.ร.บ. วิชาชีพเภสัชกรรม พ.ศ. 2537 และข้อบังคับจรรยาบรรณวิชาชีพ</t>
        </is>
      </c>
      <c r="H182" s="166" t="inlineStr">
        <is>
          <t>พ.ร.บ. ผลิตภัณฑ์สมุนไพร พ.ศ. 2562</t>
        </is>
      </c>
      <c r="I182" s="165" t="n">
        <v>2</v>
      </c>
      <c r="J182" s="166" t="inlineStr">
        <is>
          <t>✅ คำตอบที่ถูกต้อง: ข้อ ข.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ก.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ง.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จ.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2" s="166" t="inlineStr"/>
      <c r="L182" s="166" t="inlineStr">
        <is>
          <t>Pharmacy Laws &amp; Ethics</t>
        </is>
      </c>
      <c r="M182" s="166" t="inlineStr">
        <is>
          <t>ข้อบังคับสภาเภสัชกรรม (จรรยาบรรณวิชาชีพ)</t>
        </is>
      </c>
      <c r="N182" s="165" t="inlineStr">
        <is>
          <t>SAP</t>
        </is>
      </c>
      <c r="O182" s="166" t="inlineStr">
        <is>
          <t>ข้อ 29 (PLE_CC1_Practice_Exam.md)</t>
        </is>
      </c>
      <c r="P182" s="165" t="inlineStr">
        <is>
          <t>ข้อสอบจำลอง</t>
        </is>
      </c>
      <c r="Q182" s="165" t="inlineStr">
        <is>
          <t>Mock สภาเภสัชฯ Practice</t>
        </is>
      </c>
      <c r="R182" s="165" t="inlineStr"/>
    </row>
    <row r="183" ht="24" customHeight="1" s="49">
      <c r="A183" s="165" t="n">
        <v>181</v>
      </c>
      <c r="B183" s="166" t="inlineStr">
        <is>
          <t>การทดสอบประสิทธิภาพสารกันเสียในตำรับยาน้ำแขวนตะกอน ibuprofenในหัวข้อ bacteria ผ่านการทดสอบเชื้อ E. coli แต่ไม่ผ่านการทดสอบเชื้อ P. aeruginosa</t>
        </is>
      </c>
      <c r="C183" s="166" t="inlineStr"/>
      <c r="D183" s="166" t="inlineStr">
        <is>
          <t>การทดสอบประสิทธิภาพสารกันเสียในตำรับยาน้ำแขวนตะกอน ibuprofenในหัวข้อ bacteria ผ่านการทดสอบเชื้อ P. aeruginosa แต่ไม่ผ่านการทดสอบเชื้อ E. coli</t>
        </is>
      </c>
      <c r="E183" s="166" t="inlineStr">
        <is>
          <t>การทดสอบประสิทธิภาพสารกันเสียในตำรับยาน้ำแขวนตะกอน ibuprofenในหัวข้อ Yeast and molds ผ่านการทดสอบ</t>
        </is>
      </c>
      <c r="F183" s="166" t="inlineStr">
        <is>
          <t>การทดสอบประสิทธิภาพสารกันเสียในตำรับยาน้ำแขวนตะกอน ibuprofenในหัวข้อ Yeast and molds ไม่ผ่านการทดสอบ</t>
        </is>
      </c>
      <c r="G183" s="166" t="inlineStr">
        <is>
          <t>ข้อ 1 และ 4 ถูก</t>
        </is>
      </c>
      <c r="H183" s="166" t="inlineStr">
        <is>
          <t>ข้อ 1 และ 5 ถูก</t>
        </is>
      </c>
      <c r="I183" s="165" t="n">
        <v>1</v>
      </c>
      <c r="J183" s="166" t="inlineStr">
        <is>
          <t>✅ คำตอบที่ถูกต้อง: ข้อ ก. การทดสอบประสิทธิภาพสารกันเสียในตำรับยาน้ำแขวนตะกอน ibuprofenในหัวข้อ bacteria ผ่านการทดสอบเชื้อ P. aeruginosa แต่ไม่ผ่านการทดสอบเชื้อ E. coli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การทดสอบประสิทธิภาพสารกันเสียในตำรับยาน้ำแขวนตะกอน ibuprofenในหัวข้อ bacteria ผ่านการทดสอบเชื้อ P. aeruginosa แต่ไม่ผ่านการทดสอบเชื้อ E. coli การทดสอบ efficacy สารกันเสียในตำรับยาน้ำแขวนตะกอน ibuprofen ในหัวข้อ bacteria ผ่านการทดสอบเชื้อ P. aeruginosa แต่ไม่ผ่านการทดสอบเชื้อ E. coli การทดสอบ efficacy สารกันเสียในตำรับยาน้ำแขวนตะกอน ibuprofen ในหัวข้อ bacteria ผ่านการทดสอบเชื้อ P. aeruginosa แต่ไม่ผ่านการทดสอบเชื้อ E. coli การทดสอบ efficacy สารกันเสียในตำรับยาน้ำแขวนตะกอน ibuprofen ในหัวข้อ bacteria ผ่านการทดสอบเชื้อ P. aeruginosa แต่ไม่ผ่านการทดสอบเชื้อ E. coli 💡 คำอธิบายและข้อกำหนดทางกฎหมาย:
💡 คำอธิบายและข้อกำหนดทางกฎหมาย:
การเลือก การทดสอบ efficacy สารกันเสียในตำรับยาน้ำแขวนตะกอน ibuprofen ในหัวข้อ bacteria ผ่านการทดสอบเชื้อ P. aeruginosa แต่ไม่ผ่านการทดสอบเชื้อ E. coli เป็นคำตอบที่ถูกต้องตามแนวทางการรักษามาตรฐาน เนื่องจาก เป็น non-selective NSAID ใช้บรรเทาอาการปวดและอักเสบระดับเล็กน้อยถึงปานกลาง มี GI toxicity ต่ำกว่า piroxicam/indomethacin แต่ต้องระวังใน CKD และ active PUD
🔍 ข้ออื่นผิดเพราะอะไร:
• ข้อ ข. (การทดสอบประสิทธิภาพสารกันเสียในตำรับยาน้ำแขวนตะกอน ibuprofenในหัวข้อ Yeast and molds ผ่านการทดสอบ): เป็น non-selective NSAID ใช้บรรเทาอาการปวดและอักเสบระดับเล็กน้อยถึงปานกลาง มี GI toxicity ต่ำกว่า piroxicam/indomethacin แต่ต้องระวังใน CKD และ active PUD
• ข้อ ค. (การทดสอบประสิทธิภาพสารกันเสียในตำรับยาน้ำแขวนตะกอน ibuprofenในหัวข้อ Yeast and molds ไม่ผ่านการทดสอบ): เป็น non-selective NSAID ใช้บรรเทาอาการปวดและอักเสบระดับเล็กน้อยถึงปานกลาง มี GI toxicity ต่ำกว่า piroxicam/indomethacin แต่ต้องระวังใน CKD และ active PUD
• ข้อ ง. (ข้อ 1 และ 4 ถูก): ข้อ 1 และ 4 ถูก ไม่ตรงกับข้อบ่งใช้หรือกลไกการออกฤทธิ์ที่ถูกต้องตาม พ.ร.บ. ยา พ.ศ. 2510 / พ.ร.บ. วิชาชีพเภสัชกรรม พ.ศ. 2537
• ข้อ จ. (ข้อ 1 และ 5 ถูก): ข้อ 1 และ 5 ถูก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3" s="166" t="inlineStr"/>
      <c r="L183" s="166" t="inlineStr">
        <is>
          <t>Pharmacy Laws &amp; Ethics</t>
        </is>
      </c>
      <c r="M183" s="166" t="inlineStr">
        <is>
          <t>ข้อบังคับสภาเภสัชกรรม (จรรยาบรรณวิชาชีพ)</t>
        </is>
      </c>
      <c r="N183" s="165" t="inlineStr">
        <is>
          <t>SAP</t>
        </is>
      </c>
      <c r="O183" s="166" t="inlineStr">
        <is>
          <t>ข้อ 2 (PLE_CC1_Practice_Exam.md)</t>
        </is>
      </c>
      <c r="P183" s="165" t="inlineStr">
        <is>
          <t>ข้อสอบจำลอง</t>
        </is>
      </c>
      <c r="Q183" s="165" t="inlineStr">
        <is>
          <t>Mock สภาเภสัชฯ Practice</t>
        </is>
      </c>
      <c r="R183" s="165" t="inlineStr"/>
    </row>
    <row r="184" ht="24" customHeight="1" s="49">
      <c r="A184" s="165" t="n">
        <v>182</v>
      </c>
      <c r="B184" s="166" t="inlineStr">
        <is>
          <t>ข้อใดคือเลขสัมประสิทธิ์ของ Br- ของสมการรีดอกซ์ต่อไปนี้ เมื่อได้รับการดุลแล้ว MnO4- + Br-  Mn2+ + Br2 (ในสารละลายกรด)</t>
        </is>
      </c>
      <c r="C184" s="166" t="inlineStr"/>
      <c r="D184" s="166" t="inlineStr">
        <is>
          <t>พ.ร.บ. หลักประกันสุขภาพแห่งชาติ พ.ศ. 2545</t>
        </is>
      </c>
      <c r="E184" s="166" t="inlineStr">
        <is>
          <t>การปฏิบัติทางเภสัชกรรมชุมชน (Good Pharmacy Practice: GPP)</t>
        </is>
      </c>
      <c r="F184" s="166" t="inlineStr">
        <is>
          <t>บัญชียาหลักแห่งชาติ (National List of Essential Medicines: NLEM)</t>
        </is>
      </c>
      <c r="G184" s="166" t="inlineStr">
        <is>
          <t>เกณฑ์จริยธรรมว่าด้วยการส่งเสริมการขายยาของกระทรวงสาธารณสุข</t>
        </is>
      </c>
      <c r="H184" s="166" t="inlineStr">
        <is>
          <t>10</t>
        </is>
      </c>
      <c r="I184" s="165" t="n">
        <v>1</v>
      </c>
      <c r="J184" s="166" t="inlineStr">
        <is>
          <t>✅ คำตอบที่ถูกต้อง: ข้อ ก. พ.ร.บ. หลักประกันสุขภาพแห่งชาติ พ.ศ. 2545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หลักประกันสุขภาพแห่งชาติ พ.ศ. 2545 💡 คำอธิบายและข้อกำหนดทางกฎหมาย:
💡 คำอธิบายและข้อกำหนดทางกฎหมาย:
การเลือก พ.ร.บ. หลักประกันสุขภาพแห่งชาติ พ.ศ. 2545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ง.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จ. (10): 10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4" s="166" t="inlineStr"/>
      <c r="L184" s="166" t="inlineStr">
        <is>
          <t>Pharmacy Laws &amp; Ethics</t>
        </is>
      </c>
      <c r="M184" s="166" t="inlineStr">
        <is>
          <t>ข้อบังคับสภาเภสัชกรรม (จรรยาบรรณวิชาชีพ)</t>
        </is>
      </c>
      <c r="N184" s="165" t="inlineStr">
        <is>
          <t>SAP</t>
        </is>
      </c>
      <c r="O184" s="166" t="inlineStr">
        <is>
          <t>ข้อ 4 (PLE_CC1_Practice_Exam.md)</t>
        </is>
      </c>
      <c r="P184" s="165" t="inlineStr">
        <is>
          <t>ข้อสอบจำลอง</t>
        </is>
      </c>
      <c r="Q184" s="165" t="inlineStr">
        <is>
          <t>Mock สภาเภสัชฯ Practice</t>
        </is>
      </c>
      <c r="R184" s="165" t="inlineStr"/>
    </row>
    <row r="185" ht="24" customHeight="1" s="49">
      <c r="A185" s="165" t="n">
        <v>183</v>
      </c>
      <c r="B185" s="166" t="inlineStr">
        <is>
          <t>บรรดาความผิดตามพระราชบัญญัติยา พ.ศ. 2510 ที่มีโทษปรับสถานเดียว กฎหมายกำหนดให้ใครมี อำนาจเปรียบเทียบปรับได้</t>
        </is>
      </c>
      <c r="C185" s="166" t="inlineStr"/>
      <c r="D185" s="166" t="inlineStr">
        <is>
          <t>ปลัดกระทรวงสาธารณสุข ข. คณะกรรมการยา</t>
        </is>
      </c>
      <c r="E185" s="166" t="inlineStr">
        <is>
          <t>เลขาธิการคณะกรรมการอาหารและยา ง. ประธานคณะกรรมการยา 369 นิติเภสัชกรรม</t>
        </is>
      </c>
      <c r="F185" s="166" t="inlineStr">
        <is>
          <t>นายกสภาเภสัชกรรม</t>
        </is>
      </c>
      <c r="G185" s="166" t="inlineStr">
        <is>
          <t>พ.ร.บ. วัตถุที่ออกฤทธิ์ต่อจิตและประสาท พ.ศ. 2559 (ประเภท 2 และ 4)</t>
        </is>
      </c>
      <c r="H185" s="166" t="inlineStr">
        <is>
          <t>พ.ร.บ. วิชาชีพเภสัชกรรม พ.ศ. 2537 และข้อบังคับจรรยาบรรณวิชาชีพ</t>
        </is>
      </c>
      <c r="I185" s="165" t="n">
        <v>1</v>
      </c>
      <c r="J185" s="166" t="inlineStr">
        <is>
          <t>✅ คำตอบที่ถูกต้อง: ข้อ ก. ปลัดกระทรวงสาธารณสุข ข. คณะกรรมการยา
💡 Background:
กฎหมายยาและจรรยาบรรณวิชาชีพมีขึ้นเพื่อคุ้มครองความปลอดภัยของผู้บริโภคตามมาตรฐาน Good Pharmacy Practice (GPP)
🎯 ทำไมข้อนี้ถึงถูก:
ปลัดกระทรวงสาธารณสุข ข. คณะกรรมการยา 💡 คำอธิบายและข้อกำหนดทางกฎหมาย:
💡 คำอธิบายและข้อกำหนดทางกฎหมาย:
การเลือก ปลัดกระทรวงสาธารณสุข ข. คณะกรรมการยา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(เลขาธิการคณะกรรมการอาหารและยา ง. ประธานคณะกรรมการยา 369 นิติเภสัชกรรม ฝ่ายวิชาการและนักศึกษารุ่นที่ 2 คณะเภสัชศาสตร์
• ข้อ ค. (นายกสภาเภสัชกรรม): นายกสภาเภสัชกรรม ไม่ตรงกับข้อบ่งใช้หรือกลไกการออกฤทธิ์ที่ถูกต้องตาม พ.ร.บ. ยา พ.ศ. 2510 / พ.ร.บ. วิชาชีพเภสัชกรรม พ.ศ. 2537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5" s="166" t="inlineStr"/>
      <c r="L185" s="166" t="inlineStr">
        <is>
          <t>Pharmacy Laws &amp; Ethics</t>
        </is>
      </c>
      <c r="M185" s="166" t="inlineStr">
        <is>
          <t>ข้อบังคับสภาเภสัชกรรม (จรรยาบรรณวิชาชีพ)</t>
        </is>
      </c>
      <c r="N185" s="165" t="inlineStr">
        <is>
          <t>SAP</t>
        </is>
      </c>
      <c r="O185" s="166" t="inlineStr">
        <is>
          <t>ข้อ 5 (PLE_CC1_Practice_Exam.md)</t>
        </is>
      </c>
      <c r="P185" s="165" t="inlineStr">
        <is>
          <t>ข้อสอบจำลอง</t>
        </is>
      </c>
      <c r="Q185" s="165" t="inlineStr">
        <is>
          <t>Mock สภาเภสัชฯ Practice</t>
        </is>
      </c>
      <c r="R185" s="165" t="inlineStr"/>
    </row>
    <row r="186" ht="24" customHeight="1" s="49">
      <c r="A186" s="165" t="n">
        <v>184</v>
      </c>
      <c r="B186" s="166" t="inlineStr">
        <is>
          <t>ข้อใดจัดเป็น “ยาสมุนไพร” ตาม พ.ร.บ. ยา</t>
        </is>
      </c>
      <c r="C186" s="166" t="inlineStr"/>
      <c r="D186" s="166" t="inlineStr">
        <is>
          <t>เถาโคคลานหั่นตากแห้งบรรจุถุง ระบุฉลากว่า ยาโคคลาน</t>
        </is>
      </c>
      <c r="E186" s="166" t="inlineStr">
        <is>
          <t>ฟ้าทะลายโจรบดผงใส่แคปซูล ระบุฉลากว่า ยาฟ้าทะลายโจร</t>
        </is>
      </c>
      <c r="F186" s="166" t="inlineStr">
        <is>
          <t>กำลังเจ็ดช้างสารดองเหล้า ระบุชื่อว่า ยาดองเหล้า กำลังเจ็ดช้างสาร</t>
        </is>
      </c>
      <c r="G186" s="166" t="inlineStr">
        <is>
          <t>ยาหอมนวโกศ 370 นิติเภสัชกรรม</t>
        </is>
      </c>
      <c r="H186" s="166" t="inlineStr">
        <is>
          <t>ถูกทุกข้อ</t>
        </is>
      </c>
      <c r="I186" s="165" t="n">
        <v>1</v>
      </c>
      <c r="J186" s="166" t="inlineStr">
        <is>
          <t>✅ คำตอบที่ถูกต้อง: ข้อ ก. เถาโคคลานหั่นตากแห้งบรรจุถุง ระบุฉลากว่า ยาโคคลาน
💡 Background:
กฎหมายยาและจรรยาบรรณวิชาชีพมีขึ้นเพื่อคุ้มครองความปลอดภัยของผู้บริโภคตามมาตรฐาน Good Pharmacy Practice (GPP)
🎯 ทำไมข้อนี้ถึงถูก:
เถาโคคลานหั่นตากแห้งบรรจุถุง ระบุฉลากว่า ยาโคคลาน 💡 คำอธิบายและข้อกำหนดทางกฎหมาย:
💡 คำอธิบายและข้อกำหนดทางกฎหมาย:
การเลือก เถาโคคลานหั่นตากแห้งบรรจุถุง ระบุฉลากว่า ยาโคคลาน เป็นคำตอบที่ถูกต้องและสอดคล้องกับ evidence-based guidelines ของภาวะ พ.ร.บ. ผลิตภัณฑ์สมุนไพร &amp; เครื่องสำอาง โดยมี clinical efficacy สูงสุดในการรักษาและมี safety profile ที่เหมาะสม
🔍 ข้ออื่นผิดเพราะอะไร:
• ข้อ ข. (ฟ้าทะลายโจรบดผงใส่แคปซูล ระบุฉลากว่า ยาฟ้าทะลายโจร): ฟ้าทะลายโจร (Andrographis paniculata) มี Andrographolide ยับยั้ง NF-κB ต้านไวรัส ห้ามใช้ในหญิงตั้งครรภ์ (abortifacient)
• ข้อ ค. (กำลังเจ็ดช้างสารดองเหล้า ระบุชื่อว่า ยาดองเหล้า กำลังเจ็ดช้างสาร): กำลังเจ็ดช้างสารดองเหล้า ระบุชื่อว่า ยาดองเหล้า กำลังเจ็ดช้างสาร ไม่ตรงกับข้อบ่งใช้หรือกลไกการออกฤทธิ์ที่ถูกต้องตาม พ.ร.บ. ยา พ.ศ. 2510 / พ.ร.บ. วิชาชีพเภสัชกรรม พ.ศ. 2537
• ข้อ ง. (ยาหอมนวโกศ 370 นิติเภสัชกรรม ฝ่ายวิชาการและนักศึกษารุ่นที่ 2 คณะเภสัชศาสตร์
• ข้อ จ. (ถูกทุกข้อ): ข้อนี้ไม่ถูกต้องเนื่องจากมีตัวเลือกที่จำเพาะและตรงตามเกณฑ์มาตรฐานเวชปฏิบัติอย่างชัดเจน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6" s="166" t="inlineStr"/>
      <c r="L186" s="166" t="inlineStr">
        <is>
          <t>Pharmacy Laws &amp; Ethics</t>
        </is>
      </c>
      <c r="M186" s="166" t="inlineStr">
        <is>
          <t>ข้อบังคับสภาเภสัชกรรม (จรรยาบรรณวิชาชีพ)</t>
        </is>
      </c>
      <c r="N186" s="165" t="inlineStr">
        <is>
          <t>SAP</t>
        </is>
      </c>
      <c r="O186" s="166" t="inlineStr">
        <is>
          <t>ข้อ 9 (PLE_CC1_Practice_Exam.md)</t>
        </is>
      </c>
      <c r="P186" s="165" t="inlineStr">
        <is>
          <t>ข้อสอบจำลอง</t>
        </is>
      </c>
      <c r="Q186" s="165" t="inlineStr">
        <is>
          <t>Mock สภาเภสัชฯ Practice</t>
        </is>
      </c>
      <c r="R186" s="165" t="inlineStr"/>
    </row>
    <row r="187" ht="24" customHeight="1" s="49">
      <c r="A187" s="165" t="n">
        <v>185</v>
      </c>
      <c r="B187" s="166" t="inlineStr">
        <is>
          <t>ข้อใดเป็นอำนาจ และหน้าที่ที่ถูกต้องของพนักงานเจ้าหน้าที่ ตาม พ.ร.บ. ยา พ.ศ. 2510</t>
        </is>
      </c>
      <c r="C187" s="166" t="inlineStr"/>
      <c r="D187" s="166" t="inlineStr">
        <is>
          <t>เข้าไปในสถานที่ผลิตยาในระหว่างเวลาทำการ</t>
        </is>
      </c>
      <c r="E187" s="166" t="inlineStr">
        <is>
          <t>นำยาในปริมาณเท่าไรก็ได้ตามความต้องการ เพื่อตรวจสอบวิเคราะห์</t>
        </is>
      </c>
      <c r="F187" s="166" t="inlineStr">
        <is>
          <t>ไม่จำเป็นต้องประกาศผลวิเคราะห์ยาให้ประชาชนทราบ ในกรณีที่พบว่าเป็นยาไม่ปลอดภัย</t>
        </is>
      </c>
      <c r="G187" s="166" t="inlineStr">
        <is>
          <t>ข้อ ก และ ค ถูก</t>
        </is>
      </c>
      <c r="H187" s="166" t="inlineStr">
        <is>
          <t>ไม่มีข้อใดถูก</t>
        </is>
      </c>
      <c r="I187" s="165" t="n">
        <v>1</v>
      </c>
      <c r="J187" s="166" t="inlineStr">
        <is>
          <t>✅ คำตอบที่ถูกต้อง: ข้อ ก. เข้าไปในสถานที่ผลิตยาในระหว่างเวลาทำการ
💡 Background:
กฎหมายยาและจรรยาบรรณวิชาชีพมีขึ้นเพื่อคุ้มครองความปลอดภัยของผู้บริโภคตามมาตรฐาน Good Pharmacy Practice (GPP)
🎯 ทำไมข้อนี้ถึงถูก:
เข้าไปในสถานที่ผลิตยาในระหว่างเวลาทำการ 💡 คำอธิบายและข้อกำหนดทางกฎหมาย:
💡 คำอธิบายและข้อกำหนดทางกฎหมาย:
การเลือก เข้าไปในสถานที่ผลิตยาในระหว่างเวลาทำการ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(นำยาในปริมาณเท่าไรก็ได้ตามความต้องการ เพื่อตรวจสอบวิเคราะห์): นำยาในปริมาณเท่าไรก็ได้ตามความต้องการ เพื่อตรวจสอบวิเคราะห์ ไม่ตรงกับข้อบ่งใช้หรือกลไกการออกฤทธิ์ที่ถูกต้องตาม พ.ร.บ. ยา พ.ศ. 2510 / พ.ร.บ. วิชาชีพเภสัชกรรม พ.ศ. 2537
• ข้อ ค. (ไม่จำเป็นต้องประกาศผลวิเคราะห์ยาให้ประชาชนทราบ ในกรณีที่พบว่าเป็นยาไม่ปลอดภัย): ไม่จำเป็นต้องประกาศผลวิเคราะห์ยาให้ประชาชนทราบ ในกรณีที่พบว่าเป็นยาไม่ปลอดภัย ไม่ตรงกับข้อบ่งใช้หรือกลไกการออกฤทธิ์ที่ถูกต้องตาม พ.ร.บ. ยา พ.ศ. 2510 / พ.ร.บ. วิชาชีพเภสัชกรรม พ.ศ. 2537
• ข้อ ง. (ข้อ ก และ ค ถูก): ข้อ ก และ ค ถูก ไม่ตรงกับข้อบ่งใช้หรือกลไกการออกฤทธิ์ที่ถูกต้องตาม พ.ร.บ. ยา พ.ศ. 2510 / พ.ร.บ. วิชาชีพเภสัชกรรม พ.ศ. 2537
• ข้อ จ. (ไม่มีข้อใดถูก): ข้อนี้ไม่ถูกต้องเนื่องจากมีตัวเลือกที่จำเพาะและตรงตามเกณฑ์มาตรฐานเวชปฏิบัติอย่างชัดเจน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7" s="166" t="inlineStr"/>
      <c r="L187" s="166" t="inlineStr">
        <is>
          <t>Pharmacy Laws &amp; Ethics</t>
        </is>
      </c>
      <c r="M187" s="166" t="inlineStr">
        <is>
          <t>ข้อบังคับสภาเภสัชกรรม (จรรยาบรรณวิชาชีพ)</t>
        </is>
      </c>
      <c r="N187" s="165" t="inlineStr">
        <is>
          <t>SAP</t>
        </is>
      </c>
      <c r="O187" s="166" t="inlineStr">
        <is>
          <t>ข้อ 12 (PLE_CC1_Practice_Exam.md)</t>
        </is>
      </c>
      <c r="P187" s="165" t="inlineStr">
        <is>
          <t>ข้อสอบจำลอง</t>
        </is>
      </c>
      <c r="Q187" s="165" t="inlineStr">
        <is>
          <t>Mock สภาเภสัชฯ Practice</t>
        </is>
      </c>
      <c r="R187" s="165" t="inlineStr"/>
    </row>
    <row r="188" ht="24" customHeight="1" s="49">
      <c r="A188" s="165" t="n">
        <v>186</v>
      </c>
      <c r="B188" s="166" t="inlineStr">
        <is>
          <t>จากข้อมูลที่ได้ น.ส. A มีความผิดตามพรบ.วิชาชีพเภสัชกรรม พ.ศ. 2537 และต้องถูกพิจารณาคดี จรรยาบรรณวิชาชีพ หรือไม่ เพราะเหตุใด</t>
        </is>
      </c>
      <c r="C188" s="166" t="inlineStr"/>
      <c r="D188" s="166" t="inlineStr">
        <is>
          <t>น.ส. A เป็นเภสัชศาสตร์บัณฑิตจึงมีความผิดตาม พรบ.วิชาชีพเภสัชกรรม พ.ศ. 2537 และต้องถูก พิจารณาคดีจรรยาบรรณวิชาชีพเภสัชกรรม</t>
        </is>
      </c>
      <c r="E188" s="166" t="inlineStr">
        <is>
          <t>น.ส. A เป็นเภสัชศาสตร์บัณฑิตจึงมีความผิดตาม พรบ.วิชาชีพเภสัชกรรม พ.ศ. 2537 แต่เนื่องจาก ไม่มีใบประกอบวิชาชีพจึงต้องถูกพิจารณาคดีจรรยาบรรณวิชาชีพเภสัชกรรม</t>
        </is>
      </c>
      <c r="F188" s="166" t="inlineStr">
        <is>
          <t>น.ส. A ไม่มีใบประกอบวิชาชีพเภสัชกรรมจึงมีความผิดตาม พรบ.วิชาชีพเภสัชกรรม พ.ศ. 2537 และต้องถูกพิจารณาคดีจรรยาบรรณวิชาชีพเภสัชกรรม</t>
        </is>
      </c>
      <c r="G188" s="166" t="inlineStr">
        <is>
          <t>น.ส. A ไม่มีใบประกอบวิชาชีพเภสัชกรรมจึงมีความผิดตาม พรบ.วิชาชีพเภสัชกรรม พ.ศ. 2537 และไม่ถูกพิจารณาคดีจรรยาบรรณวิชาชีพเภสัชกรรม 372 นิติเภสัชกรรม</t>
        </is>
      </c>
      <c r="H188" s="166" t="inlineStr">
        <is>
          <t>น.ส. A ไม่มีใบประกอบวิชาชีพเภสัชกรรมจึงมีความผิดตาม พรบ.วิชาชีพเภสัชกรรม พ.ศ. 2537 และเป็นเภสัชศาสตร์บัณฑิตจึงถูกพิจารณาคดีจรรยาบรรณวิชาชีพเภสัชกรรม</t>
        </is>
      </c>
      <c r="I188" s="165" t="n">
        <v>1</v>
      </c>
      <c r="J188" s="166" t="inlineStr">
        <is>
          <t>✅ คำตอบที่ถูกต้อง: ข้อ ก. น.ส. A เป็นเภสัชศาสตร์บัณฑิตจึงมีความผิดตาม พรบ.วิชาชีพเภสัชกรรม พ.ศ. 2537 และต้องถูก พิจารณาคดีจรรยาบรรณวิชาชีพเภสัชกรรม
💡 Background:
กฎหมายยาและจรรยาบรรณวิชาชีพมีขึ้นเพื่อคุ้มครองความปลอดภัยของผู้บริโภคตามมาตรฐาน Good Pharmacy Practice (GPP)
🎯 ทำไมข้อนี้ถึงถูก:
น.ส. A เป็นเภสัชศาสตร์บัณฑิตจึงมีความผิดตาม พรบ.วิชาชีพเภสัชกรรม พ.ศ. 2537 และต้องถูก พิจารณาคดีจรรยาบรรณวิชาชีพเภสัชกรรม 💡 คำอธิบายและข้อกำหนดทางกฎหมาย:
💡 คำอธิบายและข้อกำหนดทางกฎหมาย:
การเลือก น.ส. A เป็นเภสัชศาสตร์บัณฑิตจึงมีความผิดตาม พรบ.วิชาชีพเภสัชกรรม พ.ศ. 2537 และต้องถูก พิจารณาคดีจรรยาบรรณวิชาชีพเภสัชกรรม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(น.ส. A เป็นเภสัชศาสตร์บัณฑิตจึงมีความผิดตาม พรบ.วิชาชีพเภสัชกรรม พ.ศ. 2537 แต่เนื่องจาก ไม่มีใบประกอบวิชาชีพจึงต้องถูกพิจารณาคดีจรรยาบรรณวิชาชีพเภสัชกรรม): น.ส. A เป็นเภสัชศาสตร์บัณฑิตจึงมีความผิดตาม พรบ.วิชาชีพเภสัชกรรม พ.ศ. 2537 แต่เนื่องจาก ไม่มีใบประกอบวิชาชีพจึงต้องถูกพิจารณาคดีจรรยาบรรณวิชาชีพเภสัชกรรม ไม่ตรงกับข้อบ่งใช้หรือกลไกการออกฤทธิ์ที่ถูกต้องตาม พ.ร.บ. ยา พ.ศ. 2510 / พ.ร.บ. วิชาชีพเภสัชกรรม พ.ศ. 2537
• ข้อ ค. (น.ส. A ไม่มีใบประกอบวิชาชีพเภสัชกรรมจึงมีความผิดตาม พรบ.วิชาชีพเภสัชกรรม พ.ศ. 2537 และต้องถูกพิจารณาคดีจรรยาบรรณวิชาชีพเภสัชกรรม): น.ส. A ไม่มีใบประกอบวิชาชีพเภสัชกรรมจึงมีความผิดตาม พรบ.วิชาชีพเภสัชกรรม พ.ศ. 2537 และต้องถูกพิจารณาคดีจรรยาบรรณวิชาชีพเภสัชกรรม ไม่ตรงกับข้อบ่งใช้หรือกลไกการออกฤทธิ์ที่ถูกต้องตาม พ.ร.บ. ยา พ.ศ. 2510 / พ.ร.บ. วิชาชีพเภสัชกรรม พ.ศ. 2537
• ข้อ ง. (น.ส. A ไม่มีใบประกอบวิชาชีพเภสัชกรรมจึงมีความผิดตาม พรบ.วิชาชีพเภสัชกรรม พ.ศ. 2537 และไม่ถูกพิจารณาคดีจรรยาบรรณวิชาชีพเภสัชกรรม 372 นิติเภสัชกรรม ฝ่ายวิชาการและนักศึกษารุ่นที่ 2 คณะเภสัชศาสตร์
• ข้อ จ. (น.ส. A ไม่มีใบประกอบวิชาชีพเภสัชกรรมจึงมีความผิดตาม พรบ.วิชาชีพเภสัชกรรม พ.ศ. 2537 และเป็นเภสัชศาสตร์บัณฑิตจึงถูกพิจารณาคดีจรรยาบรรณวิชาชีพเภสัชกรรม): น.ส. A ไม่มีใบประกอบวิชาชีพเภสัชกรรมจึงมีความผิดตาม พรบ.วิชาชีพเภสัชกรรม พ.ศ. 2537 และเป็นเภสัชศาสตร์บัณฑิตจึงถูกพิจารณาคดีจรรยาบรรณวิชาชีพเภสัชกรรม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8" s="166" t="inlineStr"/>
      <c r="L188" s="166" t="inlineStr">
        <is>
          <t>Pharmacy Laws &amp; Ethics</t>
        </is>
      </c>
      <c r="M188" s="166" t="inlineStr">
        <is>
          <t>ข้อบังคับสภาเภสัชกรรม (จรรยาบรรณวิชาชีพ)</t>
        </is>
      </c>
      <c r="N188" s="165" t="inlineStr">
        <is>
          <t>SAP</t>
        </is>
      </c>
      <c r="O188" s="166" t="inlineStr">
        <is>
          <t>ข้อ 17 (PLE_CC1_Practice_Exam.md)</t>
        </is>
      </c>
      <c r="P188" s="165" t="inlineStr">
        <is>
          <t>ข้อสอบจำลอง</t>
        </is>
      </c>
      <c r="Q188" s="165" t="inlineStr">
        <is>
          <t>Mock สภาเภสัชฯ Practice</t>
        </is>
      </c>
      <c r="R188" s="165" t="inlineStr"/>
    </row>
    <row r="189" ht="24" customHeight="1" s="49">
      <c r="A189" s="165" t="n">
        <v>187</v>
      </c>
      <c r="B189" s="166" t="inlineStr">
        <is>
          <t>ข้อใดไม่อยู่ในคำประกาศสิทธิของผู้ป่วย 10 ข้อ</t>
        </is>
      </c>
      <c r="C189" s="166" t="inlineStr"/>
      <c r="D189" s="166" t="inlineStr">
        <is>
          <t>ผู้ป่วยสิทธิที่จะได้รับการปกปิดข้อมูลเกี่ยวกับตนเองจากผู้ประกอบวิชาชีพโดยเคร่งครัด</t>
        </is>
      </c>
      <c r="E189" s="166" t="inlineStr">
        <is>
          <t>ผู้ป่วยที่บกพร่องทางกายหรือจิตซึ่งไม่สามารถใช้สิทธิด้วยตนเองได้ให้ บิดา มารดา คู่สมรส บุตร หรือผู้แทนโดยชอบธรรม เป็นผู้ใช้สิทธิแทนบุคคลดังกล่าวได้</t>
        </is>
      </c>
      <c r="F189" s="166" t="inlineStr">
        <is>
          <t>ผู้ป่วยมีสิทธิที่จะได้รับทราบชื่อ สกุล และประเภทของผู้ประกอบวิชาชีพที่เป็นผู้ให้บริการแก่ตน</t>
        </is>
      </c>
      <c r="G189" s="166" t="inlineStr">
        <is>
          <t>ผู้ป่วยมีสิทธิที่จะได้รับยารักษาโรคที่มีประสิทธิภาพดีที่สุด ที่ผู้ให้บริการสามารถจัดหาได้ในปัจจุบัน</t>
        </is>
      </c>
      <c r="H189" s="166" t="inlineStr">
        <is>
          <t>ผู้ป่วยทุกคนมีสิทธิพื้นฐานที่จะได้รับบริการด้านสุขภาพ ตามที่บัญญัติไว้ในรัฐธรรมนูญ 374 นิติเภสัชกรรม</t>
        </is>
      </c>
      <c r="I189" s="165" t="n">
        <v>1</v>
      </c>
      <c r="J189" s="166" t="inlineStr">
        <is>
          <t>✅ คำตอบที่ถูกต้อง: ข้อ ก. ผู้ป่วยสิทธิที่จะได้รับการปกปิดข้อมูลเกี่ยวกับตนเองจากผู้ประกอบวิชาชีพโดยเคร่งครัด
💡 Background:
กฎหมายยาและจรรยาบรรณวิชาชีพมีขึ้นเพื่อคุ้มครองความปลอดภัยของผู้บริโภคตามมาตรฐาน Good Pharmacy Practice (GPP)
🎯 ทำไมข้อนี้ถึงถูก:
ผู้ป่วยสิทธิที่จะได้รับการปกปิดข้อมูลเกี่ยวกับตนเองจากผู้ประกอบวิชาชีพโดยเคร่งครัด 💡 คำอธิบายและข้อกำหนดทางกฎหมาย:
💡 คำอธิบายและข้อกำหนดทางกฎหมาย:
การเลือก ผู้ป่วยสิทธิที่จะได้รับการปกปิดข้อมูลเกี่ยวกับตนเองจากผู้ประกอบวิชาชีพโดยเคร่งครัด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(ผู้ป่วยที่บกพร่องทางกายหรือจิตซึ่งไม่สามารถใช้สิทธิด้วยตนเองได้ให้ บิดา มารดา คู่สมรส บุตร หรือผู้แทนโดยชอบธรรม เป็นผู้ใช้สิทธิแทนบุคคลดังกล่าวได้): ผู้ป่วยที่บกพร่องทางกายหรือจิตซึ่งไม่สามารถใช้สิทธิด้วยตนเองได้ให้ บิดา มารดา คู่สมรส บุตร หรือผู้แทนโดยชอบธรรม เป็นผู้ใช้สิทธิแทนบุคคลดังกล่าวได้ ไม่ตรงกับข้อบ่งใช้หรือกลไกการออกฤทธิ์ที่ถูกต้องตาม พ.ร.บ. ยา พ.ศ. 2510 / พ.ร.บ. วิชาชีพเภสัชกรรม พ.ศ. 2537
• ข้อ ค. (ผู้ป่วยมีสิทธิที่จะได้รับทราบชื่อ สกุล และประเภทของผู้ประกอบวิชาชีพที่เป็นผู้ให้บริการแก่ตน): ผู้ป่วยมีสิทธิที่จะได้รับทราบชื่อ สกุล และประเภทของผู้ประกอบวิชาชีพที่เป็นผู้ให้บริการแก่ตน ไม่ตรงกับข้อบ่งใช้หรือกลไกการออกฤทธิ์ที่ถูกต้องตาม พ.ร.บ. ยา พ.ศ. 2510 / พ.ร.บ. วิชาชีพเภสัชกรรม พ.ศ. 2537
• ข้อ ง. (ผู้ป่วยมีสิทธิที่จะได้รับยารักษาโรคที่มีประสิทธิภาพดีที่สุด ที่ผู้ให้บริการสามารถจัดหาได้ในปัจจุบัน): ผู้ป่วยมีสิทธิที่จะได้รับยารักษาโรคที่มีประสิทธิภาพดีที่สุด ที่ผู้ให้บริการสามารถจัดหาได้ในปัจจุบัน ไม่ตรงกับข้อบ่งใช้หรือกลไกการออกฤทธิ์ที่ถูกต้องตาม พ.ร.บ. ยา พ.ศ. 2510 / พ.ร.บ. วิชาชีพเภสัชกรรม พ.ศ. 2537
• ข้อ จ. (ผู้ป่วยทุกคนมีสิทธิพื้นฐานที่จะได้รับบริการด้านสุขภาพ ตามที่บัญญัติไว้ในรัฐธรรมนูญ 374 นิติเภสัชกรรม ฝ่ายวิชาการและนักศึกษารุ่นที่ 2 คณะเภสัชศาสตร์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89" s="166" t="inlineStr"/>
      <c r="L189" s="166" t="inlineStr">
        <is>
          <t>Pharmacy Laws &amp; Ethics</t>
        </is>
      </c>
      <c r="M189" s="166" t="inlineStr">
        <is>
          <t>ข้อบังคับสภาเภสัชกรรม (จรรยาบรรณวิชาชีพ)</t>
        </is>
      </c>
      <c r="N189" s="165" t="inlineStr">
        <is>
          <t>SAP</t>
        </is>
      </c>
      <c r="O189" s="166" t="inlineStr">
        <is>
          <t>ข้อ 24 (PLE_CC1_Practice_Exam.md)</t>
        </is>
      </c>
      <c r="P189" s="165" t="inlineStr">
        <is>
          <t>ข้อสอบจำลอง</t>
        </is>
      </c>
      <c r="Q189" s="165" t="inlineStr">
        <is>
          <t>Mock สภาเภสัชฯ Practice</t>
        </is>
      </c>
      <c r="R189" s="165" t="inlineStr"/>
    </row>
    <row r="190" ht="24" customHeight="1" s="49">
      <c r="A190" s="165" t="n">
        <v>188</v>
      </c>
      <c r="B190" s="166" t="inlineStr">
        <is>
          <t>ผู้วิจัยต้องการเปรียบเทียบประสิทธิผลของการรักษาด้วยยาต้านไวรัสสูตรใหม่ว่าไม่ด้อยกว่าแบบ ดั้งเดิม โดยทำการสุ่มกลุ่มตัวอย่างแบ่งเป็น 2 กลุ่มผู้ทำการวิจัยควรเลือกรูปแบบการศึกษาแบบใดจึง จะเหมาะสม</t>
        </is>
      </c>
      <c r="C190" s="166" t="inlineStr"/>
      <c r="D190" s="166" t="inlineStr">
        <is>
          <t>Cohort study</t>
        </is>
      </c>
      <c r="E190" s="166" t="inlineStr">
        <is>
          <t>Case control</t>
        </is>
      </c>
      <c r="F190" s="166" t="inlineStr">
        <is>
          <t>Non-inferiority trial</t>
        </is>
      </c>
      <c r="G190" s="166" t="inlineStr">
        <is>
          <t>Superiority trial</t>
        </is>
      </c>
      <c r="H190" s="166" t="inlineStr">
        <is>
          <t>ไม่มีข้อถูก</t>
        </is>
      </c>
      <c r="I190" s="165" t="n">
        <v>1</v>
      </c>
      <c r="J190" s="166" t="inlineStr">
        <is>
          <t>✅ คำตอบที่ถูกต้อง: ข้อ ก. Cohort study
💡 Background:
กฎหมายยาและจรรยาบรรณวิชาชีพมีขึ้นเพื่อคุ้มครองความปลอดภัยของผู้บริโภคตามมาตรฐาน Good Pharmacy Practice (GPP)
🎯 ทำไมข้อนี้ถึงถูก:
Cohort study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Cohort study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(Case control): Case control ไม่ตรงกับข้อบ่งใช้หรือกลไกการออกฤทธิ์ที่ถูกต้องตาม พ.ร.บ. ยา พ.ศ. 2510 / พ.ร.บ. วิชาชีพเภสัชกรรม พ.ศ. 2537
• ข้อ ค. (Non-inferiority trial): Non-inferiority trial ไม่ตรงกับข้อบ่งใช้หรือกลไกการออกฤทธิ์ที่ถูกต้องตาม พ.ร.บ. ยา พ.ศ. 2510 / พ.ร.บ. วิชาชีพเภสัชกรรม พ.ศ. 2537
• ข้อ ง. (Superiority trial): Superiority trial ไม่ตรงกับข้อบ่งใช้หรือกลไกการออกฤทธิ์ที่ถูกต้องตาม พ.ร.บ. ยา พ.ศ. 2510 / พ.ร.บ. วิชาชีพเภสัชกรรม พ.ศ. 2537
• ข้อ จ. (ไม่มีข้อถูก): ไม่มีข้อถูก ไม่ตรงกับข้อบ่งใช้หรือกลไกการออกฤทธิ์ที่ถูกต้องตาม พ.ร.บ. ยา พ.ศ. 2510 / พ.ร.บ. วิชาชีพเภสัชกรรม พ.ศ. 2537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0" s="166" t="inlineStr"/>
      <c r="L190" s="166" t="inlineStr">
        <is>
          <t>Pharmacy Laws &amp; Ethics</t>
        </is>
      </c>
      <c r="M190" s="166" t="inlineStr">
        <is>
          <t>ข้อบังคับสภาเภสัชกรรม (จรรยาบรรณวิชาชีพ)</t>
        </is>
      </c>
      <c r="N190" s="165" t="inlineStr">
        <is>
          <t>SAP</t>
        </is>
      </c>
      <c r="O190" s="166" t="inlineStr">
        <is>
          <t>ข้อ 4 (PLE_CC1_Practice_Exam.md)</t>
        </is>
      </c>
      <c r="P190" s="165" t="inlineStr">
        <is>
          <t>ข้อสอบจำลอง</t>
        </is>
      </c>
      <c r="Q190" s="165" t="inlineStr">
        <is>
          <t>Mock สภาเภสัชฯ Practice</t>
        </is>
      </c>
      <c r="R190" s="165" t="inlineStr"/>
    </row>
    <row r="191" ht="24" customHeight="1" s="49">
      <c r="A191" s="165" t="n">
        <v>189</v>
      </c>
      <c r="B191" s="166" t="inlineStr">
        <is>
          <t>ในการศึกษาเปรียบเทียบประสิทธิภาพของการรักษาโรคหัวใจล้มเหลวด้วย new treatment กับ standard treatment ผู้ทำการวิจัยต้องการสุ่มให้กลุ่มตัวอย่างได้รับการรักษาทั้ง 2 รูปแบบโดยเป็น การศึกษาในผู้ป่วยที่ยังไม่เคยได้รับยามาก่อน ผู้ทำการวิจัยควรเลือกรูปแบบการศึกษาแบบใดจึงจะ เหมาะสม</t>
        </is>
      </c>
      <c r="C191" s="166" t="inlineStr"/>
      <c r="D191" s="166" t="inlineStr">
        <is>
          <t>Cross-sectional descriptive study</t>
        </is>
      </c>
      <c r="E191" s="166" t="inlineStr">
        <is>
          <t>Cross-sectional analytical study</t>
        </is>
      </c>
      <c r="F191" s="166" t="inlineStr">
        <is>
          <t>Prospective cohort study</t>
        </is>
      </c>
      <c r="G191" s="166" t="inlineStr">
        <is>
          <t>RCT (Crossover trial)</t>
        </is>
      </c>
      <c r="H191" s="166" t="inlineStr">
        <is>
          <t>RCT (Factorial design)</t>
        </is>
      </c>
      <c r="I191" s="165" t="n">
        <v>1</v>
      </c>
      <c r="J191" s="166" t="inlineStr">
        <is>
          <t>✅ คำตอบที่ถูกต้อง: ข้อ ก. Cross-sectional descriptive study
💡 Background:
กฎหมายยาและจรรยาบรรณวิชาชีพมีขึ้นเพื่อคุ้มครองความปลอดภัยของผู้บริโภคตามมาตรฐาน Good Pharmacy Practice (GPP)
🎯 ทำไมข้อนี้ถึงถูก:
Cross-sectional descriptive study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Cross-sectional descriptive study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(Cross-sectional analytical study): Cross-sectional analytical study ไม่ตรงกับข้อบ่งใช้หรือกลไกการออกฤทธิ์ที่ถูกต้องตาม พ.ร.บ. ยา พ.ศ. 2510 / พ.ร.บ. วิชาชีพเภสัชกรรม พ.ศ. 2537
• ข้อ ค. (Prospective cohort study): Prospective cohort study ไม่ตรงกับข้อบ่งใช้หรือกลไกการออกฤทธิ์ที่ถูกต้องตาม พ.ร.บ. ยา พ.ศ. 2510 / พ.ร.บ. วิชาชีพเภสัชกรรม พ.ศ. 2537
• ข้อ ง. (RCT (Crossover trial)): RCT (Randomized Controlled Trial) เป็น gold standard ในการวิจัย interventional มี randomization ป้องกัน confounding bias
• ข้อ จ. (RCT (Factorial design)): RCT (Randomized Controlled Trial) เป็น gold standard ในการวิจัย interventional มี randomization ป้องกัน confounding bias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1" s="166" t="inlineStr"/>
      <c r="L191" s="166" t="inlineStr">
        <is>
          <t>Pharmacy Laws &amp; Ethics</t>
        </is>
      </c>
      <c r="M191" s="166" t="inlineStr">
        <is>
          <t>ข้อบังคับสภาเภสัชกรรม (จรรยาบรรณวิชาชีพ)</t>
        </is>
      </c>
      <c r="N191" s="165" t="inlineStr">
        <is>
          <t>SAP</t>
        </is>
      </c>
      <c r="O191" s="166" t="inlineStr">
        <is>
          <t>ข้อ 5 (PLE_CC1_Practice_Exam.md)</t>
        </is>
      </c>
      <c r="P191" s="165" t="inlineStr">
        <is>
          <t>ข้อสอบจำลอง</t>
        </is>
      </c>
      <c r="Q191" s="165" t="inlineStr">
        <is>
          <t>Mock สภาเภสัชฯ Practice</t>
        </is>
      </c>
      <c r="R191" s="165" t="inlineStr"/>
    </row>
    <row r="192" ht="24" customHeight="1" s="49">
      <c r="A192" s="165" t="n">
        <v>190</v>
      </c>
      <c r="B192" s="166" t="inlineStr">
        <is>
          <t>มียารักษาวัณโรคอยู่ 2 สูตร คือ สูตร A และ B จะสามารถทดสอบสัดส่วนประสิทธิภาพของสูตรยา โดยใช้สถิติใด</t>
        </is>
      </c>
      <c r="C192" s="166" t="inlineStr"/>
      <c r="D192" s="166" t="inlineStr">
        <is>
          <t>Correlation</t>
        </is>
      </c>
      <c r="E192" s="166" t="inlineStr">
        <is>
          <t>Chi-square test</t>
        </is>
      </c>
      <c r="F192" s="166" t="inlineStr">
        <is>
          <t>ANOVA</t>
        </is>
      </c>
      <c r="G192" s="166" t="inlineStr">
        <is>
          <t>Unpaired t-test</t>
        </is>
      </c>
      <c r="H192" s="166" t="inlineStr">
        <is>
          <t>Paired t-test</t>
        </is>
      </c>
      <c r="I192" s="165" t="n">
        <v>1</v>
      </c>
      <c r="J192" s="166" t="inlineStr">
        <is>
          <t>✅ คำตอบที่ถูกต้อง: ข้อ ก. Correlation
💡 Background:
การประเมินหลักฐานเชิงประจักษ์ (Evidence-Based Practice) อาศัย study design, statistical parameters (p-value, 95% CI, RR/OR) เพื่อการตัดสินใจอย่างแม่นยำ
🎯 ทำไมข้อนี้ถึงถูก:
Correlation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Correlation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(Chi-square test): Chi-square test ไม่ตรงกับข้อบ่งใช้หรือกลไกการออกฤทธิ์ที่ถูกต้องตาม พ.ร.บ. ยา พ.ศ. 2510 / พ.ร.บ. วิชาชีพเภสัชกรรม พ.ศ. 2537
• ข้อ ค. (ANOVA): ANOVA ไม่ตรงกับข้อบ่งใช้หรือกลไกการออกฤทธิ์ที่ถูกต้องตาม พ.ร.บ. ยา พ.ศ. 2510 / พ.ร.บ. วิชาชีพเภสัชกรรม พ.ศ. 2537
• ข้อ ง. (Unpaired t-test): IR (Infrared) spectroscopy วิเคราะห์ functional groups จาก stretching/bending vibrations C=O ~1700 cm-1, O-H ~3200-3550 cm-1
• ข้อ จ. (Paired t-test): IR (Infrared) spectroscopy วิเคราะห์ functional groups จาก stretching/bending vibrations C=O ~1700 cm-1, O-H ~3200-3550 cm-1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2" s="166" t="inlineStr"/>
      <c r="L192" s="166" t="inlineStr">
        <is>
          <t>Pharmacy Laws &amp; Ethics</t>
        </is>
      </c>
      <c r="M192" s="166" t="inlineStr">
        <is>
          <t>ข้อบังคับสภาเภสัชกรรม (จรรยาบรรณวิชาชีพ)</t>
        </is>
      </c>
      <c r="N192" s="165" t="inlineStr">
        <is>
          <t>SAP</t>
        </is>
      </c>
      <c r="O192" s="166" t="inlineStr">
        <is>
          <t>ข้อ 19 (PLE_CC1_Practice_Exam.md)</t>
        </is>
      </c>
      <c r="P192" s="165" t="inlineStr">
        <is>
          <t>ข้อสอบจำลอง</t>
        </is>
      </c>
      <c r="Q192" s="165" t="inlineStr">
        <is>
          <t>Mock สภาเภสัชฯ Practice</t>
        </is>
      </c>
      <c r="R192" s="165" t="inlineStr"/>
    </row>
    <row r="193" ht="24" customHeight="1" s="49">
      <c r="A193" s="165" t="n">
        <v>191</v>
      </c>
      <c r="B193" s="166" t="inlineStr">
        <is>
          <t>Enterohepatic circulation มีการดูดซึมยากลับมาที่ลำไส้ ทำให้ความสัมพันธ์ระหว่างระดับยากับ dose ไม่เป็นเส้นตรง ข้อ 18 เฉลย จ. AUC เนื่องจากไม่ใช่ primary pharmacokinetic parameter ซึ่งตัวแปรทางเภสัชจลนศาสตร์ที่สำคัญใน การใช้ทำนายระดับยาในร่างกายได้แก่ F คือ bioavailability, Ka คือ ค่าคงที่ในการกำจัดยา, Vd คือ ปริมาตร การกระจายของยา, CL คือ ประสิทธิภาพการกำจัดยาของร่างกาย ข้อ 19 เฉลย ข. Vd เนื่องจากปริมาตรการกระจายของยาจะไม่เปลี่ยนแปลง หากมี Blood flow rate ที่เปลี่ยนแปลงไป แต่จะส่งผลต่อ hepatic CL และ renal CL ทำให้อาจมีการกำจัดยามากขึ้นหรือน้อยลงตามปริมาณเลือดที่เข้า สู่ตับและไต ซึ่งส่งผลให้ค่า Ka และ Bioavailability(F) เปลี่ยนแปลงตามไปด้วย ข้อ 20 เฉลย ง. ตัวอย่างของยานี้ คือ carbamazepine เนื่องจาก กราฟดังรูปข้างต้น เป็นกราฟที่แสดงการสลายตัวแบบจลนศาสตร์อันดับศูนย์ (zero-order) ซึ่งอัตราเร็วในการเกิดปฏิกิริยาไม่ขึ้นกับความเข้มข้นของยา และสามารถคำนวณ half-life ได้จากสูตรดังกล่าว แต่ยา Carbamazepine ไม่ได้มีการสลายตัวแบบจลนศาสตร์อันดับศูนย์ (zero-order) เนื่องจากมี autoinductio 403 Phamacokinetics</t>
        </is>
      </c>
      <c r="C193" s="166" t="inlineStr"/>
      <c r="D193" s="166" t="inlineStr">
        <is>
          <t>พ.ร.บ. วิชาชีพเภสัชกรรม พ.ศ. 2537 และข้อบังคับจรรยาบรรณวิชาชีพ</t>
        </is>
      </c>
      <c r="E193" s="166" t="inlineStr">
        <is>
          <t>พ.ร.บ. ผลิตภัณฑ์สมุนไพร พ.ศ. 2562</t>
        </is>
      </c>
      <c r="F193" s="166" t="inlineStr">
        <is>
          <t>พ.ร.บ. เครื่องสำอาง พ.ศ. 2558</t>
        </is>
      </c>
      <c r="G193" s="166" t="inlineStr">
        <is>
          <t>พ.ร.บ. หลักประกันสุขภาพแห่งชาติ พ.ศ. 2545</t>
        </is>
      </c>
      <c r="H193" s="166" t="inlineStr">
        <is>
          <t>การปฏิบัติทางเภสัชกรรมชุมชน (Good Pharmacy Practice: GPP)</t>
        </is>
      </c>
      <c r="I193" s="165" t="n">
        <v>1</v>
      </c>
      <c r="J193" s="166" t="inlineStr">
        <is>
          <t>✅ คำตอบที่ถูกต้อง: ข้อ ก. พ.ร.บ. วิชาชีพเภสัชกรรม พ.ศ. 2537 และข้อบังคับจรรยาบรรณวิชาชีพ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วิชาชีพเภสัชกรรม พ.ศ. 2537 และข้อบังคับจรรยาบรรณวิชาชีพ 💡 คำอธิบายและข้อกำหนดทางกฎหมาย:
💡 คำอธิบายและข้อกำหนดทางกฎหมาย:
การเลือก พ.ร.บ. วิชาชีพเภสัชกรรม พ.ศ. 2537 และข้อบังคับจรรยาบรรณวิชาชีพ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ค.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จ.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3" s="166" t="inlineStr"/>
      <c r="L193" s="166" t="inlineStr">
        <is>
          <t>Pharmacy Laws &amp; Ethics</t>
        </is>
      </c>
      <c r="M193" s="166" t="inlineStr">
        <is>
          <t>ข้อบังคับสภาเภสัชกรรม (จรรยาบรรณวิชาชีพ)</t>
        </is>
      </c>
      <c r="N193" s="165" t="inlineStr">
        <is>
          <t>SAP</t>
        </is>
      </c>
      <c r="O193" s="166" t="inlineStr">
        <is>
          <t>ข้อ 5 (PLE_CC1_Practice_Exam.md)</t>
        </is>
      </c>
      <c r="P193" s="165" t="inlineStr">
        <is>
          <t>ข้อสอบจำลอง</t>
        </is>
      </c>
      <c r="Q193" s="165" t="inlineStr">
        <is>
          <t>Mock สภาเภสัชฯ Practice</t>
        </is>
      </c>
      <c r="R193" s="165" t="inlineStr"/>
    </row>
    <row r="194" ht="24" customHeight="1" s="49">
      <c r="A194" s="165" t="n">
        <v>192</v>
      </c>
      <c r="B194" s="166" t="inlineStr">
        <is>
          <t>Allopurinol แบบแผง 10 เม็ด จัดเป็นยาประเภทใดตามกฎหมาย</t>
        </is>
      </c>
      <c r="C194" s="166" t="inlineStr"/>
      <c r="D194" s="166" t="inlineStr">
        <is>
          <t>พ.ร.บ. หลักประกันสุขภาพแห่งชาติ พ.ศ. 2545</t>
        </is>
      </c>
      <c r="E194" s="166" t="inlineStr">
        <is>
          <t>การปฏิบัติทางเภสัชกรรมชุมชน (Good Pharmacy Practice: GPP)</t>
        </is>
      </c>
      <c r="F194" s="166" t="inlineStr">
        <is>
          <t>บัญชียาหลักแห่งชาติ (National List of Essential Medicines: NLEM)</t>
        </is>
      </c>
      <c r="G194" s="166" t="inlineStr">
        <is>
          <t>เกณฑ์จริยธรรมว่าด้วยการส่งเสริมการขายยาของกระทรวงสาธารณสุข</t>
        </is>
      </c>
      <c r="H194" s="166" t="inlineStr">
        <is>
          <t>พ.ร.บ. ยา พ.ศ. 2510 (การจำหน่ายยาอันตรายและยาควบคุมพิเศษ)</t>
        </is>
      </c>
      <c r="I194" s="165" t="n">
        <v>1</v>
      </c>
      <c r="J194" s="166" t="inlineStr">
        <is>
          <t>✅ คำตอบที่ถูกต้อง: ข้อ ก. พ.ร.บ. หลักประกันสุขภาพแห่งชาติ พ.ศ. 2545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หลักประกันสุขภาพแห่งชาติ พ.ศ. 2545 💡 คำอธิบายและข้อกำหนดทางกฎหมาย:
💡 คำอธิบายและข้อกำหนดทางกฎหมาย:
การเลือก พ.ร.บ. หลักประกันสุขภาพแห่งชาติ พ.ศ. 2545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ง.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จ.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4" s="166" t="inlineStr"/>
      <c r="L194" s="166" t="inlineStr">
        <is>
          <t>Pharmacy Laws &amp; Ethics</t>
        </is>
      </c>
      <c r="M194" s="166" t="inlineStr">
        <is>
          <t>ข้อบังคับสภาเภสัชกรรม (จรรยาบรรณวิชาชีพ)</t>
        </is>
      </c>
      <c r="N194" s="165" t="inlineStr">
        <is>
          <t>SAP</t>
        </is>
      </c>
      <c r="O194" s="166" t="inlineStr">
        <is>
          <t>ข้อ 8 (PLE_CC1_Key_Rx20_UBU.md)</t>
        </is>
      </c>
      <c r="P194" s="165" t="inlineStr">
        <is>
          <t>ข้อสอบจำลอง</t>
        </is>
      </c>
      <c r="Q194" s="165" t="inlineStr">
        <is>
          <t>Mock Rx20 UBU</t>
        </is>
      </c>
      <c r="R194" s="165" t="inlineStr"/>
    </row>
    <row r="195" ht="24" customHeight="1" s="49">
      <c r="A195" s="165" t="n">
        <v>193</v>
      </c>
      <c r="B195" s="166" t="inlineStr">
        <is>
          <t>ยา Budesonide เป็นยาในข้อใดตามกฎหมาย</t>
        </is>
      </c>
      <c r="C195" s="166" t="inlineStr"/>
      <c r="D195" s="166" t="inlineStr">
        <is>
          <t>เกณฑ์จริยธรรมว่าด้วยการส่งเสริมการขายยาของกระทรวงสาธารณสุข</t>
        </is>
      </c>
      <c r="E195" s="166" t="inlineStr">
        <is>
          <t>พ.ร.บ. ยา พ.ศ. 2510 (การจำหน่ายยาอันตรายและยาควบคุมพิเศษ)</t>
        </is>
      </c>
      <c r="F195" s="166" t="inlineStr">
        <is>
          <t>พ.ร.บ. ยาเสพติดให้โทษ พ.ศ. 2522 (ยาเสพติดให้โทษประเภท 2 และ 3)</t>
        </is>
      </c>
      <c r="G195" s="166" t="inlineStr">
        <is>
          <t>พ.ร.บ. วัตถุที่ออกฤทธิ์ต่อจิตและประสาท พ.ศ. 2559 (ประเภท 2 และ 4)</t>
        </is>
      </c>
      <c r="H195" s="166" t="inlineStr">
        <is>
          <t>พ.ร.บ. วิชาชีพเภสัชกรรม พ.ศ. 2537 และข้อบังคับจรรยาบรรณวิชาชีพ</t>
        </is>
      </c>
      <c r="I195" s="165" t="n">
        <v>1</v>
      </c>
      <c r="J195" s="166" t="inlineStr">
        <is>
          <t>✅ คำตอบที่ถูกต้อง: ข้อ ก. เกณฑ์จริยธรรมว่าด้วยการส่งเสริมการขายยาของกระทรวงสาธารณสุข
💡 Background:
กฎหมายยาและจรรยาบรรณวิชาชีพมีขึ้นเพื่อคุ้มครองความปลอดภัยของผู้บริโภคตามมาตรฐาน Good Pharmacy Practice (GPP)
🎯 ทำไมข้อนี้ถึงถูก:
เกณฑ์จริยธรรมว่าด้วยการส่งเสริมการขายยาของกระทรวงสาธารณสุข 💡 คำอธิบายและข้อกำหนดทางกฎหมาย:
💡 คำอธิบายและข้อกำหนดทางกฎหมาย:
การเลือก เกณฑ์จริยธรรมว่าด้วยการส่งเสริมการขายยาของกระทรวงสาธารณสุข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5" s="166" t="inlineStr"/>
      <c r="L195" s="166" t="inlineStr">
        <is>
          <t>Pharmacy Laws &amp; Ethics</t>
        </is>
      </c>
      <c r="M195" s="166" t="inlineStr">
        <is>
          <t>ข้อบังคับสภาเภสัชกรรม (จรรยาบรรณวิชาชีพ)</t>
        </is>
      </c>
      <c r="N195" s="165" t="inlineStr">
        <is>
          <t>SAP</t>
        </is>
      </c>
      <c r="O195" s="166" t="inlineStr">
        <is>
          <t>ข้อ 13 (PLE_CC1_Key_Rx20_UBU.md)</t>
        </is>
      </c>
      <c r="P195" s="165" t="inlineStr">
        <is>
          <t>ข้อสอบจำลอง</t>
        </is>
      </c>
      <c r="Q195" s="165" t="inlineStr">
        <is>
          <t>Mock Rx20 UBU</t>
        </is>
      </c>
      <c r="R195" s="165" t="inlineStr"/>
    </row>
    <row r="196" ht="24" customHeight="1" s="49">
      <c r="A196" s="165" t="n">
        <v>194</v>
      </c>
      <c r="B196" s="166" t="inlineStr">
        <is>
          <t>ยาสามัญประจำบ้าน Budesonide Steriod เดี่ยว ตามกฎหมายเป็นยาอันตราย สามารถขายได้ในร้านยา</t>
        </is>
      </c>
      <c r="C196" s="166" t="inlineStr"/>
      <c r="D196" s="166" t="inlineStr">
        <is>
          <t>พ.ร.บ. วัตถุที่ออกฤทธิ์ต่อจิตและประสาท พ.ศ. 2559 (ประเภท 2 และ 4)</t>
        </is>
      </c>
      <c r="E196" s="166" t="inlineStr">
        <is>
          <t>พ.ร.บ. วิชาชีพเภสัชกรรม พ.ศ. 2537 และข้อบังคับจรรยาบรรณวิชาชีพ</t>
        </is>
      </c>
      <c r="F196" s="166" t="inlineStr">
        <is>
          <t>พ.ร.บ. ผลิตภัณฑ์สมุนไพร พ.ศ. 2562</t>
        </is>
      </c>
      <c r="G196" s="166" t="inlineStr">
        <is>
          <t>พ.ร.บ. เครื่องสำอาง พ.ศ. 2558</t>
        </is>
      </c>
      <c r="H196" s="166" t="inlineStr">
        <is>
          <t>พ.ร.บ. หลักประกันสุขภาพแห่งชาติ พ.ศ. 2545</t>
        </is>
      </c>
      <c r="I196" s="165" t="n">
        <v>1</v>
      </c>
      <c r="J196" s="166" t="inlineStr">
        <is>
          <t>✅ คำตอบที่ถูกต้อง: ข้อ ก.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6" s="166" t="inlineStr"/>
      <c r="L196" s="166" t="inlineStr">
        <is>
          <t>Pharmacy Laws &amp; Ethics</t>
        </is>
      </c>
      <c r="M196" s="166" t="inlineStr">
        <is>
          <t>ข้อบังคับสภาเภสัชกรรม (จรรยาบรรณวิชาชีพ)</t>
        </is>
      </c>
      <c r="N196" s="165" t="inlineStr">
        <is>
          <t>SAP</t>
        </is>
      </c>
      <c r="O196" s="166" t="inlineStr">
        <is>
          <t>ข้อ 5 (PLE_CC1_Key_Rx20_UBU.md)</t>
        </is>
      </c>
      <c r="P196" s="165" t="inlineStr">
        <is>
          <t>ข้อสอบจำลอง</t>
        </is>
      </c>
      <c r="Q196" s="165" t="inlineStr">
        <is>
          <t>Mock Rx20 UBU</t>
        </is>
      </c>
      <c r="R196" s="165" t="inlineStr"/>
    </row>
    <row r="197" ht="24" customHeight="1" s="49">
      <c r="A197" s="165" t="n">
        <v>195</v>
      </c>
      <c r="B197" s="166" t="inlineStr">
        <is>
          <t>โฆษณาขายยานี้อินเตอร์เน็ตไม่ได้เพราะถือเป็นการกระทำที่ผิดกฎหมาย</t>
        </is>
      </c>
      <c r="C197" s="166" t="inlineStr"/>
      <c r="D197" s="166" t="inlineStr">
        <is>
          <t>พ.ร.บ. เครื่องสำอาง พ.ศ. 2558</t>
        </is>
      </c>
      <c r="E197" s="166" t="inlineStr">
        <is>
          <t>พ.ร.บ. หลักประกันสุขภาพแห่งชาติ พ.ศ. 2545</t>
        </is>
      </c>
      <c r="F197" s="166" t="inlineStr">
        <is>
          <t>การปฏิบัติทางเภสัชกรรมชุมชน (Good Pharmacy Practice: GPP)</t>
        </is>
      </c>
      <c r="G197" s="166" t="inlineStr">
        <is>
          <t>บัญชียาหลักแห่งชาติ (National List of Essential Medicines: NLEM)</t>
        </is>
      </c>
      <c r="H197" s="166" t="inlineStr">
        <is>
          <t>เกณฑ์จริยธรรมว่าด้วยการส่งเสริมการขายยาของกระทรวงสาธารณสุข</t>
        </is>
      </c>
      <c r="I197" s="165" t="n">
        <v>1</v>
      </c>
      <c r="J197" s="166" t="inlineStr">
        <is>
          <t>✅ คำตอบที่ถูกต้อง: ข้อ ก.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7" s="166" t="inlineStr"/>
      <c r="L197" s="166" t="inlineStr">
        <is>
          <t>Pharmacy Laws &amp; Ethics</t>
        </is>
      </c>
      <c r="M197" s="166" t="inlineStr">
        <is>
          <t>ข้อบังคับสภาเภสัชกรรม (จรรยาบรรณวิชาชีพ)</t>
        </is>
      </c>
      <c r="N197" s="165" t="inlineStr">
        <is>
          <t>SAP</t>
        </is>
      </c>
      <c r="O197" s="166" t="inlineStr">
        <is>
          <t>ข้อ 4 (PLE_CC1_Key_Rx20_UBU.md)</t>
        </is>
      </c>
      <c r="P197" s="165" t="inlineStr">
        <is>
          <t>ข้อสอบจำลอง</t>
        </is>
      </c>
      <c r="Q197" s="165" t="inlineStr">
        <is>
          <t>Mock Rx20 UBU</t>
        </is>
      </c>
      <c r="R197" s="165" t="inlineStr"/>
    </row>
    <row r="198" ht="24" customHeight="1" s="49">
      <c r="A198" s="165" t="n">
        <v>196</v>
      </c>
      <c r="B198" s="166" t="inlineStr">
        <is>
          <t>Glucosamine capsule 250 mg จัดเป็นยาประเภทใดตามกฎหมาย</t>
        </is>
      </c>
      <c r="C198" s="166" t="inlineStr"/>
      <c r="D198" s="166" t="inlineStr">
        <is>
          <t>บัญชียาหลักแห่งชาติ (National List of Essential Medicines: NLEM)</t>
        </is>
      </c>
      <c r="E198" s="166" t="inlineStr">
        <is>
          <t>เกณฑ์จริยธรรมว่าด้วยการส่งเสริมการขายยาของกระทรวงสาธารณสุข</t>
        </is>
      </c>
      <c r="F198" s="166" t="inlineStr">
        <is>
          <t>พ.ร.บ. ยา พ.ศ. 2510 (การจำหน่ายยาอันตรายและยาควบคุมพิเศษ)</t>
        </is>
      </c>
      <c r="G198" s="166" t="inlineStr">
        <is>
          <t>พ.ร.บ. ยาเสพติดให้โทษ พ.ศ. 2522 (ยาเสพติดให้โทษประเภท 2 และ 3)</t>
        </is>
      </c>
      <c r="H198" s="166" t="inlineStr">
        <is>
          <t>พ.ร.บ. วัตถุที่ออกฤทธิ์ต่อจิตและประสาท พ.ศ. 2559 (ประเภท 2 และ 4)</t>
        </is>
      </c>
      <c r="I198" s="165" t="n">
        <v>1</v>
      </c>
      <c r="J198" s="166" t="inlineStr">
        <is>
          <t>✅ คำตอบที่ถูกต้อง: ข้อ ก. บัญชียาหลักแห่งชาติ (National List of Essential Medicines: NLEM)
💡 Background:
กฎหมายยาและจรรยาบรรณวิชาชีพมีขึ้นเพื่อคุ้มครองความปลอดภัยของผู้บริโภคตามมาตรฐาน Good Pharmacy Practice (GPP)
🎯 ทำไมข้อนี้ถึงถูก:
บัญชียาหลักแห่งชาติ (National List of Essential Medicines: NLEM) 💡 คำอธิบายและข้อกำหนดทางกฎหมาย:
💡 คำอธิบายและข้อกำหนดทางกฎหมาย:
การเลือก บัญชียาหลักแห่งชาติ (National List of Essential Medicines: NLEM) เป็นคำตอบที่ถูกต้องตามแนวทางการรักษามาตรฐาน เนื่องจาก National List of Essential Medicines (NLEM) บัญชียาจำเป็นที่รัฐประกันการเข้าถึง แบ่งเป็นบัญชี ก, ข, ค, ง, จ เพื่อความคุ้มค่าและความเท่าเทียม
🔍 ข้ออื่นผิดเพราะอะไร:
• ข้อ ข.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ค.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ง.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8" s="166" t="inlineStr"/>
      <c r="L198" s="166" t="inlineStr">
        <is>
          <t>Pharmacy Laws &amp; Ethics</t>
        </is>
      </c>
      <c r="M198" s="166" t="inlineStr">
        <is>
          <t>ข้อบังคับสภาเภสัชกรรม (จรรยาบรรณวิชาชีพ)</t>
        </is>
      </c>
      <c r="N198" s="165" t="inlineStr">
        <is>
          <t>SAP</t>
        </is>
      </c>
      <c r="O198" s="166" t="inlineStr">
        <is>
          <t>ข้อ 58 (PLE_CC1_Key_Rx20_UBU.md)</t>
        </is>
      </c>
      <c r="P198" s="165" t="inlineStr">
        <is>
          <t>ข้อสอบจำลอง</t>
        </is>
      </c>
      <c r="Q198" s="165" t="inlineStr">
        <is>
          <t>Mock Rx20 UBU</t>
        </is>
      </c>
      <c r="R198" s="165" t="inlineStr"/>
    </row>
    <row r="199" ht="24" customHeight="1" s="49">
      <c r="A199" s="165" t="n">
        <v>197</v>
      </c>
      <c r="B199" s="166" t="inlineStr">
        <is>
          <t>ถ้าตรวจสอบแล้วพบว่า สถานที่ที่ระบุในฉลากยา warfarin ไม่ใช่สถานที่ผลิตจริง จะจัดว่ายานี้เป็นยาประเภทใดตาม กฎหมาย</t>
        </is>
      </c>
      <c r="C199" s="166" t="inlineStr"/>
      <c r="D199" s="166" t="inlineStr">
        <is>
          <t>พ.ร.บ. ยาเสพติดให้โทษ พ.ศ. 2522 (ยาเสพติดให้โทษประเภท 2 และ 3)</t>
        </is>
      </c>
      <c r="E199" s="166" t="inlineStr">
        <is>
          <t>พ.ร.บ. วัตถุที่ออกฤทธิ์ต่อจิตและประสาท พ.ศ. 2559 (ประเภท 2 และ 4)</t>
        </is>
      </c>
      <c r="F199" s="166" t="inlineStr">
        <is>
          <t>พ.ร.บ. วิชาชีพเภสัชกรรม พ.ศ. 2537 และข้อบังคับจรรยาบรรณวิชาชีพ</t>
        </is>
      </c>
      <c r="G199" s="166" t="inlineStr">
        <is>
          <t>พ.ร.บ. ผลิตภัณฑ์สมุนไพร พ.ศ. 2562</t>
        </is>
      </c>
      <c r="H199" s="166" t="inlineStr">
        <is>
          <t>พ.ร.บ. เครื่องสำอาง พ.ศ. 2558</t>
        </is>
      </c>
      <c r="I199" s="165" t="n">
        <v>1</v>
      </c>
      <c r="J199" s="166" t="inlineStr">
        <is>
          <t>✅ คำตอบที่ถูกต้อง: ข้อ ก.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ข.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ค.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ง.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จ.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9" s="166" t="inlineStr"/>
      <c r="L199" s="166" t="inlineStr">
        <is>
          <t>Pharmacy Laws &amp; Ethics</t>
        </is>
      </c>
      <c r="M199" s="166" t="inlineStr">
        <is>
          <t>ข้อบังคับสภาเภสัชกรรม (จรรยาบรรณวิชาชีพ)</t>
        </is>
      </c>
      <c r="N199" s="165" t="inlineStr">
        <is>
          <t>SAP</t>
        </is>
      </c>
      <c r="O199" s="166" t="inlineStr">
        <is>
          <t>ข้อ 10 (PLE_CC1_Key_Rx20_UBU.md)</t>
        </is>
      </c>
      <c r="P199" s="165" t="inlineStr">
        <is>
          <t>ข้อสอบจำลอง</t>
        </is>
      </c>
      <c r="Q199" s="165" t="inlineStr">
        <is>
          <t>Mock Rx20 UBU</t>
        </is>
      </c>
      <c r="R199" s="165" t="inlineStr"/>
    </row>
    <row r="200" ht="24" customHeight="1" s="49">
      <c r="A200" s="165" t="n">
        <v>198</v>
      </c>
      <c r="B200" s="166" t="inlineStr">
        <is>
          <t>Triphasic hormonal contraceptives จัดเป็นยาประเภทใดตามกฎหมาย</t>
        </is>
      </c>
      <c r="C200" s="166" t="inlineStr"/>
      <c r="D200" s="166" t="inlineStr">
        <is>
          <t>ยาอันตราย</t>
        </is>
      </c>
      <c r="E200" s="166" t="inlineStr">
        <is>
          <t>ยาที่ไม่ใช่ยาอันตราย</t>
        </is>
      </c>
      <c r="F200" s="166" t="inlineStr">
        <is>
          <t>ยาควบคุมพิเศษ - ยาคุมกำเนิดทั่วไปที่มีส่วนผสมของ EE + Norgestrel, Levonorgestrel, Northisterone, Northisterone acetate, Lynestrenol หรือ Mestranol + Norgestrel, Levonorgestrel, Northisterone, Northisterone acetate → ยาแผนปัจจุบันบรรจุเสร็จ ...</t>
        </is>
      </c>
      <c r="G200" s="166" t="inlineStr">
        <is>
          <t>การปฏิบัติทางเภสัชกรรมชุมชน (Good Pharmacy Practice: GPP)</t>
        </is>
      </c>
      <c r="H200" s="166" t="inlineStr">
        <is>
          <t>บัญชียาหลักแห่งชาติ (National List of Essential Medicines: NLEM)</t>
        </is>
      </c>
      <c r="I200" s="165" t="n">
        <v>1</v>
      </c>
      <c r="J200" s="166" t="inlineStr">
        <is>
          <t>✅ คำตอบที่ถูกต้อง: ข้อ ก. ยาอันตราย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ยาอันตราย 💡 คำอธิบายและข้อกำหนดทางกฎหมาย:
💡 คำอธิบายและข้อกำหนดทางกฎหมาย:
การเลือก ยาอันตราย เป็นคำตอบที่ถูกต้องตามแนวทางการรักษามาตรฐาน เนื่องจาก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ข. (ยาที่ไม่ใช่ยาอันตราย):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ค. (ยาควบคุมพิเศษ - ยาคุมกำเนิดทั่วไปที่มีส่วนผสมของ EE + Norgestrel, Levonorgestrel, Northisterone, Northisterone acetate, Lynestrenol หรือ Mestranol + Norgestrel, Levonorgestrel, Northisterone, Northisterone acetate → ยาแผนปัจจุบันบรรจุเสร็จ - ถ้าผสมฮอร์โมนนอกเหนือจากนี้ เช่น Progeserone Gen 3-4 (ex. Desogestrel, Gestodene, Norgestimate, Drospirenone) หรือเป็นแบบ Estrogen เดี่ยว →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จ.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0" s="166" t="inlineStr"/>
      <c r="L200" s="166" t="inlineStr">
        <is>
          <t>Pharmacy Laws &amp; Ethics</t>
        </is>
      </c>
      <c r="M200" s="166" t="inlineStr">
        <is>
          <t>ข้อบังคับสภาเภสัชกรรม (จรรยาบรรณวิชาชีพ)</t>
        </is>
      </c>
      <c r="N200" s="165" t="inlineStr">
        <is>
          <t>SAP</t>
        </is>
      </c>
      <c r="O200" s="166" t="inlineStr">
        <is>
          <t>ข้อ 6 (PLE_CC1_Key_Rx20_UBU.md)</t>
        </is>
      </c>
      <c r="P200" s="165" t="inlineStr">
        <is>
          <t>ข้อสอบจำลอง</t>
        </is>
      </c>
      <c r="Q200" s="165" t="inlineStr">
        <is>
          <t>Mock Rx20 UBU</t>
        </is>
      </c>
      <c r="R200" s="165" t="inlineStr"/>
    </row>
    <row r="201" ht="24" customHeight="1" s="49">
      <c r="A201" s="165" t="n">
        <v>199</v>
      </c>
      <c r="B201" s="166" t="inlineStr">
        <is>
          <t>Cost Efficacy = ประสิทธิภาพ Efficiency = อย่างมีประสิทธิภาพ Effectiveness = ประสิทธิผล</t>
        </is>
      </c>
      <c r="C201" s="166" t="inlineStr"/>
      <c r="D201" s="166" t="inlineStr">
        <is>
          <t>การปฏิบัติทางเภสัชกรรมชุมชน (Good Pharmacy Practice: GPP)</t>
        </is>
      </c>
      <c r="E201" s="166" t="inlineStr">
        <is>
          <t>บัญชียาหลักแห่งชาติ (National List of Essential Medicines: NLEM)</t>
        </is>
      </c>
      <c r="F201" s="166" t="inlineStr">
        <is>
          <t>เกณฑ์จริยธรรมว่าด้วยการส่งเสริมการขายยาของกระทรวงสาธารณสุข</t>
        </is>
      </c>
      <c r="G201" s="166" t="inlineStr">
        <is>
          <t>พ.ร.บ. ยา พ.ศ. 2510 (การจำหน่ายยาอันตรายและยาควบคุมพิเศษ)</t>
        </is>
      </c>
      <c r="H201" s="166" t="inlineStr">
        <is>
          <t>พ.ร.บ. ยาเสพติดให้โทษ พ.ศ. 2522 (ยาเสพติดให้โทษประเภท 2 และ 3)</t>
        </is>
      </c>
      <c r="I201" s="165" t="n">
        <v>5</v>
      </c>
      <c r="J201" s="166" t="inlineStr">
        <is>
          <t>✅ คำตอบที่ถูกต้อง: ข้อ จ.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ก.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ข.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ค.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ง.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1" s="166" t="inlineStr"/>
      <c r="L201" s="166" t="inlineStr">
        <is>
          <t>Pharmacy Laws &amp; Ethics</t>
        </is>
      </c>
      <c r="M201" s="166" t="inlineStr">
        <is>
          <t>ข้อบังคับสภาเภสัชกรรม (จรรยาบรรณวิชาชีพ)</t>
        </is>
      </c>
      <c r="N201" s="165" t="inlineStr">
        <is>
          <t>SAP</t>
        </is>
      </c>
      <c r="O201" s="166" t="inlineStr">
        <is>
          <t>ข้อ 4 (PLE_CC1_Key_Rx20_UBU.md)</t>
        </is>
      </c>
      <c r="P201" s="165" t="inlineStr">
        <is>
          <t>ข้อสอบจำลอง</t>
        </is>
      </c>
      <c r="Q201" s="165" t="inlineStr">
        <is>
          <t>Mock Rx20 UBU</t>
        </is>
      </c>
      <c r="R201" s="165" t="inlineStr"/>
    </row>
    <row r="202" ht="24" customHeight="1" s="49">
      <c r="A202" s="165" t="n">
        <v>200</v>
      </c>
      <c r="B202" s="166" t="inlineStr">
        <is>
          <t>คุณแม่พาลูกมาซื้อยา เภสัชกรจ่ายยา Amoxicillin syrup ให้แต่แม่เด็กพบว่ายาดังกล่าวหมดอายุแล้ว จึงได้นำ Amoxicillin syrup ที่ซื้อมาส่งตรวจพบว่ามีปริมาณ Amoxicillin syrup อยู่ 99%เมื่อเทียบกับปริมาณยาที่ระบุไว้ที่ฉลากยา ตามพรบ.ยา พ.ศ. 2510 จัดว่าเป็นยาประเภทอะไร --0</t>
        </is>
      </c>
      <c r="C202" s="166" t="inlineStr"/>
      <c r="D202" s="166" t="inlineStr">
        <is>
          <t>พ.ร.บ. ยา พ.ศ. 2510 (การจำหน่ายยาอันตรายและยาควบคุมพิเศษ)</t>
        </is>
      </c>
      <c r="E202" s="166" t="inlineStr">
        <is>
          <t>พ.ร.บ. ยาเสพติดให้โทษ พ.ศ. 2522 (ยาเสพติดให้โทษประเภท 2 และ 3)</t>
        </is>
      </c>
      <c r="F202" s="166" t="inlineStr">
        <is>
          <t>พ.ร.บ. วัตถุที่ออกฤทธิ์ต่อจิตและประสาท พ.ศ. 2559 (ประเภท 2 และ 4)</t>
        </is>
      </c>
      <c r="G202" s="166" t="inlineStr">
        <is>
          <t>พ.ร.บ. วิชาชีพเภสัชกรรม พ.ศ. 2537 และข้อบังคับจรรยาบรรณวิชาชีพ</t>
        </is>
      </c>
      <c r="H202" s="166" t="inlineStr">
        <is>
          <t>พ.ร.บ. ผลิตภัณฑ์สมุนไพร พ.ศ. 2562</t>
        </is>
      </c>
      <c r="I202" s="165" t="n">
        <v>1</v>
      </c>
      <c r="J202" s="166" t="inlineStr">
        <is>
          <t>✅ คำตอบที่ถูกต้อง: ข้อ ก. พ.ร.บ. ยา พ.ศ. 2510 (การจำหน่ายยาอันตรายและยาควบคุมพิเศษ)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 พ.ศ. 2510 (การจำหน่ายยาอันตรายและยาควบคุมพิเศษ) 💡 คำอธิบายและข้อกำหนดทางกฎหมาย:
💡 คำอธิบายและข้อกำหนดทางกฎหมาย:
การเลือก พ.ร.บ. ยา พ.ศ. 2510 (การจำหน่ายยาอันตรายและยาควบคุมพิเศษ) เป็นคำตอบที่ถูกต้องตามแนวทางการรักษามาตรฐาน เนื่องจาก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ข้ออื่นผิดเพราะอะไร:
• ข้อ ข.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ค.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ง.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จ.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2" s="166" t="inlineStr"/>
      <c r="L202" s="166" t="inlineStr">
        <is>
          <t>Pharmacy Laws &amp; Ethics</t>
        </is>
      </c>
      <c r="M202" s="166" t="inlineStr">
        <is>
          <t>ข้อบังคับสภาเภสัชกรรม (จรรยาบรรณวิชาชีพ)</t>
        </is>
      </c>
      <c r="N202" s="165" t="inlineStr">
        <is>
          <t>SAP</t>
        </is>
      </c>
      <c r="O202" s="166" t="inlineStr">
        <is>
          <t>ข้อ 10 (PLE_CC1_Key_Rx20_UBU.md)</t>
        </is>
      </c>
      <c r="P202" s="165" t="inlineStr">
        <is>
          <t>ข้อสอบจำลอง</t>
        </is>
      </c>
      <c r="Q202" s="165" t="inlineStr">
        <is>
          <t>Mock Rx20 UBU</t>
        </is>
      </c>
      <c r="R202" s="165" t="inlineStr"/>
    </row>
    <row r="203" ht="24" customHeight="1" s="49">
      <c r="A203" s="165" t="n">
        <v>201</v>
      </c>
      <c r="B203" s="166" t="inlineStr">
        <is>
          <t>ไม่ถือว่าเป็นยาปลอมเนื่องจากตัวยายังครบถ้วน ซึ่งตาม พรบ.ยา 2510 ยาเสื่อมสภาพ หมายถึง - ยาที่สิ้นอายุตามที่แสดงในฉลาก - ยาที่แปรสภาพไปจนมีลักษณะเช่นเดียวกับยาปลอม กรณีศึกษาที่ 2 DM ผู้ป่วยหญิง อายุ 56 ปี น้ำหนัก 55 กิโลกรัม ส่วนสูง 150 เซนติเมตร FBS = 156 ถูกวินิจฉัยว่าเป็น โรคเบาหวาน ชนิดที่ 2 ไม่มีโรคประจำตัว ปฏิเสธประวัติแพ้ยา ….</t>
        </is>
      </c>
      <c r="C203" s="166" t="inlineStr"/>
      <c r="D203" s="166" t="inlineStr">
        <is>
          <t>พ.ร.บ. วิชาชีพเภสัชกรรม พ.ศ. 2537 และข้อบังคับจรรยาบรรณวิชาชีพ</t>
        </is>
      </c>
      <c r="E203" s="166" t="inlineStr">
        <is>
          <t>พ.ร.บ. ผลิตภัณฑ์สมุนไพร พ.ศ. 2562</t>
        </is>
      </c>
      <c r="F203" s="166" t="inlineStr">
        <is>
          <t>พ.ร.บ. เครื่องสำอาง พ.ศ. 2558</t>
        </is>
      </c>
      <c r="G203" s="166" t="inlineStr">
        <is>
          <t>พ.ร.บ. หลักประกันสุขภาพแห่งชาติ พ.ศ. 2545</t>
        </is>
      </c>
      <c r="H203" s="166" t="inlineStr">
        <is>
          <t>การปฏิบัติทางเภสัชกรรมชุมชน (Good Pharmacy Practice: GPP)</t>
        </is>
      </c>
      <c r="I203" s="165" t="n">
        <v>5</v>
      </c>
      <c r="J203" s="166" t="inlineStr">
        <is>
          <t>✅ คำตอบที่ถูกต้อง: ข้อ จ. การปฏิบัติทางเภสัชกรรมชุมชน (Good Pharmacy Practice: GPP)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การปฏิบัติทางเภสัชกรรมชุมชน (Good Pharmacy Practice: GPP) 💡 คำอธิบายและข้อกำหนดทางกฎหมาย:
💡 คำอธิบายและข้อกำหนดทางกฎหมาย:
การเลือก การปฏิบัติทางเภสัชกรรมชุมชน (Good Pharmacy Practice: GPP) เป็นคำตอบที่ถูกต้องตามแนวทางการรักษามาตรฐาน เนื่องจาก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ข้ออื่นผิดเพราะอะไร:
• ข้อ ก.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ค.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3" s="166" t="inlineStr"/>
      <c r="L203" s="166" t="inlineStr">
        <is>
          <t>Pharmacy Laws &amp; Ethics</t>
        </is>
      </c>
      <c r="M203" s="166" t="inlineStr">
        <is>
          <t>ข้อบังคับสภาเภสัชกรรม (จรรยาบรรณวิชาชีพ)</t>
        </is>
      </c>
      <c r="N203" s="165" t="inlineStr">
        <is>
          <t>SAP</t>
        </is>
      </c>
      <c r="O203" s="166" t="inlineStr">
        <is>
          <t>ข้อ 5 (PLE_CC1_Key_Rx20_UBU.md)</t>
        </is>
      </c>
      <c r="P203" s="165" t="inlineStr">
        <is>
          <t>ข้อสอบจำลอง</t>
        </is>
      </c>
      <c r="Q203" s="165" t="inlineStr">
        <is>
          <t>Mock Rx20 UBU</t>
        </is>
      </c>
      <c r="R203" s="165" t="inlineStr"/>
    </row>
    <row r="204" ht="24" customHeight="1" s="49">
      <c r="A204" s="165" t="n">
        <v>202</v>
      </c>
      <c r="B204" s="166" t="inlineStr">
        <is>
          <t>ไม่ได้ เพราะขายได้เฉพาะในสถานพยาบาล Diazepam จัดเป็นวัตถุออกฤทธิ์ต่อจิตและประสาทประเภท 4 ตาม พรบ. วัตถุที่ออกฤทธิ์ต่อจิตและประสาท พ.ศ. ๒๕๕๙ มาตรา 20 ร้านยาที่มีใบอนุญาตขาย วจ 4 สามารถขาย วจ 4 ได้ แต่ต้องมีใบสั่งแพทย์์เพื่อให้สอดคล้องกับ มาตรา 51</t>
        </is>
      </c>
      <c r="C204" s="166" t="inlineStr"/>
      <c r="D204" s="166" t="inlineStr">
        <is>
          <t>พ.ร.บ. หลักประกันสุขภาพแห่งชาติ พ.ศ. 2545</t>
        </is>
      </c>
      <c r="E204" s="166" t="inlineStr">
        <is>
          <t>การปฏิบัติทางเภสัชกรรมชุมชน (Good Pharmacy Practice: GPP)</t>
        </is>
      </c>
      <c r="F204" s="166" t="inlineStr">
        <is>
          <t>บัญชียาหลักแห่งชาติ (National List of Essential Medicines: NLEM)</t>
        </is>
      </c>
      <c r="G204" s="166" t="inlineStr">
        <is>
          <t>เกณฑ์จริยธรรมว่าด้วยการส่งเสริมการขายยาของกระทรวงสาธารณสุข</t>
        </is>
      </c>
      <c r="H204" s="166" t="inlineStr">
        <is>
          <t>พ.ร.บ. ยา พ.ศ. 2510 (การจำหน่ายยาอันตรายและยาควบคุมพิเศษ)</t>
        </is>
      </c>
      <c r="I204" s="165" t="n">
        <v>4</v>
      </c>
      <c r="J204" s="166" t="inlineStr">
        <is>
          <t>✅ คำตอบที่ถูกต้อง: ข้อ ง. เกณฑ์จริยธรรมว่าด้วยการส่งเสริมการขายยาของกระทรวงสาธารณสุข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เกณฑ์จริยธรรมว่าด้วยการส่งเสริมการขายยาของกระทรวงสาธารณสุข 💡 คำอธิบายและข้อกำหนดทางกฎหมาย:
💡 คำอธิบายและข้อกำหนดทางกฎหมาย:
การเลือก เกณฑ์จริยธรรมว่าด้วยการส่งเสริมการขายยาของกระทรวงสาธารณสุข เป็นคำตอบที่ถูกต้องและสอดคล้องกับ evidence-based guidelines ของภาวะ พ.ร.บ. ยาเสพติดให้โทษ &amp; วัตถุออกฤทธิ์ โดยมี clinical efficacy สูงสุดในการรักษาและมี safety profile ที่เหมาะสม
🔍 ข้ออื่นผิดเพราะอะไร:
• ข้อ ก.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ข.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4" s="166" t="inlineStr"/>
      <c r="L204" s="166" t="inlineStr">
        <is>
          <t>Pharmacy Laws &amp; Ethics</t>
        </is>
      </c>
      <c r="M204" s="166" t="inlineStr">
        <is>
          <t>ข้อบังคับสภาเภสัชกรรม (จรรยาบรรณวิชาชีพ)</t>
        </is>
      </c>
      <c r="N204" s="165" t="inlineStr">
        <is>
          <t>SAP</t>
        </is>
      </c>
      <c r="O204" s="166" t="inlineStr">
        <is>
          <t>ข้อ 5 (PLE_CC1_Key_Rx20_UBU.md)</t>
        </is>
      </c>
      <c r="P204" s="165" t="inlineStr">
        <is>
          <t>ข้อสอบจำลอง</t>
        </is>
      </c>
      <c r="Q204" s="165" t="inlineStr">
        <is>
          <t>Mock Rx20 UBU</t>
        </is>
      </c>
      <c r="R204" s="165" t="inlineStr"/>
    </row>
    <row r="205" ht="24" customHeight="1" s="49">
      <c r="A205" s="165" t="n">
        <v>203</v>
      </c>
      <c r="B205" s="166" t="inlineStr">
        <is>
          <t>เปลี่ยน CCB เป็น ACEI ดังนั้นผู้ป่วยรายนี้จึงควรได้รับยาขับปัสสาวะที่ออกฤทธิ์ได้ดีขับน้ำได้เร็วจึงควรเลือก Furosemide ประกอบกับ HCTZ ในผู้ป่วยที่มีการทำงานของไต stage ท้าย ๆจะมีประสิทธิภาพไม่ดีเท่าทีควรจึงควรเลือกใช้</t>
        </is>
      </c>
      <c r="C205" s="166" t="inlineStr"/>
      <c r="D205" s="166" t="inlineStr">
        <is>
          <t>อาหารในข้อใดต่อไปนี้ที่เหมาะสมในผู้ป่วยรายนี้</t>
        </is>
      </c>
      <c r="E205" s="166" t="inlineStr">
        <is>
          <t>พ.ร.บ. ยา พ.ศ. 2510 (การจำหน่ายยาอันตรายและยาควบคุมพิเศษ)</t>
        </is>
      </c>
      <c r="F205" s="166" t="inlineStr">
        <is>
          <t>พ.ร.บ. ยาเสพติดให้โทษ พ.ศ. 2522 (ยาเสพติดให้โทษประเภท 2 และ 3)</t>
        </is>
      </c>
      <c r="G205" s="166" t="inlineStr">
        <is>
          <t>พ.ร.บ. วัตถุที่ออกฤทธิ์ต่อจิตและประสาท พ.ศ. 2559 (ประเภท 2 และ 4)</t>
        </is>
      </c>
      <c r="H205" s="166" t="inlineStr">
        <is>
          <t>พ.ร.บ. วิชาชีพเภสัชกรรม พ.ศ. 2537 และข้อบังคับจรรยาบรรณวิชาชีพ</t>
        </is>
      </c>
      <c r="I205" s="165" t="n">
        <v>4</v>
      </c>
      <c r="J205" s="166" t="inlineStr">
        <is>
          <t>✅ คำตอบที่ถูกต้อง: ข้อ ง.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ก. (อาหารในข้อใดต่อไปนี้ที่เหมาะสมในผู้ป่วยรายนี้): อาหารในข้อใดต่อไปนี้ที่เหมาะสมในผู้ป่วยรายนี้ ไม่ตรงกับข้อบ่งใช้หรือกลไกการออกฤทธิ์ที่ถูกต้องตาม พ.ร.บ. ยา พ.ศ. 2510 / พ.ร.บ. วิชาชีพเภสัชกรรม พ.ศ. 2537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5" s="166" t="inlineStr"/>
      <c r="L205" s="166" t="inlineStr">
        <is>
          <t>Pharmacy Laws &amp; Ethics</t>
        </is>
      </c>
      <c r="M205" s="166" t="inlineStr">
        <is>
          <t>ข้อบังคับสภาเภสัชกรรม (จรรยาบรรณวิชาชีพ)</t>
        </is>
      </c>
      <c r="N205" s="165" t="inlineStr">
        <is>
          <t>SAP</t>
        </is>
      </c>
      <c r="O205" s="166" t="inlineStr">
        <is>
          <t>ข้อ 5 (PLE_CC1_Key_Rx20_UBU.md)</t>
        </is>
      </c>
      <c r="P205" s="165" t="inlineStr">
        <is>
          <t>ข้อสอบจำลอง</t>
        </is>
      </c>
      <c r="Q205" s="165" t="inlineStr">
        <is>
          <t>Mock Rx20 UBU</t>
        </is>
      </c>
      <c r="R205" s="165" t="inlineStr"/>
    </row>
    <row r="206" ht="24" customHeight="1" s="49">
      <c r="A206" s="165" t="n">
        <v>204</v>
      </c>
      <c r="B206" s="166" t="inlineStr">
        <is>
          <t>ฝ่าฝืน เพราะถือเป็นการโฆษณาที่กล่าวถึงโรคที่ห้ามโฆษณาตาม พรบ. ยา</t>
        </is>
      </c>
      <c r="C206" s="166" t="inlineStr"/>
      <c r="D206" s="166" t="inlineStr">
        <is>
          <t>พ.ร.บ. วัตถุที่ออกฤทธิ์ต่อจิตและประสาท พ.ศ. 2559 (ประเภท 2 และ 4)</t>
        </is>
      </c>
      <c r="E206" s="166" t="inlineStr">
        <is>
          <t>พ.ร.บ. วิชาชีพเภสัชกรรม พ.ศ. 2537 และข้อบังคับจรรยาบรรณวิชาชีพ</t>
        </is>
      </c>
      <c r="F206" s="166" t="inlineStr">
        <is>
          <t>พ.ร.บ. ผลิตภัณฑ์สมุนไพร พ.ศ. 2562</t>
        </is>
      </c>
      <c r="G206" s="166" t="inlineStr">
        <is>
          <t>พ.ร.บ. เครื่องสำอาง พ.ศ. 2558</t>
        </is>
      </c>
      <c r="H206" s="166" t="inlineStr">
        <is>
          <t>พ.ร.บ. หลักประกันสุขภาพแห่งชาติ พ.ศ. 2545</t>
        </is>
      </c>
      <c r="I206" s="165" t="n">
        <v>1</v>
      </c>
      <c r="J206" s="166" t="inlineStr">
        <is>
          <t>✅ คำตอบที่ถูกต้อง: ข้อ ก.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6" s="166" t="inlineStr"/>
      <c r="L206" s="166" t="inlineStr">
        <is>
          <t>Pharmacy Laws &amp; Ethics</t>
        </is>
      </c>
      <c r="M206" s="166" t="inlineStr">
        <is>
          <t>ข้อบังคับสภาเภสัชกรรม (จรรยาบรรณวิชาชีพ)</t>
        </is>
      </c>
      <c r="N206" s="165" t="inlineStr">
        <is>
          <t>SAP</t>
        </is>
      </c>
      <c r="O206" s="166" t="inlineStr">
        <is>
          <t>ข้อ 2 (PLE_CC1_Key_Rx20_UBU.md)</t>
        </is>
      </c>
      <c r="P206" s="165" t="inlineStr">
        <is>
          <t>ข้อสอบจำลอง</t>
        </is>
      </c>
      <c r="Q206" s="165" t="inlineStr">
        <is>
          <t>Mock Rx20 UBU</t>
        </is>
      </c>
      <c r="R206" s="165" t="inlineStr"/>
    </row>
    <row r="207" ht="24" customHeight="1" s="49">
      <c r="A207" s="165" t="n">
        <v>205</v>
      </c>
      <c r="B207" s="166" t="inlineStr">
        <is>
          <t>Sodamint 1000 เม็ด จัดเป็นยาประเภทใดตามกฎหมาย</t>
        </is>
      </c>
      <c r="C207" s="166" t="inlineStr"/>
      <c r="D207" s="166" t="inlineStr">
        <is>
          <t>พ.ร.บ. เครื่องสำอาง พ.ศ. 2558</t>
        </is>
      </c>
      <c r="E207" s="166" t="inlineStr">
        <is>
          <t>พ.ร.บ. หลักประกันสุขภาพแห่งชาติ พ.ศ. 2545</t>
        </is>
      </c>
      <c r="F207" s="166" t="inlineStr">
        <is>
          <t>การปฏิบัติทางเภสัชกรรมชุมชน (Good Pharmacy Practice: GPP)</t>
        </is>
      </c>
      <c r="G207" s="166" t="inlineStr">
        <is>
          <t>บัญชียาหลักแห่งชาติ (National List of Essential Medicines: NLEM)</t>
        </is>
      </c>
      <c r="H207" s="166" t="inlineStr">
        <is>
          <t>เกณฑ์จริยธรรมว่าด้วยการส่งเสริมการขายยาของกระทรวงสาธารณสุข</t>
        </is>
      </c>
      <c r="I207" s="165" t="n">
        <v>1</v>
      </c>
      <c r="J207" s="166" t="inlineStr">
        <is>
          <t>✅ คำตอบที่ถูกต้อง: ข้อ ก.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7" s="166" t="inlineStr"/>
      <c r="L207" s="166" t="inlineStr">
        <is>
          <t>Pharmacy Laws &amp; Ethics</t>
        </is>
      </c>
      <c r="M207" s="166" t="inlineStr">
        <is>
          <t>ข้อบังคับสภาเภสัชกรรม (จรรยาบรรณวิชาชีพ)</t>
        </is>
      </c>
      <c r="N207" s="165" t="inlineStr">
        <is>
          <t>SAP</t>
        </is>
      </c>
      <c r="O207" s="166" t="inlineStr">
        <is>
          <t>ข้อ 9 (PLE_CC1_Key_Rx20_UBU.md)</t>
        </is>
      </c>
      <c r="P207" s="165" t="inlineStr">
        <is>
          <t>ข้อสอบจำลอง</t>
        </is>
      </c>
      <c r="Q207" s="165" t="inlineStr">
        <is>
          <t>Mock Rx20 UBU</t>
        </is>
      </c>
      <c r="R207" s="165" t="inlineStr"/>
    </row>
    <row r="208" ht="24" customHeight="1" s="49">
      <c r="A208" s="165" t="n">
        <v>206</v>
      </c>
      <c r="B208" s="166" t="inlineStr">
        <is>
          <t>D-10-W 175 ml และ D-10-NSS 175 ml ปรับปริมาตรให้ครบ 500 ml ตอบ 2. D-10-W 125 ml และ D-10-NSS 125 ml ปรับปริมาตรให้ครบ 500 ml ใช้สูตร C1V1=C2V2 เริ่มคิดปริมาตร NSS ที่ต้องใช้ก่อน (NSS/4) = (NSS)(V) V = 500/4 = 125 ml &gt;&gt;&gt;&gt; ใช้ D-10-NSS 125 ml (D5%) = (D10%) + (D10%)(V) V = (500x5) – (10x125) = 125 ml &gt;&gt;&gt;&gt; ใช้ D-10-W 125 ml 10.ข้อใดไม่ใช่ความผิดตามกฎหมายการโฆษณายาดังต่อไปนี้ “ยาลูกกลอน A มีสรรพคุณต้านมะเร็ง ซึ่งได้รับการรับรองมาจากสถาบันมะเร็งแห่งชาติ”</t>
        </is>
      </c>
      <c r="C208" s="166" t="inlineStr"/>
      <c r="D208" s="166" t="inlineStr">
        <is>
          <t>บัญชียาหลักแห่งชาติ (National List of Essential Medicines: NLEM)</t>
        </is>
      </c>
      <c r="E208" s="166" t="inlineStr">
        <is>
          <t>เกณฑ์จริยธรรมว่าด้วยการส่งเสริมการขายยาของกระทรวงสาธารณสุข</t>
        </is>
      </c>
      <c r="F208" s="166" t="inlineStr">
        <is>
          <t>พ.ร.บ. ยา พ.ศ. 2510 (การจำหน่ายยาอันตรายและยาควบคุมพิเศษ)</t>
        </is>
      </c>
      <c r="G208" s="166" t="inlineStr">
        <is>
          <t>พ.ร.บ. ยาเสพติดให้โทษ พ.ศ. 2522 (ยาเสพติดให้โทษประเภท 2 และ 3)</t>
        </is>
      </c>
      <c r="H208" s="166" t="inlineStr">
        <is>
          <t>พ.ร.บ. วัตถุที่ออกฤทธิ์ต่อจิตและประสาท พ.ศ. 2559 (ประเภท 2 และ 4)</t>
        </is>
      </c>
      <c r="I208" s="165" t="n">
        <v>1</v>
      </c>
      <c r="J208" s="166" t="inlineStr">
        <is>
          <t>✅ คำตอบที่ถูกต้อง: ข้อ ก. บัญชียาหลักแห่งชาติ (National List of Essential Medicines: NLEM)
💡 Background:
กฎหมายยาและจรรยาบรรณวิชาชีพมีขึ้นเพื่อคุ้มครองความปลอดภัยของผู้บริโภคตามมาตรฐาน Good Pharmacy Practice (GPP)
🎯 ทำไมข้อนี้ถึงถูก:
บัญชียาหลักแห่งชาติ (National List of Essential Medicines: NLEM) 💡 คำอธิบายและข้อกำหนดทางกฎหมาย:
💡 คำอธิบายและข้อกำหนดทางกฎหมาย:
การเลือก บัญชียาหลักแห่งชาติ (National List of Essential Medicines: NLEM) เป็นคำตอบที่ถูกต้องตามแนวทางการรักษามาตรฐาน เนื่องจาก National List of Essential Medicines (NLEM) บัญชียาจำเป็นที่รัฐประกันการเข้าถึง แบ่งเป็นบัญชี ก, ข, ค, ง, จ เพื่อความคุ้มค่าและความเท่าเทียม
🔍 ข้ออื่นผิดเพราะอะไร:
• ข้อ ข.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ค.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ง.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8" s="166" t="inlineStr"/>
      <c r="L208" s="166" t="inlineStr">
        <is>
          <t>Pharmacy Laws &amp; Ethics</t>
        </is>
      </c>
      <c r="M208" s="166" t="inlineStr">
        <is>
          <t>ข้อบังคับสภาเภสัชกรรม (จรรยาบรรณวิชาชีพ)</t>
        </is>
      </c>
      <c r="N208" s="165" t="inlineStr">
        <is>
          <t>SAP</t>
        </is>
      </c>
      <c r="O208" s="166" t="inlineStr">
        <is>
          <t>ข้อ 5 (PLE_CC1_Key_Rx20_UBU.md)</t>
        </is>
      </c>
      <c r="P208" s="165" t="inlineStr">
        <is>
          <t>ข้อสอบจำลอง</t>
        </is>
      </c>
      <c r="Q208" s="165" t="inlineStr">
        <is>
          <t>Mock Rx20 UBU</t>
        </is>
      </c>
      <c r="R208" s="165" t="inlineStr"/>
    </row>
    <row r="209" ht="24" customHeight="1" s="49">
      <c r="A209" s="165" t="n">
        <v>207</v>
      </c>
      <c r="B209" s="166" t="inlineStr">
        <is>
          <t>เพิ่มการขับออกทางไต ตอบ 1. เพิ่ม metabolism ที่ตับ เนื่องจากRifampin เป็น enzyme inducer หลายชนิด ซึ่งยา rifampin ทำให้ประสิทธิภาพการคุมกำเนิดลดลง จึงอาจส่งผลต่อประจำเดือนได้</t>
        </is>
      </c>
      <c r="C209" s="166" t="inlineStr"/>
      <c r="D209" s="166" t="inlineStr">
        <is>
          <t>หากผู้ป่วยเริ่มใช้ยาไปแล้ว 2 สัปดาห์ (สูตร IRZE) เกิดอาการผื่นแดง ลอก ทั่วร่างกาย มีไข้ ควรจะจัดการอย่างไร</t>
        </is>
      </c>
      <c r="E209" s="166" t="inlineStr">
        <is>
          <t>พ.ร.บ. วัตถุที่ออกฤทธิ์ต่อจิตและประสาท พ.ศ. 2559 (ประเภท 2 และ 4)</t>
        </is>
      </c>
      <c r="F209" s="166" t="inlineStr">
        <is>
          <t>พ.ร.บ. วิชาชีพเภสัชกรรม พ.ศ. 2537 และข้อบังคับจรรยาบรรณวิชาชีพ</t>
        </is>
      </c>
      <c r="G209" s="166" t="inlineStr">
        <is>
          <t>พ.ร.บ. ผลิตภัณฑ์สมุนไพร พ.ศ. 2562</t>
        </is>
      </c>
      <c r="H209" s="166" t="inlineStr">
        <is>
          <t>พ.ร.บ. เครื่องสำอาง พ.ศ. 2558</t>
        </is>
      </c>
      <c r="I209" s="165" t="n">
        <v>1</v>
      </c>
      <c r="J209" s="166" t="inlineStr">
        <is>
          <t>✅ คำตอบที่ถูกต้อง: ข้อ ก. หากผู้ป่วยเริ่มใช้ยาไปแล้ว 2 สัปดาห์ (สูตร IRZE) เกิดอาการผื่นแดง ลอก ทั่วร่างกาย มีไข้ ควรจะจัดการอย่างไร
💡 Background:
กฎหมายยาและจรรยาบรรณวิชาชีพมีขึ้นเพื่อคุ้มครองความปลอดภัยของผู้บริโภคตามมาตรฐาน Good Pharmacy Practice (GPP)
🎯 ทำไมข้อนี้ถึงถูก:
หากผู้ป่วยเริ่มใช้ยาไปแล้ว 2 สัปดาห์ (สูตร IRZE) เกิดอาการผื่นแดง ลอก ทั่วร่างกาย มีไข้ ควรจะจัดการอย่างไร 💡 คำอธิบายและข้อกำหนดทางกฎหมาย:
💡 คำอธิบายและข้อกำหนดทางกฎหมาย:
การเลือก หากผู้ป่วยเริ่มใช้ยาไปแล้ว 2 สัปดาห์ (สูตร IRZE) เกิดอาการผื่นแดง ลอก ทั่วร่างกาย มีไข้ ควรจะจัดการอย่างไร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ค.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ง.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จ.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9" s="166" t="inlineStr"/>
      <c r="L209" s="166" t="inlineStr">
        <is>
          <t>Pharmacy Laws &amp; Ethics</t>
        </is>
      </c>
      <c r="M209" s="166" t="inlineStr">
        <is>
          <t>ข้อบังคับสภาเภสัชกรรม (จรรยาบรรณวิชาชีพ)</t>
        </is>
      </c>
      <c r="N209" s="165" t="inlineStr">
        <is>
          <t>SAP</t>
        </is>
      </c>
      <c r="O209" s="166" t="inlineStr">
        <is>
          <t>ข้อ 5 (PLE_CC1_Key_Rx20_UBU.md)</t>
        </is>
      </c>
      <c r="P209" s="165" t="inlineStr">
        <is>
          <t>ข้อสอบจำลอง</t>
        </is>
      </c>
      <c r="Q209" s="165" t="inlineStr">
        <is>
          <t>Mock Rx20 UBU</t>
        </is>
      </c>
      <c r="R209" s="165" t="inlineStr"/>
    </row>
    <row r="210" ht="24" customHeight="1" s="49">
      <c r="A210" s="165" t="n">
        <v>208</v>
      </c>
      <c r="B210" s="166" t="inlineStr">
        <is>
          <t>ยาหยอดตา Sulfacetamide eye drops 10% แต่เมื่อนำไปตรวจสอบ พบว่ามีตัวยาเพียง 5% ยาดังกล่าวจัดเป็นยาใดตามกฎหมาย</t>
        </is>
      </c>
      <c r="C210" s="166" t="inlineStr"/>
      <c r="D210" s="166" t="inlineStr">
        <is>
          <t>ยาปลอม</t>
        </is>
      </c>
      <c r="E210" s="166" t="inlineStr">
        <is>
          <t>ยาไม่ได้มาตรฐาน</t>
        </is>
      </c>
      <c r="F210" s="166" t="inlineStr">
        <is>
          <t>ยาผิดมาตรฐาน</t>
        </is>
      </c>
      <c r="G210" s="166" t="inlineStr">
        <is>
          <t>ยาเสื่อมคุณภาพ</t>
        </is>
      </c>
      <c r="H210" s="166" t="inlineStr">
        <is>
          <t>ยาหมดอายุ กรณีศึกษาที่ 2 ลดน้ำหนัก หญิงเดี่ยว อายุ 38 ปี หนัก 52 กิโลกรัม สูง 155 เซนติเมตร มาปรึกษาเภสัชกรในร้านยาแห่งหนึ่งที่ท่านปฏิบัติงานอยู่ เกี่ยวกับสมุนไพรมะขามแขกที่โฆษณาว่าสามารถใช้ลดน้ำหนักได้ โดยเธอกล่าวว่าอยากลดน้ำหนักแต่พยายามล...</t>
        </is>
      </c>
      <c r="I210" s="165" t="n">
        <v>1</v>
      </c>
      <c r="J210" s="166" t="inlineStr">
        <is>
          <t>✅ คำตอบที่ถูกต้อง: ข้อ ก. ยาปลอม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ยาปลอม 💡 คำอธิบายและข้อกำหนดทางกฎหมาย:
💡 คำอธิบายและข้อกำหนดทางกฎหมาย:
การเลือก ยาปลอม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(ยาไม่ได้มาตรฐาน): ยาไม่ได้มาตรฐาน ไม่ตรงกับข้อบ่งใช้หรือกลไกการออกฤทธิ์ที่ถูกต้องตาม พ.ร.บ. ยา พ.ศ. 2510 / พ.ร.บ. วิชาชีพเภสัชกรรม พ.ศ. 2537
• ข้อ ค. (ยาผิดมาตรฐาน): ยาผิดมาตรฐาน ไม่ตรงกับข้อบ่งใช้หรือกลไกการออกฤทธิ์ที่ถูกต้องตาม พ.ร.บ. ยา พ.ศ. 2510 / พ.ร.บ. วิชาชีพเภสัชกรรม พ.ศ. 2537
• ข้อ ง. (ยาเสื่อมคุณภาพ): ยาเสื่อมคุณภาพ ไม่ตรงกับข้อบ่งใช้หรือกลไกการออกฤทธิ์ที่ถูกต้องตาม พ.ร.บ. ยา พ.ศ. 2510 / พ.ร.บ. วิชาชีพเภสัชกรรม พ.ศ. 2537
• ข้อ จ. (ยาหมดอายุ กรณีศึกษาที่ 2 ลดน้ำหนัก หญิงเดี่ยว อายุ 38 ปี หนัก 52 กิโลกรัม สูง 155 เซนติเมตร มาปรึกษาเภสัชกรในร้านยาแห่งหนึ่งที่ท่านปฏิบัติงานอยู่ เกี่ยวกับสมุนไพรมะขามแขกที่โฆษณาว่าสามารถใช้ลดน้ำหนักได้ โดยเธอกล่าวว่าอยากลดน้ำหนักแต่พยายามลดอาหารเที่ยงแล้วแต่มักจะทานอาหารเย็นเยอะ เนื่องจากมีงานเลี้ยงสังสรรค์เป็นประจำและชอบทานน้ำอัดลม และไม่ชอบออกกำลังกาย จึงสอบถามเกี่ยวกับสมุนไพรดังกล่าว): ยาหมดอายุ กรณีศึกษาที่ 2 ลดน้ำหนัก หญิงเดี่ยว อายุ 38 ปี หนัก 52 กิโลกรัม สูง 155 เซนติเมตร มาปรึกษาเภสัชกรในร้านยาแห่งหนึ่งที่ท่านปฏิบัติงานอยู่ เกี่ยวกับสมุนไพรมะขามแขกที่โฆษณาว่าสามารถใช้ลดน้ำหนักได้ โดยเธอกล่าวว่าอยากลดน้ำหนักแต่พยายามลดอาหารเที่ยงแล้วแต่มักจะทานอาหารเย็นเยอะ เนื่องจากมีงานเลี้ยงสังสรรค์เป็นประจำและชอบทานน้ำอัดลม และไม่ชอบออกกำลังกาย จึงสอบถามเกี่ยวกับสมุนไพรดังกล่าว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0" s="166" t="inlineStr"/>
      <c r="L210" s="166" t="inlineStr">
        <is>
          <t>Pharmacy Laws &amp; Ethics</t>
        </is>
      </c>
      <c r="M210" s="166" t="inlineStr">
        <is>
          <t>ข้อบังคับสภาเภสัชกรรม (จรรยาบรรณวิชาชีพ)</t>
        </is>
      </c>
      <c r="N210" s="165" t="inlineStr">
        <is>
          <t>SAP</t>
        </is>
      </c>
      <c r="O210" s="166" t="inlineStr">
        <is>
          <t>ข้อ 8 (PLE_CC1_Key_Rx20_UBU.md)</t>
        </is>
      </c>
      <c r="P210" s="165" t="inlineStr">
        <is>
          <t>ข้อสอบจำลอง</t>
        </is>
      </c>
      <c r="Q210" s="165" t="inlineStr">
        <is>
          <t>Mock Rx20 UBU</t>
        </is>
      </c>
      <c r="R210" s="165" t="inlineStr"/>
    </row>
    <row r="211" ht="24" customHeight="1" s="49">
      <c r="A211" s="165" t="n">
        <v>209</v>
      </c>
      <c r="B211" s="166" t="inlineStr">
        <is>
          <t>ยา aspirin ขนาด 300 mg บรรจุ 10 เม็ด บรรเทาอาการปวดข้อบวม ในผู้ป่วยโรคข้อ มีฉลากบอกครบถ้วน จัดเป็นยาใดตามกฎหมาย PEG sc MC ไ` ละสายในก→ _ CAนก</t>
        </is>
      </c>
      <c r="C211" s="166" t="inlineStr"/>
      <c r="D211" s="166" t="inlineStr">
        <is>
          <t>การปฏิบัติทางเภสัชกรรมชุมชน (Good Pharmacy Practice: GPP)</t>
        </is>
      </c>
      <c r="E211" s="166" t="inlineStr">
        <is>
          <t>บัญชียาหลักแห่งชาติ (National List of Essential Medicines: NLEM)</t>
        </is>
      </c>
      <c r="F211" s="166" t="inlineStr">
        <is>
          <t>เกณฑ์จริยธรรมว่าด้วยการส่งเสริมการขายยาของกระทรวงสาธารณสุข</t>
        </is>
      </c>
      <c r="G211" s="166" t="inlineStr">
        <is>
          <t>พ.ร.บ. ยา พ.ศ. 2510 (การจำหน่ายยาอันตรายและยาควบคุมพิเศษ)</t>
        </is>
      </c>
      <c r="H211" s="166" t="inlineStr">
        <is>
          <t>พ.ร.บ. ยาเสพติดให้โทษ พ.ศ. 2522 (ยาเสพติดให้โทษประเภท 2 และ 3)</t>
        </is>
      </c>
      <c r="I211" s="165" t="n">
        <v>1</v>
      </c>
      <c r="J211" s="166" t="inlineStr">
        <is>
          <t>✅ คำตอบที่ถูกต้อง: ข้อ ก. การปฏิบัติทางเภสัชกรรมชุมชน (Good Pharmacy Practice: GPP)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การปฏิบัติทางเภสัชกรรมชุมชน (Good Pharmacy Practice: GPP) 💡 คำอธิบายและข้อกำหนดทางกฎหมาย:
💡 คำอธิบายและข้อกำหนดทางกฎหมาย:
การเลือก การปฏิบัติทางเภสัชกรรมชุมชน (Good Pharmacy Practice: GPP) เป็นคำตอบที่ถูกต้องตามแนวทางการรักษามาตรฐาน เนื่องจาก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ข้ออื่นผิดเพราะอะไร:
• ข้อ ข.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ค.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ง.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จ.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1" s="166" t="inlineStr"/>
      <c r="L211" s="166" t="inlineStr">
        <is>
          <t>Pharmacy Laws &amp; Ethics</t>
        </is>
      </c>
      <c r="M211" s="166" t="inlineStr">
        <is>
          <t>ข้อบังคับสภาเภสัชกรรม (จรรยาบรรณวิชาชีพ)</t>
        </is>
      </c>
      <c r="N211" s="165" t="inlineStr">
        <is>
          <t>SAP</t>
        </is>
      </c>
      <c r="O211" s="166" t="inlineStr">
        <is>
          <t>ข้อ 29 (PLE_CC1_Key_Rx20_UBU.md)</t>
        </is>
      </c>
      <c r="P211" s="165" t="inlineStr">
        <is>
          <t>ข้อสอบจำลอง</t>
        </is>
      </c>
      <c r="Q211" s="165" t="inlineStr">
        <is>
          <t>Mock Rx20 UBU</t>
        </is>
      </c>
      <c r="R211" s="165" t="inlineStr"/>
    </row>
    <row r="212" ht="24" customHeight="1" s="49">
      <c r="A212" s="165" t="n">
        <v>210</v>
      </c>
      <c r="B212" s="166" t="inlineStr">
        <is>
          <t>องค์กรใดในประเทศไทยที่ทำหน้าที่ควบคุมค่าใช้จ่ายด้านยาของผู้ใช้สิทธิบัตรทองในหลักประกันสุขภาพแห่งชา ติ</t>
        </is>
      </c>
      <c r="C212" s="166" t="inlineStr"/>
      <c r="D212" s="166" t="inlineStr">
        <is>
          <t>พ.ร.บ. ยา พ.ศ. 2510 (การจำหน่ายยาอันตรายและยาควบคุมพิเศษ)</t>
        </is>
      </c>
      <c r="E212" s="166" t="inlineStr">
        <is>
          <t>พ.ร.บ. ยาเสพติดให้โทษ พ.ศ. 2522 (ยาเสพติดให้โทษประเภท 2 และ 3)</t>
        </is>
      </c>
      <c r="F212" s="166" t="inlineStr">
        <is>
          <t>พ.ร.บ. วัตถุที่ออกฤทธิ์ต่อจิตและประสาท พ.ศ. 2559 (ประเภท 2 และ 4)</t>
        </is>
      </c>
      <c r="G212" s="166" t="inlineStr">
        <is>
          <t>พ.ร.บ. วิชาชีพเภสัชกรรม พ.ศ. 2537 และข้อบังคับจรรยาบรรณวิชาชีพ</t>
        </is>
      </c>
      <c r="H212" s="166" t="inlineStr">
        <is>
          <t>พ.ร.บ. ผลิตภัณฑ์สมุนไพร พ.ศ. 2562</t>
        </is>
      </c>
      <c r="I212" s="165" t="n">
        <v>1</v>
      </c>
      <c r="J212" s="166" t="inlineStr">
        <is>
          <t>✅ คำตอบที่ถูกต้อง: ข้อ ก. พ.ร.บ. ยา พ.ศ. 2510 (การจำหน่ายยาอันตรายและยาควบคุมพิเศษ)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 พ.ศ. 2510 (การจำหน่ายยาอันตรายและยาควบคุมพิเศษ) 💡 คำอธิบายและข้อกำหนดทางกฎหมาย:
💡 คำอธิบายและข้อกำหนดทางกฎหมาย:
การเลือก พ.ร.บ. ยา พ.ศ. 2510 (การจำหน่ายยาอันตรายและยาควบคุมพิเศษ) เป็นคำตอบที่ถูกต้องตามแนวทางการรักษามาตรฐาน เนื่องจาก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ข้ออื่นผิดเพราะอะไร:
• ข้อ ข.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ค.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ง.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จ.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2" s="166" t="inlineStr"/>
      <c r="L212" s="166" t="inlineStr">
        <is>
          <t>Pharmacy Laws &amp; Ethics</t>
        </is>
      </c>
      <c r="M212" s="166" t="inlineStr">
        <is>
          <t>ข้อบังคับสภาเภสัชกรรม (จรรยาบรรณวิชาชีพ)</t>
        </is>
      </c>
      <c r="N212" s="165" t="inlineStr">
        <is>
          <t>SAP</t>
        </is>
      </c>
      <c r="O212" s="166" t="inlineStr">
        <is>
          <t>ข้อ 37 (PLE_CC1_Key_Rx20_UBU.md)</t>
        </is>
      </c>
      <c r="P212" s="165" t="inlineStr">
        <is>
          <t>ข้อสอบจำลอง</t>
        </is>
      </c>
      <c r="Q212" s="165" t="inlineStr">
        <is>
          <t>Mock Rx20 UBU</t>
        </is>
      </c>
      <c r="R212" s="165" t="inlineStr"/>
    </row>
    <row r="213" ht="24" customHeight="1" s="49">
      <c r="A213" s="165" t="n">
        <v>211</v>
      </c>
      <c r="B213" s="166" t="inlineStr">
        <is>
          <t>สำนักงานประกันสังคม (สปส.)</t>
        </is>
      </c>
      <c r="C213" s="166" t="inlineStr"/>
      <c r="D213" s="166" t="inlineStr">
        <is>
          <t>พ.ร.บ. วิชาชีพเภสัชกรรม พ.ศ. 2537 และข้อบังคับจรรยาบรรณวิชาชีพ</t>
        </is>
      </c>
      <c r="E213" s="166" t="inlineStr">
        <is>
          <t>พ.ร.บ. ผลิตภัณฑ์สมุนไพร พ.ศ. 2562</t>
        </is>
      </c>
      <c r="F213" s="166" t="inlineStr">
        <is>
          <t>พ.ร.บ. เครื่องสำอาง พ.ศ. 2558</t>
        </is>
      </c>
      <c r="G213" s="166" t="inlineStr">
        <is>
          <t>พ.ร.บ. หลักประกันสุขภาพแห่งชาติ พ.ศ. 2545</t>
        </is>
      </c>
      <c r="H213" s="166" t="inlineStr">
        <is>
          <t>การปฏิบัติทางเภสัชกรรมชุมชน (Good Pharmacy Practice: GPP)</t>
        </is>
      </c>
      <c r="I213" s="165" t="n">
        <v>1</v>
      </c>
      <c r="J213" s="166" t="inlineStr">
        <is>
          <t>✅ คำตอบที่ถูกต้อง: ข้อ ก. พ.ร.บ. วิชาชีพเภสัชกรรม พ.ศ. 2537 และข้อบังคับจรรยาบรรณวิชาชีพ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วิชาชีพเภสัชกรรม พ.ศ. 2537 และข้อบังคับจรรยาบรรณวิชาชีพ 💡 คำอธิบายและข้อกำหนดทางกฎหมาย:
💡 คำอธิบายและข้อกำหนดทางกฎหมาย:
การเลือก พ.ร.บ. วิชาชีพเภสัชกรรม พ.ศ. 2537 และข้อบังคับจรรยาบรรณวิชาชีพ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ค.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จ.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3" s="166" t="inlineStr"/>
      <c r="L213" s="166" t="inlineStr">
        <is>
          <t>Pharmacy Laws &amp; Ethics</t>
        </is>
      </c>
      <c r="M213" s="166" t="inlineStr">
        <is>
          <t>ข้อบังคับสภาเภสัชกรรม (จรรยาบรรณวิชาชีพ)</t>
        </is>
      </c>
      <c r="N213" s="165" t="inlineStr">
        <is>
          <t>SAP</t>
        </is>
      </c>
      <c r="O213" s="166" t="inlineStr">
        <is>
          <t>ข้อ 2 (PLE_CC1_Key_Rx20_UBU.md)</t>
        </is>
      </c>
      <c r="P213" s="165" t="inlineStr">
        <is>
          <t>ข้อสอบจำลอง</t>
        </is>
      </c>
      <c r="Q213" s="165" t="inlineStr">
        <is>
          <t>Mock Rx20 UBU</t>
        </is>
      </c>
      <c r="R213" s="165" t="inlineStr"/>
    </row>
    <row r="214" ht="24" customHeight="1" s="49">
      <c r="A214" s="165" t="n">
        <v>212</v>
      </c>
      <c r="B214" s="166" t="inlineStr">
        <is>
          <t>สำนักงานหลักประกันสุขภาพแห่งชาติ (สปสช.)</t>
        </is>
      </c>
      <c r="C214" s="166" t="inlineStr"/>
      <c r="D214" s="166" t="inlineStr">
        <is>
          <t>พ.ร.บ. หลักประกันสุขภาพแห่งชาติ พ.ศ. 2545</t>
        </is>
      </c>
      <c r="E214" s="166" t="inlineStr">
        <is>
          <t>การปฏิบัติทางเภสัชกรรมชุมชน (Good Pharmacy Practice: GPP)</t>
        </is>
      </c>
      <c r="F214" s="166" t="inlineStr">
        <is>
          <t>บัญชียาหลักแห่งชาติ (National List of Essential Medicines: NLEM)</t>
        </is>
      </c>
      <c r="G214" s="166" t="inlineStr">
        <is>
          <t>เกณฑ์จริยธรรมว่าด้วยการส่งเสริมการขายยาของกระทรวงสาธารณสุข</t>
        </is>
      </c>
      <c r="H214" s="166" t="inlineStr">
        <is>
          <t>พ.ร.บ. ยา พ.ศ. 2510 (การจำหน่ายยาอันตรายและยาควบคุมพิเศษ)</t>
        </is>
      </c>
      <c r="I214" s="165" t="n">
        <v>1</v>
      </c>
      <c r="J214" s="166" t="inlineStr">
        <is>
          <t>✅ คำตอบที่ถูกต้อง: ข้อ ก. พ.ร.บ. หลักประกันสุขภาพแห่งชาติ พ.ศ. 2545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หลักประกันสุขภาพแห่งชาติ พ.ศ. 2545 💡 คำอธิบายและข้อกำหนดทางกฎหมาย:
💡 คำอธิบายและข้อกำหนดทางกฎหมาย:
การเลือก พ.ร.บ. หลักประกันสุขภาพแห่งชาติ พ.ศ. 2545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ง.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จ.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4" s="166" t="inlineStr"/>
      <c r="L214" s="166" t="inlineStr">
        <is>
          <t>Pharmacy Laws &amp; Ethics</t>
        </is>
      </c>
      <c r="M214" s="166" t="inlineStr">
        <is>
          <t>ข้อบังคับสภาเภสัชกรรม (จรรยาบรรณวิชาชีพ)</t>
        </is>
      </c>
      <c r="N214" s="165" t="inlineStr">
        <is>
          <t>SAP</t>
        </is>
      </c>
      <c r="O214" s="166" t="inlineStr">
        <is>
          <t>ข้อ 3 (PLE_CC1_Key_Rx20_UBU.md)</t>
        </is>
      </c>
      <c r="P214" s="165" t="inlineStr">
        <is>
          <t>ข้อสอบจำลอง</t>
        </is>
      </c>
      <c r="Q214" s="165" t="inlineStr">
        <is>
          <t>Mock Rx20 UBU</t>
        </is>
      </c>
      <c r="R214" s="165" t="inlineStr"/>
    </row>
    <row r="215" ht="24" customHeight="1" s="49">
      <c r="A215" s="165" t="n">
        <v>213</v>
      </c>
      <c r="B215" s="166" t="inlineStr">
        <is>
          <t>ผู้ป่วยใช้สิทธิประกันสุขภาพถ้วนหน้า สามารถได้รับการบริการอย่างไรในการรักษาโรคเอดส์ และโรคติดเชื้อฉวยโอกาสอย่างไร</t>
        </is>
      </c>
      <c r="C215" s="166" t="inlineStr"/>
      <c r="D215" s="166" t="inlineStr">
        <is>
          <t>เกณฑ์จริยธรรมว่าด้วยการส่งเสริมการขายยาของกระทรวงสาธารณสุข</t>
        </is>
      </c>
      <c r="E215" s="166" t="inlineStr">
        <is>
          <t>พ.ร.บ. ยา พ.ศ. 2510 (การจำหน่ายยาอันตรายและยาควบคุมพิเศษ)</t>
        </is>
      </c>
      <c r="F215" s="166" t="inlineStr">
        <is>
          <t>พ.ร.บ. ยาเสพติดให้โทษ พ.ศ. 2522 (ยาเสพติดให้โทษประเภท 2 และ 3)</t>
        </is>
      </c>
      <c r="G215" s="166" t="inlineStr">
        <is>
          <t>พ.ร.บ. วัตถุที่ออกฤทธิ์ต่อจิตและประสาท พ.ศ. 2559 (ประเภท 2 และ 4)</t>
        </is>
      </c>
      <c r="H215" s="166" t="inlineStr">
        <is>
          <t>พ.ร.บ. วิชาชีพเภสัชกรรม พ.ศ. 2537 และข้อบังคับจรรยาบรรณวิชาชีพ</t>
        </is>
      </c>
      <c r="I215" s="165" t="n">
        <v>1</v>
      </c>
      <c r="J215" s="166" t="inlineStr">
        <is>
          <t>✅ คำตอบที่ถูกต้อง: ข้อ ก. เกณฑ์จริยธรรมว่าด้วยการส่งเสริมการขายยาของกระทรวงสาธารณสุข
💡 Background:
กฎหมายยาและจรรยาบรรณวิชาชีพมีขึ้นเพื่อคุ้มครองความปลอดภัยของผู้บริโภคตามมาตรฐาน Good Pharmacy Practice (GPP)
🎯 ทำไมข้อนี้ถึงถูก:
เกณฑ์จริยธรรมว่าด้วยการส่งเสริมการขายยาของกระทรวงสาธารณสุข 💡 คำอธิบายและข้อกำหนดทางกฎหมาย:
💡 คำอธิบายและข้อกำหนดทางกฎหมาย:
การเลือก เกณฑ์จริยธรรมว่าด้วยการส่งเสริมการขายยาของกระทรวงสาธารณสุข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5" s="166" t="inlineStr"/>
      <c r="L215" s="166" t="inlineStr">
        <is>
          <t>Pharmacy Laws &amp; Ethics</t>
        </is>
      </c>
      <c r="M215" s="166" t="inlineStr">
        <is>
          <t>ข้อบังคับสภาเภสัชกรรม (จรรยาบรรณวิชาชีพ)</t>
        </is>
      </c>
      <c r="N215" s="165" t="inlineStr">
        <is>
          <t>SAP</t>
        </is>
      </c>
      <c r="O215" s="166" t="inlineStr">
        <is>
          <t>ข้อ 52 (PLE_CC1_Key_Rx20_UBU.md)</t>
        </is>
      </c>
      <c r="P215" s="165" t="inlineStr">
        <is>
          <t>ข้อสอบจำลอง</t>
        </is>
      </c>
      <c r="Q215" s="165" t="inlineStr">
        <is>
          <t>Mock Rx20 UBU</t>
        </is>
      </c>
      <c r="R215" s="165" t="inlineStr"/>
    </row>
    <row r="216" ht="24" customHeight="1" s="49">
      <c r="A216" s="165" t="n">
        <v>214</v>
      </c>
      <c r="B216" s="166" t="inlineStr">
        <is>
          <t>เภสัชกรสุอาภา สายสะอาด จบจาก</t>
        </is>
      </c>
      <c r="C216" s="166" t="inlineStr"/>
      <c r="D216" s="166" t="inlineStr">
        <is>
          <t>พ.ร.บ. วัตถุที่ออกฤทธิ์ต่อจิตและประสาท พ.ศ. 2559 (ประเภท 2 และ 4)</t>
        </is>
      </c>
      <c r="E216" s="166" t="inlineStr">
        <is>
          <t>พ.ร.บ. วิชาชีพเภสัชกรรม พ.ศ. 2537 และข้อบังคับจรรยาบรรณวิชาชีพ</t>
        </is>
      </c>
      <c r="F216" s="166" t="inlineStr">
        <is>
          <t>พ.ร.บ. ผลิตภัณฑ์สมุนไพร พ.ศ. 2562</t>
        </is>
      </c>
      <c r="G216" s="166" t="inlineStr">
        <is>
          <t>พ.ร.บ. เครื่องสำอาง พ.ศ. 2558</t>
        </is>
      </c>
      <c r="H216" s="166" t="inlineStr">
        <is>
          <t>พ.ร.บ. หลักประกันสุขภาพแห่งชาติ พ.ศ. 2545</t>
        </is>
      </c>
      <c r="I216" s="165" t="n">
        <v>1</v>
      </c>
      <c r="J216" s="166" t="inlineStr">
        <is>
          <t>✅ คำตอบที่ถูกต้อง: ข้อ ก.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6" s="166" t="inlineStr"/>
      <c r="L216" s="166" t="inlineStr">
        <is>
          <t>Pharmacy Laws &amp; Ethics</t>
        </is>
      </c>
      <c r="M216" s="166" t="inlineStr">
        <is>
          <t>ข้อบังคับสภาเภสัชกรรม (จรรยาบรรณวิชาชีพ)</t>
        </is>
      </c>
      <c r="N216" s="165" t="inlineStr">
        <is>
          <t>SAP</t>
        </is>
      </c>
      <c r="O216" s="166" t="inlineStr">
        <is>
          <t>ข้อ 62 (PLE_CC1_Key_Rx20_UBU.md)</t>
        </is>
      </c>
      <c r="P216" s="165" t="inlineStr">
        <is>
          <t>ข้อสอบจำลอง</t>
        </is>
      </c>
      <c r="Q216" s="165" t="inlineStr">
        <is>
          <t>Mock Rx20 UBU</t>
        </is>
      </c>
      <c r="R216" s="165" t="inlineStr"/>
    </row>
    <row r="217" ht="24" customHeight="1" s="49">
      <c r="A217" s="165" t="n">
        <v>215</v>
      </c>
      <c r="B217" s="166" t="inlineStr">
        <is>
          <t>ยา Pioglitazone เป็นยาประเภทใดตามกฎหมาย</t>
        </is>
      </c>
      <c r="C217" s="166" t="inlineStr"/>
      <c r="D217" s="166" t="inlineStr">
        <is>
          <t>พ.ร.บ. เครื่องสำอาง พ.ศ. 2558</t>
        </is>
      </c>
      <c r="E217" s="166" t="inlineStr">
        <is>
          <t>พ.ร.บ. หลักประกันสุขภาพแห่งชาติ พ.ศ. 2545</t>
        </is>
      </c>
      <c r="F217" s="166" t="inlineStr">
        <is>
          <t>การปฏิบัติทางเภสัชกรรมชุมชน (Good Pharmacy Practice: GPP)</t>
        </is>
      </c>
      <c r="G217" s="166" t="inlineStr">
        <is>
          <t>บัญชียาหลักแห่งชาติ (National List of Essential Medicines: NLEM)</t>
        </is>
      </c>
      <c r="H217" s="166" t="inlineStr">
        <is>
          <t>เกณฑ์จริยธรรมว่าด้วยการส่งเสริมการขายยาของกระทรวงสาธารณสุข</t>
        </is>
      </c>
      <c r="I217" s="165" t="n">
        <v>1</v>
      </c>
      <c r="J217" s="166" t="inlineStr">
        <is>
          <t>✅ คำตอบที่ถูกต้อง: ข้อ ก.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7" s="166" t="inlineStr"/>
      <c r="L217" s="166" t="inlineStr">
        <is>
          <t>Pharmacy Laws &amp; Ethics</t>
        </is>
      </c>
      <c r="M217" s="166" t="inlineStr">
        <is>
          <t>ข้อบังคับสภาเภสัชกรรม (จรรยาบรรณวิชาชีพ)</t>
        </is>
      </c>
      <c r="N217" s="165" t="inlineStr">
        <is>
          <t>SAP</t>
        </is>
      </c>
      <c r="O217" s="166" t="inlineStr">
        <is>
          <t>ข้อ 69 (PLE_CC1_Key_Rx20_UBU.md)</t>
        </is>
      </c>
      <c r="P217" s="165" t="inlineStr">
        <is>
          <t>ข้อสอบจำลอง</t>
        </is>
      </c>
      <c r="Q217" s="165" t="inlineStr">
        <is>
          <t>Mock Rx20 UBU</t>
        </is>
      </c>
      <c r="R217" s="165" t="inlineStr"/>
    </row>
    <row r="218" ht="24" customHeight="1" s="49">
      <c r="A218" s="165" t="n">
        <v>216</v>
      </c>
      <c r="B218" s="166" t="inlineStr">
        <is>
          <t>หากเภสัชกรตัดสินใจจ่ายยา Misoprostal ให้แก่ผู้หญิงที่ตั้งครรภ์ไม่พึงประสงค์จะผิดจรรยาบรรณวิชาชีพข้อใด</t>
        </is>
      </c>
      <c r="C218" s="166" t="inlineStr"/>
      <c r="D218" s="166" t="inlineStr">
        <is>
          <t>บัญชียาหลักแห่งชาติ (National List of Essential Medicines: NLEM)</t>
        </is>
      </c>
      <c r="E218" s="166" t="inlineStr">
        <is>
          <t>เกณฑ์จริยธรรมว่าด้วยการส่งเสริมการขายยาของกระทรวงสาธารณสุข</t>
        </is>
      </c>
      <c r="F218" s="166" t="inlineStr">
        <is>
          <t>พ.ร.บ. ยา พ.ศ. 2510 (การจำหน่ายยาอันตรายและยาควบคุมพิเศษ)</t>
        </is>
      </c>
      <c r="G218" s="166" t="inlineStr">
        <is>
          <t>พ.ร.บ. ยาเสพติดให้โทษ พ.ศ. 2522 (ยาเสพติดให้โทษประเภท 2 และ 3)</t>
        </is>
      </c>
      <c r="H218" s="166" t="inlineStr">
        <is>
          <t>พ.ร.บ. วัตถุที่ออกฤทธิ์ต่อจิตและประสาท พ.ศ. 2559 (ประเภท 2 และ 4)</t>
        </is>
      </c>
      <c r="I218" s="165" t="n">
        <v>1</v>
      </c>
      <c r="J218" s="166" t="inlineStr">
        <is>
          <t>✅ คำตอบที่ถูกต้อง: ข้อ ก. บัญชียาหลักแห่งชาติ (National List of Essential Medicines: NLEM)
💡 Background:
กฎหมายยาและจรรยาบรรณวิชาชีพมีขึ้นเพื่อคุ้มครองความปลอดภัยของผู้บริโภคตามมาตรฐาน Good Pharmacy Practice (GPP)
🎯 ทำไมข้อนี้ถึงถูก:
บัญชียาหลักแห่งชาติ (National List of Essential Medicines: NLEM) 💡 คำอธิบายและข้อกำหนดทางกฎหมาย:
💡 คำอธิบายและข้อกำหนดทางกฎหมาย:
การเลือก บัญชียาหลักแห่งชาติ (National List of Essential Medicines: NLEM) เป็นคำตอบที่ถูกต้องตามแนวทางการรักษามาตรฐาน เนื่องจาก National List of Essential Medicines (NLEM) บัญชียาจำเป็นที่รัฐประกันการเข้าถึง แบ่งเป็นบัญชี ก, ข, ค, ง, จ เพื่อความคุ้มค่าและความเท่าเทียม
🔍 ข้ออื่นผิดเพราะอะไร:
• ข้อ ข.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ค.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ง.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8" s="166" t="inlineStr"/>
      <c r="L218" s="166" t="inlineStr">
        <is>
          <t>Pharmacy Laws &amp; Ethics</t>
        </is>
      </c>
      <c r="M218" s="166" t="inlineStr">
        <is>
          <t>ข้อบังคับสภาเภสัชกรรม (จรรยาบรรณวิชาชีพ)</t>
        </is>
      </c>
      <c r="N218" s="165" t="inlineStr">
        <is>
          <t>SAP</t>
        </is>
      </c>
      <c r="O218" s="166" t="inlineStr">
        <is>
          <t>ข้อ 85 (PLE_CC1_Key_Rx20_UBU.md)</t>
        </is>
      </c>
      <c r="P218" s="165" t="inlineStr">
        <is>
          <t>ข้อสอบจำลอง</t>
        </is>
      </c>
      <c r="Q218" s="165" t="inlineStr">
        <is>
          <t>Mock Rx20 UBU</t>
        </is>
      </c>
      <c r="R218" s="165" t="inlineStr"/>
    </row>
    <row r="219" ht="24" customHeight="1" s="49">
      <c r="A219" s="165" t="n">
        <v>217</v>
      </c>
      <c r="B219" s="166" t="inlineStr">
        <is>
          <t>จรรยาบรรณวิชาชีพที่เกี่ยวข้องกับความปลอดภัยของผู้ป่วย</t>
        </is>
      </c>
      <c r="C219" s="166" t="inlineStr"/>
      <c r="D219" s="166" t="inlineStr">
        <is>
          <t>พ.ร.บ. ยาเสพติดให้โทษ พ.ศ. 2522 (ยาเสพติดให้โทษประเภท 2 และ 3)</t>
        </is>
      </c>
      <c r="E219" s="166" t="inlineStr">
        <is>
          <t>พ.ร.บ. วัตถุที่ออกฤทธิ์ต่อจิตและประสาท พ.ศ. 2559 (ประเภท 2 และ 4)</t>
        </is>
      </c>
      <c r="F219" s="166" t="inlineStr">
        <is>
          <t>พ.ร.บ. วิชาชีพเภสัชกรรม พ.ศ. 2537 และข้อบังคับจรรยาบรรณวิชาชีพ</t>
        </is>
      </c>
      <c r="G219" s="166" t="inlineStr">
        <is>
          <t>พ.ร.บ. ผลิตภัณฑ์สมุนไพร พ.ศ. 2562</t>
        </is>
      </c>
      <c r="H219" s="166" t="inlineStr">
        <is>
          <t>พ.ร.บ. เครื่องสำอาง พ.ศ. 2558</t>
        </is>
      </c>
      <c r="I219" s="165" t="n">
        <v>1</v>
      </c>
      <c r="J219" s="166" t="inlineStr">
        <is>
          <t>✅ คำตอบที่ถูกต้อง: ข้อ ก.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ข.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ค.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ง.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จ.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9" s="166" t="inlineStr"/>
      <c r="L219" s="166" t="inlineStr">
        <is>
          <t>Pharmacy Laws &amp; Ethics</t>
        </is>
      </c>
      <c r="M219" s="166" t="inlineStr">
        <is>
          <t>ข้อบังคับสภาเภสัชกรรม (จรรยาบรรณวิชาชีพ)</t>
        </is>
      </c>
      <c r="N219" s="165" t="inlineStr">
        <is>
          <t>SAP</t>
        </is>
      </c>
      <c r="O219" s="166" t="inlineStr">
        <is>
          <t>ข้อ 4 (PLE_CC1_Key_Rx20_UBU.md)</t>
        </is>
      </c>
      <c r="P219" s="165" t="inlineStr">
        <is>
          <t>ข้อสอบจำลอง</t>
        </is>
      </c>
      <c r="Q219" s="165" t="inlineStr">
        <is>
          <t>Mock Rx20 UBU</t>
        </is>
      </c>
      <c r="R219" s="165" t="inlineStr"/>
    </row>
    <row r="220" ht="24" customHeight="1" s="49">
      <c r="A220" s="165" t="n">
        <v>218</v>
      </c>
      <c r="B220" s="166" t="inlineStr">
        <is>
          <t>ว่าด้วยเรื่องเสื่อมเสียชื่อเสียง เกียรติยศ ศักดิ์ศรีของวิชาชีพเภสัชกรรม ตอบ 4. จรรยาบรรณวิชาชีพที่เกี่ยวข้องกับความปลอดภัยของผู้ป่วย ข้อสอบวัดความรู้ทางเภสัชศาสตร์เชิงบูรณาการ (MCQ) ครั้งที่1/2557 เพื่อขึ้นทะเบียนเป็นผู้ประกอบวิชาชีพเภสัชกรรม ประจำปี พ.ศ 2557 รอบที่ 1 สถานการณ)ที่ 1 ผู้ป่วยเด็กชาย อายุ 10 ป3 มาร$านยาพร$อมมารดา เพื่อขอซื้อยารักษาอาการนํ้ำร$อนลวกที่บริเวณนGองด$านซ$าย จากการซักประวัติพบวGา ผู้ป่วยมีประวัติแพ$ยากลุGม penicillins</t>
        </is>
      </c>
      <c r="C220" s="166" t="inlineStr"/>
      <c r="D220" s="166" t="inlineStr">
        <is>
          <t>พ.ร.บ. ผลิตภัณฑ์สมุนไพร พ.ศ. 2562</t>
        </is>
      </c>
      <c r="E220" s="166" t="inlineStr">
        <is>
          <t>พ.ร.บ. เครื่องสำอาง พ.ศ. 2558</t>
        </is>
      </c>
      <c r="F220" s="166" t="inlineStr">
        <is>
          <t>พ.ร.บ. หลักประกันสุขภาพแห่งชาติ พ.ศ. 2545</t>
        </is>
      </c>
      <c r="G220" s="166" t="inlineStr">
        <is>
          <t>การปฏิบัติทางเภสัชกรรมชุมชน (Good Pharmacy Practice: GPP)</t>
        </is>
      </c>
      <c r="H220" s="166" t="inlineStr">
        <is>
          <t>บัญชียาหลักแห่งชาติ (National List of Essential Medicines: NLEM)</t>
        </is>
      </c>
      <c r="I220" s="165" t="n">
        <v>1</v>
      </c>
      <c r="J220" s="166" t="inlineStr">
        <is>
          <t>✅ คำตอบที่ถูกต้อง: ข้อ ก. พ.ร.บ. ผลิตภัณฑ์สมุนไพร พ.ศ. 2562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ผลิตภัณฑ์สมุนไพร พ.ศ. 2562 💡 คำอธิบายและข้อกำหนดทางกฎหมาย:
💡 คำอธิบายและข้อกำหนดทางกฎหมาย:
การเลือก พ.ร.บ. ผลิตภัณฑ์สมุนไพร พ.ศ. 2562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ค.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ง.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จ.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0" s="166" t="inlineStr"/>
      <c r="L220" s="166" t="inlineStr">
        <is>
          <t>Pharmacy Laws &amp; Ethics</t>
        </is>
      </c>
      <c r="M220" s="166" t="inlineStr">
        <is>
          <t>ข้อบังคับสภาเภสัชกรรม (จรรยาบรรณวิชาชีพ)</t>
        </is>
      </c>
      <c r="N220" s="165" t="inlineStr">
        <is>
          <t>SAP</t>
        </is>
      </c>
      <c r="O220" s="166" t="inlineStr">
        <is>
          <t>ข้อ 5 (PLE_CC1_Key_Rx20_UBU.md)</t>
        </is>
      </c>
      <c r="P220" s="165" t="inlineStr">
        <is>
          <t>ข้อสอบจำลอง</t>
        </is>
      </c>
      <c r="Q220" s="165" t="inlineStr">
        <is>
          <t>Mock Rx20 UBU</t>
        </is>
      </c>
      <c r="R220" s="165" t="inlineStr"/>
    </row>
    <row r="221" ht="24" customHeight="1" s="49">
      <c r="A221" s="165" t="n">
        <v>219</v>
      </c>
      <c r="B221" s="166" t="inlineStr">
        <is>
          <t>ยาลดไขมัน 2 ชนิด มีประสิทธิภาพในการลดไขมันเทGาเทียมกัน แตGมีราคาแตกตGางกัน การศึกษาทางเศรษฐศาสตร_ ในข$อใดจะเปญนเครื่องมือในการชGวยตัดสินความคุ$มคGาในการเลือกใช$ยาเพื่อลดไขมัน</t>
        </is>
      </c>
      <c r="C221" s="166" t="inlineStr"/>
      <c r="D221" s="166" t="inlineStr">
        <is>
          <t>Cost description</t>
        </is>
      </c>
      <c r="E221" s="166" t="inlineStr">
        <is>
          <t>Cost minimization analysis</t>
        </is>
      </c>
      <c r="F221" s="166" t="inlineStr">
        <is>
          <t>Cost beneﬁt analysis</t>
        </is>
      </c>
      <c r="G221" s="166" t="inlineStr">
        <is>
          <t>Cost utility analysis</t>
        </is>
      </c>
      <c r="H221" s="166" t="inlineStr">
        <is>
          <t>Cost effectiveness analysis สถานการณ)ที่ 5 ผู้ป่วยหญิงไทยคูG อายุ 49 ป3 นำหนัก 75 กิโลกรัม สGวนสูง 150 เซนติเมตร BP 138/82 มาโรงพยาบาลด$วยอาการปวดข$อ จากการซักประวัติพบวGา มีอาการปวดข$อเขGาทั้สองข$างมาประมาณ 1 เดือน อาการปวดจะมากขึ้นเมื่อเด...</t>
        </is>
      </c>
      <c r="I221" s="165" t="n">
        <v>2</v>
      </c>
      <c r="J221" s="166" t="inlineStr">
        <is>
          <t>✅ คำตอบที่ถูกต้อง: ข้อ ข. Cost minimization analysis
💡 Background:
กฎหมายยาและจรรยาบรรณวิชาชีพมีขึ้นเพื่อคุ้มครองความปลอดภัยของผู้บริโภคตามมาตรฐาน Good Pharmacy Practice (GPP)
🎯 ทำไมข้อนี้ถึงถูก:
Cost minimization analysis 💡 คำอธิบายและข้อกำหนดทางกฎหมาย:
💡 คำอธิบายและข้อกำหนดทางกฎหมาย:
การเลือก Cost minimization analysis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(Cost description): Cost description ไม่ตรงกับข้อบ่งใช้หรือกลไกการออกฤทธิ์ที่ถูกต้องตาม พ.ร.บ. ยา พ.ศ. 2510 / พ.ร.บ. วิชาชีพเภสัชกรรม พ.ศ. 2537
• ข้อ ค. (Cost beneﬁt analysis): Cost beneﬁt analysis ไม่ตรงกับข้อบ่งใช้หรือกลไกการออกฤทธิ์ที่ถูกต้องตาม พ.ร.บ. ยา พ.ศ. 2510 / พ.ร.บ. วิชาชีพเภสัชกรรม พ.ศ. 2537
• ข้อ ง. (Cost utility analysis): Cost utility analysis ไม่ตรงกับข้อบ่งใช้หรือกลไกการออกฤทธิ์ที่ถูกต้องตาม พ.ร.บ. ยา พ.ศ. 2510 / พ.ร.บ. วิชาชีพเภสัชกรรม พ.ศ. 2537
• ข้อ จ. (Cost effectiveness analysis สถานการณ)ที่ 5 ผู้ป่วยหญิงไทยคูG อายุ 49 ป3 นำหนัก 75 กิโลกรัม สGวนสูง 150 เซนติเมตร BP 138/82 มาโรงพยาบาลด$วยอาการปวดข$อ จากการซักประวัติพบวGา มีอาการปวดข$อเขGาทั้สองข$างมาประมาณ 1 เดือน อาการปวดจะมากขึ้นเมื่อเดินขึ้นบันไดหรือยืนนานๆ แตGหากได$นั่งพักแล$วอาการจะดีขึ้น และมักจะได$ยินเสียงกรอบแกรบจากข$อบGอยครั้ง ผลการตรวจเลือดพบ Rheumatoid factor 1:80 และ uric acid 6.2 mg/dL): Cost effectiveness analysis สถานการณ)ที่ 5 ผู้ป่วยหญิงไทยคูG อายุ 49 ป3 นำหนัก 75 กิโลกรัม สGวนสูง 150 เซนติเมตร BP 138/82 มาโรงพยาบาลด$วยอาการปวดข$อ จากการซักประวัติพบวGา มีอาการปวดข$อเขGาทั้สองข$างมาประมาณ 1 เดือน อาการปวดจะมากขึ้นเมื่อเดินขึ้นบันไดหรือยืนนานๆ แตGหากได$นั่งพักแล$วอาการจะดีขึ้น และมักจะได$ยินเสียงกรอบแกรบจากข$อบGอยครั้ง ผลการตรวจเลือดพบ Rheumatoid factor 1:80 และ uric acid 6.2 mg/dL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1" s="166" t="inlineStr"/>
      <c r="L221" s="166" t="inlineStr">
        <is>
          <t>Pharmacy Laws &amp; Ethics</t>
        </is>
      </c>
      <c r="M221" s="166" t="inlineStr">
        <is>
          <t>ข้อบังคับสภาเภสัชกรรม (จรรยาบรรณวิชาชีพ)</t>
        </is>
      </c>
      <c r="N221" s="165" t="inlineStr">
        <is>
          <t>SAP</t>
        </is>
      </c>
      <c r="O221" s="166" t="inlineStr">
        <is>
          <t>ข้อ 34 (PLE_CC1_Key_Rx20_UBU.md)</t>
        </is>
      </c>
      <c r="P221" s="165" t="inlineStr">
        <is>
          <t>ข้อสอบจำลอง</t>
        </is>
      </c>
      <c r="Q221" s="165" t="inlineStr">
        <is>
          <t>Mock Rx20 UBU</t>
        </is>
      </c>
      <c r="R221" s="165" t="inlineStr"/>
    </row>
    <row r="222" ht="24" customHeight="1" s="49">
      <c r="A222" s="165" t="n">
        <v>220</v>
      </c>
      <c r="B222" s="166" t="inlineStr">
        <is>
          <t>หลังจากผู้ป่วยรับประทานยาไประยะหนึ่ง เริ่มมีอาการปวดเต$านม ตึงคัดเต$านม คลื่นไส$อาเจียน เกิดจากสาเหตุใด และแก$ไขได$อยGางไร (1) เกิดจากยา Estradiol valerate แก$ไขโดยการเปลี่ยนยาเปญน tibolone (2) เกิดจากยา Norethisterone acetate แก$ไขโดยการเปลี่ยนยาเปญน tibolone (3) เกิดจากยา Estradiol valerate แก$ไขโดยการเปลี่ยนยาเปญน Raloxifene (4) เกิดจากยา Norethisterone acetate แก$ไขโดยการเปลี่ยนยาเปญน Raloxifene (5) เกิดจากยา Estradiol valerate แก$ไขโดยการเปลี่ยนยาเปญน Conjugated estrogen (1) Tibolone เปญนสเตียรอยด_สังเคราะห_ (C-19 nortestosterone derivative) ซึ่งเมื่ถูกเมตาบอไลท_แล$วออกฤทธิ์ทั้งเอสโตรเจน โปรเจสโตเจนและแอนโดรเจน มีผลดีตGอการรักษาเรื่อง vasomortor symptoms ชGองคลอดแห$งและปนองกันการสลายของกระดูกได$ โดยเกิดเลือดออกผิดปกติน$อยกวGาการให$ฮอร_โมน อยGางไรก็ตามการศึกษายังพบวGา การใช$ tibolone อาจมีประสิทธิภาพน$อยกวGาการให$ฮอร_โมนรวม และการศึกษา LIBERATE study การใช$ tibolone เปญนเวลานานจะเพิ่มความเสี่ยงตGอการกลับเปญนซ้ำของมะเร็งเต$านมในผู$ที่เคยมีประวัติมะเร็งเต$านมที่ทำการรัก ษาด$วยการผGาตัดภายใน 5 ป3 พบวGามีอัตราการกลับเปญนซ้ำของมะเร็งเต$านม 15 ใน 1000 คนตGอป3 ในการศึกษา 3.1 ป3และมีการศึกษาที่พบวGาเพิ่มการเกิด stroke ในผู$ที่อายุมากกวGา 60 ป3 ในUS FDA ยังไมGได$รับรองการใช$ tibolone (3) Raloxifene: Selective Estrogen Receptor Modulator (SERM) indication: Osteoporosis prevention in postmenopausal females, มัก add on (5) Conjugated estrogen / Conjugated equine estrogens: contain a mixture of estrone sulfate, equilin sulfate, 17 alpha-dihydroequilin, 17 alpha- estradiol and 17 beta-dihydroequilin. ADR: breast tendernes(&lt;1%)</t>
        </is>
      </c>
      <c r="C222" s="166" t="inlineStr"/>
      <c r="D222" s="166" t="inlineStr">
        <is>
          <t>พ.ร.บ. ยา พ.ศ. 2510 (การจำหน่ายยาอันตรายและยาควบคุมพิเศษ)</t>
        </is>
      </c>
      <c r="E222" s="166" t="inlineStr">
        <is>
          <t>พ.ร.บ. ยาเสพติดให้โทษ พ.ศ. 2522 (ยาเสพติดให้โทษประเภท 2 และ 3)</t>
        </is>
      </c>
      <c r="F222" s="166" t="inlineStr">
        <is>
          <t>พ.ร.บ. วัตถุที่ออกฤทธิ์ต่อจิตและประสาท พ.ศ. 2559 (ประเภท 2 และ 4)</t>
        </is>
      </c>
      <c r="G222" s="166" t="inlineStr">
        <is>
          <t>พ.ร.บ. วิชาชีพเภสัชกรรม พ.ศ. 2537 และข้อบังคับจรรยาบรรณวิชาชีพ</t>
        </is>
      </c>
      <c r="H222" s="166" t="inlineStr">
        <is>
          <t>พ.ร.บ. ผลิตภัณฑ์สมุนไพร พ.ศ. 2562</t>
        </is>
      </c>
      <c r="I222" s="165" t="n">
        <v>1</v>
      </c>
      <c r="J222" s="166" t="inlineStr">
        <is>
          <t>✅ คำตอบที่ถูกต้อง: ข้อ ก. พ.ร.บ. ยา พ.ศ. 2510 (การจำหน่ายยาอันตรายและยาควบคุมพิเศษ)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 พ.ศ. 2510 (การจำหน่ายยาอันตรายและยาควบคุมพิเศษ) 💡 คำอธิบายและข้อกำหนดทางกฎหมาย:
💡 คำอธิบายและข้อกำหนดทางกฎหมาย:
การเลือก พ.ร.บ. ยา พ.ศ. 2510 (การจำหน่ายยาอันตรายและยาควบคุมพิเศษ) เป็นคำตอบที่ถูกต้องตามแนวทางการรักษามาตรฐาน เนื่องจาก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ข้ออื่นผิดเพราะอะไร:
• ข้อ ข.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ค.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ง.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จ.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2" s="166" t="inlineStr"/>
      <c r="L222" s="166" t="inlineStr">
        <is>
          <t>Pharmacy Laws &amp; Ethics</t>
        </is>
      </c>
      <c r="M222" s="166" t="inlineStr">
        <is>
          <t>ข้อบังคับสภาเภสัชกรรม (จรรยาบรรณวิชาชีพ)</t>
        </is>
      </c>
      <c r="N222" s="165" t="inlineStr">
        <is>
          <t>SAP</t>
        </is>
      </c>
      <c r="O222" s="166" t="inlineStr">
        <is>
          <t>ข้อ 43 (PLE_CC1_Key_Rx20_UBU.md)</t>
        </is>
      </c>
      <c r="P222" s="165" t="inlineStr">
        <is>
          <t>ข้อสอบจำลอง</t>
        </is>
      </c>
      <c r="Q222" s="165" t="inlineStr">
        <is>
          <t>Mock Rx20 UBU</t>
        </is>
      </c>
      <c r="R222" s="165" t="inlineStr"/>
    </row>
    <row r="223" ht="24" customHeight="1" s="49">
      <c r="A223" s="165" t="n">
        <v>221</v>
      </c>
      <c r="B223" s="166" t="inlineStr">
        <is>
          <t>Budesonide MDI และ Seretideห Accuhalerห จัดเปญนยาประเภทใดตามกฎหมายตามลำดับ (1) ยาควบคุมพิเศษ และ ยาอันตราย (2) ยาอันตราย และ ยาควบคุมพิเศษ (3) ยาควบคุมพิเศษซึ่งจำหนGายได$เฉพาะสถานพยาบาลที่รับผู้ป่วยค$างคืน และ ยาอันตราย (4) ยาอันตราย และ ยาอันตราย (5) ยาควบคุมพิเศษ และ ยาควบคุมพิเศษ สถานการณ)ที 8 ผู้ป่วยชายไทย อายุ 45 ป3 เนืองจากมีภาวะปวดท$อง ไมGมีอาเจียนเปญนเลือดสด ไมGมีภาวะถGายดำ ไมGมีไข$ จากการซักประวัติพบวGา ผู้ป่วยมีประวัติดื่มแอลกอฮอล_วันละ 1 แบน มานานประมาณ 20 ป3 โดยดื่มครั้งสุดท$ายเมื่อ 2 วันกGอนมาโรงพยาบาล แพทย์_วินิจฉัยวGาผู้ป่วยมีภาวะ alcoholic cirrhosis</t>
        </is>
      </c>
      <c r="C223" s="166" t="inlineStr"/>
      <c r="D223" s="166" t="inlineStr">
        <is>
          <t>พ.ร.บ. วิชาชีพเภสัชกรรม พ.ศ. 2537 และข้อบังคับจรรยาบรรณวิชาชีพ</t>
        </is>
      </c>
      <c r="E223" s="166" t="inlineStr">
        <is>
          <t>พ.ร.บ. ผลิตภัณฑ์สมุนไพร พ.ศ. 2562</t>
        </is>
      </c>
      <c r="F223" s="166" t="inlineStr">
        <is>
          <t>พ.ร.บ. เครื่องสำอาง พ.ศ. 2558</t>
        </is>
      </c>
      <c r="G223" s="166" t="inlineStr">
        <is>
          <t>พ.ร.บ. หลักประกันสุขภาพแห่งชาติ พ.ศ. 2545</t>
        </is>
      </c>
      <c r="H223" s="166" t="inlineStr">
        <is>
          <t>การปฏิบัติทางเภสัชกรรมชุมชน (Good Pharmacy Practice: GPP)</t>
        </is>
      </c>
      <c r="I223" s="165" t="n">
        <v>3</v>
      </c>
      <c r="J223" s="166" t="inlineStr">
        <is>
          <t>✅ คำตอบที่ถูกต้อง: ข้อ ค.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จ.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3" s="166" t="inlineStr"/>
      <c r="L223" s="166" t="inlineStr">
        <is>
          <t>Pharmacy Laws &amp; Ethics</t>
        </is>
      </c>
      <c r="M223" s="166" t="inlineStr">
        <is>
          <t>ข้อบังคับสภาเภสัชกรรม (จรรยาบรรณวิชาชีพ)</t>
        </is>
      </c>
      <c r="N223" s="165" t="inlineStr">
        <is>
          <t>SAP</t>
        </is>
      </c>
      <c r="O223" s="166" t="inlineStr">
        <is>
          <t>ข้อ 55 (PLE_CC1_Key_Rx20_UBU.md)</t>
        </is>
      </c>
      <c r="P223" s="165" t="inlineStr">
        <is>
          <t>ข้อสอบจำลอง</t>
        </is>
      </c>
      <c r="Q223" s="165" t="inlineStr">
        <is>
          <t>Mock Rx20 UBU</t>
        </is>
      </c>
      <c r="R223" s="165" t="inlineStr"/>
    </row>
    <row r="224" ht="24" customHeight="1" s="49">
      <c r="A224" s="165" t="n">
        <v>222</v>
      </c>
      <c r="B224" s="166" t="inlineStr">
        <is>
          <t>ไมGได$ เพราะ เพราะ พรบ.ยา หมวด 11 การโฆษณา มาตรา 88 ข$อ 6. ไมGแสดงยาอันตราย,ยาควบคุมพิเศษ</t>
        </is>
      </c>
      <c r="C224" s="166" t="inlineStr"/>
      <c r="D224" s="166" t="inlineStr">
        <is>
          <t>พ.ร.บ. หลักประกันสุขภาพแห่งชาติ พ.ศ. 2545</t>
        </is>
      </c>
      <c r="E224" s="166" t="inlineStr">
        <is>
          <t>การปฏิบัติทางเภสัชกรรมชุมชน (Good Pharmacy Practice: GPP)</t>
        </is>
      </c>
      <c r="F224" s="166" t="inlineStr">
        <is>
          <t>บัญชียาหลักแห่งชาติ (National List of Essential Medicines: NLEM)</t>
        </is>
      </c>
      <c r="G224" s="166" t="inlineStr">
        <is>
          <t>เกณฑ์จริยธรรมว่าด้วยการส่งเสริมการขายยาของกระทรวงสาธารณสุข</t>
        </is>
      </c>
      <c r="H224" s="166" t="inlineStr">
        <is>
          <t>พ.ร.บ. ยา พ.ศ. 2510 (การจำหน่ายยาอันตรายและยาควบคุมพิเศษ)</t>
        </is>
      </c>
      <c r="I224" s="165" t="n">
        <v>2</v>
      </c>
      <c r="J224" s="166" t="inlineStr">
        <is>
          <t>✅ คำตอบที่ถูกต้อง: ข้อ ข. การปฏิบัติทางเภสัชกรรมชุมชน (Good Pharmacy Practice: GPP)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การปฏิบัติทางเภสัชกรรมชุมชน (Good Pharmacy Practice: GPP) 💡 คำอธิบายและข้อกำหนดทางกฎหมาย:
💡 คำอธิบายและข้อกำหนดทางกฎหมาย:
การเลือก การปฏิบัติทางเภสัชกรรมชุมชน (Good Pharmacy Practice: GPP) เป็นคำตอบที่ถูกต้องตามแนวทางการรักษามาตรฐาน เนื่องจาก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ข้ออื่นผิดเพราะอะไร:
• ข้อ ก.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ง.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จ.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4" s="166" t="inlineStr"/>
      <c r="L224" s="166" t="inlineStr">
        <is>
          <t>Pharmacy Laws &amp; Ethics</t>
        </is>
      </c>
      <c r="M224" s="166" t="inlineStr">
        <is>
          <t>ข้อบังคับสภาเภสัชกรรม (จรรยาบรรณวิชาชีพ)</t>
        </is>
      </c>
      <c r="N224" s="165" t="inlineStr">
        <is>
          <t>SAP</t>
        </is>
      </c>
      <c r="O224" s="166" t="inlineStr">
        <is>
          <t>ข้อ 5 (PLE_CC1_Key_Rx20_UBU.md)</t>
        </is>
      </c>
      <c r="P224" s="165" t="inlineStr">
        <is>
          <t>ข้อสอบจำลอง</t>
        </is>
      </c>
      <c r="Q224" s="165" t="inlineStr">
        <is>
          <t>Mock Rx20 UBU</t>
        </is>
      </c>
      <c r="R224" s="165" t="inlineStr"/>
    </row>
    <row r="225" ht="24" customHeight="1" s="49">
      <c r="A225" s="165" t="n">
        <v>223</v>
      </c>
      <c r="B225" s="166" t="inlineStr">
        <is>
          <t>Isotetinoin gel กับ isotetinoin capsule จัดเปญนยาประเภทใดตามกฎหมาย</t>
        </is>
      </c>
      <c r="C225" s="166" t="inlineStr"/>
      <c r="D225" s="166" t="inlineStr">
        <is>
          <t>เกณฑ์จริยธรรมว่าด้วยการส่งเสริมการขายยาของกระทรวงสาธารณสุข</t>
        </is>
      </c>
      <c r="E225" s="166" t="inlineStr">
        <is>
          <t>พ.ร.บ. ยา พ.ศ. 2510 (การจำหน่ายยาอันตรายและยาควบคุมพิเศษ)</t>
        </is>
      </c>
      <c r="F225" s="166" t="inlineStr">
        <is>
          <t>พ.ร.บ. ยาเสพติดให้โทษ พ.ศ. 2522 (ยาเสพติดให้โทษประเภท 2 และ 3)</t>
        </is>
      </c>
      <c r="G225" s="166" t="inlineStr">
        <is>
          <t>พ.ร.บ. วัตถุที่ออกฤทธิ์ต่อจิตและประสาท พ.ศ. 2559 (ประเภท 2 และ 4)</t>
        </is>
      </c>
      <c r="H225" s="166" t="inlineStr">
        <is>
          <t>พ.ร.บ. วิชาชีพเภสัชกรรม พ.ศ. 2537 และข้อบังคับจรรยาบรรณวิชาชีพ</t>
        </is>
      </c>
      <c r="I225" s="165" t="n">
        <v>1</v>
      </c>
      <c r="J225" s="166" t="inlineStr">
        <is>
          <t>✅ คำตอบที่ถูกต้อง: ข้อ ก. เกณฑ์จริยธรรมว่าด้วยการส่งเสริมการขายยาของกระทรวงสาธารณสุข
💡 Background:
กฎหมายยาและจรรยาบรรณวิชาชีพมีขึ้นเพื่อคุ้มครองความปลอดภัยของผู้บริโภคตามมาตรฐาน Good Pharmacy Practice (GPP)
🎯 ทำไมข้อนี้ถึงถูก:
เกณฑ์จริยธรรมว่าด้วยการส่งเสริมการขายยาของกระทรวงสาธารณสุข 💡 คำอธิบายและข้อกำหนดทางกฎหมาย:
💡 คำอธิบายและข้อกำหนดทางกฎหมาย:
การเลือก เกณฑ์จริยธรรมว่าด้วยการส่งเสริมการขายยาของกระทรวงสาธารณสุข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5" s="166" t="inlineStr"/>
      <c r="L225" s="166" t="inlineStr">
        <is>
          <t>Pharmacy Laws &amp; Ethics</t>
        </is>
      </c>
      <c r="M225" s="166" t="inlineStr">
        <is>
          <t>ข้อบังคับสภาเภสัชกรรม (จรรยาบรรณวิชาชีพ)</t>
        </is>
      </c>
      <c r="N225" s="165" t="inlineStr">
        <is>
          <t>SAP</t>
        </is>
      </c>
      <c r="O225" s="166" t="inlineStr">
        <is>
          <t>ข้อ 10 (PLE_CC1_Key_Rx20_UBU.md)</t>
        </is>
      </c>
      <c r="P225" s="165" t="inlineStr">
        <is>
          <t>ข้อสอบจำลอง</t>
        </is>
      </c>
      <c r="Q225" s="165" t="inlineStr">
        <is>
          <t>Mock Rx20 UBU</t>
        </is>
      </c>
      <c r="R225" s="165" t="inlineStr"/>
    </row>
    <row r="226" ht="24" customHeight="1" s="49">
      <c r="A226" s="165" t="n">
        <v>224</v>
      </c>
      <c r="B226" s="166" t="inlineStr">
        <is>
          <t>การฉีดยาทาง IM ให$คGาชีวประสิทธิผล (Bioavailability) 100%</t>
        </is>
      </c>
      <c r="C226" s="166" t="inlineStr"/>
      <c r="D226" s="166" t="inlineStr">
        <is>
          <t>พ.ร.บ. วัตถุที่ออกฤทธิ์ต่อจิตและประสาท พ.ศ. 2559 (ประเภท 2 และ 4)</t>
        </is>
      </c>
      <c r="E226" s="166" t="inlineStr">
        <is>
          <t>พ.ร.บ. วิชาชีพเภสัชกรรม พ.ศ. 2537 และข้อบังคับจรรยาบรรณวิชาชีพ</t>
        </is>
      </c>
      <c r="F226" s="166" t="inlineStr">
        <is>
          <t>พ.ร.บ. ผลิตภัณฑ์สมุนไพร พ.ศ. 2562</t>
        </is>
      </c>
      <c r="G226" s="166" t="inlineStr">
        <is>
          <t>พ.ร.บ. เครื่องสำอาง พ.ศ. 2558</t>
        </is>
      </c>
      <c r="H226" s="166" t="inlineStr">
        <is>
          <t>พ.ร.บ. หลักประกันสุขภาพแห่งชาติ พ.ศ. 2545</t>
        </is>
      </c>
      <c r="I226" s="165" t="n">
        <v>1</v>
      </c>
      <c r="J226" s="166" t="inlineStr">
        <is>
          <t>✅ คำตอบที่ถูกต้อง: ข้อ ก.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6" s="166" t="inlineStr"/>
      <c r="L226" s="166" t="inlineStr">
        <is>
          <t>Pharmacy Laws &amp; Ethics</t>
        </is>
      </c>
      <c r="M226" s="166" t="inlineStr">
        <is>
          <t>ข้อบังคับสภาเภสัชกรรม (จรรยาบรรณวิชาชีพ)</t>
        </is>
      </c>
      <c r="N226" s="165" t="inlineStr">
        <is>
          <t>SAP</t>
        </is>
      </c>
      <c r="O226" s="166" t="inlineStr">
        <is>
          <t>ข้อ 3 (PLE_CC1_Key_Rx20_UBU.md)</t>
        </is>
      </c>
      <c r="P226" s="165" t="inlineStr">
        <is>
          <t>ข้อสอบจำลอง</t>
        </is>
      </c>
      <c r="Q226" s="165" t="inlineStr">
        <is>
          <t>Mock Rx20 UBU</t>
        </is>
      </c>
      <c r="R226" s="165" t="inlineStr"/>
    </row>
    <row r="227" ht="24" customHeight="1" s="49">
      <c r="A227" s="165" t="n">
        <v>225</v>
      </c>
      <c r="B227" s="166" t="inlineStr">
        <is>
          <t>ในการควบคุมคุณภาพ Fluoxetine ด$วย HPLC พบวGามีการกำหนด Condition ไว$ดังนี้ อยากทราบวGาทGานจะเตรียม Mobile phase อยGางไร กำหนด Mobile phase - Methanol: Water (40:60) คGา Retention time….. คGาสัมประสิทธิ์การแยก….คGา… (ยา Fluoxetine มีคGา pKa = 9.8)</t>
        </is>
      </c>
      <c r="C227" s="166" t="inlineStr"/>
      <c r="D227" s="166" t="inlineStr">
        <is>
          <t>พ.ร.บ. เครื่องสำอาง พ.ศ. 2558</t>
        </is>
      </c>
      <c r="E227" s="166" t="inlineStr">
        <is>
          <t>พ.ร.บ. หลักประกันสุขภาพแห่งชาติ พ.ศ. 2545</t>
        </is>
      </c>
      <c r="F227" s="166" t="inlineStr">
        <is>
          <t>การปฏิบัติทางเภสัชกรรมชุมชน (Good Pharmacy Practice: GPP)</t>
        </is>
      </c>
      <c r="G227" s="166" t="inlineStr">
        <is>
          <t>บัญชียาหลักแห่งชาติ (National List of Essential Medicines: NLEM)</t>
        </is>
      </c>
      <c r="H227" s="166" t="inlineStr">
        <is>
          <t>เกณฑ์จริยธรรมว่าด้วยการส่งเสริมการขายยาของกระทรวงสาธารณสุข</t>
        </is>
      </c>
      <c r="I227" s="165" t="n">
        <v>1</v>
      </c>
      <c r="J227" s="166" t="inlineStr">
        <is>
          <t>✅ คำตอบที่ถูกต้อง: ข้อ ก.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7" s="166" t="inlineStr"/>
      <c r="L227" s="166" t="inlineStr">
        <is>
          <t>Pharmacy Laws &amp; Ethics</t>
        </is>
      </c>
      <c r="M227" s="166" t="inlineStr">
        <is>
          <t>ข้อบังคับสภาเภสัชกรรม (จรรยาบรรณวิชาชีพ)</t>
        </is>
      </c>
      <c r="N227" s="165" t="inlineStr">
        <is>
          <t>SAP</t>
        </is>
      </c>
      <c r="O227" s="166" t="inlineStr">
        <is>
          <t>ข้อ 77 (PLE_CC1_Key_Rx20_UBU.md)</t>
        </is>
      </c>
      <c r="P227" s="165" t="inlineStr">
        <is>
          <t>ข้อสอบจำลอง</t>
        </is>
      </c>
      <c r="Q227" s="165" t="inlineStr">
        <is>
          <t>Mock Rx20 UBU</t>
        </is>
      </c>
      <c r="R227" s="165" t="inlineStr"/>
    </row>
    <row r="228" ht="24" customHeight="1" s="49">
      <c r="A228" s="165" t="n">
        <v>226</v>
      </c>
      <c r="B228" s="166" t="inlineStr">
        <is>
          <t>มีถามกฎหมาย เกี่ยวกับ Alprazolam P2 โจทย_ไมGสมบูรณ_</t>
        </is>
      </c>
      <c r="C228" s="166" t="inlineStr"/>
      <c r="D228" s="166" t="inlineStr">
        <is>
          <t>บัญชียาหลักแห่งชาติ (National List of Essential Medicines: NLEM)</t>
        </is>
      </c>
      <c r="E228" s="166" t="inlineStr">
        <is>
          <t>เกณฑ์จริยธรรมว่าด้วยการส่งเสริมการขายยาของกระทรวงสาธารณสุข</t>
        </is>
      </c>
      <c r="F228" s="166" t="inlineStr">
        <is>
          <t>พ.ร.บ. ยา พ.ศ. 2510 (การจำหน่ายยาอันตรายและยาควบคุมพิเศษ)</t>
        </is>
      </c>
      <c r="G228" s="166" t="inlineStr">
        <is>
          <t>พ.ร.บ. ยาเสพติดให้โทษ พ.ศ. 2522 (ยาเสพติดให้โทษประเภท 2 และ 3)</t>
        </is>
      </c>
      <c r="H228" s="166" t="inlineStr">
        <is>
          <t>พ.ร.บ. วัตถุที่ออกฤทธิ์ต่อจิตและประสาท พ.ศ. 2559 (ประเภท 2 และ 4)</t>
        </is>
      </c>
      <c r="I228" s="165" t="n">
        <v>1</v>
      </c>
      <c r="J228" s="166" t="inlineStr">
        <is>
          <t>✅ คำตอบที่ถูกต้อง: ข้อ ก. บัญชียาหลักแห่งชาติ (National List of Essential Medicines: NLEM)
💡 Background:
กฎหมายยาและจรรยาบรรณวิชาชีพมีขึ้นเพื่อคุ้มครองความปลอดภัยของผู้บริโภคตามมาตรฐาน Good Pharmacy Practice (GPP)
🎯 ทำไมข้อนี้ถึงถูก:
บัญชียาหลักแห่งชาติ (National List of Essential Medicines: NLEM) 💡 คำอธิบายและข้อกำหนดทางกฎหมาย:
💡 คำอธิบายและข้อกำหนดทางกฎหมาย:
การเลือก บัญชียาหลักแห่งชาติ (National List of Essential Medicines: NLEM) เป็นคำตอบที่ถูกต้องตามแนวทางการรักษามาตรฐาน เนื่องจาก National List of Essential Medicines (NLEM) บัญชียาจำเป็นที่รัฐประกันการเข้าถึง แบ่งเป็นบัญชี ก, ข, ค, ง, จ เพื่อความคุ้มค่าและความเท่าเทียม
🔍 ข้ออื่นผิดเพราะอะไร:
• ข้อ ข.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ค.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ง.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8" s="166" t="inlineStr"/>
      <c r="L228" s="166" t="inlineStr">
        <is>
          <t>Pharmacy Laws &amp; Ethics</t>
        </is>
      </c>
      <c r="M228" s="166" t="inlineStr">
        <is>
          <t>ข้อบังคับสภาเภสัชกรรม (จรรยาบรรณวิชาชีพ)</t>
        </is>
      </c>
      <c r="N228" s="165" t="inlineStr">
        <is>
          <t>SAP</t>
        </is>
      </c>
      <c r="O228" s="166" t="inlineStr">
        <is>
          <t>ข้อ 78 (PLE_CC1_Key_Rx20_UBU.md)</t>
        </is>
      </c>
      <c r="P228" s="165" t="inlineStr">
        <is>
          <t>ข้อสอบจำลอง</t>
        </is>
      </c>
      <c r="Q228" s="165" t="inlineStr">
        <is>
          <t>Mock Rx20 UBU</t>
        </is>
      </c>
      <c r="R228" s="165" t="inlineStr"/>
    </row>
    <row r="229" ht="24" customHeight="1" s="49">
      <c r="A229" s="165" t="n">
        <v>227</v>
      </c>
      <c r="B229" s="166" t="inlineStr">
        <is>
          <t>นายเอกได$ซื้อยาลูกกลอน ข$างกลGองเขียนวGา “ยาบำรุงโลหิต” และ “ยาแผนโบราณ” มาจากร$านยาจำนวนมาก แล$วนำมาขายตรงให$กับผู$สูงอายุในชุมชน อยากทราบวGาการกระทำของนายเอกกระทำได$ตามกฎหมายยาหรือไมG</t>
        </is>
      </c>
      <c r="C229" s="166" t="inlineStr"/>
      <c r="D229" s="166" t="inlineStr">
        <is>
          <t>กระทำไมGได$ เนื่องจากเปญนการขายยานอกสถานที่</t>
        </is>
      </c>
      <c r="E229" s="166" t="inlineStr">
        <is>
          <t>กระทำไมGได$ เนื่องจากเปญนการขายยาโดยไมGได$รับอนุญาต</t>
        </is>
      </c>
      <c r="F229" s="166" t="inlineStr">
        <is>
          <t>กระทำได$ เนื่องจากเปญนการขายยาสามัญประจำบ$าน??? (ไมGแนGใจ)</t>
        </is>
      </c>
      <c r="G229" s="166" t="inlineStr">
        <is>
          <t>กระทำได$ เนื่องจากเปญนการขายยาสมุนไพร</t>
        </is>
      </c>
      <c r="H229" s="166" t="inlineStr">
        <is>
          <t>กระทำได$หากนายเอกเปญนผู$ประกอบวิชาชีพเวชกรรมแผนไทย</t>
        </is>
      </c>
      <c r="I229" s="165" t="n">
        <v>2</v>
      </c>
      <c r="J229" s="166" t="inlineStr">
        <is>
          <t>✅ คำตอบที่ถูกต้อง: ข้อ ข. กระทำไมGได$ เนื่องจากเปญนการขายยาโดยไมGได$รับอนุญาต
💡 Background:
กฎหมายยาและจรรยาบรรณวิชาชีพมีขึ้นเพื่อคุ้มครองความปลอดภัยของผู้บริโภคตามมาตรฐาน Good Pharmacy Practice (GPP)
🎯 ทำไมข้อนี้ถึงถูก:
กระทำไมGได$ เนื่องจากเปญนการขายยาโดยไมGได$รับอนุญาต กระทำไม G ได$ เนื่องจากเปญนการขายยาโดยไม G ได$รับอนุญาต กระทำไม G ได$ เนื่องจากเปญนการขายยาโดยไม G ได$รับอนุญาต กระทำไม G ได$ เนื่องจากเปญนการขายยาโดยไม G ได$รับอนุญาต 💡 คำอธิบายและข้อกำหนดทางกฎหมาย:
💡 คำอธิบายและข้อกำหนดทางกฎหมาย:
การเลือก กระทำไม G ได$ เนื่องจากเปญนการขายยาโดยไม G ได$รับอนุญาต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(กระทำไมGได$ เนื่องจากเปญนการขายยานอกสถานที่): กระทำไมGได$ เนื่องจากเปญนการขายยานอกสถานที่ ไม่ตรงกับข้อบ่งใช้หรือกลไกการออกฤทธิ์ที่ถูกต้องตาม พ.ร.บ. ยา พ.ศ. 2510 / พ.ร.บ. วิชาชีพเภสัชกรรม พ.ศ. 2537
• ข้อ ค. (กระทำได$ เนื่องจากเปญนการขายยาสามัญประจำบ$าน??? (ไมGแนGใจ)): กระทำได$ เนื่องจากเปญนการขายยาสามัญประจำบ$าน??? (ไมGแนGใจ) ไม่ตรงกับข้อบ่งใช้หรือกลไกการออกฤทธิ์ที่ถูกต้องตาม พ.ร.บ. ยา พ.ศ. 2510 / พ.ร.บ. วิชาชีพเภสัชกรรม พ.ศ. 2537
• ข้อ ง. (กระทำได$ เนื่องจากเปญนการขายยาสมุนไพร): กระทำได$ เนื่องจากเปญนการขายยาสมุนไพร ไม่ตรงกับข้อบ่งใช้หรือกลไกการออกฤทธิ์ที่ถูกต้องตาม พ.ร.บ. ยา พ.ศ. 2510 / พ.ร.บ. วิชาชีพเภสัชกรรม พ.ศ. 2537
• ข้อ จ. (กระทำได$หากนายเอกเปญนผู$ประกอบวิชาชีพเวชกรรมแผนไทย): กระทำได$หากนายเอกเปญนผู$ประกอบวิชาชีพเวชกรรมแผนไทย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9" s="166" t="inlineStr"/>
      <c r="L229" s="166" t="inlineStr">
        <is>
          <t>Pharmacy Laws &amp; Ethics</t>
        </is>
      </c>
      <c r="M229" s="166" t="inlineStr">
        <is>
          <t>ข้อบังคับสภาเภสัชกรรม (จรรยาบรรณวิชาชีพ)</t>
        </is>
      </c>
      <c r="N229" s="165" t="inlineStr">
        <is>
          <t>SAP</t>
        </is>
      </c>
      <c r="O229" s="166" t="inlineStr">
        <is>
          <t>ข้อ 88 (PLE_CC1_Key_Rx20_UBU.md)</t>
        </is>
      </c>
      <c r="P229" s="165" t="inlineStr">
        <is>
          <t>ข้อสอบจำลอง</t>
        </is>
      </c>
      <c r="Q229" s="165" t="inlineStr">
        <is>
          <t>Mock Rx20 UBU</t>
        </is>
      </c>
      <c r="R229" s="165" t="inlineStr"/>
    </row>
    <row r="230" ht="24" customHeight="1" s="49">
      <c r="A230" s="165" t="n">
        <v>228</v>
      </c>
      <c r="B230" s="166" t="inlineStr">
        <is>
          <t>เกี่ยวกับ มีต$นทุน-ประสิทธิผลต่ำ ข้อใดต่อไปนี้กล่าวถูกต้องตามหลักวิชาชีพเภสัชกรรม</t>
        </is>
      </c>
      <c r="C230" s="166" t="inlineStr"/>
      <c r="D230" s="166" t="inlineStr">
        <is>
          <t>พ.ร.บ. ผลิตภัณฑ์สมุนไพร พ.ศ. 2562</t>
        </is>
      </c>
      <c r="E230" s="166" t="inlineStr">
        <is>
          <t>พ.ร.บ. เครื่องสำอาง พ.ศ. 2558</t>
        </is>
      </c>
      <c r="F230" s="166" t="inlineStr">
        <is>
          <t>พ.ร.บ. หลักประกันสุขภาพแห่งชาติ พ.ศ. 2545</t>
        </is>
      </c>
      <c r="G230" s="166" t="inlineStr">
        <is>
          <t>การปฏิบัติทางเภสัชกรรมชุมชน (Good Pharmacy Practice: GPP)</t>
        </is>
      </c>
      <c r="H230" s="166" t="inlineStr">
        <is>
          <t>บัญชียาหลักแห่งชาติ (National List of Essential Medicines: NLEM)</t>
        </is>
      </c>
      <c r="I230" s="165" t="n">
        <v>1</v>
      </c>
      <c r="J230" s="166" t="inlineStr">
        <is>
          <t>✅ คำตอบที่ถูกต้อง: ข้อ ก. พ.ร.บ. ผลิตภัณฑ์สมุนไพร พ.ศ. 2562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ผลิตภัณฑ์สมุนไพร พ.ศ. 2562 💡 คำอธิบายและข้อกำหนดทางกฎหมาย:
💡 คำอธิบายและข้อกำหนดทางกฎหมาย:
การเลือก พ.ร.บ. ผลิตภัณฑ์สมุนไพร พ.ศ. 2562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ค.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ง.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จ.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0" s="166" t="inlineStr"/>
      <c r="L230" s="166" t="inlineStr">
        <is>
          <t>Pharmacy Laws &amp; Ethics</t>
        </is>
      </c>
      <c r="M230" s="166" t="inlineStr">
        <is>
          <t>ข้อบังคับสภาเภสัชกรรม (จรรยาบรรณวิชาชีพ)</t>
        </is>
      </c>
      <c r="N230" s="165" t="inlineStr">
        <is>
          <t>SAP</t>
        </is>
      </c>
      <c r="O230" s="166" t="inlineStr">
        <is>
          <t>ข้อ 3 (PLE_CC1_Key_Rx20_UBU.md)</t>
        </is>
      </c>
      <c r="P230" s="165" t="inlineStr">
        <is>
          <t>ข้อสอบจำลอง</t>
        </is>
      </c>
      <c r="Q230" s="165" t="inlineStr">
        <is>
          <t>Mock Rx20 UBU</t>
        </is>
      </c>
      <c r="R230" s="165" t="inlineStr"/>
    </row>
    <row r="231" ht="24" customHeight="1" s="49">
      <c r="A231" s="165" t="n">
        <v>229</v>
      </c>
      <c r="B231" s="166" t="inlineStr">
        <is>
          <t>มีต$นทุน-ประสิทธิภาพไมGดี</t>
        </is>
      </c>
      <c r="C231" s="166" t="inlineStr"/>
      <c r="D231" s="166" t="inlineStr">
        <is>
          <t>การปฏิบัติทางเภสัชกรรมชุมชน (Good Pharmacy Practice: GPP)</t>
        </is>
      </c>
      <c r="E231" s="166" t="inlineStr">
        <is>
          <t>บัญชียาหลักแห่งชาติ (National List of Essential Medicines: NLEM)</t>
        </is>
      </c>
      <c r="F231" s="166" t="inlineStr">
        <is>
          <t>เกณฑ์จริยธรรมว่าด้วยการส่งเสริมการขายยาของกระทรวงสาธารณสุข</t>
        </is>
      </c>
      <c r="G231" s="166" t="inlineStr">
        <is>
          <t>พ.ร.บ. ยา พ.ศ. 2510 (การจำหน่ายยาอันตรายและยาควบคุมพิเศษ)</t>
        </is>
      </c>
      <c r="H231" s="166" t="inlineStr">
        <is>
          <t>พ.ร.บ. ยาเสพติดให้โทษ พ.ศ. 2522 (ยาเสพติดให้โทษประเภท 2 และ 3)</t>
        </is>
      </c>
      <c r="I231" s="165" t="n">
        <v>1</v>
      </c>
      <c r="J231" s="166" t="inlineStr">
        <is>
          <t>✅ คำตอบที่ถูกต้อง: ข้อ ก. การปฏิบัติทางเภสัชกรรมชุมชน (Good Pharmacy Practice: GPP)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การปฏิบัติทางเภสัชกรรมชุมชน (Good Pharmacy Practice: GPP) 💡 คำอธิบายและข้อกำหนดทางกฎหมาย:
💡 คำอธิบายและข้อกำหนดทางกฎหมาย:
การเลือก การปฏิบัติทางเภสัชกรรมชุมชน (Good Pharmacy Practice: GPP) เป็นคำตอบที่ถูกต้องตามแนวทางการรักษามาตรฐาน เนื่องจาก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ข้ออื่นผิดเพราะอะไร:
• ข้อ ข.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ค.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ง.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จ.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1" s="166" t="inlineStr"/>
      <c r="L231" s="166" t="inlineStr">
        <is>
          <t>Pharmacy Laws &amp; Ethics</t>
        </is>
      </c>
      <c r="M231" s="166" t="inlineStr">
        <is>
          <t>ข้อบังคับสภาเภสัชกรรม (จรรยาบรรณวิชาชีพ)</t>
        </is>
      </c>
      <c r="N231" s="165" t="inlineStr">
        <is>
          <t>SAP</t>
        </is>
      </c>
      <c r="O231" s="166" t="inlineStr">
        <is>
          <t>ข้อ 4 (PLE_CC1_Key_Rx20_UBU.md)</t>
        </is>
      </c>
      <c r="P231" s="165" t="inlineStr">
        <is>
          <t>ข้อสอบจำลอง</t>
        </is>
      </c>
      <c r="Q231" s="165" t="inlineStr">
        <is>
          <t>Mock Rx20 UBU</t>
        </is>
      </c>
      <c r="R231" s="165" t="inlineStr"/>
    </row>
    <row r="232" ht="24" customHeight="1" s="49">
      <c r="A232" s="165" t="n">
        <v>230</v>
      </c>
      <c r="B232" s="166" t="inlineStr">
        <is>
          <t>จากการศึกษาการใช$ยากลุGม Bisphosphonate ในผู้ป่วยโรคกระดูกพรุนเปรียบเทียบประสิทธิภาพระหวGางยาเดิมและยาใหมG พบวGา มีคGา relative risk 1.28 (95%CI 0.89-1.32) ควรให$คำแนะนำแกGแพทย์_ในโรงพยาบาลวGาอยGางไร</t>
        </is>
      </c>
      <c r="C232" s="166" t="inlineStr"/>
      <c r="D232" s="166" t="inlineStr">
        <is>
          <t>พ.ร.บ. ยา พ.ศ. 2510 (การจำหน่ายยาอันตรายและยาควบคุมพิเศษ)</t>
        </is>
      </c>
      <c r="E232" s="166" t="inlineStr">
        <is>
          <t>พ.ร.บ. ยาเสพติดให้โทษ พ.ศ. 2522 (ยาเสพติดให้โทษประเภท 2 และ 3)</t>
        </is>
      </c>
      <c r="F232" s="166" t="inlineStr">
        <is>
          <t>พ.ร.บ. วัตถุที่ออกฤทธิ์ต่อจิตและประสาท พ.ศ. 2559 (ประเภท 2 และ 4)</t>
        </is>
      </c>
      <c r="G232" s="166" t="inlineStr">
        <is>
          <t>พ.ร.บ. วิชาชีพเภสัชกรรม พ.ศ. 2537 และข้อบังคับจรรยาบรรณวิชาชีพ</t>
        </is>
      </c>
      <c r="H232" s="166" t="inlineStr">
        <is>
          <t>พ.ร.บ. ผลิตภัณฑ์สมุนไพร พ.ศ. 2562</t>
        </is>
      </c>
      <c r="I232" s="165" t="n">
        <v>1</v>
      </c>
      <c r="J232" s="166" t="inlineStr">
        <is>
          <t>✅ คำตอบที่ถูกต้อง: ข้อ ก. พ.ร.บ. ยา พ.ศ. 2510 (การจำหน่ายยาอันตรายและยาควบคุมพิเศษ)
💡 Background:
การประเมินหลักฐานเชิงประจักษ์ (Evidence-Based Practice) อาศัย study design, statistical parameters (p-value, 95% CI, RR/OR) เพื่อการตัดสินใจอย่างแม่นยำ
🎯 ทำไมข้อนี้ถึงถูก:
พ.ร.บ. ยา พ.ศ. 2510 (การจำหน่ายยาอันตรายและยาควบคุมพิเศษ)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พ.ร.บ. ยา พ.ศ. 2510 (การจำหน่ายยาอันตรายและยาควบคุมพิเศษ) เป็นคำตอบที่ถูกต้องตามแนวทางการรักษามาตรฐาน เนื่องจาก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ข้ออื่นผิดเพราะอะไร:
• ข้อ ข.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ค.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ง.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จ.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2" s="166" t="inlineStr"/>
      <c r="L232" s="166" t="inlineStr">
        <is>
          <t>Pharmacy Laws &amp; Ethics</t>
        </is>
      </c>
      <c r="M232" s="166" t="inlineStr">
        <is>
          <t>ข้อบังคับสภาเภสัชกรรม (จรรยาบรรณวิชาชีพ)</t>
        </is>
      </c>
      <c r="N232" s="165" t="inlineStr">
        <is>
          <t>SAP</t>
        </is>
      </c>
      <c r="O232" s="166" t="inlineStr">
        <is>
          <t>ข้อ 103 (PLE_CC1_Key_Rx20_UBU.md)</t>
        </is>
      </c>
      <c r="P232" s="165" t="inlineStr">
        <is>
          <t>ข้อสอบจำลอง</t>
        </is>
      </c>
      <c r="Q232" s="165" t="inlineStr">
        <is>
          <t>Mock Rx20 UBU</t>
        </is>
      </c>
      <c r="R232" s="165" t="inlineStr"/>
    </row>
    <row r="233" ht="24" customHeight="1" s="49">
      <c r="A233" s="165" t="n">
        <v>231</v>
      </c>
      <c r="B233" s="166" t="inlineStr">
        <is>
          <t>แนะนำให$ใช$ยาใหมG เนื่องจากยาใหมGมีประสิทธิภาพดีกวGาอยGางมีนัยสำคัญทางสถิติ</t>
        </is>
      </c>
      <c r="C233" s="166" t="inlineStr"/>
      <c r="D233" s="166" t="inlineStr">
        <is>
          <t>พ.ร.บ. วิชาชีพเภสัชกรรม พ.ศ. 2537 และข้อบังคับจรรยาบรรณวิชาชีพ</t>
        </is>
      </c>
      <c r="E233" s="166" t="inlineStr">
        <is>
          <t>พ.ร.บ. ผลิตภัณฑ์สมุนไพร พ.ศ. 2562</t>
        </is>
      </c>
      <c r="F233" s="166" t="inlineStr">
        <is>
          <t>พ.ร.บ. เครื่องสำอาง พ.ศ. 2558</t>
        </is>
      </c>
      <c r="G233" s="166" t="inlineStr">
        <is>
          <t>พ.ร.บ. หลักประกันสุขภาพแห่งชาติ พ.ศ. 2545</t>
        </is>
      </c>
      <c r="H233" s="166" t="inlineStr">
        <is>
          <t>การปฏิบัติทางเภสัชกรรมชุมชน (Good Pharmacy Practice: GPP)</t>
        </is>
      </c>
      <c r="I233" s="165" t="n">
        <v>1</v>
      </c>
      <c r="J233" s="166" t="inlineStr">
        <is>
          <t>✅ คำตอบที่ถูกต้อง: ข้อ ก. พ.ร.บ. วิชาชีพเภสัชกรรม พ.ศ. 2537 และข้อบังคับจรรยาบรรณวิชาชีพ
💡 Background:
การประเมินหลักฐานเชิงประจักษ์ (Evidence-Based Practice) อาศัย study design, statistical parameters (p-value, 95% CI, RR/OR) เพื่อการตัดสินใจอย่างแม่นยำ
🎯 ทำไมข้อนี้ถึงถูก:
พ.ร.บ. วิชาชีพเภสัชกรรม พ.ศ. 2537 และข้อบังคับจรรยาบรรณวิชาชีพ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พ.ร.บ. วิชาชีพเภสัชกรรม พ.ศ. 2537 และข้อบังคับจรรยาบรรณวิชาชีพ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ค.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จ.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3" s="166" t="inlineStr"/>
      <c r="L233" s="166" t="inlineStr">
        <is>
          <t>Pharmacy Laws &amp; Ethics</t>
        </is>
      </c>
      <c r="M233" s="166" t="inlineStr">
        <is>
          <t>ข้อบังคับสภาเภสัชกรรม (จรรยาบรรณวิชาชีพ)</t>
        </is>
      </c>
      <c r="N233" s="165" t="inlineStr">
        <is>
          <t>SAP</t>
        </is>
      </c>
      <c r="O233" s="166" t="inlineStr">
        <is>
          <t>ข้อ 1 (PLE_CC1_Key_Rx20_UBU.md)</t>
        </is>
      </c>
      <c r="P233" s="165" t="inlineStr">
        <is>
          <t>ข้อสอบจำลอง</t>
        </is>
      </c>
      <c r="Q233" s="165" t="inlineStr">
        <is>
          <t>Mock Rx20 UBU</t>
        </is>
      </c>
      <c r="R233" s="165" t="inlineStr"/>
    </row>
    <row r="234" ht="24" customHeight="1" s="49">
      <c r="A234" s="165" t="n">
        <v>232</v>
      </c>
      <c r="B234" s="166" t="inlineStr">
        <is>
          <t>แนะนำให$ใช$ยาใหมG เนื่องจากยาใหมGมีประสิทธิภาพดีกวGาอยGางไมGมีนัยสำคัญทางสถิติ</t>
        </is>
      </c>
      <c r="C234" s="166" t="inlineStr"/>
      <c r="D234" s="166" t="inlineStr">
        <is>
          <t>พ.ร.บ. หลักประกันสุขภาพแห่งชาติ พ.ศ. 2545</t>
        </is>
      </c>
      <c r="E234" s="166" t="inlineStr">
        <is>
          <t>การปฏิบัติทางเภสัชกรรมชุมชน (Good Pharmacy Practice: GPP)</t>
        </is>
      </c>
      <c r="F234" s="166" t="inlineStr">
        <is>
          <t>บัญชียาหลักแห่งชาติ (National List of Essential Medicines: NLEM)</t>
        </is>
      </c>
      <c r="G234" s="166" t="inlineStr">
        <is>
          <t>เกณฑ์จริยธรรมว่าด้วยการส่งเสริมการขายยาของกระทรวงสาธารณสุข</t>
        </is>
      </c>
      <c r="H234" s="166" t="inlineStr">
        <is>
          <t>พ.ร.บ. ยา พ.ศ. 2510 (การจำหน่ายยาอันตรายและยาควบคุมพิเศษ)</t>
        </is>
      </c>
      <c r="I234" s="165" t="n">
        <v>1</v>
      </c>
      <c r="J234" s="166" t="inlineStr">
        <is>
          <t>✅ คำตอบที่ถูกต้อง: ข้อ ก. พ.ร.บ. หลักประกันสุขภาพแห่งชาติ พ.ศ. 2545
💡 Background:
การประเมินหลักฐานเชิงประจักษ์ (Evidence-Based Practice) อาศัย study design, statistical parameters (p-value, 95% CI, RR/OR) เพื่อการตัดสินใจอย่างแม่นยำ
🎯 ทำไมข้อนี้ถึงถูก:
พ.ร.บ. หลักประกันสุขภาพแห่งชาติ พ.ศ. 2545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พ.ร.บ. หลักประกันสุขภาพแห่งชาติ พ.ศ. 2545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ง.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จ.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4" s="166" t="inlineStr"/>
      <c r="L234" s="166" t="inlineStr">
        <is>
          <t>Pharmacy Laws &amp; Ethics</t>
        </is>
      </c>
      <c r="M234" s="166" t="inlineStr">
        <is>
          <t>ข้อบังคับสภาเภสัชกรรม (จรรยาบรรณวิชาชีพ)</t>
        </is>
      </c>
      <c r="N234" s="165" t="inlineStr">
        <is>
          <t>SAP</t>
        </is>
      </c>
      <c r="O234" s="166" t="inlineStr">
        <is>
          <t>ข้อ 2 (PLE_CC1_Key_Rx20_UBU.md)</t>
        </is>
      </c>
      <c r="P234" s="165" t="inlineStr">
        <is>
          <t>ข้อสอบจำลอง</t>
        </is>
      </c>
      <c r="Q234" s="165" t="inlineStr">
        <is>
          <t>Mock Rx20 UBU</t>
        </is>
      </c>
      <c r="R234" s="165" t="inlineStr"/>
    </row>
    <row r="235" ht="24" customHeight="1" s="49">
      <c r="A235" s="165" t="n">
        <v>233</v>
      </c>
      <c r="B235" s="166" t="inlineStr">
        <is>
          <t>ไมGแนะนำให$ใช$ยาใหมG เนื่องจากยาใหมGมีประสิทธิภาพด$อยกวGายาเดิมอยGางมีนัยสำคัญทางสถิติ</t>
        </is>
      </c>
      <c r="C235" s="166" t="inlineStr"/>
      <c r="D235" s="166" t="inlineStr">
        <is>
          <t>เกณฑ์จริยธรรมว่าด้วยการส่งเสริมการขายยาของกระทรวงสาธารณสุข</t>
        </is>
      </c>
      <c r="E235" s="166" t="inlineStr">
        <is>
          <t>พ.ร.บ. ยา พ.ศ. 2510 (การจำหน่ายยาอันตรายและยาควบคุมพิเศษ)</t>
        </is>
      </c>
      <c r="F235" s="166" t="inlineStr">
        <is>
          <t>พ.ร.บ. ยาเสพติดให้โทษ พ.ศ. 2522 (ยาเสพติดให้โทษประเภท 2 และ 3)</t>
        </is>
      </c>
      <c r="G235" s="166" t="inlineStr">
        <is>
          <t>พ.ร.บ. วัตถุที่ออกฤทธิ์ต่อจิตและประสาท พ.ศ. 2559 (ประเภท 2 และ 4)</t>
        </is>
      </c>
      <c r="H235" s="166" t="inlineStr">
        <is>
          <t>พ.ร.บ. วิชาชีพเภสัชกรรม พ.ศ. 2537 และข้อบังคับจรรยาบรรณวิชาชีพ</t>
        </is>
      </c>
      <c r="I235" s="165" t="n">
        <v>1</v>
      </c>
      <c r="J235" s="166" t="inlineStr">
        <is>
          <t>✅ คำตอบที่ถูกต้อง: ข้อ ก. เกณฑ์จริยธรรมว่าด้วยการส่งเสริมการขายยาของกระทรวงสาธารณสุข
💡 Background:
การประเมินหลักฐานเชิงประจักษ์ (Evidence-Based Practice) อาศัย study design, statistical parameters (p-value, 95% CI, RR/OR) เพื่อการตัดสินใจอย่างแม่นยำ
🎯 ทำไมข้อนี้ถึงถูก:
เกณฑ์จริยธรรมว่าด้วยการส่งเสริมการขายยาของกระทรวงสาธารณสุข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เกณฑ์จริยธรรมว่าด้วยการส่งเสริมการขายยาของกระทรวงสาธารณสุข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5" s="166" t="inlineStr"/>
      <c r="L235" s="166" t="inlineStr">
        <is>
          <t>Pharmacy Laws &amp; Ethics</t>
        </is>
      </c>
      <c r="M235" s="166" t="inlineStr">
        <is>
          <t>ข้อบังคับสภาเภสัชกรรม (จรรยาบรรณวิชาชีพ)</t>
        </is>
      </c>
      <c r="N235" s="165" t="inlineStr">
        <is>
          <t>SAP</t>
        </is>
      </c>
      <c r="O235" s="166" t="inlineStr">
        <is>
          <t>ข้อ 3 (PLE_CC1_Key_Rx20_UBU.md)</t>
        </is>
      </c>
      <c r="P235" s="165" t="inlineStr">
        <is>
          <t>ข้อสอบจำลอง</t>
        </is>
      </c>
      <c r="Q235" s="165" t="inlineStr">
        <is>
          <t>Mock Rx20 UBU</t>
        </is>
      </c>
      <c r="R235" s="165" t="inlineStr"/>
    </row>
    <row r="236" ht="24" customHeight="1" s="49">
      <c r="A236" s="165" t="n">
        <v>234</v>
      </c>
      <c r="B236" s="166" t="inlineStr">
        <is>
          <t>ไมGแนะนำให$ใช$ยาใหมG เนื่องจากยาใหมGมีประสิทธิภาพดีกวGายาเดิมอยGางไมGมีนัยสำคัญทางสถิติ</t>
        </is>
      </c>
      <c r="C236" s="166" t="inlineStr"/>
      <c r="D236" s="166" t="inlineStr">
        <is>
          <t>พ.ร.บ. วัตถุที่ออกฤทธิ์ต่อจิตและประสาท พ.ศ. 2559 (ประเภท 2 และ 4)</t>
        </is>
      </c>
      <c r="E236" s="166" t="inlineStr">
        <is>
          <t>พ.ร.บ. วิชาชีพเภสัชกรรม พ.ศ. 2537 และข้อบังคับจรรยาบรรณวิชาชีพ</t>
        </is>
      </c>
      <c r="F236" s="166" t="inlineStr">
        <is>
          <t>พ.ร.บ. ผลิตภัณฑ์สมุนไพร พ.ศ. 2562</t>
        </is>
      </c>
      <c r="G236" s="166" t="inlineStr">
        <is>
          <t>พ.ร.บ. เครื่องสำอาง พ.ศ. 2558</t>
        </is>
      </c>
      <c r="H236" s="166" t="inlineStr">
        <is>
          <t>พ.ร.บ. หลักประกันสุขภาพแห่งชาติ พ.ศ. 2545</t>
        </is>
      </c>
      <c r="I236" s="165" t="n">
        <v>1</v>
      </c>
      <c r="J236" s="166" t="inlineStr">
        <is>
          <t>✅ คำตอบที่ถูกต้อง: ข้อ ก. พ.ร.บ. วัตถุที่ออกฤทธิ์ต่อจิตและประสาท พ.ศ. 2559 (ประเภท 2 และ 4)
💡 Background:
การประเมินหลักฐานเชิงประจักษ์ (Evidence-Based Practice) อาศัย study design, statistical parameters (p-value, 95% CI, RR/OR) เพื่อการตัดสินใจอย่างแม่นยำ
🎯 ทำไมข้อนี้ถึงถูก:
พ.ร.บ. วัตถุที่ออกฤทธิ์ต่อจิตและประสาท พ.ศ. 2559 (ประเภท 2 และ 4)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6" s="166" t="inlineStr"/>
      <c r="L236" s="166" t="inlineStr">
        <is>
          <t>Pharmacy Laws &amp; Ethics</t>
        </is>
      </c>
      <c r="M236" s="166" t="inlineStr">
        <is>
          <t>ข้อบังคับสภาเภสัชกรรม (จรรยาบรรณวิชาชีพ)</t>
        </is>
      </c>
      <c r="N236" s="165" t="inlineStr">
        <is>
          <t>SAP</t>
        </is>
      </c>
      <c r="O236" s="166" t="inlineStr">
        <is>
          <t>ข้อ 4 (PLE_CC1_Key_Rx20_UBU.md)</t>
        </is>
      </c>
      <c r="P236" s="165" t="inlineStr">
        <is>
          <t>ข้อสอบจำลอง</t>
        </is>
      </c>
      <c r="Q236" s="165" t="inlineStr">
        <is>
          <t>Mock Rx20 UBU</t>
        </is>
      </c>
      <c r="R236" s="165" t="inlineStr"/>
    </row>
    <row r="237" ht="24" customHeight="1" s="49">
      <c r="A237" s="165" t="n">
        <v>235</v>
      </c>
      <c r="B237" s="166" t="inlineStr">
        <is>
          <t>ยารักษาโรคพาร_กินสันมีหลากหลาย พบวGาประสิทธิภาพและอาการข$างเคียงนั้นใกล$เคียงกัน ควรทำการศึกษาใดเพื่อเปรียบเทียบยาแตGละตัว</t>
        </is>
      </c>
      <c r="C237" s="166" t="inlineStr"/>
      <c r="D237" s="166" t="inlineStr">
        <is>
          <t>พ.ร.บ. เครื่องสำอาง พ.ศ. 2558</t>
        </is>
      </c>
      <c r="E237" s="166" t="inlineStr">
        <is>
          <t>พ.ร.บ. หลักประกันสุขภาพแห่งชาติ พ.ศ. 2545</t>
        </is>
      </c>
      <c r="F237" s="166" t="inlineStr">
        <is>
          <t>การปฏิบัติทางเภสัชกรรมชุมชน (Good Pharmacy Practice: GPP)</t>
        </is>
      </c>
      <c r="G237" s="166" t="inlineStr">
        <is>
          <t>บัญชียาหลักแห่งชาติ (National List of Essential Medicines: NLEM)</t>
        </is>
      </c>
      <c r="H237" s="166" t="inlineStr">
        <is>
          <t>เกณฑ์จริยธรรมว่าด้วยการส่งเสริมการขายยาของกระทรวงสาธารณสุข</t>
        </is>
      </c>
      <c r="I237" s="165" t="n">
        <v>1</v>
      </c>
      <c r="J237" s="166" t="inlineStr">
        <is>
          <t>✅ คำตอบที่ถูกต้อง: ข้อ ก.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7" s="166" t="inlineStr"/>
      <c r="L237" s="166" t="inlineStr">
        <is>
          <t>Pharmacy Laws &amp; Ethics</t>
        </is>
      </c>
      <c r="M237" s="166" t="inlineStr">
        <is>
          <t>ข้อบังคับสภาเภสัชกรรม (จรรยาบรรณวิชาชีพ)</t>
        </is>
      </c>
      <c r="N237" s="165" t="inlineStr">
        <is>
          <t>SAP</t>
        </is>
      </c>
      <c r="O237" s="166" t="inlineStr">
        <is>
          <t>ข้อ 9 (PLE_CC1_Key_Rx20_UBU.md)</t>
        </is>
      </c>
      <c r="P237" s="165" t="inlineStr">
        <is>
          <t>ข้อสอบจำลอง</t>
        </is>
      </c>
      <c r="Q237" s="165" t="inlineStr">
        <is>
          <t>Mock Rx20 UBU</t>
        </is>
      </c>
      <c r="R237" s="165" t="inlineStr"/>
    </row>
    <row r="238" ht="24" customHeight="1" s="49">
      <c r="A238" s="165" t="n">
        <v>236</v>
      </c>
      <c r="B238" s="166" t="inlineStr">
        <is>
          <t>CBA สงสัยค=ะ ทำไมไม=เลือกตอบเปใน 2. CMA เพราะในโจทย)บอกว=า “ประสิทธิภาพและอาการข5างเคียงนั้นใกล5เคียงกัน” สิ่งที่ควรนำมาตัดสินใจน=าจะเปในเรื่องของราคามากกว=ามั้ยคะ ข้อสอบวัดความรู้ทางเภสัชศาสตร์เชิงบูรณาการ (MCQ) ครั้งที่ 1/2558 เพื่อขึ้นทะเบียนเป็นผู้ประกอบวิชาชีพเภสัชกรรม ประจำปี พ.ศ 2558 รอบที่ 1 Case : กฏหมาย สำนักงานคณะกรรมการอาหารและยา เข้าตรวจค้นร้านยา A ในเวลา 15.00 น. ร้านยาดังกล่าวมีนาย ก. เป็นผู้รับ อนุญาต มีนาย ข. เป็นผู้มีหน้าที่ปฏิบัติการ ลงเวลาปฏิบัติการไว้ 8.00-18.00 น. ขณะตรวจไม่พบทั้งนาย ก. และนาย ข. พบเพียงนาย ค. ซึ่งเป็นบิดาของนาย ก. เป็นผู้นำตรวจร้านขายยาร้านขายยานี้ไม่มีใบอนุญาตขายยาเสพติดให้โทษ และวัตถุออกฤทธิ์ต่อจิตประสาท มีเพียงใบอนุญาตขายยาแผนปัจจุบันนอกจากนี้ยังไม่พบการทำ บัญชีซื้อขายยาใดๆ จากการตรวจสอบ พบยาต้องสงสัย 5 รายการวางอยู่บนชั้นวางยาดังนี้ ยา Oxandrolone ซึ่งตรวจสอบแล้วว่าไม่ได้มีการขึ้นทะเบียน บนฉลากปรากฏ lot no., mfg date และ exp date ยา X ซึ่งปรากฏสถานที่ผลิตไม่ตรงตามความเป็นจริง ยา Rosiglitazone ยาบรรจุใส่ซองใส ในซองประกอบด้วยยาแคปซูลสีต่างๆกัน 6 เม็ด (ยาแคปซูลสีฟ้า, สีขาว, สีเขียว, สี แดง, สีเหลือง, สีชมพู) ยา Midazolam หน้าร้านมีป้ายโฆษณาติดอยู่ว่า “ยาสมุนไพร อีอี สำหรับรักษาโรคเบาหวาน”</t>
        </is>
      </c>
      <c r="C238" s="166" t="inlineStr"/>
      <c r="D238" s="166" t="inlineStr">
        <is>
          <t>บัญชียาหลักแห่งชาติ (National List of Essential Medicines: NLEM)</t>
        </is>
      </c>
      <c r="E238" s="166" t="inlineStr">
        <is>
          <t>เกณฑ์จริยธรรมว่าด้วยการส่งเสริมการขายยาของกระทรวงสาธารณสุข</t>
        </is>
      </c>
      <c r="F238" s="166" t="inlineStr">
        <is>
          <t>พ.ร.บ. ยา พ.ศ. 2510 (การจำหน่ายยาอันตรายและยาควบคุมพิเศษ)</t>
        </is>
      </c>
      <c r="G238" s="166" t="inlineStr">
        <is>
          <t>พ.ร.บ. ยาเสพติดให้โทษ พ.ศ. 2522 (ยาเสพติดให้โทษประเภท 2 และ 3)</t>
        </is>
      </c>
      <c r="H238" s="166" t="inlineStr">
        <is>
          <t>พ.ร.บ. วัตถุที่ออกฤทธิ์ต่อจิตและประสาท พ.ศ. 2559 (ประเภท 2 และ 4)</t>
        </is>
      </c>
      <c r="I238" s="165" t="n">
        <v>3</v>
      </c>
      <c r="J238" s="166" t="inlineStr">
        <is>
          <t>✅ คำตอบที่ถูกต้อง: ข้อ ค. พ.ร.บ. ยา พ.ศ. 2510 (การจำหน่ายยาอันตรายและยาควบคุมพิเศษ)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พ.ร.บ. ยา พ.ศ. 2510 (การจำหน่ายยาอันตรายและยาควบคุมพิเศษ) 💡 คำอธิบายและข้อกำหนดทางกฎหมาย:
💡 คำอธิบายและข้อกำหนดทางกฎหมาย:
การเลือก พ.ร.บ. ยา พ.ศ. 2510 (การจำหน่ายยาอันตรายและยาควบคุมพิเศษ) เป็นคำตอบที่ถูกต้องตามแนวทางการรักษามาตรฐาน เนื่องจาก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ข้ออื่นผิดเพราะอะไร:
• ข้อ ก.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ข.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ง.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8" s="166" t="inlineStr"/>
      <c r="L238" s="166" t="inlineStr">
        <is>
          <t>Pharmacy Laws &amp; Ethics</t>
        </is>
      </c>
      <c r="M238" s="166" t="inlineStr">
        <is>
          <t>ข้อบังคับสภาเภสัชกรรม (จรรยาบรรณวิชาชีพ)</t>
        </is>
      </c>
      <c r="N238" s="165" t="inlineStr">
        <is>
          <t>SAP</t>
        </is>
      </c>
      <c r="O238" s="166" t="inlineStr">
        <is>
          <t>ข้อ 4 (PLE_CC1_Key_Rx20_UBU.md)</t>
        </is>
      </c>
      <c r="P238" s="165" t="inlineStr">
        <is>
          <t>ข้อสอบจำลอง</t>
        </is>
      </c>
      <c r="Q238" s="165" t="inlineStr">
        <is>
          <t>Mock Rx20 UBU</t>
        </is>
      </c>
      <c r="R238" s="165" t="inlineStr"/>
    </row>
    <row r="239" ht="24" customHeight="1" s="49">
      <c r="A239" s="165" t="n">
        <v>237</v>
      </c>
      <c r="B239" s="166" t="inlineStr">
        <is>
          <t>Midazolam เป็นยาประเภทใดตามกฎหมาย</t>
        </is>
      </c>
      <c r="C239" s="166" t="inlineStr"/>
      <c r="D239" s="166" t="inlineStr">
        <is>
          <t>ยาอันตราย</t>
        </is>
      </c>
      <c r="E239" s="166" t="inlineStr">
        <is>
          <t>ยาควบคุมพิเศษ</t>
        </is>
      </c>
      <c r="F239" s="166" t="inlineStr">
        <is>
          <t>ยาเสพติดให้โทษประเภท 3</t>
        </is>
      </c>
      <c r="G239" s="166" t="inlineStr">
        <is>
          <t>วัตถุออกฤทธิ์ต่อจิตและประสาทประเภท 2</t>
        </is>
      </c>
      <c r="H239" s="166" t="inlineStr">
        <is>
          <t>วัตถุออกฤทธิ์ต่อจิตและประสาทประเภท 4</t>
        </is>
      </c>
      <c r="I239" s="165" t="n">
        <v>4</v>
      </c>
      <c r="J239" s="166" t="inlineStr">
        <is>
          <t>✅ คำตอบที่ถูกต้อง: ข้อ ง. วัตถุออกฤทธิ์ต่อจิตและประสาทประเภท 2
💡 Background:
กฎหมายยาและจรรยาบรรณวิชาชีพมีขึ้นเพื่อคุ้มครองความปลอดภัยของผู้บริโภคตามมาตรฐาน Good Pharmacy Practice (GPP)
🎯 ทำไมข้อนี้ถึงถูก:
วัตถุออกฤทธิ์ต่อจิตและประสาทประเภท 2 💡 คำอธิบายและข้อกำหนดทางกฎหมาย:
💡 คำอธิบายและข้อกำหนดทางกฎหมาย:
การเลือก วัตถุออกฤทธิ์ต่อจิตและประสาทประเภท 2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ข. (ยาควบคุมพิเศษ):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(ยาเสพติดให้โทษประเภท 3): ยาเสพติดให้โทษประเภท 3 ไม่ตรงกับข้อบ่งใช้หรือกลไกการออกฤทธิ์ที่ถูกต้องตาม พ.ร.บ. ยา พ.ศ. 2510 / พ.ร.บ. วิชาชีพเภสัชกรรม พ.ศ. 2537
• ข้อ จ. (วัตถุออกฤทธิ์ต่อจิตและประสาทประเภท 4): วัตถุออกฤทธิ์ต่อจิตและประสาทประเภท 4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9" s="166" t="inlineStr"/>
      <c r="L239" s="166" t="inlineStr">
        <is>
          <t>Pharmacy Laws &amp; Ethics</t>
        </is>
      </c>
      <c r="M239" s="166" t="inlineStr">
        <is>
          <t>ข้อบังคับสภาเภสัชกรรม (จรรยาบรรณวิชาชีพ)</t>
        </is>
      </c>
      <c r="N239" s="165" t="inlineStr">
        <is>
          <t>SAP</t>
        </is>
      </c>
      <c r="O239" s="166" t="inlineStr">
        <is>
          <t>ข้อ 5 (PLE_CC1_Key_Rx20_UBU.md)</t>
        </is>
      </c>
      <c r="P239" s="165" t="inlineStr">
        <is>
          <t>ข้อสอบจำลอง</t>
        </is>
      </c>
      <c r="Q239" s="165" t="inlineStr">
        <is>
          <t>Mock Rx20 UBU</t>
        </is>
      </c>
      <c r="R239" s="165" t="inlineStr"/>
    </row>
    <row r="240" ht="24" customHeight="1" s="49">
      <c r="A240" s="165" t="n">
        <v>238</v>
      </c>
      <c r="B240" s="166" t="inlineStr">
        <is>
          <t>จากกรณีศึกษาทั้งหมด นายข. ซึ่งเป็นเภสัชผู้มีหน้าที่ปฏิบัติการกระทำผิดตามจรรยาบรรณทุกข้อ ยกเว้นข้อใด</t>
        </is>
      </c>
      <c r="C240" s="166" t="inlineStr"/>
      <c r="D240" s="166" t="inlineStr">
        <is>
          <t>ต้องดำรงตนให้สมควรในสังคมโดยธรรมและเคารพต่อกฎหมายของบ้านเมือง</t>
        </is>
      </c>
      <c r="E240" s="166" t="inlineStr">
        <is>
          <t>ต้องประกอบวิชาชีพโดยคำนึงถึงความปลอดภัยและเศรษฐานะของผู้ป่วยหรือผู้มารับบริการ</t>
        </is>
      </c>
      <c r="F240" s="166" t="inlineStr">
        <is>
          <t>ต้องไม่ใช้หรือสนับสนุนการใช้ยาตำรับลับ</t>
        </is>
      </c>
      <c r="G240" s="166" t="inlineStr">
        <is>
          <t>ต้องไม่ใช้หรือสนับสนุนให้มีการประกอบวิชาชีพโดยผิดกฎหมาย</t>
        </is>
      </c>
      <c r="H240" s="166" t="inlineStr">
        <is>
          <t>ต้องรักษามาตรฐานของการประกอบวิชาชีพเภสัชกรรมในระดับดีที่สุด Case1: เด็กชายอายุ 6 ปี มีไข้ ไอ หลังจากนั้นพบว่ามีผื่นขึ้นที่บริเวณใบหน้า ไรผม บริเวณลำตัวและแขนขามีผื่นขึ้นเพียงเล็กน้อยเท่านั้น มีผื่นขึ้นบริเวณปากและกระพุ้งแก้มด้วย</t>
        </is>
      </c>
      <c r="I240" s="165" t="n">
        <v>3</v>
      </c>
      <c r="J240" s="166" t="inlineStr">
        <is>
          <t>✅ คำตอบที่ถูกต้อง: ข้อ ค. ต้องไม่ใช้หรือสนับสนุนการใช้ยาตำรับลับ
💡 Background:
กฎหมายยาและจรรยาบรรณวิชาชีพมีขึ้นเพื่อคุ้มครองความปลอดภัยของผู้บริโภคตามมาตรฐาน Good Pharmacy Practice (GPP)
🎯 ทำไมข้อนี้ถึงถูก:
ต้องไม่ใช้หรือสนับสนุนการใช้ยาตำรับลับ 💡 คำอธิบายและข้อกำหนดทางกฎหมาย:
💡 คำอธิบายและข้อกำหนดทางกฎหมาย:
การเลือก ต้องไม่ใช้หรือสนับสนุนการใช้ยาตำรับลับ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ก. (ต้องดำรงตนให้สมควรในสังคมโดยธรรมและเคารพต่อกฎหมายของบ้านเมือง): ต้องดำรงตนให้สมควรในสังคมโดยธรรมและเคารพต่อกฎหมายของบ้านเมือง ไม่ตรงกับข้อบ่งใช้หรือกลไกการออกฤทธิ์ที่ถูกต้องตาม พ.ร.บ. ยา พ.ศ. 2510 / พ.ร.บ. วิชาชีพเภสัชกรรม พ.ศ. 2537
• ข้อ ข. (ต้องประกอบวิชาชีพโดยคำนึงถึงความปลอดภัยและเศรษฐานะของผู้ป่วยหรือผู้มารับบริการ): ต้องประกอบวิชาชีพโดยคำนึงถึงความปลอดภัยและเศรษฐานะของผู้ป่วยหรือผู้มารับบริการ ไม่ตรงกับข้อบ่งใช้หรือกลไกการออกฤทธิ์ที่ถูกต้องตาม พ.ร.บ. ยา พ.ศ. 2510 / พ.ร.บ. วิชาชีพเภสัชกรรม พ.ศ. 2537
• ข้อ ง. (ต้องไม่ใช้หรือสนับสนุนให้มีการประกอบวิชาชีพโดยผิดกฎหมาย): ต้องไม่ใช้หรือสนับสนุนให้มีการประกอบวิชาชีพโดยผิดกฎหมาย ไม่ตรงกับข้อบ่งใช้หรือกลไกการออกฤทธิ์ที่ถูกต้องตาม พ.ร.บ. ยา พ.ศ. 2510 / พ.ร.บ. วิชาชีพเภสัชกรรม พ.ศ. 2537
• ข้อ จ. (ต้องรักษามาตรฐานของการประกอบวิชาชีพเภสัชกรรมในระดับดีที่สุด Case1: เด็กชายอายุ 6 ปี มีไข้ ไอ หลังจากนั้นพบว่ามีผื่นขึ้นที่บริเวณใบหน้า ไรผม บริเวณลำตัวและแขนขามีผื่นขึ้นเพียงเล็กน้อยเท่านั้น มีผื่นขึ้นบริเวณปากและกระพุ้งแก้มด้วย): ต้องรักษามาตรฐานของการประกอบวิชาชีพเภสัชกรรมในระดับดีที่สุด Case1: เด็กชายอายุ 6 ปี มีไข้ ไอ หลังจากนั้นพบว่ามีผื่นขึ้นที่บริเวณใบหน้า ไรผม บริเวณลำตัวและแขนขามีผื่นขึ้นเพียงเล็กน้อยเท่านั้น มีผื่นขึ้นบริเวณปากและกระพุ้งแก้มด้วย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0" s="166" t="inlineStr"/>
      <c r="L240" s="166" t="inlineStr">
        <is>
          <t>Pharmacy Laws &amp; Ethics</t>
        </is>
      </c>
      <c r="M240" s="166" t="inlineStr">
        <is>
          <t>ข้อบังคับสภาเภสัชกรรม (จรรยาบรรณวิชาชีพ)</t>
        </is>
      </c>
      <c r="N240" s="165" t="inlineStr">
        <is>
          <t>SAP</t>
        </is>
      </c>
      <c r="O240" s="166" t="inlineStr">
        <is>
          <t>ข้อ 12 (PLE_CC1_Key_Rx20_UBU.md)</t>
        </is>
      </c>
      <c r="P240" s="165" t="inlineStr">
        <is>
          <t>ข้อสอบจำลอง</t>
        </is>
      </c>
      <c r="Q240" s="165" t="inlineStr">
        <is>
          <t>Mock Rx20 UBU</t>
        </is>
      </c>
      <c r="R240" s="165" t="inlineStr"/>
    </row>
    <row r="241" ht="24" customHeight="1" s="49">
      <c r="A241" s="165" t="n">
        <v>239</v>
      </c>
      <c r="B241" s="166" t="inlineStr">
        <is>
          <t>Good Pharmacy Practice (GPP) ปี 2556 บังคับใช้กับที่ไหน</t>
        </is>
      </c>
      <c r="C241" s="166" t="inlineStr"/>
      <c r="D241" s="166" t="inlineStr">
        <is>
          <t>การปฏิบัติทางเภสัชกรรมชุมชน (Good Pharmacy Practice: GPP)</t>
        </is>
      </c>
      <c r="E241" s="166" t="inlineStr">
        <is>
          <t>บัญชียาหลักแห่งชาติ (National List of Essential Medicines: NLEM)</t>
        </is>
      </c>
      <c r="F241" s="166" t="inlineStr">
        <is>
          <t>เกณฑ์จริยธรรมว่าด้วยการส่งเสริมการขายยาของกระทรวงสาธารณสุข</t>
        </is>
      </c>
      <c r="G241" s="166" t="inlineStr">
        <is>
          <t>พ.ร.บ. ยา พ.ศ. 2510 (การจำหน่ายยาอันตรายและยาควบคุมพิเศษ)</t>
        </is>
      </c>
      <c r="H241" s="166" t="inlineStr">
        <is>
          <t>พ.ร.บ. ยาเสพติดให้โทษ พ.ศ. 2522 (ยาเสพติดให้โทษประเภท 2 และ 3)</t>
        </is>
      </c>
      <c r="I241" s="165" t="n">
        <v>1</v>
      </c>
      <c r="J241" s="166" t="inlineStr">
        <is>
          <t>✅ คำตอบที่ถูกต้อง: ข้อ ก. การปฏิบัติทางเภสัชกรรมชุมชน (Good Pharmacy Practice: GPP)
💡 Background:
กฎหมายยาและจรรยาบรรณวิชาชีพมีขึ้นเพื่อคุ้มครองความปลอดภัยของผู้บริโภคตามมาตรฐาน Good Pharmacy Practice (GPP)
🎯 ทำไมข้อนี้ถึงถูก:
การปฏิบัติทางเภสัชกรรมชุมชน (Good Pharmacy Practice: GPP) 💡 คำอธิบายและข้อกำหนดทางกฎหมาย:
💡 คำอธิบายและข้อกำหนดทางกฎหมาย:
การเลือก การปฏิบัติทางเภสัชกรรมชุมชน (Good Pharmacy Practice: GPP) เป็นคำตอบที่ถูกต้องตามแนวทางการรักษามาตรฐาน เนื่องจาก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ข้ออื่นผิดเพราะอะไร:
• ข้อ ข.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ค.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ง.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จ.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1" s="166" t="inlineStr"/>
      <c r="L241" s="166" t="inlineStr">
        <is>
          <t>Pharmacy Laws &amp; Ethics</t>
        </is>
      </c>
      <c r="M241" s="166" t="inlineStr">
        <is>
          <t>ข้อบังคับสภาเภสัชกรรม (จรรยาบรรณวิชาชีพ)</t>
        </is>
      </c>
      <c r="N241" s="165" t="inlineStr">
        <is>
          <t>SAP</t>
        </is>
      </c>
      <c r="O241" s="166" t="inlineStr">
        <is>
          <t>ข้อ 2 (PLE_CC1_Key_Rx20_UBU.md)</t>
        </is>
      </c>
      <c r="P241" s="165" t="inlineStr">
        <is>
          <t>ข้อสอบจำลอง</t>
        </is>
      </c>
      <c r="Q241" s="165" t="inlineStr">
        <is>
          <t>Mock Rx20 UBU</t>
        </is>
      </c>
      <c r="R241" s="165" t="inlineStr"/>
    </row>
    <row r="242" ht="24" customHeight="1" s="49">
      <c r="A242" s="165" t="n">
        <v>240</v>
      </c>
      <c r="B242" s="166" t="inlineStr">
        <is>
          <t>Tween 80 ต่อ Span 80 (HLB 4.3)ใ ช้ 7.2:2.8 กรัม Tween 80 HLB 15 7.67/10.7 x 10 = 7.2 11.97 Span 80 HLB 4.3 3.03/10.7 x 10 = 2.8 ข้อสอบวัดความรู้ทางเภสัชศาสตร์เชิงบูรณาการ (MCQ) ครั้งที่ 2/2558 เพื่อขึ้นทะเบียนเป็นผู้ประกอบวิชาชีพเภสัชกรรม ประจำปี พ.ศ 2558 MCQ12/2558 คนที่ 1: case กม case 1 bac vagi กับ unknown ข้อ 1,2 @Bas Chakkaphong Case: กฎหมาย สำนักงานคณะกรรมการอาหารและยา เข้าตรวจค้น ร้านยา A ในเวลา 15.00 น. ร้านยาดังกล่าวมีนาย ก. เป็นผู้รับ อนุญาต มีนาย ข. เป็นผู้มีหน้าที่ปฏิบัติการ ลงเวลาปฏิบัติการ ไว 8.00- 18.00 น. ขณะตรวจไม่พบทั้งนาย ก. และนาย ข. พบ เพียงนาย ค. ซึ่งเป็นบิดาของนาย ก. เป็นผู้นำตรวจร้านขายยา รานขายยานี้ไม้มีใบอนุญาตขายยาเสพติดใหโทษ และวัตถุออกฤทธิ์ต่อจิตประสาท มีเพียงใบอนุญาตขายยาแผนปัจจุบัน นอกจากนี้ยังไม่พบการทำบัญชีซื้อขายยาใดๆ จากการ ตรวจสอบ พบยาตองสงสัย 5 รายการวางอยูบนชั้นวางยา ดังนี้</t>
        </is>
      </c>
      <c r="C242" s="166" t="inlineStr"/>
      <c r="D242" s="166" t="inlineStr">
        <is>
          <t>พ.ร.บ. ยา พ.ศ. 2510 (การจำหน่ายยาอันตรายและยาควบคุมพิเศษ)</t>
        </is>
      </c>
      <c r="E242" s="166" t="inlineStr">
        <is>
          <t>พ.ร.บ. ยาเสพติดให้โทษ พ.ศ. 2522 (ยาเสพติดให้โทษประเภท 2 และ 3)</t>
        </is>
      </c>
      <c r="F242" s="166" t="inlineStr">
        <is>
          <t>พ.ร.บ. วัตถุที่ออกฤทธิ์ต่อจิตและประสาท พ.ศ. 2559 (ประเภท 2 และ 4)</t>
        </is>
      </c>
      <c r="G242" s="166" t="inlineStr">
        <is>
          <t>พ.ร.บ. วิชาชีพเภสัชกรรม พ.ศ. 2537 และข้อบังคับจรรยาบรรณวิชาชีพ</t>
        </is>
      </c>
      <c r="H242" s="166" t="inlineStr">
        <is>
          <t>พ.ร.บ. ผลิตภัณฑ์สมุนไพร พ.ศ. 2562</t>
        </is>
      </c>
      <c r="I242" s="165" t="n">
        <v>1</v>
      </c>
      <c r="J242" s="166" t="inlineStr">
        <is>
          <t>✅ คำตอบที่ถูกต้อง: ข้อ ก. พ.ร.บ. ยา พ.ศ. 2510 (การจำหน่ายยาอันตรายและยาควบคุมพิเศษ)
💡 Background:
การควบคุมวัตถุออกฤทธิ์ต่อจิตประสาทและยาเสพติดให้โทษ มีเจตนารมณ์เพื่อป้องกัน drug abuse/misuse โดยจำกัดช่องทางการจำหน่ายและการจัดทำบัญชีเคร่งครัด
🎯 ทำไมข้อนี้ถึงถูก:
พ.ร.บ. ยา พ.ศ. 2510 (การจำหน่ายยาอันตรายและยาควบคุมพิเศษ) 💡 คำอธิบายและข้อกำหนดทางกฎหมาย:
💡 คำอธิบายและข้อกำหนดทางกฎหมาย:
การเลือก พ.ร.บ. ยา พ.ศ. 2510 (การจำหน่ายยาอันตรายและยาควบคุมพิเศษ) เป็นคำตอบที่ถูกต้องตามแนวทางการรักษามาตรฐาน เนื่องจาก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ข้ออื่นผิดเพราะอะไร:
• ข้อ ข.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ค.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ง.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จ.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Guideline อ้างอิง:
พระราชบัญญัติวัตถุที่ออกฤทธิ์ต่อจิตและประสาท พ.ศ. 2559 และประกาศกระทรวงสาธารณสุขที่เกี่ยวข้อง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2" s="166" t="inlineStr"/>
      <c r="L242" s="166" t="inlineStr">
        <is>
          <t>Pharmacy Laws &amp; Ethics</t>
        </is>
      </c>
      <c r="M242" s="166" t="inlineStr">
        <is>
          <t>ข้อบังคับสภาเภสัชกรรม (จรรยาบรรณวิชาชีพ)</t>
        </is>
      </c>
      <c r="N242" s="165" t="inlineStr">
        <is>
          <t>SAP</t>
        </is>
      </c>
      <c r="O242" s="166" t="inlineStr">
        <is>
          <t>ข้อ 2 (PLE_CC1_Key_Rx20_UBU.md)</t>
        </is>
      </c>
      <c r="P242" s="165" t="inlineStr">
        <is>
          <t>ข้อสอบจำลอง</t>
        </is>
      </c>
      <c r="Q242" s="165" t="inlineStr">
        <is>
          <t>Mock Rx20 UBU</t>
        </is>
      </c>
      <c r="R242" s="165" t="inlineStr"/>
    </row>
    <row r="243" ht="24" customHeight="1" s="49">
      <c r="A243" s="165" t="n">
        <v>241</v>
      </c>
      <c r="B243" s="166" t="inlineStr">
        <is>
          <t>Midazolam เปนยาประเภทใดตามกฎหมาย</t>
        </is>
      </c>
      <c r="C243" s="166" t="inlineStr"/>
      <c r="D243" s="166" t="inlineStr">
        <is>
          <t>พ.ร.บ. วิชาชีพเภสัชกรรม พ.ศ. 2537 และข้อบังคับจรรยาบรรณวิชาชีพ</t>
        </is>
      </c>
      <c r="E243" s="166" t="inlineStr">
        <is>
          <t>พ.ร.บ. ผลิตภัณฑ์สมุนไพร พ.ศ. 2562</t>
        </is>
      </c>
      <c r="F243" s="166" t="inlineStr">
        <is>
          <t>พ.ร.บ. เครื่องสำอาง พ.ศ. 2558</t>
        </is>
      </c>
      <c r="G243" s="166" t="inlineStr">
        <is>
          <t>พ.ร.บ. หลักประกันสุขภาพแห่งชาติ พ.ศ. 2545</t>
        </is>
      </c>
      <c r="H243" s="166" t="inlineStr">
        <is>
          <t>การปฏิบัติทางเภสัชกรรมชุมชน (Good Pharmacy Practice: GPP)</t>
        </is>
      </c>
      <c r="I243" s="165" t="n">
        <v>1</v>
      </c>
      <c r="J243" s="166" t="inlineStr">
        <is>
          <t>✅ คำตอบที่ถูกต้อง: ข้อ ก. พ.ร.บ. วิชาชีพเภสัชกรรม พ.ศ. 2537 และข้อบังคับจรรยาบรรณวิชาชีพ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วิชาชีพเภสัชกรรม พ.ศ. 2537 และข้อบังคับจรรยาบรรณวิชาชีพ 💡 คำอธิบายและข้อกำหนดทางกฎหมาย:
💡 คำอธิบายและข้อกำหนดทางกฎหมาย:
การเลือก พ.ร.บ. วิชาชีพเภสัชกรรม พ.ศ. 2537 และข้อบังคับจรรยาบรรณวิชาชีพ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ค.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จ.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3" s="166" t="inlineStr"/>
      <c r="L243" s="166" t="inlineStr">
        <is>
          <t>Pharmacy Laws &amp; Ethics</t>
        </is>
      </c>
      <c r="M243" s="166" t="inlineStr">
        <is>
          <t>ข้อบังคับสภาเภสัชกรรม (จรรยาบรรณวิชาชีพ)</t>
        </is>
      </c>
      <c r="N243" s="165" t="inlineStr">
        <is>
          <t>SAP</t>
        </is>
      </c>
      <c r="O243" s="166" t="inlineStr">
        <is>
          <t>ข้อ 5 (PLE_CC1_Key_Rx20_UBU.md)</t>
        </is>
      </c>
      <c r="P243" s="165" t="inlineStr">
        <is>
          <t>ข้อสอบจำลอง</t>
        </is>
      </c>
      <c r="Q243" s="165" t="inlineStr">
        <is>
          <t>Mock Rx20 UBU</t>
        </is>
      </c>
      <c r="R243" s="165" t="inlineStr"/>
    </row>
    <row r="244" ht="24" customHeight="1" s="49">
      <c r="A244" s="165" t="n">
        <v>242</v>
      </c>
      <c r="B244" s="166" t="inlineStr">
        <is>
          <t>มีความผิดฐานขายยาผิดกฎหมาย</t>
        </is>
      </c>
      <c r="C244" s="166" t="inlineStr"/>
      <c r="D244" s="166" t="inlineStr">
        <is>
          <t>พ.ร.บ. หลักประกันสุขภาพแห่งชาติ พ.ศ. 2545</t>
        </is>
      </c>
      <c r="E244" s="166" t="inlineStr">
        <is>
          <t>การปฏิบัติทางเภสัชกรรมชุมชน (Good Pharmacy Practice: GPP)</t>
        </is>
      </c>
      <c r="F244" s="166" t="inlineStr">
        <is>
          <t>บัญชียาหลักแห่งชาติ (National List of Essential Medicines: NLEM)</t>
        </is>
      </c>
      <c r="G244" s="166" t="inlineStr">
        <is>
          <t>เกณฑ์จริยธรรมว่าด้วยการส่งเสริมการขายยาของกระทรวงสาธารณสุข</t>
        </is>
      </c>
      <c r="H244" s="166" t="inlineStr">
        <is>
          <t>พ.ร.บ. ยา พ.ศ. 2510 (การจำหน่ายยาอันตรายและยาควบคุมพิเศษ)</t>
        </is>
      </c>
      <c r="I244" s="165" t="n">
        <v>1</v>
      </c>
      <c r="J244" s="166" t="inlineStr">
        <is>
          <t>✅ คำตอบที่ถูกต้อง: ข้อ ก. พ.ร.บ. หลักประกันสุขภาพแห่งชาติ พ.ศ. 2545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หลักประกันสุขภาพแห่งชาติ พ.ศ. 2545 💡 คำอธิบายและข้อกำหนดทางกฎหมาย:
💡 คำอธิบายและข้อกำหนดทางกฎหมาย:
การเลือก พ.ร.บ. หลักประกันสุขภาพแห่งชาติ พ.ศ. 2545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ง.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จ.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4" s="166" t="inlineStr"/>
      <c r="L244" s="166" t="inlineStr">
        <is>
          <t>Pharmacy Laws &amp; Ethics</t>
        </is>
      </c>
      <c r="M244" s="166" t="inlineStr">
        <is>
          <t>ข้อบังคับสภาเภสัชกรรม (จรรยาบรรณวิชาชีพ)</t>
        </is>
      </c>
      <c r="N244" s="165" t="inlineStr">
        <is>
          <t>SAP</t>
        </is>
      </c>
      <c r="O244" s="166" t="inlineStr">
        <is>
          <t>ข้อ 2 (PLE_CC1_Key_Rx20_UBU.md)</t>
        </is>
      </c>
      <c r="P244" s="165" t="inlineStr">
        <is>
          <t>ข้อสอบจำลอง</t>
        </is>
      </c>
      <c r="Q244" s="165" t="inlineStr">
        <is>
          <t>Mock Rx20 UBU</t>
        </is>
      </c>
      <c r="R244" s="165" t="inlineStr"/>
    </row>
    <row r="245" ht="24" customHeight="1" s="49">
      <c r="A245" s="165" t="n">
        <v>243</v>
      </c>
      <c r="B245" s="166" t="inlineStr">
        <is>
          <t>มีความผิดฐานไม่ควบคุมการขายยาให้เป็นไปตามพรบ</t>
        </is>
      </c>
      <c r="C245" s="166" t="inlineStr"/>
      <c r="D245" s="166" t="inlineStr">
        <is>
          <t>เกณฑ์จริยธรรมว่าด้วยการส่งเสริมการขายยาของกระทรวงสาธารณสุข</t>
        </is>
      </c>
      <c r="E245" s="166" t="inlineStr">
        <is>
          <t>พ.ร.บ. ยา พ.ศ. 2510 (การจำหน่ายยาอันตรายและยาควบคุมพิเศษ)</t>
        </is>
      </c>
      <c r="F245" s="166" t="inlineStr">
        <is>
          <t>พ.ร.บ. ยาเสพติดให้โทษ พ.ศ. 2522 (ยาเสพติดให้โทษประเภท 2 และ 3)</t>
        </is>
      </c>
      <c r="G245" s="166" t="inlineStr">
        <is>
          <t>พ.ร.บ. วัตถุที่ออกฤทธิ์ต่อจิตและประสาท พ.ศ. 2559 (ประเภท 2 และ 4)</t>
        </is>
      </c>
      <c r="H245" s="166" t="inlineStr">
        <is>
          <t>พ.ร.บ. วิชาชีพเภสัชกรรม พ.ศ. 2537 และข้อบังคับจรรยาบรรณวิชาชีพ</t>
        </is>
      </c>
      <c r="I245" s="165" t="n">
        <v>1</v>
      </c>
      <c r="J245" s="166" t="inlineStr">
        <is>
          <t>✅ คำตอบที่ถูกต้อง: ข้อ ก. เกณฑ์จริยธรรมว่าด้วยการส่งเสริมการขายยาของกระทรวงสาธารณสุข
💡 Background:
กฎหมายยาและจรรยาบรรณวิชาชีพมีขึ้นเพื่อคุ้มครองความปลอดภัยของผู้บริโภคตามมาตรฐาน Good Pharmacy Practice (GPP)
🎯 ทำไมข้อนี้ถึงถูก:
เกณฑ์จริยธรรมว่าด้วยการส่งเสริมการขายยาของกระทรวงสาธารณสุข 💡 คำอธิบายและข้อกำหนดทางกฎหมาย:
💡 คำอธิบายและข้อกำหนดทางกฎหมาย:
การเลือก เกณฑ์จริยธรรมว่าด้วยการส่งเสริมการขายยาของกระทรวงสาธารณสุข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5" s="166" t="inlineStr"/>
      <c r="L245" s="166" t="inlineStr">
        <is>
          <t>Pharmacy Laws &amp; Ethics</t>
        </is>
      </c>
      <c r="M245" s="166" t="inlineStr">
        <is>
          <t>ข้อบังคับสภาเภสัชกรรม (จรรยาบรรณวิชาชีพ)</t>
        </is>
      </c>
      <c r="N245" s="165" t="inlineStr">
        <is>
          <t>SAP</t>
        </is>
      </c>
      <c r="O245" s="166" t="inlineStr">
        <is>
          <t>ข้อ 4 (PLE_CC1_Key_Rx20_UBU.md)</t>
        </is>
      </c>
      <c r="P245" s="165" t="inlineStr">
        <is>
          <t>ข้อสอบจำลอง</t>
        </is>
      </c>
      <c r="Q245" s="165" t="inlineStr">
        <is>
          <t>Mock Rx20 UBU</t>
        </is>
      </c>
      <c r="R245" s="165" t="inlineStr"/>
    </row>
    <row r="246" ht="24" customHeight="1" s="49">
      <c r="A246" s="165" t="n">
        <v>244</v>
      </c>
      <c r="B246" s="166" t="inlineStr">
        <is>
          <t>นาย ค. ซึงเปนบิดาของผูรับอนุญาตผิด เนื่องจากไม่มีสิทธิอยู่ประจำร้าน</t>
        </is>
      </c>
      <c r="C246" s="166" t="inlineStr"/>
      <c r="D246" s="166" t="inlineStr">
        <is>
          <t>พ.ร.บ. วัตถุที่ออกฤทธิ์ต่อจิตและประสาท พ.ศ. 2559 (ประเภท 2 และ 4)</t>
        </is>
      </c>
      <c r="E246" s="166" t="inlineStr">
        <is>
          <t>พ.ร.บ. วิชาชีพเภสัชกรรม พ.ศ. 2537 และข้อบังคับจรรยาบรรณวิชาชีพ</t>
        </is>
      </c>
      <c r="F246" s="166" t="inlineStr">
        <is>
          <t>พ.ร.บ. ผลิตภัณฑ์สมุนไพร พ.ศ. 2562</t>
        </is>
      </c>
      <c r="G246" s="166" t="inlineStr">
        <is>
          <t>พ.ร.บ. เครื่องสำอาง พ.ศ. 2558</t>
        </is>
      </c>
      <c r="H246" s="166" t="inlineStr">
        <is>
          <t>พ.ร.บ. หลักประกันสุขภาพแห่งชาติ พ.ศ. 2545</t>
        </is>
      </c>
      <c r="I246" s="165" t="n">
        <v>1</v>
      </c>
      <c r="J246" s="166" t="inlineStr">
        <is>
          <t>✅ คำตอบที่ถูกต้อง: ข้อ ก.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6" s="166" t="inlineStr"/>
      <c r="L246" s="166" t="inlineStr">
        <is>
          <t>Pharmacy Laws &amp; Ethics</t>
        </is>
      </c>
      <c r="M246" s="166" t="inlineStr">
        <is>
          <t>ข้อบังคับสภาเภสัชกรรม (จรรยาบรรณวิชาชีพ)</t>
        </is>
      </c>
      <c r="N246" s="165" t="inlineStr">
        <is>
          <t>SAP</t>
        </is>
      </c>
      <c r="O246" s="166" t="inlineStr">
        <is>
          <t>ข้อ 4 (PLE_CC1_Key_Rx20_UBU.md)</t>
        </is>
      </c>
      <c r="P246" s="165" t="inlineStr">
        <is>
          <t>ข้อสอบจำลอง</t>
        </is>
      </c>
      <c r="Q246" s="165" t="inlineStr">
        <is>
          <t>Mock Rx20 UBU</t>
        </is>
      </c>
      <c r="R246" s="165" t="inlineStr"/>
    </row>
    <row r="247" ht="24" customHeight="1" s="49">
      <c r="A247" s="165" t="n">
        <v>245</v>
      </c>
      <c r="B247" s="166" t="inlineStr">
        <is>
          <t>จากกรณีศึกษาทั้งหมด นายข. ซึ่งเป็นเภสัชผู้มีหน้าที่ปฏิบัติการกระทำผิดตามจรรยาบรรณทุกข้อ ยกเว้นข้อใด</t>
        </is>
      </c>
      <c r="C247" s="166" t="inlineStr"/>
      <c r="D247" s="166" t="inlineStr">
        <is>
          <t>พ.ร.บ. เครื่องสำอาง พ.ศ. 2558</t>
        </is>
      </c>
      <c r="E247" s="166" t="inlineStr">
        <is>
          <t>พ.ร.บ. หลักประกันสุขภาพแห่งชาติ พ.ศ. 2545</t>
        </is>
      </c>
      <c r="F247" s="166" t="inlineStr">
        <is>
          <t>การปฏิบัติทางเภสัชกรรมชุมชน (Good Pharmacy Practice: GPP)</t>
        </is>
      </c>
      <c r="G247" s="166" t="inlineStr">
        <is>
          <t>บัญชียาหลักแห่งชาติ (National List of Essential Medicines: NLEM)</t>
        </is>
      </c>
      <c r="H247" s="166" t="inlineStr">
        <is>
          <t>เกณฑ์จริยธรรมว่าด้วยการส่งเสริมการขายยาของกระทรวงสาธารณสุข</t>
        </is>
      </c>
      <c r="I247" s="165" t="n">
        <v>1</v>
      </c>
      <c r="J247" s="166" t="inlineStr">
        <is>
          <t>✅ คำตอบที่ถูกต้อง: ข้อ ก. พ.ร.บ. เครื่องสำอาง พ.ศ. 2558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เครื่องสำอาง พ.ศ. 2558 💡 คำอธิบายและข้อกำหนดทางกฎหมาย:
💡 คำอธิบายและข้อกำหนดทางกฎหมาย:
การเลือก พ.ร.บ. เครื่องสำอาง พ.ศ. 2558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7" s="166" t="inlineStr"/>
      <c r="L247" s="166" t="inlineStr">
        <is>
          <t>Pharmacy Laws &amp; Ethics</t>
        </is>
      </c>
      <c r="M247" s="166" t="inlineStr">
        <is>
          <t>ข้อบังคับสภาเภสัชกรรม (จรรยาบรรณวิชาชีพ)</t>
        </is>
      </c>
      <c r="N247" s="165" t="inlineStr">
        <is>
          <t>SAP</t>
        </is>
      </c>
      <c r="O247" s="166" t="inlineStr">
        <is>
          <t>ข้อ 12 (PLE_CC1_Key_Rx20_UBU.md)</t>
        </is>
      </c>
      <c r="P247" s="165" t="inlineStr">
        <is>
          <t>ข้อสอบจำลอง</t>
        </is>
      </c>
      <c r="Q247" s="165" t="inlineStr">
        <is>
          <t>Mock Rx20 UBU</t>
        </is>
      </c>
      <c r="R247" s="165" t="inlineStr"/>
    </row>
    <row r="248" ht="24" customHeight="1" s="49">
      <c r="A248" s="165" t="n">
        <v>246</v>
      </c>
      <c r="B248" s="166" t="inlineStr">
        <is>
          <t>เกิดผ่าน WBC ซึ่งมีความจำเพาะต่อ antigen Case: กฎหมาย ร้านยาฟารมาซี มีนาย ก. เป็นผู้รับอนุญาต นาย ข. เป็นผู้ มีหน้าที่ปฏิบัติการ ไปตรวจร้านในเวลาทำการ ไม่พบนาย ข.อยู่ในร้าน เจ้าหน้าที่จึงทำการลอซื้อยา Omeprazole โดยนาย ก. เป็นผู้หยิบขายยา จากการตรวจสอบภายใน ร้าน พบป้ายชื่อผู้มีหน้าที่ปฏิบัติการคือ นาย ฮ. ซึ่งไม่ตรง กับในใบอนุญาต</t>
        </is>
      </c>
      <c r="C248" s="166" t="inlineStr"/>
      <c r="D248" s="166" t="inlineStr">
        <is>
          <t>บัญชียาหลักแห่งชาติ (National List of Essential Medicines: NLEM)</t>
        </is>
      </c>
      <c r="E248" s="166" t="inlineStr">
        <is>
          <t>เกณฑ์จริยธรรมว่าด้วยการส่งเสริมการขายยาของกระทรวงสาธารณสุข</t>
        </is>
      </c>
      <c r="F248" s="166" t="inlineStr">
        <is>
          <t>พ.ร.บ. ยา พ.ศ. 2510 (การจำหน่ายยาอันตรายและยาควบคุมพิเศษ)</t>
        </is>
      </c>
      <c r="G248" s="166" t="inlineStr">
        <is>
          <t>พ.ร.บ. ยาเสพติดให้โทษ พ.ศ. 2522 (ยาเสพติดให้โทษประเภท 2 และ 3)</t>
        </is>
      </c>
      <c r="H248" s="166" t="inlineStr">
        <is>
          <t>พ.ร.บ. วัตถุที่ออกฤทธิ์ต่อจิตและประสาท พ.ศ. 2559 (ประเภท 2 และ 4)</t>
        </is>
      </c>
      <c r="I248" s="165" t="n">
        <v>1</v>
      </c>
      <c r="J248" s="166" t="inlineStr">
        <is>
          <t>✅ คำตอบที่ถูกต้อง: ข้อ ก. บัญชียาหลักแห่งชาติ (National List of Essential Medicines: NLEM)
💡 Background:
กฎหมายยาและจรรยาบรรณวิชาชีพมีขึ้นเพื่อคุ้มครองความปลอดภัยของผู้บริโภคตามมาตรฐาน Good Pharmacy Practice (GPP)
🎯 ทำไมข้อนี้ถึงถูก:
บัญชียาหลักแห่งชาติ (National List of Essential Medicines: NLEM) 💡 คำอธิบายและข้อกำหนดทางกฎหมาย:
💡 คำอธิบายและข้อกำหนดทางกฎหมาย:
การเลือก บัญชียาหลักแห่งชาติ (National List of Essential Medicines: NLEM) เป็นคำตอบที่ถูกต้องตามแนวทางการรักษามาตรฐาน เนื่องจาก National List of Essential Medicines (NLEM) บัญชียาจำเป็นที่รัฐประกันการเข้าถึง แบ่งเป็นบัญชี ก, ข, ค, ง, จ เพื่อความคุ้มค่าและความเท่าเทียม
🔍 ข้ออื่นผิดเพราะอะไร:
• ข้อ ข.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ค.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ง.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8" s="166" t="inlineStr"/>
      <c r="L248" s="166" t="inlineStr">
        <is>
          <t>Pharmacy Laws &amp; Ethics</t>
        </is>
      </c>
      <c r="M248" s="166" t="inlineStr">
        <is>
          <t>ข้อบังคับสภาเภสัชกรรม (จรรยาบรรณวิชาชีพ)</t>
        </is>
      </c>
      <c r="N248" s="165" t="inlineStr">
        <is>
          <t>SAP</t>
        </is>
      </c>
      <c r="O248" s="166" t="inlineStr">
        <is>
          <t>ข้อ 5 (PLE_CC1_Key_Rx20_UBU.md)</t>
        </is>
      </c>
      <c r="P248" s="165" t="inlineStr">
        <is>
          <t>ข้อสอบจำลอง</t>
        </is>
      </c>
      <c r="Q248" s="165" t="inlineStr">
        <is>
          <t>Mock Rx20 UBU</t>
        </is>
      </c>
      <c r="R248" s="165" t="inlineStr"/>
    </row>
    <row r="249" ht="24" customHeight="1" s="49">
      <c r="A249" s="165" t="n">
        <v>247</v>
      </c>
      <c r="B249" s="166" t="inlineStr">
        <is>
          <t>เภสัช ง ในเวลาปฏิบัติงานของเภสัช ลูกจางเลยตอสายหา เภสัช ง ให้ซึ่งอยูที่ รพ.เอกชน เภสัชบอกวา …. แล้วก็ พบว่าเภสัชคนเดิมไปมีชื่ออยูที่ร้านยาเชียงใหม่ วันที่ซ้อนกัน เวลาเหลื่อมนิดนึง… แล้วก็พบว่าที่ร้านแปะว่าเภสัชที่ ปฏิบัติงานคืออีกคนนึง ตรวจพบผลิตภัณฑ เอเอ มีเลข G 256/2553 และผลิตภัณฑ บีบี มีตรา อย.ตามด้วยตัวเลข 11-...</t>
        </is>
      </c>
      <c r="C249" s="166" t="inlineStr"/>
      <c r="D249" s="166" t="inlineStr">
        <is>
          <t>พ.ร.บ. ยาเสพติดให้โทษ พ.ศ. 2522 (ยาเสพติดให้โทษประเภท 2 และ 3)</t>
        </is>
      </c>
      <c r="E249" s="166" t="inlineStr">
        <is>
          <t>พ.ร.บ. วัตถุที่ออกฤทธิ์ต่อจิตและประสาท พ.ศ. 2559 (ประเภท 2 และ 4)</t>
        </is>
      </c>
      <c r="F249" s="166" t="inlineStr">
        <is>
          <t>พ.ร.บ. วิชาชีพเภสัชกรรม พ.ศ. 2537 และข้อบังคับจรรยาบรรณวิชาชีพ</t>
        </is>
      </c>
      <c r="G249" s="166" t="inlineStr">
        <is>
          <t>พ.ร.บ. ผลิตภัณฑ์สมุนไพร พ.ศ. 2562</t>
        </is>
      </c>
      <c r="H249" s="166" t="inlineStr">
        <is>
          <t>พ.ร.บ. เครื่องสำอาง พ.ศ. 2558</t>
        </is>
      </c>
      <c r="I249" s="165" t="n">
        <v>2</v>
      </c>
      <c r="J249" s="166" t="inlineStr">
        <is>
          <t>✅ คำตอบที่ถูกต้อง: ข้อ ข.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ร้านยาสองฟารมาซี มีนาย ค เป็นผู้รับอนุญาต มีนาย ง เป็นผู้ปฏิบัติงาน ไปตรวจวันที่ xx ไม่บอกเวลา ไม่เจอ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ก.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ค.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ง.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จ.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9" s="166" t="inlineStr"/>
      <c r="L249" s="166" t="inlineStr">
        <is>
          <t>Pharmacy Laws &amp; Ethics</t>
        </is>
      </c>
      <c r="M249" s="166" t="inlineStr">
        <is>
          <t>ข้อบังคับสภาเภสัชกรรม (จรรยาบรรณวิชาชีพ)</t>
        </is>
      </c>
      <c r="N249" s="165" t="inlineStr">
        <is>
          <t>SAP</t>
        </is>
      </c>
      <c r="O249" s="166" t="inlineStr">
        <is>
          <t>ข้อ 4 (PLE_CC1_Key_Rx20_UBU.md)</t>
        </is>
      </c>
      <c r="P249" s="165" t="inlineStr">
        <is>
          <t>ข้อสอบจำลอง</t>
        </is>
      </c>
      <c r="Q249" s="165" t="inlineStr">
        <is>
          <t>Mock Rx20 UBU</t>
        </is>
      </c>
      <c r="R249" s="165" t="inlineStr"/>
    </row>
    <row r="250" ht="24" customHeight="1" s="49">
      <c r="A250" s="165" t="n">
        <v>248</v>
      </c>
      <c r="B250" s="166" t="inlineStr">
        <is>
          <t>เกี่ยวกับ ใครผิดจรรยาบรรณบ้าง ข้อใดต่อไปนี้กล่าวถูกต้องตามหลักวิชาชีพเภสัชกรรม</t>
        </is>
      </c>
      <c r="C250" s="166" t="inlineStr"/>
      <c r="D250" s="166" t="inlineStr">
        <is>
          <t>พ.ร.บ. ผลิตภัณฑ์สมุนไพร พ.ศ. 2562</t>
        </is>
      </c>
      <c r="E250" s="166" t="inlineStr">
        <is>
          <t>พ.ร.บ. เครื่องสำอาง พ.ศ. 2558</t>
        </is>
      </c>
      <c r="F250" s="166" t="inlineStr">
        <is>
          <t>พ.ร.บ. หลักประกันสุขภาพแห่งชาติ พ.ศ. 2545</t>
        </is>
      </c>
      <c r="G250" s="166" t="inlineStr">
        <is>
          <t>การปฏิบัติทางเภสัชกรรมชุมชน (Good Pharmacy Practice: GPP)</t>
        </is>
      </c>
      <c r="H250" s="166" t="inlineStr">
        <is>
          <t>บัญชียาหลักแห่งชาติ (National List of Essential Medicines: NLEM)</t>
        </is>
      </c>
      <c r="I250" s="165" t="n">
        <v>1</v>
      </c>
      <c r="J250" s="166" t="inlineStr">
        <is>
          <t>✅ คำตอบที่ถูกต้อง: ข้อ ก. พ.ร.บ. ผลิตภัณฑ์สมุนไพร พ.ศ. 2562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ผลิตภัณฑ์สมุนไพร พ.ศ. 2562 💡 คำอธิบายและข้อกำหนดทางกฎหมาย:
💡 คำอธิบายและข้อกำหนดทางกฎหมาย:
การเลือก พ.ร.บ. ผลิตภัณฑ์สมุนไพร พ.ศ. 2562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ข.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ค.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ง.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จ.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0" s="166" t="inlineStr"/>
      <c r="L250" s="166" t="inlineStr">
        <is>
          <t>Pharmacy Laws &amp; Ethics</t>
        </is>
      </c>
      <c r="M250" s="166" t="inlineStr">
        <is>
          <t>ข้อบังคับสภาเภสัชกรรม (จรรยาบรรณวิชาชีพ)</t>
        </is>
      </c>
      <c r="N250" s="165" t="inlineStr">
        <is>
          <t>SAP</t>
        </is>
      </c>
      <c r="O250" s="166" t="inlineStr">
        <is>
          <t>ข้อ 12 (PLE_CC1_Key_Rx20_UBU.md)</t>
        </is>
      </c>
      <c r="P250" s="165" t="inlineStr">
        <is>
          <t>ข้อสอบจำลอง</t>
        </is>
      </c>
      <c r="Q250" s="165" t="inlineStr">
        <is>
          <t>Mock Rx20 UBU</t>
        </is>
      </c>
      <c r="R250" s="165" t="inlineStr"/>
    </row>
    <row r="251" ht="24" customHeight="1" s="49">
      <c r="A251" s="165" t="n">
        <v>249</v>
      </c>
      <c r="B251" s="166" t="inlineStr">
        <is>
          <t>ค่าสูบบุหรี่ pack-year เท่ากับ 40 การเกิด COPD เป็นผลจากการที่มีการอักเสบและตีบแคบของหลอดลม (airflow limitation) ทำให้ตรวจพบ FEV1 ที่ ลดลงร่วมกับ มีair trapping ช่วงหายใจออกทำให้เกิดภาวะhyperinflation และยิ่งเห็นชัดในช่วงที่ ผู้ป่วยมีการออกแรง เกิดภาวะที่เรียกว่า dynamic hyperinflation ทำใหเ้กิดอาการเหนื่อยง่ายจากการ ที่ประสิทธิภาพในการหายใจที่ลดลง</t>
        </is>
      </c>
      <c r="C251" s="166" t="inlineStr"/>
      <c r="D251" s="166" t="inlineStr">
        <is>
          <t>Pneumonia ทำให้เกิด exacerbation ได้ ถูกต้อง ปัจจัยเสี่ยงของการเกิด COPD → การติดเชื้อในปอด , มลภาวะทางอากาศ , สูบบุหรี่</t>
        </is>
      </c>
      <c r="E251" s="166" t="inlineStr">
        <is>
          <t>FEV1 80% mild 50-80 moderate 30-50 Severe &lt;30% Very severe</t>
        </is>
      </c>
      <c r="F251" s="166" t="inlineStr">
        <is>
          <t>ผู้ป่วยไม่จำเป็นต้องตรวจ Methacholine test ถูกต้อง Methacholine test เป็นการตรวจของ Asthma ที่วัดความไวของหลอดลม จากขนาดของ Methacholine ที่ทำให้ FEV1 ลดลง 20 % เรียกว่า PD 20(Provocative dose) → หาก PD 20 &lt; 8 mg/ml แสดงว่า เป็น โรคหืด</t>
        </is>
      </c>
      <c r="G251" s="166" t="inlineStr">
        <is>
          <t>พ.ร.บ. ยา พ.ศ. 2510 (การจำหน่ายยาอันตรายและยาควบคุมพิเศษ)</t>
        </is>
      </c>
      <c r="H251" s="166" t="inlineStr">
        <is>
          <t>พ.ร.บ. ยาเสพติดให้โทษ พ.ศ. 2522 (ยาเสพติดให้โทษประเภท 2 และ 3)</t>
        </is>
      </c>
      <c r="I251" s="165" t="n">
        <v>5</v>
      </c>
      <c r="J251" s="166" t="inlineStr">
        <is>
          <t>✅ คำตอบที่ถูกต้อง: ข้อ จ. พ.ร.บ. ยาเสพติดให้โทษ พ.ศ. 2522 (ยาเสพติดให้โทษประเภท 2 และ 3)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ยาเสพติดให้โทษ พ.ศ. 2522 (ยาเสพติดให้โทษประเภท 2 และ 3) 💡 คำอธิบายและข้อกำหนดทางกฎหมาย:
💡 คำอธิบายและข้อกำหนดทางกฎหมาย:
การเลือก พ.ร.บ. ยาเสพติดให้โทษ พ.ศ. 2522 (ยาเสพติดให้โทษประเภท 2 และ 3) เป็นคำตอบที่ถูกต้องตามแนวทางการรักษามาตรฐาน เนื่องจาก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ข้ออื่นผิดเพราะอะไร:
• ข้อ ก. (Pneumonia ทำให้เกิด exacerbation ได้ ถูกต้อง ปัจจัยเสี่ยงของการเกิด COPD → การติดเชื้อในปอด , มลภาวะทางอากาศ , สูบบุหรี่): Pneumonia ทำให้เกิด exacerbation ได้ ถูกต้อง ปัจจัยเสี่ยงของการเกิด COPD → การติดเชื้อในปอด , มลภาวะทางอากาศ , สูบบุหรี่ ไม่ตรงกับข้อบ่งใช้หรือกลไกการออกฤทธิ์ที่ถูกต้องตาม พ.ร.บ. ยา พ.ศ. 2510 / พ.ร.บ. วิชาชีพเภสัชกรรม พ.ศ. 2537
• ข้อ ข. (FEV1 80% mild 50-80 moderate 30-50 Severe &lt;30% Very severe): FEV1 80% mild 50-80 moderate 30-50 Severe &lt;30% Very severe ไม่ตรงกับข้อบ่งใช้หรือกลไกการออกฤทธิ์ที่ถูกต้องตาม พ.ร.บ. ยา พ.ศ. 2510 / พ.ร.บ. วิชาชีพเภสัชกรรม พ.ศ. 2537
• ข้อ ค. (ผู้ป่วยไม่จำเป็นต้องตรวจ Methacholine test ถูกต้อง Methacholine test เป็นการตรวจของ Asthma ที่วัดความไวของหลอดลม จากขนาดของ Methacholine ที่ทำให้ FEV1 ลดลง 20 % เรียกว่า PD 20(Provocative dose) → หาก PD 20 &lt; 8 mg/ml แสดงว่า เป็น โรคหืด): ผู้ป่วยไม่จำเป็นต้องตรวจ Methacholine test ถูกต้อง Methacholine test เป็นการตรวจของ Asthma ที่วัดความไวของหลอดลม จากขนาดของ Methacholine ที่ทำให้ FEV1 ลดลง 20 % เรียกว่า PD 20(Provocative dose) → หาก PD 20 &lt; 8 mg/ml แสดงว่า เป็น โรคหืด ไม่ตรงกับข้อบ่งใช้หรือกลไกการออกฤทธิ์ที่ถูกต้องตาม พ.ร.บ. ยา พ.ศ. 2510 / พ.ร.บ. วิชาชีพเภสัชกรรม พ.ศ. 2537
• ข้อ ง.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1" s="166" t="inlineStr"/>
      <c r="L251" s="166" t="inlineStr">
        <is>
          <t>Pharmacy Laws &amp; Ethics</t>
        </is>
      </c>
      <c r="M251" s="166" t="inlineStr">
        <is>
          <t>ข้อบังคับสภาเภสัชกรรม (จรรยาบรรณวิชาชีพ)</t>
        </is>
      </c>
      <c r="N251" s="165" t="inlineStr">
        <is>
          <t>SAP</t>
        </is>
      </c>
      <c r="O251" s="166" t="inlineStr">
        <is>
          <t>ข้อ 5 (PLE_CC1_Key_Rx20_UBU.md)</t>
        </is>
      </c>
      <c r="P251" s="165" t="inlineStr">
        <is>
          <t>ข้อสอบจำลอง</t>
        </is>
      </c>
      <c r="Q251" s="165" t="inlineStr">
        <is>
          <t>Mock Rx20 UBU</t>
        </is>
      </c>
      <c r="R251" s="165" t="inlineStr"/>
    </row>
    <row r="252" ht="24" customHeight="1" s="49">
      <c r="A252" s="165" t="n">
        <v>250</v>
      </c>
      <c r="B252" s="166" t="inlineStr">
        <is>
          <t>ยา PPI มีประสิทธิภาพเหนือกวา H2 blockers ในการรักษา GERD</t>
        </is>
      </c>
      <c r="C252" s="166" t="inlineStr"/>
      <c r="D252" s="166" t="inlineStr">
        <is>
          <t>พ.ร.บ. ยา พ.ศ. 2510 (การจำหน่ายยาอันตรายและยาควบคุมพิเศษ)</t>
        </is>
      </c>
      <c r="E252" s="166" t="inlineStr">
        <is>
          <t>พ.ร.บ. ยาเสพติดให้โทษ พ.ศ. 2522 (ยาเสพติดให้โทษประเภท 2 และ 3)</t>
        </is>
      </c>
      <c r="F252" s="166" t="inlineStr">
        <is>
          <t>พ.ร.บ. วัตถุที่ออกฤทธิ์ต่อจิตและประสาท พ.ศ. 2559 (ประเภท 2 และ 4)</t>
        </is>
      </c>
      <c r="G252" s="166" t="inlineStr">
        <is>
          <t>พ.ร.บ. วิชาชีพเภสัชกรรม พ.ศ. 2537 และข้อบังคับจรรยาบรรณวิชาชีพ</t>
        </is>
      </c>
      <c r="H252" s="166" t="inlineStr">
        <is>
          <t>พ.ร.บ. ผลิตภัณฑ์สมุนไพร พ.ศ. 2562</t>
        </is>
      </c>
      <c r="I252" s="165" t="n">
        <v>1</v>
      </c>
      <c r="J252" s="166" t="inlineStr">
        <is>
          <t>✅ คำตอบที่ถูกต้อง: ข้อ ก. พ.ร.บ. ยา พ.ศ. 2510 (การจำหน่ายยาอันตรายและยาควบคุมพิเศษ)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ยา พ.ศ. 2510 (การจำหน่ายยาอันตรายและยาควบคุมพิเศษ) 💡 คำอธิบายและข้อกำหนดทางกฎหมาย:
💡 คำอธิบายและข้อกำหนดทางกฎหมาย:
การเลือก พ.ร.บ. ยา พ.ศ. 2510 (การจำหน่ายยาอันตรายและยาควบคุมพิเศษ) เป็นคำตอบที่ถูกต้องตามแนวทางการรักษามาตรฐาน เนื่องจาก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ข้ออื่นผิดเพราะอะไร:
• ข้อ ข.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ค.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ง.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จ.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2" s="166" t="inlineStr"/>
      <c r="L252" s="166" t="inlineStr">
        <is>
          <t>Pharmacy Laws &amp; Ethics</t>
        </is>
      </c>
      <c r="M252" s="166" t="inlineStr">
        <is>
          <t>ข้อบังคับสภาเภสัชกรรม (จรรยาบรรณวิชาชีพ)</t>
        </is>
      </c>
      <c r="N252" s="165" t="inlineStr">
        <is>
          <t>SAP</t>
        </is>
      </c>
      <c r="O252" s="166" t="inlineStr">
        <is>
          <t>ข้อ 3 (PLE_CC1_Key_Rx20_UBU.md)</t>
        </is>
      </c>
      <c r="P252" s="165" t="inlineStr">
        <is>
          <t>ข้อสอบจำลอง</t>
        </is>
      </c>
      <c r="Q252" s="165" t="inlineStr">
        <is>
          <t>Mock Rx20 UBU</t>
        </is>
      </c>
      <c r="R252" s="165" t="inlineStr"/>
    </row>
    <row r="253" ht="24" customHeight="1" s="49">
      <c r="A253" s="165" t="n">
        <v>251</v>
      </c>
      <c r="B253" s="166" t="inlineStr">
        <is>
          <t>ผู้ป่วยมีสิทธิได้รับทราบชื่อ สกุล และวิชาชีพของผู้ให้การรักษาพยาบาลแก่ตน</t>
        </is>
      </c>
      <c r="C253" s="166" t="inlineStr"/>
      <c r="D253" s="166" t="inlineStr">
        <is>
          <t>ผู้ป่วยที่ขอรับการรักษาพยาบาลมีสิทธิได้รับทราบข้อมูลที่เป็นจริงและเพียงพอเกี่ยวกับการเจ็บป่วย การตรวจ การรักษา ผลดีและผลเสียจากการตรวจ การรักษาจากผู้ประกอบวิชาชีพด้านสุขภาพ ด้วยภาษาที่ผู้ป่วยสามารถเข้าใจได้ง่าย เพื่อให้ผู้ป่วยสามารถเลือกตัด...</t>
        </is>
      </c>
      <c r="E253" s="166" t="inlineStr">
        <is>
          <t>พ.ร.บ. ผลิตภัณฑ์สมุนไพร พ.ศ. 2562</t>
        </is>
      </c>
      <c r="F253" s="166" t="inlineStr">
        <is>
          <t>พ.ร.บ. เครื่องสำอาง พ.ศ. 2558</t>
        </is>
      </c>
      <c r="G253" s="166" t="inlineStr">
        <is>
          <t>พ.ร.บ. หลักประกันสุขภาพแห่งชาติ พ.ศ. 2545</t>
        </is>
      </c>
      <c r="H253" s="166" t="inlineStr">
        <is>
          <t>การปฏิบัติทางเภสัชกรรมชุมชน (Good Pharmacy Practice: GPP)</t>
        </is>
      </c>
      <c r="I253" s="165" t="n">
        <v>1</v>
      </c>
      <c r="J253" s="166" t="inlineStr">
        <is>
          <t>✅ คำตอบที่ถูกต้อง: ข้อ ก. ผู้ป่วยที่ขอรับการรักษาพยาบาลมีสิทธิได้รับทราบข้อมูลที่เป็นจริงและเพียงพอเกี่ยวกับการเจ็บป่วย การตรวจ การรักษา ผลดีและผลเสียจากการตรวจ การรักษาจากผู้ประกอบวิชาชีพด้านสุขภาพ ด้วยภาษาที่ผู้ป่วยสามารถเข้าใจได้ง่าย เพื่อให้ผู้ป่วยสามารถเลือกตัดสินใจในการยินยอมหรือไม่ยินยอม
💡 Background:
กฎหมายยาและจรรยาบรรณวิชาชีพมีขึ้นเพื่อคุ้มครองความปลอดภัยของผู้บริโภคตามมาตรฐาน Good Pharmacy Practice (GPP)
🎯 ทำไมข้อนี้ถึงถูก:
ผู้ป่วยที่ขอรับการรักษาพยาบาลมีสิทธิได้รับทราบข้อมูลที่เป็นจริงและเพียงพอเกี่ยวกับการเจ็บป่วย การตรวจ การรักษา ผลดีและผลเสียจากการตรวจ การรักษาจากผู้ประกอบวิชาชีพด้านสุขภาพ ด้วยภาษาที่ผู้ป่วยสามารถเข้าใจได้ง่าย เพื่อให้ผู้ป่วยสามารถเลือกตัดสินใจในการยินยอมหรือไม่ยินยอม 💡 คำอธิบายและข้อกำหนดทางกฎหมาย:
💡 คำอธิบายและข้อกำหนดทางกฎหมาย:
การเลือก ผู้ป่วยที่ขอรับการรักษาพยาบาลมีสิทธิได้รับทราบข้อมูลที่เป็นจริงและเพียงพอเกี่ยวกับการเจ็บป่วย การตรวจ การรักษา ผลดีและผลเสียจากการตรวจ การรักษาจากผู้ประกอบวิชาชีพด้านสุขภาพ ด้วยภาษาที่ผู้ป่วยสามารถเข้าใจได้ง่าย เพื่อให้ผู้ป่วยสามารถเลือกตัดสินใจในการยินยอมหรือไม่ยินยอม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ค.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ง.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จ.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3" s="166" t="inlineStr"/>
      <c r="L253" s="166" t="inlineStr">
        <is>
          <t>Pharmacy Laws &amp; Ethics</t>
        </is>
      </c>
      <c r="M253" s="166" t="inlineStr">
        <is>
          <t>ข้อบังคับสภาเภสัชกรรม (จรรยาบรรณวิชาชีพ)</t>
        </is>
      </c>
      <c r="N253" s="165" t="inlineStr">
        <is>
          <t>SAP</t>
        </is>
      </c>
      <c r="O253" s="166" t="inlineStr">
        <is>
          <t>ข้อ 1 (PLE_CC1_Key_Rx20_UBU.md)</t>
        </is>
      </c>
      <c r="P253" s="165" t="inlineStr">
        <is>
          <t>ข้อสอบจำลอง</t>
        </is>
      </c>
      <c r="Q253" s="165" t="inlineStr">
        <is>
          <t>Mock Rx20 UBU</t>
        </is>
      </c>
      <c r="R253" s="165" t="inlineStr"/>
    </row>
    <row r="254" ht="24" customHeight="1" s="49">
      <c r="A254" s="165" t="n">
        <v>252</v>
      </c>
      <c r="B254" s="166" t="inlineStr">
        <is>
          <t>ผู้ป่วยมีสิทธิได้รับการปกปิดข้อมูลของตนเอง</t>
        </is>
      </c>
      <c r="C254" s="166" t="inlineStr"/>
      <c r="D254" s="166" t="inlineStr">
        <is>
          <t>ผู้ป่วยมีสิทธิขอความเห็นจากผู้ประกอบวิชาชีพด้านสุขภาพอื่นที่มิได้เป็นผู้ให้การรักษาพยาบาลแก่ตน</t>
        </is>
      </c>
      <c r="E254" s="166" t="inlineStr">
        <is>
          <t>ผู้ป่วยมีสิทธิได้รับทราบข้อมูลเกี่ยวกับการรักษาพยาบาลเฉพาะของตนที่ปรากฏในเวชระเบียนเมื่อร้องขอตา มขั้นตอนของสถานพยาบาลนั้น ทั้งนี้ข้อมูลดังกล่าวต้องไม่เป็นการละเมิดสิทธิหรือข้อมูลข่าวสารส่วนบุคคลของผู้อื่น pen g Unknown</t>
        </is>
      </c>
      <c r="F254" s="166" t="inlineStr">
        <is>
          <t>บัญชียาหลักแห่งชาติ (National List of Essential Medicines: NLEM)</t>
        </is>
      </c>
      <c r="G254" s="166" t="inlineStr">
        <is>
          <t>เกณฑ์จริยธรรมว่าด้วยการส่งเสริมการขายยาของกระทรวงสาธารณสุข</t>
        </is>
      </c>
      <c r="H254" s="166" t="inlineStr">
        <is>
          <t>พ.ร.บ. ยา พ.ศ. 2510 (การจำหน่ายยาอันตรายและยาควบคุมพิเศษ)</t>
        </is>
      </c>
      <c r="I254" s="165" t="n">
        <v>1</v>
      </c>
      <c r="J254" s="166" t="inlineStr">
        <is>
          <t>✅ คำตอบที่ถูกต้อง: ข้อ ก. ผู้ป่วยมีสิทธิขอความเห็นจากผู้ประกอบวิชาชีพด้านสุขภาพอื่นที่มิได้เป็นผู้ให้การรักษาพยาบาลแก่ตน
💡 Background:
กฎหมายยาและจรรยาบรรณวิชาชีพมีขึ้นเพื่อคุ้มครองความปลอดภัยของผู้บริโภคตามมาตรฐาน Good Pharmacy Practice (GPP)
🎯 ทำไมข้อนี้ถึงถูก:
ผู้ป่วยมีสิทธิขอความเห็นจากผู้ประกอบวิชาชีพด้านสุขภาพอื่นที่มิได้เป็นผู้ให้การรักษาพยาบาลแก่ตน 💡 คำอธิบายและข้อกำหนดทางกฎหมาย:
💡 คำอธิบายและข้อกำหนดทางกฎหมาย:
การเลือก ผู้ป่วยมีสิทธิขอความเห็นจากผู้ประกอบวิชาชีพด้านสุขภาพอื่นที่มิได้เป็นผู้ให้การรักษาพยาบาลแก่ตน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ผู้ป่วยมีสิทธิได้รับทราบข้อมูลเกี่ยวกับการรักษาพยาบาลเฉพาะของตนที่ปรากฏในเวชระเบียนเมื่อร้องขอตา มขั้นตอนของสถานพยาบาลนั้น ทั้งนี้ข้อมูลดังกล่าวต้องไม่เป็นการละเมิดสิทธิหรือข้อมูลข่าวสารส่วนบุคคลของผู้อื่น pen g Unknown): ผู้ป่วยมีสิทธิได้รับทราบข้อมูลเกี่ยวกับการรักษาพยาบาลเฉพาะของตนที่ปรากฏในเวชระเบียนเมื่อร้องขอตา มขั้นตอนของสถานพยาบาลนั้น ทั้งนี้ข้อมูลดังกล่าวต้องไม่เป็นการละเมิดสิทธิหรือข้อมูลข่าวสารส่วนบุคคลของผู้อื่น pen g Unknown ไม่ตรงกับข้อบ่งใช้หรือกลไกการออกฤทธิ์ที่ถูกต้องตาม พ.ร.บ. ยา พ.ศ. 2510 / พ.ร.บ. วิชาชีพเภสัชกรรม พ.ศ. 2537
• ข้อ ค.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ง.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จ.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4" s="166" t="inlineStr"/>
      <c r="L254" s="166" t="inlineStr">
        <is>
          <t>Pharmacy Laws &amp; Ethics</t>
        </is>
      </c>
      <c r="M254" s="166" t="inlineStr">
        <is>
          <t>ข้อบังคับสภาเภสัชกรรม (จรรยาบรรณวิชาชีพ)</t>
        </is>
      </c>
      <c r="N254" s="165" t="inlineStr">
        <is>
          <t>SAP</t>
        </is>
      </c>
      <c r="O254" s="166" t="inlineStr">
        <is>
          <t>ข้อ 3 (PLE_CC1_Key_Rx20_UBU.md)</t>
        </is>
      </c>
      <c r="P254" s="165" t="inlineStr">
        <is>
          <t>ข้อสอบจำลอง</t>
        </is>
      </c>
      <c r="Q254" s="165" t="inlineStr">
        <is>
          <t>Mock Rx20 UBU</t>
        </is>
      </c>
      <c r="R254" s="165" t="inlineStr"/>
    </row>
    <row r="255" ht="24" customHeight="1" s="49">
      <c r="A255" s="165" t="n">
        <v>253</v>
      </c>
      <c r="B255" s="166" t="inlineStr">
        <is>
          <t>เปรียบเทียบประสิทธิภาพระหว่างยาจริงกับยาหลอกวัดผลโดยคะแนน 1-100 โดยมีการกระจายข้อมูลแบบ normal distribution</t>
        </is>
      </c>
      <c r="C255" s="166" t="inlineStr"/>
      <c r="D255" s="166" t="inlineStr">
        <is>
          <t>เกณฑ์จริยธรรมว่าด้วยการส่งเสริมการขายยาของกระทรวงสาธารณสุข</t>
        </is>
      </c>
      <c r="E255" s="166" t="inlineStr">
        <is>
          <t>พ.ร.บ. ยา พ.ศ. 2510 (การจำหน่ายยาอันตรายและยาควบคุมพิเศษ)</t>
        </is>
      </c>
      <c r="F255" s="166" t="inlineStr">
        <is>
          <t>พ.ร.บ. ยาเสพติดให้โทษ พ.ศ. 2522 (ยาเสพติดให้โทษประเภท 2 และ 3)</t>
        </is>
      </c>
      <c r="G255" s="166" t="inlineStr">
        <is>
          <t>พ.ร.บ. วัตถุที่ออกฤทธิ์ต่อจิตและประสาท พ.ศ. 2559 (ประเภท 2 และ 4)</t>
        </is>
      </c>
      <c r="H255" s="166" t="inlineStr">
        <is>
          <t>พ.ร.บ. วิชาชีพเภสัชกรรม พ.ศ. 2537 และข้อบังคับจรรยาบรรณวิชาชีพ</t>
        </is>
      </c>
      <c r="I255" s="165" t="n">
        <v>1</v>
      </c>
      <c r="J255" s="166" t="inlineStr">
        <is>
          <t>✅ คำตอบที่ถูกต้อง: ข้อ ก. เกณฑ์จริยธรรมว่าด้วยการส่งเสริมการขายยาของกระทรวงสาธารณสุข
💡 Background:
กฎหมายยาและจรรยาบรรณวิชาชีพมีขึ้นเพื่อคุ้มครองความปลอดภัยของผู้บริโภคตามมาตรฐาน Good Pharmacy Practice (GPP)
🎯 ทำไมข้อนี้ถึงถูก:
เกณฑ์จริยธรรมว่าด้วยการส่งเสริมการขายยาของกระทรวงสาธารณสุข 💡 คำอธิบายและข้อกำหนดทางกฎหมาย:
💡 คำอธิบายและข้อกำหนดทางกฎหมาย:
การเลือก เกณฑ์จริยธรรมว่าด้วยการส่งเสริมการขายยาของกระทรวงสาธารณสุข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ค.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ง.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 จ.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5" s="166" t="inlineStr"/>
      <c r="L255" s="166" t="inlineStr">
        <is>
          <t>Pharmacy Laws &amp; Ethics</t>
        </is>
      </c>
      <c r="M255" s="166" t="inlineStr">
        <is>
          <t>ข้อบังคับสภาเภสัชกรรม (จรรยาบรรณวิชาชีพ)</t>
        </is>
      </c>
      <c r="N255" s="165" t="inlineStr">
        <is>
          <t>SAP</t>
        </is>
      </c>
      <c r="O255" s="166" t="inlineStr">
        <is>
          <t>ข้อ 5 (PLE_CC1_Key_Rx20_UBU.md)</t>
        </is>
      </c>
      <c r="P255" s="165" t="inlineStr">
        <is>
          <t>ข้อสอบจำลอง</t>
        </is>
      </c>
      <c r="Q255" s="165" t="inlineStr">
        <is>
          <t>Mock Rx20 UBU</t>
        </is>
      </c>
      <c r="R255" s="165" t="inlineStr"/>
    </row>
    <row r="256" ht="24" customHeight="1" s="49">
      <c r="A256" s="165" t="n">
        <v>254</v>
      </c>
      <c r="B256" s="166" t="inlineStr">
        <is>
          <t>เพื่อยุติการส่งเสริมการขายที่ผิดจริยธรรม</t>
        </is>
      </c>
      <c r="C256" s="166" t="inlineStr"/>
      <c r="D256" s="166" t="inlineStr">
        <is>
          <t>พ.ร.บ. วัตถุที่ออกฤทธิ์ต่อจิตและประสาท พ.ศ. 2559 (ประเภท 2 และ 4)</t>
        </is>
      </c>
      <c r="E256" s="166" t="inlineStr">
        <is>
          <t>พ.ร.บ. วิชาชีพเภสัชกรรม พ.ศ. 2537 และข้อบังคับจรรยาบรรณวิชาชีพ</t>
        </is>
      </c>
      <c r="F256" s="166" t="inlineStr">
        <is>
          <t>พ.ร.บ. ผลิตภัณฑ์สมุนไพร พ.ศ. 2562</t>
        </is>
      </c>
      <c r="G256" s="166" t="inlineStr">
        <is>
          <t>พ.ร.บ. เครื่องสำอาง พ.ศ. 2558</t>
        </is>
      </c>
      <c r="H256" s="166" t="inlineStr">
        <is>
          <t>พ.ร.บ. หลักประกันสุขภาพแห่งชาติ พ.ศ. 2545</t>
        </is>
      </c>
      <c r="I256" s="165" t="n">
        <v>1</v>
      </c>
      <c r="J256" s="166" t="inlineStr">
        <is>
          <t>✅ คำตอบที่ถูกต้อง: ข้อ ก. พ.ร.บ. วัตถุที่ออกฤทธิ์ต่อจิตและประสาท พ.ศ. 2559 (ประเภท 2 และ 4)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วัตถุที่ออกฤทธิ์ต่อจิตและประสาท พ.ศ. 2559 (ประเภท 2 และ 4) 💡 คำอธิบายและข้อกำหนดทางกฎหมาย:
💡 คำอธิบายและข้อกำหนดทางกฎหมาย:
การเลือก พ.ร.บ. วัตถุที่ออกฤทธิ์ต่อจิตและประสาท พ.ศ. 2559 (ประเภท 2 และ 4) เป็นคำตอบที่ถูกต้องตามแนวทางการรักษามาตรฐาน เนื่องจาก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ข้ออื่นผิดเพราะอะไร:
• ข้อ ข. (พ.ร.บ. วิชาชีพเภสัชกรรม พ.ศ. 2537 และข้อบังคับจรรยาบรรณวิชาชีพ): พ.ร.บ. วิชาชีพเภสัชกรรม พ.ศ. 2537 และข้อบังคับจรรยาบรรณวิชาชีพ ไม่ตรงกับข้อบ่งใช้หรือกลไกการออกฤทธิ์ที่ถูกต้องตาม พ.ร.บ. ยา พ.ศ. 2510 / พ.ร.บ. วิชาชีพเภสัชกรรม พ.ศ. 2537
• ข้อ ค. (พ.ร.บ. ผลิตภัณฑ์สมุนไพร พ.ศ. 2562): พ.ร.บ. ผลิตภัณฑ์สมุนไพร พ.ศ. 2562 ไม่ตรงกับข้อบ่งใช้หรือกลไกการออกฤทธิ์ที่ถูกต้องตาม พ.ร.บ. ยา พ.ศ. 2510 / พ.ร.บ. วิชาชีพเภสัชกรรม พ.ศ. 2537
• ข้อ ง.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จ.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6" s="166" t="inlineStr"/>
      <c r="L256" s="166" t="inlineStr">
        <is>
          <t>Pharmacy Laws &amp; Ethics</t>
        </is>
      </c>
      <c r="M256" s="166" t="inlineStr">
        <is>
          <t>ข้อบังคับสภาเภสัชกรรม (จรรยาบรรณวิชาชีพ)</t>
        </is>
      </c>
      <c r="N256" s="165" t="inlineStr">
        <is>
          <t>SAP</t>
        </is>
      </c>
      <c r="O256" s="166" t="inlineStr">
        <is>
          <t>ข้อ 4 (PLE_CC1_Key_Rx20_UBU.md)</t>
        </is>
      </c>
      <c r="P256" s="165" t="inlineStr">
        <is>
          <t>ข้อสอบจำลอง</t>
        </is>
      </c>
      <c r="Q256" s="165" t="inlineStr">
        <is>
          <t>Mock Rx20 UBU</t>
        </is>
      </c>
      <c r="R256" s="165" t="inlineStr"/>
    </row>
    <row r="257" ht="24" customHeight="1" s="49">
      <c r="A257" s="165" t="n">
        <v>255</v>
      </c>
      <c r="B257" s="166" t="inlineStr">
        <is>
          <t>ส่งเสริมการพัฒนาระบบควบคุมคุณภาพ เพื่อให้มีการประกันคุณภาพ ประสิทธิภาพ และความปลอดภัยที่ดี ก่อนอื่นเลย CL คืออิหยังวะ ??? CL ย่อมาจาก Compulsory Lisensing คือ การบังคับใช้สิทธิตามสิทธิบัตร ซึ่งเป็นมาตรการทางกฎหมายของไทยที่บัญญัติไว้ใน พระราชบัญญัติสิทธิบัตร พ.ศ. 2522 ส่วนที่ 5 การใช้สิทธิตามสิทธิบัตร มาตรา 45-52 สิทธิบัตร (patent) คือ เอกสารสิทธิที่รัฐออกให้แก่ผู้ลงทุนวิจัยและพัฒนาสิ่งประดิษฐ์ใหม่ๆ ที่มีคุณค่าทางอุตสาหกรรม โดยรัฐให้สิทธิผูกขาดการผลิต นำเข้า จำหน่าย หรือประดิษฐ์สิ่งประดิษฐ์นั้น 20 ปีนับแต่วันยื่นจดสิทธิบัตร โดยมีเจตนารมณ์เพื่อเป็นสิ่งตอบแทนให้กับผู้คิดค้นนวัตกรรม ซึ่งเป็นการกระตุ้นให้เกิดการประดิษฐ์สิ่งต่างๆ มากขึ้น แต่ปัญหาที่เกิดกับสิทธิบัตรยา คือ ยาใหม่ๆ จะมีราคาแพงมาก เนื่องจากต้องซื้อยาจากบริษัทข้ามชาต ิซึ่งเป็นผู้ทรงสิทธิบัตรเท่านั้น เป็นเวลาอย่างน้อย 20 ปี ประเทศไทยได้ประกาศใช้ CL กับยา 3 รายการคือ ยา efavirenz ยา lopinavir+ritronavir (Kaletra) ยาต้านไวรัสเอดส์สูตรดื้อยา ยา Plavix (clopidogrel) สำหรับผู้ป่วยโรคหัวใจ เมื่อเดือนพฤศจิกายน 2549 ซึ่งการกระทำของรัฐบาลไทยเป็นไปตามมาตรา 51 ของ พรบ.สิทธิบัตร เป็นไปตามข้อตกลงภายใต้องค์การการค้าโลก หรือ WTO ที่กำหนดว่าประเทศสมาชิก มีสิทธิกำหนดเหตุผลและเงื่อนไข การบังคับใช้สิทธิตามสิทธิบัตรด้วยตนเอง ผลดีของการประกาศใช้ CL คือ</t>
        </is>
      </c>
      <c r="C257" s="166" t="inlineStr"/>
      <c r="D257" s="166" t="inlineStr">
        <is>
          <t>ทำให้ไทยมีทางเลือกในการนำเข้ายาเพิ่มขึ้น ไม่ถูกผูกขาดโดยบริษัทยายักษ์ใหญ่ ประสิทธิภาพทางเศรษฐกิจเพิ่มขึ้นจากการแข่งขันกันตัดราคายาของบริษัทยาที่ถือสิทธิบัตร</t>
        </is>
      </c>
      <c r="E257" s="166" t="inlineStr">
        <is>
          <t>ได้ใช้ยาราคาถูกลงอย่างมากทำให้ประชาชนที่ต้องการใช้ยามีโอกาสได้เข้าถึงยามากขึ้นยาที่ประกาศใช้ทั้ง 3 ตัวราคาถูกลงมาก 9.) ร้านยาคุณภาพรับรองโดยหน่วยงานใด</t>
        </is>
      </c>
      <c r="F257" s="166" t="inlineStr">
        <is>
          <t>การปฏิบัติทางเภสัชกรรมชุมชน (Good Pharmacy Practice: GPP)</t>
        </is>
      </c>
      <c r="G257" s="166" t="inlineStr">
        <is>
          <t>บัญชียาหลักแห่งชาติ (National List of Essential Medicines: NLEM)</t>
        </is>
      </c>
      <c r="H257" s="166" t="inlineStr">
        <is>
          <t>เกณฑ์จริยธรรมว่าด้วยการส่งเสริมการขายยาของกระทรวงสาธารณสุข</t>
        </is>
      </c>
      <c r="I257" s="165" t="n">
        <v>2</v>
      </c>
      <c r="J257" s="166" t="inlineStr">
        <is>
          <t>✅ คำตอบที่ถูกต้อง: ข้อ ข. ได้ใช้ยาราคาถูกลงอย่างมากทำให้ประชาชนที่ต้องการใช้ยามีโอกาสได้เข้าถึงยามากขึ้นยาที่ประกาศใช้ทั้ง 3 ตัวราคาถูกลงมาก 9.) ร้านยาคุณภาพรับรองโดยหน่วยงานใด
💡 Background:
กฎหมายยาและจรรยาบรรณวิชาชีพมีขึ้นเพื่อคุ้มครองความปลอดภัยของผู้บริโภคตามมาตรฐาน Good Pharmacy Practice (GPP)
🎯 ทำไมข้อนี้ถึงถูก:
ได้ใช้ยาราคาถูกลงอย่างมากทำให้ประชาชนที่ต้องการใช้ยามีโอกาสได้เข้าถึงยามากขึ้นยาที่ประกาศใช้ทั้ง 3 ตัวราคาถูกลงมาก 9.) ร้านยาคุณภาพรับรองโดยหน่วยงานใด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ได้ใช้ยาราคาถูกลงอย่างมากทำให้ประชาชนที่ต้องการใช้ยามีโอกาสได้เข้าถึงยามากขึ้นยาที่ประกาศใช้ทั้ง 3 ตัวราคาถูกลงมาก 9.) ร้านยาคุณภาพรับรองโดยหน่วยงานใด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(ทำให้ไทยมีทางเลือกในการนำเข้ายาเพิ่มขึ้น ไม่ถูกผูกขาดโดยบริษัทยายักษ์ใหญ่ ประสิทธิภาพทางเศรษฐกิจเพิ่มขึ้นจากการแข่งขันกันตัดราคายาของบริษัทยาที่ถือสิทธิบัตร): ทำให้ไทยมีทางเลือกในการนำเข้ายาเพิ่มขึ้น ไม่ถูกผูกขาดโดยบริษัทยายักษ์ใหญ่ ประสิทธิภาพทางเศรษฐกิจเพิ่มขึ้นจากการแข่งขันกันตัดราคายาของบริษัทยาที่ถือสิทธิบัตร ไม่ตรงกับข้อบ่งใช้หรือกลไกการออกฤทธิ์ที่ถูกต้องตาม พ.ร.บ. ยา พ.ศ. 2510 / พ.ร.บ. วิชาชีพเภสัชกรรม พ.ศ. 2537
• ข้อ ค.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ง.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ข้อ จ.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7" s="166" t="inlineStr"/>
      <c r="L257" s="166" t="inlineStr">
        <is>
          <t>Pharmacy Laws &amp; Ethics</t>
        </is>
      </c>
      <c r="M257" s="166" t="inlineStr">
        <is>
          <t>ข้อบังคับสภาเภสัชกรรม (จรรยาบรรณวิชาชีพ)</t>
        </is>
      </c>
      <c r="N257" s="165" t="inlineStr">
        <is>
          <t>SAP</t>
        </is>
      </c>
      <c r="O257" s="166" t="inlineStr">
        <is>
          <t>ข้อ 5 (PLE_CC1_Key_Rx20_UBU.md)</t>
        </is>
      </c>
      <c r="P257" s="165" t="inlineStr">
        <is>
          <t>ข้อสอบจำลอง</t>
        </is>
      </c>
      <c r="Q257" s="165" t="inlineStr">
        <is>
          <t>Mock Rx20 UBU</t>
        </is>
      </c>
      <c r="R257" s="165" t="inlineStr"/>
    </row>
    <row r="258" ht="24" customHeight="1" s="49">
      <c r="A258" s="165" t="n">
        <v>256</v>
      </c>
      <c r="B258" s="166" t="inlineStr">
        <is>
          <t>ตำแหน่งสองเปลี่ยน C=O เป็น C=N ทำให้ฤทธิ์ลดลง 12.) ให้พิจารณายาเข้าโรงพยาบาล โดยทุก Regimen มีประสิทธิภาพการรักษาเท่ากัน ตาม Cost minimization analysis (CMA) แล้วควรเลือกยาในข้อใด</t>
        </is>
      </c>
      <c r="C258" s="166" t="inlineStr"/>
      <c r="D258" s="166" t="inlineStr">
        <is>
          <t>บัญชียาหลักแห่งชาติ (National List of Essential Medicines: NLEM)</t>
        </is>
      </c>
      <c r="E258" s="166" t="inlineStr">
        <is>
          <t>เกณฑ์จริยธรรมว่าด้วยการส่งเสริมการขายยาของกระทรวงสาธารณสุข</t>
        </is>
      </c>
      <c r="F258" s="166" t="inlineStr">
        <is>
          <t>พ.ร.บ. ยา พ.ศ. 2510 (การจำหน่ายยาอันตรายและยาควบคุมพิเศษ)</t>
        </is>
      </c>
      <c r="G258" s="166" t="inlineStr">
        <is>
          <t>พ.ร.บ. ยาเสพติดให้โทษ พ.ศ. 2522 (ยาเสพติดให้โทษประเภท 2 และ 3)</t>
        </is>
      </c>
      <c r="H258" s="166" t="inlineStr">
        <is>
          <t>พ.ร.บ. วัตถุที่ออกฤทธิ์ต่อจิตและประสาท พ.ศ. 2559 (ประเภท 2 และ 4)</t>
        </is>
      </c>
      <c r="I258" s="165" t="n">
        <v>1</v>
      </c>
      <c r="J258" s="166" t="inlineStr">
        <is>
          <t>✅ คำตอบที่ถูกต้อง: ข้อ ก. บัญชียาหลักแห่งชาติ (National List of Essential Medicines: NLEM)
💡 Background:
กฎหมายยาและจรรยาบรรณวิชาชีพมีขึ้นเพื่อคุ้มครองความปลอดภัยของผู้บริโภคตามมาตรฐาน Good Pharmacy Practice (GPP)
🎯 ทำไมข้อนี้ถึงถูก:
บัญชียาหลักแห่งชาติ (National List of Essential Medicines: NLEM) 💡 คำอธิบายและข้อกำหนดทางกฎหมาย:
💡 คำอธิบายและข้อกำหนดทางกฎหมาย:
การเลือก บัญชียาหลักแห่งชาติ (National List of Essential Medicines: NLEM) เป็นคำตอบที่ถูกต้องตามแนวทางการรักษามาตรฐาน เนื่องจาก National List of Essential Medicines (NLEM) บัญชียาจำเป็นที่รัฐประกันการเข้าถึง แบ่งเป็นบัญชี ก, ข, ค, ง, จ เพื่อความคุ้มค่าและความเท่าเทียม
🔍 ข้ออื่นผิดเพราะอะไร:
• ข้อ ข. (เกณฑ์จริยธรรมว่าด้วยการส่งเสริมการขายยาของกระทรวงสาธารณสุข): เกณฑ์จริยธรรมว่าด้วยการส่งเสริมการขายยาของกระทรวงสาธารณสุข ไม่ตรงกับข้อบ่งใช้หรือกลไกการออกฤทธิ์ที่ถูกต้องตาม พ.ร.บ. ยา พ.ศ. 2510 / พ.ร.บ. วิชาชีพเภสัชกรรม พ.ศ. 2537
• ข้อ ค. (พ.ร.บ. ยา พ.ศ. 2510 (การจำหน่ายยาอันตรายและยาควบคุมพิเศษ)): กฎหมายแม่บทควบคุมการผลิต นำเข้า ขาย และขึ้นทะเบียนตำรับยา กำหนดประเภทยาเป็น ยาสามัญประจำบ้าน, ยาอันตราย, ยาควบคุมพิเศษ
• ข้อ ง.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ข้อ จ. (พ.ร.บ. วัตถุที่ออกฤทธิ์ต่อจิตและประสาท พ.ศ. 2559 (ประเภท 2 และ 4)): ควบคุมวัตถุออกฤทธิ์ประเภท 1-4 โดยประเภท 2 (เช่น Pseudoephedrine เดี่ยว, Zolpidem, Alprazolam) ห้ามร้านยาจำหน่าย ต้องซื้อจาก อย. และใช้ในสถานพยาบาลเท่านั้น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8" s="166" t="inlineStr"/>
      <c r="L258" s="166" t="inlineStr">
        <is>
          <t>Pharmacy Laws &amp; Ethics</t>
        </is>
      </c>
      <c r="M258" s="166" t="inlineStr">
        <is>
          <t>ข้อบังคับสภาเภสัชกรรม (จรรยาบรรณวิชาชีพ)</t>
        </is>
      </c>
      <c r="N258" s="165" t="inlineStr">
        <is>
          <t>SAP</t>
        </is>
      </c>
      <c r="O258" s="166" t="inlineStr">
        <is>
          <t>ข้อ 5 (PLE_CC1_Key_Rx20_UBU.md)</t>
        </is>
      </c>
      <c r="P258" s="165" t="inlineStr">
        <is>
          <t>ข้อสอบจำลอง</t>
        </is>
      </c>
      <c r="Q258" s="165" t="inlineStr">
        <is>
          <t>Mock Rx20 UBU</t>
        </is>
      </c>
      <c r="R258" s="165" t="inlineStr"/>
    </row>
    <row r="259" ht="24" customHeight="1" s="49">
      <c r="A259" s="165" t="n">
        <v>257</v>
      </c>
      <c r="B259" s="166" t="inlineStr">
        <is>
          <t>ผู้ป่วยสิทธิบัตรทองและได้รับยาพ่นสเตียรอยด์ ยา A เป็นยาบัญชี ก, ยา B เป็นยาบัญชี ค, และยา C เป็นยานอกบัญชียาหลัก ข้อใดกล่าวถูกต้อง</t>
        </is>
      </c>
      <c r="C259" s="166" t="inlineStr"/>
      <c r="D259" s="166" t="inlineStr">
        <is>
          <t>ผู้ป่วยทุกคนควรได้รับยา A เป็นตัวแรก</t>
        </is>
      </c>
      <c r="E259" s="166" t="inlineStr">
        <is>
          <t>ผู้ป่วยที่ไม่สามารถใช้ยา A ได้ เช่น เกิดอาการไม่พึงประสงค์ สามารถใช้ยา B แทน แต่ต้องชำระเงินเอง</t>
        </is>
      </c>
      <c r="F259" s="166" t="inlineStr">
        <is>
          <t>ผู้ป่วยที่ได้รับยา C ไม่จำเป็นต้องจ่ายค่ารักษาพยาบาลเองหากมีความจำเป็นต้องใช้ยา</t>
        </is>
      </c>
      <c r="G259" s="166" t="inlineStr">
        <is>
          <t>ยา B สั่งใช้โดยแพทย์์ผู้ชำนาญหรือผู้ที่ได้รับมอบหมายจากผู้อำนวยการของสถานพยาบาลนั้นๆ</t>
        </is>
      </c>
      <c r="H259" s="166" t="inlineStr">
        <is>
          <t>ยา C ต้องทำการควบคุม และประเมินการใช้ยา บัญชี ก หมายความว่า รายการยามาตรฐานที่ใช้ในการป้องกันและแก้ไขปัญหาสุขภาพ มีหลักฐานชัดเจนที่สนับสนุนการใช้มีประสบการณ์การใช้ในประเทศไทยอย่างพอเพียง และเป็นยาที่ควรได้รับการเลือกใช้เป็นอันดับแรกตามข้อบ่...</t>
        </is>
      </c>
      <c r="I259" s="165" t="n">
        <v>4</v>
      </c>
      <c r="J259" s="166" t="inlineStr">
        <is>
          <t>✅ คำตอบที่ถูกต้อง: ข้อ ง. ยา B สั่งใช้โดยแพทย์์ผู้ชำนาญหรือผู้ที่ได้รับมอบหมายจากผู้อำนวยการของสถานพยาบาลนั้นๆ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 B สั่งใช้โดยแพทย์์ผู้ชำนาญหรือผู้ที่ได้รับมอบหมายจากผู้อำนวยการของสถานพยาบาลนั้นๆ 💡 คำอธิบายและข้อกำหนดทางกฎหมาย:
💡 คำอธิบายและข้อกำหนดทางกฎหมาย:
จึงเป็นกลุ่มยาที่มีความจำเป็นต้องมีการระบุข้อบ่งใช้และเงื่อนไขการสั่งใช้ยา (Drug Utilization Evaluation,
🔍 ข้ออื่นผิดเพราะอะไร:
• ข้อ ก. (ผู้ป่วยทุกคนควรได้รับยา A เป็นตัวแรก): ผู้ป่วยทุกคนควรได้รับยา A เป็นตัวแรก ไม่ตรงกับข้อบ่งใช้หรือกลไกการออกฤทธิ์ที่ถูกต้องตาม พ.ร.บ. ยา พ.ศ. 2510 / พ.ร.บ. วิชาชีพเภสัชกรรม พ.ศ. 2537
• ข้อ ข. (ผู้ป่วยที่ไม่สามารถใช้ยา A ได้ เช่น เกิดอาการไม่พึงประสงค์ สามารถใช้ยา B แทน แต่ต้องชำระเงินเอง): ผู้ป่วยที่ไม่สามารถใช้ยา A ได้ เช่น เกิดอาการไม่พึงประสงค์ สามารถใช้ยา B แทน แต่ต้องชำระเงินเอง ไม่ตรงกับข้อบ่งใช้หรือกลไกการออกฤทธิ์ที่ถูกต้องตาม พ.ร.บ. ยา พ.ศ. 2510 / พ.ร.บ. วิชาชีพเภสัชกรรม พ.ศ. 2537
• ข้อ ค. (ผู้ป่วยที่ได้รับยา C ไม่จำเป็นต้องจ่ายค่ารักษาพยาบาลเองหากมีความจำเป็นต้องใช้ยา): ผู้ป่วยที่ได้รับยา C ไม่จำเป็นต้องจ่ายค่ารักษาพยาบาลเองหากมีความจำเป็นต้องใช้ยา ไม่ตรงกับข้อบ่งใช้หรือกลไกการออกฤทธิ์ที่ถูกต้องตาม พ.ร.บ. ยา พ.ศ. 2510 / พ.ร.บ. วิชาชีพเภสัชกรรม พ.ศ. 2537
• ข้อ จ. (ยา C ต้องทำการควบคุม และประเมินการใช้ยา บัญชี ก หมายความว่า รายการยามาตรฐานที่ใช้ในการป้องกันและแก้ไขปัญหาสุขภาพ มีหลักฐานชัดเจนที่สนับสนุนการใช้มีประสบการณ์การใช้ในประเทศไทยอย่างพอเพียง และเป็นยาที่ควรได้รับการเลือกใช้เป็นอันดับแรกตามข้อบ่งใช้ของยานั้น บัญชี ข หมายความว่า รายการยาที่ใช้สำหรับข้อบ่งใช้หรือโรคบางชนิดที่ใช้ยาในบัญชี ก ไม่ได้ หรือไม่ได้ผลหรือใช้เป็นยาแทนยาในบัญชี ก ตามความจำเป็น บัญชี ค หมายความว่า รายการยาที่ต้องใช้ในโรคเฉพาะทาง โดยผู้ชำนาญ หรือผู้ที่ได้รับมอบหมายจากผู้อำนวยการของสถานพยาบาลนั้นๆ โดยมีมาตรการกำกับการใช้ บัญชี ง หมายความว่า รายการยาที่มีหลายข้อบ่งใช้ แต่มีความเหมาะสมที่จะใช้เพียงบางข้อบ่งใช้ หรือมีแนวโน้มจะมีการสั่งใช้ยาไม่ถูกต้อง หรือเป็นรายการยาที่มีราคาแพง DUE) จะต้องอาศัยการตรวจวินิจฉัยและพิจารณาโดยผู้ชำนาญเฉพาะโรคที่ได้รับการฝึกอบรม บัญชี จ หมายความว่า บัญชี จ(๑) รายการยาสำหรับโครงการพิเศษของกระทรวง ทบวง กรม หรือหน่วยงานของรัฐ ที่มีการกำหนดวิธีการใช้และการติดตามประเมินการใช้ยาตามโครงการ โดยมีหน่วยงานนั้นรับผิดชอบและมีการรายงานผลการดำเนินงานต่อคณะอนุกรรมการพัฒนาบัญชียาหลักแห่ง ชาติเป็นระยะตามความเหมาะสม บัญชี จ(๒) รายการยาสำหรับผู้ป่วยที่มีความจำเป็นเฉพาะ ให้เข้าถึงยาได้อย่างสมเหตุผลและคุ้มค่า ซึ่งมีการจัดกลไกกลางเป็นพิเศษในกำกับการใช้ยาภายใต้ความรับผิดชอบร่วมกันของระบบประกันสุขภาพ ซึ่งดูแลโดย กรมบัญชีกลาง กระทรวงการคลัง สำนักงานประกันสังคมกระทรวงแรงงาน สำนักงานหลักประกันสุขภาพแห่งชาติ และหน่วยงานอื่นๆ ที่เกี่ยวข้อง โดยมี แนวทางกำกับการใช้ยาตามภาคผนวก ๓ “รายการยาสำหรับผู้ป่วยที่มีความจำเป็นเฉพาะ” ตามบัญชีจ(๒) หมายความว่า ยาที่จำเป็นต้องใช้สำหรับผู้ป่วยเฉพาะราย โดยยามีความเหมาะสมที่จะใช้เพียงบางข้อบ่งใช้ หรือมีแนวโน้มจะมีการสั่งใช้ยาไม่ถูกต้อง หรือ เป็นยาที่ต้องอาศัยความรู้ ความชำนาญเฉพาะโรค หรือใช้เทคโนโลยีขั้นสูง และ เป็นยาที่มีราคาแพงมาก หรือส่งผลอย่างมากต่อความสามารถในการจ่ายทั้งของสังคมและผู้ป่วย จึงต้องมีระบบกำกับและอนุมัติการสั่งใช้ยา (authorized system) ที่เหมาะสม): ยา C ต้องทำการควบคุม และประเมินการใช้ยา บัญชี ก หมายความว่า รายการยามาตรฐานที่ใช้ในการป้องกันและแก้ไขปัญหาสุขภาพ มีหลักฐานชัดเจนที่สนับสนุนการใช้มีประสบการณ์การใช้ในประเทศไทยอย่างพอเพียง และเป็นยาที่ควรได้รับการเลือกใช้เป็นอันดับแรกตามข้อบ่งใช้ของยานั้น บัญชี ข หมายความว่า รายการยาที่ใช้สำหรับข้อบ่งใช้หรือโรคบางชนิดที่ใช้ยาในบัญชี ก ไม่ได้ หรือไม่ได้ผลหรือใช้เป็นยาแทนยาในบัญชี ก ตามความจำเป็น บัญชี ค หมายความว่า รายการยาที่ต้องใช้ในโรคเฉพาะทาง โดยผู้ชำนาญ หรือผู้ที่ได้รับมอบหมายจากผู้อำนวยการของสถานพยาบาลนั้นๆ โดยมีมาตรการกำกับการใช้ บัญชี ง หมายความว่า รายการยาที่มีหลายข้อบ่งใช้ แต่มีความเหมาะสมที่จะใช้เพียงบางข้อบ่งใช้ หรือมีแนวโน้มจะมีการสั่งใช้ยาไม่ถูกต้อง หรือเป็นรายการยาที่มีราคาแพง DUE) จะต้องอาศัยการตรวจวินิจฉัยและพิจารณาโดยผู้ชำนาญเฉพาะโรคที่ได้รับการฝึกอบรม บัญชี จ หมายความว่า บัญชี จ(๑) รายการยาสำหรับโครงการพิเศษของกระทรวง ทบวง กรม หรือหน่วยงานของรัฐ ที่มีการกำหนดวิธีการใช้และการติดตามประเมินการใช้ยาตามโครงการ โดยมีหน่วยงานนั้นรับผิดชอบและมีการรายงานผลการดำเนินงานต่อคณะอนุกรรมการพัฒนาบัญชียาหลักแห่ง ชาติเป็นระยะตามความเหมาะสม บัญชี จ(๒) รายการยาสำหรับผู้ป่วยที่มีความจำเป็นเฉพาะ ให้เข้าถึงยาได้อย่างสมเหตุผลและคุ้มค่า ซึ่งมีการจัดกลไกกลางเป็นพิเศษในกำกับการใช้ยาภายใต้ความรับผิดชอบร่วมกันของระบบประกันสุขภาพ ซึ่งดูแลโดย กรมบัญชีกลาง กระทรวงการคลัง สำนักงานประกันสังคมกระทรวงแรงงาน สำนักงานหลักประกันสุขภาพแห่งชาติ และหน่วยงานอื่นๆ ที่เกี่ยวข้อง โดยมี แนวทางกำกับการใช้ยาตามภาคผนวก ๓ “รายการยาสำหรับผู้ป่วยที่มีความจำเป็นเฉพาะ” ตามบัญชีจ(๒) หมายความว่า ยาที่จำเป็นต้องใช้สำหรับผู้ป่วยเฉพาะราย โดยยามีความเหมาะสมที่จะใช้เพียงบางข้อบ่งใช้ หรือมีแนวโน้มจะมีการสั่งใช้ยาไม่ถูกต้อง หรือ เป็นยาที่ต้องอาศัยความรู้ ความชำนาญเฉพาะโรค หรือใช้เทคโนโลยีขั้นสูง และ เป็นยาที่มีราคาแพงมาก หรือส่งผลอย่างมากต่อความสามารถในการจ่ายทั้งของสังคมและผู้ป่วย จึงต้องมีระบบกำกับและอนุมัติการสั่งใช้ยา (authorized system) ที่เหมาะสม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9" s="166" t="inlineStr"/>
      <c r="L259" s="166" t="inlineStr">
        <is>
          <t>Pharmacy Laws &amp; Ethics</t>
        </is>
      </c>
      <c r="M259" s="166" t="inlineStr">
        <is>
          <t>ข้อบังคับสภาเภสัชกรรม (จรรยาบรรณวิชาชีพ)</t>
        </is>
      </c>
      <c r="N259" s="165" t="inlineStr">
        <is>
          <t>SAP</t>
        </is>
      </c>
      <c r="O259" s="166" t="inlineStr">
        <is>
          <t>ข้อ 9 (PLE_CC1_Key_Rx20_UBU.md)</t>
        </is>
      </c>
      <c r="P259" s="165" t="inlineStr">
        <is>
          <t>ข้อสอบจำลอง</t>
        </is>
      </c>
      <c r="Q259" s="165" t="inlineStr">
        <is>
          <t>Mock Rx20 UBU</t>
        </is>
      </c>
      <c r="R259" s="165" t="inlineStr"/>
    </row>
    <row r="260" ht="24" customHeight="1" s="49">
      <c r="A260" s="165" t="n">
        <v>258</v>
      </c>
      <c r="B260" s="166" t="inlineStr">
        <is>
          <t>แพทย์์ทาการศึกษาทดสอบประสิทธิภาพยารักษาหนองใน ในรูปแบบยากินและยาฉีดเข้ากล้ามเนื้อ โดยแบ่งผู้ป่วยออกเป็น 2 กลุ่ม และติดตามระดับยาในกระแสเลือด โดยใช้เวลาในการศึกษา 27 เดือน แล้วนำมาเปรียบเทียบโดยเป็นการศึกษาแบบไปข้างหน้า รูปแบบการศึกษานี้เป็นการศึกษาแบบใด</t>
        </is>
      </c>
      <c r="C260" s="166" t="inlineStr"/>
      <c r="D260" s="166" t="inlineStr">
        <is>
          <t>Case series</t>
        </is>
      </c>
      <c r="E260" s="166" t="inlineStr">
        <is>
          <t>Case-control</t>
        </is>
      </c>
      <c r="F260" s="166" t="inlineStr">
        <is>
          <t>Cohort</t>
        </is>
      </c>
      <c r="G260" s="166" t="inlineStr">
        <is>
          <t>Cross-sectional study</t>
        </is>
      </c>
      <c r="H260" s="166" t="inlineStr">
        <is>
          <t>Case-report</t>
        </is>
      </c>
      <c r="I260" s="165" t="n">
        <v>3</v>
      </c>
      <c r="J260" s="166" t="inlineStr">
        <is>
          <t>✅ คำตอบที่ถูกต้อง: ข้อ ค. Cohort
💡 Background:
กฎหมายยาและจรรยาบรรณวิชาชีพมีขึ้นเพื่อคุ้มครองความปลอดภัยของผู้บริโภคตามมาตรฐาน Good Pharmacy Practice (GPP)
🎯 ทำไมข้อนี้ถึงถูก:
Cohort 💡 คำอธิบายและข้อกำหนดทางกฎหมาย:
💡 คำอธิบายและข้อกำหนดทางกฎหมาย:
การเลือก Cohort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(Case series): Case series ไม่ตรงกับข้อบ่งใช้หรือกลไกการออกฤทธิ์ที่ถูกต้องตาม พ.ร.บ. ยา พ.ศ. 2510 / พ.ร.บ. วิชาชีพเภสัชกรรม พ.ศ. 2537
• ข้อ ข. (Case-control): Case-control ไม่ตรงกับข้อบ่งใช้หรือกลไกการออกฤทธิ์ที่ถูกต้องตาม พ.ร.บ. ยา พ.ศ. 2510 / พ.ร.บ. วิชาชีพเภสัชกรรม พ.ศ. 2537
• ข้อ ง. (Cross-sectional study): Cross-sectional study ไม่ตรงกับข้อบ่งใช้หรือกลไกการออกฤทธิ์ที่ถูกต้องตาม พ.ร.บ. ยา พ.ศ. 2510 / พ.ร.บ. วิชาชีพเภสัชกรรม พ.ศ. 2537
• ข้อ จ. (Case-report): Case-report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0" s="166" t="inlineStr"/>
      <c r="L260" s="166" t="inlineStr">
        <is>
          <t>Pharmacy Laws &amp; Ethics</t>
        </is>
      </c>
      <c r="M260" s="166" t="inlineStr">
        <is>
          <t>ข้อบังคับสภาเภสัชกรรม (จรรยาบรรณวิชาชีพ)</t>
        </is>
      </c>
      <c r="N260" s="165" t="inlineStr">
        <is>
          <t>SAP</t>
        </is>
      </c>
      <c r="O260" s="166" t="inlineStr">
        <is>
          <t>ข้อ 24 (PLE_CC1_Key_Rx20_UBU.md)</t>
        </is>
      </c>
      <c r="P260" s="165" t="inlineStr">
        <is>
          <t>ข้อสอบจำลอง</t>
        </is>
      </c>
      <c r="Q260" s="165" t="inlineStr">
        <is>
          <t>Mock Rx20 UBU</t>
        </is>
      </c>
      <c r="R260" s="165" t="inlineStr"/>
    </row>
    <row r="261" ht="24" customHeight="1" s="49">
      <c r="A261" s="165" t="n">
        <v>259</v>
      </c>
      <c r="B261" s="166" t="inlineStr">
        <is>
          <t>ต้องรักษา H.pylori infection เป็นระยะเวลานานเท่าไร จึงจะได้ประสิทธิภาพการรักษาสูงสุด</t>
        </is>
      </c>
      <c r="C261" s="166" t="inlineStr"/>
      <c r="D261" s="166" t="inlineStr">
        <is>
          <t>3 วัน</t>
        </is>
      </c>
      <c r="E261" s="166" t="inlineStr">
        <is>
          <t>5 วัน</t>
        </is>
      </c>
      <c r="F261" s="166" t="inlineStr">
        <is>
          <t>2 สัปดาห์</t>
        </is>
      </c>
      <c r="G261" s="166" t="inlineStr">
        <is>
          <t>4 สัปดาห์</t>
        </is>
      </c>
      <c r="H261" s="166" t="inlineStr">
        <is>
          <t>6 สัปดาห์</t>
        </is>
      </c>
      <c r="I261" s="165" t="n">
        <v>3</v>
      </c>
      <c r="J261" s="166" t="inlineStr">
        <is>
          <t>✅ คำตอบที่ถูกต้อง: ข้อ ค. 2 สัปดาห์
💡 Background:
กฎหมายยาและจรรยาบรรณวิชาชีพมีขึ้นเพื่อคุ้มครองความปลอดภัยของผู้บริโภคตามมาตรฐาน Good Pharmacy Practice (GPP)
🎯 ทำไมข้อนี้ถึงถูก:
2 สัปดาห์ 💡 คำอธิบายและข้อกำหนดทางกฎหมาย:
💡 คำอธิบายและข้อกำหนดทางกฎหมาย:
การเลือก 2 สัปดาห์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(3 วัน): 3 วัน ไม่ตรงกับข้อบ่งใช้หรือกลไกการออกฤทธิ์ที่ถูกต้องตาม พ.ร.บ. ยา พ.ศ. 2510 / พ.ร.บ. วิชาชีพเภสัชกรรม พ.ศ. 2537
• ข้อ ข. (5 วัน): 5 วัน ไม่ตรงกับข้อบ่งใช้หรือกลไกการออกฤทธิ์ที่ถูกต้องตาม พ.ร.บ. ยา พ.ศ. 2510 / พ.ร.บ. วิชาชีพเภสัชกรรม พ.ศ. 2537
• ข้อ ง. (4 สัปดาห์): 4 สัปดาห์ ไม่ตรงกับข้อบ่งใช้หรือกลไกการออกฤทธิ์ที่ถูกต้องตาม พ.ร.บ. ยา พ.ศ. 2510 / พ.ร.บ. วิชาชีพเภสัชกรรม พ.ศ. 2537
• ข้อ จ. (6 สัปดาห์): 6 สัปดาห์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1" s="166" t="inlineStr"/>
      <c r="L261" s="166" t="inlineStr">
        <is>
          <t>Pharmacy Laws &amp; Ethics</t>
        </is>
      </c>
      <c r="M261" s="166" t="inlineStr">
        <is>
          <t>ข้อบังคับสภาเภสัชกรรม (จรรยาบรรณวิชาชีพ)</t>
        </is>
      </c>
      <c r="N261" s="165" t="inlineStr">
        <is>
          <t>SAP</t>
        </is>
      </c>
      <c r="O261" s="166" t="inlineStr">
        <is>
          <t>ข้อ 54 (PLE_CC1_Key_Rx20_UBU.md)</t>
        </is>
      </c>
      <c r="P261" s="165" t="inlineStr">
        <is>
          <t>ข้อสอบจำลอง</t>
        </is>
      </c>
      <c r="Q261" s="165" t="inlineStr">
        <is>
          <t>Mock Rx20 UBU</t>
        </is>
      </c>
      <c r="R261" s="165" t="inlineStr"/>
    </row>
    <row r="262" ht="24" customHeight="1" s="49">
      <c r="A262" s="165" t="n">
        <v>260</v>
      </c>
      <c r="B262" s="166" t="inlineStr">
        <is>
          <t>ยาใดที่มีผลลดประสิทธิภาพของยาคุมกำเนิด</t>
        </is>
      </c>
      <c r="C262" s="166" t="inlineStr"/>
      <c r="D262" s="166" t="inlineStr">
        <is>
          <t>Rifampin</t>
        </is>
      </c>
      <c r="E262" s="166" t="inlineStr">
        <is>
          <t>Ketoconazole</t>
        </is>
      </c>
      <c r="F262" s="166" t="inlineStr">
        <is>
          <t>Omeprazole</t>
        </is>
      </c>
      <c r="G262" s="166" t="inlineStr">
        <is>
          <t>Griseofulvin</t>
        </is>
      </c>
      <c r="H262" s="166" t="inlineStr">
        <is>
          <t>Ranitidine</t>
        </is>
      </c>
      <c r="I262" s="165" t="n">
        <v>1</v>
      </c>
      <c r="J262" s="166" t="inlineStr">
        <is>
          <t>✅ คำตอบที่ถูกต้อง: ข้อ ก. Rifampin
💡 Background:
กฎหมายยาและจรรยาบรรณวิชาชีพมีขึ้นเพื่อคุ้มครองความปลอดภัยของผู้บริโภคตามมาตรฐาน Good Pharmacy Practice (GPP)
🎯 ทำไมข้อนี้ถึงถูก:
Rifampin 💡 คำอธิบายและข้อกำหนดทางกฎหมาย:
💡 คำอธิบายและข้อกำหนดทางกฎหมาย:
การเลือก Rifampin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(Ketoconazole): Ketoconazole ไม่ตรงกับข้อบ่งใช้หรือกลไกการออกฤทธิ์ที่ถูกต้องตาม พ.ร.บ. ยา พ.ศ. 2510 / พ.ร.บ. วิชาชีพเภสัชกรรม พ.ศ. 2537
• ข้อ ค. (Omeprazole): เป็น Proton pump inhibitor (PPI) ยับยั้ง H+/K+ ATPase อย่างจำเพาะเจาะจง ต้องรับประทานก่อนอาหารเช้า 30-60 นาที และยับยั้ง CYP2C19 ซึ่งลดการเปลี่ยน clopidogrel เป็น active form
• ข้อ ง. (Griseofulvin): Griseofulvin ไม่ตรงกับข้อบ่งใช้หรือกลไกการออกฤทธิ์ที่ถูกต้องตาม พ.ร.บ. ยา พ.ศ. 2510 / พ.ร.บ. วิชาชีพเภสัชกรรม พ.ศ. 2537
• ข้อ จ. (Ranitidine): Ranitidine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2" s="166" t="inlineStr"/>
      <c r="L262" s="166" t="inlineStr">
        <is>
          <t>Pharmacy Laws &amp; Ethics</t>
        </is>
      </c>
      <c r="M262" s="166" t="inlineStr">
        <is>
          <t>ข้อบังคับสภาเภสัชกรรม (จรรยาบรรณวิชาชีพ)</t>
        </is>
      </c>
      <c r="N262" s="165" t="inlineStr">
        <is>
          <t>SAP</t>
        </is>
      </c>
      <c r="O262" s="166" t="inlineStr">
        <is>
          <t>ข้อ 87 (PLE_CC1_Key_Rx20_UBU.md)</t>
        </is>
      </c>
      <c r="P262" s="165" t="inlineStr">
        <is>
          <t>ข้อสอบจำลอง</t>
        </is>
      </c>
      <c r="Q262" s="165" t="inlineStr">
        <is>
          <t>Mock Rx20 UBU</t>
        </is>
      </c>
      <c r="R262" s="165" t="inlineStr"/>
    </row>
    <row r="263" ht="24" customHeight="1" s="49">
      <c r="A263" s="165" t="n">
        <v>261</v>
      </c>
      <c r="B263" s="166" t="inlineStr">
        <is>
          <t>ผู้รับอนุญาต ทำผิดพรบ.วิชาชีพเภสัชกรรมหรือไม่อย่างไร</t>
        </is>
      </c>
      <c r="C263" s="166" t="inlineStr"/>
      <c r="D263" s="166" t="inlineStr">
        <is>
          <t>ผิด เพราะ เป็นผู้จ่ายยาให้นายชิดชัยโดยตรง</t>
        </is>
      </c>
      <c r="E263" s="166" t="inlineStr">
        <is>
          <t>ผิด เพราะ นายชิดชัยได้รับอันตราย</t>
        </is>
      </c>
      <c r="F263" s="166" t="inlineStr">
        <is>
          <t>ผิด เพราะ ไม่ปฏิบัติตามข้อจำกัด และเงื่อนไขการประกอบวิชาชีพ</t>
        </is>
      </c>
      <c r="G263" s="166" t="inlineStr">
        <is>
          <t>ไม่ผิด เพราะไม่ใช่เภสัชกร และ พรบ. วิชาชีพบังคับใช้สำหรับผู้ประกอบวิชาชีพเภสัชกรรม เท่านั้น</t>
        </is>
      </c>
      <c r="H263" s="166" t="inlineStr">
        <is>
          <t>ไม่ผิด เพราะสามารถพิสูจน์ได้ว่าเภสัชกรยินยอม</t>
        </is>
      </c>
      <c r="I263" s="165" t="n">
        <v>1</v>
      </c>
      <c r="J263" s="166" t="inlineStr">
        <is>
          <t>✅ คำตอบที่ถูกต้อง: ข้อ ก. ผิด เพราะ เป็นผู้จ่ายยาให้นายชิดชัยโดยตรง
💡 Background:
กฎหมายยาและจรรยาบรรณวิชาชีพมีขึ้นเพื่อคุ้มครองความปลอดภัยของผู้บริโภคตามมาตรฐาน Good Pharmacy Practice (GPP)
🎯 ทำไมข้อนี้ถึงถูก:
ผิด เพราะ เป็นผู้จ่ายยาให้นายชิดชัยโดยตรง 💡 คำอธิบายและข้อกำหนดทางกฎหมาย:
💡 คำอธิบายและข้อกำหนดทางกฎหมาย:
การเลือก ผิด เพราะ เป็นผู้จ่ายยาให้นายชิดชัยโดยตรง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(ผิด เพราะ นายชิดชัยได้รับอันตราย): ผิด เพราะ นายชิดชัยได้รับอันตราย ไม่ตรงกับข้อบ่งใช้หรือกลไกการออกฤทธิ์ที่ถูกต้องตาม พ.ร.บ. ยา พ.ศ. 2510 / พ.ร.บ. วิชาชีพเภสัชกรรม พ.ศ. 2537
• ข้อ ค. (ผิด เพราะ ไม่ปฏิบัติตามข้อจำกัด และเงื่อนไขการประกอบวิชาชีพ): ผิด เพราะ ไม่ปฏิบัติตามข้อจำกัด และเงื่อนไขการประกอบวิชาชีพ ไม่ตรงกับข้อบ่งใช้หรือกลไกการออกฤทธิ์ที่ถูกต้องตาม พ.ร.บ. ยา พ.ศ. 2510 / พ.ร.บ. วิชาชีพเภสัชกรรม พ.ศ. 2537
• ข้อ ง. (ไม่ผิด เพราะไม่ใช่เภสัชกร และ พรบ. วิชาชีพบังคับใช้สำหรับผู้ประกอบวิชาชีพเภสัชกรรม เท่านั้น): ไม่ผิด เพราะไม่ใช่เภสัชกร และ พรบ. วิชาชีพบังคับใช้สำหรับผู้ประกอบวิชาชีพเภสัชกรรม เท่านั้น ไม่ตรงกับข้อบ่งใช้หรือกลไกการออกฤทธิ์ที่ถูกต้องตาม พ.ร.บ. ยา พ.ศ. 2510 / พ.ร.บ. วิชาชีพเภสัชกรรม พ.ศ. 2537
• ข้อ จ. (ไม่ผิด เพราะสามารถพิสูจน์ได้ว่าเภสัชกรยินยอม คำอธิบาย มาตรา ๒๘ ห้ามมิให้ผู้ใดซึ่งมิได้เป็นผู้ประกอบวิชาชีพเภสัชกรรมทำการประกอบ วิชาชีพเภสัช กรรมหรือแสดงด้วยวิธีใดๆ ให้ผู้อื่นเข้าใจว่าตนเป็นผู้มีสิทธิประกอบวิชาชีพดังกลาว โดย มิได้ขึ้นทะเบียนและรับใบอนุญาต เว้นในบางกรณี อ่านเพิ่มเติมที่ พรบ วิชาชีพ): ไม่ผิด เพราะสามารถพิสูจน์ได้ว่าเภสัชกรยินยอม คำอธิบาย มาตรา ๒๘ ห้ามมิให้ผู้ใดซึ่งมิได้เป็นผู้ประกอบวิชาชีพเภสัชกรรมทำการประกอบ วิชาชีพเภสัช กรรมหรือแสดงด้วยวิธีใดๆ ให้ผู้อื่นเข้าใจว่าตนเป็นผู้มีสิทธิประกอบวิชาชีพดังกลาว โดย มิได้ขึ้นทะเบียนและรับใบอนุญาต เว้นในบางกรณี อ่านเพิ่มเติมที่ พรบ วิชาชีพ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3" s="166" t="inlineStr"/>
      <c r="L263" s="166" t="inlineStr">
        <is>
          <t>Pharmacy Laws &amp; Ethics</t>
        </is>
      </c>
      <c r="M263" s="166" t="inlineStr">
        <is>
          <t>ข้อบังคับสภาเภสัชกรรม (จรรยาบรรณวิชาชีพ)</t>
        </is>
      </c>
      <c r="N263" s="165" t="inlineStr">
        <is>
          <t>SAP</t>
        </is>
      </c>
      <c r="O263" s="166" t="inlineStr">
        <is>
          <t>ข้อ 110 (PLE_CC1_Key_Rx20_UBU.md)</t>
        </is>
      </c>
      <c r="P263" s="165" t="inlineStr">
        <is>
          <t>ข้อสอบจำลอง</t>
        </is>
      </c>
      <c r="Q263" s="165" t="inlineStr">
        <is>
          <t>Mock Rx20 UBU</t>
        </is>
      </c>
      <c r="R263" s="165" t="inlineStr"/>
    </row>
    <row r="264" ht="24" customHeight="1" s="49">
      <c r="A264" s="165" t="n">
        <v>262</v>
      </c>
      <c r="B264" s="166" t="inlineStr">
        <is>
          <t>เภสัชกรผิดตาม พ.ร.บ.ยา อย่างไรชัดเจนที่สุด</t>
        </is>
      </c>
      <c r="C264" s="166" t="inlineStr"/>
      <c r="D264" s="166" t="inlineStr">
        <is>
          <t>ผิด เพราะ ไม่คำนึงถึงความปลอดภัยและเศรษฐานะของผู้รับบริการ</t>
        </is>
      </c>
      <c r="E264" s="166" t="inlineStr">
        <is>
          <t>ผิด เพราะ ไม่อยู่ประจำตลอดเวลาทำการ</t>
        </is>
      </c>
      <c r="F264" s="166" t="inlineStr">
        <is>
          <t>ผิด เพราะ ไม่รักษามาตรฐานวิชาชีพ</t>
        </is>
      </c>
      <c r="G264" s="166" t="inlineStr">
        <is>
          <t>ผิด เพราะ ไม่จัดให้มีตัวแทนอยู่ประจำร้าน</t>
        </is>
      </c>
      <c r="H264" s="166" t="inlineStr">
        <is>
          <t>ผิด เพราะ ไม่ควบคุมการแยกยาอันตรายหรือยาควบคุมพิเศษ</t>
        </is>
      </c>
      <c r="I264" s="165" t="n">
        <v>2</v>
      </c>
      <c r="J264" s="166" t="inlineStr">
        <is>
          <t>✅ คำตอบที่ถูกต้อง: ข้อ ข. ผิด เพราะ ไม่อยู่ประจำตลอดเวลาทำการ
💡 Background:
กฎหมายยาและจรรยาบรรณวิชาชีพมีขึ้นเพื่อคุ้มครองความปลอดภัยของผู้บริโภคตามมาตรฐาน Good Pharmacy Practice (GPP)
🎯 ทำไมข้อนี้ถึงถูก:
ผิด เพราะ ไม่อยู่ประจำตลอดเวลาทำการ 💡 คำอธิบายและข้อกำหนดทางกฎหมาย:
💡 คำอธิบายและข้อกำหนดทางกฎหมาย:
การเลือก ผิด เพราะ ไม่อยู่ประจำตลอดเวลาทำการ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(ผิด เพราะ ไม่คำนึงถึงความปลอดภัยและเศรษฐานะของผู้รับบริการ): ผิด เพราะ ไม่คำนึงถึงความปลอดภัยและเศรษฐานะของผู้รับบริการ ไม่ตรงกับข้อบ่งใช้หรือกลไกการออกฤทธิ์ที่ถูกต้องตาม พ.ร.บ. ยา พ.ศ. 2510 / พ.ร.บ. วิชาชีพเภสัชกรรม พ.ศ. 2537
• ข้อ ค. (ผิด เพราะ ไม่รักษามาตรฐานวิชาชีพ): ผิด เพราะ ไม่รักษามาตรฐานวิชาชีพ ไม่ตรงกับข้อบ่งใช้หรือกลไกการออกฤทธิ์ที่ถูกต้องตาม พ.ร.บ. ยา พ.ศ. 2510 / พ.ร.บ. วิชาชีพเภสัชกรรม พ.ศ. 2537
• ข้อ ง. (ผิด เพราะ ไม่จัดให้มีตัวแทนอยู่ประจำร้าน): ผิด เพราะ ไม่จัดให้มีตัวแทนอยู่ประจำร้าน ไม่ตรงกับข้อบ่งใช้หรือกลไกการออกฤทธิ์ที่ถูกต้องตาม พ.ร.บ. ยา พ.ศ. 2510 / พ.ร.บ. วิชาชีพเภสัชกรรม พ.ศ. 2537
• ข้อ จ. (ผิด เพราะ ไม่ควบคุมการแยกยาอันตรายหรือยาควบคุมพิเศษ):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4" s="166" t="inlineStr"/>
      <c r="L264" s="166" t="inlineStr">
        <is>
          <t>Pharmacy Laws &amp; Ethics</t>
        </is>
      </c>
      <c r="M264" s="166" t="inlineStr">
        <is>
          <t>ข้อบังคับสภาเภสัชกรรม (จรรยาบรรณวิชาชีพ)</t>
        </is>
      </c>
      <c r="N264" s="165" t="inlineStr">
        <is>
          <t>SAP</t>
        </is>
      </c>
      <c r="O264" s="166" t="inlineStr">
        <is>
          <t>ข้อ 111 (PLE_CC1_Key_Rx20_UBU.md)</t>
        </is>
      </c>
      <c r="P264" s="165" t="inlineStr">
        <is>
          <t>ข้อสอบจำลอง</t>
        </is>
      </c>
      <c r="Q264" s="165" t="inlineStr">
        <is>
          <t>Mock Rx20 UBU</t>
        </is>
      </c>
      <c r="R264" s="165" t="inlineStr"/>
    </row>
    <row r="265" ht="24" customHeight="1" s="49">
      <c r="A265" s="165" t="n">
        <v>263</v>
      </c>
      <c r="B265" s="166" t="inlineStr">
        <is>
          <t>ผู้รับอนุญาตผิดตาม พ.ร.บ.ยา อย่างไร</t>
        </is>
      </c>
      <c r="C265" s="166" t="inlineStr"/>
      <c r="D265" s="166" t="inlineStr">
        <is>
          <t>ผิด เพราะ ไม่จัดหาเภสัชกรมาปฏิบัติงานตามเวลา</t>
        </is>
      </c>
      <c r="E265" s="166" t="inlineStr">
        <is>
          <t>ผิด เพราะ จ่ายยาอันตรายและยาควบคุมพิเศษโดยที่เภสัชกรไม่อยู่</t>
        </is>
      </c>
      <c r="F265" s="166" t="inlineStr">
        <is>
          <t>ผิด เพราะ ไม่ควบคุมให้มีบัญชีซื้อขายยา</t>
        </is>
      </c>
      <c r="G265" s="166" t="inlineStr">
        <is>
          <t>ผิด เพราะ ไม่ได้รับอนุญาตขาย</t>
        </is>
      </c>
      <c r="H265" s="166" t="inlineStr">
        <is>
          <t>ผิด เพราะ ไม่รักษามาตรฐานเภสัชชุมชน</t>
        </is>
      </c>
      <c r="I265" s="165" t="n">
        <v>2</v>
      </c>
      <c r="J265" s="166" t="inlineStr">
        <is>
          <t>✅ คำตอบที่ถูกต้อง: ข้อ ข. ผิด เพราะ จ่ายยาอันตรายและยาควบคุมพิเศษโดยที่เภสัชกรไม่อยู่
💡 Background:
กฎหมายยาและจรรยาบรรณวิชาชีพมีขึ้นเพื่อคุ้มครองความปลอดภัยของผู้บริโภคตามมาตรฐาน Good Pharmacy Practice (GPP)
🎯 ทำไมข้อนี้ถึงถูก:
ผิด เพราะ จ่ายยาอันตรายและยาควบคุมพิเศษโดยที่เภสัชกรไม่อยู่ 💡 คำอธิบายและข้อกำหนดทางกฎหมาย:
💡 คำอธิบายและข้อกำหนดทางกฎหมาย:
การเลือก ผิด เพราะ จ่ายยาอันตรายและยาควบคุมพิเศษโดยที่เภสัชกรไม่อยู่ เป็นคำตอบที่ถูกต้องตามแนวทางการรักษามาตรฐาน เนื่องจาก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ก. (ผิด เพราะ ไม่จัดหาเภสัชกรมาปฏิบัติงานตามเวลา): ผิด เพราะ ไม่จัดหาเภสัชกรมาปฏิบัติงานตามเวลา ไม่ตรงกับข้อบ่งใช้หรือกลไกการออกฤทธิ์ที่ถูกต้องตาม พ.ร.บ. ยา พ.ศ. 2510 / พ.ร.บ. วิชาชีพเภสัชกรรม พ.ศ. 2537
• ข้อ ค. (ผิด เพราะ ไม่ควบคุมให้มีบัญชีซื้อขายยา): ผิด เพราะ ไม่ควบคุมให้มีบัญชีซื้อขายยา ไม่ตรงกับข้อบ่งใช้หรือกลไกการออกฤทธิ์ที่ถูกต้องตาม พ.ร.บ. ยา พ.ศ. 2510 / พ.ร.บ. วิชาชีพเภสัชกรรม พ.ศ. 2537
• ข้อ ง. (ผิด เพราะ ไม่ได้รับอนุญาตขาย): ผิด เพราะ ไม่ได้รับอนุญาตขาย ไม่ตรงกับข้อบ่งใช้หรือกลไกการออกฤทธิ์ที่ถูกต้องตาม พ.ร.บ. ยา พ.ศ. 2510 / พ.ร.บ. วิชาชีพเภสัชกรรม พ.ศ. 2537
• ข้อ จ. (ผิด เพราะ ไม่รักษามาตรฐานเภสัชชุมชน): ผิด เพราะ ไม่รักษามาตรฐานเภสัชชุมชน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5" s="166" t="inlineStr"/>
      <c r="L265" s="166" t="inlineStr">
        <is>
          <t>Pharmacy Laws &amp; Ethics</t>
        </is>
      </c>
      <c r="M265" s="166" t="inlineStr">
        <is>
          <t>ข้อบังคับสภาเภสัชกรรม (จรรยาบรรณวิชาชีพ)</t>
        </is>
      </c>
      <c r="N265" s="165" t="inlineStr">
        <is>
          <t>SAP</t>
        </is>
      </c>
      <c r="O265" s="166" t="inlineStr">
        <is>
          <t>ข้อ 112 (PLE_CC1_Key_Rx20_UBU.md)</t>
        </is>
      </c>
      <c r="P265" s="165" t="inlineStr">
        <is>
          <t>ข้อสอบจำลอง</t>
        </is>
      </c>
      <c r="Q265" s="165" t="inlineStr">
        <is>
          <t>Mock Rx20 UBU</t>
        </is>
      </c>
      <c r="R265" s="165" t="inlineStr"/>
    </row>
    <row r="266" ht="24" customHeight="1" s="49">
      <c r="A266" s="165" t="n">
        <v>264</v>
      </c>
      <c r="B266" s="166" t="inlineStr">
        <is>
          <t>หาก สสจ. ตรวจพบว่ามียาที่หมดอายุแล้วปะปนอยู่บนชั้นวางยา ยาดังกล่าวจัดเป็นยาใดตามกฎหมาย</t>
        </is>
      </c>
      <c r="C266" s="166" t="inlineStr"/>
      <c r="D266" s="166" t="inlineStr">
        <is>
          <t>ยาผิดมาตรฐาน</t>
        </is>
      </c>
      <c r="E266" s="166" t="inlineStr">
        <is>
          <t>ยาปลอม</t>
        </is>
      </c>
      <c r="F266" s="166" t="inlineStr">
        <is>
          <t>ยาเสื่อมคุณภาพ</t>
        </is>
      </c>
      <c r="G266" s="166" t="inlineStr">
        <is>
          <t>ยาเพิกถอนทะเบียน</t>
        </is>
      </c>
      <c r="H266" s="166" t="inlineStr">
        <is>
          <t>ยาที่ไม่ได้ขึ้นทะเบียน</t>
        </is>
      </c>
      <c r="I266" s="165" t="n">
        <v>3</v>
      </c>
      <c r="J266" s="166" t="inlineStr">
        <is>
          <t>✅ คำตอบที่ถูกต้อง: ข้อ ค. ยาเสื่อมคุณภาพ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ยาเสื่อมคุณภาพ 💡 คำอธิบายและข้อกำหนดทางกฎหมาย:
💡 คำอธิบายและข้อกำหนดทางกฎหมาย:
การเลือก ยาเสื่อมคุณภาพ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(ยาผิดมาตรฐาน): ยาผิดมาตรฐาน ไม่ตรงกับข้อบ่งใช้หรือกลไกการออกฤทธิ์ที่ถูกต้องตาม พ.ร.บ. ยา พ.ศ. 2510 / พ.ร.บ. วิชาชีพเภสัชกรรม พ.ศ. 2537
• ข้อ ข. (ยาปลอม): ยาปลอม ไม่ตรงกับข้อบ่งใช้หรือกลไกการออกฤทธิ์ที่ถูกต้องตาม พ.ร.บ. ยา พ.ศ. 2510 / พ.ร.บ. วิชาชีพเภสัชกรรม พ.ศ. 2537
• ข้อ ง. (ยาเพิกถอนทะเบียน): ยาเพิกถอนทะเบียน ไม่ตรงกับข้อบ่งใช้หรือกลไกการออกฤทธิ์ที่ถูกต้องตาม พ.ร.บ. ยา พ.ศ. 2510 / พ.ร.บ. วิชาชีพเภสัชกรรม พ.ศ. 2537
• ข้อ จ. (ยาที่ไม่ได้ขึ้นทะเบียน คำอธิบาย - ยาเสื่อมคุณภาพ คือ ยาที่สิ้นอายุตามที่แสดงไว้ในฉลาก หรือ ยาที่แปรสภาพจนมีลักษณะเช่นเดียวกับยาปลอมหรือยาผิดมาตรฐาน (เคยมีสภาพปกติ) - ยาต่อไปนี้เป็นยาผิดมาตรฐาน (๑) ยาที่ผลิตขึ้นไม่ถูกต้องตามมมาตรฐานโดยปริมาณหรือความแรงของสารออกฤทธิ์ขาดหรือเกินจากเกณฑ์ต่ำสุด หรือสูงสุดที่กำหนดไว้ในตำรับยาที่ขึ้นทะเบียนไว้ แต่ไม่ถึงขนาดที่เป็นยาปลอม (๒) ยาที่ผลิตขึ้นโดยความบริสุทธิ์หรือลักษณะอื่นซึ่งมีความสำคัญต่อคุณภาพของยาผิดไปจากเกณฑ์ที่กำหนดไว้ใน ตำรับยาที่ขึ้นทะเบียน): ยาที่ไม่ได้ขึ้นทะเบียน คำอธิบาย - ยาเสื่อมคุณภาพ คือ ยาที่สิ้นอายุตามที่แสดงไว้ในฉลาก หรือ ยาที่แปรสภาพจนมีลักษณะเช่นเดียวกับยาปลอมหรือยาผิดมาตรฐาน (เคยมีสภาพปกติ) - ยาต่อไปนี้เป็นยาผิดมาตรฐาน (๑) ยาที่ผลิตขึ้นไม่ถูกต้องตามมมาตรฐานโดยปริมาณหรือความแรงของสารออกฤทธิ์ขาดหรือเกินจากเกณฑ์ต่ำสุด หรือสูงสุดที่กำหนดไว้ในตำรับยาที่ขึ้นทะเบียนไว้ แต่ไม่ถึงขนาดที่เป็นยาปลอม (๒) ยาที่ผลิตขึ้นโดยความบริสุทธิ์หรือลักษณะอื่นซึ่งมีความสำคัญต่อคุณภาพของยาผิดไปจากเกณฑ์ที่กำหนดไว้ใน ตำรับยาที่ขึ้นทะเบียน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6" s="166" t="inlineStr"/>
      <c r="L266" s="166" t="inlineStr">
        <is>
          <t>Pharmacy Laws &amp; Ethics</t>
        </is>
      </c>
      <c r="M266" s="166" t="inlineStr">
        <is>
          <t>ข้อบังคับสภาเภสัชกรรม (จรรยาบรรณวิชาชีพ)</t>
        </is>
      </c>
      <c r="N266" s="165" t="inlineStr">
        <is>
          <t>SAP</t>
        </is>
      </c>
      <c r="O266" s="166" t="inlineStr">
        <is>
          <t>ข้อ 117 (PLE_CC1_Key_Rx20_UBU.md)</t>
        </is>
      </c>
      <c r="P266" s="165" t="inlineStr">
        <is>
          <t>ข้อสอบจำลอง</t>
        </is>
      </c>
      <c r="Q266" s="165" t="inlineStr">
        <is>
          <t>Mock Rx20 UBU</t>
        </is>
      </c>
      <c r="R266" s="165" t="inlineStr"/>
    </row>
    <row r="267" ht="24" customHeight="1" s="49">
      <c r="A267" s="165" t="n">
        <v>265</v>
      </c>
      <c r="B267" s="166" t="inlineStr">
        <is>
          <t>ผู้รับอนุญาตขายยาได้แบ่งแชมพูคีโตโคนาโซลจากขวด 1 ลิตร ลงในขวด 100 มิลลิลิตร จำนวน 500 ขวด โดยติดฉลากชื่อการค้าและข้อบ่งใช้ครบถ้วนตามเดิม มีจุดมุ่งหมายเพื่อขายเฉพาะในร้านของตน ผู้รับอนุญาตคนนี้ทำผิดตามพรบ.ยาหรือไม่ เพราะเหตุใด</t>
        </is>
      </c>
      <c r="C267" s="166" t="inlineStr"/>
      <c r="D267" s="166" t="inlineStr">
        <is>
          <t>ไม่ผิด เพราะผู้รับอนุญาตขายยาสามารถขายยาบรรจุเสร็จที่ไม่ใช่ยาอันตรายและยาควบคุมพิเศษ</t>
        </is>
      </c>
      <c r="E267" s="166" t="inlineStr">
        <is>
          <t>ไม่ผิด เพราะ แชมพูคีโตโคนาโซลเป็นเครื่องสำอาง</t>
        </is>
      </c>
      <c r="F267" s="166" t="inlineStr">
        <is>
          <t>ผิด เพราะเป็นการขายยาผิดมาตรฐาน</t>
        </is>
      </c>
      <c r="G267" s="166" t="inlineStr">
        <is>
          <t>ผิด เพราะเป็นการผลิตยาโดยไม่ได้รับอนุญาต</t>
        </is>
      </c>
      <c r="H267" s="166" t="inlineStr">
        <is>
          <t>ไม่ผิด เพราะกระทำแก่ผู้ป่วยเฉพาะราย</t>
        </is>
      </c>
      <c r="I267" s="165" t="n">
        <v>4</v>
      </c>
      <c r="J267" s="166" t="inlineStr">
        <is>
          <t>✅ คำตอบที่ถูกต้อง: ข้อ ง. ผิด เพราะเป็นการผลิตยาโดยไม่ได้รับอนุญาต
💡 Background:
กฎหมายยาและจรรยาบรรณวิชาชีพมีขึ้นเพื่อคุ้มครองความปลอดภัยของผู้บริโภคตามมาตรฐาน Good Pharmacy Practice (GPP)
🎯 ทำไมข้อนี้ถึงถูก:
ผิด เพราะเป็นการผลิตยาโดยไม่ได้รับอนุญาต 💡 คำอธิบายและข้อกำหนดทางกฎหมาย:
💡 คำอธิบายและข้อกำหนดทางกฎหมาย:
การเลือก ผิด เพราะเป็นการผลิตยาโดยไม่ได้รับอนุญาต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ก. (ไม่ผิด เพราะผู้รับอนุญาตขายยาสามารถขายยาบรรจุเสร็จที่ไม่ใช่ยาอันตรายและยาควบคุมพิเศษ):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ข. (ไม่ผิด เพราะ แชมพูคีโตโคนาโซลเป็นเครื่องสำอาง): ไม่ผิด เพราะ แชมพูคีโตโคนาโซลเป็นเครื่องสำอาง ไม่ตรงกับข้อบ่งใช้หรือกลไกการออกฤทธิ์ที่ถูกต้องตาม พ.ร.บ. ยา พ.ศ. 2510 / พ.ร.บ. วิชาชีพเภสัชกรรม พ.ศ. 2537
• ข้อ ค. (ผิด เพราะเป็นการขายยาผิดมาตรฐาน): ผิด เพราะเป็นการขายยาผิดมาตรฐาน ไม่ตรงกับข้อบ่งใช้หรือกลไกการออกฤทธิ์ที่ถูกต้องตาม พ.ร.บ. ยา พ.ศ. 2510 / พ.ร.บ. วิชาชีพเภสัชกรรม พ.ศ. 2537
• ข้อ จ. (ไม่ผิด เพราะกระทำแก่ผู้ป่วยเฉพาะราย คำอธิบาย การผลิต หมายความว่า ทำ ผสม ปรุง หรือแปรสภาพ และหมายความรวมถึงเปลี่ยนรูปยา แบ่งยาโดยมีเจตนาให้เป็นยาบรรจุเสร็จ ทั้งนี้ จะมีฉลากหรือไม่ก็ตาม ยาบรรจุเสร็จ คือ ยาแผนปัจจุบันหรือยาแผนโบราณที่ได้ผลิตขึ้นเสร็จในรูปต่างๆ ทางเภสัชกรรม ซึ่งบรรจุในภาชนะ หรือหีบห่อที่ปิดหรือผนึกไว้ และมีฉลากครบถ้วนตามพระราชบัญญัติยา): ไม่ผิด เพราะกระทำแก่ผู้ป่วยเฉพาะราย คำอธิบาย การผลิต หมายความว่า ทำ ผสม ปรุง หรือแปรสภาพ และหมายความรวมถึงเปลี่ยนรูปยา แบ่งยาโดยมีเจตนาให้เป็นยาบรรจุเสร็จ ทั้งนี้ จะมีฉลากหรือไม่ก็ตาม ยาบรรจุเสร็จ คือ ยาแผนปัจจุบันหรือยาแผนโบราณที่ได้ผลิตขึ้นเสร็จในรูปต่างๆ ทางเภสัชกรรม ซึ่งบรรจุในภาชนะ หรือหีบห่อที่ปิดหรือผนึกไว้ และมีฉลากครบถ้วนตามพระราชบัญญัติยา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7" s="166" t="inlineStr"/>
      <c r="L267" s="166" t="inlineStr">
        <is>
          <t>Pharmacy Laws &amp; Ethics</t>
        </is>
      </c>
      <c r="M267" s="166" t="inlineStr">
        <is>
          <t>ข้อบังคับสภาเภสัชกรรม (จรรยาบรรณวิชาชีพ)</t>
        </is>
      </c>
      <c r="N267" s="165" t="inlineStr">
        <is>
          <t>SAP</t>
        </is>
      </c>
      <c r="O267" s="166" t="inlineStr">
        <is>
          <t>ข้อ 118 (PLE_CC1_Key_Rx20_UBU.md)</t>
        </is>
      </c>
      <c r="P267" s="165" t="inlineStr">
        <is>
          <t>ข้อสอบจำลอง</t>
        </is>
      </c>
      <c r="Q267" s="165" t="inlineStr">
        <is>
          <t>Mock Rx20 UBU</t>
        </is>
      </c>
      <c r="R267" s="165" t="inlineStr"/>
    </row>
    <row r="268" ht="24" customHeight="1" s="49">
      <c r="A268" s="165" t="n">
        <v>266</v>
      </c>
      <c r="B268" s="166" t="inlineStr">
        <is>
          <t>ตาม GPP ฉลากบนซองบรรจุยาจะต้องแสดงข้อมูลดังกล่าว ยกเว้นข้อใด</t>
        </is>
      </c>
      <c r="C268" s="166" t="inlineStr"/>
      <c r="D268" s="166" t="inlineStr">
        <is>
          <t>ชื่อผู้ป่วย</t>
        </is>
      </c>
      <c r="E268" s="166" t="inlineStr">
        <is>
          <t>ชื่อยาที่เป็นชื่อสามัญ หรือชื่อทางการค้า</t>
        </is>
      </c>
      <c r="F268" s="166" t="inlineStr">
        <is>
          <t>ข้อบ่งใช้</t>
        </is>
      </c>
      <c r="G268" s="166" t="inlineStr">
        <is>
          <t>คำแนะนำ</t>
        </is>
      </c>
      <c r="H268" s="166" t="inlineStr">
        <is>
          <t>วันหมดอายุยา</t>
        </is>
      </c>
      <c r="I268" s="165" t="n">
        <v>5</v>
      </c>
      <c r="J268" s="166" t="inlineStr">
        <is>
          <t>✅ คำตอบที่ถูกต้อง: ข้อ จ. วันหมดอายุยา คำอธิบาย ตาม GPP (Good pharmacy practice) รายละเอียดที่ควรมีบนซองยา มีดังนี้ ข้อสอบวัดความรู้ทางเภสัชศาสตร์เชิงบูรณาการ (MCQ) ครั้งที่ 2/2560 เพื่อขึ้นทะเบียนเป็นผู้ประกอบวิชาชีพเภสัชกรรม ประจำปี พ.ศ 2560 รอบที่ 2 เรื่องที่ 1 Acne ผู้ป่วยเพศหญิงอายุ 20 ปีมี สิวอุดตันหัวดำและหัวขาว ทั่วใบหน้า มีสิวอักเสบ สิวนูน แดง แข็ง (papule) หัวหนองขนาดเล็ก (nodule) เล็กน้อย แพทย์์วินิจฉัยว่าเป็น Mild acne และจ่าย Clindamycin gel apply bid
💡 Background:
กฎหมายยาและจรรยาบรรณวิชาชีพมีขึ้นเพื่อคุ้มครองความปลอดภัยของผู้บริโภคตามมาตรฐาน Good Pharmacy Practice (GPP)
🎯 ทำไมข้อนี้ถึงถูก:
วันหมดอายุยา คำอธิบาย ตาม GPP (Good pharmacy practice) รายละเอียดที่ควรมีบนซองยา มีดังนี้ ข้อสอบวัดความรู้ทางเภสัชศาสตร์เชิงบูรณาการ (MCQ) ครั้งที่ 2/2560 เพื่อขึ้นทะเบียนเป็นผู้ประกอบวิชาชีพเภสัชกรรม ประจำปี พ.ศ 2560 รอบที่ 2 เรื่องที่ 1 Acne ผู้ป่วยเพศหญิงอายุ 20 ปีมี สิวอุดตันหัวดำและหัวขาว ทั่วใบหน้า มีสิวอักเสบ สิวนูน แดง แข็ง (papule) หัวหนองขนาดเล็ก (nodule) เล็กน้อย แพทย์์วินิจฉัยว่าเป็น Mild acne และจ่าย Clindamycin gel apply bid 💡 คำอธิบายและข้อกำหนดทางกฎหมาย:
💡 คำอธิบายและข้อกำหนดทางกฎหมาย:
การเลือก วันหมดอายุยา คำอธิบาย ตาม GPP (Good pharmacy practice) รายละเอียดที่ควรมีบนซองยา มีดังนี้ ข้อสอบวัดความรู้ทางเภสัชศาสตร์เชิงบูรณาการ (MCQ) ครั้งที่ 2/2560 เพื่อขึ้นทะเบียนเป็นผู้ประกอบวิชาชีพเภสัชกรรม ประจำปี พ.ศ 2560 รอบที่ 2 เรื่องที่ 1 Acne ผู้ป่วยเพศหญิงอายุ 20 ปีมี สิวอุดตันหัวดำและหัวขาว ทั่วใบหน้า มีสิวอักเสบ สิวนูน แดง แข็ง (papule) หัวหนองขนาดเล็ก (nodule) เล็กน้อย แพทย์์วินิจฉัยว่าเป็น Mild acne และจ่าย Clindamycin gel apply bid เป็นคำตอบที่ถูกต้องตามแนวทางการรักษามาตรฐาน เนื่องจาก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ข้ออื่นผิดเพราะอะไร:
• ข้อ ก. (ชื่อผู้ป่วย): ชื่อผู้ป่วย ไม่ตรงกับข้อบ่งใช้หรือกลไกการออกฤทธิ์ที่ถูกต้องตาม พ.ร.บ. ยา พ.ศ. 2510 / พ.ร.บ. วิชาชีพเภสัชกรรม พ.ศ. 2537
• ข้อ ข. (ชื่อยาที่เป็นชื่อสามัญ หรือชื่อทางการค้า): ชื่อยาที่เป็นชื่อสามัญ หรือชื่อทางการค้า ไม่ตรงกับข้อบ่งใช้หรือกลไกการออกฤทธิ์ที่ถูกต้องตาม พ.ร.บ. ยา พ.ศ. 2510 / พ.ร.บ. วิชาชีพเภสัชกรรม พ.ศ. 2537
• ข้อ ค. (ข้อบ่งใช้): ข้อบ่งใช้ ไม่ตรงกับข้อบ่งใช้หรือกลไกการออกฤทธิ์ที่ถูกต้องตาม พ.ร.บ. ยา พ.ศ. 2510 / พ.ร.บ. วิชาชีพเภสัชกรรม พ.ศ. 2537
• ข้อ ง. (คำแนะนำ): คำแนะนำ ไม่ตรงกับข้อบ่งใช้หรือกลไกการออกฤทธิ์ที่ถูกต้องตาม พ.ร.บ. ยา พ.ศ. 2510 / พ.ร.บ. วิชาชีพเภสัชกรรม พ.ศ. 2537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8" s="166" t="inlineStr"/>
      <c r="L268" s="166" t="inlineStr">
        <is>
          <t>Pharmacy Laws &amp; Ethics</t>
        </is>
      </c>
      <c r="M268" s="166" t="inlineStr">
        <is>
          <t>ข้อบังคับสภาเภสัชกรรม (จรรยาบรรณวิชาชีพ)</t>
        </is>
      </c>
      <c r="N268" s="165" t="inlineStr">
        <is>
          <t>SAP</t>
        </is>
      </c>
      <c r="O268" s="166" t="inlineStr">
        <is>
          <t>ข้อ 120 (PLE_CC1_Key_Rx20_UBU.md)</t>
        </is>
      </c>
      <c r="P268" s="165" t="inlineStr">
        <is>
          <t>ข้อสอบจำลอง</t>
        </is>
      </c>
      <c r="Q268" s="165" t="inlineStr">
        <is>
          <t>Mock Rx20 UBU</t>
        </is>
      </c>
      <c r="R268" s="165" t="inlineStr"/>
    </row>
    <row r="269" ht="24" customHeight="1" s="49">
      <c r="A269" s="165" t="n">
        <v>267</v>
      </c>
      <c r="B269" s="166" t="inlineStr">
        <is>
          <t>ภญ. ก ผิดจรรยาบรรณวิชาชีพเภสัชกรรมยกเว้นข้อใด</t>
        </is>
      </c>
      <c r="C269" s="166" t="inlineStr"/>
      <c r="D269" s="166" t="inlineStr">
        <is>
          <t>ส่งเสริมการใช้ยาตำรับลับ</t>
        </is>
      </c>
      <c r="E269" s="166" t="inlineStr">
        <is>
          <t>ไม่ดำรงตนให้สมควรในสังคมโดยธรรมและเคารพต่อกฎหมายของบ้านเมือง</t>
        </is>
      </c>
      <c r="F269" s="166" t="inlineStr">
        <is>
          <t>ไม่รักษามาตรฐานของการประกอบวิชาชีพเภสัชกรรมในระดับที่ดีที่สุด</t>
        </is>
      </c>
      <c r="G269" s="166" t="inlineStr">
        <is>
          <t>ไม่คำนึงถึงความปลอดภัยและเศรษฐานะ ของผู้ป่วยหรือผู้มารับบริการ</t>
        </is>
      </c>
      <c r="H269" s="166" t="inlineStr">
        <is>
          <t>ไม่ใช้หรือสนับสนุนให้มีการประกอบวิชาชีพเภสัชกรรมหรือการประกอบโรคศิลปะโดยผิดกฎหมาย สถานการณ์ที่ 2 : สถานีโทรทัศน์เคเบิล โฆษณาว่า "น้ำศรเพชร ผลิตจากการหมักผักและผลไม้ ช่วยบรรเทาความทุกข์ทรมานจากนิ่วในไต ไซนัสอักเสบ ความดันในเลือดสูง และโรคตาอ...</t>
        </is>
      </c>
      <c r="I269" s="165" t="n">
        <v>3</v>
      </c>
      <c r="J269" s="166" t="inlineStr">
        <is>
          <t>✅ คำตอบที่ถูกต้อง: ข้อ ค. ไม่รักษามาตรฐานของการประกอบวิชาชีพเภสัชกรรมในระดับที่ดีที่สุด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ไม่รักษามาตรฐานของการประกอบวิชาชีพเภสัชกรรมในระดับที่ดีที่สุด 💡 คำอธิบายและข้อกำหนดทางกฎหมาย:
💡 คำอธิบายและข้อกำหนดทางกฎหมาย:
การเลือก ไม่รักษามาตรฐานของการประกอบวิชาชีพเภสัชกรรมในระดับที่ดีที่สุด เป็นคำตอบที่ถูกต้องและสอดคล้องกับ evidence-based guidelines ของภาวะ พ.ร.บ. วิชาชีพเภสัชกรรม 2537 โดยมี clinical efficacy สูงสุดในการรักษาและมี safety profile ที่เหมาะสม
🔍 ข้ออื่นผิดเพราะอะไร:
• ข้อ ก. (ส่งเสริมการใช้ยาตำรับลับ): ส่งเสริมการใช้ยาตำรับลับ ไม่ตรงกับข้อบ่งใช้หรือกลไกการออกฤทธิ์ที่ถูกต้องตาม พ.ร.บ. ยา พ.ศ. 2510 / พ.ร.บ. วิชาชีพเภสัชกรรม พ.ศ. 2537
• ข้อ ข. (ไม่ดำรงตนให้สมควรในสังคมโดยธรรมและเคารพต่อกฎหมายของบ้านเมือง): ไม่ดำรงตนให้สมควรในสังคมโดยธรรมและเคารพต่อกฎหมายของบ้านเมือง ไม่ตรงกับข้อบ่งใช้หรือกลไกการออกฤทธิ์ที่ถูกต้องตาม พ.ร.บ. ยา พ.ศ. 2510 / พ.ร.บ. วิชาชีพเภสัชกรรม พ.ศ. 2537
• ข้อ ง. (ไม่คำนึงถึงความปลอดภัยและเศรษฐานะ ของผู้ป่วยหรือผู้มารับบริการ): ไม่คำนึงถึงความปลอดภัยและเศรษฐานะ ของผู้ป่วยหรือผู้มารับบริการ ไม่ตรงกับข้อบ่งใช้หรือกลไกการออกฤทธิ์ที่ถูกต้องตาม พ.ร.บ. ยา พ.ศ. 2510 / พ.ร.บ. วิชาชีพเภสัชกรรม พ.ศ. 2537
• ข้อ จ. (ไม่ใช้หรือสนับสนุนให้มีการประกอบวิชาชีพเภสัชกรรมหรือการประกอบโรคศิลปะโดยผิดกฎหมาย สถานการณ์ที่ 2 : สถานีโทรทัศน์เคเบิล โฆษณาว่า "น้ำศรเพชร ผลิตจากการหมักผักและผลไม้ ช่วยบรรเทาความทุกข์ทรมานจากนิ่วในไต ไซนัสอักเสบ ความดันในเลือดสูง และโรคตาอื่นๆ ราคาปกติขวดละ 100 บาท เฉพาะตอนนี้ลดเหลือเพียง 65 บาท" จากการตรวจสอบสถานที่ผลิต พบสินค้ากว่า 3000 ชิ้น บรรจุกล่องที่มีชื่อผู้ซื้อ โดยจากการตรวจสอบยาหยอดตาดังกล่าวพบความเป็นกรดที่ pH 3.41 ไม่พบส่วนประกอบของยาใดๆ รวมถึงสารที่ให้สรรพคุณดังกล่าว แต่พบการปนเปื้อนเชื้อแบคที่เรียที่ไม่ปลอดภัยจำนวนมาก และไม่พบการขึ้นทะเบียนยา): ไม่ใช้หรือสนับสนุนให้มีการประกอบวิชาชีพเภสัชกรรมหรือการประกอบโรคศิลปะโดยผิดกฎหมาย สถานการณ์ที่ 2 : สถานีโทรทัศน์เคเบิล โฆษณาว่า "น้ำศรเพชร ผลิตจากการหมักผักและผลไม้ ช่วยบรรเทาความทุกข์ทรมานจากนิ่วในไต ไซนัสอักเสบ ความดันในเลือดสูง และโรคตาอื่นๆ ราคาปกติขวดละ 100 บาท เฉพาะตอนนี้ลดเหลือเพียง 65 บาท" จากการตรวจสอบสถานที่ผลิต พบสินค้ากว่า 3000 ชิ้น บรรจุกล่องที่มีชื่อผู้ซื้อ โดยจากการตรวจสอบยาหยอดตาดังกล่าวพบความเป็นกรดที่ pH 3.41 ไม่พบส่วนประกอบของยาใดๆ รวมถึงสารที่ให้สรรพคุณดังกล่าว แต่พบการปนเปื้อนเชื้อแบคที่เรียที่ไม่ปลอดภัยจำนวนมาก และไม่พบการขึ้นทะเบียนยา ไม่ตรงกับข้อบ่งใช้หรือกลไกการออกฤทธิ์ที่ถูกต้องตาม พ.ร.บ. ยา พ.ศ. 2510 / พ.ร.บ. วิชาชีพเภสัชกรรม พ.ศ. 2537
📖 Guideline อ้างอิง:
พระราชบัญญัติยา พ.ศ. 2510 (และที่แก้ไขเพิ่มเติม ฉบับที่ 2-6) และ พระราชบัญญัติวิชาชีพเภสัชกรรม พ.ศ. 2537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9" s="166" t="inlineStr"/>
      <c r="L269" s="166" t="inlineStr">
        <is>
          <t>Pharmacy Laws &amp; Ethics</t>
        </is>
      </c>
      <c r="M269" s="166" t="inlineStr">
        <is>
          <t>ข้อบังคับสภาเภสัชกรรม (จรรยาบรรณวิชาชีพ)</t>
        </is>
      </c>
      <c r="N269" s="165" t="inlineStr">
        <is>
          <t>SAP</t>
        </is>
      </c>
      <c r="O269" s="166" t="inlineStr">
        <is>
          <t>ข้อ 117 (PLE_CC1_Key_Rx20_UBU.md)</t>
        </is>
      </c>
      <c r="P269" s="165" t="inlineStr">
        <is>
          <t>ข้อสอบจำลอง</t>
        </is>
      </c>
      <c r="Q269" s="165" t="inlineStr">
        <is>
          <t>Mock Rx20 UBU</t>
        </is>
      </c>
      <c r="R269" s="165" t="inlineStr"/>
    </row>
    <row r="270" ht="24" customHeight="1" s="49">
      <c r="A270" s="165" t="n">
        <v>268</v>
      </c>
      <c r="B270" s="166" t="inlineStr">
        <is>
          <t>ตามมาตรา 5 พรบ ยส ไม่ใช้กับรพ สังกัด กระทรวงสาธา แต่ให้มีการรายงานรับจ่าย ยส ทุก หกเดือน 2 มาตรา 17, 18 .ยส 2 ส่วนรพ สังกัดกระทรวงอื่น รวมทั้งเภสัช หมอ ทันตแพทย์์ สัตวแพทย์์ สามารถขอใบอนุญาตจำหน่าย ครอบครองได้ ถ้าไม่มีใบ ห้ามจำหน่าย ครอบครอง</t>
        </is>
      </c>
      <c r="C270" s="166" t="inlineStr"/>
      <c r="D270" s="166" t="inlineStr">
        <is>
          <t>พ.ร.บ. ผลิตภัณฑ์สมุนไพร พ.ศ. 2562</t>
        </is>
      </c>
      <c r="E270" s="166" t="inlineStr">
        <is>
          <t>พ.ร.บ. เครื่องสำอาง พ.ศ. 2558</t>
        </is>
      </c>
      <c r="F270" s="166" t="inlineStr">
        <is>
          <t>พ.ร.บ. หลักประกันสุขภาพแห่งชาติ พ.ศ. 2545</t>
        </is>
      </c>
      <c r="G270" s="166" t="inlineStr">
        <is>
          <t>การปฏิบัติทางเภสัชกรรมชุมชน (Good Pharmacy Practice: GPP)</t>
        </is>
      </c>
      <c r="H270" s="166" t="inlineStr">
        <is>
          <t>บัญชียาหลักแห่งชาติ (National List of Essential Medicines: NLEM)</t>
        </is>
      </c>
      <c r="I270" s="165" t="n">
        <v>1</v>
      </c>
      <c r="J270" s="166" t="inlineStr">
        <is>
          <t>✅ คำตอบที่ถูกต้อง: ข้อ ก. พ.ร.บ. ผลิตภัณฑ์สมุนไพร พ.ศ. 2562
💡 Background:
กฎหมายยาและจรรยาบรรณวิชาชีพมีขึ้นเพื่อคุ้มครองความปลอดภัยของผู้บริโภคตามมาตรฐาน Good Pharmacy Practice (GPP)
🎯 ทำไมข้อนี้ถึงถูก:
พ.ร.บ. ผลิตภัณฑ์สมุนไพร พ.ศ. 2562 💡 คำอธิบายและข้อกำหนดทางกฎหมาย:
💡 คำอธิบายและข้อกำหนดทางกฎหมาย:
การเลือก พ.ร.บ. ผลิตภัณฑ์สมุนไพร พ.ศ. 2562 เป็นคำตอบที่ถูกต้องและสอดคล้องกับ evidence-based guidelines ของภาวะ พ.ร.บ. ยา พ.ศ. 2510 โดยมี clinical efficacy สูงสุดในการรักษาและมี safety profile ที่เหมาะสม
🔍 ข้ออื่นผิดเพราะอะไร:
• ข้อ ข. (พ.ร.บ. เครื่องสำอาง พ.ศ. 2558): พ.ร.บ. เครื่องสำอาง พ.ศ. 2558 ไม่ตรงกับข้อบ่งใช้หรือกลไกการออกฤทธิ์ที่ถูกต้องตาม พ.ร.บ. ยา พ.ศ. 2510 / พ.ร.บ. วิชาชีพเภสัชกรรม พ.ศ. 2537
• ข้อ ค. (พ.ร.บ. หลักประกันสุขภาพแห่งชาติ พ.ศ. 2545): พ.ร.บ. หลักประกันสุขภาพแห่งชาติ พ.ศ. 2545 ไม่ตรงกับข้อบ่งใช้หรือกลไกการออกฤทธิ์ที่ถูกต้องตาม พ.ร.บ. ยา พ.ศ. 2510 / พ.ร.บ. วิชาชีพเภสัชกรรม พ.ศ. 2537
• ข้อ ง. (การปฏิบัติทางเภสัชกรรมชุมชน (Good Pharmacy Practice: GPP)): Good Pharmacy Practice ข้อกำหนดวิธีปฏิบัติทางเภสัชกรรมชุมชน กำหนดมาตรฐานสถานที่ อุปกรณ์ เภสัชกรผู้มีหน้าที่ปฏิบัติการ และการซักประวัติจ่ายยาอย่างสมเหตุผล
• ข้อ จ. (บัญชียาหลักแห่งชาติ (National List of Essential Medicines: NLEM)): National List of Essential Medicines (NLEM) บัญชียาจำเป็นที่รัฐประกันการเข้าถึง แบ่งเป็นบัญชี ก, ข, ค, ง, จ เพื่อความคุ้มค่าและความเท่าเทียม
📖 Guideline อ้างอิง:
พระราชบัญญัติยา พ.ศ. 2510 และที่แก้ไขเพิ่มเติม รวมถึงกฎกระทรวงว่าด้วยการขออนุญาตและการออกใบอนุญาตขายยาแผนปัจจุบัน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70" s="166" t="inlineStr"/>
      <c r="L270" s="166" t="inlineStr">
        <is>
          <t>Pharmacy Laws &amp; Ethics</t>
        </is>
      </c>
      <c r="M270" s="166" t="inlineStr">
        <is>
          <t>ข้อบังคับสภาเภสัชกรรม (จรรยาบรรณวิชาชีพ)</t>
        </is>
      </c>
      <c r="N270" s="165" t="inlineStr">
        <is>
          <t>SAP</t>
        </is>
      </c>
      <c r="O270" s="166" t="inlineStr">
        <is>
          <t>ข้อ 1 (PLE_CC1_Key_Rx20_UBU.md)</t>
        </is>
      </c>
      <c r="P270" s="165" t="inlineStr">
        <is>
          <t>ข้อสอบจำลอง</t>
        </is>
      </c>
      <c r="Q270" s="165" t="inlineStr">
        <is>
          <t>Mock Rx20 UBU</t>
        </is>
      </c>
      <c r="R270" s="165" t="inlineStr"/>
    </row>
    <row r="271" ht="24" customHeight="1" s="49">
      <c r="A271" s="165" t="n">
        <v>269</v>
      </c>
      <c r="B271" s="166" t="inlineStr">
        <is>
          <t>มาตรา 20, 21 ยส 3 หมอ ทันตแพทย์์ สัตวแพทย์์ ได้รับข้อยกเว้นในการขาย ครอบครองยส 3 เพื่อจำหน่ายแก่ สัตว์ คนที่ตนรักษา นอกนั้น ต้องมีใบอนุญาตขายยส หรือ ผลิต/นำเข้ายส ร่วมกับมีเภสัชประจำการตลอดเวลาจึงสามารถ ขายหรือครอบครอง ยส 3 ได้ ร้านยาแห่งหนึ่งได้รับอนุญาติให้ขายยาบน BTS ซึ่งมีพื้นที่ในการจัดเก็บสินค้าจำกัด ต่อมามีผู้ป่วยมาขอซื้อ Nicotin gum และ Budesonide ซึ่งเภสัชกรได้ซักประวัติและให้คำแนะนำในการใช้ยาแก่ผู้ป่วย จากนั้นก็ให้ผู้ป่วยเดินตามลูกจ้่างที่ร้านยาไปรับยาที่อยู่ Stock ที่อยู่ทางขึ้น BTS ซึ่งอยู่คนละส่วนกับร้านยา ข้อ 95 ถามว่าผิดกฎหมายยาหรือไม่</t>
        </is>
      </c>
      <c r="C271" s="166" t="inlineStr"/>
      <c r="D271" s="166" t="inlineStr">
        <is>
          <t>ผิดเพราะขายยานอกสถานที่</t>
        </is>
      </c>
      <c r="E271" s="166" t="inlineStr">
        <is>
          <t>ผิดเพราะขายยาอันตรายและควบคุมพิเศษโดยไม่มีใบสั่งแพทย์์ ค .ผิด เพราะจำหน่ายยาไม่ตรงใบอนุญาต</t>
        </is>
      </c>
      <c r="F271" s="166" t="inlineStr">
        <is>
          <t>ไม่ผิด เพราะเภสัชกรได้ควบคุมการส่งมอบยาอันตราย</t>
        </is>
      </c>
      <c r="G271" s="166" t="inlineStr">
        <is>
          <t>ไม่ผิดเพราะเภสัชกรได้แนะนำวิธีดการส่งมอบยาเรียบร้อยแล้ว ข้อ 96</t>
        </is>
      </c>
      <c r="H271" s="166" t="inlineStr">
        <is>
          <t>พ.ร.บ. ยาเสพติดให้โทษ พ.ศ. 2522 (ยาเสพติดให้โทษประเภท 2 และ 3)</t>
        </is>
      </c>
      <c r="I271" s="165" t="n">
        <v>2</v>
      </c>
      <c r="J271" s="166" t="inlineStr">
        <is>
          <t>✅ คำตอบที่ถูกต้อง: ข้อ ข. ผิดเพราะขายยาอันตรายและควบคุมพิเศษโดยไม่มีใบสั่งแพทย์์ ค .ผิด เพราะจำหน่ายยาไม่ตรงใบอนุญาต
💡 Background:
กฎหมายยาและจรรยาบรรณวิชาชีพมีขึ้นเพื่อคุ้มครองความปลอดภัยของผู้บริโภคตามมาตรฐาน Good Pharmacy Practice (GPP)
🎯 ทำไมข้อนี้ถึงถูก:
ผิดเพราะขายยาอันตรายและควบคุมพิเศษโดยไม่มีใบสั่งแพทย์์ ค .ผิด เพราะจำหน่ายยาไม่ตรงใบอนุญาต 💡 คำอธิบายและข้อกำหนดทางกฎหมาย:
💡 คำอธิบายและข้อกำหนดทางกฎหมาย:
---------------------------------------------------------------------------------------------------------------------------------- ข้อ 101 ถ้าผลิตภัณฑ์นี้ไม่ได้ขึ้นทะเบียน ไม่ได้จดแจ้ง ไม่ได้ทำอะไรเลย ผลิตภัณฑ์นี้จะเป็นอะไรตามกฏหมาย ด้วยแนวคิดที่ว่าบริการสุขภาพเป็นบริการที่ไม่สมบูรณ์ ฝ่ายผู้รับบริการมีความรู้ไม่เท่าเทียมกับผู้ให้บริการ A เกือบพลาดพลั้ง (มีโอกาสเกิด event) B รั้งไม่อยู่ (เกิด event) C ผู้ป่วยรับ D จับตามอง E ต้องรักษา F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ก. (ผิดเพราะขายยานอกสถานที่): ผิดเพราะขายยานอกสถานที่ ไม่ตรงกับข้อบ่งใช้หรือกลไกการออกฤทธิ์ที่ถูกต้องตาม พ.ร.บ. ยา พ.ศ. 2510 / พ.ร.บ. วิชาชีพเภสัชกรรม พ.ศ. 2537
• ข้อ ค. (ไม่ผิด เพราะเภสัชกรได้ควบคุมการส่งมอบยาอันตราย):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 ง. (ไม่ผิดเพราะเภสัชกรได้แนะนำวิธีดการส่งมอบยาเรียบร้อยแล้ว ข้อ 96): ไม่ผิดเพราะเภสัชกรได้แนะนำวิธีดการส่งมอบยาเรียบร้อยแล้ว ข้อ 96 ไม่ตรงกับข้อบ่งใช้หรือกลไกการออกฤทธิ์ที่ถูกต้องตาม พ.ร.บ. ยา พ.ศ. 2510 / พ.ร.บ. วิชาชีพเภสัชกรรม พ.ศ. 2537
• ข้อ จ. (พ.ร.บ. ยาเสพติดให้โทษ พ.ศ. 2522 (ยาเสพติดให้โทษประเภท 2 และ 3)): ประมวลกฎหมายยาเสพติด ควบคุมยาเสพติดประเภท 1-5 โดยประเภท 2 (Morphine, Pethidine, Fentanyl) ต้องมีใบสั่งแพทย์์เฉพาะ และจำหน่ายในสถานพยาบาล
📖 Guideline อ้างอิง:
กฎกระทรวงการขออนุญาตและการออกใบอนุญาตขายยาแผนปัจจุบัน พ.ศ. 2556 และ ประกาศกระทรวงสาธารณสุข เรื่อง การกำหนดรายละเอียดเกี่ยวกับหลักเกณฑ์ วิธีการ และเงื่อนไขการตรวจประเมินวิธีปฏิบัติทางเภสัชกรรมชุมชน (GPP)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71" s="166" t="inlineStr"/>
      <c r="L271" s="166" t="inlineStr">
        <is>
          <t>Pharmacy Laws &amp; Ethics</t>
        </is>
      </c>
      <c r="M271" s="166" t="inlineStr">
        <is>
          <t>ข้อบังคับสภาเภสัชกรรม (จรรยาบรรณวิชาชีพ)</t>
        </is>
      </c>
      <c r="N271" s="165" t="inlineStr">
        <is>
          <t>SAP</t>
        </is>
      </c>
      <c r="O271" s="166" t="inlineStr">
        <is>
          <t>ข้อ 3 (PLE_CC1_Key_Rx20_UBU.md)</t>
        </is>
      </c>
      <c r="P271" s="165" t="inlineStr">
        <is>
          <t>ข้อสอบจำลอง</t>
        </is>
      </c>
      <c r="Q271" s="165" t="inlineStr">
        <is>
          <t>Mock Rx20 UBU</t>
        </is>
      </c>
      <c r="R271" s="165" t="inlineStr"/>
    </row>
    <row r="272" ht="24" customHeight="1" s="49">
      <c r="A272" s="165" t="n">
        <v>270</v>
      </c>
      <c r="B272" s="166" t="inlineStr">
        <is>
          <t>ตามพระราชบัญญัติยา พ.ศ. 2510 และกฎหมายยาของประเทศไทย ยาในข้อใดต่อไปนี้จัดเป็น 'ยาควบคุมพิเศษ' ซึ่งผู้รับอนุญาตขายส่งยาไม่สามารถขายให้แก่ผู้รับอนุญาตขายยาแผนปัจจุบัน (ข.ย.1) ได้ หากไม่มีใบสั่งยาจากแพทย์หรือเงื่อนไขตามที่กฎหมายกำหนด</t>
        </is>
      </c>
      <c r="C272" s="166" t="inlineStr"/>
      <c r="D272" s="166" t="inlineStr">
        <is>
          <t>Sildenafil (ยากลุ่ม PDE-5 Inhibitor ควบคุมพิเศษ)</t>
        </is>
      </c>
      <c r="E272" s="166" t="inlineStr">
        <is>
          <t>Paracetamol 500 mg</t>
        </is>
      </c>
      <c r="F272" s="166" t="inlineStr">
        <is>
          <t>Amoxicillin 500 mg</t>
        </is>
      </c>
      <c r="G272" s="166" t="inlineStr">
        <is>
          <t>Chlorpheniramine 4 mg</t>
        </is>
      </c>
      <c r="H272" s="166" t="inlineStr">
        <is>
          <t>Antacid gel</t>
        </is>
      </c>
      <c r="I272" s="165" t="n">
        <v>1</v>
      </c>
      <c r="J272" s="166" t="inlineStr">
        <is>
          <t>✅ คำตอบที่ถูกต้อง: ข้อ ก. Sildenafil (ยากลุ่ม PDE-5 Inhibitor ควบคุมพิเศษ)
💡 Background:
การจำแนกประเภทตามกฎหมายยาของไทย:
1. ยาสามัญประจำบ้าน: ประชาชนซื้อหาได้ทั่วไป ปลอดภัยสูง ไม่ต้องมีใบสั่งแพทย์
2. ยาอันตราย (Dangerous Drugs เช่น Amoxicillin, CPM, Diclofenac): ร้านยา ข.ย.1 จำหน่ายได้โดยเภสัชกรเป็นผู้ส่งมอบ
3. ยาควบคุมพิเศษ (Specially Controlled Drugs เช่น Sildenafil, Tretinoin oral, Isotretinoin, Misoprostol): ต้องมีใบสั่งแพทย์เท่านั้น ร้านยาขายส่งไม่สามารถขายให้ร้านยาเพื่อไปจำหน่ายทั่วไปได้หากไม่ปฏิบัติตามเกณฑ์ใบสั่งแพทย์และการบันทึกรายงาน ข.ย.10/11 อย่างเคร่งครัด
🎯 ทำไมข้อนี้ถึงถูก:
Sildenafil จัดเป็นยาควบคุมพิเศษ มีความเสี่ยงต่อผลข้างเคียงหัวใจและความดันตกเมื่อใช้ร่วมกับ Nitrates
🔍 ข้ออื่นเป็นยาอันตรายหรือยาสามัญประจำบ้าน:
• ข้อ ข. และ จ. เป็นยาสามัญประจำบ้าน/ยาอันตราย
• ข้อ ค. และ ง. เป็นยาอันตรายที่จำหน่ายในร้านยา ข.ย.1 ได้โดยเภสัชกร
📖 Guideline อ้างอิง:
พระราชบัญญัติยา พ.ศ. 2510 และประกาศกระทรวงสาธารณสุข เรื่อง ยาควบคุมพิเศษ
📌 จุดจำก่อนสอบ:
• ยาควบคุมพิเศษ (Sildenafil, Isotretinoin, Steroid ชนิดฉีด/กินแรงสูง) = ต้องมีใบสั่งแพทย์เท่านั้น</t>
        </is>
      </c>
      <c r="K272" s="166" t="inlineStr"/>
      <c r="L272" s="166" t="inlineStr">
        <is>
          <t>Pharmacy Laws &amp; Ethics</t>
        </is>
      </c>
      <c r="M272" s="166" t="inlineStr">
        <is>
          <t>ข้อบังคับสภาเภสัชกรรม (จรรยาบรรณวิชาชีพ)</t>
        </is>
      </c>
      <c r="N272" s="165" t="inlineStr">
        <is>
          <t>SAP</t>
        </is>
      </c>
      <c r="O272" s="166" t="inlineStr">
        <is>
          <t>ข้อสอบจริง Product ปี 2567 ข้อ 23</t>
        </is>
      </c>
      <c r="P272" s="165" t="inlineStr">
        <is>
          <t>ข้อสอบเก่า</t>
        </is>
      </c>
      <c r="Q272" s="165" t="inlineStr">
        <is>
          <t>2567</t>
        </is>
      </c>
      <c r="R272" s="165" t="inlineStr"/>
    </row>
    <row r="273" ht="24" customHeight="1" s="49">
      <c r="A273" s="165" t="n">
        <v>271</v>
      </c>
      <c r="B273" s="166" t="inlineStr">
        <is>
          <t>ยาข้อใดต่อไปนี้ ไม่ต้องทำ ขย.11 (ขอขึ้นทะเบียนยาชนิดที่ 11\)</t>
        </is>
      </c>
      <c r="C273" s="166" t="inlineStr"/>
      <c r="D273" s="166" t="inlineStr">
        <is>
          <t>ยาเม็ด dimenhydrinate</t>
        </is>
      </c>
      <c r="E273" s="166" t="inlineStr">
        <is>
          <t>ยาเม็ด dextromethorphan</t>
        </is>
      </c>
      <c r="F273" s="166" t="inlineStr">
        <is>
          <t>ยา tramadol</t>
        </is>
      </c>
      <c r="G273" s="166" t="inlineStr">
        <is>
          <t>ยาน้ำ CPM (Chlorpheniramine)</t>
        </is>
      </c>
      <c r="H273" s="166" t="inlineStr"/>
      <c r="I273" s="165" t="n">
        <v>1</v>
      </c>
      <c r="J273" s="166" t="inlineStr">
        <is>
          <t>✅ คำตอบที่ถูกต้อง: ข้อ ก. ยาเม็ด dimenhydrinate
💡 Background:
คำถามข้อสอบจริงใบประกอบวิชาชีพ PLE-CC 1 (Product) ปี 2567 ข้อ 25
🎯 ทำไมข้อนี้ถึงถูก:
ข้อ ก. สอดคล้องกับหลักการทางเภสัชกรรมและข้อกำหนดตามเภสัชตำรับ (Pharmacopoeia Standards) ในหัวข้อ Pharmacy Laws &amp; Ethics
📖 Guideline อ้างอิง:
United States Pharmacopeia - National Formulary (USP-NF) &amp; Thai Herbal Pharmacopoeia (THP)
📌 จุดจำก่อนสอบ:
• การควบคุมคุณภาพและมาตรฐานผลิตภัณฑ์ยาตามเภสัชตำรับในหัวข้อ Pharmacy Laws &amp; Ethics</t>
        </is>
      </c>
      <c r="K273" s="166" t="inlineStr"/>
      <c r="L273" s="166" t="inlineStr">
        <is>
          <t>Pharmacy Laws &amp; Ethics</t>
        </is>
      </c>
      <c r="M273" s="166" t="inlineStr">
        <is>
          <t>ข้อบังคับสภาเภสัชกรรม (จรรยาบรรณวิชาชีพ)</t>
        </is>
      </c>
      <c r="N273" s="165" t="inlineStr">
        <is>
          <t>SAP</t>
        </is>
      </c>
      <c r="O273" s="166" t="inlineStr">
        <is>
          <t>ข้อสอบจริง Product ปี 2567 ข้อ 25</t>
        </is>
      </c>
      <c r="P273" s="165" t="inlineStr">
        <is>
          <t>ข้อสอบเก่า</t>
        </is>
      </c>
      <c r="Q273" s="165" t="inlineStr">
        <is>
          <t>2567</t>
        </is>
      </c>
      <c r="R273" s="165" t="inlineStr"/>
    </row>
    <row r="274" ht="24" customHeight="1" s="49">
      <c r="A274" s="165" t="n">
        <v>272</v>
      </c>
      <c r="B274" s="166" t="inlineStr">
        <is>
          <t>ตามประกาศกระทรวงสาธารณสุข เรื่อง ยาสามัญประจำบ้านแผนปัจจุบัน ผลิตภัณฑ์ยาในข้อใดต่อไปนี้ 'ไม่จัดเป็นยาสามัญประจำบ้าน' เนื่องจากมีขนาดบรรจุหรือรูปแบบที่ไม่ตรงตามเกณฑ์ที่กฎหมายกำหนด</t>
        </is>
      </c>
      <c r="C274" s="166" t="inlineStr"/>
      <c r="D274" s="166" t="inlineStr">
        <is>
          <t>ยาเม็ดพาราเซตามอล (Paracetamol 500 mg) ขนาดบรรจุขวดละ 100 เม็ด</t>
        </is>
      </c>
      <c r="E274" s="166" t="inlineStr">
        <is>
          <t>ผงน้ำตาลเกลือแร่ (ORS) สำหรับละลายน้ำ 250 ml</t>
        </is>
      </c>
      <c r="F274" s="166" t="inlineStr">
        <is>
          <t>น้ำเกลือล้างแผลปราศจากเชื้อ (Normal Saline Solution 0.9%) ขนาดบรรจุ 500 ml</t>
        </is>
      </c>
      <c r="G274" s="166" t="inlineStr">
        <is>
          <t>ORS ผมน้ำ 250 ml</t>
        </is>
      </c>
      <c r="H274" s="166" t="inlineStr">
        <is>
          <t>ยาล้างตา (Eye lotion) ขนาดบรรจุ 150 ml</t>
        </is>
      </c>
      <c r="I274" s="165" t="n">
        <v>1</v>
      </c>
      <c r="J274" s="166" t="inlineStr">
        <is>
          <t>✅ คำตอบที่ถูกต้อง: ข้อ ก. ยาเม็ดพาราเซตามอล (Paracetamol 500 mg) ขนาดบรรจุขวดละ 100 เม็ด
💡 Background:
เกณฑ์รายการยาสามัญประจำบ้านแผนปัจจุบัน (Household Remedies):
- Paracetamol 500 mg: กำหนดขนาดบรรจุแผงละไม่เกิน 10 เม็ด หรือขวดละไม่เกิน 50 เม็ด (ขนาดบรรจุ 100 เม็ดขึ้นไป จัดเป็น 'ยาอันตราย' เพื่อป้องกันการใช้ยาเกินขนาดจนเกิดพิษต่อตับ)
- Glycerin suppository, 0.9% NSS, ORS, ยาล้างตา ในขนาดบรรจุมาตรฐานตามประกาศ จัดเป็นยาสามัญประจำบ้าน
🎯 ทำไมข้อนี้ถึงถูก:
Paracetamol 500 mg ขนาดบรรจุ 100 เม็ด ไม่เข้าเกณฑ์ยาสามัญประจำบ้าน แต่จัดเป็นยาอันตรายที่ต้องจำหน่ายในร้านยา ข.ย.1 เท่านั้น
🔍 ข้ออื่นเป็นยาสามัญประจำบ้านที่ถูกต้องตามขนาดบรรจุ:
• ข้อ ข. Glycerin suppository บรรจุ 6-10 แท่ง จัดเป็นยาสามัญประจำบ้าน
• ข้อ ค. Normal saline 0.9% เป็นยาสามัญประจำบ้าน
• ข้อ ง. ผงเกลือแร่ ORS ซองละลายน้ำ 250 ml เป็นยาสามัญประจำบ้าน
• ข้อ จ. ยาล้างตาขนาดไม่เกิน 150-200 ml เป็นยาสามัญประจำบ้าน
📖 Guideline อ้างอิง:
ประกาศกระทรวงสาธารณสุข เรื่อง ยาสามัญประจำบ้านแผนปัจจุบัน พ.ศ. 2542 และฉบับแก้ไขเพิ่มเติม
📌 จุดจำก่อนสอบ:
• Paracetamol ยาสามัญประจำบ้าน = แผง ≤ 10 เม็ด, ขวด ≤ 50 เม็ด
• บรรจุ 100 เม็ด = ยาอันตราย (ไม่ใช่ยาสามัญประจำบ้าน)</t>
        </is>
      </c>
      <c r="K274" s="166" t="inlineStr"/>
      <c r="L274" s="166" t="inlineStr">
        <is>
          <t>Pharmacy Laws &amp; Ethics</t>
        </is>
      </c>
      <c r="M274" s="166" t="inlineStr">
        <is>
          <t>ข้อบังคับสภาเภสัชกรรม (จรรยาบรรณวิชาชีพ)</t>
        </is>
      </c>
      <c r="N274" s="165" t="inlineStr">
        <is>
          <t>SAP</t>
        </is>
      </c>
      <c r="O274" s="166" t="inlineStr">
        <is>
          <t>ข้อสอบจริง Product ปี 2567 ข้อ 29</t>
        </is>
      </c>
      <c r="P274" s="165" t="inlineStr">
        <is>
          <t>ข้อสอบเก่า</t>
        </is>
      </c>
      <c r="Q274" s="165" t="inlineStr">
        <is>
          <t>2567</t>
        </is>
      </c>
      <c r="R274" s="165" t="inlineStr"/>
    </row>
    <row r="275" ht="24" customHeight="1" s="49">
      <c r="A275" s="165" t="n">
        <v>273</v>
      </c>
      <c r="B275" s="166" t="inlineStr">
        <is>
          <t>ยาในกลุ่มเดียวกันกับ Simvastatin เป็นยาลดไขมันในเลือด ซึ่งอยู่ในบัญชียาหลัก บางครั งอาจต้องใช้ ค่าใช้จ่ายสูง ถามว่า ยาในบัญชียาหลักแห่งชาติ บัญชีใด ต้องท้า Drug use evaluation (DUE)</t>
        </is>
      </c>
      <c r="C275" s="166" t="inlineStr"/>
      <c r="D275" s="166" t="inlineStr">
        <is>
          <t>บัญชี ก</t>
        </is>
      </c>
      <c r="E275" s="166" t="inlineStr">
        <is>
          <t>บัญชี ข</t>
        </is>
      </c>
      <c r="F275" s="166" t="inlineStr">
        <is>
          <t>บัญชี ค</t>
        </is>
      </c>
      <c r="G275" s="166" t="inlineStr">
        <is>
          <t>บัญชี ง</t>
        </is>
      </c>
      <c r="H275" s="166" t="inlineStr">
        <is>
          <t>บัญชี จ (2)</t>
        </is>
      </c>
      <c r="I275" s="165" t="inlineStr">
        <is>
          <t>1</t>
        </is>
      </c>
      <c r="J275" s="166" t="inlineStr">
        <is>
          <t>✅ คำตอบที่ถูกต้อง: ข้อ ก. บัญชี ก
💡 Background:
ยา Simvastatin จัดเป็นยาลดไขมันในเลือดกลุ่ม HMG-CoA reductase inhibitor ซึ่งบรรจุอยู่ในบัญชียาหลักแห่งชาติ บัญชี ก (ยาสามัญสำหรับสถานพยาบาลทุกระดับ) และตามกฎหมายยาจัดเป็นยาอันตราย
🎯 ทำไมข้อนี้ถึงถูก:
บัญชี ก การเลือก บัญชี ก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(บัญชี ข): บัญชี ข. เป็นยาที่ต้องใช้ความเชี่ยวชาญเฉพาะทาง แต่ Simvastatin เป็นยาลดไขมันพื้นฐานในบัญชี ก.
• ข้อ ค. (บัญชี ค): บัญชี ค. เป็นยาราคาแพงที่ต้องมีข้อบ่งชี้เฉพาะตามเงื่อนไข
• ข้อ ง. (บัญชี ง): บัญชี ง. เป็นยาที่มีหลายข้อบ่งชี้หรือมีผลข้างเคียงสูงมาก ต้องมีการทำ DUE อย่างเคร่งครัด
• ข้อ จ. (บัญชี จ (2) รวมโดย Phongsathorn Phlaisaithong Rx 9 UP 18 | P a g e): บัญชี จ. (จ1 หรือ จ2) เป็นยาโครงการพิเศษหรือยาที่ต้องมีการเข้าถึงอย่างจำกัด
📖 Guideline อ้างอิง:
พระราชบัญญัติยา พ.ศ. 2510 และบัญชียาหลักแห่งชาติ พ.ศ. 2566
📌 จุดจำก่อนสอบ:
• Simvastatin อยู่ในบัญชียาหลักแห่งชาติ บัญชี ก และจัดเป็นยาอันตรายตาม พ.ร.บ. ยา</t>
        </is>
      </c>
      <c r="K275" s="166" t="inlineStr"/>
      <c r="L275" s="166" t="inlineStr">
        <is>
          <t>Pharmacy Laws &amp; Ethics</t>
        </is>
      </c>
      <c r="M275" s="166" t="inlineStr">
        <is>
          <t>ข้อบังคับสภาเภสัชกรรม (จรรยาบรรณวิชาชีพ)</t>
        </is>
      </c>
      <c r="N275" s="165" t="inlineStr">
        <is>
          <t>Clinic</t>
        </is>
      </c>
      <c r="O275" s="166" t="inlineStr">
        <is>
          <t>ข้อ 8 (PLE_CC1_2560 22 April Set 1.md)</t>
        </is>
      </c>
      <c r="P275" s="165" t="inlineStr">
        <is>
          <t>ข้อสอบเก่า</t>
        </is>
      </c>
      <c r="Q275" s="165" t="inlineStr">
        <is>
          <t>2560</t>
        </is>
      </c>
      <c r="R275" s="165" t="inlineStr"/>
    </row>
    <row r="276" ht="24" customHeight="1" s="49">
      <c r="A276" s="165" t="n">
        <v>274</v>
      </c>
      <c r="B276" s="166" t="inlineStr">
        <is>
          <t>ยาในกลุ่มเดียวกันกับ Simvastatin เป็นยาลดไขมันในเลือด ซึ่งอยู่ในบัญชียาหลัก บางครั้งอาจ ต้องใช้ค่าใช้จ่ายสูง ถามว่า ยาในบัญชียาหลักแห่งชาติ บัญชีใด ต้องทำ Drug use evaluation (DUE)</t>
        </is>
      </c>
      <c r="C276" s="166" t="inlineStr"/>
      <c r="D276" s="166" t="inlineStr">
        <is>
          <t>บัญชี ก</t>
        </is>
      </c>
      <c r="E276" s="166" t="inlineStr">
        <is>
          <t>บัญชี ข</t>
        </is>
      </c>
      <c r="F276" s="166" t="inlineStr">
        <is>
          <t>บัญชี ค</t>
        </is>
      </c>
      <c r="G276" s="166" t="inlineStr">
        <is>
          <t>บัญชี ง</t>
        </is>
      </c>
      <c r="H276" s="166" t="inlineStr">
        <is>
          <t>บัญชี จ (2) 23</t>
        </is>
      </c>
      <c r="I276" s="165" t="inlineStr">
        <is>
          <t>1</t>
        </is>
      </c>
      <c r="J276" s="166" t="inlineStr">
        <is>
          <t>✅ คำตอบที่ถูกต้อง: ข้อ ก. บัญชี ก
💡 Background:
ยา Simvastatin จัดเป็นยาลดไขมันในเลือดกลุ่ม HMG-CoA reductase inhibitor ซึ่งบรรจุอยู่ในบัญชียาหลักแห่งชาติ บัญชี ก (ยาสามัญสำหรับสถานพยาบาลทุกระดับ) และตามกฎหมายยาจัดเป็นยาอันตราย
🎯 ทำไมข้อนี้ถึงถูก:
บัญชี ก การเลือก บัญชี ก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(บัญชี ข): บัญชี ข. เป็นยาที่ต้องใช้ความเชี่ยวชาญเฉพาะทาง
• ข้อ ค. (บัญชี ค): บัญชี ค. เป็นยาราคาแพงที่ต้องมีข้อบ่งชี้เฉพาะตามเงื่อนไข
• ข้อ ง. (บัญชี ง): บัญชี ง. เป็นยาที่มีหลายข้อบ่งชี้หรือมีผลข้างเคียงสูงมาก ต้องมีการทำ DUE อย่างเคร่งครัด
• ข้อ จ. (บัญชี จ (2) 23 MCQ11 2/2560 By CU Rx73 MCQ11 2/2560 By CU Rx73): บัญชี จ. (จ1 หรือ จ2) เป็นยาโครงการพิเศษหรือยาที่ต้องมีการเข้าถึงอย่างจำกัด
📖 Guideline อ้างอิง:
พระราชบัญญัติยา พ.ศ. 2510 และบัญชียาหลักแห่งชาติ พ.ศ. 2566
📌 จุดจำก่อนสอบ:
• Simvastatin อยู่ในบัญชียาหลักแห่งชาติ บัญชี ก และจัดเป็นยาอันตรายตาม พ.ร.บ. ยา</t>
        </is>
      </c>
      <c r="K276" s="166" t="inlineStr"/>
      <c r="L276" s="166" t="inlineStr">
        <is>
          <t>Pharmacy Laws &amp; Ethics</t>
        </is>
      </c>
      <c r="M276" s="166" t="inlineStr">
        <is>
          <t>ข้อบังคับสภาเภสัชกรรม (จรรยาบรรณวิชาชีพ)</t>
        </is>
      </c>
      <c r="N276" s="165" t="inlineStr">
        <is>
          <t>Clinic</t>
        </is>
      </c>
      <c r="O276" s="166" t="inlineStr">
        <is>
          <t>ข้อ 8 (PLE_CC1_2560 22 April Set 2.md)</t>
        </is>
      </c>
      <c r="P276" s="165" t="inlineStr">
        <is>
          <t>ข้อสอบเก่า</t>
        </is>
      </c>
      <c r="Q276" s="165" t="inlineStr">
        <is>
          <t>2560</t>
        </is>
      </c>
      <c r="R276" s="165" t="inlineStr"/>
    </row>
    <row r="277" ht="24" customHeight="1" s="49">
      <c r="A277" s="165" t="n">
        <v>275</v>
      </c>
      <c r="B277" s="166" t="inlineStr">
        <is>
          <t>ยาลดกรด aluminium hydroxide/magnesium hydroxide ขนาด 240 มิลลิลิตร เป็นยา ประเภทใด</t>
        </is>
      </c>
      <c r="C277" s="166" t="inlineStr"/>
      <c r="D277" s="166" t="inlineStr">
        <is>
          <t>ยาสามัญประจำบ้าน</t>
        </is>
      </c>
      <c r="E277" s="166" t="inlineStr">
        <is>
          <t>ยาอันตราย</t>
        </is>
      </c>
      <c r="F277" s="166" t="inlineStr">
        <is>
          <t>ยาควบคุมพิเศษ</t>
        </is>
      </c>
      <c r="G277" s="166" t="inlineStr">
        <is>
          <t>วัตถุออกฤทธิ์ต่อจิตและประสาท</t>
        </is>
      </c>
      <c r="H277" s="166" t="inlineStr">
        <is>
          <t>ยาเสพติดให้โทษ ประเภทที่ 3</t>
        </is>
      </c>
      <c r="I277" s="165" t="inlineStr">
        <is>
          <t>1</t>
        </is>
      </c>
      <c r="J277" s="166" t="inlineStr">
        <is>
          <t>✅ คำตอบที่ถูกต้อง: ข้อ ก. ยาสามัญประจำบ้าน
💡 Background:
ยาลดกรดสูตรผสม Aluminium hydroxide / Magnesium hydroxide ขนาดบรรจุ 240 มิลลิลิตร เป็นตำรับที่ระบุไว้ในประกาศกระทรวงสาธารณสุขให้เป็นยาสามัญประจำบ้านแผนปัจจุบัน สามารถจำหน่ายได้ทั่วไปโดยไม่ต้องมีใบอนุญาตขายยา
🎯 ทำไมข้อนี้ถึงถูก:
ยาสามัญประจำบ้าน การเลือก ยาสามัญประจำบ้าน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(ยาอันตราย): ยาอันตราย ต้องจ่ายโดยเภสัชกรและมีรายงาน แต่ยาลดกรดทั่วไปในขนาดและรูปแบบมาตรฐานนี้จัดเป็นยาสามัญประจำบ้านที่ประชาชนหาซื้อได้เอง
• ข้อ ค. (ยาควบคุมพิเศษ): ยาควบคุมพิเศษ เป็นยาที่ต้องมีใบสั่งแพทย์์เท่านั้น เช่น ยาปฏิชีวนะบางชนิดหรือยาสเตียรอยด์
• ข้อ ง. (วัตถุออกฤทธิ์ต่อจิตและประสาท): วัตถุออกฤทธิ์ต่อจิตและประสาท เช่น ยานอนหลับ ยาระงับอาการวิตกกังวล ต้องควบคุมการจ่ายอย่างเคร่งครัดตามกฎหมาย
• ข้อ จ. (ยาเสพติดให้โทษ ประเภทที่ 3 ตะลุยโจทย์เภสัชจุฬาฯ สอบผ่าน 100%): ยาเสพติดให้โทษ ประเภทที่ 3 คือยาที่มีส่วนผสมของยาเสพติดในตำรับ เช่น ยาแก้ไอผสมโคเดอีน ไม่ใช่ยาลดกรด
📖 Guideline อ้างอิง:
ประกาศกระทรวงสาธารณสุข เรื่อง ยาสามัญประจำบ้านแผนปัจจุบัน &amp; พระราชบัญญัติยา พ.ศ. 2510
📌 จุดจำก่อนสอบ:
• ยาลดกรดสูตรผสม Al(OH)3/Mg(OH)2 ขนาด 240 mL เป็นยาสามัญประจำบ้าน สามารถขายได้ทั่วไป</t>
        </is>
      </c>
      <c r="K277" s="166" t="inlineStr"/>
      <c r="L277" s="166" t="inlineStr">
        <is>
          <t>Pharmacy Laws &amp; Ethics</t>
        </is>
      </c>
      <c r="M277" s="166" t="inlineStr">
        <is>
          <t>ข้อบังคับสภาเภสัชกรรม (จรรยาบรรณวิชาชีพ)</t>
        </is>
      </c>
      <c r="N277" s="165" t="inlineStr">
        <is>
          <t>Clinic</t>
        </is>
      </c>
      <c r="O277" s="166" t="inlineStr">
        <is>
          <t>ข้อ 1 (LAW-CU-71.md)</t>
        </is>
      </c>
      <c r="P277" s="165" t="inlineStr">
        <is>
          <t>แบบฝึกหัด</t>
        </is>
      </c>
      <c r="Q277" s="165" t="inlineStr">
        <is>
          <t>เล่มม่วง</t>
        </is>
      </c>
      <c r="R277" s="165" t="inlineStr"/>
    </row>
    <row r="278" ht="24" customHeight="1" s="49">
      <c r="A278" s="165" t="n">
        <v>276</v>
      </c>
      <c r="B278" s="166" t="inlineStr">
        <is>
          <t>ให้ฉลากยาแผนโบราณมา แล้วถามว่าข้อใดผิดเกี่ยวกับฉลากข้างต้น จำ choice ไม่ได้ แต่ผิดที่เลขทะเบียน เพราะ ในฉลาก เป็น 3G xx/xx ช้อย บอกว่าเป็นผลิต สถานการณ์ที่ 5 : เน้น CKD-electrolyte imbalance แต่ผู้ป่วยเป็นหลายโรค คือเบาหวาน ความดัน ไขมัน วัดความดันโลหิต ครั้งแรก 155/99 mmHg รู้สึกปวดท้ายทอยมากขึ้น วัดความดันโลหิตได้ 150/95</t>
        </is>
      </c>
      <c r="C278" s="166" t="inlineStr"/>
      <c r="D278" s="166" t="inlineStr">
        <is>
          <t>ถามว่าเป้าหมายความดันโลหิตของผู้ป่วยควรน้อยกว่าเท่าไร</t>
        </is>
      </c>
      <c r="E278" s="166" t="inlineStr">
        <is>
          <t>Warfarin 3 mg OD (target INR 2.0-3.0)</t>
        </is>
      </c>
      <c r="F278" s="166" t="inlineStr">
        <is>
          <t>Furosemide 40 mg OD</t>
        </is>
      </c>
      <c r="G278" s="166" t="inlineStr">
        <is>
          <t>Amlodipine 5 mg OD</t>
        </is>
      </c>
      <c r="H278" s="166" t="inlineStr">
        <is>
          <t>Losartan 50 mg OD</t>
        </is>
      </c>
      <c r="I278" s="165" t="inlineStr">
        <is>
          <t>1</t>
        </is>
      </c>
      <c r="J278" s="166" t="inlineStr">
        <is>
          <t>✅ คำตอบที่ถูกต้อง: ข้อ ก. ถามว่าเป้าหมายความดันโลหิตของผู้ป่วยควรน้อยกว่าเท่าไร
💡 Background:
ฉลากของยาแผนโบราณหรือผลิตภัณฑ์สมุนไพรต้องแสดงชื่อยา เลขทะเบียนตำรับยา ปริมาณ ปริมาณตัวยาสำคัญ วันเดือนปีที่ผลิต วันสิ้นอายุ ข้อบ่งใช้ คำเตือน และชื่อผู้ผลิตตามที่กฎหมายกำหนด
🎯 ทำไมข้อนี้ถึงถูก:
ถามว่าเป้าหมายความดันโลหิตของผู้ป่วยควรน้อยกว่าเท่าไร การเลือก ถามว่าเป้าหมายความดันโลหิตของผู้ป่วยควรน้อยกว่าเท่าไร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(Warfarin 3 mg OD (target INR 2.0-3.0)): เป็น Vitamin K antagonist ต้องติดตาม monitoring ค่า INR (target 2.0-3.0 ใน DVT/PE/AF, 2.5-3.5 ใน mechanical mitral valve) มี drug-food interactions มากมาย และ reversal agent คือ Vitamin K1
• ข้อ ค. (Furosemide 40 mg OD): เป็น Loop diuretic ยับยั้ง Na+/K+/2Cl- cotransporter ที่ Thick ascending limb ใช้จัดการ volume overload ใน HF หรือ CKD แต่ไม่เหมาะเป็น first-line ลดความดันโลหิตเดี่ยวๆ
• ข้อ ง. (Amlodipine 5 mg OD): เป็น DHP calcium channel blocker ขยายหลอดเลือด peripheral เด่น แต่ไม่มี class-specific renal protective effect ในผู้ป่วย DM with albuminuria เท่ากับ ACEI/ARB และอาจเกิด peripheral edema
• ข้อ จ. (Losartan 50 mg OD): เป็น ARB ปิดกั้น AT1 receptor โดยตรง เหมาะสำหรับผู้ป่วยที่ทนต่ออาการไอแห้งจาก ACEI ไม่ได้ และมี uricosuric effect เล็กน้อยในการลดกรดยูริก
📖 Guideline อ้างอิง:
พระราชบัญญัติผลิตภัณฑ์สมุนไพร พ.ศ. 2562 และข้อกำหนดการแสดงฉลากยาแผนโบราณ
📌 จุดจำก่อนสอบ:
• ฉลากผลิตภัณฑ์สมุนไพร/ยาแผนโบราณต้องมีข้อความบังคับตามกฎหมายสมุนไพร พ.ศ. 2562 ครบถ้วน</t>
        </is>
      </c>
      <c r="K278" s="166" t="inlineStr"/>
      <c r="L278" s="166" t="inlineStr">
        <is>
          <t>Pharmacy Laws &amp; Ethics</t>
        </is>
      </c>
      <c r="M278" s="166" t="inlineStr">
        <is>
          <t>ข้อบังคับสภาเภสัชกรรม (จรรยาบรรณวิชาชีพ)</t>
        </is>
      </c>
      <c r="N278" s="165" t="inlineStr">
        <is>
          <t>Clinic</t>
        </is>
      </c>
      <c r="O278" s="166" t="inlineStr">
        <is>
          <t>ข้อ 10 (PLE_CC1_2556.md)</t>
        </is>
      </c>
      <c r="P278" s="165" t="inlineStr">
        <is>
          <t>ข้อสอบเก่า</t>
        </is>
      </c>
      <c r="Q278" s="165" t="inlineStr">
        <is>
          <t>2556</t>
        </is>
      </c>
      <c r="R278" s="165" t="inlineStr"/>
    </row>
    <row r="279" ht="24" customHeight="1" s="49">
      <c r="A279" s="165" t="n">
        <v>277</v>
      </c>
      <c r="B279" s="166" t="inlineStr">
        <is>
          <t>ยา Metformin และ Pioglitazone จัดเป็นยาประเภทใด ก ยาแผนปัจจุบันบรรจุเสร็จที่ไม่ใช่ยาอันตรายหรือยาควบคุมพิเศษทั้งคู่</t>
        </is>
      </c>
      <c r="C279" s="166" t="inlineStr"/>
      <c r="D279" s="166" t="inlineStr">
        <is>
          <t>ยาอันตรายทั้งคู่</t>
        </is>
      </c>
      <c r="E279" s="166" t="inlineStr">
        <is>
          <t>ยาควบคุมพิเศษทั้งคู่</t>
        </is>
      </c>
      <c r="F279" s="166" t="inlineStr">
        <is>
          <t>Metformin เป็นยาอันตราย Pioglitazone เป็นยาควบคุมพิเศษ</t>
        </is>
      </c>
      <c r="G279" s="166" t="inlineStr">
        <is>
          <t>Metformin เป็นยาควบคุมพิเศษ Pioglitazone เป็นยาอันตราย</t>
        </is>
      </c>
      <c r="H279" s="166" t="inlineStr">
        <is>
          <t>Spironolactone 25 mg OD</t>
        </is>
      </c>
      <c r="I279" s="165" t="inlineStr">
        <is>
          <t>1</t>
        </is>
      </c>
      <c r="J279" s="166" t="inlineStr">
        <is>
          <t>✅ คำตอบที่ถูกต้อง: ข้อ ก. ยาอันตรายทั้งคู่
💡 Background:
ยารักษาโรคเบาหวาน Metformin และ Pioglitazone ต่างจัดเป็นยาอันตรายตาม พ.ร.บ. ยา พ.ศ. 2510 ต้องจำหน่ายในร้านขายยาแผนปัจจุบัน (ข.ย.1) โดยมีเภสัชกรปฏิบัติหน้าที่ส่งมอบและให้คำแนะนำ
🎯 ทำไมข้อนี้ถึงถูก:
ยาอันตรายทั้งคู่ การเลือก ยาอันตรายทั้งคู่ เป็นคำตอบที่ถูกต้องตามแนวทางการรักษามาตรฐาน เนื่องจาก ต้องส่งมอบโดยเภสัชกรชั้นหนึ่ง และต้องมีข้อความ "ยาอันตราย" ในกรอบสีแดงบนฉลาก ไม่จำเป็นต้องมีใบสั่งแพทย์์ แต่ห้ามวางในจุดที่ผู้บริโภคหยิบเองได้
🔍 ข้ออื่นผิดเพราะอะไร:
• ข้อ ข. (ยาควบคุมพิเศษทั้งคู่): ยาที่ต้องจำหน่ายตามใบสั่งยาของแพทย์์เท่านั้น ต้องมีข้อความ "ยาควบคุมพิเศษ" ในกรอบสีแดง และเภสัชกรต้องจัดทำบัญชีการรับ-จ่ายยา
• ข้อ ค. (Metformin เป็นยาอันตราย Pioglitazone เป็นยาควบคุมพิเศษ):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ง. (Metformin เป็นยาควบคุมพิเศษ Pioglitazone เป็นยาอันตราย): เป็น Biguanide ที่เป็น first-line drug of choice ใน T2DM ลด hepatic gluconeogenesis ไม่ทำให้น้ำหนักเพิ่มและไม่ทำให้เกิด hypoglycemia แต่ contraindication เมื่อ eGFR &lt; 30 mL/min (เสี่ยง lactic acidosis)
• ข้อ จ. (Spironolactone 25 mg OD): เป็น Mineralocorticoid receptor antagonist (MRA) ใช้เป็น 4th-line ใน resistant HTN หรือ GDMT ใน HFrEF ต้อง monitor potassium และเสี่ยงต่อ gynecomastia
📖 Guideline อ้างอิง:
พระราชบัญญัติยา พ.ศ. 2510 และประกาศกระทรวงสาธารณสุข เรื่อง ยาอันตราย
📌 จุดจำก่อนสอบ:
• Metformin และ Pioglitazone จัดเป็นยาอันตรายตาม พ.ร.บ. ยา พ.ศ. 2510 ทั้งคู่</t>
        </is>
      </c>
      <c r="K279" s="166" t="inlineStr"/>
      <c r="L279" s="166" t="inlineStr">
        <is>
          <t>Pharmacy Laws &amp; Ethics</t>
        </is>
      </c>
      <c r="M279" s="166" t="inlineStr">
        <is>
          <t>ข้อบังคับสภาเภสัชกรรม (จรรยาบรรณวิชาชีพ)</t>
        </is>
      </c>
      <c r="N279" s="165" t="inlineStr">
        <is>
          <t>Clinic</t>
        </is>
      </c>
      <c r="O279" s="166" t="inlineStr">
        <is>
          <t>ข้อ 18 (PLE_CC1_Practice_Exam.md)</t>
        </is>
      </c>
      <c r="P279" s="165" t="inlineStr">
        <is>
          <t>แบบฝึกหัด</t>
        </is>
      </c>
      <c r="Q279" s="165" t="inlineStr">
        <is>
          <t>เล่มม่วง</t>
        </is>
      </c>
      <c r="R279" s="165" t="inlineStr"/>
    </row>
    <row r="280" ht="24" customHeight="1" s="49">
      <c r="A280" s="165" t="n">
        <v>278</v>
      </c>
      <c r="B280" s="166" t="inlineStr">
        <is>
          <t>Midazolam ที่ปริมาณยาเกินกว่าช่วงที่กำหนด 15% จัดเป็นยาประเภทใด</t>
        </is>
      </c>
      <c r="C280" s="166" t="inlineStr"/>
      <c r="D280" s="166" t="inlineStr">
        <is>
          <t>ยาปลอม</t>
        </is>
      </c>
      <c r="E280" s="166" t="inlineStr">
        <is>
          <t>ยาผิดมาตรฐาน</t>
        </is>
      </c>
      <c r="F280" s="166" t="inlineStr">
        <is>
          <t>ยาเสื่อมคุณภาพ</t>
        </is>
      </c>
      <c r="G280" s="166" t="inlineStr">
        <is>
          <t>ยายกเลิกทะเบียน</t>
        </is>
      </c>
      <c r="H280" s="166" t="inlineStr">
        <is>
          <t>ยาที่ไม่ได้ขึ้นทะเบียนตำรับยา</t>
        </is>
      </c>
      <c r="I280" s="165" t="inlineStr">
        <is>
          <t>1</t>
        </is>
      </c>
      <c r="J280" s="166" t="inlineStr">
        <is>
          <t>✅ คำตอบที่ถูกต้อง: ข้อ ก. ยาปลอม
💡 Background:
ยาที่มีปริมาณสารออกฤทธิ์ขาดหรือเกินกว่าเกณฑ์มาตรฐานที่เภสัชตำรับกำหนดไว้เกินกว่าร้อยละ 20 จัดเป็นยาไม่ได้มาตรฐาน แต่หากมีการเจตนาปลอมแปลงหรือมีสารสำคัญขาดเกินจนเข้าข่ายมาตรา 72 หรือหากเป็นยาที่กำหนดปริมาณความแรงเกินเกณฑ์ถึงระดับยาปลอม กฎหมายถือเป็นความผิดร้ายแรง
🎯 ทำไมข้อนี้ถึงถูก:
ยาปลอม การเลือก ยาปลอม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(ยาผิดมาตรฐาน): ยาผิดมาตรฐานคือยาที่มีปริมาณสารสำคัญขาดหรือเกินร้อยละ 10-20 แต่ถ้าปริมาณยาผิดไปจากที่ขึ้นทะเบียนไว้ถือเป็นยาปลอม
• ข้อ ค. (ยาเสื่อมคุณภาพ): ยาเสื่อมคุณภาพคือยาที่หมดอายุหรือแปรสภาพจนลักษณะทางกายภาพหรือเคมีเปลี่ยนไป ไม่ใช่ยาที่มีปริมาณสารสำคัญเกินตั้งแต่แรกผลิต
• ข้อ ง. (ยายกเลิกทะเบียน): ยายกเลิกทะเบียนคือยาที่ถูกเพิกถอนทะเบียนตำรับเนื่องจากพบอันตรายหรือไม่ได้ผลตามที่ระบุไว้ ไม่เกี่ยวกับการมีปริมาณยาเกิน
• ข้อ จ. (ยาที่ไม่ได้ขึ้นทะเบียนตำรับยา): ยาที่ไม่ได้ขึ้นทะเบียนตำรับยาคือยาเถื่อนที่ไม่มีเลขทะเบียน ซึ่งไม่ครอบคลุมกรณีที่มีทะเบียนแต่ผลิตผิดสัดส่วน
📖 Guideline อ้างอิง:
พระราชบัญญัติยา พ.ศ. 2510 มาตรา 72 (ยาปลอม) &amp; พระราชบัญญัติวัตถุที่ออกฤทธิ์ต่อจิตและประสาท พ.ศ. 2559
📌 จุดจำก่อนสอบ:
• ยาที่มีปริมาณตัวยาสำคัญขาดหรือเกินมาตรฐานตามที่กฎหมายกำหนด ถือเป็นความผิดตาม พ.ร.บ. ยา</t>
        </is>
      </c>
      <c r="K280" s="166" t="inlineStr"/>
      <c r="L280" s="166" t="inlineStr">
        <is>
          <t>Pharmacy Laws &amp; Ethics</t>
        </is>
      </c>
      <c r="M280" s="166" t="inlineStr">
        <is>
          <t>ข้อบังคับสภาเภสัชกรรม (จรรยาบรรณวิชาชีพ)</t>
        </is>
      </c>
      <c r="N280" s="165" t="inlineStr">
        <is>
          <t>Clinic</t>
        </is>
      </c>
      <c r="O280" s="166" t="inlineStr">
        <is>
          <t>ข้อ 34 (PLE_CC1_Practice_Exam.md)</t>
        </is>
      </c>
      <c r="P280" s="165" t="inlineStr">
        <is>
          <t>แบบฝึกหัด</t>
        </is>
      </c>
      <c r="Q280" s="165" t="inlineStr">
        <is>
          <t>เล่มม่วง</t>
        </is>
      </c>
      <c r="R280" s="165" t="inlineStr"/>
    </row>
    <row r="281" ht="24" customHeight="1" s="49">
      <c r="A281" s="165" t="n">
        <v>279</v>
      </c>
      <c r="B281" s="166" t="inlineStr">
        <is>
          <t>กรณีพบยา Midazolam ในร้านขายยา ใครถือเป็นผู้กระทำความผิด</t>
        </is>
      </c>
      <c r="C281" s="166" t="inlineStr"/>
      <c r="D281" s="166" t="inlineStr">
        <is>
          <t>นาย ก.</t>
        </is>
      </c>
      <c r="E281" s="166" t="inlineStr">
        <is>
          <t>นาย ข.</t>
        </is>
      </c>
      <c r="F281" s="166" t="inlineStr">
        <is>
          <t>นาย ค.</t>
        </is>
      </c>
      <c r="G281" s="166" t="inlineStr">
        <is>
          <t>นาย ก. และนาย ข.</t>
        </is>
      </c>
      <c r="H281" s="166" t="inlineStr">
        <is>
          <t>ไม่มีใครมีความผิด เนื่องจากยังไม่มีการขายยาดังกล่าวเกิดขึ้น ไม่สามารถขายในร้านขายยาได้ และนาย ข ไม่ได้ควบคุมการขายให้เป็นไปตามพระราชบัญญัติ</t>
        </is>
      </c>
      <c r="I281" s="165" t="inlineStr">
        <is>
          <t>4</t>
        </is>
      </c>
      <c r="J281" s="166" t="inlineStr">
        <is>
          <t>✅ คำตอบที่ถูกต้อง: ข้อ ง. นาย ก. และนาย ข.
💡 Background:
Midazolam จัดเป็นวัตถุออกฤทธิ์ต่อจิตและประสาทในประเภท 2 ซึ่งกฎหมายห้ามจำหน่ายในร้านขายยาแผนปัจจุบัน การมีไว้ในครอบครองหรือจำหน่ายในร้านยาถือเป็นความผิดของผู้รับอนุญาตและผู้มีหน้าที่ปฏิบัติการ
🎯 ทำไมข้อนี้ถึงถูก:
นาย ก. และนาย ข. การเลือก นาย ก. และนาย ข.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ก. (นาย ก.): นาย ก. มีความผิดหากเกี่ยวข้อง แต่กรณีนี้ยา Midazolam เป็นวัตถุออกฤทธิ์ต่อจิตและประสาทประเภทที่ 2 ห้ามมีไว้ในครอบครองในร้านขายยา
• ข้อ ข. (นาย ข.): นาย ข. มีความผิดด้วยในฐานะผู้มีหน้าที่ปฏิบัติการ แต่ร้านขายยาก็มีส่วนผิดเช่นกัน
• ข้อ ค. (นาย ค.): นาย ค. หากไม่ได้เป็นผู้ที่เกี่ยวข้องโดยตรงกับร้านยาจะไม่สามารถระบุความผิดได้
• ข้อ จ. (ไม่มีใครมีความผิด เนื่องจากยังไม่มีการขายยาดังกล่าวเกิดขึ้น ไม่สามารถขายในร้านขายยาได้ และนาย ข ไม่ได้ควบคุมการขายให้เป็นไปตามพระราชบัญญัติ): ยา Midazolam เป็นวัตถุออกฤทธิ์ฯ ประเภท 2 กฎหมายห้ามร้านขายยามีไว้ในครอบครอง การพบยาถือเป็นความผิดทันทีแม้ยังไม่เกิดการขาย
📖 Guideline อ้างอิง:
พระราชบัญญัติวัตถุที่ออกฤทธิ์ต่อจิตและประสาท พ.ศ. 2559
📌 จุดจำก่อนสอบ:
• Midazolam เป็นวัตถุออกฤทธิ์ประเภท 2 ห้ามจำหน่ายในร้านขายยาอย่างเด็ดขาด</t>
        </is>
      </c>
      <c r="K281" s="166" t="inlineStr"/>
      <c r="L281" s="166" t="inlineStr">
        <is>
          <t>Pharmacy Laws &amp; Ethics</t>
        </is>
      </c>
      <c r="M281" s="166" t="inlineStr">
        <is>
          <t>ข้อบังคับสภาเภสัชกรรม (จรรยาบรรณวิชาชีพ)</t>
        </is>
      </c>
      <c r="N281" s="165" t="inlineStr">
        <is>
          <t>Clinic</t>
        </is>
      </c>
      <c r="O281" s="166" t="inlineStr">
        <is>
          <t>ข้อ 6 (PLE_CC1_Key_Rx20_UBU.md)</t>
        </is>
      </c>
      <c r="P281" s="165" t="inlineStr">
        <is>
          <t>ข้อสอบจำลอง</t>
        </is>
      </c>
      <c r="Q281" s="165" t="inlineStr">
        <is>
          <t>Mock Rx20 UBU</t>
        </is>
      </c>
      <c r="R281" s="165" t="inlineStr"/>
    </row>
    <row r="282" ht="24" customHeight="1" s="49">
      <c r="A282" s="165" t="n">
        <v>280</v>
      </c>
      <c r="B282" s="166" t="inlineStr">
        <is>
          <t>ยาในกลุ่มเดียวกันกับ Simvastatin เป็นยาลดไขมันในเลือด ซึ่งอยู่ในบัญชียาหลักแห่งชาติ บางครั้งอาจต้องใช้ค่าใช้จ่ายสูง จึงต้องมีการประเมินความสมเหตุสมผลในการใช้ยา ยาบัญชีใดในบัญชียาหลักแห่งชาติที่ต้องทา Drug use evaluation (DUE)</t>
        </is>
      </c>
      <c r="C282" s="166" t="inlineStr"/>
      <c r="D282" s="166" t="inlineStr">
        <is>
          <t>บัญชี ก</t>
        </is>
      </c>
      <c r="E282" s="166" t="inlineStr">
        <is>
          <t>บัญชี ข</t>
        </is>
      </c>
      <c r="F282" s="166" t="inlineStr">
        <is>
          <t>บัญชี ค</t>
        </is>
      </c>
      <c r="G282" s="166" t="inlineStr">
        <is>
          <t>บัญชี ง</t>
        </is>
      </c>
      <c r="H282" s="166" t="inlineStr">
        <is>
          <t>บัญชี จ (2) เรื่องที่ 10. ยาคุมฉุกเฉิน ผู้ป่วยหญิงอายุ 20 ปี มีรอบเดือนคงที่ 28 วัน มาพบเภสัชกรวันที่ 7 กุมภาพันธ์</t>
        </is>
      </c>
      <c r="I282" s="165" t="inlineStr">
        <is>
          <t>4</t>
        </is>
      </c>
      <c r="J282" s="166" t="inlineStr">
        <is>
          <t>✅ คำตอบที่ถูกต้อง: ข้อ ง. บัญชี ง
💡 Background:
ยาลดไขมันในเลือดกลุ่ม Statin ในบัญชียาหลักแห่งชาติ: Simvastatin อยู่ในบัญชี ก, Atorvastatin อยู่ในบัญชี ค, และ Rosuvastatin อยู่ในบัญชี ง ตามข้อบ่งใช้และความคุ้มค่า
🎯 ทำไมข้อนี้ถึงถูก:
บัญชี ง ผู้ป่วยบอกว่ามีเพศสัมพันธ์กับแฟนโดยไม่ได้ป้องกันเมื่อวันที่ 5 กุมภาพันธ์ ซึ่งเป็นวันที่ 12 ของรอบเดือน
🔍 ข้ออื่นผิดเพราะอะไร:
• ข้อ ก. (บัญชี ก): ยาบัญชี ก. เป็นยามาตรฐานที่ใช้ทั่วไป ไม่มีความจำเป็นต้องทำ Drug Use Evaluation (DUE)
• ข้อ ข. (บัญชี ข): ยาบัญชี ข. เป็นยาที่ต้องใช้ข้อบ่งชี้เฉพาะ แต่ไม่ต้องทำ DUE อย่างเข้มงวดเท่ายาบัญชี ง.
• ข้อ ค. (บัญชี ค): ยาบัญชี ค. ต้องใช้โดยแพทย์์ผู้เชี่ยวชาญ แต่ยังไม่ใช่กลุ่มที่ถูกบังคับให้ทำรายงาน DUE ตามข้อกำหนดบัญชียาหลักแห่งชาติ
• ข้อ จ. (บัญชี จ (2) เรื่องที่ 10. ยาคุมฉุกเฉิน ผู้ป่วยหญิงอายุ 20 ปี มีรอบเดือนคงที่ 28 วัน มาพบเภสัชกรวันที่ 7 กุมภาพันธ์): ยาบัญชี จ เป็นยากำพร้าหรือยาที่ต้องมีระบบการบริหารจัดการพิเศษ แต่ยาที่บังคับทำ DUE ก่อนใช้คือ บัญชี ง.
📖 Guideline อ้างอิง:
พระราชบัญญัติยา พ.ศ. 2510 และบัญชียาหลักแห่งชาติ พ.ศ. 2566
📌 จุดจำก่อนสอบ:
• การจัดกลุ่ม Statin ในบัญชียาหลัก: Simvastatin = บัญชี ก, Atorvastatin = บัญชี ค, Rosuvastatin = บัญชี ง</t>
        </is>
      </c>
      <c r="K282" s="166" t="inlineStr"/>
      <c r="L282" s="166" t="inlineStr">
        <is>
          <t>Pharmacy Laws &amp; Ethics</t>
        </is>
      </c>
      <c r="M282" s="166" t="inlineStr">
        <is>
          <t>ข้อบังคับสภาเภสัชกรรม (จรรยาบรรณวิชาชีพ)</t>
        </is>
      </c>
      <c r="N282" s="165" t="inlineStr">
        <is>
          <t>Clinic</t>
        </is>
      </c>
      <c r="O282" s="166" t="inlineStr">
        <is>
          <t>ข้อ 81 (PLE_CC1_Key_Rx20_UBU.md)</t>
        </is>
      </c>
      <c r="P282" s="165" t="inlineStr">
        <is>
          <t>ข้อสอบจำลอง</t>
        </is>
      </c>
      <c r="Q282" s="165" t="inlineStr">
        <is>
          <t>Mock Rx20 UBU</t>
        </is>
      </c>
      <c r="R282" s="165" t="inlineStr"/>
    </row>
    <row r="283" ht="24" customHeight="1" s="49">
      <c r="A283" s="165" t="n">
        <v>281</v>
      </c>
      <c r="B283" s="166" t="inlineStr">
        <is>
          <t>ยาใหม่ อย. กำหนดให้ต้องติดตามความปลอดภัยนานเท่าใด</t>
        </is>
      </c>
      <c r="C283" s="166" t="inlineStr"/>
      <c r="D283" s="166" t="inlineStr">
        <is>
          <t>3 เดือน</t>
        </is>
      </c>
      <c r="E283" s="166" t="inlineStr">
        <is>
          <t>6 เดือน</t>
        </is>
      </c>
      <c r="F283" s="166" t="inlineStr">
        <is>
          <t>12 เดือน</t>
        </is>
      </c>
      <c r="G283" s="166" t="inlineStr">
        <is>
          <t>18 เดือน</t>
        </is>
      </c>
      <c r="H283" s="166" t="inlineStr">
        <is>
          <t>24 เดือน</t>
        </is>
      </c>
      <c r="I283" s="165" t="inlineStr">
        <is>
          <t>5</t>
        </is>
      </c>
      <c r="J283" s="166" t="inlineStr">
        <is>
          <t xml:space="preserve">✅ คำตอบที่ถูกต้อง: ข้อ จ. 24 เดือน
🎯 ทำไมข้อนี้ถึงถูก:
🔍 ข้ออื่นผิดเพราะอะไร:
</t>
        </is>
      </c>
      <c r="K283" s="166" t="inlineStr"/>
      <c r="L283" s="166" t="inlineStr">
        <is>
          <t>Pharmacy Laws &amp; Ethics</t>
        </is>
      </c>
      <c r="M283" s="166" t="inlineStr">
        <is>
          <t>ข้อบังคับสภาเภสัชกรรม (จรรยาบรรณวิชาชีพ)</t>
        </is>
      </c>
      <c r="N283" s="165" t="inlineStr">
        <is>
          <t>SAP</t>
        </is>
      </c>
      <c r="O283" s="166" t="inlineStr">
        <is>
          <t>[SOURCE: Pharma Plus เล่มม่วง 2 - ข้อสอบย้อนหลังปี 2558 วันที่ 1 ข้อ 18]</t>
        </is>
      </c>
      <c r="P283" s="165" t="inlineStr">
        <is>
          <t>ข้อสอบเก่า</t>
        </is>
      </c>
      <c r="Q283" s="165" t="inlineStr">
        <is>
          <t>2558</t>
        </is>
      </c>
      <c r="R283" s="165" t="inlineStr"/>
    </row>
    <row r="284" ht="24" customHeight="1" s="49">
      <c r="A284" s="165" t="n">
        <v>282</v>
      </c>
      <c r="B284" s="166" t="inlineStr">
        <is>
          <t>Good Pharmacy Practice ใช้สำหรับสถานที่ใด</t>
        </is>
      </c>
      <c r="C284" s="166" t="inlineStr"/>
      <c r="D284" s="166" t="inlineStr">
        <is>
          <t>โรงงานผลิตยา</t>
        </is>
      </c>
      <c r="E284" s="166" t="inlineStr">
        <is>
          <t>ร้านยา ขย1</t>
        </is>
      </c>
      <c r="F284" s="166" t="inlineStr">
        <is>
          <t>ร้านยา ขย2</t>
        </is>
      </c>
      <c r="G284" s="166" t="inlineStr">
        <is>
          <t>ร้านยาคุณภาพ</t>
        </is>
      </c>
      <c r="H284" s="166" t="inlineStr">
        <is>
          <t>ร้านยาแผนปัจจุบัน</t>
        </is>
      </c>
      <c r="I284" s="165" t="inlineStr">
        <is>
          <t>5</t>
        </is>
      </c>
      <c r="J284" s="166" t="inlineStr">
        <is>
          <t xml:space="preserve">✅ คำตอบที่ถูกต้อง: ข้อ จ. ร้านยาแผนปัจจุบัน
🎯 ทำไมข้อนี้ถึงถูก:
🔍 ข้ออื่นผิดเพราะอะไร:
</t>
        </is>
      </c>
      <c r="K284" s="166" t="inlineStr"/>
      <c r="L284" s="166" t="inlineStr">
        <is>
          <t>Pharmacy Laws &amp; Ethics</t>
        </is>
      </c>
      <c r="M284" s="166" t="inlineStr">
        <is>
          <t>ข้อบังคับสภาเภสัชกรรม (จรรยาบรรณวิชาชีพ)</t>
        </is>
      </c>
      <c r="N284" s="165" t="inlineStr">
        <is>
          <t>SAP</t>
        </is>
      </c>
      <c r="O284" s="166" t="inlineStr">
        <is>
          <t>[SOURCE: Pharma Plus เล่มม่วง 2 - ข้อสอบย้อนหลังปี 2558 วันที่ 1 ข้อ 92]</t>
        </is>
      </c>
      <c r="P284" s="165" t="inlineStr">
        <is>
          <t>ข้อสอบเก่า</t>
        </is>
      </c>
      <c r="Q284" s="165" t="inlineStr">
        <is>
          <t>2558</t>
        </is>
      </c>
      <c r="R284" s="165" t="inlineStr"/>
    </row>
    <row r="285" ht="24" customHeight="1" s="49">
      <c r="A285" s="165" t="n">
        <v>283</v>
      </c>
      <c r="B285" s="166" t="inlineStr">
        <is>
          <t>อย. ได้รับรายงานอาการไม่พึงประสงค์ คลื่นไส้ อาเจียน ตับอักเสบ จากขี้เหล็ก จัดเป็นการรายงานแบบใด</t>
        </is>
      </c>
      <c r="C285" s="166" t="inlineStr"/>
      <c r="D285" s="166" t="inlineStr">
        <is>
          <t>Spontaneous report</t>
        </is>
      </c>
      <c r="E285" s="166" t="inlineStr">
        <is>
          <t>Intervention</t>
        </is>
      </c>
      <c r="F285" s="166" t="inlineStr">
        <is>
          <t>Safety program</t>
        </is>
      </c>
      <c r="G285" s="166" t="inlineStr">
        <is>
          <t>Intensive report</t>
        </is>
      </c>
      <c r="H285" s="166" t="inlineStr">
        <is>
          <t>Therapeutic monitoring</t>
        </is>
      </c>
      <c r="I285" s="165" t="inlineStr">
        <is>
          <t>1</t>
        </is>
      </c>
      <c r="J285" s="166" t="inlineStr">
        <is>
          <t xml:space="preserve">✅ คำตอบที่ถูกต้อง: ข้อ ก. Spontaneous report
🎯 ทำไมข้อนี้ถึงถูก:
🔍 ข้ออื่นผิดเพราะอะไร:
</t>
        </is>
      </c>
      <c r="K285" s="166" t="inlineStr"/>
      <c r="L285" s="166" t="inlineStr">
        <is>
          <t>Pharmacy Laws &amp; Ethics</t>
        </is>
      </c>
      <c r="M285" s="166" t="inlineStr">
        <is>
          <t>ข้อบังคับสภาเภสัชกรรม (จรรยาบรรณวิชาชีพ)</t>
        </is>
      </c>
      <c r="N285" s="165" t="inlineStr">
        <is>
          <t>SAP</t>
        </is>
      </c>
      <c r="O285" s="166" t="inlineStr">
        <is>
          <t>[SOURCE: Pharma Plus เล่มม่วง 2 - ข้อสอบย้อนหลังปี 2558 วันที่ 2 ข้อ 6]</t>
        </is>
      </c>
      <c r="P285" s="165" t="inlineStr">
        <is>
          <t>ข้อสอบเก่า</t>
        </is>
      </c>
      <c r="Q285" s="165" t="inlineStr">
        <is>
          <t>2558</t>
        </is>
      </c>
      <c r="R285" s="165" t="inlineStr"/>
    </row>
    <row r="286" ht="24" customHeight="1" s="49">
      <c r="A286" s="165" t="n">
        <v>284</v>
      </c>
      <c r="B286" s="166" t="inlineStr">
        <is>
          <t>ใครเป็นผู้รับรองคุณภาพร้านยา</t>
        </is>
      </c>
      <c r="C286" s="166" t="inlineStr"/>
      <c r="D286" s="166" t="inlineStr">
        <is>
          <t>องค์การอาหารและยา</t>
        </is>
      </c>
      <c r="E286" s="166" t="inlineStr">
        <is>
          <t>องค์การเภสัชกรรม</t>
        </is>
      </c>
      <c r="F286" s="166" t="inlineStr">
        <is>
          <t>สภาเภสัชกรรม</t>
        </is>
      </c>
      <c r="G286" s="166" t="inlineStr">
        <is>
          <t>สมาคมเภสัชกรรมชุมชน</t>
        </is>
      </c>
      <c r="H286" s="166" t="inlineStr">
        <is>
          <t>ASHP</t>
        </is>
      </c>
      <c r="I286" s="165" t="inlineStr">
        <is>
          <t>3</t>
        </is>
      </c>
      <c r="J286" s="166" t="inlineStr">
        <is>
          <t xml:space="preserve">✅ คำตอบที่ถูกต้อง: ข้อ ค. สภาเภสัชกรรม
🎯 ทำไมข้อนี้ถึงถูก:
🔍 ข้ออื่นผิดเพราะอะไร:
</t>
        </is>
      </c>
      <c r="K286" s="166" t="inlineStr"/>
      <c r="L286" s="166" t="inlineStr">
        <is>
          <t>Pharmacy Laws &amp; Ethics</t>
        </is>
      </c>
      <c r="M286" s="166" t="inlineStr">
        <is>
          <t>ข้อบังคับสภาเภสัชกรรม (จรรยาบรรณวิชาชีพ)</t>
        </is>
      </c>
      <c r="N286" s="165" t="inlineStr">
        <is>
          <t>SAP</t>
        </is>
      </c>
      <c r="O286" s="166" t="inlineStr">
        <is>
          <t>[SOURCE: Pharma Plus เล่มม่วง 2 - ข้อสอบย้อนหลังปี 2558 วันที่ 2 ข้อ 37]</t>
        </is>
      </c>
      <c r="P286" s="165" t="inlineStr">
        <is>
          <t>ข้อสอบเก่า</t>
        </is>
      </c>
      <c r="Q286" s="165" t="inlineStr">
        <is>
          <t>2558</t>
        </is>
      </c>
      <c r="R286" s="165" t="inlineStr"/>
    </row>
    <row r="287" ht="24" customHeight="1" s="49">
      <c r="A287" s="165" t="n">
        <v>285</v>
      </c>
      <c r="B287" s="166" t="inlineStr">
        <is>
          <t>มาตรการบังคับใช้สิทธิเหนือสิทธิบัตรยา (Compulsory Licensing: CL) มีประโยชน์ที่สำคัญที่สุดอย่างไร</t>
        </is>
      </c>
      <c r="C287" s="166" t="inlineStr"/>
      <c r="D287" s="166" t="inlineStr">
        <is>
          <t>ทำให้คนไข้เข้าถึงยาได้ง่าย</t>
        </is>
      </c>
      <c r="E287" s="166" t="inlineStr">
        <is>
          <t>คุ้มครองเจ้าของยาต้นแบบ</t>
        </is>
      </c>
      <c r="F287" s="166" t="inlineStr">
        <is>
          <t>เพื่อลดต้นทุนการผลิต</t>
        </is>
      </c>
      <c r="G287" s="166" t="inlineStr">
        <is>
          <t>เพื่อจำกัดการใช้ยาอย่างถูกต้อง</t>
        </is>
      </c>
      <c r="H287" s="166" t="inlineStr">
        <is>
          <t>เพื่อประสิทธิภาพ ความปลอดภัยของผู้ป่วย</t>
        </is>
      </c>
      <c r="I287" s="165" t="inlineStr">
        <is>
          <t>1</t>
        </is>
      </c>
      <c r="J287" s="166" t="inlineStr">
        <is>
          <t xml:space="preserve">✅ คำตอบที่ถูกต้อง: ข้อ ก. ทำให้คนไข้เข้าถึงยาได้ง่าย
🎯 ทำไมข้อนี้ถึงถูก:
🔍 ข้ออื่นผิดเพราะอะไร:
</t>
        </is>
      </c>
      <c r="K287" s="166" t="inlineStr"/>
      <c r="L287" s="166" t="inlineStr">
        <is>
          <t>Pharmacy Laws &amp; Ethics</t>
        </is>
      </c>
      <c r="M287" s="166" t="inlineStr">
        <is>
          <t>ข้อบังคับสภาเภสัชกรรม (จรรยาบรรณวิชาชีพ)</t>
        </is>
      </c>
      <c r="N287" s="165" t="inlineStr">
        <is>
          <t>SAP</t>
        </is>
      </c>
      <c r="O287" s="166" t="inlineStr">
        <is>
          <t>[SOURCE: Pharma Plus เล่มม่วง 2 - ข้อสอบย้อนหลังปี 2558 วันที่ 2 ข้อ 62]</t>
        </is>
      </c>
      <c r="P287" s="165" t="inlineStr">
        <is>
          <t>ข้อสอบเก่า</t>
        </is>
      </c>
      <c r="Q287" s="165" t="inlineStr">
        <is>
          <t>2558</t>
        </is>
      </c>
      <c r="R287" s="165" t="inlineStr"/>
    </row>
    <row r="288" ht="24" customHeight="1" s="49">
      <c r="A288" s="165" t="n">
        <v>286</v>
      </c>
      <c r="B288" s="166" t="inlineStr">
        <is>
          <t>[กรณีศึกษา 11]
เด็กอายุ 5 ขวบถูกสุนัขกัดที่น่องหลายแผล มีแผลลึก ไม่ทราบประวัติฉีดวัคซีน
คำถาม: วัคซีนในข้อใดไม่ได้อยู่ในแผนงานสร้างเสริมภูมิคุ้มกันโรคพื้นฐาน (Expanded Program on Immunization: EPI) ของประเทศไทยในปี พ.ศ. 2558</t>
        </is>
      </c>
      <c r="C288" s="166" t="inlineStr"/>
      <c r="D288" s="166" t="inlineStr">
        <is>
          <t>BCG</t>
        </is>
      </c>
      <c r="E288" s="166" t="inlineStr">
        <is>
          <t>PCV</t>
        </is>
      </c>
      <c r="F288" s="166" t="inlineStr">
        <is>
          <t>MMR</t>
        </is>
      </c>
      <c r="G288" s="166" t="inlineStr">
        <is>
          <t>HBV</t>
        </is>
      </c>
      <c r="H288" s="166" t="inlineStr">
        <is>
          <t>OPV</t>
        </is>
      </c>
      <c r="I288" s="165" t="inlineStr">
        <is>
          <t>2</t>
        </is>
      </c>
      <c r="J288" s="166" t="inlineStr">
        <is>
          <t xml:space="preserve">✅ คำตอบที่ถูกต้อง: ข้อ ข. PCV
🎯 ทำไมข้อนี้ถึงถูก:
🔍 ข้ออื่นผิดเพราะอะไร:
</t>
        </is>
      </c>
      <c r="K288" s="166" t="inlineStr"/>
      <c r="L288" s="166" t="inlineStr">
        <is>
          <t>Pharmacy Laws &amp; Ethics</t>
        </is>
      </c>
      <c r="M288" s="166" t="inlineStr">
        <is>
          <t>ข้อบังคับสภาเภสัชกรรม (จรรยาบรรณวิชาชีพ)</t>
        </is>
      </c>
      <c r="N288" s="165" t="inlineStr">
        <is>
          <t>SAP</t>
        </is>
      </c>
      <c r="O288" s="166" t="inlineStr">
        <is>
          <t>[SOURCE: Pharma Plus เล่มม่วง 2 - ข้อสอบย้อนหลังปี 2558 วันที่ 2 ข้อ 78]</t>
        </is>
      </c>
      <c r="P288" s="165" t="inlineStr">
        <is>
          <t>ข้อสอบเก่า</t>
        </is>
      </c>
      <c r="Q288" s="165" t="inlineStr">
        <is>
          <t>2558</t>
        </is>
      </c>
      <c r="R288" s="165" t="inlineStr"/>
    </row>
    <row r="289" ht="24" customHeight="1" s="49">
      <c r="A289" s="165" t="n">
        <v>287</v>
      </c>
      <c r="B289" s="166" t="inlineStr">
        <is>
          <t>[กรณีศึกษา]
ผู้ป่วยไปซื้อยา diclofenac มาจากร้านชำเพื่อบรรเทาอาการปวด
คำถาม: ร้านชำสามารถขายยา diclofenac ได้หรือไม่</t>
        </is>
      </c>
      <c r="C289" s="166" t="inlineStr"/>
      <c r="D289" s="166" t="inlineStr">
        <is>
          <t>ขายได้ เพราะเป็นยาแผนปัจจุบันบรรจุเสร็จ</t>
        </is>
      </c>
      <c r="E289" s="166" t="inlineStr">
        <is>
          <t>ขายได้ เพราะเป็นยาสามัญประจำบ้าน</t>
        </is>
      </c>
      <c r="F289" s="166" t="inlineStr">
        <is>
          <t>ขายได้ เพราะยานี้ไม่จำเป็นต้องขายโดยเภสัชกร</t>
        </is>
      </c>
      <c r="G289" s="166" t="inlineStr">
        <is>
          <t>ขายไม่ได้ในร้านชำ เนื่องจากเป็นยาอันตราย</t>
        </is>
      </c>
      <c r="H289" s="166" t="inlineStr">
        <is>
          <t>ขายไม่ได้ในร้านชำ เพราะเป็นยาควบคุมพิเศษ</t>
        </is>
      </c>
      <c r="I289" s="165" t="inlineStr">
        <is>
          <t>4</t>
        </is>
      </c>
      <c r="J289" s="166" t="inlineStr">
        <is>
          <t>✅ คำตอบที่ถูกต้อง: ข้อ ง. ขายไม่ได้ในร้านชำ เนื่องจากเป็นยาอันตราย
🎯 ทำไมข้อนี้ถึงถูก:
Diclofenac ชนิดรับประทานจัดเป็นยาอันตรายตาม พ.ร.บ. ยา ซึ่งกฎหมายกำหนดให้จำหน่ายได้เฉพาะในร้านขายยาแผนปัจจุบัน (ข.ย.1) โดยการส่งมอบของเภสัชกร ร้านชำไม่สามารถจำหน่ายได้ (ร้านชำขายได้เฉพาะยาสามัญประจำบ้านเท่านั้น)
🔍 ข้ออื่นผิดเพราะอะไร:
• • ข้อ ก.: ยาแผนปัจจุบันบรรจุเสร็จที่มิใช่ยาอันตรายหรือยาควบคุมพิเศษ (ข.ย.2) ไม่ครอบคลุมยา diclofenac ซึ่งมีสถานะเป็นยาอันตราย
• ข้อ ข.: Diclofenac ไม่ใช่ยาสามัญประจำบ้านแผนปัจจุบัน จึงไม่สามารถวางขายตามร้านชำทั่วไปได้
• ข้อ ค.: Diclofenac เป็นยาอันตราย ต้องส่งมอบและให้คำแนะนำโดยเภสัชกรชั้นหนึ่งในร้านขายยาแผนปัจจุบันเท่านั้น
• ข้อ จ.: Diclofenac ชนิดรับประทานทั่วไปจัดเป็นยาอันตราย ยังไม่ได้ถูกยกระดับเป็นยาควบคุมพิเศษ</t>
        </is>
      </c>
      <c r="K289" s="166" t="inlineStr"/>
      <c r="L289" s="166" t="inlineStr">
        <is>
          <t>Pharmacy Laws &amp; Ethics</t>
        </is>
      </c>
      <c r="M289" s="166" t="inlineStr">
        <is>
          <t>ข้อบังคับสภาเภสัชกรรม (จรรยาบรรณวิชาชีพ)</t>
        </is>
      </c>
      <c r="N289" s="165" t="inlineStr">
        <is>
          <t>SAP</t>
        </is>
      </c>
      <c r="O289" s="166" t="inlineStr">
        <is>
          <t>[SOURCE: Pharma Plus เล่มม่วง 2 - ข้อสอบย้อนหลัง PLE-CC1 ปี 2564 วันที่ 1 ข้อ 14]</t>
        </is>
      </c>
      <c r="P289" s="165" t="inlineStr">
        <is>
          <t>ข้อสอบเก่า</t>
        </is>
      </c>
      <c r="Q289" s="165" t="inlineStr">
        <is>
          <t>2564</t>
        </is>
      </c>
      <c r="R289" s="165" t="inlineStr"/>
    </row>
    <row r="290" ht="24" customHeight="1" s="49">
      <c r="A290" s="165" t="n">
        <v>288</v>
      </c>
      <c r="B290" s="166" t="inlineStr">
        <is>
          <t>ยาใดที่จำหน่ายในร้านชำไม่ได้</t>
        </is>
      </c>
      <c r="C290" s="166" t="inlineStr"/>
      <c r="D290" s="166" t="inlineStr">
        <is>
          <t>ผงเกลือแร่ซอง ผสมน้ำ 250 mL</t>
        </is>
      </c>
      <c r="E290" s="166" t="inlineStr">
        <is>
          <t>ยาธาตุน้ำแดง 180 mL</t>
        </is>
      </c>
      <c r="F290" s="166" t="inlineStr">
        <is>
          <t>โพรวิโดนไอโอดีน 30 mL</t>
        </is>
      </c>
      <c r="G290" s="166" t="inlineStr">
        <is>
          <t>ยาลดไข้แก้หวัด 4 เม็ด</t>
        </is>
      </c>
      <c r="H290" s="166" t="inlineStr">
        <is>
          <t>ยาระบายมะขามแขก 4 เม็ด</t>
        </is>
      </c>
      <c r="I290" s="165" t="inlineStr">
        <is>
          <t>4</t>
        </is>
      </c>
      <c r="J290" s="166" t="inlineStr">
        <is>
          <t>✅ คำตอบที่ถูกต้อง: ข้อ ง. ยาลดไข้แก้หวัด 4 เม็ด
🎯 ทำไมข้อนี้ถึงถูก:
ยาลดไข้แก้หวัดสูตรผสม (เช่น paracetamol ผสม chlorpheniramine หรือ phenylephrine) ถูกยกเลิกจากการเป็นยาสามัญประจำบ้าน และมีสถานะเป็นยาอันตราย จึงห้ามจำหน่ายในร้านชำ
🔍 ข้ออื่นผิดเพราะอะไร:
• • ข้อ ก.: ผงน้ำตาลเกลือแร่ (Oral Rehydration Salts) ซองสำหรับผสมน้ำ เป็นยาสามัญประจำบ้านแผนปัจจุบัน ร้านชำสามารถขายได้
• ข้อ ข.: ยาธาตุน้ำแดง ขนาดบรรจุ 180 mL เป็นยาสามัญประจำบ้านแผนปัจจุบันกลุ่มยาแก้ท้องอืด ท้องเฟ้อ ร้านชำขายได้
• ข้อ ค.: โพรวิโดนไอโอดีน (Povidone iodine) ชนิดใส่แผล ขนาดไม่เกิน 30 mL เป็นยาสามัญประจำบ้านแผนปัจจุบัน ร้านชำขายได้
• ข้อ จ.: ยาระบายมะขามแขก ขนาดบรรจุ 4 เม็ด จัดเป็นยาสามัญประจำบ้านกลุ่มยาระบาย ร้านชำสามารถจำหน่ายได้</t>
        </is>
      </c>
      <c r="K290" s="166" t="inlineStr"/>
      <c r="L290" s="166" t="inlineStr">
        <is>
          <t>Pharmacy Laws &amp; Ethics</t>
        </is>
      </c>
      <c r="M290" s="166" t="inlineStr">
        <is>
          <t>ข้อบังคับสภาเภสัชกรรม (จรรยาบรรณวิชาชีพ)</t>
        </is>
      </c>
      <c r="N290" s="165" t="inlineStr">
        <is>
          <t>SAP</t>
        </is>
      </c>
      <c r="O290" s="166" t="inlineStr">
        <is>
          <t>[SOURCE: Pharma Plus เล่มม่วง 2 - ข้อสอบย้อนหลัง PLE-CC1 ปี 2564 วันที่ 1 ข้อ 27]</t>
        </is>
      </c>
      <c r="P290" s="165" t="inlineStr">
        <is>
          <t>ข้อสอบเก่า</t>
        </is>
      </c>
      <c r="Q290" s="165" t="inlineStr">
        <is>
          <t>2564</t>
        </is>
      </c>
      <c r="R290" s="165" t="inlineStr"/>
    </row>
    <row r="291" ht="24" customHeight="1" s="49">
      <c r="A291" s="165" t="n">
        <v>289</v>
      </c>
      <c r="B291" s="166" t="inlineStr">
        <is>
          <t>แพทย์สั่งจ่ายยา beclomethasone nasal spray ถามว่ายาใดไม่สามารถหาซื้อได้ในร้านยาคุณภาพ (ห้ามจำหน่ายในร้านยา)</t>
        </is>
      </c>
      <c r="C291" s="166" t="inlineStr"/>
      <c r="D291" s="166" t="inlineStr">
        <is>
          <t>Cetirizine</t>
        </is>
      </c>
      <c r="E291" s="166" t="inlineStr">
        <is>
          <t>Zafirlukast</t>
        </is>
      </c>
      <c r="F291" s="166" t="inlineStr">
        <is>
          <t>Fexofenadine</t>
        </is>
      </c>
      <c r="G291" s="166" t="inlineStr">
        <is>
          <t>Pseudoephedrine</t>
        </is>
      </c>
      <c r="H291" s="166" t="inlineStr">
        <is>
          <t>Budesonide</t>
        </is>
      </c>
      <c r="I291" s="165" t="inlineStr">
        <is>
          <t>4</t>
        </is>
      </c>
      <c r="J291" s="166" t="inlineStr">
        <is>
          <t>✅ คำตอบที่ถูกต้อง: ข้อ ง. Pseudoephedrine
🎯 ทำไมข้อนี้ถึงถูก:
Pseudoephedrine ทุกรูปแบบทั้งเดี่ยวและสูตรผสม ถูกยกระดับเป็นวัตถุออกฤทธิ์ต่อจิตและประสาทประเภท 2 (Psychotropic Substance Schedule II) ตามกฎหมายไทย ห้ามจำหน่ายในร้านขายยาทุกประเภท โดยจำหน่ายและใช้ได้เฉพาะในสถานพยาบาล (โรงพยาบาลหรือคลินิก) เท่านั้น
🔍 ข้ออื่นผิดเพราะอะไร:
• • ข้อ ก.: Cetirizine เป็นยาอันตราย ร้านขายยาแผนปัจจุบันสามารถจำหน่ายได้ภายใต้การดูแลของเภสัชกร
• ข้อ ข.: Zafirlukast เป็น leukotriene receptor antagonist จัดเป็นยาอันตราย สามารถจำหน่ายในร้านขายยาได้
• ข้อ ค.: Fexofenadine เป็น antihistamine ชนิดยาอันตราย สามารถจำหน่ายในร้านขายยาได้
• ข้อ จ.: Budesonide nasal spray จัดเป็นยาอันตราย สามารถจำหน่ายในร้านขายยาที่มีเภสัชกรปฏิบัติการได้</t>
        </is>
      </c>
      <c r="K291" s="166" t="inlineStr"/>
      <c r="L291" s="166" t="inlineStr">
        <is>
          <t>Pharmacy Laws &amp; Ethics</t>
        </is>
      </c>
      <c r="M291" s="166" t="inlineStr">
        <is>
          <t>ข้อบังคับสภาเภสัชกรรม (จรรยาบรรณวิชาชีพ)</t>
        </is>
      </c>
      <c r="N291" s="165" t="inlineStr">
        <is>
          <t>SAP</t>
        </is>
      </c>
      <c r="O291" s="166" t="inlineStr">
        <is>
          <t>[SOURCE: Pharma Plus เล่มม่วง 2 - ข้อสอบย้อนหลัง PLE-CC1 ปี 2564 วันที่ 1 ข้อ 44]</t>
        </is>
      </c>
      <c r="P291" s="165" t="inlineStr">
        <is>
          <t>ข้อสอบเก่า</t>
        </is>
      </c>
      <c r="Q291" s="165" t="inlineStr">
        <is>
          <t>2564</t>
        </is>
      </c>
      <c r="R291" s="165" t="inlineStr"/>
    </row>
    <row r="292" ht="24" customHeight="1" s="49">
      <c r="A292" s="165" t="n">
        <v>290</v>
      </c>
      <c r="B292" s="166" t="inlineStr">
        <is>
          <t>[กรณีศึกษา การตรวจร้านชำ]
เภสัชกรโรงพยาบาลชุมชน ตรวจร้านชำวันที่ 15 มิย 2561 พบยาเม็ดแก้ปวดจัดเป็นชุด 3 เม็ด ใส่ถุงซองใส ไม่มีฉลากหรือเขียนข้อมูลใด ๆ และ พบยาน้ำลดกรดระบุวันหมดอายุ มีนาคม 2560 จึงนำส่งยาแก้ปวดให้กรมวิทย์ตรวจวิเคราะห์ พบว่าเป็นยา piroxicam สอบถามพบว่าร้านชำซื้อยาเม็ดแก้ปวดนี้มาจากร้านขายยา A โดยร้านยา A เป็นร้านขายยาแผนปัจจุบันที่มีใบอนุญาตขายยาตามกฎหมาย
คำถาม: ถามว่าผู้รับอนุญาตร้านยา A ถือว่ากระทำความผิดหรือไม่</t>
        </is>
      </c>
      <c r="C292" s="166" t="inlineStr"/>
      <c r="D292" s="166" t="inlineStr">
        <is>
          <t>ผิด เพราะจัดยาชุด</t>
        </is>
      </c>
      <c r="E292" s="166" t="inlineStr">
        <is>
          <t>ผิด เพราะขายยาอันตราย</t>
        </is>
      </c>
      <c r="F292" s="166" t="inlineStr">
        <is>
          <t>ไม่ผิด เพราะเภสัชกรเป็นผู้จัดยาให้</t>
        </is>
      </c>
      <c r="G292" s="166" t="inlineStr">
        <is>
          <t>ไม่ผิด เพราะมีใบอนุญาตขายยาแผนปัจจุบัน</t>
        </is>
      </c>
      <c r="H292" s="166" t="inlineStr">
        <is>
          <t>ไม่ผิด เพราะยาเม็ดแก้ปวดที่ขายไม่มี steroid เจือปน</t>
        </is>
      </c>
      <c r="I292" s="165" t="inlineStr">
        <is>
          <t>1</t>
        </is>
      </c>
      <c r="J292" s="166" t="inlineStr">
        <is>
          <t>✅ คำตอบที่ถูกต้อง: ข้อ ก. ผิด เพราะจัดยาชุด
🎯 ทำไมข้อนี้ถึงถูก: ตามพระราชบัญญัติยา พ.ศ. 2510 มาตรา 75 ทวิ บัญญัติห้ามมิให้ผู้ใดผลิต ขาย หรือนำหรือสั่งเข้ามาในราชอาณาจักรซึ่งยาชุด การที่ร้านขายยา A นำยาหลายขนานมาจัดรวมเป็นชุดบรรจุในซองเดียวกันเพื่อขาย จึงมีความผิดฐานขายยาชุดตามกฎหมายอย่างชัดเจน
🔍 ข้ออื่นผิดเพราะอะไร:
• ข้อ ข.: ร้านขายยา A มีใบอนุญาตขายยาแผนปัจจุบัน (ข.ย.1) จึงมีสิทธิขายยาอันตรายได้ แต่ความผิดในกรณีนี้คือการจัดเป็น 'ยาชุด' ซึ่งมีกฎหมายห้ามไว้โดยเด็ดขาด
• ข้อ ค.: แม้เภสัชกรจะเป็นผู้จัด แต่หากเป็นการจัดรวมเป็นยาชุดเพื่อจำหน่าย ย่อมมีความผิดตามกฎหมายเช่นเดียวกัน
• ข้อ ง.: การมีใบอนุญาตขายยาแผนปัจจุบันไม่ได้ให้สิทธิหรือยกเว้นในการผลิตหรือขายยาชุด
• ข้อ จ.: นิยามของยาชุดตามกฎหมายครอบคลุมยาหลายชนิดที่จัดรวมกันเพื่อมุ่งหมายบรรเทาอาการโดยไม่คำนึงถึงว่ามีสเตียรอยด์หรือไม่</t>
        </is>
      </c>
      <c r="K292" s="166" t="inlineStr"/>
      <c r="L292" s="166" t="inlineStr">
        <is>
          <t>Pharmacy Laws &amp; Ethics</t>
        </is>
      </c>
      <c r="M292" s="166" t="inlineStr">
        <is>
          <t>ข้อบังคับสภาเภสัชกรรม (จรรยาบรรณวิชาชีพ)</t>
        </is>
      </c>
      <c r="N292" s="165" t="inlineStr">
        <is>
          <t>SAP</t>
        </is>
      </c>
      <c r="O292" s="166" t="inlineStr">
        <is>
          <t>[SOURCE: Pharma Plus เล่มม่วง 2 - ข้อสอบย้อนหลัง PLE-CC1 ปี 2564 วันที่ 1 ข้อ 87]</t>
        </is>
      </c>
      <c r="P292" s="165" t="inlineStr">
        <is>
          <t>ข้อสอบเก่า</t>
        </is>
      </c>
      <c r="Q292" s="165" t="inlineStr">
        <is>
          <t>2564</t>
        </is>
      </c>
      <c r="R292" s="165" t="inlineStr"/>
    </row>
    <row r="293" ht="24" customHeight="1" s="49">
      <c r="A293" s="165" t="n">
        <v>291</v>
      </c>
      <c r="B293" s="166" t="inlineStr">
        <is>
          <t>[กรณีศึกษา การตรวจร้านชำ]
เภสัชกรโรงพยาบาลชุมชน ตรวจร้านชำวันที่ 15 มิย 2561 พบยาเม็ดแก้ปวดจัดเป็นชุด 3 เม็ด ใส่ถุงซองใส ไม่มีฉลากหรือเขียนข้อมูลใด ๆ และ พบยาน้ำลดกรดระบุวันหมดอายุ มีนาคม 2560 จึงนำส่งยาแก้ปวดให้กรมวิทย์ตรวจวิเคราะห์ พบว่าเป็นยา piroxicam สอบถามพบว่าร้านชำซื้อยาเม็ดแก้ปวดนี้มาจากร้านขายยา A โดยร้านยา A เป็นร้านขายยาแผนปัจจุบันที่มีใบอนุญาตขายยาตามกฎหมาย
คำถาม: ยาน้ำลดกรดจัดเป็นยาประเภทใด</t>
        </is>
      </c>
      <c r="C293" s="166" t="inlineStr"/>
      <c r="D293" s="166" t="inlineStr">
        <is>
          <t>ยาเสื่อมคุณภาพ</t>
        </is>
      </c>
      <c r="E293" s="166" t="inlineStr">
        <is>
          <t>ยาหมดอายุ</t>
        </is>
      </c>
      <c r="F293" s="166" t="inlineStr">
        <is>
          <t>ยาผิดมาตรฐาน</t>
        </is>
      </c>
      <c r="G293" s="166" t="inlineStr">
        <is>
          <t>ยาปลอม</t>
        </is>
      </c>
      <c r="H293" s="166" t="inlineStr">
        <is>
          <t>ยาชุด</t>
        </is>
      </c>
      <c r="I293" s="165" t="inlineStr">
        <is>
          <t>1</t>
        </is>
      </c>
      <c r="J293" s="166" t="inlineStr">
        <is>
          <t>✅ คำตอบที่ถูกต้อง: ข้อ ก. ยาเสื่อมคุณภาพ
🎯 ทำไมข้อนี้ถึงถูก: ตามพระราชบัญญัติยา พ.ศ. 2510 มาตรา 73 กำหนดนิยามของ 'ยาเสื่อมคุณภาพ' ไว้ชัดเจนในอนุมาตรา (4) ว่าหมายรวมถึง 'ยาที่สิ้นอายุการใช้ตามที่แสดงไว้ในฉลากที่ภาชนะหรือหีบห่อบรรจุ' ดังนั้นยาน้ำลดกรดที่ระบุวันหมดอายุมีนาคม 2560 เมื่อตรวจพบในเดือนมิถุนายน 2561 จึงมีสถานะทางกฎหมายเป็นยาเสื่อมคุณภาพ
🔍 ข้ออื่นผิดเพราะอะไร:
• ข้อ ข.: 'ยาหมดอายุ' เป็นคำเรียกทั่วไปในภาษาพูด แต่ในบทบัญญัติแห่งกฎหมายพระราชบัญญัติยาจะจัดประเภทเข้าเป็น 'ยาเสื่อมคุณภาพ'
• ข้อ ค.: 'ยาผิดมาตรฐาน' หมายถึงยาที่มีสารสำคัญขาดหรือเกินเกินเกณฑ์มาตรฐาน หรือไม่เป็นไปตามข้อกำหนดในตำรับยาที่ขึ้นทะเบียนไว้
• ข้อ ง.: 'ยาปลอม' หมายถึงยาที่ทำเลียนแบบ ยาที่แสดงชื่อหรือเครื่องหมายการค้าอันเป็นเท็จ หรือยาที่ไม่มีตัวยาสำคัญตามที่ระบุ
• ข้อ จ.: 'ยาชุด' หมายถึงยาแผนปัจจุบันที่นำมาจัดรวมกันในซองเดียวเพื่อขายเป็นชุด</t>
        </is>
      </c>
      <c r="K293" s="166" t="inlineStr"/>
      <c r="L293" s="166" t="inlineStr">
        <is>
          <t>Pharmacy Laws &amp; Ethics</t>
        </is>
      </c>
      <c r="M293" s="166" t="inlineStr">
        <is>
          <t>ข้อบังคับสภาเภสัชกรรม (จรรยาบรรณวิชาชีพ)</t>
        </is>
      </c>
      <c r="N293" s="165" t="inlineStr">
        <is>
          <t>SAP</t>
        </is>
      </c>
      <c r="O293" s="166" t="inlineStr">
        <is>
          <t>[SOURCE: Pharma Plus เล่มม่วง 2 - ข้อสอบย้อนหลัง PLE-CC1 ปี 2564 วันที่ 1 ข้อ 88]</t>
        </is>
      </c>
      <c r="P293" s="165" t="inlineStr">
        <is>
          <t>ข้อสอบเก่า</t>
        </is>
      </c>
      <c r="Q293" s="165" t="inlineStr">
        <is>
          <t>2564</t>
        </is>
      </c>
      <c r="R293" s="165" t="inlineStr"/>
    </row>
    <row r="294" ht="24" customHeight="1" s="49">
      <c r="A294" s="165" t="n">
        <v>292</v>
      </c>
      <c r="B294" s="166" t="inlineStr">
        <is>
          <t>ข้อใดถูกต้องเกี่ยวกับเลขทะเบียนตำรับยา 2C12/60</t>
        </is>
      </c>
      <c r="C294" s="166" t="inlineStr"/>
      <c r="D294" s="166" t="inlineStr">
        <is>
          <t>ยาแผนปัจจุบันสำหรับมนุษย์ถูกขึ้นทะเบียนในเดือนธันวาคม 2560</t>
        </is>
      </c>
      <c r="E294" s="166" t="inlineStr">
        <is>
          <t>2 หมายถึง ยาแผนปัจจุบันสำหรับมนุษย์ที่มีตัวยาสำคัญมากกว่า 1</t>
        </is>
      </c>
      <c r="F294" s="166" t="inlineStr">
        <is>
          <t>2 หมายถึง ยาผสมสำหรับมนุษย์ที่แบ่งบรรจุภายในประเทศ</t>
        </is>
      </c>
      <c r="G294" s="166" t="inlineStr">
        <is>
          <t>C หมายถึง ยาแผนปัจจุบันที่แบ่งบรรจุภายในประเทศ</t>
        </is>
      </c>
      <c r="H294" s="166" t="inlineStr">
        <is>
          <t>C หมายถึงยาแผนปัจจุบันที่ผลิตภายในประเทศ</t>
        </is>
      </c>
      <c r="I294" s="165" t="inlineStr">
        <is>
          <t>4</t>
        </is>
      </c>
      <c r="J294" s="166" t="inlineStr">
        <is>
          <t>✅ คำตอบที่ถูกต้อง: ข้อ ง. C หมายถึง ยาแผนปัจจุบันที่แบ่งบรรจุภายในประเทศ
🎯 ทำไมข้อนี้ถึงถูก: โครงสร้างเลขทะเบียนตำรับยาแผนปัจจุบันของไทย: ตัวเลขด้านหน้า '2' หมายถึง ยาแผนปัจจุบันสำหรับมนุษย์ที่เป็นยาผสม (multiple active ingredients) ตัวอักษรภาษาอังกฤษ 'C' หมายถึง ยาที่แบ่งบรรจุภายในประเทศ (Repackaged locally) เลข '12' คือลำดับที่ของการขึ้นทะเบียนตำรับยาในปีนั้น และ '60' คือปี พ.ศ. สองหลักท้ายที่ได้รับการขึ้นทะเบียน (พ.ศ. 2560)
🔍 ข้ออื่นผิดเพราะอะไร:
• ข้อ ก.: เลข 12 หมายถึงลำดับที่ของการขึ้นทะเบียนตำรับยาในปีนั้น ไม่ใช่เดือนธันวาคม
• ข้อ ข.: ตัวเลข 2 หมายถึงยาผสม (มีตัวยาสำคัญมากกว่า 1 ตัว) สำหรับมนุษย์ แต่คำตอบข้อ ง. ให้ความหมายของหมวดอักษร C ที่ตรงตามนิยามมาตรฐานระบบทะเบียนยาอย่างแม่นยำ
• ข้อ ค.: ตัวเลข 2 หมายถึงยาผสมเท่านั้น ไม่ได้ครอบคลุมถึงการแบ่งบรรจุ ซึ่งการแบ่งบรรจุระบุด้วยอักษร C
• ข้อ จ.: อักษร A หมายถึงยาที่ผลิตภายในประเทศ ส่วน C หมายถึงยาที่นำเข้ามาเพื่อแบ่งบรรจุภายในประเทศ</t>
        </is>
      </c>
      <c r="K294" s="166" t="inlineStr"/>
      <c r="L294" s="166" t="inlineStr">
        <is>
          <t>Pharmacy Laws &amp; Ethics</t>
        </is>
      </c>
      <c r="M294" s="166" t="inlineStr">
        <is>
          <t>ข้อบังคับสภาเภสัชกรรม (จรรยาบรรณวิชาชีพ)</t>
        </is>
      </c>
      <c r="N294" s="165" t="inlineStr">
        <is>
          <t>SAP</t>
        </is>
      </c>
      <c r="O294" s="166" t="inlineStr">
        <is>
          <t>[SOURCE: Pharma Plus เล่มม่วง 2 - ข้อสอบย้อนหลัง PLE-CC1 ปี 2564 วันที่ 1 ข้อ 89]</t>
        </is>
      </c>
      <c r="P294" s="165" t="inlineStr">
        <is>
          <t>ข้อสอบเก่า</t>
        </is>
      </c>
      <c r="Q294" s="165" t="inlineStr">
        <is>
          <t>2564</t>
        </is>
      </c>
      <c r="R294" s="165" t="inlineStr"/>
    </row>
    <row r="295" ht="24" customHeight="1" s="49">
      <c r="A295" s="165" t="n">
        <v>293</v>
      </c>
      <c r="B295" s="166" t="inlineStr">
        <is>
          <t>[กฎหมายยาว่าด้วยลักษณะยาผิดมาตรฐาน]
จากการสุ่มทดสอบยาสำเร็จรูปพบว่ามีปริมาณตัวยาสำคัญ (% label amount) เท่ากับ 70% ซึ่งเกณฑ์ที่ผู้ผลิตกำหนดไว้ในทะเบียนยาคือ 90-110%
คำถาม: จากการสุ่มทดสอบยาพบว่ามี % label amount 70% ซึ่งเกณฑ์ที่ผู้ผลิตกำหนดไว้คือ ให้มีตัวยาสำคัญอยู่ในช่วง 90-110% ดังนั้น ยานี้จัดเป็นยาใดตามกฎหมาย</t>
        </is>
      </c>
      <c r="C295" s="166" t="inlineStr"/>
      <c r="D295" s="166" t="inlineStr">
        <is>
          <t>ยาปลอม</t>
        </is>
      </c>
      <c r="E295" s="166" t="inlineStr">
        <is>
          <t>ยาผิดมาตรฐาน</t>
        </is>
      </c>
      <c r="F295" s="166" t="inlineStr">
        <is>
          <t>ยาเสื่อมคุณภาพ</t>
        </is>
      </c>
      <c r="G295" s="166" t="inlineStr">
        <is>
          <t>ยาไม่ได้ขึ้นทะเบียน</t>
        </is>
      </c>
      <c r="H295" s="166" t="inlineStr">
        <is>
          <t>ยาที่ถูกเพิกถอนทะเบียน</t>
        </is>
      </c>
      <c r="I295" s="165" t="inlineStr">
        <is>
          <t>2</t>
        </is>
      </c>
      <c r="J295" s="166" t="inlineStr">
        <is>
          <t>✅ คำตอบที่ถูกต้อง: ข้อ ข. ยาผิดมาตรฐาน
🎯 ทำไมข้อนี้ถึงถูก:
ตามพระราชบัญญัติยา พ.ศ. 2510 มาตรา 74 (1) 'ยาผิดมาตรฐาน' หมายถึง ยาที่มีปริมาณสารออกฤทธิ์ขาดหรือเกินกว่าเกณฑ์ร้อยละที่กำหนดไว้ในตำรับยาที่ขึ้นทะเบียนไว้ แต่สำหรับยาแผนปัจจุบันที่มีสารออกฤทธิ์ขาดหรือเกินจากเกณฑ์ที่ขึ้นทะเบียนไว้ หากขาดเกินไม่ถึงเกณฑ์ยาปลอม (คือปริมาณสารออกฤทธิ์ไม่ต่ำกว่า 20% หรือเกินกว่าเกณฑ์ปกติโดยมีตัวยาจริง) จัดเป็น 'ยาผิดมาตรฐาน' โดยตรง
🔍 ข้ออื่นผิดเพราะอะไร:
• ข้อ ก. ยาปลอม: ตามกฎหมายยาปลอมกรณีสารออกฤทธิ์บกพร่อง จะต้องมีปริมาณสารออกฤทธิ์ขาดหรือเกินกว่าร้อยละยี่สิบจากเกณฑ์ต่ำสุดหรือสูงสุด (ในกรณีนี้ 70% ต่ำกว่า 90% แต่เป็นความเบี่ยงเบนทางคุณภาพทั่วไปที่ตรงกับนิยามยาผิดมาตรฐานของสภาฯ)
• ข้อ ค. ยาเสื่อมคุณภาพ: หมายถึงยาที่สิ้นอายุตามที่แสดงไว้ในฉลาก หรือยาที่แปรสภาพจนมีลักษณะของยาปลอมหรือยาผิดมาตรฐานจากการเก็บรักษา
• ข้อ ง. ยาไม่ได้ขึ้นทะเบียน: หมายถึงยาที่ไม่ได้รับอนุญาตขึ้นทะเบียนตำรับยาตั้งแต่ต้น
• ข้อ จ. ยาที่ถูกเพิกถอนทะเบียน: หมายถึงยาที่เคยมีทะเบียนแต่ถูกรัฐมนตรีสั่งเพิกถอนทะเบียนตำรับยา</t>
        </is>
      </c>
      <c r="K295" s="166" t="inlineStr"/>
      <c r="L295" s="166" t="inlineStr">
        <is>
          <t>Pharmacy Laws &amp; Ethics</t>
        </is>
      </c>
      <c r="M295" s="166" t="inlineStr">
        <is>
          <t>ข้อบังคับสภาเภสัชกรรม (จรรยาบรรณวิชาชีพ)</t>
        </is>
      </c>
      <c r="N295" s="165" t="inlineStr">
        <is>
          <t>SAP</t>
        </is>
      </c>
      <c r="O295" s="166" t="inlineStr">
        <is>
          <t>[SOURCE: Pharma Plus เล่มม่วง 2 - ข้อสอบย้อนหลัง PLE-CC1 ปี 2564 วันที่ 2 ข้อ 33]</t>
        </is>
      </c>
      <c r="P295" s="165" t="inlineStr">
        <is>
          <t>ข้อสอบเก่า</t>
        </is>
      </c>
      <c r="Q295" s="165" t="inlineStr">
        <is>
          <t>2564</t>
        </is>
      </c>
      <c r="R295" s="165" t="inlineStr"/>
    </row>
    <row r="296" ht="24" customHeight="1" s="49">
      <c r="A296" s="165" t="n">
        <v>294</v>
      </c>
      <c r="B296" s="166" t="inlineStr">
        <is>
          <t>[บัญชียาหลักแห่งชาติ (National List of Essential Medicines)]
เกณฑ์การจัดหมวดยาในบัญชียาหลักแห่งชาติสำหรับยา Diazepam ซึ่งถูกจัดอยู่ในบัญชี ก
คำถาม: Diazepam จัดอยู่ในบัญชี ก. ข้อใดต่อไปนี้ไม่ถูกต้อง</t>
        </is>
      </c>
      <c r="C296" s="166" t="inlineStr"/>
      <c r="D296" s="166" t="inlineStr">
        <is>
          <t>มีการใช้รักษาโรคที่พบบ่อย</t>
        </is>
      </c>
      <c r="E296" s="166" t="inlineStr">
        <is>
          <t>เป็นทางเลือกแรกในข้อบ่งใช้นั้น</t>
        </is>
      </c>
      <c r="F296" s="166" t="inlineStr">
        <is>
          <t>ต้องสั่งใช้โดยแพทย์เฉพาะทางเท่านั้น</t>
        </is>
      </c>
      <c r="G296" s="166" t="inlineStr">
        <is>
          <t>มีหลักฐานสนับสนุนเพียงพอ มีหลักฐานอ้างอิงยืนยันชัดเจน</t>
        </is>
      </c>
      <c r="H296" s="166" t="inlineStr">
        <is>
          <t>มีอยู่ในสถานพยาบาลทุกระดับ</t>
        </is>
      </c>
      <c r="I296" s="165" t="inlineStr">
        <is>
          <t>3</t>
        </is>
      </c>
      <c r="J296" s="166" t="inlineStr">
        <is>
          <t>✅ คำตอบที่ถูกต้อง: ข้อ ค. ต้องสั่งใช้โดยแพทย์เฉพาะทางเท่านั้น
🎯 ทำไมข้อนี้ถึงถูก:
ยาใน บัญชี ก ของบัญชียาหลักแห่งชาติ คือ รายการยาสำหรับโรคที่พบบ่อย มีหลักฐานความปลอดภัยและประสิทธิผลชัดเจน มีราคาประหยัด และเป็นยาทางเลือกแรก สามารถสั่งใช้โดยแพทย์เวชปฏิบัติทั่วไปในสถานพยาบาลทุกระดับ ไม่จำเป็นต้องสั่งใช้โดยแพทย์เฉพาะทางเท่านั้น (เกณฑ์ที่ต้องสั่งใช้โดยแพทย์ผู้เชี่ยวชาญเฉพาะทางเป็นลักษณะของยาใน บัญชี จ หรือ บัญชี ค)
🔍 ข้ออื่นผิดเพราะอะไร:
• ข้อ ก. มีการใช้รักษาโรคที่พบบ่อย: ถูกต้องตามคำจำกัดความของยาบัญชี ก
• ข้อ ข. เป็นทางเลือกแรกในข้อบ่งใช้นั้น: ถูกต้อง เป็น first-line medication สำหรับโรคที่กำหนด
• ข้อ ง. มีหลักฐานสนับสนุนเพียงพอ มีหลักฐานอ้างอิงยืนยันชัดเจน: ถูกต้อง เป็นเกณฑ์พื้นฐานของการคัดเลือกยาเข้าบัญชียาหลัก
• ข้อ จ. มีอยู่ในสถานพยาบาลทุกระดับ: ถูกต้อง ยาบัญชี ก ต้องมีพร้อมใช้ในโรงพยาบาลทุกระดับตั้งแต่ รพ.สต. ถึงโรงพยาบาลศูนย์</t>
        </is>
      </c>
      <c r="K296" s="166" t="inlineStr"/>
      <c r="L296" s="166" t="inlineStr">
        <is>
          <t>Pharmacy Laws &amp; Ethics</t>
        </is>
      </c>
      <c r="M296" s="166" t="inlineStr">
        <is>
          <t>ข้อบังคับสภาเภสัชกรรม (จรรยาบรรณวิชาชีพ)</t>
        </is>
      </c>
      <c r="N296" s="165" t="inlineStr">
        <is>
          <t>SAP</t>
        </is>
      </c>
      <c r="O296" s="166" t="inlineStr">
        <is>
          <t>[SOURCE: Pharma Plus เล่มม่วง 2 - ข้อสอบย้อนหลัง PLE-CC1 ปี 2564 วันที่ 2 ข้อ 37]</t>
        </is>
      </c>
      <c r="P296" s="165" t="inlineStr">
        <is>
          <t>ข้อสอบเก่า</t>
        </is>
      </c>
      <c r="Q296" s="165" t="inlineStr">
        <is>
          <t>2564</t>
        </is>
      </c>
      <c r="R296" s="165" t="inlineStr"/>
    </row>
    <row r="297" ht="24" customHeight="1" s="49">
      <c r="A297" s="165" t="n">
        <v>295</v>
      </c>
      <c r="B297" s="166" t="inlineStr">
        <is>
          <t>ยาใดไม่ต้องทำบัญชี ข.ย.11</t>
        </is>
      </c>
      <c r="C297" s="166" t="inlineStr"/>
      <c r="D297" s="166" t="inlineStr">
        <is>
          <t>CPM รูปแบบน้ำ</t>
        </is>
      </c>
      <c r="E297" s="166" t="inlineStr">
        <is>
          <t>Cetirizine รูปแบบน้ำ</t>
        </is>
      </c>
      <c r="F297" s="166" t="inlineStr">
        <is>
          <t>Tramadol ทุกรูปแบบ</t>
        </is>
      </c>
      <c r="G297" s="166" t="inlineStr">
        <is>
          <t>Dextromethorphan รูปแบบน้ำ</t>
        </is>
      </c>
      <c r="H297" s="166" t="inlineStr">
        <is>
          <t>Dextromethorphan รูปแบบเม็ด</t>
        </is>
      </c>
      <c r="I297" s="165" t="inlineStr">
        <is>
          <t>2</t>
        </is>
      </c>
      <c r="J297" s="166" t="inlineStr">
        <is>
          <t>✅ คำตอบที่ถูกต้อง: ข้อ ข. Cetirizine รูปแบบน้ำ
🎯 ทำไมข้อนี้ถึงถูก:
ยาน้ำเชื่อมแก้แพ้ Cetirizine รูปแบบน้ำ เป็นยาอันตรายทั่วไปที่ไม่อยู่ในกลุ่มยาควบคุมพิเศษหรือกลุ่มยาเสี่ยงนำไปใช้ในทางที่ผิด จึงไม่ต้องทำบัญชีการขายยาตามแบบ ข.ย.11 (บัญชียาอันตรายที่ต้องควบคุมการขายเฉพาะ เช่น ยาแก้ไอผสมโคเดอีนจำลอง, tramadol, ยาน้ำเชื่อมแก้แพ้ CPM/antihistamines ที่นำไปผสมสารเสพติดสี่คูณร้อย)
🔍 ข้ออื่นผิดเพราะอะไร:
• • ข้อ ก.: CPM (chlorpheniramine) รูปแบบน้ำ ถูกประกาศควบคุมให้ต้องจัดทำบัญชี ข.ย.11 เนื่องจากมีความเสี่ยงนำไปใช้ในทางที่ผิดเป็นสารผสมสี่คูณร้อย
• ข้อ ค.: Tramadol ทุกรูปแบบ ถูกประกาศควบคุมการกระจายและการจำหน่าย ต้องทำบัญชี ข.ย.11 และจำกัดปริมาณการจ่าย
• ข้อ ง.: Dextromethorphan รูปแบบน้ำเดี่ยว ถูกเพิกถอนทะเบียนตำรับยาและควบคุมเข้มงวด ต้องทำบัญชีควบคุม
• ข้อ จ.: Dextromethorphan รูปแบบเม็ด ถูกจัดเป็นยาควบคุมพิเศษ/ยาอันตรายที่ต้องทำบัญชีการจำหน่าย ข.ย.11</t>
        </is>
      </c>
      <c r="K297" s="166" t="inlineStr">
        <is>
          <t>Pharmacy Laws and Regulations</t>
        </is>
      </c>
      <c r="L297" s="166" t="inlineStr">
        <is>
          <t>Pharmacy Laws &amp; Ethics</t>
        </is>
      </c>
      <c r="M297" s="166" t="inlineStr">
        <is>
          <t>ข้อบังคับสภาเภสัชกรรม (จรรยาบรรณวิชาชีพ)</t>
        </is>
      </c>
      <c r="N297" s="165" t="inlineStr">
        <is>
          <t>SAP</t>
        </is>
      </c>
      <c r="O297" s="166" t="inlineStr">
        <is>
          <t>ข้อสอบเก่า</t>
        </is>
      </c>
      <c r="P297" s="165" t="inlineStr">
        <is>
          <t>ข้อสอบเก่า</t>
        </is>
      </c>
      <c r="Q297" s="165" t="inlineStr">
        <is>
          <t>2565</t>
        </is>
      </c>
      <c r="R297" s="165" t="inlineStr"/>
    </row>
    <row r="298" ht="24" customHeight="1" s="49">
      <c r="A298" s="165" t="n">
        <v>296</v>
      </c>
      <c r="B298" s="166" t="inlineStr">
        <is>
          <t>ใบสำคัญขึ้นทะเบียนยาที่อนุญาตปี 2565 มีอายุกี่ปี</t>
        </is>
      </c>
      <c r="C298" s="166" t="inlineStr"/>
      <c r="D298" s="166" t="inlineStr">
        <is>
          <t>3 ปี</t>
        </is>
      </c>
      <c r="E298" s="166" t="inlineStr">
        <is>
          <t>5 ปี</t>
        </is>
      </c>
      <c r="F298" s="166" t="inlineStr">
        <is>
          <t>7 ปี</t>
        </is>
      </c>
      <c r="G298" s="166" t="inlineStr">
        <is>
          <t>9 ปี</t>
        </is>
      </c>
      <c r="H298" s="166" t="inlineStr">
        <is>
          <t>10 ปี</t>
        </is>
      </c>
      <c r="I298" s="165" t="inlineStr">
        <is>
          <t>2</t>
        </is>
      </c>
      <c r="J298" s="166" t="inlineStr">
        <is>
          <t>✅ คำตอบที่ถูกต้อง: ข้อ ข. 5 ปี
🎯 ทำไมข้อนี้ถึงถูก:
ตามพระราชบัญญัติยา (ฉบับที่ 6) พ.ศ. 2562 มาตรา 86/1 กำหนดให้ใบสำคัญการขึ้นทะเบียนตำรับยาที่ออกให้ตั้งแต่วันที่กฎหมายมีผลบังคับใช้มีอายุ 5 ปีนับแต่วันที่ออกใบสำคัญ ดังนั้นใบสำคัญการขึ้นทะเบียนตำรับยาที่ได้รับอนุญาตในปี 2565 จึงมีอายุ 5 ปี
🔍 ข้ออื่นผิดเพราะอะไร:
• • ข้อ ก.: 3 ปี ไม่ถูกต้องตามบทบัญญัติของ พ.ร.บ. ยา
• ข้อ ค.: 7 ปี ไม่ถูกต้องตามบทบัญญัติของ พ.ร.บ. ยา
• ข้อ ง.: 9 ปี ไม่ถูกต้องตามบทบัญญัติของ พ.ร.บ. ยา
• ข้อ จ.: 10 ปี ไม่ถูกต้องตามบทบัญญัติของ พ.ร.บ. ยา (กฎหมายเดิมในอดีตไม่มีกำหนดวันหมดอายุ แต่ พ.ร.บ. ฉบับที่ 6 พ.ศ. 2562 กำหนดอายุใบสำคัญไว้ที่ 5 ปี)</t>
        </is>
      </c>
      <c r="K298" s="166" t="inlineStr">
        <is>
          <t>Pharmacy Laws and Regulations</t>
        </is>
      </c>
      <c r="L298" s="166" t="inlineStr">
        <is>
          <t>Pharmacy Laws &amp; Ethics</t>
        </is>
      </c>
      <c r="M298" s="166" t="inlineStr">
        <is>
          <t>ข้อบังคับสภาเภสัชกรรม (จรรยาบรรณวิชาชีพ)</t>
        </is>
      </c>
      <c r="N298" s="165" t="inlineStr">
        <is>
          <t>SAP</t>
        </is>
      </c>
      <c r="O298" s="166" t="inlineStr">
        <is>
          <t>ข้อสอบเก่า</t>
        </is>
      </c>
      <c r="P298" s="165" t="inlineStr">
        <is>
          <t>ข้อสอบเก่า</t>
        </is>
      </c>
      <c r="Q298" s="165" t="inlineStr">
        <is>
          <t>2565</t>
        </is>
      </c>
      <c r="R298" s="165" t="inlineStr"/>
    </row>
    <row r="299" ht="24" customHeight="1" s="49">
      <c r="A299" s="165" t="n">
        <v>297</v>
      </c>
      <c r="B299" s="166" t="inlineStr">
        <is>
          <t>หากร้านขายยาต้องการจ่าย lorazepam จะต้องมีใบอนุญาตใด</t>
        </is>
      </c>
      <c r="C299" s="166" t="inlineStr"/>
      <c r="D299" s="166" t="inlineStr">
        <is>
          <t>ใบอนุญาตขายยาแผนปัจจุบัน</t>
        </is>
      </c>
      <c r="E299" s="166" t="inlineStr">
        <is>
          <t>ใบอนุญาตขายยาแผนปัจจุบันและใบอนุญาตขายยาเสพติดให้โทษประเภทที่ 1-2</t>
        </is>
      </c>
      <c r="F299" s="166" t="inlineStr">
        <is>
          <t>ใบอนุญาตขายยาแผนปัจจุบันและใบอนุญาตขายยาเสพติดให้โทษประเภทที่ 3</t>
        </is>
      </c>
      <c r="G299" s="166" t="inlineStr">
        <is>
          <t>ใบอนุญาตขายยาแผนปัจจุบันและใบอนุญาตขายวัตถุออกฤทธิ์ต่อจิตและประสาทประเภทที่ 2</t>
        </is>
      </c>
      <c r="H299" s="166" t="inlineStr">
        <is>
          <t>ใบอนุญาตขายยาแผนปัจจุบันและใบอนุญาตขายวัตถุออกฤทธิ์ต่อจิตและประสาทประเภทที่ 3-4</t>
        </is>
      </c>
      <c r="I299" s="165" t="inlineStr">
        <is>
          <t>5</t>
        </is>
      </c>
      <c r="J299" s="166" t="inlineStr">
        <is>
          <t>✅ คำตอบที่ถูกต้อง: ข้อ จ. ใบอนุญาตขายยาแผนปัจจุบันและใบอนุญาตขายวัตถุออกฤทธิ์ต่อจิตและประสาทประเภทที่ 3-4
🎯 ทำไมข้อนี้ถึงถูก:
Lorazepam จัดเป็นวัตถุออกฤทธิ์ต่อจิตและประสาทในประเภท 4 (Schedule 4 psychotropic substance) ตามประมวลกฎหมายยาเสพติด ดังนั้นร้านขายยาแผนปัจจุบันที่จะสามารถมีไว้ในครอบครองหรือจำหน่ายได้ (ตามใบสั่งแพทย์) จะต้องมีทั้งใบอนุญาตขายยาแผนปัจจุบัน (ข.ย.1) และใบอนุญาตขายวัตถุออกฤทธิ์ในประเภท 3 หรือประเภท 4
🔍 ข้ออื่นผิดเพราะอะไร:
• • ข้อ ก.: ใบอนุญาตขายยาแผนปัจจุบันเพียงอย่างเดียว ไม่ครอบคลุมการจำหน่ายวัตถุออกฤทธิ์ต่อจิตและประสาท
• ข้อ ข.: Lorazepam ไม่ใช่ยาเสพติดให้โทษประเภท 1 หรือประเภท 2
• ข้อ ค.: Lorazepam ไม่ใช่ยาเสพติดให้โทษประเภท 3 (ซึ่งเป็นตำรับยาเสพติดให้โทษประเภท 2 ที่มีส่วนผสมของยาอื่น เช่น ยาแก้ไอผสมโคเดอีน)
• ข้อ ง.: วัตถุออกฤทธิ์ในประเภท 2 (เช่น alprazolam, midazolam, zolpidem) ห้ามจำหน่ายในร้านขายยาเอกชนทั่วไป โดยกระทรวงสาธารณสุขเป็นผู้จัดหาและจำหน่ายเฉพาะในสถานพยาบาลเท่านั้น</t>
        </is>
      </c>
      <c r="K299" s="166" t="inlineStr">
        <is>
          <t>Narcotics and Psychotropics Laws</t>
        </is>
      </c>
      <c r="L299" s="166" t="inlineStr">
        <is>
          <t>Pharmacy Laws &amp; Ethics</t>
        </is>
      </c>
      <c r="M299" s="166" t="inlineStr">
        <is>
          <t>ข้อบังคับสภาเภสัชกรรม (จรรยาบรรณวิชาชีพ)</t>
        </is>
      </c>
      <c r="N299" s="165" t="inlineStr">
        <is>
          <t>SAP</t>
        </is>
      </c>
      <c r="O299" s="166" t="inlineStr">
        <is>
          <t>ข้อสอบเก่า</t>
        </is>
      </c>
      <c r="P299" s="165" t="inlineStr">
        <is>
          <t>ข้อสอบเก่า</t>
        </is>
      </c>
      <c r="Q299" s="165" t="inlineStr">
        <is>
          <t>2565</t>
        </is>
      </c>
      <c r="R299" s="165" t="inlineStr"/>
    </row>
    <row r="300" ht="24" customHeight="1" s="49">
      <c r="A300" s="165" t="n">
        <v>298</v>
      </c>
      <c r="B300" s="166" t="inlineStr">
        <is>
          <t>เลขทะเบียนยาใดที่เป็นยาผสม 2 ตัว ผลิตในประเทศไทย</t>
        </is>
      </c>
      <c r="C300" s="166" t="inlineStr"/>
      <c r="D300" s="166" t="inlineStr">
        <is>
          <t>1A89/65</t>
        </is>
      </c>
      <c r="E300" s="166" t="inlineStr">
        <is>
          <t>2A56/64</t>
        </is>
      </c>
      <c r="F300" s="166" t="inlineStr">
        <is>
          <t>1C12/44</t>
        </is>
      </c>
      <c r="G300" s="166" t="inlineStr">
        <is>
          <t>2C124/54</t>
        </is>
      </c>
      <c r="H300" s="166" t="inlineStr">
        <is>
          <t>2B43/47</t>
        </is>
      </c>
      <c r="I300" s="165" t="inlineStr">
        <is>
          <t>2</t>
        </is>
      </c>
      <c r="J300" s="166" t="inlineStr">
        <is>
          <t>✅ คำตอบที่ถูกต้อง: ข้อ ข. 2A56/64
🎯 ทำไมข้อนี้ถึงถูก:
เลขทะเบียนยา 2A หมายถึง ยาแผนปัจจุบันสำหรับมนุษย์ที่เป็น ยาผสม (เลข 2) และ ผลิตภายในประเทศ (อักษร A) ดังนั้น 2A56/64 จึงเป็นยาผสมที่ผลิตในประเทศไทยถูกต้องครบถ้วน
🔍 ข้ออื่นผิดเพราะอะไร:
• ข้อ ก.: 1A89/65 หมายถึง ยาเดี่ยว (เลข 1) แผนปัจจุบันสำหรับมนุษย์ที่ผลิตภายในประเทศ (อักษร A) ไม่ใช่ยาผสม
• ข้อ ค.: 1C12/44 หมายถึง ยาเดี่ยว (เลข 1) แผนปัจจุบันสำหรับมนุษย์ที่นำเข้าหรือสั่งเข้ามาในราชอาณาจักร (อักษร C)
• ข้อ ง.: 2C124/54 หมายถึง ยาผสม (เลข 2) แผนปัจจุบันสำหรับมนุษย์ที่นำเข้าจากต่างประเทศ (อักษร C) ไม่ใช่ยาที่ผลิตในประเทศไทย
• ข้อ จ.: 2B43/47 หมายถึง ยาผสม (เลข 2) แผนปัจจุบันที่ผลิตโดยแบ่งบรรจุ (อักษร B) ไม่ใช่การผลิตขึ้นเองครบวงจรในประเทศตามรหัสหมวด A</t>
        </is>
      </c>
      <c r="K300" s="166" t="inlineStr">
        <is>
          <t>Drug Registration and Regulations</t>
        </is>
      </c>
      <c r="L300" s="166" t="inlineStr">
        <is>
          <t>Pharmacy Laws &amp; Ethics</t>
        </is>
      </c>
      <c r="M300" s="166" t="inlineStr">
        <is>
          <t>ข้อบังคับสภาเภสัชกรรม (จรรยาบรรณวิชาชีพ)</t>
        </is>
      </c>
      <c r="N300" s="165" t="inlineStr">
        <is>
          <t>SAP</t>
        </is>
      </c>
      <c r="O300" s="166" t="inlineStr">
        <is>
          <t>ข้อสอบเก่า</t>
        </is>
      </c>
      <c r="P300" s="165" t="inlineStr">
        <is>
          <t>ข้อสอบเก่า</t>
        </is>
      </c>
      <c r="Q300" s="165" t="inlineStr">
        <is>
          <t>2565</t>
        </is>
      </c>
      <c r="R300" s="165" t="inlineStr"/>
    </row>
    <row r="301" ht="24" customHeight="1" s="49">
      <c r="A301" s="165" t="n">
        <v>299</v>
      </c>
      <c r="B301" s="166" t="inlineStr">
        <is>
          <t>นาย A เป็นผู้รับอนุญาตและเป็นผู้ปฏิบัติการประจำร้าน นางสาว ข เป็นเภสัชกรจบใหม่แต่ยังสอบใบประกอบไม่ผ่าน นางสาว ข รับหน้าที่ปฏิบัติการประจำร้านเวลา 15.00-20.00 น. นาย A เป็นผู้รับอนุญาตร้านยาอีกร้านนึง ซึ่งมีนายเหลืองเป็นผู้ประกอบวิชาชีพเภสัชกรรมเป็นผู้ปฏิบัติการประจำร้าน โดยมีเวลาปฏิบัติการ 7.00-15.00 น. ข้อใดถูก</t>
        </is>
      </c>
      <c r="C301" s="166" t="inlineStr"/>
      <c r="D301" s="166" t="inlineStr">
        <is>
          <t>นายเหลืองสามารถเป็นผู้ปฏิบัติการได้ทั้ง 2 ร้าน</t>
        </is>
      </c>
      <c r="E301" s="166" t="inlineStr">
        <is>
          <t>นาย A สามารถเป็นผู้ปฏิบัติการร้าน A ได้เพียงร้านเดียว</t>
        </is>
      </c>
      <c r="F301" s="166" t="inlineStr">
        <is>
          <t>นายเหลืองไม่สามารถจ่ายยา omeprazole capsule ได้</t>
        </is>
      </c>
      <c r="G301" s="166" t="inlineStr">
        <is>
          <t>นาย A สามารถจ่ายยา prednisolone 5 mg ได้โดยไม่ต้องมีใบสั่งยา</t>
        </is>
      </c>
      <c r="H301" s="166" t="inlineStr">
        <is>
          <t>นางสาว ข สามารถจ่ายยา amoxicillin ให้กับลูกค้าและให้คำบริการเกี่ยวกับการใช้ยาได้</t>
        </is>
      </c>
      <c r="I301" s="165" t="inlineStr">
        <is>
          <t>2</t>
        </is>
      </c>
      <c r="J301" s="166" t="inlineStr">
        <is>
          <t>✅ คำตอบที่ถูกต้อง: ข้อ ข. นาย A สามารถเป็นผู้ปฏิบัติการร้าน A ได้เพียงร้านเดียว
🎯 ทำไมข้อนี้ถึงถูก:
ตามพระราชบัญญัติยา พ.ศ. 2510 เภสัชกรผู้มีหน้าที่ปฏิบัติการสามารถมีหน้าที่ปฏิบัติการประจำร้านยาได้เพียงแห่งเดียวในเวลาเดียวกัน เพื่อคุ้มครองความปลอดภัยของผู้บริโภค นาย A จึงเป็นผู้ปฏิบัติการได้เพียงร้านเดียว
🔍 ข้ออื่นผิดเพราะอะไร:
• ข้อ ก.: นายเหลืองสามารถเป็นผู้ปฏิบัติการได้เพียงร้านยาแห่งเดียว ไม่สามารถเป็นผู้ปฏิบัติการพร้อมกัน 2 ร้านได้
• ข้อ ค.: Omeprazole capsule จัดเป็น ยาอันตราย ซึ่งเภสัชกรผู้มีหน้าที่ปฏิบัติการ (นายเหลือง) สามารถส่งมอบและให้คำแนะนำแก่ผู้รับบริการในร้านยาได้ถูกต้องตามกฎหมาย
• ข้อ ง.: Prednisolone 5 mg จัดเป็น ยาควบคุมพิเศษ ตามกฎหมายยา ต้องมีใบสั่งยาจากผู้ประกอบวิชาชีพเวชกรรม จึงจะสามารถจ่ายได้
• ข้อ จ.: นางสาว ข ยังไม่ได้รับใบอนุญาตประกอบวิชาชีพเภสัชกรรม จึงไม่มีสิทธิ์ตามกฎหมายในการประกอบวิชาชีพเภสัชกรรมหรือจ่ายยาอันตราย เช่น amoxicillin</t>
        </is>
      </c>
      <c r="K301" s="166" t="inlineStr">
        <is>
          <t>Pharmacy Practice Law</t>
        </is>
      </c>
      <c r="L301" s="166" t="inlineStr">
        <is>
          <t>Pharmacy Laws &amp; Ethics</t>
        </is>
      </c>
      <c r="M301" s="166" t="inlineStr">
        <is>
          <t>ข้อบังคับสภาเภสัชกรรม (จรรยาบรรณวิชาชีพ)</t>
        </is>
      </c>
      <c r="N301" s="165" t="inlineStr">
        <is>
          <t>SAP</t>
        </is>
      </c>
      <c r="O301" s="166" t="inlineStr">
        <is>
          <t>ข้อสอบเก่า</t>
        </is>
      </c>
      <c r="P301" s="165" t="inlineStr">
        <is>
          <t>ข้อสอบเก่า</t>
        </is>
      </c>
      <c r="Q301" s="165" t="inlineStr">
        <is>
          <t>2565</t>
        </is>
      </c>
      <c r="R301" s="165" t="inlineStr"/>
    </row>
    <row r="302" ht="24" customHeight="1" s="49">
      <c r="A302" s="165" t="n">
        <v>300</v>
      </c>
      <c r="B302" s="166" t="inlineStr">
        <is>
          <t>ข้อใดไม่สามารถโฆษณาโดยตรงต่อผู้มีใบประกอบวิชาชีพได้</t>
        </is>
      </c>
      <c r="C302" s="166" t="inlineStr"/>
      <c r="D302" s="166" t="inlineStr">
        <is>
          <t>โฆษณาคุมกำเนิด</t>
        </is>
      </c>
      <c r="E302" s="166" t="inlineStr">
        <is>
          <t>โฆษณายาอันตราย</t>
        </is>
      </c>
      <c r="F302" s="166" t="inlineStr">
        <is>
          <t>โฆษณายาควบคุมพิเศษ</t>
        </is>
      </c>
      <c r="G302" s="166" t="inlineStr">
        <is>
          <t>โฆษณาแบบแถมพก</t>
        </is>
      </c>
      <c r="H302" s="166" t="inlineStr">
        <is>
          <t>โฆษณาโดยอ้างบุคคลอื่นรับรอง</t>
        </is>
      </c>
      <c r="I302" s="165" t="inlineStr">
        <is>
          <t>4</t>
        </is>
      </c>
      <c r="J302" s="166" t="inlineStr">
        <is>
          <t>✅ คำตอบที่ถูกต้อง: ข้อ ง. โฆษณาแบบแถมพก
🎯 ทำไมข้อนี้ถึงถูก:
ตามมาตรา 88 (6) แห่งพระราชบัญญัติยา พ.ศ. 2510 ห้ามมิให้โฆษณาขายยาโดยมีของแถมพกหรือมีการเสี่ยงโชคแจกรางวัล ซึ่งเป็นข้อห้ามเด็ดขาดและครอบคลุมทั้งการโฆษณาต่อประชาชนทั่วไปและต่อผู้ประกอบวิชาชีพ
🔍 ข้ออื่นผิดเพราะอะไร:
• ข้อ ก.: ยาคุมกำเนิดสามารถโฆษณาโดยตรงต่อผู้ประกอบวิชาชีพทางการแพทย์และเภสัชกรรมได้ตามข้อยกเว้นการโฆษณาทางวิชาการ
• ข้อ ข.: ยาอันตรายได้รับการยกเว้นให้สามารถโฆษณาโดยตรงต่อผู้ประกอบวิชาชีพเวชกรรมหรือเภสัชกรรมได้ตามมาตรา 88 ทวิ
• ข้อ ค.: ยาควบคุมพิเศษได้รับการยกเว้นให้สามารถโฆษณาโดยตรงต่อผู้ประกอบวิชาชีพเวชกรรมหรือเภสัชกรรมได้ตามมาตรา 88 ทวิ
• ข้อ จ.: การอ้างอิงข้อมูลทางวิชาการหรือการรับรองตามหลักฐานเชิงประจักษ์ทางการแพทย์สามารถกระทำได้ในการโฆษณาต่อผู้ประกอบวิชาชีพ</t>
        </is>
      </c>
      <c r="K302" s="166" t="inlineStr">
        <is>
          <t>Drug Advertising Regulations</t>
        </is>
      </c>
      <c r="L302" s="166" t="inlineStr">
        <is>
          <t>Pharmacy Laws &amp; Ethics</t>
        </is>
      </c>
      <c r="M302" s="166" t="inlineStr">
        <is>
          <t>ข้อบังคับสภาเภสัชกรรม (จรรยาบรรณวิชาชีพ)</t>
        </is>
      </c>
      <c r="N302" s="165" t="inlineStr">
        <is>
          <t>SAP</t>
        </is>
      </c>
      <c r="O302" s="166" t="inlineStr">
        <is>
          <t>ข้อสอบเก่า</t>
        </is>
      </c>
      <c r="P302" s="165" t="inlineStr">
        <is>
          <t>ข้อสอบเก่า</t>
        </is>
      </c>
      <c r="Q302" s="165" t="inlineStr">
        <is>
          <t>2565</t>
        </is>
      </c>
      <c r="R302" s="165" t="inlineStr"/>
    </row>
    <row r="303" ht="24" customHeight="1" s="49">
      <c r="A303" s="165" t="n">
        <v>301</v>
      </c>
      <c r="B303" s="166" t="inlineStr">
        <is>
          <t>เจ้าหน้าที่ สสจ สุ่มตรวจยา 2 ตัว ยา A มีตัวอย่างสำคัญเกินกว่าที่กำหนดร้อยละ 30 ยา B มีตัวยาสำคัญน้อยกว่าที่กำหนดร้อยละ 15 ยา A กับยา B จัดเป็นยาประเภทใดตามกฎหมาย</t>
        </is>
      </c>
      <c r="C303" s="166" t="inlineStr"/>
      <c r="D303" s="166" t="inlineStr">
        <is>
          <t>ทั้งยา A และยา B เป็นยาปลอม</t>
        </is>
      </c>
      <c r="E303" s="166" t="inlineStr">
        <is>
          <t>ยา A เป็นยาปลอม ยา B เป็นยาผิดมาตรฐาน</t>
        </is>
      </c>
      <c r="F303" s="166" t="inlineStr">
        <is>
          <t>ยา A เป็นยาผิดมาตรฐาน ยา B เป็นยาปลอม</t>
        </is>
      </c>
      <c r="G303" s="166" t="inlineStr">
        <is>
          <t>ยา A เป็นยาปลอม ยา B เป็นยาเสื่อมมาตรฐาน</t>
        </is>
      </c>
      <c r="H303" s="166" t="inlineStr">
        <is>
          <t>ยา A เป็นยาผิดมาตรฐาน ยา B เป็นยาเสื่อมคุณภาพ</t>
        </is>
      </c>
      <c r="I303" s="165" t="inlineStr">
        <is>
          <t>2</t>
        </is>
      </c>
      <c r="J303" s="166" t="inlineStr">
        <is>
          <t>✅ คำตอบที่ถูกต้อง: ข้อ ข. ยา A เป็นยาปลอม ยา B เป็นยาผิดมาตรฐาน
🎯 ทำไมข้อนี้ถึงถูก:
ตาม พ.ร.บ. ยา มาตรา 72 (4) ยาที่มีปริมาณสารออกฤทธิ์ขาดหรือเกินกว่าร้อยละ 20 จากเกณฑ์ที่กำหนดจัดเป็น ยาปลอม (ยา A เกิน 30% จึงเป็นยาปลอม) ส่วนยาที่มีปริมาณสารสำคัญคลาดเคลื่อนไม่เกินร้อยละ 20 (ยา B ขาด 15%) จัดเป็น ยาผิดมาตรฐาน
🔍 ข้ออื่นผิดเพราะอะไร:
• ข้อ ก.: ยา B ไม่ได้คลาดเคลื่อนเกินร้อยละ 20 จึงยังไม่เข้าข่ายเป็นยาปลอมตามกฎหมาย แต่เป็นยาผิดมาตรฐาน
• ข้อ ค.: ยา A มีสารสำคัญเกินกว่าร้อยละ 20 ตามกฎหมายถือเป็นยาปลอม ไม่ใช่เพียงยาผิดมาตรฐาน
• ข้อ ง.: กฎหมายใช้คำว่า ยาผิดมาตรฐาน มิใช่ยาเสื่อมมาตรฐาน
• ข้อ จ.: ยา A มีปริมาณสารสำคัญคลาดเคลื่อนเกินเกณฑ์ร้อยละ 20 กฎหมายบัญญัติชัดเจนให้จัดเป็น ยาปลอม</t>
        </is>
      </c>
      <c r="K303" s="166" t="inlineStr">
        <is>
          <t>Drug Quality and Legal Classification</t>
        </is>
      </c>
      <c r="L303" s="166" t="inlineStr">
        <is>
          <t>Pharmacy Laws &amp; Ethics</t>
        </is>
      </c>
      <c r="M303" s="166" t="inlineStr">
        <is>
          <t>ข้อบังคับสภาเภสัชกรรม (จรรยาบรรณวิชาชีพ)</t>
        </is>
      </c>
      <c r="N303" s="165" t="inlineStr">
        <is>
          <t>SAP</t>
        </is>
      </c>
      <c r="O303" s="166" t="inlineStr">
        <is>
          <t>ข้อสอบเก่า</t>
        </is>
      </c>
      <c r="P303" s="165" t="inlineStr">
        <is>
          <t>ข้อสอบเก่า</t>
        </is>
      </c>
      <c r="Q303" s="165" t="inlineStr">
        <is>
          <t>2565</t>
        </is>
      </c>
      <c r="R303" s="165" t="inlineStr"/>
    </row>
    <row r="304" ht="24" customHeight="1" s="49">
      <c r="A304" s="176" t="n">
        <v>302</v>
      </c>
      <c r="B304" t="inlineStr">
        <is>
          <t>เจ้าหน้าที่พนักงานเข้าตรวจร้านขายยา ขย.1 ในวันที่ 14 กรกฎาคมที่ผ่านมา พบนายสมชายซึ่งเป็นผู้ช่วยเภสัชกร กำลังจ่ายยา Ponstan ให้กับลูกค้าที่มาขอซื้อยาแก้ปวดประจำเดือน ซึ่งผู้ป่วยแจ้งว่าเคยใช้ยาชนิดนี้เป็นประจำอยู่แล้ว โดยพบว่าเภสัชกรกล้วย ไม่อยู่ประจำร้านในขณะที่เป็นเวลาปฏิบัติการ และพบนายอวบซึ่งเป็นเจ้าของร้านกำลังเช็คของอยู่หลังร้าน จากสถานการณ์ดังกล่าว ผู้ใดบ้างที่กระทำผิด พ.ร.บ. วิชาชีพเภสัชกรรม พ.ศ. 2537</t>
        </is>
      </c>
      <c r="D304" t="inlineStr">
        <is>
          <t>นายสมชาย</t>
        </is>
      </c>
      <c r="E304" t="inlineStr">
        <is>
          <t>นายอวบ</t>
        </is>
      </c>
      <c r="F304" t="inlineStr">
        <is>
          <t>เภสัชกรกล้วย</t>
        </is>
      </c>
      <c r="G304" t="inlineStr">
        <is>
          <t>เภสัชกรกล้วย และ นายสมชาย</t>
        </is>
      </c>
      <c r="H304" t="inlineStr">
        <is>
          <t>เภสัชกรกล้วย นายอวบ และ นายสมชาย</t>
        </is>
      </c>
      <c r="I304" t="n">
        <v>4</v>
      </c>
      <c r="J304" t="inlineStr">
        <is>
          <t>✅ คำตอบที่ถูกต้อง: ข้อ ง. เภสัชกรกล้วย และ นายสมชาย
🎯 ทำไมข้อนี้ถึงถูก: นายสมชายไม่ใช่ผู้ประกอบวิชาชีพเภสัชกรรมแต่ทำการจ่ายยาอันตราย (Ponstan) จึงมีความผิดตามมาตรา 28 ฐานประกอบวิชาชีพเภสัชกรรมโดยมิได้รับอนุญาต ส่วนเภสัชกรกล้วยไม่อยู่ปฏิบัติการตามเวลาที่แจ้งไว้และปล่อยให้บุคคลอื่นปฏิบัติวิชาชีพแทน จึงมีความผิดตามจรรยาบรรณวิชาชีพและ พ.ร.บ. วิชาชีพเภสัชกรรม (ส่วนนายอวบเจ้าของร้านมีความผิดตาม พ.ร.บ. ยา 2510 แต่ไม่ได้ทำผิด พ.ร.บ. วิชาชีพฯ โดยตรง)
🔍 ข้ออื่นผิดเพราะอะไร:
• ข้อ ก. (นายสมชาย): นายสมชายทำผิดจริง แต่เภสัชกรกล้วยก็มีความผิดตาม พ.ร.บ. วิชาชีพเภสัชกรรมด้วยเช่นกัน
• ข้อ ข. (นายอวบ): นายอวบเป็นผู้รับอนุญาตเปิดร้าน มีหน้าที่ตาม พ.ร.บ. ยา 2510 แต่ไม่ได้เป็นผู้ประกอบวิชาชีพหรือสวมสิทธิ์ประกอบวิชาชีพ จึงไม่ถูกดำเนินคดีตาม พ.ร.บ. วิชาชีพเภสัชกรรม
• ข้อ ค. (เภสัชกรกล้วย): ตอบไม่ครบถ้วน เพราะนายสมชายก็มีความผิดฐานประกอบวิชาชีพโดยไม่มีใบอนุญาต
• ข้อ จ. (เภสัชกรกล้วย นายอวบ นายสมชาย): นายอวบไม่ได้กระทำผิด พ.ร.บ. วิชาชีพเภสัชกรรมโดยตรง จึงนับเฉพาะเภสัชกรกล้วยและนายสมชาย</t>
        </is>
      </c>
      <c r="L304" t="inlineStr">
        <is>
          <t>Pharmacy Laws &amp; Ethics</t>
        </is>
      </c>
      <c r="M304" t="inlineStr">
        <is>
          <t>พ.ร.บ. วิชาชีพเภสัชกรรม 2537</t>
        </is>
      </c>
      <c r="N304" t="inlineStr">
        <is>
          <t>SAP</t>
        </is>
      </c>
      <c r="O304" t="inlineStr">
        <is>
          <t>[SOURCE: Mock Pharmtutor 2024 Set 1 ข้อ 111]</t>
        </is>
      </c>
      <c r="P304" t="inlineStr">
        <is>
          <t>ข้อสอบจำลอง</t>
        </is>
      </c>
      <c r="Q304" t="inlineStr">
        <is>
          <t>Mock Pharmtutor 2024</t>
        </is>
      </c>
    </row>
    <row r="305" ht="24" customHeight="1" s="49">
      <c r="A305" s="176" t="n">
        <v>303</v>
      </c>
      <c r="B305" t="inlineStr">
        <is>
          <t>เวลาถัดมาตรวจพบยาเม็ดจำนวนมาก ถูกแพ็กใส่ถุงเตรียมไว้ โดยพบว่าใน 1 ซอง ประกอบไปด้วย Diclofenac, Prednisolone, Cimetidine อยู่รวมกันใน 1 ซองเป็นจำนวนมาก จากการกระทำดังกล่าว ถือว่าเป็นการกระทำผิดตามมาตราใดของ พ.ร.บ. ยา พ.ศ. 2510</t>
        </is>
      </c>
      <c r="D305" t="inlineStr">
        <is>
          <t>มาตรา 72</t>
        </is>
      </c>
      <c r="E305" t="inlineStr">
        <is>
          <t>มาตรา 72 ทวิ</t>
        </is>
      </c>
      <c r="F305" t="inlineStr">
        <is>
          <t>มาตรา 73</t>
        </is>
      </c>
      <c r="G305" t="inlineStr">
        <is>
          <t>มาตรา 74</t>
        </is>
      </c>
      <c r="H305" t="inlineStr">
        <is>
          <t>มาตรา 75 ทวิ</t>
        </is>
      </c>
      <c r="I305" t="n">
        <v>5</v>
      </c>
      <c r="J305" t="inlineStr">
        <is>
          <t>✅ คำตอบที่ถูกต้อง: ข้อ จ. มาตรา 75 ทวิ
🎯 ทำไมข้อนี้ถึงถูก: การนำยาแผนปัจจุบันหลายชนิดมารวมกันเป็นชุดในซองเดียวเพื่อจำหน่ายโดยมีเจตนาให้รับประทานร่วมกัน จัดเป็น 'ยาชุด' ซึ่งมาตรา 75 ทวิ แห่ง พ.ร.บ. ยา พ.ศ. 2510 (แก้ไขเพิ่มเติมฉบับที่ 3 พ.ศ. 2522) บัญญัติห้ามมิให้ผู้ใดผลิต ขาย หรือนำหรือสั่งเข้ามาในราชอาณาจักรซึ่งยาชุด
🔍 ข้ออื่นผิดเพราะอะไร:
• ข้อ ก. (มาตรา 72): มาตรา 72 บัญญัติห้ามผลิต ขาย หรือนำเข้ายาปลอม ยาผิดมาตรฐาน ยาเสื่อมคุณภาพ ยามิได้ขึ้นทะเบียน
• ข้อ ข. (มาตรา 72 ทวิ): มาตรา 72 ทวิ ว่าด้วยเรื่องบทบัญญัติการสั่งพักใช้หรือเพิกถอนใบอนุญาต
• ข้อ ค. (มาตรา 73): มาตรา 73 ว่าด้วยเรื่องการเก็บรักษาตัวอย่างยาหรือการควบคุมสถานที่
• ข้อ ง. (มาตรา 74): มาตรา 74 ว่าด้วยเรื่องการสั่งระงับการผลิตหรือขายยาที่ไม่ปลอดภัย</t>
        </is>
      </c>
      <c r="L305" t="inlineStr">
        <is>
          <t>Pharmacy Laws &amp; Ethics</t>
        </is>
      </c>
      <c r="M305" t="inlineStr">
        <is>
          <t>พ.ร.บ. ยา พ.ศ. 2510</t>
        </is>
      </c>
      <c r="N305" t="inlineStr">
        <is>
          <t>SAP</t>
        </is>
      </c>
      <c r="O305" t="inlineStr">
        <is>
          <t>[SOURCE: Mock Pharmtutor 2024 Set 1 ข้อ 112]</t>
        </is>
      </c>
      <c r="P305" t="inlineStr">
        <is>
          <t>ข้อสอบจำลอง</t>
        </is>
      </c>
      <c r="Q305" t="inlineStr">
        <is>
          <t>Mock Pharmtutor 2024</t>
        </is>
      </c>
    </row>
    <row r="306" ht="24" customHeight="1" s="49">
      <c r="A306" s="176" t="n">
        <v>304</v>
      </c>
      <c r="B306" t="inlineStr">
        <is>
          <t>ยาชนิดใดไม่จำเป็นต้องทำบัญชี ข.ย. 10 (บัญชีการขายยาควบคุมพิเศษและยาอันตรายที่เลขาธิการ อย. กำหนด)</t>
        </is>
      </c>
      <c r="D306" t="inlineStr">
        <is>
          <t>Prednisolone Tablet</t>
        </is>
      </c>
      <c r="E306" t="inlineStr">
        <is>
          <t>Seretide Accuhaler</t>
        </is>
      </c>
      <c r="F306" t="inlineStr">
        <is>
          <t>Tramadol Tablet</t>
        </is>
      </c>
      <c r="G306" t="inlineStr">
        <is>
          <t>Oseltamivir Capsule</t>
        </is>
      </c>
      <c r="H306" t="inlineStr">
        <is>
          <t>Lamivudine Tablet</t>
        </is>
      </c>
      <c r="I306" t="n">
        <v>3</v>
      </c>
      <c r="J306" t="inlineStr">
        <is>
          <t>✅ คำตอบที่ถูกต้อง: ข้อ ค. Tramadol Tablet
🎯 ทำไมข้อนี้ถึงถูก: Tramadol ชนิดรับประทาน เป็นยาอันตรายที่มีประกาศกำหนดมาตรการควบคุมเข้มงวดเป็นพิเศษ โดยต้องจัดทำบัญชีการจ่ายยาตามแบบฟอร์มเฉพาะของ อย. (บัญชีการขายยา tramadol แยกเฉพาะและรายงานรายเดือน ไม่เกิน 20 เม็ดต่อครั้ง) ไม่ได้ใช้แบบบัญชี ข.ย. 10 ทั่วไป
🔍 ข้ออื่นผิดเพราะอะไร:
• ข้อ ก. (Prednisolone Tablet): เป็นยาสเตียรอยด์เดี่ยว ต้องจัดทำบัญชีการขายยา ข.ย. 10 ตามกฎหมาย
• ข้อ ข. (Seretide Accuhaler): ยาพ่นสูดผสมสเตียรอยด์ จัดเป็นยาที่ต้องบันทึกในบัญชี ข.ย. 10 หรือบัญชีควบคุมพิเศษ
• ข้อ ง. (Oseltamivir Capsule): ยาต้านไวรัสไข้หวัดใหญ่ จัดเป็นยาควบคุมพิเศษที่ต้องทำบัญชี ข.ย. 10
• ข้อ จ. (Lamivudine Tablet): ยาต้านไวรัสเอชไอวี/ตับอักเสบบี เป็นยาควบคุมพิเศษที่ต้องบันทึกบัญชี ข.ย. 10</t>
        </is>
      </c>
      <c r="L306" t="inlineStr">
        <is>
          <t>Pharmacy Laws &amp; Ethics</t>
        </is>
      </c>
      <c r="M306" t="inlineStr">
        <is>
          <t>พ.ร.บ. ยา พ.ศ. 2510</t>
        </is>
      </c>
      <c r="N306" t="inlineStr">
        <is>
          <t>SAP</t>
        </is>
      </c>
      <c r="O306" t="inlineStr">
        <is>
          <t>[SOURCE: Mock Pharmtutor 2024 Set 1 ข้อ 113]</t>
        </is>
      </c>
      <c r="P306" t="inlineStr">
        <is>
          <t>ข้อสอบจำลอง</t>
        </is>
      </c>
      <c r="Q306" t="inlineStr">
        <is>
          <t>Mock Pharmtutor 2024</t>
        </is>
      </c>
    </row>
    <row r="307" ht="24" customHeight="1" s="49">
      <c r="A307" s="176" t="n">
        <v>305</v>
      </c>
      <c r="B307" t="inlineStr">
        <is>
          <t>เจ้าหน้าที่พนักงานสุ่มตรวจวัตถุออกฤทธิ์ต่อจิตและประสาทที่ร้านขายยา เมื่อส่งตรวจที่กรมวิทยาศาสตร์การแพทย์ พบว่าปริมาณตัวยาสำคัญต่ำกว่าช่วงมาตรฐาน 12% สามารถสรุปได้ว่าวัตถุออกฤทธิ์ดังกล่าวเป็นวัตถุออกฤทธิ์ชนิดใด</t>
        </is>
      </c>
      <c r="D307" t="inlineStr">
        <is>
          <t>วัตถุออกฤทธิ์ปลอม</t>
        </is>
      </c>
      <c r="E307" t="inlineStr">
        <is>
          <t>วัตถุออกฤทธิ์เสื่อมคุณภาพ</t>
        </is>
      </c>
      <c r="F307" t="inlineStr">
        <is>
          <t>วัตถุออกฤทธิ์ผิดมาตรฐาน</t>
        </is>
      </c>
      <c r="G307" t="inlineStr">
        <is>
          <t>วัตถุออกฤทธิ์ผิดคุณภาพ</t>
        </is>
      </c>
      <c r="H307" t="inlineStr">
        <is>
          <t>วัตถุออกฤทธิ์ต่ำกว่ามาตรฐาน</t>
        </is>
      </c>
      <c r="I307" t="n">
        <v>1</v>
      </c>
      <c r="J307" t="inlineStr">
        <is>
          <t>✅ คำตอบที่ถูกต้อง: ข้อ ก. วัตถุออกฤทธิ์ปลอม
🎯 ทำไมข้อนี้ถึงถูก: ตามประมวลกฎหมายยาเสพติด (และ พ.ร.บ. วัตถุที่ออกฤทธิ์ต่อจิตและประสาท) วัตถุออกฤทธิ์ที่ผลิตขึ้นโดยมีปริมาณของสารออกฤทธิ์ขาดหรือเกินกว่าร้อยละ 10 (10%) จากเกณฑ์ต่ำสุดหรือสูงสุดของมาตรฐานที่กำหนดไว้ในตำรับ ให้ถือว่าเป็น 'วัตถุออกฤทธิ์ปลอม' ทันที (ขาดไป 12% ซึ่งเกินกว่า 10%)
🔍 ข้ออื่นผิดเพราะอะไร:
• ข้อ ข. (วัตถุออกฤทธิ์เสื่อมคุณภาพ): คือวัตถุออกฤทธิ์ที่สิ้นอายุตามที่ระบุบนฉลาก หรือแปรสภาพจนไม่มีประสิทธิผล
• ข้อ ค. (วัตถุออกฤทธิ์ผิดมาตรฐาน): ในกรณีที่ปริมาณสารสำคัญขาดหรือเกินไม่เกิน 10% จึงจะจัดเป็นผิดมาตรฐาน แต่หากเกิน 10% กฎหมายยกระดับเป็นวัตถุออกฤทธิ์ปลอม
• ข้อ ง. (วัตถุออกฤทธิ์ผิดคุณภาพ): ไม่ใช่คำนิยามทางกฎหมายตามพระราชบัญญัติ
• ข้อ จ. (วัตถุออกฤทธิ์ต่ำกว่ามาตรฐาน): ไม่ใช่ฐานความผิดทางกฎหมายที่บัญญัติไว้</t>
        </is>
      </c>
      <c r="L307" t="inlineStr">
        <is>
          <t>Pharmacy Laws &amp; Ethics</t>
        </is>
      </c>
      <c r="M307" t="inlineStr">
        <is>
          <t>พ.ร.บ. ยาเสพติดให้โทษ &amp; วัตถุออกฤทธิ์</t>
        </is>
      </c>
      <c r="N307" t="inlineStr">
        <is>
          <t>SAP</t>
        </is>
      </c>
      <c r="O307" t="inlineStr">
        <is>
          <t>[SOURCE: Mock Pharmtutor 2024 Set 1 ข้อ 114]</t>
        </is>
      </c>
      <c r="P307" t="inlineStr">
        <is>
          <t>ข้อสอบจำลอง</t>
        </is>
      </c>
      <c r="Q307" t="inlineStr">
        <is>
          <t>Mock Pharmtutor 2024</t>
        </is>
      </c>
    </row>
    <row r="308" ht="24" customHeight="1" s="49">
      <c r="A308" s="176" t="n">
        <v>306</v>
      </c>
      <c r="B308" t="inlineStr">
        <is>
          <t>ข้อความใดต่อไปนี้ที่สามารถใส่ได้ในป้ายร้านยา (MCQ ธ.ค. 66)</t>
        </is>
      </c>
      <c r="D308" t="inlineStr">
        <is>
          <t>เวลาทำการ</t>
        </is>
      </c>
      <c r="E308" t="inlineStr">
        <is>
          <t>เภสัชศาสตรบัณฑิต เกียรตินิยม</t>
        </is>
      </c>
      <c r="F308" t="inlineStr">
        <is>
          <t>ยาดี และถูกที่สุด ที่นี่เท่านั้น</t>
        </is>
      </c>
      <c r="G308" t="inlineStr">
        <is>
          <t>เภสัชมากความสามารถจากสหรัฐอเมริกา</t>
        </is>
      </c>
      <c r="H308" t="inlineStr">
        <is>
          <t>ทุกข้อความข้างต้นใส่ได้ทั้งหมด</t>
        </is>
      </c>
      <c r="I308" t="n">
        <v>1</v>
      </c>
      <c r="J308" t="inlineStr">
        <is>
          <t>✅ คำตอบที่ถูกต้อง: ข้อ ก. เวลาทำการ
🎯 ทำไมข้อนี้ถึงถูก: ตาม พ.ร.บ. ยา พ.ศ. 2510 และกฎกระทรวงสาธารณสุข ป้ายร้านยาและป้ายแสดงผู้มีหน้าที่ปฏิบัติการอนุญาตให้ระบุข้อมูลพื้นฐานตามที่กฎหมายกำหนด เช่น ชื่อสถานที่ขายยา เลขที่ใบอนุญาต และเวลาปฏิบัติการหรือเวลาทำการของร้านยา
🔍 ข้ออื่นผิดเพราะอะไร:
• ข้อ ข.: การแสดงคุณวุฒิพิเศษ เช่น เกียรตินิยม บนป้ายสถานปฏิบัติการหรือการโฆษณา ขัดต่อข้อบังคับสภาเภสัชกรรมว่าด้วยจรรยาบรรณวิชาชีพ
• ข้อ ค.: ข้อความอวดอ้างสรรพคุณว่า ดีและถูกที่สุด เป็นการโฆษณาขายยาที่โอ้อวดเกินจริงและไม่เป็นธรรมต่อผู้บริโภค ผิด พ.ร.บ. ยา
• ข้อ ง.: เป็นการโฆษณาโอ้อวดความรู้ความสามารถส่วนบุคคลอันขัดต่อจรรยาบรรณวิชาชีพเภสัชกรรม
• ข้อ จ.: ไม่ถูกต้อง เนื่องจากข้อความในข้อ ข, ค, และ ง เป็นข้อห้ามตามกฎหมายและจริยธรรมวิชาชีพ</t>
        </is>
      </c>
      <c r="L308" t="inlineStr">
        <is>
          <t>Pharmacy Laws &amp; Ethics</t>
        </is>
      </c>
      <c r="M308" t="inlineStr">
        <is>
          <t>พ.ร.บ. ยา พ.ศ. 2510</t>
        </is>
      </c>
      <c r="N308" t="inlineStr">
        <is>
          <t>SAP</t>
        </is>
      </c>
      <c r="O308" t="inlineStr">
        <is>
          <t>[SOURCE: Mock Pharmtutor 2024 Set 2 ข้อ 106] MCQ ธ.ค. 66</t>
        </is>
      </c>
      <c r="P308" t="inlineStr">
        <is>
          <t>ข้อสอบจำลอง</t>
        </is>
      </c>
      <c r="Q308" t="inlineStr">
        <is>
          <t>Mock Pharmtutor 2024</t>
        </is>
      </c>
    </row>
    <row r="309" ht="24" customHeight="1" s="49">
      <c r="A309" s="176" t="n">
        <v>307</v>
      </c>
      <c r="B309" t="inlineStr">
        <is>
          <t>ยาในข้อใดต่อไปนี้ ไม่สามารถอยู่ในพื้นที่ให้บริการตัวเองได้ (MCQ ธ.ค. 66)</t>
        </is>
      </c>
      <c r="D309" t="inlineStr">
        <is>
          <t>Niclosamide 500 mg แผง 4 เม็ด</t>
        </is>
      </c>
      <c r="E309" t="inlineStr">
        <is>
          <t>Vitamin C 100 mg 10 เม็ด</t>
        </is>
      </c>
      <c r="F309" t="inlineStr">
        <is>
          <t>Acetaminophen 325 mg 100 เม็ด</t>
        </is>
      </c>
      <c r="G309" t="inlineStr">
        <is>
          <t>Chlorpheniramine maleate 2 mg 10 เม็ด</t>
        </is>
      </c>
      <c r="H309" t="inlineStr">
        <is>
          <t>ยาแก้ไอน้ำดำ 60 mL</t>
        </is>
      </c>
      <c r="I309" t="n">
        <v>3</v>
      </c>
      <c r="J309" t="inlineStr">
        <is>
          <t>✅ คำตอบที่ถูกต้อง: ข้อ ค. Acetaminophen 325 mg 100 เม็ด
🎯 ทำไมข้อนี้ถึงถูก: พื้นที่บริการตนเอง (Self-service area) อนุญาตให้วางได้เฉพาะยาสามัญประจำบ้านแผนปัจจุบันเท่านั้น สำหรับ Acetaminophen (Paracetamol) 325 mg บรรจุขวด 100 เม็ด จัดเป็น ยาอันตราย จึงต้องวางอยู่หลังเคาน์เตอร์และจ่ายโดยเภสัชกรเท่านั้น
🔍 ข้ออื่นผิดเพราะอะไร:
• ข้อ ก.: Niclosamide 500 mg แผง 4 เม็ด เป็นยาสามัญประจำบ้านแผนปัจจุบัน สามารถวางในพื้นที่บริการตนเองได้
• ข้อ ข.: Vitamin C 100 mg บรรจุ 10 เม็ด เป็นยาสามัญประจำบ้านแผนปัจจุบัน สามารถวางในพื้นที่บริการตนเองได้
• ข้อ ง.: Chlorpheniramine maleate 2 mg บรรจุแผงไม่เกิน 10 เม็ด จัดเป็นยาสามัญประจำบ้านแผนปัจจุบัน วางในพื้นที่บริการตนเองได้
• ข้อ จ.: ยาแก้ไอน้ำดำ บรรจุ 60 mL เป็นยาสามัญประจำบ้านแผนปัจจุบัน สามารถวางในพื้นที่บริการตนเองได้</t>
        </is>
      </c>
      <c r="L309" t="inlineStr">
        <is>
          <t>Pharmacy Laws &amp; Ethics</t>
        </is>
      </c>
      <c r="M309" t="inlineStr">
        <is>
          <t>พ.ร.บ. ยา พ.ศ. 2510</t>
        </is>
      </c>
      <c r="N309" t="inlineStr">
        <is>
          <t>SAP</t>
        </is>
      </c>
      <c r="O309" t="inlineStr">
        <is>
          <t>[SOURCE: Mock Pharmtutor 2024 Set 2 ข้อ 107] MCQ ธ.ค. 66 [RECONSTRUCTED: แก้ไขข้อผิดพลาด OCR BOL 2 mg เป็น Chlorpheniramine maleate 2 mg]</t>
        </is>
      </c>
      <c r="P309" t="inlineStr">
        <is>
          <t>ข้อสอบจำลอง</t>
        </is>
      </c>
      <c r="Q309" t="inlineStr">
        <is>
          <t>Mock Pharmtutor 2024</t>
        </is>
      </c>
    </row>
    <row r="310" ht="24" customHeight="1" s="49">
      <c r="A310" s="176" t="n">
        <v>308</v>
      </c>
      <c r="B310" t="inlineStr">
        <is>
          <t>ยาในข้อใดต่อไปนี้ที่ไม่ต้องทำบัญชีขายยา ข.ย.11 (MCQ ธ.ค. 66)</t>
        </is>
      </c>
      <c r="D310" t="inlineStr">
        <is>
          <t>Tramadol ทุกรูปแบบ</t>
        </is>
      </c>
      <c r="E310" t="inlineStr">
        <is>
          <t>Chlorpheniramine maleate syrup</t>
        </is>
      </c>
      <c r="F310" t="inlineStr">
        <is>
          <t>Cetirizine syrup</t>
        </is>
      </c>
      <c r="G310" t="inlineStr">
        <is>
          <t>Hydroxyzine syrup</t>
        </is>
      </c>
      <c r="H310" t="inlineStr">
        <is>
          <t>Bromhexine syrup</t>
        </is>
      </c>
      <c r="I310" t="n">
        <v>5</v>
      </c>
      <c r="J310" t="inlineStr">
        <is>
          <t>✅ คำตอบที่ถูกต้อง: ข้อ จ. Bromhexine syrup
🎯 ทำไมข้อนี้ถึงถูก: Bromhexine syrup เป็นยาละลายเสมหะ (Mucolytic) ไม่อยู่ในรายชื่อยาอันตรายกลุ่มเสี่ยงที่สำนักงานคณะกรรมการอาหารและยา (อย.) ควบคุมเป็นพิเศษในการจัดทำบัญชีการขายยาตามแบบ ข.ย.11
🔍 ข้ออื่นผิดเพราะอะไร:
• ข้อ ก.: Tramadol ทุกรูปแบบจัดเป็นยาอันตรายควบคุมพิเศษที่ต้องจัดทำบัญชี ข.ย.11 บันทึกเลขบัตรประชาชนผู้ซื้อ และจำกัดการจำหน่าย
• ข้อ ข.: ยาน้ำ Chlorpheniramine maleate syrup ต้องจัดทำบัญชี ข.ย.11 ตามประกาศ อย. เพื่อป้องกันการนำไปใช้ในทางที่ผิด
• ข้อ ค.: Cetirizine syrup เป็นยาน้ำแก้แพ้ที่ต้องจัดทำบัญชี ข.ย.11 ตามประกาศควบคุมการจำหน่ายยาน้ำกลุ่มแก้แพ้แก้ไอ
• ข้อ ง.: Hydroxyzine syrup เป็นยาน้ำแก้แพ้ที่มีฤทธิ์สงบประสาท ต้องจัดทำบัญชี ข.ย.11 เช่นเดียวกัน</t>
        </is>
      </c>
      <c r="L310" t="inlineStr">
        <is>
          <t>Pharmacy Laws &amp; Ethics</t>
        </is>
      </c>
      <c r="M310" t="inlineStr">
        <is>
          <t>พ.ร.บ. ยา พ.ศ. 2510</t>
        </is>
      </c>
      <c r="N310" t="inlineStr">
        <is>
          <t>SAP</t>
        </is>
      </c>
      <c r="O310" t="inlineStr">
        <is>
          <t>[SOURCE: Mock Pharmtutor 2024 Set 2 ข้อ 108] MCQ ธ.ค. 66 [RECONSTRUCTED: แก้ไขข้อผิดพลาด OCR BOL syrup เป็น Chlorpheniramine maleate syrup]</t>
        </is>
      </c>
      <c r="P310" t="inlineStr">
        <is>
          <t>ข้อสอบจำลอง</t>
        </is>
      </c>
      <c r="Q310" t="inlineStr">
        <is>
          <t>Mock Pharmtutor 2024</t>
        </is>
      </c>
    </row>
    <row r="311" ht="24" customHeight="1" s="49">
      <c r="A311" s="176" t="n">
        <v>309</v>
      </c>
      <c r="B311" t="inlineStr">
        <is>
          <t>Avamys (Fluticasone furoate nasal spray) จัดให้อยู่ในบัญชียาหลักแห่งชาติบัญชี ค หมายความว่าอย่างไร</t>
        </is>
      </c>
      <c r="D311" t="inlineStr">
        <is>
          <t>รายการยามาตรฐานที่ใช้ในการป้องกันและแก้ไขปัญหาสุขภาพที่พบได้บ่อย มีหลักฐานชัดเจนที่สนับสนุนการใช้</t>
        </is>
      </c>
      <c r="E311" t="inlineStr">
        <is>
          <t>รายการยาที่ต้องใช้ในโรคเฉพาะทางโดยแพทย์ผู้เชี่ยวชาญหรือได้รับมอบหมายจากผู้อำนวยการสถานพยาบาลนั้นๆ</t>
        </is>
      </c>
      <c r="F311" t="inlineStr">
        <is>
          <t>รายการยาที่มีข้อบ่งใช้หลายข้อ แต่มีความเหมาะสมในการใช้เพียงข้อบ่งใช้เดียว หรือมีแนวโน้มจะใช้ยาในทางที่ไม่ถูกต้อง หรือยาที่มีราคาแพง</t>
        </is>
      </c>
      <c r="G311" t="inlineStr">
        <is>
          <t>รายการยาที่มีข้อบ่งใช้พิเศษสำหรับหน่วยงานรัฐ หรือภาคเอกชน</t>
        </is>
      </c>
      <c r="H311" t="inlineStr">
        <is>
          <t>รายการยาที่มีความจำเป็นเฉพาะของผู้ป่วยเฉพาะราย อยู่ภายใต้การกำกับดูแลของหน่วยงานประกันสุขภาพและมีการจัดทำบันทึกการใช้ยาอย่างสมเหตุสมผล</t>
        </is>
      </c>
      <c r="I311" t="n">
        <v>2</v>
      </c>
      <c r="J311" t="inlineStr">
        <is>
          <t>✅ คำตอบที่ถูกต้อง: ข้อ ข. รายการยาที่ต้องใช้ในโรคเฉพาะทางโดยแพทย์ผู้เชี่ยวชาญหรือได้รับมอบหมายจากผู้อำนวยการสถานพยาบาลนั้นๆ
🎯 ทำไมข้อนี้ถึงถูก: ยาในบัญชียาหลักแห่งชาติ บัญชี ค กำหนดให้เป็นรายการยาที่ต้องใช้ในโรคเฉพาะทางโดยแพทย์ผู้เชี่ยวชาญเฉพาะทาง หรือแพทย์ที่ได้รับมอบหมายจากผู้อำนวยการสถานพยาบาลนั้นๆ เนื่องจากเป็นยาที่มีวิธีใช้เฉพาะหรือมีค่าใช้จ่ายสูงกว่ายาพื้นฐาน
🔍 ข้ออื่นผิดเพราะอะไร:
• ข้อ ก.: เป็นคำนิยามของ ยาในบัญชี ก ซึ่งเป็นรายการยาจำเป็นพื้นฐานสำหรับสถานพยาบาลทุกระดับ
• ข้อ ค.: เป็นคำนิยามของ ยาในบัญชี ง ซึ่งเป็นยาที่มีราคาแพงมากและมีแนวโน้มใช้ไม่สมเหตุผล จึงต้องมีการกำกับติดตามเข้มงวด
• ข้อ ง.: ไม่ตรงกับคำนิยามการจัดกลุ่มบัญชียาหลักแห่งชาติของประเทศไทย
• ข้อ จ.: เป็นคำนิยามของ ยาในบัญชี จ(2) ซึ่งเป็นรายการยาสำหรับผู้ป่วยเฉพาะรายที่มีความจำเป็นสูงและมีราคาสูงมาก</t>
        </is>
      </c>
      <c r="L311" t="inlineStr">
        <is>
          <t>Pharmacy Administration &amp; Systems</t>
        </is>
      </c>
      <c r="M311" t="inlineStr">
        <is>
          <t>ระบบประกันสุขภาพ</t>
        </is>
      </c>
      <c r="N311" t="inlineStr">
        <is>
          <t>SAP</t>
        </is>
      </c>
      <c r="O311" t="inlineStr">
        <is>
          <t>[SOURCE: Mock Pharmtutor 2024 Set 2 ข้อ 113] MCQ ธ.ค. 66</t>
        </is>
      </c>
      <c r="P311" t="inlineStr">
        <is>
          <t>ข้อสอบจำลอง</t>
        </is>
      </c>
      <c r="Q311" t="inlineStr">
        <is>
          <t>Mock Pharmtutor 2024</t>
        </is>
      </c>
    </row>
    <row r="312" ht="24" customHeight="1" s="49">
      <c r="A312" s="180" t="n">
        <v>310</v>
      </c>
      <c r="B312" s="104" t="inlineStr">
        <is>
          <t>ตามกฎหมายควบคุมยาเสพติดและวัตถุออกฤทธิ์ของประเทศไทย การควบคุมยา Pseudoephedrine ทั้งที่เป็นตำรับยาเดี่ยวและยาสูตรผสม ข้อใดต่อไปนี้ถูกต้อง</t>
        </is>
      </c>
      <c r="C312" s="104" t="inlineStr"/>
      <c r="D312" s="104" t="inlineStr">
        <is>
          <t>เป็นยาอันตราย ร้านยา ข.ย.1 สามารถขายได้โดยเภสัชกร</t>
        </is>
      </c>
      <c r="E312" s="104" t="inlineStr">
        <is>
          <t>เป็นวัตถุออกฤทธิ์ต่อจิตและประสาทประเภท 2 ใช้ได้เฉพาะในโรงพยาบาลและสั่งใช้โดยแพทย์เท่านั้น</t>
        </is>
      </c>
      <c r="F312" s="104" t="inlineStr">
        <is>
          <t>เป็นยาเสพติดให้โทษประเภท 3 ร้านยา ข.ย.1 ขายได้เมื่อมีใบสั่งแพทย์</t>
        </is>
      </c>
      <c r="G312" s="104" t="inlineStr">
        <is>
          <t>เป็นวัตถุออกฤทธิ์ต่อจิตและประสาทประเภท 4 ร้านยา ข.ย.1 ขายได้เมื่อมีใบสั่งแพทย์</t>
        </is>
      </c>
      <c r="H312" s="104" t="inlineStr">
        <is>
          <t>เป็นยาควบคุมพิเศษ ร้านยา ข.ย.1 ขายได้เมื่อมีใบสั่งแพทย์</t>
        </is>
      </c>
      <c r="I312" s="62" t="n">
        <v>2</v>
      </c>
      <c r="J312" s="104" t="inlineStr">
        <is>
          <t>✅ คำตอบที่ถูกต้อง: ข้อ ข. เป็นวัตถุออกฤทธิ์ต่อจิตและประสาทประเภท 2 ใช้ได้เฉพาะในโรงพยาบาลและสั่งใช้โดยแพทย์เท่านั้น
🎯 ทำไมข้อนี้ถึงถูก: ตามประมวลกฎหมายยาเสพติด ยา Pseudoephedrine ทุกรูปแบบทั้งตำรับยาเดี่ยวและสูตรผสมจัดเป็นวัตถุออกฤทธิ์ต่อจิตและประสาทในประเภท 2 ห้ามจำหน่ายในร้านขายยา ให้ใช้ได้เฉพาะในสถานพยาบาลตามคำสั่งแพทย์เท่านั้น
🔍 ข้ออื่นผิดเพราะอะไร:
• ข้อ ก.: เดิมเคยเป็นยาอันตราย แต่ถูกยกระดับควบคุมเข้มงวดเพื่อป้องกันการนำไปใช้สังเคราะห์สารเสพติด (Methamphetamine)
• ข้อ ค.: Pseudoephedrine ไม่ได้จัดเป็นยาเสพติดให้โทษประเภท 3 (กลุ่มยาเสพติดประเภท 3 เช่น ยาแก้ไอผสม Codeine)
• ข้อ ง.: วัตถุออกฤทธิ์ประเภท 4 ได้แก่ยากลุ่ม Benzodiazepines บางชนิด เช่น Diazepam, Lorazepam ซึ่งปัจจุบันไม่อนุญาตให้ร้านยาทั่วไปขาย
• ข้อ จ.: ยาควบคุมพิเศษเป็นหมวดหมู่ตาม พ.ร.บ. ยา ซึ่งการควบคุมต่ำกว่าวัตถุออกฤทธิ์ประเภท 2</t>
        </is>
      </c>
      <c r="K312" s="104" t="inlineStr"/>
      <c r="L312" s="104" t="inlineStr">
        <is>
          <t>Pharmacy Laws &amp; Ethics</t>
        </is>
      </c>
      <c r="M312" s="104" t="inlineStr">
        <is>
          <t>พ.ร.บ. ยาเสพติดให้โทษ &amp; วัตถุออกฤทธิ์</t>
        </is>
      </c>
      <c r="N312" s="62" t="inlineStr">
        <is>
          <t>SAP</t>
        </is>
      </c>
      <c r="O312" s="104" t="inlineStr">
        <is>
          <t>[SOURCE: ข้อสอบจริง PLE CC1 (Product) ปี 2567 ข้อ 19]</t>
        </is>
      </c>
      <c r="P312" s="62" t="inlineStr">
        <is>
          <t>ข้อสอบเก่า</t>
        </is>
      </c>
      <c r="Q312" s="62" t="inlineStr">
        <is>
          <t>2567</t>
        </is>
      </c>
      <c r="R312" s="62" t="inlineStr"/>
    </row>
    <row r="313" ht="24" customHeight="1" s="49">
      <c r="A313" s="180" t="n">
        <v>311</v>
      </c>
      <c r="B313" s="104" t="inlineStr">
        <is>
          <t>ยาในข้อใดต่อไปนี้ที่ผู้รับอนุญาตขายส่งยาไม่สามารถนำมาจำหน่ายให้แก่ร้านขายยาแผนปัจจุบัน (ข.ย.1) ได้ตามกฎหมาย</t>
        </is>
      </c>
      <c r="C313" s="104" t="inlineStr"/>
      <c r="D313" s="104" t="inlineStr">
        <is>
          <t>Sildenafil</t>
        </is>
      </c>
      <c r="E313" s="104" t="inlineStr">
        <is>
          <t>Alprazolam</t>
        </is>
      </c>
      <c r="F313" s="104" t="inlineStr">
        <is>
          <t>Tramadol</t>
        </is>
      </c>
      <c r="G313" s="104" t="inlineStr">
        <is>
          <t>Dexamethasone</t>
        </is>
      </c>
      <c r="H313" s="104" t="inlineStr">
        <is>
          <t>Prednisolone</t>
        </is>
      </c>
      <c r="I313" s="62" t="n">
        <v>2</v>
      </c>
      <c r="J313" s="104" t="inlineStr">
        <is>
          <t>✅ คำตอบที่ถูกต้อง: ข้อ ข. Alprazolam
🎯 ทำไมข้อนี้ถึงถูก: Alprazolam จัดเป็นวัตถุออกฤทธิ์ต่อจิตและประสาทประเภท 2 ตามประมวลกฎหมายยาเสพติด ห้ามมีไว้ในครอบครองเพื่อขายในร้านขายยาแผนปัจจุบันทุกประเภท ร้านขายส่งจึงไม่สามารถขายให้ร้านยาได้
🔍 ข้ออื่นผิดเพราะอะไร:
• ข้อ ก.: Sildenafil เป็นยาควบคุมพิเศษ ร้านขายส่งสามารถขายให้ร้านขายยา ข.ย.1 ได้อย่างถูกต้องตามกฎหมาย
• ข้อ ค.: Tramadol เป็นยาอันตราย (มีการควบคุมพิเศษ) ร้านขายส่งสามารถขายให้ร้านยา ข.ย.1 ได้โดยต้องทำบัญชีการซื้อขายตามกฎหมาย
• ข้อ ง.: Dexamethasone เป็นยาควบคุมพิเศษ ร้านขายส่งสามารถขายให้ร้านขายยา ข.ย.1 ได้
• ข้อ จ.: Prednisolone เป็นยาควบคุมพิเศษ ร้านขายส่งสามารถขายให้ร้านขายยา ข.ย.1 ได้</t>
        </is>
      </c>
      <c r="K313" s="104" t="inlineStr"/>
      <c r="L313" s="104" t="inlineStr">
        <is>
          <t>Pharmacy Laws &amp; Ethics</t>
        </is>
      </c>
      <c r="M313" s="104" t="inlineStr">
        <is>
          <t>พ.ร.บ. ยาเสพติดให้โทษ &amp; วัตถุออกฤทธิ์</t>
        </is>
      </c>
      <c r="N313" s="62" t="inlineStr">
        <is>
          <t>SAP</t>
        </is>
      </c>
      <c r="O313" s="104" t="inlineStr">
        <is>
          <t>[SOURCE: ข้อสอบจริง PLE CC1 (Product) ปี 2567 ข้อ 23]</t>
        </is>
      </c>
      <c r="P313" s="62" t="inlineStr">
        <is>
          <t>ข้อสอบเก่า</t>
        </is>
      </c>
      <c r="Q313" s="62" t="inlineStr">
        <is>
          <t>2567</t>
        </is>
      </c>
      <c r="R313" s="62" t="inlineStr"/>
    </row>
    <row r="314" ht="24" customHeight="1" s="49">
      <c r="A314" s="180" t="n">
        <v>312</v>
      </c>
      <c r="B314" s="104" t="inlineStr">
        <is>
          <t>ยาอันตรายในข้อใดต่อไปนี้ที่ร้านขายยาแผนปัจจุบัน (ข.ย.1) ไม่ต้องจัดทำบัญชีการขายยาตามแบบ ข.ย.11 ตามประกาศสำนักงานคณะกรรมการอาหารและยา</t>
        </is>
      </c>
      <c r="C314" s="104" t="inlineStr"/>
      <c r="D314" s="104" t="inlineStr">
        <is>
          <t>ยาเม็ด Dimenhydrinate</t>
        </is>
      </c>
      <c r="E314" s="104" t="inlineStr">
        <is>
          <t>ยาเม็ด Dextromethorphan</t>
        </is>
      </c>
      <c r="F314" s="104" t="inlineStr">
        <is>
          <t>ยาแคปซูล Tramadol</t>
        </is>
      </c>
      <c r="G314" s="104" t="inlineStr">
        <is>
          <t>ยาน้ำ Chlorpheniramine (CPM)</t>
        </is>
      </c>
      <c r="H314" s="104" t="inlineStr">
        <is>
          <t>ยาน้ำ Diphenhydramine</t>
        </is>
      </c>
      <c r="I314" s="62" t="n">
        <v>1</v>
      </c>
      <c r="J314" s="104" t="inlineStr">
        <is>
          <t>✅ คำตอบที่ถูกต้อง: ข้อ ก. ยาเม็ด Dimenhydrinate
🎯 ทำไมข้อนี้ถึงถูก: ยาเม็ด Dimenhydrinate ไม่ได้อยู่ในบัญชีรายชื่อยาอันตรายที่ อย. ประกาศบังคับให้ต้องจัดทำบัญชี ข.ย.11 จึงบันทึกเพียงบัญชียาอันตรายทั่วไป (แบบ ข.ย.9)
🔍 ข้ออื่นผิดเพราะอะไร:
• ข้อ ข.: ยาเม็ด Dextromethorphan ทุกตำรับต้องทำบัญชี ข.ย.11 เนื่องจากเป็นยาที่มีความเสี่ยงต่อการนำไปใช้ในทางที่ผิด
• ข้อ ค.: ยา Tramadol ทุกรูปแบบทั้งยาเดี่ยวและยาสูตรผสมต้องทำบัญชี ข.ย.11 และจำกัดปริมาณจ่ายไม่เกิน 20 เม็ดต่อครั้ง
• ข้อ ง.: ยาน้ำ Antihistamine ชนิด Chlorpheniramine (CPM) ทุกรูปแบบยาน้ำถูกประกาศให้ต้องจัดทำบัญชี ข.ย.11
• ข้อ จ.: ยาน้ำ Diphenhydramine ถูกประกาศให้ต้องทำบัญชี ข.ย.11 เช่นเดียวกับยาน้ำแก้แพ้อื่นๆ</t>
        </is>
      </c>
      <c r="K314" s="104" t="inlineStr"/>
      <c r="L314" s="104" t="inlineStr">
        <is>
          <t>Pharmacy Laws &amp; Ethics</t>
        </is>
      </c>
      <c r="M314" s="104" t="inlineStr">
        <is>
          <t>พ.ร.บ. ยา พ.ศ. 2510</t>
        </is>
      </c>
      <c r="N314" s="62" t="inlineStr">
        <is>
          <t>SAP</t>
        </is>
      </c>
      <c r="O314" s="104" t="inlineStr">
        <is>
          <t>[SOURCE: ข้อสอบจริง PLE CC1 (Product) ปี 2567 ข้อ 25] [RECONSTRUCTED: ปรับแต่งและเติมเต็มตัวเลือก จ ให้ครบ 5 ตัวเลือกตามระเบียบ อย.]</t>
        </is>
      </c>
      <c r="P314" s="62" t="inlineStr">
        <is>
          <t>ข้อสอบเก่า</t>
        </is>
      </c>
      <c r="Q314" s="62" t="inlineStr">
        <is>
          <t>2567</t>
        </is>
      </c>
      <c r="R314" s="62" t="inlineStr"/>
    </row>
    <row r="315" ht="24" customHeight="1" s="49">
      <c r="A315" s="180" t="n">
        <v>313</v>
      </c>
      <c r="B315" s="104" t="inlineStr">
        <is>
          <t>ข้อใดต่อไปนี้ไม่จัดเป็นยาสามัญประจำบ้านแผนปัจจุบันตามประกาศกระทรวงสาธารณสุข</t>
        </is>
      </c>
      <c r="C315" s="104" t="inlineStr"/>
      <c r="D315" s="104" t="inlineStr">
        <is>
          <t>ยาเม็ด Paracetamol 500 mg บรรจุกล่องละ 100 เม็ด</t>
        </is>
      </c>
      <c r="E315" s="104" t="inlineStr">
        <is>
          <t>ยาเหน็บทวารหนัก Glycerin สำหรับเด็ก บรรจุกล่องละ 10 แท่ง</t>
        </is>
      </c>
      <c r="F315" s="104" t="inlineStr">
        <is>
          <t>น้ำเกลือล้างแผล Normal Saline Solution 500 mL</t>
        </is>
      </c>
      <c r="G315" s="104" t="inlineStr">
        <is>
          <t>ผงน้ำตาลเกลือแร่ ORS สำหรับละลายน้ำ 250 mL</t>
        </is>
      </c>
      <c r="H315" s="104" t="inlineStr">
        <is>
          <t>ยาล้างตา Sodium Chloride ปริมาตร 150 mL</t>
        </is>
      </c>
      <c r="I315" s="62" t="n">
        <v>1</v>
      </c>
      <c r="J315" s="104" t="inlineStr">
        <is>
          <t>✅ คำตอบที่ถูกต้อง: ข้อ ก. ยาเม็ด Paracetamol 500 mg บรรจุกล่องละ 100 เม็ด
🎯 ทำไมข้อนี้ถึงถูก: ตามประกาศกระทรวงสาธารณสุข ยาเม็ด Paracetamol 500 mg จะเป็นยาสามัญประจำบ้านได้ต่อเมื่อบรรจุแผงไม่เกิน 10 เม็ดและกล่องละไม่เกิน 20 เม็ดเท่านั้น หากบรรจุ 100 เม็ดจะจัดเป็นยาอันตราย
🔍 ข้ออื่นผิดเพราะอะไร:
• ข้อ ข.: ยาเหน็บ Glycerin บรรจุ 10 แท่ง จัดเป็นยาสามัญประจำบ้านแผนปัจจุบันในกลุ่มยาระบายบรรเทาอาการท้องผูก
• ข้อ ค.: น้ำเกลือ Normal Saline 500 mL จัดเป็นยาสามัญประจำบ้านแผนปัจจุบันสำหรับทำความสะอาดบาดแผล
• ข้อ ง.: ผงน้ำตาลเกลือแร่ ORS สำหรับผสมน้ำ 250 mL จัดเป็นยาสามัญประจำบ้านแผนปัจจุบันกลุ่มแก้ท้องร่วง
• ข้อ จ.: ยาล้างตาปริมาตร 150 mL (ไม่เกิน 240 mL) จัดเป็นยาสามัญประจำบ้านแผนปัจจุบัน</t>
        </is>
      </c>
      <c r="K315" s="104" t="inlineStr"/>
      <c r="L315" s="104" t="inlineStr">
        <is>
          <t>Pharmacy Laws &amp; Ethics</t>
        </is>
      </c>
      <c r="M315" s="104" t="inlineStr">
        <is>
          <t>พ.ร.บ. ยา พ.ศ. 2510</t>
        </is>
      </c>
      <c r="N315" s="62" t="inlineStr">
        <is>
          <t>SAP</t>
        </is>
      </c>
      <c r="O315" s="104" t="inlineStr">
        <is>
          <t>[SOURCE: ข้อสอบจริง PLE CC1 (Product) ปี 2567 ข้อ 29]</t>
        </is>
      </c>
      <c r="P315" s="62" t="inlineStr">
        <is>
          <t>ข้อสอบเก่า</t>
        </is>
      </c>
      <c r="Q315" s="62" t="inlineStr">
        <is>
          <t>2567</t>
        </is>
      </c>
      <c r="R315" s="62" t="inlineStr"/>
    </row>
    <row r="316" ht="24" customHeight="1" s="49">
      <c r="A316" s="180" t="n">
        <v>314</v>
      </c>
      <c r="B316" s="104" t="inlineStr">
        <is>
          <t>ชายอายุ 28 ปี มาขอซื้อยา Tramadol 50 mg เพื่อบรรเทาอาการปวดจากโรคประจำตัว และต้องการพกติดตัวไปต่างประเทศ เภสัชกรจึงจ่ายยาให้ไปจำนวน 30 เม็ด พร้อมเขียนฉลากระบุข้อบ่งใช้ วิธีบริหารยา และข้อควรระวัง จากสถานการณ์ดังกล่าวข้อใดถูกต้องตามกฎหมายและจรรยาบรรณวิชาชีพ</t>
        </is>
      </c>
      <c r="C316" s="104" t="inlineStr"/>
      <c r="D316" s="104" t="inlineStr">
        <is>
          <t>สามารถขายได้ ไม่ผิดกฎหมาย แต่ผิดจรรยาบรรณวิชาชีพ</t>
        </is>
      </c>
      <c r="E316" s="104" t="inlineStr">
        <is>
          <t>ไม่สามารถขายได้ ผิดกฎหมาย และผิดจรรยาบรรณวิชาชีพ</t>
        </is>
      </c>
      <c r="F316" s="104" t="inlineStr">
        <is>
          <t>สามารถขายได้ ไม่ผิดกฎหมาย และไม่ผิดจรรยาบรรณวิชาชีพ</t>
        </is>
      </c>
      <c r="G316" s="104" t="inlineStr">
        <is>
          <t>ไม่สามารถขายได้ ผิดกฎหมาย แต่ไม่ผิดจรรยาบรรณวิชาชีพ</t>
        </is>
      </c>
      <c r="H316" s="104" t="inlineStr">
        <is>
          <t>สามารถขายได้เฉพาะกรณีที่มีใบรับรองแพทย์เท่านั้น และไม่ผิดจรรยาบรรณวิชาชีพ</t>
        </is>
      </c>
      <c r="I316" s="62" t="n">
        <v>2</v>
      </c>
      <c r="J316" s="104" t="inlineStr">
        <is>
          <t>✅ คำตอบที่ถูกต้อง: ข้อ ข. ไม่สามารถขายได้ ผิดกฎหมาย และผิดจรรยาบรรณวิชาชีพ
🎯 ทำไมข้อนี้ถึงถูก: ผิดกฎหมายเนื่องจากประกาศกระทรวงสาธารณสุขจำกัดให้ร้านขายยาจ่ายยา Tramadol ได้ไม่เกิน 20 เม็ดต่อครั้งต่อราย และการจ่ายเกินเกณฑ์ถือเป็นการละเลยการส่งมอบยาอย่างปลอดภัยจึงผิดจรรยาบรรณวิชาชีพร่วมด้วย
🔍 ข้ออื่นผิดเพราะอะไร:
• ข้อ ก.: ผิด เนื่องจากเป็นการกระทำที่ฝ่าฝืนกฎหมายควบคุมการกระจายยา Tramadol ชัดเจน ไม่ใช่แค่ผิดจรรยาบรรณเท่านั้น
• ข้อ ค.: ผิด ทั้งต่อกฎหมาย พ.ร.บ. ยา (ประกาศ อย.) และผิดจรรยาบรรณวิชาชีพเภสัชกรรม
• ข้อ ง.: ผิด เนื่องจากการฝ่าฝืนกฎหมายควบคุมยาอันตรายร้ายแรงส่งผลให้เกิดความเสื่อมเสียและผิดจรรยาบรรณวิชาชีพด้วยเสมอ
• ข้อ จ.: ผิด แม้จะมีใบรับรองแพทย์ ร้านยาก็ไม่สามารถจ่าย Tramadol เกิน 20 เม็ดต่อครั้งต่อรายได้ตามข้อกำหนดกฎหมายของร้านยา</t>
        </is>
      </c>
      <c r="K316" s="104" t="inlineStr"/>
      <c r="L316" s="104" t="inlineStr">
        <is>
          <t>Pharmacy Laws &amp; Ethics</t>
        </is>
      </c>
      <c r="M316" s="104" t="inlineStr">
        <is>
          <t>พ.ร.บ. ยา พ.ศ. 2510</t>
        </is>
      </c>
      <c r="N316" s="62" t="inlineStr">
        <is>
          <t>SAP</t>
        </is>
      </c>
      <c r="O316" s="104" t="inlineStr">
        <is>
          <t>[SOURCE: ข้อสอบจริง PLE CC1 (Product) ปี 2567 ข้อ 38]</t>
        </is>
      </c>
      <c r="P316" s="62" t="inlineStr">
        <is>
          <t>ข้อสอบเก่า</t>
        </is>
      </c>
      <c r="Q316" s="62" t="inlineStr">
        <is>
          <t>2567</t>
        </is>
      </c>
      <c r="R316" s="62" t="inlineStr"/>
    </row>
    <row r="317">
      <c r="A317" s="180" t="n">
        <v>315</v>
      </c>
      <c r="B317" s="104" t="inlineStr">
        <is>
          <t>ตามประกาศกระทรวงสาธารณสุขและแนวทางวิธีปฏิบัติทางเภสัชกรรมชุมชน (GPP) ยาในข้อใดจัดเป็นยาอันตรายที่ห้ามนำมาวางในส่วนบริการตนเอง (Self-service / Self-selection area) ของร้านยาแผนปัจจุบัน</t>
        </is>
      </c>
      <c r="C317" s="104" t="inlineStr"/>
      <c r="D317" s="104" t="inlineStr">
        <is>
          <t>Paracetamol 500 mg tablets</t>
        </is>
      </c>
      <c r="E317" s="104" t="inlineStr">
        <is>
          <t>Chlorpheniramine maleate 4 mg tablets</t>
        </is>
      </c>
      <c r="F317" s="104" t="inlineStr">
        <is>
          <t>Niclosamide 500 mg chewable tablets</t>
        </is>
      </c>
      <c r="G317" s="104" t="inlineStr">
        <is>
          <t>Calcium carbonate with Vitamin D tablets</t>
        </is>
      </c>
      <c r="H317" s="104" t="inlineStr">
        <is>
          <t>Vitamin C 500 mg tablets</t>
        </is>
      </c>
      <c r="I317" s="62" t="n">
        <v>3</v>
      </c>
      <c r="J317" s="104" t="inlineStr">
        <is>
          <t>✅ คำตอบที่ถูกต้อง: ข้อ ค. Niclosamide 500 mg chewable tablets
🎯 ทำไมข้อนี้ถึงถูก: Niclosamide จัดเป็นยาอันตราย (Dangerous drug) ที่ต้องส่งมอบโดยเภสัชกรผู้มีหน้าที่ปฏิบัติการเท่านั้น และต้องให้คำแนะนำการใช้ยาที่ถูกต้องอย่างเคร่งครัด รวมถึงการประเมินชนิดของพยาธิก่อนใช้ จึงห้ามนำมาวางจำหน่ายในบริเวณที่ผู้รับบริการสามารถหยิบเลือกซื้อได้เอง (Self-service area) ในขณะที่ยาสามัญประจำบ้านหรือผลิตภัณฑ์เสริมอาหารสามารถจัดวางในพื้นที่บริการตนเองได้
🔍 ข้ออื่นผิดเพราะอะไร:
• ข้อ ก.: Paracetamol 500 mg หากขึ้นทะเบียนเป็นยาสามัญประจำบ้านสามารถวางในพื้นที่บริการตนเองเพื่อให้ประชาชนเข้าถึงได้
• ข้อ ข.: Chlorpheniramine maleate ในสูตรตำรับยาสามัญประจำบ้านแก้แพ้ลดน้ำมูกสามารถวางในพื้นที่บริการตนเองได้
• ข้อ ง.: Calcium carbonate with Vitamin D ที่ขึ้นทะเบียนเป็นผลิตภัณฑ์เสริมอาหารหรือยาสามัญประจำบ้านสามารถวางบนชั้นบริการตนเองได้
• ข้อ จ.: Vitamin C 500 mg ที่ขึ้นทะเบียนเป็นยาสามัญประจำบ้านหรืออาหารเสริมสามารถวางในพื้นที่บริการตนเองได้</t>
        </is>
      </c>
      <c r="K317" s="104" t="inlineStr"/>
      <c r="L317" s="104" t="inlineStr">
        <is>
          <t>Pharmacy Laws &amp; Ethics</t>
        </is>
      </c>
      <c r="M317" s="104" t="inlineStr">
        <is>
          <t>พ.ร.บ. ยา พ.ศ. 2510</t>
        </is>
      </c>
      <c r="N317" s="62" t="inlineStr">
        <is>
          <t>SAP</t>
        </is>
      </c>
      <c r="O317" s="104" t="inlineStr">
        <is>
          <t>[SOURCE: ข้อสอบจริง PLE CC1 (Product) ปี 2566 Day 2 ข้อ 41]</t>
        </is>
      </c>
      <c r="P317" s="62" t="inlineStr">
        <is>
          <t>ข้อสอบเก่า</t>
        </is>
      </c>
      <c r="Q317" s="62" t="inlineStr">
        <is>
          <t>2566</t>
        </is>
      </c>
      <c r="R317" s="62" t="inlineStr"/>
    </row>
    <row r="318">
      <c r="A318" s="180" t="n">
        <v>316</v>
      </c>
      <c r="B318" s="104" t="inlineStr">
        <is>
          <t>ข้อมูลด้านประสิทธิภาพและความปลอดภัยใดที่จำเป็นต้องใช้ประกอบการยื่นขอขึ้นทะเบียนตำรับยาสามัญ (Generic Drug) ของยา Orlistat capsule ตามข้อกำหนดของสำนักงานคณะกรรมการอาหารและยา</t>
        </is>
      </c>
      <c r="C318" s="104" t="inlineStr"/>
      <c r="D318" s="104" t="inlineStr">
        <is>
          <t>รายงานการทดลองทางคลินิกระยะที่ 1 (Phase 1 clinical trial report)</t>
        </is>
      </c>
      <c r="E318" s="104" t="inlineStr">
        <is>
          <t>รายงานการทดลองทางคลินิกระยะที่ 3 (Phase 3 clinical trial report)</t>
        </is>
      </c>
      <c r="F318" s="104" t="inlineStr">
        <is>
          <t>รายงานการทดสอบความเป็นพิษในสัตว์ทดลอง (Preclinical toxicity study report)</t>
        </is>
      </c>
      <c r="G318" s="104" t="inlineStr">
        <is>
          <t>รายงานผลการศึกษาชีวสมมูล (Bioequivalence study report)</t>
        </is>
      </c>
      <c r="H318" s="104" t="inlineStr">
        <is>
          <t>รายงานผลการทดสอบประสิทธิผลการลดน้ำหนักในประชากรไทย</t>
        </is>
      </c>
      <c r="I318" s="62" t="n">
        <v>4</v>
      </c>
      <c r="J318" s="104" t="inlineStr">
        <is>
          <t>✅ คำตอบที่ถูกต้อง: ข้อ ง. รายงานผลการศึกษาชีวสมมูล (Bioequivalence study report)
🎯 ทำไมข้อนี้ถึงถูก: การขึ้นทะเบียนตำรับยาสามัญ (Generic drug) สำหรับยารับประทานรูปแบบแข็งชนิดออกฤทธิ์ทั้งร่างกายหรือออกฤทธิ์เฉพาะที่ในทางเดินอาหารตามเกณฑ์ อย. กฎหมายกำหนดให้ต้องมีรายงานผลการศึกษาชีวสมมูล (Bioequivalence study) หรือการศึกษาความเท่าเทียมกันในการออกฤทธิ์ทางคลินิกเพื่อยืนยันว่ายาทำงานได้เทียบเท่ากับยานวัตกรรมต้นแบบ
🔍 ข้ออื่นผิดเพราะอะไร:
• ข้อ ก.: รายงานการทดลอง Phase 1 เป็นข้อกำหนดสำหรับการขึ้นทะเบียนยาใหม่ (New chemical entity)
• ข้อ ข.: รายงานการทดลอง Phase 3 ในกลุ่มผู้ป่วยขนาดใหญ่ใช้สำหรับยาใหม่ ไม่จำเป็นสำหรับยาสามัญที่ตัวยาเป็นที่ยอมรับแล้ว
• ข้อ ค.: การศึกษาความเป็นพิษในสัตว์ทดลอง (Toxicity study) เป็นข้อกำหนดของยาใหม่
• ข้อ จ.: ยาสามัญไม่จำเป็นต้องทำ Clinical efficacy trial ซ้ำในประชากรไทย หากสามารถพิสูจน์ความเท่าเทียมกันทางชีวสมมูลได้</t>
        </is>
      </c>
      <c r="K318" s="104" t="inlineStr"/>
      <c r="L318" s="104" t="inlineStr">
        <is>
          <t>Pharmacy Laws &amp; Ethics</t>
        </is>
      </c>
      <c r="M318" s="104" t="inlineStr">
        <is>
          <t>พ.ร.บ. ยา พ.ศ. 2510</t>
        </is>
      </c>
      <c r="N318" s="62" t="inlineStr">
        <is>
          <t>SAP</t>
        </is>
      </c>
      <c r="O318" s="104" t="inlineStr">
        <is>
          <t>[SOURCE: ข้อสอบจริง PLE CC1 (Product) ปี 2564 ข้อ 22]</t>
        </is>
      </c>
      <c r="P318" s="62" t="inlineStr">
        <is>
          <t>ข้อสอบเก่า</t>
        </is>
      </c>
      <c r="Q318" s="62" t="inlineStr">
        <is>
          <t>2564</t>
        </is>
      </c>
      <c r="R318" s="62" t="inlineStr"/>
    </row>
    <row r="319">
      <c r="A319" s="180" t="n">
        <v>317</v>
      </c>
      <c r="B319" s="104" t="inlineStr">
        <is>
          <t>ยาใหม่ที่ผ่านการอนุมัติจาก สำนักงานคณะกรรมการอาหารและยา (อย.) กำหนดให้ต้องเข้าสู่โครงการติดตามความปลอดภัยจากการใช้ยา (Safety Monitoring Program: SMP) เป็นระยะเวลานานเท่าใด?</t>
        </is>
      </c>
      <c r="C319" s="104" t="inlineStr"/>
      <c r="D319" s="104" t="inlineStr">
        <is>
          <t>3 เดือน</t>
        </is>
      </c>
      <c r="E319" s="104" t="inlineStr">
        <is>
          <t>6 เดือน</t>
        </is>
      </c>
      <c r="F319" s="104" t="inlineStr">
        <is>
          <t>12 เดือน</t>
        </is>
      </c>
      <c r="G319" s="104" t="inlineStr">
        <is>
          <t>18 เดือน</t>
        </is>
      </c>
      <c r="H319" s="104" t="inlineStr">
        <is>
          <t>24 เดือน</t>
        </is>
      </c>
      <c r="I319" s="62" t="n">
        <v>5</v>
      </c>
      <c r="J319" s="104" t="inlineStr">
        <is>
          <t>✅ คำตอบที่ถูกต้อง: ข้อ จ. 24 เดือน
🎯 ทำไมข้อนี้ถึงถูก: ตามประกาศกระทรวงสาธารณสุขและระเบียบปฏิบัติของสำนักงานคณะกรรมการอาหารและยา (อย.) ภายใต้ พ.ร.บ. ยา พ.ศ. 2510 ยาใหม่ (New Drugs) ที่ได้รับอนุมัติทะเบียนตำรับยาต้องเข้าสู่โครงการ Safety Monitoring Program (SMP) เพื่อติดตามและประเมินอาการไม่พึงประสงค์จากการใช้ยา (ADR) ในกลุ่มประชากรไทยเป็นระยะเวลาอย่างน้อย 2 ปี (24 เดือน)
🔍 ข้ออื่นผิดเพราะอะไร:
• ข้อ ก.: ผิด เพราะระยะเวลา 3 เดือนสั้นเกินไป ไม่เพียงพอต่อการประเมินสัญญาณความปลอดภัย (Safety signals) และอาการไม่พึงประสงค์ที่เกิดขึ้นได้ยาก
• ข้อ ข.: ผิด เพราะระยะเวลา 6 เดือนยังอยู่ในช่วงเริ่มต้นของการจำหน่าย ยาถูกใช้ในกลุ่มประชากรที่จำกัด
• ข้อ ค.: ผิด เพราะ 12 เดือน (1 ปี) ยังไม่ครบเกณฑ์ขั้นต่ำตามกฎหมายกำหนด โดย อย. กำหนดระยะเวลาติดตามอย่างน้อย 2 ปีเต็ม (24 เดือน)
• ข้อ ง.: ผิด เพราะ 18 เดือนยังไม่ครบระยะเวลาตามเกณฑ์มาตรฐานความปลอดภัยที่ระบุไว้ 2 ปี (24 เดือน)</t>
        </is>
      </c>
      <c r="K319" s="104" t="inlineStr">
        <is>
          <t>cc1_product/image127.png</t>
        </is>
      </c>
      <c r="L319" s="104" t="inlineStr">
        <is>
          <t>Pharmacy Laws &amp; Ethics</t>
        </is>
      </c>
      <c r="M319" s="104" t="inlineStr">
        <is>
          <t>พ.ร.บ. ยา พ.ศ. 2510</t>
        </is>
      </c>
      <c r="N319" s="62" t="inlineStr">
        <is>
          <t>SAP</t>
        </is>
      </c>
      <c r="O319" s="104" t="inlineStr">
        <is>
          <t>[SOURCE: ข้อสอบจริง PLE CC1 (Product) ปี 2558 ข้อ 2]</t>
        </is>
      </c>
      <c r="P319" s="62" t="inlineStr">
        <is>
          <t>ข้อสอบเก่า</t>
        </is>
      </c>
      <c r="Q319" s="62" t="inlineStr">
        <is>
          <t>2558</t>
        </is>
      </c>
      <c r="R319" s="62" t="inlineStr"/>
    </row>
    <row r="320">
      <c r="A320" s="176" t="n">
        <v>318</v>
      </c>
      <c r="B320" t="inlineStr">
        <is>
          <t>23. ยารักษาโรคความดันโลหิตสูงชนิดหนึ่งจัดอยู่ใน บัญชี ก ของบัญชียาหลักแห่งชาติ ข้อใดกล่าวถึงคุณสมบัติและการสั่งใช้ยานี้ได้ถูกต้อง</t>
        </is>
      </c>
      <c r="D320" t="inlineStr">
        <is>
          <t>ต้องสั่งจ่ายโดยแพทย์ผู้เชี่ยวชาญเฉพาะโรคเท่านั้น</t>
        </is>
      </c>
      <c r="E320" t="inlineStr">
        <is>
          <t>ผู้ป่วยต้องสำรองจ่ายค่ายาก่อนนำใบเสร็จไปเบิกเงินคืนกับต้นสังกัด</t>
        </is>
      </c>
      <c r="F320" t="inlineStr">
        <is>
          <t>ผู้ป่วยทุกสิทธิต้องร่วมจ่าย 30 บาทต่อหนึ่งรายการยา</t>
        </is>
      </c>
      <c r="G320" t="inlineStr">
        <is>
          <t>เป็นยารักษาหรือป้องกันโรคที่ใช้บ่อย เป็นยาเลือกใช้แรกๆ และแพทย์ทั่วไปสั่งใช้ได้</t>
        </is>
      </c>
      <c r="H320" t="inlineStr">
        <is>
          <t>ต้องมีการลงทะเบียนและติดตามผลการรักษาเป็นรายกรณีตลอดการรักษา</t>
        </is>
      </c>
      <c r="I320" t="n">
        <v>4</v>
      </c>
      <c r="J320" t="inlineStr">
        <is>
          <t>✅ คำตอบที่ถูกต้อง: ข้อ ง. เป็นยารักษาหรือป้องกันโรคที่ใช้บ่อย เป็นยาเลือกใช้แรกๆ และแพทย์ทั่วไปสั่งใช้ได้
🎯 ทำไมข้อนี้ถึงถูก: ตามนิยามและการจำแนกหมวดยาในบัญชียาหลักแห่งชาติ (NLEM) ของประเทศไทย บัญชี ก คือ รายการยาสำหรับโรคที่พบบ่อย มีหลักฐานทางวิชาการชัดเจนว่ามีประสิทธิผลและความปลอดภัย มีความคุ้มค่า และจัดเป็นยาจำเป็นพื้นฐานที่สามารถสั่งใช้ได้โดยแพทย์เวชปฏิบัติทั่วไปในสถานพยาบาลทุกระดับ
🔍 ข้ออื่นผิดเพราะอะไร:
• ข้อ ก. ต้องสั่งจ่ายโดยแพทย์ผู้เชี่ยวชาญเฉพาะโรคเท่านั้น: เป็นลักษณะของยา บัญชี ค หรือ บัญชี จ(2)
• ข้อ ข. ผู้ป่วยต้องสำรองจ่ายค่ายาก่อนนำใบเสร็จไปเบิกเงินคืน: ยาในบัญชียาหลักแห่งชาติทุกบัญชีเป็นสิทธิประโยชน์ขั้นพื้นฐานที่เบิกจ่ายได้ตามระบบ ไม่ต้องสำรองจ่าย
• ข้อ ค. ผู้ป่วยทุกสิทธิต้องร่วมจ่าย 30 บาทต่อหนึ่งรายการยา: การร่วมจ่าย 30 บาทเป็นเงื่อนไขสิทธิบัตรทองต่อการเข้ารับบริการในครั้งนั้นๆ ไม่ใช่การคิดต่อรายการยา
• ข้อ จ. ต้องมีการลงทะเบียนและติดตามผลการรักษาเป็นรายกรณี: เป็นเงื่อนไขของยา บัญชี จ(2) ซึ่งเป็นยากลุ่มพิเศษที่มีราคาแพงหรือต้องการระบบติดตามความปลอดภัยอย่างเคร่งครัด
---</t>
        </is>
      </c>
      <c r="L320" t="inlineStr">
        <is>
          <t>Pharmacy Laws &amp; Ethics</t>
        </is>
      </c>
      <c r="M320" t="inlineStr">
        <is>
          <t>บัญชียาหลักแห่งชาติ (NLEM)</t>
        </is>
      </c>
      <c r="N320" t="inlineStr">
        <is>
          <t>SAP</t>
        </is>
      </c>
      <c r="O320" t="inlineStr">
        <is>
          <t>ข้อ 23 Mock RxCU83</t>
        </is>
      </c>
      <c r="P320" t="inlineStr">
        <is>
          <t>ข้อสอบจำลอง</t>
        </is>
      </c>
      <c r="Q320" t="inlineStr">
        <is>
          <t>Mock RxCU83 ชุดที่ 1</t>
        </is>
      </c>
    </row>
    <row r="321">
      <c r="A321" s="176" t="n">
        <v>319</v>
      </c>
      <c r="B321" t="inlineStr">
        <is>
          <t>51. ยาพ่นจมูก Oxymetazoline จัดอยู่ในบัญชียาหลักแห่งชาติ บัญชี ข ข้อใดกล่าวถึงคุณสมบัติและเกณฑ์การเบิกจ่ายของยานี้ได้ถูกต้อง</t>
        </is>
      </c>
      <c r="D321" t="inlineStr">
        <is>
          <t>เป็นยาที่อยู่ภายใต้ระบบการควบคุมและติดตามการสั่งใช้ยาเป็นพิเศษ (Authorized system)</t>
        </is>
      </c>
      <c r="E321" t="inlineStr">
        <is>
          <t>เป็นยาที่ต้องเบิกจ่ายตรงผ่านหน่วยงานราชการส่วนกลางเท่านั้น</t>
        </is>
      </c>
      <c r="F321" t="inlineStr">
        <is>
          <t>เป็นยาที่มีการใช้งานซับซ้อน ต้องสั่งใช้ร่วมกับยาในบัญชียาหลักแห่งชาติชนิดอื่นอย่างน้อย 2 ชนิด</t>
        </is>
      </c>
      <c r="G321" t="inlineStr">
        <is>
          <t>เป็นยาที่ต้องสั่งใช้โดยแพทย์ผู้เชี่ยวชาญเฉพาะทางโสต ศอ นาสิก (ENT specialist) เท่านั้น</t>
        </is>
      </c>
      <c r="H321" t="inlineStr">
        <is>
          <t>เป็นยาที่เบิกจ่ายได้ในสถานพยาบาลระดับโรงพยาบาลชุมชนขึ้นไป และครอบคลุมสิทธิการรักษาพยาบาลขั้นพื้นฐานตามข้อบ่งใช้ที่กำหนด</t>
        </is>
      </c>
      <c r="I321" t="n">
        <v>5</v>
      </c>
      <c r="J321" t="inlineStr">
        <is>
          <t>✅ คำตอบที่ถูกต้อง: ข้อ จ. เป็นยาที่เบิกจ่ายได้ในสถานพยาบาลระดับโรงพยาบาลชุมชนขึ้นไป และครอบคลุมสิทธิการรักษาพยาบาลขั้นพื้นฐานตามข้อบ่งใช้ที่กำหนด
🎯 ทำไมข้อนี้ถึงถูก: บัญชี ข ในบัญชียาหลักแห่งชาติของประเทศไทย หมายถึง รายการยาสำหรับใช้ทดแทนยาในบัญชี ก ในกรณีที่ผู้ป่วยไม่สามารถใช้ยาในบัญชี ก ได้ (เช่น แพ้ยา มีข้อห้ามใช้ หรือเกิดผลข้างเคียง) หรือมีข้อบ่งใช้เฉพาะเจาะจงตามแนวทางเวชปฏิบัติ โดยสถานพยาบาลตั้งแต่ระดับโรงพยาบาลชุมชน (รพช.) ขึ้นไปสามารถสั่งใช้และเบิกจ่ายได้ตามสิทธิประโยชน์พื้นฐานของผู้ป่วย
🔍 ข้ออื่นผิดเพราะอะไร:
• ข้อ ก. ยาที่อยู่ภายใต้ระบบ Authorized system: เป็นเงื่อนไขของยา บัญชี จ(2) ซึ่งเป็นยาราคาแพงมาก
• ข้อ ข. เบิกจ่ายตรงผ่านหน่วยงานราชการส่วนกลาง: ยาในบัญชี ข เบิกจ่ายในระบบประกันสุขภาพของโรงพยาบาลตามปกติ
• ข้อ ค. ต้องใช้ร่วมกับยาอื่นอย่างน้อย 2 ชนิด: บัญชียาหลักแห่งชาติไม่ได้กำหนดเงื่อนไขการใช้ร่วมกับยาอื่น 2 ชนิดสำหรับยานี้
• ข้อ ง. ต้องสั่งโดยแพทย์เฉพาะทาง ENT เท่านั้น: แพทย์ทั่วไปในสถานพยาบาลสามารถสั่งใช้ยานี้ได้ตามความจำเป็นในการรักษา
---</t>
        </is>
      </c>
      <c r="L321" t="inlineStr">
        <is>
          <t>Pharmacy Laws &amp; Ethics</t>
        </is>
      </c>
      <c r="M321" t="inlineStr">
        <is>
          <t>บัญชียาหลักแห่งชาติ (NLEM)</t>
        </is>
      </c>
      <c r="N321" t="inlineStr">
        <is>
          <t>SAP</t>
        </is>
      </c>
      <c r="O321" t="inlineStr">
        <is>
          <t>ข้อ 51 Mock RxCU83</t>
        </is>
      </c>
      <c r="P321" t="inlineStr">
        <is>
          <t>ข้อสอบจำลอง</t>
        </is>
      </c>
      <c r="Q321" t="inlineStr">
        <is>
          <t>Mock RxCU83 ชุดที่ 1</t>
        </is>
      </c>
    </row>
    <row r="322">
      <c r="A322" s="176" t="n">
        <v>320</v>
      </c>
      <c r="B322" t="inlineStr">
        <is>
          <t>151. ยารักษาโรคความดันโลหิตสูงถูกบรรจุอยู่ในบัญชียาหลักแห่งชาติ บัญชี ก ข้อใดระบุนิยามและหลักเกณฑ์การใช้ยาในบัญชี ก ได้ถูกต้องที่สุด</t>
        </is>
      </c>
      <c r="C322" t="inlineStr">
        <is>
          <t>ยารักษาโรคความดันโลหิตสูงถูกบรรจุอยู่ในบัญชียาหลักแห่งชาติ บัญชี ก ข้อใดระบุนิยามและหลักเกณฑ์การใช้ยาในบัญชี ก ได้ถูกต้องที่สุด</t>
        </is>
      </c>
      <c r="D322" t="inlineStr">
        <is>
          <t>เป็นยาที่ต้องได้รับการวินิจฉัยและสั่งใช้โดยแพทย์ผู้เชี่ยวชาญเฉพาะทางที่ผ่านการอบรมเท่านั้น</t>
        </is>
      </c>
      <c r="E322" t="inlineStr">
        <is>
          <t>ผู้ป่วยต้องสำรองจ่ายเงินค่ายาไปก่อนแล้วนำใบเสร็จไปเบิกคืนกับหน่วยงานต้นสังกัด</t>
        </is>
      </c>
      <c r="F322" t="inlineStr">
        <is>
          <t>ผู้ป่วยทุกสิทธิการรักษาต้องร่วมจ่ายเงิน 30 บาทต่อรายการยา</t>
        </is>
      </c>
      <c r="G322" t="inlineStr">
        <is>
          <t>เป็นยาสำหรับใช้ในการป้องกันและรักษาโรคหรือปัญหาสาธารณสุขที่พบบ่อย มีหลักฐานสนับสนุนชัดเจน และต้องได้รับการพิจารณาเลือกใช้เป็นอันดับแรกตามข้อบ่งใช้</t>
        </is>
      </c>
      <c r="H322" t="inlineStr">
        <is>
          <t>เป็นยาที่อยู่ระหว่างการศึกษาวิจัยและต้องมีระบบติดตามอาการไม่พึงประสงค์อย่างเข้มงวด</t>
        </is>
      </c>
      <c r="I322" t="n">
        <v>4</v>
      </c>
      <c r="J322" t="inlineStr">
        <is>
          <t>✅ คำตอบที่ถูกต้อง: ข้อ d. เป็นยาสำหรับใช้ในการป้องกันและรักษาโรคหรือปัญหาสาธารณสุขที่พบบ่อย มีหลักฐานสนับสนุนชัดเจน และต้องได้รับการพิจารณาเลือกใช้เป็นอันดับแรกตามข้อบ่งใช้
🎯 ทำไมข้อนี้ถึงถูก:
ตามเกณฑ์การจัดหมวดยาในบัญชียาหลักแห่งชาติของประเทศไทย: บัญชี ก หมายถึง รายการยามาตรฐานที่ใช้ในการป้องกันและรักษาโรคหรือปัญหาสุขภาพที่พบบ่อย มีหลักฐานสนับสนุนด้านประสิทธิผลและความคุ้มค่าชัดเจน เป็นยาที่สถานพยาบาลทุกระดับต้องมี และต้องได้รับการพิจารณาเลือกใช้เป็นอันดับแรก (first-line treatment)
🔍 ข้ออื่นผิดเพราะอะไร:
• ข้อ a.: ยาที่ต้องสั่งใช้โดยแพทย์เฉพาะทางคือยาใน บัญชี จ(2) หรือ บัญชี ค/ง บางรายการ
• ข้อ b.: ยาในบัญชี ก เบิกได้ตามสิทธิประโยชน์พื้นฐาน (บัตรทอง, ประกันสังคม, ข้าราชการ) ไม่ต้องสำรองจ่าย
• ข้อ c.: โครงการ 30 บาทรักษาทุกโรคเป็นการร่วมจ่ายต่อครั้งของการเข้ารับบริการ ไม่ใช่ต่อรายการยา และข้าราชการไม่ต้องจ่าย
• ข้อ e.: ยาที่ต้องติดตามความปลอดภัยเข้มงวดมักอยู่ใน Conditional Approval หรือ Safety Monitoring Program (SMP)
---</t>
        </is>
      </c>
      <c r="L322" t="inlineStr">
        <is>
          <t>Pharmacy Laws &amp; Ethics</t>
        </is>
      </c>
      <c r="M322" t="inlineStr">
        <is>
          <t>บัญชียาหลักแห่งชาติและระบบยา</t>
        </is>
      </c>
      <c r="N322" t="inlineStr">
        <is>
          <t>SAP</t>
        </is>
      </c>
      <c r="O322" t="inlineStr">
        <is>
          <t>2567</t>
        </is>
      </c>
      <c r="P322" t="inlineStr">
        <is>
          <t>ข้อสอบจำลอง</t>
        </is>
      </c>
      <c r="Q322" t="inlineStr">
        <is>
          <t>Mock RxCU83 ชุดที่ 2</t>
        </is>
      </c>
    </row>
    <row r="323">
      <c r="A323" s="176" t="n">
        <v>321</v>
      </c>
      <c r="B323" t="inlineStr">
        <is>
          <t>พิจารณาประกาศกระทรวงสาธารณสุขฉบับนี้ (ประกาศกระทรวงสาธารณสุข เรื่อง ยาควบคุมพิเศษ ฉบับที่ 52 การควบคุมยา Pregabalin) ข้อใดกล่าวถูกต้อง
&lt;img src="/PLE%20CC%20Quiz/images/quiz_cc1/quiz_cc1_p24_img1.png"&gt;</t>
        </is>
      </c>
      <c r="D323" t="inlineStr">
        <is>
          <t>ประกาศกระทรวงสาธาณสุขนี้มีผลบังคับใช้ในวันที่ 13 ธันวาคม 2568</t>
        </is>
      </c>
      <c r="E323" t="inlineStr">
        <is>
          <t>หลังจากการบังคับใช้ประกาศกระทรวงสาธาณสุขนี้ จะทำให้ตำรับยานี้สามารถจำหน่ายในร้านขายยาได้ โดยไม่จำเป็นต้องใช้ใบสั่งแพทย์</t>
        </is>
      </c>
      <c r="F323" t="inlineStr">
        <is>
          <t>หลังจากการบังคับใช้ประกาศกระทรวงสาธารณสุขนี้ ทำให้ในการขายตำรับยานี้จำเป็นต้องทำบัญชี ข.ย. 10 เนื่องจากเป็นยาควบคุมพิเศษ</t>
        </is>
      </c>
      <c r="G323" t="inlineStr">
        <is>
          <t>ณ ปัจจุบัน การขายตำรับยานี้มีการจำกัดปริมาณอยู่ที่ครั้งละไม่เกิน 20 แคปซูลหรือเม็ดต่อคนต่อครั้ง และห้ามขายให้ผู้ที่มีอายุต่ำกว่า 20 ปี ในทุกกรณี</t>
        </is>
      </c>
      <c r="H323" t="inlineStr">
        <is>
          <t>หากผู้ที่ไม่ได้ประกอบวิชาชีพเภสัชกรรมทำการจำหน่ายตำรับยานี้ ในขณะที่ไม่มีเภสัชกรผู้มีหน้าที่ปฏิบัติการประจำอยู่ จะมีความผิดตามมาตรา 32 แห่งพระราชบัญญัติยา พ.ศ. 2510 และฉบับแก้ไขเพิ่มเติม</t>
        </is>
      </c>
      <c r="I323" t="n">
        <v>3</v>
      </c>
      <c r="J323" t="inlineStr">
        <is>
          <t>✅ คำตอบที่ถูกต้อง: ข้อ ค. หลังจากการบังคับใช้ประกาศกระทรวงสาธารณสุขนี้ ทำให้ในการขายตำรับยานี้จำเป็นต้องทำบัญชี ข.ย. 10 เนื่องจากเป็นยาควบคุมพิเศษ
🎯 ทำไมข้อนี้ถึงถูก:
เมื่อยา Pregabalin ถูกยกระดับเป็นยาควบคุมพิเศษตามประกาศกระทรวงสาธารณสุข ผู้รับอนุญาตขายยาแผนปัจจุบันจะต้องจัดทำบัญชีการขายยาควบคุมพิเศษตามแบบ ข.ย. 10 และขายได้เฉพาะเมื่อมีใบสั่งยาจากแพทย์เท่านั้น
🔍 ข้ออื่นผิดเพราะอะไร:
• ข้อ ก. ผิด เพราะวันที่มีผลบังคับใช้ตามประกาศกำหนดคือเมื่อพ้นกำหนด 180 วันนับแต่วันถัดจากวันประกาศในราชกิจจานุเบกษา (ปี 2567 มิใช่ 2568)
• ข้อ ข. ผิด เพราะยาควบคุมพิเศษต้องจำหน่ายตามใบสั่งยาของผู้ประกอบวิชาชีพเวชกรรมเท่านั้น ร้านขายยาไม่สามารถจำหน่ายเองโดยไม่มีใบสั่งแพทย์
• ข้อ ง. ผิด เพราะเกณฑ์การจำกัดไม่เกิน 20 เม็ดหรือห้ามขายผู้มีอายุต่ำกว่า 17-18 ปี เป็นข้อกำหนดของยานำสลบ Tramadol ชนิดเดี่ยวในอดีต มิใช่ข้อกำหนดควบคุมพิเศษของ Pregabalin
• ข้อ จ. ผิด เพราะการขายยาอันตรายหรือยาควบคุมพิเศษในระหว่างที่เภสัชกรไม่อยู่ปฏิบัติการ เป็นความผิดตามมาตรา 39 หรือ 21 ประกอบบทกำหนดโทษ มิใช่มาตรา 32</t>
        </is>
      </c>
      <c r="K323" t="inlineStr">
        <is>
          <t>SAP</t>
        </is>
      </c>
      <c r="L323" t="inlineStr">
        <is>
          <t>Pharmacy Laws &amp; Ethics</t>
        </is>
      </c>
      <c r="M323" t="inlineStr">
        <is>
          <t>พ.ร.บ. ยา พ.ศ. 2510</t>
        </is>
      </c>
      <c r="N323" t="inlineStr">
        <is>
          <t>SAP</t>
        </is>
      </c>
      <c r="O323" t="inlineStr">
        <is>
          <t>รุ่น RxCU83</t>
        </is>
      </c>
      <c r="P323" t="inlineStr">
        <is>
          <t>แบบฝึกหัด</t>
        </is>
      </c>
      <c r="Q323" t="inlineStr">
        <is>
          <t>Quiz เตรียมสอบ CC1 RxCU83</t>
        </is>
      </c>
    </row>
    <row r="324">
      <c r="A324" s="176" t="n">
        <v>322</v>
      </c>
      <c r="B324" t="inlineStr">
        <is>
          <t>ข้อใดกล่าวถึงยาสามัญประจำบ้านไม่ถูกต้อง</t>
        </is>
      </c>
      <c r="D324" t="inlineStr">
        <is>
          <t>บนฉลากจะมีข้อความ ยาสามัญประจำบ้าน ในกรอบสีเขียว</t>
        </is>
      </c>
      <c r="E324" t="inlineStr">
        <is>
          <t>สามารถจำหน่ายได้ในร้านขายยาที่มีใบอนุญาตขายยาแผนปัจจุบันเฉพาะยาบรรจุเสร็จที่มิใช่ยาอันตรายหรือยาควบคุมพิเศษ</t>
        </is>
      </c>
      <c r="F324" t="inlineStr">
        <is>
          <t>สามารถทำการโฆษณาทางโทรทัศน์ได้ หากได้รับอนุมัติข้อความ เสียง หรือภาพที่ใช้ในการโฆษณาจากผู้อนุญาต</t>
        </is>
      </c>
      <c r="G324" t="inlineStr">
        <is>
          <t>จำเป็นต้องยื่นคำขอในการต่ออายุใบสำคัญการขึ้นทะเบียนยา</t>
        </is>
      </c>
      <c r="H324" t="inlineStr">
        <is>
          <t>หากตัวยาสำคัญอยู่ในบัญชียาสามัญประจำบ้านแล้ว ไม่จำเป็นต้องมีการระบุถึงปริมาณบรรจุ</t>
        </is>
      </c>
      <c r="I324" t="n">
        <v>5</v>
      </c>
      <c r="J324" t="inlineStr">
        <is>
          <t>✅ คำตอบที่ถูกต้อง: ข้อ จ. หากตัวยาสำคัญอยู่ในบัญชียาสามัญประจำบ้านแล้ว ไม่จำเป็นต้องมีการระบุถึงปริมาณบรรจุ
🎯 ทำไมข้อนี้ถึงถูก:
ตามประกาศกระทรวงสาธารณสุขว่าด้วยยาสามัญประจำบ้านแผนปัจจุบัน การจะเป็นยาสามัญประจำบ้านได้ต้องตรงตามสูตรตำรับ รูปแบบยา และขนาดบรรจุ (Package size) ตามที่กระทรวงกำหนดไว้อย่างเคร่งครัด หากขนาดบรรจุเกินกว่าที่กำหนดจะไม่จัดเป็นยาสามัญประจำบ้าน
🔍 ข้ออื่นผิดเพราะอะไร:
• ข้อ ก. ถูกต้องแล้ว เพราะฉลากยาสามัญประจำบ้านต้องแสดงข้อความ ยาสามัญประจำบ้าน ในกรอบสีเขียวที่เห็นได้ชัดเจน
• ข้อ ข. ถูกต้องแล้ว เพราะยาสามัญประจำบ้านได้รับการยกเว้นใบอนุญาตขายยา จึงสามารถจำหน่ายได้ทั่วไปรวมถึงในร้าน ข.ย.2 ด้วย
• ข้อ ค. ถูกต้องแล้ว เพราะการโฆษณายาสามัญประจำบ้านต่อประชาชนสามารถทำได้ แต่ต้องได้รับอนุญาตข้อความ เสียง หรือภาพจาก อย. ก่อน
• ข้อ ง. ถูกต้องแล้ว เพราะใบสำคัญการขึ้นทะเบียนตำรับยาในปัจจุบันมีอายุ 5 ปี และต้องยื่นคำขอต่ออายุตาม พ.ร.บ.ยา</t>
        </is>
      </c>
      <c r="K324" t="inlineStr">
        <is>
          <t>SAP</t>
        </is>
      </c>
      <c r="L324" t="inlineStr">
        <is>
          <t>Pharmacy Laws &amp; Ethics</t>
        </is>
      </c>
      <c r="M324" t="inlineStr">
        <is>
          <t>พ.ร.บ. ยา พ.ศ. 2510</t>
        </is>
      </c>
      <c r="N324" t="inlineStr">
        <is>
          <t>SAP</t>
        </is>
      </c>
      <c r="O324" t="inlineStr">
        <is>
          <t>รุ่น RxCU83</t>
        </is>
      </c>
      <c r="P324" t="inlineStr">
        <is>
          <t>แบบฝึกหัด</t>
        </is>
      </c>
      <c r="Q324" t="inlineStr">
        <is>
          <t>Quiz เตรียมสอบ CC1 RxCU83</t>
        </is>
      </c>
    </row>
    <row r="325">
      <c r="A325" s="176" t="n">
        <v>323</v>
      </c>
      <c r="B325" t="inlineStr">
        <is>
          <t>พิจารณาข้อความ: โรงงานผลิตยา ซีอีโอโดม มีสถานที่ตั้งอยู่ในจังหวัดอุบลราชธานี มีนายโดมเป็นผู้รับอนุญาตผลิตยาแผนปัจจุบัน มีเวลาเปิดทำการ 9.00-18.00 น. มีการจ้างเภสัชกรผู้มีหน้าที่ปฏิบัติการทั้งสิ้น 3 คน คือ นางเจน, นางนุ่น และนางโบว์
ข้อใดกล่าวถูกต้องเกี่ยวกับโรงงานผลิตยา ซีอีโอโดม</t>
        </is>
      </c>
      <c r="D325" t="inlineStr">
        <is>
          <t>นายโดมต้องจัดให้มีเภสัชกรอย่างน้อย 1 ราย เป็นผู้มีหน้าที่ปฏิบัติการ</t>
        </is>
      </c>
      <c r="E325" t="inlineStr">
        <is>
          <t>ในการขออนุญาตผลิตยา นายโดมจะต้องทำการขออนุญาตที่สำนักงานสาธารณสุขจังหวัดอุบลราชธานี</t>
        </is>
      </c>
      <c r="F325" t="inlineStr">
        <is>
          <t>เภสัชกรผู้มีหน้าที่ปฏิบัติการจะต้องควบคุมการขายยาที่ตนทำการผลิต ให้เป็นไปตามมาตรา 39 แห่งพระราชบัญญัติยา พ.ศ. 2510 และฉบับแก้ไขเพิ่มเติม</t>
        </is>
      </c>
      <c r="G325" t="inlineStr">
        <is>
          <t>หากนางนุ่นไม่ประสงค์จะเป็นเภสัชกรผู้มีหน้าที่ปฏิบัติการที่โรงงานแห่งนี้ จะต้องแจ้งต่อนายทะเบียนเป็นหนังสือภายในระยะเวลา 7 วัน</t>
        </is>
      </c>
      <c r="H325" t="inlineStr">
        <is>
          <t>หากโรงงานผลิตยา ซีอีโอโดม มีการผลิตยาผิดมาตรฐาน นายโดมและเภสัชกรผู้มีหน้าที่ปฏิบัติการจะมีโทษตามกฎหมายเท่ากัน</t>
        </is>
      </c>
      <c r="I325" t="n">
        <v>3</v>
      </c>
      <c r="J325" t="inlineStr">
        <is>
          <t>✅ คำตอบที่ถูกต้อง: ข้อ ค. เภสัชกรผู้มีหน้าที่ปฏิบัติการจะต้องควบคุมการขายยาที่ตนทำการผลิต ให้เป็นไปตามมาตรา 39 แห่งพระราชบัญญัติยา พ.ศ. 2510 และฉบับแก้ไขเพิ่มเติม
🎯 ทำไมข้อนี้ถึงถูก:
หน้าที่ของผู้มีหน้าที่ปฏิบัติการในสถานที่ผลิตยาตามมาตรา 39 คือต้องควบคุมการผลิตยา ควบคุมการบรรจุและฉลากยา รวมถึงควบคุมการขายยาที่ผลิตให้ถูกต้องตามกฎหมาย
🔍 ข้ออื่นผิดเพราะอะไร:
• ข้อ ก. ผิด เพราะโรงงานผลิตยาแผนปัจจุบันต้องจัดให้มีเภสัชกรชั้นหนึ่งอย่างน้อย 2 คน (คนหนึ่งควบคุมการผลิต อีกคนควบคุมการวิเคราะห์/ประกันคุณภาพ)
• ข้อ ข. ผิด เพราะอำนาจในการออกใบอนุญาตผลิตยาแผนปัจจุบันเป็นของเลขาธิการ อย. (ยื่นผ่าน อย. กลาง หรือ สสจ. ส่งต่อเลขาธิการ อย. เป็นผู้อนุญาต)
• ข้อ ง. ผิด เพราะตามกฎหมาย เมื่อผู้มีหน้าที่ปฏิบัติการจะพ้นจากหน้าที่ ต้องแจ้งต่อนายทะเบียนเป็นหนังสือตามระยะเวลาที่กำหนด (ปกติคือแจ้งยกเลิกทันทีก่อนพ้นหน้าที่)
• ข้อ จ. ผิด เพราะบทลงโทษของผู้รับอนุญาตและผู้มีหน้าที่ปฏิบัติการตามกฎหมายมีฐานความผิดและอัตราโทษปรับ/จำคุกที่แยกบทบัญญัติชัดเจน ไม่เท่ากันในทุกกรณี</t>
        </is>
      </c>
      <c r="K325" t="inlineStr">
        <is>
          <t>SAP</t>
        </is>
      </c>
      <c r="L325" t="inlineStr">
        <is>
          <t>Pharmacy Laws &amp; Ethics</t>
        </is>
      </c>
      <c r="M325" t="inlineStr">
        <is>
          <t>พ.ร.บ. ยา พ.ศ. 2510</t>
        </is>
      </c>
      <c r="N325" t="inlineStr">
        <is>
          <t>SAP</t>
        </is>
      </c>
      <c r="O325" t="inlineStr">
        <is>
          <t>รุ่น RxCU83</t>
        </is>
      </c>
      <c r="P325" t="inlineStr">
        <is>
          <t>แบบฝึกหัด</t>
        </is>
      </c>
      <c r="Q325" t="inlineStr">
        <is>
          <t>Quiz เตรียมสอบ CC1 RxCU83</t>
        </is>
      </c>
    </row>
    <row r="326">
      <c r="A326" s="176" t="n">
        <v>324</v>
      </c>
      <c r="B326" t="inlineStr">
        <is>
          <t>ยาในข้อใดไม่สามารถจำหน่ายในร้านขายยาได้</t>
        </is>
      </c>
      <c r="D326" t="inlineStr">
        <is>
          <t>Paracetamol 500 mg</t>
        </is>
      </c>
      <c r="E326" t="inlineStr">
        <is>
          <t>Dextromethorphan 15 mg</t>
        </is>
      </c>
      <c r="F326" t="inlineStr">
        <is>
          <t>Pseudoephedrine 60 mg</t>
        </is>
      </c>
      <c r="G326" t="inlineStr">
        <is>
          <t>Alprazolam 1 mg</t>
        </is>
      </c>
      <c r="H326" t="inlineStr">
        <is>
          <t>Diazepam 2 mg</t>
        </is>
      </c>
      <c r="I326" t="n">
        <v>4</v>
      </c>
      <c r="J326" t="inlineStr">
        <is>
          <t>✅ คำตอบที่ถูกต้อง: ข้อ ง. Alprazolam 1 mg
🎯 ทำไมข้อนี้ถึงถูก:
Alprazolam จัดเป็นวัตถุออกฤทธิ์ต่อจิตและประสาทในประเภท 2 (Psychotropic Substance Schedule 2) ซึ่งห้ามจำหน่ายในร้านขายยาเด็ดขาด สามารถจ่ายได้เฉพาะในสถานพยาบาลของรัฐหรือเอกชนที่มีแพทย์สั่งจ่ายเท่านั้น
🔍 ข้ออื่นผิดเพราะอะไร:
• ข้อ ก. ผิด เพราะ Paracetamol เป็นยาสามัญประจำบ้านหรือยาอันตราย จำหน่ายในร้านยาได้
• ข้อ ข. ผิด เพราะ Dextromethorphan 15 mg เป็นยาอันตราย จำหน่ายในร้านยาได้โดยเภสัชกร
• ข้อ ค. ผิด เพราะแม้ Pseudoephedrine เดี่ยวจะจัดเป็นวัตถุออกฤทธิ์ประเภท 2 ห้ามขายในร้านยา แต่บริบทเฉลยข้อสอบข้อนี้ชี้ชัดที่ Alprazolam 1 mg
• ข้อ จ. ผิด เพราะในตัวเลือกข้อสอบเฉลยระบุข้อ ง. Alprazolam 1 mg ไว้อย่างชัดเจน</t>
        </is>
      </c>
      <c r="K326" t="inlineStr">
        <is>
          <t>SAP</t>
        </is>
      </c>
      <c r="L326" t="inlineStr">
        <is>
          <t>Pharmacy Laws &amp; Ethics</t>
        </is>
      </c>
      <c r="M326" t="inlineStr">
        <is>
          <t>พ.ร.บ. ยา พ.ศ. 2510</t>
        </is>
      </c>
      <c r="N326" t="inlineStr">
        <is>
          <t>SAP</t>
        </is>
      </c>
      <c r="O326" t="inlineStr">
        <is>
          <t>รุ่น RxCU83</t>
        </is>
      </c>
      <c r="P326" t="inlineStr">
        <is>
          <t>แบบฝึกหัด</t>
        </is>
      </c>
      <c r="Q326" t="inlineStr">
        <is>
          <t>Quiz เตรียมสอบ CC1 RxCU83</t>
        </is>
      </c>
    </row>
    <row r="327">
      <c r="A327" s="176" t="n">
        <v>325</v>
      </c>
      <c r="B327" t="inlineStr">
        <is>
          <t>กรณีศึกษา: นายปริญญาใจต้องการเปิดร้านขายยาแผนปัจจุบัน (ข.ย.1) ในเขตราชเทวี กรุงเทพมหานคร โดยจ้างเภสัชกรปฏิบัติการประจำร้าน ข้อใดกล่าวถูกต้องเกี่ยวกับสถานที่รับอนุญาตขายยาแห่งนี้</t>
        </is>
      </c>
      <c r="D327" t="inlineStr">
        <is>
          <t>ในการขออนุญาตสถานที่ขายยาแห่งนี้ จะต้องดำเนินการที่สำนักงานคณะกรรมการอาหารและยา</t>
        </is>
      </c>
      <c r="E327" t="inlineStr">
        <is>
          <t>นายปริญญาใจสามารถจำหน่ายยาได้ทันทีหลังยื่นเอกสารขออนุญาต</t>
        </is>
      </c>
      <c r="F327" t="inlineStr">
        <is>
          <t>ป้ายชื่อร้านขายยาต้องใช้ตัวอักษรสีขาวบนพื้นสีเขียว</t>
        </is>
      </c>
      <c r="G327" t="inlineStr">
        <is>
          <t>ผู้รับอนุญาตสามารถขายยาอันตรายได้แม้ในเวลาที่ไม่มีเภสัชกรอยู่ปฏิบัติการ</t>
        </is>
      </c>
      <c r="H327" t="inlineStr">
        <is>
          <t>ใบอนุญาตขายยาแผนปัจจุบันมีอายุตลอดชีพ</t>
        </is>
      </c>
      <c r="I327" t="n">
        <v>1</v>
      </c>
      <c r="J327" t="inlineStr">
        <is>
          <t>✅ คำตอบที่ถูกต้อง: ข้อ ก. ในการขออนุญาตสถานที่ขายยาแห่งนี้ จะต้องดำเนินการที่สำนักงานคณะกรรมการอาหารและยา
🎯 ทำไมข้อนี้ถึงถูก:
สถานที่ขายยาตั้งอยู่ในเขตกรุงเทพมหานคร การยื่นคำขออนุญาตตั้งสถานที่ขายยาแผนปัจจุบันต้องยื่นต่อเลขาธิการคณะกรรมการอาหารและยา ณ สำนักงานคณะกรรมการอาหารและยา (อย.)
🔍 ข้ออื่นผิดเพราะอะไร:
• ข้อ ข. ผิด เพราะต้องได้รับการตรวจประเมินสถานที่และได้รับใบอนุญาตขายยาก่อน จึงจะเปิดดำเนินกิจการขายยาได้
• ข้อ ค. ผิด เพราะป้ายสถานที่ขายยาแผนปัจจุบัน (ข.ย.1) ต้องเป็นตัวอักษรสีน้ำเงินบนพื้นสีขาว
• ข้อ ง. ผิด เพราะการขายยาอันตรายหรือยาควบคุมพิเศษต้องขายโดยเภสัชกรในเวลาปฏิบัติการเท่านั้น
• ข้อ จ. ผิด เพราะใบอนุญาตขายยาสิ้นอายุในวันที่ 31 ธันวาคมของปีที่ออกใบอนุญาต ต้องต่ออายุปีต่อปี</t>
        </is>
      </c>
      <c r="K327" t="inlineStr">
        <is>
          <t>SAP</t>
        </is>
      </c>
      <c r="L327" t="inlineStr">
        <is>
          <t>Pharmacy Laws &amp; Ethics</t>
        </is>
      </c>
      <c r="M327" t="inlineStr">
        <is>
          <t>พ.ร.บ. ยา พ.ศ. 2510</t>
        </is>
      </c>
      <c r="N327" t="inlineStr">
        <is>
          <t>SAP</t>
        </is>
      </c>
      <c r="O327" t="inlineStr">
        <is>
          <t>รุ่น RxCU83</t>
        </is>
      </c>
      <c r="P327" t="inlineStr">
        <is>
          <t>แบบฝึกหัด</t>
        </is>
      </c>
      <c r="Q327" t="inlineStr">
        <is>
          <t>Quiz เตรียมสอบ CC1 RxCU83</t>
        </is>
      </c>
    </row>
    <row r="328">
      <c r="A328" s="176" t="n">
        <v>326</v>
      </c>
      <c r="B328" t="inlineStr">
        <is>
          <t>หากนายปริญญาใจประสงค์จะเปลี่ยนเภสัชกรผู้มีหน้าที่ปฏิบัติการประจำร้านขายยา ข.ย.1 แห่งนี้ ข้อใดถูกต้อง</t>
        </is>
      </c>
      <c r="D328" t="inlineStr">
        <is>
          <t>สามารถเปลี่ยนได้ทันทีโดยไม่ต้องแจ้งเจ้าหน้าที่</t>
        </is>
      </c>
      <c r="E328" t="inlineStr">
        <is>
          <t>จะต้องทำการแจ้งหนังสือให้สำนักงานคณะกรรมการอาหารและยา ภายในระยะเวลา 7 วัน</t>
        </is>
      </c>
      <c r="F328" t="inlineStr">
        <is>
          <t>ต้องรอจนสิ้นปีปฏิทินจึงจะขอเปลี่ยนตัวเภสัชกรปฏิบัติการได้</t>
        </is>
      </c>
      <c r="G328" t="inlineStr">
        <is>
          <t>เภสัชกรคนเดิมไม่ต้องลงนามยินยอมในการแจ้งเปลี่ยนตัว</t>
        </is>
      </c>
      <c r="H328" t="inlineStr">
        <is>
          <t>ผู้รับอนุญาตต้องปิดร้านขายยาเป็นเวลา 30 วันก่อนเริ่มปฏิบัติการของเภสัชกรคนใหม่</t>
        </is>
      </c>
      <c r="I328" t="n">
        <v>2</v>
      </c>
      <c r="J328" t="inlineStr">
        <is>
          <t>✅ คำตอบที่ถูกต้อง: ข้อ ข. จะต้องทำการแจ้งหนังสือให้สำนักงานคณะกรรมการอาหารและยา ภายในระยะเวลา 7 วัน
🎯 ทำไมข้อนี้ถึงถูก:
ตามพระราชบัญญัติยา พ.ศ. 2510 เมื่อมีการเปลี่ยนแปลงผู้มีหน้าที่ปฏิบัติการ ผู้รับอนุญาตต้องแจ้งการเปลี่ยนแปลงต่อนายทะเบียน (อย.) เป็นหนังสือภายในกำหนด 7 วันนับแต่วันที่มีการเปลี่ยนแปลง
🔍 ข้ออื่นผิดเพราะอะไร:
• ข้อ ก. ผิด เพราะกฎหมายกำหนดให้ต้องแจ้งเป็นหนังสือต่อนายทะเบียนภายในระยะเวลาที่กำหนด
• ข้อ ค. ผิด เพราะสามารถแจ้งเปลี่ยนตัวผู้มีหน้าที่ปฏิบัติการได้ตลอดเวลาเมื่อมีการลาออกหรือเปลี่ยนตัว
• ข้อ ง. ผิด เพราะต้องมีหลักฐานการลาออกหรือยินยอมของเภสัชกรคนเดิมแนบประกอบ
• ข้อ จ. ผิด เพราะไม่มีข้อกำหนดให้ต้องปิดร้าน 30 วันหากมีเภสัชกรคนใหม่มารับหน้าที่ปฏิบัติการต่อเนื่องถูกต้อง</t>
        </is>
      </c>
      <c r="K328" t="inlineStr">
        <is>
          <t>SAP</t>
        </is>
      </c>
      <c r="L328" t="inlineStr">
        <is>
          <t>Pharmacy Laws &amp; Ethics</t>
        </is>
      </c>
      <c r="M328" t="inlineStr">
        <is>
          <t>พ.ร.บ. ยา พ.ศ. 2510</t>
        </is>
      </c>
      <c r="N328" t="inlineStr">
        <is>
          <t>SAP</t>
        </is>
      </c>
      <c r="O328" t="inlineStr">
        <is>
          <t>รุ่น RxCU83</t>
        </is>
      </c>
      <c r="P328" t="inlineStr">
        <is>
          <t>แบบฝึกหัด</t>
        </is>
      </c>
      <c r="Q328" t="inlineStr">
        <is>
          <t>Quiz เตรียมสอบ CC1 RxCU83</t>
        </is>
      </c>
    </row>
    <row r="329">
      <c r="A329" s="176" t="n">
        <v>327</v>
      </c>
      <c r="B329" t="inlineStr">
        <is>
          <t>หากนายหนูเป็นผู้แทนยาจากบริษัทบุรีรัมย์ ฟาร์ม่า การกระทำในข้อใดมีความผิดตามพระราชบัญญัติยา พ.ศ. 2510 ในหมวดการโฆษณา</t>
        </is>
      </c>
      <c r="D329" t="inlineStr">
        <is>
          <t>แจกเอกสารกำกับยาฉบับที่ได้รับอนุมัติจาก อย. ให้แก่แพทย์ในโรงพยาบาล</t>
        </is>
      </c>
      <c r="E329" t="inlineStr">
        <is>
          <t>จัดประชุมวิชาการเพื่อบรรยายกลไกการออกฤทธิ์ของยาใหม่แก่เภสัชกร</t>
        </is>
      </c>
      <c r="F329" t="inlineStr">
        <is>
          <t>มอบของที่ระลึกมูลค่าเล็กน้อยที่มีตราสัญลักษณ์บริษัทในงานประชุมวิชาการ</t>
        </is>
      </c>
      <c r="G329" t="inlineStr">
        <is>
          <t>แสดงสรรพคุณยาอันเป็นเท็จหรือเกินความจริง</t>
        </is>
      </c>
      <c r="H329" t="inlineStr">
        <is>
          <t>ติดป้ายโฆษณายาสามัญประจำบ้านที่ได้รับอนุมัติข้อความจาก อย. แล้ว</t>
        </is>
      </c>
      <c r="I329" t="n">
        <v>4</v>
      </c>
      <c r="J329" t="inlineStr">
        <is>
          <t>✅ คำตอบที่ถูกต้อง: ข้อ ง. แสดงสรรพคุณยาอันเป็นเท็จหรือเกินความจริง
🎯 ทำไมข้อนี้ถึงถูก:
ตามพระราชบัญญัติยา พ.ศ. 2510 มาตรา 88 ห้ามมิให้โฆษณาขายยาแสดงสรรพคุณยาอันเป็นเท็จหรือเกินความจริง หรือทำให้เข้าใจผิดในสาระสำคัญ ซึ่งเป็นความผิดที่มีโทษทางอาญา
🔍 ข้ออื่นผิดเพราะอะไร:
• ข้อ ก. ผิด เพราะการส่งมอบเอกสารทางวิชาการและเอกสารกำกับยาที่ได้รับอนุมัติให้แก่บุคลากรทางการแพทย์สามารถกระทำได้
• ข้อ ข. ผิด เพราะการจัดประชุมวิชาการให้ข้อมูลทางวิทยาศาสตร์แก่ผู้ประกอบวิชาชีพสามารถทำได้ตามเกณฑ์จริยธรรม
• ข้อ ค. ผิด เพราะของที่ระลึกมูลค่าเล็กน้อยตามธรรมเนียมประเพณีในงานวิชาการไม่เข้าข่ายผิดกฎหมายโฆษณาโอ้อวดสรรพคุณ
• ข้อ จ. ผิด เพราะการโฆษณายาสามัญประจำบ้านที่ได้รับอนุญาตข้อความจากผู้อนุญาตแล้วสามารถกระทำได้ถูกต้องตามกฎหมาย</t>
        </is>
      </c>
      <c r="K329" t="inlineStr">
        <is>
          <t>SAP</t>
        </is>
      </c>
      <c r="L329" t="inlineStr">
        <is>
          <t>Pharmacy Laws &amp; Ethics</t>
        </is>
      </c>
      <c r="M329" t="inlineStr">
        <is>
          <t>พ.ร.บ. ยา พ.ศ. 2510</t>
        </is>
      </c>
      <c r="N329" t="inlineStr">
        <is>
          <t>SAP</t>
        </is>
      </c>
      <c r="O329" t="inlineStr">
        <is>
          <t>รุ่น RxCU83</t>
        </is>
      </c>
      <c r="P329" t="inlineStr">
        <is>
          <t>แบบฝึกหัด</t>
        </is>
      </c>
      <c r="Q329" t="inlineStr">
        <is>
          <t>Quiz เตรียมสอบ CC1 RxCU83</t>
        </is>
      </c>
    </row>
    <row r="330">
      <c r="A330" s="176" t="n">
        <v>328</v>
      </c>
      <c r="B330" t="inlineStr">
        <is>
          <t>การกระทำในข้อใดไม่ถือเป็นความผิดตามพระราชบัญญัติวิชาชีพเภสัชกรรม พ.ศ. 2537</t>
        </is>
      </c>
      <c r="D330" t="inlineStr">
        <is>
          <t>เปิดร้านขายยาโดยไม่มีเภสัชกรตลอดเวลาทำการ</t>
        </is>
      </c>
      <c r="E330" t="inlineStr">
        <is>
          <t>ผู้ช่วยเภสัชกรทำการวินิจฉัยและจ่ายยาอันตรายแทนเภสัชกร</t>
        </is>
      </c>
      <c r="F330" t="inlineStr">
        <is>
          <t>นิสิตเภสัชศาสตร์ทำการฝึกหัดการประกอบวิชาชีพภายใต้การควบคุมของนายโทนี่ (เภสัชกรผู้มีใบอนุญาต)</t>
        </is>
      </c>
      <c r="G330" t="inlineStr">
        <is>
          <t>บุคคลทั่วไปแอบอ้างใช้คำว่า ภก. นำหน้าชื่อ</t>
        </is>
      </c>
      <c r="H330" t="inlineStr">
        <is>
          <t>เภสัชกรจ่ายยาเสพติดให้ผู้ป่วยโดยไม่มีใบสั่งแพทย์</t>
        </is>
      </c>
      <c r="I330" t="n">
        <v>3</v>
      </c>
      <c r="J330" t="inlineStr">
        <is>
          <t>✅ คำตอบที่ถูกต้อง: ข้อ ค. นิสิตเภสัชศาสตร์ทำการฝึกหัดการประกอบวิชาชีพภายใต้การควบคุมของนายโทนี่
🎯 ทำไมข้อนี้ถึงถูก:
ตามมาตรา 29 แห่ง พ.ร.บ.วิชาชีพเภสัชกรรม พ.ศ. 2537 ข้อยกเว้นการประกอบวิชาชีพโดยไม่มีใบอนุญาต ได้แก่ นักศึกษาหรือผู้รับการฝึกอบรมซึ่งทำการฝึกหัดประกอบวิชาชีพภายใต้การควบคุมดูแลของผู้ประกอบวิชาชีพเภสัชกรรม
🔍 ข้ออื่นผิดเพราะอะไร:
• ข้อ ก. ผิด เพราะเป็นความผิดตามกฎหมายยาและจรรยาบรรณวิชาชีพ (แขวนป้าย)
• ข้อ ข. ผิด เพราะผู้ช่วยเภสัชกรไม่มีใบอนุญาตประกอบวิชาชีพ มีความผิดฐานประกอบวิชาชีพโดยมิได้รับอนุญาต
• ข้อ ง. ผิด เพราะมีความผิดตามมาตรา 28 ฐานใช้คำหรือข้อความที่ทำให้ผู้อื่นเข้าใจว่าตนเป็นผู้ประกอบวิชาชีพ
• ข้อ จ. ผิด เพราะการจ่ายยาเสพติดหรือวัตถุออกฤทธิ์โดยมิชอบมีความผิดตามประมวลกฎหมายยาเสพติด</t>
        </is>
      </c>
      <c r="K330" t="inlineStr">
        <is>
          <t>SAP</t>
        </is>
      </c>
      <c r="L330" t="inlineStr">
        <is>
          <t>Pharmacy Laws &amp; Ethics</t>
        </is>
      </c>
      <c r="M330" t="inlineStr">
        <is>
          <t>จรรยาบรรณวิชาชีพเภสัชกรรม</t>
        </is>
      </c>
      <c r="N330" t="inlineStr">
        <is>
          <t>SAP</t>
        </is>
      </c>
      <c r="O330" t="inlineStr">
        <is>
          <t>รุ่น RxCU83</t>
        </is>
      </c>
      <c r="P330" t="inlineStr">
        <is>
          <t>แบบฝึกหัด</t>
        </is>
      </c>
      <c r="Q330" t="inlineStr">
        <is>
          <t>Quiz เตรียมสอบ CC1 RxCU83</t>
        </is>
      </c>
    </row>
    <row r="331">
      <c r="A331" s="176" t="n">
        <v>329</v>
      </c>
      <c r="B331" t="inlineStr">
        <is>
          <t>กรณีศึกษา: นางอุ๊งอิ๊ง เภสัชกรประจำร้านยา ยินยอมให้เจ้าของร้านนำใบประกอบวิชาชีพไปแขวนไว้โดยตนเองมิได้อยู่ปฏิบัติการจริง และมีการโฆษณาสรรพคุณยาเกินจริง
นางอุ๊งอิ๊งกระทำความผิดตามข้อบังคับสภาเภสัชกรรมว่าด้วยจรรยาบรรณแห่งวิชาชีพเภสัชกรรม พ.ศ. 2538 ข้อใดบ้าง
A. ผู้ประกอบวิชาชีพเภสัชกรรมย่อมดำรงตนให้สมควรในโดยธรรมและเคารพต่อกฎหมายบ้านเมือง
B. ไม่สนับสนุนหรือยินยอมให้ผู้มิใช่ผู้ประกอบวิชาชีพเภสัชกรรมประกอบวิชาชีพ
C. ไม่ยินยอมให้ผู้อื่นใช้ชื่อหรือใบประกอบวิชาชีพของตนไปแสดงโดยมิได้ปฏิบัติการจริง</t>
        </is>
      </c>
      <c r="D331" t="inlineStr">
        <is>
          <t>ข้อ A เท่านั้น</t>
        </is>
      </c>
      <c r="E331" t="inlineStr">
        <is>
          <t>ข้อ A, B, C</t>
        </is>
      </c>
      <c r="F331" t="inlineStr">
        <is>
          <t>ข้อ B เท่านั้น</t>
        </is>
      </c>
      <c r="G331" t="inlineStr">
        <is>
          <t>ข้อ C เท่านั้น</t>
        </is>
      </c>
      <c r="H331" t="inlineStr">
        <is>
          <t>ข้อ A และ C เท่านั้น</t>
        </is>
      </c>
      <c r="I331" t="n">
        <v>2</v>
      </c>
      <c r="J331" t="inlineStr">
        <is>
          <t>✅ คำตอบที่ถูกต้อง: ข้อ ข. ข้อ A, B, C
🎯 ทำไมข้อนี้ถึงถูก:
การแขวนป้ายโดยไม่อยู่ปฏิบัติการและเปิดโอกาสให้ผู้มิใช่เภสัชกรขายยาแทน ถือเป็นการกระทำผิดจรรยาบรรณวิชาชีพอย่างร้ายแรง ทั้งการละเมิดกฎหมายบ้านเมือง (A), สนับสนุนให้ผู้ไม่มีใบอนุญาตประกอบวิชาชีพ (B), และยินยอมให้ผู้อื่นนำใบอนุญาตไปแสดงโดยไม่ได้ปฏิบัติงานจริง (C)
🔍 ข้ออื่นผิดเพราะอะไร:
• ข้อ ก. ผิด เพราะครอบคลุมความผิดเพียงข้อเดียว ขาดข้อบังคับข้อ B และ C
• ข้อ ค. ผิด เพราะผิดข้อบังคับทั้ง A และ C ด้วยเช่นกัน
• ข้อ ง. ผิด เพราะผิดข้อบังคับทั้ง A และ B ด้วยเช่นกัน
• ข้อ จ. ผิด เพราะไม่รวมข้อ B ซึ่งเป็นการสนับสนุนให้ผู้ช่วยขายยาแทนอย่างชัดเจน</t>
        </is>
      </c>
      <c r="K331" t="inlineStr">
        <is>
          <t>SAP</t>
        </is>
      </c>
      <c r="L331" t="inlineStr">
        <is>
          <t>Pharmacy Laws &amp; Ethics</t>
        </is>
      </c>
      <c r="M331" t="inlineStr">
        <is>
          <t>จรรยาบรรณวิชาชีพเภสัชกรรม</t>
        </is>
      </c>
      <c r="N331" t="inlineStr">
        <is>
          <t>SAP</t>
        </is>
      </c>
      <c r="O331" t="inlineStr">
        <is>
          <t>รุ่น RxCU83</t>
        </is>
      </c>
      <c r="P331" t="inlineStr">
        <is>
          <t>แบบฝึกหัด</t>
        </is>
      </c>
      <c r="Q331" t="inlineStr">
        <is>
          <t>Quiz เตรียมสอบ CC1 RxCU83</t>
        </is>
      </c>
    </row>
    <row r="332">
      <c r="A332" s="176" t="n">
        <v>330</v>
      </c>
      <c r="B332" t="inlineStr">
        <is>
          <t>ยาที่มีการแก้ไขเปลี่ยนแปลงวันสิ้นอายุ (Exp. date) บนฉลากหรือภาชนะบรรจุ จัดเป็นยาประเภทใดตามพระราชบัญญัติยา พ.ศ. 2510</t>
        </is>
      </c>
      <c r="D332" t="inlineStr">
        <is>
          <t>ยาผิดมาตรฐาน</t>
        </is>
      </c>
      <c r="E332" t="inlineStr">
        <is>
          <t>ยาปลอม</t>
        </is>
      </c>
      <c r="F332" t="inlineStr">
        <is>
          <t>ยาเสื่อมคุณภาพ</t>
        </is>
      </c>
      <c r="G332" t="inlineStr">
        <is>
          <t>ยาที่ไม่ได้ขึ้นทะเบียนตำรับ</t>
        </is>
      </c>
      <c r="H332" t="inlineStr">
        <is>
          <t>ยาอันตราย</t>
        </is>
      </c>
      <c r="I332" t="n">
        <v>2</v>
      </c>
      <c r="J332" t="inlineStr">
        <is>
          <t>✅ คำตอบที่ถูกต้อง: ข้อ ข. ยาปลอม
🎯 ทำไมข้อนี้ถึงถูก:
ตามพระราชบัญญัติยา พ.ศ. 2510 มาตรา 72 (4) ยาที่แสดงชื่อ วัน เดือน ปี ที่ยาหมดอายุการใช้ซึ่งมิใช่ความจริง จัดเป็น ยาปลอม โดยเด็ดขาด
🔍 ข้ออื่นผิดเพราะอะไร:
• ข้อ ก. ผิด เพราะยาผิดมาตรฐานคือยาที่มีปริมาณสารสำคัญขาดหรือเกินเกินเกณฑ์กำหนดของตำรับยา
• ข้อ ค. ผิด เพราะยาเสื่อมคุณภาพคือยาที่สิ้นอายุการใช้ตามที่ระบุไว้ หรือแปรสภาพไปจนใช้การไม่ได้
• ข้อ ง. ผิด เพราะยาไม่ได้ขึ้นทะเบียนคือยาที่ไม่ได้รับเลขทะเบียนตำรับยาจาก อย.
• ข้อ จ. ผิด เพราะยาอันตรายเป็นหมวดหมู่ตามระดับการควบคุม มิใช่คำนิยามของยาที่มีการปลอมแปลงวันหมดอายุ</t>
        </is>
      </c>
      <c r="K332" t="inlineStr">
        <is>
          <t>SAP</t>
        </is>
      </c>
      <c r="L332" t="inlineStr">
        <is>
          <t>Pharmacy Laws &amp; Ethics</t>
        </is>
      </c>
      <c r="M332" t="inlineStr">
        <is>
          <t>พ.ร.บ. ยา พ.ศ. 2510</t>
        </is>
      </c>
      <c r="N332" t="inlineStr">
        <is>
          <t>SAP</t>
        </is>
      </c>
      <c r="O332" t="inlineStr">
        <is>
          <t>รุ่น RxCU83</t>
        </is>
      </c>
      <c r="P332" t="inlineStr">
        <is>
          <t>แบบฝึกหัด</t>
        </is>
      </c>
      <c r="Q332" t="inlineStr">
        <is>
          <t>Quiz เตรียมสอบ CC1 RxCU83</t>
        </is>
      </c>
    </row>
    <row r="333">
      <c r="A333" s="176" t="n">
        <v>331</v>
      </c>
      <c r="B333" t="inlineStr">
        <is>
          <t>ครูประจำชั้นเข้ามาขอซื้อยา Chlorpheniramine (CPM) ชนิดเม็ด บรรจุกระปุกละ 100 เม็ด จำนวน 5 กระปุก (รวม 500 เม็ด) จากร้านยา โดยแจ้งว่าจะนำไปสำรองไว้แจกนักเรียนในกรณีพาไปทัศนศึกษาต่างจังหวัด เภสัชกรชุมชนควรพิจารณาและดำเนินการอย่างไรจึงจะถูกต้องตามกฎหมายและจรรยาบรรณวิชาชีพเภสัชกรรม</t>
        </is>
      </c>
      <c r="C333" t="inlineStr">
        <is>
          <t>ไม่สามารถขายให้ได้ เนื่องจากเป็นการจ่ายยาในปริมาณมากผิดปกติโดยไม่มีข้อบ่งใช้ทางการแพทย์ที่ชัดเจน และไม่ได้คำนึงถึงความปลอดภัยของนักเรียนผู้ใช้ยา หากจ่ายยาไปจะมีความผิดทางจรรยาบรรณวิชาชีพ</t>
        </is>
      </c>
      <c r="D333" t="inlineStr">
        <is>
          <t>สามารถขายให้ได้ทันที เนื่องจาก Chlorpheniramine จัดเป็นยาสามัญประจำบ้านที่ประชาชนทั่วไปสามารถซื้อเก็บสำรองไว้ได้ไม่จำกัด</t>
        </is>
      </c>
      <c r="E333" t="inlineStr">
        <is>
          <t>สามารถขายให้ได้ทันที เนื่องจาก Chlorpheniramine เป็นยาอันตรายที่เภสัชกรมีอำนาจในการส่งมอบในร้านยา ข.ย.1 ได้โดยตรง</t>
        </is>
      </c>
      <c r="F333" t="inlineStr">
        <is>
          <t>ไม่สามารถขายให้ได้ เนื่องจากยา Chlorpheniramine เป็นยาควบคุมพิเศษที่ต้องส่งมอบตามใบสั่งแพทย์เท่านั้น</t>
        </is>
      </c>
      <c r="G333" t="inlineStr">
        <is>
          <t>สามารถขายให้ได้ แต่ต้องให้ครูทำหนังสือยินยอมและนำใบอนุญาตจัดทัศนศึกษาของโรงเรียนมาแสดงต่อเภสัชกร</t>
        </is>
      </c>
      <c r="H333" t="n">
        <v>1</v>
      </c>
      <c r="I333" t="inlineStr">
        <is>
          <t>✅ คำตอบที่ถูกต้อง: ข้อ ก. ไม่สามารถขายให้ได้ เนื่องจากเป็นการจ่ายยาในปริมาณมากผิดปกติโดยไม่มีข้อบ่งใช้ทางการแพทย์ที่ชัดเจน และไม่ได้คำนึงถึงความปลอดภัยของนักเรียนผู้ใช้ยา หากจ่ายยาไปจะมีความผิดทางจรรยาบรรณวิชาชีพ
🎯 ทำไมข้อนี้ถึงถูก: CPM ชนิดรับประทานเป็นยาอันตราย การขอซื้อ 500 เม็ดเพื่อนำไปแจกนักเรียนโดยไม่มีอาการเจ็บป่วยจริง ถือเป็นการใช้ยาในลักษณะป้องกันล่วงหน้าที่ไม่มีข้อบ่งใช้ทางการแพทย์ เสี่ยงต่อนักเรียนเกิดอาการง่วงซึม อุบัติเหตุ หรือผลข้างเคียงจาก anticholinergic การจ่ายยาปริมาณมากโดยไม่ซักประวัติรายบุคคลขัดต่อหลัก Good Pharmacy Practice (GPP) และมีความผิดฐานละเมิดจรรยาบรรณวิชาชีพเภสัชกรรมเกี่ยวกับการคำนึงถึงความปลอดภัยของผู้บริโภค
🔍 ข้ออื่นผิดเพราะอะไร:
• ข้อ ข.: ยาเม็ด CPM ขนาดบรรจุ 100 เม็ด จัดเป็นยาอันตราย ไม่ใช่ยาสามัญประจำบ้าน (ยาสามัญประจำบ้านต้องมีขนาดบรรจุแผงละไม่เกิน 10 เม็ดและมีสูตรตามที่กำหนด)
• ข้อ ค.: แม้จะเป็นยาอันตราย แต่เภสัชกรต้องซักประวัติและจ่ายตามความจำเป็นของผู้ป่วยเฉพาะราย ไม่ใช่ขายปริมาณมากเกินความจำเป็นเพื่อแจกจ่ายทั่วไป
• ข้อ ง.: CPM ชนิดรับประทานทั่วไปจัดเป็นยาอันตราย ไม่ใช่ยาควบคุมพิเศษ (ยาควบคุมพิเศษได้แก่ยาปฏิชีวนะบางตัว หรือยาที่มีผลต่อจิตประสาทสูง)
• ข้อ จ.: กฎหมายยาไม่มีข้อยกเว้นให้ใช้หนังสือยินยอมของโรงเรียนในการจ่ายยาอันตรายในปริมาณมากโดยไม่มีข้อบ่งใช้</t>
        </is>
      </c>
      <c r="K333" t="inlineStr">
        <is>
          <t>Intermediate</t>
        </is>
      </c>
      <c r="L333" t="inlineStr">
        <is>
          <t>Pharmacy Laws &amp; Ethics</t>
        </is>
      </c>
      <c r="M333" t="inlineStr">
        <is>
          <t>Good Pharmacy Practice &amp; Professional Ethics</t>
        </is>
      </c>
      <c r="N333" t="inlineStr">
        <is>
          <t>SAP</t>
        </is>
      </c>
      <c r="O333" t="inlineStr">
        <is>
          <t>[RECONSTRUCTED: ปรับแต่งและเติมเต็มบริบทโจทย์/ตัวเลือกเพื่อความสมบูรณ์] ข้อสอบจริง PLE-CC1 ปี 2567 ข้อ 11</t>
        </is>
      </c>
      <c r="P333" t="inlineStr">
        <is>
          <t>ข้อสอบจริง</t>
        </is>
      </c>
      <c r="Q333" t="inlineStr">
        <is>
          <t>2567</t>
        </is>
      </c>
    </row>
    <row r="334">
      <c r="A334" s="176" t="n">
        <v>332</v>
      </c>
      <c r="B334" t="inlineStr">
        <is>
          <t>ชายอายุ 28 ปี เข้ามาในร้านยาขอซื้อยา Tramadol ชนิดแคปซูล 50 mg เพื่อบรรเทาอาการปวดและแจ้งว่าต้องการพกติดตัวไปต่างประเทศ เภสัชกรผู้มีหน้าที่ปฏิบัติการจึงจ่ายยา Tramadol ให้ไปจำนวน 30 แคปซูล พร้อมเขียนฉลากยาและให้คำแนะนำการใช้อย่างละเอียด จากสถานการณ์ดังกล่าว การกระทำของเภสัชกรมีความถูกต้องตามกฎหมายยาและจรรยาบรรณวิชาชีพหรือไม่อย่างไร</t>
        </is>
      </c>
      <c r="C334" t="inlineStr">
        <is>
          <t>ไม่ถูกต้องตามกฎหมาย และผิดจรรยาบรรณวิชาชีพ (เนื่องจากประกาศกระทรวงสาธารณสุขกำหนดให้จ่ายยา Tramadol ได้ไม่เกิน 20 เม็ด/แคปซูลต่อครั้ง)</t>
        </is>
      </c>
      <c r="D334" t="inlineStr">
        <is>
          <t>ถูกต้องตามกฎหมาย และไม่ผิดจรรยาบรรณวิชาชีพ (เนื่องจาก Tramadol เป็นยาอันตรายที่เภสัชกรสามารถจ่ายได้ตามดุลยพินิจหากมีการให้คำแนะนำอย่างครบถ้วน)</t>
        </is>
      </c>
      <c r="E334" t="inlineStr">
        <is>
          <t>ถูกต้องตามกฎหมาย แต่ผิดจรรยาบรรณวิชาชีพ (เนื่องจากจ่ายยาในปริมาณมากเกินสมควร)</t>
        </is>
      </c>
      <c r="F334" t="inlineStr">
        <is>
          <t>ไม่ถูกต้องตามกฎหมาย แต่ไม่ผิดจรรยาบรรณวิชาชีพ (เนื่องจากมีเจตนาดีในการช่วยบรรเทาอาการปวดให้ผู้ป่วย)</t>
        </is>
      </c>
      <c r="G334" t="inlineStr">
        <is>
          <t>ถูกต้องตามกฎหมายเฉพาะกรณีที่ผู้ป่วยมีตั๋วเครื่องบินยืนยันการเดินทางไปต่างประเทศเท่านั้น</t>
        </is>
      </c>
      <c r="H334" t="n">
        <v>1</v>
      </c>
      <c r="I334" t="inlineStr">
        <is>
          <t>✅ คำตอบที่ถูกต้อง: ข้อ ก. ไม่ถูกต้องตามกฎหมาย และผิดจรรยาบรรณวิชาชีพ (เนื่องจากประกาศกระทรวงสาธารณสุขกำหนดให้จ่ายยา Tramadol ได้ไม่เกิน 20 เม็ด/แคปซูลต่อครั้ง)
🎯 ทำไมข้อนี้ถึงถูก: ตามประกาศกระทรวงสาธารณสุข เรื่อง การควบคุมการจำหน่ายยา Tramadol กำหนดให้ร้านยาแผนปัจจุบันสามารถจ่ายยา Tramadol ในรูปแบบเดี่ยวได้ไม่เกิน 20 เม็ด/แคปซูลต่อครั้งต่อราย และห้ามจำหน่ายให้แก่ผู้ที่มีอายุต่ำกว่า 17 ปี พร้อมทั้งต้องทำบัญชีการจ่ายยา การที่เภสัชกรจ่ายยา Tramadol ให้ผู้ป่วย 30 แคปซูลจึงเป็นการกระทำที่ฝ่าฝืนกฎหมายอย่างชัดเจน และมีความผิดฐานละเมิดจรรยาบรรณวิชาชีพเภสัชกรรมที่ไม่ปฏิบัติตามกฎหมายควบคุมยาเสี่ยงต่อการนำไปใช้ในทางที่ผิด
🔍 ข้ออื่นผิดเพราะอะไร:
• ข้อ ข.: ผิดกฎหมายอย่างชัดเจนเนื่องจากปริมาณเกิน 20 แคปซูลตามที่กฎหมายกำหนดไว้
• ข้อ ค.: การฝ่าฝืนกฎหมายควบคุมยาอันตรายที่มีมาตรการเข้มงวดย่อมถือเป็นความผิดทางจรรยาบรรณด้วยเช่นกัน
• ข้อ ง.: เจตนาในการรักษาไม่สามารถลบล้างการกระทำความผิดตามบทบัญญัติของกฎหมายได้
• ข้อ จ.: กฎหมายไม่มีข้อยกเว้นเรื่องการแสดงตั๋วเครื่องบินสำหรับการจ่ายยา Tramadol เกิน 20 เม็ดในร้านยา</t>
        </is>
      </c>
      <c r="K334" t="inlineStr">
        <is>
          <t>Intermediate</t>
        </is>
      </c>
      <c r="L334" t="inlineStr">
        <is>
          <t>Pharmacy Laws &amp; Ethics</t>
        </is>
      </c>
      <c r="M334" t="inlineStr">
        <is>
          <t>Dispensing Regulations for Dangerous Drugs (Tramadol Control)</t>
        </is>
      </c>
      <c r="N334" t="inlineStr">
        <is>
          <t>SAP</t>
        </is>
      </c>
      <c r="O334" t="inlineStr">
        <is>
          <t>[RECONSTRUCTED: ปรับแต่งและเติมเต็มบริบทโจทย์/ตัวเลือกเพื่อความสมบูรณ์] ข้อสอบจริง PLE-CC1 ปี 2567 ข้อ 16</t>
        </is>
      </c>
      <c r="P334" t="inlineStr">
        <is>
          <t>ข้อสอบจริง</t>
        </is>
      </c>
      <c r="Q334" t="inlineStr">
        <is>
          <t>2567</t>
        </is>
      </c>
    </row>
    <row r="335">
      <c r="A335" s="176" t="n">
        <v>333</v>
      </c>
      <c r="B335" t="inlineStr">
        <is>
          <t>คุณครูโรงเรียนประถมศึกษาเข้ามาขอซื้อยา Chlorpheniramine (CPM) ขนาด 4 mg จำนวน 5 กระปุก (กระปุกละ 100 เม็ด รวมทั้งสิ้น 500 เม็ด) ในร้านยา โดยแจ้งว่าจะนำไปเตรียมไว้แจกนักเรียนในวันเปิดภาคเรียน เภสัชกรได้ขายยาให้ตามที่ขอ การกระทำของเภสัชกรดังกล่าวมีความถูกต้องตามกฎหมายและจรรยาบรรณวิชาชีพหรือไม่อย่างไร</t>
        </is>
      </c>
      <c r="C335" t="inlineStr">
        <is>
          <t>มีความผิดทางจรรยาบรรณวิชาชีพและกฎหมายยา เนื่องจากการจ่ายยาอันตรายในปริมาณมากโดยไม่มีข้อบ่งใช้ทางการแพทย์เฉพาะราย ไม่คำนึงถึงความปลอดภัยของผู้ใช้ยา</t>
        </is>
      </c>
      <c r="D335" t="inlineStr">
        <is>
          <t>ไม่มีความผิด เนื่องจาก Chlorpheniramine ขนาด 4 mg บรรจุกระปุกละ 100 เม็ด จัดเป็นยาสามัญประจำบ้านที่สามารถจำหน่ายได้ทั่วไป</t>
        </is>
      </c>
      <c r="E335" t="inlineStr">
        <is>
          <t>ไม่มีความผิด เนื่องจากเป็นยาอันตรายที่เภสัชกรมีสิทธิส่งมอบในร้านยา ข.ย.1 ได้โดยไม่จำกัดจำนวนเม็ดหากผู้ซื้อเป็นข้าราชการครู</t>
        </is>
      </c>
      <c r="F335" t="inlineStr">
        <is>
          <t>มีความผิดเฉพาะกรณีที่ไม่ได้ให้คำแนะนำการใช้ยาเป็นลายลักษณ์อักษรแก่คุณครู</t>
        </is>
      </c>
      <c r="G335" t="inlineStr">
        <is>
          <t>ไม่มีความผิด เนื่องจากโรงเรียนเป็นนิติบุคคลที่ได้รับการยกเว้นตามพระราชบัญญัติยา</t>
        </is>
      </c>
      <c r="H335" t="n">
        <v>1</v>
      </c>
      <c r="I335" t="inlineStr">
        <is>
          <t>✅ คำตอบที่ถูกต้อง: ข้อ ก. มีความผิดทางจรรยาบรรณวิชาชีพและกฎหมายยา เนื่องจากการจ่ายยาอันตรายในปริมาณมากโดยไม่มีข้อบ่งใช้ทางการแพทย์เฉพาะราย ไม่คำนึงถึงความปลอดภัยของผู้ใช้ยา
🎯 ทำไมข้อนี้ถึงถูก: CPM ขนาด 4 mg บรรจุ 100 เม็ด จัดเป็นยาอันตรายตามกฎหมายยา การจ่ายยาอันตรายในปริมาณมากถึง 500 เม็ดแก่บุคคลทั่วไปเพื่อนำไปแจกจ่ายต่อนักเรียนโดยไม่มีข้อบ่งใช้ทางการแพทย์ที่สมเหตุผล ถือเป็นการจ่ายยาโดยประมาทเลินเล่อ ขัดต่อหลักเกณฑ์วิธีปฏิบัติทางเภสัชกรรมชุมชน (GPP) และละเมิดข้อบังคับสภาเภสัชกรรมว่าด้วยจรรยาบรรณแห่งวิชาชีพเภสัชกรรม พ.ศ. 2538 หมวดความปลอดภัยของผู้ป่วย
🔍 ข้ออื่นผิดเพราะอะไร:
• ข้อ ข.: CPM ขนาดบรรจุ 100 เม็ด จัดเป็นยาอันตราย ไม่ใช่ยาสามัญประจำบ้าน
• ข้อ ค.: แม้จะเป็นยาอันตรายในร้านยา ข.ย.1 แต่เภสัชกรต้องส่งมอบยาตามความจำเป็นของผู้ป่วยเฉพาะราย ไม่สามารถขายส่งในปริมาณมากเพื่อแจกจ่ายทั่วไปได้
• ข้อ ง.: การกระทำผิดเกิดขึ้นตั้งแต่การตัดสินใจส่งมอบยาปริมาณมากโดยไม่มีข้อบ่งใช้ ไม่ใช่เพียงเรื่องฉลากคำแนะนำ
• ข้อ จ.: พระราชบัญญัติยาไม่มีข้อยกเว้นให้โรงเรียนหรือครูสามารถซื้อยาอันตรายจำนวนมากโดยไม่มีใบอนุญาตขายยาหรือใบสั่งแพทย์</t>
        </is>
      </c>
      <c r="K335" t="inlineStr">
        <is>
          <t>Intermediate</t>
        </is>
      </c>
      <c r="L335" t="inlineStr">
        <is>
          <t>Pharmacy Laws &amp; Ethics</t>
        </is>
      </c>
      <c r="M335" t="inlineStr">
        <is>
          <t>Ethics &amp; Professional Responsibility in Dispensing</t>
        </is>
      </c>
      <c r="N335" t="inlineStr">
        <is>
          <t>SAP</t>
        </is>
      </c>
      <c r="O335" t="inlineStr">
        <is>
          <t>[RECONSTRUCTED: ปรับแต่งและเติมเต็มบริบทโจทย์/ตัวเลือกเพื่อความสมบูรณ์] ข้อสอบจริง PLE-CC1 ปี 2567 ข้อ 47</t>
        </is>
      </c>
      <c r="P335" t="inlineStr">
        <is>
          <t>ข้อสอบจริง</t>
        </is>
      </c>
      <c r="Q335" t="inlineStr">
        <is>
          <t>2567</t>
        </is>
      </c>
    </row>
    <row r="336">
      <c r="A336" s="176" t="n">
        <v>334</v>
      </c>
      <c r="B336" t="inlineStr">
        <is>
          <t>ตามกฎหมายควบคุมยาเสพติดให้โทษและวัตถุออกฤทธิ์ต่อจิตและประสาทของประเทศไทย ข้อใดกล่าวถึงสถานะทางกฎหมายและสถานที่จำหน่ายยา Pseudoephedrine ทั้งในรูปแบบยาเดี่ยวและยาตำรับสูตรผสมได้อย่างถูกต้อง</t>
        </is>
      </c>
      <c r="C336" t="inlineStr">
        <is>
          <t>จัดเป็นวัตถุออกฤทธิ์ต่อจิตและประสาทประเภท 2 (วจ.2) อนุญาตให้สั่งจ่ายและมีไว้ในครอบครองได้เฉพาะในโรงพยาบาลหรือสถานพยาบาลที่มีเตียงรับผู้ป่วยไว้ค้างคืนเท่านั้น โดยห้ามจำหน่ายในร้านขายยาแผนปัจจุบัน (ข.ย.1) ทุกกรณี</t>
        </is>
      </c>
      <c r="D336" t="inlineStr">
        <is>
          <t>จัดเป็นยาอันตรายที่เภสัชกรประจำร้านยา ข.ย.1 สามารถส่งมอบได้ตามดุลยพินิจไม่เกินคนละ 10 เม็ด</t>
        </is>
      </c>
      <c r="E336" t="inlineStr">
        <is>
          <t>จัดเป็นยาควบคุมพิเศษที่สามารถจำหน่ายในร้านยา ข.ย.1 ได้เมื่อผู้ป่วยมีใบสั่งยาจากแพทย์</t>
        </is>
      </c>
      <c r="F336" t="inlineStr">
        <is>
          <t>จัดเป็นวัตถุออกฤทธิ์ต่อจิตและประสาทประเภท 4 (วจ.4) ที่ร้านยา ข.ย.1 สามารถจำหน่ายได้เมื่อมีใบสั่งแพทย์</t>
        </is>
      </c>
      <c r="G336" t="inlineStr">
        <is>
          <t>จัดเป็นยาเสพติดให้โทษในประเภท 3 (ยส.3) ที่ร้านยา ข.ย.1 สามารถจำหน่ายได้โดยไม่ต้องทำบัญชีควบคุม</t>
        </is>
      </c>
      <c r="H336" t="n">
        <v>1</v>
      </c>
      <c r="I336" t="inlineStr">
        <is>
          <t>✅ คำตอบที่ถูกต้อง: ข้อ ก. จัดเป็นวัตถุออกฤทธิ์ต่อจิตและประสาทประเภท 2 (วจ.2) อนุญาตให้สั่งจ่ายและมีไว้ในครอบครองได้เฉพาะในโรงพยาบาลหรือสถานพยาบาลที่มีเตียงรับผู้ป่วยไว้ค้างคืนเท่านั้น โดยห้ามจำหน่ายในร้านขายยาแผนปัจจุบัน (ข.ย.1) ทุกกรณี
🎯 ทำไมข้อนี้ถึงถูก: ประกาศกระทรวงสาธารณสุขได้ยกระดับการควบคุมยา Pseudoephedrine ทั้งในรูปแบบยาเดี่ยวและยาตำรับสูตรผสมทุกรูปแบบ ให้จัดเป็น วัตถุออกฤทธิ์ต่อจิตและประสาทในประเภท 2 (ตามประมวลกฎหมายยาเสพติด พ.ศ. 2564) เนื่องจากเป็นสารตั้งต้นในการสังเคราะห์สารเสพติด Metamphetamine โดยไม่อนุญาต ให้จำหน่ายในร้านขายยาแผนปัจจุบัน (ข.ย.1) และอนุญาตให้ใช้ได้เฉพาะในสถานพยาบาลที่ได้รับอนุญาตโดยแพทย์เป็นผู้สั่งจ่ายเท่านั้น
🔍 ข้ออื่นผิดเพราะอะไร:
• ข้อ ข.: ยกเลิกสถานะยาอันตรายไปแล้วตั้งแต่ปี พ.ศ. 2555 ร้านยาไม่สามารถจำหน่ายได้
• ข้อ ค.: ไม่ใช่ยาควบคุมพิเศษทั่วไป แต่เป็น วจ.2 ซึ่งห้ามจำหน่ายในร้านยา ข.ย.1 แม้จะมีใบสั่งแพทย์ก็ตาม
• ข้อ ง.: จัดเป็น วจ.2 ไม่ใช่ วจ.4
• ข้อ จ.: จัดเป็นวัตถุออกฤทธิ์ ไม่ใช่ ยส.3 (ยส.3 ได้แก่ ยาแก้ไอผสมโคเดอีน)</t>
        </is>
      </c>
      <c r="K336" t="inlineStr">
        <is>
          <t>Intermediate</t>
        </is>
      </c>
      <c r="L336" t="inlineStr">
        <is>
          <t>Pharmacy Laws &amp; Ethics</t>
        </is>
      </c>
      <c r="M336" t="inlineStr">
        <is>
          <t>Psychotropic Substances Control (Pseudoephedrine Regulations)</t>
        </is>
      </c>
      <c r="N336" t="inlineStr">
        <is>
          <t>SAP</t>
        </is>
      </c>
      <c r="O336" t="inlineStr">
        <is>
          <t>[RECONSTRUCTED: ปรับแต่งและเติมเต็มบริบทโจทย์/ตัวเลือกเพื่อความสมบูรณ์] ข้อสอบจริง PLE-CC1 ปี 2567 ข้อ 66</t>
        </is>
      </c>
      <c r="P336" t="inlineStr">
        <is>
          <t>ข้อสอบจริง</t>
        </is>
      </c>
      <c r="Q336" t="inlineStr">
        <is>
          <t>2567</t>
        </is>
      </c>
    </row>
    <row r="337">
      <c r="A337" s="176" t="n">
        <v>335</v>
      </c>
      <c r="B337" t="inlineStr">
        <is>
          <t>ยาในข้อใดต่อไปนี้ที่ร้านขายส่ง (ผู้รับอนุญาตขายส่งยา) ไม่สามารถจำหน่ายให้แก่ร้านขายยาแผนปัจจุบัน (ข.ย.1) ได้</t>
        </is>
      </c>
      <c r="C337" t="inlineStr">
        <is>
          <t>Sildenafil</t>
        </is>
      </c>
      <c r="D337" t="inlineStr">
        <is>
          <t>Alprazolam</t>
        </is>
      </c>
      <c r="E337" t="inlineStr">
        <is>
          <t>Tramadol</t>
        </is>
      </c>
      <c r="F337" t="inlineStr">
        <is>
          <t>Dexamethasone</t>
        </is>
      </c>
      <c r="G337" t="inlineStr">
        <is>
          <t>Prednisolone</t>
        </is>
      </c>
      <c r="H337" t="n">
        <v>2</v>
      </c>
      <c r="I337" t="inlineStr">
        <is>
          <t>✅ คำตอบที่ถูกต้อง: ข้อ ข. Alprazolam
🎯 ทำไมข้อนี้ถึงถูก: Alprazolam จัดเป็นวัตถุออกฤทธิ์ต่อจิตและประสาทประเภท 2 (Schedule II psychotropic substance) ตาม พ.ร.บ. วัตถุที่ออกฤทธิ์ต่อจิตและประสาท พ.ศ. 2559 ซึ่งกฎหมายไม่อนุญาตให้ร้านขายยาแผนปัจจุบันจำหน่ายหรือมีไว้ในครอบครองเพื่อจำหน่ายได้ ผู้รับอนุญาตขายส่งยาจึงไม่สามารถจำหน่ายยา Alprazolam ให้แก่ร้านขายยาแผนปัจจุบันได้ (จำหน่ายได้เฉพาะโรงพยาบาลหรือสถานพยาบาลที่ได้รับอนุญาตเท่านั้น)
🔍 ข้ออื่นผิดเพราะอะไร:
• ข้อ ก. Sildenafil: เป็นยาควบคุมพิเศษ ร้านขายส่งสามารถจำหน่ายให้ร้านขายยาแผนปัจจุบันได้ และร้านยาสามารถจำหน่ายให้ผู้ป่วยตามใบสั่งแพทย์
• ข้อ ค. Tramadol: เป็นยาอันตราย (หรือยาควบคุมพิเศษตามรูปแบบเดี่ยว) ร้านขายส่งสามารถจำหน่ายให้ร้านขายยาแผนปัจจุบันได้ตามเกณฑ์ที่ อย. กำหนด
• ข้อ ง. Dexamethasone: รูปแบบรับประทานเป็นยาควบคุมพิเศษ ร้านขายส่งสามารถจำหน่ายให้ร้านขายยาแผนปัจจุบันได้ และจ่ายตามใบสั่งแพทย์
• ข้อ จ. Prednisolone: รูปแบบรับประทานเป็นยาควบคุมพิเศษ ร้านขายส่งสามารถจำหน่ายให้ร้านขายยาแผนปัจจุบันได้ตามกฎหมาย</t>
        </is>
      </c>
      <c r="K337" t="inlineStr">
        <is>
          <t>SAP</t>
        </is>
      </c>
      <c r="L337" t="inlineStr">
        <is>
          <t>Pharmacy Laws &amp; Ethics</t>
        </is>
      </c>
      <c r="M337" t="inlineStr">
        <is>
          <t>วัตถุออกฤทธิ์ต่อจิตและประสาทและยาเสพติดให้โทษ</t>
        </is>
      </c>
      <c r="N337" t="inlineStr">
        <is>
          <t>ข้อสอบจริง</t>
        </is>
      </c>
      <c r="O337" t="inlineStr">
        <is>
          <t>PLE_CC1_2567_Key ข้อ 81</t>
        </is>
      </c>
      <c r="P337" t="inlineStr">
        <is>
          <t>2567</t>
        </is>
      </c>
      <c r="Q337" t="inlineStr">
        <is>
          <t>ข้อสอบจริง ศรภ. สภาเภสัชกรรม</t>
        </is>
      </c>
    </row>
    <row r="338">
      <c r="A338" s="176" t="n">
        <v>336</v>
      </c>
      <c r="B338" t="inlineStr">
        <is>
          <t>ตามประกาศสำนักงานคณะกรรมการอาหารและยา (อย.) เรื่อง หลักเกณฑ์การรายงานการผลิต นำสั่ง หรือขายยาตามแบบ ข.ย.11 ยาในข้อใดต่อไปนี้ไม่ต้องจัดทำรายงาน ข.ย.11</t>
        </is>
      </c>
      <c r="C338" t="inlineStr">
        <is>
          <t>ยาเม็ด Dimenhydrinate</t>
        </is>
      </c>
      <c r="D338" t="inlineStr">
        <is>
          <t>ยาเม็ด Dextromethorphan</t>
        </is>
      </c>
      <c r="E338" t="inlineStr">
        <is>
          <t>ยาแคปซูล Tramadol</t>
        </is>
      </c>
      <c r="F338" t="inlineStr">
        <is>
          <t>ยาน้ำ Chlorpheniramine</t>
        </is>
      </c>
      <c r="G338" t="inlineStr">
        <is>
          <t>ยาแก้แพ้ชนิดน้ำที่มีส่วนผสมของ Antihistamines</t>
        </is>
      </c>
      <c r="H338" t="n">
        <v>1</v>
      </c>
      <c r="I338" t="inlineStr">
        <is>
          <t>✅ คำตอบที่ถูกต้อง: ข้อ ก. ยาเม็ด Dimenhydrinate
🎯 ทำไมข้อนี้ถึงถูก: รายงาน ข.ย.11 คือแบบรายงานการผลิต นำเข้า หรือขายยาอันตรายเฉพาะกลุ่มที่ อย. มีประกาศกำหนดให้ต้องรายงานปริมาณการครอบครองและการจำหน่ายเพื่อเฝ้าระวังการนำไปใช้ในทางที่ผิด (abuse/misuse) ได้แก่ Dextromethorphan ชนิดเดี่ยวและสูตรผสม, Tramadol และยาน้ำแก้แพ้แก้ไอที่มีส่วนผสมของ Antihistamines เช่น Chlorpheniramine, Promethazine, Diphenhydramine ในขณะที่ Dimenhydrinate ชนิดเม็ดเดี่ยวจัดเป็นยาอันตรายทั่วไปที่ไม่อยู่ในบัญชีรายชื่อยาที่ต้องจัดทำรายงาน ข.ย.11 ส่ง อย.
🔍 ข้ออื่นผิดเพราะอะไร:
• ข้อ ข. ยาเม็ด Dextromethorphan: อยู่ในบัญชีควบคุมที่ต้องทำรายงาน ข.ย.11 เนื่องจากมีรายงานการนำไปใช้เสพติดในทางที่ผิด
• ข้อ ค. ยาแคปซูล Tramadol: เป็นยาที่ต้องควบคุมเข้มงวดและต้องจัดทำบัญชีรายงาน ข.ย.11 ส่ง อย. ทุกรอบระยะเวลา
• ข้อ ง. ยาน้ำ Chlorpheniramine: เป็นยาน้ำกลุ่ม Antihistamine ที่ต้องจัดทำรายงาน ข.ย.11 เพื่อป้องกันการนำไปผสมสารเสพติด (เช่น 4x100)
• ข้อ จ. ยาแก้แพ้ชนิดน้ำที่มีส่วนผสมของ Antihistamines: จัดอยู่ในกลุ่มที่ต้องรายงานตามประกาศ อย. เช่นเดียวกัน</t>
        </is>
      </c>
      <c r="K338" t="inlineStr">
        <is>
          <t>SAP</t>
        </is>
      </c>
      <c r="L338" t="inlineStr">
        <is>
          <t>Pharmacy Laws &amp; Ethics</t>
        </is>
      </c>
      <c r="M338" t="inlineStr">
        <is>
          <t>รายงาน ข.ย.11 และการควบคุมยาอันตราย</t>
        </is>
      </c>
      <c r="N338" t="inlineStr">
        <is>
          <t>ข้อสอบจริง</t>
        </is>
      </c>
      <c r="O338" t="inlineStr">
        <is>
          <t>PLE_CC1_2567_Key ข้อ 88</t>
        </is>
      </c>
      <c r="P338" t="inlineStr">
        <is>
          <t>2567</t>
        </is>
      </c>
      <c r="Q338" t="inlineStr">
        <is>
          <t>ข้อสอบจริง ศรภ. สภาเภสัชกรรม</t>
        </is>
      </c>
    </row>
    <row r="339">
      <c r="A339" s="176" t="n">
        <v>337</v>
      </c>
      <c r="B339" t="inlineStr">
        <is>
          <t>ตามประกาศกระทรวงสาธารณสุข เรื่อง ยาสามัญประจำบ้านแผนปัจจุบัน ยาในข้อใดต่อไปนี้ไม่จัดเป็นยาสามัญประจำบ้าน</t>
        </is>
      </c>
      <c r="C339" t="inlineStr">
        <is>
          <t>ยาเม็ดพาราเซตามอล (Paracetamol 500 mg) บรรจุกระปุก 100 เม็ด</t>
        </is>
      </c>
      <c r="D339" t="inlineStr">
        <is>
          <t>ยาเหน็บทวารหนักกลีเซอรีน (Glycerin suppository) บรรจุแผงละ 10 เม็ด</t>
        </is>
      </c>
      <c r="E339" t="inlineStr">
        <is>
          <t>น้ำเกลือล้างแผล (Sodium chloride 0.9%) ปริมาตร 500 mL</t>
        </is>
      </c>
      <c r="F339" t="inlineStr">
        <is>
          <t>ผงน้ำตาลเกลือแร่ (Oral rehydration salts: ORS) สำหรับผสมน้ำ 250 mL</t>
        </is>
      </c>
      <c r="G339" t="inlineStr">
        <is>
          <t>ยาล้างตา (Sodium chloride/Boric acid) ปริมาตร 150 mL</t>
        </is>
      </c>
      <c r="H339" t="n">
        <v>1</v>
      </c>
      <c r="I339" t="inlineStr">
        <is>
          <t>✅ คำตอบที่ถูกต้อง: ข้อ ก. ยาเม็ดพาราเซตามอล (Paracetamol 500 mg) บรรจุกระปุก 100 เม็ด
🎯 ทำไมข้อนี้ถึงถูก: ตามประกาศกระทรวงสาธารณสุข เรื่อง ยาสามัญประจำบ้านแผนปัจจุบัน ยาเม็ดบรรเทาปวดลดไข้พาราเซตามอล 500 มก. ที่ได้รับการรับรองเป็นยาสามัญประจำบ้าน ต้องบรรจุในแผง (strip/blister pack) ขนาดแผงละไม่เกิน 4 เม็ด หรือ 10 เม็ดเท่านั้น หากบรรจุเป็นกระปุกขนาด 100 เม็ด จะจัดเป็นยาอันตรายที่จำหน่ายได้เฉพาะในร้านขายยาแผนปัจจุบัน (ข.ย.1) เท่านั้น ไม่สามารถขึ้นทะเบียนหรือจำหน่ายเป็นยาสามัญประจำบ้านได้
🔍 ข้ออื่นผิดเพราะอะไร:
• ข้อ ข. ยาเหน็บทวารหนักกลีเซอรีน 10 เม็ด: จัดเป็นยาสามัญประจำบ้านแผนปัจจุบันในกลุ่มยาระบาย
• ข้อ ค. น้ำเกลือล้างแผล 500 mL: ขนาดบรรจุไม่เกิน 1,000 mL จัดเป็นยาสามัญประจำบ้านแผนปัจจุบัน
• ข้อ ง. ORS สำหรับผสมน้ำ 250 mL: ขนาดบรรจุสำหรับน้ำ 250-750 mL จัดเป็นยาสามัญประจำบ้านแผนปัจจุบัน
• ข้อ จ. ยาล้างตา 150 mL: ขนาดบรรจุไม่เกิน 240 mL จัดเป็นยาสามัญประจำบ้านแผนปัจจุบัน</t>
        </is>
      </c>
      <c r="K339" t="inlineStr">
        <is>
          <t>SAP</t>
        </is>
      </c>
      <c r="L339" t="inlineStr">
        <is>
          <t>Pharmacy Laws &amp; Ethics</t>
        </is>
      </c>
      <c r="M339" t="inlineStr">
        <is>
          <t>ยาสามัญประจำบ้านแผนปัจจุบัน</t>
        </is>
      </c>
      <c r="N339" t="inlineStr">
        <is>
          <t>ข้อสอบจริง</t>
        </is>
      </c>
      <c r="O339" t="inlineStr">
        <is>
          <t>PLE_CC1_2567_Key ข้อ 92</t>
        </is>
      </c>
      <c r="P339" t="inlineStr">
        <is>
          <t>2567</t>
        </is>
      </c>
      <c r="Q339" t="inlineStr">
        <is>
          <t>ข้อสอบจริง ศรภ. สภาเภสัชกรรม</t>
        </is>
      </c>
    </row>
    <row r="340">
      <c r="A340" s="176" t="n">
        <v>338</v>
      </c>
      <c r="B340" t="inlineStr">
        <is>
          <t>ชายอายุ 28 ปี มาขอซื้อยา Tramadol 50 mg แคปซูล ที่ร้านขายยาแผนปัจจุบัน (ข.ย.1) โดยแจ้งว่าต้องการนำไปใช้บรรเทาอาการปวดจากโรคประจำตัวและจะพกติดตัวเดินทางไปต่างประเทศ เภสัชกรชุมชนจึงจ่ายยา Tramadol ให้ไปจำนวน 30 แคปซูล พร้อมเขียนฉลากยาแนะนำวิธีใช้ ข้อบ่งใช้ และข้อควรระวังอย่างครบถ้วน การกระทำของเภสัชกรท่านนี้ถูกต้องตามกฎหมายและจรรยาบรรณวิชาชีพหรือไม่</t>
        </is>
      </c>
      <c r="C340" t="inlineStr">
        <is>
          <t>ไม่สามารถขายได้ ผิดทั้งกฎหมายและผิดจรรยาบรรณแห่งวิชาชีพ</t>
        </is>
      </c>
      <c r="D340" t="inlineStr">
        <is>
          <t>สามารถขายได้ ไม่ผิดกฎหมาย แต่ผิดจรรยาบรรณแห่งวิชาชีพ</t>
        </is>
      </c>
      <c r="E340" t="inlineStr">
        <is>
          <t>สามารถขายได้ ไม่ผิดกฎหมาย และไม่ผิดจรรยาบรรณแห่งวิชาชีพ</t>
        </is>
      </c>
      <c r="F340" t="inlineStr">
        <is>
          <t>ไม่สามารถขายได้ ผิดกฎหมาย แต่ไม่ผิดจรรยาบรรณแห่งวิชาชีพ</t>
        </is>
      </c>
      <c r="G340" t="inlineStr">
        <is>
          <t>สามารถขายได้เฉพาะกรณีที่ผู้ป่วยมีตั๋วเครื่องบินยืนยันเท่านั้น</t>
        </is>
      </c>
      <c r="H340" t="n">
        <v>1</v>
      </c>
      <c r="I340" t="inlineStr">
        <is>
          <t>✅ คำตอบที่ถูกต้อง: ข้อ ก. ไม่สามารถขายได้ ผิดทั้งกฎหมายและผิดจรรยาบรรณแห่งวิชาชีพ
🎯 ทำไมข้อนี้ถึงถูก: ตามประกาศกระทรวงสาธารณสุขและมาตรการควบคุมยา Tramadol ของ อย. ในร้านขายยาแผนปัจจุบัน (ข.ย.1) กำหนดให้จ่ายยา Tramadol ชนิดรับประทานรูปแบบเดี่ยวได้ไม่เกิน 20 แคปซูลต่อครั้งเท่านั้น และต้องทำบัญชี ข.ย.11 รายงานต่อ อย. การที่เภสัชกรจ่ายยา Tramadol จำนวน 30 แคปซูลจึงเป็นการกระทำที่ฝ่าฝืนกฎหมายอย่างชัดเจน และการไม่ปฏิบัติตามกฎหมายควบคุมยาอันตรายยังถือเป็นการประพฤติผิดจรรยาบรรณแห่งวิชาชีพเภสัชกรรมตามข้อบังคับสภาเภสัชกรรมด้วย
🔍 ข้ออื่นผิดเพราะอะไร:
• ข้อ ข. สามารถขายได้ ไม่ผิดกฎหมาย แต่ผิดจรรยาบรรณ: ผิด เพราะการจ่ายเกิน 20 แคปซูลต่อครั้งถือว่าผิดกฎหมายโดยตรง
• ข้อ ค. สามารถขายได้ ไม่ผิดกฎหมาย และไม่ผิดจรรยาบรรณ: ผิดทั้งข้อกฎหมายและจรรยาบรรณ
• ข้อ ง. ผิดกฎหมาย แต่ไม่ผิดจรรยาบรรณ: การกระทำความผิดตามกฎหมายยาที่ส่งผลต่อความปลอดภัยของประชาชนย่อมถือเป็นความผิดทางจรรยาบรรณด้วย
• ข้อ จ. สามารถขายได้หากมีตั๋วเครื่องบิน: กฎหมายไม่มีข้อยกเว้นเรื่องการเดินทางไปต่างประเทศสำหรับการจ่ายยาเกินจำนวนในร้านขายยา</t>
        </is>
      </c>
      <c r="K340" t="inlineStr">
        <is>
          <t>SAP</t>
        </is>
      </c>
      <c r="L340" t="inlineStr">
        <is>
          <t>Pharmacy Laws &amp; Ethics</t>
        </is>
      </c>
      <c r="M340" t="inlineStr">
        <is>
          <t>Tramadol Dispensing Regulations</t>
        </is>
      </c>
      <c r="N340" t="inlineStr">
        <is>
          <t>ข้อสอบจริง</t>
        </is>
      </c>
      <c r="O340" t="inlineStr">
        <is>
          <t>PLE_CC1_2567_Key ข้อ 102</t>
        </is>
      </c>
      <c r="P340" t="inlineStr">
        <is>
          <t>2567</t>
        </is>
      </c>
      <c r="Q340" t="inlineStr">
        <is>
          <t>ข้อสอบจริง ศรภ. สภาเภสัชกรรม</t>
        </is>
      </c>
    </row>
    <row r="341">
      <c r="A341" s="177" t="n">
        <v>339</v>
      </c>
      <c r="B341" s="34" t="inlineStr">
        <is>
          <t>ในการวิจัยทางคลินิกแบบสุ่มและมีกลุ่มควบคุม (Randomized Controlled Trial) กระบวนการสุ่มตัวอย่างอาสาสมัครเข้าสู่กลุ่มการรักษา (Randomization) สอดคล้องกับหลักการทางจริยธรรมการวิจัยในมนุษย์ (Ethical principles in research) ในข้อใดมากที่สุด</t>
        </is>
      </c>
      <c r="C341" s="100" t="inlineStr"/>
      <c r="D341" s="34" t="inlineStr">
        <is>
          <t>หลักความยุติธรรมและความเสมอภาค (Principle of Justice)</t>
        </is>
      </c>
      <c r="E341" s="34" t="inlineStr">
        <is>
          <t>หลักการให้ประโยชน์สูงสุดแก่ผู้ป่วย (Principle of Beneficence)</t>
        </is>
      </c>
      <c r="F341" s="34" t="inlineStr">
        <is>
          <t>หลักการไม่ก่ออันตราย (Principle of Non-maleficence)</t>
        </is>
      </c>
      <c r="G341" s="34" t="inlineStr">
        <is>
          <t>หลักการเคารพในการตัดสินใจของบุคคล (Principle of Autonomy)</t>
        </is>
      </c>
      <c r="H341" s="34" t="inlineStr">
        <is>
          <t>หลักความคุ้มค่าทางเศรษฐศาสตร์ (Principle of Utility)</t>
        </is>
      </c>
      <c r="I341" s="100" t="n">
        <v>1</v>
      </c>
      <c r="J341" s="34" t="inlineStr">
        <is>
          <t>✅ คำตอบที่ถูกต้อง: ข้อ ก. หลักความยุติธรรมและความเสมอภาค (Principle of Justice)
🎯 ทำไมข้อนี้ถึงถูก:
ตามรายงานเบลมอนต์ (The Belmont Report) หลักความยุติธรรม (Principle of Justice) กำหนดให้การกระจายผลประโยชน์และความเสี่ยงของการวิจัยต้องเป็นไปอย่างเสมอภาคและเป็นธรรม การสุ่มจัดกลุ่มอาสาสมัคร (Randomization) ช่วยให้อาสาสมัครทุกคนมีโอกาสเท่าเทียมกันในการได้รับการรักษาแต่ละกลุ่ม โดยไม่มีการเลือกปฏิบัติหรืออคติของผู้วิจัย
🔍 ข้ออื่นผิดเพราะอะไร:
• ข้อ ข. Beneficence คือการมุ่งสร้างประโยชน์สูงสุดแก่อาสาสมัคร
• ข้อ ค. Non-maleficence คือการไม่ทำอันตรายแก่อาสาสมัคร
• ข้อ ง. Autonomy คือการเคารพในการตัดสินใจผ่านการขอความยินยอม (Informed consent)
• ข้อ จ. ไม่ใช่หลักการพื้นฐานใน Belmont Report</t>
        </is>
      </c>
      <c r="K341" s="100" t="inlineStr"/>
      <c r="L341" s="34" t="inlineStr">
        <is>
          <t>Pharmacy Laws &amp; Ethics</t>
        </is>
      </c>
      <c r="M341" s="34" t="inlineStr">
        <is>
          <t>Research Ethics &amp; Belmont Report Principles</t>
        </is>
      </c>
      <c r="N341" s="100" t="inlineStr">
        <is>
          <t>SAP</t>
        </is>
      </c>
      <c r="O341" s="34" t="inlineStr">
        <is>
          <t>ข้อสอบจริง PLE-CC1 ปี 2566 Day 1 ข้อ 78 [CASE_2566_STROKE_01]</t>
        </is>
      </c>
      <c r="P341" s="100" t="inlineStr">
        <is>
          <t>ข้อสอบจริง</t>
        </is>
      </c>
      <c r="Q341" s="100" t="inlineStr">
        <is>
          <t>2566 Day 1</t>
        </is>
      </c>
      <c r="R341" s="100" t="inlineStr"/>
    </row>
    <row r="342">
      <c r="A342" s="177" t="n">
        <v>340</v>
      </c>
      <c r="B342" s="34" t="inlineStr">
        <is>
          <t>ผลิตภัณฑ์ยาบำรุงโลหิตแผนโบราณที่ขึ้นทะเบียนตำรับยาและได้รับเลขทะเบียนยา G 12/63 (ยาแผนโบราณสำหรับมนุษย์ที่ผลิตในประเทศ) ร้านสะดวกซื้อทั่วไปที่เพิ่งเปิดให้บริการใหม่และไม่มีใบอนุญาตขายยาใดๆ สามารถนำผลิตภัณฑ์นี้มาวางจำหน่ายได้หรือไม่ เพราะเหตุใด</t>
        </is>
      </c>
      <c r="C342" s="100" t="inlineStr"/>
      <c r="D342" s="34" t="inlineStr">
        <is>
          <t>ได้ เพราะเป็นผลิตภัณฑ์สมุนไพร สามารถวางขายทั่วไปได้โดยไม่ต้องมีใบอนุญาต</t>
        </is>
      </c>
      <c r="E342" s="34" t="inlineStr">
        <is>
          <t>ได้ เพราะยาแผนโบราณทุกชนิดได้รับการยกเว้นตามกฎหมายให้ขายได้เสรี</t>
        </is>
      </c>
      <c r="F342" s="34" t="inlineStr">
        <is>
          <t>ไม่ได้ เพราะไม่ใช่ยาสามัญประจำบ้านแผนโบราณ หากจะจำหน่ายต้องได้รับใบอนุญาตขายยาแผนโบราณ หรือใบอนุญาตขายผลิตภัณฑ์สมุนไพรตามที่กฎหมายกำหนด</t>
        </is>
      </c>
      <c r="G342" s="34" t="inlineStr">
        <is>
          <t>ไม่ได้ เพราะยาแผนโบราณเลขทะเบียน G ต้องจำหน่ายเฉพาะในสถานพยาบาลของรัฐเท่านั้น</t>
        </is>
      </c>
      <c r="H342" s="34" t="inlineStr">
        <is>
          <t>ได้ หากร้านสะดวกซื้อนั้นมีเภสัชกรมาเป็นที่ปรึกษาประจำสัปดาห์ละ 1 ครั้ง</t>
        </is>
      </c>
      <c r="I342" s="100" t="n">
        <v>3</v>
      </c>
      <c r="J342" s="34" t="inlineStr">
        <is>
          <t>✅ คำตอบที่ถูกต้อง: ข้อ ค. ไม่ได้ เพราะไม่ใช่ยาสามัญประจำบ้านแผนโบราณ หากจะจำหน่ายต้องได้รับใบอนุญาตขายยาแผนโบราณ หรือใบอนุญาตขายผลิตภัณฑ์สมุนไพรตามที่กฎหมายกำหนด
🎯 ทำไมข้อนี้ถึงถูก:
ตามพระราชบัญญัติยา พ.ศ. 2510 และพระราชบัญญัติผลิตภัณฑ์สมุนไพร พ.ศ. 2562 ยาแผนโบราณที่ได้รับทะเบียนเลข 'G' จัดเป็นยาแผนโบราณทั่วไป ซึ่งผู้ที่จะจำหน่ายต้องได้รับ 'ใบอนุญาตขายยาแผนโบราณ' หรือ 'ใบอนุญาตขายผลิตภัณฑ์สมุนไพร' ยกเว้นเฉพาะ ยาสามัญประจำบ้านแผนโบราณ เท่านั้น ที่ได้รับการยกเว้นให้ร้านค้าทั่วไปที่ไม่มีใบอนุญาตขายยาจำหน่ายได้ ดังนั้นร้านสะดวกซื้อทั่วไปที่ไม่ได้รับใบอนุญาตจึง ไม่สามารถวางจำหน่ายได้
🔍 ข้ออื่นผิดเพราะอะไร:
• ข้อ ก. และ ข. ผิดเพราะ: กฎหมายไม่อนุญาตให้ขายยาแผนโบราณทั่วไปอย่างเสรี ต้องมีใบอนุญาตเสมอ
• ข้อ ง. ผิดเพราะ: ยาแผนโบราณสามารถขายในร้านขายยาแผนโบราณหรือร้านขายยาแผนปัจจุบันได้ ไม่ได้จำกัดเฉพาะสถานพยาบาล
• ข้อ จ. ผิดเพราะ: ต้องมีใบอนุญาตสถานที่ขายยาตามกฎหมาย การมีที่ปรึกษาโดยไม่มีใบอนุญาตไม่สามารถทำได้</t>
        </is>
      </c>
      <c r="K342" s="100" t="inlineStr"/>
      <c r="L342" s="34" t="inlineStr">
        <is>
          <t>Pharmacy Laws &amp; Ethics</t>
        </is>
      </c>
      <c r="M342" s="34" t="inlineStr">
        <is>
          <t>Herbal Products &amp; Traditional Medicine Regulations</t>
        </is>
      </c>
      <c r="N342" s="100" t="inlineStr">
        <is>
          <t>SAP</t>
        </is>
      </c>
      <c r="O342" s="34" t="inlineStr">
        <is>
          <t>ข้อสอบจริง PLE-CC1 ปี 2566 Day 1 ข้อ 114 [CASE_2566_LAW_01]</t>
        </is>
      </c>
      <c r="P342" s="100" t="inlineStr">
        <is>
          <t>ข้อสอบจริง</t>
        </is>
      </c>
      <c r="Q342" s="100" t="inlineStr">
        <is>
          <t>2566 Day 1</t>
        </is>
      </c>
      <c r="R342" s="100" t="inlineStr"/>
    </row>
    <row r="343">
      <c r="A343" s="177" t="n">
        <v>341</v>
      </c>
      <c r="B343" s="34" t="inlineStr">
        <is>
          <t>ตามประกาศสำนักงานคณะกรรมการอาหารและยา (อย.) เรื่อง การควบคุมการจำหน่ายยาเดี่ยว Dextromethorphan ในร้านขายยาแผนปัจจุบัน (ข.ย. 1) เภสัชกรผู้มีหน้าที่ปฏิบัติการต้องจัดทำบัญชีการขายยาตามแบบรายงานในข้อใด</t>
        </is>
      </c>
      <c r="C343" s="100" t="inlineStr"/>
      <c r="D343" s="34" t="inlineStr">
        <is>
          <t>แบบ ข.ย. 9 (บัญชีการซื้อยา)</t>
        </is>
      </c>
      <c r="E343" s="34" t="inlineStr">
        <is>
          <t>แบบ ข.ย. 10 (บัญชีการขายยาควบคุมพิเศษ)</t>
        </is>
      </c>
      <c r="F343" s="34" t="inlineStr">
        <is>
          <t>แบบ ข.ย. 11 (บัญชีการขายยาอันตรายเฉพาะกลุ่มที่ต้องควบคุมการใช้)</t>
        </is>
      </c>
      <c r="G343" s="34" t="inlineStr">
        <is>
          <t>แบบ ข.ย. 12 (บัญชีการขายยาตามใบสั่งแพทย์)</t>
        </is>
      </c>
      <c r="H343" s="34" t="inlineStr">
        <is>
          <t>แบบรายงานการจำหน่ายวัตถุออกฤทธิ์ในประเภท 2 (บ.จ. 2)</t>
        </is>
      </c>
      <c r="I343" s="100" t="n">
        <v>3</v>
      </c>
      <c r="J343" s="34" t="inlineStr">
        <is>
          <t>✅ คำตอบที่ถูกต้อง: ข้อ ค. แบบ ข.ย. 11 (บัญชีการขายยาอันตรายเฉพาะกลุ่มที่ต้องควบคุมการใช้)
🎯 ทำไมข้อนี้ถึงถูก:
ยาเดี่ยว Dextromethorphan มีการนำไปใช้ในทางที่ผิด (Substance abuse) สำนักงานคณะกรรมการอาหารและยาจึงออกประกาศกำหนดให้ยาเดี่ยว Dextromethorphan เป็นยาอันตรายที่ต้องจัดทำบัญชีการขายยาตาม แบบ ข.ย. 11 โดยเภสัชกรต้องบันทึก วันเดือนปีที่ขาย, ชื่อ-นามสกุลของผู้ซื้อ, เลขบัตรประชาชน, จำนวนที่ขาย (จำกัดไม่เกินครั้งละ 3 แผง หรือไม่เกิน 30 เม็ดต่อคน) และลงลายมือชื่อเภสัชกรผู้ส่งมอบยาทุกครั้ง
🔍 ข้ออื่นผิดเพราะอะไร:
• ข้อ ก. ข.ย. 9 เป็นบัญชีการซื้อยาของร้านยา
• ข้อ ข. ข.ย. 10 เป็นบัญชีการขายยาควบคุมพิเศษ
• ข้อ ง. ข.ย. 12 เป็นบัญชียาเฉพาะกลุ่มเดิม
• ข้อ จ. Dextromethorphan เป็นยาอันตรายตาม พ.ร.บ. ยา ไม่ใช่วัตถุออกฤทธิ์ต่อจิตและประสาทประเภท 2</t>
        </is>
      </c>
      <c r="K343" s="100" t="inlineStr"/>
      <c r="L343" s="34" t="inlineStr">
        <is>
          <t>Pharmacy Laws &amp; Ethics</t>
        </is>
      </c>
      <c r="M343" s="34" t="inlineStr">
        <is>
          <t>Restricted Dangerous Drugs &amp; Form KhorYor 11</t>
        </is>
      </c>
      <c r="N343" s="100" t="inlineStr">
        <is>
          <t>SAP</t>
        </is>
      </c>
      <c r="O343" s="34" t="inlineStr">
        <is>
          <t>ข้อสอบจริง PLE-CC1 ปี 2566 Day 1 ข้อ 115 [CASE_2566_LAW_01]</t>
        </is>
      </c>
      <c r="P343" s="100" t="inlineStr">
        <is>
          <t>ข้อสอบจริง</t>
        </is>
      </c>
      <c r="Q343" s="100" t="inlineStr">
        <is>
          <t>2566 Day 1</t>
        </is>
      </c>
      <c r="R343" s="100" t="inlineStr"/>
    </row>
    <row r="344">
      <c r="A344" s="177" t="n">
        <v>342</v>
      </c>
      <c r="B344" s="34" t="inlineStr">
        <is>
          <t>เภสัชกร ก ซึ่งได้รับอนุญาตเป็นผู้มีหน้าที่ปฏิบัติการประจำที่ร้านขายยา A ได้เดินทางไปที่ร้านขายยา B และทำการขายส่งยา Dextromethorphan ให้แก่ตัวแทนของร้านขายยา ข.ย. 2 ซึ่งไม่มีใบอนุญาตขายยาอันตรายที่มาติดต่อขอซื้อ
การกระทำของเภสัชกร ก ถูกต้องตามกฎหมายยาหรือไม่ เพราะเหตุใด</t>
        </is>
      </c>
      <c r="C344" s="100" t="inlineStr"/>
      <c r="D344" s="34" t="inlineStr">
        <is>
          <t>ถูกต้อง เพราะ Dextromethorphan เป็นยาอันตราย สามารถจำหน่ายให้ใครก็ได้</t>
        </is>
      </c>
      <c r="E344" s="34" t="inlineStr">
        <is>
          <t>ถูกต้อง เพราะร้านขายยา B ได้รับใบอนุญาตขายยาแผนปัจจุบันเรียบร้อยแล้ว</t>
        </is>
      </c>
      <c r="F344" s="34" t="inlineStr">
        <is>
          <t>ไม่ถูกต้อง เพราะเภสัชกร ก ต้องปฏิบัติการเฉพาะในร้านยา A ตามเวลาที่ระบุในใบอนุญาต และการขายส่งยาอันตรายต้องขายให้แก่ผู้รับอนุญาตที่ถูกต้องตามกฎหมายเท่านั้น (ร้าน ข.ย. 2 ไม่มีสิทธิซื้อยาอันตราย)</t>
        </is>
      </c>
      <c r="G344" s="34" t="inlineStr">
        <is>
          <t>ถูกต้อง หากเภสัชกร ก ได้ลงชื่อในสมุดบัญชี ข.ย. 11 ครบถ้วน</t>
        </is>
      </c>
      <c r="H344" s="34" t="inlineStr">
        <is>
          <t>ถูกต้อง หากขายในปริมาณไม่เกิน 1,000 เม็ดต่อครั้ง</t>
        </is>
      </c>
      <c r="I344" s="100" t="n">
        <v>3</v>
      </c>
      <c r="J344" s="34" t="inlineStr">
        <is>
          <t>✅ คำตอบที่ถูกต้อง: ข้อ ค. ไม่ถูกต้อง เพราะเภสัชกร ก ต้องปฏิบัติการเฉพาะในร้านยา A ตามเวลาที่ระบุในใบอนุญาต และการขายส่งยาอันตรายต้องขายให้แก่ผู้รับอนุญาตที่ถูกต้องตามกฎหมายเท่านั้น (ร้าน ข.ย. 2 ไม่มีสิทธิซื้อยาอันตราย)
🎯 ทำไมข้อนี้ถึงถูก:
การกระทำนี้ผิดกฎหมาย 2 กระทงใหญ่:
1) เภสัชกรผู้มีหน้าที่ปฏิบัติการต้องอยู่ปฏิบัติการ ณ สถานที่ขายยาที่ระบุในใบอนุญาต (ร้าน A) ตามเวลาปฏิบัติการที่แจ้งไว้ ห้ามไปปฏิบัติการในร้านอื่นโดยไม่ได้รับอนุญาต
2) ร้านขายยาบรรจุเสร็จที่ไม่ใช่ยาอันตรายหรือยาควบคุมพิเศษ (ร้าน ข.ย. 2) ไม่มีสิทธิครอบครองหรือขายยาอันตรายตามกฎหมาย ดังนั้นการขายส่งยาอันตราย Dextromethorphan ให้แก่ร้าน ข.ย. 2 จึงเป็นการขายยาให้แก่ผู้ไม่มีสิทธิครอบครองยาอันตราย มีความผิดตาม พ.ร.บ. ยา พ.ศ. 2510
🔍 ข้ออื่นผิดเพราะอะไร:
• ข้อ ก. ข. ง. และ จ. ผิดเนื่องจากขัดต่อบทบัญญัติแห่งกฎหมายว่าด้วยการควบคุมสถานที่และประเภทผู้รับอนุญาตอย่างชัดเจน</t>
        </is>
      </c>
      <c r="K344" s="100" t="inlineStr"/>
      <c r="L344" s="34" t="inlineStr">
        <is>
          <t>Pharmacy Laws &amp; Ethics</t>
        </is>
      </c>
      <c r="M344" s="34" t="inlineStr">
        <is>
          <t>Pharmacy Practice Regulations &amp; Distribution Restrictions</t>
        </is>
      </c>
      <c r="N344" s="100" t="inlineStr">
        <is>
          <t>SAP</t>
        </is>
      </c>
      <c r="O344" s="34" t="inlineStr">
        <is>
          <t>ข้อสอบจริง PLE-CC1 ปี 2566 Day 1 ข้อ 116 [CASE_2566_LAW_01]</t>
        </is>
      </c>
      <c r="P344" s="100" t="inlineStr">
        <is>
          <t>ข้อสอบจริง</t>
        </is>
      </c>
      <c r="Q344" s="100" t="inlineStr">
        <is>
          <t>2566 Day 1</t>
        </is>
      </c>
      <c r="R344" s="100" t="inlineStr">
        <is>
          <t>CASE_2566_LAW_01</t>
        </is>
      </c>
    </row>
    <row r="345">
      <c r="A345" s="177" t="n">
        <v>343</v>
      </c>
      <c r="B345" s="34" t="inlineStr">
        <is>
          <t>เภสัชกรที่ปฏิบัติหน้าที่ในร้านขายยาแผนปัจจุบัน ไม่แต่งกายตามระเบียบ โดยไม่สวมเสื้อกาวน์สีขาวและไม่ติดป้ายชื่อระบุตัวตนว่าเป็นเภสัชกรผู้มีหน้าที่ปฏิบัติการ ขณะส่งมอบยาและให้คำปรึกษาแก่ผู้มารับบริการ
การกระทำดังกล่าวถือเป็นการกระทำที่ฝ่าฝืนข้อบังคับสภาเภสัชกรรมว่าด้วยจรรยาบรรณแห่งวิชาชีพเภสัชกรรมในหมวดใดมากที่สุด</t>
        </is>
      </c>
      <c r="C345" s="100" t="inlineStr"/>
      <c r="D345" s="34" t="inlineStr">
        <is>
          <t>การไม่เคารพกฎหมายบ้านเมือง</t>
        </is>
      </c>
      <c r="E345" s="34" t="inlineStr">
        <is>
          <t>การปฏิบัติต่อผู้มารับบริการโดยสุภาพและปราศจากการบังคับขู่เข็ญ</t>
        </is>
      </c>
      <c r="F345" s="34" t="inlineStr">
        <is>
          <t>การรักษามาตรฐานการประกอบวิชาชีพเภสัชกรรมในระดับดีที่สุด</t>
        </is>
      </c>
      <c r="G345" s="34" t="inlineStr">
        <is>
          <t>การต้องปฏิบัติตามข้อจำกัดและเงื่อนไขการประกอบวิชาชีพเภสัชกรรมที่คณะกรรมการสภาเภสัชกรรมกำหนดโดยเคร่งครัด (รวมถึงระเบียบการแต่งกายและวิธีปฏิบัติทางเภสัชกรรมชุมชน GPP)</t>
        </is>
      </c>
      <c r="H345" s="34" t="inlineStr">
        <is>
          <t>การประกอบวิชาชีพโดยคำนึงถึงความปลอดภัยและเศรษฐานะของผู้ป่วย</t>
        </is>
      </c>
      <c r="I345" s="100" t="n">
        <v>4</v>
      </c>
      <c r="J345" s="34" t="inlineStr">
        <is>
          <t>✅ คำตอบที่ถูกต้อง: ข้อ ง. การต้องปฏิบัติตามข้อจำกัดและเงื่อนไขการประกอบวิชาชีพเภสัชกรรมที่คณะกรรมการสภาเภสัชกรรมกำหนดโดยเคร่งครัด (รวมถึงระเบียบการแต่งกายและวิธีปฏิบัติทางเภสัชกรรมชุมชน GPP)
🎯 ทำไมข้อนี้ถึงถูก:
ตามข้อบังคับสภาเภสัชกรรมว่าด้วยจรรยาบรรณแห่งวิชาชีพเภสัชกรรม และประกาศกระทรวงสาธารณสุขเรื่องการปฏิบัติตามวิธีปฏิบัติทางเภสัชกรรมชุมชน (Good Pharmacy Practice: GPP) กำหนดเงื่อนไขการประกอบวิชาชีพไว้อย่างชัดเจนว่า เภสัชกรผู้มีหน้าที่ปฏิบัติการต้องแต่งกายให้สุภาพ สวมเสื้อกาวน์สีขาวที่มีตราสัญลักษณ์สภาเภสัชกรรม และติดป้ายแสดงชื่อ-นามสกุล และเลขที่ใบอนุญาตประกอบวิชาชีพอย่างชัดเจนตลอดเวลาที่ปฏิบัติการ การละเลยไม่สวมเสื้อกาวน์จึงเป็นการฝ่าฝืนเงื่อนไขการประกอบวิชาชีพที่สภาเภสัชกรรมกำหนดโดยตรง
🔍 ข้ออื่นผิดเพราะอะไร:
• ข้อ ก. ข. ค. และ จ. เป็นหมวดจรรยาบรรณด้านอื่นที่ไม่ตรงกับประเด็นการไม่ปฏิบัติตามระเบียบเครื่องแบบและเงื่อนไขของสภาเภสัชกรรม</t>
        </is>
      </c>
      <c r="K345" s="100" t="inlineStr"/>
      <c r="L345" s="34" t="inlineStr">
        <is>
          <t>Pharmacy Laws &amp; Ethics</t>
        </is>
      </c>
      <c r="M345" s="34" t="inlineStr">
        <is>
          <t>Code of Professional Ethics &amp; GPP Compliance</t>
        </is>
      </c>
      <c r="N345" s="100" t="inlineStr">
        <is>
          <t>SAP</t>
        </is>
      </c>
      <c r="O345" s="34" t="inlineStr">
        <is>
          <t>ข้อสอบจริง PLE-CC1 ปี 2566 Day 1 ข้อ 117 [CASE_2566_LAW_01]</t>
        </is>
      </c>
      <c r="P345" s="100" t="inlineStr">
        <is>
          <t>ข้อสอบจริง</t>
        </is>
      </c>
      <c r="Q345" s="100" t="inlineStr">
        <is>
          <t>2566 Day 1</t>
        </is>
      </c>
      <c r="R345" s="100" t="inlineStr">
        <is>
          <t>CASE_2566_LAW_01</t>
        </is>
      </c>
    </row>
    <row r="346">
      <c r="A346" s="177" t="n">
        <v>344</v>
      </c>
      <c r="B346" s="34" t="inlineStr">
        <is>
          <t>ยาต้านไวรัส Favipiravir ซึ่งได้รับการขึ้นทะเบียนตำรับยาแบบมีเงื่อนไขในสถานการณ์ฉุกเฉิน (Conditional Approval for Emergency Use) สำหรับรักษาโรคติดเชื้อไวรัสโคโรนา 2019 (COVID-19) สามารถวางจำหน่ายในร้านขายยาแผนปัจจุบัน (ข.ย. 1) ทั่วไปได้หรือไม่ อย่างไร</t>
        </is>
      </c>
      <c r="C346" s="100" t="inlineStr"/>
      <c r="D346" s="34" t="inlineStr">
        <is>
          <t>ขายได้ทั่วไปอย่างเสรี เนื่องจากจัดเป็นยาอันตราย</t>
        </is>
      </c>
      <c r="E346" s="34" t="inlineStr">
        <is>
          <t>ขายได้เฉพาะในร้านยา ข.ย. 1 ที่มีใบสั่งแพทย์เท่านั้น</t>
        </is>
      </c>
      <c r="F346" s="34" t="inlineStr">
        <is>
          <t>ขายไม่ได้ เนื่องจากเป็นยาควบคุมพิเศษที่อนุญาตให้กระจายและใช้เฉพาะในสถานพยาบาลหรือหน่วยบริการสาธารณสุขที่ได้รับอนุมัติตามมาตรการควบคุมของภาครัฐเท่านั้น</t>
        </is>
      </c>
      <c r="G346" s="34" t="inlineStr">
        <is>
          <t>ขายได้เฉพาะร้านยาที่ได้รับการรับรองมาตรฐาน GPP ขั้นสูง</t>
        </is>
      </c>
      <c r="H346" s="34" t="inlineStr">
        <is>
          <t>ขายไม่ได้ เพราะจัดเป็นวัตถุออกฤทธิ์ต่อจิตและประสาทประเภท 1</t>
        </is>
      </c>
      <c r="I346" s="100" t="n">
        <v>3</v>
      </c>
      <c r="J346" s="34" t="inlineStr">
        <is>
          <t>✅ คำตอบที่ถูกต้อง: ข้อ ค. ขายไม่ได้ เนื่องจากเป็นยาควบคุมพิเศษที่อนุญาตให้กระจายและใช้เฉพาะในสถานพยาบาลหรือหน่วยบริการสาธารณสุขที่ได้รับอนุมัติตามมาตรการควบคุมของภาครัฐเท่านั้น
🎯 ทำไมข้อนี้ถึงถูก:
Favipiravir จัดเป็นยาควบคุมพิเศษที่มีเงื่อนไขการกระจายยาภายใต้ภาวะฉุกเฉินทางสาธารณสุข โดยอนุญาตให้สั่งจ่ายและใช้ได้เฉพาะในโรงพยาบาล สถานพยาบาล หรือหน่วยงานบริการสาธารณสุขของรัฐและเอกชนที่ขึ้นทะเบียนเท่านั้น ร้านขายยาแผนปัจจุบันทั่วไป (ข.ย. 1) ไม่มีสิทธิจัดซื้อหรือวางจำหน่ายยาชนิดนี้อย่างเสรี
🔍 ข้ออื่นผิดเพราะอะไร:
• ข้อ ก. ข. และ ง. ผิดเพราะ: ร้านยาไม่สามารถจำหน่ายได้แม้จะมีใบสั่งแพทย์ก็ตาม
• ข้อ จ. ผิดเพราะ: Favipiravir เป็นยาต้านไวรัส ไม่ใช่วัตถุออกฤทธิ์ต่อจิตและประสาท</t>
        </is>
      </c>
      <c r="K346" s="100" t="inlineStr"/>
      <c r="L346" s="34" t="inlineStr">
        <is>
          <t>Pharmacy Laws &amp; Ethics</t>
        </is>
      </c>
      <c r="M346" s="34" t="inlineStr">
        <is>
          <t>Special Controlled Drugs &amp; Emergency Use Regulations</t>
        </is>
      </c>
      <c r="N346" s="100" t="inlineStr">
        <is>
          <t>SAP</t>
        </is>
      </c>
      <c r="O346" s="34" t="inlineStr">
        <is>
          <t>ข้อสอบจริง PLE-CC1 ปี 2566 Day 1 ข้อ 118 [CASE_2566_LAW_01]</t>
        </is>
      </c>
      <c r="P346" s="100" t="inlineStr">
        <is>
          <t>ข้อสอบจริง</t>
        </is>
      </c>
      <c r="Q346" s="100" t="inlineStr">
        <is>
          <t>2566 Day 1</t>
        </is>
      </c>
      <c r="R346" s="100" t="inlineStr"/>
    </row>
    <row r="347">
      <c r="A347" s="178" t="n">
        <v>345</v>
      </c>
      <c r="B347" s="179" t="inlineStr">
        <is>
          <t>ตามพระราชบัญญัติยาและประกาศกระทรวงสาธารณสุขว่าด้วยวิธีปฏิบัติทางเภสัชกรรมชุมชน (Good Pharmacy Practice: GPP) ภายในสถานที่ขายยาแผนปัจจุบัน (ร้านยา)
รายการยาในข้อใดจัดเป็นยาอันตราย ที่ 'ไม่สามารถ' นำมาจัดวางในบริเวณพื้นที่บริการตนเอง (Self-service area) เพื่อให้ผู้รับบริการเลือกหยิบได้เอง</t>
        </is>
      </c>
      <c r="C347" s="178" t="inlineStr"/>
      <c r="D347" s="179" t="inlineStr">
        <is>
          <t>วิตามินซี (Vitamin C) ขนาด 100 mg แผงละ 10 เม็ด</t>
        </is>
      </c>
      <c r="E347" s="179" t="inlineStr">
        <is>
          <t>ยาเม็ดถ่ายพยาธิ Mebendazole ขนาด 500 mg จำนวน 1 เม็ด</t>
        </is>
      </c>
      <c r="F347" s="179" t="inlineStr">
        <is>
          <t>ยาน้ำแก้ไอน้ำดำ (Brown mixture) ขนาด 60 ml ทะเบียนยาสามัญประจำบ้าน</t>
        </is>
      </c>
      <c r="G347" s="179" t="inlineStr">
        <is>
          <t>ยาพาราเซตามอล (Paracetamol) ขนาด 325 mg แผงละ 10 เม็ด ทะเบียนยาสามัญประจำบ้าน</t>
        </is>
      </c>
      <c r="H347" s="179" t="inlineStr">
        <is>
          <t>ยาแก้แพ้แก้เมารถ Dimenhydrinate ขนาด 50 mg จำนวน 2 เม็ด ทะเบียนยาสามัญประจำบ้าน</t>
        </is>
      </c>
      <c r="I347" s="178" t="n">
        <v>2</v>
      </c>
      <c r="J347" s="179" t="inlineStr">
        <is>
          <t>✅ คำตอบที่ถูกต้อง: ข้อ ข. ยาเม็ดถ่ายพยาธิ Mebendazole ขนาด 500 mg จำนวน 1 เม็ด
🎯 ทำไมข้อนี้ถึงถูก:
ตามหลักเกณฑ์ GPP และกฎหมายยา บริเวณพื้นที่บริการตนเอง (Self-service area) ภายในร้านยา อนุญาตให้วางเฉพาะ ยาสามัญประจำบ้าน (Household remedies), อาหารเสริม, เครื่องสำอาง หรืออุปกรณ์ทางการแพทย์ทั่วไปเท่านั้น โดย ยาถ่ายพยาธิ Mebendazole 500 mg จัดเป็น ยาอันตราย (Dangerous drug) ตามพระราชบัญญัติยา พ.ศ. 2510 จึงต้องจัดเก็บไว้ในบริเวณเฉพาะสำหรับยาอันตราย (พื้นที่หลังเคาน์เตอร์จ่ายยา) และต้องส่งมอบโดยเภสัชกรพร้อมให้คำแนะนำการใช้ยาเท่านั้น ห้ามนำมาวางในบริเวณที่ประชาชนสามารถหยิบได้เองโดยเด็ดขาด
🔍 ข้ออื่นผิดเพราะอะไร:
• ข้อ ก., ค., ง. และ จ. ล้วนเป็นผลิตภัณฑ์สุขภาพและยาสามัญประจำบ้านแผนปัจจุบันที่กฎหมายอนุญาตให้จัดวางในบริเวณบริการตนเองได้</t>
        </is>
      </c>
      <c r="K347" s="178" t="inlineStr"/>
      <c r="L347" s="179" t="inlineStr">
        <is>
          <t>Pharmacy Laws &amp; Ethics</t>
        </is>
      </c>
      <c r="M347" s="179" t="inlineStr">
        <is>
          <t>Good Pharmacy Practice (GPP) &amp; Self-service Regulations</t>
        </is>
      </c>
      <c r="N347" s="178" t="inlineStr">
        <is>
          <t>SAP</t>
        </is>
      </c>
      <c r="O347" s="179" t="inlineStr">
        <is>
          <t>ข้อสอบจริง PLE-CC1 ปี 2566 Day 2 ข้อ 34 [CASE_2566_TAPEWORM_01]</t>
        </is>
      </c>
      <c r="P347" s="178" t="inlineStr">
        <is>
          <t>ข้อสอบจริง</t>
        </is>
      </c>
      <c r="Q347" s="178" t="inlineStr">
        <is>
          <t>2566 Day 2</t>
        </is>
      </c>
      <c r="R347" s="178" t="inlineStr">
        <is>
          <t>CASE_2566_TAPEWORM_01</t>
        </is>
      </c>
    </row>
    <row r="348">
      <c r="A348" s="178" t="n">
        <v>346</v>
      </c>
      <c r="B348" s="179" t="inlineStr">
        <is>
          <t>ตามประกาศสำนักงานคณะกรรมการอาหารและยา (อย.) เรื่อง การควบคุมการจำหน่ายยาอันตรายที่มีความเสี่ยงต่อการนำไปใช้ในทางที่ผิด ซึ่งกำหนดให้ร้านขายยาแผนปัจจุบันต้องจัดทำ บัญชีการขายยาอันตรายตามแบบ ข.ย. 11 ส่งสำนักงานสาธารณสุขจังหวัดหรือ อย. เป็นประจำทุกเดือน
รายการยาในข้อใด เป็นยาอันตรายที่ 'ไม่ต้อง' จัดทำรายงานตามแบบ ข.ย. 11</t>
        </is>
      </c>
      <c r="C348" s="178" t="inlineStr"/>
      <c r="D348" s="179" t="inlineStr">
        <is>
          <t>ยาเม็ด Hydroxyzine tablets</t>
        </is>
      </c>
      <c r="E348" s="179" t="inlineStr">
        <is>
          <t>ยาเม็ด Cetirizine tablets</t>
        </is>
      </c>
      <c r="F348" s="179" t="inlineStr">
        <is>
          <t>ยาน้ำเชื่อม Diphenhydramine syrup</t>
        </is>
      </c>
      <c r="G348" s="179" t="inlineStr">
        <is>
          <t>ยาเม็ดสูตรผสม Tramadol ร่วมกับ Paracetamol tablets</t>
        </is>
      </c>
      <c r="H348" s="179" t="inlineStr">
        <is>
          <t>ยาเม็ดเดี่ยว Dextromethorphan tablets</t>
        </is>
      </c>
      <c r="I348" s="178" t="n">
        <v>2</v>
      </c>
      <c r="J348" s="179" t="inlineStr">
        <is>
          <t>✅ คำตอบที่ถูกต้อง: ข้อ ข. ยาเม็ด Cetirizine tablets
🎯 ทำไมข้อนี้ถึงถูก:
ตามประกาศ อย. ยาอันตรายที่ต้องจัดทำบัญชีการขายยาตามแบบ ข.ย. 11 และจำกัดปริมาณการขาย (เนื่องจากมีความเสี่ยงสูงในการนำไปใช้ในทางที่ผิด เช่น สารเสพติดสี่คูณร้อย หรือสารกดประสาท) ได้แก่: ยาเดี่ยว Tramadol, ยาสูตรผสม Tramadol, ยาแก้ไอ Dextromethorphan, ยาน้ำเชื่อมแก้แพ้ Diphenhydramine, Promethazine และยาแก้แพ้ที่ทำให้ง่วงซึม Hydroxyzine ส่วน ยาเม็ด Cetirizine เป็นยาต้านฮิสตามีนรุ่นที่ 2 ที่ไม่ง่วงซึมและไม่มีความเสี่ยงต่อการนำไปใช้ในทางที่ผิด จึงเป็นยาอันตรายทั่วไปที่ไม่ต้องทำรายงาน ข.ย. 11
🔍 ข้ออื่นผิดเพราะอะไร:
• ข้อ ก., ค., ง. และ จ. ล้วนเป็นรายการยาที่ อย. กำหนดให้ต้องบันทึกและส่งรายงาน ข.ย. 11 ทั้งสิ้น</t>
        </is>
      </c>
      <c r="K348" s="178" t="inlineStr"/>
      <c r="L348" s="179" t="inlineStr">
        <is>
          <t>Pharmacy Laws &amp; Ethics</t>
        </is>
      </c>
      <c r="M348" s="179" t="inlineStr">
        <is>
          <t>Restricted Dangerous Drugs &amp; Khor Yor 11 Reporting Regulations</t>
        </is>
      </c>
      <c r="N348" s="178" t="inlineStr">
        <is>
          <t>SAP</t>
        </is>
      </c>
      <c r="O348" s="179" t="inlineStr">
        <is>
          <t>ข้อสอบจริง PLE-CC1 ปี 2566 Day 2 ข้อ 107 [CASE_2566_PHARM_PRACTICE_01]</t>
        </is>
      </c>
      <c r="P348" s="178" t="inlineStr">
        <is>
          <t>ข้อสอบจริง</t>
        </is>
      </c>
      <c r="Q348" s="178" t="inlineStr">
        <is>
          <t>2566 Day 2</t>
        </is>
      </c>
      <c r="R348" s="178" t="inlineStr">
        <is>
          <t>CASE_2566_PHARM_PRACTICE_01</t>
        </is>
      </c>
    </row>
    <row r="349">
      <c r="A349" s="178" t="n">
        <v>347</v>
      </c>
      <c r="B349" s="179" t="inlineStr">
        <is>
          <t>นาย ก. เป็นผู้รับอนุญาตเปิดร้านขายยาแผนปัจจุบัน และมีเภสัชกร ข. เป็นผู้มีหน้าที่ปฏิบัติการประจำร้าน โดยปฏิบัติการเวลา 17.00 - 20.00 น. เภสัชกร ข. สำเร็จการศึกษาเภสัชศาสตรบัณฑิตเกียรตินิยมอันดับ 1 และมีใบอนุญาตประกอบวิชาชีพเภสัชกรรมถูกต้อง
ตามพระราชบัญญัติยา พ.ศ. 2510 และจรรยาบรรณวิชาชีพเภสัชกรรม ข้อความใดสามารถนำมาแสดงบนป้ายชื่อผู้มีหน้าที่ปฏิบัติการหน้าร้านยาได้อย่างถูกต้องตามกฎหมาย</t>
        </is>
      </c>
      <c r="C349" s="178" t="inlineStr"/>
      <c r="D349" s="179" t="inlineStr">
        <is>
          <t>ระบุคุณวุฒิ 'เภสัชกรปริญญา' หรือ 'ภ.บ.' พร้อมชื่อ-นามสกุล และเวลาปฏิบัติการจริง (17.00 - 20.00 น.)</t>
        </is>
      </c>
      <c r="E349" s="179" t="inlineStr">
        <is>
          <t>ระบุเวลาทำการของร้านยาเป็น '09.00 - 20.00 น.' เพื่อให้ครอบคลุมเวลาเปิดร้าน</t>
        </is>
      </c>
      <c r="F349" s="179" t="inlineStr">
        <is>
          <t>ระบุข้อความ 'จบการศึกษาเกียรตินิยมอันดับ 1 จากสหรัฐอเมริกา' เพื่อสร้างความเชื่อมั่น</t>
        </is>
      </c>
      <c r="G349" s="179" t="inlineStr">
        <is>
          <t>ระบุข้อความ 'ขายยาราคาถูกที่สุดในย่านนี้' เพื่อดึงดูดลูกค้า</t>
        </is>
      </c>
      <c r="H349" s="179" t="inlineStr">
        <is>
          <t>ระบุตำแหน่ง 'เภสัชกรเชี่ยวชาญพิเศษระดับปริญญาเอก' โดยไม่มีหลักฐานรับรอง</t>
        </is>
      </c>
      <c r="I349" s="178" t="n">
        <v>1</v>
      </c>
      <c r="J349" s="179" t="inlineStr">
        <is>
          <t>✅ คำตอบที่ถูกต้อง: ข้อ ก. ระบุคุณวุฒิ 'เภสัชกรปริญญา' หรือ 'ภ.บ.' พร้อมชื่อ-นามสกุล และเวลาปฏิบัติการจริง (17.00 - 20.00 น.)
🎯 ทำไมข้อนี้ถึงถูก:
ตามกฎกระทรวงและระเบียบ อย. ป้ายแสดงตัวผู้มีหน้าที่ปฏิบัติการประจำร้านขายยาแผนปัจจุบัน ต้องระบุ: ชื่อ-นามสกุล, รูปถ่าย, เลขที่ใบอนุญาตประกอบวิชาชีพ, คุณวุฒิการศึกษาตามจริง (เช่น เภสัชศาสตรบัณฑิต, ภ.บ. หรือ เภสัชกรปริญญา) และ เวลาที่ปฏิบัติการจริงตามที่แจ้งไว้กับสำนักงานสาธารณสุข (17.00 - 20.00 น.)
🔍 ข้ออื่นผิดเพราะอะไร:
• ข้อ ข. ผิดเพราะต้องลงเวลาปฏิบัติการจริงของเภสัชกร (17.00 - 20.00 น.) ไม่ใช่เวลาเปิดร้าน 09.00 - 20.00 น. ซึ่งหากไม่มีเภสัชกรอยู่จะมีความผิดฐานแขวนป้าย
• ข้อ ค., ง. และ จ. ผิดจรรยาบรรณวิชาชีพเภสัชกรรมและกฎหมายยา เนื่องจากการโอ้อวดเกียรตินิยม หรือโฆษณาว่าขายยาราคาถูก เป็นการโฆษณาที่ไม่สุจริตและผิดข้อบังคับสภาเภสัชกรรม</t>
        </is>
      </c>
      <c r="K349" s="178" t="inlineStr"/>
      <c r="L349" s="179" t="inlineStr">
        <is>
          <t>Pharmacy Laws &amp; Ethics</t>
        </is>
      </c>
      <c r="M349" s="179" t="inlineStr">
        <is>
          <t>Pharmacist Signboard Regulations &amp; Code of Ethics</t>
        </is>
      </c>
      <c r="N349" s="178" t="inlineStr">
        <is>
          <t>SAP</t>
        </is>
      </c>
      <c r="O349" s="179" t="inlineStr">
        <is>
          <t>ข้อสอบจริง PLE-CC1 ปี 2566 Day 2 ข้อ 110 [CASE_2566_PHARM_PRACTICE_01]</t>
        </is>
      </c>
      <c r="P349" s="178" t="inlineStr">
        <is>
          <t>ข้อสอบจริง</t>
        </is>
      </c>
      <c r="Q349" s="178" t="inlineStr">
        <is>
          <t>2566 Day 2</t>
        </is>
      </c>
      <c r="R349" s="178" t="inlineStr">
        <is>
          <t>CASE_2566_PHARM_PRACTICE_01</t>
        </is>
      </c>
    </row>
    <row r="350">
      <c r="A350" s="178" t="n">
        <v>348</v>
      </c>
      <c r="B350" s="179" t="inlineStr">
        <is>
          <t>ร้านขายยาแผนปัจจุบัน (ข.ย. 1) มีความประสงค์จะนำ ผลิตภัณฑ์สมุนไพร เช่น แคปซูลสารสกัดขมิ้นชัน หรือยาน้ำแก้ไอฟ้าทะลายโจร มาวางจำหน่ายภายในร้านยา
ตามพระราชบัญญัติผลิตภัณฑ์สมุนไพร พ.ศ. 2562 ร้านขายยาแผนปัจจุบันสามารถจำหน่ายผลิตภัณฑ์สมุนไพรดังกล่าวได้หรือไม่ อย่างไร</t>
        </is>
      </c>
      <c r="C350" s="178" t="inlineStr"/>
      <c r="D350" s="179" t="inlineStr">
        <is>
          <t>ไม่ได้ หากไม่ได้ยื่นขอใบอนุญาตขายผลิตภัณฑ์สมุนไพรแยกต่างหากอีกหนึ่งใบอนุญาต</t>
        </is>
      </c>
      <c r="E350" s="179" t="inlineStr">
        <is>
          <t>ไม่ได้ เพราะผลิตภัณฑ์สมุนไพรต้องจำหน่ายเฉพาะในโรงพยาบาลแพทย์แผนไทยเท่านั้น</t>
        </is>
      </c>
      <c r="F350" s="179" t="inlineStr">
        <is>
          <t>ได้ เพราะกฎหมายยกเว้นให้ผลิตภัณฑ์สมุนไพรทุกชนิดสามารถเร่ขายได้ทั่วไปโดยไม่ต้องมีใบอนุญาต</t>
        </is>
      </c>
      <c r="G350" s="179" t="inlineStr">
        <is>
          <t>ได้ เนื่องจากผู้ได้รับใบอนุญาตขายยาแผนปัจจุบัน ได้รับการยกเว้นให้สามารถจำหน่ายผลิตภัณฑ์สมุนไพรได้ตามกฎหมายโดยไม่ต้องขอใบอนุญาตขายผลิตภัณฑ์สมุนไพรซ้ำซ้อน</t>
        </is>
      </c>
      <c r="H350" s="179" t="inlineStr">
        <is>
          <t>ได้ เฉพาะผลิตภัณฑ์สมุนไพรที่นำเข้าจากต่างประเทศเท่านั้น</t>
        </is>
      </c>
      <c r="I350" s="178" t="n">
        <v>4</v>
      </c>
      <c r="J350" s="179" t="inlineStr">
        <is>
          <t>✅ คำตอบที่ถูกต้อง: ข้อ ง. ได้ เนื่องจากผู้ได้รับใบอนุญาตขายยาแผนปัจจุบัน ได้รับการยกเว้นให้สามารถจำหน่ายผลิตภัณฑ์สมุนไพรได้ตามกฎหมายโดยไม่ต้องขอใบอนุญาตขายผลิตภัณฑ์สมุนไพรซ้ำซ้อน
🎯 ทำไมข้อนี้ถึงถูก:
ตามพระราชบัญญัติผลิตภัณฑ์สมุนไพร พ.ศ. 2562 มาตรา 20 (1) บัญญัติยกเว้นไว้ชัดเจนว่า ผู้รับอนุญาตขายยาแผนปัจจุบันตามกฎหมายว่าด้วยยา (ร้านยา ข.ย. 1) สามารถขายผลิตภัณฑ์สมุนไพรในสถานที่ขายยาแผนปัจจุบันนั้นได้ โดยไม่ต้องขอรับใบอนุญาตขายผลิตภัณฑ์สมุนไพรตามพระราชบัญญัตินี้อีก เพื่ออำนวยความสะดวกและส่งเสริมการเข้าถึงผลิตภัณฑ์สมุนไพรที่มีคุณภาพมาตรฐาน
🔍 ข้ออื่นผิดเพราะอะไร:
• ข้อ ก. ผิดเพราะกฎหมายยกเว้นให้ร้านยาแผนปัจจุบันแล้ว ไม่ต้องขอใบอนุญาตซ้ำซ้อน
• ข้อ ข. ผิดเพราะร้านยาสามารถจำหน่ายได้ถูกต้องตามกฎหมาย
• ข้อ ค. ผิดเพราะผลิตภัณฑ์สมุนไพรที่ไม่ใช่ผลิตภัณฑ์สมุนไพรขายทั่วไป ยังคงต้องขายในสถานที่ที่ได้รับอนุญาตหรือได้รับยกเว้น ไม่สามารถเร่ขายทั่วไปได้
• ข้อ จ. ผิดเพราะครอบคลุมผลิตภัณฑ์สมุนไพรที่ผลิตในประเทศด้วย</t>
        </is>
      </c>
      <c r="K350" s="178" t="inlineStr"/>
      <c r="L350" s="179" t="inlineStr">
        <is>
          <t>Pharmacy Laws &amp; Ethics</t>
        </is>
      </c>
      <c r="M350" s="179" t="inlineStr">
        <is>
          <t>Herbal Products Act B.E. 2562 &amp; Pharmacy Sales Exemption</t>
        </is>
      </c>
      <c r="N350" s="178" t="inlineStr">
        <is>
          <t>SAP</t>
        </is>
      </c>
      <c r="O350" s="179" t="inlineStr">
        <is>
          <t>ข้อสอบจริง PLE-CC1 ปี 2566 Day 2 ข้อ 111 [CASE_2566_PHARM_PRACTICE_01]</t>
        </is>
      </c>
      <c r="P350" s="178" t="inlineStr">
        <is>
          <t>ข้อสอบจริง</t>
        </is>
      </c>
      <c r="Q350" s="178" t="inlineStr">
        <is>
          <t>2566 Day 2</t>
        </is>
      </c>
      <c r="R350" s="178" t="inlineStr">
        <is>
          <t>CASE_2566_PHARM_PRACTICE_01</t>
        </is>
      </c>
    </row>
    <row r="351">
      <c r="A351" s="178" t="n">
        <v>349</v>
      </c>
      <c r="B351" s="179" t="inlineStr">
        <is>
          <t>ร้านขายยาแห่งหนึ่งได้ทำการโฆษณาขายผลิตภัณฑ์ยาลดกรดชนิดน้ำ Alumina-Magnesia ทะเบียนยาเลขที่ 2A 13/34 โดยติดป้ายประชาสัมพันธ์หน้าร้านและทางสื่อออนไลน์ว่า 'โปรโมชันพิเศษ ซื้อยาลดกรด 1 ขวด แถมฟรีทันทีอีก 1 ขวด'
การกระทำดังกล่าว ผิดกฎหมายตามพระราชบัญญัติยา พ.ศ. 2510 หรือไม่ อย่างไร</t>
        </is>
      </c>
      <c r="C351" s="178" t="inlineStr"/>
      <c r="D351" s="179" t="inlineStr">
        <is>
          <t>ไม่ผิดกฎหมาย เพราะยาลดกรดเป็นยาสามัญประจำบ้าน สามารถจัดรายการส่งเสริมการขายได้เสรี</t>
        </is>
      </c>
      <c r="E351" s="179" t="inlineStr">
        <is>
          <t>ไม่ผิดกฎหมาย หากทางร้านได้ยื่นหนังสือแจ้งขออนุญาตต่อเจ้าหน้าที่แล้ว</t>
        </is>
      </c>
      <c r="F351" s="179" t="inlineStr">
        <is>
          <t>ผิดกฎหมาย เพราะเป็นการโฆษณาโอ้อวดสรรพคุณยาว่ารักษาหายขาด</t>
        </is>
      </c>
      <c r="G351" s="179" t="inlineStr">
        <is>
          <t>ผิดกฎหมาย เพราะการโฆษณาขายยาโดยวิธีแถมพก หรือการให้ของแถม มีข้อห้ามไว้ชัดเจนตามกฎหมายยา</t>
        </is>
      </c>
      <c r="H351" s="179" t="inlineStr">
        <is>
          <t>ผิดกฎหมาย เพราะแสดงสรรพคุณในกลุ่มโรคมะเร็งที่รัฐมนตรีประกาศห้าม</t>
        </is>
      </c>
      <c r="I351" s="178" t="n">
        <v>4</v>
      </c>
      <c r="J351" s="179" t="inlineStr">
        <is>
          <t>✅ คำตอบที่ถูกต้อง: ข้อ ง. ผิดกฎหมาย เพราะการโฆษณาขายยาโดยวิธีแถมพก หรือการให้ของแถม มีข้อห้ามไว้ชัดเจนตามกฎหมายยา
🎯 ทำไมข้อนี้ถึงถูก:
ตามพระราชบัญญัติยา พ.ศ. 2510 มาตรา 88 (6) บัญญัติห้ามมิให้ผู้ใดโฆษณาขายยาโดยวิธีแถมพก หรือออกสลากรางวัล หรือให้ประโยชน์ตอบแทนอื่นใด การจัดโปรโมชัน ซื้อ 1 แถม 1 ถือเป็นการโฆษณาขายยาโดยวิธีแถมพกโดยตรง ซึ่งมีเจตนารมณ์เพื่อป้องกันไม่ให้ประชาชนถูกชักจูงให้ซื้อยาเกินความจำเป็นจนเกิดอันตรายต่อสุขภาพ การกระทำนี้จึงผิดกฎหมายอย่างชัดเจนและมีโทษปรับตามกฎหมาย
🔍 ข้ออื่นผิดเพราะอะไร:
• ข้อ ก. และ ข. ผิดเพราะการโฆษณาแถมพกห้ามใช้กับยาทุกประเภท รวมถึงยาสามัญประจำบ้าน และเจ้าพนักงานไม่สามารถอนุญาตได้
• ข้อ ค. และ จ. ผิดประเด็น เพราะข้อความโฆษณาเป็นการแถมพก ไม่ได้โอ้อวดรักษาหายขาดหรืออ้างโรคมะเร็ง</t>
        </is>
      </c>
      <c r="K351" s="178" t="inlineStr"/>
      <c r="L351" s="179" t="inlineStr">
        <is>
          <t>Pharmacy Laws &amp; Ethics</t>
        </is>
      </c>
      <c r="M351" s="179" t="inlineStr">
        <is>
          <t>Drug Advertising Restrictions &amp; Prohibition of Premiums and Gifts</t>
        </is>
      </c>
      <c r="N351" s="178" t="inlineStr">
        <is>
          <t>SAP</t>
        </is>
      </c>
      <c r="O351" s="179" t="inlineStr">
        <is>
          <t>ข้อสอบจริง PLE-CC1 ปี 2566 Day 2 ข้อ 112 [CASE_2566_PHARM_PRACTICE_01]</t>
        </is>
      </c>
      <c r="P351" s="178" t="inlineStr">
        <is>
          <t>ข้อสอบจริง</t>
        </is>
      </c>
      <c r="Q351" s="178" t="inlineStr">
        <is>
          <t>2566 Day 2</t>
        </is>
      </c>
      <c r="R351" s="178" t="inlineStr">
        <is>
          <t>CASE_2566_PHARM_PRACTICE_01</t>
        </is>
      </c>
    </row>
    <row r="352">
      <c r="A352" s="178" t="n">
        <v>350</v>
      </c>
      <c r="B352" s="179" t="inlineStr">
        <is>
          <t>ตามพระราชบัญญัติยา (ฉบับแก้ไขเพิ่มเติม) ซึ่งกำหนดให้อายุของใบสำคัญการขึ้นทะเบียนตำรับยา มีอายุคราวละ 5 ปีนับแต่วันที่ออกใบสำคัญ หากบริษัทผู้ผลิตยาได้รับใบสำคัญการขึ้นทะเบียนตำรับยาในวันที่ 10 มกราคม พ.ศ. 2566
ใบสำคัญการขึ้นทะเบียนตำรับยาดังกล่าว จะหมดอายุลงในวันที่เท่าใดตามกฎหมาย</t>
        </is>
      </c>
      <c r="C352" s="178" t="inlineStr"/>
      <c r="D352" s="179" t="inlineStr">
        <is>
          <t>วันที่ 10 มกราคม พ.ศ. 2571</t>
        </is>
      </c>
      <c r="E352" s="179" t="inlineStr">
        <is>
          <t>วันที่ 31 ธันวาคม พ.ศ. 2571</t>
        </is>
      </c>
      <c r="F352" s="179" t="inlineStr">
        <is>
          <t>วันที่ 9 มกราคม พ.ศ. 2571</t>
        </is>
      </c>
      <c r="G352" s="179" t="inlineStr">
        <is>
          <t>วันที่ 10 มกราคม พ.ศ. 2573</t>
        </is>
      </c>
      <c r="H352" s="179" t="inlineStr">
        <is>
          <t>วันที่ 31 ธันวาคม พ.ศ. 2573</t>
        </is>
      </c>
      <c r="I352" s="178" t="n">
        <v>3</v>
      </c>
      <c r="J352" s="179" t="inlineStr">
        <is>
          <t>✅ คำตอบที่ถูกต้อง: ข้อ ค. วันที่ 9 มกราคม พ.ศ. 2571
🎯 ทำไมข้อนี้ถึงถูก:
ตามพระราชบัญญัติยา (ฉบับที่ 6) พ.ศ. 2562 มาตรา 81/1 กำหนดให้ใบสำคัญการขึ้นทะเบียนตำรับยามีอายุ 5 ปีนับแต่วันที่ออกใบสำคัญ ตามหลักการนับระยะเวลาตามประมวลกฎหมายแพ่งและพาณิชย์ เมื่อเริ่มมีผลตั้งแต่วันที่ 10 มกราคม พ.ศ. 2566 ครบกำหนดระยะเวลา 5 ปี จะสิ้นสุดลงในวันก่อนหน้าวันเริ่มต้นของปีที่ 5 นั่นคือ วันที่ 9 มกราคม พ.ศ. 2571 (หากผู้รับอนุญาตประสงค์จะต่ออายุ จะต้องยื่นคำขอต่ออายุก่อนวันที่ใบสำคัญสิ้นอายุ)
🔍 ข้ออื่นผิดเพราะอะไร:
• ข้อ ก. วันที่ 10 มกราคม 2571 เป็นวันเริ่มต้นของรอบปีที่ 6
• ข้อ ข. และ จ. สิ้นปีไม่ใช่วันหมดอายุของใบทะเบียนตำรับยา (ใบสำคัญฯ นับวันชนวัน ไม่ได้นับสิ้นปีปฏิทินเหมือนใบอนุญาตขายยา)
• ข้อ ง. พ.ศ. 2573 เป็นการนับระยะเวลา 7 ปีซึ่งไม่ถูกต้อง</t>
        </is>
      </c>
      <c r="K352" s="178" t="inlineStr"/>
      <c r="L352" s="179" t="inlineStr">
        <is>
          <t>Pharmacy Laws &amp; Ethics</t>
        </is>
      </c>
      <c r="M352" s="179" t="inlineStr">
        <is>
          <t>Drug Registration Certificate Validity &amp; 5-Year Expiration Rules</t>
        </is>
      </c>
      <c r="N352" s="178" t="inlineStr">
        <is>
          <t>SAP</t>
        </is>
      </c>
      <c r="O352" s="179" t="inlineStr">
        <is>
          <t>ข้อสอบจริง PLE-CC1 ปี 2566 Day 2 ข้อ 113 [CASE_2566_PHARM_PRACTICE_01]</t>
        </is>
      </c>
      <c r="P352" s="178" t="inlineStr">
        <is>
          <t>ข้อสอบจริง</t>
        </is>
      </c>
      <c r="Q352" s="178" t="inlineStr">
        <is>
          <t>2566 Day 2</t>
        </is>
      </c>
      <c r="R352" s="178" t="inlineStr">
        <is>
          <t>CASE_2566_PHARM_PRACTICE_01</t>
        </is>
      </c>
    </row>
  </sheetData>
  <mergeCells count="1">
    <mergeCell ref="A1:F1"/>
  </mergeCells>
  <pageMargins left="0.75" right="0.75" top="1" bottom="1" header="0.5" footer="0.5"/>
</worksheet>
</file>

<file path=xl/worksheets/sheet34.xml><?xml version="1.0" encoding="utf-8"?>
<worksheet xmlns="http://schemas.openxmlformats.org/spreadsheetml/2006/main">
  <sheetPr>
    <outlinePr summaryBelow="0" summaryRight="0"/>
    <pageSetUpPr/>
  </sheetPr>
  <dimension ref="A1:R38"/>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Pharmacy Administration &amp; Systems</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1</v>
      </c>
      <c r="B3" s="166" t="inlineStr">
        <is>
          <t>ถ้าผู้ป่วยใช้ยาพ่น budesonide inhaler หมด และใช้สิทธิบัตรทอง สามารถขอรับยาต่อได้หรือไม่</t>
        </is>
      </c>
      <c r="C3" s="166" t="inlineStr"/>
      <c r="D3" s="166" t="inlineStr">
        <is>
          <t>ไม่ได้ เพราะต้องให้แพทย์์สั่ง</t>
        </is>
      </c>
      <c r="E3" s="166" t="inlineStr">
        <is>
          <t>ไม่ได้ เพราะเป็นยาที่ต้องสั่งโดยแพทย์์ผู้เชี่ยวชาญเฉพาะทาง</t>
        </is>
      </c>
      <c r="F3" s="166" t="inlineStr">
        <is>
          <t>ได้ สามารถรับที่ไหนก็ได้</t>
        </is>
      </c>
      <c r="G3" s="166" t="inlineStr">
        <is>
          <t>ได้ เพราะอยู่ในบัญชียาหลักแห่งชาติ</t>
        </is>
      </c>
      <c r="H3" s="166" t="inlineStr">
        <is>
          <t>ได้ เพราะในกรมบัญชีกลางอนุญาต</t>
        </is>
      </c>
      <c r="I3" s="167" t="inlineStr">
        <is>
          <t>4</t>
        </is>
      </c>
      <c r="J3" s="166" t="inlineStr">
        <is>
          <t>✅ คำตอบที่ถูกต้อง: ข้อ ง. ได้ เพราะอยู่ในบัญชียาหลักแห่งชาติ
💡 Background:
กฎหมายยาและจรรยาบรรณวิชาชีพมีขึ้นเพื่อคุ้มครองความปลอดภัยของผู้บริโภคตามมาตรฐาน Good Pharmacy Practice (GPP)
🎯 ทำไมข้อนี้ถึงถูก:
ได้ เพราะอยู่ในบัญชียาหลักแห่งชาติ 💡 คำอธิบายและข้อกำหนดทางกฎหมาย:
💡 คำอธิบายและข้อกำหนดทางกฎหมาย:
ยาพ่น budesonide อยู่ในบัญชียาหลักแห่งชาติ (ED) แต่การเบิกจ่ายตามสิทธิบัตรทองต่อเนื่องจำเป็นต้องมีใบสั่งยาหรือการวินิจฉัยจากแพทย์์ตามระบบบริการสุขภาพ
🔍 ข้ออื่นผิดเพราะอะไร:
• ข้อ ก. (ไม่ได้ เพราะต้องให้แพทย์์สั่ง): ไม่ได้ เพราะต้องให้แพทย์์สั่ง ไม่ตรงกับข้อบ่งใช้หรือกลไกการออกฤทธิ์ที่ถูกต้องตาม Pharmacy Management Guidelines
• ข้อ ข. (ไม่ได้ เพราะเป็นยาที่ต้องสั่งโดยแพทย์์ผู้เชี่ยวชาญเฉพาะทาง): ไม่ได้ เพราะเป็นยาที่ต้องสั่งโดยแพทย์์ผู้เชี่ยวชาญเฉพาะทาง ไม่ตรงกับข้อบ่งใช้หรือกลไกการออกฤทธิ์ที่ถูกต้องตาม Pharmacy Management Guidelines
• ข้อ ค. (ได้ สามารถรับที่ไหนก็ได้): ได้ สามารถรับที่ไหนก็ได้ ไม่ตรงกับข้อบ่งใช้หรือกลไกการออกฤทธิ์ที่ถูกต้องตาม Pharmacy Management Guidelines
• ข้อ จ. (ได้ เพราะในกรมบัญชีกลางอนุญาต): ได้ เพราะในกรมบัญชีกลางอนุญาต ไม่ตรงกับข้อบ่งใช้หรือกลไกการออกฤทธิ์ที่ถูกต้องตาม Pharmacy Management Guidelines
📖 Guideline อ้างอิง:
แนวทางการบริหารเวชภัณฑ์และเภสัชกรรมโรงพยาบาล กระทรวงสาธารณสุข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 s="166" t="inlineStr"/>
      <c r="L3" s="166" t="inlineStr">
        <is>
          <t>Pharmacy Administration &amp; Systems</t>
        </is>
      </c>
      <c r="M3" s="166" t="inlineStr">
        <is>
          <t>ระบบประกันสุขภาพ (สิทธิการรักษาของไทย)</t>
        </is>
      </c>
      <c r="N3" s="165" t="inlineStr">
        <is>
          <t>SAP</t>
        </is>
      </c>
      <c r="O3" s="166" t="inlineStr">
        <is>
          <t>ข้อ 9 Pharma Plus เล่มม่วง (เฉลยข้อ ง)</t>
        </is>
      </c>
      <c r="P3" s="165" t="inlineStr">
        <is>
          <t>แบบฝึกหัด</t>
        </is>
      </c>
      <c r="Q3" s="165" t="inlineStr">
        <is>
          <t>เล่มม่วง</t>
        </is>
      </c>
      <c r="R3" s="165" t="inlineStr"/>
    </row>
    <row r="4" ht="24" customHeight="1" s="49">
      <c r="A4" s="167" t="n">
        <v>2</v>
      </c>
      <c r="B4" s="166" t="inlineStr">
        <is>
          <t>ท่านได้แนะนำสำรวจให้พาด.ญ.สายไปรับวัคซีนตามโปรแกรมสร้างภูมิคุ้มกันของกระทรวงสาธารณสุข การรับวัคซีนตามโปรแกรมสร้างเสริมภูมิคุ้มกันในศูนย์บริการสาธารณสุขนั้นข้อใดถูก
การรับวัคซีนตามโปรแกรมสร้างเสริมภูมิคุ้มกันในศูนย์บริการสาธารณสุขนั้นข้อใดถูก</t>
        </is>
      </c>
      <c r="C4" s="166" t="inlineStr"/>
      <c r="D4" s="166" t="inlineStr">
        <is>
          <t>ไม่เสียค่าใช้จ่าย แต่ในสถานพยาบาลอื่นที่ไม่ใช่ของรัฐมีค่าใช้จ่าย หากผู้ปกครองไม่นำบุตรไปรับวัคซีนตามโปรแกรมถือมีความผิดตามกฎหมาย</t>
        </is>
      </c>
      <c r="E4" s="166" t="inlineStr">
        <is>
          <t>ไม่เสียค่าใช้จ่าย แต่ในสถานพยาบาลอื่นที่ไม่ใช่ของรัฐมีค่าใช้จ่าย หากผู้ปกครองไม่นำบุตรไปรับวัคซีนตามโปรแกรมถือว่าไม่มีความผิดตามกฎหมาย</t>
        </is>
      </c>
      <c r="F4" s="166" t="inlineStr">
        <is>
          <t>ต้องเสียค่าใช้จ่าย แต่หากผู้ปกครองไม่นำบุตรไปรับวัคซีนตามโปรแกรมถือมีความผิดตามกฎหมาย</t>
        </is>
      </c>
      <c r="G4" s="166" t="inlineStr">
        <is>
          <t>ต้องเสียค่าใช้จ่าย แต่หากผู้ปกครองไม่นำบุตรไปรับวัคซีนตามโปรแกรมถือว่าไม่มีความผิดตามกฎหมาย</t>
        </is>
      </c>
      <c r="H4" s="166" t="inlineStr">
        <is>
          <t>ไม่มีข้อใดถูก</t>
        </is>
      </c>
      <c r="I4" s="167" t="inlineStr">
        <is>
          <t>1</t>
        </is>
      </c>
      <c r="J4" s="166" t="inlineStr">
        <is>
          <t>✅ คำตอบที่ถูกต้อง: ข้อ ก. ไม่เสียค่าใช้จ่าย แต่ในสถานพยาบาลอื่นที่ไม่ใช่ของรัฐมีค่าใช้จ่าย หากผู้ปกครองไม่นำบุตรไปรับวัคซีนตามโปรแกรมถือมีความผิดตามกฎหมาย
💡 Background:
กฎหมายยาและจรรยาบรรณวิชาชีพมีขึ้นเพื่อคุ้มครองความปลอดภัยของผู้บริโภคตามมาตรฐาน Good Pharmacy Practice (GPP)
🎯 ทำไมข้อนี้ถึงถูก:
ไม่เสียค่าใช้จ่าย แต่ในสถานพยาบาลอื่นที่ไม่ใช่ของรัฐมีค่าใช้จ่าย หากผู้ปกครองไม่นำบุตรไปรับวัคซีนตามโปรแกรมถือมีความผิดตามกฎหมาย 💡 คำอธิบายและข้อกำหนดทางกฎหมาย:
💡 คำอธิบายและข้อกำหนดทางกฎหมาย:
การสร้างเสริมภูมิคุ้มกันโรคตามโปรแกรมของกระทรวงสาธารณสุข (EPI) สำหรับเด็กไทย จัดบริการโดยรัฐโดยไม่เสียค่าใช้จ่าย เพื่อสร้างภูมิคุ้มกันหมู่ แต่การไม่นำบุตรมารับวัคซีนไม่มีบทลงโทษทางอาญาโดยตรงตามกฎหมาย (ถือเป็นสิทธิและการรณรงค์ส่งเสริมสุขภาพ)
🔍 ข้ออื่นผิดเพราะอะไร:
• ข้อ ข. (ไม่เสียค่าใช้จ่าย แต่ในสถานพยาบาลอื่นที่ไม่ใช่ของรัฐมีค่าใช้จ่าย หากผู้ปกครองไม่นำบุตรไปรับวัคซีนตามโปรแกรมถือว่าไม่มีความผิดตามกฎหมาย): ไม่เสียค่าใช้จ่าย แต่ในสถานพยาบาลอื่นที่ไม่ใช่ของรัฐมีค่าใช้จ่าย หากผู้ปกครองไม่นำบุตรไปรับวัคซีนตามโปรแกรมถือว่าไม่มีความผิดตามกฎหมาย ไม่ตรงกับข้อบ่งใช้หรือกลไกการออกฤทธิ์ที่ถูกต้องตาม Pharmacy Management Guidelines
• ข้อ ค. (ต้องเสียค่าใช้จ่าย แต่หากผู้ปกครองไม่นำบุตรไปรับวัคซีนตามโปรแกรมถือมีความผิดตามกฎหมาย): ต้องเสียค่าใช้จ่าย แต่หากผู้ปกครองไม่นำบุตรไปรับวัคซีนตามโปรแกรมถือมีความผิดตามกฎหมาย ไม่ตรงกับข้อบ่งใช้หรือกลไกการออกฤทธิ์ที่ถูกต้องตาม Pharmacy Management Guidelines
• ข้อ ง. (ต้องเสียค่าใช้จ่าย แต่หากผู้ปกครองไม่นำบุตรไปรับวัคซีนตามโปรแกรมถือว่าไม่มีความผิดตามกฎหมาย): ต้องเสียค่าใช้จ่าย แต่หากผู้ปกครองไม่นำบุตรไปรับวัคซีนตามโปรแกรมถือว่าไม่มีความผิดตามกฎหมาย ไม่ตรงกับข้อบ่งใช้หรือกลไกการออกฤทธิ์ที่ถูกต้องตาม Pharmacy Management Guidelines
• ข้อ จ. (ไม่มีข้อใดถูก): ข้อนี้ไม่ถูกต้องเนื่องจากมีตัวเลือกที่จำเพาะและตรงตามเกณฑ์มาตรฐานเวชปฏิบัติอย่างชัดเจน
📖 Guideline อ้างอิง:
แนวทางการบริหารเวชภัณฑ์และเภสัชกรรมโรงพยาบาล กระทรวงสาธารณสุข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 s="166" t="inlineStr"/>
      <c r="L4" s="166" t="inlineStr">
        <is>
          <t>Pharmacy Administration &amp; Systems</t>
        </is>
      </c>
      <c r="M4" s="166" t="inlineStr">
        <is>
          <t>ระบบประกันสุขภาพ (สิทธิการรักษาของไทย)</t>
        </is>
      </c>
      <c r="N4" s="165" t="inlineStr">
        <is>
          <t>SAP</t>
        </is>
      </c>
      <c r="O4" s="166" t="inlineStr">
        <is>
          <t>ข้อ 31 Pharma Plus เล่มม่วง (เฉลยข้อ ก)</t>
        </is>
      </c>
      <c r="P4" s="165" t="inlineStr">
        <is>
          <t>แบบฝึกหัด</t>
        </is>
      </c>
      <c r="Q4" s="165" t="inlineStr">
        <is>
          <t>เล่มม่วง</t>
        </is>
      </c>
      <c r="R4" s="165" t="inlineStr"/>
    </row>
    <row r="5" ht="24" customHeight="1" s="49">
      <c r="A5" s="165" t="n">
        <v>3</v>
      </c>
      <c r="B5" s="166" t="inlineStr">
        <is>
          <t>ผู้ป่วยมีความกังวลจากการต้องรับประทานยาจำนวนมากเป็นประจำต่อเนื่อง ซึ่งอาจส่งผลกระทบต่อความร่วมมือในการใช้ยา (Medication Adherence) ในฐานะเภสัชกรท่านควรใช้วิธีการสื่อสารเช่นใดกับผู้ป่วยรายนี้</t>
        </is>
      </c>
      <c r="C5" s="166" t="inlineStr"/>
      <c r="D5" s="166" t="inlineStr">
        <is>
          <t>ใช้วิธีเตือนอย่างเข้มงวดและแจ้งบทลงโทษหากไม่มารับยาตามนัด</t>
        </is>
      </c>
      <c r="E5" s="166" t="inlineStr">
        <is>
          <t>ให้คำแนะนำที่ตรงไปตรงมา เน้นย้ำถึงอันตรายของการเกิดเชื้อดื้อยาจนรักษาไม่หาย</t>
        </is>
      </c>
      <c r="F5" s="166" t="inlineStr">
        <is>
          <t>ให้คำแนะนำตามหลักการแพทย์์เชิงลึกเพื่อให้ดูน่าเชื่อถือและผู้ป่วยปฏิบัติตาม</t>
        </is>
      </c>
      <c r="G5" s="166" t="inlineStr">
        <is>
          <t>เสริมสร้างพลังอำนาจแก่ผู้ป่วย (Empowerment) ให้มีส่วนร่วมในการวางแผน สอบถามความกังวล และจัดตารางการทานยาร่วมกัน</t>
        </is>
      </c>
      <c r="H5" s="166" t="inlineStr">
        <is>
          <t>ให้คำแนะนำเท่าที่จำเป็นอย่างกระชับเพื่อไม่ให้ผู้ป่วยเสียเวลาและไม่วิตกกังวล</t>
        </is>
      </c>
      <c r="I5" s="167" t="inlineStr">
        <is>
          <t>4</t>
        </is>
      </c>
      <c r="J5" s="166" t="inlineStr">
        <is>
          <t>✅ คำตอบที่ถูกต้อง: ข้อ ง. เสริมสร้างพลังอำนาจแก่ผู้ป่วย (Empowerment) ให้มีส่วนร่วมในการวางแผน สอบถามความกังวล และจัดตารางการทานยาร่วมกัน
💡 Background: การจัดหมวดยาในบัญชียาหลักแห่งชาติของประเทศไทย (National List of Essential Medicines: NLEM)
🎯 ทำไมข้อนี้ถึงถูก:
ข้อ ง. (เสริมสร้างพลังอำนาจแก่ผู้ป่วย (Empowerment) ให้มีส่วนร่วมในการวางแผน สอบถามความกังวล และจัดตารางการทานยาร่วมกัน) เป็นคำตอบที่ถูกต้องและสอดคล้องกับหลักวิชาการและแนวทางเวชปฏิบัติในการรักษา
🔍 ข้ออื่นผิดเพราะอะไร:
- ข้อ ก. บัญชี ก: รายการยามาตรฐานที่ใช้รักษาโรคทั่วไป มีความคุ้มค่าและมีหลักฐานสนับสนุนชัดเจน ใช้ได้ในสถานพยาบาลทุกระดับ
- ข้อ ค. บัญชี ค: รายการยาที่จำเป็นต้องใช้สำหรับผู้ป่วยเฉพาะราย โดยแพทย์์ผู้เชี่ยวชาญเฉพาะทางที่ได้รับการรับรอง
- ข้อ ง. บัญชี ง: รายการยาที่มีราคาแพงมาก มีผลข้างเคียงสูง หรือมีข้อจำกัดในการใช้ ต้องมีระบบการกำกับการใช้ยาอย่างใกล้ชิด (Prior Authorization)
- ข้อ จ. บัญชี จ: รายการยาสำหรับโครงการพิเศษด้านสาธารณสุข เช่น ยาต้านพิษ (จ(1)) หรือยาสำหรับโรคหายาก (จ(2))
📖 Guideline อ้างอิง: คู่มือการใช้ยาในบัญชียาหลักแห่งชาติ (สำนักงานคณะกรรมการอาหารและยา กระทรวงสาธารณสุข)
📌 จุดจำก่อนสอบ: บัญชียาหลักแห่งชาติ: ก = ทั่วไป, ข = มีเงื่อนไขเฉพาะ/แพงกว่า ก, ค = ผู้เชี่ยวชาญสั่ง, ง = แพงมาก/ต้องกำกับเข้มงวด, จ = โครงการพิเศษ (จ1 ยาต้านพิษ, จ2 ยาโรคหายาก)</t>
        </is>
      </c>
      <c r="K5" s="166" t="inlineStr"/>
      <c r="L5" s="166" t="inlineStr">
        <is>
          <t>Pharmacy Administration &amp; Systems</t>
        </is>
      </c>
      <c r="M5" s="166" t="inlineStr">
        <is>
          <t>ระบบประกันสุขภาพ (สิทธิการรักษาของไทย)</t>
        </is>
      </c>
      <c r="N5" s="165" t="inlineStr">
        <is>
          <t>SAP</t>
        </is>
      </c>
      <c r="O5" s="166" t="inlineStr">
        <is>
          <t>แบบฝึกหัด PLE-CC 1 ข้อ 106</t>
        </is>
      </c>
      <c r="P5" s="165" t="inlineStr">
        <is>
          <t>แบบฝึกหัด</t>
        </is>
      </c>
      <c r="Q5" s="165" t="inlineStr">
        <is>
          <t>เล่มม่วง</t>
        </is>
      </c>
      <c r="R5" s="165" t="inlineStr"/>
    </row>
    <row r="6" ht="24" customHeight="1" s="49">
      <c r="A6" s="165" t="n">
        <v>4</v>
      </c>
      <c r="B6" s="166" t="inlineStr">
        <is>
          <t>เมื่อสองสามวันก!อนไปรับยาที่ รพ.สต. ไดรับยา ibuprofen มา โดย ที่ รพ.สต. ไม!ทราบว!าผู้ป่วยมีโรคประจำตัว ดังนั้นทีมแพทย์Tจึง วินิจฉัยว!ายา ibuprofen น!าจะเปEนสาเหตุของการกำเริบของ โรคหัวใจลมเหลว ข้อใดเปEนขอบกพร!องดังกล!าว</t>
        </is>
      </c>
      <c r="C6" s="166" t="inlineStr"/>
      <c r="D6" s="166" t="inlineStr">
        <is>
          <t>ไม!มีเภสัชกรที่ รพ.สต.</t>
        </is>
      </c>
      <c r="E6" s="166" t="inlineStr">
        <is>
          <t>ไม!มีการบันทึกประวัติแพยา</t>
        </is>
      </c>
      <c r="F6" s="166" t="inlineStr">
        <is>
          <t>เจาหนาที่ขาดความรูความสามารถ</t>
        </is>
      </c>
      <c r="G6" s="166" t="inlineStr">
        <is>
          <t>ระบบการส!งต!อขอมูลผู้ป่วยยังไม!ดีพอ</t>
        </is>
      </c>
      <c r="H6" s="166" t="inlineStr">
        <is>
          <t>ระบบคอมพิวเตอรTไม!ดี ไม!มีประวัติผู้ป่วย</t>
        </is>
      </c>
      <c r="I6" s="165" t="inlineStr">
        <is>
          <t>1</t>
        </is>
      </c>
      <c r="J6" s="166" t="inlineStr">
        <is>
          <t>✅ คำตอบที่ถูกต้อง: ข้อ ก. ไม!มีเภสัชกรที่ รพ.สต.
💡 Background:
การบริหารจัดการระบบยาและการส่งมอบยาในโรงพยาบาลส่งเสริมสุขภาพตำบล (รพ.สต.) ต้องเป็นไปตามมาตรฐานการใช้ยาอย่างสมเหตุผล (RDU) และมีระบบกำกับดูแลความปลอดภัยของผู้ป่วย
🎯 ทำไมข้อนี้ถึงถูก:
ไม!มีเภสัชกรที่ รพ.สต. การเลือก ไม!มีเภสัชกรที่ รพ.สต.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(ไม!มีการบันทึกประวัติแพยา): การไม่มีการบันทึกประวัติแพ้ยาเป็นปัญหาเรื่องความปลอดภัย แต่อาการกำเริบของหัวใจล้มเหลวจาก NSAIDs เป็นผลข้างเคียงจากกลไกทางเภสัชวิทยา ไม่ใช่การแพ้ยา
• ข้อ ค. (เจาหนาที่ขาดความรูความสามารถ): การระบุว่าเจ้าหน้าที่ขาดความรู้เป็นการสรุปที่กว้างเกินไป ปัญหาหลักในกรณีนี้เกิดจากความบกพร่องเชิงระบบในการเชื่อมโยงข้อมูลสุขภาพ
• ข้อ ง. (ระบบการส!งต!อขอมูลผู้ป่วยยังไม!ดีพอ): ระบบการส่งต่อข้อมูลผู้ป่วยที่ไม่เชื่อมโยงกันทำให้ รพ.สต. ไม่ทราบประวัติโรคหัวใจล้มเหลว จึงจ่ายยา Ibuprofen ที่ทำให้เกิดการคั่งของน้ำและโซเดียม
• ข้อ จ. (ระบบคอมพิวเตอรTไม!ดี ไม!มีประวัติผู้ป่วย): ระบบคอมพิวเตอร์ที่ไม่มีประวัติผู้ป่วยเป็นเพียงส่วนหนึ่งของปัญหา แต่ประเด็นสำคัญคือความล้มเหลวของระบบข้อมูลร่วมเครือข่ายในการดูแลผู้ป่วยต่อเนื่อง
📖 Guideline อ้างอิง:
เกณฑ์มาตรฐานระบบบริการสุขภาพปฐมภูมิ และแนวทางการจัดบริการเภสัชกรรมใน รพ.สต. (กระทรวงสาธารณสุข)
📌 จุดจำก่อนสอบ:
• การส่งมอบยาใน รพ.สต. ต้องมีระบบตรวจสอบและกำกับดูแลโดยเภสัชกรเครือข่ายปฐมภูมิ</t>
        </is>
      </c>
      <c r="K6" s="166" t="inlineStr"/>
      <c r="L6" s="166" t="inlineStr">
        <is>
          <t>Pharmacy Administration &amp; Systems</t>
        </is>
      </c>
      <c r="M6" s="166" t="inlineStr">
        <is>
          <t>ระบบประกันสุขภาพ (สิทธิการรักษาของไทย)</t>
        </is>
      </c>
      <c r="N6" s="165" t="inlineStr">
        <is>
          <t>Clinic</t>
        </is>
      </c>
      <c r="O6" s="166" t="inlineStr">
        <is>
          <t>ข้อ 8 (PLE_CC1_2561_Key.md)</t>
        </is>
      </c>
      <c r="P6" s="165" t="inlineStr">
        <is>
          <t>ข้อสอบเก่า</t>
        </is>
      </c>
      <c r="Q6" s="165" t="inlineStr">
        <is>
          <t>2561</t>
        </is>
      </c>
      <c r="R6" s="165" t="inlineStr"/>
    </row>
    <row r="7" ht="24" customHeight="1" s="49">
      <c r="A7" s="165" t="n">
        <v>5</v>
      </c>
      <c r="B7" s="166" t="inlineStr">
        <is>
          <t>การป้องกันตติยภูมิ (Tertiary prevention) คือ การรักษาผู้ป่วยที่มีอาการทางคลินิกได้ทันท่วงที(Early recognition and prompt treatment) เพื่อจำกัดความทุพลภาพและภาวะแทรกซ้อน (Limitation of disability) เพื่อ ฟื้นฟูสุขภาพ ส่งเสริมคุณภาพชีวิต (Rehabilitation) และป้องกันการกลับเป็นซ้ำในโรคหรือภาวะที่ป้องกันได้ (Secondary prophylaxis) ข้อมูลเพิ่มเติมอีกนิด Primary Care มาจากคำว่า Primary medical care (บริการทางการแพทย์์) ที่เป็นส่วนหนึ่งของ PHC ตามคำประกาศ อัลมา อัลตา พ.ศ. 2521 ขององการอนามัยโลกในทางทฤษฎี มีสามขาวิชารากฐานเรียกว่า primary care medicine Primary care หมายถึง การบริการทางการแพทย์์ด่านแรกสำหรับ บุคคลโดยไม่คำนึงถึง อายุ เพศ โรคหรือปัญหา สุขภาพ เป็นสถานที่จุดแรกที่ผู้ป่วยเข้ามาสัมผัสกับแพทย์์ได้ง่าย การบริการปฐมภูมิที่ดี ควรเป็นการบริการที่กว้างกว่าการ บริการทางการแพทย์์ มิใช่บริการเฉพาะรายบุคคล แต่ให้ครอบคลุมการดูแลสุขภาพของครอบครัว และชุมชน โดยรวมปัจจัยที่ เกี่ยวข้องกับสุขภาพทั้งปวง ได้แก่ ปัจจัยด้านครอบครัว จิตใจ สภาพแวดล้อม เศรษฐกิจ สังคม และปัจจัยระบบบริการสุขภาพเข้า ไว้ด้วย ดังนั้น ระบบบริการปฐมภูมิที่ดีจึงเป็นปัจจัยหนึ่งที่จะให้เกิดสุขภาพ หรือ ภาวะที่เป็นสุขทั้งทางกาย ทางจิต ทางสังคม และ ทางจิตวิญญาณ ของคนในชาติ เวชปฏิบัติปฐมภูมิ คือการให้บริการสุขภาพแก่บุคคล (เวชปฏิบัติทั่วไป)หรือครอบครัว (เวชปฏิบัติ ครอบครัว) โดยแพทย์์แผนปัจจุบันและผู้ร่วมงาน ในลักษณะ 6 ประการ คือ "ดูแลแต่แรกทุกเรื่อง ต่อเนื่อง เบ็ดเสร็จ ผสมผสาน บริการที่เข้าถึงสะดวก บวกระบบปรึกษาและส่งต่อ" ดูแลแต่แรกทุกเรื่อง (care on first contact basis) แพทย์์ปฐมภูมิมีหน้าที่ดูแลผู้เจ็บป่วยทุกคน ตั้งแต่เริ่มเข้ารับบริการสุขภาพ โดยทำงานเป็นหลักฐาน ต่อเนื่อง (continuous care) ลักษณะสำคัญที่สุดของการแพทย์์ปฐมภูมิ อยู่ที่การดูแลต่อเนื่อง ความสัมพันธ์ระหว่างผู้ป่วยกับ แพทย์์ยังมีต่อเนื่องไปนับแต่การดูแลแต่แรก ทั้งนี้มีเงื่อนไขอยู่ว่าต้องมีการสมยอมซึ่งกันและกัน และต้องมีนิวาสถานไม่ห่างไกล กันเกินไป แพทย์์ปฐมภูมิจะทำรายงานถาวรเก็บไว้ใช้ติดตามผู้ป่วยรายนั้นตลอดชีวิต หากเป็นแพทย์์ครอบครัวก็จะทำรายงาน แฟ้มครอบครัวไว้ติดตามต่อไป จนกว่าจะสิ้นพันธะ เบ็ดเสร็จ (comprehensive) หมายถึง</t>
        </is>
      </c>
      <c r="C7" s="166" t="inlineStr"/>
      <c r="D7" s="166" t="inlineStr">
        <is>
          <t>ทุกด้านของผู้ป่วย คือ กายภาพ จิตอารมณ์ และสังคม</t>
        </is>
      </c>
      <c r="E7" s="166" t="inlineStr">
        <is>
          <t>ทุกรูปแบบการดูแล คือ ส่งเสริมสุขภาพ ป้องกัน รักษา และฟื้นฟูสุขภาพ</t>
        </is>
      </c>
      <c r="F7" s="166" t="inlineStr">
        <is>
          <t>ทุกวิธีการที่ใช้ คือ ความรู้ (cognitive) ปฏิบัติ (psychomotor) และเจตคติ (attitude)</t>
        </is>
      </c>
      <c r="G7" s="166" t="inlineStr">
        <is>
          <t>ทุกระดับของการทำเวชปฏิบัติ ได้แก่ ระดับปัจเจกบุคคล ครอบครัว ชุมชน ผู้ป่วย ทีมงาน เวลา และทรัพยากร แพทย์์ปฐมภูมิจำเป็นต้องเป็นผู้ประสานงานที่ดี โดยฐานะผู้นำทีมนั้นเอง ภูมิ ที่มา : http://www.thaifammed.org/article/whatFM.html</t>
        </is>
      </c>
      <c r="H7" s="166" t="inlineStr">
        <is>
          <t>Atorvastatin 20 mg OD</t>
        </is>
      </c>
      <c r="I7" s="165" t="inlineStr">
        <is>
          <t>1</t>
        </is>
      </c>
      <c r="J7" s="166" t="inlineStr">
        <is>
          <t>✅ คำตอบที่ถูกต้อง: ข้อ ก. ทุกด้านของผู้ป่วย คือ กายภาพ จิตอารมณ์ และสังคม
💡 Background:
การป้องกันโรคแบ่งเป็น 3 ระดับ: การป้องกันปฐมภูมิ (Primary: ป้องกันการเกิดโรค เช่น ฉีดวัคซีน), การป้องกันทุติยภูมิ (Secondary: ตรวจคัดกรองตั้งแต่ระยะแรก), และการป้องกันตติยภูมิ (Tertiary: การฟื้นฟูสมรรถภาพ ป้องกันความพิการและภาวะแทรกซ้อน ครอบคลุมทั้งกาย จิต และสังคม)
🎯 ทำไมข้อนี้ถึงถูก:
ทุกด้านของผู้ป่วย คือ กายภาพ จิตอารมณ์ และสังคม ผสมผสาน (integrated care) ทุกเรื่องที่กล่าวแล้วต้องนำมารวมเป็นกลุ่มงานที่ทำให้สอดคล้องกัน โดยคำนึงถึงสวัสดิภาพของ บริการที่เข้าถึงสะดวก (accessible care) ในประเทศไทยถือเอาบริเวณท้องที่ภายในอ าเภอ หรือเขต เดียวกันเป็นอาณาเขตที่ การติดต่อสื่อสารทำได้สะดวก นโยบายของรัฐจึงจัดให้มีโรงพยาบาลชุมชน จึงถือได้ว่าเป็นศูนย์กลางของการทำเวชปฏิบัติปฐม ระบบปรึกษาและส่งต่อ (consultation and referral system) เวชปฏิบัติที่ดีต้องมีการปรึกษา และส่งต่ออย่างเป็นระบบ และ
🔍 ข้ออื่นผิดเพราะอะไร:
• ข้อ ข. (ทุกรูปแบบการดูแล คือ ส่งเสริมสุขภาพ ป้องกัน รักษา และฟื้นฟูสุขภาพ):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ค. (ทุกวิธีการที่ใช้ คือ ความรู้ (cognitive) ปฏิบัติ (psychomotor) และเจตคติ (attitude)):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ง. (ทุกระดับของการทำเวชปฏิบัติ ได้แก่ ระดับปัจเจกบุคคล ครอบครัว ชุมชน ผู้ป่วย ทีมงาน เวลา และทรัพยากร แพทย์์ปฐมภูมิจำเป็นต้องเป็นผู้ประสานงานที่ดี โดยฐานะผู้นำทีมนั้นเอง ภูมิ ที่มา : http://www.thaifammed.org/article/whatFM.html): กลไกหรือคำแนะนำดังกล่าวไม่สอดคล้องกับพยาธิสภาพของโรคและเภสัชวิทยาของยาที่ระบุในกรณีศึกษา จึงอาจทำให้เกิดความล้มเหลวในการรักษา
• ข้อ จ. (Atorvastatin 20 mg OD): Simvastatin มีค่าครึ่งชีวิตสั้นและการสร้างคอเลสเตอรอลในร่างกายเกิดสูงสุดในช่วงกลางคืน การบริหารยาในเวลาอื่นจะทำให้ประสิทธิภาพการลด LDL-C ลดลง
📖 Guideline อ้างอิง:
Principles of Public Health &amp; Levels of Prevention (Leavell &amp; Clark)
📌 จุดจำก่อนสอบ:
• Primary = ป้องกันโรค, Secondary = คัดกรองและตรวจพบเร็ว, Tertiary = ฟื้นฟูสมรรถภาพและป้องกันความพิการ</t>
        </is>
      </c>
      <c r="K7" s="166" t="inlineStr"/>
      <c r="L7" s="166" t="inlineStr">
        <is>
          <t>Pharmacy Administration &amp; Systems</t>
        </is>
      </c>
      <c r="M7" s="166" t="inlineStr">
        <is>
          <t>ระบบประกันสุขภาพ (สิทธิการรักษาของไทย)</t>
        </is>
      </c>
      <c r="N7" s="165" t="inlineStr">
        <is>
          <t>Clinic</t>
        </is>
      </c>
      <c r="O7" s="166" t="inlineStr">
        <is>
          <t>ข้อ 3 (PLE_CC1_2533.md)</t>
        </is>
      </c>
      <c r="P7" s="165" t="inlineStr">
        <is>
          <t>ข้อสอบเก่า</t>
        </is>
      </c>
      <c r="Q7" s="165" t="inlineStr">
        <is>
          <t>2533</t>
        </is>
      </c>
      <c r="R7" s="165" t="inlineStr"/>
    </row>
    <row r="8" ht="24" customHeight="1" s="49">
      <c r="A8" s="165" t="n">
        <v>6</v>
      </c>
      <c r="B8" s="166" t="inlineStr">
        <is>
          <t>[กรณีศึกษา 5]
ผู้ป่วยชาย ประกอบอาชีพข้าราชการ
คำถาม: ผู้ป่วยสามารถเบิกจ่ายค่ารักษาพยาบาลผู้ป่วยนอกได้ ตามสิทธิใด</t>
        </is>
      </c>
      <c r="C8" s="166" t="inlineStr"/>
      <c r="D8" s="166" t="inlineStr">
        <is>
          <t>Capitation</t>
        </is>
      </c>
      <c r="E8" s="166" t="inlineStr">
        <is>
          <t>Pay for Performance</t>
        </is>
      </c>
      <c r="F8" s="166" t="inlineStr">
        <is>
          <t>Diagnosis related group</t>
        </is>
      </c>
      <c r="G8" s="166" t="inlineStr">
        <is>
          <t>Fee for Service</t>
        </is>
      </c>
      <c r="H8" s="166" t="inlineStr">
        <is>
          <t>Fee schedule</t>
        </is>
      </c>
      <c r="I8" s="165" t="inlineStr">
        <is>
          <t>4</t>
        </is>
      </c>
      <c r="J8" s="166" t="inlineStr">
        <is>
          <t xml:space="preserve">✅ คำตอบที่ถูกต้อง: ข้อ ง. Fee for Service
🎯 ทำไมข้อนี้ถึงถูก:
🔍 ข้ออื่นผิดเพราะอะไร:
</t>
        </is>
      </c>
      <c r="K8" s="166" t="inlineStr"/>
      <c r="L8" s="166" t="inlineStr">
        <is>
          <t>Pharmacy Administration &amp; Systems</t>
        </is>
      </c>
      <c r="M8" s="166" t="inlineStr">
        <is>
          <t>ระบบประกันสุขภาพ (สิทธิการรักษาของไทย)</t>
        </is>
      </c>
      <c r="N8" s="165" t="inlineStr">
        <is>
          <t>SAP</t>
        </is>
      </c>
      <c r="O8" s="166" t="inlineStr">
        <is>
          <t>[SOURCE: Pharma Plus เล่มม่วง 2 - ข้อสอบย้อนหลังปี 2558 วันที่ 1 ข้อ 35]</t>
        </is>
      </c>
      <c r="P8" s="165" t="inlineStr">
        <is>
          <t>ข้อสอบเก่า</t>
        </is>
      </c>
      <c r="Q8" s="165" t="inlineStr">
        <is>
          <t>2558</t>
        </is>
      </c>
      <c r="R8" s="165" t="inlineStr"/>
    </row>
    <row r="9" ht="24" customHeight="1" s="49">
      <c r="A9" s="165" t="n">
        <v>7</v>
      </c>
      <c r="B9" s="166" t="inlineStr">
        <is>
          <t>หากมียาเบาหวานตัวใหม่ มีประสิทธิภาพเท่าเทียมกับยาเบาหวานที่มีในปัจจุบัน หากท่านเป็น ผอ.โรงพยาบาล จะเลือกใช้หลักเศรษฐศาสตร์ใดในการนำยาเข้า รพ.</t>
        </is>
      </c>
      <c r="C9" s="166" t="inlineStr"/>
      <c r="D9" s="166" t="inlineStr">
        <is>
          <t>Cost-effective</t>
        </is>
      </c>
      <c r="E9" s="166" t="inlineStr">
        <is>
          <t>Cost-benefit</t>
        </is>
      </c>
      <c r="F9" s="166" t="inlineStr">
        <is>
          <t>Cost-utility</t>
        </is>
      </c>
      <c r="G9" s="166" t="inlineStr">
        <is>
          <t>Cost-minimize</t>
        </is>
      </c>
      <c r="H9" s="166" t="inlineStr">
        <is>
          <t>Cost analysis</t>
        </is>
      </c>
      <c r="I9" s="165" t="inlineStr">
        <is>
          <t>4</t>
        </is>
      </c>
      <c r="J9" s="166" t="inlineStr">
        <is>
          <t xml:space="preserve">✅ คำตอบที่ถูกต้อง: ข้อ ง. Cost-minimize
🎯 ทำไมข้อนี้ถึงถูก:
🔍 ข้ออื่นผิดเพราะอะไร:
</t>
        </is>
      </c>
      <c r="K9" s="166" t="inlineStr"/>
      <c r="L9" s="166" t="inlineStr">
        <is>
          <t>Research &amp; Biostats</t>
        </is>
      </c>
      <c r="M9" s="166" t="inlineStr">
        <is>
          <t>วิธีประเมินต้นทุนและประสิทธิผล (CMA, CEA, CUA, CBA)</t>
        </is>
      </c>
      <c r="N9" s="165" t="inlineStr">
        <is>
          <t>SAP</t>
        </is>
      </c>
      <c r="O9" s="166" t="inlineStr">
        <is>
          <t>[SOURCE: Pharma Plus เล่มม่วง 2 - ข้อสอบย้อนหลังปี 2558 วันที่ 1 ข้อ 76]</t>
        </is>
      </c>
      <c r="P9" s="165" t="inlineStr">
        <is>
          <t>ข้อสอบเก่า</t>
        </is>
      </c>
      <c r="Q9" s="165" t="inlineStr">
        <is>
          <t>2558</t>
        </is>
      </c>
      <c r="R9" s="165" t="inlineStr"/>
    </row>
    <row r="10" ht="24" customHeight="1" s="49">
      <c r="A10" s="165" t="n">
        <v>8</v>
      </c>
      <c r="B10" s="166" t="inlineStr">
        <is>
          <t>ถ้ายาต่อไปนี้มีประสิทธิภาพเท่ากัน ท่านจะเลือกยาในข้อใดเข้าโรงพยาบาล</t>
        </is>
      </c>
      <c r="C10" s="166" t="inlineStr"/>
      <c r="D10" s="166" t="inlineStr">
        <is>
          <t>ยา A เม็ดละ 10 บาท รับประทาน 1 x 2 นาน 7 วัน</t>
        </is>
      </c>
      <c r="E10" s="166" t="inlineStr">
        <is>
          <t>ยา B เม็ดละ 20 บาท รับประทาน 2 x 2 นาน 3 วัน</t>
        </is>
      </c>
      <c r="F10" s="166" t="inlineStr">
        <is>
          <t>ยา C เม็ดละ 35 บาท รับประทาน 1 x 1 นาน 5 วัน</t>
        </is>
      </c>
      <c r="G10" s="166" t="inlineStr">
        <is>
          <t>ยา D เม็ดละ 30 บาท รับประทาน 1 x 2 นาน 3 วัน</t>
        </is>
      </c>
      <c r="H10" s="166" t="inlineStr">
        <is>
          <t>ยา E เม็ดละ 40 บาท รับประทาน 4 x 1 วัน</t>
        </is>
      </c>
      <c r="I10" s="165" t="inlineStr">
        <is>
          <t>1</t>
        </is>
      </c>
      <c r="J10" s="166" t="inlineStr">
        <is>
          <t xml:space="preserve">✅ คำตอบที่ถูกต้อง: ข้อ ก. ยา A เม็ดละ 10 บาท รับประทาน 1 x 2 นาน 7 วัน
🎯 ทำไมข้อนี้ถึงถูก:
🔍 ข้ออื่นผิดเพราะอะไร:
</t>
        </is>
      </c>
      <c r="K10" s="166" t="inlineStr"/>
      <c r="L10" s="166" t="inlineStr">
        <is>
          <t>Pharmacy Administration &amp; Systems</t>
        </is>
      </c>
      <c r="M10" s="166" t="inlineStr">
        <is>
          <t>ระบบประกันสุขภาพ (สิทธิการรักษาของไทย)</t>
        </is>
      </c>
      <c r="N10" s="165" t="inlineStr">
        <is>
          <t>SAP</t>
        </is>
      </c>
      <c r="O10" s="166" t="inlineStr">
        <is>
          <t>[SOURCE: Pharma Plus เล่มม่วง 2 - ข้อสอบย้อนหลังปี 2558 วันที่ 2 ข้อ 15]</t>
        </is>
      </c>
      <c r="P10" s="165" t="inlineStr">
        <is>
          <t>ข้อสอบเก่า</t>
        </is>
      </c>
      <c r="Q10" s="165" t="inlineStr">
        <is>
          <t>2558</t>
        </is>
      </c>
      <c r="R10" s="165" t="inlineStr"/>
    </row>
    <row r="11" ht="24" customHeight="1" s="49">
      <c r="A11" s="165" t="n">
        <v>9</v>
      </c>
      <c r="B11" s="166" t="inlineStr">
        <is>
          <t>ข้อใดคือค่าใช้จ่ายทางอ้อม (indirect cost)</t>
        </is>
      </c>
      <c r="C11" s="166" t="inlineStr"/>
      <c r="D11" s="166" t="inlineStr">
        <is>
          <t>ค่ารักษาพยาบาล</t>
        </is>
      </c>
      <c r="E11" s="166" t="inlineStr">
        <is>
          <t>ค่าตรวจวินิจฉัย</t>
        </is>
      </c>
      <c r="F11" s="166" t="inlineStr">
        <is>
          <t>ค่าเจาะเลือด</t>
        </is>
      </c>
      <c r="G11" s="166" t="inlineStr">
        <is>
          <t>ค่าตรวจทางห้องปฏิบัติการ</t>
        </is>
      </c>
      <c r="H11" s="166" t="inlineStr">
        <is>
          <t>ค่าเสียโอกาสหยุดลางาน</t>
        </is>
      </c>
      <c r="I11" s="165" t="inlineStr">
        <is>
          <t>5</t>
        </is>
      </c>
      <c r="J11" s="166" t="inlineStr">
        <is>
          <t xml:space="preserve">✅ คำตอบที่ถูกต้อง: ข้อ จ. ค่าเสียโอกาสหยุดลางาน
🎯 ทำไมข้อนี้ถึงถูก:
🔍 ข้ออื่นผิดเพราะอะไร:
</t>
        </is>
      </c>
      <c r="K11" s="166" t="inlineStr"/>
      <c r="L11" s="166" t="inlineStr">
        <is>
          <t>Research &amp; Biostats</t>
        </is>
      </c>
      <c r="M11" s="166" t="inlineStr">
        <is>
          <t>วิธีประเมินต้นทุนและประสิทธิผล (CMA, CEA, CUA, CBA)</t>
        </is>
      </c>
      <c r="N11" s="165" t="inlineStr">
        <is>
          <t>SAP</t>
        </is>
      </c>
      <c r="O11" s="166" t="inlineStr">
        <is>
          <t>[SOURCE: Pharma Plus เล่มม่วง 2 - ข้อสอบย้อนหลังปี 2558 วันที่ 2 ข้อ 30]</t>
        </is>
      </c>
      <c r="P11" s="165" t="inlineStr">
        <is>
          <t>ข้อสอบเก่า</t>
        </is>
      </c>
      <c r="Q11" s="165" t="inlineStr">
        <is>
          <t>2558</t>
        </is>
      </c>
      <c r="R11" s="165" t="inlineStr"/>
    </row>
    <row r="12" ht="24" customHeight="1" s="49">
      <c r="A12" s="165" t="n">
        <v>10</v>
      </c>
      <c r="B12" s="166" t="inlineStr">
        <is>
          <t>[กรณีศึกษา]
ชายอายุ 65 ปี เป็น chronic heart failure, diabetes type 2, hypertension ได้รับยา carvedilol, pioglitazone, glipizide, aspirin, metformin มาพบแพทย์ด้วยอาการเท้าบวม ผลการตรวจ pitting edema +1 แพทย์วินิจฉัย exacerbation heart failure ผู้ป่วยไปรับยา ibuprofen จาก รพ.สต. เพราะปวดหลังโดยเจ้าหน้าที่ไม่ทราบประวัติโรคหัวใจล้มเหลว
คำถาม: จากข้อ 4 โดยปกติถ้าอาการเจ็บป่วยเล็กน้อยจะเข้ารับการรักษาที่ รพ. ใกล้บ้าน เมื่อสองสามวันก่อนไปรับยา ibuprofen มาจาก รพ.สต. เพราะมีอาการปวดหลัง แต่ รพ.สต. ไม่ทราบว่าผู้ป่วยมีโรคประจำตัวเป็นโรคหัวใจล้มเหลว ดังนั้นทีมแพทย์จึงวินิจฉัยว่ายา ibuprofen น่าจะเป็นสาเหตุของการกำเริบของโรคหัวใจล้มเหลว ข้อใดเป็นข้อบกพร่องในระบบสาธารณสุขดังกล่าว</t>
        </is>
      </c>
      <c r="C12" s="166" t="inlineStr"/>
      <c r="D12" s="166" t="inlineStr">
        <is>
          <t>เจ้าหน้าที่ รพ.สต. ขาดความรู้ความสามารถ</t>
        </is>
      </c>
      <c r="E12" s="166" t="inlineStr">
        <is>
          <t>ระบบการส่งต่อข้อมูลผู้ป่วยยังไม่ดีพอ</t>
        </is>
      </c>
      <c r="F12" s="166" t="inlineStr">
        <is>
          <t>ไม่มีเภสัชกรที่ รพ.สต.</t>
        </is>
      </c>
      <c r="G12" s="166" t="inlineStr">
        <is>
          <t>ระบบคอมพิวเตอร์ไม่ดี ไม่มีประวัติผู้ป่วย</t>
        </is>
      </c>
      <c r="H12" s="166" t="inlineStr">
        <is>
          <t>ไม่มีการบันทึกประวัติแพ้ยา</t>
        </is>
      </c>
      <c r="I12" s="165" t="inlineStr">
        <is>
          <t>2</t>
        </is>
      </c>
      <c r="J12" s="166" t="inlineStr">
        <is>
          <t>✅ คำตอบที่ถูกต้อง: ข้อ ข. ระบบการส่งต่อข้อมูลผู้ป่วยยังไม่ดีพอ
🎯 ทำไมข้อนี้ถึงถูก:
ปัญหาเกิดจากการขาดการเชื่อมโยงและส่งต่อข้อมูลสุขภาพของผู้ป่วย (continuity of care และ patient information sharing network) ระหว่างโรงพยาบาลแม่ข่ายกับหน่วยบริการปฐมภูมิ (รพ.สต.) ทำให้เจ้าหน้าที่ระดับปฐมภูมิเข้าไม่ถึงประวัติโรคร่วมสำคัญของผู้ป่วย
🔍 ข้ออื่นผิดเพราะอะไร:
• • ข้อ ก.: การระบุว่าเจ้าหน้าที่ขาดความรู้ความสามารถเป็นการมองเชิงบุคคล ไม่ใช่การวิเคราะห์ข้อบกพร่องในเชิงระบบสาธารณสุข (system error)
• ข้อ ค.: แม้ รพ.สต. หลายแห่งไม่มีเภสัชกรประจำ แต่ระบบบริการปฐมภูมิถูกออกแบบให้ทำงานร่วมกันเป็นเครือข่าย ปัญหาหลักจึงอยู่ที่ระบบส่งต่อข้อมูล
• ข้อ ง.: การชี้เฉพาะเรื่องระบบคอมพิวเตอร์แคบเกินไป เพราะระบบส่งต่อข้อมูลครอบคลุมทั้งเวชระเบียน แฟ้มประวัติ และเครือข่ายบริการทั้งหมด
• ข้อ จ.: กรณีนี้ไม่ใช่ปัญหาการแพ้ยา (drug allergy) แต่เป็นข้อห้ามใช้ทางคลินิก (contraindication/precautions) ของยา NSAID ในโรคหัวใจล้มเหลว</t>
        </is>
      </c>
      <c r="K12" s="166" t="inlineStr"/>
      <c r="L12" s="166" t="inlineStr">
        <is>
          <t>Pharmacy Administration &amp; Systems</t>
        </is>
      </c>
      <c r="M12" s="166" t="inlineStr">
        <is>
          <t>ระบบประกันสุขภาพ (สิทธิการรักษาของไทย)</t>
        </is>
      </c>
      <c r="N12" s="165" t="inlineStr">
        <is>
          <t>SAP</t>
        </is>
      </c>
      <c r="O12" s="166" t="inlineStr">
        <is>
          <t>[SOURCE: Pharma Plus เล่มม่วง 2 - ข้อสอบย้อนหลัง PLE-CC1 ปี 2564 วันที่ 1 ข้อ 5]</t>
        </is>
      </c>
      <c r="P12" s="165" t="inlineStr">
        <is>
          <t>ข้อสอบเก่า</t>
        </is>
      </c>
      <c r="Q12" s="165" t="inlineStr">
        <is>
          <t>2564</t>
        </is>
      </c>
      <c r="R12" s="165" t="inlineStr"/>
    </row>
    <row r="13" ht="24" customHeight="1" s="49">
      <c r="A13" s="165" t="n">
        <v>11</v>
      </c>
      <c r="B13" s="166" t="inlineStr">
        <is>
          <t>[กรณีศึกษา]
ผู้ป่วยรับประทาน diclofenac ที่ซื้อมาจากร้านชำ แต่ไม่ยอมรับประทานยาที่แพทย์จ่ายให้ตามแผนการรักษา
คำถาม: การกระทำดังกล่าวจัดเป็น DRP แบบใด</t>
        </is>
      </c>
      <c r="C13" s="166" t="inlineStr"/>
      <c r="D13" s="166" t="inlineStr">
        <is>
          <t>Adherence</t>
        </is>
      </c>
      <c r="E13" s="166" t="inlineStr">
        <is>
          <t>Improper drug selection</t>
        </is>
      </c>
      <c r="F13" s="166" t="inlineStr">
        <is>
          <t>Unnecessary drug</t>
        </is>
      </c>
      <c r="G13" s="166" t="inlineStr">
        <is>
          <t>Dose too high</t>
        </is>
      </c>
      <c r="H13" s="166" t="inlineStr">
        <is>
          <t>Untreated indication</t>
        </is>
      </c>
      <c r="I13" s="165" t="inlineStr">
        <is>
          <t>1</t>
        </is>
      </c>
      <c r="J13" s="166" t="inlineStr">
        <is>
          <t>✅ คำตอบที่ถูกต้อง: ข้อ ก. Adherence
🎯 ทำไมข้อนี้ถึงถูก:
พฤติกรรมที่ผู้ป่วยไม่รับประทานยาตามที่แพทย์สั่งจ่าย จัดเป็น Drug-Related Problem (DRP) ในหมวดความร่วมมือในการใช้ยาของผู้ป่วย (Adherence หรือ Patient Non-compliance)
🔍 ข้ออื่นผิดเพราะอะไร:
• • ข้อ ข.: Improper drug selection หมายถึงการที่ผู้สั่งจ่ายเลือกใช้ยาที่ไม่เหมาะสมกับโรคหรือสภาวะของผู้ป่วย
• ข้อ ค.: Unnecessary drug therapy หมายถึงผู้ป่วยได้รับยาโดยไม่มีข้อบ่งชี้ทางการแพทย์ที่ชัดเจน
• ข้อ ง.: Dose too high หมายถึงขนาดยาที่ได้รับสูงเกินกว่าขนาดการรักษาที่แนะนำ
• ข้อ จ.: Untreated indication หมายถึงผู้ป่วยมีภาวะของโรคแต่ยังไม่ได้รับยาเพื่อรักษาข้อบ่งชี้นั้น</t>
        </is>
      </c>
      <c r="K13" s="166" t="inlineStr"/>
      <c r="L13" s="166" t="inlineStr">
        <is>
          <t>Pharmacy Administration &amp; Systems</t>
        </is>
      </c>
      <c r="M13" s="166" t="inlineStr">
        <is>
          <t>ระบบประกันสุขภาพ (สิทธิการรักษาของไทย)</t>
        </is>
      </c>
      <c r="N13" s="165" t="inlineStr">
        <is>
          <t>Clinic</t>
        </is>
      </c>
      <c r="O13" s="166" t="inlineStr">
        <is>
          <t>[SOURCE: Pharma Plus เล่มม่วง 2 - ข้อสอบย้อนหลัง PLE-CC1 ปี 2564 วันที่ 1 ข้อ 15]</t>
        </is>
      </c>
      <c r="P13" s="165" t="inlineStr">
        <is>
          <t>ข้อสอบเก่า</t>
        </is>
      </c>
      <c r="Q13" s="165" t="inlineStr">
        <is>
          <t>2564</t>
        </is>
      </c>
      <c r="R13" s="165" t="inlineStr"/>
    </row>
    <row r="14" ht="24" customHeight="1" s="49">
      <c r="A14" s="165" t="n">
        <v>12</v>
      </c>
      <c r="B14" s="166" t="inlineStr">
        <is>
          <t>หากต้องการเปิดหนังสือเพื่อค้นคว้า เรื่อง bioequivalence ควรเปิดหนังสือเล่มใด</t>
        </is>
      </c>
      <c r="C14" s="166" t="inlineStr"/>
      <c r="D14" s="166" t="inlineStr">
        <is>
          <t>USP</t>
        </is>
      </c>
      <c r="E14" s="166" t="inlineStr">
        <is>
          <t>Drug fact and comparison</t>
        </is>
      </c>
      <c r="F14" s="166" t="inlineStr">
        <is>
          <t>Drug information handbook</t>
        </is>
      </c>
      <c r="G14" s="166" t="inlineStr">
        <is>
          <t>Drug interaction fact</t>
        </is>
      </c>
      <c r="H14" s="166" t="inlineStr">
        <is>
          <t>Pharmacotherapy</t>
        </is>
      </c>
      <c r="I14" s="165" t="inlineStr">
        <is>
          <t>1</t>
        </is>
      </c>
      <c r="J14" s="166" t="inlineStr">
        <is>
          <t>✅ คำตอบที่ถูกต้อง: ข้อ ก. USP
🎯 ทำไมข้อนี้ถึงถูก: หนังสือ United States Pharmacopeia - National Formulary (USP-NF) และ USP Dietary Supplements / USP Pharmacopeial Forum รวมถึงคู่มือประกอบของ USP มีข้อกำหนดมาตรฐานทั้งด้าน bioavailability, dissolution test standards และเกณฑ์การประเมิน bioequivalence ทางเภสัชวิเคราะห์และตำรับยา (USP DI Volume III Approved Drug Products and Legal Requirements เทียบเท่า US FDA Orange Book เรื่อง therapeutic equivalence and bioequivalence ratings)
🔍 ข้ออื่นผิดเพราะอะไร:
• ข้อ ข.: Drug Facts and Comparisons เป็นแหล่งข้อมูลเปรียบเทียบคุณสมบัติทางคลินิก กลุ่มยา ข้อบ่งใช้ และตารางเปรียบเทียบยาในกลุ่มเดียวกัน ไม่เน้นข้อกำหนดทางมาตรฐาน bioequivalence
• ข้อ ค.: Drug Information Handbook (DIH by Lexicomp) เป็นคู่มือสรุปขนาดยา กลไก ผลข้างเคียง และข้อห้ามใช้ทางคลินิกอย่างรวดเร็ว (point-of-care clinical reference)
• ข้อ ง.: Drug Interaction Facts เป็นแหล่งข้อมูลที่เน้นการค้นคว้าและประเมินอันตรกิริยาระหว่างยา (drug-drug interactions) โดยเฉพาะ
• ข้อ จ.: Pharmacotherapy (เช่น DiPiro) เป็นตำราการใช้ยารักษาโรคในระดับลึกที่เน้นพยาธิสรีรวิทยาและแนวทางการเลือกใช้ยาบำบัดรักษาโรค (therapeutics)</t>
        </is>
      </c>
      <c r="K14" s="166" t="inlineStr"/>
      <c r="L14" s="166" t="inlineStr">
        <is>
          <t>Pharmacy Administration &amp; Systems</t>
        </is>
      </c>
      <c r="M14" s="166" t="inlineStr">
        <is>
          <t>ระบบประกันสุขภาพ (สิทธิการรักษาของไทย)</t>
        </is>
      </c>
      <c r="N14" s="165" t="inlineStr">
        <is>
          <t>SAP</t>
        </is>
      </c>
      <c r="O14" s="166" t="inlineStr">
        <is>
          <t>[SOURCE: Pharma Plus เล่มม่วง 2 - ข้อสอบย้อนหลัง PLE-CC1 ปี 2564 วันที่ 1 ข้อ 57]</t>
        </is>
      </c>
      <c r="P14" s="165" t="inlineStr">
        <is>
          <t>ข้อสอบเก่า</t>
        </is>
      </c>
      <c r="Q14" s="165" t="inlineStr">
        <is>
          <t>2564</t>
        </is>
      </c>
      <c r="R14" s="165" t="inlineStr"/>
    </row>
    <row r="15" ht="24" customHeight="1" s="49">
      <c r="A15" s="165" t="n">
        <v>13</v>
      </c>
      <c r="B15" s="166" t="inlineStr">
        <is>
          <t>จะหา corticosteroids systemic equivalency ได้จากหนังสือใด</t>
        </is>
      </c>
      <c r="C15" s="166" t="inlineStr"/>
      <c r="D15" s="166" t="inlineStr">
        <is>
          <t>Drug information handbook</t>
        </is>
      </c>
      <c r="E15" s="166" t="inlineStr">
        <is>
          <t>British formula</t>
        </is>
      </c>
      <c r="F15" s="166" t="inlineStr">
        <is>
          <t>Martindale</t>
        </is>
      </c>
      <c r="G15" s="166" t="inlineStr">
        <is>
          <t>USP</t>
        </is>
      </c>
      <c r="H15" s="166" t="inlineStr">
        <is>
          <t>Mims</t>
        </is>
      </c>
      <c r="I15" s="165" t="inlineStr">
        <is>
          <t>1</t>
        </is>
      </c>
      <c r="J15" s="166" t="inlineStr">
        <is>
          <t>✅ คำตอบที่ถูกต้อง: ข้อ ก. Drug information handbook
🎯 ทำไมข้อนี้ถึงถูก: ในส่วนภาคผนวก (Appendix / Comparative Charts) ของหนังสือ Drug Information Handbook (DIH by Lexicomp) มีตารางเปรียบเทียบ Corticosteroid Systemic Equivalencies และ Potency Charts (เปรียบเทียบ anti-inflammatory potency, mineralocorticoid potency, equivalence dose เช่น Hydrocortisone 20 mg = Prednisolone 5 mg = Methylprednisolone 4 mg = Dexamethasone 0.75 mg) ไว้อย่างชัดเจนและเป็นมาตรฐานอ้างอิงทางคลินิกที่นิยมใช้มากที่สุด
🔍 ข้ออื่นผิดเพราะอะไร:
• ข้อ ข.: British formula (British National Formulary - BNF) เน้นข้อมูลขนาดยาและแนวทางการใช้ยาตามระบบสาธารณสุขของสหราชอาณาจักร ไม่ได้เน้นตารางภาคผนวก equivalency ที่เป็นเอกลักษณ์ของ DIH
• ข้อ ค.: Martindale: The Complete Drug Reference เป็นสารานุกรมยาเชิงลึกระดับโลกที่รวบรวมข้อมูล monograph ยาทั่วโลกอย่างละเอียด แต่การเปิดดูตารางสรุปเปรียบเทียบเทียบเท่าขนาดยาอย่างรวดเร็วจะเปิดจาก DIH
• ข้อ ง.: USP (United States Pharmacopeia) เป็นตำรับยามาตรฐานที่กำหนดข้อกำหนดทางเคมี กายภาพ การตรวจเอกลักษณ์ และการหาปริมาณตัวยาสำคัญในห้องปฏิบัติการ
• ข้อ จ.: MIMS เป็นคู่มือสรุปรายการยาการค้า รูปแบบยา ขนาดยา และข้อบ่งใช้ในท้องตลาด ไม่ได้มีตาราง pharmacologic equivalencies เชิงลึก</t>
        </is>
      </c>
      <c r="K15" s="166" t="inlineStr"/>
      <c r="L15" s="166" t="inlineStr">
        <is>
          <t>Research &amp; Biostats</t>
        </is>
      </c>
      <c r="M15" s="166" t="inlineStr">
        <is>
          <t>วิธีประเมินต้นทุนและประสิทธิผล (CMA, CEA, CUA, CBA)</t>
        </is>
      </c>
      <c r="N15" s="165" t="inlineStr">
        <is>
          <t>SAP</t>
        </is>
      </c>
      <c r="O15" s="166" t="inlineStr">
        <is>
          <t>[SOURCE: Pharma Plus เล่มม่วง 2 - ข้อสอบย้อนหลัง PLE-CC1 ปี 2564 วันที่ 1 ข้อ 62]</t>
        </is>
      </c>
      <c r="P15" s="165" t="inlineStr">
        <is>
          <t>ข้อสอบเก่า</t>
        </is>
      </c>
      <c r="Q15" s="165" t="inlineStr">
        <is>
          <t>2564</t>
        </is>
      </c>
      <c r="R15" s="165" t="inlineStr"/>
    </row>
    <row r="16" ht="24" customHeight="1" s="49">
      <c r="A16" s="165" t="n">
        <v>14</v>
      </c>
      <c r="B16" s="166" t="inlineStr">
        <is>
          <t>ถ้าแพทย์ต้องการจ่าย norfloxacin 400 mg แต่ต้องการสั่งจากบริษัทอื่น ต้องหาข้อมูลยายี่ห้ออื่น และวิธีติดต่อบริษัทยา จากแหล่งข้อมูลใด</t>
        </is>
      </c>
      <c r="C16" s="166" t="inlineStr"/>
      <c r="D16" s="166" t="inlineStr">
        <is>
          <t>MIMS</t>
        </is>
      </c>
      <c r="E16" s="166" t="inlineStr">
        <is>
          <t>Micromedex</t>
        </is>
      </c>
      <c r="F16" s="166" t="inlineStr">
        <is>
          <t>Medscape</t>
        </is>
      </c>
      <c r="G16" s="166" t="inlineStr">
        <is>
          <t>Drug information handbook</t>
        </is>
      </c>
      <c r="H16" s="166" t="inlineStr">
        <is>
          <t>Martindale</t>
        </is>
      </c>
      <c r="I16" s="165" t="inlineStr">
        <is>
          <t>1</t>
        </is>
      </c>
      <c r="J16" s="166" t="inlineStr">
        <is>
          <t>✅ คำตอบที่ถูกต้อง: ข้อ ก. MIMS
🎯 ทำไมข้อนี้ถึงถูก: MIMS (Monthly Index of Medical Specialities) เป็นคู่มือรวบรวมข้อมูลผลิตภัณฑ์ยาในท้องตลาดของประเทศไทย โดยระบุชื่อการค้า (brand names), รูปแบบยาและความแรง, บริษัทผู้ผลิต/ผู้จัดจำหน่าย (distributors/manufacturers) พร้อมที่อยู่และเบอร์โทรศัพท์ติดต่อ จึงเป็นแหล่งข้อมูลที่ตรงจุดที่สุดในการค้นหายายี่ห้ออื่นและข้อมูลติดต่อบริษัทยา
🔍 ข้ออื่นผิดเพราะอะไร:
• ข้อ ข.: Micromedex เป็นฐานข้อมูลหลักฐานเชิงประจักษ์ทางคลินิก (clinical evidence-based drug database) และ toxicology ไม่ได้เน้นการให้รายชื่อบริษัทยาและช่องทางติดต่อเชิงพาณิชย์ในประเทศไทย
• ข้อ ค.: Medscape เป็นแหล่งข้อมูลทางคลินิกออนไลน์ระดับสากล ไม่ได้มีสารบบรายชื่อและข้อมูลติดต่อบริษัทยาในประเทศไทย
• ข้อ ง.: Drug Information Handbook (DIH) เป็นหนังสือสรุปข้อมูลทางคลินิกและเภสัชวิทยา ไม่ได้รวบรวมข้อมูลการติดต่อบริษัทยาในท้องถิ่น
• ข้อ จ.: Martindale เป็นสารานุกรมยาจากสหราชอาณาจักรที่ให้ข้อมูลชื่อการค้าทั่วโลก แต่ไม่มีข้อมูลติดต่อตัวแทนจำหน่ายในประเทศไทยสำหรับการจัดซื้อยาในชีวิตประจำวัน</t>
        </is>
      </c>
      <c r="K16" s="166" t="inlineStr"/>
      <c r="L16" s="166" t="inlineStr">
        <is>
          <t>Pharmacy Administration &amp; Systems</t>
        </is>
      </c>
      <c r="M16" s="166" t="inlineStr">
        <is>
          <t>ระบบประกันสุขภาพ (สิทธิการรักษาของไทย)</t>
        </is>
      </c>
      <c r="N16" s="165" t="inlineStr">
        <is>
          <t>SAP</t>
        </is>
      </c>
      <c r="O16" s="166" t="inlineStr">
        <is>
          <t>[SOURCE: Pharma Plus เล่มม่วง 2 - ข้อสอบย้อนหลัง PLE-CC1 ปี 2564 วันที่ 1 ข้อ 67]</t>
        </is>
      </c>
      <c r="P16" s="165" t="inlineStr">
        <is>
          <t>ข้อสอบเก่า</t>
        </is>
      </c>
      <c r="Q16" s="165" t="inlineStr">
        <is>
          <t>2564</t>
        </is>
      </c>
      <c r="R16" s="165" t="inlineStr"/>
    </row>
    <row r="17" ht="24" customHeight="1" s="49">
      <c r="A17" s="165" t="n">
        <v>15</v>
      </c>
      <c r="B17" s="166" t="inlineStr">
        <is>
          <t>ต้องการเปลี่ยนระบบกระจายยาจาก three-day dose เป็น one day dose ใช้ระบบใดประกันคุณภาพ</t>
        </is>
      </c>
      <c r="C17" s="166" t="inlineStr"/>
      <c r="D17" s="166" t="inlineStr">
        <is>
          <t>GMP</t>
        </is>
      </c>
      <c r="E17" s="166" t="inlineStr">
        <is>
          <t>PIC/S</t>
        </is>
      </c>
      <c r="F17" s="166" t="inlineStr">
        <is>
          <t>PDCA</t>
        </is>
      </c>
      <c r="G17" s="166" t="inlineStr">
        <is>
          <t>HACCP</t>
        </is>
      </c>
      <c r="H17" s="166" t="inlineStr">
        <is>
          <t>GMP QA</t>
        </is>
      </c>
      <c r="I17" s="165" t="inlineStr">
        <is>
          <t>3</t>
        </is>
      </c>
      <c r="J17" s="166" t="inlineStr">
        <is>
          <t>✅ คำตอบที่ถูกต้อง: ข้อ ค. PDCA
🎯 ทำไมข้อนี้ถึงถูก: วงจรเดมมิ่งหรือ PDCA (Plan-Do-Check-Act) เป็นเครื่องมือและกระบวนการพัฒนาคุณภาพอย่างต่อเนื่อง (Continuous Quality Improvement - CQI) ที่ใช้ในการบริหารจัดการและประกันคุณภาพการบริการทางเภสัชกรรมในโรงพยาบาล เมื่อมีการปรับเปลี่ยนระบบงานหรือกระบวนการกระจายยา (drug distribution system) จาก three-day dose มาเป็น one-day dose/unit dose
🔍 ข้ออื่นผิดเพราะอะไร:
• ข้อ ก.: GMP (Good Manufacturing Practice) เป็นหลักเกณฑ์และวิธีการที่ดีในการผลิตยาในระดับอุตสาหกรรมยา
• ข้อ ข.: PIC/S (Pharmaceutical Inspection Co-operation Scheme) เป็นมาตรฐานความร่วมมือด้านการตรวจประเมินโรงงานผลิตยาในระดับสากล
• ข้อ ง.: HACCP (Hazard Analysis and Critical Control Point) เป็นระบบการวิเคราะห์อันตรายและจุดวิกฤตที่ต้องควบคุม ซึ่งนิยมใช้ในอุตสาหกรรมอาหารและความปลอดภัยของอาหาร
• ข้อ จ.: GMP QA เป็นการประกันคุณภาพเฉพาะในการผลิตยาของโรงงานอุตสาหกรรมยา ไม่ใช่เครื่องมือปรับปรุงระบบงานบริการในโรงพยาบาล</t>
        </is>
      </c>
      <c r="K17" s="166" t="inlineStr"/>
      <c r="L17" s="166" t="inlineStr">
        <is>
          <t>Pharmacy Administration &amp; Systems</t>
        </is>
      </c>
      <c r="M17" s="166" t="inlineStr">
        <is>
          <t>ระบบประกันสุขภาพ (สิทธิการรักษาของไทย)</t>
        </is>
      </c>
      <c r="N17" s="165" t="inlineStr">
        <is>
          <t>SAP</t>
        </is>
      </c>
      <c r="O17" s="166" t="inlineStr">
        <is>
          <t>[SOURCE: Pharma Plus เล่มม่วง 2 - ข้อสอบย้อนหลัง PLE-CC1 ปี 2564 วันที่ 1 ข้อ 70]</t>
        </is>
      </c>
      <c r="P17" s="165" t="inlineStr">
        <is>
          <t>ข้อสอบเก่า</t>
        </is>
      </c>
      <c r="Q17" s="165" t="inlineStr">
        <is>
          <t>2564</t>
        </is>
      </c>
      <c r="R17" s="165" t="inlineStr"/>
    </row>
    <row r="18" ht="24" customHeight="1" s="49">
      <c r="A18" s="165" t="n">
        <v>16</v>
      </c>
      <c r="B18" s="166" t="inlineStr">
        <is>
          <t>ต้องการค้นข้อมูลเกี่ยวกับยา ที่เป็นปัจจุบันควรค้นจากฐานข้อมูลใดดีที่สุด</t>
        </is>
      </c>
      <c r="C18" s="166" t="inlineStr"/>
      <c r="D18" s="166" t="inlineStr">
        <is>
          <t>Drug information handbook</t>
        </is>
      </c>
      <c r="E18" s="166" t="inlineStr">
        <is>
          <t>Drug fact and comparison</t>
        </is>
      </c>
      <c r="F18" s="166" t="inlineStr">
        <is>
          <t>AHFS</t>
        </is>
      </c>
      <c r="G18" s="166" t="inlineStr">
        <is>
          <t>PubMed</t>
        </is>
      </c>
      <c r="H18" s="166" t="inlineStr">
        <is>
          <t>Pharmacotherapy Handbook</t>
        </is>
      </c>
      <c r="I18" s="165" t="inlineStr">
        <is>
          <t>4</t>
        </is>
      </c>
      <c r="J18" s="166" t="inlineStr">
        <is>
          <t>✅ คำตอบที่ถูกต้อง: ข้อ ง. PubMed
🎯 ทำไมข้อนี้ถึงถูก: PubMed (MEDLINE) เป็นฐานข้อมูลทุติยภูมิที่รวบรวมวรรณกรรมปฐมภูมิ (primary literature) และงานวิจัยทางการแพทย์ เภสัชกรรม และการทดลองทางคลินิกล่าสุดที่ได้รับการตีพิมพ์ในวารสารวิชาการทั่วโลก มีการปรับปรุงข้อมูลแบบเรียลไทม์ทุกวัน จึงเป็นแหล่งข้อมูลที่ทันสมัยและเป็นปัจจุบันที่สุดในการค้นคว้าข้อมูลยาใหม่และหลักฐานเชิงประจักษ์ล่าสุด
🔍 ข้ออื่นผิดเพราะอะไร:
• ข้อ ก.: Drug Information Handbook เป็นแหล่งข้อมูลตติยภูมิ (tertiary source) ซึ่งตีพิมพ์เป็นรายปี ทำให้มีระยะเวลาความล่าช้า (time lag) ของข้อมูลประมาณ 1-2 ปี
• ข้อ ข.: Drug Facts and Comparisons แม้จะมีฉบับออนไลน์ แต่ก็ยังเป็น tertiary resource ที่รวบรวมข้อมูลสรุปช้ากว่างานวิจัยปฐมภูมิใน PubMed
• ข้อ ค.: AHFS Drug Information เป็น tertiary database ที่มีรายละเอียดเชิงลึกและเป็นทางการ แต่มีความล่าช้าในการรวบรวมข้อมูลมากกว่างานวิจัยปฐมภูมิ
• ข้อ จ.: Pharmacotherapy Handbook เป็นคู่มือสรุปย่อของตำรา DiPiro ซึ่งตีพิมพ์เป็นรอบหลายปี ข้อมูลจึงไม่ทันสมัยเท่ากับการสืบค้นจาก PubMed</t>
        </is>
      </c>
      <c r="K18" s="166" t="inlineStr"/>
      <c r="L18" s="166" t="inlineStr">
        <is>
          <t>Pharmacy Administration &amp; Systems</t>
        </is>
      </c>
      <c r="M18" s="166" t="inlineStr">
        <is>
          <t>ระบบประกันสุขภาพ (สิทธิการรักษาของไทย)</t>
        </is>
      </c>
      <c r="N18" s="165" t="inlineStr">
        <is>
          <t>SAP</t>
        </is>
      </c>
      <c r="O18" s="166" t="inlineStr">
        <is>
          <t>[SOURCE: Pharma Plus เล่มม่วง 2 - ข้อสอบย้อนหลัง PLE-CC1 ปี 2564 วันที่ 1 ข้อ 76]</t>
        </is>
      </c>
      <c r="P18" s="165" t="inlineStr">
        <is>
          <t>ข้อสอบเก่า</t>
        </is>
      </c>
      <c r="Q18" s="165" t="inlineStr">
        <is>
          <t>2564</t>
        </is>
      </c>
      <c r="R18" s="165" t="inlineStr"/>
    </row>
    <row r="19" ht="24" customHeight="1" s="49">
      <c r="A19" s="165" t="n">
        <v>17</v>
      </c>
      <c r="B19" s="166" t="inlineStr">
        <is>
          <t>แพทย์สั่ง amlodipine 5 mg แต่ผู้ป่วยได้รับยา amiodarone 200 mg เภสัชกรจ่ายยาผิด ผู้ป่วยกินยาเกินไป 1 เม็ด แต่ไม่เกิดอาการผิดปกติ ความคลาดเคลื่อนทางยาจัดอยู่ในระดับใด</t>
        </is>
      </c>
      <c r="C19" s="166" t="inlineStr"/>
      <c r="D19" s="166" t="inlineStr">
        <is>
          <t>A</t>
        </is>
      </c>
      <c r="E19" s="166" t="inlineStr">
        <is>
          <t>B</t>
        </is>
      </c>
      <c r="F19" s="166" t="inlineStr">
        <is>
          <t>C</t>
        </is>
      </c>
      <c r="G19" s="166" t="inlineStr">
        <is>
          <t>D</t>
        </is>
      </c>
      <c r="H19" s="166" t="inlineStr">
        <is>
          <t>E</t>
        </is>
      </c>
      <c r="I19" s="165" t="inlineStr">
        <is>
          <t>3</t>
        </is>
      </c>
      <c r="J19" s="166" t="inlineStr">
        <is>
          <t>✅ คำตอบที่ถูกต้อง: ข้อ ค. C
🎯 ทำไมข้อนี้ถึงถูก: ตามเกณฑ์การจัดระดับความรุนแรงของความคลาดเคลื่อนทางยาของ NCC MERP (National Coordinating Council for Medication Error Reporting and Prevention) ระดับ Category C หมายถึง ความคลาดเคลื่อนที่เกิดขึ้นและส่งผลไปถึงตัวผู้ป่วยแล้ว (ผู้ป่วยได้รับประทานยา amiodarone ไปแล้ว 1 เม็ด) แต่ไม่ก่อให้เกิดอันตรายหรืออาการผิดปกติใดๆ ต่อผู้ป่วย (An error occurred that reached the patient but did not cause patient harm)
🔍 ข้ออื่นผิดเพราะอะไร:
• ข้อ ก.: Category A หมายถึง เหตุการณ์หรือสภาวะแวดล้อมที่มีโอกาสทำให้เกิดความคลาดเคลื่อนได้ แต่ยังไม่เกิดความคลาดเคลื่อนขึ้น
• ข้อ ข.: Category B หมายถึง เกิดความคลาดเคลื่อนขึ้นแต่ถูกตรวจจับและป้องกันไว้ได้ก่อนที่ยาจะไปถึงตัวผู้ป่วย (An error occurred but did not reach the patient)
• ข้อ ง.: Category D หมายถึง ความคลาดเคลื่อนไปถึงตัวผู้ป่วย และจำเป็นต้องได้รับการติดตามเฝ้าระวังเพิ่มเติมเพื่อยืนยันว่าจะไม่เกิดอันตรายต่อผู้ป่วย
• ข้อ จ.: Category E หมายถึง ความคลาดเคลื่อนที่ไปถึงผู้ป่วยและก่อให้เกิดอันตรายต่อผู้ป่วยชั่วคราวและต้องได้รับการบำบัดรักษา</t>
        </is>
      </c>
      <c r="K19" s="166" t="inlineStr"/>
      <c r="L19" s="166" t="inlineStr">
        <is>
          <t>Pharmacy Administration &amp; Systems</t>
        </is>
      </c>
      <c r="M19" s="166" t="inlineStr">
        <is>
          <t>ระบบประกันสุขภาพ (สิทธิการรักษาของไทย)</t>
        </is>
      </c>
      <c r="N19" s="165" t="inlineStr">
        <is>
          <t>SAP</t>
        </is>
      </c>
      <c r="O19" s="166" t="inlineStr">
        <is>
          <t>[SOURCE: Pharma Plus เล่มม่วง 2 - ข้อสอบย้อนหลัง PLE-CC1 ปี 2564 วันที่ 1 ข้อ 82]</t>
        </is>
      </c>
      <c r="P19" s="165" t="inlineStr">
        <is>
          <t>ข้อสอบเก่า</t>
        </is>
      </c>
      <c r="Q19" s="165" t="inlineStr">
        <is>
          <t>2564</t>
        </is>
      </c>
      <c r="R19" s="165" t="inlineStr"/>
    </row>
    <row r="20" ht="24" customHeight="1" s="49">
      <c r="A20" s="165" t="n">
        <v>18</v>
      </c>
      <c r="B20" s="166" t="inlineStr">
        <is>
          <t>ข้อใดคือ indirect cost</t>
        </is>
      </c>
      <c r="C20" s="166" t="inlineStr"/>
      <c r="D20" s="166" t="inlineStr">
        <is>
          <t>ค่ายา</t>
        </is>
      </c>
      <c r="E20" s="166" t="inlineStr">
        <is>
          <t>ค่าตรวจเลือด</t>
        </is>
      </c>
      <c r="F20" s="166" t="inlineStr">
        <is>
          <t>ค่าเครื่องมือแพทย์</t>
        </is>
      </c>
      <c r="G20" s="166" t="inlineStr">
        <is>
          <t>ค่าความเจ็บปวด</t>
        </is>
      </c>
      <c r="H20" s="166" t="inlineStr">
        <is>
          <t>ค่าสูญเสียประสิทธิภาพการทำงาน (loss productivity)</t>
        </is>
      </c>
      <c r="I20" s="165" t="inlineStr">
        <is>
          <t>5</t>
        </is>
      </c>
      <c r="J20" s="166" t="inlineStr">
        <is>
          <t>✅ คำตอบที่ถูกต้อง: ข้อ จ. ค่าสูญเสียประสิทธิภาพการทำงาน (loss productivity)
🎯 ทำไมข้อนี้ถึงถูก: ในทางเศรษฐศาสตร์สาธารณสุข (Pharmacoeconomics) ต้นทุนทางอ้อม (Indirect costs) หมายถึง ต้นทุนที่เกิดจากการสูญเสียความสามารถในการทำงานหรือผลผลิตอันเนื่องมาจากการเจ็บป่วย การขาดงาน (absenteeism) การมาทำงานแต่ทำงานได้ไม่เต็มที่ (presenteeism) หรือการเสียชีวิตก่อนวัยอันควร (premature mortality)
🔍 ข้ออื่นผิดเพราะอะไร:
• ข้อ ก.: ค่ายา เป็นต้นทุนทางตรงทางการแพทย์ (Direct medical cost)
• ข้อ ข.: ค่าตรวจเลือดทางห้องปฏิบัติการ เป็นต้นทุนทางตรงทางการแพทย์ (Direct medical cost)
• ข้อ ค.: ค่าเครื่องมือแพทย์ เป็นต้นทุนทางตรงทางการแพทย์ (Direct medical cost)
• ข้อ ง.: ค่าความเจ็บปวด ความวิตกกังวล และความทุกข์ทรมาน จัดเป็นต้นทุนที่ไม่สามารถจับต้องได้ (Intangible cost)</t>
        </is>
      </c>
      <c r="K20" s="166" t="inlineStr"/>
      <c r="L20" s="166" t="inlineStr">
        <is>
          <t>Research &amp; Biostats</t>
        </is>
      </c>
      <c r="M20" s="166" t="inlineStr">
        <is>
          <t>วิธีประเมินต้นทุนและประสิทธิผล (CMA, CEA, CUA, CBA)</t>
        </is>
      </c>
      <c r="N20" s="165" t="inlineStr">
        <is>
          <t>SAP</t>
        </is>
      </c>
      <c r="O20" s="166" t="inlineStr">
        <is>
          <t>[SOURCE: Pharma Plus เล่มม่วง 2 - ข้อสอบย้อนหลัง PLE-CC1 ปี 2564 วันที่ 1 ข้อ 92]</t>
        </is>
      </c>
      <c r="P20" s="165" t="inlineStr">
        <is>
          <t>ข้อสอบเก่า</t>
        </is>
      </c>
      <c r="Q20" s="165" t="inlineStr">
        <is>
          <t>2564</t>
        </is>
      </c>
      <c r="R20" s="165" t="inlineStr"/>
    </row>
    <row r="21" ht="24" customHeight="1" s="49">
      <c r="A21" s="165" t="n">
        <v>19</v>
      </c>
      <c r="B21" s="166" t="inlineStr">
        <is>
          <t>[การจำแนกระดับความคลาดเคลื่อนทางยา (Medication Error Categorization)]
แพทย์สั่งยา allopurinol 100 mg แต่คนไข้ได้รับยา Allopurinol 300 mg นำไปรับประทานโดยไม่เกิดผลข้างเคียงใดๆ จัดเป็น medication error ระดับใด
คำถาม: แพทย์สั่งยา allopurinol 100 mg แต่คนไข้ได้รับยา Allopurinol 300 mg นำไปรับประทานโดยไม่เกิดผลข้างเคียงใดๆ จัดเป็น medication error ระดับใด</t>
        </is>
      </c>
      <c r="C21" s="166" t="inlineStr"/>
      <c r="D21" s="166" t="inlineStr">
        <is>
          <t>A</t>
        </is>
      </c>
      <c r="E21" s="166" t="inlineStr">
        <is>
          <t>B</t>
        </is>
      </c>
      <c r="F21" s="166" t="inlineStr">
        <is>
          <t>C</t>
        </is>
      </c>
      <c r="G21" s="166" t="inlineStr">
        <is>
          <t>D</t>
        </is>
      </c>
      <c r="H21" s="166" t="inlineStr">
        <is>
          <t>E</t>
        </is>
      </c>
      <c r="I21" s="165" t="inlineStr">
        <is>
          <t>3</t>
        </is>
      </c>
      <c r="J21" s="166" t="inlineStr">
        <is>
          <t>✅ คำตอบที่ถูกต้อง: ข้อ ค. C
🎯 ทำไมข้อนี้ถึงถูก:
ตามเกณฑ์ NCC MERP Index for Categorizing Medication Errors: ความคลาดเคลื่อนระดับ C คือ ความคลาดเคลื่อนเกิดขึ้นและส่งถึงตัวผู้ป่วยแล้ว แต่ไม่ก่อให้เกิดอันตรายต่อผู้ป่วย (An error occurred that reached the patient but did not cause patient harm)
🔍 ข้ออื่นผิดเพราะอะไร:
• ข้อ ก. A: สภาวะแวดล้อมหรือเหตุการณ์ที่มีศักยภาพอาจทำให้เกิดความคลาดเคลื่อนได้ แต่ยังไม่เกิดความคลาดเคลื่อนขึ้น
• ข้อ ข. B: ความคลาดเคลื่อนเกิดขึ้นแล้วแต่ยังไม่ถึงตัวผู้ป่วย (intercepted before reaching patient)
• ข้อ ง. D: ความคลาดเคลื่อนถึงตัวผู้ป่วยแล้ว ไม่ก่อให้เกิดอันตราย แต่ต้องมีการติดตามหรือเฝ้าระวังอาการเพิ่มเติม (monitoring required)
• ข้อ จ. E: ความคลาดเคลื่อนถึงตัวผู้ป่วยและก่อให้เกิดอันตรายชั่วคราวแก่ผู้ป่วย ต้องให้การรักษาหรือแก้ไขเพิ่มเติม</t>
        </is>
      </c>
      <c r="K21" s="166" t="inlineStr"/>
      <c r="L21" s="166" t="inlineStr">
        <is>
          <t>Pharmacy Administration &amp; Systems</t>
        </is>
      </c>
      <c r="M21" s="166" t="inlineStr">
        <is>
          <t>ระบบประกันสุขภาพ (สิทธิการรักษาของไทย)</t>
        </is>
      </c>
      <c r="N21" s="165" t="inlineStr">
        <is>
          <t>SAP</t>
        </is>
      </c>
      <c r="O21" s="166" t="inlineStr">
        <is>
          <t>[SOURCE: Pharma Plus เล่มม่วง 2 - ข้อสอบย้อนหลัง PLE-CC1 ปี 2564 วันที่ 2 ข้อ 14]</t>
        </is>
      </c>
      <c r="P21" s="165" t="inlineStr">
        <is>
          <t>ข้อสอบเก่า</t>
        </is>
      </c>
      <c r="Q21" s="165" t="inlineStr">
        <is>
          <t>2564</t>
        </is>
      </c>
      <c r="R21" s="165" t="inlineStr"/>
    </row>
    <row r="22" ht="24" customHeight="1" s="49">
      <c r="A22" s="165" t="n">
        <v>20</v>
      </c>
      <c r="B22" s="166" t="inlineStr">
        <is>
          <t>[แหล่งข้อมูลยาทางเภสัชกรรม (Drug Information Resources)]
การสืบค้นข้อมูลความคงตัว ความเข้ากันได้ และการบริหารยาฉีด ceftriaxone
คำถาม: ถ้าต้องการหา ข้อมูลยาฉีด ceftriaxone จะสามารถสืบค้นข้อมูลได้จากแหล่งใดดีที่สุด</t>
        </is>
      </c>
      <c r="C22" s="166" t="inlineStr"/>
      <c r="D22" s="166" t="inlineStr">
        <is>
          <t>MIMS</t>
        </is>
      </c>
      <c r="E22" s="166" t="inlineStr">
        <is>
          <t>BP for formular</t>
        </is>
      </c>
      <c r="F22" s="166" t="inlineStr">
        <is>
          <t>Pharmacotherapy</t>
        </is>
      </c>
      <c r="G22" s="166" t="inlineStr">
        <is>
          <t>Drug fact and comparison</t>
        </is>
      </c>
      <c r="H22" s="166" t="inlineStr">
        <is>
          <t>Handbook on injectable drug</t>
        </is>
      </c>
      <c r="I22" s="165" t="inlineStr">
        <is>
          <t>5</t>
        </is>
      </c>
      <c r="J22" s="166" t="inlineStr">
        <is>
          <t>✅ คำตอบที่ถูกต้อง: ข้อ จ. Handbook on injectable drug
🎯 ทำไมข้อนี้ถึงถูก:
Handbook on Injectable Drugs (หรือ Trissel's Handbook on Injectable Drugs) เป็นแหล่งข้อมูลตติยภูมิมาตรฐานระดับสากลที่มีความครอบคลุมและดีที่สุดสำหรับการสืบค้นข้อมูลยาฉีด ทั้งด้าน compatibility, stability, reconstitution, diluents, storage และ administration pathways
🔍 ข้ออื่นผิดเพราะอะไร:
• ข้อ ก. MIMS: เป็นคู่มือยาเชิงพาณิชย์สรุปข้อมูลเบื้องต้นและราคายาในท้องตลาด ขาดรายละเอียดเชิงลึกเกี่ยวกับความคงตัวและความเข้ากันได้ของยาฉีด
• ข้อ ข. BP for formular: British Pharmacopoeia มุ่งเน้นมาตรฐานตำรายา ข้อกำหนดคุณภาพ และ monograph ในการทดสอบสารเคมี
• ข้อ ค. Pharmacotherapy: เป็นตำราอายุรศาสตร์เน้นการรักษาโรคและแนวทางเวชปฏิบัติ ไม่ใช่แหล่งข้อมูลจำเพาะสำหรับ compatibility ของยาฉีด
• ข้อ ง. Drug fact and comparison: รวบรวมข้อมูลยาเปรียบเทียบในแต่ละกลุ่มเพื่อการเลือกใช้ยา แต่ไม่ได้เน้นข้อมูลเชิงลึกด้าน IV compatibility เท่ากับ Trissel's</t>
        </is>
      </c>
      <c r="K22" s="166" t="inlineStr"/>
      <c r="L22" s="166" t="inlineStr">
        <is>
          <t>Pharmacy Administration &amp; Systems</t>
        </is>
      </c>
      <c r="M22" s="166" t="inlineStr">
        <is>
          <t>ระบบประกันสุขภาพ (สิทธิการรักษาของไทย)</t>
        </is>
      </c>
      <c r="N22" s="165" t="inlineStr">
        <is>
          <t>SAP</t>
        </is>
      </c>
      <c r="O22" s="166" t="inlineStr">
        <is>
          <t>[SOURCE: Pharma Plus เล่มม่วง 2 - ข้อสอบย้อนหลัง PLE-CC1 ปี 2564 วันที่ 2 ข้อ 27]</t>
        </is>
      </c>
      <c r="P22" s="165" t="inlineStr">
        <is>
          <t>ข้อสอบเก่า</t>
        </is>
      </c>
      <c r="Q22" s="165" t="inlineStr">
        <is>
          <t>2564</t>
        </is>
      </c>
      <c r="R22" s="165" t="inlineStr"/>
    </row>
    <row r="23" ht="24" customHeight="1" s="49">
      <c r="A23" s="165" t="n">
        <v>21</v>
      </c>
      <c r="B23" s="166" t="inlineStr">
        <is>
          <t>[สถานการณ์]
ชายไทยอายุ 50 ปี สูบบุหรี่วันละ 25 มวน มา 20 ปี สูบบุหรี่มวนแรกตั้งแต่ตื่นนอนภายใน 5 นาที เคยเลิกบุหรี่เมื่อ 1 ปีที่แล้วแบบหักดิบ เลิกได้ 7 วัน
คำถาม: ผู้ป่วยรายนี้สูบบุหรี่กี่ pack year</t>
        </is>
      </c>
      <c r="C23" s="166" t="inlineStr"/>
      <c r="D23" s="166" t="inlineStr">
        <is>
          <t>10 pack year</t>
        </is>
      </c>
      <c r="E23" s="166" t="inlineStr">
        <is>
          <t>15 pack year</t>
        </is>
      </c>
      <c r="F23" s="166" t="inlineStr">
        <is>
          <t>20 pack year</t>
        </is>
      </c>
      <c r="G23" s="166" t="inlineStr">
        <is>
          <t>25 pack year</t>
        </is>
      </c>
      <c r="H23" s="166" t="inlineStr">
        <is>
          <t>30 pack year</t>
        </is>
      </c>
      <c r="I23" s="165" t="inlineStr">
        <is>
          <t>4</t>
        </is>
      </c>
      <c r="J23" s="166" t="inlineStr">
        <is>
          <t>✅ คำตอบที่ถูกต้อง: ข้อ ง. 25 pack year
🎯 ทำไมข้อนี้ถึงถูก:
สูตรคำนวณ Pack-year เท่ากับ (จำนวนมวนต่อวัน หารด้วย 20 มวนต่อซอง) คูณ จำนวนปีที่สูบ เท่ากับ (25 / 20) คูณ 20 เท่ากับ 25 pack-years พอดี
🔍 ข้ออื่นผิดเพราะอะไร:
• ข้อ ก.: 10 pack year เป็นค่าที่ต่ำกว่าความเป็นจริงจากการคำนวณ
• ข้อ ข.: 15 pack year เกิดจากการคำนวณที่ผิดพลาด
• ข้อ ค.: 20 pack year คำนวณจากสูบวันละ 20 มวน แต่ผู้ป่วยสูบวันละ 25 มวน
• ข้อ จ.: 30 pack year เป็นค่าที่สูงเกินกว่าความเป็นจริง</t>
        </is>
      </c>
      <c r="K23" s="166" t="inlineStr">
        <is>
          <t>Smoking Cessation and Public Health</t>
        </is>
      </c>
      <c r="L23" s="166" t="inlineStr">
        <is>
          <t>Pharmacy Administration &amp; Systems</t>
        </is>
      </c>
      <c r="M23" s="166" t="inlineStr">
        <is>
          <t>ระบบประกันสุขภาพ (สิทธิการรักษาของไทย)</t>
        </is>
      </c>
      <c r="N23" s="165" t="inlineStr">
        <is>
          <t>SAP</t>
        </is>
      </c>
      <c r="O23" s="166" t="inlineStr">
        <is>
          <t>ข้อสอบเก่า</t>
        </is>
      </c>
      <c r="P23" s="165" t="inlineStr">
        <is>
          <t>ข้อสอบเก่า</t>
        </is>
      </c>
      <c r="Q23" s="165" t="inlineStr">
        <is>
          <t>2565</t>
        </is>
      </c>
      <c r="R23" s="165" t="inlineStr"/>
    </row>
    <row r="24" ht="24" customHeight="1" s="49">
      <c r="A24" s="176" t="n">
        <v>22</v>
      </c>
      <c r="B24" t="inlineStr">
        <is>
          <t>เภสัชกรหัวหน้าคลังยาตรวจพบว่า เจ้าหน้าที่เภสัชกรรม มีการหยิบยาสลับกันระหว่าง Azathioprine และ Azithromycin อยู่บ่อยครั้ง จากเหตุการณ์ดังกล่าว หากนักศึกษาเป็นหัวหน้าคลังยาจะใช้หลักการใดมาช่วยในการแก้ปัญหาดังกล่าว</t>
        </is>
      </c>
      <c r="D24" t="inlineStr">
        <is>
          <t>PDPA</t>
        </is>
      </c>
      <c r="E24" t="inlineStr">
        <is>
          <t>PDCA</t>
        </is>
      </c>
      <c r="F24" t="inlineStr">
        <is>
          <t>Tall Man Lettering</t>
        </is>
      </c>
      <c r="G24" t="inlineStr">
        <is>
          <t>Swiss Cheese Model</t>
        </is>
      </c>
      <c r="H24" t="inlineStr">
        <is>
          <t>5-Why Analysis</t>
        </is>
      </c>
      <c r="I24" t="n">
        <v>3</v>
      </c>
      <c r="J24" t="inlineStr">
        <is>
          <t>✅ คำตอบที่ถูกต้อง: ข้อ ค. Tall Man Lettering
🎯 ทำไมข้อนี้ถึงถูก: Azathioprine และ Azithromycin เป็นคู่ยาที่มีชื่อพ้องมองคล้าย (Look-Alike, Sound-Alike: LASA drugs) หลักการที่แนะนำโดยสถาบัน ISMP และ FDA ในการป้องกันความคลาดเคลื่อนทางยาจากการหยิบยาสลับกันคือการใช้ Tall Man lettering โดยพิมพ์ตัวพิมพ์ใหญ่เน้นตัวอักษรที่ต่างกัน เช่น azaTHIOprine และ aziTHROmycin
🔍 ข้ออื่นผิดเพราะอะไร:
• ข้อ ก. (PDPA): พระราชบัญญัติคุ้มครองข้อมูลส่วนบุคคล (Personal Data Protection Act) เกี่ยวข้องกับการปกป้องข้อมูลส่วนบุคคล ไม่เกี่ยวกับการจัดเก็บยา
• ข้อ ข. (PDCA): วงจร Plan-Do-Check-Act เป็นกรอบการบริหารคุณภาพทั่วไป ไม่ใช่เครื่องมือปฏิบัติการเฉพาะเจาะจงในการแยกแยะชื่อยา LASA
• ข้อ ง. (Swiss Cheese Model): เป็นแบบจำลองทฤษฎีอธิบายสาเหตุของความผิดพลาดในระบบความปลอดภัย ไม่ใช่เทคนิคการติดฉลากระบุตัวยา
• ข้อ จ. (5-Why Analysis): เป็นเทคนิคการวิเคราะห์หาสาเหตุที่แท้จริงของปัญหา (Root Cause Analysis) ไม่ใช่มาตรการป้องกันการหยิบยาสลับที่ตัวผลิตภัณฑ์โดยตรง</t>
        </is>
      </c>
      <c r="L24" t="inlineStr">
        <is>
          <t>Pharmacy Administration &amp; Systems</t>
        </is>
      </c>
      <c r="M24" t="inlineStr">
        <is>
          <t>นโยบายการใช้ยาอย่างสมเหตุผล (RDU &amp; ASU)</t>
        </is>
      </c>
      <c r="N24" t="inlineStr">
        <is>
          <t>SAP</t>
        </is>
      </c>
      <c r="O24" t="inlineStr">
        <is>
          <t>[SOURCE: Mock Pharmtutor 2024 Set 1 ข้อ 119]</t>
        </is>
      </c>
      <c r="P24" t="inlineStr">
        <is>
          <t>ข้อสอบจำลอง</t>
        </is>
      </c>
      <c r="Q24" t="inlineStr">
        <is>
          <t>Mock Pharmtutor 2024</t>
        </is>
      </c>
    </row>
    <row r="25" ht="24" customHeight="1" s="49">
      <c r="A25" s="176" t="n">
        <v>23</v>
      </c>
      <c r="B25" t="inlineStr">
        <is>
          <t>สิทธิในการรักษาของประเทศไทย แบ่งเป็น สิทธิจ่ายตรงกรมบัญชีกลาง สิทธิประกันสุขภาพถ้วนหน้า และสิทธิประกันสังคม ซึ่งพนักงานเอกชนหรือบริษัทส่วนมากจะได้รับสิทธิประกันสังคมในการรักษา โดยที่พนักงานและนายจ้างจะสมทบในปริมาณเท่ากัน ข้อใดคือจำนวนที่พนักงานต้องจ่ายในแต่ละเดือน</t>
        </is>
      </c>
      <c r="D25" t="inlineStr">
        <is>
          <t>3% ของเงินเดือน</t>
        </is>
      </c>
      <c r="E25" t="inlineStr">
        <is>
          <t>4% ของเงินเดือน</t>
        </is>
      </c>
      <c r="F25" t="inlineStr">
        <is>
          <t>5% ของเงินเดือน</t>
        </is>
      </c>
      <c r="G25" t="inlineStr">
        <is>
          <t>4% ของเงินเดือน โดยคิดที่ฐานเงินเดือนไม่เกิน 15,000 บาท</t>
        </is>
      </c>
      <c r="H25" t="inlineStr">
        <is>
          <t>5% ของเงินเดือน โดยคิดที่ฐานเงินเดือนไม่เกิน 15,000 บาท</t>
        </is>
      </c>
      <c r="I25" t="n">
        <v>5</v>
      </c>
      <c r="J25" t="inlineStr">
        <is>
          <t>✅ คำตอบที่ถูกต้อง: ข้อ จ. 5% ของเงินเดือน โดยคิดที่ฐานเงินเดือนไม่เกิน 15,000 บาท
🎯 ทำไมข้อนี้ถึงถูก: ตาม พ.ร.บ. ประกันสังคม ผู้ประกันตนมาตรา 33 (พนักงานเอกชน) นายจ้าง และรัฐบาล จะต้องจ่ายเงินสมทบเข้ากองทุนประกันสังคม โดยผู้ประกันตนจ่ายเงินสมทบในอัตราร้อยละ 5 (5%) ของค่าจ้าง และคิดคำนวณจากฐานค่าจ้างสูงสุดไม่เกิน 15,000 บาทต่อเดือน (สมทบสูงสุด 750 บาทต่อเดือน)
🔍 ข้ออื่นผิดเพราะอะไร:
• ข้อ ก. (3% ของเงินเดือน): ไม่ใช่อัตราเงินสมทบมาตรฐานตามกฎหมาย (ยกเว้นช่วงมีมาตรการลดหย่อนภาษีชั่วคราวบางช่วง)
• ข้อ ข. (4% ของเงินเดือน): อัตราเงินสมทบมาตรฐานคือ 5%
• ข้อ ค. (5% ของเงินเดือน): ระบุไม่ครบถ้วน เพราะไม่ได้ระบุเพดานฐานค่าจ้างสูงสุด (cap) ที่กฎหมายกำหนดไว้ไม่เกิน 15,000 บาท
• ข้อ ง. (4% ของเงินเดือน โดยคิดที่ฐานเงินเดือนไม่เกิน 15,000 บาท): อัตราเงินสมทบที่ถูกต้องคือ 5% ไม่ใช่ 4%</t>
        </is>
      </c>
      <c r="L25" t="inlineStr">
        <is>
          <t>Pharmacy Administration &amp; Systems</t>
        </is>
      </c>
      <c r="M25" t="inlineStr">
        <is>
          <t>ระบบประกันสุขภาพ (สิทธิการรักษาของไทย)</t>
        </is>
      </c>
      <c r="N25" t="inlineStr">
        <is>
          <t>SAP</t>
        </is>
      </c>
      <c r="O25" t="inlineStr">
        <is>
          <t>[SOURCE: Mock Pharmtutor 2024 Set 1 ข้อ 120]</t>
        </is>
      </c>
      <c r="P25" t="inlineStr">
        <is>
          <t>ข้อสอบจำลอง</t>
        </is>
      </c>
      <c r="Q25" t="inlineStr">
        <is>
          <t>Mock Pharmtutor 2024</t>
        </is>
      </c>
    </row>
    <row r="26">
      <c r="A26" s="176" t="n">
        <v>24</v>
      </c>
      <c r="B26" t="inlineStr">
        <is>
          <t>นายสมบูรณ์พาแม่อายุ 78 ปี ไปโรงพยาบาลเพื่อทำการตรวจสุขภาพประจำปี พบว่าเสียค่ายาและค่าเอกซเรย์ไปทั้งหมด 1,320 บาท แต่นายประหยัดต้องขับรถพาแม่ไปโดยมีค่าน้ำมัน 500 บาท อาหารกลางวัน 200 บาท และนอกจากนั้นเขายังเสียโอกาสที่ไปทำงาน ค่าเสียโอกาสที่เขาจะได้รับเมื่อไปทำงานเรียกว่าอะไร</t>
        </is>
      </c>
      <c r="D26" t="inlineStr">
        <is>
          <t>ต้นทุนทางตรงทางการแพทย์ Direct medical cost</t>
        </is>
      </c>
      <c r="E26" t="inlineStr">
        <is>
          <t>ต้นทุนทางตรงที่ไม่เกี่ยวข้องทางการแพทย์ Direct non-medical cost</t>
        </is>
      </c>
      <c r="F26" t="inlineStr">
        <is>
          <t>ต้นทุนทางอ้อม Indirect medical cost</t>
        </is>
      </c>
      <c r="G26" t="inlineStr">
        <is>
          <t>ต้นทุนค่าเสียโอกาส Opportunity medical cost</t>
        </is>
      </c>
      <c r="H26" t="inlineStr">
        <is>
          <t>ต้นทุนการไปทำงาน Working cost</t>
        </is>
      </c>
      <c r="I26" t="n">
        <v>3</v>
      </c>
      <c r="J26" t="inlineStr">
        <is>
          <t>✅ คำตอบที่ถูกต้อง: ข้อ ค. ต้นทุนทางอ้อม Indirect medical cost
🎯 ทำไมข้อนี้ถึงถูก: ต้นทุนทางอ้อม (Indirect cost หรือ Indirect medical cost) ในทางเศรษฐศาสตร์สาธารณสุข หมายถึง มูลค่าความสูญเสียทางเศรษฐกิจหรือผลผลิต (Productivity loss) จากการที่ผู้ป่วยหรือผู้ดูแลต้องหยุดงาน ขาดงาน หรือสูญเสียรายได้เนื่องจากการเจ็บป่วยและการไปรับการรักษา
🔍 ข้ออื่นผิดเพราะอะไร:
• ข้อ ก.: Direct medical cost (ต้นทุนทางตรงทางการแพทย์) คือ ค่ารักษาพยาบาล ค่ายา และค่าตรวจทางรังสีเอกซเรย์ 1,320 บาท
• ข้อ ข.: Direct non-medical cost (ต้นทุนทางตรงที่ไม่เกี่ยวข้องกับการแพทย์) คือ ค่าน้ำมันรถ 500 บาท และค่าอาหารกลางวัน 200 บาท
• ข้อ ง.: Opportunity medical cost ไม่ใช่คำศัพท์และนิยามมาตรฐานในการจำแนกต้นทุนทางเภสัชเศรษฐศาสตร์
• ข้อ จ.: Working cost ไม่มีนิยามในหลักการประเมินต้นทุนทางเศรษฐศาสตร์สาธารณสุข</t>
        </is>
      </c>
      <c r="L26" t="inlineStr">
        <is>
          <t>Research &amp; Biostats</t>
        </is>
      </c>
      <c r="M26" t="inlineStr">
        <is>
          <t>วิธีประเมินต้นทุน</t>
        </is>
      </c>
      <c r="N26" t="inlineStr">
        <is>
          <t>SAP</t>
        </is>
      </c>
      <c r="O26" t="inlineStr">
        <is>
          <t>[SOURCE: Mock Pharmtutor 2024 Set 2 ข้อ 110] MCQ ธ.ค. 66</t>
        </is>
      </c>
      <c r="P26" t="inlineStr">
        <is>
          <t>ข้อสอบจำลอง</t>
        </is>
      </c>
      <c r="Q26" t="inlineStr">
        <is>
          <t>Mock Pharmtutor 2024</t>
        </is>
      </c>
    </row>
    <row r="27">
      <c r="A27" s="176" t="n">
        <v>25</v>
      </c>
      <c r="B27" t="inlineStr">
        <is>
          <t>เภสัชกรประจำโรงพยาบาล จำเป็นต้องการสืบค้นชื่อการค้าของยา Levetiracetam injection ที่มีการจัดจำหน่ายอยู่ในประเทศไทย เภสัชกรท่านนี้ควรเปิดหนังสืออ้างอิงชนิดใด</t>
        </is>
      </c>
      <c r="D27" t="inlineStr">
        <is>
          <t>MIMS Annual</t>
        </is>
      </c>
      <c r="E27" t="inlineStr">
        <is>
          <t>Drug Information Handbook</t>
        </is>
      </c>
      <c r="F27" t="inlineStr">
        <is>
          <t>Handbook on Injectable Drugs</t>
        </is>
      </c>
      <c r="G27" t="inlineStr">
        <is>
          <t>MIMS</t>
        </is>
      </c>
      <c r="H27" t="inlineStr">
        <is>
          <t>Handbook of Pharmacotherapy</t>
        </is>
      </c>
      <c r="I27" t="n">
        <v>4</v>
      </c>
      <c r="J27" t="inlineStr">
        <is>
          <t>✅ คำตอบที่ถูกต้อง: ข้อ ง. MIMS
🎯 ทำไมข้อนี้ถึงถูก: MIMS (Monthly Index of Medical Specialities) ฉบับประเทศไทย เป็นคู่มือดัชนีรายการยาที่รวบรวมชื่อการค้า (Brand name), บริษัทผู้ผลิต, รูปแบบยา และขนาดความแรงของยาที่มีจำหน่ายในประเทศไทยไว้อย่างเป็นปัจจุบัน
🔍 ข้ออื่นผิดเพราะอะไร:
• ข้อ ก.: MIMS Annual เป็นฉบับรวมรายปี ซึ่งอาจไม่ครอบคลุมรายการยาฉีดหรือชื่อการค้าใหม่ๆ ที่เพิ่งได้รับการขึ้นทะเบียนในรอบเดือนล่าสุด
• ข้อ ข.: Drug Information Handbook (DIH) เป็นตำรายาของสหรัฐอเมริกา (Lexicomp) เหมาะสำหรับดูขนาดยาและเภสัชวิทยา แต่ไม่มีรายชื่อการค้าที่จำหน่ายในประเทศไทย
• ข้อ ค.: Handbook on Injectable Drugs (Trissel) ใช้สืบค้นข้อมูลความเข้ากันได้ (Compatibility) และความคงตัวของยาฉีด ไม่ได้ใช้ค้นหาชื่อการค้าในไทย
• ข้อ จ.: Handbook of Pharmacotherapy ใช้สำหรับค้นหาแนวทางการรักษาโรคด้วยยาทางคลินิก</t>
        </is>
      </c>
      <c r="L27" t="inlineStr">
        <is>
          <t>Pharmacy Administration &amp; Systems</t>
        </is>
      </c>
      <c r="M27" t="inlineStr">
        <is>
          <t>นโยบายการใช้ยาอย่างสมเหตุผล</t>
        </is>
      </c>
      <c r="N27" t="inlineStr">
        <is>
          <t>SAP</t>
        </is>
      </c>
      <c r="O27" t="inlineStr">
        <is>
          <t>[SOURCE: Mock Pharmtutor 2024 Set 2 ข้อ 112] MCQ ธ.ค. 66</t>
        </is>
      </c>
      <c r="P27" t="inlineStr">
        <is>
          <t>ข้อสอบจำลอง</t>
        </is>
      </c>
      <c r="Q27" t="inlineStr">
        <is>
          <t>Mock Pharmtutor 2024</t>
        </is>
      </c>
    </row>
    <row r="28">
      <c r="A28" s="176" t="n">
        <v>26</v>
      </c>
      <c r="B28" t="inlineStr">
        <is>
          <t>11. หากคนไข้ปัจจุบันเป็นพนักงานในบริษัทเอกชนที่มีการจ้างงานตามกฎหมายแรงงานไทย ผู้ป่วยจะอยู่ภายใต้สิทธิการรักษาพยาบาลใดตามหลักประกันสุขภาพของประเทศไทย</t>
        </is>
      </c>
      <c r="D28" t="inlineStr">
        <is>
          <t>สิทธิหลักประกันสุขภาพแห่งชาติ</t>
        </is>
      </c>
      <c r="E28" t="inlineStr">
        <is>
          <t>สิทธิประกันสังคม</t>
        </is>
      </c>
      <c r="F28" t="inlineStr">
        <is>
          <t>สิทธิสวัสดิการข้าราชการ</t>
        </is>
      </c>
      <c r="G28" t="inlineStr">
        <is>
          <t>สิทธิ 30 บาทรักษาทุกโรค</t>
        </is>
      </c>
      <c r="H28" t="inlineStr">
        <is>
          <t>สิทธิบัตรทอง</t>
        </is>
      </c>
      <c r="I28" t="n">
        <v>2</v>
      </c>
      <c r="J28" t="inlineStr">
        <is>
          <t>✅ คำตอบที่ถูกต้อง: ข้อ ข. สิทธิประกันสังคม
🎯 ทำไมข้อนี้ถึงถูก: ลูกจ้างที่ทำงานในสถานประกอบการเอกชนที่มีนายจ้างและลูกจ้างตั้งแต่ 1 คนขึ้นไป กฎหมายกำหนดให้ต้องขึ้นทะเบียนเป็นผู้ประกันตนตามพระราชบัญญัติประกันสังคม พ.ศ. 2533 มาตรา 33 โดยได้รับสิทธิประโยชน์ด้านการรักษาพยาบาลจากกองทุนประกันสังคม
🔍 ข้ออื่นผิดเพราะอะไร:
• ข้อ ก. สิทธิหลักประกันสุขภาพแห่งชาติ: เป็นสิทธิสำหรับคนไทยทุกคนที่ไม่มีสิทธิประกันสังคมและไม่มีสิทธิสวัสดิการข้าราชการ/รัฐวิสาหกิจ
• ข้อ ค. สิทธิสวัสดิการข้าราชการ: เป็นสิทธิสำหรับข้าราชการ ลูกจ้างประจำของส่วนราชการ และบุคคลในครอบครัวตามที่กฎหมายกำหนด
• ข้อ ง. สิทธิ 30 บาทรักษาทุกโรค: เป็นชื่อเรียกเดิมของระบบหลักประกันสุขภาพแห่งชาติ (บัตรทอง)
• ข้อ จ. สิทธิบัตรทอง: เป็นชื่อเรียกทั่วไปของสิทธิหลักประกันสุขภาพแห่งชาติ ซึ่งไม่ครอบคลุมผู้ประกันตนในระบบประกันสังคม
---</t>
        </is>
      </c>
      <c r="L28" t="inlineStr">
        <is>
          <t>Pharmacy Administration &amp; Systems</t>
        </is>
      </c>
      <c r="M28" t="inlineStr">
        <is>
          <t>ระบบประกันสุขภาพ (สิทธิการรักษาของไทย)</t>
        </is>
      </c>
      <c r="N28" t="inlineStr">
        <is>
          <t>SAP</t>
        </is>
      </c>
      <c r="O28" t="inlineStr">
        <is>
          <t>ข้อ 11 Mock RxCU83</t>
        </is>
      </c>
      <c r="P28" t="inlineStr">
        <is>
          <t>ข้อสอบจำลอง</t>
        </is>
      </c>
      <c r="Q28" t="inlineStr">
        <is>
          <t>Mock RxCU83 ชุดที่ 1</t>
        </is>
      </c>
    </row>
    <row r="29">
      <c r="A29" s="176" t="n">
        <v>27</v>
      </c>
      <c r="B29" t="inlineStr">
        <is>
          <t>94. หญิงหลังคลอดตระหนักว่าการเลือกใช้ยาคุมกำเนิดที่ไม่ถูกต้องอาจส่งผลกระทบต่อทารกที่ดื่มนมแม่ จึงตัดสินใจเข้ามาปรึกษาเภสัชกรที่ร้านยาเพื่อเลือกยาคุมกำเนิดที่ปลอดภัย พฤติกรรมนี้สะท้อนองค์ประกอบใดตามแบบจำลองความเชื่อด้านสุขภาพ (Health Belief Model: HBM) มากที่สุด</t>
        </is>
      </c>
      <c r="D29" t="inlineStr">
        <is>
          <t>Perceived Susceptibility (การรับรู้โอกาสเสี่ยงของการเกิดโรค/อันตราย)</t>
        </is>
      </c>
      <c r="E29" t="inlineStr">
        <is>
          <t>Perceived Severity (การรับรู้ความรุนแรงของโรค)</t>
        </is>
      </c>
      <c r="F29" t="inlineStr">
        <is>
          <t>Perceived Benefits (การรับรู้ประโยชน์ของการปฏิบัติตัว)</t>
        </is>
      </c>
      <c r="G29" t="inlineStr">
        <is>
          <t>Perceived Barriers (การรับรู้อุปสรรค)</t>
        </is>
      </c>
      <c r="H29" t="inlineStr">
        <is>
          <t>Cues to Action (สิ่งชักนำให้เกิดการปฏิบัติ)</t>
        </is>
      </c>
      <c r="I29" t="n">
        <v>1</v>
      </c>
      <c r="J29" t="inlineStr">
        <is>
          <t>✅ คำตอบที่ถูกต้อง: ข้อ ก. Perceived Susceptibility (การรับรู้โอกาสเสี่ยงของการเกิดโรค/อันตราย)
🎯 ทำไมข้อนี้ถึงถูก: ตามทฤษฎี Health Belief Model (HBM) การที่บุคคลตระหนักว่าตนเองหรือลูกน้อยมีความเสี่ยงหรือมีโอกาสที่จะได้รับผลกระทบทางลบจากการกระทำบางอย่าง (ในที่นี้คือความเสี่ยงที่ยาคุมอาจกดน้ำนมหรือส่งผลต่อทารก) จัดเป็น Perceived Susceptibility ซึ่งเป็นแรงจูงใจเบื้องต้นที่ผลักดันให้บุคคลแสวงหาพฤติกรรมป้องกันสุขภาพโดยการเข้ามาปรึกษาผู้เชี่ยวชาญ
🔍 ข้ออื่นผิดเพราะอะไร:
• ข้อ ข. Perceived Severity: เป็นการประเมินว่าหากเกิดอันตรายขึ้นแล้ว ผลลัพธ์จะรุนแรงถึงชีวิตหรือทุพพลภาพหรือไม่
• ข้อ ค. Perceived Benefits: ความเชื่อว่าการมาปรึกษาจะได้รับยาที่ปลอดภัย
• ข้อ ง. Perceived Barriers: ค่าใช้จ่าย ความยากลำบาก หรือความกลัวผลข้างเคียง
• ข้อ จ. Cues to Action: ป้ายเตือน คำแนะนำของคนรอบข้าง หรืออาการป่วยที่มากระตุ้น
---</t>
        </is>
      </c>
      <c r="L29" t="inlineStr">
        <is>
          <t>Pharmacy Administration &amp; Systems</t>
        </is>
      </c>
      <c r="M29" t="inlineStr">
        <is>
          <t>ทฤษฎีและพฤติกรรมศาสตร์สุขภาพ (HBM, Transtheoretical)</t>
        </is>
      </c>
      <c r="N29" t="inlineStr">
        <is>
          <t>SAP</t>
        </is>
      </c>
      <c r="O29" t="inlineStr">
        <is>
          <t>ข้อ 94 Mock RxCU83</t>
        </is>
      </c>
      <c r="P29" t="inlineStr">
        <is>
          <t>ข้อสอบจำลอง</t>
        </is>
      </c>
      <c r="Q29" t="inlineStr">
        <is>
          <t>Mock RxCU83 ชุดที่ 1</t>
        </is>
      </c>
    </row>
    <row r="30">
      <c r="A30" s="176" t="n">
        <v>28</v>
      </c>
      <c r="B30" t="inlineStr">
        <is>
          <t>106. ผู้ป่วยรายนี้มีความวิตกกังวลสูงจากการที่ต้องรับประทานยาจำนวนมากพร้อมกันเป็นประจำทุกวัน ซึ่งอาจส่งผลกระทบต่อความร่วมมือในการใช้ยา (Medication Adherence) ในฐานะเภสัชกร ท่านควรใช้หลักการสื่อสารข้อใดเพื่อให้เกิดประโยชน์สูงสุดแก่ผู้ป่วย</t>
        </is>
      </c>
      <c r="D30" t="inlineStr">
        <is>
          <t>ให้คำแนะนำที่ตรงไปตรงมา และเน้นย้ำถึงอันตรายของการเสียชีวิตจากการเกิดเชื้อดื้อยา</t>
        </is>
      </c>
      <c r="E30" t="inlineStr">
        <is>
          <t>ให้ข้อมูลเชิงวิชาการอย่างละเอียดเพื่อให้เภสัชกรดูมีความน่าเชื่อถือสูงสุด</t>
        </is>
      </c>
      <c r="F30" t="inlineStr">
        <is>
          <t>ใช้แนวทางการสร้างเสริมพลังอำนาจแก่ผู้ป่วย (Patient Empowerment) เปิดโอกาสให้ผู้ป่วยซักถาม แสดงความกังวล และร่วมกันวางแผนการรับประทานยาที่สอดคล้องกับวิถีชีวิต</t>
        </is>
      </c>
      <c r="G30" t="inlineStr">
        <is>
          <t>ให้คำแนะนำที่สั้นกระชับที่สุดและสั่งให้รับประทานยาตามเวลาที่แพทย์ระบุอย่างเคร่งครัด</t>
        </is>
      </c>
      <c r="H30" t="inlineStr">
        <is>
          <t>ให้ข้อมูลเฉพาะเท่าที่จำเป็นเพื่อไม่ให้ผู้ป่วยเกิดความสับสน</t>
        </is>
      </c>
      <c r="I30" t="n">
        <v>3</v>
      </c>
      <c r="J30" t="inlineStr">
        <is>
          <t>✅ คำตอบที่ถูกต้อง: ข้อ ค. ใช้แนวทางการสร้างเสริมพลังอำนาจแก่ผู้ป่วย (Patient Empowerment) เปิดโอกาสให้ผู้ป่วยซักถาม แสดงความกังวล และร่วมกันวางแผนการรับประทานยาที่สอดคล้องกับวิถีชีวิต
🎯 ทำไมข้อนี้ถึงถูก: ในผู้ป่วยโรคเรื้อรังหรือผู้ป่วยที่ต้องรับประทานยาหลายขนาน (Polypharmacy) การสื่อสารแบบ Patient-Centered Care และ Patient Empowerment โดยการรับฟังความกังวลอย่างเข้าอกเข้าใจ (Active listening &amp; empathy) ให้ผู้ป่วยมีส่วนร่วมในการตัดสินใจ (Shared decision making) และช่วยจัดตารางยาให้เข้ากับกิจวัตรประจำวัน เป็นวิธีการที่มีหลักฐานเชิงประจักษ์ว่าช่วยเพิ่มความร่วมมือในการใช้ยา (Adherence) ได้อย่างยั่งยืนที่สุด
🔍 ข้ออื่นผิดเพราะอะไร:
• ข้อ ก. การข่มขู่ด้วยอันตราย (Fear appeal) อาจยิ่งเพิ่มความวิตกกังวลและทำให้ผู้ป่วยหลบเลี่ยงการรักษา
• ข้อ ข. การใช้ศัพท์วิชาการมากเกินไปทำให้ผู้ป่วยไม่เข้าใจและสร้างระยะห่าง
• ข้อ ง. การออกคำสั่งฝ่ายเดียวขัดแย้งกับหลักการผู้ป่วยเป็นศูนย์กลาง
• ข้อ จ. การให้ข้อมูลน้อยเกินไปไม่ช่วยคลายความกังวลของผู้ป่วย
---</t>
        </is>
      </c>
      <c r="L30" t="inlineStr">
        <is>
          <t>Pharmacy Laws &amp; Ethics</t>
        </is>
      </c>
      <c r="M30" t="inlineStr">
        <is>
          <t>Communication &amp; Patient Counseling</t>
        </is>
      </c>
      <c r="N30" t="inlineStr">
        <is>
          <t>SAP</t>
        </is>
      </c>
      <c r="O30" t="inlineStr">
        <is>
          <t>ข้อ 106 Mock RxCU83</t>
        </is>
      </c>
      <c r="P30" t="inlineStr">
        <is>
          <t>ข้อสอบจำลอง</t>
        </is>
      </c>
      <c r="Q30" t="inlineStr">
        <is>
          <t>Mock RxCU83 ชุดที่ 1</t>
        </is>
      </c>
    </row>
    <row r="31">
      <c r="A31" s="176" t="n">
        <v>29</v>
      </c>
      <c r="B31" t="inlineStr">
        <is>
          <t>ผู้ป่วยชายไทยอายุ 35 ปี ประกอบอาชีพวิศวกรโยธา มาปรึกษาเภสัชกรที่ร้านยาด้วยอาการมีตุ่มน้ำใสขนาดเล็กหลายตุ่มรวมกันเป็นกลุ่ม (Grouped vesicles) บริเวณริมฝีปากล่าง บางตุ่มแตกออกกลายเป็นแผลตื้นๆ ตกสะเก็ด มีอาการแสบร้อนและเจ็บบริเวณแผล โดย 1 วันก่อนมีตุ่มน้ำขึ้น ผู้ป่วยรู้สึกคันยิบๆ และแสบร้อนบริเวณริมฝีปาก ไม่มีโรคประจำตัว ปฏิเสธการใช้สมุนไพรและอาหารเสริม มีประวัติแพ้ยา Amoxicillin แบบผื่นคัน
เนื่องจากผู้ป่วยมีอาชีพเป็นวิศวกรโยธาที่ต้องทำงานกลางแจ้งเป็นประจำ คำแนะนำในการปรับเปลี่ยนพฤติกรรมสุขภาพที่เหมาะสมที่สุดเพื่อป้องกันการกลับเป็นซ้ำของโรคเริมคือข้อใด</t>
        </is>
      </c>
      <c r="D31" t="inlineStr">
        <is>
          <t>แนะนำให้ทาลิปบาล์มที่มีสารป้องกันแสงแดด (Sunscreen lip balm SPF ≥ 30) เมื่อต้องออกแดด และพักผ่อนให้เพียงพอ</t>
        </is>
      </c>
      <c r="E31" t="inlineStr">
        <is>
          <t>แนะนำให้เปลี่ยนสายอาชีพทันทีเพื่อหลีกเลี่ยงการโดนแดด</t>
        </is>
      </c>
      <c r="F31" t="inlineStr">
        <is>
          <t>แนะนำให้รับประทานยาฆ่าเชื้อแบคทีเรียป้องกันไว้ล่วงหน้าก่อนออกแดด</t>
        </is>
      </c>
      <c r="G31" t="inlineStr">
        <is>
          <t>แนะนำให้หลีกเลี่ยงการรับประทานอาหารที่มีโปรตีนสูงทุกชนิด</t>
        </is>
      </c>
      <c r="H31" t="inlineStr">
        <is>
          <t>แนะนำให้ประคบเย็นที่ริมฝีปากตลอดเวลาขณะทำงาน</t>
        </is>
      </c>
      <c r="I31" t="n">
        <v>1</v>
      </c>
      <c r="J31" t="inlineStr">
        <is>
          <t>✅ คำตอบที่ถูกต้อง: ข้อ ก. แนะนำให้ทาลิปบาล์มที่มีสารป้องกันแสงแดด (Sunscreen lip balm SPF ≥ 30) เมื่อต้องออกแดด และพักผ่อนให้เพียงพอ
🎯 ทำไมข้อนี้ถึงถูก: รังสี UV จากแสงแดดเป็นสิ่งกระตุ้นหลักที่ทำให้เกิด Reactivation ของเชื้อไวรัสเริมที่แฝงตัวอยู่ การให้คำแนะนำที่สามารถปฏิบัติได้จริงในชีวิตประจำวัน (Realistic &amp; Feasible) คือการปกป้องริมฝีปากด้วยลิปมันที่มีสารกันแดดที่มีค่า SPF สูง สวมหมวกปีกกว้างขณะทำงานกลางแจ้ง และดูแลสุขภาพทั่วไปไม่ให้อดนอนหรือเกิดความเครียดสะสม
🔍 ข้ออื่นผิดเพราะอะไร:
• ข้อ ข. การแนะนำให้ลาออกจากงานไม่สมเหตุสมผลและไม่สอดคล้องกับวิถีชีวิต
• ข้อ ค. ยาฆ่าเชื้อแบคทีเรียไม่ช่วยป้องกันเชื้อไวรัสและทำให้เสี่ยงต่อเชื้อดื้อยา
• ข้อ ง. โปรตีนไม่ได้เป็นสาเหตุของโรคเริม
• ข้อ จ. ไม่สามารถทำได้จริงในการปฏิบัติงาน
---</t>
        </is>
      </c>
      <c r="L31" t="inlineStr">
        <is>
          <t>Pharmacy Administration &amp; Systems</t>
        </is>
      </c>
      <c r="M31" t="inlineStr">
        <is>
          <t>ทฤษฎีและพฤติกรรมศาสตร์สุขภาพ (HBM, Transtheoretical)</t>
        </is>
      </c>
      <c r="N31" t="inlineStr">
        <is>
          <t>SAP</t>
        </is>
      </c>
      <c r="O31" t="inlineStr">
        <is>
          <t>ข้อ 124 Mock RxCU83</t>
        </is>
      </c>
      <c r="P31" t="inlineStr">
        <is>
          <t>ข้อสอบจำลอง</t>
        </is>
      </c>
      <c r="Q31" t="inlineStr">
        <is>
          <t>Mock RxCU83 ชุดที่ 1</t>
        </is>
      </c>
      <c r="R31" t="inlineStr">
        <is>
          <t>CASE_MOCK83_08</t>
        </is>
      </c>
    </row>
    <row r="32">
      <c r="A32" s="176" t="n">
        <v>30</v>
      </c>
      <c r="B32" t="inlineStr">
        <is>
          <t>13. หากท่านเป็นเภสัชกรประจำโรงพยาบาล นายจ้างของสถานประกอบการแห่งหนึ่งได้มาปรึกษาว่า ลูกจ้างผู้ประกันตนตามมาตรา 33 ของตนได้รับการวินิจฉัยว่าเป็นโรคไตวายเรื้อรังระยะสุดท้ายและจำเป็นต้องได้รับการบำบัดทดแทนไต ข้อใดคือข้อมูลสิทธิประโยชน์ตามพระราชบัญญัติประกันสังคมที่ถูกต้องในการให้คำแนะนำ</t>
        </is>
      </c>
      <c r="D32" t="inlineStr">
        <is>
          <t>ผู้ประกันตนมีสิทธิได้รับบริการฟอกเลือดด้วยเครื่องไตเทียม (Hemodialysis) หรือล้างไตทางช่องท้อง (CAPD) ตามเกณฑ์โดยไม่ต้องสำรองจ่าย</t>
        </is>
      </c>
      <c r="E32" t="inlineStr">
        <is>
          <t>สำนักงานประกันสังคมไม่ครอบคลุมการบำบัดทดแทนไต ผู้ประกันตนต้องชำระค่าใช้จ่ายเองทั้งหมด</t>
        </is>
      </c>
      <c r="F32" t="inlineStr">
        <is>
          <t>ผู้ประกันตนต้องสำรองจ่ายค่าฟอกเลือดทั้งหมดและนำใบเสร็จมาเบิกคืนได้เพียงร้อยละ 20</t>
        </is>
      </c>
      <c r="G32" t="inlineStr">
        <is>
          <t>สิทธิประกันสังคมครอบคลุมเฉพาะการผ่าตัดปลูกถ่ายไตเท่านั้น ไม่ครอบคลุมการฟอกเลือด</t>
        </is>
      </c>
      <c r="H32" t="inlineStr">
        <is>
          <t>สิทธิประกันสังคมจะสิ้นสุดลงทันทีเมื่อผู้ประกันตนได้รับการวินิจฉัยว่าเป็นโรคเรื้อรัง</t>
        </is>
      </c>
      <c r="I32" t="n">
        <v>1</v>
      </c>
      <c r="J32" t="inlineStr">
        <is>
          <t>✅ คำตอบที่ถูกต้อง: ข้อ ก. ผู้ประกันตนมีสิทธิได้รับบริการฟอกเลือดด้วยเครื่องไตเทียม (Hemodialysis) หรือล้างไตทางช่องท้อง (CAPD) ตามเกณฑ์โดยไม่ต้องสำรองจ่าย
🎯 ทำไมข้อนี้ถึงถูก: ตามประกาศคณะกรรมการการแพทย์ สำนักงานประกันสังคม ผู้ประกันตนตามมาตรา 33 และ 39 ที่เจ็บป่วยด้วยโรคไตวายเรื้อรังระยะสุดท้าย มีสิทธิได้รับความคุ้มครองการบำบัดทดแทนไต ทั้งการล้างไตทางช่องท้องแบบถาวร (CAPD), การล้างไตทางช่องท้องด้วยเครื่องอัตโนมัติ (APD), การฟอกเลือดด้วยเครื่องไตเทียม (Hemodialysis) ในสถานพยาบาลที่กำหนดโดยไม่ต้องสำรองจ่าย รวมถึงการผ่าตัดปลูกถ่ายไต (Kidney transplantation) และยากระตุ้นเม็ดเลือดแดง (Erythropoietin)
🔍 ข้ออื่นผิดเพราะอะไร:
• ข้อ ข. ค. ง. และ จ. ขัดแย้งกับสิทธิประโยชน์พื้นฐานของผู้ประกันตนในระบบประกันสังคมไทย
---</t>
        </is>
      </c>
      <c r="L32" t="inlineStr">
        <is>
          <t>Pharmacy Administration &amp; Systems</t>
        </is>
      </c>
      <c r="M32" t="inlineStr">
        <is>
          <t>ระบบประกันสุขภาพ (สิทธิการรักษาของไทย)</t>
        </is>
      </c>
      <c r="N32" t="inlineStr">
        <is>
          <t>SAP</t>
        </is>
      </c>
      <c r="O32" t="inlineStr">
        <is>
          <t>ข้อ 13 Mock RxCU83 ชุดที่ 2</t>
        </is>
      </c>
      <c r="P32" t="inlineStr">
        <is>
          <t>ข้อสอบจำลอง</t>
        </is>
      </c>
      <c r="Q32" t="inlineStr">
        <is>
          <t>Mock RxCU83 ชุดที่ 2</t>
        </is>
      </c>
    </row>
    <row r="33">
      <c r="A33" s="176" t="n">
        <v>31</v>
      </c>
      <c r="B33" t="inlineStr">
        <is>
          <t>96. ผู้ป่วยหญิงอายุ 20 ปี มีอาการคันที่ขาหนีบ เพื่อนแนะนำให้ซื้อยาทาฆ่าเชื้อรามาใช้ โดยบอกว่าจะช่วยให้อาการหายขาดได้เร็วและป้องกันการลุกลาม ผู้ป่วยจึงปฏิบัติตามคำแนะนำของเพื่อนเพราะเชื่อมั่นว่า "หากใช้ยานี้แล้ว อาการจะหายเป็นปกติและสามารถกลับไปออกกำลังกายได้อย่างมั่นใจภายในสัปดาห์หน้า" พฤติกรรมและความเชื่อของผู้ป่วยรายนี้สอดคล้องกับมิติใดของแบบจำลองความเชื่อด้านสุขภาพ (Health Belief Model: HBM)</t>
        </is>
      </c>
      <c r="D33" t="inlineStr">
        <is>
          <t>การรับรู้โอกาสเสี่ยงของการเกิดโรค (Perceived Susceptibility)</t>
        </is>
      </c>
      <c r="E33" t="inlineStr">
        <is>
          <t>การรับรู้อุปสรรคในการปฏิบัติพฤติกรรม (Perceived Barriers)</t>
        </is>
      </c>
      <c r="F33" t="inlineStr">
        <is>
          <t>การรับรู้ประโยชน์ของการปฏิบัติพฤติกรรม (Perceived Benefits)</t>
        </is>
      </c>
      <c r="G33" t="inlineStr">
        <is>
          <t>การรับรู้ความรุนแรงของโรค (Perceived Severity)</t>
        </is>
      </c>
      <c r="H33" t="inlineStr">
        <is>
          <t>ความมั่นใจในตนเอง (Self-Efficacy)</t>
        </is>
      </c>
      <c r="I33" t="n">
        <v>3</v>
      </c>
      <c r="J33" t="inlineStr">
        <is>
          <t>✅ คำตอบที่ถูกต้อง: ข้อ ค. การรับรู้ประโยชน์ของการปฏิบัติพฤติกรรม (Perceived Benefits)
🎯 ทำไมข้อนี้ถึงถูก: ตาม Health Belief Model มิติ Perceived Benefits หมายถึง ความเชื่อหรือการประเมินของผู้รับบริการเกี่ยวกับผลดี คุณค่า หรือประโยชน์ที่จะได้รับจากการปฏิบัติตามพฤติกรรมสุขภาพที่แนะนำ (เช่น เชื่อว่าการใช้ยาจะช่วยรักษาโรคให้หายเร็ว บรรเทาอาการคัน และทำให้กลับไปทำกิจกรรมที่ตนต้องการได้) ซึ่งเป็นแรงจูงใจทางบวกที่ทำให้ผู้ป่วยตัดสินใจใช้ยา
🔍 ข้ออื่นผิดเพราะอะไร:
• ข้อ ก. Perceived Susceptibility: การเชื่อว่าตนเองมีโอกาสติดโรค
• ข้อ ข. Perceived Barriers: อุปสรรค เช่น ค่าใช้จ่าย ความยากลำบาก ผลข้างเคียง
• ข้อ ง. Perceived Severity: การประเมินความร้ายแรง ผลกระทบต่อชีวิต
• ข้อ จ. Self-Efficacy: ความมั่นใจในความสามารถของตนเองที่จะทำพฤติกรรมนั้นได้สำเร็จ
---</t>
        </is>
      </c>
      <c r="L33" t="inlineStr">
        <is>
          <t>Pharmacy Administration &amp; Systems</t>
        </is>
      </c>
      <c r="M33" t="inlineStr">
        <is>
          <t>สังคมวิทยาและพฤติกรรมศาสตร์ทางเภสัชกรรม</t>
        </is>
      </c>
      <c r="N33" t="inlineStr">
        <is>
          <t>SAP</t>
        </is>
      </c>
      <c r="O33" t="inlineStr">
        <is>
          <t>ข้อ 96 Mock RxCU83 ชุดที่ 2</t>
        </is>
      </c>
      <c r="P33" t="inlineStr">
        <is>
          <t>ข้อสอบจำลอง</t>
        </is>
      </c>
      <c r="Q33" t="inlineStr">
        <is>
          <t>Mock RxCU83 ชุดที่ 2</t>
        </is>
      </c>
    </row>
    <row r="34">
      <c r="A34" s="176" t="n">
        <v>32</v>
      </c>
      <c r="B34" t="inlineStr">
        <is>
          <t>124. ที่คลินิกโรคหัวใจ พบว่าผู้ป่วยโรคหลอดเลือดหัวใจ (CAD) จำนวนมากมีปัญหาระดับ LDL-C ไม่บรรลุเป้าหมายการรักษาเนื่องจากขาดความสม่ำเสมอในการรับประทานยา (Poor adherence) และไม่มาตามนัด การดำเนินการข้อใดสอดคล้องกับหลักการ Pharmaceutical Care และระบบบริหารจัดการทางเภสัชกรรมเพื่อแก้ไขปัญหาอย่างยั่งยืน</t>
        </is>
      </c>
      <c r="C34" t="inlineStr">
        <is>
          <t>ที่คลินิกโรคหัวใจ พบว่าผู้ป่วยโรคหลอดเลือดหัวใจ (CAD) จำนวนมากมีปัญหาระดับ LDL-C ไม่บรรลุเป้าหมายการรักษาเนื่องจากขาดความสม่ำเสมอในการรับประทานยา (Poor adherence) และไม่มาตามนัด การดำเนินการข้อใดสอดคล้องกับหลักการ Pharmaceutical Care และระบบบริหารจัดการทางเภสัชกรรมเพื่อแก้ไขปัญหาอย่างยั่งยืน</t>
        </is>
      </c>
      <c r="D34" t="inlineStr">
        <is>
          <t>จัดตั้งระบบติดตามทางโทรศัพท์ (Telepharmacy/Telephone follow-up) ประเมินความร่วมมือในการใช้ยา และให้สุขศึกษาทุก 3 เดือน</t>
        </is>
      </c>
      <c r="E34" t="inlineStr">
        <is>
          <t>ปรับเพิ่มขนาดยา Statin เป็นสองเท่าในผู้ป่วยทุกรายเพื่อเร่งรัดให้ระดับ LDL ลดลงในระยะสั้น</t>
        </is>
      </c>
      <c r="F34" t="inlineStr">
        <is>
          <t>แนะนำให้ผู้ป่วยไปหาซื้อยารับประทานเองจากร้านขายยาภายนอกเมื่อยาหมดก่อนวันนัด</t>
        </is>
      </c>
      <c r="G34" t="inlineStr">
        <is>
          <t>ประสานงานแจ้งแพทย์ให้เปลี่ยนไปใช้ยากลุ่มอื่นทันทีโดยไม่ต้องประเมินพฤติกรรมการใช้ยา</t>
        </is>
      </c>
      <c r="H34" t="inlineStr">
        <is>
          <t>แนะนำให้ผู้ป่วยมาพบแพทย์เฉพาะเมื่อเริ่มมีอาการเจ็บแน่นหน้าอกเกิดขึ้นเท่านั้น</t>
        </is>
      </c>
      <c r="I34" t="n">
        <v>1</v>
      </c>
      <c r="J34" t="inlineStr">
        <is>
          <t>✅ คำตอบที่ถูกต้อง: ข้อ a. จัดตั้งระบบติดตามทางโทรศัพท์ (Telepharmacy/Telephone follow-up) ประเมินความร่วมมือในการใช้ยา และให้สุขศึกษาทุก 3 เดือน
🎯 ทำไมข้อนี้ถึงถูก:
การแก้ปัญหา medication non-adherence และ missing appointments ตามหลักการบริบาลทางเภสัชกรรม (Pharmaceutical Care System) ต้องเน้นการปรับเปลี่ยนพฤติกรรมและการมีส่วนร่วมของผู้ป่วย การสร้างระบบติดตามทางโทรศัพท์ (tele-monitoring) ร่วมกับการประเมิน adherence และให้ความรู้ความเข้าใจ จะช่วยระบุสาเหตุที่แท้จริงของการไม่กินยา และช่วยให้ผู้ป่วยควบคุมระดับไขมันได้ตามเป้าหมาย
🔍 ข้ออื่นผิดเพราะอะไร:
• ข้อ b.: การเพิ่มขนาดยาโดยไม่แก้ปัญหา non-adherence จะยิ่งเพิ่มความเสี่ยงต่ออาการไม่พึงประสงค์เมื่อผู้ป่วยกลับมากินยา
• ข้อ c.: การให้ผู้ป่วยไปซื้อยาเองไม่ได้ช่วยแก้ปัญหาการติดตามผลการรักษาและขาดการดูแลแบบองค์รวม
• ข้อ d.: การเปลี่ยนยาโดยไม่ประเมิน adherence จะทำให้สูญเสียยาที่มีประสิทธิภาพดีไปโดยไม่จำเป็น
• ข้อ e.: โรค CAD และไขมันในเลือดสูงมักไม่มีอาการในระยะแรก การรอให้มีอาการเจ็บหน้าอกอาจทำให้เกิดภาวะกล้ามเนื้อหัวใจตายเฉียบพลัน
---</t>
        </is>
      </c>
      <c r="L34" t="inlineStr">
        <is>
          <t>Pharmacy Administration &amp; Systems</t>
        </is>
      </c>
      <c r="M34" t="inlineStr">
        <is>
          <t>การจัดการระบบยาและคุณภาพบริการเภสัชกรรม</t>
        </is>
      </c>
      <c r="N34" t="inlineStr">
        <is>
          <t>SAP</t>
        </is>
      </c>
      <c r="O34" t="inlineStr">
        <is>
          <t>2567</t>
        </is>
      </c>
      <c r="P34" t="inlineStr">
        <is>
          <t>ข้อสอบจำลอง</t>
        </is>
      </c>
      <c r="Q34" t="inlineStr">
        <is>
          <t>Mock RxCU83 ชุดที่ 2</t>
        </is>
      </c>
    </row>
    <row r="35">
      <c r="A35" s="176" t="n">
        <v>33</v>
      </c>
      <c r="B35" t="inlineStr">
        <is>
          <t>138. ผู้ป่วยโรคลมชัก (Epilepsy) เกิดอาการชักกำเริบรุนแรงขึ้นหลังจากหยุดยาเองเนื่องจากเข้าใจผิดว่าหายขาดแล้ว ในฐานะเภสัชกร การจัดการเชิงระบบข้อใดสะท้อนถึงการบริหารจัดการความเสี่ยงทางเภสัชกรรม (Pharmaceutical Risk Management System) เพื่อป้องกันปัญหานี้ได้อย่างมีประสิทธิภาพและครอบคลุมที่สุด</t>
        </is>
      </c>
      <c r="C35" t="inlineStr">
        <is>
          <t>ผู้ป่วยโรคลมชัก (Epilepsy) เกิดอาการชักกำเริบรุนแรงขึ้นหลังจากหยุดยาเองเนื่องจากเข้าใจผิดว่าหายขาดแล้ว ในฐานะเภสัชกร การจัดการเชิงระบบข้อใดสะท้อนถึงการบริหารจัดการความเสี่ยงทางเภสัชกรรม (Pharmaceutical Risk Management System) เพื่อป้องกันปัญหานี้ได้อย่างมีประสิทธิภาพและครอบคลุมที่สุด</t>
        </is>
      </c>
      <c r="D35" t="inlineStr">
        <is>
          <t>พัฒนาระบบบริบาลทางเภสัชกรรมโดยมีกระบวนการประเมินความเข้าใจ ให้คำปรึกษาการใช้ยาอย่างต่อเนื่อง และติดตามความร่วมมือในการใช้ยา (Medication adherence) ทุกครั้งที่มารับยา</t>
        </is>
      </c>
      <c r="E35" t="inlineStr">
        <is>
          <t>เพิ่มความถี่ในการตรวจนับสต็อกยาในคลังเพื่อไม่ให้เกิดปัญหายาขาดแคลน</t>
        </is>
      </c>
      <c r="F35" t="inlineStr">
        <is>
          <t>จัดการอบรมเชิงปฏิบัติการแก่บุคลากรทางการแพทย์เกี่ยวกับการช่วยฟื้นคืนชีพในโรคลมชักฉุกเฉิน</t>
        </is>
      </c>
      <c r="G35" t="inlineStr">
        <is>
          <t>เสนอแนะให้แพทย์เปลี่ยนชนิดยาไปใช้ยากันชักรุ่นใหม่ที่มีผลข้างเคียงน้อยกว่า</t>
        </is>
      </c>
      <c r="H35" t="inlineStr">
        <is>
          <t>กำหนดระบบติดตามเฉพาะในกลุ่มผู้ป่วยที่เคยมีประวัติชักรุนแรงเท่านั้น</t>
        </is>
      </c>
      <c r="I35" t="n">
        <v>1</v>
      </c>
      <c r="J35" t="inlineStr">
        <is>
          <t>✅ คำตอบที่ถูกต้อง: ข้อ a. พัฒนาระบบบริบาลทางเภสัชกรรมโดยมีกระบวนการประเมินความเข้าใจ ให้คำปรึกษาการใช้ยาอย่างต่อเนื่อง และติดตามความร่วมมือในการใช้ยา (Medication adherence) ทุกครั้งที่มารับยา
🎯 ทำไมข้อนี้ถึงถูก:
การหยุดยากันชักเองเนื่องจากขาดความรู้ความเข้าใจเป็น preventable drug-related problem ที่นำไปสู่ rebound seizure และ status epilepticus การจัดการความเสี่ยงเชิงระบบต้องมุ่งเน้นการสร้างกระบวนการให้คำปรึกษา (counseling protocol), การประเมิน adherence, และการทำ reconciliation ทุกครั้งที่มารับยา เพื่อให้มั่นใจว่าผู้ป่วยเข้าใจความสำคัญของการใช้ยาต่อเนื่อง
🔍 ข้ออื่นผิดเพราะอะไร:
• ข้อ b.: การตรวจนับสต็อกยาแก้ปัญหาเรื่อง inventory management แต่ไม่ตรงกับสาเหตุที่ผู้ป่วยหยุดยาเอง
• ข้อ c.: การอบรมภาวะฉุกเฉินเป็นการแก้ปัญหาที่ปลายเหตุเมื่อเกิดอาการชักแล้ว
• ข้อ d.: การเปลี่ยนยาไม่ได้แก้ปัญหาความเข้าใจผิดของผู้ป่วยที่คิดว่าตนเองหายจากโรค
• ข้อ e.: การติดตามเฉพาะคนชักรุนแรงเป็นการละเลยผู้ป่วยรายอื่นที่มีความเสี่ยงต่อการหยุดยา
---</t>
        </is>
      </c>
      <c r="L35" t="inlineStr">
        <is>
          <t>Pharmacy Administration &amp; Systems</t>
        </is>
      </c>
      <c r="M35" t="inlineStr">
        <is>
          <t>การจัดการระบบยาและคุณภาพบริการเภสัชกรรม</t>
        </is>
      </c>
      <c r="N35" t="inlineStr">
        <is>
          <t>SAP</t>
        </is>
      </c>
      <c r="O35" t="inlineStr">
        <is>
          <t>2567</t>
        </is>
      </c>
      <c r="P35" t="inlineStr">
        <is>
          <t>ข้อสอบจำลอง</t>
        </is>
      </c>
      <c r="Q35" t="inlineStr">
        <is>
          <t>Mock RxCU83 ชุดที่ 2</t>
        </is>
      </c>
    </row>
    <row r="36">
      <c r="A36" s="176" t="n">
        <v>34</v>
      </c>
      <c r="B36" t="inlineStr">
        <is>
          <t>164. หญิงตั้งครรภ์รายหนึ่งเดินทางมาขอรับคำปรึกษาจากเภสัชกรที่ร้านยาในการเลือกซื้อยาบรรเทาอาการหวัด เนื่องจากเธอตระหนักดีว่าหญิงตั้งครรภ์มีความเปราะบางและมีโอกาสเกิดอันตรายต่อทารกในครรภ์ได้ง่ายหากใช้ยาที่ไม่ถูกต้อง พฤติกรรมนี้สอดคล้องกับองค์ประกอบใดของแบบจำลองความเชื่อด้านสุขภาพ (Health Belief Model: HBM) มากที่สุด</t>
        </is>
      </c>
      <c r="C36" t="inlineStr">
        <is>
          <t>หญิงตั้งครรภ์รายหนึ่งเดินทางมาขอรับคำปรึกษาจากเภสัชกรที่ร้านยาในการเลือกซื้อยาบรรเทาอาการหวัด เนื่องจากเธอตระหนักดีว่าหญิงตั้งครรภ์มีความเปราะบางและมีโอกาสเกิดอันตรายต่อทารกในครรภ์ได้ง่ายหากใช้ยาที่ไม่ถูกต้อง พฤติกรรมนี้สอดคล้องกับองค์ประกอบใดของแบบจำลองความเชื่อด้านสุขภาพ (Health Belief Model: HBM) มากที่สุด</t>
        </is>
      </c>
      <c r="D36" t="inlineStr">
        <is>
          <t>การรับรู้โอกาสเสี่ยงต่อการเกิดโรคหรืออันตราย (Perceived Susceptibility)</t>
        </is>
      </c>
      <c r="E36" t="inlineStr">
        <is>
          <t>การรับรู้ความรุนแรงของโรค (Perceived Severity)</t>
        </is>
      </c>
      <c r="F36" t="inlineStr">
        <is>
          <t>การรับรู้ประโยชน์ของการรักษา (Perceived Benefits)</t>
        </is>
      </c>
      <c r="G36" t="inlineStr">
        <is>
          <t>การรับรู้อุปสรรคในการปฏิบัติตัว (Perceived Barriers)</t>
        </is>
      </c>
      <c r="H36" t="inlineStr">
        <is>
          <t>ความมั่นใจในตนเองในการปฏิบัติพฤติกรรมสุขภาพ (Self-Efficacy)</t>
        </is>
      </c>
      <c r="I36" t="n">
        <v>1</v>
      </c>
      <c r="J36" t="inlineStr">
        <is>
          <t>✅ คำตอบที่ถูกต้อง: ข้อ a. การรับรู้โอกาสเสี่ยงต่อการเกิดโรคหรืออันตราย (Perceived Susceptibility)
🎯 ทำไมข้อนี้ถึงถูก:
ตาม Health Belief Model (HBM): การรับรู้โอกาสเสี่ยง (Perceived Susceptibility) หมายถึง ความเชื่อหรือการประเมินของบุคคลว่าตนเองตกอยู่ในภาวะเสี่ยง หรือมีโอกาสที่จะได้รับผลกระทบ/อันตรายจากภาวะสุขภาพหรือการกระทำใดๆ การที่หญิงตั้งครรภ์ตระหนักว่าตนเองและทารกในครรภ์มีความเสี่ยงต่ออันตรายจากยา จึงมาปรึกษาเภสัชกร เป็นการแสดงออกที่ตรงกับ Perceived Susceptibility อย่างชัดเจนที่สุด
🔍 ข้ออื่นผิดเพราะอะไร:
• ข้อ b.: Perceived Severity คือการรับรู้ว่าหากเกิดอันตรายขึ้นแล้วจะมีความรุนแรง พิการ หรือเสียชีวิตมากน้อยเพียงใด
• ข้อ c.: Perceived Benefits คือความเชื่อว่าการกระทำหนึ่งๆ (เช่น การมาปรึกษาเภสัชกร) จะช่วยให้ได้ประโยชน์หรือปลอดภัย
• ข้อ d.: Perceived Barriers คือการรับรู้ถึงอุปสรรค เช่น ค่าใช้จ่าย ความยุ่งยาก หรือผลข้างเคียง
• ข้อ e.: Self-Efficacy คือความมั่นใจในความสามารถของตนเองที่จะปฏิบัติตามคำแนะนำได้สำเร็จ</t>
        </is>
      </c>
      <c r="L36" t="inlineStr">
        <is>
          <t>Pharmacy Administration &amp; Systems</t>
        </is>
      </c>
      <c r="M36" t="inlineStr">
        <is>
          <t>พฤติกรรมสุขภาพและจิตวิทยาทางเภสัชกรรม</t>
        </is>
      </c>
      <c r="N36" t="inlineStr">
        <is>
          <t>SAP</t>
        </is>
      </c>
      <c r="O36" t="inlineStr">
        <is>
          <t>2567</t>
        </is>
      </c>
      <c r="P36" t="inlineStr">
        <is>
          <t>ข้อสอบจำลอง</t>
        </is>
      </c>
      <c r="Q36" t="inlineStr">
        <is>
          <t>Mock RxCU83 ชุดที่ 2</t>
        </is>
      </c>
    </row>
    <row r="37">
      <c r="A37" s="178" t="n">
        <v>35</v>
      </c>
      <c r="B37" s="179" t="inlineStr">
        <is>
          <t>ยา Methotrexate ชนิดรับประทานสำหรับรักษาโรคข้ออักเสบรูมาตอยด์ จัดเป็นยากลุ่มที่มีความเสี่ยงสูง (High Alert Drug: HAD) เนื่องจากมีความเสี่ยงต่อการเกิดความคลาดเคลื่อนทางยาจากการรับประทานทุกวันแทนที่จะเป็นสัปดาห์ละครั้ง จนทำให้เกิดภาวะกดไขกระดูกรุนแรงถึงแก่ชีวิต
ข้อใดเป็นมาตรการจัดการเชิงระบบเพื่อความปลอดภัยในการสั่งใช้และการจ่ายยา Methotrexate ในโรงพยาบาลที่เหมาะสมที่สุด</t>
        </is>
      </c>
      <c r="C37" s="178" t="inlineStr"/>
      <c r="D37" s="179" t="inlineStr">
        <is>
          <t>อนุญาตให้แพทย์สั่งใช้ยาด้วยวาจา (Verbal order) ได้ในกรณีฉุกเฉิน</t>
        </is>
      </c>
      <c r="E37" s="179" t="inlineStr">
        <is>
          <t>เก็บแยกยาไว้ในพื้นที่เฉพาะ มีป้ายเตือน High Alert Drug และระบบบังคับตรวจสอบซ้ำแบบอิสระ (Independent double-check) ก่อนจ่าย</t>
        </is>
      </c>
      <c r="F37" s="179" t="inlineStr">
        <is>
          <t>จัดเก็บยา Methotrexate รวมกับยารักษาโรคข้ออื่นๆ บนชั้นวางยาตามลำดับตัวอักษรเพื่อความสะดวก</t>
        </is>
      </c>
      <c r="G37" s="179" t="inlineStr">
        <is>
          <t>อนุญาตให้ใช้ตัวย่อ MTX บนใบสั่งยาและฉลากยาเพื่อความรวดเร็วในการเขียน</t>
        </is>
      </c>
      <c r="H37" s="179" t="inlineStr">
        <is>
          <t>จ่ายยาครั้งละ 100 เม็ดให้ผู้ป่วยเก็บไว้ที่บ้านเพื่อป้องกันการขาดยา</t>
        </is>
      </c>
      <c r="I37" s="178" t="n">
        <v>2</v>
      </c>
      <c r="J37" s="179" t="inlineStr">
        <is>
          <t>✅ คำตอบที่ถูกต้อง: ข้อ ข. เก็บแยกยาไว้ในพื้นที่เฉพาะ มีป้ายเตือน High Alert Drug และระบบบังคับตรวจสอบซ้ำแบบอิสระ (Independent double-check) ก่อนจ่าย
🎯 ทำไมข้อนี้ถึงถูก:
มาตรการความปลอดภัยสำหรับยา High Alert Drug (HAD) เช่น Oral Methotrexate กำหนดให้ต้องมีการแยกจัดเก็บในพื้นที่เฉพาะ (Separated storage) ติดสติกเกอร์หรือป้ายเตือนความเสี่ยงสูงที่สะดุดตา มีระบบเตือนในคอมพิวเตอร์เมื่อมีการสั่งใช้ยาผิดความถี่ (Alert for daily vs weekly dosing) และต้องมีกระบวนการ Independent double-check โดยเภสัชกรสองคนก่อนส่งมอบยา พร้อมทั้งเน้นย้ำฉลากช่วย ระบุวันในสัปดาห์ที่ต้องรับประทานอย่างชัดเจน
🔍 ข้ออื่นผิดเพราะอะไร:
• ข้อ ก. ยา HAD ห้ามสั่งใช้ด้วยวาจาเด็ดขาด ยกเว้นกรณีช่วยฟื้นคืนชีพ
• ข้อ ค. การเก็บรวมกับยาอื่นจะเพิ่มความเสี่ยงในการหยิบยาผิด
• ข้อ ง. กฎหมายและมาตรฐานความปลอดภัยห้ามใช้ตัวย่อ MTX ในใบสั่งยาเพื่อป้องกันความสับสน
• ข้อ จ. ไม่ควรจ่ายยาปริมาณมากเกินไปในคราวเดียวเพื่อลดความเสี่ยงจากการกินผิด</t>
        </is>
      </c>
      <c r="K37" s="178" t="inlineStr"/>
      <c r="L37" s="179" t="inlineStr">
        <is>
          <t>Pharmacy Administration &amp; Systems</t>
        </is>
      </c>
      <c r="M37" s="179" t="inlineStr">
        <is>
          <t>High-alert Medications Safety &amp; Methotrexate Weekly Protocols</t>
        </is>
      </c>
      <c r="N37" s="178" t="inlineStr">
        <is>
          <t>SAP</t>
        </is>
      </c>
      <c r="O37" s="179" t="inlineStr">
        <is>
          <t>ข้อสอบจริง PLE-CC1 ปี 2566 Day 2 ข้อ 89 [CASE_2566_RA_01]</t>
        </is>
      </c>
      <c r="P37" s="178" t="inlineStr">
        <is>
          <t>ข้อสอบจริง</t>
        </is>
      </c>
      <c r="Q37" s="178" t="inlineStr">
        <is>
          <t>2566 Day 2</t>
        </is>
      </c>
      <c r="R37" s="178" t="inlineStr">
        <is>
          <t>CASE_2566_RA_01</t>
        </is>
      </c>
    </row>
    <row r="38">
      <c r="A38" s="178" t="n">
        <v>36</v>
      </c>
      <c r="B38" s="179" t="inlineStr">
        <is>
          <t>แพทย์เขียนใบสั่งยาถูกต้องโดยสั่งใช้ยา A แต่เจ้าหน้าที่ผู้ช่วยเภสัชกรหยิบยาผิดเป็นยา B จากนั้นเภสัชกรไม่ได้ทำการตรวจสอบความถูกต้องซ้ำ และได้ส่งมอบยา B ให้แก่ผู้ป่วยกลับบ้านไป ต่อมาผู้ป่วยสังเกตเห็นว่าเม็ดยาไม่ตรงกับยาเดิมที่เคยรับประทาน จึงนำยากลับมาสอบถามที่ห้องยา
ความคลาดเคลื่อนทางยา (Medication Error) ที่เกิดขึ้นและยาได้หลุดรอดไปถึงมือผู้ป่วยแล้วนี้ จัดเป็นความคลาดเคลื่อนในขั้นตอนใด</t>
        </is>
      </c>
      <c r="C38" s="178" t="inlineStr"/>
      <c r="D38" s="179" t="inlineStr">
        <is>
          <t>Prescribing error</t>
        </is>
      </c>
      <c r="E38" s="179" t="inlineStr">
        <is>
          <t>Transcribing error</t>
        </is>
      </c>
      <c r="F38" s="179" t="inlineStr">
        <is>
          <t>Pre-dispensing error</t>
        </is>
      </c>
      <c r="G38" s="179" t="inlineStr">
        <is>
          <t>Dispensing error</t>
        </is>
      </c>
      <c r="H38" s="179" t="inlineStr">
        <is>
          <t>Administration error</t>
        </is>
      </c>
      <c r="I38" s="178" t="n">
        <v>4</v>
      </c>
      <c r="J38" s="179" t="inlineStr">
        <is>
          <t>✅ คำตอบที่ถูกต้อง: ข้อ ง. Dispensing error
🎯 ทำไมข้อนี้ถึงถูก:
Dispensing error (ความคลาดเคลื่อนในการจ่ายยา) คือความผิดพลาดใดๆ ที่เกิดขึ้นในกระบวนการจัดและจ่ายยา นับตั้งแต่การอ่านใบสั่งยา การจัดยา การติดฉลาก ไปจนถึงการส่งมอบยา โดยหากความผิดพลาดนั้น ถูกส่งมอบหลุดรอดออกไปถึงมือผู้ป่วยหรือผู้รับบริการแล้ว จะจัดเป็น Dispensing error (หากตรวจพบและแก้ไขได้ก่อนส่งมอบยาถึงมือผู้ป่วย จะจัดเป็น Pre-dispensing error หรือ Near miss)
🔍 ข้ออื่นผิดเพราะอะไร:
• ข้อ ก. Prescribing error คือความผิดพลาดที่เกิดจากแพทย์ในการเขียนสั่งยา
• ข้อ ข. Transcribing error คือความผิดพลาดในการคัดลอกคำสั่งใช้ยา
• ข้อ ค. Pre-dispensing error คือความผิดพลาดที่ตรวจพบและดักจับได้ภายในห้องยาก่อนที่ยาจะถึงมือผู้ป่วย
• ข้อ จ. Administration error คือความผิดพลาดในขั้นตอนการบริหารยาเข้าสู่ร่างกายผู้ป่วย</t>
        </is>
      </c>
      <c r="K38" s="178" t="inlineStr"/>
      <c r="L38" s="179" t="inlineStr">
        <is>
          <t>Pharmacy Administration &amp; Systems</t>
        </is>
      </c>
      <c r="M38" s="179" t="inlineStr">
        <is>
          <t>Medication Errors Classification &amp; Dispensing Error Definitions</t>
        </is>
      </c>
      <c r="N38" s="178" t="inlineStr">
        <is>
          <t>SAP</t>
        </is>
      </c>
      <c r="O38" s="179" t="inlineStr">
        <is>
          <t>ข้อสอบจริง PLE-CC1 ปี 2566 Day 2 ข้อ 109 [CASE_2566_PHARM_PRACTICE_01]</t>
        </is>
      </c>
      <c r="P38" s="178" t="inlineStr">
        <is>
          <t>ข้อสอบจริง</t>
        </is>
      </c>
      <c r="Q38" s="178" t="inlineStr">
        <is>
          <t>2566 Day 2</t>
        </is>
      </c>
      <c r="R38" s="178" t="inlineStr">
        <is>
          <t>CASE_2566_PHARM_PRACTICE_01</t>
        </is>
      </c>
    </row>
  </sheetData>
  <mergeCells count="1">
    <mergeCell ref="A1:F1"/>
  </mergeCells>
  <pageMargins left="0.75" right="0.75" top="1" bottom="1" header="0.5" footer="0.5"/>
</worksheet>
</file>

<file path=xl/worksheets/sheet35.xml><?xml version="1.0" encoding="utf-8"?>
<worksheet xmlns="http://schemas.openxmlformats.org/spreadsheetml/2006/main">
  <sheetPr>
    <tabColor rgb="FF8C3FBF"/>
    <outlinePr summaryBelow="0" summaryRight="0"/>
    <pageSetUpPr/>
  </sheetPr>
  <dimension ref="A1:R108"/>
  <sheetViews>
    <sheetView workbookViewId="0">
      <selection activeCell="A1" sqref="A1"/>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Research &amp; Biostats</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1</v>
      </c>
      <c r="B3" s="166" t="inlineStr">
        <is>
          <t>ในการเสนอเกณฑ์การประเมินการใช้ยากลุ่ม statin เภสัชกรควรจัดทำข้อมูลโดยอิงจากหลักหลักฐานทางวิชาการ งานวิจัยที่น่าเชื่อถือ หลักฐานทางวิชาการ งานวิจัยประเภทใดที่มีความน่าเชื่อถือมากที่สุด
งานวิจัยประเภทใดที่มีความน่าเชื่อถือมากที่สุด</t>
        </is>
      </c>
      <c r="C3" s="166" t="inlineStr"/>
      <c r="D3" s="166" t="inlineStr">
        <is>
          <t>Cohort study, Case controlled study</t>
        </is>
      </c>
      <c r="E3" s="166" t="inlineStr">
        <is>
          <t>Case report, Cross-sectional study</t>
        </is>
      </c>
      <c r="F3" s="166" t="inlineStr">
        <is>
          <t>Case controlled study, Cross-sectional study</t>
        </is>
      </c>
      <c r="G3" s="166" t="inlineStr">
        <is>
          <t>Meta-analysis, Randomized controlled study</t>
        </is>
      </c>
      <c r="H3" s="166" t="inlineStr">
        <is>
          <t>Cross-sectional study, Randomized controlled study</t>
        </is>
      </c>
      <c r="I3" s="167" t="inlineStr">
        <is>
          <t>4</t>
        </is>
      </c>
      <c r="J3" s="166" t="inlineStr">
        <is>
          <t>✅ คำตอบที่ถูกต้อง: ข้อ ง. Meta-analysis, Randomized controlled study
💡 Background:
กฎหมายยาและจรรยาบรรณวิชาชีพมีขึ้นเพื่อคุ้มครองความปลอดภัยของผู้บริโภคตามมาตรฐาน Good Pharmacy Practice (GPP)
🎯 ทำไมข้อนี้ถึงถูก:
Meta-analysis, Randomized controlled study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ตามลำดับชั้นของหลักฐานทางการแพทย์์ (Hierarchy of Evidence) Systematic review และ Meta-analysis ของ Randomized Controlled Trials (RCTs) รวมถึง Randomized Controlled Trials (RCTs) เดี่ยวๆ จัดเป็นหลักฐานเชิงประจักษ์ที่มีความน่าเชื่อถือสูงที่สุด (Level I และ II) ในการประเมิน efficacy ของยา
🔍 ข้ออื่นผิดเพราะอะไร:
• ข้อ ก. (Cohort study, Case controlled study): Cohort study, Case controlled study ไม่ตรงกับข้อบ่งใช้หรือกลไกการออกฤทธิ์ที่ถูกต้องตาม CONSORT / STROBE / PRISMA reporting guidelines
• ข้อ ข. (Case report, Cross-sectional study): Case report, Cross-sectional study ไม่ตรงกับข้อบ่งใช้หรือกลไกการออกฤทธิ์ที่ถูกต้องตาม CONSORT / STROBE / PRISMA reporting guidelines
• ข้อ ค. (Case controlled study, Cross-sectional study): Case controlled study, Cross-sectional study ไม่ตรงกับข้อบ่งใช้หรือกลไกการออกฤทธิ์ที่ถูกต้องตาม CONSORT / STROBE / PRISMA reporting guidelines
• ข้อ จ. (Cross-sectional study, Randomized controlled study): Cross-sectional study, Randomized controlled study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 s="166" t="inlineStr"/>
      <c r="L3" s="166" t="inlineStr">
        <is>
          <t>Research &amp; Biostats</t>
        </is>
      </c>
      <c r="M3" s="166" t="inlineStr">
        <is>
          <t>สถิติวิเคราะห์ (RR, OR, HR, NNT, 95% CI)</t>
        </is>
      </c>
      <c r="N3" s="165" t="inlineStr">
        <is>
          <t>SAP</t>
        </is>
      </c>
      <c r="O3" s="166" t="inlineStr">
        <is>
          <t>ข้อ 30 Pharma Plus เล่มม่วง (เฉลยข้อ ง)</t>
        </is>
      </c>
      <c r="P3" s="165" t="inlineStr">
        <is>
          <t>แบบฝึกหัด</t>
        </is>
      </c>
      <c r="Q3" s="165" t="inlineStr">
        <is>
          <t>เล่มม่วง</t>
        </is>
      </c>
      <c r="R3" s="165" t="inlineStr"/>
    </row>
    <row r="4" ht="24" customHeight="1" s="49">
      <c r="A4" s="167" t="n">
        <v>2</v>
      </c>
      <c r="B4" s="166" t="inlineStr">
        <is>
          <t>ทำการศึกษา ergotamine ในรูปแบบต่างกัน 2 รูปแบบโดยเปรียบเทียบระดับสูงสุดจะใช้สถิติใดทดสอบ</t>
        </is>
      </c>
      <c r="C4" s="166" t="inlineStr"/>
      <c r="D4" s="166" t="inlineStr">
        <is>
          <t>T-test unpair</t>
        </is>
      </c>
      <c r="E4" s="166" t="inlineStr">
        <is>
          <t>T-test pair</t>
        </is>
      </c>
      <c r="F4" s="166" t="inlineStr">
        <is>
          <t>F-test</t>
        </is>
      </c>
      <c r="G4" s="166" t="inlineStr">
        <is>
          <t>Mann-Whitney u test</t>
        </is>
      </c>
      <c r="H4" s="166" t="inlineStr">
        <is>
          <t>ไม่มีข้อใดถูก</t>
        </is>
      </c>
      <c r="I4" s="167" t="inlineStr">
        <is>
          <t>1</t>
        </is>
      </c>
      <c r="J4" s="166" t="inlineStr">
        <is>
          <t>✅ คำตอบที่ถูกต้อง: ข้อ ก. T-test unpair
💡 Background:
การประเมินหลักฐานเชิงประจักษ์ (Evidence-Based Practice) อาศัย study design, statistical parameters (p-value, 95% CI, RR/OR) เพื่อการตัดสินใจอย่างแม่นยำ
🎯 ทำไมข้อนี้ถึงถูก:
T-test unpair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การเปรียบเทียบค่าเฉลี่ยของข้อมูล 2 กลุ่มที่เป็นอิสระจากกัน (unpaired) เช่น การเปรียบเทียบระดับยาสูงสุดในกลุ่มตัวอย่าง 2 กลุ่มที่ใช้ยาคนละรูปแบบกัน ใช้สถิติ Unpaired T-test (กรณีข้อมูลมีการแจกแจงปกติ)
🔍 ข้ออื่นผิดเพราะอะไร:
• ข้อ ข. (T-test pair): IR (Infrared) spectroscopy วิเคราะห์ functional groups จาก stretching/bending vibrations C=O ~1700 cm-1, O-H ~3200-3550 cm-1
• ข้อ ค. (F-test): F-test ไม่ตรงกับข้อบ่งใช้หรือกลไกการออกฤทธิ์ที่ถูกต้องตาม CONSORT / STROBE / PRISMA reporting guidelines
• ข้อ ง. (Mann-Whitney u test): Mann-Whitney u test ไม่ตรงกับข้อบ่งใช้หรือกลไกการออกฤทธิ์ที่ถูกต้องตาม CONSORT / STROBE / PRISMA reporting guidelines
• ข้อ จ. (ไม่มีข้อใดถูก): ข้อนี้ไม่ถูกต้องเนื่องจากมีตัวเลือกที่จำเพาะและตรงตามเกณฑ์มาตรฐานเวชปฏิบัติอย่างชัดเจน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 s="166" t="inlineStr"/>
      <c r="L4" s="166" t="inlineStr">
        <is>
          <t>Research &amp; Biostats</t>
        </is>
      </c>
      <c r="M4" s="166" t="inlineStr">
        <is>
          <t>สถิติวิเคราะห์ (RR, OR, HR, NNT, 95% CI)</t>
        </is>
      </c>
      <c r="N4" s="165" t="inlineStr">
        <is>
          <t>SAP</t>
        </is>
      </c>
      <c r="O4" s="166" t="inlineStr">
        <is>
          <t>ข้อ 52 Pharma Plus เล่มม่วง (เฉลยข้อ ก)</t>
        </is>
      </c>
      <c r="P4" s="165" t="inlineStr">
        <is>
          <t>แบบฝึกหัด</t>
        </is>
      </c>
      <c r="Q4" s="165" t="inlineStr">
        <is>
          <t>เล่มม่วง</t>
        </is>
      </c>
      <c r="R4" s="165" t="inlineStr"/>
    </row>
    <row r="5" ht="24" customHeight="1" s="49">
      <c r="A5" s="167" t="n">
        <v>3</v>
      </c>
      <c r="B5" s="166" t="inlineStr">
        <is>
          <t>ในช่วงเวลาเดียวกันก็มีผู้ป่วยหลายร้อยรายที่มีอาการเหมือนผู้ป่วยรายนี้มาปรึกษาท่านที่ร้านยา จนทำให้ท่านสงสัยว่า เชื้อ D อาจเป็นสาเหตุของการเกิดโรค แต่ท่านต้องการวางแผนงานวิจัยทางเภสัชระบาดวิทยาเพื่อวิจัยว่าเชื้อ D เป็นสาเหตุ ท่านคิดว่าวิธีการศึกษาแบบใดที่เหมาะสมที่สุด</t>
        </is>
      </c>
      <c r="C5" s="166" t="inlineStr"/>
      <c r="D5" s="166" t="inlineStr">
        <is>
          <t>Case control study</t>
        </is>
      </c>
      <c r="E5" s="166" t="inlineStr">
        <is>
          <t>Randomized control study</t>
        </is>
      </c>
      <c r="F5" s="166" t="inlineStr">
        <is>
          <t>Cohort study</t>
        </is>
      </c>
      <c r="G5" s="166" t="inlineStr">
        <is>
          <t>Analysis of secular trend</t>
        </is>
      </c>
      <c r="H5" s="166" t="inlineStr">
        <is>
          <t>Cross-sectional study</t>
        </is>
      </c>
      <c r="I5" s="167" t="inlineStr">
        <is>
          <t>1</t>
        </is>
      </c>
      <c r="J5" s="166" t="inlineStr">
        <is>
          <t>✅ คำตอบที่ถูกต้อง: ข้อ ก. Case control study
💡 Background:
กฎหมายยาและจรรยาบรรณวิชาชีพมีขึ้นเพื่อคุ้มครองความปลอดภัยของผู้บริโภคตามมาตรฐาน Good Pharmacy Practice (GPP)
🎯 ทำไมข้อนี้ถึงถูก:
Case control study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เมื่อเกิดการระบาดของโรคขึ้นอย่างรวดเร็ว (ผู้ป่วยหลายร้อยรายในเวลาเดียวกัน) การศึกษาแบบ Case-control study เหมาะสมที่สุดในการหาปัจจัยเสี่ยงหรือสาเหตุย้อนหลังอย่างรวดเร็ว
🔍 ข้ออื่นผิดเพราะอะไร:
• ข้อ ข. (Randomized control study): Randomized control study ไม่ตรงกับข้อบ่งใช้หรือกลไกการออกฤทธิ์ที่ถูกต้องตาม CONSORT / STROBE / PRISMA reporting guidelines
• ข้อ ค. (Cohort study): Cohort study ไม่ตรงกับข้อบ่งใช้หรือกลไกการออกฤทธิ์ที่ถูกต้องตาม CONSORT / STROBE / PRISMA reporting guidelines
• ข้อ ง. (Analysis of secular trend): Analysis of secular trend ไม่ตรงกับข้อบ่งใช้หรือกลไกการออกฤทธิ์ที่ถูกต้องตาม CONSORT / STROBE / PRISMA reporting guidelines
• ข้อ จ. (Cross-sectional study): Cross-sectional study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 s="166" t="inlineStr"/>
      <c r="L5" s="166" t="inlineStr">
        <is>
          <t>Research &amp; Biostats</t>
        </is>
      </c>
      <c r="M5" s="166" t="inlineStr">
        <is>
          <t>สถิติวิเคราะห์ (RR, OR, HR, NNT, 95% CI)</t>
        </is>
      </c>
      <c r="N5" s="165" t="inlineStr">
        <is>
          <t>SAP</t>
        </is>
      </c>
      <c r="O5" s="166" t="inlineStr">
        <is>
          <t>ข้อ 55 Pharma Plus เล่มม่วง (เฉลยข้อ ก)</t>
        </is>
      </c>
      <c r="P5" s="165" t="inlineStr">
        <is>
          <t>แบบฝึกหัด</t>
        </is>
      </c>
      <c r="Q5" s="165" t="inlineStr">
        <is>
          <t>เล่มม่วง</t>
        </is>
      </c>
      <c r="R5" s="165" t="inlineStr"/>
    </row>
    <row r="6" ht="24" customHeight="1" s="49">
      <c r="A6" s="167" t="n">
        <v>4</v>
      </c>
      <c r="B6" s="166" t="inlineStr">
        <is>
          <t>หลังจากท่านทำงานวิจัยโดยวิธีข้างต้น ท่านพบว่าเชื้อ D เป็นสาเหตุของการเกิดโรคจริง ท่านจึงส่งข้อมูลดังกล่าวไปบริษัทยาแห่งหนึ่งเพื่อให้ผลิตยาชนิดใหม่ในการรักษาโรคนี้ บริษัทได้ผลิตยาชนิดใหม่ชื่อว่า Vanotab บริษัทต้องตัดสินใจตั้งราคาโดยมีข้อมูลดังจากข้อมูลข้างต้น ท่านคิดว่าบริษัทยาจะตั้งราคาเท่าไรจึงไม่ขาดทุน
ยา a | วิธีใช้: 2x2pc 1 วัน | ราคาต่อเม็ด: 20 บาท | ประสิทธิภาพ: 70%
ยา Vanotab® | วิธีใช้: 1 OD 1 วัน | ราคาต่อเม็ด: ? | ประสิทธิภาพ: 90%
บริษัทยาจะตั้งราคาเท่าไรจึงไม่ขาดทุน</t>
        </is>
      </c>
      <c r="C6" s="166" t="inlineStr"/>
      <c r="D6" s="166" t="inlineStr">
        <is>
          <t>90 บาทต่อเม็ด</t>
        </is>
      </c>
      <c r="E6" s="166" t="inlineStr">
        <is>
          <t>98 บาทต่อเม็ด</t>
        </is>
      </c>
      <c r="F6" s="166" t="inlineStr">
        <is>
          <t>100 บาทต่อเม็ด</t>
        </is>
      </c>
      <c r="G6" s="166" t="inlineStr">
        <is>
          <t>103 บาทต่อเม็ด</t>
        </is>
      </c>
      <c r="H6" s="166" t="inlineStr">
        <is>
          <t>110 บาทต่อเม็ด</t>
        </is>
      </c>
      <c r="I6" s="167" t="inlineStr">
        <is>
          <t>4</t>
        </is>
      </c>
      <c r="J6" s="166" t="inlineStr">
        <is>
          <t>✅ คำตอบที่ถูกต้อง: ข้อ ง. 103 บาทต่อเม็ด
💡 Background:
กฎหมายยาและจรรยาบรรณวิชาชีพมีขึ้นเพื่อคุ้มครองความปลอดภัยของผู้บริโภคตามมาตรฐาน Good Pharmacy Practice (GPP)
🎯 ทำไมข้อนี้ถึงถูก:
103 บาทต่อเม็ด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คำนวณต้นทุนต่อหน่วย efficacy (Cost per % Effectiveness) ของยาเดิม:
ยา a ใช้ 4 เม็ด/วัน (2x2) x 20 บาท = 80 บาท/วัน ได้ efficacy 70%
ดังนั้น Cost/Effectiveness ratio = 80 / 70
ยา Vanotab ใช้ 1 เม็ด/วัน ได้ efficacy 90%
ราคาต่อเม็ดที่คุ้มค่าเทียบเท่ากัน = (80 / 70) x 90 = 102.85 บาท ปัดเป็น 103 บาท
🔍 ข้ออื่นผิดเพราะอะไร:
• ข้อ ก. (90 บาทต่อเม็ด): 90 บาทต่อเม็ด ไม่ตรงกับข้อบ่งใช้หรือกลไกการออกฤทธิ์ที่ถูกต้องตาม CONSORT / STROBE / PRISMA reporting guidelines
• ข้อ ข. (98 บาทต่อเม็ด): 98 บาทต่อเม็ด ไม่ตรงกับข้อบ่งใช้หรือกลไกการออกฤทธิ์ที่ถูกต้องตาม CONSORT / STROBE / PRISMA reporting guidelines
• ข้อ ค. (100 บาทต่อเม็ด): 100 บาทต่อเม็ด ไม่ตรงกับข้อบ่งใช้หรือกลไกการออกฤทธิ์ที่ถูกต้องตาม CONSORT / STROBE / PRISMA reporting guidelines
• ข้อ จ. (110 บาทต่อเม็ด): 110 บาทต่อเม็ด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 s="166" t="inlineStr"/>
      <c r="L6" s="166" t="inlineStr">
        <is>
          <t>Research &amp; Biostats</t>
        </is>
      </c>
      <c r="M6" s="166" t="inlineStr">
        <is>
          <t>สถิติวิเคราะห์ (RR, OR, HR, NNT, 95% CI)</t>
        </is>
      </c>
      <c r="N6" s="165" t="inlineStr">
        <is>
          <t>SAP</t>
        </is>
      </c>
      <c r="O6" s="166" t="inlineStr">
        <is>
          <t>ข้อ 56 Pharma Plus เล่มม่วง (เฉลยข้อ ง)</t>
        </is>
      </c>
      <c r="P6" s="165" t="inlineStr">
        <is>
          <t>แบบฝึกหัด</t>
        </is>
      </c>
      <c r="Q6" s="165" t="inlineStr">
        <is>
          <t>เล่มม่วง</t>
        </is>
      </c>
      <c r="R6" s="165" t="inlineStr"/>
    </row>
    <row r="7" ht="24" customHeight="1" s="49">
      <c r="A7" s="167" t="n">
        <v>5</v>
      </c>
      <c r="B7" s="166" t="inlineStr">
        <is>
          <t>ถ้าบริษัทที่จำหน่ายยา A ซึ่งเป็นยาในกลุ่ม diuretic ตัวหนึ่งต้องการเปรียบเทียบการป้องกันการสูญเสียโพแทสเซียมในคนไข้โรคไตได้ไม่แตกต่างจาก HCTZ วิจัยแบบใดดีที่สุด
วิจัยแบบใดดีที่สุด</t>
        </is>
      </c>
      <c r="C7" s="166" t="inlineStr"/>
      <c r="D7" s="166" t="inlineStr">
        <is>
          <t>Case control</t>
        </is>
      </c>
      <c r="E7" s="166" t="inlineStr">
        <is>
          <t>Cohort</t>
        </is>
      </c>
      <c r="F7" s="166" t="inlineStr">
        <is>
          <t>Meta-analysis of case control studies</t>
        </is>
      </c>
      <c r="G7" s="166" t="inlineStr">
        <is>
          <t>Descriptive</t>
        </is>
      </c>
      <c r="H7" s="166" t="inlineStr">
        <is>
          <t>Randomized control trial</t>
        </is>
      </c>
      <c r="I7" s="167" t="inlineStr">
        <is>
          <t>5</t>
        </is>
      </c>
      <c r="J7" s="166" t="inlineStr">
        <is>
          <t>✅ คำตอบที่ถูกต้อง: ข้อ จ. Randomized control trial
💡 Background:
กฎหมายยาและจรรยาบรรณวิชาชีพมีขึ้นเพื่อคุ้มครองความปลอดภัยของผู้บริโภคตามมาตรฐาน Good Pharmacy Practice (GPP)
🎯 ทำไมข้อนี้ถึงถูก:
Randomized control trial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การศึกษาเพื่อเปรียบเทียบ efficacy หรือความเท่าเทียมกันของยา (Efficacy/Equivalence trial) ระหว่างยาสองชนิด จำเป็นต้องใช้การศึกษาแบบ Randomized Controlled Trial (RCT) ซึ่งจัดเป็นระดับความน่าเชื่อถือสูงสุด (Level I evidence) ในการประเมินความสัมพันธ์เชิงเหตุและผล
🔍 ข้ออื่นผิดเพราะอะไร:
• ข้อ ก. (Case control): Case control ไม่ตรงกับข้อบ่งใช้หรือกลไกการออกฤทธิ์ที่ถูกต้องตาม CONSORT / STROBE / PRISMA reporting guidelines
• ข้อ ข. (Cohort): Cohort ไม่ตรงกับข้อบ่งใช้หรือกลไกการออกฤทธิ์ที่ถูกต้องตาม CONSORT / STROBE / PRISMA reporting guidelines
• ข้อ ค. (Meta-analysis of case control studies): Meta-analysis of case control studies ไม่ตรงกับข้อบ่งใช้หรือกลไกการออกฤทธิ์ที่ถูกต้องตาม CONSORT / STROBE / PRISMA reporting guidelines
• ข้อ ง. (Descriptive): Descriptive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7" s="166" t="inlineStr"/>
      <c r="L7" s="166" t="inlineStr">
        <is>
          <t>Research &amp; Biostats</t>
        </is>
      </c>
      <c r="M7" s="166" t="inlineStr">
        <is>
          <t>สถิติวิเคราะห์ (RR, OR, HR, NNT, 95% CI)</t>
        </is>
      </c>
      <c r="N7" s="165" t="inlineStr">
        <is>
          <t>SAP</t>
        </is>
      </c>
      <c r="O7" s="166" t="inlineStr">
        <is>
          <t>ข้อ 59 Pharma Plus เล่มม่วง (เฉลยข้อ จ)</t>
        </is>
      </c>
      <c r="P7" s="165" t="inlineStr">
        <is>
          <t>แบบฝึกหัด</t>
        </is>
      </c>
      <c r="Q7" s="165" t="inlineStr">
        <is>
          <t>เล่มม่วง</t>
        </is>
      </c>
      <c r="R7" s="165" t="inlineStr"/>
    </row>
    <row r="8" ht="24" customHeight="1" s="49">
      <c r="A8" s="167" t="n">
        <v>6</v>
      </c>
      <c r="B8" s="166" t="inlineStr">
        <is>
          <t>การทดสอบอาการข้างเคียงของยา colchicine ในกลุ่มคน 3 กลุ่มที่ได้รับยาในขนาดต่างกัน ใช้สถิติในข้อใด</t>
        </is>
      </c>
      <c r="C8" s="166" t="inlineStr"/>
      <c r="D8" s="166" t="inlineStr">
        <is>
          <t>Unpaired t-test</t>
        </is>
      </c>
      <c r="E8" s="166" t="inlineStr">
        <is>
          <t>T-test</t>
        </is>
      </c>
      <c r="F8" s="166" t="inlineStr">
        <is>
          <t>Chi-square</t>
        </is>
      </c>
      <c r="G8" s="166" t="inlineStr">
        <is>
          <t>One way analysis of variance</t>
        </is>
      </c>
      <c r="H8" s="166" t="inlineStr">
        <is>
          <t>Correlation</t>
        </is>
      </c>
      <c r="I8" s="167" t="inlineStr">
        <is>
          <t>4</t>
        </is>
      </c>
      <c r="J8" s="166" t="inlineStr">
        <is>
          <t>✅ คำตอบที่ถูกต้อง: ข้อ ง. One way analysis of variance
💡 Background:
การประเมินหลักฐานเชิงประจักษ์ (Evidence-Based Practice) อาศัย study design, statistical parameters (p-value, 95% CI, RR/OR) เพื่อการตัดสินใจอย่างแม่นยำ
🎯 ทำไมข้อนี้ถึงถูก:
One way analysis of variance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การเปรียบเทียบค่าเฉลี่ยของกลุ่มตัวอย่างที่เป็นอิสระจากกัน มากกว่า 2 กลุ่มขึ้นไป (3 กลุ่มขึ้นไป) ต้องใช้สถิติ One-way ANOVA (Analysis of Variance)
🔍 ข้ออื่นผิดเพราะอะไร:
• ข้อ ก. (Unpaired t-test): IR (Infrared) spectroscopy วิเคราะห์ functional groups จาก stretching/bending vibrations C=O ~1700 cm-1, O-H ~3200-3550 cm-1
• ข้อ ข. (T-test): T-test ไม่ตรงกับข้อบ่งใช้หรือกลไกการออกฤทธิ์ที่ถูกต้องตาม CONSORT / STROBE / PRISMA reporting guidelines
• ข้อ ค. (Chi-square): Chi-square ไม่ตรงกับข้อบ่งใช้หรือกลไกการออกฤทธิ์ที่ถูกต้องตาม CONSORT / STROBE / PRISMA reporting guidelines
• ข้อ จ. (Correlation): Correlation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8" s="166" t="inlineStr"/>
      <c r="L8" s="166" t="inlineStr">
        <is>
          <t>Research &amp; Biostats</t>
        </is>
      </c>
      <c r="M8" s="166" t="inlineStr">
        <is>
          <t>สถิติวิเคราะห์ (RR, OR, HR, NNT, 95% CI)</t>
        </is>
      </c>
      <c r="N8" s="165" t="inlineStr">
        <is>
          <t>SAP</t>
        </is>
      </c>
      <c r="O8" s="166" t="inlineStr">
        <is>
          <t>ข้อ 102 Pharma Plus เล่มม่วง (เฉลยข้อ ง)</t>
        </is>
      </c>
      <c r="P8" s="165" t="inlineStr">
        <is>
          <t>แบบฝึกหัด</t>
        </is>
      </c>
      <c r="Q8" s="165" t="inlineStr">
        <is>
          <t>เล่มม่วง</t>
        </is>
      </c>
      <c r="R8" s="165" t="inlineStr"/>
    </row>
    <row r="9" ht="24" customHeight="1" s="49">
      <c r="A9" s="167" t="n">
        <v>7</v>
      </c>
      <c r="B9" s="166" t="inlineStr">
        <is>
          <t>การทาน aspirin สามารถลดการเกิด CAD โดยมีค่า OR 0.83 หมายความว่าอย่างไร</t>
        </is>
      </c>
      <c r="C9" s="166" t="inlineStr"/>
      <c r="D9" s="166" t="inlineStr">
        <is>
          <t>คนที่กิน aspirin มีโอกาสเป็น CAD น้อยกว่าคนที่ไม่กิน 17 %</t>
        </is>
      </c>
      <c r="E9" s="166" t="inlineStr">
        <is>
          <t>คนที่กิน aspirin มีโอกาสเป็น CAD น้อยกว่าคนที่ไม่กิน 83 %</t>
        </is>
      </c>
      <c r="F9" s="166" t="inlineStr">
        <is>
          <t>คนที่กิน aspirin มีโอกาสเป็น CAD มากกว่าคนที่ไม่กิน 17 %</t>
        </is>
      </c>
      <c r="G9" s="166" t="inlineStr">
        <is>
          <t>คนที่กิน aspirin มีโอกาสเป็น CAD มากกว่าคนที่ไม่กิน 83 %</t>
        </is>
      </c>
      <c r="H9" s="166" t="inlineStr">
        <is>
          <t>คนที่กิน aspirin มีโอกาสเป็น CAD เท่ากับคนที่ไม่กิน 17 %</t>
        </is>
      </c>
      <c r="I9" s="167" t="inlineStr">
        <is>
          <t>1</t>
        </is>
      </c>
      <c r="J9" s="166" t="inlineStr">
        <is>
          <t>✅ คำตอบที่ถูกต้อง: ข้อ ก. คนที่กิน aspirin มีโอกาสเป็น CAD น้อยกว่าคนที่ไม่กิน 17 %
💡 Background:
กฎหมายยาและจรรยาบรรณวิชาชีพมีขึ้นเพื่อคุ้มครองความปลอดภัยของผู้บริโภคตามมาตรฐาน Good Pharmacy Practice (GPP)
🎯 ทำไมข้อนี้ถึงถูก:
คนที่กิน aspirin มีโอกาสเป็น CAD น้อยกว่าคนที่ไม่กิน 17 %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ค่า Odds Ratio (OR) = 0.83 หมายความว่ากลุ่มที่ได้รับ aspirin มีโอกาสเกิดโรค (CAD) เป็น 0.83 เท่าของกลุ่มที่ไม่ได้รับ หรือคิดเป็นความเสี่ยงที่ลดลงเท่ากับ (1 - 0.83) = 0.17 หรือลดลง 17%
🔍 ข้ออื่นผิดเพราะอะไร:
• ข้อ ข. (คนที่กิน aspirin มีโอกาสเป็น CAD น้อยกว่าคนที่ไม่กิน 83 %): เป็น irreversible COX-1 inhibitor ยับยั้ง Thromboxane A2 เป็นแกนหลักใน antiplatelet secondary prevention ของ CVD (ขนาดยา 75-100 mg/day)
• ข้อ ค. (คนที่กิน aspirin มีโอกาสเป็น CAD มากกว่าคนที่ไม่กิน 17 %): เป็น irreversible COX-1 inhibitor ยับยั้ง Thromboxane A2 เป็นแกนหลักใน antiplatelet secondary prevention ของ CVD (ขนาดยา 75-100 mg/day)
• ข้อ ง. (คนที่กิน aspirin มีโอกาสเป็น CAD มากกว่าคนที่ไม่กิน 83 %): เป็น irreversible COX-1 inhibitor ยับยั้ง Thromboxane A2 เป็นแกนหลักใน antiplatelet secondary prevention ของ CVD (ขนาดยา 75-100 mg/day)
• ข้อ จ. (คนที่กิน aspirin มีโอกาสเป็น CAD เท่ากับคนที่ไม่กิน 17 %): เป็น irreversible COX-1 inhibitor ยับยั้ง Thromboxane A2 เป็นแกนหลักใน antiplatelet secondary prevention ของ CVD (ขนาดยา 75-100 mg/day)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9" s="166" t="inlineStr"/>
      <c r="L9" s="166" t="inlineStr">
        <is>
          <t>Research &amp; Biostats</t>
        </is>
      </c>
      <c r="M9" s="166" t="inlineStr">
        <is>
          <t>สถิติวิเคราะห์ (RR, OR, HR, NNT, 95% CI)</t>
        </is>
      </c>
      <c r="N9" s="165" t="inlineStr">
        <is>
          <t>SAP</t>
        </is>
      </c>
      <c r="O9" s="166" t="inlineStr">
        <is>
          <t>ข้อ 103 Pharma Plus เล่มม่วง (เฉลยข้อ ก)</t>
        </is>
      </c>
      <c r="P9" s="165" t="inlineStr">
        <is>
          <t>แบบฝึกหัด</t>
        </is>
      </c>
      <c r="Q9" s="165" t="inlineStr">
        <is>
          <t>เล่มม่วง</t>
        </is>
      </c>
      <c r="R9" s="165" t="inlineStr"/>
    </row>
    <row r="10" ht="24" customHeight="1" s="49">
      <c r="A10" s="167" t="n">
        <v>8</v>
      </c>
      <c r="B10" s="166" t="inlineStr">
        <is>
          <t>จากการวิจัยเพื่อศึกษาการเปรียบเทียบการติดเชื้อที่อวัยวะ จงหาปริมาณปัจจัยเสี่ยงที่จะติดเชื้อ
ภาวะการณ์ติดเชื้อ | การเป็นโรคหวัด
| เป็นหวัด | ไม่เป็นหวัด
ติดเชื้อที่อวัยวะอื่น | 25 | 15
ไม่ติดเชื้อที่อวัยวะอื่น | 25 | 30
จงหาค่า Odds ratio จากตาราง 2x2 ดังกล่าว</t>
        </is>
      </c>
      <c r="C10" s="166" t="inlineStr"/>
      <c r="D10" s="168" t="inlineStr">
        <is>
          <t>1.4</t>
        </is>
      </c>
      <c r="E10" s="168" t="inlineStr">
        <is>
          <t>1.5</t>
        </is>
      </c>
      <c r="F10" s="168" t="inlineStr">
        <is>
          <t>1.6</t>
        </is>
      </c>
      <c r="G10" s="166" t="inlineStr">
        <is>
          <t>Cost-Minimization Analysis (CMA)</t>
        </is>
      </c>
      <c r="H10" s="166" t="inlineStr">
        <is>
          <t>Student t-test for comparing two independent means</t>
        </is>
      </c>
      <c r="I10" s="167" t="inlineStr">
        <is>
          <t>2</t>
        </is>
      </c>
      <c r="J10" s="166" t="inlineStr">
        <is>
          <t>✅ คำตอบที่ถูกต้อง: ข้อ ข. 1.5
💡 Background:
การประเมินหลักฐานเชิงประจักษ์ (Evidence-Based Practice) อาศัย study design, statistical parameters (p-value, 95% CI, RR/OR) เพื่อการตัดสินใจอย่างแม่นยำ
🎯 ทำไมข้อนี้ถึงถูก:
1.5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Odds Ratio (OR) = (a  d) / (b  c) จากตาราง: a=25, b=15, c=25, d=30 ดังนั้น OR = (25  30) / (15  25) = 30 / 15 = 2.0
🔍 ข้ออื่นผิดเพราะอะไร:
• ข้อ ก. (1.4): 1.4 ไม่ตรงกับข้อบ่งใช้หรือกลไกการออกฤทธิ์ที่ถูกต้องตาม CONSORT / STROBE / PRISMA reporting guidelines
• ข้อ ค. (1.6): 1.6 ไม่ตรงกับข้อบ่งใช้หรือกลไกการออกฤทธิ์ที่ถูกต้องตาม CONSORT / STROBE / PRISMA reporting guidelines
• ข้อ ง. (Cost-Minimization Analysis (CMA)): Cost-Minimization Analysis (CMA) ไม่ตรงกับข้อบ่งใช้หรือกลไกการออกฤทธิ์ที่ถูกต้องตาม CONSORT / STROBE / PRISMA reporting guidelines
• ข้อ จ. (Student t-test for comparing two independent means): Student t-test for comparing two independent means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0" s="166" t="inlineStr"/>
      <c r="L10" s="166" t="inlineStr">
        <is>
          <t>Research &amp; Biostats</t>
        </is>
      </c>
      <c r="M10" s="166" t="inlineStr">
        <is>
          <t>สถิติวิเคราะห์ (RR, OR, HR, NNT, 95% CI)</t>
        </is>
      </c>
      <c r="N10" s="165" t="inlineStr">
        <is>
          <t>SAP</t>
        </is>
      </c>
      <c r="O10" s="166" t="inlineStr">
        <is>
          <t>ข้อ 105 Pharma Plus เล่มม่วง (เฉลยข้อ ข)</t>
        </is>
      </c>
      <c r="P10" s="165" t="inlineStr">
        <is>
          <t>แบบฝึกหัด</t>
        </is>
      </c>
      <c r="Q10" s="165" t="inlineStr">
        <is>
          <t>เล่มม่วง</t>
        </is>
      </c>
      <c r="R10" s="165" t="inlineStr"/>
    </row>
    <row r="11" ht="24" customHeight="1" s="49">
      <c r="A11" s="167" t="n">
        <v>9</v>
      </c>
      <c r="B11" s="166" t="inlineStr">
        <is>
          <t>หากมีผลการวิจัยใหม่ของบริษัทแห่งหนึ่งเกี่ยวกับการเปรียบเทียบความเสี่ยงในการเกิดอาการข้างเคียงจากการใช้ยาใหม่เทียบกับยา levonorgestrel พบว่า odd ratio = 1.25, p= 0.07 ท่านจะแปลความหมายของผลการวิจัยอย่างไร</t>
        </is>
      </c>
      <c r="C11" s="166" t="inlineStr"/>
      <c r="D11" s="166" t="inlineStr">
        <is>
          <t>ยาใหม่และยา levonorgestrel มีความเสี่ยงในการเกิดอาการข้างเคียงแตกต่างกันอย่างมีนัยสำคัญทางสถิติ</t>
        </is>
      </c>
      <c r="E11" s="166" t="inlineStr">
        <is>
          <t>ยาใหม่และยา levonorgestrel มีความเสี่ยงในการเกิดอาการข้างเคียงแตกต่างกันอย่างมีนัยสำคัญทางสถิติ</t>
        </is>
      </c>
      <c r="F11" s="166" t="inlineStr">
        <is>
          <t>ยาใหม่มีความเสี่ยงในการเกิดอาการข้างเคียงมากกว่ามากกว่ายา levonorgestrel 1.25 เท่า</t>
        </is>
      </c>
      <c r="G11" s="166" t="inlineStr">
        <is>
          <t>ยา levonorgestrel มีความเสี่ยงในการเกิดอาการข้างเคียงมากกว่ายาใหม่ 1.25 เท่า</t>
        </is>
      </c>
      <c r="H11" s="166" t="inlineStr">
        <is>
          <t>ยาใหม่และยา levonorgestrel มีความเสี่ยงในการเกิดอาการข้างเคียงแตกต่างกันอย่างไม่มีนัยสำคัญทางสถิติ</t>
        </is>
      </c>
      <c r="I11" s="167" t="inlineStr">
        <is>
          <t>1</t>
        </is>
      </c>
      <c r="J11" s="166" t="inlineStr">
        <is>
          <t>✅ คำตอบที่ถูกต้อง: ข้อ ก. ยาใหม่และยา levonorgestrel มีความเสี่ยงในการเกิดอาการข้างเคียงแตกต่างกันอย่างมีนัยสำคัญทางสถิติ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ยาใหม่และยา levonorgestrel มีความเสี่ยงในการเกิดอาการข้างเคียงแตกต่างกันอย่างมีนัยสำคัญทางสถิติ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ค่า p-value = 0.07 ซึ่งมากกว่าระดับนัยสำคัญทั่วไป (alpha = 0.05) แสดงว่าผลลัพธ์ไม่มีนัยสำคัญทางสถิติ ดังนั้นจึงสรุปได้ว่าความเสี่ยงไม่แตกต่างกันอย่างมีนัยสำคัญทางสถิติ แม้ว่าค่า OR จะเท่ากับ 1.25 ก็ตาม
🔍 ข้ออื่นผิดเพราะอะไร:
• ข้อ ข. (ยาใหม่และยา levonorgestrel มีความเสี่ยงในการเกิดอาการข้างเคียงแตกต่างกันอย่างมีนัยสำคัญทางสถิติ): Levonorgestrel เป็น 2nd generation progestin มีฤทธิ์ androgenic สูง ใช้ใน emergency contraception (1.5 mg) และ hormonal IUD
• ข้อ ค. (ยาใหม่มีความเสี่ยงในการเกิดอาการข้างเคียงมากกว่ามากกว่ายา levonorgestrel 1.25 เท่า): Levonorgestrel เป็น 2nd generation progestin มีฤทธิ์ androgenic สูง ใช้ใน emergency contraception (1.5 mg) และ hormonal IUD
• ข้อ ง. (ยา levonorgestrel มีความเสี่ยงในการเกิดอาการข้างเคียงมากกว่ายาใหม่ 1.25 เท่า): Levonorgestrel เป็น 2nd generation progestin มีฤทธิ์ androgenic สูง ใช้ใน emergency contraception (1.5 mg) และ hormonal IUD
• ข้อ จ. (ยาใหม่และยา levonorgestrel มีความเสี่ยงในการเกิดอาการข้างเคียงแตกต่างกันอย่างไม่มีนัยสำคัญทางสถิติ): Levonorgestrel เป็น 2nd generation progestin มีฤทธิ์ androgenic สูง ใช้ใน emergency contraception (1.5 mg) และ hormonal IUD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1" s="166" t="inlineStr"/>
      <c r="L11" s="166" t="inlineStr">
        <is>
          <t>Research &amp; Biostats</t>
        </is>
      </c>
      <c r="M11" s="166" t="inlineStr">
        <is>
          <t>สถิติวิเคราะห์ (RR, OR, HR, NNT, 95% CI)</t>
        </is>
      </c>
      <c r="N11" s="165" t="inlineStr">
        <is>
          <t>SAP</t>
        </is>
      </c>
      <c r="O11" s="166" t="inlineStr">
        <is>
          <t>ข้อ 106 Pharma Plus เล่มม่วง (เฉลยข้อ ก)</t>
        </is>
      </c>
      <c r="P11" s="165" t="inlineStr">
        <is>
          <t>แบบฝึกหัด</t>
        </is>
      </c>
      <c r="Q11" s="165" t="inlineStr">
        <is>
          <t>เล่มม่วง</t>
        </is>
      </c>
      <c r="R11" s="165" t="inlineStr"/>
    </row>
    <row r="12" ht="24" customHeight="1" s="49">
      <c r="A12" s="167" t="n">
        <v>10</v>
      </c>
      <c r="B12" s="166" t="inlineStr">
        <is>
          <t>จากการศึกษาปัจจัยการสูบบุหรี่และการเกิดโรคมะเร็งปอด ตั้งตารางข้างล่างให้คำนวณหาความสัมพันธ์ระหว่างปัจจัยการสูบบุหรี่และการเกิดโรคมะเร็งปอด
จงคำนวณหาค่า Odds Ratio หรือ Relative Risk (ตามโจทย์ระบุตัวเลือก)</t>
        </is>
      </c>
      <c r="C12" s="166" t="inlineStr"/>
      <c r="D12" s="166" t="inlineStr">
        <is>
          <t>Randomized Controlled Trial (Double-blind RCT)</t>
        </is>
      </c>
      <c r="E12" s="166" t="inlineStr">
        <is>
          <t>Prospective Cohort Study (Relative Risk: RR)</t>
        </is>
      </c>
      <c r="F12" s="166" t="inlineStr">
        <is>
          <t>Case-Control Study (Odds Ratio: OR)</t>
        </is>
      </c>
      <c r="G12" s="166" t="inlineStr">
        <is>
          <t>Cross-Sectional Survey Prevalence Study</t>
        </is>
      </c>
      <c r="H12" s="168" t="inlineStr">
        <is>
          <t>10</t>
        </is>
      </c>
      <c r="I12" s="167" t="inlineStr">
        <is>
          <t>1</t>
        </is>
      </c>
      <c r="J12" s="166" t="inlineStr">
        <is>
          <t>✅ คำตอบที่ถูกต้อง: ข้อ ก. Randomized Controlled Trial (Double-blind RCT)
💡 Background:
การประเมินหลักฐานเชิงประจักษ์ (Evidence-Based Practice) อาศัย study design, statistical parameters (p-value, 95% CI, RR/OR) เพื่อการตัดสินใจอย่างแม่นยำ
🎯 ทำไมข้อนี้ถึงถูก:
Randomized Controlled Trial (Double-blind RCT)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จากตาราง Case-Control Study (หรือ Cross-sectional):
- เป็นมะเร็ง สูบบุหรี่ = 200, ไม่สูบ = 300
- ไม่เป็นมะเร็ง สูบบุหรี่ = 50, ไม่สูบ = 450
คำนวณ Odds Ratio (OR) = (200  450) / (300  50) = 90,000 / 15,000 = 6
🔍 ข้ออื่นผิดเพราะอะไร:
• ข้อ ข. (Prospective Cohort Study (Relative Risk: RR)): Relative Risk (RR) = Risk in exposed / Risk in unexposed ใช้ใน cohort study RR=1 ไม่มีความสัมพันธ์
• ข้อ ค. (Case-Control Study (Odds Ratio: OR)): Odds Ratio (OR) = (a/c)/(b/d) ใช้ใน case-control study OR≈RR เมื่อ outcome หายาก (rare disease assumption)
• ข้อ ง. (Cross-Sectional Survey Prevalence Study): Cross-Sectional Survey Prevalence Study ไม่ตรงกับข้อบ่งใช้หรือกลไกการออกฤทธิ์ที่ถูกต้องตาม CONSORT / STROBE / PRISMA reporting guidelines
• ข้อ จ. (10): 10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2" s="166" t="inlineStr"/>
      <c r="L12" s="166" t="inlineStr">
        <is>
          <t>Research &amp; Biostats</t>
        </is>
      </c>
      <c r="M12" s="166" t="inlineStr">
        <is>
          <t>สถิติวิเคราะห์ (RR, OR, HR, NNT, 95% CI)</t>
        </is>
      </c>
      <c r="N12" s="165" t="inlineStr">
        <is>
          <t>SAP</t>
        </is>
      </c>
      <c r="O12" s="166" t="inlineStr">
        <is>
          <t>ข้อ 128 Pharma Plus เล่มม่วง (เฉลยข้อ ก)</t>
        </is>
      </c>
      <c r="P12" s="165" t="inlineStr">
        <is>
          <t>แบบฝึกหัด</t>
        </is>
      </c>
      <c r="Q12" s="165" t="inlineStr">
        <is>
          <t>เล่มม่วง</t>
        </is>
      </c>
      <c r="R12" s="165" t="inlineStr"/>
    </row>
    <row r="13" ht="24" customHeight="1" s="49">
      <c r="A13" s="167" t="n">
        <v>11</v>
      </c>
      <c r="B13" s="166" t="inlineStr">
        <is>
          <t>ทำการศึกษาการเกิดมะเร็งปอดในผู้ป่วยกลุ่ม cohort เป็นระยะเวลา 30 ปี ให้ผลดังนี้ (ตารางแสดง อุบัติการณ์การเกิด CA lung: ไม่สูบบุหรี่ 0.1% (0.001), สูบบุหรี่ 1% (0.01), RR = 10, NNH = 1/(0.01-0.001) = 111)
ข้อใดถูกต้อง</t>
        </is>
      </c>
      <c r="C13" s="166" t="inlineStr"/>
      <c r="D13" s="166" t="inlineStr">
        <is>
          <t>การเกิด CA lung ในกลุ่มสูบบุหรี่ = 1 คนใน 1,000 คน</t>
        </is>
      </c>
      <c r="E13" s="166" t="inlineStr">
        <is>
          <t>การเกิด CA lung ในกลุ่มไม่สูบบุหรี่ = 1 คนใน 10,000 คน</t>
        </is>
      </c>
      <c r="F13" s="166" t="inlineStr">
        <is>
          <t>odd ratio = 11</t>
        </is>
      </c>
      <c r="G13" s="166" t="inlineStr">
        <is>
          <t>ผู้ป่วยที่สูบบุหรี่เป็นเวลา 30 ปี มีโอกาสเกิด CA lung 1 คน ใน 111 คน</t>
        </is>
      </c>
      <c r="H13" s="166" t="inlineStr">
        <is>
          <t>ไม่มีข้อใดถูก</t>
        </is>
      </c>
      <c r="I13" s="167" t="inlineStr">
        <is>
          <t>4</t>
        </is>
      </c>
      <c r="J13" s="166" t="inlineStr">
        <is>
          <t>✅ คำตอบที่ถูกต้อง: ข้อ ง. ผู้ป่วยที่สูบบุหรี่เป็นเวลา 30 ปี มีโอกาสเกิด CA lung 1 คน ใน 111 คน
💡 Background:
การประเมินหลักฐานเชิงประจักษ์ (Evidence-Based Practice) อาศัย study design, statistical parameters (p-value, 95% CI, RR/OR) เพื่อการตัดสินใจอย่างแม่นยำ
🎯 ทำไมข้อนี้ถึงถูก:
ผู้ป่วยที่สูบบุหรี่เป็นเวลา 30 ปี มีโอกาสเกิด CA lung 1 คน ใน 111 คน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จากตาราง อุบัติการณ์ในกลุ่มสูบบุหรี่คือ 1% หรือ 0.01 ซึ่งเท่ากับ 1 คนใน 100 คน (ไม่ใช่ 1,000 คน), อุบัติการณ์ในกลุ่มไม่สูบบุหรี่คือ 0.1% หรือ 0.001 ซึ่งเท่ากับ 1 คนใน 1,000 คน, ส่วน NNH (Number Needed to Harm) คำนวณจาก 1 / Absolute Risk Increase (1% - 0.1% = 0.9% หรือ 0.009) จะได้ประมาณ 111 แปลว่าผู้ที่สูบบุหรี่เป็นเวลา 30 ปี จะมีโอกาสเกิด CA lung ส่วนเกินที่เป็นผลจากการสูบบุหรี่ 1 คน ใน 111 คน
🔍 ข้ออื่นผิดเพราะอะไร:
• ข้อ ก. (การเกิด CA lung ในกลุ่มสูบบุหรี่ = 1 คนใน 1,000 คน): การเกิด CA lung ในกลุ่มสูบบุหรี่ = 1 คนใน 1,000 คน ไม่ตรงกับข้อบ่งใช้หรือกลไกการออกฤทธิ์ที่ถูกต้องตาม CONSORT / STROBE / PRISMA reporting guidelines
• ข้อ ข. (การเกิด CA lung ในกลุ่มไม่สูบบุหรี่ = 1 คนใน 10,000 คน): การเกิด CA lung ในกลุ่มไม่สูบบุหรี่ = 1 คนใน 10,000 คน ไม่ตรงกับข้อบ่งใช้หรือกลไกการออกฤทธิ์ที่ถูกต้องตาม CONSORT / STROBE / PRISMA reporting guidelines
• ข้อ ค. (odd ratio = 11): odd ratio = 11 ไม่ตรงกับข้อบ่งใช้หรือกลไกการออกฤทธิ์ที่ถูกต้องตาม CONSORT / STROBE / PRISMA reporting guidelines
• ข้อ จ. (ไม่มีข้อใดถูก): ข้อนี้ไม่ถูกต้องเนื่องจากมีตัวเลือกที่จำเพาะและตรงตามเกณฑ์มาตรฐานเวชปฏิบัติอย่างชัดเจน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3" s="166" t="inlineStr"/>
      <c r="L13" s="166" t="inlineStr">
        <is>
          <t>Research &amp; Biostats</t>
        </is>
      </c>
      <c r="M13" s="166" t="inlineStr">
        <is>
          <t>รูปแบบการวิจัยทางคลินิก (RCT, Cohort, Case-Control)</t>
        </is>
      </c>
      <c r="N13" s="165" t="inlineStr">
        <is>
          <t>SAP</t>
        </is>
      </c>
      <c r="O13" s="166" t="inlineStr">
        <is>
          <t>ข้อ 129 Pharma Plus เล่มม่วง (เฉลยข้อ ง)</t>
        </is>
      </c>
      <c r="P13" s="165" t="inlineStr">
        <is>
          <t>แบบฝึกหัด</t>
        </is>
      </c>
      <c r="Q13" s="165" t="inlineStr">
        <is>
          <t>เล่มม่วง</t>
        </is>
      </c>
      <c r="R13" s="165" t="inlineStr"/>
    </row>
    <row r="14" ht="24" customHeight="1" s="49">
      <c r="A14" s="167" t="n">
        <v>12</v>
      </c>
      <c r="B14" s="166" t="inlineStr">
        <is>
          <t>ถ้ายา Pioglitazone ได้รับการอนุมัติให้ขายในไทย โดยหากต้องการติดตามอาการไม่พึงประสงค์หลังจากการใช้ยา
หลังจากทำการวางขาย (post marketing surveillance) ต้องใช้วิธีวิจัยใดจึงจะเหมาะสมที่สุด</t>
        </is>
      </c>
      <c r="C14" s="166" t="inlineStr"/>
      <c r="D14" s="166" t="inlineStr">
        <is>
          <t>Cross sectional study</t>
        </is>
      </c>
      <c r="E14" s="166" t="inlineStr">
        <is>
          <t>Cohort study</t>
        </is>
      </c>
      <c r="F14" s="166" t="inlineStr">
        <is>
          <t>Randomized control study</t>
        </is>
      </c>
      <c r="G14" s="166" t="inlineStr">
        <is>
          <t>Systematic review and meta analysis study</t>
        </is>
      </c>
      <c r="H14" s="166" t="inlineStr">
        <is>
          <t>Systematic review and meta analysis study</t>
        </is>
      </c>
      <c r="I14" s="167" t="inlineStr">
        <is>
          <t>1</t>
        </is>
      </c>
      <c r="J14" s="166" t="inlineStr">
        <is>
          <t>✅ คำตอบที่ถูกต้อง: ข้อ ก. Cross sectional study
💡 Background:
การวิจัยทางเภสัชกรรมและชีวสถิติ (Research Methodology &amp; Biostatistics) มุ่งเน้นรูปแบบการวิจัยทางคลินิก (RCT, Cohort, Case-Control), การทดสอบสมมติฐานทางสถิติ (Parametric vs Non-parametric tests), และการแปลผล Relative Risk (RR), Odds Ratio (OR), และ Number Needed to Treat (NNT)
🎯 ทำไมข้อนี้ถึงถูก:
Ecological study การเลือก Ecological study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ก. (Research &amp; Biostats): Research &amp; Biostats ไม่ตรงกับข้อบ่งใช้หรือกลไกการออกฤทธิ์ที่ถูกต้องตาม CONSORT / STROBE / PRISMA reporting guidelines
• ข้อ ค. (Cross sectional study): Cross sectional study ไม่ตรงกับข้อบ่งใช้หรือกลไกการออกฤทธิ์ที่ถูกต้องตาม CONSORT / STROBE / PRISMA reporting guidelines
• ข้อ ง. (Cohort study): Cohort study ไม่ตรงกับข้อบ่งใช้หรือกลไกการออกฤทธิ์ที่ถูกต้องตาม CONSORT / STROBE / PRISMA reporting guidelines
• ข้อ จ. (Randomized control study): Randomized control study ไม่ตรงกับข้อบ่งใช้หรือกลไกการออกฤทธิ์ที่ถูกต้องตาม CONSORT / STROBE / PRISMA reporting guidelines
📖 Guideline อ้างอิง:
หลักการระบาดวิทยาและระเบียบวิธีวิจัยทางคลินิก (Clinical Research &amp; Biostatistics Methodology)
📌 จุดจำก่อนสอบ:
• Thiazolidinedione Warning: เป็น PPAR-gamma agonist เพิ่ม insulin sensitivity แต่ทำให้เกิด fluid retention ห้ามใช้ใน Heart Failure (NYHA Class III-IV) และเสี่ยงกระดูกหัก/มะเร็งกระเพาะปัสสาวะ</t>
        </is>
      </c>
      <c r="K14" s="166" t="inlineStr"/>
      <c r="L14" s="166" t="inlineStr">
        <is>
          <t>Research &amp; Biostats</t>
        </is>
      </c>
      <c r="M14" s="166" t="inlineStr">
        <is>
          <t>สถิติวิเคราะห์ (RR, OR, HR, NNT, 95% CI)</t>
        </is>
      </c>
      <c r="N14" s="165" t="inlineStr">
        <is>
          <t>SAP</t>
        </is>
      </c>
      <c r="O14" s="166" t="inlineStr">
        <is>
          <t>แบบฝึกหัด PLE-CC 1 ข้อ 38</t>
        </is>
      </c>
      <c r="P14" s="165" t="inlineStr">
        <is>
          <t>แบบฝึกหัด</t>
        </is>
      </c>
      <c r="Q14" s="165" t="inlineStr">
        <is>
          <t>เล่มม่วง</t>
        </is>
      </c>
      <c r="R14" s="165" t="inlineStr"/>
    </row>
    <row r="15" ht="24" customHeight="1" s="49">
      <c r="A15" s="167" t="n">
        <v>13</v>
      </c>
      <c r="B15" s="166" t="inlineStr">
        <is>
          <t>จากรูป Kaplan-Meier curve ของการศึกษาเปรียบเทียบ treatment A และ B ในการรักษา Lung cancer พบว่า
Hazard Ratio (HR) ของ Overall survival ของ treatment B เทียบกับ A คือ 0.65 (95% Cl: 0.5-0.85)
ข้อใดกล่าวถูกต้อง</t>
        </is>
      </c>
      <c r="C15" s="166" t="inlineStr"/>
      <c r="D15" s="166" t="inlineStr">
        <is>
          <t>B ลด death risk ได้ 35% เมื่อเทียบกับ A</t>
        </is>
      </c>
      <c r="E15" s="166" t="inlineStr">
        <is>
          <t>HR ใกล้เคียง1หมายความว่าไม่มีความแตกต่างในข้อมูล</t>
        </is>
      </c>
      <c r="F15" s="166" t="inlineStr">
        <is>
          <t>Median OS ของ A แปลว่า คนไข้ที่ใช้ A มีมัธยฐานของ survival rate อยู่ที่ 28 เดือน</t>
        </is>
      </c>
      <c r="G15" s="166" t="inlineStr">
        <is>
          <t>A ลด death risk ได้ 65%</t>
        </is>
      </c>
      <c r="H15" s="166" t="inlineStr">
        <is>
          <t>Median OS ของ B มากกว่า 18 เดือนแต่ไม่มีนัยส าคัญทางสถิติ</t>
        </is>
      </c>
      <c r="I15" s="167" t="inlineStr">
        <is>
          <t>1</t>
        </is>
      </c>
      <c r="J15" s="166" t="inlineStr">
        <is>
          <t>✅ คำตอบที่ถูกต้อง: ข้อ ก. B ลด death risk ได้ 35% เมื่อเทียบกับ A
💡 Background:
การวิจัยทางเภสัชกรรมและชีวสถิติ (Research Methodology &amp; Biostatistics) มุ่งเน้นรูปแบบการวิจัยทางคลินิก (RCT, Cohort, Case-Control), การทดสอบสมมติฐานทางสถิติ (Parametric vs Non-parametric tests), และการแปลผล Relative Risk (RR), Odds Ratio (OR), และ Number Needed to Treat (NNT)
🎯 ทำไมข้อนี้ถึงถูก:
Research &amp; Biostats การเลือก Research &amp; Biostats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(B ลด death risk ได้ 35% เมื่อเทียบกับ A): B ลด death risk ได้ 35% เมื่อเทียบกับ A ไม่ตรงกับข้อบ่งใช้หรือกลไกการออกฤทธิ์ที่ถูกต้องตาม CONSORT / STROBE / PRISMA reporting guidelines
• ข้อ ค. (HR ใกล้เคียง1หมายความว่าไม่มีความแตกต่างในข้อมูล): HR ใกล้เคียง1หมายความว่าไม่มีความแตกต่างในข้อมูล ไม่ตรงกับข้อบ่งใช้หรือกลไกการออกฤทธิ์ที่ถูกต้องตาม CONSORT / STROBE / PRISMA reporting guidelines
• ข้อ ง. (Median OS ของ A แปลว่า คนไข้ที่ใช้ A มีมัธยฐานของ survival rate อยู่ที่ 28 เดือน): Median OS ของ A แปลว่า คนไข้ที่ใช้ A มีมัธยฐานของ survival rate อยู่ที่ 28 เดือน ไม่ตรงกับข้อบ่งใช้หรือกลไกการออกฤทธิ์ที่ถูกต้องตาม CONSORT / STROBE / PRISMA reporting guidelines
• ข้อ จ. (A ลด death risk ได้ 65%): A ลด death risk ได้ 65% ไม่ตรงกับข้อบ่งใช้หรือกลไกการออกฤทธิ์ที่ถูกต้องตาม CONSORT / STROBE / PRISMA reporting guidelines
📖 Guideline อ้างอิง:
National Comprehensive Cancer Network (NCCN) Clinical Practice Guidelines in Oncology &amp; MASCC/ESMO Antiemetic Guidelines
📌 จุดจำก่อนสอบ:
• Study Hierarchy &amp; Causality: Systematic Review/Meta-analysis &gt; Randomized Controlled Trial (RCT) &gt; Cohort &gt; Case-Control &gt; Cross-Sectional
• Effect Measures: Relative Risk (RR) คำนวณได้เฉพาะใน Cohort Study และ RCT; Odds Ratio (OR) ใช้ใน Case-Control Study
• Health Economics (ICER): ICER = (Cost A - Cost B) / (Effect A - Effect B); หากต่ำกว่าเกณฑ์ความคุ้มค่า (WTP threshold ของไทย 160,000 บาท/QALY) ถือว่าคุ้มค่า</t>
        </is>
      </c>
      <c r="K15" s="166" t="inlineStr"/>
      <c r="L15" s="166" t="inlineStr">
        <is>
          <t>Research &amp; Biostats</t>
        </is>
      </c>
      <c r="M15" s="166" t="inlineStr">
        <is>
          <t>สถิติวิเคราะห์ (RR, OR, HR, NNT, 95% CI)</t>
        </is>
      </c>
      <c r="N15" s="165" t="inlineStr">
        <is>
          <t>SAP</t>
        </is>
      </c>
      <c r="O15" s="166" t="inlineStr">
        <is>
          <t>แบบฝึกหัด PLE-CC 1 ข้อ 83</t>
        </is>
      </c>
      <c r="P15" s="165" t="inlineStr">
        <is>
          <t>แบบฝึกหัด</t>
        </is>
      </c>
      <c r="Q15" s="165" t="inlineStr">
        <is>
          <t>เล่มม่วง</t>
        </is>
      </c>
      <c r="R15" s="165" t="inlineStr"/>
    </row>
    <row r="16" ht="24" customHeight="1" s="49">
      <c r="A16" s="167" t="n">
        <v>14</v>
      </c>
      <c r="B16" s="166" t="inlineStr">
        <is>
          <t>การประเมินความคุ้มค่าทางเศรษฐศาสตร์สาธารณสุข ที่วัดผลลัพธ์ทางสุขภาพเป็นปีสุขภาวะ (Quality-Adjusted Life Years: QALY) เพื่อเปรียบเทียบความคุ้มค่าระหว่างการรักษาที่ต่างกัน จัดเป็นการวิเคราะห์ประเภทใด</t>
        </is>
      </c>
      <c r="C16" s="166" t="inlineStr"/>
      <c r="D16" s="166" t="inlineStr">
        <is>
          <t>Cost-Utility Analysis (CUA)</t>
        </is>
      </c>
      <c r="E16" s="166" t="inlineStr">
        <is>
          <t>Cost-Effectiveness Analysis (CEA)</t>
        </is>
      </c>
      <c r="F16" s="166" t="inlineStr">
        <is>
          <t>Cost-Benefit Analysis (CBA)</t>
        </is>
      </c>
      <c r="G16" s="166" t="inlineStr">
        <is>
          <t>Cost-Minimization Analysis (CMA)</t>
        </is>
      </c>
      <c r="H16" s="166" t="inlineStr">
        <is>
          <t>Cost of Illness Analysis (COI)</t>
        </is>
      </c>
      <c r="I16" s="167" t="n">
        <v>1</v>
      </c>
      <c r="J16" s="166" t="inlineStr">
        <is>
          <t>✅ คำตอบที่ถูกต้อง: ข้อ ก. Cost-Utility Analysis (CUA)
💡 Background:
การประเมินความคุ้มค่าทางเศรษฐศาสตร์สาธารณสุข (Pharmacoeconomic evaluation) เป็นเครื่องมือสำคัญในการคัดเลือกยาเข้าสู่บัญชียาหลักแห่งชาติ โดยเปรียบเทียบต้นทุน (Costs) กับผลลัพธ์ทางสุขภาพ (Consequences) ในมิติต่างๆ
🎯 ทำไมข้อนี้ถึงถูก:
Cost-Utility Analysis (CUA) คือการวิเคราะห์ความคุ้มค่าที่วัดผลลัพธ์สุขภาพในหน่วยอรรถประโยชน์ ซึ่งรวมทั้งระยะเวลาการมีชีวิตและคุณภาพชีวิตเข้าด้วยกัน คือ ปีสุขภาวะ (Quality-Adjusted Life Years: QALY) หรือ DALY โดยแสดงผลลัพธ์เป็น Incremental Cost-Effectiveness Ratio (ICER) ต่อ QALY ที่ได้รับ
🔍 ข้ออื่นผิดเพราะอะไร:
• ข้อ ข. (Cost-Effectiveness Analysis: CEA): วัดผลลัพธ์เป็นหน่วยธรรมชาติทางคลินิก (Natural units) เช่น mmHg ความดันที่ลดได้, มิลลิกรัมน้ำตาลที่ลดได้, หรือปีที่มีชีวิตรอด (Life years gained)
• ข้อ ค. (Cost-Benefit Analysis: CBA): วัดทั้งต้นทุนและผลลัพธ์เป็นหน่วยตัวเงิน (Monetary units: บาท, ดอลลาร์)
• ข้อ ง. (Cost-Minimization Analysis: CMA): ใช้เมื่อประสิทธิผลของการรักษา 2 วิธีเท่ากันทุกประการ แล้วเปรียบเทียบเฉพาะต้นทุนที่ต่ำกว่า
• ข้อ จ. (Cost of Illness: COI): เป็นการประเมินภาระค่าใช้จ่ายรวมของโรค ไม่ใช่การเปรียบเทียบความคุ้มค่าของการรักษา
📖 Guideline อ้างอิง:
คู่มือการประเมินเทคโนโลยีด้านสุขภาพสำหรับประเทศไทย (Health Intervention and Technology Assessment Program: HITAP)
📌 จุดจำก่อนสอบ:
• CMA: Outcomes เท่ากัน เปรียบเทียบเฉพาะ Cost (บาท)
• CEA: Outcomes เป็น Natural units (mmHg, Life years)
• CUA: Outcomes เป็น QALYs หรือ DALYs (รวมมิติชีวิตและคุณภาพชีวิต)
• CBA: ทั้ง Costs และ Outcomes คิดเป็นตัวเงิน (บาท vs บาท)</t>
        </is>
      </c>
      <c r="K16" s="166" t="inlineStr"/>
      <c r="L16" s="166" t="inlineStr">
        <is>
          <t>Research &amp; Biostats</t>
        </is>
      </c>
      <c r="M16" s="166" t="inlineStr">
        <is>
          <t>สถิติวิเคราะห์ (RR, OR, HR, NNT, 95% CI)</t>
        </is>
      </c>
      <c r="N16" s="165" t="inlineStr">
        <is>
          <t>SAP</t>
        </is>
      </c>
      <c r="O16" s="166" t="inlineStr">
        <is>
          <t>PLE-CC1 ปี 2566 Day 2 ข้อ 1</t>
        </is>
      </c>
      <c r="P16" s="165" t="inlineStr">
        <is>
          <t>ข้อสอบเก่า</t>
        </is>
      </c>
      <c r="Q16" s="165" t="inlineStr">
        <is>
          <t>2566</t>
        </is>
      </c>
      <c r="R16" s="165" t="inlineStr"/>
    </row>
    <row r="17" ht="24" customHeight="1" s="49">
      <c r="A17" s="167" t="n">
        <v>15</v>
      </c>
      <c r="B17" s="166" t="inlineStr">
        <is>
          <t>ในการวิจัยทางคลินิกแบบสุ่มและมีกลุ่มควบคุมเพื่อประเมินประสิทธิผลของยา Propranolol ในการป้องกันไมเกรนที่ 8 สัปดาห์ หากผลการวิเคราะห์สรุปว่า 'ยา Propranolol ไม่แตกต่างจากกลุ่มควบคุมอย่างมีนัยสำคัญทางสถิติ' ข้อใดแสดงผลทางสถิติที่ถูกต้อง</t>
        </is>
      </c>
      <c r="C17" s="166" t="inlineStr"/>
      <c r="D17" s="166" t="inlineStr">
        <is>
          <t>p-value ≥ 0.05 หรือ 95% CI ของความแตกต่างครอบคลุมค่า 0 (RR/OR ครอบคลุมค่า 1.0)</t>
        </is>
      </c>
      <c r="E17" s="166" t="inlineStr">
        <is>
          <t>p-value &lt; 0.01 และ 95% CI ของ Relative Risk มีค่า 0.45 - 0.85</t>
        </is>
      </c>
      <c r="F17" s="166" t="inlineStr">
        <is>
          <t>p-value &lt; 0.05 โดยสามารถปฏิเสธสมมติฐานว่าง (Reject H0)</t>
        </is>
      </c>
      <c r="G17" s="166" t="inlineStr">
        <is>
          <t>ค่าเฉลี่ยของทั้งสองกลุ่มแตกต่างกันอย่างมีนัยสำคัญที่ระดับความเชื่อมั่น 95%</t>
        </is>
      </c>
      <c r="H17" s="166" t="inlineStr">
        <is>
          <t>ค่าสถิติทดสอบสูงกว่า Critical value อย่างมีนัยสำคัญ</t>
        </is>
      </c>
      <c r="I17" s="167" t="n">
        <v>1</v>
      </c>
      <c r="J17" s="166" t="inlineStr">
        <is>
          <t>✅ คำตอบที่ถูกต้อง: ข้อ ก. p-value ≥ 0.05 หรือ 95% CI ของความแตกต่างครอบคลุมค่า 0 (RR/OR ครอบคลุมค่า 1.0)
💡 Background:
การทดสอบสมมติฐานทางสถิติ (Hypothesis Testing) ในการวิจัยทางคลินิกใช้ประเมินความแตกต่างของประสิทธิผลระหว่างกลุ่มทดลองและกลุ่มควบคุม
🎯 ทำไมข้อนี้ถึงถูก:
ข้อสรุปที่ระบุว่า ยา Propranolol ไม่แตกต่างจากกลุ่มควบคุมอย่างมีนัยสำคัญทางสถิติ หมายถึง ค่า p-value มีค่ามากกว่าหรือเท่ากับ 0.05 (ไม่สามารถปฏิเสธสมมติฐานว่าง H0) หรือช่วงความเชื่อมั่น 95% CI ของความแตกต่างระหว่างกลุ่ม (Mean difference) ครอบคลุมค่า 0 หรือค่า 95% CI ของอัตราส่วน (RR / OR) ครอบคลุมค่า 1.0
🔍 ข้ออื่นผิดเพราะอะไร:
• ข้อ ข. p-value &lt; 0.01: แสดงว่ามีความแตกต่างกันอย่างมีนัยสำคัญทางสถิติสูงมาก ขัดแย้งกับโจทย์
• ข้อ ค. ปฏิเสธสมมติฐานว่าง (Reject H0): เป็นการสรุปว่ามีความแตกต่างกันอย่างมีนัยสำคัญ
• ข้อ ง. ค่า 95% CI ของ Relative Risk มีค่าระหว่าง 0.45 - 0.85: ช่วงความเชื่อมั่นไม่ครอบคลุม 1.0 แสดงว่ามีนัยสำคัญทางสถิติ
• ข้อ จ. ค่า t-statistic สูงกว่า critical value: แสดงว่าปฏิเสธ H0 และมีความแตกต่างกันอย่างมีนัยสำคัญ
📖 Guideline อ้างอิง:
Basic &amp; Clinical Biostatistics &amp; CONSORT Statement for Randomized Controlled Trials
📌 จุดจำก่อนสอบ:
Not statistically significant: p ≥ 0.05, ไม่ปฏิเสธ H0, 95% CI ของความต่างคร่อม 0, 95% CI ของ RR/OR คร่อม 1.0</t>
        </is>
      </c>
      <c r="K17" s="166" t="inlineStr"/>
      <c r="L17" s="166" t="inlineStr">
        <is>
          <t>Research &amp; Biostats</t>
        </is>
      </c>
      <c r="M17" s="166" t="inlineStr">
        <is>
          <t>สถิติวิเคราะห์ (RR, OR, HR, NNT, 95% CI)</t>
        </is>
      </c>
      <c r="N17" s="165" t="inlineStr">
        <is>
          <t>SAP</t>
        </is>
      </c>
      <c r="O17" s="166" t="inlineStr">
        <is>
          <t>PLE-CC1 ปี 2566 Day 2 ข้อ 1</t>
        </is>
      </c>
      <c r="P17" s="165" t="inlineStr">
        <is>
          <t>ข้อสอบเก่า</t>
        </is>
      </c>
      <c r="Q17" s="165" t="inlineStr">
        <is>
          <t>2566</t>
        </is>
      </c>
      <c r="R17" s="165" t="inlineStr"/>
    </row>
    <row r="18" ht="24" customHeight="1" s="49">
      <c r="A18" s="167" t="n">
        <v>16</v>
      </c>
      <c r="B18" s="166" t="inlineStr">
        <is>
          <t>ในการประเมินประสิทธิผลของยา Propranolol ในการป้องกันไมเกรนเทียบกับกลุ่มควบคุม หากผลการวิจัยสรุปว่า 'ยา Propranolol สามารถลดความถี่ของการเกิดไมเกรนได้อย่างมีนัยสำคัญทางสถิติ' ข้อใดแสดงผลการวิเคราะห์ทางสถิติที่ถูกต้อง</t>
        </is>
      </c>
      <c r="C18" s="166" t="inlineStr"/>
      <c r="D18" s="166" t="inlineStr">
        <is>
          <t>p-value &lt; 0.05 และ 95% CI ของ Relative Risk ไม่ครอบคลุมค่า 1.0 (เช่น RR = 0.60; 95% CI: 0.42 - 0.86)</t>
        </is>
      </c>
      <c r="E18" s="166" t="inlineStr">
        <is>
          <t>p-value ≥ 0.05 และยอมรับสมมติฐานว่าง (Fail to reject H0)</t>
        </is>
      </c>
      <c r="F18" s="166" t="inlineStr">
        <is>
          <t>95% CI ของผลต่างจำนวนวันที่มีอาการปวดครอบคลุมค่า 0</t>
        </is>
      </c>
      <c r="G18" s="166" t="inlineStr">
        <is>
          <t>เกิดความผิดพลาดชนิดที่ 2 (Type II error, Beta) ในการแปลผล</t>
        </is>
      </c>
      <c r="H18" s="166" t="inlineStr">
        <is>
          <t>ค่า Relative Risk เท่ากับ 1.00 อย่างสมบูรณ์</t>
        </is>
      </c>
      <c r="I18" s="167" t="n">
        <v>1</v>
      </c>
      <c r="J18" s="166" t="inlineStr">
        <is>
          <t>✅ คำตอบที่ถูกต้อง: ข้อ ก. p-value &lt; 0.05 และ 95% CI ของ Relative Risk (RR) ไม่ครอบคลุมค่า 1.0 (เช่น RR = 0.60; 95% CI: 0.42 - 0.86)
💡 Background:
การแปลผลการวิจัยทางคลินิกที่มีนัยสำคัญทางสถิติ (Statistically significant) อาศัยทั้งการพิจารณาค่าความน่าจะเป็น (p-value) และช่วงความเชื่อมั่น (Confidence Interval)
🎯 ทำไมข้อนี้ถึงถูก:
การที่ยา Propranolol สามารถป้องกันการเกิดไมเกรนได้อย่างมีนัยสำคัญทางสถิติเมื่อเทียบกับกลุ่มควบคุม จะต้องมีค่า p-value &lt; 0.05 และช่วงความเชื่อมั่น 95% CI ของตัวชี้วัดประสิทธิผล เช่น Relative Risk (RR) ต้องต่ำกว่า 1.0 ทั้งช่วงโดยไม่คร่อม 1.0 แสดงถึงการลดความเสี่ยงของการเกิดไมเกรนอย่างแท้จริง
🔍 ข้ออื่นผิดเพราะอะไร:
• ข้อ ข. p-value ≥ 0.05: แสดงว่าไม่มีความแตกต่างกันอย่างมีนัยสำคัญทางสถิติ
• ข้อ ค. 95% CI ของผลต่างค่าเฉลี่ยครอบคลุมค่า 0: แสดงว่าผลการรักษาไม่มีความแตกต่างอย่างมีนัยสำคัญ
• ข้อ ง. ยอมรับสมมติฐานว่าง (Fail to reject H0): หมายถึงไม่มีความแตกต่างระหว่างสองกลุ่ม
• ข้อ จ. Relative Risk เท่ากับ 1.00: แสดงว่าความเสี่ยงของทั้งสองกลุ่มเท่ากัน ไม่เกิดประโยชน์ในการรักษา
📖 Guideline อ้างอิง:
Basic &amp; Clinical Biostatistics &amp; American Headache Society (AHS) Guidelines
📌 จุดจำก่อนสอบ:
Statistically significant: p &lt; 0.05, ปฏิเสธ H0, 95% CI ของ RR/OR ไม่ครอบคลุมค่า 1.0 (เช่น &lt; 1 ทั้งช่วงกรณีป้องกันโรค)</t>
        </is>
      </c>
      <c r="K18" s="166" t="inlineStr"/>
      <c r="L18" s="166" t="inlineStr">
        <is>
          <t>Research &amp; Biostats</t>
        </is>
      </c>
      <c r="M18" s="166" t="inlineStr">
        <is>
          <t>สถิติวิเคราะห์ (RR, OR, HR, NNT, 95% CI)</t>
        </is>
      </c>
      <c r="N18" s="165" t="inlineStr">
        <is>
          <t>SAP</t>
        </is>
      </c>
      <c r="O18" s="166" t="inlineStr">
        <is>
          <t>PLE-CC1 ปี 2566 Day 2 ข้อ 4</t>
        </is>
      </c>
      <c r="P18" s="165" t="inlineStr">
        <is>
          <t>ข้อสอบเก่า</t>
        </is>
      </c>
      <c r="Q18" s="165" t="inlineStr">
        <is>
          <t>2566</t>
        </is>
      </c>
      <c r="R18" s="165" t="inlineStr"/>
    </row>
    <row r="19" ht="24" customHeight="1" s="49">
      <c r="A19" s="167" t="n">
        <v>17</v>
      </c>
      <c r="B19" s="166" t="inlineStr">
        <is>
          <t>หากต้องการทำงานวิจัยแบบ multicenter double-blinded placebo controlled trial โดยให้ celecoxib เป็น Vostei we X ~ intervention เทียบกับ glucosamine+chondroitin sulfate กระบวนการใดทำให้ baseline characteristic ของกลุ่ม placebo กับ control เหมือนกัน</t>
        </is>
      </c>
      <c r="C19" s="166" t="inlineStr"/>
      <c r="D19" s="166" t="inlineStr">
        <is>
          <t>มีการทำหลายสถานที่</t>
        </is>
      </c>
      <c r="E19" s="166" t="inlineStr">
        <is>
          <t>double-blinded มี</t>
        </is>
      </c>
      <c r="F19" s="166" t="inlineStr">
        <is>
          <t>มีการสุ่ม</t>
        </is>
      </c>
      <c r="G19" s="166" t="inlineStr">
        <is>
          <t>มีกลุ่มควบคุม 2 กลุ่ม</t>
        </is>
      </c>
      <c r="H19" s="166" t="inlineStr">
        <is>
          <t>มีกลุ่ม intervention 2 กลุ่ม</t>
        </is>
      </c>
      <c r="I19" s="167" t="inlineStr">
        <is>
          <t>1</t>
        </is>
      </c>
      <c r="J19" s="166" t="inlineStr">
        <is>
          <t>✅ คำตอบที่ถูกต้อง: ข้อ ก. มีการทำหลายสถานที่
💡 Background:
กฎหมายยาและจรรยาบรรณวิชาชีพมีขึ้นเพื่อคุ้มครองความปลอดภัยของผู้บริโภคตามมาตรฐาน Good Pharmacy Practice (GPP)
🎯 ทำไมข้อนี้ถึงถูก:
มีการทำหลายสถานที่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มีการทำหลายสถานที่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(double-blinded มี): double-blinded มี ไม่ตรงกับข้อบ่งใช้หรือกลไกการออกฤทธิ์ที่ถูกต้องตาม CONSORT / STROBE / PRISMA reporting guidelines
• ข้อ ค. (มีการสุ่ม): มีการสุ่ม ไม่ตรงกับข้อบ่งใช้หรือกลไกการออกฤทธิ์ที่ถูกต้องตาม CONSORT / STROBE / PRISMA reporting guidelines
• ข้อ ง. (มีกลุ่มควบคุม 2 กลุ่ม): มีกลุ่มควบคุม 2 กลุ่ม ไม่ตรงกับข้อบ่งใช้หรือกลไกการออกฤทธิ์ที่ถูกต้องตาม CONSORT / STROBE / PRISMA reporting guidelines
• ข้อ จ. (มีกลุ่ม intervention 2 กลุ่ม): มีกลุ่ม intervention 2 กลุ่ม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19" s="166" t="inlineStr"/>
      <c r="L19" s="166" t="inlineStr">
        <is>
          <t>Research &amp; Biostats</t>
        </is>
      </c>
      <c r="M19" s="166" t="inlineStr">
        <is>
          <t>สถิติวิเคราะห์ (RR, OR, HR, NNT, 95% CI)</t>
        </is>
      </c>
      <c r="N19" s="165" t="inlineStr">
        <is>
          <t>SAP</t>
        </is>
      </c>
      <c r="O19" s="166" t="inlineStr">
        <is>
          <t>ข้อ 53 (PLE_CC1_2562_Key.md)</t>
        </is>
      </c>
      <c r="P19" s="165" t="inlineStr">
        <is>
          <t>ข้อสอบเก่า</t>
        </is>
      </c>
      <c r="Q19" s="165" t="inlineStr">
        <is>
          <t>2562</t>
        </is>
      </c>
      <c r="R19" s="165" t="inlineStr"/>
    </row>
    <row r="20" ht="24" customHeight="1" s="49">
      <c r="A20" s="167" t="n">
        <v>18</v>
      </c>
      <c r="B20" s="166" t="inlineStr">
        <is>
          <t>หากต้องการเทียบยารักษา SLE ตัวใหม่ เทียบกับตัวเก่า จงหา ICER X 77 ยาเก่า 18.0 QALYs 11.0 cost 1,200,000 bath ยาใหม่ 20.0 QALYs 12.5 cost 1,500,000 bath</t>
        </is>
      </c>
      <c r="C20" s="166" t="inlineStr"/>
      <c r="D20" s="168" t="inlineStr">
        <is>
          <t>75,000</t>
        </is>
      </c>
      <c r="E20" s="168" t="inlineStr">
        <is>
          <t>120,000</t>
        </is>
      </c>
      <c r="F20" s="168" t="inlineStr">
        <is>
          <t>150,000</t>
        </is>
      </c>
      <c r="G20" s="168" t="inlineStr">
        <is>
          <t>200,000</t>
        </is>
      </c>
      <c r="H20" s="166" t="inlineStr">
        <is>
          <t>300,000 ICER = ou X = 1, 500 , 000 - 1, 200 12 . 5 - 11 , 000 = 200, 000 bath/GALYs หË´มนาÆปทาซËาทืกกรณิ ÂวËนาต้จ²ÆดËรงบ¯นืญ´ต film</t>
        </is>
      </c>
      <c r="I20" s="167" t="inlineStr">
        <is>
          <t>1</t>
        </is>
      </c>
      <c r="J20" s="166" t="inlineStr">
        <is>
          <t>✅ คำตอบที่ถูกต้อง: ข้อ ก. 75,000
💡 Background:
กฎหมายยาและจรรยาบรรณวิชาชีพมีขึ้นเพื่อคุ้มครองความปลอดภัยของผู้บริโภคตามมาตรฐาน Good Pharmacy Practice (GPP)
🎯 ทำไมข้อนี้ถึงถูก:
75,000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75,000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(120,000): 120,000 ไม่ตรงกับข้อบ่งใช้หรือกลไกการออกฤทธิ์ที่ถูกต้องตาม CONSORT / STROBE / PRISMA reporting guidelines
• ข้อ ค. (150,000): 150,000 ไม่ตรงกับข้อบ่งใช้หรือกลไกการออกฤทธิ์ที่ถูกต้องตาม CONSORT / STROBE / PRISMA reporting guidelines
• ข้อ ง. (200,000): 200,000 ไม่ตรงกับข้อบ่งใช้หรือกลไกการออกฤทธิ์ที่ถูกต้องตาม CONSORT / STROBE / PRISMA reporting guidelines
• ข้อ จ. (300,000 ICER = ou X = 1, 500 , 000 - 1, 200 12 . 5 - 11 , 000 = 200, 000 bath/GALYs หË´มนาÆปทาซËาทืกกรณิ ÂวËนาต้จ²ÆดËรงบ¯นืญ´ต film): 300,000 ICER = ou X = 1, 500 , 000 - 1, 200 12 . 5 - 11 , 000 = 200, 000 bath/GALYs หË´มนาÆปทาซËาทืกกรณิ ÂวËนาต้จ²ÆดËรงบ¯นืญ´ต film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0" s="166" t="inlineStr"/>
      <c r="L20" s="166" t="inlineStr">
        <is>
          <t>Research &amp; Biostats</t>
        </is>
      </c>
      <c r="M20" s="166" t="inlineStr">
        <is>
          <t>สถิติวิเคราะห์ (RR, OR, HR, NNT, 95% CI)</t>
        </is>
      </c>
      <c r="N20" s="165" t="inlineStr">
        <is>
          <t>SAP</t>
        </is>
      </c>
      <c r="O20" s="166" t="inlineStr">
        <is>
          <t>ข้อ 114 (PLE_CC1_2562_Key.md)</t>
        </is>
      </c>
      <c r="P20" s="165" t="inlineStr">
        <is>
          <t>ข้อสอบเก่า</t>
        </is>
      </c>
      <c r="Q20" s="165" t="inlineStr">
        <is>
          <t>2562</t>
        </is>
      </c>
      <c r="R20" s="165" t="inlineStr"/>
    </row>
    <row r="21" ht="24" customHeight="1" s="49">
      <c r="A21" s="167" t="n">
        <v>19</v>
      </c>
      <c r="B21" s="166" t="inlineStr">
        <is>
          <t>ยาทีมีคุณสมบัติเป็น lipophilic เมือนำมาพัฒนาเป็นรูปแบบ liposomal preparation ยาจะอยู่บริเวณใดของ liposome (1) บริเวณแกนกลางของ liposome (2) บริเวณระหว่าง lipid bilayer ของ liposome (3) ระหว่างโมเลกุลของ phospholipid (4) บริเวณผิวด้านในของ liposome (5) บริเวณผิวด้านนอกของ liposome สถานการณ์ที 4 ผู้ป่วยชายไทย อายุ 60 ปี ได้รับการวินิจฉัยว่าเป็น Non-ST Elevatrion Myocardial infarction ได้รับยาดังนี Simvastatin 1x1 PO pc Enalapril 1x1 PO pc Aspirin 1x1 PO pc Clopidogrel 1x1 PO pc Amlodipine 1x1 PO pc Isosorbide dinitrate 1 tab SL prn</t>
        </is>
      </c>
      <c r="C21" s="166" t="inlineStr"/>
      <c r="D21" s="166" t="inlineStr">
        <is>
          <t>Prospective Cohort Study (Relative Risk: RR)</t>
        </is>
      </c>
      <c r="E21" s="166" t="inlineStr">
        <is>
          <t>Case-Control Study (Odds Ratio: OR)</t>
        </is>
      </c>
      <c r="F21" s="166" t="inlineStr">
        <is>
          <t>Cross-Sectional Survey Prevalence Study</t>
        </is>
      </c>
      <c r="G21" s="166" t="inlineStr">
        <is>
          <t>Cost-Effectiveness Analysis (Incremental Cost-Effectiveness Ratio: ICER)</t>
        </is>
      </c>
      <c r="H21" s="166" t="inlineStr">
        <is>
          <t>Cost-Utility Analysis (Quality-Adjusted Life Years: QALY)</t>
        </is>
      </c>
      <c r="I21" s="167" t="inlineStr">
        <is>
          <t>1</t>
        </is>
      </c>
      <c r="J21" s="166" t="inlineStr">
        <is>
          <t>✅ คำตอบที่ถูกต้อง: ข้อ ก. Prospective Cohort Study (Relative Risk: RR)
💡 Background:
การประเมินหลักฐานเชิงประจักษ์ (Evidence-Based Practice) อาศัย study design, statistical parameters (p-value, 95% CI, RR/OR) เพื่อการตัดสินใจอย่างแม่นยำ
🎯 ทำไมข้อนี้ถึงถูก:
Prospective Cohort Study (Relative Risk: RR)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Prospective Cohort Study (Relative Risk: RR)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(Case-Control Study (Odds Ratio: OR)): Odds Ratio (OR) = (a/c)/(b/d) ใช้ใน case-control study OR≈RR เมื่อ outcome หายาก (rare disease assumption)
• ข้อ ค. (Cross-Sectional Survey Prevalence Study): Cross-Sectional Survey Prevalence Study ไม่ตรงกับข้อบ่งใช้หรือกลไกการออกฤทธิ์ที่ถูกต้องตาม CONSORT / STROBE / PRISMA reporting guidelines
• ข้อ ง.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จ. (Cost-Utility Analysis (Quality-Adjusted Life Years: QALY)): Cost-Utility Analysis (Quality-Adjusted Life Years: QALY)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1" s="166" t="inlineStr"/>
      <c r="L21" s="166" t="inlineStr">
        <is>
          <t>Research &amp; Biostats</t>
        </is>
      </c>
      <c r="M21" s="166" t="inlineStr">
        <is>
          <t>สถิติวิเคราะห์ (RR, OR, HR, NNT, 95% CI)</t>
        </is>
      </c>
      <c r="N21" s="165" t="inlineStr">
        <is>
          <t>SAP</t>
        </is>
      </c>
      <c r="O21" s="166" t="inlineStr">
        <is>
          <t>ข้อ 26 (PLE_CC1_2557.md)</t>
        </is>
      </c>
      <c r="P21" s="165" t="inlineStr">
        <is>
          <t>ข้อสอบเก่า</t>
        </is>
      </c>
      <c r="Q21" s="165" t="inlineStr">
        <is>
          <t>2557</t>
        </is>
      </c>
      <c r="R21" s="165" t="inlineStr"/>
    </row>
    <row r="22" ht="24" customHeight="1" s="49">
      <c r="A22" s="167" t="n">
        <v>20</v>
      </c>
      <c r="B22" s="166" t="inlineStr">
        <is>
          <t>ยาใดต่อไปนี% ไม่มีผลลดอัตราการตายสำหรับผู้ป่วย myocardial infarction (1) Simvastatin (2) Enalapril (3) Aspirin (4) Clopidogrel (5) Amlodipine</t>
        </is>
      </c>
      <c r="C22" s="166" t="inlineStr"/>
      <c r="D22" s="166" t="inlineStr">
        <is>
          <t>Cost-Effectiveness Analysis (Incremental Cost-Effectiveness Ratio: ICER)</t>
        </is>
      </c>
      <c r="E22" s="166" t="inlineStr">
        <is>
          <t>Cost-Utility Analysis (Quality-Adjusted Life Years: QALY)</t>
        </is>
      </c>
      <c r="F22" s="166" t="inlineStr">
        <is>
          <t>Cost-Benefit Analysis (Net Monetary Benefit)</t>
        </is>
      </c>
      <c r="G22" s="166" t="inlineStr">
        <is>
          <t>Cost-Minimization Analysis (CMA)</t>
        </is>
      </c>
      <c r="H22" s="166" t="inlineStr">
        <is>
          <t>Student t-test for comparing two independent means</t>
        </is>
      </c>
      <c r="I22" s="167" t="inlineStr">
        <is>
          <t>1</t>
        </is>
      </c>
      <c r="J22" s="166" t="inlineStr">
        <is>
          <t>✅ คำตอบที่ถูกต้อง: ข้อ ก. Cost-Effectiveness Analysis (Incremental Cost-Effectiveness Ratio: ICER)
💡 Background:
การประเมินหลักฐานเชิงประจักษ์ (Evidence-Based Practice) อาศัย study design, statistical parameters (p-value, 95% CI, RR/OR) เพื่อการตัดสินใจอย่างแม่นยำ
🎯 ทำไมข้อนี้ถึงถูก:
Cost-Effectiveness Analysis (Incremental Cost-Effectiveness Ratio: ICER)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Cost-Effectiveness Analysis (Incremental Cost-Effectiveness Ratio: ICER)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(Cost-Utility Analysis (Quality-Adjusted Life Years: QALY)): Cost-Utility Analysis (Quality-Adjusted Life Years: QALY) ไม่ตรงกับข้อบ่งใช้หรือกลไกการออกฤทธิ์ที่ถูกต้องตาม CONSORT / STROBE / PRISMA reporting guidelines
• ข้อ ค. (Cost-Benefit Analysis (Net Monetary Benefit)): Cost-Benefit Analysis (Net Monetary Benefit) ไม่ตรงกับข้อบ่งใช้หรือกลไกการออกฤทธิ์ที่ถูกต้องตาม CONSORT / STROBE / PRISMA reporting guidelines
• ข้อ ง. (Cost-Minimization Analysis (CMA)): Cost-Minimization Analysis (CMA) ไม่ตรงกับข้อบ่งใช้หรือกลไกการออกฤทธิ์ที่ถูกต้องตาม CONSORT / STROBE / PRISMA reporting guidelines
• ข้อ จ. (Student t-test for comparing two independent means): Student t-test for comparing two independent means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2" s="166" t="inlineStr"/>
      <c r="L22" s="166" t="inlineStr">
        <is>
          <t>Research &amp; Biostats</t>
        </is>
      </c>
      <c r="M22" s="166" t="inlineStr">
        <is>
          <t>รูปแบบการวิจัยทางคลินิก (RCT, Cohort, Case-Control)</t>
        </is>
      </c>
      <c r="N22" s="165" t="inlineStr">
        <is>
          <t>SAP</t>
        </is>
      </c>
      <c r="O22" s="166" t="inlineStr">
        <is>
          <t>ข้อ 27 (PLE_CC1_2557.md)</t>
        </is>
      </c>
      <c r="P22" s="165" t="inlineStr">
        <is>
          <t>ข้อสอบเก่า</t>
        </is>
      </c>
      <c r="Q22" s="165" t="inlineStr">
        <is>
          <t>2557</t>
        </is>
      </c>
      <c r="R22" s="165" t="inlineStr"/>
    </row>
    <row r="23" ht="24" customHeight="1" s="49">
      <c r="A23" s="167" t="n">
        <v>21</v>
      </c>
      <c r="B23" s="166" t="inlineStr">
        <is>
          <t>จงพิจารณากราฟต่อไปนี% ข้อใดถูกต้อง (กราฟสมมติ ลอง หัดอ่านและแปรผลกราฟดูนะ) (1) เป็นการวิเคราะห์ multi-way sensitivity analysis (2) ตัวแปร Utility of HSCT patients มีความไวมากกว่า Utility of BT-ICT patients ในการเปลียนแปลงค่า ICER (3) ตัวแปร Discount rate มีความไวมากกว่า Direct-on medical cost of HSCT ในการเปลียนแปลงค่า ICER (4) ตัวแปร Age coefficient ส่งผลให้เกิดการเปลียนแปลง ค่า ICER ได้มากทีสุด (5) ตัวแปร Utility of BT-ICT patients ส่งผลให้เกิดการ เปลียนแปลงค่า ICER ได้น้อยทีสุด MCQ 11 | 1/2557 | Page 13</t>
        </is>
      </c>
      <c r="C23" s="166" t="inlineStr"/>
      <c r="D23" s="166" t="inlineStr">
        <is>
          <t>Cost-Minimization Analysis (CMA)</t>
        </is>
      </c>
      <c r="E23" s="166" t="inlineStr">
        <is>
          <t>Student t-test for comparing two independent means</t>
        </is>
      </c>
      <c r="F23" s="166" t="inlineStr">
        <is>
          <t>Chi-Square Test for Categorical Independence (p &lt; 0.05)</t>
        </is>
      </c>
      <c r="G23" s="166" t="inlineStr">
        <is>
          <t>Randomized Controlled Trial (Double-blind RCT)</t>
        </is>
      </c>
      <c r="H23" s="166" t="inlineStr">
        <is>
          <t>Prospective Cohort Study (Relative Risk: RR)</t>
        </is>
      </c>
      <c r="I23" s="167" t="inlineStr">
        <is>
          <t>1</t>
        </is>
      </c>
      <c r="J23" s="166" t="inlineStr">
        <is>
          <t>✅ คำตอบที่ถูกต้อง: ข้อ ก. Cost-Minimization Analysis (CMA)
💡 Background:
กฎหมายยาและจรรยาบรรณวิชาชีพมีขึ้นเพื่อคุ้มครองความปลอดภัยของผู้บริโภคตามมาตรฐาน Good Pharmacy Practice (GPP)
🎯 ทำไมข้อนี้ถึงถูก:
Cost-Minimization Analysis (CMA)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Cost-Minimization Analysis (CMA)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(Student t-test for comparing two independent means): Student t-test for comparing two independent means ไม่ตรงกับข้อบ่งใช้หรือกลไกการออกฤทธิ์ที่ถูกต้องตาม CONSORT / STROBE / PRISMA reporting guidelines
• ข้อ ค. (Chi-Square Test for Categorical Independence (p &lt; 0.05)): Chi-Square Test for Categorical Independence (p &lt; 0.05) ไม่ตรงกับข้อบ่งใช้หรือกลไกการออกฤทธิ์ที่ถูกต้องตาม CONSORT / STROBE / PRISMA reporting guidelines
• ข้อ ง. (Randomized Controlled Trial (Double-blind RCT)): RCT (Randomized Controlled Trial) เป็น gold standard ในการวิจัย interventional มี randomization ป้องกัน confounding bias
• ข้อ จ. (Prospective Cohort Study (Relative Risk: RR)): Relative Risk (RR) = Risk in exposed / Risk in unexposed ใช้ใน cohort study RR=1 ไม่มีความสัมพันธ์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3" s="166" t="inlineStr"/>
      <c r="L23" s="166" t="inlineStr">
        <is>
          <t>Research &amp; Biostats</t>
        </is>
      </c>
      <c r="M23" s="166" t="inlineStr">
        <is>
          <t>สถิติวิเคราะห์ (RR, OR, HR, NNT, 95% CI)</t>
        </is>
      </c>
      <c r="N23" s="165" t="inlineStr">
        <is>
          <t>SAP</t>
        </is>
      </c>
      <c r="O23" s="166" t="inlineStr">
        <is>
          <t>ข้อ 85 (PLE_CC1_2557.md)</t>
        </is>
      </c>
      <c r="P23" s="165" t="inlineStr">
        <is>
          <t>ข้อสอบเก่า</t>
        </is>
      </c>
      <c r="Q23" s="165" t="inlineStr">
        <is>
          <t>2557</t>
        </is>
      </c>
      <c r="R23" s="165" t="inlineStr"/>
    </row>
    <row r="24" ht="24" customHeight="1" s="49">
      <c r="A24" s="167" t="n">
        <v>22</v>
      </c>
      <c r="B24" s="166" t="inlineStr">
        <is>
          <t>จากข้อมูลดังแสดงในตาราง จงคำนวณค่า Incremental Cost-Effectiveness Ratio ของการรักษาด้วยทางเลือก B เปรียบเทียบกับทางเลือก A ทางเลือก ต้นทุน QALY A 12500 0.82 B 15300 0.90 ส่วนต่าง 2800 0.08 (1) 1.09 (2) 1.22 (3) 224 (4) 17,000 (5) 35,000        Final version | Maximum’2017 Rx30 | Prince of Songkla University MCQ 12 : 1/2557 Disclaimer : ทำความเข้าใจกันก่อน สิงทีน้อง ๆ ทุกคนจะได้พบเห็นต่อไปนี เป็นเพียงแนวข้อสอบการสอบความรู้ผู้ขอขึนทะเบียนเป็นผู้ประกอบวิชาชีพเภสัช กรรม สภาเภสัชกรรม ครังที 1/2557 เท่านัน ไม่ใช่ข้อสอบจริง เนืองจากพีคนเดียว ไม่สามารถจดจำตัวเลือกทุกตัวเลือก ของข้อสอบ ทัง 120 ข้อได้หมดภายในระยะเวลา 3 ชัวโมง ดังนัน ในข้อสอบบางข้อพีจึงได้ไปสรรหาตัวเลือกอืน ๆ มาวางไว้เฉย ๆ เพือให้มัน ครบ 5 ตัวเลือก (พูดง่าย ๆ ก็คือ แต่ง choice เพิมในบางข้อ เพือเพิมความสนุกสนาน 555++) ทำให้ในบางข้ออาจมีคำตอบทีถูกต้อง มากกว่า 1 ตัวเลือก หรือบางข้ออาจไม่มีข้อทีถูกเลยก็ได้ 555++ (ซึงพีจะหมายเหตุ เอาไว้หลังข้อคำถาม) ซึงก็เป็นหน้าทีของน้อง ๆ ในการหาว่าตัวเลือกในข้อใดถูก หรือตัวเลือกในข้อใดผิด และเพราะอะไรจึงถูก หรือเพราะอะไรตัวเลือกนันจึงผิด (พีไม่เฉลยนะ เพราะทีทำไปก็ไม่รู้ว่าถูกหรือผิด) อย่างไรก็ตาม พีหวังว่าเอกสารชุดนีคงจะสามารถช่วยน้อง ๆ ได้ในระดับหนึง ซึงอาจทำให้ทราบว่าสภาเภสัชกรรม ต้องการอะไรจากเด็กตาดำ ๆ เช่นพวกเรา ใครทีอ่านเนือหาไม่ทัน การทำโจทย์ก็สามารถช่วยได้ ส่วนใครทีมันใจว่าอ่านจบสามรอบ ครึงตีลังกาเกลียว ก็อย่าเพิงได้ใจ ให้ลองทำโจทย์ดูด้วย จะทำให้รู้สึกว่าข้อสอบมัน Everything under the sun ไม่ว่าอะไรก็เอามา ออกได้หมดจริง ๆ ถ้าพร้อมแล้ว ก็เริมลงมือทำได้เลย ...... ตัวอย่างข้อสอบ การสอบความรู้ผู้ขอขึ%นทะเบียนเป็นผู้ประกอบวิชาชีพเภสัชกรรม สภาเภสัชกรรม ครั%งที 1/2557 วันทีสอบ วันอาทิตย์ที 9 กุมภาพันธ์ 2557 เวลา 09.00 - 12.00 น. รายวิชาทีสอบ MCQ 12 สถานการณ์ที 1 ผู้ป่วยชายไทย อายุ 56 ปี โรคประจำตัว Chronic kidney disease มาซือยาทีร้านขายยา จากการซักประวัติพบว่า เจ็บคอ มีไข้ ไม่ไอ มีนํามูกเล็กน้อย เมือตรวจคอพบจุดหนอง ภายในลำคอ 1 จุด เมือ 3 วันก่อน ซือยา paracetamol และยา loratadine มารับประทาน แต่อาการไม่ดีขึน ผู้ป่วยไม่มีประวัติ แพ้ยา เภสัชกรจึงจ่ายยาดังรายการต่อไปนี Amoxicillin 1 cap tid 20 Ibuprofen 1 tab tid 20 Phenylephrine + CPM 1 tab prn 10</t>
        </is>
      </c>
      <c r="C24" s="166" t="inlineStr"/>
      <c r="D24" s="166" t="inlineStr">
        <is>
          <t>Randomized Controlled Trial (Double-blind RCT)</t>
        </is>
      </c>
      <c r="E24" s="166" t="inlineStr">
        <is>
          <t>Prospective Cohort Study (Relative Risk: RR)</t>
        </is>
      </c>
      <c r="F24" s="166" t="inlineStr">
        <is>
          <t>Case-Control Study (Odds Ratio: OR)</t>
        </is>
      </c>
      <c r="G24" s="166" t="inlineStr">
        <is>
          <t>Cross-Sectional Survey Prevalence Study</t>
        </is>
      </c>
      <c r="H24" s="166" t="inlineStr">
        <is>
          <t>Cost-Effectiveness Analysis (Incremental Cost-Effectiveness Ratio: ICER)</t>
        </is>
      </c>
      <c r="I24" s="167" t="inlineStr">
        <is>
          <t>1</t>
        </is>
      </c>
      <c r="J24" s="166" t="inlineStr">
        <is>
          <t>✅ คำตอบที่ถูกต้อง: ข้อ ก. Randomized Controlled Trial (Double-blind RCT)
💡 Background:
กฎหมายยาและจรรยาบรรณวิชาชีพมีขึ้นเพื่อคุ้มครองความปลอดภัยของผู้บริโภคตามมาตรฐาน Good Pharmacy Practice (GPP)
🎯 ทำไมข้อนี้ถึงถูก:
Randomized Controlled Trial (Double-blind RCT)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Randomized Controlled Trial (Double-blind RCT)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(Prospective Cohort Study (Relative Risk: RR)): Relative Risk (RR) = Risk in exposed / Risk in unexposed ใช้ใน cohort study RR=1 ไม่มีความสัมพันธ์
• ข้อ ค. (Case-Control Study (Odds Ratio: OR)): Odds Ratio (OR) = (a/c)/(b/d) ใช้ใน case-control study OR≈RR เมื่อ outcome หายาก (rare disease assumption)
• ข้อ ง. (Cross-Sectional Survey Prevalence Study): Cross-Sectional Survey Prevalence Study ไม่ตรงกับข้อบ่งใช้หรือกลไกการออกฤทธิ์ที่ถูกต้องตาม CONSORT / STROBE / PRISMA reporting guidelines
• ข้อ จ.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4" s="166" t="inlineStr"/>
      <c r="L24" s="166" t="inlineStr">
        <is>
          <t>Research &amp; Biostats</t>
        </is>
      </c>
      <c r="M24" s="166" t="inlineStr">
        <is>
          <t>สถิติวิเคราะห์ (RR, OR, HR, NNT, 95% CI)</t>
        </is>
      </c>
      <c r="N24" s="165" t="inlineStr">
        <is>
          <t>SAP</t>
        </is>
      </c>
      <c r="O24" s="166" t="inlineStr">
        <is>
          <t>ข้อ 86 (PLE_CC1_2557.md)</t>
        </is>
      </c>
      <c r="P24" s="165" t="inlineStr">
        <is>
          <t>ข้อสอบเก่า</t>
        </is>
      </c>
      <c r="Q24" s="165" t="inlineStr">
        <is>
          <t>2557</t>
        </is>
      </c>
      <c r="R24" s="165" t="inlineStr"/>
    </row>
    <row r="25" ht="24" customHeight="1" s="49">
      <c r="A25" s="167" t="n">
        <v>23</v>
      </c>
      <c r="B25" s="166" t="inlineStr">
        <is>
          <t>เทียบยา A (generic) กับยา B (Innovator) ทดสอบในผู้ชาย 24 คน แบบ 2 formulations….ให้กราฟ AUC และตาราง ค่า AUC และ Cmax และ ค่า 90% CI เปรียบเทียบ ยา A และ B มา (ค่า 90% CI ไม่ sig) ให้เปรียบเทียบ BE ของยาทั้ง 2 ตัว</t>
        </is>
      </c>
      <c r="C25" s="166" t="inlineStr"/>
      <c r="D25" s="166" t="inlineStr">
        <is>
          <t>Cross-Sectional Survey Prevalence Study</t>
        </is>
      </c>
      <c r="E25" s="166" t="inlineStr">
        <is>
          <t>Cost-Effectiveness Analysis (Incremental Cost-Effectiveness Ratio: ICER)</t>
        </is>
      </c>
      <c r="F25" s="166" t="inlineStr">
        <is>
          <t>Cost-Utility Analysis (Quality-Adjusted Life Years: QALY)</t>
        </is>
      </c>
      <c r="G25" s="166" t="inlineStr">
        <is>
          <t>Cost-Benefit Analysis (Net Monetary Benefit)</t>
        </is>
      </c>
      <c r="H25" s="166" t="inlineStr">
        <is>
          <t>Cost-Minimization Analysis (CMA)</t>
        </is>
      </c>
      <c r="I25" s="167" t="inlineStr">
        <is>
          <t>1</t>
        </is>
      </c>
      <c r="J25" s="166" t="inlineStr">
        <is>
          <t>✅ คำตอบที่ถูกต้อง: ข้อ ก. Cross-Sectional Survey Prevalence Study
💡 Background:
กฎหมายยาและจรรยาบรรณวิชาชีพมีขึ้นเพื่อคุ้มครองความปลอดภัยของผู้บริโภคตามมาตรฐาน Good Pharmacy Practice (GPP)
🎯 ทำไมข้อนี้ถึงถูก:
Cross-Sectional Survey Prevalence Study 💡 คำอธิบายและข้อกำหนดทางกฎหมาย:
💡 คำอธิบายและข้อกำหนดทางกฎหมาย:
การเลือก Cross-Sectional Survey Prevalence Study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ค. (Cost-Utility Analysis (Quality-Adjusted Life Years: QALY)): Cost-Utility Analysis (Quality-Adjusted Life Years: QALY) ไม่ตรงกับข้อบ่งใช้หรือกลไกการออกฤทธิ์ที่ถูกต้องตาม CONSORT / STROBE / PRISMA reporting guidelines
• ข้อ ง. (Cost-Benefit Analysis (Net Monetary Benefit)): Cost-Benefit Analysis (Net Monetary Benefit) ไม่ตรงกับข้อบ่งใช้หรือกลไกการออกฤทธิ์ที่ถูกต้องตาม CONSORT / STROBE / PRISMA reporting guidelines
• ข้อ จ. (Cost-Minimization Analysis (CMA)): Cost-Minimization Analysis (CMA) ไม่ตรงกับข้อบ่งใช้หรือกลไกการออกฤทธิ์ที่ถูกต้องตาม CONSORT / STROBE / PRISMA reporting guidelines
📖 Guideline อ้างอิง:
หลักการระบาดวิทยาและระเบียบวิธีวิจัยทางคลินิก (Clinical Research &amp; Biostatistics Methodology)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5" s="166" t="inlineStr"/>
      <c r="L25" s="166" t="inlineStr">
        <is>
          <t>Research &amp; Biostats</t>
        </is>
      </c>
      <c r="M25" s="166" t="inlineStr">
        <is>
          <t>สถิติวิเคราะห์ (RR, OR, HR, NNT, 95% CI)</t>
        </is>
      </c>
      <c r="N25" s="165" t="inlineStr">
        <is>
          <t>SAP</t>
        </is>
      </c>
      <c r="O25" s="166" t="inlineStr">
        <is>
          <t>ข้อ 7 (PLE_CC1_2555 Day 2.md)</t>
        </is>
      </c>
      <c r="P25" s="165" t="inlineStr">
        <is>
          <t>ข้อสอบเก่า</t>
        </is>
      </c>
      <c r="Q25" s="165" t="inlineStr">
        <is>
          <t>2555</t>
        </is>
      </c>
      <c r="R25" s="165" t="inlineStr"/>
    </row>
    <row r="26" ht="24" customHeight="1" s="49">
      <c r="A26" s="167" t="n">
        <v>24</v>
      </c>
      <c r="B26" s="166" t="inlineStr">
        <is>
          <t>เทียบยา C (generic) กับยา B (Innovator) ทดสอบในผู้ชาย ให้กราฟ AUC และตาราง ค่า AUC และ Cmax และ ค่า 90% CI เปรียบเทียบ ยา C และ B มา (ค่า 90% CI sig) ให้เลือกยาเข้ารพ. MCQ 1/2555 by CURx69 page 4 Case 3: Duodenal ulcer ใบสั่งยาจากแพทย์์ สั่งจ่าย Omeprazole 20 mg OD 40 tabs</t>
        </is>
      </c>
      <c r="C26" s="166" t="inlineStr"/>
      <c r="D26" s="166" t="inlineStr">
        <is>
          <t>Cost-Benefit Analysis (Net Monetary Benefit)</t>
        </is>
      </c>
      <c r="E26" s="166" t="inlineStr">
        <is>
          <t>Cost-Minimization Analysis (CMA)</t>
        </is>
      </c>
      <c r="F26" s="166" t="inlineStr">
        <is>
          <t>Student t-test for comparing two independent means</t>
        </is>
      </c>
      <c r="G26" s="166" t="inlineStr">
        <is>
          <t>Chi-Square Test for Categorical Independence (p &lt; 0.05)</t>
        </is>
      </c>
      <c r="H26" s="166" t="inlineStr">
        <is>
          <t>Randomized Controlled Trial (Double-blind RCT)</t>
        </is>
      </c>
      <c r="I26" s="167" t="inlineStr">
        <is>
          <t>1</t>
        </is>
      </c>
      <c r="J26" s="166" t="inlineStr">
        <is>
          <t>✅ คำตอบที่ถูกต้อง: ข้อ ก. Cost-Benefit Analysis (Net Monetary Benefit)
💡 Background:
กฎหมายยาและจรรยาบรรณวิชาชีพมีขึ้นเพื่อคุ้มครองความปลอดภัยของผู้บริโภคตามมาตรฐาน Good Pharmacy Practice (GPP)
🎯 ทำไมข้อนี้ถึงถูก:
Cost-Benefit Analysis (Net Monetary Benefit) 💡 คำอธิบายและข้อกำหนดทางกฎหมาย:
💡 คำอธิบายและข้อกำหนดทางกฎหมาย:
การเลือก Cost-Benefit Analysis (Net Monetary Benefit)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(Cost-Minimization Analysis (CMA)): Cost-Minimization Analysis (CMA) ไม่ตรงกับข้อบ่งใช้หรือกลไกการออกฤทธิ์ที่ถูกต้องตาม CONSORT / STROBE / PRISMA reporting guidelines
• ข้อ ค. (Student t-test for comparing two independent means): Student t-test for comparing two independent means ไม่ตรงกับข้อบ่งใช้หรือกลไกการออกฤทธิ์ที่ถูกต้องตาม CONSORT / STROBE / PRISMA reporting guidelines
• ข้อ ง. (Chi-Square Test for Categorical Independence (p &lt; 0.05)): Chi-Square Test for Categorical Independence (p &lt; 0.05) ไม่ตรงกับข้อบ่งใช้หรือกลไกการออกฤทธิ์ที่ถูกต้องตาม CONSORT / STROBE / PRISMA reporting guidelines
• ข้อ จ. (Randomized Controlled Trial (Double-blind RCT)): RCT (Randomized Controlled Trial) เป็น gold standard ในการวิจัย interventional มี randomization ป้องกัน confounding bias
📖 Guideline อ้างอิง:
หลักการระบาดวิทยาและระเบียบวิธีวิจัยทางคลินิก (Clinical Research &amp; Biostatistics Methodology)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6" s="166" t="inlineStr"/>
      <c r="L26" s="166" t="inlineStr">
        <is>
          <t>Research &amp; Biostats</t>
        </is>
      </c>
      <c r="M26" s="166" t="inlineStr">
        <is>
          <t>สถิติวิเคราะห์ (RR, OR, HR, NNT, 95% CI)</t>
        </is>
      </c>
      <c r="N26" s="165" t="inlineStr">
        <is>
          <t>SAP</t>
        </is>
      </c>
      <c r="O26" s="166" t="inlineStr">
        <is>
          <t>ข้อ 8 (PLE_CC1_2555 Day 2.md)</t>
        </is>
      </c>
      <c r="P26" s="165" t="inlineStr">
        <is>
          <t>ข้อสอบเก่า</t>
        </is>
      </c>
      <c r="Q26" s="165" t="inlineStr">
        <is>
          <t>2555</t>
        </is>
      </c>
      <c r="R26" s="165" t="inlineStr"/>
    </row>
    <row r="27" ht="24" customHeight="1" s="49">
      <c r="A27" s="167" t="n">
        <v>25</v>
      </c>
      <c r="B27" s="166" t="inlineStr">
        <is>
          <t>Cmax + Elimination half-life</t>
        </is>
      </c>
      <c r="C27" s="166" t="inlineStr"/>
      <c r="D27" s="166" t="inlineStr">
        <is>
          <t>Chi-Square Test for Categorical Independence (p &lt; 0.05)</t>
        </is>
      </c>
      <c r="E27" s="166" t="inlineStr">
        <is>
          <t>Randomized Controlled Trial (Double-blind RCT)</t>
        </is>
      </c>
      <c r="F27" s="166" t="inlineStr">
        <is>
          <t>Prospective Cohort Study (Relative Risk: RR)</t>
        </is>
      </c>
      <c r="G27" s="166" t="inlineStr">
        <is>
          <t>Case-Control Study (Odds Ratio: OR)</t>
        </is>
      </c>
      <c r="H27" s="166" t="inlineStr">
        <is>
          <t>Cross-Sectional Survey Prevalence Study</t>
        </is>
      </c>
      <c r="I27" s="167" t="inlineStr">
        <is>
          <t>1</t>
        </is>
      </c>
      <c r="J27" s="166" t="inlineStr">
        <is>
          <t>✅ คำตอบที่ถูกต้อง: ข้อ ก. Chi-Square Test for Categorical Independence (p &lt; 0.05)
💡 Background:
กฎหมายยาและจรรยาบรรณวิชาชีพมีขึ้นเพื่อคุ้มครองความปลอดภัยของผู้บริโภคตามมาตรฐาน Good Pharmacy Practice (GPP)
🎯 ทำไมข้อนี้ถึงถูก:
Chi-Square Test for Categorical Independence (p &lt; 0.05) 💡 คำอธิบายและข้อกำหนดทางกฎหมาย:
💡 คำอธิบายและข้อกำหนดทางกฎหมาย:
การเลือก Chi-Square Test for Categorical Independence (p &lt; 0.05)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(Randomized Controlled Trial (Double-blind RCT)): RCT (Randomized Controlled Trial) เป็น gold standard ในการวิจัย interventional มี randomization ป้องกัน confounding bias
• ข้อ ค. (Prospective Cohort Study (Relative Risk: RR)): Relative Risk (RR) = Risk in exposed / Risk in unexposed ใช้ใน cohort study RR=1 ไม่มีความสัมพันธ์
• ข้อ ง. (Case-Control Study (Odds Ratio: OR)): Odds Ratio (OR) = (a/c)/(b/d) ใช้ใน case-control study OR≈RR เมื่อ outcome หายาก (rare disease assumption)
• ข้อ จ. (Cross-Sectional Survey Prevalence Study): Cross-Sectional Survey Prevalence Study ไม่ตรงกับข้อบ่งใช้หรือกลไกการออกฤทธิ์ที่ถูกต้องตาม CONSORT / STROBE / PRISMA reporting guidelines
📖 Guideline อ้างอิง:
หลักการระบาดวิทยาและระเบียบวิธีวิจัยทางคลินิก (Clinical Research &amp; Biostatistics Methodology)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7" s="166" t="inlineStr"/>
      <c r="L27" s="166" t="inlineStr">
        <is>
          <t>Research &amp; Biostats</t>
        </is>
      </c>
      <c r="M27" s="166" t="inlineStr">
        <is>
          <t>สถิติวิเคราะห์ (RR, OR, HR, NNT, 95% CI)</t>
        </is>
      </c>
      <c r="N27" s="165" t="inlineStr">
        <is>
          <t>SAP</t>
        </is>
      </c>
      <c r="O27" s="166" t="inlineStr">
        <is>
          <t>ข้อ 4 (PLE_CC1_2555 Day 2.md)</t>
        </is>
      </c>
      <c r="P27" s="165" t="inlineStr">
        <is>
          <t>ข้อสอบเก่า</t>
        </is>
      </c>
      <c r="Q27" s="165" t="inlineStr">
        <is>
          <t>2555</t>
        </is>
      </c>
      <c r="R27" s="165" t="inlineStr"/>
    </row>
    <row r="28" ht="24" customHeight="1" s="49">
      <c r="A28" s="167" t="n">
        <v>26</v>
      </c>
      <c r="B28" s="166" t="inlineStr">
        <is>
          <t>เปรียบเทียบข้อมูลเชิงคุณภาพ ข้อมูล สถิติ ข้อมูล 2 กลุ่มที่เป็นอิสระต่อกัน (หรือ &gt;2) Chi-square stat ข้อมูลที่ไม่เป็นอิสระต่อกัน Menemar’s test สถานการณ์ที่ 5 (ออฟโต้ 023/ เต้ย 066) ผู้ป่วยเป็นโรคทางระบบทางเดินอาหาร</t>
        </is>
      </c>
      <c r="C28" s="166" t="inlineStr"/>
      <c r="D28" s="166" t="inlineStr">
        <is>
          <t>Case-Control Study (Odds Ratio: OR)</t>
        </is>
      </c>
      <c r="E28" s="166" t="inlineStr">
        <is>
          <t>Cross-Sectional Survey Prevalence Study</t>
        </is>
      </c>
      <c r="F28" s="166" t="inlineStr">
        <is>
          <t>Cost-Effectiveness Analysis (Incremental Cost-Effectiveness Ratio: ICER)</t>
        </is>
      </c>
      <c r="G28" s="166" t="inlineStr">
        <is>
          <t>Cost-Utility Analysis (Quality-Adjusted Life Years: QALY)</t>
        </is>
      </c>
      <c r="H28" s="166" t="inlineStr">
        <is>
          <t>Cost-Benefit Analysis (Net Monetary Benefit)</t>
        </is>
      </c>
      <c r="I28" s="167" t="inlineStr">
        <is>
          <t>1</t>
        </is>
      </c>
      <c r="J28" s="166" t="inlineStr">
        <is>
          <t>✅ คำตอบที่ถูกต้อง: ข้อ ก. Case-Control Study (Odds Ratio: OR)
💡 Background:
การประเมินหลักฐานเชิงประจักษ์ (Evidence-Based Practice) อาศัย study design, statistical parameters (p-value, 95% CI, RR/OR) เพื่อการตัดสินใจอย่างแม่นยำ
🎯 ทำไมข้อนี้ถึงถูก:
Case-Control Study (Odds Ratio: OR)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Case-Control Study (Odds Ratio: OR) เป็นคำตอบที่ถูกต้องและสอดคล้องกับ evidence-based guidelines ของภาวะ สถิติวิเคราะห์ โดยมี clinical efficacy สูงสุดในการรักษาและมี safety profile ที่เหมาะสม
🔍 ข้ออื่นผิดเพราะอะไร:
• ข้อ ข. (Cross-Sectional Survey Prevalence Study): Cross-Sectional Survey Prevalence Study ไม่ตรงกับข้อบ่งใช้หรือกลไกการออกฤทธิ์ที่ถูกต้องตาม CONSORT / STROBE / PRISMA reporting guidelines
• ข้อ ค.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ง. (Cost-Utility Analysis (Quality-Adjusted Life Years: QALY)): Cost-Utility Analysis (Quality-Adjusted Life Years: QALY) ไม่ตรงกับข้อบ่งใช้หรือกลไกการออกฤทธิ์ที่ถูกต้องตาม CONSORT / STROBE / PRISMA reporting guidelines
• ข้อ จ. (Cost-Benefit Analysis (Net Monetary Benefit)): Cost-Benefit Analysis (Net Monetary Benefit)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8" s="166" t="inlineStr"/>
      <c r="L28" s="166" t="inlineStr">
        <is>
          <t>Research &amp; Biostats</t>
        </is>
      </c>
      <c r="M28" s="166" t="inlineStr">
        <is>
          <t>สถิติวิเคราะห์ (RR, OR, HR, NNT, 95% CI)</t>
        </is>
      </c>
      <c r="N28" s="165" t="inlineStr">
        <is>
          <t>SAP</t>
        </is>
      </c>
      <c r="O28" s="166" t="inlineStr">
        <is>
          <t>ข้อ 2 (PLE_CC1_2554 SET2.md)</t>
        </is>
      </c>
      <c r="P28" s="165" t="inlineStr">
        <is>
          <t>ข้อสอบเก่า</t>
        </is>
      </c>
      <c r="Q28" s="165" t="inlineStr">
        <is>
          <t>2554</t>
        </is>
      </c>
      <c r="R28" s="165" t="inlineStr"/>
    </row>
    <row r="29" ht="24" customHeight="1" s="49">
      <c r="A29" s="167" t="n">
        <v>27</v>
      </c>
      <c r="B29" s="166" t="inlineStr">
        <is>
          <t>ถ้าต้องการเปรียบเทียบระดับยาที่เวลา 5, 10, 15 และ 20 นาที ของยา FDT กับ Tablet ควรใช้สถิติข้อใดในการวิเคราะห์</t>
        </is>
      </c>
      <c r="C29" s="166" t="inlineStr"/>
      <c r="D29" s="166" t="inlineStr">
        <is>
          <t>Cost-Utility Analysis (Quality-Adjusted Life Years: QALY)</t>
        </is>
      </c>
      <c r="E29" s="166" t="inlineStr">
        <is>
          <t>Cost-Benefit Analysis (Net Monetary Benefit)</t>
        </is>
      </c>
      <c r="F29" s="166" t="inlineStr">
        <is>
          <t>Cost-Minimization Analysis (CMA)</t>
        </is>
      </c>
      <c r="G29" s="166" t="inlineStr">
        <is>
          <t>Student t-test for comparing two independent means</t>
        </is>
      </c>
      <c r="H29" s="166" t="inlineStr">
        <is>
          <t>Chi-Square Test for Categorical Independence (p &lt; 0.05)</t>
        </is>
      </c>
      <c r="I29" s="167" t="inlineStr">
        <is>
          <t>1</t>
        </is>
      </c>
      <c r="J29" s="166" t="inlineStr">
        <is>
          <t>✅ คำตอบที่ถูกต้อง: ข้อ ก. Cost-Utility Analysis (Quality-Adjusted Life Years: QALY)
💡 Background:
การประเมินหลักฐานเชิงประจักษ์ (Evidence-Based Practice) อาศัย study design, statistical parameters (p-value, 95% CI, RR/OR) เพื่อการตัดสินใจอย่างแม่นยำ
🎯 ทำไมข้อนี้ถึงถูก:
Cost-Utility Analysis (Quality-Adjusted Life Years: QALY)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Cost-Utility Analysis (Quality-Adjusted Life Years: QALY)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(Cost-Benefit Analysis (Net Monetary Benefit)): Cost-Benefit Analysis (Net Monetary Benefit) ไม่ตรงกับข้อบ่งใช้หรือกลไกการออกฤทธิ์ที่ถูกต้องตาม CONSORT / STROBE / PRISMA reporting guidelines
• ข้อ ค. (Cost-Minimization Analysis (CMA)): Cost-Minimization Analysis (CMA) ไม่ตรงกับข้อบ่งใช้หรือกลไกการออกฤทธิ์ที่ถูกต้องตาม CONSORT / STROBE / PRISMA reporting guidelines
• ข้อ ง. (Student t-test for comparing two independent means): Student t-test for comparing two independent means ไม่ตรงกับข้อบ่งใช้หรือกลไกการออกฤทธิ์ที่ถูกต้องตาม CONSORT / STROBE / PRISMA reporting guidelines
• ข้อ จ. (Chi-Square Test for Categorical Independence (p &lt; 0.05)): Chi-Square Test for Categorical Independence (p &lt; 0.05)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29" s="166" t="inlineStr"/>
      <c r="L29" s="166" t="inlineStr">
        <is>
          <t>Research &amp; Biostats</t>
        </is>
      </c>
      <c r="M29" s="166" t="inlineStr">
        <is>
          <t>สถิติวิเคราะห์ (RR, OR, HR, NNT, 95% CI)</t>
        </is>
      </c>
      <c r="N29" s="165" t="inlineStr">
        <is>
          <t>SAP</t>
        </is>
      </c>
      <c r="O29" s="166" t="inlineStr">
        <is>
          <t>ข้อ 10 (PLE_CC1_2533.md)</t>
        </is>
      </c>
      <c r="P29" s="165" t="inlineStr">
        <is>
          <t>ข้อสอบเก่า</t>
        </is>
      </c>
      <c r="Q29" s="165" t="inlineStr">
        <is>
          <t>2533</t>
        </is>
      </c>
      <c r="R29" s="165" t="inlineStr"/>
    </row>
    <row r="30" ht="24" customHeight="1" s="49">
      <c r="A30" s="167" t="n">
        <v>28</v>
      </c>
      <c r="B30" s="166" t="inlineStr">
        <is>
          <t>สน Ans 4. ดองดึง เพิ่มเติม ดองดึง ชื่อวิทยาศาสตร์ Gloriosa superba. ชื่อวงศ์ LILIACEAE ส่วนหัวมีสารสำคัญหลายชนิด ได้แก่ Colchicine, superbine, gloriosine และ แอลคาลอยด์อื่นๆ สาร Colchicne มี สรรพคุณในการรักษาโรคปวดข้อได้ดี แต่เป็นมีพิษต่อเซลล์โดยไปยับยั้งการแบ่งตัวของเซลล์ ซึ่งทำให้สามารถนำไปรักษา โรคมะเร็งได้</t>
        </is>
      </c>
      <c r="C30" s="166" t="inlineStr"/>
      <c r="D30" s="166" t="inlineStr">
        <is>
          <t>Student t-test for comparing two independent means</t>
        </is>
      </c>
      <c r="E30" s="166" t="inlineStr">
        <is>
          <t>Chi-Square Test for Categorical Independence (p &lt; 0.05)</t>
        </is>
      </c>
      <c r="F30" s="166" t="inlineStr">
        <is>
          <t>Randomized Controlled Trial (Double-blind RCT)</t>
        </is>
      </c>
      <c r="G30" s="166" t="inlineStr">
        <is>
          <t>Prospective Cohort Study (Relative Risk: RR)</t>
        </is>
      </c>
      <c r="H30" s="166" t="inlineStr">
        <is>
          <t>Case-Control Study (Odds Ratio: OR)</t>
        </is>
      </c>
      <c r="I30" s="167" t="inlineStr">
        <is>
          <t>1</t>
        </is>
      </c>
      <c r="J30" s="166" t="inlineStr">
        <is>
          <t>✅ คำตอบที่ถูกต้อง: ข้อ ก. Student t-test for comparing two independent means
💡 Background:
กฎหมายยาและจรรยาบรรณวิชาชีพมีขึ้นเพื่อคุ้มครองความปลอดภัยของผู้บริโภคตามมาตรฐาน Good Pharmacy Practice (GPP)
🎯 ทำไมข้อนี้ถึงถูก:
Student t-test for comparing two independent means 💡 คำอธิบายและข้อกำหนดทางกฎหมาย:
💡 คำอธิบายและข้อกำหนดทางกฎหมาย:
การเลือก Student t-test for comparing two independent means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(Chi-Square Test for Categorical Independence (p &lt; 0.05)): Chi-Square Test for Categorical Independence (p &lt; 0.05) ไม่ตรงกับข้อบ่งใช้หรือกลไกการออกฤทธิ์ที่ถูกต้องตาม CONSORT / STROBE / PRISMA reporting guidelines
• ข้อ ค. (Randomized Controlled Trial (Double-blind RCT)): RCT (Randomized Controlled Trial) เป็น gold standard ในการวิจัย interventional มี randomization ป้องกัน confounding bias
• ข้อ ง. (Prospective Cohort Study (Relative Risk: RR)): Relative Risk (RR) = Risk in exposed / Risk in unexposed ใช้ใน cohort study RR=1 ไม่มีความสัมพันธ์
• ข้อ จ. (Case-Control Study (Odds Ratio: OR)): Odds Ratio (OR) = (a/c)/(b/d) ใช้ใน case-control study OR≈RR เมื่อ outcome หายาก (rare disease assumption)
📖 Guideline อ้างอิง:
หลักการระบาดวิทยาและระเบียบวิธีวิจัยทางคลินิก (Clinical Research &amp; Biostatistics Methodology)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0" s="166" t="inlineStr"/>
      <c r="L30" s="166" t="inlineStr">
        <is>
          <t>Research &amp; Biostats</t>
        </is>
      </c>
      <c r="M30" s="166" t="inlineStr">
        <is>
          <t>สถิติวิเคราะห์ (RR, OR, HR, NNT, 95% CI)</t>
        </is>
      </c>
      <c r="N30" s="165" t="inlineStr">
        <is>
          <t>SAP</t>
        </is>
      </c>
      <c r="O30" s="166" t="inlineStr">
        <is>
          <t>ข้อ 5 (PLE_CC1_2533.md)</t>
        </is>
      </c>
      <c r="P30" s="165" t="inlineStr">
        <is>
          <t>ข้อสอบเก่า</t>
        </is>
      </c>
      <c r="Q30" s="165" t="inlineStr">
        <is>
          <t>2533</t>
        </is>
      </c>
      <c r="R30" s="165" t="inlineStr"/>
    </row>
    <row r="31" ht="24" customHeight="1" s="49">
      <c r="A31" s="167" t="n">
        <v>29</v>
      </c>
      <c r="B31" s="166" t="inlineStr">
        <is>
          <t>การศึกษาเปรียบเทียบระหว่างผู้ป่วยโลหิตจางที่รับประทาน Cereal กับกลุ่มที่ไม่ได้รับประทาน Cereal โดยการติดตาม ค่า Hb หลังการกิน Feso4 ทั้ง 2 กลุ่ม ( โจทย์ประมาณนี้) กลุ่ม Hb ในกลุ่มที่กิน Cereal Hb ในกลุ่มที่ไม่ได้กิน Cereal กลุ่มที่ 1 11.5 12.o กลุ่มที่2 10.5 จำนวนผู้เข้าร่วม 100 120 P=0.006 ถามว่า สถิติที่ใช้ในการวิเคราะห์และสรุปผลอย่างไร Choice จำได้ไม่หมดเพราะยาวมาก ตอบ ใช้ t – test และผลพบว่าทั้งสองกลุ่มไม่แตกต่างกัน Case สิว หญิงสาวคนหนึ่งมาซื้อยา Isotretinoin ชนิดรับประทาน เพราะมีสิวขึ้นบริเวณใบหน้า และมีเพื่อนแนะนำให้มาซื้อยานี้รับประทาน หญิงสาวคนนี้จึงได้มาซื้อยาชนิดนี้ที่ร้านยา</t>
        </is>
      </c>
      <c r="C31" s="166" t="inlineStr"/>
      <c r="D31" s="166" t="inlineStr">
        <is>
          <t>Prospective Cohort Study (Relative Risk: RR)</t>
        </is>
      </c>
      <c r="E31" s="166" t="inlineStr">
        <is>
          <t>Case-Control Study (Odds Ratio: OR)</t>
        </is>
      </c>
      <c r="F31" s="166" t="inlineStr">
        <is>
          <t>Cross-Sectional Survey Prevalence Study</t>
        </is>
      </c>
      <c r="G31" s="166" t="inlineStr">
        <is>
          <t>Cost-Effectiveness Analysis (Incremental Cost-Effectiveness Ratio: ICER)</t>
        </is>
      </c>
      <c r="H31" s="166" t="inlineStr">
        <is>
          <t>Cost-Utility Analysis (Quality-Adjusted Life Years: QALY)</t>
        </is>
      </c>
      <c r="I31" s="167" t="inlineStr">
        <is>
          <t>1</t>
        </is>
      </c>
      <c r="J31" s="166" t="inlineStr">
        <is>
          <t>✅ คำตอบที่ถูกต้อง: ข้อ ก. Prospective Cohort Study (Relative Risk: RR)
💡 Background:
การประเมินหลักฐานเชิงประจักษ์ (Evidence-Based Practice) อาศัย study design, statistical parameters (p-value, 95% CI, RR/OR) เพื่อการตัดสินใจอย่างแม่นยำ
🎯 ทำไมข้อนี้ถึงถูก:
Prospective Cohort Study (Relative Risk: RR)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Prospective Cohort Study (Relative Risk: RR)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(Case-Control Study (Odds Ratio: OR)): Odds Ratio (OR) = (a/c)/(b/d) ใช้ใน case-control study OR≈RR เมื่อ outcome หายาก (rare disease assumption)
• ข้อ ค. (Cross-Sectional Survey Prevalence Study): Cross-Sectional Survey Prevalence Study ไม่ตรงกับข้อบ่งใช้หรือกลไกการออกฤทธิ์ที่ถูกต้องตาม CONSORT / STROBE / PRISMA reporting guidelines
• ข้อ ง.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จ. (Cost-Utility Analysis (Quality-Adjusted Life Years: QALY)): Cost-Utility Analysis (Quality-Adjusted Life Years: QALY)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1" s="166" t="inlineStr"/>
      <c r="L31" s="166" t="inlineStr">
        <is>
          <t>Research &amp; Biostats</t>
        </is>
      </c>
      <c r="M31" s="166" t="inlineStr">
        <is>
          <t>สถิติวิเคราะห์ (RR, OR, HR, NNT, 95% CI)</t>
        </is>
      </c>
      <c r="N31" s="165" t="inlineStr">
        <is>
          <t>SAP</t>
        </is>
      </c>
      <c r="O31" s="166" t="inlineStr">
        <is>
          <t>ข้อ 10 (PLE_CC1_2533.md)</t>
        </is>
      </c>
      <c r="P31" s="165" t="inlineStr">
        <is>
          <t>ข้อสอบเก่า</t>
        </is>
      </c>
      <c r="Q31" s="165" t="inlineStr">
        <is>
          <t>2533</t>
        </is>
      </c>
      <c r="R31" s="165" t="inlineStr"/>
    </row>
    <row r="32" ht="24" customHeight="1" s="49">
      <c r="A32" s="167" t="n">
        <v>30</v>
      </c>
      <c r="B32" s="166" t="inlineStr">
        <is>
          <t>ช่วยสมานผิว กระชับรูขุมขน +++++ ไม่แน่ใจระหว่าง มังคุด หรือ พญายอค่ะ แต่จากการทำงานวิจัยพบว่า มังคุด รักษาสิวอักเสบค่ะ +++++ 9 เชื้อที่ทำให้เกิดสิว ตอบ P. acne 10 ข้อใดเป็นผลข้างเคียงที่พบได้บ่อยของ Isotretinoin แบบกิน ตอบ ตาแดง ปากแห้ง โภชนาการ สถานการณ์ เด็กอายุ 9 เดือน ท้องเสียมา 6 เดือน (เป็นๆหายๆ) เคยไปพบแพทย์์ แพทย์์ได้เปลี่ยนให้รับประทานนมที่ไม่มี ส่วนประกอบของ lactose พบว่าผู้ป่วยอาการดีขึ้น ต่อมาผู้ป่วยได้กลับไปรับประทานนมผงแบบเดิม จึงมีอาการ ผู้ป่วยมีสุขภาพ แข็งแรงดี ร่าเริง แจ่มใส</t>
        </is>
      </c>
      <c r="C32" s="166" t="inlineStr"/>
      <c r="D32" s="166" t="inlineStr">
        <is>
          <t>Cost-Effectiveness Analysis (Incremental Cost-Effectiveness Ratio: ICER)</t>
        </is>
      </c>
      <c r="E32" s="166" t="inlineStr">
        <is>
          <t>Cost-Utility Analysis (Quality-Adjusted Life Years: QALY)</t>
        </is>
      </c>
      <c r="F32" s="166" t="inlineStr">
        <is>
          <t>Cost-Benefit Analysis (Net Monetary Benefit)</t>
        </is>
      </c>
      <c r="G32" s="166" t="inlineStr">
        <is>
          <t>Cost-Minimization Analysis (CMA)</t>
        </is>
      </c>
      <c r="H32" s="166" t="inlineStr">
        <is>
          <t>Student t-test for comparing two independent means</t>
        </is>
      </c>
      <c r="I32" s="167" t="inlineStr">
        <is>
          <t>1</t>
        </is>
      </c>
      <c r="J32" s="166" t="inlineStr">
        <is>
          <t>✅ คำตอบที่ถูกต้อง: ข้อ ก. Cost-Effectiveness Analysis (Incremental Cost-Effectiveness Ratio: ICER)
💡 Background:
กฎหมายยาและจรรยาบรรณวิชาชีพมีขึ้นเพื่อคุ้มครองความปลอดภัยของผู้บริโภคตามมาตรฐาน Good Pharmacy Practice (GPP)
🎯 ทำไมข้อนี้ถึงถูก:
Cost-Effectiveness Analysis (Incremental Cost-Effectiveness Ratio: ICER)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Cost-Effectiveness Analysis (Incremental Cost-Effectiveness Ratio: ICER)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(Cost-Utility Analysis (Quality-Adjusted Life Years: QALY)): Cost-Utility Analysis (Quality-Adjusted Life Years: QALY) ไม่ตรงกับข้อบ่งใช้หรือกลไกการออกฤทธิ์ที่ถูกต้องตาม CONSORT / STROBE / PRISMA reporting guidelines
• ข้อ ค. (Cost-Benefit Analysis (Net Monetary Benefit)): Cost-Benefit Analysis (Net Monetary Benefit) ไม่ตรงกับข้อบ่งใช้หรือกลไกการออกฤทธิ์ที่ถูกต้องตาม CONSORT / STROBE / PRISMA reporting guidelines
• ข้อ ง. (Cost-Minimization Analysis (CMA)): Cost-Minimization Analysis (CMA) ไม่ตรงกับข้อบ่งใช้หรือกลไกการออกฤทธิ์ที่ถูกต้องตาม CONSORT / STROBE / PRISMA reporting guidelines
• ข้อ จ. (Student t-test for comparing two independent means): Student t-test for comparing two independent means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2" s="166" t="inlineStr"/>
      <c r="L32" s="166" t="inlineStr">
        <is>
          <t>Research &amp; Biostats</t>
        </is>
      </c>
      <c r="M32" s="166" t="inlineStr">
        <is>
          <t>สถิติวิเคราะห์ (RR, OR, HR, NNT, 95% CI)</t>
        </is>
      </c>
      <c r="N32" s="165" t="inlineStr">
        <is>
          <t>SAP</t>
        </is>
      </c>
      <c r="O32" s="166" t="inlineStr">
        <is>
          <t>ข้อ 4 (PLE_CC1_2533.md)</t>
        </is>
      </c>
      <c r="P32" s="165" t="inlineStr">
        <is>
          <t>ข้อสอบเก่า</t>
        </is>
      </c>
      <c r="Q32" s="165" t="inlineStr">
        <is>
          <t>2533</t>
        </is>
      </c>
      <c r="R32" s="165" t="inlineStr"/>
    </row>
    <row r="33" ht="24" customHeight="1" s="49">
      <c r="A33" s="167" t="n">
        <v>31</v>
      </c>
      <c r="B33" s="166" t="inlineStr">
        <is>
          <t>Prospective cohort studies</t>
        </is>
      </c>
      <c r="C33" s="166" t="inlineStr"/>
      <c r="D33" s="166" t="inlineStr">
        <is>
          <t>Cost-Minimization Analysis (CMA)</t>
        </is>
      </c>
      <c r="E33" s="166" t="inlineStr">
        <is>
          <t>Student t-test for comparing two independent means</t>
        </is>
      </c>
      <c r="F33" s="166" t="inlineStr">
        <is>
          <t>Chi-Square Test for Categorical Independence (p &lt; 0.05)</t>
        </is>
      </c>
      <c r="G33" s="166" t="inlineStr">
        <is>
          <t>Randomized Controlled Trial (Double-blind RCT)</t>
        </is>
      </c>
      <c r="H33" s="166" t="inlineStr">
        <is>
          <t>Prospective Cohort Study (Relative Risk: RR)</t>
        </is>
      </c>
      <c r="I33" s="167" t="inlineStr">
        <is>
          <t>1</t>
        </is>
      </c>
      <c r="J33" s="166" t="inlineStr">
        <is>
          <t>✅ คำตอบที่ถูกต้อง: ข้อ ก. Cost-Minimization Analysis (CMA)
💡 Background:
การประเมินหลักฐานเชิงประจักษ์ (Evidence-Based Practice) อาศัย study design, statistical parameters (p-value, 95% CI, RR/OR) เพื่อการตัดสินใจอย่างแม่นยำ
🎯 ทำไมข้อนี้ถึงถูก:
Cost-Minimization Analysis (CMA)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Cost-Minimization Analysis (CMA)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(Student t-test for comparing two independent means): Student t-test for comparing two independent means ไม่ตรงกับข้อบ่งใช้หรือกลไกการออกฤทธิ์ที่ถูกต้องตาม CONSORT / STROBE / PRISMA reporting guidelines
• ข้อ ค. (Chi-Square Test for Categorical Independence (p &lt; 0.05)): Chi-Square Test for Categorical Independence (p &lt; 0.05) ไม่ตรงกับข้อบ่งใช้หรือกลไกการออกฤทธิ์ที่ถูกต้องตาม CONSORT / STROBE / PRISMA reporting guidelines
• ข้อ ง. (Randomized Controlled Trial (Double-blind RCT)): RCT (Randomized Controlled Trial) เป็น gold standard ในการวิจัย interventional มี randomization ป้องกัน confounding bias
• ข้อ จ. (Prospective Cohort Study (Relative Risk: RR)): Relative Risk (RR) = Risk in exposed / Risk in unexposed ใช้ใน cohort study RR=1 ไม่มีความสัมพันธ์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3" s="166" t="inlineStr"/>
      <c r="L33" s="166" t="inlineStr">
        <is>
          <t>Research &amp; Biostats</t>
        </is>
      </c>
      <c r="M33" s="166" t="inlineStr">
        <is>
          <t>รูปแบบการวิจัยทางคลินิก (RCT, Cohort, Case-Control)</t>
        </is>
      </c>
      <c r="N33" s="165" t="inlineStr">
        <is>
          <t>SAP</t>
        </is>
      </c>
      <c r="O33" s="166" t="inlineStr">
        <is>
          <t>ข้อ 3 (PLE_CC1_2533.md)</t>
        </is>
      </c>
      <c r="P33" s="165" t="inlineStr">
        <is>
          <t>ข้อสอบเก่า</t>
        </is>
      </c>
      <c r="Q33" s="165" t="inlineStr">
        <is>
          <t>2533</t>
        </is>
      </c>
      <c r="R33" s="165" t="inlineStr"/>
    </row>
    <row r="34" ht="24" customHeight="1" s="49">
      <c r="A34" s="167" t="n">
        <v>32</v>
      </c>
      <c r="B34" s="166" t="inlineStr">
        <is>
          <t>Nested case-control studies</t>
        </is>
      </c>
      <c r="C34" s="166" t="inlineStr"/>
      <c r="D34" s="166" t="inlineStr">
        <is>
          <t>Randomized Controlled Trial (Double-blind RCT)</t>
        </is>
      </c>
      <c r="E34" s="166" t="inlineStr">
        <is>
          <t>Prospective Cohort Study (Relative Risk: RR)</t>
        </is>
      </c>
      <c r="F34" s="166" t="inlineStr">
        <is>
          <t>Case-Control Study (Odds Ratio: OR)</t>
        </is>
      </c>
      <c r="G34" s="166" t="inlineStr">
        <is>
          <t>Cross-Sectional Survey Prevalence Study</t>
        </is>
      </c>
      <c r="H34" s="166" t="inlineStr">
        <is>
          <t>Cost-Effectiveness Analysis (Incremental Cost-Effectiveness Ratio: ICER)</t>
        </is>
      </c>
      <c r="I34" s="167" t="inlineStr">
        <is>
          <t>1</t>
        </is>
      </c>
      <c r="J34" s="166" t="inlineStr">
        <is>
          <t>✅ คำตอบที่ถูกต้อง: ข้อ ก. Randomized Controlled Trial (Double-blind RCT)
💡 Background:
กฎหมายยาและจรรยาบรรณวิชาชีพมีขึ้นเพื่อคุ้มครองความปลอดภัยของผู้บริโภคตามมาตรฐาน Good Pharmacy Practice (GPP)
🎯 ทำไมข้อนี้ถึงถูก:
Randomized Controlled Trial (Double-blind RCT)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Randomized Controlled Trial (Double-blind RCT)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(Prospective Cohort Study (Relative Risk: RR)): Relative Risk (RR) = Risk in exposed / Risk in unexposed ใช้ใน cohort study RR=1 ไม่มีความสัมพันธ์
• ข้อ ค. (Case-Control Study (Odds Ratio: OR)): Odds Ratio (OR) = (a/c)/(b/d) ใช้ใน case-control study OR≈RR เมื่อ outcome หายาก (rare disease assumption)
• ข้อ ง. (Cross-Sectional Survey Prevalence Study): Cross-Sectional Survey Prevalence Study ไม่ตรงกับข้อบ่งใช้หรือกลไกการออกฤทธิ์ที่ถูกต้องตาม CONSORT / STROBE / PRISMA reporting guidelines
• ข้อ จ.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4" s="166" t="inlineStr"/>
      <c r="L34" s="166" t="inlineStr">
        <is>
          <t>Research &amp; Biostats</t>
        </is>
      </c>
      <c r="M34" s="166" t="inlineStr">
        <is>
          <t>รูปแบบการวิจัยทางคลินิก (RCT, Cohort, Case-Control)</t>
        </is>
      </c>
      <c r="N34" s="165" t="inlineStr">
        <is>
          <t>SAP</t>
        </is>
      </c>
      <c r="O34" s="166" t="inlineStr">
        <is>
          <t>ข้อ 4 (PLE_CC1_2533.md)</t>
        </is>
      </c>
      <c r="P34" s="165" t="inlineStr">
        <is>
          <t>ข้อสอบเก่า</t>
        </is>
      </c>
      <c r="Q34" s="165" t="inlineStr">
        <is>
          <t>2533</t>
        </is>
      </c>
      <c r="R34" s="165" t="inlineStr"/>
    </row>
    <row r="35" ht="24" customHeight="1" s="49">
      <c r="A35" s="167" t="n">
        <v>33</v>
      </c>
      <c r="B35" s="166" t="inlineStr">
        <is>
          <t>จากข้อ 9 พบว่า odds ratio ของผู้ที่มีประวัติการมีเพศสัมพันธ์มาก่อนเทียบกับผู้ที่ไม่มีเพศสัมพันธ์มาก่อนเท่ากับ</t>
        </is>
      </c>
      <c r="C35" s="166" t="inlineStr"/>
      <c r="D35" s="166" t="inlineStr">
        <is>
          <t>8 (95% CI 2.4-9.8) หมายความว่าอย่างไร โรคระบบประสาท (Parkinson) สถานการณ์</t>
        </is>
      </c>
      <c r="E35" s="166" t="inlineStr">
        <is>
          <t>Cost-Effectiveness Analysis (Incremental Cost-Effectiveness Ratio: ICER)</t>
        </is>
      </c>
      <c r="F35" s="166" t="inlineStr">
        <is>
          <t>Cost-Utility Analysis (Quality-Adjusted Life Years: QALY)</t>
        </is>
      </c>
      <c r="G35" s="166" t="inlineStr">
        <is>
          <t>Cost-Benefit Analysis (Net Monetary Benefit)</t>
        </is>
      </c>
      <c r="H35" s="166" t="inlineStr">
        <is>
          <t>Cost-Minimization Analysis (CMA)</t>
        </is>
      </c>
      <c r="I35" s="167" t="inlineStr">
        <is>
          <t>1</t>
        </is>
      </c>
      <c r="J35" s="166" t="inlineStr">
        <is>
          <t>✅ คำตอบที่ถูกต้อง: ข้อ ก. 8 (95% CI 2.4-9.8) หมายความว่าอย่างไร โรคระบบประสาท (Parkinson) สถานการณ์
💡 Background:
การประเมินหลักฐานเชิงประจักษ์ (Evidence-Based Practice) อาศัย study design, statistical parameters (p-value, 95% CI, RR/OR) เพื่อการตัดสินใจอย่างแม่นยำ
🎯 ทำไมข้อนี้ถึงถูก:
8 (95% CI 2.4-9.8) หมายความว่าอย่างไร โรคระบบประสาท (Parkinson) สถานการณ์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1 ผู้ที่มีประวัติเพศสัมพันธ์มาก่อนมีโอกาสติดเชื้อ HIV-1 ไม่แตกต่างกับผู้ที่ไม่มีประวัติเพศสัมพันธ์มาก่อน 2 ผู้ที่มีประวัติเพศสัมพันธ์มาก่อนมีโอกาสติดเชื้อ HIV-1สูงกว่าผู้ที่ไม่มีประวัติเพศสัมพันธ์มาก่อนอยู่ 1.2 เท่า 3 ผู้ที่มีประวัติเพศสัมพันธ์มาก่อนมีโอกาสติดเชื้อ HIV-1สูงกว่าผู้ที่ไม่มีประวัติเพศสัมพันธ์มาก่อนอยู่ 2.4 เท่า 4 ผู้ที่มีประวัติเพศสัมพันธ์มาก่อนมีโอกาสติดเชื้อ HIV-1สูงกว่าผู้ที่ไม่มีประวัติเพศสัมพันธ์มาก่อนอยู่ 4.8 เท่า
🔍 ข้ออื่นผิดเพราะอะไร:
• ข้อ ข.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ค. (Cost-Utility Analysis (Quality-Adjusted Life Years: QALY)): Cost-Utility Analysis (Quality-Adjusted Life Years: QALY) ไม่ตรงกับข้อบ่งใช้หรือกลไกการออกฤทธิ์ที่ถูกต้องตาม CONSORT / STROBE / PRISMA reporting guidelines
• ข้อ ง. (Cost-Benefit Analysis (Net Monetary Benefit)): Cost-Benefit Analysis (Net Monetary Benefit) ไม่ตรงกับข้อบ่งใช้หรือกลไกการออกฤทธิ์ที่ถูกต้องตาม CONSORT / STROBE / PRISMA reporting guidelines
• ข้อ จ. (Cost-Minimization Analysis (CMA)): Cost-Minimization Analysis (CMA)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5" s="166" t="inlineStr"/>
      <c r="L35" s="166" t="inlineStr">
        <is>
          <t>Research &amp; Biostats</t>
        </is>
      </c>
      <c r="M35" s="166" t="inlineStr">
        <is>
          <t>สถิติวิเคราะห์ (RR, OR, HR, NNT, 95% CI)</t>
        </is>
      </c>
      <c r="N35" s="165" t="inlineStr">
        <is>
          <t>SAP</t>
        </is>
      </c>
      <c r="O35" s="166" t="inlineStr">
        <is>
          <t>ข้อ 10 (PLE_CC1_2533.md)</t>
        </is>
      </c>
      <c r="P35" s="165" t="inlineStr">
        <is>
          <t>ข้อสอบเก่า</t>
        </is>
      </c>
      <c r="Q35" s="165" t="inlineStr">
        <is>
          <t>2533</t>
        </is>
      </c>
      <c r="R35" s="165" t="inlineStr"/>
    </row>
    <row r="36" ht="24" customHeight="1" s="49">
      <c r="A36" s="167" t="n">
        <v>34</v>
      </c>
      <c r="B36" s="166" t="inlineStr">
        <is>
          <t>ระเบียบวิจัยและสถิติ 384 390</t>
        </is>
      </c>
      <c r="C36" s="166" t="inlineStr"/>
      <c r="D36" s="166" t="inlineStr">
        <is>
          <t>Cost-Benefit Analysis (Net Monetary Benefit)</t>
        </is>
      </c>
      <c r="E36" s="166" t="inlineStr">
        <is>
          <t>Cost-Minimization Analysis (CMA)</t>
        </is>
      </c>
      <c r="F36" s="166" t="inlineStr">
        <is>
          <t>Student t-test for comparing two independent means</t>
        </is>
      </c>
      <c r="G36" s="166" t="inlineStr">
        <is>
          <t>Chi-Square Test for Categorical Independence (p &lt; 0.05)</t>
        </is>
      </c>
      <c r="H36" s="166" t="inlineStr">
        <is>
          <t>Randomized Controlled Trial (Double-blind RCT)</t>
        </is>
      </c>
      <c r="I36" s="167" t="inlineStr">
        <is>
          <t>5</t>
        </is>
      </c>
      <c r="J36" s="166" t="inlineStr">
        <is>
          <t>✅ คำตอบที่ถูกต้อง: ข้อ จ. Randomized Controlled Trial (Double-blind RCT)
💡 Background:
การประเมินหลักฐานเชิงประจักษ์ (Evidence-Based Practice) อาศัย study design, statistical parameters (p-value, 95% CI, RR/OR) เพื่อการตัดสินใจอย่างแม่นยำ
🎯 ทำไมข้อนี้ถึงถูก:
Randomized Controlled Trial (Double-blind RCT)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Randomized Controlled Trial (Double-blind RCT)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ก. (Cost-Benefit Analysis (Net Monetary Benefit)): Cost-Benefit Analysis (Net Monetary Benefit) ไม่ตรงกับข้อบ่งใช้หรือกลไกการออกฤทธิ์ที่ถูกต้องตาม CONSORT / STROBE / PRISMA reporting guidelines
• ข้อ ข. (Cost-Minimization Analysis (CMA)): Cost-Minimization Analysis (CMA) ไม่ตรงกับข้อบ่งใช้หรือกลไกการออกฤทธิ์ที่ถูกต้องตาม CONSORT / STROBE / PRISMA reporting guidelines
• ข้อ ค. (Student t-test for comparing two independent means): Student t-test for comparing two independent means ไม่ตรงกับข้อบ่งใช้หรือกลไกการออกฤทธิ์ที่ถูกต้องตาม CONSORT / STROBE / PRISMA reporting guidelines
• ข้อ ง. (Chi-Square Test for Categorical Independence (p &lt; 0.05)): Chi-Square Test for Categorical Independence (p &lt; 0.05)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6" s="166" t="inlineStr"/>
      <c r="L36" s="166" t="inlineStr">
        <is>
          <t>Research &amp; Biostats</t>
        </is>
      </c>
      <c r="M36" s="166" t="inlineStr">
        <is>
          <t>สถิติวิเคราะห์ (RR, OR, HR, NNT, 95% CI)</t>
        </is>
      </c>
      <c r="N36" s="165" t="inlineStr">
        <is>
          <t>SAP</t>
        </is>
      </c>
      <c r="O36" s="166" t="inlineStr">
        <is>
          <t>ข้อ 19 (PLE_CC1_Practice_Exam.md)</t>
        </is>
      </c>
      <c r="P36" s="165" t="inlineStr">
        <is>
          <t>ข้อสอบจำลอง</t>
        </is>
      </c>
      <c r="Q36" s="165" t="inlineStr">
        <is>
          <t>Mock สภาเภสัชฯ Practice</t>
        </is>
      </c>
      <c r="R36" s="165" t="inlineStr"/>
    </row>
    <row r="37" ht="24" customHeight="1" s="49">
      <c r="A37" s="167" t="n">
        <v>35</v>
      </c>
      <c r="B37" s="166" t="inlineStr">
        <is>
          <t>ข้อใดบ่งบอกว่าผู้ป่วยรายนี้เป็น Myocardial Infarction</t>
        </is>
      </c>
      <c r="C37" s="166" t="inlineStr"/>
      <c r="D37" s="166" t="inlineStr">
        <is>
          <t>อาการเจ็บร้าวไปที่แขน ไหล่ หลัง</t>
        </is>
      </c>
      <c r="E37" s="166" t="inlineStr">
        <is>
          <t>ตรวจพบ Cardiac enzymes ในกระแสเลือด</t>
        </is>
      </c>
      <c r="F37" s="166" t="inlineStr">
        <is>
          <t>มีค่า Ejection fraction ลดลง</t>
        </is>
      </c>
      <c r="G37" s="166" t="inlineStr">
        <is>
          <t>มีอาการเจ็บเค้นหน้าอกเฉียบพลันขณะพัก</t>
        </is>
      </c>
      <c r="H37" s="166" t="inlineStr">
        <is>
          <t>มีอาการเจ็บเค้นหน้าอกมากกว่า 5 นาที</t>
        </is>
      </c>
      <c r="I37" s="167" t="inlineStr">
        <is>
          <t>1</t>
        </is>
      </c>
      <c r="J37" s="166" t="inlineStr">
        <is>
          <t>✅ คำตอบที่ถูกต้อง: ข้อ ก. อาการเจ็บร้าวไปที่แขน ไหล่ หลัง
💡 Background:
การประเมินหลักฐานเชิงประจักษ์ (Evidence-Based Practice) อาศัย study design, statistical parameters (p-value, 95% CI, RR/OR) เพื่อการตัดสินใจอย่างแม่นยำ
🎯 ทำไมข้อนี้ถึงถูก:
อาการเจ็บร้าวไปที่แขน ไหล่ หลัง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อาการเจ็บร้าวไปที่แขน ไหล่ หลัง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(ตรวจพบ Cardiac enzymes ในกระแสเลือด): ตรวจพบ Cardiac enzymes ในกระแสเลือด ไม่ตรงกับข้อบ่งใช้หรือกลไกการออกฤทธิ์ที่ถูกต้องตาม CONSORT / STROBE / PRISMA reporting guidelines
• ข้อ ค. (มีค่า Ejection fraction ลดลง): วัคซีนไข้สมองอักเสบเจอี ชนิดเชื้อเป็น (Live attenuated CD.JEV) ให้ 2 เข็ม ที่อายุ 9-12 เดือน และเข็ม 2 ห่างกัน 3-12 เดือน
• ข้อ ง. (มีอาการเจ็บเค้นหน้าอกเฉียบพลันขณะพัก): มีอาการเจ็บเค้นหน้าอกเฉียบพลันขณะพัก ไม่ตรงกับข้อบ่งใช้หรือกลไกการออกฤทธิ์ที่ถูกต้องตาม CONSORT / STROBE / PRISMA reporting guidelines
• ข้อ จ. (มีอาการเจ็บเค้นหน้าอกมากกว่า 5 นาที): มีอาการเจ็บเค้นหน้าอกมากกว่า 5 นาที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7" s="166" t="inlineStr"/>
      <c r="L37" s="166" t="inlineStr">
        <is>
          <t>Research &amp; Biostats</t>
        </is>
      </c>
      <c r="M37" s="166" t="inlineStr">
        <is>
          <t>รูปแบบการวิจัยทางคลินิก (RCT, Cohort, Case-Control)</t>
        </is>
      </c>
      <c r="N37" s="165" t="inlineStr">
        <is>
          <t>SAP</t>
        </is>
      </c>
      <c r="O37" s="166" t="inlineStr">
        <is>
          <t>ข้อ 6 (PLE_CC1_Practice_Exam.md)</t>
        </is>
      </c>
      <c r="P37" s="165" t="inlineStr">
        <is>
          <t>ข้อสอบจำลอง</t>
        </is>
      </c>
      <c r="Q37" s="165" t="inlineStr">
        <is>
          <t>Mock สภาเภสัชฯ Practice</t>
        </is>
      </c>
      <c r="R37" s="165" t="inlineStr"/>
    </row>
    <row r="38" ht="24" customHeight="1" s="49">
      <c r="A38" s="167" t="n">
        <v>36</v>
      </c>
      <c r="B38" s="166" t="inlineStr">
        <is>
          <t>ผู้ป่วยชายอายุ 42 ปี มีโรคประจำตัวคือ Myocardial infarction (MI) ถูกวินิจฉัยว่าเป็น Depression disorder ผู้ป่วยควรได้รับการรักษาด้วยยาใด จึงจะเหมาะสมที่สุดสำหรับผู้ป่วยรายนี้</t>
        </is>
      </c>
      <c r="C38" s="166" t="inlineStr"/>
      <c r="D38" s="166" t="inlineStr">
        <is>
          <t>Case-Control Study (Odds Ratio: OR)</t>
        </is>
      </c>
      <c r="E38" s="166" t="inlineStr">
        <is>
          <t>Cross-Sectional Survey Prevalence Study</t>
        </is>
      </c>
      <c r="F38" s="166" t="inlineStr">
        <is>
          <t>Cost-Effectiveness Analysis (Incremental Cost-Effectiveness Ratio: ICER)</t>
        </is>
      </c>
      <c r="G38" s="166" t="inlineStr">
        <is>
          <t>Cost-Utility Analysis (Quality-Adjusted Life Years: QALY)</t>
        </is>
      </c>
      <c r="H38" s="166" t="inlineStr">
        <is>
          <t>Cost-Benefit Analysis (Net Monetary Benefit)</t>
        </is>
      </c>
      <c r="I38" s="167" t="inlineStr">
        <is>
          <t>1</t>
        </is>
      </c>
      <c r="J38" s="166" t="inlineStr">
        <is>
          <t>✅ คำตอบที่ถูกต้อง: ข้อ ก. Case-Control Study (Odds Ratio: OR)
💡 Background:
การประเมินหลักฐานเชิงประจักษ์ (Evidence-Based Practice) อาศัย study design, statistical parameters (p-value, 95% CI, RR/OR) เพื่อการตัดสินใจอย่างแม่นยำ
🎯 ทำไมข้อนี้ถึงถูก:
Case-Control Study (Odds Ratio: OR)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Case-Control Study (Odds Ratio: OR)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(Cross-Sectional Survey Prevalence Study): Cross-Sectional Survey Prevalence Study ไม่ตรงกับข้อบ่งใช้หรือกลไกการออกฤทธิ์ที่ถูกต้องตาม CONSORT / STROBE / PRISMA reporting guidelines
• ข้อ ค.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ง. (Cost-Utility Analysis (Quality-Adjusted Life Years: QALY)): Cost-Utility Analysis (Quality-Adjusted Life Years: QALY) ไม่ตรงกับข้อบ่งใช้หรือกลไกการออกฤทธิ์ที่ถูกต้องตาม CONSORT / STROBE / PRISMA reporting guidelines
• ข้อ จ. (Cost-Benefit Analysis (Net Monetary Benefit)): Cost-Benefit Analysis (Net Monetary Benefit)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8" s="166" t="inlineStr"/>
      <c r="L38" s="166" t="inlineStr">
        <is>
          <t>Research &amp; Biostats</t>
        </is>
      </c>
      <c r="M38" s="166" t="inlineStr">
        <is>
          <t>รูปแบบการวิจัยทางคลินิก (RCT, Cohort, Case-Control)</t>
        </is>
      </c>
      <c r="N38" s="165" t="inlineStr">
        <is>
          <t>SAP</t>
        </is>
      </c>
      <c r="O38" s="166" t="inlineStr">
        <is>
          <t>ข้อ 40 (PLE_CC1_Practice_Exam.md)</t>
        </is>
      </c>
      <c r="P38" s="165" t="inlineStr">
        <is>
          <t>ข้อสอบจำลอง</t>
        </is>
      </c>
      <c r="Q38" s="165" t="inlineStr">
        <is>
          <t>Mock สภาเภสัชฯ Practice</t>
        </is>
      </c>
      <c r="R38" s="165" t="inlineStr"/>
    </row>
    <row r="39" ht="24" customHeight="1" s="49">
      <c r="A39" s="167" t="n">
        <v>37</v>
      </c>
      <c r="B39" s="166" t="inlineStr">
        <is>
          <t>เกี่ยวกับ ระเบียบวิจัยและสถิติ โดย ข้อใดต่อไปนี้กล่าวถูกต้องตามหลักวิชาชีพเภสัชกรรม</t>
        </is>
      </c>
      <c r="C39" s="166" t="inlineStr"/>
      <c r="D39" s="166" t="inlineStr">
        <is>
          <t>Cost-Utility Analysis (Quality-Adjusted Life Years: QALY)</t>
        </is>
      </c>
      <c r="E39" s="166" t="inlineStr">
        <is>
          <t>Cost-Benefit Analysis (Net Monetary Benefit)</t>
        </is>
      </c>
      <c r="F39" s="166" t="inlineStr">
        <is>
          <t>Cost-Minimization Analysis (CMA)</t>
        </is>
      </c>
      <c r="G39" s="166" t="inlineStr">
        <is>
          <t>Student t-test for comparing two independent means</t>
        </is>
      </c>
      <c r="H39" s="166" t="inlineStr">
        <is>
          <t>Chi-Square Test for Categorical Independence (p &lt; 0.05)</t>
        </is>
      </c>
      <c r="I39" s="167" t="inlineStr">
        <is>
          <t>1</t>
        </is>
      </c>
      <c r="J39" s="166" t="inlineStr">
        <is>
          <t>✅ คำตอบที่ถูกต้อง: ข้อ ก. Cost-Utility Analysis (Quality-Adjusted Life Years: QALY)
💡 Background:
การประเมินหลักฐานเชิงประจักษ์ (Evidence-Based Practice) อาศัย study design, statistical parameters (p-value, 95% CI, RR/OR) เพื่อการตัดสินใจอย่างแม่นยำ
🎯 ทำไมข้อนี้ถึงถูก:
Cost-Utility Analysis (Quality-Adjusted Life Years: QALY)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Cost-Utility Analysis (Quality-Adjusted Life Years: QALY)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(Cost-Benefit Analysis (Net Monetary Benefit)): Cost-Benefit Analysis (Net Monetary Benefit) ไม่ตรงกับข้อบ่งใช้หรือกลไกการออกฤทธิ์ที่ถูกต้องตาม CONSORT / STROBE / PRISMA reporting guidelines
• ข้อ ค. (Cost-Minimization Analysis (CMA)): Cost-Minimization Analysis (CMA) ไม่ตรงกับข้อบ่งใช้หรือกลไกการออกฤทธิ์ที่ถูกต้องตาม CONSORT / STROBE / PRISMA reporting guidelines
• ข้อ ง. (Student t-test for comparing two independent means): Student t-test for comparing two independent means ไม่ตรงกับข้อบ่งใช้หรือกลไกการออกฤทธิ์ที่ถูกต้องตาม CONSORT / STROBE / PRISMA reporting guidelines
• ข้อ จ. (Chi-Square Test for Categorical Independence (p &lt; 0.05)): Chi-Square Test for Categorical Independence (p &lt; 0.05)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39" s="166" t="inlineStr"/>
      <c r="L39" s="166" t="inlineStr">
        <is>
          <t>Research &amp; Biostats</t>
        </is>
      </c>
      <c r="M39" s="166" t="inlineStr">
        <is>
          <t>สถิติวิเคราะห์ (RR, OR, HR, NNT, 95% CI)</t>
        </is>
      </c>
      <c r="N39" s="165" t="inlineStr">
        <is>
          <t>SAP</t>
        </is>
      </c>
      <c r="O39" s="166" t="inlineStr">
        <is>
          <t>ข้อ 19 (PLE_CC1_Practice_Exam.md)</t>
        </is>
      </c>
      <c r="P39" s="165" t="inlineStr">
        <is>
          <t>ข้อสอบจำลอง</t>
        </is>
      </c>
      <c r="Q39" s="165" t="inlineStr">
        <is>
          <t>Mock สภาเภสัชฯ Practice</t>
        </is>
      </c>
      <c r="R39" s="165" t="inlineStr"/>
    </row>
    <row r="40" ht="24" customHeight="1" s="49">
      <c r="A40" s="167" t="n">
        <v>38</v>
      </c>
      <c r="B40" s="166" t="inlineStr">
        <is>
          <t>การศึกษาเพื่อหาความสัมพันธ์ระหว่างการเกิด eczema และระดับของ vitamin D ผู้วิจัยนำผู้ที่เกิด eczema มา 500 ราย และผู้ที่ไม่เกิด eczema มาจำนวนเท่ากัน สัมภาษณ์ปริมาณอาหารที่ รับประทาน วิตามินที่ได้รับและตรวจเลือดหาปริมาณวิตามิน D ในวันเดียวกับที่วินิจฉัยว่าเป็นหรือไม่ เป็น eczema นำเสนอ 95%CI และ p value งานวิจัยดังกล่าวมีรูปแบบการศึกษาแบบใด</t>
        </is>
      </c>
      <c r="C40" s="166" t="inlineStr"/>
      <c r="D40" s="166" t="inlineStr">
        <is>
          <t>Cross-sectional descriptive study</t>
        </is>
      </c>
      <c r="E40" s="166" t="inlineStr">
        <is>
          <t>Cross-sectional analytical study</t>
        </is>
      </c>
      <c r="F40" s="166" t="inlineStr">
        <is>
          <t>Cohort study</t>
        </is>
      </c>
      <c r="G40" s="166" t="inlineStr">
        <is>
          <t>Case control</t>
        </is>
      </c>
      <c r="H40" s="166" t="inlineStr">
        <is>
          <t>RCT</t>
        </is>
      </c>
      <c r="I40" s="167" t="inlineStr">
        <is>
          <t>1</t>
        </is>
      </c>
      <c r="J40" s="166" t="inlineStr">
        <is>
          <t>✅ คำตอบที่ถูกต้อง: ข้อ ก. Cross-sectional descriptive study
💡 Background:
กฎหมายยาและจรรยาบรรณวิชาชีพมีขึ้นเพื่อคุ้มครองความปลอดภัยของผู้บริโภคตามมาตรฐาน Good Pharmacy Practice (GPP)
🎯 ทำไมข้อนี้ถึงถูก:
Cross-sectional descriptive study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Cross-sectional descriptive study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(Cross-sectional analytical study): Cross-sectional analytical study ไม่ตรงกับข้อบ่งใช้หรือกลไกการออกฤทธิ์ที่ถูกต้องตาม CONSORT / STROBE / PRISMA reporting guidelines
• ข้อ ค. (Cohort study): Cohort study ไม่ตรงกับข้อบ่งใช้หรือกลไกการออกฤทธิ์ที่ถูกต้องตาม CONSORT / STROBE / PRISMA reporting guidelines
• ข้อ ง. (Case control): Case control ไม่ตรงกับข้อบ่งใช้หรือกลไกการออกฤทธิ์ที่ถูกต้องตาม CONSORT / STROBE / PRISMA reporting guidelines
• ข้อ จ. (RCT): RCT (Randomized Controlled Trial) เป็น gold standard ในการวิจัย interventional มี randomization ป้องกัน confounding bias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0" s="166" t="inlineStr"/>
      <c r="L40" s="166" t="inlineStr">
        <is>
          <t>Research &amp; Biostats</t>
        </is>
      </c>
      <c r="M40" s="166" t="inlineStr">
        <is>
          <t>สถิติวิเคราะห์ (RR, OR, HR, NNT, 95% CI)</t>
        </is>
      </c>
      <c r="N40" s="165" t="inlineStr">
        <is>
          <t>SAP</t>
        </is>
      </c>
      <c r="O40" s="166" t="inlineStr">
        <is>
          <t>ข้อ 1 (PLE_CC1_Practice_Exam.md)</t>
        </is>
      </c>
      <c r="P40" s="165" t="inlineStr">
        <is>
          <t>ข้อสอบจำลอง</t>
        </is>
      </c>
      <c r="Q40" s="165" t="inlineStr">
        <is>
          <t>Mock สภาเภสัชฯ Practice</t>
        </is>
      </c>
      <c r="R40" s="165" t="inlineStr"/>
    </row>
    <row r="41" ht="24" customHeight="1" s="49">
      <c r="A41" s="167" t="n">
        <v>39</v>
      </c>
      <c r="B41" s="166" t="inlineStr">
        <is>
          <t>การศึกษาเพื่อหาความสัมพันธ์ระหว่างการดื่มกาแฟและอัตราการตาย ผู้วิจัยเก็บข้อมูลย้อนหลังจาก ฐานข้อมูลการดื่มกาแฟหลายแห่ง ในปี 2000-2001 ติดตามอัตราการตายจนถึงวันที่ 31 ธันวาคม 2008 งานวิจัยดังกล่าวมีรูปแบบการศึกษาแบบใด</t>
        </is>
      </c>
      <c r="C41" s="166" t="inlineStr"/>
      <c r="D41" s="166" t="inlineStr">
        <is>
          <t>Cross-sectional descriptive study</t>
        </is>
      </c>
      <c r="E41" s="166" t="inlineStr">
        <is>
          <t>Cross-sectional analytical study</t>
        </is>
      </c>
      <c r="F41" s="166" t="inlineStr">
        <is>
          <t>Retrospective cohort study</t>
        </is>
      </c>
      <c r="G41" s="166" t="inlineStr">
        <is>
          <t>Prospective case control</t>
        </is>
      </c>
      <c r="H41" s="166" t="inlineStr">
        <is>
          <t>Randomized controlled trial</t>
        </is>
      </c>
      <c r="I41" s="167" t="inlineStr">
        <is>
          <t>1</t>
        </is>
      </c>
      <c r="J41" s="166" t="inlineStr">
        <is>
          <t>✅ คำตอบที่ถูกต้อง: ข้อ ก. Cross-sectional descriptive study
💡 Background:
กฎหมายยาและจรรยาบรรณวิชาชีพมีขึ้นเพื่อคุ้มครองความปลอดภัยของผู้บริโภคตามมาตรฐาน Good Pharmacy Practice (GPP)
🎯 ทำไมข้อนี้ถึงถูก:
Cross-sectional descriptive study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Cross-sectional descriptive study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(Cross-sectional analytical study): Cross-sectional analytical study ไม่ตรงกับข้อบ่งใช้หรือกลไกการออกฤทธิ์ที่ถูกต้องตาม CONSORT / STROBE / PRISMA reporting guidelines
• ข้อ ค. (Retrospective cohort study): Retrospective cohort study ไม่ตรงกับข้อบ่งใช้หรือกลไกการออกฤทธิ์ที่ถูกต้องตาม CONSORT / STROBE / PRISMA reporting guidelines
• ข้อ ง. (Prospective case control): Prospective case control ไม่ตรงกับข้อบ่งใช้หรือกลไกการออกฤทธิ์ที่ถูกต้องตาม CONSORT / STROBE / PRISMA reporting guidelines
• ข้อ จ. (Randomized controlled trial): Randomized controlled trial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1" s="166" t="inlineStr"/>
      <c r="L41" s="166" t="inlineStr">
        <is>
          <t>Research &amp; Biostats</t>
        </is>
      </c>
      <c r="M41" s="166" t="inlineStr">
        <is>
          <t>สถิติวิเคราะห์ (RR, OR, HR, NNT, 95% CI)</t>
        </is>
      </c>
      <c r="N41" s="165" t="inlineStr">
        <is>
          <t>SAP</t>
        </is>
      </c>
      <c r="O41" s="166" t="inlineStr">
        <is>
          <t>ข้อ 2 (PLE_CC1_Practice_Exam.md)</t>
        </is>
      </c>
      <c r="P41" s="165" t="inlineStr">
        <is>
          <t>ข้อสอบจำลอง</t>
        </is>
      </c>
      <c r="Q41" s="165" t="inlineStr">
        <is>
          <t>Mock สภาเภสัชฯ Practice</t>
        </is>
      </c>
      <c r="R41" s="165" t="inlineStr"/>
    </row>
    <row r="42" ht="24" customHeight="1" s="49">
      <c r="A42" s="167" t="n">
        <v>40</v>
      </c>
      <c r="B42" s="166" t="inlineStr">
        <is>
          <t>หากคุณเป็นเภสัชกรในโรงพยาบาลฝ่ายจัดซื้อ และต้องวางแผนนำยาตัวหนึ่งเข้าโรงพยาบาล คุณจะ เลือกรูปแบบงานวิจัยแบบใดมาสนับสนุนยื่นขออนุมัตินำยาเข้าโรงพยาบาล</t>
        </is>
      </c>
      <c r="C42" s="166" t="inlineStr"/>
      <c r="D42" s="166" t="inlineStr">
        <is>
          <t>Meta-analysis , RCT</t>
        </is>
      </c>
      <c r="E42" s="166" t="inlineStr">
        <is>
          <t>Meta-analysis , Case control</t>
        </is>
      </c>
      <c r="F42" s="166" t="inlineStr">
        <is>
          <t>RCT , Cohort</t>
        </is>
      </c>
      <c r="G42" s="166" t="inlineStr">
        <is>
          <t>Cohort , Case control</t>
        </is>
      </c>
      <c r="H42" s="166" t="inlineStr">
        <is>
          <t>Cohort , Case series</t>
        </is>
      </c>
      <c r="I42" s="167" t="inlineStr">
        <is>
          <t>1</t>
        </is>
      </c>
      <c r="J42" s="166" t="inlineStr">
        <is>
          <t>✅ คำตอบที่ถูกต้อง: ข้อ ก. Meta-analysis , RCT
💡 Background:
กฎหมายยาและจรรยาบรรณวิชาชีพมีขึ้นเพื่อคุ้มครองความปลอดภัยของผู้บริโภคตามมาตรฐาน Good Pharmacy Practice (GPP)
🎯 ทำไมข้อนี้ถึงถูก:
Meta-analysis , RCT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Meta-analysis , RCT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(Meta-analysis , Case control): Meta-analysis , Case control ไม่ตรงกับข้อบ่งใช้หรือกลไกการออกฤทธิ์ที่ถูกต้องตาม CONSORT / STROBE / PRISMA reporting guidelines
• ข้อ ค. (RCT , Cohort): RCT (Randomized Controlled Trial) เป็น gold standard ในการวิจัย interventional มี randomization ป้องกัน confounding bias
• ข้อ ง. (Cohort , Case control): Cohort , Case control ไม่ตรงกับข้อบ่งใช้หรือกลไกการออกฤทธิ์ที่ถูกต้องตาม CONSORT / STROBE / PRISMA reporting guidelines
• ข้อ จ. (Cohort , Case series): Cohort , Case series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2" s="166" t="inlineStr"/>
      <c r="L42" s="166" t="inlineStr">
        <is>
          <t>Research &amp; Biostats</t>
        </is>
      </c>
      <c r="M42" s="166" t="inlineStr">
        <is>
          <t>สถิติวิเคราะห์ (RR, OR, HR, NNT, 95% CI)</t>
        </is>
      </c>
      <c r="N42" s="165" t="inlineStr">
        <is>
          <t>SAP</t>
        </is>
      </c>
      <c r="O42" s="166" t="inlineStr">
        <is>
          <t>ข้อ 6 (PLE_CC1_Practice_Exam.md)</t>
        </is>
      </c>
      <c r="P42" s="165" t="inlineStr">
        <is>
          <t>ข้อสอบจำลอง</t>
        </is>
      </c>
      <c r="Q42" s="165" t="inlineStr">
        <is>
          <t>Mock สภาเภสัชฯ Practice</t>
        </is>
      </c>
      <c r="R42" s="165" t="inlineStr"/>
    </row>
    <row r="43" ht="24" customHeight="1" s="49">
      <c r="A43" s="167" t="n">
        <v>41</v>
      </c>
      <c r="B43" s="166" t="inlineStr">
        <is>
          <t>.ถ้าอยากหาความสัมพันธ์ระหว่างไมเกรนกับปัจจัยความเครียด ควรเลือกใช้สถิติใด</t>
        </is>
      </c>
      <c r="C43" s="166" t="inlineStr"/>
      <c r="D43" s="166" t="inlineStr">
        <is>
          <t>Chi square test</t>
        </is>
      </c>
      <c r="E43" s="166" t="inlineStr">
        <is>
          <t>T-test</t>
        </is>
      </c>
      <c r="F43" s="166" t="inlineStr">
        <is>
          <t>ANOVA</t>
        </is>
      </c>
      <c r="G43" s="166" t="inlineStr">
        <is>
          <t>Correlation</t>
        </is>
      </c>
      <c r="H43" s="166" t="inlineStr">
        <is>
          <t>Regression</t>
        </is>
      </c>
      <c r="I43" s="167" t="inlineStr">
        <is>
          <t>1</t>
        </is>
      </c>
      <c r="J43" s="166" t="inlineStr">
        <is>
          <t>✅ คำตอบที่ถูกต้อง: ข้อ ก. Chi square test
💡 Background:
การประเมินหลักฐานเชิงประจักษ์ (Evidence-Based Practice) อาศัย study design, statistical parameters (p-value, 95% CI, RR/OR) เพื่อการตัดสินใจอย่างแม่นยำ
🎯 ทำไมข้อนี้ถึงถูก:
Chi square test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Chi square test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(T-test): T-test ไม่ตรงกับข้อบ่งใช้หรือกลไกการออกฤทธิ์ที่ถูกต้องตาม CONSORT / STROBE / PRISMA reporting guidelines
• ข้อ ค. (ANOVA): ANOVA ไม่ตรงกับข้อบ่งใช้หรือกลไกการออกฤทธิ์ที่ถูกต้องตาม CONSORT / STROBE / PRISMA reporting guidelines
• ข้อ ง. (Correlation): Correlation ไม่ตรงกับข้อบ่งใช้หรือกลไกการออกฤทธิ์ที่ถูกต้องตาม CONSORT / STROBE / PRISMA reporting guidelines
• ข้อ จ. (Regression): Regression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3" s="166" t="inlineStr"/>
      <c r="L43" s="166" t="inlineStr">
        <is>
          <t>Research &amp; Biostats</t>
        </is>
      </c>
      <c r="M43" s="166" t="inlineStr">
        <is>
          <t>สถิติวิเคราะห์ (RR, OR, HR, NNT, 95% CI)</t>
        </is>
      </c>
      <c r="N43" s="165" t="inlineStr">
        <is>
          <t>SAP</t>
        </is>
      </c>
      <c r="O43" s="166" t="inlineStr">
        <is>
          <t>ข้อ 10 (PLE_CC1_Practice_Exam.md)</t>
        </is>
      </c>
      <c r="P43" s="165" t="inlineStr">
        <is>
          <t>ข้อสอบจำลอง</t>
        </is>
      </c>
      <c r="Q43" s="165" t="inlineStr">
        <is>
          <t>Mock สภาเภสัชฯ Practice</t>
        </is>
      </c>
      <c r="R43" s="165" t="inlineStr"/>
    </row>
    <row r="44" ht="24" customHeight="1" s="49">
      <c r="A44" s="167" t="n">
        <v>42</v>
      </c>
      <c r="B44" s="166" t="inlineStr">
        <is>
          <t>‘ความพึงพอใจหรือไม่พอใจของอาสาสมัครต่อการใช้ครีมทาส้นเท้าแตก 3 ชนิด มีความแตกต่างกัน หรือไม่’ จากข้อความข้างต้นควรเลือกใช้สถิติใดที่เหมาะสมที่สุด</t>
        </is>
      </c>
      <c r="C44" s="166" t="inlineStr"/>
      <c r="D44" s="166" t="inlineStr">
        <is>
          <t>Unpaired t-test</t>
        </is>
      </c>
      <c r="E44" s="166" t="inlineStr">
        <is>
          <t>Paired t-test</t>
        </is>
      </c>
      <c r="F44" s="166" t="inlineStr">
        <is>
          <t>Chi-square test 386 ระเบียบวิจัยและสถิติ</t>
        </is>
      </c>
      <c r="G44" s="166" t="inlineStr">
        <is>
          <t>Analysis of variance</t>
        </is>
      </c>
      <c r="H44" s="166" t="inlineStr">
        <is>
          <t>Correlation</t>
        </is>
      </c>
      <c r="I44" s="167" t="inlineStr">
        <is>
          <t>1</t>
        </is>
      </c>
      <c r="J44" s="166" t="inlineStr">
        <is>
          <t>✅ คำตอบที่ถูกต้อง: ข้อ ก. Unpaired t-test
💡 Background:
การประเมินหลักฐานเชิงประจักษ์ (Evidence-Based Practice) อาศัย study design, statistical parameters (p-value, 95% CI, RR/OR) เพื่อการตัดสินใจอย่างแม่นยำ
🎯 ทำไมข้อนี้ถึงถูก:
Unpaired t-test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Unpaired t-test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(Paired t-test): IR (Infrared) spectroscopy วิเคราะห์ functional groups จาก stretching/bending vibrations C=O ~1700 cm-1, O-H ~3200-3550 cm-1
• ข้อ ค. (Chi-square test 386 ระเบียบวิจัยและสถิติ ฝ่ายวิชาการและนักศึกษาชั้นปีที่ 4 คณะเภสัชศาสตร์
• ข้อ ง. (Analysis of variance): Analysis of variance ไม่ตรงกับข้อบ่งใช้หรือกลไกการออกฤทธิ์ที่ถูกต้องตาม CONSORT / STROBE / PRISMA reporting guidelines
• ข้อ จ. (Correlation): Correlation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4" s="166" t="inlineStr"/>
      <c r="L44" s="166" t="inlineStr">
        <is>
          <t>Research &amp; Biostats</t>
        </is>
      </c>
      <c r="M44" s="166" t="inlineStr">
        <is>
          <t>สถิติวิเคราะห์ (RR, OR, HR, NNT, 95% CI)</t>
        </is>
      </c>
      <c r="N44" s="165" t="inlineStr">
        <is>
          <t>SAP</t>
        </is>
      </c>
      <c r="O44" s="166" t="inlineStr">
        <is>
          <t>ข้อ 11 (PLE_CC1_Practice_Exam.md)</t>
        </is>
      </c>
      <c r="P44" s="165" t="inlineStr">
        <is>
          <t>ข้อสอบจำลอง</t>
        </is>
      </c>
      <c r="Q44" s="165" t="inlineStr">
        <is>
          <t>Mock สภาเภสัชฯ Practice</t>
        </is>
      </c>
      <c r="R44" s="165" t="inlineStr"/>
    </row>
    <row r="45" ht="24" customHeight="1" s="49">
      <c r="A45" s="167" t="n">
        <v>43</v>
      </c>
      <c r="B45" s="166" t="inlineStr">
        <is>
          <t>‘คะแนนความพึงพอใจการใช้ตำรับเจลลดเลือนริ้วรอย 2 สูตร คือ สูตร A และสูตร B แตกต่างกัน หรือไม่ โดยแยกทดสอบในกลุ่มวัยรุ่นจำนวน 2 กลุ่ม’ จากข้อความข้างต้นควรเลือกใช้สถิติใดที่ เหมาะสมที่สุด</t>
        </is>
      </c>
      <c r="C45" s="166" t="inlineStr"/>
      <c r="D45" s="166" t="inlineStr">
        <is>
          <t>Unpaired t-test</t>
        </is>
      </c>
      <c r="E45" s="166" t="inlineStr">
        <is>
          <t>Paired t-test</t>
        </is>
      </c>
      <c r="F45" s="166" t="inlineStr">
        <is>
          <t>Chi-square test</t>
        </is>
      </c>
      <c r="G45" s="166" t="inlineStr">
        <is>
          <t>Analysis of variance</t>
        </is>
      </c>
      <c r="H45" s="166" t="inlineStr">
        <is>
          <t>Correlation</t>
        </is>
      </c>
      <c r="I45" s="167" t="inlineStr">
        <is>
          <t>1</t>
        </is>
      </c>
      <c r="J45" s="166" t="inlineStr">
        <is>
          <t>✅ คำตอบที่ถูกต้อง: ข้อ ก. Unpaired t-test
💡 Background:
การประเมินหลักฐานเชิงประจักษ์ (Evidence-Based Practice) อาศัย study design, statistical parameters (p-value, 95% CI, RR/OR) เพื่อการตัดสินใจอย่างแม่นยำ
🎯 ทำไมข้อนี้ถึงถูก:
Unpaired t-test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Unpaired t-test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(Paired t-test): IR (Infrared) spectroscopy วิเคราะห์ functional groups จาก stretching/bending vibrations C=O ~1700 cm-1, O-H ~3200-3550 cm-1
• ข้อ ค. (Chi-square test): Chi-square test ไม่ตรงกับข้อบ่งใช้หรือกลไกการออกฤทธิ์ที่ถูกต้องตาม CONSORT / STROBE / PRISMA reporting guidelines
• ข้อ ง. (Analysis of variance): Analysis of variance ไม่ตรงกับข้อบ่งใช้หรือกลไกการออกฤทธิ์ที่ถูกต้องตาม CONSORT / STROBE / PRISMA reporting guidelines
• ข้อ จ. (Correlation): Correlation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5" s="166" t="inlineStr"/>
      <c r="L45" s="166" t="inlineStr">
        <is>
          <t>Research &amp; Biostats</t>
        </is>
      </c>
      <c r="M45" s="166" t="inlineStr">
        <is>
          <t>สถิติวิเคราะห์ (RR, OR, HR, NNT, 95% CI)</t>
        </is>
      </c>
      <c r="N45" s="165" t="inlineStr">
        <is>
          <t>SAP</t>
        </is>
      </c>
      <c r="O45" s="166" t="inlineStr">
        <is>
          <t>ข้อ 12 (PLE_CC1_Practice_Exam.md)</t>
        </is>
      </c>
      <c r="P45" s="165" t="inlineStr">
        <is>
          <t>ข้อสอบจำลอง</t>
        </is>
      </c>
      <c r="Q45" s="165" t="inlineStr">
        <is>
          <t>Mock สภาเภสัชฯ Practice</t>
        </is>
      </c>
      <c r="R45" s="165" t="inlineStr"/>
    </row>
    <row r="46" ht="24" customHeight="1" s="49">
      <c r="A46" s="167" t="n">
        <v>44</v>
      </c>
      <c r="B46" s="166" t="inlineStr">
        <is>
          <t>‘ขนาดผื่นที่เกิดจากการใช้ครีมทาผิว 2 ชนิด ที่สุ่มทาแขนซ้ายและขวาเทียบกัน แตกต่างกันหรือไม่’ จากข้อความข้างต้นควรเลือกใช้สถิติใดที่เหมาะสมที่สุด</t>
        </is>
      </c>
      <c r="C46" s="166" t="inlineStr"/>
      <c r="D46" s="166" t="inlineStr">
        <is>
          <t>Unpaired t-test</t>
        </is>
      </c>
      <c r="E46" s="166" t="inlineStr">
        <is>
          <t>Paired t-test</t>
        </is>
      </c>
      <c r="F46" s="166" t="inlineStr">
        <is>
          <t>Chi-square test</t>
        </is>
      </c>
      <c r="G46" s="166" t="inlineStr">
        <is>
          <t>Analysis of variance</t>
        </is>
      </c>
      <c r="H46" s="166" t="inlineStr">
        <is>
          <t>Correlation</t>
        </is>
      </c>
      <c r="I46" s="167" t="inlineStr">
        <is>
          <t>1</t>
        </is>
      </c>
      <c r="J46" s="166" t="inlineStr">
        <is>
          <t>✅ คำตอบที่ถูกต้อง: ข้อ ก. Unpaired t-test
💡 Background:
การประเมินหลักฐานเชิงประจักษ์ (Evidence-Based Practice) อาศัย study design, statistical parameters (p-value, 95% CI, RR/OR) เพื่อการตัดสินใจอย่างแม่นยำ
🎯 ทำไมข้อนี้ถึงถูก:
Unpaired t-test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Unpaired t-test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(Paired t-test): IR (Infrared) spectroscopy วิเคราะห์ functional groups จาก stretching/bending vibrations C=O ~1700 cm-1, O-H ~3200-3550 cm-1
• ข้อ ค. (Chi-square test): Chi-square test ไม่ตรงกับข้อบ่งใช้หรือกลไกการออกฤทธิ์ที่ถูกต้องตาม CONSORT / STROBE / PRISMA reporting guidelines
• ข้อ ง. (Analysis of variance): Analysis of variance ไม่ตรงกับข้อบ่งใช้หรือกลไกการออกฤทธิ์ที่ถูกต้องตาม CONSORT / STROBE / PRISMA reporting guidelines
• ข้อ จ. (Correlation): Correlation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6" s="166" t="inlineStr"/>
      <c r="L46" s="166" t="inlineStr">
        <is>
          <t>Research &amp; Biostats</t>
        </is>
      </c>
      <c r="M46" s="166" t="inlineStr">
        <is>
          <t>สถิติวิเคราะห์ (RR, OR, HR, NNT, 95% CI)</t>
        </is>
      </c>
      <c r="N46" s="165" t="inlineStr">
        <is>
          <t>SAP</t>
        </is>
      </c>
      <c r="O46" s="166" t="inlineStr">
        <is>
          <t>ข้อ 13 (PLE_CC1_Practice_Exam.md)</t>
        </is>
      </c>
      <c r="P46" s="165" t="inlineStr">
        <is>
          <t>ข้อสอบจำลอง</t>
        </is>
      </c>
      <c r="Q46" s="165" t="inlineStr">
        <is>
          <t>Mock สภาเภสัชฯ Practice</t>
        </is>
      </c>
      <c r="R46" s="165" t="inlineStr"/>
    </row>
    <row r="47" ht="24" customHeight="1" s="49">
      <c r="A47" s="167" t="n">
        <v>45</v>
      </c>
      <c r="B47" s="166" t="inlineStr">
        <is>
          <t>‘ระยะเวลาในการแตกตัวของยา Paracetamol ที่ได้จาก lot เดียวกัน ใน medium ที่ต่างกัน 3 ชนิด แตกต่างกันหรือไม่’ จากข้อความข้างต้นควรเลือกใช้สถิติใดที่เหมาะสมที่สุด</t>
        </is>
      </c>
      <c r="C47" s="166" t="inlineStr"/>
      <c r="D47" s="166" t="inlineStr">
        <is>
          <t>Unpaired t-test</t>
        </is>
      </c>
      <c r="E47" s="166" t="inlineStr">
        <is>
          <t>Paired t-test</t>
        </is>
      </c>
      <c r="F47" s="166" t="inlineStr">
        <is>
          <t>Chi-square test</t>
        </is>
      </c>
      <c r="G47" s="166" t="inlineStr">
        <is>
          <t>One-way ANOVA</t>
        </is>
      </c>
      <c r="H47" s="166" t="inlineStr">
        <is>
          <t>Correlation</t>
        </is>
      </c>
      <c r="I47" s="167" t="inlineStr">
        <is>
          <t>1</t>
        </is>
      </c>
      <c r="J47" s="166" t="inlineStr">
        <is>
          <t>✅ คำตอบที่ถูกต้อง: ข้อ ก. Unpaired t-test
💡 Background:
การประเมินหลักฐานเชิงประจักษ์ (Evidence-Based Practice) อาศัย study design, statistical parameters (p-value, 95% CI, RR/OR) เพื่อการตัดสินใจอย่างแม่นยำ
🎯 ทำไมข้อนี้ถึงถูก:
Unpaired t-test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Unpaired t-test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(Paired t-test): IR (Infrared) spectroscopy วิเคราะห์ functional groups จาก stretching/bending vibrations C=O ~1700 cm-1, O-H ~3200-3550 cm-1
• ข้อ ค. (Chi-square test): Chi-square test ไม่ตรงกับข้อบ่งใช้หรือกลไกการออกฤทธิ์ที่ถูกต้องตาม CONSORT / STROBE / PRISMA reporting guidelines
• ข้อ ง. (One-way ANOVA): One-way ANOVA ไม่ตรงกับข้อบ่งใช้หรือกลไกการออกฤทธิ์ที่ถูกต้องตาม CONSORT / STROBE / PRISMA reporting guidelines
• ข้อ จ. (Correlation): Correlation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7" s="166" t="inlineStr"/>
      <c r="L47" s="166" t="inlineStr">
        <is>
          <t>Research &amp; Biostats</t>
        </is>
      </c>
      <c r="M47" s="166" t="inlineStr">
        <is>
          <t>สถิติวิเคราะห์ (RR, OR, HR, NNT, 95% CI)</t>
        </is>
      </c>
      <c r="N47" s="165" t="inlineStr">
        <is>
          <t>SAP</t>
        </is>
      </c>
      <c r="O47" s="166" t="inlineStr">
        <is>
          <t>ข้อ 14 (PLE_CC1_Practice_Exam.md)</t>
        </is>
      </c>
      <c r="P47" s="165" t="inlineStr">
        <is>
          <t>ข้อสอบจำลอง</t>
        </is>
      </c>
      <c r="Q47" s="165" t="inlineStr">
        <is>
          <t>Mock สภาเภสัชฯ Practice</t>
        </is>
      </c>
      <c r="R47" s="165" t="inlineStr"/>
    </row>
    <row r="48" ht="24" customHeight="1" s="49">
      <c r="A48" s="167" t="n">
        <v>46</v>
      </c>
      <c r="B48" s="166" t="inlineStr">
        <is>
          <t>‘การใช้ปริมาณ Lanolin (3,4,10%) และปริมาณ Emulsifier (10,20%) ในครีมลดข้อศอกแตก มี ผลต่อคะแนนความพึงพอใจของอาสาสมัครหรือไม่’ จากข้อความข้างต้นควรเลือกใช้สถิติใดที่ เหมาะสมที่สุด</t>
        </is>
      </c>
      <c r="C48" s="166" t="inlineStr"/>
      <c r="D48" s="166" t="inlineStr">
        <is>
          <t>Unpaired t-test</t>
        </is>
      </c>
      <c r="E48" s="166" t="inlineStr">
        <is>
          <t>Paired t-test</t>
        </is>
      </c>
      <c r="F48" s="166" t="inlineStr">
        <is>
          <t>Chi-square test 387 ระเบียบวิจัยและสถิติ</t>
        </is>
      </c>
      <c r="G48" s="166" t="inlineStr">
        <is>
          <t>One-way ANOVA</t>
        </is>
      </c>
      <c r="H48" s="166" t="inlineStr">
        <is>
          <t>Two-way ANOVA</t>
        </is>
      </c>
      <c r="I48" s="167" t="inlineStr">
        <is>
          <t>1</t>
        </is>
      </c>
      <c r="J48" s="166" t="inlineStr">
        <is>
          <t>✅ คำตอบที่ถูกต้อง: ข้อ ก. Unpaired t-test
💡 Background:
การประเมินหลักฐานเชิงประจักษ์ (Evidence-Based Practice) อาศัย study design, statistical parameters (p-value, 95% CI, RR/OR) เพื่อการตัดสินใจอย่างแม่นยำ
🎯 ทำไมข้อนี้ถึงถูก:
Unpaired t-test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Unpaired t-test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(Paired t-test): IR (Infrared) spectroscopy วิเคราะห์ functional groups จาก stretching/bending vibrations C=O ~1700 cm-1, O-H ~3200-3550 cm-1
• ข้อ ค. (Chi-square test 387 ระเบียบวิจัยและสถิติ ฝ่ายวิชาการและนักศึกษาชั้นปีที่ 4 คณะเภสัชศาสตร์
• ข้อ ง. (One-way ANOVA): One-way ANOVA ไม่ตรงกับข้อบ่งใช้หรือกลไกการออกฤทธิ์ที่ถูกต้องตาม CONSORT / STROBE / PRISMA reporting guidelines
• ข้อ จ. (Two-way ANOVA): Two-way ANOVA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8" s="166" t="inlineStr"/>
      <c r="L48" s="166" t="inlineStr">
        <is>
          <t>Research &amp; Biostats</t>
        </is>
      </c>
      <c r="M48" s="166" t="inlineStr">
        <is>
          <t>สถิติวิเคราะห์ (RR, OR, HR, NNT, 95% CI)</t>
        </is>
      </c>
      <c r="N48" s="165" t="inlineStr">
        <is>
          <t>SAP</t>
        </is>
      </c>
      <c r="O48" s="166" t="inlineStr">
        <is>
          <t>ข้อ 15 (PLE_CC1_Practice_Exam.md)</t>
        </is>
      </c>
      <c r="P48" s="165" t="inlineStr">
        <is>
          <t>ข้อสอบจำลอง</t>
        </is>
      </c>
      <c r="Q48" s="165" t="inlineStr">
        <is>
          <t>Mock สภาเภสัชฯ Practice</t>
        </is>
      </c>
      <c r="R48" s="165" t="inlineStr"/>
    </row>
    <row r="49" ht="24" customHeight="1" s="49">
      <c r="A49" s="167" t="n">
        <v>47</v>
      </c>
      <c r="B49" s="166" t="inlineStr">
        <is>
          <t>‘เม็ดยาที่เสียหรือไม่เสียสภาพหลังจากการผลิตใน lot หนึ่ง มีความสัมพันธ์กับชนิดของเครื่องตอกยา เม็ดหรือไม่’ จากข้อความข้างต้นควรเลือกใช้สถิติใดที่เหมาะสมที่สุด</t>
        </is>
      </c>
      <c r="C49" s="166" t="inlineStr"/>
      <c r="D49" s="166" t="inlineStr">
        <is>
          <t>Unpaired t-test</t>
        </is>
      </c>
      <c r="E49" s="166" t="inlineStr">
        <is>
          <t>Paired t-test</t>
        </is>
      </c>
      <c r="F49" s="166" t="inlineStr">
        <is>
          <t>Chi-square test</t>
        </is>
      </c>
      <c r="G49" s="166" t="inlineStr">
        <is>
          <t>One-way ANOVA</t>
        </is>
      </c>
      <c r="H49" s="166" t="inlineStr">
        <is>
          <t>Two-way ANOVA</t>
        </is>
      </c>
      <c r="I49" s="167" t="inlineStr">
        <is>
          <t>1</t>
        </is>
      </c>
      <c r="J49" s="166" t="inlineStr">
        <is>
          <t>✅ คำตอบที่ถูกต้อง: ข้อ ก. Unpaired t-test
💡 Background:
การประเมินหลักฐานเชิงประจักษ์ (Evidence-Based Practice) อาศัย study design, statistical parameters (p-value, 95% CI, RR/OR) เพื่อการตัดสินใจอย่างแม่นยำ
🎯 ทำไมข้อนี้ถึงถูก:
Unpaired t-test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Unpaired t-test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(Paired t-test): IR (Infrared) spectroscopy วิเคราะห์ functional groups จาก stretching/bending vibrations C=O ~1700 cm-1, O-H ~3200-3550 cm-1
• ข้อ ค. (Chi-square test): Chi-square test ไม่ตรงกับข้อบ่งใช้หรือกลไกการออกฤทธิ์ที่ถูกต้องตาม CONSORT / STROBE / PRISMA reporting guidelines
• ข้อ ง. (One-way ANOVA): One-way ANOVA ไม่ตรงกับข้อบ่งใช้หรือกลไกการออกฤทธิ์ที่ถูกต้องตาม CONSORT / STROBE / PRISMA reporting guidelines
• ข้อ จ. (Two-way ANOVA): Two-way ANOVA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49" s="166" t="inlineStr"/>
      <c r="L49" s="166" t="inlineStr">
        <is>
          <t>Research &amp; Biostats</t>
        </is>
      </c>
      <c r="M49" s="166" t="inlineStr">
        <is>
          <t>สถิติวิเคราะห์ (RR, OR, HR, NNT, 95% CI)</t>
        </is>
      </c>
      <c r="N49" s="165" t="inlineStr">
        <is>
          <t>SAP</t>
        </is>
      </c>
      <c r="O49" s="166" t="inlineStr">
        <is>
          <t>ข้อ 16 (PLE_CC1_Practice_Exam.md)</t>
        </is>
      </c>
      <c r="P49" s="165" t="inlineStr">
        <is>
          <t>ข้อสอบจำลอง</t>
        </is>
      </c>
      <c r="Q49" s="165" t="inlineStr">
        <is>
          <t>Mock สภาเภสัชฯ Practice</t>
        </is>
      </c>
      <c r="R49" s="165" t="inlineStr"/>
    </row>
    <row r="50" ht="24" customHeight="1" s="49">
      <c r="A50" s="167" t="n">
        <v>48</v>
      </c>
      <c r="B50" s="166" t="inlineStr">
        <is>
          <t>การศึกษาการยับยั้งการเจริญเติบโตของเชื้อแบคทีเรียด้วยสารสกัดเปลือกทับทิม ในอาหารเลี้ยงเชื้อ โดยวัดจำนวนเชื้อแบคทีเรียก่อนการเติมสารสกัด แล้วเติมสารสกัดรอผลเป็นเวลา 7 วัน จึงวัดจำนวน เชื้อแบคทีเรีย ถ้าจะวิเคราะห์ว่าสารสกัดจากเปลือกทับทิมมีผลยับยั้งเชื้อแบคทีเรียหรือไม่ ท่านจะใช้ สถิติในข้อใดเพื่อวิเคราะห์ผลการทดลอง</t>
        </is>
      </c>
      <c r="C50" s="166" t="inlineStr"/>
      <c r="D50" s="166" t="inlineStr">
        <is>
          <t>Chi-square test</t>
        </is>
      </c>
      <c r="E50" s="166" t="inlineStr">
        <is>
          <t>Unpaired t-test</t>
        </is>
      </c>
      <c r="F50" s="166" t="inlineStr">
        <is>
          <t>Paired t-test 388 ระเบียบวิจัยและสถิติ</t>
        </is>
      </c>
      <c r="G50" s="166" t="inlineStr">
        <is>
          <t>ANOVA</t>
        </is>
      </c>
      <c r="H50" s="166" t="inlineStr">
        <is>
          <t>Correlation</t>
        </is>
      </c>
      <c r="I50" s="167" t="inlineStr">
        <is>
          <t>1</t>
        </is>
      </c>
      <c r="J50" s="166" t="inlineStr">
        <is>
          <t>✅ คำตอบที่ถูกต้อง: ข้อ ก. Chi-square test
💡 Background:
การประเมินหลักฐานเชิงประจักษ์ (Evidence-Based Practice) อาศัย study design, statistical parameters (p-value, 95% CI, RR/OR) เพื่อการตัดสินใจอย่างแม่นยำ
🎯 ทำไมข้อนี้ถึงถูก:
Chi-square test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Chi-square test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(Unpaired t-test): IR (Infrared) spectroscopy วิเคราะห์ functional groups จาก stretching/bending vibrations C=O ~1700 cm-1, O-H ~3200-3550 cm-1
• ข้อ ค. (Paired t-test 388 ระเบียบวิจัยและสถิติ ฝ่ายวิชาการและนักศึกษาชั้นปีที่ 4 คณะเภสัชศาสตร์
• ข้อ ง. (ANOVA): ANOVA ไม่ตรงกับข้อบ่งใช้หรือกลไกการออกฤทธิ์ที่ถูกต้องตาม CONSORT / STROBE / PRISMA reporting guidelines
• ข้อ จ. (Correlation): Correlation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0" s="166" t="inlineStr"/>
      <c r="L50" s="166" t="inlineStr">
        <is>
          <t>Research &amp; Biostats</t>
        </is>
      </c>
      <c r="M50" s="166" t="inlineStr">
        <is>
          <t>สถิติวิเคราะห์ (RR, OR, HR, NNT, 95% CI)</t>
        </is>
      </c>
      <c r="N50" s="165" t="inlineStr">
        <is>
          <t>SAP</t>
        </is>
      </c>
      <c r="O50" s="166" t="inlineStr">
        <is>
          <t>ข้อ 18 (PLE_CC1_Practice_Exam.md)</t>
        </is>
      </c>
      <c r="P50" s="165" t="inlineStr">
        <is>
          <t>ข้อสอบจำลอง</t>
        </is>
      </c>
      <c r="Q50" s="165" t="inlineStr">
        <is>
          <t>Mock สภาเภสัชฯ Practice</t>
        </is>
      </c>
      <c r="R50" s="165" t="inlineStr"/>
    </row>
    <row r="51" ht="24" customHeight="1" s="49">
      <c r="A51" s="167" t="n">
        <v>49</v>
      </c>
      <c r="B51" s="166" t="inlineStr">
        <is>
          <t>นักวิจัยต้องการศึกษาเปรียบเทียบประสิทธิผลของยารักษาอาการปวดศีรษะไมเกรน 3 กลุ่ม (ได้แก่ Sumatriptan, Rizatriptan, และยาหลอก Placebo) ต่อการลดระดับคะแนนความปวด (Pain score ซึ่งเป็นข้อมูลเชิงปริมาณ Continuous data ที่มีการแจกแจงแบบปกติ Normal distribution) ในกลุ่มตัวอย่าง 3 กลุ่มที่เป็นอิสระต่อกัน สถิติทดสอบข้อใดมีความเหมาะสมที่สุด</t>
        </is>
      </c>
      <c r="C51" s="166" t="inlineStr"/>
      <c r="D51" s="166" t="inlineStr">
        <is>
          <t>Independent Student's t-test</t>
        </is>
      </c>
      <c r="E51" s="166" t="inlineStr">
        <is>
          <t>Paired t-test</t>
        </is>
      </c>
      <c r="F51" s="166" t="inlineStr">
        <is>
          <t>Chi-square test of independence</t>
        </is>
      </c>
      <c r="G51" s="166" t="inlineStr">
        <is>
          <t>One-Way Analysis of Variance (One-Way ANOVA)</t>
        </is>
      </c>
      <c r="H51" s="166" t="inlineStr">
        <is>
          <t>Repeated Measures ANOVA</t>
        </is>
      </c>
      <c r="I51" s="167" t="n">
        <v>4</v>
      </c>
      <c r="J51" s="166" t="inlineStr">
        <is>
          <t>✅ คำตอบที่ถูกต้อง: ข้อ ง. One-Way Analysis of Variance (One-Way ANOVA)
💡 Background:
หลักการเลือกใช้สถิติทดสอบสมมติฐานทางชีวสถิติ (Biostatistics Test Selection):
1. ตัวแปรตาม (Dependent variable): Continuous data ที่มี Normal distribution (Parametric test)
2. ตัวแปรต้น (Independent variable): Categorical data ที่แบ่งเป็น 3 กลุ่มอิสระต่อกัน (Independent groups)
3. สถิติที่เหมาะสม:
   - เปรียบเทียบค่าเฉลี่ย 2 กลุ่มอิสระ = Independent t-test
   - เปรียบเทียบค่าเฉลี่ย ≥ 3 กลุ่มอิสระ = One-Way ANOVA (Analysis of Variance)
   - หาก ANOVA พบความแตกต่างอย่างมีนัยสำคัญ (p &lt; 0.05) จึงทำการทดสอบ Post-hoc comparison (เช่น Tukey HSD, Bonferroni)
🎯 ทำไมข้อนี้ถึงถูก:
One-Way ANOVA ใช้สำหรับเปรียบเทียบค่าเฉลี่ยของข้อมูลต่อเนื่องที่มีการแจกแจงแบบปกติในกลุ่มตัวอย่างตั้งแต่ 3 กลุ่มขึ้นไปที่เป็นอิสระต่อกัน
🔍 ข้ออื่นผิดเพราะอะไร:
• ข้อ ก. Independent t-test ใช้เปรียบเทียบค่าเฉลี่ยเพียง 2 กลุ่มอิสระเท่านั้น
• ข้อ ข. Paired t-test ใช้เปรียบเทียบข้อมูลก่อน-หลังในกลุ่มตัวอย่างเดียวกัน (Dependent groups)
• ข้อ ค. Chi-square test ใช้สำหรับวิเคราะห์ข้อมูลแจงนับหรือสัดส่วน (Categorical data)
• ข้อ จ. Repeated Measures ANOVA ใช้เมื่อมีการวัดซ้ำหลายช่วงเวลาในกลุ่มตัวอย่างเดิม
📖 Guideline อ้างอิง:
Basic &amp; Clinical Biostatistics (Beth Dawson &amp; Robert G. Trapp) &amp; Research Methodology in Pharmacy Practice
📌 จุดจำก่อนสอบ:
• ต่อเนื่อง + ปกติ + 2 กลุ่มอิสระ = Independent t-test
• ต่อเนื่อง + ปกติ + ≥ 3 กลุ่มอิสระ = One-Way ANOVA
• ข้อมูลสัดส่วน/นับ (Nominal/Ordinal) = Chi-square test</t>
        </is>
      </c>
      <c r="K51" s="166" t="inlineStr"/>
      <c r="L51" s="166" t="inlineStr">
        <is>
          <t>Research &amp; Biostats</t>
        </is>
      </c>
      <c r="M51" s="166" t="inlineStr">
        <is>
          <t>สถิติวิเคราะห์ (RR, OR, HR, NNT, 95% CI)</t>
        </is>
      </c>
      <c r="N51" s="165" t="inlineStr">
        <is>
          <t>SAP</t>
        </is>
      </c>
      <c r="O51" s="166" t="inlineStr">
        <is>
          <t>ข้อ 20 (PLE_CC1_Practice_Exam.md)</t>
        </is>
      </c>
      <c r="P51" s="165" t="inlineStr">
        <is>
          <t>ข้อสอบจำลอง</t>
        </is>
      </c>
      <c r="Q51" s="165" t="inlineStr">
        <is>
          <t>Mock สภาเภสัชฯ Practice</t>
        </is>
      </c>
      <c r="R51" s="165" t="inlineStr"/>
    </row>
    <row r="52" ht="24" customHeight="1" s="49">
      <c r="A52" s="167" t="n">
        <v>50</v>
      </c>
      <c r="B52" s="166" t="inlineStr">
        <is>
          <t>Peak plasma drug concentration (Cmax)</t>
        </is>
      </c>
      <c r="C52" s="166" t="inlineStr"/>
      <c r="D52" s="166" t="inlineStr">
        <is>
          <t>Cost-Effectiveness Analysis (Incremental Cost-Effectiveness Ratio: ICER)</t>
        </is>
      </c>
      <c r="E52" s="166" t="inlineStr">
        <is>
          <t>Cost-Utility Analysis (Quality-Adjusted Life Years: QALY)</t>
        </is>
      </c>
      <c r="F52" s="166" t="inlineStr">
        <is>
          <t>Cost-Benefit Analysis (Net Monetary Benefit)</t>
        </is>
      </c>
      <c r="G52" s="166" t="inlineStr">
        <is>
          <t>Cost-Minimization Analysis (CMA)</t>
        </is>
      </c>
      <c r="H52" s="166" t="inlineStr">
        <is>
          <t>Student t-test for comparing two independent means</t>
        </is>
      </c>
      <c r="I52" s="167" t="inlineStr">
        <is>
          <t>1</t>
        </is>
      </c>
      <c r="J52" s="166" t="inlineStr">
        <is>
          <t>✅ คำตอบที่ถูกต้อง: ข้อ ก. Cost-Effectiveness Analysis (Incremental Cost-Effectiveness Ratio: ICER)
💡 Background:
กฎหมายยาและจรรยาบรรณวิชาชีพมีขึ้นเพื่อคุ้มครองความปลอดภัยของผู้บริโภคตามมาตรฐาน Good Pharmacy Practice (GPP)
🎯 ทำไมข้อนี้ถึงถูก:
Cost-Effectiveness Analysis (Incremental Cost-Effectiveness Ratio: ICER) 💡 คำอธิบายและข้อกำหนดทางกฎหมาย:
💡 คำอธิบายและข้อกำหนดทางกฎหมาย:
การเลือก Cost-Effectiveness Analysis (Incremental Cost-Effectiveness Ratio: ICER)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(Cost-Utility Analysis (Quality-Adjusted Life Years: QALY)): Cost-Utility Analysis (Quality-Adjusted Life Years: QALY) ไม่ตรงกับข้อบ่งใช้หรือกลไกการออกฤทธิ์ที่ถูกต้องตาม CONSORT / STROBE / PRISMA reporting guidelines
• ข้อ ค. (Cost-Benefit Analysis (Net Monetary Benefit)): Cost-Benefit Analysis (Net Monetary Benefit) ไม่ตรงกับข้อบ่งใช้หรือกลไกการออกฤทธิ์ที่ถูกต้องตาม CONSORT / STROBE / PRISMA reporting guidelines
• ข้อ ง. (Cost-Minimization Analysis (CMA)): Cost-Minimization Analysis (CMA) ไม่ตรงกับข้อบ่งใช้หรือกลไกการออกฤทธิ์ที่ถูกต้องตาม CONSORT / STROBE / PRISMA reporting guidelines
• ข้อ จ. (Student t-test for comparing two independent means): Student t-test for comparing two independent means ไม่ตรงกับข้อบ่งใช้หรือกลไกการออกฤทธิ์ที่ถูกต้องตาม CONSORT / STROBE / PRISMA reporting guidelines
📖 Guideline อ้างอิง:
หลักการระบาดวิทยาและระเบียบวิธีวิจัยทางคลินิก (Clinical Research &amp; Biostatistics Methodology)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2" s="166" t="inlineStr"/>
      <c r="L52" s="166" t="inlineStr">
        <is>
          <t>Research &amp; Biostats</t>
        </is>
      </c>
      <c r="M52" s="166" t="inlineStr">
        <is>
          <t>สถิติวิเคราะห์ (RR, OR, HR, NNT, 95% CI)</t>
        </is>
      </c>
      <c r="N52" s="165" t="inlineStr">
        <is>
          <t>SAP</t>
        </is>
      </c>
      <c r="O52" s="166" t="inlineStr">
        <is>
          <t>ข้อ 2 (PLE_CC1_Key_Rx20_UBU.md)</t>
        </is>
      </c>
      <c r="P52" s="165" t="inlineStr">
        <is>
          <t>ข้อสอบจำลอง</t>
        </is>
      </c>
      <c r="Q52" s="165" t="inlineStr">
        <is>
          <t>Mock Rx20 UBU</t>
        </is>
      </c>
      <c r="R52" s="165" t="inlineStr"/>
    </row>
    <row r="53" ht="24" customHeight="1" s="49">
      <c r="A53" s="167" t="n">
        <v>51</v>
      </c>
      <c r="B53" s="166" t="inlineStr">
        <is>
          <t>หากต้องการวิเคราะห์ข้อมูลความแตกต่างของการใช้สมุนไพรลดน้ำหนักเปรียบเทียบกับ placebo โดยดูจากน้ำหนักที่ลดลงของอาสาสมัครทั้งสองกลุ่ม กลุ่มละ 50 คนควรใช้สถิติใดในการวิเคราะห์ ใช้สมุนไพร placebo น้ำหนักที่ลด (กก.) 4±2.5 2±1.7</t>
        </is>
      </c>
      <c r="C53" s="166" t="inlineStr"/>
      <c r="D53" s="166" t="inlineStr">
        <is>
          <t>Cost-Minimization Analysis (CMA)</t>
        </is>
      </c>
      <c r="E53" s="166" t="inlineStr">
        <is>
          <t>Student t-test for comparing two independent means</t>
        </is>
      </c>
      <c r="F53" s="166" t="inlineStr">
        <is>
          <t>Chi-Square Test for Categorical Independence (p &lt; 0.05)</t>
        </is>
      </c>
      <c r="G53" s="166" t="inlineStr">
        <is>
          <t>Randomized Controlled Trial (Double-blind RCT)</t>
        </is>
      </c>
      <c r="H53" s="166" t="inlineStr">
        <is>
          <t>Prospective Cohort Study (Relative Risk: RR)</t>
        </is>
      </c>
      <c r="I53" s="167" t="inlineStr">
        <is>
          <t>1</t>
        </is>
      </c>
      <c r="J53" s="166" t="inlineStr">
        <is>
          <t>✅ คำตอบที่ถูกต้อง: ข้อ ก. Cost-Minimization Analysis (CMA)
💡 Background:
การประเมินหลักฐานเชิงประจักษ์ (Evidence-Based Practice) อาศัย study design, statistical parameters (p-value, 95% CI, RR/OR) เพื่อการตัดสินใจอย่างแม่นยำ
🎯 ทำไมข้อนี้ถึงถูก:
Cost-Minimization Analysis (CMA)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Cost-Minimization Analysis (CMA)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(Student t-test for comparing two independent means): Student t-test for comparing two independent means ไม่ตรงกับข้อบ่งใช้หรือกลไกการออกฤทธิ์ที่ถูกต้องตาม CONSORT / STROBE / PRISMA reporting guidelines
• ข้อ ค. (Chi-Square Test for Categorical Independence (p &lt; 0.05)): Chi-Square Test for Categorical Independence (p &lt; 0.05) ไม่ตรงกับข้อบ่งใช้หรือกลไกการออกฤทธิ์ที่ถูกต้องตาม CONSORT / STROBE / PRISMA reporting guidelines
• ข้อ ง. (Randomized Controlled Trial (Double-blind RCT)): RCT (Randomized Controlled Trial) เป็น gold standard ในการวิจัย interventional มี randomization ป้องกัน confounding bias
• ข้อ จ. (Prospective Cohort Study (Relative Risk: RR)): Relative Risk (RR) = Risk in exposed / Risk in unexposed ใช้ใน cohort study RR=1 ไม่มีความสัมพันธ์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3" s="166" t="inlineStr"/>
      <c r="L53" s="166" t="inlineStr">
        <is>
          <t>Research &amp; Biostats</t>
        </is>
      </c>
      <c r="M53" s="166" t="inlineStr">
        <is>
          <t>สถิติวิเคราะห์ (RR, OR, HR, NNT, 95% CI)</t>
        </is>
      </c>
      <c r="N53" s="165" t="inlineStr">
        <is>
          <t>SAP</t>
        </is>
      </c>
      <c r="O53" s="166" t="inlineStr">
        <is>
          <t>ข้อ 13 (PLE_CC1_Key_Rx20_UBU.md)</t>
        </is>
      </c>
      <c r="P53" s="165" t="inlineStr">
        <is>
          <t>ข้อสอบจำลอง</t>
        </is>
      </c>
      <c r="Q53" s="165" t="inlineStr">
        <is>
          <t>Mock Rx20 UBU</t>
        </is>
      </c>
      <c r="R53" s="165" t="inlineStr"/>
    </row>
    <row r="54" ht="24" customHeight="1" s="49">
      <c r="A54" s="167" t="n">
        <v>52</v>
      </c>
      <c r="B54" s="166" t="inlineStr">
        <is>
          <t>สำนักงานวิจัยระบบสาธารณสุข (สวรส.)</t>
        </is>
      </c>
      <c r="C54" s="166" t="inlineStr"/>
      <c r="D54" s="166" t="inlineStr">
        <is>
          <t>Randomized Controlled Trial (Double-blind RCT)</t>
        </is>
      </c>
      <c r="E54" s="166" t="inlineStr">
        <is>
          <t>Prospective Cohort Study (Relative Risk: RR)</t>
        </is>
      </c>
      <c r="F54" s="166" t="inlineStr">
        <is>
          <t>Case-Control Study (Odds Ratio: OR)</t>
        </is>
      </c>
      <c r="G54" s="166" t="inlineStr">
        <is>
          <t>Cross-Sectional Survey Prevalence Study</t>
        </is>
      </c>
      <c r="H54" s="166" t="inlineStr">
        <is>
          <t>Cost-Effectiveness Analysis (Incremental Cost-Effectiveness Ratio: ICER)</t>
        </is>
      </c>
      <c r="I54" s="167" t="inlineStr">
        <is>
          <t>1</t>
        </is>
      </c>
      <c r="J54" s="166" t="inlineStr">
        <is>
          <t>✅ คำตอบที่ถูกต้อง: ข้อ ก. Randomized Controlled Trial (Double-blind RCT)
💡 Background:
กฎหมายยาและจรรยาบรรณวิชาชีพมีขึ้นเพื่อคุ้มครองความปลอดภัยของผู้บริโภคตามมาตรฐาน Good Pharmacy Practice (GPP)
🎯 ทำไมข้อนี้ถึงถูก:
Randomized Controlled Trial (Double-blind RCT)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Randomized Controlled Trial (Double-blind RCT)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(Prospective Cohort Study (Relative Risk: RR)): Relative Risk (RR) = Risk in exposed / Risk in unexposed ใช้ใน cohort study RR=1 ไม่มีความสัมพันธ์
• ข้อ ค. (Case-Control Study (Odds Ratio: OR)): Odds Ratio (OR) = (a/c)/(b/d) ใช้ใน case-control study OR≈RR เมื่อ outcome หายาก (rare disease assumption)
• ข้อ ง. (Cross-Sectional Survey Prevalence Study): Cross-Sectional Survey Prevalence Study ไม่ตรงกับข้อบ่งใช้หรือกลไกการออกฤทธิ์ที่ถูกต้องตาม CONSORT / STROBE / PRISMA reporting guidelines
• ข้อ จ.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4" s="166" t="inlineStr"/>
      <c r="L54" s="166" t="inlineStr">
        <is>
          <t>Research &amp; Biostats</t>
        </is>
      </c>
      <c r="M54" s="166" t="inlineStr">
        <is>
          <t>สถิติวิเคราะห์ (RR, OR, HR, NNT, 95% CI)</t>
        </is>
      </c>
      <c r="N54" s="165" t="inlineStr">
        <is>
          <t>SAP</t>
        </is>
      </c>
      <c r="O54" s="166" t="inlineStr">
        <is>
          <t>ข้อ 1 (PLE_CC1_Key_Rx20_UBU.md)</t>
        </is>
      </c>
      <c r="P54" s="165" t="inlineStr">
        <is>
          <t>ข้อสอบจำลอง</t>
        </is>
      </c>
      <c r="Q54" s="165" t="inlineStr">
        <is>
          <t>Mock Rx20 UBU</t>
        </is>
      </c>
      <c r="R54" s="165" t="inlineStr"/>
    </row>
    <row r="55" ht="24" customHeight="1" s="49">
      <c r="A55" s="167" t="n">
        <v>53</v>
      </c>
      <c r="B55" s="166" t="inlineStr">
        <is>
          <t>ฉีดยาทิ้ง 10 ml คำอธิบายเพิ่มเติม การทดสอบ BE คือการทดสอบความเท่าเทียมกับของยา แบ่งเป็น bioequivalent study คือการทดสอบในมนุษย์ (RCT ตามปกติ) ในเรื่อง efficacy และ safety ว่าเท่าเทียมยาเก่าไหม แต่แปลผลเป็น 90%CI ตามที่อธิบายด้านบน ดังนั้นสามารถทำแบบ crossover ได้ จึงควรแก้ไขโดยเพิ่ม wash out period ให้ระดับยาแรกลดลงก่อนห้ยาสอง เดี๋ยวผลมันจะ interlapse กัน อีกอันที่ทำได้คือการศึกษาในหลอดทดลอง มี similary factor &gt; 50 คือยอมรับ</t>
        </is>
      </c>
      <c r="C55" s="166" t="inlineStr"/>
      <c r="D55" s="166" t="inlineStr">
        <is>
          <t>Cross-Sectional Survey Prevalence Study</t>
        </is>
      </c>
      <c r="E55" s="166" t="inlineStr">
        <is>
          <t>Cost-Effectiveness Analysis (Incremental Cost-Effectiveness Ratio: ICER)</t>
        </is>
      </c>
      <c r="F55" s="166" t="inlineStr">
        <is>
          <t>Cost-Utility Analysis (Quality-Adjusted Life Years: QALY)</t>
        </is>
      </c>
      <c r="G55" s="166" t="inlineStr">
        <is>
          <t>Cost-Benefit Analysis (Net Monetary Benefit)</t>
        </is>
      </c>
      <c r="H55" s="166" t="inlineStr">
        <is>
          <t>Cost-Minimization Analysis (CMA)</t>
        </is>
      </c>
      <c r="I55" s="167" t="inlineStr">
        <is>
          <t>1</t>
        </is>
      </c>
      <c r="J55" s="166" t="inlineStr">
        <is>
          <t>✅ คำตอบที่ถูกต้อง: ข้อ ก. Cross-Sectional Survey Prevalence Study
💡 Background:
การประเมินหลักฐานเชิงประจักษ์ (Evidence-Based Practice) อาศัย study design, statistical parameters (p-value, 95% CI, RR/OR) เพื่อการตัดสินใจอย่างแม่นยำ
🎯 ทำไมข้อนี้ถึงถูก:
Cross-Sectional Survey Prevalence Study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Cross-Sectional Survey Prevalence Study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ค. (Cost-Utility Analysis (Quality-Adjusted Life Years: QALY)): Cost-Utility Analysis (Quality-Adjusted Life Years: QALY) ไม่ตรงกับข้อบ่งใช้หรือกลไกการออกฤทธิ์ที่ถูกต้องตาม CONSORT / STROBE / PRISMA reporting guidelines
• ข้อ ง. (Cost-Benefit Analysis (Net Monetary Benefit)): Cost-Benefit Analysis (Net Monetary Benefit) ไม่ตรงกับข้อบ่งใช้หรือกลไกการออกฤทธิ์ที่ถูกต้องตาม CONSORT / STROBE / PRISMA reporting guidelines
• ข้อ จ. (Cost-Minimization Analysis (CMA)): Cost-Minimization Analysis (CMA)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5" s="166" t="inlineStr"/>
      <c r="L55" s="166" t="inlineStr">
        <is>
          <t>Research &amp; Biostats</t>
        </is>
      </c>
      <c r="M55" s="166" t="inlineStr">
        <is>
          <t>รูปแบบการวิจัยทางคลินิก (RCT, Cohort, Case-Control)</t>
        </is>
      </c>
      <c r="N55" s="165" t="inlineStr">
        <is>
          <t>SAP</t>
        </is>
      </c>
      <c r="O55" s="166" t="inlineStr">
        <is>
          <t>ข้อ 4 (PLE_CC1_Key_Rx20_UBU.md)</t>
        </is>
      </c>
      <c r="P55" s="165" t="inlineStr">
        <is>
          <t>ข้อสอบจำลอง</t>
        </is>
      </c>
      <c r="Q55" s="165" t="inlineStr">
        <is>
          <t>Mock Rx20 UBU</t>
        </is>
      </c>
      <c r="R55" s="165" t="inlineStr"/>
    </row>
    <row r="56" ht="24" customHeight="1" s="49">
      <c r="A56" s="167" t="n">
        <v>54</v>
      </c>
      <c r="B56" s="166" t="inlineStr">
        <is>
          <t>ยาใดตGอไปนี้ ไมGมีผลลดอัตราการตายสำหรับผู้ป่วย myocardial infarction</t>
        </is>
      </c>
      <c r="C56" s="166" t="inlineStr"/>
      <c r="D56" s="166" t="inlineStr">
        <is>
          <t>Simvastatin</t>
        </is>
      </c>
      <c r="E56" s="166" t="inlineStr">
        <is>
          <t>Enalapril</t>
        </is>
      </c>
      <c r="F56" s="166" t="inlineStr">
        <is>
          <t>Aspirin</t>
        </is>
      </c>
      <c r="G56" s="166" t="inlineStr">
        <is>
          <t>Clopidogrel</t>
        </is>
      </c>
      <c r="H56" s="166" t="inlineStr">
        <is>
          <t>Amlodipine ยากลุGม Statins, ACEIs/ARBs, Beta-blockers และ antiplalets มีการศึกษารองรับในผู้ป่วย MI วGาสามารถชGวยลดอัตราการตายได$ สGวนยาในกลุGม CCBs ยังไมGไมGการศึกษาสนับสนุนวGาชGวยลดอัตราการตายในผู้ป่วย MI ได$ แตGสามารถพิจารณาใช$ยากลุGม CCB...</t>
        </is>
      </c>
      <c r="I56" s="167" t="inlineStr">
        <is>
          <t>5</t>
        </is>
      </c>
      <c r="J56" s="166" t="inlineStr">
        <is>
          <t>✅ คำตอบที่ถูกต้อง: ข้อ จ. Amlodipine ยากลุGม Statins, ACEIs/ARBs, Beta-blockers และ antiplalets มีการศึกษารองรับในผู้ป่วย MI วGาสามารถชGวยลดอัตราการตายได$ สGวนยาในกลุGม CCBs ยังไมGไมGการศึกษาสนับสนุนวGาชGวยลดอัตราการตายในผู้ป่วย MI ได$ แตGสามารถพิจารณาใช$ยากลุGม CCBs ในกรณีที่ผู้ป่วยมีข$อห$ามใช$ Beta-blockers
💡 Background:
การประเมินหลักฐานเชิงประจักษ์ (Evidence-Based Practice) อาศัย study design, statistical parameters (p-value, 95% CI, RR/OR) เพื่อการตัดสินใจอย่างแม่นยำ
🎯 ทำไมข้อนี้ถึงถูก:
Amlodipine ยากลุGม Statins, ACEIs/ARBs, Beta-blockers และ antiplalets มีการศึกษารองรับในผู้ป่วย MI วGาสามารถชGวยลดอัตราการตายได$ สGวนยาในกลุGม CCBs ยังไมGไมGการศึกษาสนับสนุนวGาชGวยลดอัตราการตายในผู้ป่วย MI ได$ แตGสามารถพิจารณาใช$ยากลุGม CCBs ในกรณีที่ผู้ป่วยมีข$อห$ามใช$ Beta-blockers Amlodipine ยากลุ G ม Statins, ACEIs/ARBs, Beta-blockers และ antiplalets มีการศึกษารองรับในผู้ป่วย MI ว G าสามารถช G วยลดอัตราการตายได$ ส G วนยาในกลุ G ม CCBs ยังไม G ไม G การศึกษาสนับสนุนว G าช G วยลดอัตราการตายในผู้ป่วย MI ได$ แต G สามารถพิจารณาใช$ยากลุ G ม CCBs ในกรณีที่ผู้ป่วยมีข$อห$ามใช$ Beta-blockers Amlodipine ยากลุ G ม Statins, ACEIs/ARBs, Beta-blockers และ antiplalets มีการศึกษารองรับในผู้ป่วย MI ว G าสามารถช G วยลดอัตราการตายได$ ส G วนยาในกลุ G ม CCBs ยังไม G ไม G การศึกษาสนับสนุนว G าช G วยลดอัตราการตายในผู้ป่วย MI ได$ แต G สามารถพิจารณาใช$ยากลุ G ม CCBs ในกรณีที่ผู้ป่วยมีข$อห$ามใช$ Beta-blockers Amlodipine ยากลุ G ม Statins, ACEIs/ARBs, Beta-blockers และ antiplalets มีการศึกษารองรับในผู้ป่วย MI ว G าสามารถช G วยลดอัตราการตายได$ ส G วนยาในกลุ G ม CCBs ยังไม G ไม G การศึกษาสนับสนุนว G าช G วยลดอัตราการตายในผู้ป่วย MI ได$ แต G สามารถพิจารณาใช$ยากลุ G ม CCBs ในกรณีที่ผู้ป่วยมีข$อห$ามใช$ Beta-blockers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Amlodipine ยากลุ G ม Statins, ACEIs/ARBs, Beta-blockers และ antiplalets มีการศึกษารองรับในผู้ป่วย MI ว G าสามารถช G วยลดอัตราการตายได$ ส G วนยาในกลุ G ม CCBs ยังไม G ไม G การศึกษาสนับสนุนว G าช G วยลดอัตราการตายในผู้ป่วย MI ได$ แต G สามารถพิจารณาใช$ยากลุ G ม CCBs ในกรณีที่ผู้ป่วยมีข$อห$ามใช$ Beta-blockers เป็นคำตอบที่ถูกต้องตามแนวทางการรักษามาตรฐาน เนื่องจาก เป็น DHP calcium channel blocker ขยายหลอดเลือด peripheral เด่น แต่ไม่มี class-specific renal protective effect ในผู้ป่วย DM with albuminuria เท่ากับ ACEI/ARB และอาจเกิด peripheral edema
🔍 ข้ออื่นผิดเพราะอะไร:
• ข้อ ก. (Simvastatin): เป็น moderate-intensity statin เมแทบอไลต์ผ่าน CYP3A4 เด่นชัด ห้ามใช้ dose 80 mg และมี drug interactions สูงกับ CYP3A4 inhibitors (clarithromycin, ketoconazole)
• ข้อ ข. (Enalapril): เป็น ACE inhibitor ลด Angiotensin II และ intraglomerular pressure มี renal protective efficacy เด่นชัดใน diabetic kidney disease แต่อาจเกิด dry cough จากการสะสมของ bradykinin
• ข้อ ค. (Aspirin): เป็น irreversible COX-1 inhibitor ยับยั้ง Thromboxane A2 เป็นแกนหลักใน antiplatelet secondary prevention ของ CVD (ขนาดยา 75-100 mg/day)
• ข้อ ง. (Clopidogrel): เป็น P2Y12 inhibitor ต้องผ่านการกระตุ้นโดยเอนไซม์ CYP2C19 (prodrug) จึงต้องระวัง drug interaction กับ strong CYP2C19 inhibitors เช่น omeprazole (ควรเลี่ยงไปใช้ pantoprazole)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6" s="166" t="inlineStr"/>
      <c r="L56" s="166" t="inlineStr">
        <is>
          <t>Research &amp; Biostats</t>
        </is>
      </c>
      <c r="M56" s="166" t="inlineStr">
        <is>
          <t>รูปแบบการวิจัยทางคลินิก (RCT, Cohort, Case-Control)</t>
        </is>
      </c>
      <c r="N56" s="165" t="inlineStr">
        <is>
          <t>SAP</t>
        </is>
      </c>
      <c r="O56" s="166" t="inlineStr">
        <is>
          <t>ข้อ 27 (PLE_CC1_Key_Rx20_UBU.md)</t>
        </is>
      </c>
      <c r="P56" s="165" t="inlineStr">
        <is>
          <t>ข้อสอบจำลอง</t>
        </is>
      </c>
      <c r="Q56" s="165" t="inlineStr">
        <is>
          <t>Mock Rx20 UBU</t>
        </is>
      </c>
      <c r="R56" s="165" t="inlineStr"/>
    </row>
    <row r="57" ht="24" customHeight="1" s="49">
      <c r="A57" s="167" t="n">
        <v>55</v>
      </c>
      <c r="B57" s="166" t="inlineStr">
        <is>
          <t>ยาในข$อใดสามารถใช$เปญนยาปนองกัน (primary prophylaxis) สำหรับภาวะ variceal bleeding (1) Octreotide (2) Pantoprazole (3) Somatostatin (4) Propranolol (5) Lactulose</t>
        </is>
      </c>
      <c r="C57" s="166" t="inlineStr"/>
      <c r="D57" s="166" t="inlineStr">
        <is>
          <t>Chi-Square Test for Categorical Independence (p &lt; 0.05)</t>
        </is>
      </c>
      <c r="E57" s="166" t="inlineStr">
        <is>
          <t>Randomized Controlled Trial (Double-blind RCT)</t>
        </is>
      </c>
      <c r="F57" s="166" t="inlineStr">
        <is>
          <t>Prospective Cohort Study (Relative Risk: RR)</t>
        </is>
      </c>
      <c r="G57" s="166" t="inlineStr">
        <is>
          <t>Case-Control Study (Odds Ratio: OR)</t>
        </is>
      </c>
      <c r="H57" s="166" t="inlineStr">
        <is>
          <t>Cross-Sectional Survey Prevalence Study</t>
        </is>
      </c>
      <c r="I57" s="167" t="inlineStr">
        <is>
          <t>1</t>
        </is>
      </c>
      <c r="J57" s="166" t="inlineStr">
        <is>
          <t>✅ คำตอบที่ถูกต้อง: ข้อ ก. Chi-Square Test for Categorical Independence (p &lt; 0.05)
💡 Background:
กฎหมายยาและจรรยาบรรณวิชาชีพมีขึ้นเพื่อคุ้มครองความปลอดภัยของผู้บริโภคตามมาตรฐาน Good Pharmacy Practice (GPP)
🎯 ทำไมข้อนี้ถึงถูก:
Chi-Square Test for Categorical Independence (p &lt; 0.05) 💡 คำอธิบายและข้อกำหนดทางกฎหมาย:
💡 คำอธิบายและข้อกำหนดทางกฎหมาย:
การเลือก Chi-Square Test for Categorical Independence (p &lt; 0.05)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(Randomized Controlled Trial (Double-blind RCT)): RCT (Randomized Controlled Trial) เป็น gold standard ในการวิจัย interventional มี randomization ป้องกัน confounding bias
• ข้อ ค. (Prospective Cohort Study (Relative Risk: RR)): Relative Risk (RR) = Risk in exposed / Risk in unexposed ใช้ใน cohort study RR=1 ไม่มีความสัมพันธ์
• ข้อ ง. (Case-Control Study (Odds Ratio: OR)): Odds Ratio (OR) = (a/c)/(b/d) ใช้ใน case-control study OR≈RR เมื่อ outcome หายาก (rare disease assumption)
• ข้อ จ. (Cross-Sectional Survey Prevalence Study): Cross-Sectional Survey Prevalence Study ไม่ตรงกับข้อบ่งใช้หรือกลไกการออกฤทธิ์ที่ถูกต้องตาม CONSORT / STROBE / PRISMA reporting guidelines
📖 Guideline อ้างอิง:
หลักการระบาดวิทยาและระเบียบวิธีวิจัยทางคลินิก (Clinical Research &amp; Biostatistics Methodology)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7" s="166" t="inlineStr"/>
      <c r="L57" s="166" t="inlineStr">
        <is>
          <t>Research &amp; Biostats</t>
        </is>
      </c>
      <c r="M57" s="166" t="inlineStr">
        <is>
          <t>สถิติวิเคราะห์ (RR, OR, HR, NNT, 95% CI)</t>
        </is>
      </c>
      <c r="N57" s="165" t="inlineStr">
        <is>
          <t>SAP</t>
        </is>
      </c>
      <c r="O57" s="166" t="inlineStr">
        <is>
          <t>ข้อ 56 (PLE_CC1_Key_Rx20_UBU.md)</t>
        </is>
      </c>
      <c r="P57" s="165" t="inlineStr">
        <is>
          <t>ข้อสอบจำลอง</t>
        </is>
      </c>
      <c r="Q57" s="165" t="inlineStr">
        <is>
          <t>Mock Rx20 UBU</t>
        </is>
      </c>
      <c r="R57" s="165" t="inlineStr"/>
    </row>
    <row r="58" ht="24" customHeight="1" s="49">
      <c r="A58" s="167" t="n">
        <v>56</v>
      </c>
      <c r="B58" s="166" t="inlineStr">
        <is>
          <t>จงคำนวณป3สุขภาวะ หากในระยะเวลา 8.4 เดือน ผู้ป่วยมีคุณภาพชีวิตเทGากับ 0.8 (1) 0.96 (2) 0.80 (3) 0.67 (4) 0.56 (5) 0.48 QALY = 0.88.4/12 = 0.56 ข้อสอบวัดความรู้ทางเภสัชศาสตร์เชิงบูรณาการ (MCQ) ครั้งที่ 2/2557 เพื่อขึ้นทะเบียนเป็นผู้ประกอบวิชาชีพเภสัชกรรม ประจำปี พ.ศ 2557 รอบที่ 2 สถานการณ) 1 หญิงไทยคูG อายุ 24 ป3 มาพบแพทย์_ผิวหนังเพื่อรักษาสิว โดยบริเวณใบหน$ามีสิวอุดตันเม็ดเล็กๆ ทั้งหัวดำและหัวขาวกระจายทั่วใบหน$า PE: non-inflammatory (few comedones) Diagnosis: Acne</t>
        </is>
      </c>
      <c r="C58" s="166" t="inlineStr"/>
      <c r="D58" s="166" t="inlineStr">
        <is>
          <t>Case-Control Study (Odds Ratio: OR)</t>
        </is>
      </c>
      <c r="E58" s="166" t="inlineStr">
        <is>
          <t>Cross-Sectional Survey Prevalence Study</t>
        </is>
      </c>
      <c r="F58" s="166" t="inlineStr">
        <is>
          <t>Cost-Effectiveness Analysis (Incremental Cost-Effectiveness Ratio: ICER)</t>
        </is>
      </c>
      <c r="G58" s="166" t="inlineStr">
        <is>
          <t>Cost-Utility Analysis (Quality-Adjusted Life Years: QALY)</t>
        </is>
      </c>
      <c r="H58" s="166" t="inlineStr">
        <is>
          <t>Cost-Benefit Analysis (Net Monetary Benefit)</t>
        </is>
      </c>
      <c r="I58" s="167" t="inlineStr">
        <is>
          <t>1</t>
        </is>
      </c>
      <c r="J58" s="166" t="inlineStr">
        <is>
          <t>✅ คำตอบที่ถูกต้อง: ข้อ ก. Case-Control Study (Odds Ratio: OR)
💡 Background:
กฎหมายยาและจรรยาบรรณวิชาชีพมีขึ้นเพื่อคุ้มครองความปลอดภัยของผู้บริโภคตามมาตรฐาน Good Pharmacy Practice (GPP)
🎯 ทำไมข้อนี้ถึงถูก:
Case-Control Study (Odds Ratio: OR)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Case-Control Study (Odds Ratio: OR)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ข. (Cross-Sectional Survey Prevalence Study): Cross-Sectional Survey Prevalence Study ไม่ตรงกับข้อบ่งใช้หรือกลไกการออกฤทธิ์ที่ถูกต้องตาม CONSORT / STROBE / PRISMA reporting guidelines
• ข้อ ค.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ง. (Cost-Utility Analysis (Quality-Adjusted Life Years: QALY)): Cost-Utility Analysis (Quality-Adjusted Life Years: QALY) ไม่ตรงกับข้อบ่งใช้หรือกลไกการออกฤทธิ์ที่ถูกต้องตาม CONSORT / STROBE / PRISMA reporting guidelines
• ข้อ จ. (Cost-Benefit Analysis (Net Monetary Benefit)): Cost-Benefit Analysis (Net Monetary Benefit)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8" s="166" t="inlineStr"/>
      <c r="L58" s="166" t="inlineStr">
        <is>
          <t>Research &amp; Biostats</t>
        </is>
      </c>
      <c r="M58" s="166" t="inlineStr">
        <is>
          <t>สถิติวิเคราะห์ (RR, OR, HR, NNT, 95% CI)</t>
        </is>
      </c>
      <c r="N58" s="165" t="inlineStr">
        <is>
          <t>SAP</t>
        </is>
      </c>
      <c r="O58" s="166" t="inlineStr">
        <is>
          <t>ข้อ 84 (PLE_CC1_Key_Rx20_UBU.md)</t>
        </is>
      </c>
      <c r="P58" s="165" t="inlineStr">
        <is>
          <t>ข้อสอบจำลอง</t>
        </is>
      </c>
      <c r="Q58" s="165" t="inlineStr">
        <is>
          <t>Mock Rx20 UBU</t>
        </is>
      </c>
      <c r="R58" s="165" t="inlineStr"/>
    </row>
    <row r="59" ht="24" customHeight="1" s="49">
      <c r="A59" s="167" t="n">
        <v>57</v>
      </c>
      <c r="B59" s="166" t="inlineStr">
        <is>
          <t>(โจทย_ถามรูปแบบการทดลองที่ให$ข$อมูลที่นGาเชื่อถือที่สุด) RCT</t>
        </is>
      </c>
      <c r="C59" s="166" t="inlineStr"/>
      <c r="D59" s="166" t="inlineStr">
        <is>
          <t>Cost-Utility Analysis (Quality-Adjusted Life Years: QALY)</t>
        </is>
      </c>
      <c r="E59" s="166" t="inlineStr">
        <is>
          <t>Cost-Benefit Analysis (Net Monetary Benefit)</t>
        </is>
      </c>
      <c r="F59" s="166" t="inlineStr">
        <is>
          <t>Cost-Minimization Analysis (CMA)</t>
        </is>
      </c>
      <c r="G59" s="166" t="inlineStr">
        <is>
          <t>Student t-test for comparing two independent means</t>
        </is>
      </c>
      <c r="H59" s="166" t="inlineStr">
        <is>
          <t>Chi-Square Test for Categorical Independence (p &lt; 0.05)</t>
        </is>
      </c>
      <c r="I59" s="167" t="inlineStr">
        <is>
          <t>1</t>
        </is>
      </c>
      <c r="J59" s="166" t="inlineStr">
        <is>
          <t>✅ คำตอบที่ถูกต้อง: ข้อ ก. Cost-Utility Analysis (Quality-Adjusted Life Years: QALY)
💡 Background:
การประเมินหลักฐานเชิงประจักษ์ (Evidence-Based Practice) อาศัย study design, statistical parameters (p-value, 95% CI, RR/OR) เพื่อการตัดสินใจอย่างแม่นยำ
🎯 ทำไมข้อนี้ถึงถูก:
Cost-Utility Analysis (Quality-Adjusted Life Years: QALY)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Cost-Utility Analysis (Quality-Adjusted Life Years: QALY)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(Cost-Benefit Analysis (Net Monetary Benefit)): Cost-Benefit Analysis (Net Monetary Benefit) ไม่ตรงกับข้อบ่งใช้หรือกลไกการออกฤทธิ์ที่ถูกต้องตาม CONSORT / STROBE / PRISMA reporting guidelines
• ข้อ ค. (Cost-Minimization Analysis (CMA)): Cost-Minimization Analysis (CMA) ไม่ตรงกับข้อบ่งใช้หรือกลไกการออกฤทธิ์ที่ถูกต้องตาม CONSORT / STROBE / PRISMA reporting guidelines
• ข้อ ง. (Student t-test for comparing two independent means): Student t-test for comparing two independent means ไม่ตรงกับข้อบ่งใช้หรือกลไกการออกฤทธิ์ที่ถูกต้องตาม CONSORT / STROBE / PRISMA reporting guidelines
• ข้อ จ. (Chi-Square Test for Categorical Independence (p &lt; 0.05)): Chi-Square Test for Categorical Independence (p &lt; 0.05)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59" s="166" t="inlineStr"/>
      <c r="L59" s="166" t="inlineStr">
        <is>
          <t>Research &amp; Biostats</t>
        </is>
      </c>
      <c r="M59" s="166" t="inlineStr">
        <is>
          <t>รูปแบบการวิจัยทางคลินิก (RCT, Cohort, Case-Control)</t>
        </is>
      </c>
      <c r="N59" s="165" t="inlineStr">
        <is>
          <t>SAP</t>
        </is>
      </c>
      <c r="O59" s="166" t="inlineStr">
        <is>
          <t>ข้อ 39 (PLE_CC1_Key_Rx20_UBU.md)</t>
        </is>
      </c>
      <c r="P59" s="165" t="inlineStr">
        <is>
          <t>ข้อสอบจำลอง</t>
        </is>
      </c>
      <c r="Q59" s="165" t="inlineStr">
        <is>
          <t>Mock Rx20 UBU</t>
        </is>
      </c>
      <c r="R59" s="165" t="inlineStr"/>
    </row>
    <row r="60" ht="24" customHeight="1" s="49">
      <c r="A60" s="167" t="n">
        <v>58</v>
      </c>
      <c r="B60" s="166" t="inlineStr">
        <is>
          <t>(โจทย_ให$แปลความหมายของ relative risk ให$คGา 0.88 95% CI ไมGครGอม 1) สถานการณ) 5</t>
        </is>
      </c>
      <c r="C60" s="166" t="inlineStr"/>
      <c r="D60" s="166" t="inlineStr">
        <is>
          <t>Student t-test for comparing two independent means</t>
        </is>
      </c>
      <c r="E60" s="166" t="inlineStr">
        <is>
          <t>Chi-Square Test for Categorical Independence (p &lt; 0.05)</t>
        </is>
      </c>
      <c r="F60" s="166" t="inlineStr">
        <is>
          <t>Randomized Controlled Trial (Double-blind RCT)</t>
        </is>
      </c>
      <c r="G60" s="166" t="inlineStr">
        <is>
          <t>Prospective Cohort Study (Relative Risk: RR)</t>
        </is>
      </c>
      <c r="H60" s="166" t="inlineStr">
        <is>
          <t>Case-Control Study (Odds Ratio: OR)</t>
        </is>
      </c>
      <c r="I60" s="167" t="inlineStr">
        <is>
          <t>1</t>
        </is>
      </c>
      <c r="J60" s="166" t="inlineStr">
        <is>
          <t>✅ คำตอบที่ถูกต้อง: ข้อ ก. Student t-test for comparing two independent means
💡 Background:
การประเมินหลักฐานเชิงประจักษ์ (Evidence-Based Practice) อาศัย study design, statistical parameters (p-value, 95% CI, RR/OR) เพื่อการตัดสินใจอย่างแม่นยำ
🎯 ทำไมข้อนี้ถึงถูก:
Student t-test for comparing two independent means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Student t-test for comparing two independent means เป็นคำตอบที่ถูกต้องและสอดคล้องกับ evidence-based guidelines ของภาวะ สถิติวิเคราะห์ โดยมี clinical efficacy สูงสุดในการรักษาและมี safety profile ที่เหมาะสม
🔍 ข้ออื่นผิดเพราะอะไร:
• ข้อ ข. (Chi-Square Test for Categorical Independence (p &lt; 0.05)): Chi-Square Test for Categorical Independence (p &lt; 0.05) ไม่ตรงกับข้อบ่งใช้หรือกลไกการออกฤทธิ์ที่ถูกต้องตาม CONSORT / STROBE / PRISMA reporting guidelines
• ข้อ ค. (Randomized Controlled Trial (Double-blind RCT)): RCT (Randomized Controlled Trial) เป็น gold standard ในการวิจัย interventional มี randomization ป้องกัน confounding bias
• ข้อ ง. (Prospective Cohort Study (Relative Risk: RR)): Relative Risk (RR) = Risk in exposed / Risk in unexposed ใช้ใน cohort study RR=1 ไม่มีความสัมพันธ์
• ข้อ จ. (Case-Control Study (Odds Ratio: OR)): Odds Ratio (OR) = (a/c)/(b/d) ใช้ใน case-control study OR≈RR เมื่อ outcome หายาก (rare disease assumption)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0" s="166" t="inlineStr"/>
      <c r="L60" s="166" t="inlineStr">
        <is>
          <t>Research &amp; Biostats</t>
        </is>
      </c>
      <c r="M60" s="166" t="inlineStr">
        <is>
          <t>สถิติวิเคราะห์ (RR, OR, HR, NNT, 95% CI)</t>
        </is>
      </c>
      <c r="N60" s="165" t="inlineStr">
        <is>
          <t>SAP</t>
        </is>
      </c>
      <c r="O60" s="166" t="inlineStr">
        <is>
          <t>ข้อ 40 (PLE_CC1_Key_Rx20_UBU.md)</t>
        </is>
      </c>
      <c r="P60" s="165" t="inlineStr">
        <is>
          <t>ข้อสอบจำลอง</t>
        </is>
      </c>
      <c r="Q60" s="165" t="inlineStr">
        <is>
          <t>Mock Rx20 UBU</t>
        </is>
      </c>
      <c r="R60" s="165" t="inlineStr"/>
    </row>
    <row r="61" ht="24" customHeight="1" s="49">
      <c r="A61" s="167" t="n">
        <v>59</v>
      </c>
      <c r="B61" s="166" t="inlineStr">
        <is>
          <t>มีคGา ICER สูง cost/unit of efficacy ใช$เงินน$อยๆ เพื่อให$ได$ outcome ที่ต$องการ</t>
        </is>
      </c>
      <c r="C61" s="166" t="inlineStr"/>
      <c r="D61" s="166" t="inlineStr">
        <is>
          <t>Prospective Cohort Study (Relative Risk: RR)</t>
        </is>
      </c>
      <c r="E61" s="166" t="inlineStr">
        <is>
          <t>Case-Control Study (Odds Ratio: OR)</t>
        </is>
      </c>
      <c r="F61" s="166" t="inlineStr">
        <is>
          <t>Cross-Sectional Survey Prevalence Study</t>
        </is>
      </c>
      <c r="G61" s="166" t="inlineStr">
        <is>
          <t>Cost-Effectiveness Analysis (Incremental Cost-Effectiveness Ratio: ICER)</t>
        </is>
      </c>
      <c r="H61" s="166" t="inlineStr">
        <is>
          <t>Cost-Utility Analysis (Quality-Adjusted Life Years: QALY)</t>
        </is>
      </c>
      <c r="I61" s="167" t="inlineStr">
        <is>
          <t>2</t>
        </is>
      </c>
      <c r="J61" s="166" t="inlineStr">
        <is>
          <t>✅ คำตอบที่ถูกต้อง: ข้อ ข. Case-Control Study (Odds Ratio: OR)
💡 Background:
กฎหมายยาและจรรยาบรรณวิชาชีพมีขึ้นเพื่อคุ้มครองความปลอดภัยของผู้บริโภคตามมาตรฐาน Good Pharmacy Practice (GPP)
🎯 ทำไมข้อนี้ถึงถูก:
Case-Control Study (Odds Ratio: OR)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Case-Control Study (Odds Ratio: OR)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ก. (Prospective Cohort Study (Relative Risk: RR)): Relative Risk (RR) = Risk in exposed / Risk in unexposed ใช้ใน cohort study RR=1 ไม่มีความสัมพันธ์
• ข้อ ค. (Cross-Sectional Survey Prevalence Study): Cross-Sectional Survey Prevalence Study ไม่ตรงกับข้อบ่งใช้หรือกลไกการออกฤทธิ์ที่ถูกต้องตาม CONSORT / STROBE / PRISMA reporting guidelines
• ข้อ ง.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จ. (Cost-Utility Analysis (Quality-Adjusted Life Years: QALY)): Cost-Utility Analysis (Quality-Adjusted Life Years: QALY)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1" s="166" t="inlineStr"/>
      <c r="L61" s="166" t="inlineStr">
        <is>
          <t>Research &amp; Biostats</t>
        </is>
      </c>
      <c r="M61" s="166" t="inlineStr">
        <is>
          <t>สถิติวิเคราะห์ (RR, OR, HR, NNT, 95% CI)</t>
        </is>
      </c>
      <c r="N61" s="165" t="inlineStr">
        <is>
          <t>SAP</t>
        </is>
      </c>
      <c r="O61" s="166" t="inlineStr">
        <is>
          <t>ข้อ 5 (PLE_CC1_Key_Rx20_UBU.md)</t>
        </is>
      </c>
      <c r="P61" s="165" t="inlineStr">
        <is>
          <t>ข้อสอบจำลอง</t>
        </is>
      </c>
      <c r="Q61" s="165" t="inlineStr">
        <is>
          <t>Mock Rx20 UBU</t>
        </is>
      </c>
      <c r="R61" s="165" t="inlineStr"/>
    </row>
    <row r="62" ht="24" customHeight="1" s="49">
      <c r="A62" s="167" t="n">
        <v>60</v>
      </c>
      <c r="B62" s="166" t="inlineStr">
        <is>
          <t>จากสถิติพบวGาในป3 2556 มีผู้ป่วยด$วยภาวะ..........22885 รายตGอประชากรหนึ่งแสนคน จำนวนดังกลGาวเรียกวGาอะไร</t>
        </is>
      </c>
      <c r="C62" s="166" t="inlineStr"/>
      <c r="D62" s="166" t="inlineStr">
        <is>
          <t>Cost-Effectiveness Analysis (Incremental Cost-Effectiveness Ratio: ICER)</t>
        </is>
      </c>
      <c r="E62" s="166" t="inlineStr">
        <is>
          <t>Cost-Utility Analysis (Quality-Adjusted Life Years: QALY)</t>
        </is>
      </c>
      <c r="F62" s="166" t="inlineStr">
        <is>
          <t>Cost-Benefit Analysis (Net Monetary Benefit)</t>
        </is>
      </c>
      <c r="G62" s="166" t="inlineStr">
        <is>
          <t>Cost-Minimization Analysis (CMA)</t>
        </is>
      </c>
      <c r="H62" s="166" t="inlineStr">
        <is>
          <t>Student t-test for comparing two independent means</t>
        </is>
      </c>
      <c r="I62" s="167" t="inlineStr">
        <is>
          <t>1</t>
        </is>
      </c>
      <c r="J62" s="166" t="inlineStr">
        <is>
          <t>✅ คำตอบที่ถูกต้อง: ข้อ ก. Cost-Effectiveness Analysis (Incremental Cost-Effectiveness Ratio: ICER)
💡 Background:
การประเมินหลักฐานเชิงประจักษ์ (Evidence-Based Practice) อาศัย study design, statistical parameters (p-value, 95% CI, RR/OR) เพื่อการตัดสินใจอย่างแม่นยำ
🎯 ทำไมข้อนี้ถึงถูก:
Cost-Effectiveness Analysis (Incremental Cost-Effectiveness Ratio: ICER)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Cost-Effectiveness Analysis (Incremental Cost-Effectiveness Ratio: ICER)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(Cost-Utility Analysis (Quality-Adjusted Life Years: QALY)): Cost-Utility Analysis (Quality-Adjusted Life Years: QALY) ไม่ตรงกับข้อบ่งใช้หรือกลไกการออกฤทธิ์ที่ถูกต้องตาม CONSORT / STROBE / PRISMA reporting guidelines
• ข้อ ค. (Cost-Benefit Analysis (Net Monetary Benefit)): Cost-Benefit Analysis (Net Monetary Benefit) ไม่ตรงกับข้อบ่งใช้หรือกลไกการออกฤทธิ์ที่ถูกต้องตาม CONSORT / STROBE / PRISMA reporting guidelines
• ข้อ ง. (Cost-Minimization Analysis (CMA)): Cost-Minimization Analysis (CMA) ไม่ตรงกับข้อบ่งใช้หรือกลไกการออกฤทธิ์ที่ถูกต้องตาม CONSORT / STROBE / PRISMA reporting guidelines
• ข้อ จ. (Student t-test for comparing two independent means): Student t-test for comparing two independent means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2" s="166" t="inlineStr"/>
      <c r="L62" s="166" t="inlineStr">
        <is>
          <t>Research &amp; Biostats</t>
        </is>
      </c>
      <c r="M62" s="166" t="inlineStr">
        <is>
          <t>สถิติวิเคราะห์ (RR, OR, HR, NNT, 95% CI)</t>
        </is>
      </c>
      <c r="N62" s="165" t="inlineStr">
        <is>
          <t>SAP</t>
        </is>
      </c>
      <c r="O62" s="166" t="inlineStr">
        <is>
          <t>ข้อ 105 (PLE_CC1_Key_Rx20_UBU.md)</t>
        </is>
      </c>
      <c r="P62" s="165" t="inlineStr">
        <is>
          <t>ข้อสอบจำลอง</t>
        </is>
      </c>
      <c r="Q62" s="165" t="inlineStr">
        <is>
          <t>Mock Rx20 UBU</t>
        </is>
      </c>
      <c r="R62" s="165" t="inlineStr"/>
    </row>
    <row r="63" ht="24" customHeight="1" s="49">
      <c r="A63" s="167" t="n">
        <v>61</v>
      </c>
      <c r="B63" s="166" t="inlineStr">
        <is>
          <t>Morbidity rate ในประชากรที่เสี่ยงทั้งหมดในเวลาที่กำหนด Relative risk = อัตราสGวนความเสี่ยงซึ่งต$องเปญนการรายงานในลักษณะที่มีการเปรียบเทียบ ซึ่งลักษณะคล$ายกับ odd ratio Attack rate = คืออัตราอุบัติการณ_ที่มักใช$กับโรคติดเชื้อ เฉียบพลัน หรือโรคระบาด Hazard ratio = ความหมายคล$าย RR แตGตGางกันตรงที่ HR จะมี timing มาเกี่ยวข$อง โดยจะใช$รายงานผลการวิเคราะห_ survival analysis ที่เปญนวัดผลแบบ time-to-event นั่นเอง</t>
        </is>
      </c>
      <c r="C63" s="166" t="inlineStr"/>
      <c r="D63" s="166" t="inlineStr">
        <is>
          <t>Cost-Minimization Analysis (CMA)</t>
        </is>
      </c>
      <c r="E63" s="166" t="inlineStr">
        <is>
          <t>Student t-test for comparing two independent means</t>
        </is>
      </c>
      <c r="F63" s="166" t="inlineStr">
        <is>
          <t>Chi-Square Test for Categorical Independence (p &lt; 0.05)</t>
        </is>
      </c>
      <c r="G63" s="166" t="inlineStr">
        <is>
          <t>Randomized Controlled Trial (Double-blind RCT)</t>
        </is>
      </c>
      <c r="H63" s="166" t="inlineStr">
        <is>
          <t>Prospective Cohort Study (Relative Risk: RR)</t>
        </is>
      </c>
      <c r="I63" s="167" t="inlineStr">
        <is>
          <t>2</t>
        </is>
      </c>
      <c r="J63" s="166" t="inlineStr">
        <is>
          <t>✅ คำตอบที่ถูกต้อง: ข้อ ข. Student t-test for comparing two independent means
💡 Background:
การประเมินหลักฐานเชิงประจักษ์ (Evidence-Based Practice) อาศัย study design, statistical parameters (p-value, 95% CI, RR/OR) เพื่อการตัดสินใจอย่างแม่นยำ
🎯 ทำไมข้อนี้ถึงถูก:
Student t-test for comparing two independent means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Student t-test for comparing two independent means เป็นคำตอบที่ถูกต้องและสอดคล้องกับ evidence-based guidelines ของภาวะ สถิติวิเคราะห์ โดยมี clinical efficacy สูงสุดในการรักษาและมี safety profile ที่เหมาะสม
🔍 ข้ออื่นผิดเพราะอะไร:
• ข้อ ก. (Cost-Minimization Analysis (CMA)): Cost-Minimization Analysis (CMA) ไม่ตรงกับข้อบ่งใช้หรือกลไกการออกฤทธิ์ที่ถูกต้องตาม CONSORT / STROBE / PRISMA reporting guidelines
• ข้อ ค. (Chi-Square Test for Categorical Independence (p &lt; 0.05)): Chi-Square Test for Categorical Independence (p &lt; 0.05) ไม่ตรงกับข้อบ่งใช้หรือกลไกการออกฤทธิ์ที่ถูกต้องตาม CONSORT / STROBE / PRISMA reporting guidelines
• ข้อ ง. (Randomized Controlled Trial (Double-blind RCT)): RCT (Randomized Controlled Trial) เป็น gold standard ในการวิจัย interventional มี randomization ป้องกัน confounding bias
• ข้อ จ. (Prospective Cohort Study (Relative Risk: RR)): Relative Risk (RR) = Risk in exposed / Risk in unexposed ใช้ใน cohort study RR=1 ไม่มีความสัมพันธ์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3" s="166" t="inlineStr"/>
      <c r="L63" s="166" t="inlineStr">
        <is>
          <t>Research &amp; Biostats</t>
        </is>
      </c>
      <c r="M63" s="166" t="inlineStr">
        <is>
          <t>สถิติวิเคราะห์ (RR, OR, HR, NNT, 95% CI)</t>
        </is>
      </c>
      <c r="N63" s="165" t="inlineStr">
        <is>
          <t>SAP</t>
        </is>
      </c>
      <c r="O63" s="166" t="inlineStr">
        <is>
          <t>ข้อ 5 (PLE_CC1_Key_Rx20_UBU.md)</t>
        </is>
      </c>
      <c r="P63" s="165" t="inlineStr">
        <is>
          <t>ข้อสอบจำลอง</t>
        </is>
      </c>
      <c r="Q63" s="165" t="inlineStr">
        <is>
          <t>Mock Rx20 UBU</t>
        </is>
      </c>
      <c r="R63" s="165" t="inlineStr"/>
    </row>
    <row r="64" ht="24" customHeight="1" s="49">
      <c r="A64" s="167" t="n">
        <v>62</v>
      </c>
      <c r="B64" s="166" t="inlineStr">
        <is>
          <t>รับประทานยาหลังอาหารเพื่อหลีกเลี่ยงอาการคลื่นไส้อาเจียน ถูกดูดซึมได้ดีทางลำไส้เล็ก ดังนั้นการดูดซึมจึงขึ้นกับ gastric emptying time นอกจากนี้การดูดซึมของ levodopa และการผ่าน BBB จะอาศัย Large neutral amino acid transporter ซึ่งถูกขนส่งแบบแข่งขันกับกรดอะมิโนอื่นๆ ดังนั้นการรับประทาน levodopa พร้อมอาหารโดยเฉพาะอาหารที่มีโปรตีนสูงจะทำให้การดูดซึม levodopa ช้าลงหรือมี Cmax ลดลง นำไปสู่การไม่ตอบสนองต่อยาได้ ดังนั้นควรให้ยา levodopa ในขณะท้องว่าง หรือให้ยาใน รูปแบบ oral disintegration tablet หรือการฉีด apomorphine s.c. เพื่อลดอาการของพาร์กินสัน ขณะรอให้มีการตอบสนองต่อ levodopa ซึ่งภาวะที่ผู้ป่วยตอบสนองต่อยาช้ากว่าปกติ หรือไม่ตอบสนอง ต่อยาDelayed ‘on’ or no ‘on’ response</t>
        </is>
      </c>
      <c r="C64" s="166" t="inlineStr"/>
      <c r="D64" s="166" t="inlineStr">
        <is>
          <t>Randomized Controlled Trial (Double-blind RCT)</t>
        </is>
      </c>
      <c r="E64" s="166" t="inlineStr">
        <is>
          <t>Prospective Cohort Study (Relative Risk: RR)</t>
        </is>
      </c>
      <c r="F64" s="166" t="inlineStr">
        <is>
          <t>Case-Control Study (Odds Ratio: OR)</t>
        </is>
      </c>
      <c r="G64" s="166" t="inlineStr">
        <is>
          <t>Cross-Sectional Survey Prevalence Study</t>
        </is>
      </c>
      <c r="H64" s="166" t="inlineStr">
        <is>
          <t>Cost-Effectiveness Analysis (Incremental Cost-Effectiveness Ratio: ICER)</t>
        </is>
      </c>
      <c r="I64" s="167" t="inlineStr">
        <is>
          <t>4</t>
        </is>
      </c>
      <c r="J64" s="166" t="inlineStr">
        <is>
          <t>✅ คำตอบที่ถูกต้อง: ข้อ ง. Cross-Sectional Survey Prevalence Study
💡 Background:
กฎหมายยาและจรรยาบรรณวิชาชีพมีขึ้นเพื่อคุ้มครองความปลอดภัยของผู้บริโภคตามมาตรฐาน Good Pharmacy Practice (GPP)
🎯 ทำไมข้อนี้ถึงถูก:
Cross-Sectional Survey Prevalence Study 💡 คำอธิบายและข้อกำหนดทางกฎหมาย:
💡 คำอธิบายและข้อกำหนดทางกฎหมาย:
การเลือก Cross-Sectional Survey Prevalence Study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ก. (Randomized Controlled Trial (Double-blind RCT)): RCT (Randomized Controlled Trial) เป็น gold standard ในการวิจัย interventional มี randomization ป้องกัน confounding bias
• ข้อ ข. (Prospective Cohort Study (Relative Risk: RR)): Relative Risk (RR) = Risk in exposed / Risk in unexposed ใช้ใน cohort study RR=1 ไม่มีความสัมพันธ์
• ข้อ ค. (Case-Control Study (Odds Ratio: OR)): Odds Ratio (OR) = (a/c)/(b/d) ใช้ใน case-control study OR≈RR เมื่อ outcome หายาก (rare disease assumption)
• ข้อ จ.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Guideline อ้างอิง:
หลักการระบาดวิทยาและระเบียบวิธีวิจัยทางคลินิก (Clinical Research &amp; Biostatistics Methodology)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4" s="166" t="inlineStr"/>
      <c r="L64" s="166" t="inlineStr">
        <is>
          <t>Research &amp; Biostats</t>
        </is>
      </c>
      <c r="M64" s="166" t="inlineStr">
        <is>
          <t>สถิติวิเคราะห์ (RR, OR, HR, NNT, 95% CI)</t>
        </is>
      </c>
      <c r="N64" s="165" t="inlineStr">
        <is>
          <t>SAP</t>
        </is>
      </c>
      <c r="O64" s="166" t="inlineStr">
        <is>
          <t>ข้อ 2 (PLE_CC1_Key_Rx20_UBU.md)</t>
        </is>
      </c>
      <c r="P64" s="165" t="inlineStr">
        <is>
          <t>ข้อสอบจำลอง</t>
        </is>
      </c>
      <c r="Q64" s="165" t="inlineStr">
        <is>
          <t>Mock Rx20 UBU</t>
        </is>
      </c>
      <c r="R64" s="165" t="inlineStr"/>
    </row>
    <row r="65" ht="24" customHeight="1" s="49">
      <c r="A65" s="167" t="n">
        <v>63</v>
      </c>
      <c r="B65" s="166" t="inlineStr">
        <is>
          <t>เกี่ยวกับ Prospective Cohort study ข้อใดต่อไปนี้กล่าวถูกต้องตามหลักวิชาชีพเภสัชกรรม</t>
        </is>
      </c>
      <c r="C65" s="166" t="inlineStr"/>
      <c r="D65" s="166" t="inlineStr">
        <is>
          <t>Cross-Sectional Survey Prevalence Study</t>
        </is>
      </c>
      <c r="E65" s="166" t="inlineStr">
        <is>
          <t>Cost-Effectiveness Analysis (Incremental Cost-Effectiveness Ratio: ICER)</t>
        </is>
      </c>
      <c r="F65" s="166" t="inlineStr">
        <is>
          <t>Cost-Utility Analysis (Quality-Adjusted Life Years: QALY)</t>
        </is>
      </c>
      <c r="G65" s="166" t="inlineStr">
        <is>
          <t>Cost-Benefit Analysis (Net Monetary Benefit)</t>
        </is>
      </c>
      <c r="H65" s="166" t="inlineStr">
        <is>
          <t>Cost-Minimization Analysis (CMA)</t>
        </is>
      </c>
      <c r="I65" s="167" t="inlineStr">
        <is>
          <t>1</t>
        </is>
      </c>
      <c r="J65" s="166" t="inlineStr">
        <is>
          <t>✅ คำตอบที่ถูกต้อง: ข้อ ก. Cross-Sectional Survey Prevalence Study
💡 Background:
การประเมินหลักฐานเชิงประจักษ์ (Evidence-Based Practice) อาศัย study design, statistical parameters (p-value, 95% CI, RR/OR) เพื่อการตัดสินใจอย่างแม่นยำ
🎯 ทำไมข้อนี้ถึงถูก:
Cross-Sectional Survey Prevalence Study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การเลือก Cross-Sectional Survey Prevalence Study เป็นคำตอบที่ถูกต้องและสอดคล้องกับ evidence-based guidelines ของภาวะ รูปแบบการวิจัยทางคลินิก โดยมี clinical efficacy สูงสุดในการรักษาและมี safety profile ที่เหมาะสม
🔍 ข้ออื่นผิดเพราะอะไร:
• ข้อ ข. (Cost-Effectiveness Analysis (Incremental Cost-Effectiveness Ratio: ICER)): Cost-Effectiveness Analysis (Incremental Cost-Effectiveness Ratio: ICER) ไม่ตรงกับข้อบ่งใช้หรือกลไกการออกฤทธิ์ที่ถูกต้องตาม CONSORT / STROBE / PRISMA reporting guidelines
• ข้อ ค. (Cost-Utility Analysis (Quality-Adjusted Life Years: QALY)): Cost-Utility Analysis (Quality-Adjusted Life Years: QALY) ไม่ตรงกับข้อบ่งใช้หรือกลไกการออกฤทธิ์ที่ถูกต้องตาม CONSORT / STROBE / PRISMA reporting guidelines
• ข้อ ง. (Cost-Benefit Analysis (Net Monetary Benefit)): Cost-Benefit Analysis (Net Monetary Benefit) ไม่ตรงกับข้อบ่งใช้หรือกลไกการออกฤทธิ์ที่ถูกต้องตาม CONSORT / STROBE / PRISMA reporting guidelines
• ข้อ จ. (Cost-Minimization Analysis (CMA)): Cost-Minimization Analysis (CMA) ไม่ตรงกับข้อบ่งใช้หรือกลไกการออกฤทธิ์ที่ถูกต้องตาม CONSORT / STROBE / PRISMA reporting guidelines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5" s="166" t="inlineStr"/>
      <c r="L65" s="166" t="inlineStr">
        <is>
          <t>Research &amp; Biostats</t>
        </is>
      </c>
      <c r="M65" s="166" t="inlineStr">
        <is>
          <t>รูปแบบการวิจัยทางคลินิก (RCT, Cohort, Case-Control)</t>
        </is>
      </c>
      <c r="N65" s="165" t="inlineStr">
        <is>
          <t>SAP</t>
        </is>
      </c>
      <c r="O65" s="166" t="inlineStr">
        <is>
          <t>ข้อ 5 (PLE_CC1_Key_Rx20_UBU.md)</t>
        </is>
      </c>
      <c r="P65" s="165" t="inlineStr">
        <is>
          <t>ข้อสอบจำลอง</t>
        </is>
      </c>
      <c r="Q65" s="165" t="inlineStr">
        <is>
          <t>Mock Rx20 UBU</t>
        </is>
      </c>
      <c r="R65" s="165" t="inlineStr"/>
    </row>
    <row r="66" ht="24" customHeight="1" s="49">
      <c r="A66" s="167" t="n">
        <v>64</v>
      </c>
      <c r="B66" s="166" t="inlineStr">
        <is>
          <t>numbness ที่นิ้ว ตอบ 3 recall SE ด้าน Cardiovascular ที่สามารถพบได้ Bradycardia, cold extremities, ECG changes, edema, hypertension, ischemia, tachycardia, valvular sclerosis, vasospasm ------------------------------------------------------------------------------ คนที่ 8 : case 11 pharyngitis + unknown ข้อ 17-19 @Dawn Oceania มีตุ่มหนองในคอ ไม่ไอ อายุ มีไข้ คอบวม ครบ 4 คะแนน (ขาดแค่อายุ) เป็น bacterial pharyngitis/tonsilitis โจทย์ recall ,modified Centor Recall : strep pyrogenase// อีกชื่อ group A beta hemolytic strep Complication คือ rehumatic fever : Poststreptococcal glomerulonephritis 30 mg PO OD 10 d = 300 mg /course 300/75= 4 cap</t>
        </is>
      </c>
      <c r="C66" s="166" t="inlineStr"/>
      <c r="D66" s="166" t="inlineStr">
        <is>
          <t>Cost-Benefit Analysis (Net Monetary Benefit)</t>
        </is>
      </c>
      <c r="E66" s="166" t="inlineStr">
        <is>
          <t>Cost-Minimization Analysis (CMA)</t>
        </is>
      </c>
      <c r="F66" s="166" t="inlineStr">
        <is>
          <t>Student t-test for comparing two independent means</t>
        </is>
      </c>
      <c r="G66" s="166" t="inlineStr">
        <is>
          <t>Chi-Square Test for Categorical Independence (p &lt; 0.05)</t>
        </is>
      </c>
      <c r="H66" s="166" t="inlineStr">
        <is>
          <t>Randomized Controlled Trial (Double-blind RCT)</t>
        </is>
      </c>
      <c r="I66" s="167" t="inlineStr">
        <is>
          <t>3</t>
        </is>
      </c>
      <c r="J66" s="166" t="inlineStr">
        <is>
          <t>✅ คำตอบที่ถูกต้อง: ข้อ ค. Student t-test for comparing two independent means
💡 Background:
กฎหมายยาและจรรยาบรรณวิชาชีพมีขึ้นเพื่อคุ้มครองความปลอดภัยของผู้บริโภคตามมาตรฐาน Good Pharmacy Practice (GPP)
🎯 ทำไมข้อนี้ถึงถูก:
Student t-test for comparing two independent means 💡 คำอธิบายและข้อกำหนดทางกฎหมาย:
💡 คำอธิบายและข้อกำหนดทางกฎหมาย:
การเลือก Student t-test for comparing two independent means เป็นคำตอบที่ถูกต้องและสอดคล้องกับ evidence-based guidelines ของภาวะ วิธีประเมินต้นทุนและ efficacy โดยมี clinical efficacy สูงสุดในการรักษาและมี safety profile ที่เหมาะสม
🔍 ข้ออื่นผิดเพราะอะไร:
• ข้อ ก. (Cost-Benefit Analysis (Net Monetary Benefit)): Cost-Benefit Analysis (Net Monetary Benefit) ไม่ตรงกับข้อบ่งใช้หรือกลไกการออกฤทธิ์ที่ถูกต้องตาม CONSORT / STROBE / PRISMA reporting guidelines
• ข้อ ข. (Cost-Minimization Analysis (CMA)): Cost-Minimization Analysis (CMA) ไม่ตรงกับข้อบ่งใช้หรือกลไกการออกฤทธิ์ที่ถูกต้องตาม CONSORT / STROBE / PRISMA reporting guidelines
• ข้อ ง. (Chi-Square Test for Categorical Independence (p &lt; 0.05)): Chi-Square Test for Categorical Independence (p &lt; 0.05) ไม่ตรงกับข้อบ่งใช้หรือกลไกการออกฤทธิ์ที่ถูกต้องตาม CONSORT / STROBE / PRISMA reporting guidelines
• ข้อ จ. (Randomized Controlled Trial (Double-blind RCT)): RCT (Randomized Controlled Trial) เป็น gold standard ในการวิจัย interventional มี randomization ป้องกัน confounding bias
📖 Guideline อ้างอิง:
หลักการระบาดวิทยาและระเบียบวิธีวิจัยทางคลินิก (Clinical Research &amp; Biostatistics Methodology)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6" s="166" t="inlineStr"/>
      <c r="L66" s="166" t="inlineStr">
        <is>
          <t>Research &amp; Biostats</t>
        </is>
      </c>
      <c r="M66" s="166" t="inlineStr">
        <is>
          <t>สถิติวิเคราะห์ (RR, OR, HR, NNT, 95% CI)</t>
        </is>
      </c>
      <c r="N66" s="165" t="inlineStr">
        <is>
          <t>SAP</t>
        </is>
      </c>
      <c r="O66" s="166" t="inlineStr">
        <is>
          <t>ข้อ 4 (PLE_CC1_Key_Rx20_UBU.md)</t>
        </is>
      </c>
      <c r="P66" s="165" t="inlineStr">
        <is>
          <t>ข้อสอบจำลอง</t>
        </is>
      </c>
      <c r="Q66" s="165" t="inlineStr">
        <is>
          <t>Mock Rx20 UBU</t>
        </is>
      </c>
      <c r="R66" s="165" t="inlineStr"/>
    </row>
    <row r="67" ht="24" customHeight="1" s="49">
      <c r="A67" s="167" t="n">
        <v>65</v>
      </c>
      <c r="B67" s="166" t="inlineStr">
        <is>
          <t>โรงพยาบาลพิจารณาเลือกยา โดยดูความคุ้มค่าของยาพ่น A และ ยาพ่น B ข้อใดถูกต้อง (Threshold ของ โรงพยาบาล = 160,000/QALYs)</t>
        </is>
      </c>
      <c r="C67" s="166" t="inlineStr"/>
      <c r="D67" s="166" t="inlineStr">
        <is>
          <t>ยา A คุ้มค่ามากกว่า เนื่องจากมีปีสุขภาวะมากกว่า</t>
        </is>
      </c>
      <c r="E67" s="166" t="inlineStr">
        <is>
          <t>ยา A คุ้มค่ามากกว่ายา B เนื่องจากมีค่า ICER ติดลบ 8,000/QALYs</t>
        </is>
      </c>
      <c r="F67" s="166" t="inlineStr">
        <is>
          <t>ยา B คุ้มค่ามากกว่ายา A เนื่องจากต้นทุนถูกกว่า</t>
        </is>
      </c>
      <c r="G67" s="166" t="inlineStr">
        <is>
          <t>ยา B คุ้มค่ามากกว่ายา A เนื่องจากมีค่า ICER บวก 8,000/QALYs</t>
        </is>
      </c>
      <c r="H67" s="166" t="inlineStr">
        <is>
          <t>ยา A และ ยา B มีความคุ้มค่าไม่แตกต่างกัน A (baseline) ต้องใช้เงิน 2,500 บาท เพื่อให้ได้ 1 QALY B (alternative) ต้องใช้เงิน 666.67 บาท เพื่อให้ได้ 1 QALY มาพิจารณาที่เพื่อดูว่าส่วนต่างการเพิ่ม QALY ระหว่าง 2 ทางเลือกคือเท่าไหร่ ICER = (100,0...</t>
        </is>
      </c>
      <c r="I67" s="167" t="inlineStr">
        <is>
          <t>4</t>
        </is>
      </c>
      <c r="J67" s="166" t="inlineStr">
        <is>
          <t>✅ คำตอบที่ถูกต้อง: ข้อ ง. ยา B คุ้มค่ามากกว่ายา A เนื่องจากมีค่า ICER บวก 8,000/QALYs
💡 Background:
กฎหมายยาและจรรยาบรรณวิชาชีพมีขึ้นเพื่อคุ้มครองความปลอดภัยของผู้บริโภคตามมาตรฐาน Good Pharmacy Practice (GPP)
🎯 ทำไมข้อนี้ถึงถูก:
ยา B คุ้มค่ามากกว่ายา A เนื่องจากมีค่า ICER บวก 8,000/QALYs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 คำอธิบายและข้อกำหนดทางกฎหมาย:
บริบททางระเบียบวิธีวิจัยและเศรษฐศาสตร์สาธารณสุข (Research &amp; Health System Background): การประเมินหลักฐานเชิงประจักษ์ทางการแพทย์์ (Evidence-Based Medicine) และการประเมินความคุ้มค่าทางเศรษฐศาสตร์สาธารณสุข (Pharmacoeconomics) อาศัยการแปลผล study design, statistical parameters (p-value, 95% CI, RR/OR/HR) และ economic models (ICER, QALY) เพื่อการตัดสินใจเชิงนโยบายอย่างคุ้มค่า
ผู้ป่วยมีความรู้สึกเศร้า ว้าเหว่เป็นบางเวลา ซักประวัติพบว่า พ่อเสียชีวิตเมื่อ 10 ปีก่อนจากโรคหัวใจล้มเหลว,
🔍 ข้ออื่นผิดเพราะอะไร:
• ข้อ ก. (ยา A คุ้มค่ามากกว่า เนื่องจากมีปีสุขภาวะมากกว่า): ยา A คุ้มค่ามากกว่า เนื่องจากมีปีสุขภาวะมากกว่า ไม่ตรงกับข้อบ่งใช้หรือกลไกการออกฤทธิ์ที่ถูกต้องตาม CONSORT / STROBE / PRISMA reporting guidelines
• ข้อ ข. (ยา A คุ้มค่ามากกว่ายา B เนื่องจากมีค่า ICER ติดลบ 8,000/QALYs): ยา A คุ้มค่ามากกว่ายา B เนื่องจากมีค่า ICER ติดลบ 8,000/QALYs ไม่ตรงกับข้อบ่งใช้หรือกลไกการออกฤทธิ์ที่ถูกต้องตาม CONSORT / STROBE / PRISMA reporting guidelines
• ข้อ ค. (ยา B คุ้มค่ามากกว่ายา A เนื่องจากต้นทุนถูกกว่า): ยา B คุ้มค่ามากกว่ายา A เนื่องจากต้นทุนถูกกว่า ไม่ตรงกับข้อบ่งใช้หรือกลไกการออกฤทธิ์ที่ถูกต้องตาม CONSORT / STROBE / PRISMA reporting guidelines
• ข้อ จ. (ยา A และ ยา B มีความคุ้มค่าไม่แตกต่างกัน A (baseline) ต้องใช้เงิน 2,500 บาท เพื่อให้ได้ 1 QALY B (alternative) ต้องใช้เงิน 666.67 บาท เพื่อให้ได้ 1 QALY มาพิจารณาที่เพื่อดูว่าส่วนต่างการเพิ่ม QALY ระหว่าง 2 ทางเลือกคือเท่าไหร่ ICER = (100,000-20,000)/40-30 = 8000 บาท/QALY ดังนั้นจะเห็นว่า ทางเลือก A และ B มีความแตกต่างในการเพิ่ม QALY เท่ากับ 8000 บาท ดังนั้นทางเลือก B คุ้มค่ามากกว่า เรื่องที่ 8 Insomnia ผู้ป่วยชายอายุ 60 ปี นอนไม่หลับมา 2 สัปดาห์ มีอาการเกือบทุกวัน โดยเข้านอนเวลา 4 ทุ่ม แต่จะนอนหลับได้ประมาณตี 1 และตื่นกลางดึกบ่อยๆ ผู้ป่วยตื่น 7 โมงเช้า รู้สึกเพลีย ไม่สดชื่น ทำให้ต้องนอนหลับกลางวัน วันละ 2 ชั่วโมง ผู้ป่วยดื่มชา 1 แก้วบางวัน ไม่ดื่มกาแฟ ไม่สูบบุหรี่ ไม่ดื่มแอลกอฮอล์ แต่ช่วงนี้ดื่มไวน์เพื่อช่วยให้นอนหลับ และทานอาหารใกล้เวลานอน ไม่ออกกำลังกาย ภรรยาโดนรถชนเสียชีวิต เมื่อ 2 สัปดาห์ก่อน, แม่เป็นมะเร็งเต้านมและโรคซึมเศร้ามาแล้ว 10 เดือน ผู้ป่วยมีโรคประจำตัวเป็นต่อมลูกหมากโตและความดันโลหิตสูง ได้รับยา 2 ตัว คือ Finasteride 5 mg 1x1 hs มา 3 เดือน และ Losartan 50 mg 1x1 pc มา 10 ปี): เป็น ARB ปิดกั้น AT1 receptor โดยตรง เหมาะสำหรับผู้ป่วยที่ทนต่ออาการไอแห้งจาก ACEI ไม่ได้ และมี uricosuric effect เล็กน้อยในการลดกรดยูริก
📖 Guideline อ้างอิง:
CONSORT 2010 Statement: updated guidelines for reporting parallel group randomised trials &amp; คู่มือการประเมินเทคโนโลยีด้านสุขภาพสำหรับประเทศไทย (HITAP)
📌 จุดจำก่อนสอบ:
• Legal Classification: แยกประเภทของยาควบคุมพิเศษ, ยาอันตราย, และวัตถุออกฤทธิ์ประเภท 2 vs 4 ให้ชัดเจน
• GPP Standard: ทบทวนหน้าที่และอำนาจความรับผิดชอบของเภสัชกรผู้มีหน้าที่ปฏิบัติการ (ข.ย.1)
• Prescription Rules: เงื่อนไขการสั่งจ่าย, การบันทึกบัญชี ข.ย. และบทลงโทษตามกฎหมาย</t>
        </is>
      </c>
      <c r="K67" s="166" t="inlineStr"/>
      <c r="L67" s="166" t="inlineStr">
        <is>
          <t>Research &amp; Biostats</t>
        </is>
      </c>
      <c r="M67" s="166" t="inlineStr">
        <is>
          <t>สถิติวิเคราะห์ (RR, OR, HR, NNT, 95% CI)</t>
        </is>
      </c>
      <c r="N67" s="165" t="inlineStr">
        <is>
          <t>SAP</t>
        </is>
      </c>
      <c r="O67" s="166" t="inlineStr">
        <is>
          <t>ข้อ 63 (PLE_CC1_Key_Rx20_UBU.md)</t>
        </is>
      </c>
      <c r="P67" s="165" t="inlineStr">
        <is>
          <t>ข้อสอบจำลอง</t>
        </is>
      </c>
      <c r="Q67" s="165" t="inlineStr">
        <is>
          <t>Mock Rx20 UBU</t>
        </is>
      </c>
      <c r="R67" s="165" t="inlineStr"/>
    </row>
    <row r="68" ht="24" customHeight="1" s="49">
      <c r="A68" s="165" t="n">
        <v>66</v>
      </c>
      <c r="B68" s="166" t="inlineStr">
        <is>
          <t>การวิจัยเชิงทดลองเปรียบเทียบอุบัติการณ์เกิดอาการอันไม่พึงประสงค์จากการใช้ยาลดความดันโลหิต ในผู้ป่วยโรคความดันโลหิตสูงจำนวน 3 กลุ่ม ได้ผลดังตาราง Percent of patient in controlled study ยาA ( n= 1456) incidence ยาA/ยาB (n=768) incidence Placebo ( n= 215) incidence Dizziness</t>
        </is>
      </c>
      <c r="C68" s="166" t="inlineStr"/>
      <c r="D68" s="166" t="inlineStr">
        <is>
          <t>4 9.5</t>
        </is>
      </c>
      <c r="E68" s="166" t="inlineStr">
        <is>
          <t>9 Cough</t>
        </is>
      </c>
      <c r="F68" s="166" t="inlineStr">
        <is>
          <t>Empagliflozin 10 mg OD</t>
        </is>
      </c>
      <c r="G68" s="166" t="inlineStr">
        <is>
          <t>Diltiazem 30 mg TID</t>
        </is>
      </c>
      <c r="H68" s="166" t="inlineStr">
        <is>
          <t>0 ควรใช้สถิติใดสำหรับการวิเคราะห์ดังกล่าว</t>
        </is>
      </c>
      <c r="I68" s="165" t="inlineStr">
        <is>
          <t>1</t>
        </is>
      </c>
      <c r="J68" s="166" t="inlineStr">
        <is>
          <t>✅ คำตอบที่ถูกต้อง: ข้อ ก. 4 9.5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4 9.5 การเลือก 4 9.5 เป็นคำตอบที่ถูกต้องและสอดคล้องกับ evidence-based guidelines ของภาวะ Hypertension โดยมี clinical efficacy สูงสุดในการรักษาและมี safety profile ที่เหมาะสม
🔍 ข้ออื่นผิดเพราะอะไร:
• ข้อ ข. (9 Cough): Cough เป็นอาการข้างเคียงที่พบได้บ่อยจากยากลุ่ม ACE inhibitors แต่การวิเคราะห์สถิติเปรียบเทียบอุบัติการณ์ต้องใช้สถิติที่เหมาะสม ไม่ใช่การระบุอาการ
• ข้อ ค. (Empagliflozin 10 mg OD): Empagliflozin เป็นยา SGLT2 inhibitor มีผลลดน้ำตาลและลดความเสี่ยงทางหัวใจและหลอดเลือด ไม่ใช่สถิติสำหรับการวิเคราะห์ข้อมูลในตาราง
• ข้อ ง. (Diltiazem 30 mg TID): Diltiazem เป็น non-dihydropyridine CCB ใช้ลดอัตราการเต้นของหัวใจและลดความดัน แต่ไม่เกี่ยวข้องกับการเลือกใช้สถิติวิเคราะห์
• ข้อ จ. (0 ควรใช้สถิติใดสำหรับการวิเคราะห์ดังกล่าว): 0 เป็นเพียงตัวเลข ไม่ใช่ชื่อการทดสอบทางสถิติ การเปรียบเทียบข้อมูลเชิงกลุ่มควรใช้ Chi-square หรือ Fisher exact test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68" s="166" t="inlineStr"/>
      <c r="L68" s="166" t="inlineStr">
        <is>
          <t>Research &amp; Biostats</t>
        </is>
      </c>
      <c r="M68" s="166" t="inlineStr">
        <is>
          <t>สถิติวิเคราะห์ (RR, OR, HR, NNT, 95% CI)</t>
        </is>
      </c>
      <c r="N68" s="165" t="inlineStr">
        <is>
          <t>Clinic</t>
        </is>
      </c>
      <c r="O68" s="166" t="inlineStr">
        <is>
          <t>ข้อ 17 (PLE_CC1_Practice_Exam.md)</t>
        </is>
      </c>
      <c r="P68" s="165" t="inlineStr">
        <is>
          <t>แบบฝึกหัด</t>
        </is>
      </c>
      <c r="Q68" s="165" t="inlineStr">
        <is>
          <t>เล่มม่วง</t>
        </is>
      </c>
      <c r="R68" s="165" t="inlineStr"/>
    </row>
    <row r="69" ht="24" customHeight="1" s="49">
      <c r="A69" s="165" t="n">
        <v>67</v>
      </c>
      <c r="B69" s="166" t="inlineStr">
        <is>
          <t>ในประเทศหนึ่ง พ.ศ 2556 มีคนเป็นโรคพาร์กินสัน 1.5 ล้านคนมีผู้ป่วยเพิ่มขึ้น 60,000 คน ตายปีละ 24,000 ประชากรทั้งประเทศ 300 ล้านคน จงหาความชุกของการเกิดโรค</t>
        </is>
      </c>
      <c r="C69" s="166" t="inlineStr"/>
      <c r="D69" s="166" t="inlineStr">
        <is>
          <t>1/100</t>
        </is>
      </c>
      <c r="E69" s="166" t="inlineStr">
        <is>
          <t>5/1000</t>
        </is>
      </c>
      <c r="F69" s="166" t="inlineStr">
        <is>
          <t>5/10000</t>
        </is>
      </c>
      <c r="G69" s="166" t="inlineStr">
        <is>
          <t>33/10000</t>
        </is>
      </c>
      <c r="H69" s="166" t="inlineStr">
        <is>
          <t>1/100000</t>
        </is>
      </c>
      <c r="I69" s="165" t="inlineStr">
        <is>
          <t>2</t>
        </is>
      </c>
      <c r="J69" s="166" t="inlineStr">
        <is>
          <t xml:space="preserve">✅ คำตอบที่ถูกต้อง: ข้อ ข. 5/1000
🎯 ทำไมข้อนี้ถึงถูก:
🔍 ข้ออื่นผิดเพราะอะไร:
</t>
        </is>
      </c>
      <c r="K69" s="166" t="inlineStr"/>
      <c r="L69" s="166" t="inlineStr">
        <is>
          <t>Research &amp; Biostats</t>
        </is>
      </c>
      <c r="M69" s="166" t="inlineStr">
        <is>
          <t>สถิติวิเคราะห์ (RR, OR, HR, NNT, 95% CI)</t>
        </is>
      </c>
      <c r="N69" s="165" t="inlineStr">
        <is>
          <t>SAP</t>
        </is>
      </c>
      <c r="O69" s="166" t="inlineStr">
        <is>
          <t>[SOURCE: Pharma Plus เล่มม่วง 2 - ข้อสอบย้อนหลังปี 2558 วันที่ 1 ข้อ 17]</t>
        </is>
      </c>
      <c r="P69" s="165" t="inlineStr">
        <is>
          <t>ข้อสอบเก่า</t>
        </is>
      </c>
      <c r="Q69" s="165" t="inlineStr">
        <is>
          <t>2558</t>
        </is>
      </c>
      <c r="R69" s="165" t="inlineStr"/>
    </row>
    <row r="70" ht="24" customHeight="1" s="49">
      <c r="A70" s="165" t="n">
        <v>68</v>
      </c>
      <c r="B70" s="166" t="inlineStr">
        <is>
          <t>หลักการเก็บข้อมูลทางสถิติใด มี bias น้อยสุด</t>
        </is>
      </c>
      <c r="C70" s="166" t="inlineStr"/>
      <c r="D70" s="166" t="inlineStr">
        <is>
          <t>Case report</t>
        </is>
      </c>
      <c r="E70" s="166" t="inlineStr">
        <is>
          <t>Case control</t>
        </is>
      </c>
      <c r="F70" s="166" t="inlineStr">
        <is>
          <t>Cross-sectional survey</t>
        </is>
      </c>
      <c r="G70" s="166" t="inlineStr">
        <is>
          <t>Prospective cohort</t>
        </is>
      </c>
      <c r="H70" s="166" t="inlineStr">
        <is>
          <t>Case series</t>
        </is>
      </c>
      <c r="I70" s="165" t="inlineStr">
        <is>
          <t>4</t>
        </is>
      </c>
      <c r="J70" s="166" t="inlineStr">
        <is>
          <t xml:space="preserve">✅ คำตอบที่ถูกต้อง: ข้อ ง. Prospective cohort
🎯 ทำไมข้อนี้ถึงถูก:
🔍 ข้ออื่นผิดเพราะอะไร:
</t>
        </is>
      </c>
      <c r="K70" s="166" t="inlineStr"/>
      <c r="L70" s="166" t="inlineStr">
        <is>
          <t>Research &amp; Biostats</t>
        </is>
      </c>
      <c r="M70" s="166" t="inlineStr">
        <is>
          <t>สถิติวิเคราะห์ (RR, OR, HR, NNT, 95% CI)</t>
        </is>
      </c>
      <c r="N70" s="165" t="inlineStr">
        <is>
          <t>SAP</t>
        </is>
      </c>
      <c r="O70" s="166" t="inlineStr">
        <is>
          <t>[SOURCE: Pharma Plus เล่มม่วง 2 - ข้อสอบย้อนหลังปี 2558 วันที่ 1 ข้อ 85]</t>
        </is>
      </c>
      <c r="P70" s="165" t="inlineStr">
        <is>
          <t>ข้อสอบเก่า</t>
        </is>
      </c>
      <c r="Q70" s="165" t="inlineStr">
        <is>
          <t>2558</t>
        </is>
      </c>
      <c r="R70" s="165" t="inlineStr"/>
    </row>
    <row r="71" ht="24" customHeight="1" s="49">
      <c r="A71" s="165" t="n">
        <v>69</v>
      </c>
      <c r="B71" s="166" t="inlineStr">
        <is>
          <t>เปรียบเทียบยากับ placebo ให้ผู้ป่วยตอบคำถามว่าลดปวดมากน้อยเท่าใด โดยมี คะแนนตั้งแต่ 1-100 โดยที่ 0 = ไม่ปวด 100 = ปวดมากสุด ซึ่งข้อมูลมีการกระจายแบบ normal distribution ถามว่าควรใช้สถิติใดในการทดสอบ</t>
        </is>
      </c>
      <c r="C71" s="166" t="inlineStr"/>
      <c r="D71" s="166" t="inlineStr">
        <is>
          <t>Mann-Whitney U test</t>
        </is>
      </c>
      <c r="E71" s="166" t="inlineStr">
        <is>
          <t>Independent t-test</t>
        </is>
      </c>
      <c r="F71" s="166" t="inlineStr">
        <is>
          <t>Pair t-test</t>
        </is>
      </c>
      <c r="G71" s="166" t="inlineStr">
        <is>
          <t>Wilcoxon</t>
        </is>
      </c>
      <c r="H71" s="166" t="inlineStr">
        <is>
          <t>Cox proportional hazard model</t>
        </is>
      </c>
      <c r="I71" s="165" t="inlineStr">
        <is>
          <t>2</t>
        </is>
      </c>
      <c r="J71" s="166" t="inlineStr">
        <is>
          <t xml:space="preserve">✅ คำตอบที่ถูกต้อง: ข้อ ข. Independent t-test
🎯 ทำไมข้อนี้ถึงถูก:
🔍 ข้ออื่นผิดเพราะอะไร:
</t>
        </is>
      </c>
      <c r="K71" s="166" t="inlineStr"/>
      <c r="L71" s="166" t="inlineStr">
        <is>
          <t>Research &amp; Biostats</t>
        </is>
      </c>
      <c r="M71" s="166" t="inlineStr">
        <is>
          <t>สถิติวิเคราะห์ (RR, OR, HR, NNT, 95% CI)</t>
        </is>
      </c>
      <c r="N71" s="165" t="inlineStr">
        <is>
          <t>SAP</t>
        </is>
      </c>
      <c r="O71" s="166" t="inlineStr">
        <is>
          <t>[SOURCE: Pharma Plus เล่มม่วง 2 - ข้อสอบย้อนหลังปี 2558 วันที่ 2 ข้อ 23]</t>
        </is>
      </c>
      <c r="P71" s="165" t="inlineStr">
        <is>
          <t>ข้อสอบเก่า</t>
        </is>
      </c>
      <c r="Q71" s="165" t="inlineStr">
        <is>
          <t>2558</t>
        </is>
      </c>
      <c r="R71" s="165" t="inlineStr"/>
    </row>
    <row r="72" ht="24" customHeight="1" s="49">
      <c r="A72" s="165" t="n">
        <v>70</v>
      </c>
      <c r="B72" s="166" t="inlineStr">
        <is>
          <t>[]
ตารางผลการศึกษา (ONTARGET Trial summary):
Outcome: Death from cardiovascular causes
- Ramipril (N=8576): 1412 (16.5%)
- Telmisartan (N=8542): 1423 (16.7%)
- Combination (N=8502): 1386 (16.3%)
- Telmisartan vs Ramipril RR (95% CI): 1.01 (0.94-1.09)
- Combination vs Ramipril RR (95% CI): 0.99 (0.92-1.07)
Outcome: Hypotensive symptoms
- Ramipril: 149 (1.7%)
- Telmisartan: 229 (2.7%)
- Combination: 406 (4.8%)
- Telmisartan vs Ramipril RR (95% CI): 1.54 (1.04-1.95)
- Combination vs Ramipril RR (95% CI): 2.75 (1.94-2.97)
Outcome: Renal impairment
- Ramipril: 60 (0.7%)
- Telmisartan: 68 (0.8%)
- Combination: 94 (1.1%)
- Telmisartan vs Ramipril RR (95% CI): 1.14 (0.84-1.59)
- Combination vs Ramipril RR (95% CI): 1.58 (1.23-1.85)
คำถาม: การแปลผลจากตารางผลการศึกษาดังกล่าว ข้อใดถูกต้อง</t>
        </is>
      </c>
      <c r="C72" s="166" t="inlineStr"/>
      <c r="D72" s="166" t="inlineStr">
        <is>
          <t>การให้ยา combination มีประสิทธิภาพและความปลอดภัยมากกว่ายาเดี่ยว อย่างมีนัยสำคัญทางสถิติ</t>
        </is>
      </c>
      <c r="E72" s="166" t="inlineStr">
        <is>
          <t>การให้ยา combination มีประสิทธิภาพเท่ากับยาเดี่ยวแต่เกิดผลข้างเคียงมากกว่าอย่างมีนัยสำคัญทางสถิติ</t>
        </is>
      </c>
      <c r="F72" s="166" t="inlineStr">
        <is>
          <t>Telmisartan มีประสิทธิภาพมากกว่า ramipril อย่างมีนัยสำคัญทางสถิติ</t>
        </is>
      </c>
      <c r="G72" s="166" t="inlineStr">
        <is>
          <t>Telmisartan ทำให้เกิดผลข้างเคียงต่อไตมากกว่า ramipril อย่างมีนัยสำคัญทางสถิติ</t>
        </is>
      </c>
      <c r="H72" s="166" t="inlineStr">
        <is>
          <t>Telmisartan กับ ramipril ทำให้ ความดันต่ำไม่แตกต่างกัน</t>
        </is>
      </c>
      <c r="I72" s="165" t="inlineStr">
        <is>
          <t>2</t>
        </is>
      </c>
      <c r="J72" s="166" t="inlineStr">
        <is>
          <t xml:space="preserve">✅ คำตอบที่ถูกต้อง: ข้อ ข. การให้ยา combination มีประสิทธิภาพเท่ากับยาเดี่ยวแต่เกิดผลข้างเคียงมากกว่าอย่างมีนัยสำคัญทางสถิติ
🎯 ทำไมข้อนี้ถึงถูก:
🔍 ข้ออื่นผิดเพราะอะไร:
</t>
        </is>
      </c>
      <c r="K72" s="166" t="inlineStr"/>
      <c r="L72" s="166" t="inlineStr">
        <is>
          <t>Research &amp; Biostats</t>
        </is>
      </c>
      <c r="M72" s="166" t="inlineStr">
        <is>
          <t>สถิติวิเคราะห์ (RR, OR, HR, NNT, 95% CI)</t>
        </is>
      </c>
      <c r="N72" s="165" t="inlineStr">
        <is>
          <t>SAP</t>
        </is>
      </c>
      <c r="O72" s="166" t="inlineStr">
        <is>
          <t>[SOURCE: Pharma Plus เล่มม่วง 2 - ข้อสอบย้อนหลังปี 2558 วันที่ 2 ข้อ 53]</t>
        </is>
      </c>
      <c r="P72" s="165" t="inlineStr">
        <is>
          <t>ข้อสอบเก่า</t>
        </is>
      </c>
      <c r="Q72" s="165" t="inlineStr">
        <is>
          <t>2558</t>
        </is>
      </c>
      <c r="R72" s="165" t="inlineStr"/>
    </row>
    <row r="73" ht="24" customHeight="1" s="49">
      <c r="A73" s="165" t="n">
        <v>71</v>
      </c>
      <c r="B73" s="166" t="inlineStr">
        <is>
          <t>จงคำนวณ incidence rate ต่อประชากร 100 คน ในอำเภอหนึ่งมีประชากร 1000 คน มีผู้ป่วยโรคความดันเริ่มต้น 200 คน ต่อมา ติดตามมา 5 ปี พบว่ามีผู้ป่วยใหม่ 50 คน</t>
        </is>
      </c>
      <c r="C73" s="166" t="inlineStr"/>
      <c r="D73" s="166" t="inlineStr">
        <is>
          <t>1.25</t>
        </is>
      </c>
      <c r="E73" s="166" t="inlineStr">
        <is>
          <t>5</t>
        </is>
      </c>
      <c r="F73" s="166" t="inlineStr">
        <is>
          <t>6.25</t>
        </is>
      </c>
      <c r="G73" s="166" t="inlineStr">
        <is>
          <t>20</t>
        </is>
      </c>
      <c r="H73" s="166" t="inlineStr">
        <is>
          <t>25</t>
        </is>
      </c>
      <c r="I73" s="165" t="inlineStr">
        <is>
          <t>3</t>
        </is>
      </c>
      <c r="J73" s="166" t="inlineStr">
        <is>
          <t>✅ คำตอบที่ถูกต้อง: ข้อ ค. 6.25
🎯 ทำไมข้อนี้ถึงถูก: การคำนวณอุบัติการณ์สะสม (Cumulative Incidence) หรือ Incidence proportion ในประชากรกลุ่มเสี่ยง (population at risk) ประชากรเริ่มต้นมี 1000 คน แต่มีผู้เป็นโรคความดันโลหิตสูงอยู่เดิมแล้ว 200 คน จึงเหลือประชากรกลุ่มเสี่ยงเริ่มต้นที่ปลอดโรคเท่ากับ 1000 ลบ 200 เท่ากับ 800 คน เมื่อพบผู้ป่วยรายใหม่ 50 คน อัตราอุบัติการณ์คิดเป็น (50 หาร 800) คูณ 100 เท่ากับ 6.25 ต่อประชากร 100 คน
🔍 ข้ออื่นผิดเพราะอะไร:
• ข้อ ก.: 1.25 เกิดจากการนำ 6.25 ไปหารด้วย 5 ปี ซึ่งเป็น incidence rate เฉลี่ยต่อปี ไม่ตรงกับตัวเลือกอุบัติการณ์รวมต่อ 100 คน
• ข้อ ข.: 5 เกิดจากการนำผู้ป่วยใหม่ 50 คนไปหารด้วยประชากรทั้งหมด 1000 คน ซึ่งเป็นการคำนวณที่ผิดเนื่องจากรวมผู้ป่วยที่มีโรคอยู่เดิมเข้าไปด้วย
• ข้อ ง.: 20 คือความชุกเริ่มต้น (Prevalence rate) เท่ากับ (200 หาร 1000) คูณ 100 เท่ากับ 20%
• ข้อ จ.: 25 คือความชุกรวมของโรคเมื่อสิ้นสุดการศึกษา เท่ากับ (250 หาร 1000) คูณ 100 เท่ากับ 25%</t>
        </is>
      </c>
      <c r="K73" s="166" t="inlineStr"/>
      <c r="L73" s="166" t="inlineStr">
        <is>
          <t>Research &amp; Biostats</t>
        </is>
      </c>
      <c r="M73" s="166" t="inlineStr">
        <is>
          <t>สถิติวิเคราะห์ (RR, OR, HR, NNT, 95% CI)</t>
        </is>
      </c>
      <c r="N73" s="165" t="inlineStr">
        <is>
          <t>SAP</t>
        </is>
      </c>
      <c r="O73" s="166" t="inlineStr">
        <is>
          <t>[SOURCE: Pharma Plus เล่มม่วง 2 - ข้อสอบย้อนหลัง PLE-CC1 ปี 2564 วันที่ 1 ข้อ 72]</t>
        </is>
      </c>
      <c r="P73" s="165" t="inlineStr">
        <is>
          <t>ข้อสอบเก่า</t>
        </is>
      </c>
      <c r="Q73" s="165" t="inlineStr">
        <is>
          <t>2564</t>
        </is>
      </c>
      <c r="R73" s="165" t="inlineStr"/>
    </row>
    <row r="74" ht="24" customHeight="1" s="49">
      <c r="A74" s="165" t="n">
        <v>72</v>
      </c>
      <c r="B74" s="166" t="inlineStr">
        <is>
          <t>Rare ADR ควรใช้การศึกษาแบบใด</t>
        </is>
      </c>
      <c r="C74" s="166" t="inlineStr"/>
      <c r="D74" s="166" t="inlineStr">
        <is>
          <t>Case controls</t>
        </is>
      </c>
      <c r="E74" s="166" t="inlineStr">
        <is>
          <t>Cross sectional</t>
        </is>
      </c>
      <c r="F74" s="166" t="inlineStr">
        <is>
          <t>Cohort study</t>
        </is>
      </c>
      <c r="G74" s="166" t="inlineStr">
        <is>
          <t>Randomize control trial</t>
        </is>
      </c>
      <c r="H74" s="166" t="inlineStr">
        <is>
          <t>Meta analysis</t>
        </is>
      </c>
      <c r="I74" s="165" t="inlineStr">
        <is>
          <t>1</t>
        </is>
      </c>
      <c r="J74" s="166" t="inlineStr">
        <is>
          <t>✅ คำตอบที่ถูกต้อง: ข้อ ก. Case controls
🎯 ทำไมข้อนี้ถึงถูก: การศึกษาแบบ Case-control study เริ่มต้นจากการคัดเลือกผู้ที่มีผลลัพธ์หรือเกิดเหตุการณ์แล้ว (cases คือผู้ที่เกิดอาการไม่พึงประสงค์จากยา) เปรียบเทียบกับกลุ่มที่ไม่ได้เกิดเหตุการณ์ (controls) แล้วสืบย้อนหลังไปดูประวัติการได้รับยา (exposure) จึงเป็นรูปแบบการวิจัยที่มีประสิทธิภาพ ประหยัดเวลา และเหมาะสมที่สุดในการศึกษาโรคที่พบน้อยหรืออาการไม่พึงประสงค์จากยาที่พบได้ยากมาก (Rare ADRs เช่น SJS/TEN หรือ agranulocytosis)
🔍 ข้ออื่นผิดเพราะอะไร:
• ข้อ ข.: Cross sectional study เป็นการเก็บข้อมูล ณ จุดเวลาใดเวลาหนึ่ง เหมาะกับการวัดความชุก (prevalence) ไม่เหมาะกับภาวะที่เกิดน้อยมาก
• ข้อ ค.: Cohort study เริ่มต้นจากกลุ่มผู้ได้รับยาแล้วติดตามไปข้างหน้า หากเป็น rare ADR จะต้องใช้ขนาดกลุ่มตัวอย่างที่ใหญ่มากและใช้เวลาติดตามนานมากจนไม่สามารถทำได้ในทางปฏิบัติ
• ข้อ ง.: Randomized controlled trial (RCT) มีข้อจำกัดด้านจริยธรรม ขนาดกลุ่มตัวอย่าง และระยะเวลาติดตาม จึงแทบไม่สามารถตรวจจับ rare ADRs ได้
• ข้อ จ.: Meta analysis เป็นการนำผลการศึกษาหลายงานมารวมกันเชิงสถิติ ไม่ใช่รูปแบบการออกแบบการศึกษาวิจัยปฐมภูมิในกลุ่มผู้ป่วย</t>
        </is>
      </c>
      <c r="K74" s="166" t="inlineStr"/>
      <c r="L74" s="166" t="inlineStr">
        <is>
          <t>Research &amp; Biostats</t>
        </is>
      </c>
      <c r="M74" s="166" t="inlineStr">
        <is>
          <t>สถิติวิเคราะห์ (RR, OR, HR, NNT, 95% CI)</t>
        </is>
      </c>
      <c r="N74" s="165" t="inlineStr">
        <is>
          <t>SAP</t>
        </is>
      </c>
      <c r="O74" s="166" t="inlineStr">
        <is>
          <t>[SOURCE: Pharma Plus เล่มม่วง 2 - ข้อสอบย้อนหลัง PLE-CC1 ปี 2564 วันที่ 1 ข้อ 101]</t>
        </is>
      </c>
      <c r="P74" s="165" t="inlineStr">
        <is>
          <t>ข้อสอบเก่า</t>
        </is>
      </c>
      <c r="Q74" s="165" t="inlineStr">
        <is>
          <t>2564</t>
        </is>
      </c>
      <c r="R74" s="165" t="inlineStr"/>
    </row>
    <row r="75" ht="24" customHeight="1" s="49">
      <c r="A75" s="165" t="n">
        <v>73</v>
      </c>
      <c r="B75" s="166" t="inlineStr">
        <is>
          <t>ต้องการศึกษาเรื่องประสิทธิภาพของยาโดยวัดอัตราการหายของโรคของผู้ที่ใช้ยาเทียบกับผู้ที่ไม่ใช้ยา ควรใช้วิธีการศึกษาแบบใด</t>
        </is>
      </c>
      <c r="C75" s="166" t="inlineStr"/>
      <c r="D75" s="166" t="inlineStr">
        <is>
          <t>ศึกษาแบบ Case Control โดยหาค่า RR</t>
        </is>
      </c>
      <c r="E75" s="166" t="inlineStr">
        <is>
          <t>ศึกษาแบบ Case Control โดยหาค่า OR</t>
        </is>
      </c>
      <c r="F75" s="166" t="inlineStr">
        <is>
          <t>ศึกษา แบบ cross sectional วัดผล เป็น prevalence</t>
        </is>
      </c>
      <c r="G75" s="166" t="inlineStr">
        <is>
          <t>ศึกษาแบบ Cohort study โดยหาค่า RR</t>
        </is>
      </c>
      <c r="H75" s="166" t="inlineStr">
        <is>
          <t>ศึกษาแบบ Cohort study โดยหาค่า OR</t>
        </is>
      </c>
      <c r="I75" s="165" t="inlineStr">
        <is>
          <t>4</t>
        </is>
      </c>
      <c r="J75" s="166" t="inlineStr">
        <is>
          <t>✅ คำตอบที่ถูกต้อง: ข้อ ง. ศึกษาแบบ Cohort study โดยหาค่า RR
🎯 ทำไมข้อนี้ถึงถูก: การศึกษาที่เริ่มต้นจากการแบ่งกลุ่มประชากรตามการได้รับปัจจัย (ผู้ใช้ยาเทียบกับผู้ไม่ใช้ยา) แล้วติดตามไปข้างหน้าเพื่อวัดอัตราการเกิดผลลัพธ์ (อัตราการหายของโรค) เป็นรูปแบบการศึกษาแบบ Cohort study ซึ่งสามารถคำนวณอุบัติการณ์ (incidence) ของการหายในแต่ละกลุ่มได้โดยตรง และนำมาหาค่าความเสี่ยงสัมพัทธ์หรืออัตราส่วนความเสี่ยง (Relative Risk - RR)
🔍 ข้ออื่นผิดเพราะอะไร:
• ข้อ ก.: Case-Control study เริ่มต้นจากผลลัพธ์ย้อนหาปัจจัย และไม่สามารถคำนวณหาค่า Relative Risk (RR) ได้โดยตรง
• ข้อ ข.: Case-Control study หาค่า Odds Ratio (OR) ได้ แต่การออกแบบโจทย์เริ่มจากกลุ่มผู้ใช้ยาและไม่ใช้ยา จึงไม่ใช่ case-control
• ข้อ ค.: Cross-sectional study วัด ณ จุดเวลาเดียว ไม่สามารถติดตามไปข้างหน้าเพื่อวัดอัตราการหายของโรคตามเวลาได้
• ข้อ จ.: Cohort study ตัววัดความสัมพันธ์หลักคือค่า Relative Risk (RR) ไม่ใช่ Odds Ratio (OR)</t>
        </is>
      </c>
      <c r="K75" s="166" t="inlineStr"/>
      <c r="L75" s="166" t="inlineStr">
        <is>
          <t>Research &amp; Biostats</t>
        </is>
      </c>
      <c r="M75" s="166" t="inlineStr">
        <is>
          <t>สถิติวิเคราะห์ (RR, OR, HR, NNT, 95% CI)</t>
        </is>
      </c>
      <c r="N75" s="165" t="inlineStr">
        <is>
          <t>SAP</t>
        </is>
      </c>
      <c r="O75" s="166" t="inlineStr">
        <is>
          <t>[SOURCE: Pharma Plus เล่มม่วง 2 - ข้อสอบย้อนหลัง PLE-CC1 ปี 2564 วันที่ 1 ข้อ 102]</t>
        </is>
      </c>
      <c r="P75" s="165" t="inlineStr">
        <is>
          <t>ข้อสอบเก่า</t>
        </is>
      </c>
      <c r="Q75" s="165" t="inlineStr">
        <is>
          <t>2564</t>
        </is>
      </c>
      <c r="R75" s="165" t="inlineStr"/>
    </row>
    <row r="76" ht="24" customHeight="1" s="49">
      <c r="A76" s="165" t="n">
        <v>74</v>
      </c>
      <c r="B76" s="166" t="inlineStr">
        <is>
          <t>[การออกแบบการวิจัยเพื่อติดตามระบบความปลอดภัยทางยา]
แผนกเภสัชกรรมได้ทำการจัดการระบบป้องกันความคลาดเคลื่อนทางยา ในฐานะเภสัชกรท่านจะใช้การศึกษาวิธีใดเพื่อติดตามประสิทธิภาพจะดีที่สุด
คำถาม: แผนกเภสัชกรรมได้ทำการจัดการระบบป้องกันความคลาดเคลื่อนทางยา ในฐานะเภสัชกรท่านจะใช้การศึกษาวิธีใดเพื่อติดตามประสิทธิภาพจะดีที่สุด</t>
        </is>
      </c>
      <c r="C76" s="166" t="inlineStr"/>
      <c r="D76" s="166" t="inlineStr">
        <is>
          <t>Meta analysis</t>
        </is>
      </c>
      <c r="E76" s="166" t="inlineStr">
        <is>
          <t>Randomized controlled trial</t>
        </is>
      </c>
      <c r="F76" s="166" t="inlineStr">
        <is>
          <t>Retrospective cohort</t>
        </is>
      </c>
      <c r="G76" s="166" t="inlineStr">
        <is>
          <t>Case control</t>
        </is>
      </c>
      <c r="H76" s="166" t="inlineStr">
        <is>
          <t>Cross-sectional</t>
        </is>
      </c>
      <c r="I76" s="165" t="inlineStr">
        <is>
          <t>3</t>
        </is>
      </c>
      <c r="J76" s="166" t="inlineStr">
        <is>
          <t>✅ คำตอบที่ถูกต้อง: ข้อ ค. Retrospective cohort
🎯 ทำไมข้อนี้ถึงถูก:
การติดตามประสิทธิภาพของระบบความปลอดภัยทางยาที่โรงพยาบาลได้ดำเนินการไปแล้ว ในทางปฏิบัติจริงระดับสถานพยาบาล วิธีการศึกษาที่มีความเป็นไปได้และเหมาะสมที่สุดคือ Retrospective cohort study (หรือ Before-After study) โดยเปรียบเทียบอุบัติการณ์ของ medication error จากเวชระเบียนและระบบรายงานก่อนและหลังการจัดตั้งระบบ เพื่อประเมินผลลัพธ์ได้อย่างชัดเจน
🔍 ข้ออื่นผิดเพราะอะไร:
• ข้อ ก. Meta analysis: เป็นการรวบรวมและวิเคราะห์ผลลัพธ์จากงานวิจัยหลายฉบับที่ตีพิมพ์แล้ว ไม่ใช่วิธีการติดตามประเมินผลการทำงานจริงภายในแผนกเภสัชกรรมของตนเอง
• ข้อ ข. Randomized controlled trial: การสุ่มแบ่งผู้ป่วยในโรงพยาบาลเดียวกันให้ได้รับหรือไม่ได้รับระบบป้องกันความคลาดเคลื่อนทางยาขัดต่อจริยธรรมทางการแพทย์และไม่สามารถทำได้ในระดับระบบโรงพยาบาล
• ข้อ ง. Case control: เหมาะสำหรับการสืบค้นปัจจัยเสี่ยงของโรคที่เกิดน้อย ไม่เหมาะสำหรับการติดตามแนวโน้มอัตราการเกิดความคลาดเคลื่อนทางยาเชิงระบบ
• ข้อ จ. Cross-sectional: ประเมิน ณ จุดเวลาเดียว ไม่สามารถเปรียบเทียบแนวโน้มหรือวัดผลลัพธ์ก่อนและหลังการแทรกแซงได้อย่างชัดเจน</t>
        </is>
      </c>
      <c r="K76" s="166" t="inlineStr"/>
      <c r="L76" s="166" t="inlineStr">
        <is>
          <t>Research &amp; Biostats</t>
        </is>
      </c>
      <c r="M76" s="166" t="inlineStr">
        <is>
          <t>สถิติวิเคราะห์ (RR, OR, HR, NNT, 95% CI)</t>
        </is>
      </c>
      <c r="N76" s="165" t="inlineStr">
        <is>
          <t>SAP</t>
        </is>
      </c>
      <c r="O76" s="166" t="inlineStr">
        <is>
          <t>[SOURCE: Pharma Plus เล่มม่วง 2 - ข้อสอบย้อนหลัง PLE-CC1 ปี 2564 วันที่ 2 ข้อ 15]</t>
        </is>
      </c>
      <c r="P76" s="165" t="inlineStr">
        <is>
          <t>ข้อสอบเก่า</t>
        </is>
      </c>
      <c r="Q76" s="165" t="inlineStr">
        <is>
          <t>2564</t>
        </is>
      </c>
      <c r="R76" s="165" t="inlineStr"/>
    </row>
    <row r="77" ht="24" customHeight="1" s="49">
      <c r="A77" s="165" t="n">
        <v>75</v>
      </c>
      <c r="B77" s="166" t="inlineStr">
        <is>
          <t>ในการทำงานวิจัยกำหนดให้กลุ่มควบคุมเป็นคนไม่สูบบุหรี่ แต่มีผู้ป่วยคนหนึ่งสูบบุหรี่แต่บอกว่าตัวเองไม่ได้สูบทำให้ถูกจัดไปอยู่ในกลุ่มคนที่ไม่สูบบุหรี่ อคติที่เกิดขึ้นเรียกว่า</t>
        </is>
      </c>
      <c r="C77" s="166" t="inlineStr"/>
      <c r="D77" s="166" t="inlineStr">
        <is>
          <t>Recall bias</t>
        </is>
      </c>
      <c r="E77" s="166" t="inlineStr">
        <is>
          <t>Sampling bias</t>
        </is>
      </c>
      <c r="F77" s="166" t="inlineStr">
        <is>
          <t>Selection bias</t>
        </is>
      </c>
      <c r="G77" s="166" t="inlineStr">
        <is>
          <t>Publication bias</t>
        </is>
      </c>
      <c r="H77" s="166" t="inlineStr">
        <is>
          <t>Information bias</t>
        </is>
      </c>
      <c r="I77" s="165" t="inlineStr">
        <is>
          <t>5</t>
        </is>
      </c>
      <c r="J77" s="166" t="inlineStr">
        <is>
          <t>✅ คำตอบที่ถูกต้อง: ข้อ จ. Information bias
🎯 ทำไมข้อนี้ถึงถูก:
การที่ผู้เข้าร่วมวิจัยรายงานข้อมูลพฤติกรรมการสูบบุหรี่ไม่ตรงตามความเป็นจริง ทำให้เกิดความคลาดเคลื่อนในการวัดหรือรวบรวมข้อมูล จัดเป็น Information bias หรือ Misclassification bias โดยตรง
🔍 ข้ออื่นผิดเพราะอะไร:
• ข้อ ก.: Recall bias คือความคลาดเคลื่อนที่เกิดจากการที่ผู้ป่วยในกลุ่ม case จดจำหรือนึกถึงประวัติการสัมผัสปัจจัยในอดีตได้แตกต่างจากลุ่ม control ไม่ใช่การจงใจรายงานเท็จ
• ข้อ ข.: Sampling bias คือความลำเอียงที่เกิดจากกระบวนการสุ่มตัวอย่างที่ไม่เป็นตัวแทนของประชากรเป้าหมาย
• ข้อ ค.: Selection bias เกิดจากขั้นตอนการคัดเลือกกลุ่มตัวอย่างเข้าสู่การศึกษาที่มีความแตกต่างกันตั้งแต่เริ่มต้น
• ข้อ ง.: Publication bias คือความลำเอียงในการตีพิมพ์งานวิจัยที่มักเลือกตีพิมพ์เฉพาะผลการศึกษาที่มีนัยสำคัญทางสถิติ</t>
        </is>
      </c>
      <c r="K77" s="166" t="inlineStr">
        <is>
          <t>Epidemiology and Study Design</t>
        </is>
      </c>
      <c r="L77" s="166" t="inlineStr">
        <is>
          <t>Research &amp; Biostats</t>
        </is>
      </c>
      <c r="M77" s="166" t="inlineStr">
        <is>
          <t>สถิติวิเคราะห์ (RR, OR, HR, NNT, 95% CI)</t>
        </is>
      </c>
      <c r="N77" s="165" t="inlineStr">
        <is>
          <t>SAP</t>
        </is>
      </c>
      <c r="O77" s="166" t="inlineStr">
        <is>
          <t>ข้อสอบเก่า</t>
        </is>
      </c>
      <c r="P77" s="165" t="inlineStr">
        <is>
          <t>ข้อสอบเก่า</t>
        </is>
      </c>
      <c r="Q77" s="165" t="inlineStr">
        <is>
          <t>2565</t>
        </is>
      </c>
      <c r="R77" s="165" t="inlineStr"/>
    </row>
    <row r="78" ht="24" customHeight="1" s="49">
      <c r="A78" s="176" t="n">
        <v>76</v>
      </c>
      <c r="B78" t="inlineStr">
        <is>
          <t>ตำบลแห่งหนึ่งมีประชากรทั้งหมด 1,000 คน ติดเชื้อไวรัสโควิด 19 ไปแล้วทั้งหมด 300 คน พบว่าเมื่อเดือนกรกฎาคม 2566 มีประชากรติดเชื้อเพิ่มอีก 50 คน จงหาอุบัติการณ์ (Incidence) ของการติดเชื้อไวรัสโควิด 19 ในเดือนกรกฎาคมที่ผ่านมา มีค่าเท่ากับเท่าใด</t>
        </is>
      </c>
      <c r="D78" t="inlineStr">
        <is>
          <t>300/1000</t>
        </is>
      </c>
      <c r="E78" t="inlineStr">
        <is>
          <t>350/1000</t>
        </is>
      </c>
      <c r="F78" t="inlineStr">
        <is>
          <t>50/700</t>
        </is>
      </c>
      <c r="G78" t="inlineStr">
        <is>
          <t>350/700</t>
        </is>
      </c>
      <c r="H78" t="inlineStr">
        <is>
          <t>50/1000</t>
        </is>
      </c>
      <c r="I78" t="n">
        <v>3</v>
      </c>
      <c r="J78" t="inlineStr">
        <is>
          <t>✅ คำตอบที่ถูกต้อง: ข้อ ค. 50/700
🎯 ทำไมข้อนี้ถึงถูก: Incidence (อุบัติการณ์) คือ จำนวนผู้ป่วยรายใหม่ที่เกิดขึ้นในช่วงเวลาที่ศึกษา หารด้วย ประชากรกลุ่มเสี่ยงที่ยังไม่เป็นโรค ณ จุดเริ่มต้นของช่วงเวลานั้น (Population at risk) = ผู้ติดเชื้อรายใหม่ 50 คน หารด้วย ประชากรเสี่ยงที่เหลือ (1,000 ลบ 300 = 700 คน) ได้เท่ากับ 50/700
🔍 ข้ออื่นผิดเพราะอะไร:
• ข้อ ก. (300/1000): คือค่าความชุกเดิม (prevalence ก่อนเริ่มเดือนกรกฎาคม)
• ข้อ ข. (350/1000): คือค่าความชุกรวมสะสมทั้งหมดจนถึงสิ้นเดือนกรกฎาคม (Cumulative prevalence)
• ข้อ ง. (350/700): เป็นการนำจำนวนผู้ป่วยสะสมทั้งหมดไปหารด้วยประชากรเสี่ยง ซึ่งผิดหลักระบาดวิทยา
• ข้อ จ. (50/1000): เกิดจากความเข้าใจผิดโดยนำประชากรทั้งหมดมารวมกลุ่มที่ไม่เสี่ยง (300 คนที่เคยติดเชื้อไปแล้ว) เข้าไปด้วย</t>
        </is>
      </c>
      <c r="L78" t="inlineStr">
        <is>
          <t>Research &amp; Biostats</t>
        </is>
      </c>
      <c r="M78" t="inlineStr">
        <is>
          <t>สถิติวิเคราะห์ (RR, OR, HR, NNT, 95% CI)</t>
        </is>
      </c>
      <c r="N78" t="inlineStr">
        <is>
          <t>SAP</t>
        </is>
      </c>
      <c r="O78" t="inlineStr">
        <is>
          <t>[SOURCE: Mock Pharmtutor 2024 Set 1 ข้อ 115]</t>
        </is>
      </c>
      <c r="P78" t="inlineStr">
        <is>
          <t>ข้อสอบจำลอง</t>
        </is>
      </c>
      <c r="Q78" t="inlineStr">
        <is>
          <t>Mock Pharmtutor 2024</t>
        </is>
      </c>
    </row>
    <row r="79" ht="24" customHeight="1" s="49">
      <c r="A79" s="176" t="n">
        <v>77</v>
      </c>
      <c r="B79" t="inlineStr">
        <is>
          <t>การศึกษาเปรียบเทียบการใช้ยา Lamivudine และ Tenofovir/Lamivudine ในการป้องกันการเกิดภาวะตับอักเสบบี ในอาสาสมัครจำนวน 1,245 คน โดยผลการรักษาพบว่า RR ของการศึกษานี้เท่ากับ 0.61 (95% CI 0.45-0.87) จากผลการศึกษาดังกล่าวข้อใดกล่าวถูกต้อง</t>
        </is>
      </c>
      <c r="D79" t="inlineStr">
        <is>
          <t>การใช้ยา Lamivudine มีประสิทธิภาพป้องกันการเกิดภาวะตับอักเสบได้มากกว่า Tenofovir/Lamivudine</t>
        </is>
      </c>
      <c r="E79" t="inlineStr">
        <is>
          <t>ผลการศึกษาดังกล่าวแสดงถึง significance level ที่ 0.05 เนื่องจากค่า 95% CI ไม่คร่อม 1</t>
        </is>
      </c>
      <c r="F79" t="inlineStr">
        <is>
          <t>ควรทำการศึกษาเพิ่มเติม เนื่องจากผลของการศึกษา RR เข้าใกล้ 0.5</t>
        </is>
      </c>
      <c r="G79" t="inlineStr">
        <is>
          <t>จำนวนอาสาสมัครที่เข้าร่วมการศึกษามีจำนวนมากจนเกินไป ผลอาจทำให้คลาดเคลื่อนได้</t>
        </is>
      </c>
      <c r="H79" t="inlineStr">
        <is>
          <t>ถูกทุกข้อ</t>
        </is>
      </c>
      <c r="I79" t="n">
        <v>2</v>
      </c>
      <c r="J79" t="inlineStr">
        <is>
          <t>✅ คำตอบที่ถูกต้อง: ข้อ ข. ผลการศึกษาดังกล่าวแสดงถึง significance level ที่ 0.05 เนื่องจากค่า 95% CI ไม่คร่อม 1
🎯 ทำไมข้อนี้ถึงถูก: ค่า Relative Risk (RR) เท่ากับ 0.61 และมีช่วงความเชื่อมั่น 95% CI อยู่ระหว่าง 0.45 ถึง 0.87 ซึ่งค่าทั้งช่วงอยู่ต่ำกว่า 1 และไม่คร่อมค่า 1 แสดงว่ายาสูตรทดลองสามารถลดความเสี่ยงของการเกิดโรคได้อย่างมีนัยสำคัญทางสถิติที่ระดับ p-value น้อยกว่า 0.05 (alpha = 0.05)
🔍 ข้ออื่นผิดเพราะอะไร:
• ข้อ ก. (การใช้ยา Lamivudine มีประสิทธิภาพป้องกันการเกิดภาวะตับอักเสบได้มากกว่า): การที่ RR = 0.61 แสดงว่ากลุ่มทดลอง (Tenofovir/Lamivudine) เกิดโรคน้อยกว่ากลุ่มควบคุม (Lamivudine เดี่ยว) ยาสูตรผสมจึงมีประสิทธิภาพป้องกันได้ดีกว่า
• ข้อ ค. (ควรทำการศึกษาเพิ่มเติม เนื่องจากผลของการศึกษา RR เข้าใกล้ 0.5): ค่า RR 0.61 แสดงถึงผลการรักษาที่ดีและมีนัยสำคัญทางสถิติชัดเจน ไม่ใช่เหตุผลที่ระบุว่าผลการศึกษาใช้ไม่ได้
• ข้อ ง. (จำนวนอาสาสมัครที่เข้าร่วมการศึกษามีจำนวนมากจนเกินไป ผลอาจทำให้คลาดเคลื่อนได้): จำนวนตัวอย่างมากช่วยเพิ่ม statistical power และลด random error ไม่ได้ทำให้ผลคลาดเคลื่อน
• ข้อ จ. (ถูกทุกข้อ): ไม่ถูกต้องเนื่องจากมีเพียงข้อ ข. ที่ถูกต้อง</t>
        </is>
      </c>
      <c r="L79" t="inlineStr">
        <is>
          <t>Research &amp; Biostats</t>
        </is>
      </c>
      <c r="M79" t="inlineStr">
        <is>
          <t>สถิติวิเคราะห์ (RR, OR, HR, NNT, 95% CI)</t>
        </is>
      </c>
      <c r="N79" t="inlineStr">
        <is>
          <t>SAP</t>
        </is>
      </c>
      <c r="O79" t="inlineStr">
        <is>
          <t>[SOURCE: Mock Pharmtutor 2024 Set 1 ข้อ 116]</t>
        </is>
      </c>
      <c r="P79" t="inlineStr">
        <is>
          <t>ข้อสอบจำลอง</t>
        </is>
      </c>
      <c r="Q79" t="inlineStr">
        <is>
          <t>Mock Pharmtutor 2024</t>
        </is>
      </c>
    </row>
    <row r="80" ht="24" customHeight="1" s="49">
      <c r="A80" s="176" t="n">
        <v>78</v>
      </c>
      <c r="B80" t="inlineStr">
        <is>
          <t>จากกราฟข้างต้นเป็นกราฟแสดงการกระจายรายได้ของคนไทยในปี 2545 จากกราฟข้างต้นสามารถสรุปได้ว่าอย่างไร</t>
        </is>
      </c>
      <c r="C80" t="inlineStr">
        <is>
          <t>pharmtutor2024/set1_q117.png</t>
        </is>
      </c>
      <c r="D80" t="inlineStr">
        <is>
          <t>การกระจายของข้อมูลเป็นแบบปกติ normal distribution</t>
        </is>
      </c>
      <c r="E80" t="inlineStr">
        <is>
          <t>การกระจายของข้อมูลเป็นแบบปกติ normal distribution (Mean &gt; Mode)</t>
        </is>
      </c>
      <c r="F80" t="inlineStr">
        <is>
          <t>การกระจายของข้อมูลเป็นแบบปกติ normal distribution (Mean &lt; Mode)</t>
        </is>
      </c>
      <c r="G80" t="inlineStr">
        <is>
          <t>การกระจายของข้อมูลเบ้ไปทางขวา Right Skewed</t>
        </is>
      </c>
      <c r="H80" t="inlineStr">
        <is>
          <t>การกระจายของข้อมูลเบ้ไปทางซ้าย Left Skewed</t>
        </is>
      </c>
      <c r="I80" t="n">
        <v>4</v>
      </c>
      <c r="J80" t="inlineStr">
        <is>
          <t>✅ คำตอบที่ถูกต้อง: ข้อ ง. การกระจายของข้อมูลเบ้ไปทางขวา Right Skewed
🎯 ทำไมข้อนี้ถึงถูก: กราฟการกระจายรายได้มีจุดยอดโด่งอยู่ทางด้านซ้าย (ประชากรส่วนใหญ่มีรายได้น้อยถึงปานกลาง) และมีหางลากยาวยื่นไปทางด้านขวา (กลุ่มคนรวยจำนวนน้อยที่มีรายได้สูงมาก) ซึ่งลักษณะหางยาวไปทางขวาเรียกว่า Positively Skewed Distribution หรือ Right-Skewed Distribution โดยมีความสัมพันธ์คือ Mode &lt; Median &lt; Mean
🔍 ข้ออื่นผิดเพราะอะไร:
• ข้อ ก. (การกระจายของข้อมูลเป็นแบบปกติ normal distribution): การกระจายแบบปกติจะต้องเป็นรูประฆังคว่ำสมมาตร (symmetric bell-shaped) และ Mean = Median = Mode
• ข้อ ข. (การกระจายของข้อมูลเป็นแบบปกติ normal distribution (Mean &gt; Mode)): ขัดแย้งในตัวเอง เพราะการกระจายแบบปกติ Mean ต้องเท่ากับ Mode
• ข้อ ค. (การกระจายของข้อมูลเป็นแบบปกติ normal distribution (Mean &lt; Mode)): ขัดแย้งในตัวเอง เพราะการกระจายแบบปกติ Mean ต้องเท่ากับ Mode
• ข้อ จ. (การกระจายของข้อมูลเบ้ไปทางซ้าย Left Skewed): เบ้ซ้ายหางของกราฟจะต้องยื่นยาวไปทางซ้าย (ค่าต่ำ) และ Mean &lt; Median &lt; Mode</t>
        </is>
      </c>
      <c r="L80" t="inlineStr">
        <is>
          <t>Research &amp; Biostats</t>
        </is>
      </c>
      <c r="M80" t="inlineStr">
        <is>
          <t>สถิติวิเคราะห์ (RR, OR, HR, NNT, 95% CI)</t>
        </is>
      </c>
      <c r="N80" t="inlineStr">
        <is>
          <t>SAP</t>
        </is>
      </c>
      <c r="O80" t="inlineStr">
        <is>
          <t>[SOURCE: Mock Pharmtutor 2024 Set 1 ข้อ 117]</t>
        </is>
      </c>
      <c r="P80" t="inlineStr">
        <is>
          <t>ข้อสอบจำลอง</t>
        </is>
      </c>
      <c r="Q80" t="inlineStr">
        <is>
          <t>Mock Pharmtutor 2024</t>
        </is>
      </c>
    </row>
    <row r="81" ht="24" customHeight="1" s="49">
      <c r="A81" s="176" t="n">
        <v>79</v>
      </c>
      <c r="B81" t="inlineStr">
        <is>
          <t>หากต้องการสืบค้นประสิทธิภาพของยาในกลุ่ม HMG-CoA reductase inhibitors ว่ายาชนิดใดมีค่าครึ่งชีวิตต่ำที่สุด ควรสืบค้นจากหนังสือเล่มใด</t>
        </is>
      </c>
      <c r="D81" t="inlineStr">
        <is>
          <t>Drug Information Handbook</t>
        </is>
      </c>
      <c r="E81" t="inlineStr">
        <is>
          <t>Handbook of Pharmacotherapy</t>
        </is>
      </c>
      <c r="F81" t="inlineStr">
        <is>
          <t>Drug Injectable and Compatibility</t>
        </is>
      </c>
      <c r="G81" t="inlineStr">
        <is>
          <t>Drug Facts and Comparisons</t>
        </is>
      </c>
      <c r="H81" t="inlineStr">
        <is>
          <t>Drug Interaction Handbook</t>
        </is>
      </c>
      <c r="I81" t="n">
        <v>4</v>
      </c>
      <c r="J81" t="inlineStr">
        <is>
          <t>✅ คำตอบที่ถูกต้อง: ข้อ ง. Drug Facts and Comparisons
🎯 ทำไมข้อนี้ถึงถูก: Drug Facts and Comparisons เป็นแหล่งข้อมูลทุติยภูมิ/ตติยภูมิชั้นนำที่โดดเด่นในการจัดกลุ่มยาตาม therapeutic class และมี comparative tables เปรียบเทียบคุณสมบัติทางเภสัชพลศาสตร์ เภสัชจลนศาสตร์ (เช่น half-life) และประสิทธิภาพระหว่างยาในกลุ่มเดียวกันได้อย่างรวดเร็วและชัดเจนที่สุด
🔍 ข้ออื่นผิดเพราะอะไร:
• ข้อ ก. (Drug Information Handbook): เล็กซิคอมป์ DIH จัดเรียงเนื้อหาตามลำดับตัวอักษรของชื่อยาแต่ละตัว (monograph format) แม้มีตารางเปรียบเทียบในภาคผนวก แต่หนังสือหลักที่เน้นการ compare ในกลุ่มยาคือ Facts and Comparisons
• ข้อ ข. (Handbook of Pharmacotherapy): เน้นการรักษาและการเลือกใช้ยาตามแนวทางการรักษาโรค ไม่ได้เน้นตารางเปรียบเทียบเภสัชจลนศาสตร์ของยาทุกตัวในกลุ่ม
• ข้อ ค. (Drug Injectable and Compatibility): หนังสือ Handbook on Injectable Drugs (Trissel's) ใช้สืบค้นความคงตัวและความเข้ากันได้ของยาฉีด
• ข้อ จ. (Drug Interaction Handbook): เน้นการสืบค้นอันตรกิริยาระหว่างยา กลไก และการจัดการ ไม่ได้ใช้เปรียบเทียบค่าครึ่งชีวิต</t>
        </is>
      </c>
      <c r="L81" t="inlineStr">
        <is>
          <t>Research &amp; Biostats</t>
        </is>
      </c>
      <c r="M81" t="inlineStr">
        <is>
          <t>รูปแบบการวิจัยทางคลินิก (RCT, Cohort, Case-Control)</t>
        </is>
      </c>
      <c r="N81" t="inlineStr">
        <is>
          <t>SAP</t>
        </is>
      </c>
      <c r="O81" t="inlineStr">
        <is>
          <t>[SOURCE: Mock Pharmtutor 2024 Set 1 ข้อ 118] Mock Pharmtutor 2024 Set 1 ข้อ 118 [RECONSTRUCTED: ปรับแต่งและเติมเต็มบริบทโจทย์เพื่อความสมบูรณ์]</t>
        </is>
      </c>
      <c r="P81" t="inlineStr">
        <is>
          <t>ข้อสอบจำลอง</t>
        </is>
      </c>
      <c r="Q81" t="inlineStr">
        <is>
          <t>Mock Pharmtutor 2024</t>
        </is>
      </c>
    </row>
    <row r="82" ht="24" customHeight="1" s="49">
      <c r="A82" s="176" t="n">
        <v>80</v>
      </c>
      <c r="B82" t="inlineStr">
        <is>
          <t>จากการศึกษาผลของการใช้ยา Semaglutide ในการลดระดับน้ำตาลในเลือด ข้อใดต่อไปนี้กล่าวถูกต้อง</t>
        </is>
      </c>
      <c r="C82" t="inlineStr">
        <is>
          <t>pharmtutor2024/set2_q111.png</t>
        </is>
      </c>
      <c r="D82" t="inlineStr">
        <is>
          <t>การศึกษาการใช้ยา oral semaglutide เทียบกับ placebo ผลลัพธ์ของการศึกษาแตกต่างกันทางคลินิก แต่ไม่มีนัยสำคัญทางสถิติ</t>
        </is>
      </c>
      <c r="E82" t="inlineStr">
        <is>
          <t>การหาค่า I square แสดงถึงความแตกต่างกันของการศึกษาหากมีค่ามากแสดงว่า การศึกษาแต่ละชนิด ไม่มีความแตกต่างกัน</t>
        </is>
      </c>
      <c r="F82" t="inlineStr">
        <is>
          <t>หาก Q test มีค่า &lt; 0.05 แสดงถึงผลของการศึกษาไม่มีความแตกต่างกัน</t>
        </is>
      </c>
      <c r="G82" t="inlineStr">
        <is>
          <t>จากการศึกษาข้างต้นเมื่อเปรียบเทียบ oral semaglutide เทียบกับ placebo นำการศึกษามาทั้งหมด 5 การศึกษา เมื่อคำนวณ degree of freedom = n-2 = 3</t>
        </is>
      </c>
      <c r="H82" t="inlineStr">
        <is>
          <t>จากการศึกษาข้างต้น หากต้องการผลการศึกษาที่ชัดเจน ควรทำ network meta-analysis เพื่อคำนวณต่อไป</t>
        </is>
      </c>
      <c r="I82" t="n">
        <v>3</v>
      </c>
      <c r="J82" t="inlineStr">
        <is>
          <t>✅ คำตอบที่ถูกต้อง: ข้อ ค. หาก Q test มีค่า &lt; 0.05 แสดงถึงผลของการศึกษาไม่มีความแตกต่างกัน
🎯 ทำไมข้อนี้ถึงถูก: เฉลยตามชุดข้อสอบต้นฉบับคือ ข้อ ค. โดยในทางสถิติศาสตร์ Cochrane's Q test ใช้ทดสอบภาวะ Heterogeneity หาก p &lt; 0.05 แสดงว่ามีความแตกต่างระหว่างการศึกษาอย่างมีนัยสำคัญ แต่หากไม่มีความแตกต่าง (Homogeneous) ค่า p จะมากกว่าหรือเท่ากับ 0.05
🔍 ข้ออื่นผิดเพราะอะไร:
• ข้อ ก.: จากภาพ Forest plot พบว่าเส้นช่วงความเชื่อมั่น 95% CI ของผลรวมไม่คร่อมค่าศูนย์หรือค่าสมดุล แสดงว่ามีความแตกต่างอย่างมีนัยสำคัญทางสถิติ
• ข้อ ข.: ค่า I-square วัดสัดส่วนความแปรปรวนจากความต่างระหว่างการศึกษา หากค่ามาก (เช่น เกิน 50-75%) แสดงว่าการศึกษามีความแตกต่างกันสูง (High heterogeneity)
• ข้อ ง.: การคำนวณ Degree of freedom ในการทดสอบ Heterogeneity ของ Meta-analysis ใช้สูตร df = k - 1 (เมื่อ k คือจำนวนการศึกษา = 5 - 1 = 4) ไม่ใช่ n - 2
• ข้อ จ.: การศึกษาเปรียบเทียบยาคู่เดิมแบบ Direct comparison ระหว่าง Semaglutide กับ Placebo สามารถสรุปผลจาก Pairwise meta-analysis ได้โดยตรง ไม่จำเป็นต้องทำ Network meta-analysis</t>
        </is>
      </c>
      <c r="L82" t="inlineStr">
        <is>
          <t>Research &amp; Biostats</t>
        </is>
      </c>
      <c r="M82" t="inlineStr">
        <is>
          <t>สถิติวิเคราะห์</t>
        </is>
      </c>
      <c r="N82" t="inlineStr">
        <is>
          <t>SAP</t>
        </is>
      </c>
      <c r="O82" t="inlineStr">
        <is>
          <t>[SOURCE: Mock Pharmtutor 2024 Set 2 ข้อ 111] MCQ ธ.ค. 66 [NEED_REVIEW: ตัวเลือก ค. เป็นคีย์ตามต้นฉบับ โดยควรระวังความหมายทางสถิติของ Q test p-value]</t>
        </is>
      </c>
      <c r="P82" t="inlineStr">
        <is>
          <t>ข้อสอบจำลอง</t>
        </is>
      </c>
      <c r="Q82" t="inlineStr">
        <is>
          <t>Mock Pharmtutor 2024</t>
        </is>
      </c>
    </row>
    <row r="83" ht="24" customHeight="1" s="49">
      <c r="A83" s="180" t="n">
        <v>81</v>
      </c>
      <c r="B83" s="104" t="inlineStr">
        <is>
          <t>จากการศึกษาแบบ Cohort study เกี่ยวกับความสัมพันธ์ระหว่างการใช้ยาลดความดันกลุ่ม ACEIs กับการเกิดอาการไอ โดยมีข้อมูลดังตาราง (ผู้ใช้ ACEIs เกิดอาการไอ 20 จาก 200 ราย, ผู้ไม่ใช้ ACEIs เกิดอาการไอ 15 จาก 500 ราย) จงหาค่า Relative Risk (RR) ของอาการไอกับการใช้ยา ACEIs</t>
        </is>
      </c>
      <c r="C83" s="104" t="inlineStr">
        <is>
          <t>cc1_product/image2.png</t>
        </is>
      </c>
      <c r="D83" s="104" t="inlineStr">
        <is>
          <t>3.59</t>
        </is>
      </c>
      <c r="E83" s="104" t="inlineStr">
        <is>
          <t>3.33</t>
        </is>
      </c>
      <c r="F83" s="104" t="inlineStr">
        <is>
          <t>0.28</t>
        </is>
      </c>
      <c r="G83" s="104" t="inlineStr">
        <is>
          <t>2.69</t>
        </is>
      </c>
      <c r="H83" s="104" t="inlineStr">
        <is>
          <t>0.30</t>
        </is>
      </c>
      <c r="I83" s="62" t="n">
        <v>2</v>
      </c>
      <c r="J83" s="104" t="inlineStr">
        <is>
          <t>✅ คำตอบที่ถูกต้อง: ข้อ ข. 3.33
🎯 ทำไมข้อนี้ถึงถูก: Relative Risk คำนวณจากอุบัติการณ์ในกลุ่มที่ได้รับยา (20 หาร 200 เท่ากับ 0.10) หารด้วยอุบัติการณ์ในกลุ่มที่ไม่ได้รับยา (15 หาร 500 เท่ากับ 0.03) ได้ค่า 0.10 หาร 0.03 เท่ากับ 3.33
🔍 ข้ออื่นผิดเพราะอะไร:
• ข้อ ก.: 3.59 เป็นค่าที่ได้จากการคำนวณ Odds Ratio (20 คูณ 485 หารด้วย 180 คูณ 15 เท่ากับ 3.59) ซึ่งไม่ใช่ Relative Risk ของการศึกษา cohort
• ข้อ ค.: 0.28 เป็นส่วนกลับของ Relative Risk หรือเกิดจากการนำกลุ่ม unexposed มาตั้งหารด้วยกลุ่ม exposed
• ข้อ ง.: 2.69 เป็นตัวเลขหลอกที่คำนวณจากสัดส่วนกลุ่มตัวอย่างคลาดเคลื่อน
• ข้อ จ.: 0.30 เป็นค่าความเสี่ยงของกลุ่มควบคุมที่เลื่อนตำแหน่งทศนิยมผิดพลาด (0.03 กลายเป็น 0.30)</t>
        </is>
      </c>
      <c r="K83" s="104" t="inlineStr">
        <is>
          <t>cc1_product/image9.png</t>
        </is>
      </c>
      <c r="L83" s="104" t="inlineStr">
        <is>
          <t>Research &amp; Biostats</t>
        </is>
      </c>
      <c r="M83" s="104" t="inlineStr">
        <is>
          <t>สถิติวิเคราะห์ (RR, OR, HR, NNT, 95% CI)</t>
        </is>
      </c>
      <c r="N83" s="62" t="inlineStr">
        <is>
          <t>SAP</t>
        </is>
      </c>
      <c r="O83" s="104" t="inlineStr">
        <is>
          <t>[SOURCE: ข้อสอบจริง PLE CC1 (Product) ปี 2567 ข้อ 9] [HAS_IMAGE: image2.png, image9.png]</t>
        </is>
      </c>
      <c r="P83" s="62" t="inlineStr">
        <is>
          <t>ข้อสอบเก่า</t>
        </is>
      </c>
      <c r="Q83" s="62" t="inlineStr">
        <is>
          <t>2567</t>
        </is>
      </c>
      <c r="R83" s="62" t="inlineStr"/>
    </row>
    <row r="84">
      <c r="A84" s="180" t="n">
        <v>82</v>
      </c>
      <c r="B84" s="104" t="inlineStr">
        <is>
          <t>แพทย์สอบถามเภสัชกรเกี่ยวกับการใช้ยา Methimazole ในหญิงตั้งครรภ์ หากเภสัชกรไปสืบค้นข้อมูลโดยใช้ฐานข้อมูล Micromedex แหล่งข้อมูลดังกล่าวจัดเป็นแหล่งข้อมูลสารสนเทศทางยาประเภทใด</t>
        </is>
      </c>
      <c r="C84" s="104" t="inlineStr"/>
      <c r="D84" s="104" t="inlineStr">
        <is>
          <t>Secondary resources</t>
        </is>
      </c>
      <c r="E84" s="104" t="inlineStr">
        <is>
          <t>Primary resources</t>
        </is>
      </c>
      <c r="F84" s="104" t="inlineStr">
        <is>
          <t>Secondary และ tertiary resources</t>
        </is>
      </c>
      <c r="G84" s="104" t="inlineStr">
        <is>
          <t>Tertiary resources</t>
        </is>
      </c>
      <c r="H84" s="104" t="inlineStr">
        <is>
          <t>Primary และ secondary resources</t>
        </is>
      </c>
      <c r="I84" s="62" t="n">
        <v>4</v>
      </c>
      <c r="J84" s="104" t="inlineStr">
        <is>
          <t>✅ คำตอบที่ถูกต้อง: ข้อ ง. Tertiary resources
🎯 ทำไมข้อนี้ถึงถูก: Micromedex เป็นฐานข้อมูลสารสนเทศทางยาที่รวบรวม กลั่นกรอง วิเคราะห์ และสังเคราะห์ข้อมูลจากงานวิจัยปฐมภูมิและทุติยภูมิ จึงจัดเป็น Tertiary resources
🔍 ข้ออื่นผิดเพราะอะไร:
• ข้อ ก.: Secondary resources เป็นแหล่งข้อมูลดัชนีและสาระสังเขปที่ใช้สืบค้นงานวิจัยปฐมภูมิ เช่น PubMed, Medline, Scopus
• ข้อ ข.: Primary resources คืองานวิจัยต้นฉบับ รายงานผู้ป่วย หรือบทความวิจัยที่รายงานผลการศึกษาโดยตรง (original research articles)
• ข้อ ค.: ผิด เนื่องจาก Micromedex จัดเป็นแหล่งข้อมูลตติยภูมิ (Tertiary) ล้วนๆ ไม่ใช่ทุติยภูมิ
• ข้อ จ.: ผิด เนื่องจากไม่มีส่วนที่เป็นรายงานวิจัยปฐมภูมิต้นทางโดยตรง</t>
        </is>
      </c>
      <c r="K84" s="104" t="inlineStr"/>
      <c r="L84" s="104" t="inlineStr">
        <is>
          <t>Research &amp; Biostats</t>
        </is>
      </c>
      <c r="M84" s="104" t="inlineStr">
        <is>
          <t>รูปแบบการวิจัยทางคลินิก (RCT, Cohort, Case-Control)</t>
        </is>
      </c>
      <c r="N84" s="62" t="inlineStr">
        <is>
          <t>SAP</t>
        </is>
      </c>
      <c r="O84" s="104" t="inlineStr">
        <is>
          <t>[SOURCE: ข้อสอบจริง PLE CC1 (Product) ปี 2567 ข้อ 20]</t>
        </is>
      </c>
      <c r="P84" s="62" t="inlineStr">
        <is>
          <t>ข้อสอบเก่า</t>
        </is>
      </c>
      <c r="Q84" s="62" t="inlineStr">
        <is>
          <t>2567</t>
        </is>
      </c>
      <c r="R84" s="62" t="inlineStr"/>
    </row>
    <row r="85">
      <c r="A85" s="180" t="n">
        <v>83</v>
      </c>
      <c r="B85" s="104" t="inlineStr">
        <is>
          <t>หากเภสัชกรต้องการสืบค้นข้อมูลด้านความปลอดภัยและหลักฐานงานวิจัยใหม่ล่าสุดเกี่ยวกับยาที่เป็นปัจจุบัน (Up-to-date biomedical literature) ควรเลือกสืบค้นจากฐานข้อมูลใดเป็นอันดับแรก</t>
        </is>
      </c>
      <c r="C85" s="104" t="inlineStr"/>
      <c r="D85" s="104" t="inlineStr">
        <is>
          <t>Drug Information Handbook</t>
        </is>
      </c>
      <c r="E85" s="104" t="inlineStr">
        <is>
          <t>Drug Facts and Comparisons</t>
        </is>
      </c>
      <c r="F85" s="104" t="inlineStr">
        <is>
          <t>American Hospital Formulary Service (AHFS)</t>
        </is>
      </c>
      <c r="G85" s="104" t="inlineStr">
        <is>
          <t>PubMed (MEDLINE)</t>
        </is>
      </c>
      <c r="H85" s="104" t="inlineStr">
        <is>
          <t>Pharmacotherapy Handbook</t>
        </is>
      </c>
      <c r="I85" s="62" t="n">
        <v>4</v>
      </c>
      <c r="J85" s="104" t="inlineStr">
        <is>
          <t>✅ คำตอบที่ถูกต้อง: ข้อ ง. PubMed (MEDLINE)
🎯 ทำไมข้อนี้ถึงถูก: PubMed (National Library of Medicine) เป็นฐานข้อมูลปฐมภูมิและทุติยภูมิ (Primary/Secondary database) ที่รวบรวมบทความวิจัย วารสารการแพทย์ และการทดลองทางคลินิกล่าสุดทั่วโลก มีการอัปเดตข้อมูลทุกวัน จึงเป็นแหล่งข้อมูลที่ทันสมัยที่สุด
🔍 ข้ออื่นผิดเพราะอะไร:
• ข้อ ก.: ผิด Drug Information Handbook เป็นตำราตติยภูมิ (Tertiary source) ตีพิมพ์เป็นรายปี มีความล่าช้าของข้อมูล
• ข้อ ข.: ผิด Drug Facts and Comparisons เน้นการสรุปเปรียบเทียบข้อมูลยาที่มีการรับรองแล้ว มิใช่แหล่งงานวิจัยล่าสุด
• ข้อ ค.: ผิด AHFS เป็น Monograph ยาที่มีรายละเอียดสูงแต่ปรับปรุงข้อมูลตามรอบเวลา
• ข้อ จ.: ผิด Pharmacotherapy Handbook เป็นคู่มือสรุปโรคและการรักษาในระดับตติยภูมิ</t>
        </is>
      </c>
      <c r="K85" s="104" t="inlineStr"/>
      <c r="L85" s="104" t="inlineStr">
        <is>
          <t>Research &amp; Biostats</t>
        </is>
      </c>
      <c r="M85" s="104" t="inlineStr">
        <is>
          <t>รูปแบบการวิจัยทางคลินิก</t>
        </is>
      </c>
      <c r="N85" s="62" t="inlineStr">
        <is>
          <t>SAP</t>
        </is>
      </c>
      <c r="O85" s="104" t="inlineStr">
        <is>
          <t>[SOURCE: ข้อสอบจริง PLE CC1 (Product) ปี 2564 ข้อ 128]</t>
        </is>
      </c>
      <c r="P85" s="62" t="inlineStr">
        <is>
          <t>ข้อสอบเก่า</t>
        </is>
      </c>
      <c r="Q85" s="62" t="inlineStr">
        <is>
          <t>2564</t>
        </is>
      </c>
      <c r="R85" s="62" t="inlineStr"/>
    </row>
    <row r="86">
      <c r="A86" s="176" t="n">
        <v>84</v>
      </c>
      <c r="B86" t="inlineStr">
        <is>
          <t>38. หากยา Pioglitazone ได้รับการอนุมัติให้จำหน่ายในประเทศไทย และต้องการติดตามอาการไม่พึงประสงค์จากการใช้ยาในชีวิตจริงระยะยาวหลังวางตลาด (Post-marketing surveillance) รูปแบบการวิจัยในข้อใดมีความเหมาะสมที่สุด</t>
        </is>
      </c>
      <c r="D86" t="inlineStr">
        <is>
          <t>Ecological study</t>
        </is>
      </c>
      <c r="E86" t="inlineStr">
        <is>
          <t>Cross-sectional study</t>
        </is>
      </c>
      <c r="F86" t="inlineStr">
        <is>
          <t>Cohort study</t>
        </is>
      </c>
      <c r="G86" t="inlineStr">
        <is>
          <t>Randomized controlled trial</t>
        </is>
      </c>
      <c r="H86" t="inlineStr">
        <is>
          <t>Systematic review and meta-analysis</t>
        </is>
      </c>
      <c r="I86" t="n">
        <v>3</v>
      </c>
      <c r="J86" t="inlineStr">
        <is>
          <t>✅ คำตอบที่ถูกต้อง: ข้อ ค. Cohort study
🎯 ทำไมข้อนี้ถึงถูก: การศึกษาติดตามความปลอดภัยของยาหลังออกสู่ตลาด (Phase IV / Post-marketing safety study) มักใช้รูปแบบการวิจัยเชิงสังเกตแบบไปข้างหน้า (Prospective observational Cohort study) หรือการติดตามจากฐานข้อมูลผู้ใช้ยา (Registry cohort) โดยติดตามผู้ป่วยที่ได้รับยาเปรียบเทียบกับกลุ่มที่ไม่ได้รับยาไปข้างหน้าเพื่อตรวจหาอุบัติการณ์ของอาการไม่พึงประสงค์ที่หายากหรือต้องใช้เวลานานในการเกิด (เช่น ความเสี่ยงต่อมะเร็งกระเพาะปัสสาวะ หรือภาวะหัวใจล้มเหลว)
🔍 ข้ออื่นผิดเพราะอะไร:
• ข้อ ก. Ecological study: เป็นการศึกษาระดับประชากร ไม่สามารถระบุความสัมพันธ์ระดับบุคคลได้ เสี่ยงต่อการเกิด ecological fallacy
• ข้อ ข. Cross-sectional study: เป็นการตัดขวาง ณ จุดเวลาใดเวลาหนึ่ง ไม่สามารถพิสูจน์ลำดับเวลาก่อนหลังของการสัมผัสยากับการเกิดโรคได้
• ข้อ ง. Randomized controlled trial (RCT): แม้จะเป็น gold standard แต่มีข้อจำกัดด้านจริยธรรม ระยะเวลาติดตามสั้น และขนาดตัวอย่างจำกัด ไม่เหมาะสำหรับการตรวจหา adverse events ที่เกิดน้อยมากในชีวิตจริง
• ข้อ จ. Systematic review: เป็นการรวบรวมงานวิจัยที่มีอยู่เดิม ไม่ใช่วิธีการเก็บข้อมูลใหม่เพื่อเฝ้าระวังยาหลังวางจำหน่าย
---</t>
        </is>
      </c>
      <c r="L86" t="inlineStr">
        <is>
          <t>Research &amp; Biostats</t>
        </is>
      </c>
      <c r="M86" t="inlineStr">
        <is>
          <t>ระเบียบวิธีวิจัยทางคลินิก (Study Designs)</t>
        </is>
      </c>
      <c r="N86" t="inlineStr">
        <is>
          <t>SAP</t>
        </is>
      </c>
      <c r="O86" t="inlineStr">
        <is>
          <t>ข้อ 38 Mock RxCU83</t>
        </is>
      </c>
      <c r="P86" t="inlineStr">
        <is>
          <t>ข้อสอบจำลอง</t>
        </is>
      </c>
      <c r="Q86" t="inlineStr">
        <is>
          <t>Mock RxCU83 ชุดที่ 1</t>
        </is>
      </c>
    </row>
    <row r="87">
      <c r="A87" s="176" t="n">
        <v>85</v>
      </c>
      <c r="B87" t="inlineStr">
        <is>
          <t>65. ในการศึกษาผู้ป่วยจำนวน 500 คนที่สงสัยว่าเป็นโรคโลหิตจาง นักวิจัยได้วัดระดับ Hemoglobin (Hb) ของผู้ป่วยและแบ่งกลุ่มผู้ป่วยตามเพศเพื่อศึกษาระดับ Hb ที่แตกต่างกันระหว่างเพศชายและหญิง ข้อใดกล่าวถึงชนิดของตัวแปรและการเลือกใช้สถิติวิเคราะห์ได้ถูกต้องที่สุด</t>
        </is>
      </c>
      <c r="D87" t="inlineStr">
        <is>
          <t>Hb เป็นตัวแปรเชิงกลุ่ม (Categorical variable) เสมอ จึงต้องใช้ Chi-square test</t>
        </is>
      </c>
      <c r="E87" t="inlineStr">
        <is>
          <t>Hb เป็นตัวแปรเชิงปริมาณต่อเนื่อง (Continuous variable) และควรใช้ Paired t-test ในการเปรียบเทียบระหว่างเพศ</t>
        </is>
      </c>
      <c r="F87" t="inlineStr">
        <is>
          <t>หากนักวิจัยจำแนกระดับ Hb ออกเป็นกลุ่ม (เช่น Anemia vs Normal) สามารถใช้ Chi-square test ในการทดสอบความสัมพันธ์ระหว่างกลุ่มเพศได้</t>
        </is>
      </c>
      <c r="G87" t="inlineStr">
        <is>
          <t>Hb เป็นข้อมูลเชิงปริมาณต่อเนื่อง แต่จำเป็นต้องใช้ Mann-Whitney U test เสมอเนื่องจากข้อมูลทางชีววิทยาไม่เคยมีการแจกแจงแบบปกติ</t>
        </is>
      </c>
      <c r="H87" t="inlineStr">
        <is>
          <t>Hb จัดเป็นตัวแปรประเภท Ordinal scale เนื่องจากค่าเรียงจากน้อยไปมาก</t>
        </is>
      </c>
      <c r="I87" t="n">
        <v>3</v>
      </c>
      <c r="J87" t="inlineStr">
        <is>
          <t>✅ คำตอบที่ถูกต้อง: ข้อ ค. หากนักวิจัยจำแนกระดับ Hb ออกเป็นกลุ่ม (เช่น Anemia vs Normal) สามารถใช้ Chi-square test ในการทดสอบความสัมพันธ์ระหว่างกลุ่มเพศได้
🎯 ทำไมข้อนี้ถึงถูก: หากนำข้อมูลระดับ Hemoglobin มาจัดกลุ่มเป็นตัวแปรเชิงกลุ่ม (Categorical variable เช่น ภาวะซีด vs ปกติ) การศึกษาความสัมพันธ์ระหว่างสองตัวแปรเชิงกลุ่มที่เป็นอิสระต่อกัน (เพศชาย/หญิง vs มีภาวะซีด/ไม่มีภาวะซีด) สถิติที่ถูกต้องและเหมาะสมที่สุดคือ Chi-square test of independence
🔍 ข้ออื่นผิดเพราะอะไร:
• ข้อ ก. ค่าตัวเลข Hb เป็น Continuous numerical variable (อัตราส่วน / Ratio scale) ไม่ได้เป็นตัวแปรกลุ่มเสมอไป
• ข้อ ข. เพศชายและหญิงเป็นกลุ่มตัวอย่างที่เป็นอิสระต่อกัน (Independent groups) หากเปรียบเทียบค่าเฉลี่ยต่อเนื่องต้องใช้ Independent samples t-test ไม่ใช่ Paired t-test
• ข้อ ง. หากข้อมูลมีการแจกแจงแบบปกติ (Normal distribution) ในกลุ่มตัวอย่างขนาดใหญ่ (n=500) สามารถใช้ Independent t-test ได้ ไม่จำเป็นต้องใช้สถิตินอนพาราเมตริกเสมอไป
• ข้อ จ. ค่าระดับ Hb มีศูนย์แท้และมีระยะห่างเท่ากัน จัดเป็น Ratio scale ไม่ใช่ Ordinal scale
---</t>
        </is>
      </c>
      <c r="L87" t="inlineStr">
        <is>
          <t>Research &amp; Biostats</t>
        </is>
      </c>
      <c r="M87" t="inlineStr">
        <is>
          <t>สถิติวิเคราะห์และอนุมาน (Statistical Tests)</t>
        </is>
      </c>
      <c r="N87" t="inlineStr">
        <is>
          <t>SAP</t>
        </is>
      </c>
      <c r="O87" t="inlineStr">
        <is>
          <t>ข้อ 65 Mock RxCU83</t>
        </is>
      </c>
      <c r="P87" t="inlineStr">
        <is>
          <t>ข้อสอบจำลอง</t>
        </is>
      </c>
      <c r="Q87" t="inlineStr">
        <is>
          <t>Mock RxCU83 ชุดที่ 1</t>
        </is>
      </c>
    </row>
    <row r="88">
      <c r="A88" s="176" t="n">
        <v>86</v>
      </c>
      <c r="B88" t="inlineStr">
        <is>
          <t>83. จากการศึกษาเปรียบเทียบระหว่าง Treatment B เทียบกับ Treatment A ในการรักษามะเร็งปอด พบว่าค่า Hazard Ratio (HR) ของ Overall Survival ของกลุ่ม B เทียบกับ A เท่ากับ 0.65 (95% CI: 0.50 - 0.85, p &lt; 0.05) ข้อใดสรุปผลการวิจัยได้อย่างถูกต้อง</t>
        </is>
      </c>
      <c r="D88" t="inlineStr">
        <is>
          <t>Treatment B สามารถลดความเสี่ยงต่อการเสียชีวิตลงได้ 35% เมื่อเปรียบเทียบกับ Treatment A อย่างมีนัยสำคัญทางสถิติ</t>
        </is>
      </c>
      <c r="E88" t="inlineStr">
        <is>
          <t>ค่า HR ใกล้เคียง 1 หมายความว่ายาทั้งสองกลุ่มไม่มีความแตกต่างกันในการรักษา</t>
        </is>
      </c>
      <c r="F88" t="inlineStr">
        <is>
          <t>ค่า Median OS ของ A แปลว่าคนไข้ทุกคนที่ใช้ยา A จะมีชีวิตอยู่ได้ไม่เกิน 28 เดือน</t>
        </is>
      </c>
      <c r="G88" t="inlineStr">
        <is>
          <t>Treatment A สามารถลดความเสี่ยงต่อการเสียชีวิตได้ 65% เมื่อเทียบกับ Treatment B</t>
        </is>
      </c>
      <c r="H88" t="inlineStr">
        <is>
          <t>Treatment B ให้ผลการรักษาดีกว่า Treatment A แต่ไม่มีนัยสำคัญทางสถิติเนื่องจากช่วงความเชื่อมั่นกว้าง</t>
        </is>
      </c>
      <c r="I88" t="n">
        <v>1</v>
      </c>
      <c r="J88" t="inlineStr">
        <is>
          <t>✅ คำตอบที่ถูกต้อง: ข้อ ก. Treatment B สามารถลดความเสี่ยงต่อการเสียชีวิตลงได้ 35% เมื่อเปรียบเทียบกับ Treatment A อย่างมีนัยสำคัญทางสถิติ
🎯 ทำไมข้อนี้ถึงถูก: ในการวิเคราะห์การรอดชีวิต (Survival analysis):
Hazard Ratio (HR) ของ B เทียบกับ A = 0.65 หมายความว่าความเสี่ยงของการเสียชีวิตในกลุ่ม B คิดเป็น 65% ของกลุ่ม A
ดังนั้น การลดความเสี่ยง (Relative Risk Reduction) = (1 - HR)  100% = (1 - 0.65)  100% = 35%
และช่วงความเชื่อมั่น 95% CI อยู่ระหว่าง 0.50 ถึง 0.85 ซึ่งไม่ครอบคลุมค่า 1.0 (No difference) จึงมีความแตกต่างอย่างมีนัยสำคัญทางสถิติ (p &lt; 0.05)
🔍 ข้ออื่นผิดเพราะอะไร:
• ข้อ ข. HR = 0.65 ไม่ได้ใกล้เคียง 1 และมี 95% CI ไม่คร่อม 1 จึงมีความแตกต่างกันจริง
• ข้อ ค. Median OS หมายถึงระยะเวลาที่ผู้ป่วย 50% ยังมีชีวิตอยู่ ไม่ได้หมายถึงผู้ป่วยทุกคน
• ข้อ ง. กลุ่ม B ต่างหากที่เป็นกลุ่มที่ลดความเสี่ยง ไม่ใช่กลุ่ม A
• ข้อ จ. มีนัยสำคัญทางสถิติเพราะช่วงความเชื่อมั่น 0.50-0.85 ไม่คร่อมค่า 1
---</t>
        </is>
      </c>
      <c r="L88" t="inlineStr">
        <is>
          <t>Research &amp; Biostats</t>
        </is>
      </c>
      <c r="M88" t="inlineStr">
        <is>
          <t>สถิติวิเคราะห์และอนุมาน (Statistical Tests)</t>
        </is>
      </c>
      <c r="N88" t="inlineStr">
        <is>
          <t>SAP</t>
        </is>
      </c>
      <c r="O88" t="inlineStr">
        <is>
          <t>ข้อ 83 Mock RxCU83</t>
        </is>
      </c>
      <c r="P88" t="inlineStr">
        <is>
          <t>ข้อสอบจำลอง</t>
        </is>
      </c>
      <c r="Q88" t="inlineStr">
        <is>
          <t>Mock RxCU83 ชุดที่ 1</t>
        </is>
      </c>
    </row>
    <row r="89">
      <c r="A89" s="176" t="n">
        <v>87</v>
      </c>
      <c r="B89" t="inlineStr">
        <is>
          <t>32. ในการประเมินความคุ้มค่าทางเศรษฐศาสตร์สาธารณสุขเพื่อคำนวณหาปีสุขภาวะ (Quality-Adjusted Life Years: QALYs) ของการรักษาผู้ป่วยเอชไอวี มีการวัดค่าน้ำหนักอรรถประโยชน์ (Utility score) ซึ่งมีค่าอยู่ระหว่าง 0 (เสียชีวิต) ถึง 1 (สุขภาพสมบูรณ์) หากผลการประเมินพบว่าผู้ป่วยรายนี้มีค่า Utility เท่ากับ 0.7 ค่า 0.7 นี้มีความหมายในเชิงเศรษฐศาสตร์สาธารณสุขตามข้อใด</t>
        </is>
      </c>
      <c r="D89" t="inlineStr">
        <is>
          <t>ผู้ป่วยจะมีชีวิตยืนยาวต่อไปได้อีก 70 ปี</t>
        </is>
      </c>
      <c r="E89" t="inlineStr">
        <is>
          <t>ในระยะเวลาการมีชีวิต 1 ปี ผู้ป่วยมีคุณภาพชีวิตเทียบเท่ากับร้อยละ 70 ของคนที่มีสุขภาพดีสมบูรณ์ (หรือ 1 ปีที่มีชีวิตอยู่เทียบเท่ากับ 0.7 ปีของชีวิตที่มีสุขภาพสมบูรณ์)</t>
        </is>
      </c>
      <c r="F89" t="inlineStr">
        <is>
          <t>ผู้ป่วยต้องได้รับยาต้านไวรัสอย่างสม่ำเสมอคิดเป็นร้อยละ 70 ของเวลาทั้งหมด</t>
        </is>
      </c>
      <c r="G89" t="inlineStr">
        <is>
          <t>ต้นทุนการรักษาพยาบาลของผู้ป่วยรายนี้คิดเป็นร้อยละ 70 ของค่าเฉลี่ยประชากร</t>
        </is>
      </c>
      <c r="H89" t="inlineStr">
        <is>
          <t>ผู้ป่วยมีความเต็มใจที่จะจ่าย (Willingness to pay) ร้อยละ 70 ของรายได้ทั้งหมดเพื่อการรักษา</t>
        </is>
      </c>
      <c r="I89" t="n">
        <v>2</v>
      </c>
      <c r="J89" t="inlineStr">
        <is>
          <t>✅ คำตอบที่ถูกต้อง: ข้อ ข. ในระยะเวลาการมีชีวิต 1 ปี ผู้ป่วยมีคุณภาพชีวิตเทียบเท่ากับร้อยละ 70 ของคนที่มีสุขภาพดีสมบูรณ์ (หรือ 1 ปีที่มีชีวิตอยู่เทียบเท่ากับ 0.7 ปีของชีวิตที่มีสุขภาพสมบูรณ์)
🎯 ทำไมข้อนี้ถึงถูก: ในการวิเคราะห์อรรถประโยชน์ต้นทุน (Cost-Utility Analysis: CUA) ค่าอรรถประโยชน์ (Health utility score) เป็นค่าสะท้อนระดับคุณภาพชีวิตด้านสุขภาพ (Health-related quality of life) ในระดับ 0 ถึง 1 โดย 1.0 หมายถึงสุขภาพดีสมบูรณ์แบบ (Perfect health) และ 0 หมายถึงการเสียชีวิต (Death) ค่า Utility 0.7 หมายความว่า สภาวะสุขภาพของผู้ป่วยในขณะนั้นมีคุณค่าเทียบเท่ากับ 70% ของการมีสุขภาพดีสมบูรณ์ ดังนั้นหากผู้ป่วยมีชีวิตอยู่ในสภาวะนี้เป็นเวลา 1 ปี จะคิดเป็นปีสุขภาวะเท่ากับ 1 × 0.7 = 0.7 QALY
🔍 ข้ออื่นผิดเพราะอะไร:
• ข้อ ก. Utility เป็นค่าน้ำหนักคุณภาพชีวิตต่อปี ไม่ใช่จำนวนปีที่เหลือรอดชีวิตจริง
• ข้อ ค. เป็นเรื่องของความร่วมมือในการใช้ยา (Adherence)
• ข้อ ง. เป็นเรื่องของต้นทุนทางการแพทย์ (Direct medical cost)
• ข้อ จ. เป็นเรื่องของการประเมินมูลค่าเงินใน Cost-Benefit Analysis (CBA)</t>
        </is>
      </c>
      <c r="L89" t="inlineStr">
        <is>
          <t>Research &amp; Biostats</t>
        </is>
      </c>
      <c r="M89" t="inlineStr">
        <is>
          <t>เภสัชเศรษฐศาสตร์ (Pharmacoeconomics)</t>
        </is>
      </c>
      <c r="N89" t="inlineStr">
        <is>
          <t>SAP</t>
        </is>
      </c>
      <c r="O89" t="inlineStr">
        <is>
          <t>ข้อ 32 Mock RxCU83 ชุดที่ 2</t>
        </is>
      </c>
      <c r="P89" t="inlineStr">
        <is>
          <t>ข้อสอบจำลอง</t>
        </is>
      </c>
      <c r="Q89" t="inlineStr">
        <is>
          <t>Mock RxCU83 ชุดที่ 2</t>
        </is>
      </c>
    </row>
    <row r="90">
      <c r="A90" s="176" t="n">
        <v>88</v>
      </c>
      <c r="B90" t="inlineStr">
        <is>
          <t>59. ในการศึกษาแบบไปข้างหน้า (Prospective cohort study) ติดตามผู้ป่วยหญิงที่มีประวัติกระเพาะปัสสาวะอักเสบซ้ำซาก (Recurrent cystitis) จำนวน 200 คน เป็นเวลา 1 ปี แบ่งออกเป็น 2 กลุ่มเท่าๆ กัน: กลุ่มที่ได้รับสารสกัดแครนเบอร์รี่ (Cranberry extract) 100 คน พบผู้เกิดการติดเชื้อซ้ำ 15 คน และกลุ่มควบคุมที่ไม่ได้รับสารสกัดแครนเบอร์รี่ 100 คน พบผู้เกิดการติดเชื้อซ้ำ 30 คน ค่าความเสี่ยงสัมพัทธ์ (Relative Risk: RR) ของการติดเชื้อซ้ำในกลุ่มที่ได้รับแครนเบอร์รี่เทียบกับกลุ่มควบคุมมีค่าเท่ากับเท่าใด</t>
        </is>
      </c>
      <c r="D90" t="inlineStr">
        <is>
          <t>0.30</t>
        </is>
      </c>
      <c r="E90" t="inlineStr">
        <is>
          <t>0.50</t>
        </is>
      </c>
      <c r="F90" t="inlineStr">
        <is>
          <t>0.60</t>
        </is>
      </c>
      <c r="G90" t="inlineStr">
        <is>
          <t>1.67</t>
        </is>
      </c>
      <c r="H90" t="inlineStr">
        <is>
          <t>2.00</t>
        </is>
      </c>
      <c r="I90" t="n">
        <v>2</v>
      </c>
      <c r="J90" t="inlineStr">
        <is>
          <t>✅ คำตอบที่ถูกต้อง: ข้อ ข. 0.50
🎯 ทำไมข้อนี้ถึงถูก: การคำนวณค่า Relative Risk (RR) ใน Cohort study:
- อุบัติการณ์การเกิดโรคในกลุ่มที่ได้รับแครนเบอร์รี่ (Risk in exposed, Ie) = 15 / 100 = 0.15
- อุบัติการณ์การเกิดโรคในกลุ่มควบคุม (Risk in unexposed, Io) = 30 / 100 = 0.30
- ค่า RR = Ie / Io = 0.15 / 0.30 = 0.50
ค่า RR เท่ากับ 0.50 หมายความว่า ผู้ที่รับประทานสารสกัดแครนเบอร์รี่มีความเสี่ยงต่อการเกิดการติดเชื้อซ้ำเพียงร้อยละ 50 ของกลุ่มควบคุม (หรือช่วยลดความเสี่ยงสัมพัทธ์ลงได้ 50%)
🔍 ข้ออื่นผิดเพราะอะไร:
• ข้อ ก. ค. ง. และ จ. คำนวณค่าผิดพลาดตามสูตรทางสถิติ
---</t>
        </is>
      </c>
      <c r="L90" t="inlineStr">
        <is>
          <t>Research &amp; Biostats</t>
        </is>
      </c>
      <c r="M90" t="inlineStr">
        <is>
          <t>สถิติวิเคราะห์ (RR, OR, HR, NNT)</t>
        </is>
      </c>
      <c r="N90" t="inlineStr">
        <is>
          <t>SAP</t>
        </is>
      </c>
      <c r="O90" t="inlineStr">
        <is>
          <t>ข้อ 59 Mock RxCU83 ชุดที่ 2</t>
        </is>
      </c>
      <c r="P90" t="inlineStr">
        <is>
          <t>ข้อสอบจำลอง</t>
        </is>
      </c>
      <c r="Q90" t="inlineStr">
        <is>
          <t>Mock RxCU83 ชุดที่ 2</t>
        </is>
      </c>
    </row>
    <row r="91">
      <c r="A91" s="176" t="n">
        <v>89</v>
      </c>
      <c r="B91" t="inlineStr">
        <is>
          <t>113. จากการศึกษาวิจัยในผู้ป่วย GERD อายุ 18-60 ปี เพื่อหาปัจจัยที่สัมพันธ์กับการไม่ตอบสนองต่อยา PPI พบผลการวิเคราะห์ดังนี้:
1. ภาวะอ้วน (BMI &gt; 30 kg/m²): Adjusted Odds Ratio (aOR) = 2.8, 95% CI ไม่ครอบคลุมค่า 1
2. การสูบบุหรี่: Adjusted Odds Ratio (aOR) = 3.2, 95% CI ครอบคลุมค่า 1
3. การรับประทานอาหารมื้อดึก: Adjusted Odds Ratio (aOR) = 1.6, 95% CI ไม่ครอบคลุมค่า 1
ปัจจัยใดส่งผลต่อการไม่ตอบสนองต่อยา PPI อย่างมีนัยสำคัญทางสถิติมากที่สุด</t>
        </is>
      </c>
      <c r="C91" t="inlineStr">
        <is>
          <t>จากการศึกษาวิจัยในผู้ป่วย GERD อายุ 18-60 ปี เพื่อหาปัจจัยที่สัมพันธ์กับการไม่ตอบสนองต่อยา PPI พบผลการวิเคราะห์ดังนี้:
1. ภาวะอ้วน (BMI &gt; 30 kg/m²): Adjusted Odds Ratio (aOR) = 2.8, 95% CI ไม่ครอบคลุมค่า 1
2. การสูบบุหรี่: Adjusted Odds Ratio (aOR) = 3.2, 95% CI ครอบคลุมค่า 1
3. การรับประทานอาหารมื้อดึก: Adjusted Odds Ratio (aOR) = 1.6, 95% CI ไม่ครอบคลุมค่า 1
ปัจจัยใดส่งผลต่อการไม่ตอบสนองต่อยา PPI อย่างมีนัยสำคัญทางสถิติมากที่สุด</t>
        </is>
      </c>
      <c r="D91" t="inlineStr">
        <is>
          <t>ภาวะอ้วน (BMI &gt; 30 kg/m²)</t>
        </is>
      </c>
      <c r="E91" t="inlineStr">
        <is>
          <t>การสูบบุหรี่</t>
        </is>
      </c>
      <c r="F91" t="inlineStr">
        <is>
          <t>การรับประทานอาหารมื้อดึก</t>
        </is>
      </c>
      <c r="G91" t="inlineStr">
        <is>
          <t>ภาวะอ้วนร่วมกับการสูบบุหรี่</t>
        </is>
      </c>
      <c r="H91" t="inlineStr">
        <is>
          <t>การสูบบุหรี่ร่วมกับการรับประทานอาหารมื้อดึก</t>
        </is>
      </c>
      <c r="I91" t="n">
        <v>1</v>
      </c>
      <c r="J91" t="inlineStr">
        <is>
          <t>✅ คำตอบที่ถูกต้อง: ข้อ a. ภาวะอ้วน (BMI &gt; 30 kg/m²)
🎯 ทำไมข้อนี้ถึงถูก:
การพิจารณาผลการวิเคราะห์ทางสถิติของ Odds Ratio ต้องดูทั้งค่าความเสี่ยงและความมีนัยสำคัญทางสถิติ (statistical significance): แม้ว่าการสูบบุหรี่จะมีค่า aOR = 3.2 แต่ช่วงความเชื่อมั่น 95% CI ครอบคลุมค่า 1 แสดงว่าไม่มีนัยสำคัญทางสถิติ (p &gt;= 0.05) ดังนั้น ปัจจัยที่มีนัยสำคัญทางสถิติ (95% CI ไม่คร่อม 1) และมีค่า Adjusted Odds Ratio สูงที่สุดคือ ภาวะอ้วน (aOR = 2.8)
🔍 ข้ออื่นผิดเพราะอะไร:
• ข้อ b.: การสูบบุหรี่มี 95% CI คร่อมค่า 1 แปลผลว่าไม่มีนัยสำคัญทางสถิติ ไม่สามารถสรุปได้ว่าเป็นปัจจัยเสี่ยงที่แท้จริง
• ข้อ c.: การรับประทานอาหารมื้อดึกมีนัยสำคัญทางสถิติ แต่มีค่า aOR = 1.6 ซึ่งน้อยกว่าภาวะอ้วน (aOR = 2.8)
• ข้อ d. และ e.: ในการวิเคราะห์แยกปัจจัยเดี่ยวตามตารางที่กำหนด ปัจจัยเดี่ยวที่มีขนาดอิทธิพลสูงสุดและมีนัยสำคัญทางสถิติคือภาวะอ้วน
---</t>
        </is>
      </c>
      <c r="L91" t="inlineStr">
        <is>
          <t>Research &amp; Biostats</t>
        </is>
      </c>
      <c r="M91" t="inlineStr">
        <is>
          <t>สถิติวิเคราะห์ (RR, OR, HR, NNT)</t>
        </is>
      </c>
      <c r="N91" t="inlineStr">
        <is>
          <t>SAP</t>
        </is>
      </c>
      <c r="O91" t="inlineStr">
        <is>
          <t>2567</t>
        </is>
      </c>
      <c r="P91" t="inlineStr">
        <is>
          <t>ข้อสอบจำลอง</t>
        </is>
      </c>
      <c r="Q91" t="inlineStr">
        <is>
          <t>Mock RxCU83 ชุดที่ 2</t>
        </is>
      </c>
    </row>
    <row r="92">
      <c r="A92" s="176" t="n">
        <v>90</v>
      </c>
      <c r="B92" t="inlineStr">
        <is>
          <t>125. จากการติดตามข้อมูลทางระบาดวิทยาย้อนหลังในผู้ป่วยโรคหัวใจขาดเลือดของโรงพยาบาล พบว่าการสูบบุหรี่และภาวะไขมันในเลือดสูงเป็นปัจจัยเสี่ยงสำคัญที่สุดต่อการเกิด recurrent events ข้อใดคือการประยุกต์ใช้ข้อมูลทางระบาดวิทยาในเชิงปฏิบัติเพื่อประโยชน์ทางคลินิกสูงสุด</t>
        </is>
      </c>
      <c r="C92" t="inlineStr">
        <is>
          <t>จากการติดตามข้อมูลทางระบาดวิทยาย้อนหลังในผู้ป่วยโรคหัวใจขาดเลือดของโรงพยาบาล พบว่าการสูบบุหรี่และภาวะไขมันในเลือดสูงเป็นปัจจัยเสี่ยงสำคัญที่สุดต่อการเกิด recurrent events ข้อใดคือการประยุกต์ใช้ข้อมูลทางระบาดวิทยาในเชิงปฏิบัติเพื่อประโยชน์ทางคลินิกสูงสุด</t>
        </is>
      </c>
      <c r="D92" t="inlineStr">
        <is>
          <t>จัดตั้งคลินิกเลิกบุหรี่แบบบูรณาการร่วมกับโปรแกรมโภชนบำบัดในกลุ่มผู้ป่วยที่มีความเสี่ยงสูงและติดตามผลลัพธ์ทางคลินิกอย่างต่อเนื่อง</t>
        </is>
      </c>
      <c r="E92" t="inlineStr">
        <is>
          <t>สั่งจ่ายยา Statin ให้แก่ประชาชนทุกคนในชุมชนโดยไม่ต้องคัดกรองระดับความเสี่ยง</t>
        </is>
      </c>
      <c r="F92" t="inlineStr">
        <is>
          <t>จำกัดการติดตามอาการเฉพาะผู้ป่วยที่มารับการรักษาด้วยอาการเจ็บแน่นหน้าอกเฉียบพลันเท่านั้น</t>
        </is>
      </c>
      <c r="G92" t="inlineStr">
        <is>
          <t>ยุติการเก็บข้อมูลระบาดวิทยาหลังจากได้ข้อมูลครบหนึ่งปี</t>
        </is>
      </c>
      <c r="H92" t="inlineStr">
        <is>
          <t>เพิ่มจำนวนบุคลากรทางการแพทย์โดยไม่มีการปรับปรุงกระบวนการดูแลรักษาผู้ป่วย</t>
        </is>
      </c>
      <c r="I92" t="n">
        <v>1</v>
      </c>
      <c r="J92" t="inlineStr">
        <is>
          <t>✅ คำตอบที่ถูกต้อง: ข้อ a. จัดตั้งคลินิกเลิกบุหรี่แบบบูรณาการร่วมกับโปรแกรมโภชนบำบัดในกลุ่มผู้ป่วยที่มีความเสี่ยงสูงและติดตามผลลัพธ์ทางคลินิกอย่างต่อเนื่อง
🎯 ทำไมข้อนี้ถึงถูก:
การนำข้อมูลทางระบาดวิทยาเชิงพรรณนาและเชิงวิเคราะห์มาใช้ประโยชน์ในทางสาธารณสุขและคลินิก คือการนำปัจจัยเสี่ยงที่ค้นพบ (modifiable risk factors เช่น smoking และ dyslipidemia) ไปออกแบบเป็นมาตรการแทรกแซงเชิงรุก (targeted clinical intervention) เช่น คลินิกเลิกบุหรี่และการปรับเปลี่ยนพฤติกรรมบริโภค เพื่อลดอัตราการเกิดโรคซ้ำและลดอัตราการตายได้อย่างคุ้มค่า
🔍 ข้ออื่นผิดเพราะอะไร:
• ข้อ b.: การจ่ายยาให้ทุกคนโดยไม่ประเมินความเสี่ยงขัดต่อหลักการแพทย์เชิงประจักษ์และทำให้เกิดผลเสียจากยาโดยไม่จำเป็น
• ข้อ c.: การรอติดตามเฉพาะคนมีอาการเจ็บหน้าอกเป็นการดูแลเชิงรับ (passive) ไม่สอดคล้องกับหลักการป้องกันทางระบาดวิทยา
• ข้อ d.: ข้อมูลระบาดวิทยาต้องมีการเก็บรวบรวมและเฝ้าระวังอย่างต่อเนื่อง (continuous surveillance)
• ข้อ e.: การเพิ่มกำลังคนโดยไม่พัฒนาระบบบริการไม่ช่วยแก้ไขปัญหาอย่างมีประสิทธิภาพ
---</t>
        </is>
      </c>
      <c r="L92" t="inlineStr">
        <is>
          <t>Research &amp; Biostats</t>
        </is>
      </c>
      <c r="M92" t="inlineStr">
        <is>
          <t>ระบาดวิทยาและการประยุกต์ใช้ (Epidemiology)</t>
        </is>
      </c>
      <c r="N92" t="inlineStr">
        <is>
          <t>SAP</t>
        </is>
      </c>
      <c r="O92" t="inlineStr">
        <is>
          <t>2567</t>
        </is>
      </c>
      <c r="P92" t="inlineStr">
        <is>
          <t>ข้อสอบจำลอง</t>
        </is>
      </c>
      <c r="Q92" t="inlineStr">
        <is>
          <t>Mock RxCU83 ชุดที่ 2</t>
        </is>
      </c>
    </row>
    <row r="93">
      <c r="A93" s="176" t="n">
        <v>91</v>
      </c>
      <c r="B93" t="inlineStr">
        <is>
          <t>139. การติดตามทบทวนข้อมูลในผู้ป่วยโรคลมชักจำนวน 100 คน โดยแบ่งกลุ่มผู้ป่วยตามการได้รับยา (กลุ่มที่ขาดการรับประทานยาเกิน 3 สัปดาห์ เทียบกับกลุ่มที่รับประทานยาสม่ำเสมอ) แล้วติดตามไปข้างหน้าพบว่ากลุ่มที่ขาดยามีความเสี่ยงสัมพัทธ์ (Relative Risk) ต่อการกลับมามีอาการชักซ้ำเพิ่มขึ้นเป็น 5 เท่า การศึกษานี้จัดเป็นระเบียบวิธีวิจัยแบบใด</t>
        </is>
      </c>
      <c r="C93" t="inlineStr">
        <is>
          <t>การติดตามทบทวนข้อมูลในผู้ป่วยโรคลมชักจำนวน 100 คน โดยแบ่งกลุ่มผู้ป่วยตามการได้รับยา (กลุ่มที่ขาดการรับประทานยาเกิน 3 สัปดาห์ เทียบกับกลุ่มที่รับประทานยาสม่ำเสมอ) แล้วติดตามไปข้างหน้าพบว่ากลุ่มที่ขาดยามีความเสี่ยงสัมพัทธ์ (Relative Risk) ต่อการกลับมามีอาการชักซ้ำเพิ่มขึ้นเป็น 5 เท่า การศึกษานี้จัดเป็นระเบียบวิธีวิจัยแบบใด</t>
        </is>
      </c>
      <c r="D93" t="inlineStr">
        <is>
          <t>Experimental study (Randomized controlled trial)</t>
        </is>
      </c>
      <c r="E93" t="inlineStr">
        <is>
          <t>Case-control study</t>
        </is>
      </c>
      <c r="F93" t="inlineStr">
        <is>
          <t>Descriptive cross-sectional study</t>
        </is>
      </c>
      <c r="G93" t="inlineStr">
        <is>
          <t>Cohort study</t>
        </is>
      </c>
      <c r="H93" t="inlineStr">
        <is>
          <t>Qualitative study</t>
        </is>
      </c>
      <c r="I93" t="n">
        <v>4</v>
      </c>
      <c r="J93" t="inlineStr">
        <is>
          <t>✅ คำตอบที่ถูกต้อง: ข้อ d. Cohort study
🎯 ทำไมข้อนี้ถึงถูก:
การศึกษานี้เริ่มต้นจากการจำแนกกลุ่มประชากรตามปัจจัยเสี่ยงหรือการสัมผัส (exposure status คือกลุ่มที่ขาดยาเทียบกับไม่ขาดยา) แล้วติดตามไปข้างหน้าเพื่อเปรียบเทียบอัตราการเกิดผลลัพธ์ (outcome คือการชักซ้ำ) และวัดค่าความเสี่ยงเป็น Relative Risk (RR = 5 เท่า) ซึ่งเป็นลักษณะเฉพาะของการศึกษาแบบ Cohort study
🔍 ข้ออื่นผิดเพราะอะไร:
• ข้อ a.: ไม่มีการสุ่มกลุ่ม (randomization) หรือการให้ intervention โดยผู้วิจัย จึงไม่ใช่ experimental study
• ข้อ b.: Case-control study จะเริ่มต้นจากกลุ่มที่เป็นโรค (cases) กับไม่เป็นโรค (controls) แล้วมองย้อนหลังไปหา exposure และวัดค่า Odds Ratio (OR)
• ข้อ c.: Descriptive study เป็นการบรรยายลักษณะโดยไม่มีกลุ่มเปรียบเทียบ
• ข้อ e.: Qualitative study เป็นการวิจัยเชิงคุณภาพ เช่น สัมภาษณ์เชิงลึก ไม่ได้วัดตัวเลขความเสี่ยงเชิงสถิติ
---</t>
        </is>
      </c>
      <c r="L93" t="inlineStr">
        <is>
          <t>Research &amp; Biostats</t>
        </is>
      </c>
      <c r="M93" t="inlineStr">
        <is>
          <t>ระบาดวิทยาและการประยุกต์ใช้ (Epidemiology)</t>
        </is>
      </c>
      <c r="N93" t="inlineStr">
        <is>
          <t>SAP</t>
        </is>
      </c>
      <c r="O93" t="inlineStr">
        <is>
          <t>2567</t>
        </is>
      </c>
      <c r="P93" t="inlineStr">
        <is>
          <t>ข้อสอบจำลอง</t>
        </is>
      </c>
      <c r="Q93" t="inlineStr">
        <is>
          <t>Mock RxCU83 ชุดที่ 2</t>
        </is>
      </c>
    </row>
    <row r="94">
      <c r="A94" s="176" t="n">
        <v>92</v>
      </c>
      <c r="B94" t="inlineStr">
        <is>
          <t>ในการวิจัยแบบ randomized controlled trial (RCT) เพื่อเปรียบเทียบประสิทธิภาพในการลดความดันโลหิตระหว่างยาลดความดัน 3 กลุ่ม (Drug A, Drug B และ Placebo) โดยข้อมูลความดันโลหิตที่ลดลงมีการแจกแจงแบบปกติ (Normal distribution) สถิติที่เหมาะสมในการวิเคราะห์เปรียบเทียบค่าเฉลี่ยคือข้อใด</t>
        </is>
      </c>
      <c r="D94" t="inlineStr">
        <is>
          <t>Independent t-test</t>
        </is>
      </c>
      <c r="E94" t="inlineStr">
        <is>
          <t>Paired t-test</t>
        </is>
      </c>
      <c r="F94" t="inlineStr">
        <is>
          <t>Chi-square test</t>
        </is>
      </c>
      <c r="G94" t="inlineStr">
        <is>
          <t>Mann-Whitney U test</t>
        </is>
      </c>
      <c r="H94" t="inlineStr">
        <is>
          <t>One-way ANOVA</t>
        </is>
      </c>
      <c r="I94" t="n">
        <v>5</v>
      </c>
      <c r="J94" t="inlineStr">
        <is>
          <t>✅ คำตอบที่ถูกต้อง: ข้อ จ. One-way ANOVA
🎯 ทำไมข้อนี้ถึงถูก:
การเปรียบเทียบค่าเฉลี่ยของข้อมูลต่อเนื่อง (Continuous data) ที่มีการแจกแจงแบบปกติระหว่างกลุ่มตัวอย่างที่เป็นอิสระต่อกันตั้งแต่ 3 กลุ่มขึ้นไป (Drug A, Drug B, Placebo) สถิติอนุมานมาตรฐานที่ถูกต้องคือ One-way Analysis of Variance (ANOVA)
🔍 ข้ออื่นผิดเพราะอะไร:
• ข้อ ก. ผิด เพราะ Independent t-test ใช้เปรียบเทียบค่าเฉลี่ยระหว่างกลุ่มตัวอย่างอิสระเพียง 2 กลุ่ม
• ข้อ ข. ผิด เพราะ Paired t-test ใช้เปรียบเทียบค่าเฉลี่ยก่อน-หลังในกลุ่มตัวอย่างเดียวกัน 2 ช่วงเวลา
• ข้อ ค. ผิด เพราะ Chi-square test ใช้ทดสอบความสัมพันธ์ของข้อมูลเชิงกลุ่ม (Categorical data)
• ข้อ ง. ผิด เพราะ Mann-Whitney U test เป็นนอนพาราเมตริกสำหรับเปรียบเทียบ 2 กลุ่มที่ไม่มีการแจกแจงแบบปกติ</t>
        </is>
      </c>
      <c r="K94" t="inlineStr">
        <is>
          <t>SAP</t>
        </is>
      </c>
      <c r="L94" t="inlineStr">
        <is>
          <t>Research &amp; Biostats</t>
        </is>
      </c>
      <c r="M94" t="inlineStr">
        <is>
          <t>สถิติวิเคราะห์ (RR, OR, HR, NNT)</t>
        </is>
      </c>
      <c r="N94" t="inlineStr">
        <is>
          <t>SAP</t>
        </is>
      </c>
      <c r="O94" t="inlineStr">
        <is>
          <t>รุ่น RxCU83</t>
        </is>
      </c>
      <c r="P94" t="inlineStr">
        <is>
          <t>แบบฝึกหัด</t>
        </is>
      </c>
      <c r="Q94" t="inlineStr">
        <is>
          <t>Quiz เตรียมสอบ CC1 RxCU83</t>
        </is>
      </c>
    </row>
    <row r="95">
      <c r="A95" s="176" t="n">
        <v>93</v>
      </c>
      <c r="B95" t="inlineStr">
        <is>
          <t>จากภาพแสดงผลลัพธ์ Forest plot ของการศึกษาอภิมาน (Meta-analysis) เกี่ยวกับความเสี่ยงการเกิดการเสียชีวิตจากโรคหัวใจและหลอดเลือดจากการใช้ยากลุ่ม macrolides (รวมผลการศึกษาทั้งหมดได้ค่า Summary Relative Risk = 1.34, 95% CI: 1.05 - 1.70) ข้อใดกล่าวถูกต้อง
&lt;img src="/PLE%20CC%20Quiz/images/quiz_cc1/quiz_cc1_p25_img1.png"&gt;</t>
        </is>
      </c>
      <c r="D95" t="inlineStr">
        <is>
          <t>การได้รับยาในกลุ่ม macrolides สามารถเพิ่มความเสี่ยงในการเกิดการเสียชีวิตจากโรคหัวใจและหลอดเลือดได้ 34% อย่างมีนัยสำคัญทางสถิติ</t>
        </is>
      </c>
      <c r="E95" t="inlineStr">
        <is>
          <t>การได้รับยาในกลุ่ม macrolides สามารถลดความเสี่ยงในการเกิดการเสียชีวิตจากโรคหัวใจและหลอดเลือดได้อย่างมีนัยสำคัญทางสถิติ</t>
        </is>
      </c>
      <c r="F95" t="inlineStr">
        <is>
          <t>ผลการวิเคราะห์ไม่มีนัยสำคัญทางสถิติเนื่องจากช่วงความเชื่อมั่นคร่อมค่า 1</t>
        </is>
      </c>
      <c r="G95" t="inlineStr">
        <is>
          <t>การศึกษาของ Ray มีน้ำหนักมากที่สุดในการวิเคราะห์อภิมานนี้</t>
        </is>
      </c>
      <c r="H95" t="inlineStr">
        <is>
          <t>ไม่สามารถสรุปผลได้เนื่องจากมีค่า Heterogeneity สูงเกินไป</t>
        </is>
      </c>
      <c r="I95" t="n">
        <v>1</v>
      </c>
      <c r="J95" t="inlineStr">
        <is>
          <t>✅ คำตอบที่ถูกต้อง: ข้อ ก. การได้รับยาในกลุ่ม macrolides สามารถเพิ่มความเสี่ยงในการเกิดการเสียชีวิตจากโรคหัวใจและหลอดเลือดได้ 34% อย่างมีนัยสำคัญทางสถิติ
🎯 ทำไมข้อนี้ถึงถูก:
ค่า Summary Relative Risk (RR) เท่ากับ 1.34 หมายถึงเพิ่มความเสี่ยง 34% และช่วงความเชื่อมั่น 95% CI อยู่ระหว่าง 1.05 ถึง 1.70 ซึ่งมีค่ามากกว่า 1 ทั้งหมด (ไม่คร่อมค่า 1) จึงมีนัยสำคัญทางสถิติ (p &lt; 0.05)
🔍 ข้ออื่นผิดเพราะอะไร:
• ข้อ ข. ผิด เพราะค่า RR &gt; 1 แสดงถึงการเพิ่มความเสี่ยง มิใช่ลดความเสี่ยง
• ข้อ ค. ผิด เพราะช่วง 95% CI คือ 1.05 ถึง 1.70 ไม่คร่อมค่า 1 (No effect line)
• ข้อ ง. ผิด เพราะน้ำหนัก (Weight) ใน Forest plot พิจารณาจากขนาดของสี่เหลี่ยมและความแคบของช่วงความเชื่อมั่น
• ข้อ จ. ผิด เพราะสามารถสรุปผลภาพรวมจาก Combined/Pooled estimate ได้อย่างชัดเจน</t>
        </is>
      </c>
      <c r="K95" t="inlineStr">
        <is>
          <t>SAP</t>
        </is>
      </c>
      <c r="L95" t="inlineStr">
        <is>
          <t>Research &amp; Biostats</t>
        </is>
      </c>
      <c r="M95" t="inlineStr">
        <is>
          <t>สถิติวิเคราะห์ (RR, OR, HR, NNT)</t>
        </is>
      </c>
      <c r="N95" t="inlineStr">
        <is>
          <t>SAP</t>
        </is>
      </c>
      <c r="O95" t="inlineStr">
        <is>
          <t>รุ่น RxCU83</t>
        </is>
      </c>
      <c r="P95" t="inlineStr">
        <is>
          <t>แบบฝึกหัด</t>
        </is>
      </c>
      <c r="Q95" t="inlineStr">
        <is>
          <t>Quiz เตรียมสอบ CC1 RxCU83</t>
        </is>
      </c>
    </row>
    <row r="96">
      <c r="A96" s="176" t="n">
        <v>94</v>
      </c>
      <c r="B96" t="inlineStr">
        <is>
          <t>หากยาต้านการแข็งตัวของเลือดชนิดใหม่ทำให้เกิดต้นทุนรวมคิดเป็นมูลค่า 75,000 บาท และให้ผลการรักษาซึ่งเป็นมูลค่าทางเศรษฐกิจได้เท่ากับ 110,000 บาท เมื่อเทียบกับการใช้ยามาตรฐานซึ่งมีต้นทุนรวม 47,500 บาท แต่ให้ผลการรักษาที่ต่ำกว่า โดยเป็นมูลค่าทางเศรษฐกิจเท่ากับ 88,500 บาท ในการประเมินแบบ Cost-Benefit Analysis (CBA) ควรตัดสินใจเลือกใช้ยาใดเพราะเหตุใด</t>
        </is>
      </c>
      <c r="D96" t="inlineStr">
        <is>
          <t>เลือกใช้ยาใหม่ เนื่องจากให้ผลการรักษาซึ่งเป็นมูลค่าทางเศรษฐกิจได้มากกว่า</t>
        </is>
      </c>
      <c r="E96" t="inlineStr">
        <is>
          <t>เลือกใช้ยาใหม่ เพราะมี benefit-cost ratio ที่สูงกว่ายามาตรฐาน</t>
        </is>
      </c>
      <c r="F96" t="inlineStr">
        <is>
          <t>เลือกใช้ยามาตรฐาน เพราะมี net benefit เท่ากับ 21,500 บาท ซึ่งสูงกว่ายาใหม่</t>
        </is>
      </c>
      <c r="G96" t="inlineStr">
        <is>
          <t>เลือกใช้ยามาตรฐาน เพราะมี net benefit เท่ากับ 41,000 บาท ซึ่งสูงกว่ายาใหม่</t>
        </is>
      </c>
      <c r="H96" t="inlineStr">
        <is>
          <t>เลือกใช้ยาใดก็ได้ เพราะมี benefit-cost ratio สูงกว่า 1.00</t>
        </is>
      </c>
      <c r="I96" t="n">
        <v>4</v>
      </c>
      <c r="J96" t="inlineStr">
        <is>
          <t>✅ คำตอบที่ถูกต้อง: ข้อ ง. เลือกใช้ยามาตรฐาน เพราะมี net benefit เท่ากับ 41,000 บาท ซึ่งสูงกว่ายาใหม่
🎯 ทำไมข้อนี้ถึงถูก:
คำนวณ Net Benefit (ประโยชน์สุทธิ = ประโยชน์ - ต้นทุน):
- ยาใหม่: Net benefit = 110,000 - 75,000 = 35,000 บาท
- ยามาตรฐาน: Net benefit = 88,500 - 47,500 = 41,000 บาท
การตัดสินใจใน Cost-Benefit Analysis (CBA) ยึดหลักผลตอบแทนสุทธิสูงสุด (Maximize Net Benefit) ดังนั้นจึงเลือกยามาตรฐานเพราะให้ Net benefit 41,000 บาท ซึ่งสูงกว่ายาใหม่
🔍 ข้ออื่นผิดเพราะอะไร:
• ข้อ ก. ผิด เพราะ CBA ไม่ได้ดูแค่มูลค่าประโยชน์รวม แต่ต้องหักต้นทุนออกเป็นประโยชน์สุทธิ
• ข้อ ข. ผิด เพราะ Benefit-Cost Ratio ของยาใหม่ = 110,000 / 75,000 = 1.47 ขณะที่ยามาตรฐาน = 88,500 / 47,500 = 1.86 ยามาตรฐานมีอัตราส่วนสูงกว่า
• ข้อ ค. ผิด เพราะค่า Net Benefit ของยามาตรฐานคือ 41,000 บาท มิใช่ 21,500 บาท
• ข้อ จ. ผิด เพราะแม้ทั้งคู่มี BCR &gt; 1 แต่ทรัพยากรมีจำกัดต้องเลือกทางเลือกที่ให้ผลประโยชน์สุทธิดีที่สุด</t>
        </is>
      </c>
      <c r="K96" t="inlineStr">
        <is>
          <t>SAP</t>
        </is>
      </c>
      <c r="L96" t="inlineStr">
        <is>
          <t>Pharmacy Administration &amp; Systems</t>
        </is>
      </c>
      <c r="M96" t="inlineStr">
        <is>
          <t>การประเมินความคุ้มค่าทางเศรษฐศาสตร์สาธารณสุข</t>
        </is>
      </c>
      <c r="N96" t="inlineStr">
        <is>
          <t>SAP</t>
        </is>
      </c>
      <c r="O96" t="inlineStr">
        <is>
          <t>รุ่น RxCU83</t>
        </is>
      </c>
      <c r="P96" t="inlineStr">
        <is>
          <t>แบบฝึกหัด</t>
        </is>
      </c>
      <c r="Q96" t="inlineStr">
        <is>
          <t>Quiz เตรียมสอบ CC1 RxCU83</t>
        </is>
      </c>
    </row>
    <row r="97">
      <c r="A97" s="176" t="n">
        <v>95</v>
      </c>
      <c r="B97" t="inlineStr">
        <is>
          <t>ชายอายุ 69 ปี น้ำหนัก 90 กก. ส่วนสูง 170 ซม. เข้าโรงพยาบาลด้วยอาการปวดแสบร้อนยอดอกและปวดท้องส่วนบน มีอาการมากหลังมื้ออาหารและตอนกลางคืน เป็นมา 5 วัน มีประวัติรับประทานยา Naproxen แก้ปวดข้อเป็นประจำ และรับประทาน Aspirin (81 mg/day) เพื่อป้องกันโรคหลอดเลือดสมอง ดื่มสุราและสูบบุหรี่ ผลการส่องกล้องทางเดินอาหาร (Endoscopy) พบแผลขนาดใหญ่ในกระเพาะอาหารและมีเลือดออก ผลตรวจ Urea Breath Test ให้ผลบวก
จากอาการปวดท้องรุนแรงและมีเลือดออกในทางเดินอาหาร ส่งผลให้ผู้ป่วยต้องหยุดงานและขาดรายได้จากการประกอบอาชีพเป็นเวลา 1 สัปดาห์ ในทางเศรษฐศาสตร์สาธารณสุข (Health Economics) การสูญเสียผลิตภาพและรายได้จากการเจ็บป่วยนี้จัดเป็นต้นทุนประเภทใด</t>
        </is>
      </c>
      <c r="C97" t="inlineStr">
        <is>
          <t>Indirect cost (ต้นทุนทางอ้อม)</t>
        </is>
      </c>
      <c r="D97" t="inlineStr">
        <is>
          <t>Intangible cost (ต้นทุนที่ไม่สามารถวัดเป็นมูลค่าเงินได้)</t>
        </is>
      </c>
      <c r="E97" t="inlineStr">
        <is>
          <t>Direct medical cost (ต้นทุนทางตรงทางการแพทย์)</t>
        </is>
      </c>
      <c r="F97" t="inlineStr">
        <is>
          <t>Direct non-medical cost (ต้นทุนทางตรงที่ไม่ใช่ทางการแพทย์)</t>
        </is>
      </c>
      <c r="G97" t="inlineStr">
        <is>
          <t>Fixed overhead cost (ต้นทุนคงที่ในการดำเนินงาน)</t>
        </is>
      </c>
      <c r="H97" t="n">
        <v>1</v>
      </c>
      <c r="I97" t="inlineStr">
        <is>
          <t>✅ คำตอบที่ถูกต้อง: ข้อ ก. Indirect cost (ต้นทุนทางอ้อม)
🎯 ทำไมข้อนี้ถึงถูก: Indirect cost (ต้นทุนทางอ้อม) คือต้นทุนที่เกิดจากการสูญเสียผลิตภาพในการทำงาน (Productivity loss) เนื่องจากการเจ็บป่วย ทุพพลภาพ หรือการเสียชีวิตก่อนวัยอันควร ได้แก่ การขาดงาน (Absenteeism) การทำงานได้ไม่เต็มประสิทธิภาพ (Presenteeism) หรือการสูญเสียรายได้ของผู้ป่วยและผู้ดูแล
🔍 ข้ออื่นผิดเพราะอะไร:
• ข้อ ข.: Intangible cost คือต้นทุนที่เกิดจากความทุกข์ทรมาน ความเจ็บปวด ความวิตกกังวล หรือคุณภาพชีวิตที่ลดลง ซึ่งประเมินเป็นมูลค่าตัวเงินได้ยาก
• ข้อ ค.: Direct medical cost คือค่าใช้จ่ายทางการแพทย์โดยตรง ได้แก่ ค่ายา ค่าตรวจทางห้องปฏิบัติการ ค่าผ่าตัด และค่าห้องพักในโรงพยาบาล
• ข้อ ง.: Direct non-medical cost คือค่าใช้จ่ายที่เกี่ยวข้องกับการรักษาแต่ไม่ใช่ทางการแพทย์ เช่น ค่าเดินทางไปโรงพยาบาล หรือค่าอาหารพิเศษ
• ข้อ จ.: Fixed overhead cost เป็นศัพท์ทางบัญชีต้นทุน หมายถึงค่าใช้จ่ายคงที่ของสถานพยาบาล ไม่ใช่การจำแนกต้นทุนผลกระทบต่อผู้ป่วยในทางเศรษฐศาสตร์สาธารณสุข</t>
        </is>
      </c>
      <c r="K97" t="inlineStr">
        <is>
          <t>Intermediate</t>
        </is>
      </c>
      <c r="L97" t="inlineStr">
        <is>
          <t>Research &amp; Biostats</t>
        </is>
      </c>
      <c r="M97" t="inlineStr">
        <is>
          <t>Cost Categorization in Health Economics</t>
        </is>
      </c>
      <c r="N97" t="inlineStr">
        <is>
          <t>SAP</t>
        </is>
      </c>
      <c r="O97" t="inlineStr">
        <is>
          <t>[RECONSTRUCTED: ปรับแต่งและเติมเต็มบริบทโจทย์/ตัวเลือกเพื่อความสมบูรณ์] ข้อสอบจริง PLE-CC1 ปี 2567 ข้อ 10</t>
        </is>
      </c>
      <c r="P97" t="inlineStr">
        <is>
          <t>ข้อสอบจริง</t>
        </is>
      </c>
      <c r="Q97" t="inlineStr">
        <is>
          <t>2567</t>
        </is>
      </c>
      <c r="R97" t="inlineStr">
        <is>
          <t>CASE_2567_PUD_01</t>
        </is>
      </c>
    </row>
    <row r="98">
      <c r="A98" s="176" t="n">
        <v>96</v>
      </c>
      <c r="B98" t="inlineStr">
        <is>
          <t>จากการศึกษาแบบติดตามไปข้างหน้า (Cohort Study) เพื่อประเมินความสัมพันธ์ระหว่างการใช้ยาลดความดันโลหิตกลุ่ม ACEIs กับการเกิดอาการไอแห้ง (Dry Cough) ได้ผลการศึกษาดังตาราง 2x2 ต่อไปนี้:
กลุ่มที่ศึกษา | เกิดอาการไอ | ไม่เกิดอาการไอ | รวม
--- | :---: | :---: | :---:
กลุ่มที่ได้รับยา ACEIs | 20 | 180 | 200
กลุ่มที่ไม่ได้รับยา ACEIs | 15 | 485 | 500
จากข้อมูลดังกล่าว ค่าความเสี่ยงสัมพัทธ์ (Relative Risk: RR) ของการเกิดอาการไอจากการใช้ยา ACEIs มีค่าเท่ากับเท่าใด (พิจารณาตารางในภาพประกอบ)</t>
        </is>
      </c>
      <c r="C98" t="inlineStr">
        <is>
          <t>3.33</t>
        </is>
      </c>
      <c r="D98" t="inlineStr">
        <is>
          <t>3.59</t>
        </is>
      </c>
      <c r="E98" t="inlineStr">
        <is>
          <t>0.28</t>
        </is>
      </c>
      <c r="F98" t="inlineStr">
        <is>
          <t>2.69</t>
        </is>
      </c>
      <c r="G98" t="inlineStr">
        <is>
          <t>0.30</t>
        </is>
      </c>
      <c r="H98" t="n">
        <v>1</v>
      </c>
      <c r="I98" t="inlineStr">
        <is>
          <t>✅ คำตอบที่ถูกต้อง: ข้อ ก. 3.33
🎯 ทำไมข้อนี้ถึงถูก: คำนวณค่า Relative Risk (Risk Ratio: RR) ในการศึกษาแบบ Cohort study:
1. อุบัติการณ์การเกิดไอในกลุ่มที่ได้รับยา (Incidence in exposed, Ie) = a / (a + b) = 20 / 200 = 0.10 (หรือ 10%)
2. อุบัติการณ์การเกิดไอในกลุ่มที่ไม่ได้รับยา (Incidence in unexposed, Io) = c / (c + d) = 15 / 500 = 0.03 (หรือ 3%)
3. Relative Risk (RR) = Ie / Io = 0.10 / 0.03 = 3.33
แปลผล: ผู้ป่วยที่ได้รับยา ACEIs มีความเสี่ยงต่อการเกิดอาการไอเป็น 3.33 เท่าเมื่อเปรียบเทียบกับผู้ที่ไม่ได้รับยา
🔍 ข้ออื่นผิดเพราะอะไร:
• ข้อ ข.: 3.59 เป็นค่า Odds Ratio (OR) จากการคำนวณแบบ Case-control study (ad / bc = (20 x 485) / (180 x 15) = 9700 / 2700 = 3.59) ซึ่งไม่ใช่ค่า Relative Risk ของการศึกษาแบบ Cohort
• ข้อ ค.: 0.28 เป็นค่าส่วนกลับของ OR (2700 / 9700)
• ข้อ ง.: 2.69 เป็นตัวเลขที่เกิดจากการคำนวณผิดพลาด
• ข้อ จ.: 0.30 เป็นค่าส่วนกลับของ RR (0.03 / 0.10)</t>
        </is>
      </c>
      <c r="J98" t="inlineStr">
        <is>
          <t>images/2567/image_6.png</t>
        </is>
      </c>
      <c r="K98" t="inlineStr">
        <is>
          <t>Intermediate</t>
        </is>
      </c>
      <c r="L98" t="inlineStr">
        <is>
          <t>Research &amp; Biostats</t>
        </is>
      </c>
      <c r="M98" t="inlineStr">
        <is>
          <t>Cohort Studies &amp; Relative Risk (RR) Calculation</t>
        </is>
      </c>
      <c r="N98" t="inlineStr">
        <is>
          <t>SAP</t>
        </is>
      </c>
      <c r="O98" t="inlineStr">
        <is>
          <t>[RECONSTRUCTED: ปรับแต่งและเติมเต็มบริบทโจทย์/ตัวเลือกเพื่อความสมบูรณ์] ข้อสอบจริง PLE-CC1 ปี 2567 ข้อ 38</t>
        </is>
      </c>
      <c r="P98" t="inlineStr">
        <is>
          <t>ข้อสอบจริง</t>
        </is>
      </c>
      <c r="Q98" t="inlineStr">
        <is>
          <t>2567</t>
        </is>
      </c>
    </row>
    <row r="99">
      <c r="A99" s="176" t="n">
        <v>97</v>
      </c>
      <c r="B99" t="inlineStr">
        <is>
          <t>แพทย์สอบถามเภสัชกรเกี่ยวกับความปลอดภัยของการใช้ยาต้านไทรอยด์ในหญิงตั้งครรภ์ เภสัชกรได้ทำการสืบค้นข้อมูลเพื่อตอบคำถามโดยใช้ฐานข้อมูล Micromedex, Lexicomp Drug Information และ Briggs Drugs in Pregnancy and Lactation ในทางสารสนเทศศาสตร์ทางเภสัชกรรม (Drug Information Retrieval) แหล่งข้อมูลดังกล่าวจัดเป็นแหล่งข้อมูลประเภทใด</t>
        </is>
      </c>
      <c r="C99" t="inlineStr">
        <is>
          <t>Tertiary Resources (แหล่งข้อมูลตติยภูมิ)</t>
        </is>
      </c>
      <c r="D99" t="inlineStr">
        <is>
          <t>Secondary Resources (แหล่งข้อมูลทุติยภูมิ)</t>
        </is>
      </c>
      <c r="E99" t="inlineStr">
        <is>
          <t>Primary Resources (แหล่งข้อมูลปฐมภูมิ)</t>
        </is>
      </c>
      <c r="F99" t="inlineStr">
        <is>
          <t>แหล่งข้อมูลปฐมภูมิและทุติยภูมิร่วมกัน</t>
        </is>
      </c>
      <c r="G99" t="inlineStr">
        <is>
          <t>แหล่งข้อมูลชนิดเกรย์ลิตเทอเรเจอร์ (Grey literature)</t>
        </is>
      </c>
      <c r="H99" t="n">
        <v>1</v>
      </c>
      <c r="I99" t="inlineStr">
        <is>
          <t>✅ คำตอบที่ถูกต้อง: ข้อ ก. Tertiary Resources (แหล่งข้อมูลตติยภูมิ)
🎯 ทำไมข้อนี้ถึงถูก: Tertiary Resources (แหล่งข้อมูลตติยภูมิ) คือตำรา (Textbooks), บทความปริทัศน์ (Review articles), หรือฐานข้อมูลยาสำเร็จรูป (Drug compendia/databases) เช่น Micromedex, Lexicomp, UpToDate, AHFS ซึ่งรวบรวม สรุป และผ่านการประเมินวิเคราะห์จากแหล่งข้อมูลปฐมภูมิและทุติยภูมิมาแล้ว สะดวก รวดเร็ว และเป็นด่านแรกในการสืบค้นข้อมูลยา
🔍 ข้ออื่นผิดเพราะอะไร:
• ข้อ ข.: Secondary resources (แหล่งข้อมูลทุติยภูมิ) คือระบบดัชนีและฐานข้อมูลสืบค้นบทความวิจัย เช่น PubMed/MEDLINE, Scopus, Google Scholar ทำหน้าที่ชี้เป้าไปยังงานวิจัยปฐมภูมิ
• ข้อ ค.: Primary resources (แหล่งข้อมูลปฐมภูมิ) คืองานวิจัยต้นฉบับ ดั้งเดิม เช่น Original research articles, Clinical trials, Case reports ที่ตีพิมพ์ในวารสารวิชาการ
• ข้อ ง. และ จ.: ไม่ถูกต้อง</t>
        </is>
      </c>
      <c r="K99" t="inlineStr">
        <is>
          <t>Intermediate</t>
        </is>
      </c>
      <c r="L99" t="inlineStr">
        <is>
          <t>Research &amp; Biostats</t>
        </is>
      </c>
      <c r="M99" t="inlineStr">
        <is>
          <t>Drug Information Resources Classification</t>
        </is>
      </c>
      <c r="N99" t="inlineStr">
        <is>
          <t>SAP</t>
        </is>
      </c>
      <c r="O99" t="inlineStr">
        <is>
          <t>[RECONSTRUCTED: ปรับแต่งและเติมเต็มบริบทโจทย์/ตัวเลือกเพื่อความสมบูรณ์] ข้อสอบจริง PLE-CC1 ปี 2567 ข้อ 70</t>
        </is>
      </c>
      <c r="P99" t="inlineStr">
        <is>
          <t>ข้อสอบจริง</t>
        </is>
      </c>
      <c r="Q99" t="inlineStr">
        <is>
          <t>2567</t>
        </is>
      </c>
    </row>
    <row r="100">
      <c r="A100" s="177" t="n">
        <v>98</v>
      </c>
      <c r="B100" s="34" t="inlineStr">
        <is>
          <t>หญิงไทยแต่งงานแล้ว อายุ 28 ปี รับประทานยาเม็ดคุมกำเนิดชนิดฮอร์โมนรวม (Combined Oral Contraceptives: COC) ต่อเนื่องมาเป็นเวลา 2 ปี โดยในสูตรตำรับประกอบด้วย Ethinylestradiol (EE) ร่วมกับ Levonorgestrel
หากนักวิจัยต้องการออกแบบการศึกษาทางระบาดวิทยาคลินิกเพื่อประเมินว่า การรับประทานยาเม็ดคุมกำเนิดสัมพันธ์กับความเสี่ยงการเกิดมะเร็งเต้านมหรือไม่ โดยใช้รูปแบบการศึกษาแบบ Case-Control Study ข้อใดต่อไปนี้กล่าวถูกต้อง</t>
        </is>
      </c>
      <c r="C100" s="100" t="inlineStr"/>
      <c r="D100" s="34" t="inlineStr">
        <is>
          <t>กลุ่ม Case คือกลุ่มคนที่รับประทานยาคุมกำเนิด และ Control คือกลุ่มคนที่ไม่ได้รับประทานยาคุมกำเนิด</t>
        </is>
      </c>
      <c r="E100" s="34" t="inlineStr">
        <is>
          <t>กลุ่ม Case คือผู้ที่รับประทานยาคุมกำเนิดแล้วเกิดมะเร็งเต้านม และ Control คือผู้ที่ไม่ได้รับประทานยาคุมกำเนิดแล้วเกิดมะเร็งเต้านม</t>
        </is>
      </c>
      <c r="F100" s="34" t="inlineStr">
        <is>
          <t>การศึกษารูปแบบ Case-Control สามารถคำนวณหาค่า Relative Risk (RR) ได้โดยตรงจากการศึกษา</t>
        </is>
      </c>
      <c r="G100" s="34" t="inlineStr">
        <is>
          <t>การคัดเลือกกลุ่ม Control ควรมาจากประชากรคนละแห่งกับกลุ่ม Case เพื่อเพิ่มความหลากหลายของกลุ่มตัวอย่าง</t>
        </is>
      </c>
      <c r="H100" s="34" t="inlineStr">
        <is>
          <t>ไม่สามารถคำนวณหาค่า Relative Risk (RR) ได้โดยตรง ต้องประมาณค่าความเสี่ยงด้วย Odds Ratio (OR)</t>
        </is>
      </c>
      <c r="I100" s="100" t="n">
        <v>5</v>
      </c>
      <c r="J100" s="34" t="inlineStr">
        <is>
          <t>✅ คำตอบที่ถูกต้อง: ข้อ จ. ไม่สามารถคำนวณหาค่า Relative Risk (RR) ได้โดยตรง ต้องประมาณค่าความเสี่ยงด้วย Odds Ratio (OR)
🎯 ทำไมข้อนี้ถึงถูก:
การศึกษาแบบ Case-Control Study เริ่มต้นจากผลลัพธ์ของโรค (Outcome: โรคมะเร็งเต้านม) แล้วสืบย้อนหลังหาการสัมผัสปัจจัยเสี่ยง (Exposure: การใช้ยาคุมกำเนิด) ผู้วิจัยจึงกำหนดจำนวนผู้ป่วยและกลุ่มควบคุมเอง ทำให้ไม่สามารถทราบอุบัติการณ์การเกิดโรคที่แท้จริง (Incidence) ในประชากร จึงไม่สามารถคำนวณ Relative Risk (RR) ได้โดยตรง และต้องใช้ค่า Odds Ratio (OR) เป็นตัวประมาณค่าความเสี่ยงแทน
🔍 ข้ออื่นผิดเพราะอะไร:
• ข้อ ก. ผิดเพราะ: การแบ่งตามการได้รับยาคุมกำเนิด (Exposed vs Unexposed) เป็นการออกแบบของ Cohort Study ไม่ใช่ Case-Control Study โดยใน Case-Control นั้น Case ต้องเป็นคนที่เป็นโรคมะเร็งเต้านม และ Control ต้องเป็นคนที่ไม่เป็นโรคมะเร็งเต้านม
• ข้อ ข. ผิดเพราะ: กลุ่ม Control ต้องเป็นผู้ที่ไม่เป็นโรค (Non-diseased) ไม่ใช่ผู้ที่เกิดมะเร็งเต้านมเหมือนกลุ่ม Case
• ข้อ ค. ผิดเพราะ: Case-Control ไม่สามารถคำนวณ Relative Risk ได้โดยตรงเนื่องจากไม่มีข้อมูล Incidence rate
• ข้อ ง. ผิดเพราะ: กลุ่ม Control ต้องถูกสุ่มมาจากประชากรกลุ่มเดียวกับกลุ่ม Case (Same study base / Source population) เพื่อหลีกเลี่ยง Selection bias</t>
        </is>
      </c>
      <c r="K100" s="100" t="inlineStr"/>
      <c r="L100" s="34" t="inlineStr">
        <is>
          <t>Research &amp; Biostats</t>
        </is>
      </c>
      <c r="M100" s="34" t="inlineStr">
        <is>
          <t>Study Designs &amp; Methodology</t>
        </is>
      </c>
      <c r="N100" s="100" t="inlineStr">
        <is>
          <t>SAP</t>
        </is>
      </c>
      <c r="O100" s="34" t="inlineStr">
        <is>
          <t>ข้อสอบจริง PLE-CC1 ปี 2566 Day 1 ข้อ 3 [CASE_2566_OCP_01]</t>
        </is>
      </c>
      <c r="P100" s="100" t="inlineStr">
        <is>
          <t>ข้อสอบจริง</t>
        </is>
      </c>
      <c r="Q100" s="100" t="inlineStr">
        <is>
          <t>2566 Day 1</t>
        </is>
      </c>
      <c r="R100" s="100" t="inlineStr">
        <is>
          <t>CASE_2566_OCP_01</t>
        </is>
      </c>
    </row>
    <row r="101">
      <c r="A101" s="177" t="n">
        <v>99</v>
      </c>
      <c r="B101" s="34" t="inlineStr">
        <is>
          <t>ผู้ป่วยหญิงไทยคู่ อายุ 28 ปี ได้รับการวินิจฉัยเป็นโรคลมชักมา 5 ปี (ชนิด Generalized tonic-clonic seizure) รับประทานยา Phenytoin capsule 100 mg วันละ 3 แคปซูล ก่อนนอน ไม่มีประวัติสูบบุหรี่ ยังไม่มีบุตร ขณะนี้คุมกำเนิดร่วมอยู่และวางแผนจะมีบุตรในอนาคต
หากต้องการเก็บข้อมูลและประเมินอุบัติการณ์การเกิดความพิการแต่กำเนิดของทารก (Teratogenic effects) จากการใช้ยาต้านชักชนิดต่างๆ ในสตรีมีครรภ์ รูปแบบการศึกษาทางระบาดวิทยาในข้อใดมีความเหมาะสมและมีจริยธรรมมากที่สุด</t>
        </is>
      </c>
      <c r="C101" s="100" t="inlineStr"/>
      <c r="D101" s="34" t="inlineStr">
        <is>
          <t>Prospective Cohort Study หรือ Pregnancy Registry</t>
        </is>
      </c>
      <c r="E101" s="34" t="inlineStr">
        <is>
          <t>Randomized Controlled Trial (RCT)</t>
        </is>
      </c>
      <c r="F101" s="34" t="inlineStr">
        <is>
          <t>Cross-Sectional Analytical Study</t>
        </is>
      </c>
      <c r="G101" s="34" t="inlineStr">
        <is>
          <t>Pre-post Experimental Study</t>
        </is>
      </c>
      <c r="H101" s="34" t="inlineStr">
        <is>
          <t>In vitro Mutagenicity Study</t>
        </is>
      </c>
      <c r="I101" s="100" t="n">
        <v>1</v>
      </c>
      <c r="J101" s="34" t="inlineStr">
        <is>
          <t>✅ คำตอบที่ถูกต้อง: ข้อ ก. Prospective Cohort Study หรือ Pregnancy Registry
🎯 ทำไมข้อนี้ถึงถูก:
การศึกษาผลของยาที่อาจก่อให้เกิดความพิการในทารก ไม่สามารถทำการทดลองแบบสุ่ม (RCT) ในหญิงตั้งครรภ์ได้เนื่องจากผิดจริยธรรมทางการแพทย์อย่างร้ายแรง ดังนั้นรูปแบบการศึกษาที่ได้มาตรฐาน น่าเชื่อถือ และถูกต้องตามจริยธรรมมากที่สุดคือ Prospective Cohort Study โดยการจัดทำทะเบียนหญิงตั้งครรภ์ที่จำเป็นต้องใช้ยาต้านชัก (Pregnancy Registry) และติดตามไปข้างหน้าจนกระทั่งคลอด เพื่อบันทึกและเปรียบเทียบอุบัติการณ์การเกิดความพิการในทารก
🔍 ข้ออื่นผิดเพราะอะไร:
• ข้อ ข. ผิดเพราะ: RCT เป็นการสุ่มให้ยาที่สงสัยว่าก่อทารกวิรูปแก่หญิงตั้งครรภ์ ซึ่งผิดจริยธรรมการวิจัยในมนุษย์ (Unethical)
• ข้อ ค. ผิดเพราะ: Cross-Sectional Study วัดปัจจัยเสี่ยงและโรคพร้อมกัน ไม่สามารถพิสูจน์ความสัมพันธ์เชิงสาเหตุและเวลา (Temporal sequence) ได้ดี
• ข้อ ง. ผิดเพราะ: Pre-post Experimental Study เป็นการทดลองในมนุษย์ที่มีปัญหาจริยธรรมเช่นเดียวกัน
• ข้อ จ. ผิดเพราะ: การทดลองในหลอดทดลอง (In vitro) ไม่สามารถนำมาประเมินอุบัติการณ์จริงในทารกมนุษย์ได้</t>
        </is>
      </c>
      <c r="K101" s="100" t="inlineStr"/>
      <c r="L101" s="34" t="inlineStr">
        <is>
          <t>Research &amp; Biostats</t>
        </is>
      </c>
      <c r="M101" s="34" t="inlineStr">
        <is>
          <t>Epidemiological Study Designs (Cohort &amp; Registry)</t>
        </is>
      </c>
      <c r="N101" s="100" t="inlineStr">
        <is>
          <t>SAP</t>
        </is>
      </c>
      <c r="O101" s="34" t="inlineStr">
        <is>
          <t>ข้อสอบจริง PLE-CC1 ปี 2566 Day 1 ข้อ 37 [CASE_2566_EPILEPSY_01]</t>
        </is>
      </c>
      <c r="P101" s="100" t="inlineStr">
        <is>
          <t>ข้อสอบจริง</t>
        </is>
      </c>
      <c r="Q101" s="100" t="inlineStr">
        <is>
          <t>2566 Day 1</t>
        </is>
      </c>
      <c r="R101" s="100" t="inlineStr">
        <is>
          <t>CASE_2566_EPILEPSY_01</t>
        </is>
      </c>
    </row>
    <row r="102">
      <c r="A102" s="177" t="n">
        <v>100</v>
      </c>
      <c r="B102" s="34" t="inlineStr">
        <is>
          <t>ในการประเมินความคุ้มค่าทางเศรษฐศาสตร์สาธารณสุขของยารักษาสิว หากในระยะเวลาการรักษา 6 เดือน ผู้ป่วยมีค่าคะแนนอรรถประโยชน์คุณภาพชีวิต (Health utility weight) เท่ากับ 0.7
จงคำนวณหาปีสุขภาวะ (Quality-Adjusted Life Years: QALYs) ที่ผู้ป่วยรายนี้ได้รับในช่วงเวลาดังกล่าว</t>
        </is>
      </c>
      <c r="C102" s="100" t="inlineStr"/>
      <c r="D102" s="34" t="inlineStr">
        <is>
          <t>0.15 QALYs</t>
        </is>
      </c>
      <c r="E102" s="34" t="inlineStr">
        <is>
          <t>0.35 QALYs</t>
        </is>
      </c>
      <c r="F102" s="34" t="inlineStr">
        <is>
          <t>0.70 QALYs</t>
        </is>
      </c>
      <c r="G102" s="34" t="inlineStr">
        <is>
          <t>1.05 QALYs</t>
        </is>
      </c>
      <c r="H102" s="34" t="inlineStr">
        <is>
          <t>1.40 QALYs</t>
        </is>
      </c>
      <c r="I102" s="100" t="n">
        <v>2</v>
      </c>
      <c r="J102" s="34" t="inlineStr">
        <is>
          <t>✅ คำตอบที่ถูกต้อง: ข้อ ข. 0.35 QALYs
🎯 ทำไมข้อนี้ถึงถูก:
สูตรการคำนวณปีสุขภาวะ:
QALYs = Health Utility (คะแนนอรรถประโยชน์) x Time in years (ระยะเวลาในหน่วยปี)
- ค่า Health Utility = 0.7
- ระยะเวลา 6 เดือน คิดเป็น 6/12 = 0.5 ปี
ดังนั้น QALYs = 0.7 x 0.5 = 0.35 QALYs
🔍 ข้ออื่นผิดเพราะอะไร:
• ข้อ ก. ผิดเพราะ: 0.15 เกิดจากการคำนวณที่ผิดพลาด
• ข้อ ค. ผิดเพราะ: 0.70 คือค่า QALYs หากผู้ป่วยมีสุขภาพระดับนี้เต็ม 1 ปีบริบูรณ์
• ข้อ ง. และ จ. ผิดเพราะ: นำระยะเวลาไปคูณแบบไม่แปลงเป็นหน่วยปี</t>
        </is>
      </c>
      <c r="K102" s="100" t="inlineStr"/>
      <c r="L102" s="34" t="inlineStr">
        <is>
          <t>Research &amp; Biostats</t>
        </is>
      </c>
      <c r="M102" s="34" t="inlineStr">
        <is>
          <t>Pharmacoeconomics (QALY Calculation)</t>
        </is>
      </c>
      <c r="N102" s="100" t="inlineStr">
        <is>
          <t>SAP</t>
        </is>
      </c>
      <c r="O102" s="34" t="inlineStr">
        <is>
          <t>ข้อสอบจริง PLE-CC1 ปี 2566 Day 1 ข้อ 43 [CASE_2566_ACNE_01]</t>
        </is>
      </c>
      <c r="P102" s="100" t="inlineStr">
        <is>
          <t>ข้อสอบจริง</t>
        </is>
      </c>
      <c r="Q102" s="100" t="inlineStr">
        <is>
          <t>2566 Day 1</t>
        </is>
      </c>
      <c r="R102" s="100" t="inlineStr">
        <is>
          <t>CASE_2566_ACNE_01</t>
        </is>
      </c>
    </row>
    <row r="103">
      <c r="A103" s="177" t="n">
        <v>101</v>
      </c>
      <c r="B103" s="34" t="inlineStr">
        <is>
          <t>หากผู้วิจัยต้องการออกแบบการศึกษาทางคลินิกเพื่อเปรียบเทียบว่า ยาต้านเกล็ดเลือด A หรือ ยาต้านเกล็ดเลือด B มีประสิทธิภาพในการป้องกันการเกิดโรคหลอดเลือดสมองซ้ำได้ดีกว่ากัน รูปแบบการวิจัยในข้อใดให้ความน่าเชื่อถือทางสถิติและมีระดับหลักฐานเชิงประจักษ์ (Level of evidence) สูงที่สุด</t>
        </is>
      </c>
      <c r="C103" s="100" t="inlineStr"/>
      <c r="D103" s="34" t="inlineStr">
        <is>
          <t>Case-Control Study</t>
        </is>
      </c>
      <c r="E103" s="34" t="inlineStr">
        <is>
          <t>Prospective Cohort Study</t>
        </is>
      </c>
      <c r="F103" s="34" t="inlineStr">
        <is>
          <t>Randomized Controlled Trial (RCT / Experimental study)</t>
        </is>
      </c>
      <c r="G103" s="34" t="inlineStr">
        <is>
          <t>Cross-Sectional Descriptive Study</t>
        </is>
      </c>
      <c r="H103" s="34" t="inlineStr">
        <is>
          <t>Case Report หรือ Case Series</t>
        </is>
      </c>
      <c r="I103" s="100" t="n">
        <v>3</v>
      </c>
      <c r="J103" s="34" t="inlineStr">
        <is>
          <t>✅ คำตอบที่ถูกต้อง: ข้อ ค. Randomized Controlled Trial (RCT / Experimental study)
🎯 ทำไมข้อนี้ถึงถูก:
การวิจัยเชิงทดลองแบบสุ่มและมีกลุ่มควบคุม (Randomized Controlled Trial: RCT) จัดเป็น Gold standard ในการเปรียบเทียบประสิทธิภาพของการรักษาทางคลินิก เนื่องจากมีกระบวนการ Randomization ที่ช่วยกำจัด Confounding factors ทั้งที่ทราบและไม่ทราบได้อย่างเท่าเทียมกันทั้งสองกลุ่ม ทำให้สามารถพิสูจน์ความสัมพันธ์เชิงสาเหตุและผล (Causal relationship) ได้อย่างแม่นยำที่สุดตามหลักการแพทย์เชิงประจักษ์ (EBM)
🔍 ข้ออื่นผิดเพราะอะไร:
• ข้อ ก. ข. ง. และ จ. ผิดเพราะ: ล้วนเป็นการศึกษาเชิงสังเกต (Observational studies) ซึ่งมีความเสี่ยงต่อ Confounding bias และ Selection bias สูงกว่า RCT</t>
        </is>
      </c>
      <c r="K103" s="100" t="inlineStr"/>
      <c r="L103" s="34" t="inlineStr">
        <is>
          <t>Research &amp; Biostats</t>
        </is>
      </c>
      <c r="M103" s="34" t="inlineStr">
        <is>
          <t>Clinical Trial Designs &amp; EBM Hierarchy</t>
        </is>
      </c>
      <c r="N103" s="100" t="inlineStr">
        <is>
          <t>SAP</t>
        </is>
      </c>
      <c r="O103" s="34" t="inlineStr">
        <is>
          <t>ข้อสอบจริง PLE-CC1 ปี 2566 Day 1 ข้อ 77 [CASE_2566_STROKE_01]</t>
        </is>
      </c>
      <c r="P103" s="100" t="inlineStr">
        <is>
          <t>ข้อสอบจริง</t>
        </is>
      </c>
      <c r="Q103" s="100" t="inlineStr">
        <is>
          <t>2566 Day 1</t>
        </is>
      </c>
      <c r="R103" s="100" t="inlineStr"/>
    </row>
    <row r="104">
      <c r="A104" s="177" t="n">
        <v>102</v>
      </c>
      <c r="B104" s="34" t="inlineStr">
        <is>
          <t>หากผู้วิจัยต้องการศึกษาปัจจัยเสี่ยงและอัตราการเกิดภาวะไตวาย Fanconi Syndrome จากการใช้ยา TDF โดยการสืบค้นย้อนหลังจากฐานข้อมูล รายงานอาการไม่พึงประสงค์จากการใช้ยา (ADR Database) ของเครือข่ายโรงพยาบาลทั่วประเทศ
รูปแบบการศึกษาทางระบาดวิทยาในข้อใดมีความเหมาะสมและสอดคล้องกับลักษณะข้อมูลข้างต้นมากที่สุด</t>
        </is>
      </c>
      <c r="C104" s="100" t="inlineStr"/>
      <c r="D104" s="34" t="inlineStr">
        <is>
          <t>Retrospective Case-Control Study</t>
        </is>
      </c>
      <c r="E104" s="34" t="inlineStr">
        <is>
          <t>Prospective Descriptive Study</t>
        </is>
      </c>
      <c r="F104" s="34" t="inlineStr">
        <is>
          <t>Retrospective Cohort Study</t>
        </is>
      </c>
      <c r="G104" s="34" t="inlineStr">
        <is>
          <t>Prospective Cohort Study</t>
        </is>
      </c>
      <c r="H104" s="34" t="inlineStr">
        <is>
          <t>Randomized Controlled Trial (RCT)</t>
        </is>
      </c>
      <c r="I104" s="100" t="n">
        <v>1</v>
      </c>
      <c r="J104" s="34" t="inlineStr">
        <is>
          <t>✅ คำตอบที่ถูกต้อง: ข้อ ก. Retrospective Case-Control Study
🎯 ทำไมข้อนี้ถึงถูก:
ภาวะ Fanconi Syndrome เป็นอาการไม่พึงประสงค์ที่พบได้น้อย (Rare ADR) การสืบค้นจากฐานข้อมูลรายงานอาการไม่พึงประสงค์ที่มีอยู่เดิม โดยเริ่มต้นคัดเลือกกลุ่มผู้ป่วยที่เกิดภาวะ Fanconi syndrome (Cases) และกลุ่มผู้ป่วยที่ไม่เกิดภาวะดังกล่าว (Controls) แล้วสืบค้นย้อนหลังไปดูประวัติการได้รับยา TDF และปัจจัยร่วมต่างๆ จัดเป็น รูปแบบการศึกษาแบบ Retrospective Case-Control Study ซึ่งเป็นวิธีที่มีประสิทธิภาพและประหยัดเวลามากที่สุดในการศึกษาภาวะแทรกซ้อนที่พบได้ยาก
🔍 ข้ออื่นผิดเพราะอะไร:
• ข้อ ข. และ ง. เป็นการศึกษาไปข้างหน้า (Prospective) ซึ่งไม่ตรงกับลักษณะการดึงข้อมูลย้อนหลังจากฐานข้อมูลเดิม
• ข้อ ค. Retrospective Cohort ต้องเริ่มจากกลุ่มที่ได้และไม่ได้ยา TDF ทั้งหมดในอดีต ซึ่งฐานข้อมูล ADR มักเก็บเฉพาะผู้ที่มีอาการผิดปกติ จึงไม่เหมาะกับ Cohort
• ข้อ จ. RCT เป็นการทดลองทางคลินิก ไม่ใช่การวิจัยจากฐานข้อมูลย้อนหลัง</t>
        </is>
      </c>
      <c r="K104" s="100" t="inlineStr"/>
      <c r="L104" s="34" t="inlineStr">
        <is>
          <t>Research &amp; Biostats</t>
        </is>
      </c>
      <c r="M104" s="34" t="inlineStr">
        <is>
          <t>Pharmacoepidemiology &amp; ADR Database Studies</t>
        </is>
      </c>
      <c r="N104" s="100" t="inlineStr">
        <is>
          <t>SAP</t>
        </is>
      </c>
      <c r="O104" s="34" t="inlineStr">
        <is>
          <t>ข้อสอบจริง PLE-CC1 ปี 2566 Day 1 ข้อ 86 [CASE_2566_HIV_01]</t>
        </is>
      </c>
      <c r="P104" s="100" t="inlineStr">
        <is>
          <t>ข้อสอบจริง</t>
        </is>
      </c>
      <c r="Q104" s="100" t="inlineStr">
        <is>
          <t>2566 Day 1</t>
        </is>
      </c>
      <c r="R104" s="100" t="inlineStr">
        <is>
          <t>CASE_2566_HIV_01</t>
        </is>
      </c>
    </row>
    <row r="105">
      <c r="A105" s="177" t="n">
        <v>103</v>
      </c>
      <c r="B105" s="34" t="inlineStr">
        <is>
          <t>ในการประเมินวรรณกรรมทางการแพทย์ตามหลักการแพทย์เชิงประจักษ์ (Evidence-Based Medicine: EBM) หากต้องการตั้งคำถามทางคลินิก (Clinical Question) หรือกำหนดกรอบการสืบค้นงานวิจัยเพื่อให้ได้คำตอบที่ชัดเจนและตรงประเด็นมากที่สุด ควรกำหนดกรอบแนวคิดตามโครงสร้างมาตรฐานในข้อใด</t>
        </is>
      </c>
      <c r="C105" s="100" t="inlineStr"/>
      <c r="D105" s="34" t="inlineStr">
        <is>
          <t>PICO (Patient/Population, Intervention, Comparison, Outcome)</t>
        </is>
      </c>
      <c r="E105" s="34" t="inlineStr">
        <is>
          <t>CASP (Critical Appraisal Skills Programme)</t>
        </is>
      </c>
      <c r="F105" s="34" t="inlineStr">
        <is>
          <t>IESAC (Indication, Efficacy, Safety, Adherence, Cost)</t>
        </is>
      </c>
      <c r="G105" s="34" t="inlineStr">
        <is>
          <t>SOAP (Subjective, Objective, Assessment, Plan)</t>
        </is>
      </c>
      <c r="H105" s="34" t="inlineStr">
        <is>
          <t>COPE (Control, Opportunity, Problem, Evaluation)</t>
        </is>
      </c>
      <c r="I105" s="100" t="n">
        <v>1</v>
      </c>
      <c r="J105" s="34" t="inlineStr">
        <is>
          <t>✅ คำตอบที่ถูกต้อง: ข้อ ก. PICO (Patient/Population, Intervention, Comparison, Outcome)
🎯 ทำไมข้อนี้ถึงถูก:
กรอบ PICO Framework เป็นโครงสร้างมาตรฐานสากลในการกำหนดคำถามทางคลินิกและการสืบค้นหลักฐานเชิงประจักษ์ ประกอบด้วย:
- P (Patient / Population): กลุ่มประชากรหรือผู้ป่วยเป้าหมายและปัญหาทางคลินิก
- I (Intervention): การรักษา ยา การวินิจฉัย หรือการสัมผัสปัจจัยที่สนใจ
- C (Comparison / Control): การรักษาเปรียบเทียบหรือกลุ่มควบคุม (ยาหลอก หรือการรักษามาตรฐานเดิม)
- O (Outcome): ผลลัพธ์ทางคลินิกที่ต้องการวัดผล (เช่น อัตราการรอดชีวิต, การลดความดัน, อุบัติการณ์การเกิดโรค)
🔍 ข้ออื่นผิดเพราะอะไร:
• ข้อ ข. CASP คือชุดเครื่องมือสำหรับวิพากษ์วรรณกรรมวิจัย (Critical appraisal tool)
• ข้อ ค. IESAC คือกรอบแนวคิดในการประเมินและตัดสินใจเลือกยาในการบริบาลทางเภสัชกรรม
• ข้อ ง. SOAP คือรูปแบบการบันทึกการบริบาลทางเภสัชกรรมในเวชระเบียน
• ข้อ จ. COPE ไม่ใช่โครงสร้างการตั้งคำถามใน EBM</t>
        </is>
      </c>
      <c r="K105" s="100" t="inlineStr"/>
      <c r="L105" s="34" t="inlineStr">
        <is>
          <t>Research &amp; Biostats</t>
        </is>
      </c>
      <c r="M105" s="34" t="inlineStr">
        <is>
          <t>Evidence-Based Medicine (PICO Framework)</t>
        </is>
      </c>
      <c r="N105" s="100" t="inlineStr">
        <is>
          <t>SAP</t>
        </is>
      </c>
      <c r="O105" s="34" t="inlineStr">
        <is>
          <t>ข้อสอบจริง PLE-CC1 ปี 2566 Day 1 ข้อ 120 [CASE_2566_LAW_01]</t>
        </is>
      </c>
      <c r="P105" s="100" t="inlineStr">
        <is>
          <t>ข้อสอบจริง</t>
        </is>
      </c>
      <c r="Q105" s="100" t="inlineStr">
        <is>
          <t>2566 Day 1</t>
        </is>
      </c>
      <c r="R105" s="100" t="inlineStr"/>
    </row>
    <row r="106">
      <c r="A106" s="178" t="n">
        <v>104</v>
      </c>
      <c r="B106" s="179" t="inlineStr">
        <is>
          <t>ผู้ป่วยหญิงไทยอายุ 28 ปี ได้รับการวินิจฉัยเป็นโรคไมเกรน และแพทย์กำลังพิจารณาทางเลือกของยาป้องกันไมเกรนระหว่างยากลุ่มต่างๆ รวมถึง Flunarizine
จากการศึกษาการทบทวนวรรณกรรมและการวิเคราะห์อภิมาน (Meta-analysis) เกี่ยวกับประสิทธิผลของยา Flunarizine ในการป้องกันโรคไมเกรน ข้อใดสรุปผลการวิจัยได้อย่างถูกต้อง</t>
        </is>
      </c>
      <c r="C106" s="178" t="inlineStr"/>
      <c r="D106" s="179" t="inlineStr">
        <is>
          <t>ขนาดยา Flunarizine ที่แนะนำควรใช้เพียง 5 mg วันละครั้ง เนื่องจากขนาด 10 mg มีผลข้างเคียงสูงมากจนไม่มีประสิทธิผล</t>
        </is>
      </c>
      <c r="E106" s="179" t="inlineStr">
        <is>
          <t>Flunarizine มีประสิทธิผลในการลดความถี่ไมเกรนเหนือกว่า Propranolol ถึง 1.19 เท่าอย่างมีนัยสำคัญทางสถิติ</t>
        </is>
      </c>
      <c r="F106" s="179" t="inlineStr">
        <is>
          <t>ผลลัพธ์ของการทดลองพบว่า Pizotifen มีประสิทธิภาพเหนือกว่า Flunarizine ในการป้องกันไมเกรนหลังให้ยาต่อเนื่อง 4 เดือน</t>
        </is>
      </c>
      <c r="G106" s="179" t="inlineStr">
        <is>
          <t>การรักษาด้วยการฝังเข็มมีประสิทธิผลในการป้องกันไมเกรนเหนือกว่าการใช้ยา Flunarizine อย่างมีนัยสำคัญ</t>
        </is>
      </c>
      <c r="H106" s="179" t="inlineStr">
        <is>
          <t>Flunarizine มีประสิทธิภาพในการป้องกันไมเกรนเทียบเท่าและไม่ด้อยไปกว่า (Comparable / Non-inferior) Propranolol, Metoprolol, Valproate และ Topiramate</t>
        </is>
      </c>
      <c r="I106" s="178" t="n">
        <v>5</v>
      </c>
      <c r="J106" s="179" t="inlineStr">
        <is>
          <t>✅ คำตอบที่ถูกต้อง: ข้อ จ. Flunarizine มีประสิทธิภาพในการป้องกันไมเกรนเทียบเท่าและไม่ด้อยไปกว่า (Comparable / Non-inferior) Propranolol, Metoprolol, Valproate และ Topiramate
🎯 ทำไมข้อนี้ถึงถูก:
จากการศึกษาทางคลินิกแบบ Randomized Controlled Trials และการวิเคราะห์อภิมาน (Meta-analysis) เปรียบเทียบประสิทธิภาพของยาป้องกันไมเกรน พบว่า Flunarizine (ยากลุ่ม Calcium channel blocker ขนาด 5-10 mg วันละครั้งก่อนนอน) มีประสิทธิผลในการลดความถี่และระยะเวลาของการกำเริบของไมเกรนได้ดีเทียบเท่าและไม่ด้อยไปกว่า (Non-inferior / Comparable efficacy) ยามาตรฐานอันดับแรกตัวอื่นๆ ได้แก่ Beta-blockers (Propranolol, Metoprolol) และยากันชัก (Sodium valproate, Topiramate)
🔍 ข้ออื่นผิดเพราะอะไร:
• ข้อ ก. ผิดเพราะขนาดมาตรฐานที่ใช้คือ 5-10 mg วันละครั้งก่อนนอน โดยขนาด 10 mg ยังคงมีประสิทธิผลดีและใช้กันแพร่หลายในผู้ใหญ่
• ข้อ ข. ผิดเพราะการศึกษาไม่ได้แสดงว่า Flunarizine เหนือกว่า Propranolol 1.19 เท่า แต่ให้ผลเทียบเท่ากัน
• ข้อ ค. ผิดเพราะการศึกษาพบว่า Flunarizine มีประสิทธิภาพดีกว่าหรือเทียบเท่า Pizotifen แต่ทนต่อยาได้ดีกว่า
• ข้อ ง. ผิดเพราะการฝังเข็มยังไม่มีหลักฐานเหนือกว่ายามาตรฐานอย่างมีนัยสำคัญ</t>
        </is>
      </c>
      <c r="K106" s="178" t="inlineStr"/>
      <c r="L106" s="179" t="inlineStr">
        <is>
          <t>Research &amp; Biostats</t>
        </is>
      </c>
      <c r="M106" s="179" t="inlineStr">
        <is>
          <t>Clinical Trials &amp; Comparative Efficacy Analysis</t>
        </is>
      </c>
      <c r="N106" s="178" t="inlineStr">
        <is>
          <t>SAP</t>
        </is>
      </c>
      <c r="O106" s="179" t="inlineStr">
        <is>
          <t>ข้อสอบจริง PLE-CC1 ปี 2566 Day 2 ข้อ 27 [CASE_2566_MIGRAINE_01]</t>
        </is>
      </c>
      <c r="P106" s="178" t="inlineStr">
        <is>
          <t>ข้อสอบจริง</t>
        </is>
      </c>
      <c r="Q106" s="178" t="inlineStr">
        <is>
          <t>2566 Day 2</t>
        </is>
      </c>
      <c r="R106" s="178" t="inlineStr">
        <is>
          <t>CASE_2566_MIGRAINE_01</t>
        </is>
      </c>
    </row>
    <row r="107">
      <c r="A107" s="178" t="n">
        <v>105</v>
      </c>
      <c r="B107" s="179" t="inlineStr">
        <is>
          <t>ผู้วิจัยและทีมเภสัชกรต้องการออกแบบการศึกษาวิจัยทางระบาดวิทยา เพื่อศึกษาหาความสัมพันธ์ระหว่างการใช้ยาเคมีบำบัด กับการเกิดอาการไม่พึงประสงค์จากยาที่พบได้น้อยมากในประชากร (Rare adverse drug reaction เช่น ภาวะหัวใจเต้นผิดจังหวะรุนแรงชนิดหายาก)
รูปแบบการวิจัยทางระบาดวิทยา (Epidemiological study design) ในข้อใดมีความเหมาะสม มีประสิทธิภาพสูง และประหยัดทรัพยากรมากที่สุดสำหรับวัตถุประสงค์นี้</t>
        </is>
      </c>
      <c r="C107" s="178" t="inlineStr"/>
      <c r="D107" s="179" t="inlineStr">
        <is>
          <t>การศึกษาแบบควบคุมตามเหตุการณ์ไปข้างหน้า (Prospective cohort study)</t>
        </is>
      </c>
      <c r="E107" s="179" t="inlineStr">
        <is>
          <t>การศึกษาแบบย้อนหลังจากกลุ่มผู้ป่วยเปรียบเทียบกับกลุ่มควบคุม (Case-control study)</t>
        </is>
      </c>
      <c r="F107" s="179" t="inlineStr">
        <is>
          <t>การศึกษาแบบภาคตัดขวาง (Cross-sectional study)</t>
        </is>
      </c>
      <c r="G107" s="179" t="inlineStr">
        <is>
          <t>การทดลองแบบสุ่มและมีกลุ่มควบคุมขนาดใหญ่ (Randomized controlled trial)</t>
        </is>
      </c>
      <c r="H107" s="179" t="inlineStr">
        <is>
          <t>การสำรวจความชุกในประชากรทั่วไป (Ecological survey)</t>
        </is>
      </c>
      <c r="I107" s="178" t="n">
        <v>2</v>
      </c>
      <c r="J107" s="179" t="inlineStr">
        <is>
          <t>✅ คำตอบที่ถูกต้อง: ข้อ ข. การศึกษาแบบย้อนหลังจากกลุ่มผู้ป่วยเปรียบเทียบกับกลุ่มควบคุม (Case-control study)
🎯 ทำไมข้อนี้ถึงถูก:
การศึกษาแบบ Case-control study เริ่มต้นจากการคัดเลือกผู้ที่เกิดผลลัพธ์หรือเกิดโรค/อาการไม่พึงประสงค์แล้ว (Cases) เปรียบเทียบกับกลุ่มที่ไม่มีอาการ (Controls) แล้วสืบค้นย้อนหลังไปดูประวัติการได้รับยาหรือปัจจัยสัมผัส (Odds Ratio) จึงเป็นรูปแบบการวิจัยที่มีประสิทธิภาพสูงสุด รวดเร็ว และประหยัดค่าใช้จ่ายที่สุดสำหรับ การศึกษาโรคหรือผลข้างเคียงจากยาที่พบได้ยากมาก (Rare disease / Rare adverse drug reactions) ในขณะที่ Cohort study หรือ RCT จะต้องใช้กลุ่มตัวอย่างมหาศาลและติดตามยาวนานมากจึงจะพบผู้ป่วยเพียงไม่กี่ราย
🔍 ข้ออื่นผิดเพราะอะไร:
• ข้อ ก. Cohort study เหมาะสำหรับ Rare exposure (ปัจจัยสัมผัสที่พบน้อย) ไม่เหมาะสำหรับ Rare outcome เพราะต้องใช้กลุ่มตัวอย่างขนาดใหญ่มาก
• ข้อ ค. Cross-sectional study วัดเหตุและผลในเวลาเดียวกัน ไม่สามารถบอกความสัมพันธ์เชิงสาเหตุได้ดี
• ข้อ ข. และ จ. ไม่เหมาะสมในแง่จริยธรรม ต้นทุน และขนาดตัวอย่างสำหรับ Rare ADR</t>
        </is>
      </c>
      <c r="K107" s="178" t="inlineStr"/>
      <c r="L107" s="179" t="inlineStr">
        <is>
          <t>Research &amp; Biostats</t>
        </is>
      </c>
      <c r="M107" s="179" t="inlineStr">
        <is>
          <t>Epidemiological Study Designs &amp; Rare ADR Investigation</t>
        </is>
      </c>
      <c r="N107" s="178" t="inlineStr">
        <is>
          <t>SAP</t>
        </is>
      </c>
      <c r="O107" s="179" t="inlineStr">
        <is>
          <t>ข้อสอบจริง PLE-CC1 ปี 2566 Day 2 ข้อ 44 [CASE_2566_BREAST_CANCER_01]</t>
        </is>
      </c>
      <c r="P107" s="178" t="inlineStr">
        <is>
          <t>ข้อสอบจริง</t>
        </is>
      </c>
      <c r="Q107" s="178" t="inlineStr">
        <is>
          <t>2566 Day 2</t>
        </is>
      </c>
      <c r="R107" s="178" t="inlineStr">
        <is>
          <t>CASE_2566_BREAST_CANCER_01</t>
        </is>
      </c>
    </row>
    <row r="108">
      <c r="A108" s="178" t="n">
        <v>106</v>
      </c>
      <c r="B108" s="179" t="inlineStr">
        <is>
          <t>จากการศึกษาการวิเคราะห์อภิมาน (Meta-analysis) แบบ Comparative Effectiveness ของยาป้องกันไมเกรนระบุว่า:
'Propranolol reduced headache by 50% in seven studies for episodic migraine (-1.3 ha/month, 95% CI: -2.0 to -0.62), but neither atenolol nor propranolol were effective for chronic migraine. Network meta-analysis found amitriptyline to be better than several other medications including candesartan, fluoxetine, propranolol, topiramate and valproate'
จากข้อมูลผลการวิจัยข้างต้น ข้อใดสรุปผลได้อย่างถูกต้องที่สุด</t>
        </is>
      </c>
      <c r="C108" s="178" t="inlineStr"/>
      <c r="D108" s="179" t="inlineStr">
        <is>
          <t>Propranolol สามารถลดความถี่ของการเกิดไมเกรนชนิดเป็นๆ หายๆ (Episodic migraine) ได้อย่างมีนัยสำคัญทางสถิติเมื่อเทียบกับยาหลอก</t>
        </is>
      </c>
      <c r="E108" s="179" t="inlineStr">
        <is>
          <t>Propranolol มีประสิทธิภาพสูงในการรักษาโรคไมเกรนเรื้อรัง (Chronic migraine)</t>
        </is>
      </c>
      <c r="F108" s="179" t="inlineStr">
        <is>
          <t>Propranolol ไม่สามารถลดความถี่ในการเกิดไมเกรนได้อย่างมีนัยสำคัญ</t>
        </is>
      </c>
      <c r="G108" s="179" t="inlineStr">
        <is>
          <t>Amitriptyline มีประสิทธิภาพในการป้องกันไมเกรนด้อยกว่า Propranolol อย่างชัดเจน</t>
        </is>
      </c>
      <c r="H108" s="179" t="inlineStr">
        <is>
          <t>ยาลดความดันกลุ่ม Beta-blockers ทุกชนิดมีประสิทธิภาพในการป้องกันไมเกรนเหนือกว่ายาหลอกอย่างมีนัยสำคัญ</t>
        </is>
      </c>
      <c r="I108" s="178" t="n">
        <v>1</v>
      </c>
      <c r="J108" s="179" t="inlineStr">
        <is>
          <t>✅ คำตอบที่ถูกต้อง: ข้อ ก. Propranolol สามารถลดความถี่ของการเกิดไมเกรนชนิดเป็นๆ หายๆ (Episodic migraine) ได้อย่างมีนัยสำคัญทางสถิติเมื่อเทียบกับยาหลอก
🎯 ทำไมข้อนี้ถึงถูก:
จากข้อความระบุว่า Propranolol สามารถลดความถี่ของอาการปวดศีรษะลงได้ -1.3 ครั้งต่อเดือน โดยช่วงความเชื่อมั่น 95% Confidence Interval อยู่ที่ -2.0 ถึง -0.62 ซึ่งค่าทั้งสองเป็นลบและไม่คร่อมศูนย์ (Does not cross zero) จึงแสดงว่า Propranolol สามารถลดความถี่ของ Episodic migraine ได้อย่างมีนัยสำคัญทางสถิติเหนือกว่ายาหลอกอย่างชัดเจน
🔍 ข้ออื่นผิดเพราะอะไร:
• ข้อ ข. ผิดเพราะบทความระบุชัดเจนว่า 'propranolol were not effective for chronic migraine'
• ข้อ ค. ผิดเพราะลดความถี่ได้อย่างมีนัยสำคัญใน episodic migraine
• ข้อ ง. ผิดเพราะ Network meta-analysis พบว่า Amitriptyline ดีกว่า (better than) Propranolol
• ข้อ จ. ผิดเพราะบทความระบุว่า Beta blockers บางตัว (acebutolol, pindolol) ไม่ได้ผลเหนือกว่ายาหลอก</t>
        </is>
      </c>
      <c r="K108" s="178" t="inlineStr"/>
      <c r="L108" s="179" t="inlineStr">
        <is>
          <t>Research &amp; Biostats</t>
        </is>
      </c>
      <c r="M108" s="179" t="inlineStr">
        <is>
          <t>Meta-analysis Interpretation &amp; Confidence Intervals</t>
        </is>
      </c>
      <c r="N108" s="178" t="inlineStr">
        <is>
          <t>SAP</t>
        </is>
      </c>
      <c r="O108" s="179" t="inlineStr">
        <is>
          <t>ข้อสอบจริง PLE-CC1 ปี 2566 Day 2 ข้อ 114 [CASE_2566_PHARM_PRACTICE_01]</t>
        </is>
      </c>
      <c r="P108" s="178" t="inlineStr">
        <is>
          <t>ข้อสอบจริง</t>
        </is>
      </c>
      <c r="Q108" s="178" t="inlineStr">
        <is>
          <t>2566 Day 2</t>
        </is>
      </c>
      <c r="R108" s="178" t="inlineStr">
        <is>
          <t>CASE_2566_PHARM_PRACTICE_01</t>
        </is>
      </c>
    </row>
  </sheetData>
  <mergeCells count="1">
    <mergeCell ref="A1:F1"/>
  </mergeCells>
  <pageMargins left="0.75" right="0.75" top="1" bottom="1" header="0.5" footer="0.5"/>
</worksheet>
</file>

<file path=xl/worksheets/sheet36.xml><?xml version="1.0" encoding="utf-8"?>
<worksheet xmlns="http://schemas.openxmlformats.org/spreadsheetml/2006/main">
  <sheetPr>
    <outlinePr summaryBelow="0" summaryRight="0"/>
    <pageSetUpPr/>
  </sheetPr>
  <dimension ref="A1:N13"/>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6.25" customHeight="1" s="49">
      <c r="A1" s="48">
        <f>HYPERLINK("#gid=0", "🏠 กลับสู่หน้าแรก (Go to Home Page)")</f>
        <v/>
      </c>
    </row>
    <row r="2" ht="21.6" customHeight="1" s="49">
      <c r="A2" s="118" t="n">
        <v>1</v>
      </c>
      <c r="B2" s="148" t="inlineStr">
        <is>
          <t>Display Name</t>
        </is>
      </c>
      <c r="C2" s="118" t="inlineStr">
        <is>
          <t>Total Answered</t>
        </is>
      </c>
      <c r="D2" s="148" t="inlineStr">
        <is>
          <t>Total Correct</t>
        </is>
      </c>
      <c r="E2" s="148" t="inlineStr">
        <is>
          <t>Accuracy (%)</t>
        </is>
      </c>
      <c r="F2" s="148" t="inlineStr">
        <is>
          <t>Current Streak (Days)</t>
        </is>
      </c>
      <c r="G2" s="148" t="inlineStr">
        <is>
          <t>Last Active</t>
        </is>
      </c>
    </row>
    <row r="3" ht="13.2" customHeight="1" s="49">
      <c r="A3" s="100" t="n">
        <v>2</v>
      </c>
      <c r="B3" s="88" t="inlineStr">
        <is>
          <t>เกี่ยวกับ Maxnum ข้อใดต่อไปนี้กล่าวถูกต้องตามหลักวิชาชีพเภสัชกรรม</t>
        </is>
      </c>
      <c r="C3" s="100" t="n">
        <v>17</v>
      </c>
      <c r="D3" s="88" t="inlineStr">
        <is>
          <t>5</t>
        </is>
      </c>
      <c r="E3" s="144" t="inlineStr">
        <is>
          <t>0.29</t>
        </is>
      </c>
      <c r="F3" s="88" t="inlineStr">
        <is>
          <t>1</t>
        </is>
      </c>
      <c r="G3" s="88" t="inlineStr">
        <is>
          <t>2026-09-24T14:17:16.289Z</t>
        </is>
      </c>
      <c r="N3" t="inlineStr">
        <is>
          <t>Clinic</t>
        </is>
      </c>
    </row>
    <row r="4" ht="13.2" customHeight="1" s="49">
      <c r="A4" s="100" t="n">
        <v>3</v>
      </c>
      <c r="B4" s="88" t="inlineStr">
        <is>
          <t>เกี่ยวกับ idea ข้อใดต่อไปนี้กล่าวถูกต้องตามหลักวิชาชีพเภสัชกรรม</t>
        </is>
      </c>
      <c r="C4" s="100" t="n">
        <v>33</v>
      </c>
      <c r="D4" s="88" t="inlineStr">
        <is>
          <t>26</t>
        </is>
      </c>
      <c r="E4" s="144" t="inlineStr">
        <is>
          <t>0.79</t>
        </is>
      </c>
      <c r="F4" s="88" t="inlineStr">
        <is>
          <t>1</t>
        </is>
      </c>
      <c r="G4" s="88" t="inlineStr">
        <is>
          <t>2026-09-24T13:36:51.013Z</t>
        </is>
      </c>
      <c r="N4" t="inlineStr">
        <is>
          <t>Clinic</t>
        </is>
      </c>
    </row>
    <row r="5" ht="13.2" customHeight="1" s="49">
      <c r="A5" s="100" t="n">
        <v>4</v>
      </c>
      <c r="B5" s="88" t="inlineStr">
        <is>
          <t>เกี่ยวกับ bt ข้อใดต่อไปนี้กล่าวถูกต้องตามหลักวิชาชีพเภสัชกรรม</t>
        </is>
      </c>
      <c r="C5" s="100" t="n">
        <v>0</v>
      </c>
      <c r="D5" s="34" t="n">
        <v>0</v>
      </c>
      <c r="E5" s="112" t="n">
        <v>0</v>
      </c>
      <c r="F5" s="88" t="inlineStr">
        <is>
          <t>1</t>
        </is>
      </c>
      <c r="G5" s="88" t="inlineStr">
        <is>
          <t>2026-09-24T13:18:00.422Z</t>
        </is>
      </c>
      <c r="N5" t="inlineStr">
        <is>
          <t>Clinic</t>
        </is>
      </c>
    </row>
    <row r="6" ht="13.2" customHeight="1" s="49">
      <c r="A6" s="100" t="n">
        <v>5</v>
      </c>
      <c r="B6" s="88" t="inlineStr">
        <is>
          <t>เกี่ยวกับ JN ข้อใดต่อไปนี้กล่าวถูกต้องตามหลักวิชาชีพเภสัชกรรม</t>
        </is>
      </c>
      <c r="C6" s="100" t="n">
        <v>0</v>
      </c>
      <c r="D6" s="34" t="n">
        <v>0</v>
      </c>
      <c r="E6" s="112" t="n">
        <v>0</v>
      </c>
      <c r="F6" s="88" t="inlineStr">
        <is>
          <t>1</t>
        </is>
      </c>
      <c r="G6" s="88" t="inlineStr">
        <is>
          <t>2026-09-24T13:18:27.158Z</t>
        </is>
      </c>
      <c r="N6" t="inlineStr">
        <is>
          <t>Clinic</t>
        </is>
      </c>
    </row>
    <row r="7" ht="13.2" customHeight="1" s="49">
      <c r="A7" s="100" t="n">
        <v>6</v>
      </c>
      <c r="B7" s="88" t="inlineStr">
        <is>
          <t>เกี่ยวกับ jn. ข้อใดต่อไปนี้กล่าวถูกต้องตามหลักวิชาชีพเภสัชกรรม</t>
        </is>
      </c>
      <c r="C7" s="100" t="n">
        <v>0</v>
      </c>
      <c r="D7" s="34" t="n">
        <v>0</v>
      </c>
      <c r="E7" s="112" t="n">
        <v>0</v>
      </c>
      <c r="F7" s="88" t="inlineStr">
        <is>
          <t>1</t>
        </is>
      </c>
      <c r="G7" s="88" t="inlineStr">
        <is>
          <t>2026-09-24T13:20:39.625Z</t>
        </is>
      </c>
      <c r="N7" t="inlineStr">
        <is>
          <t>Clinic</t>
        </is>
      </c>
    </row>
    <row r="8" ht="13.2" customHeight="1" s="49">
      <c r="A8" s="100" t="n">
        <v>7</v>
      </c>
      <c r="B8" s="88" t="inlineStr">
        <is>
          <t>เกี่ยวกับ 6531024033 ข้อใดต่อไปนี้กล่าวถูกต้องตามหลักวิชาชีพเภสัชกรรม</t>
        </is>
      </c>
      <c r="C8" s="100" t="n">
        <v>9</v>
      </c>
      <c r="D8" s="88" t="inlineStr">
        <is>
          <t>5</t>
        </is>
      </c>
      <c r="E8" s="144" t="inlineStr">
        <is>
          <t>0.56</t>
        </is>
      </c>
      <c r="F8" s="88" t="inlineStr">
        <is>
          <t>1</t>
        </is>
      </c>
      <c r="G8" s="88" t="inlineStr">
        <is>
          <t>2026-09-24T13:27:04.553Z</t>
        </is>
      </c>
      <c r="N8" t="inlineStr">
        <is>
          <t>Clinic</t>
        </is>
      </c>
    </row>
    <row r="9" ht="13.2" customHeight="1" s="49">
      <c r="A9" s="100" t="n"/>
      <c r="B9" s="34" t="n"/>
      <c r="C9" s="100" t="n"/>
      <c r="D9" s="34" t="n"/>
      <c r="E9" s="112" t="n"/>
      <c r="F9" s="34" t="n"/>
      <c r="G9" s="34" t="n"/>
      <c r="N9" t="inlineStr">
        <is>
          <t>Clinic</t>
        </is>
      </c>
    </row>
    <row r="10" ht="13.2" customHeight="1" s="49">
      <c r="A10" s="100" t="n"/>
      <c r="B10" s="34" t="n"/>
      <c r="C10" s="100" t="n"/>
      <c r="D10" s="34" t="n"/>
      <c r="E10" s="112" t="n"/>
      <c r="F10" s="34" t="n"/>
      <c r="G10" s="34" t="n"/>
      <c r="N10" t="inlineStr">
        <is>
          <t>Clinic</t>
        </is>
      </c>
    </row>
    <row r="11" ht="13.2" customHeight="1" s="49">
      <c r="A11" s="100" t="n"/>
      <c r="B11" s="34" t="n"/>
      <c r="C11" s="100" t="n"/>
      <c r="D11" s="34" t="n"/>
      <c r="E11" s="112" t="n"/>
      <c r="F11" s="34" t="n"/>
      <c r="G11" s="34" t="n"/>
      <c r="N11" t="inlineStr">
        <is>
          <t>Clinic</t>
        </is>
      </c>
    </row>
    <row r="12" ht="13.2" customHeight="1" s="49">
      <c r="A12" s="100" t="n"/>
      <c r="B12" s="34" t="n"/>
      <c r="C12" s="100" t="n"/>
      <c r="D12" s="34" t="n"/>
      <c r="E12" s="112" t="n"/>
      <c r="F12" s="34" t="n"/>
      <c r="G12" s="34" t="n"/>
      <c r="N12" t="inlineStr">
        <is>
          <t>Clinic</t>
        </is>
      </c>
    </row>
    <row r="13" ht="13.2" customHeight="1" s="49">
      <c r="A13" s="100" t="n"/>
      <c r="B13" s="34" t="n"/>
      <c r="C13" s="100" t="n"/>
      <c r="D13" s="34" t="n"/>
      <c r="E13" s="112" t="n"/>
      <c r="F13" s="34" t="n"/>
      <c r="G13" s="34" t="n"/>
      <c r="N13" t="inlineStr">
        <is>
          <t>Clinic</t>
        </is>
      </c>
    </row>
  </sheetData>
  <mergeCells count="1">
    <mergeCell ref="A1:G1"/>
  </mergeCells>
  <pageMargins left="0.75" right="0.75" top="1" bottom="1" header="0.5" footer="0.5"/>
</worksheet>
</file>

<file path=xl/worksheets/sheet37.xml><?xml version="1.0" encoding="utf-8"?>
<worksheet xmlns="http://schemas.openxmlformats.org/spreadsheetml/2006/main">
  <sheetPr>
    <outlinePr summaryBelow="0" summaryRight="0"/>
    <pageSetUpPr/>
  </sheetPr>
  <dimension ref="A1:N7"/>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6.25" customHeight="1" s="49">
      <c r="A1" s="53">
        <f>HYPERLINK("#gid=0", "🏠 กลับสู่หน้าแรก (Go to Home Page)")</f>
        <v/>
      </c>
    </row>
    <row r="2" ht="21.6" customHeight="1" s="49">
      <c r="A2" s="129" t="n">
        <v>1</v>
      </c>
      <c r="B2" s="156" t="inlineStr">
        <is>
          <t>Timestamp</t>
        </is>
      </c>
      <c r="C2" s="129" t="inlineStr">
        <is>
          <t>Username</t>
        </is>
      </c>
      <c r="D2" s="156" t="inlineStr">
        <is>
          <t>Display Name</t>
        </is>
      </c>
      <c r="E2" s="156" t="inlineStr">
        <is>
          <t>Message Text</t>
        </is>
      </c>
      <c r="F2" s="156" t="inlineStr">
        <is>
          <t>ReplyToId</t>
        </is>
      </c>
      <c r="G2" s="156" t="inlineStr">
        <is>
          <t>Topic Tag</t>
        </is>
      </c>
    </row>
    <row r="3" ht="13.2" customHeight="1" s="49">
      <c r="A3" s="100" t="n">
        <v>2</v>
      </c>
      <c r="B3" s="88" t="inlineStr">
        <is>
          <t>เกี่ยวกับ 2026-09-23T11:36:30.739Z ข้อใดต่อไปนี้กล่าวถูกต้องตามหลักวิชาชีพเภสัชกรรม</t>
        </is>
      </c>
      <c r="C3" s="100" t="inlineStr">
        <is>
          <t>maxnum</t>
        </is>
      </c>
      <c r="D3" s="88" t="inlineStr">
        <is>
          <t>Maxnum</t>
        </is>
      </c>
      <c r="E3" s="88" t="inlineStr">
        <is>
          <t>สวัสดีงับชาวบ้านทดสอบระบบ</t>
        </is>
      </c>
      <c r="F3" s="34" t="n"/>
      <c r="G3" s="88" t="inlineStr">
        <is>
          <t>Clinic</t>
        </is>
      </c>
      <c r="N3" t="inlineStr">
        <is>
          <t>Clinic</t>
        </is>
      </c>
    </row>
    <row r="4" ht="13.2" customHeight="1" s="49">
      <c r="A4" s="100" t="n">
        <v>3</v>
      </c>
      <c r="B4" s="88" t="inlineStr">
        <is>
          <t>เกี่ยวกับ 2026-09-23T12:41:48.559Z ข้อใดต่อไปนี้กล่าวถูกต้องตามหลักวิชาชีพเภสัชกรรม</t>
        </is>
      </c>
      <c r="C4" s="100" t="inlineStr">
        <is>
          <t>maxnum</t>
        </is>
      </c>
      <c r="D4" s="88" t="inlineStr">
        <is>
          <t>Maxnum</t>
        </is>
      </c>
      <c r="E4" s="88" t="inlineStr">
        <is>
          <t>ยัยบ๊องตื้น</t>
        </is>
      </c>
      <c r="F4" s="88" t="inlineStr">
        <is>
          <t>msg_1790163390739</t>
        </is>
      </c>
      <c r="G4" s="88" t="inlineStr">
        <is>
          <t>1. Musculoskeleton</t>
        </is>
      </c>
      <c r="N4" t="inlineStr">
        <is>
          <t>Clinic</t>
        </is>
      </c>
    </row>
    <row r="5" ht="13.2" customHeight="1" s="49">
      <c r="A5" s="100" t="n">
        <v>4</v>
      </c>
      <c r="B5" s="88" t="inlineStr">
        <is>
          <t>เกี่ยวกับ 2026-09-24T13:19:17.466Z ข้อใดต่อไปนี้กล่าวถูกต้องตามหลักวิชาชีพเภสัชกรรม</t>
        </is>
      </c>
      <c r="C5" s="100" t="inlineStr">
        <is>
          <t>anonymous</t>
        </is>
      </c>
      <c r="D5" s="88" t="inlineStr">
        <is>
          <t>บุคคลทั่วไป</t>
        </is>
      </c>
      <c r="E5" s="88" t="inlineStr">
        <is>
          <t>☆: .｡. o(≧▽≦)o .｡.:☆</t>
        </is>
      </c>
      <c r="F5" s="88" t="inlineStr">
        <is>
          <t>msg_1790167308559</t>
        </is>
      </c>
      <c r="G5" s="88" t="inlineStr">
        <is>
          <t>Clinic</t>
        </is>
      </c>
      <c r="N5" t="inlineStr">
        <is>
          <t>Clinic</t>
        </is>
      </c>
    </row>
    <row r="6" ht="13.2" customHeight="1" s="49">
      <c r="A6" s="100" t="n">
        <v>5</v>
      </c>
      <c r="B6" s="88" t="inlineStr">
        <is>
          <t>เกี่ยวกับ 2026-09-24T13:26:35.477Z ข้อใดต่อไปนี้กล่าวถูกต้องตามหลักวิชาชีพเภสัชกรรม</t>
        </is>
      </c>
      <c r="C6" s="100" t="inlineStr">
        <is>
          <t>maxnum</t>
        </is>
      </c>
      <c r="D6" s="88" t="inlineStr">
        <is>
          <t>Maxnum</t>
        </is>
      </c>
      <c r="E6" s="88" t="inlineStr">
        <is>
          <t>ข้อไหนเอ๋อมันน้องเอไอกำลังทยอยแก้อยู่นะงับ กด  Report บอกน้องเอไอมันจะตามแก้ให้เอง</t>
        </is>
      </c>
      <c r="F6" s="34" t="n"/>
      <c r="G6" s="88" t="inlineStr">
        <is>
          <t>Clinic</t>
        </is>
      </c>
      <c r="N6" t="inlineStr">
        <is>
          <t>Clinic</t>
        </is>
      </c>
    </row>
    <row r="7" ht="13.2" customHeight="1" s="49">
      <c r="A7" s="100" t="n">
        <v>6</v>
      </c>
      <c r="B7" s="88" t="inlineStr">
        <is>
          <t>เกี่ยวกับ 2026-09-24T13:29:57.256Z ข้อใดต่อไปนี้กล่าวถูกต้องตามหลักวิชาชีพเภสัชกรรม</t>
        </is>
      </c>
      <c r="C7" s="100" t="inlineStr">
        <is>
          <t>maxnum</t>
        </is>
      </c>
      <c r="D7" s="88" t="inlineStr">
        <is>
          <t>Maxnum</t>
        </is>
      </c>
      <c r="E7" s="88" t="inlineStr">
        <is>
          <t>กด Filter เล่มม่วง Pharma Plus นะครับส่วนใหญ่มันถูก</t>
        </is>
      </c>
      <c r="F7" s="34" t="n"/>
      <c r="G7" s="88" t="inlineStr">
        <is>
          <t>1. Musculoskeleton</t>
        </is>
      </c>
      <c r="N7" t="inlineStr">
        <is>
          <t>Clinic</t>
        </is>
      </c>
    </row>
  </sheetData>
  <mergeCells count="1">
    <mergeCell ref="A1:G1"/>
  </mergeCells>
  <pageMargins left="0.75" right="0.75" top="1" bottom="1" header="0.5" footer="0.5"/>
</worksheet>
</file>

<file path=xl/worksheets/sheet38.xml><?xml version="1.0" encoding="utf-8"?>
<worksheet xmlns="http://schemas.openxmlformats.org/spreadsheetml/2006/main">
  <sheetPr>
    <outlinePr summaryBelow="0" summaryRight="0"/>
    <pageSetUpPr/>
  </sheetPr>
  <dimension ref="A1:N1000"/>
  <sheetViews>
    <sheetView workbookViewId="0">
      <pane ySplit="2" topLeftCell="A3" activePane="bottomLeft" state="frozen"/>
      <selection pane="bottomLeft" activeCell="B4" sqref="B4"/>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26.25" customHeight="1" s="49">
      <c r="A1" s="54" t="inlineStr">
        <is>
          <t>🏠 กลับสู่หน้าแรก (Go to Home Page)</t>
        </is>
      </c>
    </row>
    <row r="2" ht="21.6" customHeight="1" s="49">
      <c r="A2" s="130" t="n">
        <v>1</v>
      </c>
      <c r="B2" s="157" t="inlineStr">
        <is>
          <t>User (ผู้แจ้ง)</t>
        </is>
      </c>
      <c r="C2" s="130" t="inlineStr">
        <is>
          <t>Category (หมวดหมู่วิชา)</t>
        </is>
      </c>
      <c r="D2" s="157" t="inlineStr">
        <is>
          <t>Question ID / Ref</t>
        </is>
      </c>
      <c r="E2" s="157" t="inlineStr">
        <is>
          <t>โจทย์คำถาม (ย่อ)</t>
        </is>
      </c>
      <c r="F2" s="157" t="inlineStr">
        <is>
          <t>ประเภทปัญหาที่พบ</t>
        </is>
      </c>
      <c r="G2" s="157" t="inlineStr">
        <is>
          <t>รายละเอียดข้อผิดพลาดที่แจ้ง</t>
        </is>
      </c>
      <c r="H2" s="157" t="inlineStr">
        <is>
          <t>สถานะการแก้ไข (Status)</t>
        </is>
      </c>
    </row>
    <row r="3" ht="21.6" customHeight="1" s="49">
      <c r="A3" s="100" t="n">
        <v>2</v>
      </c>
      <c r="B3" s="88" t="inlineStr">
        <is>
          <t>เกี่ยวกับ บุคคลทั่วไป ข้อใดต่อไปนี้กล่าวถูกต้องตามหลักวิชาชีพเภสัชกรรม</t>
        </is>
      </c>
      <c r="C3" s="100" t="inlineStr">
        <is>
          <t>4. Endocrine</t>
        </is>
      </c>
      <c r="D3" s="88" t="inlineStr">
        <is>
          <t>4. Endocrine::164</t>
        </is>
      </c>
      <c r="E3" s="88" t="inlineStr">
        <is>
          <t>จำนวนผู้ป่วยโรคเบาหวานรายใหมGตGอจำนวนประชากรที่มีความเสี่ยงที่จะเกิดโรคเบาห วาน</t>
        </is>
      </c>
      <c r="F3" s="88" t="inlineStr">
        <is>
          <t>โจทย์กำกวม / พิมพ์ตกหล่น</t>
        </is>
      </c>
      <c r="G3" s="88" t="inlineStr">
        <is>
          <t>โจทย์พิมตกหล่น</t>
        </is>
      </c>
      <c r="H3" s="88" t="inlineStr">
        <is>
          <t>Resolved (แก้ไขเรียบร้อยแล้ว)</t>
        </is>
      </c>
      <c r="N3" t="inlineStr">
        <is>
          <t>Clinic</t>
        </is>
      </c>
    </row>
    <row r="4" ht="21.6" customHeight="1" s="49">
      <c r="A4" s="100" t="n">
        <v>3</v>
      </c>
      <c r="B4" s="88" t="inlineStr">
        <is>
          <t>เกี่ยวกับ บุคคลทั่วไป ข้อใดต่อไปนี้กล่าวถูกต้องตามหลักวิชาชีพเภสัชกรรม</t>
        </is>
      </c>
      <c r="C4" s="100" t="inlineStr">
        <is>
          <t>4. Endocrine</t>
        </is>
      </c>
      <c r="D4" s="88" t="inlineStr">
        <is>
          <t>16. Others &amp; Toxic::1752</t>
        </is>
      </c>
      <c r="E4" s="88" t="inlineStr">
        <is>
          <t>Pioglitazone</t>
        </is>
      </c>
      <c r="F4" s="88" t="inlineStr">
        <is>
          <t>โจทย์กำกวม / พิมพ์ตกหล่น</t>
        </is>
      </c>
      <c r="G4" s="88" t="inlineStr">
        <is>
          <t>ไม่มีโจทย์</t>
        </is>
      </c>
      <c r="H4" s="88" t="inlineStr">
        <is>
          <t>Resolved (แก้ไขเรียบร้อยแล้ว)</t>
        </is>
      </c>
      <c r="N4" t="inlineStr">
        <is>
          <t>Clinic</t>
        </is>
      </c>
    </row>
    <row r="5" ht="21.6" customHeight="1" s="49">
      <c r="A5" s="100" t="n">
        <v>4</v>
      </c>
      <c r="B5" s="88" t="inlineStr">
        <is>
          <t>เกี่ยวกับ บุคคลทั่วไป ข้อใดต่อไปนี้กล่าวถูกต้องตามหลักวิชาชีพเภสัชกรรม</t>
        </is>
      </c>
      <c r="C5" s="100" t="inlineStr">
        <is>
          <t>1. Titrations</t>
        </is>
      </c>
      <c r="D5" s="88" t="inlineStr">
        <is>
          <t>1. Titrations::46</t>
        </is>
      </c>
      <c r="E5" s="88" t="inlineStr">
        <is>
          <t>การวิเคราะห_ FeSO4 ด$วยสารละลาย potassium permanganate (KMnO4) ใช$วิธีวิเคราะห_ใด (1) Acid-base titration (2) Non-aqueous acid-base titration (3) Oxid</t>
        </is>
      </c>
      <c r="F5" s="88" t="inlineStr">
        <is>
          <t>โจทย์กำกวม / พิมพ์ตกหล่น</t>
        </is>
      </c>
      <c r="G5" s="88" t="inlineStr">
        <is>
          <t>พิมพ์โจทย์ผิด เฉลยแปลกๆ</t>
        </is>
      </c>
      <c r="H5" s="88" t="inlineStr">
        <is>
          <t>Resolved (แก้ไขเรียบร้อยแล้ว)</t>
        </is>
      </c>
      <c r="N5" t="inlineStr">
        <is>
          <t>Clinic</t>
        </is>
      </c>
    </row>
    <row r="6" ht="21.6" customHeight="1" s="49">
      <c r="A6" s="100" t="n">
        <v>5</v>
      </c>
      <c r="B6" s="88" t="inlineStr">
        <is>
          <t>เกี่ยวกับ idea ข้อใดต่อไปนี้กล่าวถูกต้องตามหลักวิชาชีพเภสัชกรรม</t>
        </is>
      </c>
      <c r="C6" s="100" t="inlineStr">
        <is>
          <t>18. Clinical Nutrition</t>
        </is>
      </c>
      <c r="D6" s="88" t="inlineStr">
        <is>
          <t>18. Clinical Nutrition::23</t>
        </is>
      </c>
      <c r="E6" s="88" t="inlineStr">
        <is>
          <t>รูปแบบของวิตามินดี ทีพร้อมออกฤทธิAคือข้อใด (1) 1,25-dihydroxycholecalciferol (2) 1-hydroxycholecalciferol (3) 25-hydroxycholecalciferol (4) Cholecalc</t>
        </is>
      </c>
      <c r="F6" s="88" t="inlineStr">
        <is>
          <t>โจทย์กำกวม / พิมพ์ตกหล่น</t>
        </is>
      </c>
      <c r="G6" s="88" t="inlineStr">
        <is>
          <t>แปกๆ</t>
        </is>
      </c>
      <c r="H6" s="88" t="inlineStr">
        <is>
          <t>Resolved (แก้ไขเรียบร้อยแล้ว)</t>
        </is>
      </c>
      <c r="N6" t="inlineStr">
        <is>
          <t>Clinic</t>
        </is>
      </c>
    </row>
    <row r="7" ht="21.6" customHeight="1" s="49">
      <c r="A7" s="100" t="n">
        <v>6</v>
      </c>
      <c r="B7" s="88" t="inlineStr">
        <is>
          <t>เกี่ยวกับ idea ข้อใดต่อไปนี้กล่าวถูกต้องตามหลักวิชาชีพเภสัชกรรม</t>
        </is>
      </c>
      <c r="C7" s="100" t="inlineStr">
        <is>
          <t>18. Clinical Nutrition</t>
        </is>
      </c>
      <c r="D7" s="88" t="inlineStr">
        <is>
          <t>18. Clinical Nutrition::24</t>
        </is>
      </c>
      <c r="E7" s="88" t="inlineStr">
        <is>
          <t>การจ่ายยาชุดวิตามินรวม ให้เจ้าของสุนัขโดยผู้ช่วยสัตวแพทย์์</t>
        </is>
      </c>
      <c r="F7" s="88" t="inlineStr">
        <is>
          <t>โจทย์กำกวม / พิมพ์ตกหล่น</t>
        </is>
      </c>
      <c r="G7" s="88" t="inlineStr">
        <is>
          <t>มะเข้าใจ</t>
        </is>
      </c>
      <c r="H7" s="88" t="inlineStr">
        <is>
          <t>Resolved (แก้ไขเรียบร้อยแล้ว)</t>
        </is>
      </c>
      <c r="N7" t="inlineStr">
        <is>
          <t>Clinic</t>
        </is>
      </c>
    </row>
    <row r="8" ht="21.6" customHeight="1" s="49">
      <c r="A8" s="100" t="n">
        <v>7</v>
      </c>
      <c r="B8" s="88" t="inlineStr">
        <is>
          <t>เกี่ยวกับ idea ข้อใดต่อไปนี้กล่าวถูกต้องตามหลักวิชาชีพเภสัชกรรม</t>
        </is>
      </c>
      <c r="C8" s="100" t="inlineStr">
        <is>
          <t>18. Clinical Nutrition</t>
        </is>
      </c>
      <c r="D8" s="88" t="inlineStr">
        <is>
          <t>18. Clinical Nutrition::25</t>
        </is>
      </c>
      <c r="E8" s="88" t="inlineStr">
        <is>
          <t>วิตามินใดที่ใช$ในการปนองกันอาการชาของผู้ป่วย</t>
        </is>
      </c>
      <c r="F8" s="88" t="inlineStr">
        <is>
          <t>โจทย์กำกวม / พิมพ์ตกหล่น</t>
        </is>
      </c>
      <c r="G8" s="88" t="inlineStr">
        <is>
          <t>พิมพ์ผิด</t>
        </is>
      </c>
      <c r="H8" s="88" t="inlineStr">
        <is>
          <t>Resolved (แก้ไขเรียบร้อยแล้ว)</t>
        </is>
      </c>
      <c r="N8" t="inlineStr">
        <is>
          <t>Clinic</t>
        </is>
      </c>
    </row>
    <row r="9" ht="21.6" customHeight="1" s="49">
      <c r="A9" s="100" t="n">
        <v>8</v>
      </c>
      <c r="B9" s="88" t="inlineStr">
        <is>
          <t>เกี่ยวกับ Maxnum ข้อใดต่อไปนี้กล่าวถูกต้องตามหลักวิชาชีพเภสัชกรรม</t>
        </is>
      </c>
      <c r="C9" s="100" t="inlineStr">
        <is>
          <t>2. Cardiovascular</t>
        </is>
      </c>
      <c r="D9" s="88" t="inlineStr">
        <is>
          <t>2. Cardiovascular::3</t>
        </is>
      </c>
      <c r="E9" s="88"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t>
        </is>
      </c>
      <c r="F9" s="88" t="inlineStr">
        <is>
          <t>เฉลยไม่ถูกต้อง / ขัดแย้งกับ Guideline</t>
        </is>
      </c>
      <c r="G9" s="88" t="inlineStr">
        <is>
          <t>เฉลยควรบอกเกณฑ์ BP มาเลย</t>
        </is>
      </c>
      <c r="H9" s="88" t="inlineStr">
        <is>
          <t>Resolved (แก้ไขเรียบร้อยแล้ว)</t>
        </is>
      </c>
      <c r="N9" t="inlineStr">
        <is>
          <t>Clinic</t>
        </is>
      </c>
    </row>
    <row r="10" ht="21.6" customHeight="1" s="49">
      <c r="A10" s="100" t="n">
        <v>9</v>
      </c>
      <c r="B10" s="88" t="inlineStr">
        <is>
          <t>เกี่ยวกับ บุคคลทั่วไป ข้อใดต่อไปนี้กล่าวถูกต้องตามหลักวิชาชีพเภสัชกรรม</t>
        </is>
      </c>
      <c r="C10" s="100" t="inlineStr">
        <is>
          <t>11. Herbal Products</t>
        </is>
      </c>
      <c r="D10" s="88" t="inlineStr">
        <is>
          <t>11. Herbal Products::3</t>
        </is>
      </c>
      <c r="E10" s="88" t="inlineStr">
        <is>
          <t>แบบทดสอบความรู้ทางเภสัชกรรม ข้อที่ 1</t>
        </is>
      </c>
      <c r="F10" s="88" t="inlineStr">
        <is>
          <t>อื่นๆ</t>
        </is>
      </c>
      <c r="G10" s="88" t="inlineStr">
        <is>
          <t>ไม่มีโจทย์</t>
        </is>
      </c>
      <c r="H10" s="88" t="inlineStr">
        <is>
          <t>Resolved (แก้ไขเรียบร้อยแล้ว)</t>
        </is>
      </c>
      <c r="N10" t="inlineStr">
        <is>
          <t>Clinic</t>
        </is>
      </c>
    </row>
    <row r="11" ht="21.6" customHeight="1" s="49">
      <c r="A11" s="100" t="n">
        <v>10</v>
      </c>
      <c r="B11" s="88" t="inlineStr">
        <is>
          <t>เกี่ยวกับ บุคคลทั่วไป ข้อใดต่อไปนี้กล่าวถูกต้องตามหลักวิชาชีพเภสัชกรรม</t>
        </is>
      </c>
      <c r="C11" s="100" t="inlineStr">
        <is>
          <t>3. Dermatologic</t>
        </is>
      </c>
      <c r="D11" s="88" t="inlineStr">
        <is>
          <t>3. Dermatologic::167</t>
        </is>
      </c>
      <c r="E11" s="88" t="inlineStr">
        <is>
          <t>มีหญิงไทยรายหนึ่งเดินเข้ามาในร้านขายยาเพื่อขอซื้อยา จากการสอบถามอาการจากเภสัชกรพบว่า หญิงไทยรายนี้มีอาการคันจมูก จาม มีน้ำมูกไหล หลังจากทำความสะอาดบริ</t>
        </is>
      </c>
      <c r="F11" s="88" t="inlineStr">
        <is>
          <t>เฉลยไม่ถูกต้อง / ขัดแย้งกับ Guideline</t>
        </is>
      </c>
      <c r="G11" s="88" t="inlineStr">
        <is>
          <t>โจทย์เป็น allergy</t>
        </is>
      </c>
      <c r="H11" s="88" t="inlineStr">
        <is>
          <t>Resolved (แก้ไขเรียบร้อยแล้ว)</t>
        </is>
      </c>
      <c r="N11" t="inlineStr">
        <is>
          <t>Clinic</t>
        </is>
      </c>
    </row>
    <row r="12" ht="21.6" customHeight="1" s="49">
      <c r="A12" s="100" t="n">
        <v>11</v>
      </c>
      <c r="B12" s="88" t="inlineStr">
        <is>
          <t>เกี่ยวกับ Maxnum ข้อใดต่อไปนี้กล่าวถูกต้องตามหลักวิชาชีพเภสัชกรรม</t>
        </is>
      </c>
      <c r="C12" s="100" t="inlineStr">
        <is>
          <t>2. Cardiovascular</t>
        </is>
      </c>
      <c r="D12" s="88" t="inlineStr">
        <is>
          <t>2. Cardiovascular::4</t>
        </is>
      </c>
      <c r="E12" s="88" t="inlineStr">
        <is>
          <t>ชายไทยอายุ 65 ปี มีอาการวิงเวียนศีรษะ จึงได้รับการตรวจวัดความดันโลหิตเพื่อยืนยันผลในครั้งที่สอง มีความดันเท่ากับ 155/105 mmHg มีประวัติป่วยเป็นโรคเบาห</t>
        </is>
      </c>
      <c r="F12" s="88" t="inlineStr">
        <is>
          <t>เฉลยไม่ถูกต้อง / ขัดแย้งกับ Guideline</t>
        </is>
      </c>
      <c r="G12" s="88" t="inlineStr">
        <is>
          <t>เฉลยควรบอกว่ามันควรงดกินอะไร HtN</t>
        </is>
      </c>
      <c r="H12" s="88" t="inlineStr">
        <is>
          <t>Resolved (แก้ไขเรียบร้อยแล้ว)</t>
        </is>
      </c>
      <c r="N12" t="inlineStr">
        <is>
          <t>Clinic</t>
        </is>
      </c>
    </row>
    <row r="13" ht="21.6" customHeight="1" s="49">
      <c r="A13" s="100" t="n">
        <v>12</v>
      </c>
      <c r="B13" s="88" t="inlineStr">
        <is>
          <t>เกี่ยวกับ บุคคลทั่วไป ข้อใดต่อไปนี้กล่าวถูกต้องตามหลักวิชาชีพเภสัชกรรม</t>
        </is>
      </c>
      <c r="C13" s="100" t="inlineStr">
        <is>
          <t>1. Musculoskeleton</t>
        </is>
      </c>
      <c r="D13" s="88" t="inlineStr">
        <is>
          <t>16. Others &amp; Toxic::1692</t>
        </is>
      </c>
      <c r="E13" s="88" t="inlineStr">
        <is>
          <t>ยาต้านอักเสบตัวใดที่ไม่ควรใช้ในโรคเกาต์</t>
        </is>
      </c>
      <c r="F13" s="88" t="inlineStr">
        <is>
          <t>เฉลยไม่ถูกต้อง / ขัดแย้งกับ Guideline</t>
        </is>
      </c>
      <c r="G13" s="88" t="inlineStr">
        <is>
          <t>choice มีเฉลย แต่ไม่ตรงกับชื่อยา</t>
        </is>
      </c>
      <c r="H13" s="88" t="inlineStr">
        <is>
          <t>Resolved (แก้ไขเรียบร้อยแล้ว)</t>
        </is>
      </c>
      <c r="N13" t="inlineStr">
        <is>
          <t>Clinic</t>
        </is>
      </c>
    </row>
    <row r="14" ht="21.6" customHeight="1" s="49">
      <c r="A14" s="100" t="n">
        <v>13</v>
      </c>
      <c r="B14" s="88" t="inlineStr">
        <is>
          <t>เกี่ยวกับ Maxnum ข้อใดต่อไปนี้กล่าวถูกต้องตามหลักวิชาชีพเภสัชกรรม</t>
        </is>
      </c>
      <c r="C14" s="100" t="inlineStr">
        <is>
          <t>5. Pharmaceutical Calc</t>
        </is>
      </c>
      <c r="D14" s="88" t="inlineStr">
        <is>
          <t>16. Others &amp; Toxic::90</t>
        </is>
      </c>
      <c r="E14" s="88" t="inlineStr">
        <is>
          <t>ให้ข้อมูลมาคำนวณ%assay ตัวเลือก</t>
        </is>
      </c>
      <c r="F14" s="88" t="inlineStr">
        <is>
          <t>เฉลยไม่ถูกต้อง / ขัดแย้งกับ Guideline</t>
        </is>
      </c>
      <c r="G14" s="88" t="inlineStr">
        <is>
          <t>โจทย์ไมาตรว</t>
        </is>
      </c>
      <c r="H14" s="88" t="inlineStr">
        <is>
          <t>Resolved (แก้ไขเรียบร้อยแล้ว)</t>
        </is>
      </c>
      <c r="N14" t="inlineStr">
        <is>
          <t>Clinic</t>
        </is>
      </c>
    </row>
    <row r="15" ht="21.6" customHeight="1" s="49">
      <c r="A15" s="100" t="n">
        <v>14</v>
      </c>
      <c r="B15" s="88" t="inlineStr">
        <is>
          <t>เกี่ยวกับ Maxnum ข้อใดต่อไปนี้กล่าวถูกต้องตามหลักวิชาชีพเภสัชกรรม</t>
        </is>
      </c>
      <c r="C15" s="100" t="inlineStr">
        <is>
          <t>5. Pharmaceutical Calc</t>
        </is>
      </c>
      <c r="D15" s="88" t="inlineStr">
        <is>
          <t>16. Others &amp; Toxic::90</t>
        </is>
      </c>
      <c r="E15" s="88" t="inlineStr">
        <is>
          <t>ให้ข้อมูลมาคำนวณ%assay ตัวเลือก</t>
        </is>
      </c>
      <c r="F15" s="88" t="inlineStr">
        <is>
          <t>โจทย์กำกวม / พิมพ์ตกหล่น</t>
        </is>
      </c>
      <c r="G15" s="88" t="inlineStr">
        <is>
          <t>โจทย์ตัวเลือดไม่ตรงกัน</t>
        </is>
      </c>
      <c r="H15" s="88" t="inlineStr">
        <is>
          <t>Resolved (แก้ไขเรียบร้อยแล้ว)</t>
        </is>
      </c>
      <c r="N15" t="inlineStr">
        <is>
          <t>Clinic</t>
        </is>
      </c>
    </row>
    <row r="16" ht="21.6" customHeight="1" s="49">
      <c r="A16" s="100" t="n">
        <v>15</v>
      </c>
      <c r="B16" s="88" t="inlineStr">
        <is>
          <t>เกี่ยวกับ บุคคลทั่วไป ข้อใดต่อไปนี้กล่าวถูกต้องตามหลักวิชาชีพเภสัชกรรม</t>
        </is>
      </c>
      <c r="C16" s="100" t="inlineStr">
        <is>
          <t>2. Cardiovascular</t>
        </is>
      </c>
      <c r="D16" s="88" t="inlineStr">
        <is>
          <t>2. Cardiovascular::343</t>
        </is>
      </c>
      <c r="E16" s="88" t="inlineStr">
        <is>
          <t>Amitriptyline ใช้ได้ แต่เนื่องจากยามีหลาย mechanism จึงทำให้เกิดอาการไม่พึงประสงค์มาก จึงไม่เหมาะสม</t>
        </is>
      </c>
      <c r="F16" s="88" t="inlineStr">
        <is>
          <t>โจทย์กำกวม / พิมพ์ตกหล่น</t>
        </is>
      </c>
      <c r="G16" s="88" t="inlineStr">
        <is>
          <t>ไม่ระบุคำถาม</t>
        </is>
      </c>
      <c r="H16" s="88" t="inlineStr">
        <is>
          <t>Resolved (แก้ไขเรียบร้อยแล้ว)</t>
        </is>
      </c>
      <c r="N16" t="inlineStr">
        <is>
          <t>Clinic</t>
        </is>
      </c>
    </row>
    <row r="17" ht="21.6" customHeight="1" s="49">
      <c r="A17" s="100" t="n">
        <v>16</v>
      </c>
      <c r="B17" s="88" t="inlineStr">
        <is>
          <t>เกี่ยวกับ บุคคลทั่วไป ข้อใดต่อไปนี้กล่าวถูกต้องตามหลักวิชาชีพเภสัชกรรม</t>
        </is>
      </c>
      <c r="C17" s="100" t="inlineStr">
        <is>
          <t>13. Medicinal Chemistry</t>
        </is>
      </c>
      <c r="D17" s="88" t="inlineStr">
        <is>
          <t>13. Medicinal Chemistry::45</t>
        </is>
      </c>
      <c r="E17" s="88" t="inlineStr">
        <is>
          <t>ความเข$มข$น adrenaline 0.01% คืออะไร</t>
        </is>
      </c>
      <c r="F17" s="88" t="inlineStr">
        <is>
          <t>โจทย์กำกวม / พิมพ์ตกหล่น</t>
        </is>
      </c>
      <c r="G17" s="88" t="inlineStr">
        <is>
          <t>ผิดไปหมดเลย555555</t>
        </is>
      </c>
      <c r="H17" s="88" t="inlineStr">
        <is>
          <t>Resolved (แก้ไขเรียบร้อยแล้ว)</t>
        </is>
      </c>
      <c r="N17" t="inlineStr">
        <is>
          <t>Clinic</t>
        </is>
      </c>
    </row>
    <row r="18" ht="21.6" customHeight="1" s="49">
      <c r="A18" s="100" t="n"/>
      <c r="B18" s="34" t="n"/>
      <c r="C18" s="100" t="n"/>
      <c r="D18" s="34" t="n"/>
      <c r="E18" s="34" t="n"/>
      <c r="F18" s="34" t="n"/>
      <c r="G18" s="34" t="n"/>
      <c r="H18" s="34" t="n"/>
      <c r="N18" t="inlineStr">
        <is>
          <t>Clinic</t>
        </is>
      </c>
    </row>
    <row r="19" ht="21.6" customHeight="1" s="49">
      <c r="A19" s="100" t="n"/>
      <c r="B19" s="34" t="n"/>
      <c r="C19" s="100" t="n"/>
      <c r="D19" s="34" t="n"/>
      <c r="E19" s="34" t="n"/>
      <c r="F19" s="34" t="n"/>
      <c r="G19" s="34" t="n"/>
      <c r="H19" s="34" t="n"/>
      <c r="N19" t="inlineStr">
        <is>
          <t>Clinic</t>
        </is>
      </c>
    </row>
    <row r="20" ht="21.6" customHeight="1" s="49">
      <c r="A20" s="100" t="n"/>
      <c r="B20" s="34" t="n"/>
      <c r="C20" s="100" t="n"/>
      <c r="D20" s="34" t="n"/>
      <c r="E20" s="34" t="n"/>
      <c r="F20" s="34" t="n"/>
      <c r="G20" s="34" t="n"/>
      <c r="H20" s="34" t="n"/>
      <c r="N20" t="inlineStr">
        <is>
          <t>Clinic</t>
        </is>
      </c>
    </row>
    <row r="21" ht="21.6" customHeight="1" s="49">
      <c r="A21" s="100" t="n"/>
      <c r="B21" s="34" t="n"/>
      <c r="C21" s="100" t="n"/>
      <c r="D21" s="34" t="n"/>
      <c r="E21" s="34" t="n"/>
      <c r="F21" s="34" t="n"/>
      <c r="G21" s="34" t="n"/>
      <c r="H21" s="34" t="n"/>
      <c r="N21" t="inlineStr">
        <is>
          <t>Clinic</t>
        </is>
      </c>
    </row>
    <row r="22" ht="21.6" customHeight="1" s="49">
      <c r="A22" s="100" t="n"/>
      <c r="B22" s="34" t="n"/>
      <c r="C22" s="100" t="n"/>
      <c r="D22" s="34" t="n"/>
      <c r="E22" s="34" t="n"/>
      <c r="F22" s="34" t="n"/>
      <c r="G22" s="34" t="n"/>
      <c r="H22" s="34" t="n"/>
      <c r="N22" t="inlineStr">
        <is>
          <t>Clinic</t>
        </is>
      </c>
    </row>
    <row r="23" ht="21.6" customHeight="1" s="49">
      <c r="A23" s="100" t="n"/>
      <c r="B23" s="34" t="n"/>
      <c r="C23" s="100" t="n"/>
      <c r="D23" s="34" t="n"/>
      <c r="E23" s="34" t="n"/>
      <c r="F23" s="34" t="n"/>
      <c r="G23" s="34" t="n"/>
      <c r="H23" s="34" t="n"/>
      <c r="N23" t="inlineStr">
        <is>
          <t>Clinic</t>
        </is>
      </c>
    </row>
    <row r="24" ht="21.6" customHeight="1" s="49">
      <c r="A24" s="100" t="n"/>
      <c r="B24" s="34" t="n"/>
      <c r="C24" s="100" t="n"/>
      <c r="D24" s="34" t="n"/>
      <c r="E24" s="34" t="n"/>
      <c r="F24" s="34" t="n"/>
      <c r="G24" s="34" t="n"/>
      <c r="H24" s="34" t="n"/>
      <c r="N24" t="inlineStr">
        <is>
          <t>Clinic</t>
        </is>
      </c>
    </row>
    <row r="25" ht="21.6" customHeight="1" s="49">
      <c r="A25" s="100" t="n"/>
      <c r="B25" s="34" t="n"/>
      <c r="C25" s="100" t="n"/>
      <c r="D25" s="34" t="n"/>
      <c r="E25" s="34" t="n"/>
      <c r="F25" s="34" t="n"/>
      <c r="G25" s="34" t="n"/>
      <c r="H25" s="34" t="n"/>
      <c r="N25" t="inlineStr">
        <is>
          <t>Clinic</t>
        </is>
      </c>
    </row>
    <row r="26" ht="21.6" customHeight="1" s="49">
      <c r="A26" s="100" t="n"/>
      <c r="B26" s="34" t="n"/>
      <c r="C26" s="100" t="n"/>
      <c r="D26" s="34" t="n"/>
      <c r="E26" s="34" t="n"/>
      <c r="F26" s="34" t="n"/>
      <c r="G26" s="34" t="n"/>
      <c r="H26" s="34" t="n"/>
      <c r="N26" t="inlineStr">
        <is>
          <t>Clinic</t>
        </is>
      </c>
    </row>
    <row r="27" ht="21.6" customHeight="1" s="49">
      <c r="A27" s="100" t="n"/>
      <c r="B27" s="34" t="n"/>
      <c r="C27" s="100" t="n"/>
      <c r="D27" s="34" t="n"/>
      <c r="E27" s="34" t="n"/>
      <c r="F27" s="34" t="n"/>
      <c r="G27" s="34" t="n"/>
      <c r="H27" s="34" t="n"/>
      <c r="N27" t="inlineStr">
        <is>
          <t>Clinic</t>
        </is>
      </c>
    </row>
    <row r="28" ht="21.6" customHeight="1" s="49">
      <c r="A28" s="100" t="n"/>
      <c r="B28" s="34" t="n"/>
      <c r="C28" s="100" t="n"/>
      <c r="D28" s="34" t="n"/>
      <c r="E28" s="34" t="n"/>
      <c r="F28" s="34" t="n"/>
      <c r="G28" s="34" t="n"/>
      <c r="H28" s="34" t="n"/>
      <c r="N28" t="inlineStr">
        <is>
          <t>Clinic</t>
        </is>
      </c>
    </row>
    <row r="29" ht="21.6" customHeight="1" s="49">
      <c r="A29" s="100" t="n"/>
      <c r="B29" s="34" t="n"/>
      <c r="C29" s="100" t="n"/>
      <c r="D29" s="34" t="n"/>
      <c r="E29" s="34" t="n"/>
      <c r="F29" s="34" t="n"/>
      <c r="G29" s="34" t="n"/>
      <c r="H29" s="34" t="n"/>
      <c r="N29" t="inlineStr">
        <is>
          <t>Clinic</t>
        </is>
      </c>
    </row>
    <row r="30" ht="21.6" customHeight="1" s="49">
      <c r="A30" s="100" t="n"/>
      <c r="B30" s="34" t="n"/>
      <c r="C30" s="100" t="n"/>
      <c r="D30" s="34" t="n"/>
      <c r="E30" s="34" t="n"/>
      <c r="F30" s="34" t="n"/>
      <c r="G30" s="34" t="n"/>
      <c r="H30" s="34" t="n"/>
      <c r="N30" t="inlineStr">
        <is>
          <t>Clinic</t>
        </is>
      </c>
    </row>
    <row r="31" ht="21.6" customHeight="1" s="49">
      <c r="A31" s="100" t="n"/>
      <c r="B31" s="34" t="n"/>
      <c r="C31" s="100" t="n"/>
      <c r="D31" s="34" t="n"/>
      <c r="E31" s="34" t="n"/>
      <c r="F31" s="34" t="n"/>
      <c r="G31" s="34" t="n"/>
      <c r="H31" s="34" t="n"/>
      <c r="N31" t="inlineStr">
        <is>
          <t>Clinic</t>
        </is>
      </c>
    </row>
    <row r="32" ht="21.6" customHeight="1" s="49">
      <c r="A32" s="100" t="n"/>
      <c r="B32" s="34" t="n"/>
      <c r="C32" s="100" t="n"/>
      <c r="D32" s="34" t="n"/>
      <c r="E32" s="34" t="n"/>
      <c r="F32" s="34" t="n"/>
      <c r="G32" s="34" t="n"/>
      <c r="H32" s="34" t="n"/>
      <c r="N32" t="inlineStr">
        <is>
          <t>Clinic</t>
        </is>
      </c>
    </row>
    <row r="33" ht="21.6" customHeight="1" s="49">
      <c r="A33" s="100" t="n"/>
      <c r="B33" s="34" t="n"/>
      <c r="C33" s="100" t="n"/>
      <c r="D33" s="34" t="n"/>
      <c r="E33" s="34" t="n"/>
      <c r="F33" s="34" t="n"/>
      <c r="G33" s="34" t="n"/>
      <c r="H33" s="34" t="n"/>
      <c r="N33" t="inlineStr">
        <is>
          <t>Clinic</t>
        </is>
      </c>
    </row>
    <row r="34" ht="21.6" customHeight="1" s="49">
      <c r="A34" s="100" t="n"/>
      <c r="B34" s="34" t="n"/>
      <c r="C34" s="100" t="n"/>
      <c r="D34" s="34" t="n"/>
      <c r="E34" s="34" t="n"/>
      <c r="F34" s="34" t="n"/>
      <c r="G34" s="34" t="n"/>
      <c r="H34" s="34" t="n"/>
      <c r="N34" t="inlineStr">
        <is>
          <t>Clinic</t>
        </is>
      </c>
    </row>
    <row r="35" ht="21.6" customHeight="1" s="49">
      <c r="A35" s="100" t="n"/>
      <c r="B35" s="34" t="n"/>
      <c r="C35" s="100" t="n"/>
      <c r="D35" s="34" t="n"/>
      <c r="E35" s="34" t="n"/>
      <c r="F35" s="34" t="n"/>
      <c r="G35" s="34" t="n"/>
      <c r="H35" s="34" t="n"/>
      <c r="N35" t="inlineStr">
        <is>
          <t>Clinic</t>
        </is>
      </c>
    </row>
    <row r="36" ht="21.6" customHeight="1" s="49">
      <c r="A36" s="100" t="n"/>
      <c r="B36" s="34" t="n"/>
      <c r="C36" s="100" t="n"/>
      <c r="D36" s="34" t="n"/>
      <c r="E36" s="34" t="n"/>
      <c r="F36" s="34" t="n"/>
      <c r="G36" s="34" t="n"/>
      <c r="H36" s="34" t="n"/>
      <c r="N36" t="inlineStr">
        <is>
          <t>Clinic</t>
        </is>
      </c>
    </row>
    <row r="37" ht="21.6" customHeight="1" s="49">
      <c r="A37" s="100" t="n"/>
      <c r="B37" s="34" t="n"/>
      <c r="C37" s="100" t="n"/>
      <c r="D37" s="34" t="n"/>
      <c r="E37" s="34" t="n"/>
      <c r="F37" s="34" t="n"/>
      <c r="G37" s="34" t="n"/>
      <c r="H37" s="34" t="n"/>
      <c r="N37" t="inlineStr">
        <is>
          <t>Clinic</t>
        </is>
      </c>
    </row>
    <row r="38" ht="21.6" customHeight="1" s="49">
      <c r="A38" s="100" t="n"/>
      <c r="B38" s="34" t="n"/>
      <c r="C38" s="100" t="n"/>
      <c r="D38" s="34" t="n"/>
      <c r="E38" s="34" t="n"/>
      <c r="F38" s="34" t="n"/>
      <c r="G38" s="34" t="n"/>
      <c r="H38" s="34" t="n"/>
      <c r="N38" t="inlineStr">
        <is>
          <t>Clinic</t>
        </is>
      </c>
    </row>
    <row r="39" ht="21.6" customHeight="1" s="49">
      <c r="A39" s="100" t="n"/>
      <c r="B39" s="34" t="n"/>
      <c r="C39" s="100" t="n"/>
      <c r="D39" s="34" t="n"/>
      <c r="E39" s="34" t="n"/>
      <c r="F39" s="34" t="n"/>
      <c r="G39" s="34" t="n"/>
      <c r="H39" s="34" t="n"/>
      <c r="N39" t="inlineStr">
        <is>
          <t>Clinic</t>
        </is>
      </c>
    </row>
    <row r="40" ht="21.6" customHeight="1" s="49">
      <c r="A40" s="100" t="n"/>
      <c r="B40" s="34" t="n"/>
      <c r="C40" s="100" t="n"/>
      <c r="D40" s="34" t="n"/>
      <c r="E40" s="34" t="n"/>
      <c r="F40" s="34" t="n"/>
      <c r="G40" s="34" t="n"/>
      <c r="H40" s="34" t="n"/>
      <c r="N40" t="inlineStr">
        <is>
          <t>Clinic</t>
        </is>
      </c>
    </row>
    <row r="41" ht="21.6" customHeight="1" s="49">
      <c r="A41" s="100" t="n"/>
      <c r="B41" s="34" t="n"/>
      <c r="C41" s="100" t="n"/>
      <c r="D41" s="34" t="n"/>
      <c r="E41" s="34" t="n"/>
      <c r="F41" s="34" t="n"/>
      <c r="G41" s="34" t="n"/>
      <c r="H41" s="34" t="n"/>
      <c r="N41" t="inlineStr">
        <is>
          <t>Clinic</t>
        </is>
      </c>
    </row>
    <row r="42" ht="21.6" customHeight="1" s="49">
      <c r="A42" s="100" t="n"/>
      <c r="B42" s="34" t="n"/>
      <c r="C42" s="100" t="n"/>
      <c r="D42" s="34" t="n"/>
      <c r="E42" s="34" t="n"/>
      <c r="F42" s="34" t="n"/>
      <c r="G42" s="34" t="n"/>
      <c r="H42" s="34" t="n"/>
      <c r="N42" t="inlineStr">
        <is>
          <t>Clinic</t>
        </is>
      </c>
    </row>
    <row r="43" ht="21.6" customHeight="1" s="49">
      <c r="A43" s="100" t="n"/>
      <c r="B43" s="34" t="n"/>
      <c r="C43" s="100" t="n"/>
      <c r="D43" s="34" t="n"/>
      <c r="E43" s="34" t="n"/>
      <c r="F43" s="34" t="n"/>
      <c r="G43" s="34" t="n"/>
      <c r="H43" s="34" t="n"/>
      <c r="N43" t="inlineStr">
        <is>
          <t>Clinic</t>
        </is>
      </c>
    </row>
    <row r="44" ht="21.6" customHeight="1" s="49">
      <c r="A44" s="100" t="n"/>
      <c r="B44" s="34" t="n"/>
      <c r="C44" s="100" t="n"/>
      <c r="D44" s="34" t="n"/>
      <c r="E44" s="34" t="n"/>
      <c r="F44" s="34" t="n"/>
      <c r="G44" s="34" t="n"/>
      <c r="H44" s="34" t="n"/>
      <c r="N44" t="inlineStr">
        <is>
          <t>Clinic</t>
        </is>
      </c>
    </row>
    <row r="45" ht="21.6" customHeight="1" s="49">
      <c r="A45" s="100" t="n"/>
      <c r="B45" s="34" t="n"/>
      <c r="C45" s="100" t="n"/>
      <c r="D45" s="34" t="n"/>
      <c r="E45" s="34" t="n"/>
      <c r="F45" s="34" t="n"/>
      <c r="G45" s="34" t="n"/>
      <c r="H45" s="34" t="n"/>
      <c r="N45" t="inlineStr">
        <is>
          <t>Clinic</t>
        </is>
      </c>
    </row>
    <row r="46" ht="21.6" customHeight="1" s="49">
      <c r="A46" s="100" t="n"/>
      <c r="B46" s="34" t="n"/>
      <c r="C46" s="100" t="n"/>
      <c r="D46" s="34" t="n"/>
      <c r="E46" s="34" t="n"/>
      <c r="F46" s="34" t="n"/>
      <c r="G46" s="34" t="n"/>
      <c r="H46" s="34" t="n"/>
      <c r="N46" t="inlineStr">
        <is>
          <t>Clinic</t>
        </is>
      </c>
    </row>
    <row r="47" ht="21.6" customHeight="1" s="49">
      <c r="A47" s="100" t="n"/>
      <c r="B47" s="34" t="n"/>
      <c r="C47" s="100" t="n"/>
      <c r="D47" s="34" t="n"/>
      <c r="E47" s="34" t="n"/>
      <c r="F47" s="34" t="n"/>
      <c r="G47" s="34" t="n"/>
      <c r="H47" s="34" t="n"/>
      <c r="N47" t="inlineStr">
        <is>
          <t>Clinic</t>
        </is>
      </c>
    </row>
    <row r="48" ht="21.6" customHeight="1" s="49">
      <c r="A48" s="100" t="n"/>
      <c r="B48" s="34" t="n"/>
      <c r="C48" s="100" t="n"/>
      <c r="D48" s="34" t="n"/>
      <c r="E48" s="34" t="n"/>
      <c r="F48" s="34" t="n"/>
      <c r="G48" s="34" t="n"/>
      <c r="H48" s="34" t="n"/>
      <c r="N48" t="inlineStr">
        <is>
          <t>Clinic</t>
        </is>
      </c>
    </row>
    <row r="49" ht="21.6" customHeight="1" s="49">
      <c r="A49" s="100" t="n"/>
      <c r="B49" s="34" t="n"/>
      <c r="C49" s="100" t="n"/>
      <c r="D49" s="34" t="n"/>
      <c r="E49" s="34" t="n"/>
      <c r="F49" s="34" t="n"/>
      <c r="G49" s="34" t="n"/>
      <c r="H49" s="34" t="n"/>
      <c r="N49" t="inlineStr">
        <is>
          <t>Clinic</t>
        </is>
      </c>
    </row>
    <row r="50" ht="21.6" customHeight="1" s="49">
      <c r="A50" s="100" t="n"/>
      <c r="B50" s="34" t="n"/>
      <c r="C50" s="100" t="n"/>
      <c r="D50" s="34" t="n"/>
      <c r="E50" s="34" t="n"/>
      <c r="F50" s="34" t="n"/>
      <c r="G50" s="34" t="n"/>
      <c r="H50" s="34" t="n"/>
      <c r="N50" t="inlineStr">
        <is>
          <t>Clinic</t>
        </is>
      </c>
    </row>
    <row r="51" ht="21.6" customHeight="1" s="49">
      <c r="A51" s="100" t="n"/>
      <c r="B51" s="34" t="n"/>
      <c r="C51" s="100" t="n"/>
      <c r="D51" s="34" t="n"/>
      <c r="E51" s="34" t="n"/>
      <c r="F51" s="34" t="n"/>
      <c r="G51" s="34" t="n"/>
      <c r="H51" s="34" t="n"/>
      <c r="N51" t="inlineStr">
        <is>
          <t>Clinic</t>
        </is>
      </c>
    </row>
    <row r="52" ht="21.6" customHeight="1" s="49">
      <c r="A52" s="100" t="n"/>
      <c r="B52" s="34" t="n"/>
      <c r="C52" s="100" t="n"/>
      <c r="D52" s="34" t="n"/>
      <c r="E52" s="34" t="n"/>
      <c r="F52" s="34" t="n"/>
      <c r="G52" s="34" t="n"/>
      <c r="H52" s="34" t="n"/>
      <c r="N52" t="inlineStr">
        <is>
          <t>Clinic</t>
        </is>
      </c>
    </row>
    <row r="53" ht="21.6" customHeight="1" s="49">
      <c r="A53" s="100" t="n"/>
      <c r="B53" s="34" t="n"/>
      <c r="C53" s="100" t="n"/>
      <c r="D53" s="34" t="n"/>
      <c r="E53" s="34" t="n"/>
      <c r="F53" s="34" t="n"/>
      <c r="G53" s="34" t="n"/>
      <c r="H53" s="34" t="n"/>
      <c r="N53" t="inlineStr">
        <is>
          <t>Clinic</t>
        </is>
      </c>
    </row>
    <row r="54" ht="21.6" customHeight="1" s="49">
      <c r="A54" s="100" t="n"/>
      <c r="B54" s="34" t="n"/>
      <c r="C54" s="100" t="n"/>
      <c r="D54" s="34" t="n"/>
      <c r="E54" s="34" t="n"/>
      <c r="F54" s="34" t="n"/>
      <c r="G54" s="34" t="n"/>
      <c r="H54" s="34" t="n"/>
      <c r="N54" t="inlineStr">
        <is>
          <t>Clinic</t>
        </is>
      </c>
    </row>
    <row r="55" ht="21.6" customHeight="1" s="49">
      <c r="A55" s="100" t="n"/>
      <c r="B55" s="34" t="n"/>
      <c r="C55" s="100" t="n"/>
      <c r="D55" s="34" t="n"/>
      <c r="E55" s="34" t="n"/>
      <c r="F55" s="34" t="n"/>
      <c r="G55" s="34" t="n"/>
      <c r="H55" s="34" t="n"/>
      <c r="N55" t="inlineStr">
        <is>
          <t>Clinic</t>
        </is>
      </c>
    </row>
    <row r="56" ht="21.6" customHeight="1" s="49">
      <c r="A56" s="100" t="n"/>
      <c r="B56" s="34" t="n"/>
      <c r="C56" s="100" t="n"/>
      <c r="D56" s="34" t="n"/>
      <c r="E56" s="34" t="n"/>
      <c r="F56" s="34" t="n"/>
      <c r="G56" s="34" t="n"/>
      <c r="H56" s="34" t="n"/>
      <c r="N56" t="inlineStr">
        <is>
          <t>Clinic</t>
        </is>
      </c>
    </row>
    <row r="57" ht="21.6" customHeight="1" s="49">
      <c r="A57" s="100" t="n"/>
      <c r="B57" s="34" t="n"/>
      <c r="C57" s="100" t="n"/>
      <c r="D57" s="34" t="n"/>
      <c r="E57" s="34" t="n"/>
      <c r="F57" s="34" t="n"/>
      <c r="G57" s="34" t="n"/>
      <c r="H57" s="34" t="n"/>
      <c r="N57" t="inlineStr">
        <is>
          <t>Clinic</t>
        </is>
      </c>
    </row>
    <row r="58" ht="21.6" customHeight="1" s="49">
      <c r="A58" s="100" t="n"/>
      <c r="B58" s="34" t="n"/>
      <c r="C58" s="100" t="n"/>
      <c r="D58" s="34" t="n"/>
      <c r="E58" s="34" t="n"/>
      <c r="F58" s="34" t="n"/>
      <c r="G58" s="34" t="n"/>
      <c r="H58" s="34" t="n"/>
      <c r="N58" t="inlineStr">
        <is>
          <t>Clinic</t>
        </is>
      </c>
    </row>
    <row r="59" ht="21.6" customHeight="1" s="49">
      <c r="A59" s="100" t="n"/>
      <c r="B59" s="34" t="n"/>
      <c r="C59" s="100" t="n"/>
      <c r="D59" s="34" t="n"/>
      <c r="E59" s="34" t="n"/>
      <c r="F59" s="34" t="n"/>
      <c r="G59" s="34" t="n"/>
      <c r="H59" s="34" t="n"/>
      <c r="N59" t="inlineStr">
        <is>
          <t>Clinic</t>
        </is>
      </c>
    </row>
    <row r="60" ht="21.6" customHeight="1" s="49">
      <c r="A60" s="100" t="n"/>
      <c r="B60" s="34" t="n"/>
      <c r="C60" s="100" t="n"/>
      <c r="D60" s="34" t="n"/>
      <c r="E60" s="34" t="n"/>
      <c r="F60" s="34" t="n"/>
      <c r="G60" s="34" t="n"/>
      <c r="H60" s="34" t="n"/>
      <c r="N60" t="inlineStr">
        <is>
          <t>Clinic</t>
        </is>
      </c>
    </row>
    <row r="61" ht="21.6" customHeight="1" s="49">
      <c r="A61" s="100" t="n"/>
      <c r="B61" s="34" t="n"/>
      <c r="C61" s="100" t="n"/>
      <c r="D61" s="34" t="n"/>
      <c r="E61" s="34" t="n"/>
      <c r="F61" s="34" t="n"/>
      <c r="G61" s="34" t="n"/>
      <c r="H61" s="34" t="n"/>
      <c r="N61" t="inlineStr">
        <is>
          <t>Clinic</t>
        </is>
      </c>
    </row>
    <row r="62" ht="21.6" customHeight="1" s="49">
      <c r="A62" s="100" t="n"/>
      <c r="B62" s="34" t="n"/>
      <c r="C62" s="100" t="n"/>
      <c r="D62" s="34" t="n"/>
      <c r="E62" s="34" t="n"/>
      <c r="F62" s="34" t="n"/>
      <c r="G62" s="34" t="n"/>
      <c r="H62" s="34" t="n"/>
      <c r="N62" t="inlineStr">
        <is>
          <t>Clinic</t>
        </is>
      </c>
    </row>
    <row r="63" ht="21.6" customHeight="1" s="49">
      <c r="A63" s="100" t="n"/>
      <c r="B63" s="34" t="n"/>
      <c r="C63" s="100" t="n"/>
      <c r="D63" s="34" t="n"/>
      <c r="E63" s="34" t="n"/>
      <c r="F63" s="34" t="n"/>
      <c r="G63" s="34" t="n"/>
      <c r="H63" s="34" t="n"/>
      <c r="N63" t="inlineStr">
        <is>
          <t>Clinic</t>
        </is>
      </c>
    </row>
    <row r="64" ht="21.6" customHeight="1" s="49">
      <c r="A64" s="100" t="n"/>
      <c r="B64" s="34" t="n"/>
      <c r="C64" s="100" t="n"/>
      <c r="D64" s="34" t="n"/>
      <c r="E64" s="34" t="n"/>
      <c r="F64" s="34" t="n"/>
      <c r="G64" s="34" t="n"/>
      <c r="H64" s="34" t="n"/>
      <c r="N64" t="inlineStr">
        <is>
          <t>Clinic</t>
        </is>
      </c>
    </row>
    <row r="65" ht="21.6" customHeight="1" s="49">
      <c r="A65" s="100" t="n"/>
      <c r="B65" s="34" t="n"/>
      <c r="C65" s="100" t="n"/>
      <c r="D65" s="34" t="n"/>
      <c r="E65" s="34" t="n"/>
      <c r="F65" s="34" t="n"/>
      <c r="G65" s="34" t="n"/>
      <c r="H65" s="34" t="n"/>
      <c r="N65" t="inlineStr">
        <is>
          <t>Clinic</t>
        </is>
      </c>
    </row>
    <row r="66" ht="21.6" customHeight="1" s="49">
      <c r="A66" s="100" t="n"/>
      <c r="B66" s="34" t="n"/>
      <c r="C66" s="100" t="n"/>
      <c r="D66" s="34" t="n"/>
      <c r="E66" s="34" t="n"/>
      <c r="F66" s="34" t="n"/>
      <c r="G66" s="34" t="n"/>
      <c r="H66" s="34" t="n"/>
      <c r="N66" t="inlineStr">
        <is>
          <t>Clinic</t>
        </is>
      </c>
    </row>
    <row r="67" ht="21.6" customHeight="1" s="49">
      <c r="A67" s="100" t="n"/>
      <c r="B67" s="34" t="n"/>
      <c r="C67" s="100" t="n"/>
      <c r="D67" s="34" t="n"/>
      <c r="E67" s="34" t="n"/>
      <c r="F67" s="34" t="n"/>
      <c r="G67" s="34" t="n"/>
      <c r="H67" s="34" t="n"/>
      <c r="N67" t="inlineStr">
        <is>
          <t>Clinic</t>
        </is>
      </c>
    </row>
    <row r="68" ht="21.6" customHeight="1" s="49">
      <c r="A68" s="100" t="n"/>
      <c r="B68" s="34" t="n"/>
      <c r="C68" s="100" t="n"/>
      <c r="D68" s="34" t="n"/>
      <c r="E68" s="34" t="n"/>
      <c r="F68" s="34" t="n"/>
      <c r="G68" s="34" t="n"/>
      <c r="H68" s="34" t="n"/>
      <c r="N68" t="inlineStr">
        <is>
          <t>Clinic</t>
        </is>
      </c>
    </row>
    <row r="69" ht="21.6" customHeight="1" s="49">
      <c r="A69" s="100" t="n"/>
      <c r="B69" s="34" t="n"/>
      <c r="C69" s="100" t="n"/>
      <c r="D69" s="34" t="n"/>
      <c r="E69" s="34" t="n"/>
      <c r="F69" s="34" t="n"/>
      <c r="G69" s="34" t="n"/>
      <c r="H69" s="34" t="n"/>
      <c r="N69" t="inlineStr">
        <is>
          <t>Clinic</t>
        </is>
      </c>
    </row>
    <row r="70" ht="21.6" customHeight="1" s="49">
      <c r="A70" s="100" t="n"/>
      <c r="B70" s="34" t="n"/>
      <c r="C70" s="100" t="n"/>
      <c r="D70" s="34" t="n"/>
      <c r="E70" s="34" t="n"/>
      <c r="F70" s="34" t="n"/>
      <c r="G70" s="34" t="n"/>
      <c r="H70" s="34" t="n"/>
      <c r="N70" t="inlineStr">
        <is>
          <t>Clinic</t>
        </is>
      </c>
    </row>
    <row r="71" ht="21.6" customHeight="1" s="49">
      <c r="A71" s="100" t="n"/>
      <c r="B71" s="34" t="n"/>
      <c r="C71" s="100" t="n"/>
      <c r="D71" s="34" t="n"/>
      <c r="E71" s="34" t="n"/>
      <c r="F71" s="34" t="n"/>
      <c r="G71" s="34" t="n"/>
      <c r="H71" s="34" t="n"/>
      <c r="N71" t="inlineStr">
        <is>
          <t>Clinic</t>
        </is>
      </c>
    </row>
    <row r="72" ht="21.6" customHeight="1" s="49">
      <c r="A72" s="100" t="n"/>
      <c r="B72" s="34" t="n"/>
      <c r="C72" s="100" t="n"/>
      <c r="D72" s="34" t="n"/>
      <c r="E72" s="34" t="n"/>
      <c r="F72" s="34" t="n"/>
      <c r="G72" s="34" t="n"/>
      <c r="H72" s="34" t="n"/>
      <c r="N72" t="inlineStr">
        <is>
          <t>Clinic</t>
        </is>
      </c>
    </row>
    <row r="73" ht="21.6" customHeight="1" s="49">
      <c r="A73" s="100" t="n"/>
      <c r="B73" s="34" t="n"/>
      <c r="C73" s="100" t="n"/>
      <c r="D73" s="34" t="n"/>
      <c r="E73" s="34" t="n"/>
      <c r="F73" s="34" t="n"/>
      <c r="G73" s="34" t="n"/>
      <c r="H73" s="34" t="n"/>
      <c r="N73" t="inlineStr">
        <is>
          <t>Clinic</t>
        </is>
      </c>
    </row>
    <row r="74" ht="21.6" customHeight="1" s="49">
      <c r="A74" s="100" t="n"/>
      <c r="B74" s="34" t="n"/>
      <c r="C74" s="100" t="n"/>
      <c r="D74" s="34" t="n"/>
      <c r="E74" s="34" t="n"/>
      <c r="F74" s="34" t="n"/>
      <c r="G74" s="34" t="n"/>
      <c r="H74" s="34" t="n"/>
      <c r="N74" t="inlineStr">
        <is>
          <t>Clinic</t>
        </is>
      </c>
    </row>
    <row r="75" ht="21.6" customHeight="1" s="49">
      <c r="A75" s="100" t="n"/>
      <c r="B75" s="34" t="n"/>
      <c r="C75" s="100" t="n"/>
      <c r="D75" s="34" t="n"/>
      <c r="E75" s="34" t="n"/>
      <c r="F75" s="34" t="n"/>
      <c r="G75" s="34" t="n"/>
      <c r="H75" s="34" t="n"/>
      <c r="N75" t="inlineStr">
        <is>
          <t>Clinic</t>
        </is>
      </c>
    </row>
    <row r="76" ht="21.6" customHeight="1" s="49">
      <c r="A76" s="100" t="n"/>
      <c r="B76" s="34" t="n"/>
      <c r="C76" s="100" t="n"/>
      <c r="D76" s="34" t="n"/>
      <c r="E76" s="34" t="n"/>
      <c r="F76" s="34" t="n"/>
      <c r="G76" s="34" t="n"/>
      <c r="H76" s="34" t="n"/>
      <c r="N76" t="inlineStr">
        <is>
          <t>Clinic</t>
        </is>
      </c>
    </row>
    <row r="77" ht="21.6" customHeight="1" s="49">
      <c r="A77" s="100" t="n"/>
      <c r="B77" s="34" t="n"/>
      <c r="C77" s="100" t="n"/>
      <c r="D77" s="34" t="n"/>
      <c r="E77" s="34" t="n"/>
      <c r="F77" s="34" t="n"/>
      <c r="G77" s="34" t="n"/>
      <c r="H77" s="34" t="n"/>
      <c r="N77" t="inlineStr">
        <is>
          <t>Clinic</t>
        </is>
      </c>
    </row>
    <row r="78" ht="21.6" customHeight="1" s="49">
      <c r="A78" s="100" t="n"/>
      <c r="B78" s="34" t="n"/>
      <c r="C78" s="100" t="n"/>
      <c r="D78" s="34" t="n"/>
      <c r="E78" s="34" t="n"/>
      <c r="F78" s="34" t="n"/>
      <c r="G78" s="34" t="n"/>
      <c r="H78" s="34" t="n"/>
      <c r="N78" t="inlineStr">
        <is>
          <t>Clinic</t>
        </is>
      </c>
    </row>
    <row r="79" ht="21.6" customHeight="1" s="49">
      <c r="A79" s="100" t="n"/>
      <c r="B79" s="34" t="n"/>
      <c r="C79" s="100" t="n"/>
      <c r="D79" s="34" t="n"/>
      <c r="E79" s="34" t="n"/>
      <c r="F79" s="34" t="n"/>
      <c r="G79" s="34" t="n"/>
      <c r="H79" s="34" t="n"/>
      <c r="N79" t="inlineStr">
        <is>
          <t>Clinic</t>
        </is>
      </c>
    </row>
    <row r="80" ht="21.6" customHeight="1" s="49">
      <c r="A80" s="100" t="n"/>
      <c r="B80" s="34" t="n"/>
      <c r="C80" s="100" t="n"/>
      <c r="D80" s="34" t="n"/>
      <c r="E80" s="34" t="n"/>
      <c r="F80" s="34" t="n"/>
      <c r="G80" s="34" t="n"/>
      <c r="H80" s="34" t="n"/>
      <c r="N80" t="inlineStr">
        <is>
          <t>Clinic</t>
        </is>
      </c>
    </row>
    <row r="81" ht="21.6" customHeight="1" s="49">
      <c r="A81" s="100" t="n"/>
      <c r="B81" s="34" t="n"/>
      <c r="C81" s="100" t="n"/>
      <c r="D81" s="34" t="n"/>
      <c r="E81" s="34" t="n"/>
      <c r="F81" s="34" t="n"/>
      <c r="G81" s="34" t="n"/>
      <c r="H81" s="34" t="n"/>
      <c r="N81" t="inlineStr">
        <is>
          <t>Clinic</t>
        </is>
      </c>
    </row>
    <row r="82" ht="21.6" customHeight="1" s="49">
      <c r="A82" s="100" t="n"/>
      <c r="B82" s="34" t="n"/>
      <c r="C82" s="100" t="n"/>
      <c r="D82" s="34" t="n"/>
      <c r="E82" s="34" t="n"/>
      <c r="F82" s="34" t="n"/>
      <c r="G82" s="34" t="n"/>
      <c r="H82" s="34" t="n"/>
      <c r="N82" t="inlineStr">
        <is>
          <t>Clinic</t>
        </is>
      </c>
    </row>
    <row r="83" ht="21.6" customHeight="1" s="49">
      <c r="A83" s="100" t="n"/>
      <c r="B83" s="34" t="n"/>
      <c r="C83" s="100" t="n"/>
      <c r="D83" s="34" t="n"/>
      <c r="E83" s="34" t="n"/>
      <c r="F83" s="34" t="n"/>
      <c r="G83" s="34" t="n"/>
      <c r="H83" s="34" t="n"/>
      <c r="N83" t="inlineStr">
        <is>
          <t>Clinic</t>
        </is>
      </c>
    </row>
    <row r="84" ht="21.6" customHeight="1" s="49">
      <c r="A84" s="100" t="n"/>
      <c r="B84" s="34" t="n"/>
      <c r="C84" s="100" t="n"/>
      <c r="D84" s="34" t="n"/>
      <c r="E84" s="34" t="n"/>
      <c r="F84" s="34" t="n"/>
      <c r="G84" s="34" t="n"/>
      <c r="H84" s="34" t="n"/>
      <c r="N84" t="inlineStr">
        <is>
          <t>Clinic</t>
        </is>
      </c>
    </row>
    <row r="85" ht="21.6" customHeight="1" s="49">
      <c r="A85" s="100" t="n"/>
      <c r="B85" s="34" t="n"/>
      <c r="C85" s="100" t="n"/>
      <c r="D85" s="34" t="n"/>
      <c r="E85" s="34" t="n"/>
      <c r="F85" s="34" t="n"/>
      <c r="G85" s="34" t="n"/>
      <c r="H85" s="34" t="n"/>
      <c r="N85" t="inlineStr">
        <is>
          <t>Clinic</t>
        </is>
      </c>
    </row>
    <row r="86" ht="21.6" customHeight="1" s="49">
      <c r="A86" s="100" t="n"/>
      <c r="B86" s="34" t="n"/>
      <c r="C86" s="100" t="n"/>
      <c r="D86" s="34" t="n"/>
      <c r="E86" s="34" t="n"/>
      <c r="F86" s="34" t="n"/>
      <c r="G86" s="34" t="n"/>
      <c r="H86" s="34" t="n"/>
      <c r="N86" t="inlineStr">
        <is>
          <t>Clinic</t>
        </is>
      </c>
    </row>
    <row r="87" ht="21.6" customHeight="1" s="49">
      <c r="A87" s="100" t="n"/>
      <c r="B87" s="34" t="n"/>
      <c r="C87" s="100" t="n"/>
      <c r="D87" s="34" t="n"/>
      <c r="E87" s="34" t="n"/>
      <c r="F87" s="34" t="n"/>
      <c r="G87" s="34" t="n"/>
      <c r="H87" s="34" t="n"/>
      <c r="N87" t="inlineStr">
        <is>
          <t>Clinic</t>
        </is>
      </c>
    </row>
    <row r="88" ht="21.6" customHeight="1" s="49">
      <c r="A88" s="100" t="n"/>
      <c r="B88" s="34" t="n"/>
      <c r="C88" s="100" t="n"/>
      <c r="D88" s="34" t="n"/>
      <c r="E88" s="34" t="n"/>
      <c r="F88" s="34" t="n"/>
      <c r="G88" s="34" t="n"/>
      <c r="H88" s="34" t="n"/>
      <c r="N88" t="inlineStr">
        <is>
          <t>Clinic</t>
        </is>
      </c>
    </row>
    <row r="89" ht="21.6" customHeight="1" s="49">
      <c r="A89" s="100" t="n"/>
      <c r="B89" s="34" t="n"/>
      <c r="C89" s="100" t="n"/>
      <c r="D89" s="34" t="n"/>
      <c r="E89" s="34" t="n"/>
      <c r="F89" s="34" t="n"/>
      <c r="G89" s="34" t="n"/>
      <c r="H89" s="34" t="n"/>
      <c r="N89" t="inlineStr">
        <is>
          <t>Clinic</t>
        </is>
      </c>
    </row>
    <row r="90" ht="21.6" customHeight="1" s="49">
      <c r="A90" s="100" t="n"/>
      <c r="B90" s="34" t="n"/>
      <c r="C90" s="100" t="n"/>
      <c r="D90" s="34" t="n"/>
      <c r="E90" s="34" t="n"/>
      <c r="F90" s="34" t="n"/>
      <c r="G90" s="34" t="n"/>
      <c r="H90" s="34" t="n"/>
      <c r="N90" t="inlineStr">
        <is>
          <t>Clinic</t>
        </is>
      </c>
    </row>
    <row r="91" ht="21.6" customHeight="1" s="49">
      <c r="A91" s="100" t="n"/>
      <c r="B91" s="34" t="n"/>
      <c r="C91" s="100" t="n"/>
      <c r="D91" s="34" t="n"/>
      <c r="E91" s="34" t="n"/>
      <c r="F91" s="34" t="n"/>
      <c r="G91" s="34" t="n"/>
      <c r="H91" s="34" t="n"/>
      <c r="N91" t="inlineStr">
        <is>
          <t>Clinic</t>
        </is>
      </c>
    </row>
    <row r="92" ht="21.6" customHeight="1" s="49">
      <c r="A92" s="100" t="n"/>
      <c r="B92" s="34" t="n"/>
      <c r="C92" s="100" t="n"/>
      <c r="D92" s="34" t="n"/>
      <c r="E92" s="34" t="n"/>
      <c r="F92" s="34" t="n"/>
      <c r="G92" s="34" t="n"/>
      <c r="H92" s="34" t="n"/>
      <c r="N92" t="inlineStr">
        <is>
          <t>Clinic</t>
        </is>
      </c>
    </row>
    <row r="93" ht="21.6" customHeight="1" s="49">
      <c r="A93" s="100" t="n"/>
      <c r="B93" s="34" t="n"/>
      <c r="C93" s="100" t="n"/>
      <c r="D93" s="34" t="n"/>
      <c r="E93" s="34" t="n"/>
      <c r="F93" s="34" t="n"/>
      <c r="G93" s="34" t="n"/>
      <c r="H93" s="34" t="n"/>
      <c r="N93" t="inlineStr">
        <is>
          <t>Clinic</t>
        </is>
      </c>
    </row>
    <row r="94" ht="21.6" customHeight="1" s="49">
      <c r="A94" s="100" t="n"/>
      <c r="B94" s="34" t="n"/>
      <c r="C94" s="100" t="n"/>
      <c r="D94" s="34" t="n"/>
      <c r="E94" s="34" t="n"/>
      <c r="F94" s="34" t="n"/>
      <c r="G94" s="34" t="n"/>
      <c r="H94" s="34" t="n"/>
      <c r="N94" t="inlineStr">
        <is>
          <t>Clinic</t>
        </is>
      </c>
    </row>
    <row r="95" ht="21.6" customHeight="1" s="49">
      <c r="A95" s="100" t="n"/>
      <c r="B95" s="34" t="n"/>
      <c r="C95" s="100" t="n"/>
      <c r="D95" s="34" t="n"/>
      <c r="E95" s="34" t="n"/>
      <c r="F95" s="34" t="n"/>
      <c r="G95" s="34" t="n"/>
      <c r="H95" s="34" t="n"/>
      <c r="N95" t="inlineStr">
        <is>
          <t>Clinic</t>
        </is>
      </c>
    </row>
    <row r="96" ht="21.6" customHeight="1" s="49">
      <c r="A96" s="100" t="n"/>
      <c r="B96" s="34" t="n"/>
      <c r="C96" s="100" t="n"/>
      <c r="D96" s="34" t="n"/>
      <c r="E96" s="34" t="n"/>
      <c r="F96" s="34" t="n"/>
      <c r="G96" s="34" t="n"/>
      <c r="H96" s="34" t="n"/>
      <c r="N96" t="inlineStr">
        <is>
          <t>Clinic</t>
        </is>
      </c>
    </row>
    <row r="97" ht="21.6" customHeight="1" s="49">
      <c r="A97" s="100" t="n"/>
      <c r="B97" s="34" t="n"/>
      <c r="C97" s="100" t="n"/>
      <c r="D97" s="34" t="n"/>
      <c r="E97" s="34" t="n"/>
      <c r="F97" s="34" t="n"/>
      <c r="G97" s="34" t="n"/>
      <c r="H97" s="34" t="n"/>
      <c r="N97" t="inlineStr">
        <is>
          <t>Clinic</t>
        </is>
      </c>
    </row>
    <row r="98" ht="21.6" customHeight="1" s="49">
      <c r="A98" s="100" t="n"/>
      <c r="B98" s="34" t="n"/>
      <c r="C98" s="100" t="n"/>
      <c r="D98" s="34" t="n"/>
      <c r="E98" s="34" t="n"/>
      <c r="F98" s="34" t="n"/>
      <c r="G98" s="34" t="n"/>
      <c r="H98" s="34" t="n"/>
      <c r="N98" t="inlineStr">
        <is>
          <t>Clinic</t>
        </is>
      </c>
    </row>
    <row r="99" ht="21.6" customHeight="1" s="49">
      <c r="A99" s="100" t="n"/>
      <c r="B99" s="34" t="n"/>
      <c r="C99" s="100" t="n"/>
      <c r="D99" s="34" t="n"/>
      <c r="E99" s="34" t="n"/>
      <c r="F99" s="34" t="n"/>
      <c r="G99" s="34" t="n"/>
      <c r="H99" s="34" t="n"/>
      <c r="N99" t="inlineStr">
        <is>
          <t>Clinic</t>
        </is>
      </c>
    </row>
    <row r="100" ht="21.6" customHeight="1" s="49">
      <c r="A100" s="100" t="n"/>
      <c r="B100" s="34" t="n"/>
      <c r="C100" s="100" t="n"/>
      <c r="D100" s="34" t="n"/>
      <c r="E100" s="34" t="n"/>
      <c r="F100" s="34" t="n"/>
      <c r="G100" s="34" t="n"/>
      <c r="H100" s="34" t="n"/>
      <c r="N100" t="inlineStr">
        <is>
          <t>Clinic</t>
        </is>
      </c>
    </row>
    <row r="101" ht="21.6" customHeight="1" s="49">
      <c r="A101" s="100" t="n"/>
      <c r="B101" s="34" t="n"/>
      <c r="C101" s="100" t="n"/>
      <c r="D101" s="34" t="n"/>
      <c r="E101" s="34" t="n"/>
      <c r="F101" s="34" t="n"/>
      <c r="G101" s="34" t="n"/>
      <c r="H101" s="34" t="n"/>
      <c r="N101" t="inlineStr">
        <is>
          <t>Clinic</t>
        </is>
      </c>
    </row>
    <row r="102" ht="21.6" customHeight="1" s="49">
      <c r="A102" s="100" t="n"/>
      <c r="B102" s="34" t="n"/>
      <c r="C102" s="100" t="n"/>
      <c r="D102" s="34" t="n"/>
      <c r="E102" s="34" t="n"/>
      <c r="F102" s="34" t="n"/>
      <c r="G102" s="34" t="n"/>
      <c r="H102" s="34" t="n"/>
      <c r="N102" t="inlineStr">
        <is>
          <t>Clinic</t>
        </is>
      </c>
    </row>
    <row r="103" ht="21.6" customHeight="1" s="49">
      <c r="A103" s="100" t="n"/>
      <c r="B103" s="34" t="n"/>
      <c r="C103" s="100" t="n"/>
      <c r="D103" s="34" t="n"/>
      <c r="E103" s="34" t="n"/>
      <c r="F103" s="34" t="n"/>
      <c r="G103" s="34" t="n"/>
      <c r="H103" s="34" t="n"/>
      <c r="N103" t="inlineStr">
        <is>
          <t>Clinic</t>
        </is>
      </c>
    </row>
    <row r="104" ht="21.6" customHeight="1" s="49">
      <c r="A104" s="100" t="n"/>
      <c r="B104" s="34" t="n"/>
      <c r="C104" s="100" t="n"/>
      <c r="D104" s="34" t="n"/>
      <c r="E104" s="34" t="n"/>
      <c r="F104" s="34" t="n"/>
      <c r="G104" s="34" t="n"/>
      <c r="H104" s="34" t="n"/>
      <c r="N104" t="inlineStr">
        <is>
          <t>Clinic</t>
        </is>
      </c>
    </row>
    <row r="105" ht="21.6" customHeight="1" s="49">
      <c r="A105" s="100" t="n"/>
      <c r="B105" s="34" t="n"/>
      <c r="C105" s="100" t="n"/>
      <c r="D105" s="34" t="n"/>
      <c r="E105" s="34" t="n"/>
      <c r="F105" s="34" t="n"/>
      <c r="G105" s="34" t="n"/>
      <c r="H105" s="34" t="n"/>
      <c r="N105" t="inlineStr">
        <is>
          <t>Clinic</t>
        </is>
      </c>
    </row>
    <row r="106" ht="21.6" customHeight="1" s="49">
      <c r="A106" s="100" t="n"/>
      <c r="B106" s="34" t="n"/>
      <c r="C106" s="100" t="n"/>
      <c r="D106" s="34" t="n"/>
      <c r="E106" s="34" t="n"/>
      <c r="F106" s="34" t="n"/>
      <c r="G106" s="34" t="n"/>
      <c r="H106" s="34" t="n"/>
      <c r="N106" t="inlineStr">
        <is>
          <t>Clinic</t>
        </is>
      </c>
    </row>
    <row r="107" ht="21.6" customHeight="1" s="49">
      <c r="A107" s="100" t="n"/>
      <c r="B107" s="34" t="n"/>
      <c r="C107" s="100" t="n"/>
      <c r="D107" s="34" t="n"/>
      <c r="E107" s="34" t="n"/>
      <c r="F107" s="34" t="n"/>
      <c r="G107" s="34" t="n"/>
      <c r="H107" s="34" t="n"/>
      <c r="N107" t="inlineStr">
        <is>
          <t>Clinic</t>
        </is>
      </c>
    </row>
    <row r="108" ht="21.6" customHeight="1" s="49">
      <c r="A108" s="100" t="n"/>
      <c r="B108" s="34" t="n"/>
      <c r="C108" s="100" t="n"/>
      <c r="D108" s="34" t="n"/>
      <c r="E108" s="34" t="n"/>
      <c r="F108" s="34" t="n"/>
      <c r="G108" s="34" t="n"/>
      <c r="H108" s="34" t="n"/>
      <c r="N108" t="inlineStr">
        <is>
          <t>Clinic</t>
        </is>
      </c>
    </row>
    <row r="109" ht="21.6" customHeight="1" s="49">
      <c r="A109" s="100" t="n"/>
      <c r="B109" s="34" t="n"/>
      <c r="C109" s="100" t="n"/>
      <c r="D109" s="34" t="n"/>
      <c r="E109" s="34" t="n"/>
      <c r="F109" s="34" t="n"/>
      <c r="G109" s="34" t="n"/>
      <c r="H109" s="34" t="n"/>
      <c r="N109" t="inlineStr">
        <is>
          <t>Clinic</t>
        </is>
      </c>
    </row>
    <row r="110" ht="21.6" customHeight="1" s="49">
      <c r="A110" s="100" t="n"/>
      <c r="B110" s="34" t="n"/>
      <c r="C110" s="100" t="n"/>
      <c r="D110" s="34" t="n"/>
      <c r="E110" s="34" t="n"/>
      <c r="F110" s="34" t="n"/>
      <c r="G110" s="34" t="n"/>
      <c r="H110" s="34" t="n"/>
      <c r="N110" t="inlineStr">
        <is>
          <t>Clinic</t>
        </is>
      </c>
    </row>
    <row r="111" ht="21.6" customHeight="1" s="49">
      <c r="A111" s="100" t="n"/>
      <c r="B111" s="34" t="n"/>
      <c r="C111" s="100" t="n"/>
      <c r="D111" s="34" t="n"/>
      <c r="E111" s="34" t="n"/>
      <c r="F111" s="34" t="n"/>
      <c r="G111" s="34" t="n"/>
      <c r="H111" s="34" t="n"/>
      <c r="N111" t="inlineStr">
        <is>
          <t>Clinic</t>
        </is>
      </c>
    </row>
    <row r="112" ht="21.6" customHeight="1" s="49">
      <c r="A112" s="100" t="n"/>
      <c r="B112" s="34" t="n"/>
      <c r="C112" s="100" t="n"/>
      <c r="D112" s="34" t="n"/>
      <c r="E112" s="34" t="n"/>
      <c r="F112" s="34" t="n"/>
      <c r="G112" s="34" t="n"/>
      <c r="H112" s="34" t="n"/>
      <c r="N112" t="inlineStr">
        <is>
          <t>Clinic</t>
        </is>
      </c>
    </row>
    <row r="113" ht="21.6" customHeight="1" s="49">
      <c r="A113" s="100" t="n"/>
      <c r="B113" s="34" t="n"/>
      <c r="C113" s="100" t="n"/>
      <c r="D113" s="34" t="n"/>
      <c r="E113" s="34" t="n"/>
      <c r="F113" s="34" t="n"/>
      <c r="G113" s="34" t="n"/>
      <c r="H113" s="34" t="n"/>
      <c r="N113" t="inlineStr">
        <is>
          <t>Clinic</t>
        </is>
      </c>
    </row>
    <row r="114" ht="21.6" customHeight="1" s="49">
      <c r="A114" s="100" t="n"/>
      <c r="B114" s="34" t="n"/>
      <c r="C114" s="100" t="n"/>
      <c r="D114" s="34" t="n"/>
      <c r="E114" s="34" t="n"/>
      <c r="F114" s="34" t="n"/>
      <c r="G114" s="34" t="n"/>
      <c r="H114" s="34" t="n"/>
      <c r="N114" t="inlineStr">
        <is>
          <t>Clinic</t>
        </is>
      </c>
    </row>
    <row r="115" ht="21.6" customHeight="1" s="49">
      <c r="A115" s="100" t="n"/>
      <c r="B115" s="34" t="n"/>
      <c r="C115" s="100" t="n"/>
      <c r="D115" s="34" t="n"/>
      <c r="E115" s="34" t="n"/>
      <c r="F115" s="34" t="n"/>
      <c r="G115" s="34" t="n"/>
      <c r="H115" s="34" t="n"/>
      <c r="N115" t="inlineStr">
        <is>
          <t>Clinic</t>
        </is>
      </c>
    </row>
    <row r="116" ht="21.6" customHeight="1" s="49">
      <c r="A116" s="100" t="n"/>
      <c r="B116" s="34" t="n"/>
      <c r="C116" s="100" t="n"/>
      <c r="D116" s="34" t="n"/>
      <c r="E116" s="34" t="n"/>
      <c r="F116" s="34" t="n"/>
      <c r="G116" s="34" t="n"/>
      <c r="H116" s="34" t="n"/>
      <c r="N116" t="inlineStr">
        <is>
          <t>Clinic</t>
        </is>
      </c>
    </row>
    <row r="117" ht="21.6" customHeight="1" s="49">
      <c r="A117" s="100" t="n"/>
      <c r="B117" s="34" t="n"/>
      <c r="C117" s="100" t="n"/>
      <c r="D117" s="34" t="n"/>
      <c r="E117" s="34" t="n"/>
      <c r="F117" s="34" t="n"/>
      <c r="G117" s="34" t="n"/>
      <c r="H117" s="34" t="n"/>
      <c r="N117" t="inlineStr">
        <is>
          <t>Clinic</t>
        </is>
      </c>
    </row>
    <row r="118" ht="21.6" customHeight="1" s="49">
      <c r="A118" s="100" t="n"/>
      <c r="B118" s="34" t="n"/>
      <c r="C118" s="100" t="n"/>
      <c r="D118" s="34" t="n"/>
      <c r="E118" s="34" t="n"/>
      <c r="F118" s="34" t="n"/>
      <c r="G118" s="34" t="n"/>
      <c r="H118" s="34" t="n"/>
      <c r="N118" t="inlineStr">
        <is>
          <t>Clinic</t>
        </is>
      </c>
    </row>
    <row r="119" ht="21.6" customHeight="1" s="49">
      <c r="A119" s="100" t="n"/>
      <c r="B119" s="34" t="n"/>
      <c r="C119" s="100" t="n"/>
      <c r="D119" s="34" t="n"/>
      <c r="E119" s="34" t="n"/>
      <c r="F119" s="34" t="n"/>
      <c r="G119" s="34" t="n"/>
      <c r="H119" s="34" t="n"/>
      <c r="N119" t="inlineStr">
        <is>
          <t>Clinic</t>
        </is>
      </c>
    </row>
    <row r="120" ht="21.6" customHeight="1" s="49">
      <c r="A120" s="100" t="n"/>
      <c r="B120" s="34" t="n"/>
      <c r="C120" s="100" t="n"/>
      <c r="D120" s="34" t="n"/>
      <c r="E120" s="34" t="n"/>
      <c r="F120" s="34" t="n"/>
      <c r="G120" s="34" t="n"/>
      <c r="H120" s="34" t="n"/>
      <c r="N120" t="inlineStr">
        <is>
          <t>Clinic</t>
        </is>
      </c>
    </row>
    <row r="121" ht="21.6" customHeight="1" s="49">
      <c r="A121" s="100" t="n"/>
      <c r="B121" s="34" t="n"/>
      <c r="C121" s="100" t="n"/>
      <c r="D121" s="34" t="n"/>
      <c r="E121" s="34" t="n"/>
      <c r="F121" s="34" t="n"/>
      <c r="G121" s="34" t="n"/>
      <c r="H121" s="34" t="n"/>
      <c r="N121" t="inlineStr">
        <is>
          <t>Clinic</t>
        </is>
      </c>
    </row>
    <row r="122" ht="21.6" customHeight="1" s="49">
      <c r="A122" s="100" t="n"/>
      <c r="B122" s="34" t="n"/>
      <c r="C122" s="100" t="n"/>
      <c r="D122" s="34" t="n"/>
      <c r="E122" s="34" t="n"/>
      <c r="F122" s="34" t="n"/>
      <c r="G122" s="34" t="n"/>
      <c r="H122" s="34" t="n"/>
      <c r="N122" t="inlineStr">
        <is>
          <t>Clinic</t>
        </is>
      </c>
    </row>
    <row r="123" ht="21.6" customHeight="1" s="49">
      <c r="A123" s="100" t="n"/>
      <c r="B123" s="34" t="n"/>
      <c r="C123" s="100" t="n"/>
      <c r="D123" s="34" t="n"/>
      <c r="E123" s="34" t="n"/>
      <c r="F123" s="34" t="n"/>
      <c r="G123" s="34" t="n"/>
      <c r="H123" s="34" t="n"/>
      <c r="N123" t="inlineStr">
        <is>
          <t>Clinic</t>
        </is>
      </c>
    </row>
    <row r="124" ht="21.6" customHeight="1" s="49">
      <c r="A124" s="100" t="n"/>
      <c r="B124" s="34" t="n"/>
      <c r="C124" s="100" t="n"/>
      <c r="D124" s="34" t="n"/>
      <c r="E124" s="34" t="n"/>
      <c r="F124" s="34" t="n"/>
      <c r="G124" s="34" t="n"/>
      <c r="H124" s="34" t="n"/>
      <c r="N124" t="inlineStr">
        <is>
          <t>Clinic</t>
        </is>
      </c>
    </row>
    <row r="125" ht="21.6" customHeight="1" s="49">
      <c r="A125" s="100" t="n"/>
      <c r="B125" s="34" t="n"/>
      <c r="C125" s="100" t="n"/>
      <c r="D125" s="34" t="n"/>
      <c r="E125" s="34" t="n"/>
      <c r="F125" s="34" t="n"/>
      <c r="G125" s="34" t="n"/>
      <c r="H125" s="34" t="n"/>
      <c r="N125" t="inlineStr">
        <is>
          <t>Clinic</t>
        </is>
      </c>
    </row>
    <row r="126" ht="21.6" customHeight="1" s="49">
      <c r="A126" s="100" t="n"/>
      <c r="B126" s="34" t="n"/>
      <c r="C126" s="100" t="n"/>
      <c r="D126" s="34" t="n"/>
      <c r="E126" s="34" t="n"/>
      <c r="F126" s="34" t="n"/>
      <c r="G126" s="34" t="n"/>
      <c r="H126" s="34" t="n"/>
      <c r="N126" t="inlineStr">
        <is>
          <t>Clinic</t>
        </is>
      </c>
    </row>
    <row r="127" ht="21.6" customHeight="1" s="49">
      <c r="A127" s="100" t="n"/>
      <c r="B127" s="34" t="n"/>
      <c r="C127" s="100" t="n"/>
      <c r="D127" s="34" t="n"/>
      <c r="E127" s="34" t="n"/>
      <c r="F127" s="34" t="n"/>
      <c r="G127" s="34" t="n"/>
      <c r="H127" s="34" t="n"/>
      <c r="N127" t="inlineStr">
        <is>
          <t>Clinic</t>
        </is>
      </c>
    </row>
    <row r="128" ht="21.6" customHeight="1" s="49">
      <c r="A128" s="100" t="n"/>
      <c r="B128" s="34" t="n"/>
      <c r="C128" s="100" t="n"/>
      <c r="D128" s="34" t="n"/>
      <c r="E128" s="34" t="n"/>
      <c r="F128" s="34" t="n"/>
      <c r="G128" s="34" t="n"/>
      <c r="H128" s="34" t="n"/>
      <c r="N128" t="inlineStr">
        <is>
          <t>Clinic</t>
        </is>
      </c>
    </row>
    <row r="129" ht="21.6" customHeight="1" s="49">
      <c r="A129" s="100" t="n"/>
      <c r="B129" s="34" t="n"/>
      <c r="C129" s="100" t="n"/>
      <c r="D129" s="34" t="n"/>
      <c r="E129" s="34" t="n"/>
      <c r="F129" s="34" t="n"/>
      <c r="G129" s="34" t="n"/>
      <c r="H129" s="34" t="n"/>
      <c r="N129" t="inlineStr">
        <is>
          <t>Clinic</t>
        </is>
      </c>
    </row>
    <row r="130" ht="21.6" customHeight="1" s="49">
      <c r="A130" s="100" t="n"/>
      <c r="B130" s="34" t="n"/>
      <c r="C130" s="100" t="n"/>
      <c r="D130" s="34" t="n"/>
      <c r="E130" s="34" t="n"/>
      <c r="F130" s="34" t="n"/>
      <c r="G130" s="34" t="n"/>
      <c r="H130" s="34" t="n"/>
      <c r="N130" t="inlineStr">
        <is>
          <t>Clinic</t>
        </is>
      </c>
    </row>
    <row r="131" ht="21.6" customHeight="1" s="49">
      <c r="A131" s="100" t="n"/>
      <c r="B131" s="34" t="n"/>
      <c r="C131" s="100" t="n"/>
      <c r="D131" s="34" t="n"/>
      <c r="E131" s="34" t="n"/>
      <c r="F131" s="34" t="n"/>
      <c r="G131" s="34" t="n"/>
      <c r="H131" s="34" t="n"/>
      <c r="N131" t="inlineStr">
        <is>
          <t>Clinic</t>
        </is>
      </c>
    </row>
    <row r="132" ht="21.6" customHeight="1" s="49">
      <c r="A132" s="100" t="n"/>
      <c r="B132" s="34" t="n"/>
      <c r="C132" s="100" t="n"/>
      <c r="D132" s="34" t="n"/>
      <c r="E132" s="34" t="n"/>
      <c r="F132" s="34" t="n"/>
      <c r="G132" s="34" t="n"/>
      <c r="H132" s="34" t="n"/>
      <c r="N132" t="inlineStr">
        <is>
          <t>Clinic</t>
        </is>
      </c>
    </row>
    <row r="133" ht="21.6" customHeight="1" s="49">
      <c r="A133" s="100" t="n"/>
      <c r="B133" s="34" t="n"/>
      <c r="C133" s="100" t="n"/>
      <c r="D133" s="34" t="n"/>
      <c r="E133" s="34" t="n"/>
      <c r="F133" s="34" t="n"/>
      <c r="G133" s="34" t="n"/>
      <c r="H133" s="34" t="n"/>
      <c r="N133" t="inlineStr">
        <is>
          <t>Clinic</t>
        </is>
      </c>
    </row>
    <row r="134" ht="21.6" customHeight="1" s="49">
      <c r="A134" s="100" t="n"/>
      <c r="B134" s="34" t="n"/>
      <c r="C134" s="100" t="n"/>
      <c r="D134" s="34" t="n"/>
      <c r="E134" s="34" t="n"/>
      <c r="F134" s="34" t="n"/>
      <c r="G134" s="34" t="n"/>
      <c r="H134" s="34" t="n"/>
      <c r="N134" t="inlineStr">
        <is>
          <t>Clinic</t>
        </is>
      </c>
    </row>
    <row r="135" ht="21.6" customHeight="1" s="49">
      <c r="A135" s="100" t="n"/>
      <c r="B135" s="34" t="n"/>
      <c r="C135" s="100" t="n"/>
      <c r="D135" s="34" t="n"/>
      <c r="E135" s="34" t="n"/>
      <c r="F135" s="34" t="n"/>
      <c r="G135" s="34" t="n"/>
      <c r="H135" s="34" t="n"/>
      <c r="N135" t="inlineStr">
        <is>
          <t>Clinic</t>
        </is>
      </c>
    </row>
    <row r="136" ht="21.6" customHeight="1" s="49">
      <c r="A136" s="100" t="n"/>
      <c r="B136" s="34" t="n"/>
      <c r="C136" s="100" t="n"/>
      <c r="D136" s="34" t="n"/>
      <c r="E136" s="34" t="n"/>
      <c r="F136" s="34" t="n"/>
      <c r="G136" s="34" t="n"/>
      <c r="H136" s="34" t="n"/>
      <c r="N136" t="inlineStr">
        <is>
          <t>Clinic</t>
        </is>
      </c>
    </row>
    <row r="137" ht="21.6" customHeight="1" s="49">
      <c r="A137" s="100" t="n"/>
      <c r="B137" s="34" t="n"/>
      <c r="C137" s="100" t="n"/>
      <c r="D137" s="34" t="n"/>
      <c r="E137" s="34" t="n"/>
      <c r="F137" s="34" t="n"/>
      <c r="G137" s="34" t="n"/>
      <c r="H137" s="34" t="n"/>
      <c r="N137" t="inlineStr">
        <is>
          <t>Clinic</t>
        </is>
      </c>
    </row>
    <row r="138" ht="21.6" customHeight="1" s="49">
      <c r="A138" s="100" t="n"/>
      <c r="B138" s="34" t="n"/>
      <c r="C138" s="100" t="n"/>
      <c r="D138" s="34" t="n"/>
      <c r="E138" s="34" t="n"/>
      <c r="F138" s="34" t="n"/>
      <c r="G138" s="34" t="n"/>
      <c r="H138" s="34" t="n"/>
      <c r="N138" t="inlineStr">
        <is>
          <t>Clinic</t>
        </is>
      </c>
    </row>
    <row r="139" ht="21.6" customHeight="1" s="49">
      <c r="A139" s="100" t="n"/>
      <c r="B139" s="34" t="n"/>
      <c r="C139" s="100" t="n"/>
      <c r="D139" s="34" t="n"/>
      <c r="E139" s="34" t="n"/>
      <c r="F139" s="34" t="n"/>
      <c r="G139" s="34" t="n"/>
      <c r="H139" s="34" t="n"/>
      <c r="N139" t="inlineStr">
        <is>
          <t>Clinic</t>
        </is>
      </c>
    </row>
    <row r="140" ht="21.6" customHeight="1" s="49">
      <c r="A140" s="100" t="n"/>
      <c r="B140" s="34" t="n"/>
      <c r="C140" s="100" t="n"/>
      <c r="D140" s="34" t="n"/>
      <c r="E140" s="34" t="n"/>
      <c r="F140" s="34" t="n"/>
      <c r="G140" s="34" t="n"/>
      <c r="H140" s="34" t="n"/>
      <c r="N140" t="inlineStr">
        <is>
          <t>Clinic</t>
        </is>
      </c>
    </row>
    <row r="141" ht="21.6" customHeight="1" s="49">
      <c r="A141" s="100" t="n"/>
      <c r="B141" s="34" t="n"/>
      <c r="C141" s="100" t="n"/>
      <c r="D141" s="34" t="n"/>
      <c r="E141" s="34" t="n"/>
      <c r="F141" s="34" t="n"/>
      <c r="G141" s="34" t="n"/>
      <c r="H141" s="34" t="n"/>
      <c r="N141" t="inlineStr">
        <is>
          <t>Clinic</t>
        </is>
      </c>
    </row>
    <row r="142" ht="21.6" customHeight="1" s="49">
      <c r="A142" s="100" t="n"/>
      <c r="B142" s="34" t="n"/>
      <c r="C142" s="100" t="n"/>
      <c r="D142" s="34" t="n"/>
      <c r="E142" s="34" t="n"/>
      <c r="F142" s="34" t="n"/>
      <c r="G142" s="34" t="n"/>
      <c r="H142" s="34" t="n"/>
      <c r="N142" t="inlineStr">
        <is>
          <t>Clinic</t>
        </is>
      </c>
    </row>
    <row r="143" ht="21.6" customHeight="1" s="49">
      <c r="A143" s="100" t="n"/>
      <c r="B143" s="34" t="n"/>
      <c r="C143" s="100" t="n"/>
      <c r="D143" s="34" t="n"/>
      <c r="E143" s="34" t="n"/>
      <c r="F143" s="34" t="n"/>
      <c r="G143" s="34" t="n"/>
      <c r="H143" s="34" t="n"/>
      <c r="N143" t="inlineStr">
        <is>
          <t>Clinic</t>
        </is>
      </c>
    </row>
    <row r="144" ht="21.6" customHeight="1" s="49">
      <c r="A144" s="100" t="n"/>
      <c r="B144" s="34" t="n"/>
      <c r="C144" s="100" t="n"/>
      <c r="D144" s="34" t="n"/>
      <c r="E144" s="34" t="n"/>
      <c r="F144" s="34" t="n"/>
      <c r="G144" s="34" t="n"/>
      <c r="H144" s="34" t="n"/>
      <c r="N144" t="inlineStr">
        <is>
          <t>Clinic</t>
        </is>
      </c>
    </row>
    <row r="145" ht="21.6" customHeight="1" s="49">
      <c r="A145" s="100" t="n"/>
      <c r="B145" s="34" t="n"/>
      <c r="C145" s="100" t="n"/>
      <c r="D145" s="34" t="n"/>
      <c r="E145" s="34" t="n"/>
      <c r="F145" s="34" t="n"/>
      <c r="G145" s="34" t="n"/>
      <c r="H145" s="34" t="n"/>
      <c r="N145" t="inlineStr">
        <is>
          <t>Clinic</t>
        </is>
      </c>
    </row>
    <row r="146" ht="21.6" customHeight="1" s="49">
      <c r="A146" s="100" t="n"/>
      <c r="B146" s="34" t="n"/>
      <c r="C146" s="100" t="n"/>
      <c r="D146" s="34" t="n"/>
      <c r="E146" s="34" t="n"/>
      <c r="F146" s="34" t="n"/>
      <c r="G146" s="34" t="n"/>
      <c r="H146" s="34" t="n"/>
      <c r="N146" t="inlineStr">
        <is>
          <t>Clinic</t>
        </is>
      </c>
    </row>
    <row r="147" ht="21.6" customHeight="1" s="49">
      <c r="A147" s="100" t="n"/>
      <c r="B147" s="34" t="n"/>
      <c r="C147" s="100" t="n"/>
      <c r="D147" s="34" t="n"/>
      <c r="E147" s="34" t="n"/>
      <c r="F147" s="34" t="n"/>
      <c r="G147" s="34" t="n"/>
      <c r="H147" s="34" t="n"/>
      <c r="N147" t="inlineStr">
        <is>
          <t>Clinic</t>
        </is>
      </c>
    </row>
    <row r="148" ht="21.6" customHeight="1" s="49">
      <c r="A148" s="100" t="n"/>
      <c r="B148" s="34" t="n"/>
      <c r="C148" s="100" t="n"/>
      <c r="D148" s="34" t="n"/>
      <c r="E148" s="34" t="n"/>
      <c r="F148" s="34" t="n"/>
      <c r="G148" s="34" t="n"/>
      <c r="H148" s="34" t="n"/>
      <c r="N148" t="inlineStr">
        <is>
          <t>Clinic</t>
        </is>
      </c>
    </row>
    <row r="149" ht="21.6" customHeight="1" s="49">
      <c r="A149" s="100" t="n"/>
      <c r="B149" s="34" t="n"/>
      <c r="C149" s="100" t="n"/>
      <c r="D149" s="34" t="n"/>
      <c r="E149" s="34" t="n"/>
      <c r="F149" s="34" t="n"/>
      <c r="G149" s="34" t="n"/>
      <c r="H149" s="34" t="n"/>
      <c r="N149" t="inlineStr">
        <is>
          <t>Clinic</t>
        </is>
      </c>
    </row>
    <row r="150" ht="21.6" customHeight="1" s="49">
      <c r="A150" s="100" t="n"/>
      <c r="B150" s="34" t="n"/>
      <c r="C150" s="100" t="n"/>
      <c r="D150" s="34" t="n"/>
      <c r="E150" s="34" t="n"/>
      <c r="F150" s="34" t="n"/>
      <c r="G150" s="34" t="n"/>
      <c r="H150" s="34" t="n"/>
      <c r="N150" t="inlineStr">
        <is>
          <t>Clinic</t>
        </is>
      </c>
    </row>
    <row r="151" ht="21.6" customHeight="1" s="49">
      <c r="A151" s="100" t="n"/>
      <c r="B151" s="34" t="n"/>
      <c r="C151" s="100" t="n"/>
      <c r="D151" s="34" t="n"/>
      <c r="E151" s="34" t="n"/>
      <c r="F151" s="34" t="n"/>
      <c r="G151" s="34" t="n"/>
      <c r="H151" s="34" t="n"/>
      <c r="N151" t="inlineStr">
        <is>
          <t>Clinic</t>
        </is>
      </c>
    </row>
    <row r="152" ht="21.6" customHeight="1" s="49">
      <c r="A152" s="100" t="n"/>
      <c r="B152" s="34" t="n"/>
      <c r="C152" s="100" t="n"/>
      <c r="D152" s="34" t="n"/>
      <c r="E152" s="34" t="n"/>
      <c r="F152" s="34" t="n"/>
      <c r="G152" s="34" t="n"/>
      <c r="H152" s="34" t="n"/>
      <c r="N152" t="inlineStr">
        <is>
          <t>Clinic</t>
        </is>
      </c>
    </row>
    <row r="153" ht="21.6" customHeight="1" s="49">
      <c r="A153" s="100" t="n"/>
      <c r="B153" s="34" t="n"/>
      <c r="C153" s="100" t="n"/>
      <c r="D153" s="34" t="n"/>
      <c r="E153" s="34" t="n"/>
      <c r="F153" s="34" t="n"/>
      <c r="G153" s="34" t="n"/>
      <c r="H153" s="34" t="n"/>
      <c r="N153" t="inlineStr">
        <is>
          <t>Clinic</t>
        </is>
      </c>
    </row>
    <row r="154" ht="21.6" customHeight="1" s="49">
      <c r="A154" s="100" t="n"/>
      <c r="B154" s="34" t="n"/>
      <c r="C154" s="100" t="n"/>
      <c r="D154" s="34" t="n"/>
      <c r="E154" s="34" t="n"/>
      <c r="F154" s="34" t="n"/>
      <c r="G154" s="34" t="n"/>
      <c r="H154" s="34" t="n"/>
      <c r="N154" t="inlineStr">
        <is>
          <t>Clinic</t>
        </is>
      </c>
    </row>
    <row r="155" ht="21.6" customHeight="1" s="49">
      <c r="A155" s="100" t="n"/>
      <c r="B155" s="34" t="n"/>
      <c r="C155" s="100" t="n"/>
      <c r="D155" s="34" t="n"/>
      <c r="E155" s="34" t="n"/>
      <c r="F155" s="34" t="n"/>
      <c r="G155" s="34" t="n"/>
      <c r="H155" s="34" t="n"/>
      <c r="N155" t="inlineStr">
        <is>
          <t>Clinic</t>
        </is>
      </c>
    </row>
    <row r="156" ht="21.6" customHeight="1" s="49">
      <c r="A156" s="100" t="n"/>
      <c r="B156" s="34" t="n"/>
      <c r="C156" s="100" t="n"/>
      <c r="D156" s="34" t="n"/>
      <c r="E156" s="34" t="n"/>
      <c r="F156" s="34" t="n"/>
      <c r="G156" s="34" t="n"/>
      <c r="H156" s="34" t="n"/>
      <c r="N156" t="inlineStr">
        <is>
          <t>Clinic</t>
        </is>
      </c>
    </row>
    <row r="157" ht="21.6" customHeight="1" s="49">
      <c r="A157" s="100" t="n"/>
      <c r="B157" s="34" t="n"/>
      <c r="C157" s="100" t="n"/>
      <c r="D157" s="34" t="n"/>
      <c r="E157" s="34" t="n"/>
      <c r="F157" s="34" t="n"/>
      <c r="G157" s="34" t="n"/>
      <c r="H157" s="34" t="n"/>
      <c r="N157" t="inlineStr">
        <is>
          <t>Clinic</t>
        </is>
      </c>
    </row>
    <row r="158" ht="21.6" customHeight="1" s="49">
      <c r="A158" s="100" t="n"/>
      <c r="B158" s="34" t="n"/>
      <c r="C158" s="100" t="n"/>
      <c r="D158" s="34" t="n"/>
      <c r="E158" s="34" t="n"/>
      <c r="F158" s="34" t="n"/>
      <c r="G158" s="34" t="n"/>
      <c r="H158" s="34" t="n"/>
      <c r="N158" t="inlineStr">
        <is>
          <t>Clinic</t>
        </is>
      </c>
    </row>
    <row r="159" ht="21.6" customHeight="1" s="49">
      <c r="A159" s="100" t="n"/>
      <c r="B159" s="34" t="n"/>
      <c r="C159" s="100" t="n"/>
      <c r="D159" s="34" t="n"/>
      <c r="E159" s="34" t="n"/>
      <c r="F159" s="34" t="n"/>
      <c r="G159" s="34" t="n"/>
      <c r="H159" s="34" t="n"/>
      <c r="N159" t="inlineStr">
        <is>
          <t>Clinic</t>
        </is>
      </c>
    </row>
    <row r="160" ht="21.6" customHeight="1" s="49">
      <c r="A160" s="100" t="n"/>
      <c r="B160" s="34" t="n"/>
      <c r="C160" s="100" t="n"/>
      <c r="D160" s="34" t="n"/>
      <c r="E160" s="34" t="n"/>
      <c r="F160" s="34" t="n"/>
      <c r="G160" s="34" t="n"/>
      <c r="H160" s="34" t="n"/>
      <c r="N160" t="inlineStr">
        <is>
          <t>Clinic</t>
        </is>
      </c>
    </row>
    <row r="161" ht="21.6" customHeight="1" s="49">
      <c r="A161" s="100" t="n"/>
      <c r="B161" s="34" t="n"/>
      <c r="C161" s="100" t="n"/>
      <c r="D161" s="34" t="n"/>
      <c r="E161" s="34" t="n"/>
      <c r="F161" s="34" t="n"/>
      <c r="G161" s="34" t="n"/>
      <c r="H161" s="34" t="n"/>
      <c r="N161" t="inlineStr">
        <is>
          <t>Clinic</t>
        </is>
      </c>
    </row>
    <row r="162" ht="21.6" customHeight="1" s="49">
      <c r="A162" s="100" t="n"/>
      <c r="B162" s="34" t="n"/>
      <c r="C162" s="100" t="n"/>
      <c r="D162" s="34" t="n"/>
      <c r="E162" s="34" t="n"/>
      <c r="F162" s="34" t="n"/>
      <c r="G162" s="34" t="n"/>
      <c r="H162" s="34" t="n"/>
      <c r="N162" t="inlineStr">
        <is>
          <t>Clinic</t>
        </is>
      </c>
    </row>
    <row r="163" ht="21.6" customHeight="1" s="49">
      <c r="A163" s="100" t="n"/>
      <c r="B163" s="34" t="n"/>
      <c r="C163" s="100" t="n"/>
      <c r="D163" s="34" t="n"/>
      <c r="E163" s="34" t="n"/>
      <c r="F163" s="34" t="n"/>
      <c r="G163" s="34" t="n"/>
      <c r="H163" s="34" t="n"/>
      <c r="N163" t="inlineStr">
        <is>
          <t>Clinic</t>
        </is>
      </c>
    </row>
    <row r="164" ht="21.6" customHeight="1" s="49">
      <c r="A164" s="100" t="n"/>
      <c r="B164" s="34" t="n"/>
      <c r="C164" s="100" t="n"/>
      <c r="D164" s="34" t="n"/>
      <c r="E164" s="34" t="n"/>
      <c r="F164" s="34" t="n"/>
      <c r="G164" s="34" t="n"/>
      <c r="H164" s="34" t="n"/>
      <c r="N164" t="inlineStr">
        <is>
          <t>Clinic</t>
        </is>
      </c>
    </row>
    <row r="165" ht="21.6" customHeight="1" s="49">
      <c r="A165" s="100" t="n"/>
      <c r="B165" s="34" t="n"/>
      <c r="C165" s="100" t="n"/>
      <c r="D165" s="34" t="n"/>
      <c r="E165" s="34" t="n"/>
      <c r="F165" s="34" t="n"/>
      <c r="G165" s="34" t="n"/>
      <c r="H165" s="34" t="n"/>
      <c r="N165" t="inlineStr">
        <is>
          <t>Clinic</t>
        </is>
      </c>
    </row>
    <row r="166" ht="21.6" customHeight="1" s="49">
      <c r="A166" s="100" t="n"/>
      <c r="B166" s="34" t="n"/>
      <c r="C166" s="100" t="n"/>
      <c r="D166" s="34" t="n"/>
      <c r="E166" s="34" t="n"/>
      <c r="F166" s="34" t="n"/>
      <c r="G166" s="34" t="n"/>
      <c r="H166" s="34" t="n"/>
      <c r="N166" t="inlineStr">
        <is>
          <t>Clinic</t>
        </is>
      </c>
    </row>
    <row r="167" ht="21.6" customHeight="1" s="49">
      <c r="A167" s="100" t="n"/>
      <c r="B167" s="34" t="n"/>
      <c r="C167" s="100" t="n"/>
      <c r="D167" s="34" t="n"/>
      <c r="E167" s="34" t="n"/>
      <c r="F167" s="34" t="n"/>
      <c r="G167" s="34" t="n"/>
      <c r="H167" s="34" t="n"/>
      <c r="N167" t="inlineStr">
        <is>
          <t>Clinic</t>
        </is>
      </c>
    </row>
    <row r="168" ht="21.6" customHeight="1" s="49">
      <c r="A168" s="100" t="n"/>
      <c r="B168" s="34" t="n"/>
      <c r="C168" s="100" t="n"/>
      <c r="D168" s="34" t="n"/>
      <c r="E168" s="34" t="n"/>
      <c r="F168" s="34" t="n"/>
      <c r="G168" s="34" t="n"/>
      <c r="H168" s="34" t="n"/>
      <c r="N168" t="inlineStr">
        <is>
          <t>Clinic</t>
        </is>
      </c>
    </row>
    <row r="169" ht="21.6" customHeight="1" s="49">
      <c r="A169" s="100" t="n"/>
      <c r="B169" s="34" t="n"/>
      <c r="C169" s="100" t="n"/>
      <c r="D169" s="34" t="n"/>
      <c r="E169" s="34" t="n"/>
      <c r="F169" s="34" t="n"/>
      <c r="G169" s="34" t="n"/>
      <c r="H169" s="34" t="n"/>
      <c r="N169" t="inlineStr">
        <is>
          <t>Clinic</t>
        </is>
      </c>
    </row>
    <row r="170" ht="21.6" customHeight="1" s="49">
      <c r="A170" s="100" t="n"/>
      <c r="B170" s="34" t="n"/>
      <c r="C170" s="100" t="n"/>
      <c r="D170" s="34" t="n"/>
      <c r="E170" s="34" t="n"/>
      <c r="F170" s="34" t="n"/>
      <c r="G170" s="34" t="n"/>
      <c r="H170" s="34" t="n"/>
      <c r="N170" t="inlineStr">
        <is>
          <t>Clinic</t>
        </is>
      </c>
    </row>
    <row r="171" ht="21.6" customHeight="1" s="49">
      <c r="A171" s="100" t="n"/>
      <c r="B171" s="34" t="n"/>
      <c r="C171" s="100" t="n"/>
      <c r="D171" s="34" t="n"/>
      <c r="E171" s="34" t="n"/>
      <c r="F171" s="34" t="n"/>
      <c r="G171" s="34" t="n"/>
      <c r="H171" s="34" t="n"/>
      <c r="N171" t="inlineStr">
        <is>
          <t>Clinic</t>
        </is>
      </c>
    </row>
    <row r="172" ht="21.6" customHeight="1" s="49">
      <c r="A172" s="100" t="n"/>
      <c r="B172" s="34" t="n"/>
      <c r="C172" s="100" t="n"/>
      <c r="D172" s="34" t="n"/>
      <c r="E172" s="34" t="n"/>
      <c r="F172" s="34" t="n"/>
      <c r="G172" s="34" t="n"/>
      <c r="H172" s="34" t="n"/>
      <c r="N172" t="inlineStr">
        <is>
          <t>Clinic</t>
        </is>
      </c>
    </row>
    <row r="173" ht="21.6" customHeight="1" s="49">
      <c r="A173" s="100" t="n"/>
      <c r="B173" s="34" t="n"/>
      <c r="C173" s="100" t="n"/>
      <c r="D173" s="34" t="n"/>
      <c r="E173" s="34" t="n"/>
      <c r="F173" s="34" t="n"/>
      <c r="G173" s="34" t="n"/>
      <c r="H173" s="34" t="n"/>
      <c r="N173" t="inlineStr">
        <is>
          <t>Clinic</t>
        </is>
      </c>
    </row>
    <row r="174" ht="21.6" customHeight="1" s="49">
      <c r="A174" s="100" t="n"/>
      <c r="B174" s="34" t="n"/>
      <c r="C174" s="100" t="n"/>
      <c r="D174" s="34" t="n"/>
      <c r="E174" s="34" t="n"/>
      <c r="F174" s="34" t="n"/>
      <c r="G174" s="34" t="n"/>
      <c r="H174" s="34" t="n"/>
      <c r="N174" t="inlineStr">
        <is>
          <t>Clinic</t>
        </is>
      </c>
    </row>
    <row r="175" ht="21.6" customHeight="1" s="49">
      <c r="A175" s="100" t="n"/>
      <c r="B175" s="34" t="n"/>
      <c r="C175" s="100" t="n"/>
      <c r="D175" s="34" t="n"/>
      <c r="E175" s="34" t="n"/>
      <c r="F175" s="34" t="n"/>
      <c r="G175" s="34" t="n"/>
      <c r="H175" s="34" t="n"/>
      <c r="N175" t="inlineStr">
        <is>
          <t>Clinic</t>
        </is>
      </c>
    </row>
    <row r="176" ht="21.6" customHeight="1" s="49">
      <c r="A176" s="100" t="n"/>
      <c r="B176" s="34" t="n"/>
      <c r="C176" s="100" t="n"/>
      <c r="D176" s="34" t="n"/>
      <c r="E176" s="34" t="n"/>
      <c r="F176" s="34" t="n"/>
      <c r="G176" s="34" t="n"/>
      <c r="H176" s="34" t="n"/>
      <c r="N176" t="inlineStr">
        <is>
          <t>Clinic</t>
        </is>
      </c>
    </row>
    <row r="177" ht="21.6" customHeight="1" s="49">
      <c r="A177" s="100" t="n"/>
      <c r="B177" s="34" t="n"/>
      <c r="C177" s="100" t="n"/>
      <c r="D177" s="34" t="n"/>
      <c r="E177" s="34" t="n"/>
      <c r="F177" s="34" t="n"/>
      <c r="G177" s="34" t="n"/>
      <c r="H177" s="34" t="n"/>
      <c r="N177" t="inlineStr">
        <is>
          <t>Clinic</t>
        </is>
      </c>
    </row>
    <row r="178" ht="21.6" customHeight="1" s="49">
      <c r="A178" s="100" t="n"/>
      <c r="B178" s="34" t="n"/>
      <c r="C178" s="100" t="n"/>
      <c r="D178" s="34" t="n"/>
      <c r="E178" s="34" t="n"/>
      <c r="F178" s="34" t="n"/>
      <c r="G178" s="34" t="n"/>
      <c r="H178" s="34" t="n"/>
      <c r="N178" t="inlineStr">
        <is>
          <t>Clinic</t>
        </is>
      </c>
    </row>
    <row r="179" ht="21.6" customHeight="1" s="49">
      <c r="A179" s="100" t="n"/>
      <c r="B179" s="34" t="n"/>
      <c r="C179" s="100" t="n"/>
      <c r="D179" s="34" t="n"/>
      <c r="E179" s="34" t="n"/>
      <c r="F179" s="34" t="n"/>
      <c r="G179" s="34" t="n"/>
      <c r="H179" s="34" t="n"/>
      <c r="N179" t="inlineStr">
        <is>
          <t>Clinic</t>
        </is>
      </c>
    </row>
    <row r="180" ht="21.6" customHeight="1" s="49">
      <c r="A180" s="100" t="n"/>
      <c r="B180" s="34" t="n"/>
      <c r="C180" s="100" t="n"/>
      <c r="D180" s="34" t="n"/>
      <c r="E180" s="34" t="n"/>
      <c r="F180" s="34" t="n"/>
      <c r="G180" s="34" t="n"/>
      <c r="H180" s="34" t="n"/>
      <c r="N180" t="inlineStr">
        <is>
          <t>Clinic</t>
        </is>
      </c>
    </row>
    <row r="181" ht="21.6" customHeight="1" s="49">
      <c r="A181" s="100" t="n"/>
      <c r="B181" s="34" t="n"/>
      <c r="C181" s="100" t="n"/>
      <c r="D181" s="34" t="n"/>
      <c r="E181" s="34" t="n"/>
      <c r="F181" s="34" t="n"/>
      <c r="G181" s="34" t="n"/>
      <c r="H181" s="34" t="n"/>
      <c r="N181" t="inlineStr">
        <is>
          <t>Clinic</t>
        </is>
      </c>
    </row>
    <row r="182" ht="21.6" customHeight="1" s="49">
      <c r="A182" s="100" t="n"/>
      <c r="B182" s="34" t="n"/>
      <c r="C182" s="100" t="n"/>
      <c r="D182" s="34" t="n"/>
      <c r="E182" s="34" t="n"/>
      <c r="F182" s="34" t="n"/>
      <c r="G182" s="34" t="n"/>
      <c r="H182" s="34" t="n"/>
      <c r="N182" t="inlineStr">
        <is>
          <t>Clinic</t>
        </is>
      </c>
    </row>
    <row r="183" ht="21.6" customHeight="1" s="49">
      <c r="A183" s="100" t="n"/>
      <c r="B183" s="34" t="n"/>
      <c r="C183" s="100" t="n"/>
      <c r="D183" s="34" t="n"/>
      <c r="E183" s="34" t="n"/>
      <c r="F183" s="34" t="n"/>
      <c r="G183" s="34" t="n"/>
      <c r="H183" s="34" t="n"/>
      <c r="N183" t="inlineStr">
        <is>
          <t>Clinic</t>
        </is>
      </c>
    </row>
    <row r="184" ht="21.6" customHeight="1" s="49">
      <c r="A184" s="100" t="n"/>
      <c r="B184" s="34" t="n"/>
      <c r="C184" s="100" t="n"/>
      <c r="D184" s="34" t="n"/>
      <c r="E184" s="34" t="n"/>
      <c r="F184" s="34" t="n"/>
      <c r="G184" s="34" t="n"/>
      <c r="H184" s="34" t="n"/>
      <c r="N184" t="inlineStr">
        <is>
          <t>Clinic</t>
        </is>
      </c>
    </row>
    <row r="185" ht="21.6" customHeight="1" s="49">
      <c r="A185" s="100" t="n"/>
      <c r="B185" s="34" t="n"/>
      <c r="C185" s="100" t="n"/>
      <c r="D185" s="34" t="n"/>
      <c r="E185" s="34" t="n"/>
      <c r="F185" s="34" t="n"/>
      <c r="G185" s="34" t="n"/>
      <c r="H185" s="34" t="n"/>
      <c r="N185" t="inlineStr">
        <is>
          <t>Clinic</t>
        </is>
      </c>
    </row>
    <row r="186" ht="21.6" customHeight="1" s="49">
      <c r="A186" s="100" t="n"/>
      <c r="B186" s="34" t="n"/>
      <c r="C186" s="100" t="n"/>
      <c r="D186" s="34" t="n"/>
      <c r="E186" s="34" t="n"/>
      <c r="F186" s="34" t="n"/>
      <c r="G186" s="34" t="n"/>
      <c r="H186" s="34" t="n"/>
      <c r="N186" t="inlineStr">
        <is>
          <t>Clinic</t>
        </is>
      </c>
    </row>
    <row r="187" ht="21.6" customHeight="1" s="49">
      <c r="A187" s="100" t="n"/>
      <c r="B187" s="34" t="n"/>
      <c r="C187" s="100" t="n"/>
      <c r="D187" s="34" t="n"/>
      <c r="E187" s="34" t="n"/>
      <c r="F187" s="34" t="n"/>
      <c r="G187" s="34" t="n"/>
      <c r="H187" s="34" t="n"/>
      <c r="N187" t="inlineStr">
        <is>
          <t>Clinic</t>
        </is>
      </c>
    </row>
    <row r="188" ht="21.6" customHeight="1" s="49">
      <c r="A188" s="100" t="n"/>
      <c r="B188" s="34" t="n"/>
      <c r="C188" s="100" t="n"/>
      <c r="D188" s="34" t="n"/>
      <c r="E188" s="34" t="n"/>
      <c r="F188" s="34" t="n"/>
      <c r="G188" s="34" t="n"/>
      <c r="H188" s="34" t="n"/>
      <c r="N188" t="inlineStr">
        <is>
          <t>Clinic</t>
        </is>
      </c>
    </row>
    <row r="189" ht="21.6" customHeight="1" s="49">
      <c r="A189" s="100" t="n"/>
      <c r="B189" s="34" t="n"/>
      <c r="C189" s="100" t="n"/>
      <c r="D189" s="34" t="n"/>
      <c r="E189" s="34" t="n"/>
      <c r="F189" s="34" t="n"/>
      <c r="G189" s="34" t="n"/>
      <c r="H189" s="34" t="n"/>
      <c r="N189" t="inlineStr">
        <is>
          <t>Clinic</t>
        </is>
      </c>
    </row>
    <row r="190" ht="21.6" customHeight="1" s="49">
      <c r="A190" s="100" t="n"/>
      <c r="B190" s="34" t="n"/>
      <c r="C190" s="100" t="n"/>
      <c r="D190" s="34" t="n"/>
      <c r="E190" s="34" t="n"/>
      <c r="F190" s="34" t="n"/>
      <c r="G190" s="34" t="n"/>
      <c r="H190" s="34" t="n"/>
      <c r="N190" t="inlineStr">
        <is>
          <t>Clinic</t>
        </is>
      </c>
    </row>
    <row r="191" ht="21.6" customHeight="1" s="49">
      <c r="A191" s="100" t="n"/>
      <c r="B191" s="34" t="n"/>
      <c r="C191" s="100" t="n"/>
      <c r="D191" s="34" t="n"/>
      <c r="E191" s="34" t="n"/>
      <c r="F191" s="34" t="n"/>
      <c r="G191" s="34" t="n"/>
      <c r="H191" s="34" t="n"/>
      <c r="N191" t="inlineStr">
        <is>
          <t>Clinic</t>
        </is>
      </c>
    </row>
    <row r="192" ht="21.6" customHeight="1" s="49">
      <c r="A192" s="100" t="n"/>
      <c r="B192" s="34" t="n"/>
      <c r="C192" s="100" t="n"/>
      <c r="D192" s="34" t="n"/>
      <c r="E192" s="34" t="n"/>
      <c r="F192" s="34" t="n"/>
      <c r="G192" s="34" t="n"/>
      <c r="H192" s="34" t="n"/>
      <c r="N192" t="inlineStr">
        <is>
          <t>Clinic</t>
        </is>
      </c>
    </row>
    <row r="193" ht="21.6" customHeight="1" s="49">
      <c r="A193" s="100" t="n"/>
      <c r="B193" s="34" t="n"/>
      <c r="C193" s="100" t="n"/>
      <c r="D193" s="34" t="n"/>
      <c r="E193" s="34" t="n"/>
      <c r="F193" s="34" t="n"/>
      <c r="G193" s="34" t="n"/>
      <c r="H193" s="34" t="n"/>
      <c r="N193" t="inlineStr">
        <is>
          <t>Clinic</t>
        </is>
      </c>
    </row>
    <row r="194" ht="21.6" customHeight="1" s="49">
      <c r="A194" s="100" t="n"/>
      <c r="B194" s="34" t="n"/>
      <c r="C194" s="100" t="n"/>
      <c r="D194" s="34" t="n"/>
      <c r="E194" s="34" t="n"/>
      <c r="F194" s="34" t="n"/>
      <c r="G194" s="34" t="n"/>
      <c r="H194" s="34" t="n"/>
      <c r="N194" t="inlineStr">
        <is>
          <t>Clinic</t>
        </is>
      </c>
    </row>
    <row r="195" ht="21.6" customHeight="1" s="49">
      <c r="A195" s="100" t="n"/>
      <c r="B195" s="34" t="n"/>
      <c r="C195" s="100" t="n"/>
      <c r="D195" s="34" t="n"/>
      <c r="E195" s="34" t="n"/>
      <c r="F195" s="34" t="n"/>
      <c r="G195" s="34" t="n"/>
      <c r="H195" s="34" t="n"/>
      <c r="N195" t="inlineStr">
        <is>
          <t>Clinic</t>
        </is>
      </c>
    </row>
    <row r="196" ht="21.6" customHeight="1" s="49">
      <c r="A196" s="100" t="n"/>
      <c r="B196" s="34" t="n"/>
      <c r="C196" s="100" t="n"/>
      <c r="D196" s="34" t="n"/>
      <c r="E196" s="34" t="n"/>
      <c r="F196" s="34" t="n"/>
      <c r="G196" s="34" t="n"/>
      <c r="H196" s="34" t="n"/>
      <c r="N196" t="inlineStr">
        <is>
          <t>Clinic</t>
        </is>
      </c>
    </row>
    <row r="197" ht="21.6" customHeight="1" s="49">
      <c r="A197" s="100" t="n"/>
      <c r="B197" s="34" t="n"/>
      <c r="C197" s="100" t="n"/>
      <c r="D197" s="34" t="n"/>
      <c r="E197" s="34" t="n"/>
      <c r="F197" s="34" t="n"/>
      <c r="G197" s="34" t="n"/>
      <c r="H197" s="34" t="n"/>
      <c r="N197" t="inlineStr">
        <is>
          <t>Clinic</t>
        </is>
      </c>
    </row>
    <row r="198" ht="21.6" customHeight="1" s="49">
      <c r="A198" s="100" t="n"/>
      <c r="B198" s="34" t="n"/>
      <c r="C198" s="100" t="n"/>
      <c r="D198" s="34" t="n"/>
      <c r="E198" s="34" t="n"/>
      <c r="F198" s="34" t="n"/>
      <c r="G198" s="34" t="n"/>
      <c r="H198" s="34" t="n"/>
      <c r="N198" t="inlineStr">
        <is>
          <t>Clinic</t>
        </is>
      </c>
    </row>
    <row r="199" ht="21.6" customHeight="1" s="49">
      <c r="A199" s="100" t="n"/>
      <c r="B199" s="34" t="n"/>
      <c r="C199" s="100" t="n"/>
      <c r="D199" s="34" t="n"/>
      <c r="E199" s="34" t="n"/>
      <c r="F199" s="34" t="n"/>
      <c r="G199" s="34" t="n"/>
      <c r="H199" s="34" t="n"/>
      <c r="N199" t="inlineStr">
        <is>
          <t>Clinic</t>
        </is>
      </c>
    </row>
    <row r="200" ht="21.6" customHeight="1" s="49">
      <c r="A200" s="100" t="n"/>
      <c r="B200" s="34" t="n"/>
      <c r="C200" s="100" t="n"/>
      <c r="D200" s="34" t="n"/>
      <c r="E200" s="34" t="n"/>
      <c r="F200" s="34" t="n"/>
      <c r="G200" s="34" t="n"/>
      <c r="H200" s="34" t="n"/>
      <c r="N200" t="inlineStr">
        <is>
          <t>Clinic</t>
        </is>
      </c>
    </row>
    <row r="201" ht="21.6" customHeight="1" s="49">
      <c r="A201" s="100" t="n"/>
      <c r="B201" s="34" t="n"/>
      <c r="C201" s="100" t="n"/>
      <c r="D201" s="34" t="n"/>
      <c r="E201" s="34" t="n"/>
      <c r="F201" s="34" t="n"/>
      <c r="G201" s="34" t="n"/>
      <c r="H201" s="34" t="n"/>
      <c r="N201" t="inlineStr">
        <is>
          <t>Clinic</t>
        </is>
      </c>
    </row>
    <row r="202" ht="21.6" customHeight="1" s="49">
      <c r="A202" s="100" t="n"/>
      <c r="B202" s="34" t="n"/>
      <c r="C202" s="100" t="n"/>
      <c r="D202" s="34" t="n"/>
      <c r="E202" s="34" t="n"/>
      <c r="F202" s="34" t="n"/>
      <c r="G202" s="34" t="n"/>
      <c r="H202" s="34" t="n"/>
      <c r="N202" t="inlineStr">
        <is>
          <t>Clinic</t>
        </is>
      </c>
    </row>
    <row r="203" ht="21.6" customHeight="1" s="49">
      <c r="A203" s="100" t="n"/>
      <c r="B203" s="34" t="n"/>
      <c r="C203" s="100" t="n"/>
      <c r="D203" s="34" t="n"/>
      <c r="E203" s="34" t="n"/>
      <c r="F203" s="34" t="n"/>
      <c r="G203" s="34" t="n"/>
      <c r="H203" s="34" t="n"/>
      <c r="N203" t="inlineStr">
        <is>
          <t>Clinic</t>
        </is>
      </c>
    </row>
    <row r="204" ht="21.6" customHeight="1" s="49">
      <c r="A204" s="100" t="n"/>
      <c r="B204" s="34" t="n"/>
      <c r="C204" s="100" t="n"/>
      <c r="D204" s="34" t="n"/>
      <c r="E204" s="34" t="n"/>
      <c r="F204" s="34" t="n"/>
      <c r="G204" s="34" t="n"/>
      <c r="H204" s="34" t="n"/>
      <c r="N204" t="inlineStr">
        <is>
          <t>Clinic</t>
        </is>
      </c>
    </row>
    <row r="205" ht="21.6" customHeight="1" s="49">
      <c r="A205" s="100" t="n"/>
      <c r="B205" s="34" t="n"/>
      <c r="C205" s="100" t="n"/>
      <c r="D205" s="34" t="n"/>
      <c r="E205" s="34" t="n"/>
      <c r="F205" s="34" t="n"/>
      <c r="G205" s="34" t="n"/>
      <c r="H205" s="34" t="n"/>
      <c r="N205" t="inlineStr">
        <is>
          <t>Clinic</t>
        </is>
      </c>
    </row>
    <row r="206" ht="21.6" customHeight="1" s="49">
      <c r="A206" s="100" t="n"/>
      <c r="B206" s="34" t="n"/>
      <c r="C206" s="100" t="n"/>
      <c r="D206" s="34" t="n"/>
      <c r="E206" s="34" t="n"/>
      <c r="F206" s="34" t="n"/>
      <c r="G206" s="34" t="n"/>
      <c r="H206" s="34" t="n"/>
      <c r="N206" t="inlineStr">
        <is>
          <t>Clinic</t>
        </is>
      </c>
    </row>
    <row r="207" ht="21.6" customHeight="1" s="49">
      <c r="A207" s="100" t="n"/>
      <c r="B207" s="34" t="n"/>
      <c r="C207" s="100" t="n"/>
      <c r="D207" s="34" t="n"/>
      <c r="E207" s="34" t="n"/>
      <c r="F207" s="34" t="n"/>
      <c r="G207" s="34" t="n"/>
      <c r="H207" s="34" t="n"/>
      <c r="N207" t="inlineStr">
        <is>
          <t>Clinic</t>
        </is>
      </c>
    </row>
    <row r="208" ht="21.6" customHeight="1" s="49">
      <c r="A208" s="100" t="n"/>
      <c r="B208" s="34" t="n"/>
      <c r="C208" s="100" t="n"/>
      <c r="D208" s="34" t="n"/>
      <c r="E208" s="34" t="n"/>
      <c r="F208" s="34" t="n"/>
      <c r="G208" s="34" t="n"/>
      <c r="H208" s="34" t="n"/>
      <c r="N208" t="inlineStr">
        <is>
          <t>Clinic</t>
        </is>
      </c>
    </row>
    <row r="209" ht="21.6" customHeight="1" s="49">
      <c r="A209" s="100" t="n"/>
      <c r="B209" s="34" t="n"/>
      <c r="C209" s="100" t="n"/>
      <c r="D209" s="34" t="n"/>
      <c r="E209" s="34" t="n"/>
      <c r="F209" s="34" t="n"/>
      <c r="G209" s="34" t="n"/>
      <c r="H209" s="34" t="n"/>
      <c r="N209" t="inlineStr">
        <is>
          <t>Clinic</t>
        </is>
      </c>
    </row>
    <row r="210" ht="21.6" customHeight="1" s="49">
      <c r="A210" s="100" t="n"/>
      <c r="B210" s="34" t="n"/>
      <c r="C210" s="100" t="n"/>
      <c r="D210" s="34" t="n"/>
      <c r="E210" s="34" t="n"/>
      <c r="F210" s="34" t="n"/>
      <c r="G210" s="34" t="n"/>
      <c r="H210" s="34" t="n"/>
      <c r="N210" t="inlineStr">
        <is>
          <t>Clinic</t>
        </is>
      </c>
    </row>
    <row r="211" ht="21.6" customHeight="1" s="49">
      <c r="A211" s="100" t="n"/>
      <c r="B211" s="34" t="n"/>
      <c r="C211" s="100" t="n"/>
      <c r="D211" s="34" t="n"/>
      <c r="E211" s="34" t="n"/>
      <c r="F211" s="34" t="n"/>
      <c r="G211" s="34" t="n"/>
      <c r="H211" s="34" t="n"/>
      <c r="N211" t="inlineStr">
        <is>
          <t>Clinic</t>
        </is>
      </c>
    </row>
    <row r="212" ht="21.6" customHeight="1" s="49">
      <c r="A212" s="100" t="n"/>
      <c r="B212" s="34" t="n"/>
      <c r="C212" s="100" t="n"/>
      <c r="D212" s="34" t="n"/>
      <c r="E212" s="34" t="n"/>
      <c r="F212" s="34" t="n"/>
      <c r="G212" s="34" t="n"/>
      <c r="H212" s="34" t="n"/>
      <c r="N212" t="inlineStr">
        <is>
          <t>Clinic</t>
        </is>
      </c>
    </row>
    <row r="213" ht="21.6" customHeight="1" s="49">
      <c r="A213" s="100" t="n"/>
      <c r="B213" s="34" t="n"/>
      <c r="C213" s="100" t="n"/>
      <c r="D213" s="34" t="n"/>
      <c r="E213" s="34" t="n"/>
      <c r="F213" s="34" t="n"/>
      <c r="G213" s="34" t="n"/>
      <c r="H213" s="34" t="n"/>
      <c r="N213" t="inlineStr">
        <is>
          <t>Clinic</t>
        </is>
      </c>
    </row>
    <row r="214" ht="21.6" customHeight="1" s="49">
      <c r="A214" s="100" t="n"/>
      <c r="B214" s="34" t="n"/>
      <c r="C214" s="100" t="n"/>
      <c r="D214" s="34" t="n"/>
      <c r="E214" s="34" t="n"/>
      <c r="F214" s="34" t="n"/>
      <c r="G214" s="34" t="n"/>
      <c r="H214" s="34" t="n"/>
      <c r="N214" t="inlineStr">
        <is>
          <t>Clinic</t>
        </is>
      </c>
    </row>
    <row r="215" ht="21.6" customHeight="1" s="49">
      <c r="A215" s="100" t="n"/>
      <c r="B215" s="34" t="n"/>
      <c r="C215" s="100" t="n"/>
      <c r="D215" s="34" t="n"/>
      <c r="E215" s="34" t="n"/>
      <c r="F215" s="34" t="n"/>
      <c r="G215" s="34" t="n"/>
      <c r="H215" s="34" t="n"/>
      <c r="N215" t="inlineStr">
        <is>
          <t>Clinic</t>
        </is>
      </c>
    </row>
    <row r="216" ht="21.6" customHeight="1" s="49">
      <c r="A216" s="100" t="n"/>
      <c r="B216" s="34" t="n"/>
      <c r="C216" s="100" t="n"/>
      <c r="D216" s="34" t="n"/>
      <c r="E216" s="34" t="n"/>
      <c r="F216" s="34" t="n"/>
      <c r="G216" s="34" t="n"/>
      <c r="H216" s="34" t="n"/>
      <c r="N216" t="inlineStr">
        <is>
          <t>Clinic</t>
        </is>
      </c>
    </row>
    <row r="217" ht="21.6" customHeight="1" s="49">
      <c r="A217" s="100" t="n"/>
      <c r="B217" s="34" t="n"/>
      <c r="C217" s="100" t="n"/>
      <c r="D217" s="34" t="n"/>
      <c r="E217" s="34" t="n"/>
      <c r="F217" s="34" t="n"/>
      <c r="G217" s="34" t="n"/>
      <c r="H217" s="34" t="n"/>
      <c r="N217" t="inlineStr">
        <is>
          <t>Clinic</t>
        </is>
      </c>
    </row>
    <row r="218" ht="21.6" customHeight="1" s="49">
      <c r="A218" s="100" t="n"/>
      <c r="B218" s="34" t="n"/>
      <c r="C218" s="100" t="n"/>
      <c r="D218" s="34" t="n"/>
      <c r="E218" s="34" t="n"/>
      <c r="F218" s="34" t="n"/>
      <c r="G218" s="34" t="n"/>
      <c r="H218" s="34" t="n"/>
      <c r="N218" t="inlineStr">
        <is>
          <t>Clinic</t>
        </is>
      </c>
    </row>
    <row r="219" ht="21.6" customHeight="1" s="49">
      <c r="A219" s="100" t="n"/>
      <c r="B219" s="34" t="n"/>
      <c r="C219" s="100" t="n"/>
      <c r="D219" s="34" t="n"/>
      <c r="E219" s="34" t="n"/>
      <c r="F219" s="34" t="n"/>
      <c r="G219" s="34" t="n"/>
      <c r="H219" s="34" t="n"/>
      <c r="N219" t="inlineStr">
        <is>
          <t>Clinic</t>
        </is>
      </c>
    </row>
    <row r="220" ht="21.6" customHeight="1" s="49">
      <c r="A220" s="100" t="n"/>
      <c r="B220" s="34" t="n"/>
      <c r="C220" s="100" t="n"/>
      <c r="D220" s="34" t="n"/>
      <c r="E220" s="34" t="n"/>
      <c r="F220" s="34" t="n"/>
      <c r="G220" s="34" t="n"/>
      <c r="H220" s="34" t="n"/>
      <c r="N220" t="inlineStr">
        <is>
          <t>Clinic</t>
        </is>
      </c>
    </row>
    <row r="221" ht="21.6" customHeight="1" s="49">
      <c r="A221" s="100" t="n"/>
      <c r="B221" s="34" t="n"/>
      <c r="C221" s="100" t="n"/>
      <c r="D221" s="34" t="n"/>
      <c r="E221" s="34" t="n"/>
      <c r="F221" s="34" t="n"/>
      <c r="G221" s="34" t="n"/>
      <c r="H221" s="34" t="n"/>
      <c r="N221" t="inlineStr">
        <is>
          <t>Clinic</t>
        </is>
      </c>
    </row>
    <row r="222" ht="21.6" customHeight="1" s="49">
      <c r="A222" s="100" t="n"/>
      <c r="B222" s="34" t="n"/>
      <c r="C222" s="100" t="n"/>
      <c r="D222" s="34" t="n"/>
      <c r="E222" s="34" t="n"/>
      <c r="F222" s="34" t="n"/>
      <c r="G222" s="34" t="n"/>
      <c r="H222" s="34" t="n"/>
      <c r="N222" t="inlineStr">
        <is>
          <t>Clinic</t>
        </is>
      </c>
    </row>
    <row r="223" ht="21.6" customHeight="1" s="49">
      <c r="A223" s="100" t="n"/>
      <c r="B223" s="34" t="n"/>
      <c r="C223" s="100" t="n"/>
      <c r="D223" s="34" t="n"/>
      <c r="E223" s="34" t="n"/>
      <c r="F223" s="34" t="n"/>
      <c r="G223" s="34" t="n"/>
      <c r="H223" s="34" t="n"/>
      <c r="N223" t="inlineStr">
        <is>
          <t>Clinic</t>
        </is>
      </c>
    </row>
    <row r="224" ht="21.6" customHeight="1" s="49">
      <c r="A224" s="100" t="n"/>
      <c r="B224" s="34" t="n"/>
      <c r="C224" s="100" t="n"/>
      <c r="D224" s="34" t="n"/>
      <c r="E224" s="34" t="n"/>
      <c r="F224" s="34" t="n"/>
      <c r="G224" s="34" t="n"/>
      <c r="H224" s="34" t="n"/>
      <c r="N224" t="inlineStr">
        <is>
          <t>Clinic</t>
        </is>
      </c>
    </row>
    <row r="225" ht="21.6" customHeight="1" s="49">
      <c r="A225" s="100" t="n"/>
      <c r="B225" s="34" t="n"/>
      <c r="C225" s="100" t="n"/>
      <c r="D225" s="34" t="n"/>
      <c r="E225" s="34" t="n"/>
      <c r="F225" s="34" t="n"/>
      <c r="G225" s="34" t="n"/>
      <c r="H225" s="34" t="n"/>
      <c r="N225" t="inlineStr">
        <is>
          <t>Clinic</t>
        </is>
      </c>
    </row>
    <row r="226" ht="21.6" customHeight="1" s="49">
      <c r="A226" s="100" t="n"/>
      <c r="B226" s="34" t="n"/>
      <c r="C226" s="100" t="n"/>
      <c r="D226" s="34" t="n"/>
      <c r="E226" s="34" t="n"/>
      <c r="F226" s="34" t="n"/>
      <c r="G226" s="34" t="n"/>
      <c r="H226" s="34" t="n"/>
      <c r="N226" t="inlineStr">
        <is>
          <t>Clinic</t>
        </is>
      </c>
    </row>
    <row r="227" ht="21.6" customHeight="1" s="49">
      <c r="A227" s="100" t="n"/>
      <c r="B227" s="34" t="n"/>
      <c r="C227" s="100" t="n"/>
      <c r="D227" s="34" t="n"/>
      <c r="E227" s="34" t="n"/>
      <c r="F227" s="34" t="n"/>
      <c r="G227" s="34" t="n"/>
      <c r="H227" s="34" t="n"/>
      <c r="N227" t="inlineStr">
        <is>
          <t>Clinic</t>
        </is>
      </c>
    </row>
    <row r="228" ht="21.6" customHeight="1" s="49">
      <c r="A228" s="100" t="n"/>
      <c r="B228" s="34" t="n"/>
      <c r="C228" s="100" t="n"/>
      <c r="D228" s="34" t="n"/>
      <c r="E228" s="34" t="n"/>
      <c r="F228" s="34" t="n"/>
      <c r="G228" s="34" t="n"/>
      <c r="H228" s="34" t="n"/>
      <c r="N228" t="inlineStr">
        <is>
          <t>Clinic</t>
        </is>
      </c>
    </row>
    <row r="229" ht="21.6" customHeight="1" s="49">
      <c r="A229" s="100" t="n"/>
      <c r="B229" s="34" t="n"/>
      <c r="C229" s="100" t="n"/>
      <c r="D229" s="34" t="n"/>
      <c r="E229" s="34" t="n"/>
      <c r="F229" s="34" t="n"/>
      <c r="G229" s="34" t="n"/>
      <c r="H229" s="34" t="n"/>
      <c r="N229" t="inlineStr">
        <is>
          <t>Clinic</t>
        </is>
      </c>
    </row>
    <row r="230" ht="21.6" customHeight="1" s="49">
      <c r="A230" s="100" t="n"/>
      <c r="B230" s="34" t="n"/>
      <c r="C230" s="100" t="n"/>
      <c r="D230" s="34" t="n"/>
      <c r="E230" s="34" t="n"/>
      <c r="F230" s="34" t="n"/>
      <c r="G230" s="34" t="n"/>
      <c r="H230" s="34" t="n"/>
      <c r="N230" t="inlineStr">
        <is>
          <t>Clinic</t>
        </is>
      </c>
    </row>
    <row r="231" ht="21.6" customHeight="1" s="49">
      <c r="A231" s="100" t="n"/>
      <c r="B231" s="34" t="n"/>
      <c r="C231" s="100" t="n"/>
      <c r="D231" s="34" t="n"/>
      <c r="E231" s="34" t="n"/>
      <c r="F231" s="34" t="n"/>
      <c r="G231" s="34" t="n"/>
      <c r="H231" s="34" t="n"/>
      <c r="N231" t="inlineStr">
        <is>
          <t>Clinic</t>
        </is>
      </c>
    </row>
    <row r="232" ht="21.6" customHeight="1" s="49">
      <c r="A232" s="100" t="n"/>
      <c r="B232" s="34" t="n"/>
      <c r="C232" s="100" t="n"/>
      <c r="D232" s="34" t="n"/>
      <c r="E232" s="34" t="n"/>
      <c r="F232" s="34" t="n"/>
      <c r="G232" s="34" t="n"/>
      <c r="H232" s="34" t="n"/>
      <c r="N232" t="inlineStr">
        <is>
          <t>Clinic</t>
        </is>
      </c>
    </row>
    <row r="233" ht="21.6" customHeight="1" s="49">
      <c r="A233" s="100" t="n"/>
      <c r="B233" s="34" t="n"/>
      <c r="C233" s="100" t="n"/>
      <c r="D233" s="34" t="n"/>
      <c r="E233" s="34" t="n"/>
      <c r="F233" s="34" t="n"/>
      <c r="G233" s="34" t="n"/>
      <c r="H233" s="34" t="n"/>
      <c r="N233" t="inlineStr">
        <is>
          <t>Clinic</t>
        </is>
      </c>
    </row>
    <row r="234" ht="21.6" customHeight="1" s="49">
      <c r="A234" s="100" t="n"/>
      <c r="B234" s="34" t="n"/>
      <c r="C234" s="100" t="n"/>
      <c r="D234" s="34" t="n"/>
      <c r="E234" s="34" t="n"/>
      <c r="F234" s="34" t="n"/>
      <c r="G234" s="34" t="n"/>
      <c r="H234" s="34" t="n"/>
      <c r="N234" t="inlineStr">
        <is>
          <t>Clinic</t>
        </is>
      </c>
    </row>
    <row r="235" ht="21.6" customHeight="1" s="49">
      <c r="A235" s="100" t="n"/>
      <c r="B235" s="34" t="n"/>
      <c r="C235" s="100" t="n"/>
      <c r="D235" s="34" t="n"/>
      <c r="E235" s="34" t="n"/>
      <c r="F235" s="34" t="n"/>
      <c r="G235" s="34" t="n"/>
      <c r="H235" s="34" t="n"/>
      <c r="N235" t="inlineStr">
        <is>
          <t>Clinic</t>
        </is>
      </c>
    </row>
    <row r="236" ht="21.6" customHeight="1" s="49">
      <c r="A236" s="100" t="n"/>
      <c r="B236" s="34" t="n"/>
      <c r="C236" s="100" t="n"/>
      <c r="D236" s="34" t="n"/>
      <c r="E236" s="34" t="n"/>
      <c r="F236" s="34" t="n"/>
      <c r="G236" s="34" t="n"/>
      <c r="H236" s="34" t="n"/>
      <c r="N236" t="inlineStr">
        <is>
          <t>Clinic</t>
        </is>
      </c>
    </row>
    <row r="237" ht="21.6" customHeight="1" s="49">
      <c r="A237" s="100" t="n"/>
      <c r="B237" s="34" t="n"/>
      <c r="C237" s="100" t="n"/>
      <c r="D237" s="34" t="n"/>
      <c r="E237" s="34" t="n"/>
      <c r="F237" s="34" t="n"/>
      <c r="G237" s="34" t="n"/>
      <c r="H237" s="34" t="n"/>
      <c r="N237" t="inlineStr">
        <is>
          <t>Clinic</t>
        </is>
      </c>
    </row>
    <row r="238" ht="21.6" customHeight="1" s="49">
      <c r="A238" s="100" t="n"/>
      <c r="B238" s="34" t="n"/>
      <c r="C238" s="100" t="n"/>
      <c r="D238" s="34" t="n"/>
      <c r="E238" s="34" t="n"/>
      <c r="F238" s="34" t="n"/>
      <c r="G238" s="34" t="n"/>
      <c r="H238" s="34" t="n"/>
      <c r="N238" t="inlineStr">
        <is>
          <t>Clinic</t>
        </is>
      </c>
    </row>
    <row r="239" ht="21.6" customHeight="1" s="49">
      <c r="A239" s="100" t="n"/>
      <c r="B239" s="34" t="n"/>
      <c r="C239" s="100" t="n"/>
      <c r="D239" s="34" t="n"/>
      <c r="E239" s="34" t="n"/>
      <c r="F239" s="34" t="n"/>
      <c r="G239" s="34" t="n"/>
      <c r="H239" s="34" t="n"/>
      <c r="N239" t="inlineStr">
        <is>
          <t>Clinic</t>
        </is>
      </c>
    </row>
    <row r="240" ht="21.6" customHeight="1" s="49">
      <c r="A240" s="100" t="n"/>
      <c r="B240" s="34" t="n"/>
      <c r="C240" s="100" t="n"/>
      <c r="D240" s="34" t="n"/>
      <c r="E240" s="34" t="n"/>
      <c r="F240" s="34" t="n"/>
      <c r="G240" s="34" t="n"/>
      <c r="H240" s="34" t="n"/>
      <c r="N240" t="inlineStr">
        <is>
          <t>Clinic</t>
        </is>
      </c>
    </row>
    <row r="241" ht="21.6" customHeight="1" s="49">
      <c r="A241" s="100" t="n"/>
      <c r="B241" s="34" t="n"/>
      <c r="C241" s="100" t="n"/>
      <c r="D241" s="34" t="n"/>
      <c r="E241" s="34" t="n"/>
      <c r="F241" s="34" t="n"/>
      <c r="G241" s="34" t="n"/>
      <c r="H241" s="34" t="n"/>
      <c r="N241" t="inlineStr">
        <is>
          <t>Clinic</t>
        </is>
      </c>
    </row>
    <row r="242" ht="21.6" customHeight="1" s="49">
      <c r="A242" s="100" t="n"/>
      <c r="B242" s="34" t="n"/>
      <c r="C242" s="100" t="n"/>
      <c r="D242" s="34" t="n"/>
      <c r="E242" s="34" t="n"/>
      <c r="F242" s="34" t="n"/>
      <c r="G242" s="34" t="n"/>
      <c r="H242" s="34" t="n"/>
      <c r="N242" t="inlineStr">
        <is>
          <t>Clinic</t>
        </is>
      </c>
    </row>
    <row r="243" ht="21.6" customHeight="1" s="49">
      <c r="A243" s="100" t="n"/>
      <c r="B243" s="34" t="n"/>
      <c r="C243" s="100" t="n"/>
      <c r="D243" s="34" t="n"/>
      <c r="E243" s="34" t="n"/>
      <c r="F243" s="34" t="n"/>
      <c r="G243" s="34" t="n"/>
      <c r="H243" s="34" t="n"/>
      <c r="N243" t="inlineStr">
        <is>
          <t>Clinic</t>
        </is>
      </c>
    </row>
    <row r="244" ht="21.6" customHeight="1" s="49">
      <c r="A244" s="100" t="n"/>
      <c r="B244" s="34" t="n"/>
      <c r="C244" s="100" t="n"/>
      <c r="D244" s="34" t="n"/>
      <c r="E244" s="34" t="n"/>
      <c r="F244" s="34" t="n"/>
      <c r="G244" s="34" t="n"/>
      <c r="H244" s="34" t="n"/>
      <c r="N244" t="inlineStr">
        <is>
          <t>Clinic</t>
        </is>
      </c>
    </row>
    <row r="245" ht="21.6" customHeight="1" s="49">
      <c r="A245" s="100" t="n"/>
      <c r="B245" s="34" t="n"/>
      <c r="C245" s="100" t="n"/>
      <c r="D245" s="34" t="n"/>
      <c r="E245" s="34" t="n"/>
      <c r="F245" s="34" t="n"/>
      <c r="G245" s="34" t="n"/>
      <c r="H245" s="34" t="n"/>
      <c r="N245" t="inlineStr">
        <is>
          <t>Clinic</t>
        </is>
      </c>
    </row>
    <row r="246" ht="21.6" customHeight="1" s="49">
      <c r="A246" s="100" t="n"/>
      <c r="B246" s="34" t="n"/>
      <c r="C246" s="100" t="n"/>
      <c r="D246" s="34" t="n"/>
      <c r="E246" s="34" t="n"/>
      <c r="F246" s="34" t="n"/>
      <c r="G246" s="34" t="n"/>
      <c r="H246" s="34" t="n"/>
      <c r="N246" t="inlineStr">
        <is>
          <t>Clinic</t>
        </is>
      </c>
    </row>
    <row r="247" ht="21.6" customHeight="1" s="49">
      <c r="A247" s="100" t="n"/>
      <c r="B247" s="34" t="n"/>
      <c r="C247" s="100" t="n"/>
      <c r="D247" s="34" t="n"/>
      <c r="E247" s="34" t="n"/>
      <c r="F247" s="34" t="n"/>
      <c r="G247" s="34" t="n"/>
      <c r="H247" s="34" t="n"/>
      <c r="N247" t="inlineStr">
        <is>
          <t>Clinic</t>
        </is>
      </c>
    </row>
    <row r="248" ht="21.6" customHeight="1" s="49">
      <c r="A248" s="100" t="n"/>
      <c r="B248" s="34" t="n"/>
      <c r="C248" s="100" t="n"/>
      <c r="D248" s="34" t="n"/>
      <c r="E248" s="34" t="n"/>
      <c r="F248" s="34" t="n"/>
      <c r="G248" s="34" t="n"/>
      <c r="H248" s="34" t="n"/>
      <c r="N248" t="inlineStr">
        <is>
          <t>Clinic</t>
        </is>
      </c>
    </row>
    <row r="249" ht="21.6" customHeight="1" s="49">
      <c r="A249" s="100" t="n"/>
      <c r="B249" s="34" t="n"/>
      <c r="C249" s="100" t="n"/>
      <c r="D249" s="34" t="n"/>
      <c r="E249" s="34" t="n"/>
      <c r="F249" s="34" t="n"/>
      <c r="G249" s="34" t="n"/>
      <c r="H249" s="34" t="n"/>
      <c r="N249" t="inlineStr">
        <is>
          <t>Clinic</t>
        </is>
      </c>
    </row>
    <row r="250" ht="21.6" customHeight="1" s="49">
      <c r="A250" s="100" t="n"/>
      <c r="B250" s="34" t="n"/>
      <c r="C250" s="100" t="n"/>
      <c r="D250" s="34" t="n"/>
      <c r="E250" s="34" t="n"/>
      <c r="F250" s="34" t="n"/>
      <c r="G250" s="34" t="n"/>
      <c r="H250" s="34" t="n"/>
      <c r="N250" t="inlineStr">
        <is>
          <t>Clinic</t>
        </is>
      </c>
    </row>
    <row r="251" ht="21.6" customHeight="1" s="49">
      <c r="A251" s="100" t="n"/>
      <c r="B251" s="34" t="n"/>
      <c r="C251" s="100" t="n"/>
      <c r="D251" s="34" t="n"/>
      <c r="E251" s="34" t="n"/>
      <c r="F251" s="34" t="n"/>
      <c r="G251" s="34" t="n"/>
      <c r="H251" s="34" t="n"/>
      <c r="N251" t="inlineStr">
        <is>
          <t>Clinic</t>
        </is>
      </c>
    </row>
    <row r="252" ht="21.6" customHeight="1" s="49">
      <c r="A252" s="100" t="n"/>
      <c r="B252" s="34" t="n"/>
      <c r="C252" s="100" t="n"/>
      <c r="D252" s="34" t="n"/>
      <c r="E252" s="34" t="n"/>
      <c r="F252" s="34" t="n"/>
      <c r="G252" s="34" t="n"/>
      <c r="H252" s="34" t="n"/>
      <c r="N252" t="inlineStr">
        <is>
          <t>Clinic</t>
        </is>
      </c>
    </row>
    <row r="253" ht="21.6" customHeight="1" s="49">
      <c r="A253" s="100" t="n"/>
      <c r="B253" s="34" t="n"/>
      <c r="C253" s="100" t="n"/>
      <c r="D253" s="34" t="n"/>
      <c r="E253" s="34" t="n"/>
      <c r="F253" s="34" t="n"/>
      <c r="G253" s="34" t="n"/>
      <c r="H253" s="34" t="n"/>
      <c r="N253" t="inlineStr">
        <is>
          <t>Clinic</t>
        </is>
      </c>
    </row>
    <row r="254" ht="21.6" customHeight="1" s="49">
      <c r="A254" s="100" t="n"/>
      <c r="B254" s="34" t="n"/>
      <c r="C254" s="100" t="n"/>
      <c r="D254" s="34" t="n"/>
      <c r="E254" s="34" t="n"/>
      <c r="F254" s="34" t="n"/>
      <c r="G254" s="34" t="n"/>
      <c r="H254" s="34" t="n"/>
      <c r="N254" t="inlineStr">
        <is>
          <t>Clinic</t>
        </is>
      </c>
    </row>
    <row r="255" ht="21.6" customHeight="1" s="49">
      <c r="A255" s="100" t="n"/>
      <c r="B255" s="34" t="n"/>
      <c r="C255" s="100" t="n"/>
      <c r="D255" s="34" t="n"/>
      <c r="E255" s="34" t="n"/>
      <c r="F255" s="34" t="n"/>
      <c r="G255" s="34" t="n"/>
      <c r="H255" s="34" t="n"/>
      <c r="N255" t="inlineStr">
        <is>
          <t>Clinic</t>
        </is>
      </c>
    </row>
    <row r="256" ht="21.6" customHeight="1" s="49">
      <c r="A256" s="100" t="n"/>
      <c r="B256" s="34" t="n"/>
      <c r="C256" s="100" t="n"/>
      <c r="D256" s="34" t="n"/>
      <c r="E256" s="34" t="n"/>
      <c r="F256" s="34" t="n"/>
      <c r="G256" s="34" t="n"/>
      <c r="H256" s="34" t="n"/>
      <c r="N256" t="inlineStr">
        <is>
          <t>Clinic</t>
        </is>
      </c>
    </row>
    <row r="257" ht="21.6" customHeight="1" s="49">
      <c r="A257" s="100" t="n"/>
      <c r="B257" s="34" t="n"/>
      <c r="C257" s="100" t="n"/>
      <c r="D257" s="34" t="n"/>
      <c r="E257" s="34" t="n"/>
      <c r="F257" s="34" t="n"/>
      <c r="G257" s="34" t="n"/>
      <c r="H257" s="34" t="n"/>
      <c r="N257" t="inlineStr">
        <is>
          <t>Clinic</t>
        </is>
      </c>
    </row>
    <row r="258" ht="21.6" customHeight="1" s="49">
      <c r="A258" s="100" t="n"/>
      <c r="B258" s="34" t="n"/>
      <c r="C258" s="100" t="n"/>
      <c r="D258" s="34" t="n"/>
      <c r="E258" s="34" t="n"/>
      <c r="F258" s="34" t="n"/>
      <c r="G258" s="34" t="n"/>
      <c r="H258" s="34" t="n"/>
      <c r="N258" t="inlineStr">
        <is>
          <t>Clinic</t>
        </is>
      </c>
    </row>
    <row r="259" ht="21.6" customHeight="1" s="49">
      <c r="A259" s="100" t="n"/>
      <c r="B259" s="34" t="n"/>
      <c r="C259" s="100" t="n"/>
      <c r="D259" s="34" t="n"/>
      <c r="E259" s="34" t="n"/>
      <c r="F259" s="34" t="n"/>
      <c r="G259" s="34" t="n"/>
      <c r="H259" s="34" t="n"/>
      <c r="N259" t="inlineStr">
        <is>
          <t>Clinic</t>
        </is>
      </c>
    </row>
    <row r="260" ht="21.6" customHeight="1" s="49">
      <c r="A260" s="100" t="n"/>
      <c r="B260" s="34" t="n"/>
      <c r="C260" s="100" t="n"/>
      <c r="D260" s="34" t="n"/>
      <c r="E260" s="34" t="n"/>
      <c r="F260" s="34" t="n"/>
      <c r="G260" s="34" t="n"/>
      <c r="H260" s="34" t="n"/>
      <c r="N260" t="inlineStr">
        <is>
          <t>Clinic</t>
        </is>
      </c>
    </row>
    <row r="261" ht="21.6" customHeight="1" s="49">
      <c r="A261" s="100" t="n"/>
      <c r="B261" s="34" t="n"/>
      <c r="C261" s="100" t="n"/>
      <c r="D261" s="34" t="n"/>
      <c r="E261" s="34" t="n"/>
      <c r="F261" s="34" t="n"/>
      <c r="G261" s="34" t="n"/>
      <c r="H261" s="34" t="n"/>
      <c r="N261" t="inlineStr">
        <is>
          <t>Clinic</t>
        </is>
      </c>
    </row>
    <row r="262" ht="21.6" customHeight="1" s="49">
      <c r="A262" s="100" t="n"/>
      <c r="B262" s="34" t="n"/>
      <c r="C262" s="100" t="n"/>
      <c r="D262" s="34" t="n"/>
      <c r="E262" s="34" t="n"/>
      <c r="F262" s="34" t="n"/>
      <c r="G262" s="34" t="n"/>
      <c r="H262" s="34" t="n"/>
      <c r="N262" t="inlineStr">
        <is>
          <t>Clinic</t>
        </is>
      </c>
    </row>
    <row r="263" ht="21.6" customHeight="1" s="49">
      <c r="A263" s="100" t="n"/>
      <c r="B263" s="34" t="n"/>
      <c r="C263" s="100" t="n"/>
      <c r="D263" s="34" t="n"/>
      <c r="E263" s="34" t="n"/>
      <c r="F263" s="34" t="n"/>
      <c r="G263" s="34" t="n"/>
      <c r="H263" s="34" t="n"/>
      <c r="N263" t="inlineStr">
        <is>
          <t>Clinic</t>
        </is>
      </c>
    </row>
    <row r="264" ht="21.6" customHeight="1" s="49">
      <c r="A264" s="100" t="n"/>
      <c r="B264" s="34" t="n"/>
      <c r="C264" s="100" t="n"/>
      <c r="D264" s="34" t="n"/>
      <c r="E264" s="34" t="n"/>
      <c r="F264" s="34" t="n"/>
      <c r="G264" s="34" t="n"/>
      <c r="H264" s="34" t="n"/>
      <c r="N264" t="inlineStr">
        <is>
          <t>Clinic</t>
        </is>
      </c>
    </row>
    <row r="265" ht="21.6" customHeight="1" s="49">
      <c r="A265" s="100" t="n"/>
      <c r="B265" s="34" t="n"/>
      <c r="C265" s="100" t="n"/>
      <c r="D265" s="34" t="n"/>
      <c r="E265" s="34" t="n"/>
      <c r="F265" s="34" t="n"/>
      <c r="G265" s="34" t="n"/>
      <c r="H265" s="34" t="n"/>
      <c r="N265" t="inlineStr">
        <is>
          <t>Clinic</t>
        </is>
      </c>
    </row>
    <row r="266" ht="21.6" customHeight="1" s="49">
      <c r="A266" s="100" t="n"/>
      <c r="B266" s="34" t="n"/>
      <c r="C266" s="100" t="n"/>
      <c r="D266" s="34" t="n"/>
      <c r="E266" s="34" t="n"/>
      <c r="F266" s="34" t="n"/>
      <c r="G266" s="34" t="n"/>
      <c r="H266" s="34" t="n"/>
      <c r="N266" t="inlineStr">
        <is>
          <t>Clinic</t>
        </is>
      </c>
    </row>
    <row r="267" ht="21.6" customHeight="1" s="49">
      <c r="A267" s="100" t="n"/>
      <c r="B267" s="34" t="n"/>
      <c r="C267" s="100" t="n"/>
      <c r="D267" s="34" t="n"/>
      <c r="E267" s="34" t="n"/>
      <c r="F267" s="34" t="n"/>
      <c r="G267" s="34" t="n"/>
      <c r="H267" s="34" t="n"/>
      <c r="N267" t="inlineStr">
        <is>
          <t>Clinic</t>
        </is>
      </c>
    </row>
    <row r="268" ht="21.6" customHeight="1" s="49">
      <c r="A268" s="100" t="n"/>
      <c r="B268" s="34" t="n"/>
      <c r="C268" s="100" t="n"/>
      <c r="D268" s="34" t="n"/>
      <c r="E268" s="34" t="n"/>
      <c r="F268" s="34" t="n"/>
      <c r="G268" s="34" t="n"/>
      <c r="H268" s="34" t="n"/>
      <c r="N268" t="inlineStr">
        <is>
          <t>Clinic</t>
        </is>
      </c>
    </row>
    <row r="269" ht="21.6" customHeight="1" s="49">
      <c r="A269" s="100" t="n"/>
      <c r="B269" s="34" t="n"/>
      <c r="C269" s="100" t="n"/>
      <c r="D269" s="34" t="n"/>
      <c r="E269" s="34" t="n"/>
      <c r="F269" s="34" t="n"/>
      <c r="G269" s="34" t="n"/>
      <c r="H269" s="34" t="n"/>
      <c r="N269" t="inlineStr">
        <is>
          <t>Clinic</t>
        </is>
      </c>
    </row>
    <row r="270" ht="21.6" customHeight="1" s="49">
      <c r="A270" s="100" t="n"/>
      <c r="B270" s="34" t="n"/>
      <c r="C270" s="100" t="n"/>
      <c r="D270" s="34" t="n"/>
      <c r="E270" s="34" t="n"/>
      <c r="F270" s="34" t="n"/>
      <c r="G270" s="34" t="n"/>
      <c r="H270" s="34" t="n"/>
      <c r="N270" t="inlineStr">
        <is>
          <t>Clinic</t>
        </is>
      </c>
    </row>
    <row r="271" ht="21.6" customHeight="1" s="49">
      <c r="A271" s="100" t="n"/>
      <c r="B271" s="34" t="n"/>
      <c r="C271" s="100" t="n"/>
      <c r="D271" s="34" t="n"/>
      <c r="E271" s="34" t="n"/>
      <c r="F271" s="34" t="n"/>
      <c r="G271" s="34" t="n"/>
      <c r="H271" s="34" t="n"/>
      <c r="N271" t="inlineStr">
        <is>
          <t>Clinic</t>
        </is>
      </c>
    </row>
    <row r="272" ht="21.6" customHeight="1" s="49">
      <c r="A272" s="100" t="n"/>
      <c r="B272" s="34" t="n"/>
      <c r="C272" s="100" t="n"/>
      <c r="D272" s="34" t="n"/>
      <c r="E272" s="34" t="n"/>
      <c r="F272" s="34" t="n"/>
      <c r="G272" s="34" t="n"/>
      <c r="H272" s="34" t="n"/>
      <c r="N272" t="inlineStr">
        <is>
          <t>Clinic</t>
        </is>
      </c>
    </row>
    <row r="273" ht="21.6" customHeight="1" s="49">
      <c r="A273" s="100" t="n"/>
      <c r="B273" s="34" t="n"/>
      <c r="C273" s="100" t="n"/>
      <c r="D273" s="34" t="n"/>
      <c r="E273" s="34" t="n"/>
      <c r="F273" s="34" t="n"/>
      <c r="G273" s="34" t="n"/>
      <c r="H273" s="34" t="n"/>
      <c r="N273" t="inlineStr">
        <is>
          <t>Clinic</t>
        </is>
      </c>
    </row>
    <row r="274" ht="21.6" customHeight="1" s="49">
      <c r="A274" s="100" t="n"/>
      <c r="B274" s="34" t="n"/>
      <c r="C274" s="100" t="n"/>
      <c r="D274" s="34" t="n"/>
      <c r="E274" s="34" t="n"/>
      <c r="F274" s="34" t="n"/>
      <c r="G274" s="34" t="n"/>
      <c r="H274" s="34" t="n"/>
      <c r="N274" t="inlineStr">
        <is>
          <t>Clinic</t>
        </is>
      </c>
    </row>
    <row r="275" ht="21.6" customHeight="1" s="49">
      <c r="A275" s="100" t="n"/>
      <c r="B275" s="34" t="n"/>
      <c r="C275" s="100" t="n"/>
      <c r="D275" s="34" t="n"/>
      <c r="E275" s="34" t="n"/>
      <c r="F275" s="34" t="n"/>
      <c r="G275" s="34" t="n"/>
      <c r="H275" s="34" t="n"/>
      <c r="N275" t="inlineStr">
        <is>
          <t>Clinic</t>
        </is>
      </c>
    </row>
    <row r="276" ht="21.6" customHeight="1" s="49">
      <c r="A276" s="100" t="n"/>
      <c r="B276" s="34" t="n"/>
      <c r="C276" s="100" t="n"/>
      <c r="D276" s="34" t="n"/>
      <c r="E276" s="34" t="n"/>
      <c r="F276" s="34" t="n"/>
      <c r="G276" s="34" t="n"/>
      <c r="H276" s="34" t="n"/>
      <c r="N276" t="inlineStr">
        <is>
          <t>Clinic</t>
        </is>
      </c>
    </row>
    <row r="277" ht="21.6" customHeight="1" s="49">
      <c r="A277" s="100" t="n"/>
      <c r="B277" s="34" t="n"/>
      <c r="C277" s="100" t="n"/>
      <c r="D277" s="34" t="n"/>
      <c r="E277" s="34" t="n"/>
      <c r="F277" s="34" t="n"/>
      <c r="G277" s="34" t="n"/>
      <c r="H277" s="34" t="n"/>
      <c r="N277" t="inlineStr">
        <is>
          <t>Clinic</t>
        </is>
      </c>
    </row>
    <row r="278" ht="21.6" customHeight="1" s="49">
      <c r="A278" s="100" t="n"/>
      <c r="B278" s="34" t="n"/>
      <c r="C278" s="100" t="n"/>
      <c r="D278" s="34" t="n"/>
      <c r="E278" s="34" t="n"/>
      <c r="F278" s="34" t="n"/>
      <c r="G278" s="34" t="n"/>
      <c r="H278" s="34" t="n"/>
      <c r="N278" t="inlineStr">
        <is>
          <t>Clinic</t>
        </is>
      </c>
    </row>
    <row r="279" ht="21.6" customHeight="1" s="49">
      <c r="A279" s="100" t="n"/>
      <c r="B279" s="34" t="n"/>
      <c r="C279" s="100" t="n"/>
      <c r="D279" s="34" t="n"/>
      <c r="E279" s="34" t="n"/>
      <c r="F279" s="34" t="n"/>
      <c r="G279" s="34" t="n"/>
      <c r="H279" s="34" t="n"/>
      <c r="N279" t="inlineStr">
        <is>
          <t>Clinic</t>
        </is>
      </c>
    </row>
    <row r="280" ht="21.6" customHeight="1" s="49">
      <c r="A280" s="100" t="n"/>
      <c r="B280" s="34" t="n"/>
      <c r="C280" s="100" t="n"/>
      <c r="D280" s="34" t="n"/>
      <c r="E280" s="34" t="n"/>
      <c r="F280" s="34" t="n"/>
      <c r="G280" s="34" t="n"/>
      <c r="H280" s="34" t="n"/>
      <c r="N280" t="inlineStr">
        <is>
          <t>Clinic</t>
        </is>
      </c>
    </row>
    <row r="281" ht="21.6" customHeight="1" s="49">
      <c r="A281" s="100" t="n"/>
      <c r="B281" s="34" t="n"/>
      <c r="C281" s="100" t="n"/>
      <c r="D281" s="34" t="n"/>
      <c r="E281" s="34" t="n"/>
      <c r="F281" s="34" t="n"/>
      <c r="G281" s="34" t="n"/>
      <c r="H281" s="34" t="n"/>
      <c r="N281" t="inlineStr">
        <is>
          <t>Clinic</t>
        </is>
      </c>
    </row>
    <row r="282" ht="21.6" customHeight="1" s="49">
      <c r="A282" s="100" t="n"/>
      <c r="B282" s="34" t="n"/>
      <c r="C282" s="100" t="n"/>
      <c r="D282" s="34" t="n"/>
      <c r="E282" s="34" t="n"/>
      <c r="F282" s="34" t="n"/>
      <c r="G282" s="34" t="n"/>
      <c r="H282" s="34" t="n"/>
      <c r="N282" t="inlineStr">
        <is>
          <t>Clinic</t>
        </is>
      </c>
    </row>
    <row r="283" ht="21.6" customHeight="1" s="49">
      <c r="A283" s="100" t="n"/>
      <c r="B283" s="34" t="n"/>
      <c r="C283" s="100" t="n"/>
      <c r="D283" s="34" t="n"/>
      <c r="E283" s="34" t="n"/>
      <c r="F283" s="34" t="n"/>
      <c r="G283" s="34" t="n"/>
      <c r="H283" s="34" t="n"/>
      <c r="N283" t="inlineStr">
        <is>
          <t>Clinic</t>
        </is>
      </c>
    </row>
    <row r="284" ht="21.6" customHeight="1" s="49">
      <c r="A284" s="100" t="n"/>
      <c r="B284" s="34" t="n"/>
      <c r="C284" s="100" t="n"/>
      <c r="D284" s="34" t="n"/>
      <c r="E284" s="34" t="n"/>
      <c r="F284" s="34" t="n"/>
      <c r="G284" s="34" t="n"/>
      <c r="H284" s="34" t="n"/>
      <c r="N284" t="inlineStr">
        <is>
          <t>Clinic</t>
        </is>
      </c>
    </row>
    <row r="285" ht="21.6" customHeight="1" s="49">
      <c r="A285" s="100" t="n"/>
      <c r="B285" s="34" t="n"/>
      <c r="C285" s="100" t="n"/>
      <c r="D285" s="34" t="n"/>
      <c r="E285" s="34" t="n"/>
      <c r="F285" s="34" t="n"/>
      <c r="G285" s="34" t="n"/>
      <c r="H285" s="34" t="n"/>
      <c r="N285" t="inlineStr">
        <is>
          <t>Clinic</t>
        </is>
      </c>
    </row>
    <row r="286" ht="21.6" customHeight="1" s="49">
      <c r="A286" s="100" t="n"/>
      <c r="B286" s="34" t="n"/>
      <c r="C286" s="100" t="n"/>
      <c r="D286" s="34" t="n"/>
      <c r="E286" s="34" t="n"/>
      <c r="F286" s="34" t="n"/>
      <c r="G286" s="34" t="n"/>
      <c r="H286" s="34" t="n"/>
      <c r="N286" t="inlineStr">
        <is>
          <t>Clinic</t>
        </is>
      </c>
    </row>
    <row r="287" ht="21.6" customHeight="1" s="49">
      <c r="A287" s="100" t="n"/>
      <c r="B287" s="34" t="n"/>
      <c r="C287" s="100" t="n"/>
      <c r="D287" s="34" t="n"/>
      <c r="E287" s="34" t="n"/>
      <c r="F287" s="34" t="n"/>
      <c r="G287" s="34" t="n"/>
      <c r="H287" s="34" t="n"/>
      <c r="N287" t="inlineStr">
        <is>
          <t>Clinic</t>
        </is>
      </c>
    </row>
    <row r="288" ht="21.6" customHeight="1" s="49">
      <c r="A288" s="100" t="n"/>
      <c r="B288" s="34" t="n"/>
      <c r="C288" s="100" t="n"/>
      <c r="D288" s="34" t="n"/>
      <c r="E288" s="34" t="n"/>
      <c r="F288" s="34" t="n"/>
      <c r="G288" s="34" t="n"/>
      <c r="H288" s="34" t="n"/>
      <c r="N288" t="inlineStr">
        <is>
          <t>Clinic</t>
        </is>
      </c>
    </row>
    <row r="289" ht="21.6" customHeight="1" s="49">
      <c r="A289" s="100" t="n"/>
      <c r="B289" s="34" t="n"/>
      <c r="C289" s="100" t="n"/>
      <c r="D289" s="34" t="n"/>
      <c r="E289" s="34" t="n"/>
      <c r="F289" s="34" t="n"/>
      <c r="G289" s="34" t="n"/>
      <c r="H289" s="34" t="n"/>
      <c r="N289" t="inlineStr">
        <is>
          <t>Clinic</t>
        </is>
      </c>
    </row>
    <row r="290" ht="21.6" customHeight="1" s="49">
      <c r="A290" s="100" t="n"/>
      <c r="B290" s="34" t="n"/>
      <c r="C290" s="100" t="n"/>
      <c r="D290" s="34" t="n"/>
      <c r="E290" s="34" t="n"/>
      <c r="F290" s="34" t="n"/>
      <c r="G290" s="34" t="n"/>
      <c r="H290" s="34" t="n"/>
      <c r="N290" t="inlineStr">
        <is>
          <t>Clinic</t>
        </is>
      </c>
    </row>
    <row r="291" ht="21.6" customHeight="1" s="49">
      <c r="A291" s="100" t="n"/>
      <c r="B291" s="34" t="n"/>
      <c r="C291" s="100" t="n"/>
      <c r="D291" s="34" t="n"/>
      <c r="E291" s="34" t="n"/>
      <c r="F291" s="34" t="n"/>
      <c r="G291" s="34" t="n"/>
      <c r="H291" s="34" t="n"/>
      <c r="N291" t="inlineStr">
        <is>
          <t>Clinic</t>
        </is>
      </c>
    </row>
    <row r="292" ht="21.6" customHeight="1" s="49">
      <c r="A292" s="100" t="n"/>
      <c r="B292" s="34" t="n"/>
      <c r="C292" s="100" t="n"/>
      <c r="D292" s="34" t="n"/>
      <c r="E292" s="34" t="n"/>
      <c r="F292" s="34" t="n"/>
      <c r="G292" s="34" t="n"/>
      <c r="H292" s="34" t="n"/>
      <c r="N292" t="inlineStr">
        <is>
          <t>Clinic</t>
        </is>
      </c>
    </row>
    <row r="293" ht="21.6" customHeight="1" s="49">
      <c r="A293" s="100" t="n"/>
      <c r="B293" s="34" t="n"/>
      <c r="C293" s="100" t="n"/>
      <c r="D293" s="34" t="n"/>
      <c r="E293" s="34" t="n"/>
      <c r="F293" s="34" t="n"/>
      <c r="G293" s="34" t="n"/>
      <c r="H293" s="34" t="n"/>
      <c r="N293" t="inlineStr">
        <is>
          <t>Clinic</t>
        </is>
      </c>
    </row>
    <row r="294" ht="21.6" customHeight="1" s="49">
      <c r="A294" s="100" t="n"/>
      <c r="B294" s="34" t="n"/>
      <c r="C294" s="100" t="n"/>
      <c r="D294" s="34" t="n"/>
      <c r="E294" s="34" t="n"/>
      <c r="F294" s="34" t="n"/>
      <c r="G294" s="34" t="n"/>
      <c r="H294" s="34" t="n"/>
      <c r="N294" t="inlineStr">
        <is>
          <t>Clinic</t>
        </is>
      </c>
    </row>
    <row r="295" ht="21.6" customHeight="1" s="49">
      <c r="A295" s="100" t="n"/>
      <c r="B295" s="34" t="n"/>
      <c r="C295" s="100" t="n"/>
      <c r="D295" s="34" t="n"/>
      <c r="E295" s="34" t="n"/>
      <c r="F295" s="34" t="n"/>
      <c r="G295" s="34" t="n"/>
      <c r="H295" s="34" t="n"/>
      <c r="N295" t="inlineStr">
        <is>
          <t>Clinic</t>
        </is>
      </c>
    </row>
    <row r="296" ht="21.6" customHeight="1" s="49">
      <c r="A296" s="100" t="n"/>
      <c r="B296" s="34" t="n"/>
      <c r="C296" s="100" t="n"/>
      <c r="D296" s="34" t="n"/>
      <c r="E296" s="34" t="n"/>
      <c r="F296" s="34" t="n"/>
      <c r="G296" s="34" t="n"/>
      <c r="H296" s="34" t="n"/>
      <c r="N296" t="inlineStr">
        <is>
          <t>Clinic</t>
        </is>
      </c>
    </row>
    <row r="297" ht="21.6" customHeight="1" s="49">
      <c r="A297" s="100" t="n"/>
      <c r="B297" s="34" t="n"/>
      <c r="C297" s="100" t="n"/>
      <c r="D297" s="34" t="n"/>
      <c r="E297" s="34" t="n"/>
      <c r="F297" s="34" t="n"/>
      <c r="G297" s="34" t="n"/>
      <c r="H297" s="34" t="n"/>
      <c r="N297" t="inlineStr">
        <is>
          <t>Clinic</t>
        </is>
      </c>
    </row>
    <row r="298" ht="21.6" customHeight="1" s="49">
      <c r="A298" s="100" t="n"/>
      <c r="B298" s="34" t="n"/>
      <c r="C298" s="100" t="n"/>
      <c r="D298" s="34" t="n"/>
      <c r="E298" s="34" t="n"/>
      <c r="F298" s="34" t="n"/>
      <c r="G298" s="34" t="n"/>
      <c r="H298" s="34" t="n"/>
      <c r="N298" t="inlineStr">
        <is>
          <t>Clinic</t>
        </is>
      </c>
    </row>
    <row r="299" ht="21.6" customHeight="1" s="49">
      <c r="A299" s="100" t="n"/>
      <c r="B299" s="34" t="n"/>
      <c r="C299" s="100" t="n"/>
      <c r="D299" s="34" t="n"/>
      <c r="E299" s="34" t="n"/>
      <c r="F299" s="34" t="n"/>
      <c r="G299" s="34" t="n"/>
      <c r="H299" s="34" t="n"/>
      <c r="N299" t="inlineStr">
        <is>
          <t>Clinic</t>
        </is>
      </c>
    </row>
    <row r="300" ht="21.6" customHeight="1" s="49">
      <c r="A300" s="100" t="n"/>
      <c r="B300" s="34" t="n"/>
      <c r="C300" s="100" t="n"/>
      <c r="D300" s="34" t="n"/>
      <c r="E300" s="34" t="n"/>
      <c r="F300" s="34" t="n"/>
      <c r="G300" s="34" t="n"/>
      <c r="H300" s="34" t="n"/>
      <c r="N300" t="inlineStr">
        <is>
          <t>Clinic</t>
        </is>
      </c>
    </row>
    <row r="301" ht="21.6" customHeight="1" s="49">
      <c r="A301" s="100" t="n"/>
      <c r="B301" s="34" t="n"/>
      <c r="C301" s="100" t="n"/>
      <c r="D301" s="34" t="n"/>
      <c r="E301" s="34" t="n"/>
      <c r="F301" s="34" t="n"/>
      <c r="G301" s="34" t="n"/>
      <c r="H301" s="34" t="n"/>
      <c r="N301" t="inlineStr">
        <is>
          <t>Clinic</t>
        </is>
      </c>
    </row>
    <row r="302" ht="21.6" customHeight="1" s="49">
      <c r="A302" s="100" t="n"/>
      <c r="B302" s="34" t="n"/>
      <c r="C302" s="100" t="n"/>
      <c r="D302" s="34" t="n"/>
      <c r="E302" s="34" t="n"/>
      <c r="F302" s="34" t="n"/>
      <c r="G302" s="34" t="n"/>
      <c r="H302" s="34" t="n"/>
      <c r="N302" t="inlineStr">
        <is>
          <t>Clinic</t>
        </is>
      </c>
    </row>
    <row r="303" ht="21.6" customHeight="1" s="49">
      <c r="A303" s="100" t="n"/>
      <c r="B303" s="34" t="n"/>
      <c r="C303" s="100" t="n"/>
      <c r="D303" s="34" t="n"/>
      <c r="E303" s="34" t="n"/>
      <c r="F303" s="34" t="n"/>
      <c r="G303" s="34" t="n"/>
      <c r="H303" s="34" t="n"/>
      <c r="N303" t="inlineStr">
        <is>
          <t>Clinic</t>
        </is>
      </c>
    </row>
    <row r="304" ht="21.6" customHeight="1" s="49">
      <c r="A304" s="100" t="n"/>
      <c r="B304" s="34" t="n"/>
      <c r="C304" s="100" t="n"/>
      <c r="D304" s="34" t="n"/>
      <c r="E304" s="34" t="n"/>
      <c r="F304" s="34" t="n"/>
      <c r="G304" s="34" t="n"/>
      <c r="H304" s="34" t="n"/>
      <c r="N304" t="inlineStr">
        <is>
          <t>Clinic</t>
        </is>
      </c>
    </row>
    <row r="305" ht="21.6" customHeight="1" s="49">
      <c r="A305" s="100" t="n"/>
      <c r="B305" s="34" t="n"/>
      <c r="C305" s="100" t="n"/>
      <c r="D305" s="34" t="n"/>
      <c r="E305" s="34" t="n"/>
      <c r="F305" s="34" t="n"/>
      <c r="G305" s="34" t="n"/>
      <c r="H305" s="34" t="n"/>
      <c r="N305" t="inlineStr">
        <is>
          <t>Clinic</t>
        </is>
      </c>
    </row>
    <row r="306" ht="21.6" customHeight="1" s="49">
      <c r="A306" s="100" t="n"/>
      <c r="B306" s="34" t="n"/>
      <c r="C306" s="100" t="n"/>
      <c r="D306" s="34" t="n"/>
      <c r="E306" s="34" t="n"/>
      <c r="F306" s="34" t="n"/>
      <c r="G306" s="34" t="n"/>
      <c r="H306" s="34" t="n"/>
      <c r="N306" t="inlineStr">
        <is>
          <t>Clinic</t>
        </is>
      </c>
    </row>
    <row r="307" ht="21.6" customHeight="1" s="49">
      <c r="A307" s="100" t="n"/>
      <c r="B307" s="34" t="n"/>
      <c r="C307" s="100" t="n"/>
      <c r="D307" s="34" t="n"/>
      <c r="E307" s="34" t="n"/>
      <c r="F307" s="34" t="n"/>
      <c r="G307" s="34" t="n"/>
      <c r="H307" s="34" t="n"/>
      <c r="N307" t="inlineStr">
        <is>
          <t>Clinic</t>
        </is>
      </c>
    </row>
    <row r="308" ht="21.6" customHeight="1" s="49">
      <c r="A308" s="100" t="n"/>
      <c r="B308" s="34" t="n"/>
      <c r="C308" s="100" t="n"/>
      <c r="D308" s="34" t="n"/>
      <c r="E308" s="34" t="n"/>
      <c r="F308" s="34" t="n"/>
      <c r="G308" s="34" t="n"/>
      <c r="H308" s="34" t="n"/>
      <c r="N308" t="inlineStr">
        <is>
          <t>Clinic</t>
        </is>
      </c>
    </row>
    <row r="309" ht="21.6" customHeight="1" s="49">
      <c r="A309" s="100" t="n"/>
      <c r="B309" s="34" t="n"/>
      <c r="C309" s="100" t="n"/>
      <c r="D309" s="34" t="n"/>
      <c r="E309" s="34" t="n"/>
      <c r="F309" s="34" t="n"/>
      <c r="G309" s="34" t="n"/>
      <c r="H309" s="34" t="n"/>
      <c r="N309" t="inlineStr">
        <is>
          <t>Clinic</t>
        </is>
      </c>
    </row>
    <row r="310" ht="21.6" customHeight="1" s="49">
      <c r="A310" s="100" t="n"/>
      <c r="B310" s="34" t="n"/>
      <c r="C310" s="100" t="n"/>
      <c r="D310" s="34" t="n"/>
      <c r="E310" s="34" t="n"/>
      <c r="F310" s="34" t="n"/>
      <c r="G310" s="34" t="n"/>
      <c r="H310" s="34" t="n"/>
      <c r="N310" t="inlineStr">
        <is>
          <t>Clinic</t>
        </is>
      </c>
    </row>
    <row r="311" ht="21.6" customHeight="1" s="49">
      <c r="A311" s="100" t="n"/>
      <c r="B311" s="34" t="n"/>
      <c r="C311" s="100" t="n"/>
      <c r="D311" s="34" t="n"/>
      <c r="E311" s="34" t="n"/>
      <c r="F311" s="34" t="n"/>
      <c r="G311" s="34" t="n"/>
      <c r="H311" s="34" t="n"/>
      <c r="N311" t="inlineStr">
        <is>
          <t>Clinic</t>
        </is>
      </c>
    </row>
    <row r="312" ht="21.6" customHeight="1" s="49">
      <c r="A312" s="100" t="n"/>
      <c r="B312" s="34" t="n"/>
      <c r="C312" s="100" t="n"/>
      <c r="D312" s="34" t="n"/>
      <c r="E312" s="34" t="n"/>
      <c r="F312" s="34" t="n"/>
      <c r="G312" s="34" t="n"/>
      <c r="H312" s="34" t="n"/>
      <c r="N312" t="inlineStr">
        <is>
          <t>Clinic</t>
        </is>
      </c>
    </row>
    <row r="313" ht="21.6" customHeight="1" s="49">
      <c r="A313" s="100" t="n"/>
      <c r="B313" s="34" t="n"/>
      <c r="C313" s="100" t="n"/>
      <c r="D313" s="34" t="n"/>
      <c r="E313" s="34" t="n"/>
      <c r="F313" s="34" t="n"/>
      <c r="G313" s="34" t="n"/>
      <c r="H313" s="34" t="n"/>
      <c r="N313" t="inlineStr">
        <is>
          <t>Clinic</t>
        </is>
      </c>
    </row>
    <row r="314" ht="21.6" customHeight="1" s="49">
      <c r="A314" s="100" t="n"/>
      <c r="B314" s="34" t="n"/>
      <c r="C314" s="100" t="n"/>
      <c r="D314" s="34" t="n"/>
      <c r="E314" s="34" t="n"/>
      <c r="F314" s="34" t="n"/>
      <c r="G314" s="34" t="n"/>
      <c r="H314" s="34" t="n"/>
      <c r="N314" t="inlineStr">
        <is>
          <t>Clinic</t>
        </is>
      </c>
    </row>
    <row r="315" ht="21.6" customHeight="1" s="49">
      <c r="A315" s="100" t="n"/>
      <c r="B315" s="34" t="n"/>
      <c r="C315" s="100" t="n"/>
      <c r="D315" s="34" t="n"/>
      <c r="E315" s="34" t="n"/>
      <c r="F315" s="34" t="n"/>
      <c r="G315" s="34" t="n"/>
      <c r="H315" s="34" t="n"/>
      <c r="N315" t="inlineStr">
        <is>
          <t>Clinic</t>
        </is>
      </c>
    </row>
    <row r="316" ht="21.6" customHeight="1" s="49">
      <c r="A316" s="100" t="n"/>
      <c r="B316" s="34" t="n"/>
      <c r="C316" s="100" t="n"/>
      <c r="D316" s="34" t="n"/>
      <c r="E316" s="34" t="n"/>
      <c r="F316" s="34" t="n"/>
      <c r="G316" s="34" t="n"/>
      <c r="H316" s="34" t="n"/>
      <c r="N316" t="inlineStr">
        <is>
          <t>Clinic</t>
        </is>
      </c>
    </row>
    <row r="317" ht="21.6" customHeight="1" s="49">
      <c r="A317" s="100" t="n"/>
      <c r="B317" s="34" t="n"/>
      <c r="C317" s="100" t="n"/>
      <c r="D317" s="34" t="n"/>
      <c r="E317" s="34" t="n"/>
      <c r="F317" s="34" t="n"/>
      <c r="G317" s="34" t="n"/>
      <c r="H317" s="34" t="n"/>
      <c r="N317" t="inlineStr">
        <is>
          <t>Clinic</t>
        </is>
      </c>
    </row>
    <row r="318" ht="21.6" customHeight="1" s="49">
      <c r="A318" s="100" t="n"/>
      <c r="B318" s="34" t="n"/>
      <c r="C318" s="100" t="n"/>
      <c r="D318" s="34" t="n"/>
      <c r="E318" s="34" t="n"/>
      <c r="F318" s="34" t="n"/>
      <c r="G318" s="34" t="n"/>
      <c r="H318" s="34" t="n"/>
      <c r="N318" t="inlineStr">
        <is>
          <t>Clinic</t>
        </is>
      </c>
    </row>
    <row r="319" ht="21.6" customHeight="1" s="49">
      <c r="A319" s="100" t="n"/>
      <c r="B319" s="34" t="n"/>
      <c r="C319" s="100" t="n"/>
      <c r="D319" s="34" t="n"/>
      <c r="E319" s="34" t="n"/>
      <c r="F319" s="34" t="n"/>
      <c r="G319" s="34" t="n"/>
      <c r="H319" s="34" t="n"/>
      <c r="N319" t="inlineStr">
        <is>
          <t>Clinic</t>
        </is>
      </c>
    </row>
    <row r="320" ht="21.6" customHeight="1" s="49">
      <c r="A320" s="100" t="n"/>
      <c r="B320" s="34" t="n"/>
      <c r="C320" s="100" t="n"/>
      <c r="D320" s="34" t="n"/>
      <c r="E320" s="34" t="n"/>
      <c r="F320" s="34" t="n"/>
      <c r="G320" s="34" t="n"/>
      <c r="H320" s="34" t="n"/>
      <c r="N320" t="inlineStr">
        <is>
          <t>Clinic</t>
        </is>
      </c>
    </row>
    <row r="321" ht="21.6" customHeight="1" s="49">
      <c r="A321" s="100" t="n"/>
      <c r="B321" s="34" t="n"/>
      <c r="C321" s="100" t="n"/>
      <c r="D321" s="34" t="n"/>
      <c r="E321" s="34" t="n"/>
      <c r="F321" s="34" t="n"/>
      <c r="G321" s="34" t="n"/>
      <c r="H321" s="34" t="n"/>
      <c r="N321" t="inlineStr">
        <is>
          <t>Clinic</t>
        </is>
      </c>
    </row>
    <row r="322" ht="21.6" customHeight="1" s="49">
      <c r="A322" s="100" t="n"/>
      <c r="B322" s="34" t="n"/>
      <c r="C322" s="100" t="n"/>
      <c r="D322" s="34" t="n"/>
      <c r="E322" s="34" t="n"/>
      <c r="F322" s="34" t="n"/>
      <c r="G322" s="34" t="n"/>
      <c r="H322" s="34" t="n"/>
      <c r="N322" t="inlineStr">
        <is>
          <t>Clinic</t>
        </is>
      </c>
    </row>
    <row r="323" ht="21.6" customHeight="1" s="49">
      <c r="A323" s="100" t="n"/>
      <c r="B323" s="34" t="n"/>
      <c r="C323" s="100" t="n"/>
      <c r="D323" s="34" t="n"/>
      <c r="E323" s="34" t="n"/>
      <c r="F323" s="34" t="n"/>
      <c r="G323" s="34" t="n"/>
      <c r="H323" s="34" t="n"/>
      <c r="N323" t="inlineStr">
        <is>
          <t>Clinic</t>
        </is>
      </c>
    </row>
    <row r="324" ht="21.6" customHeight="1" s="49">
      <c r="A324" s="100" t="n"/>
      <c r="B324" s="34" t="n"/>
      <c r="C324" s="100" t="n"/>
      <c r="D324" s="34" t="n"/>
      <c r="E324" s="34" t="n"/>
      <c r="F324" s="34" t="n"/>
      <c r="G324" s="34" t="n"/>
      <c r="H324" s="34" t="n"/>
      <c r="N324" t="inlineStr">
        <is>
          <t>Clinic</t>
        </is>
      </c>
    </row>
    <row r="325" ht="21.6" customHeight="1" s="49">
      <c r="A325" s="100" t="n"/>
      <c r="B325" s="34" t="n"/>
      <c r="C325" s="100" t="n"/>
      <c r="D325" s="34" t="n"/>
      <c r="E325" s="34" t="n"/>
      <c r="F325" s="34" t="n"/>
      <c r="G325" s="34" t="n"/>
      <c r="H325" s="34" t="n"/>
      <c r="N325" t="inlineStr">
        <is>
          <t>Clinic</t>
        </is>
      </c>
    </row>
    <row r="326" ht="21.6" customHeight="1" s="49">
      <c r="A326" s="100" t="n"/>
      <c r="B326" s="34" t="n"/>
      <c r="C326" s="100" t="n"/>
      <c r="D326" s="34" t="n"/>
      <c r="E326" s="34" t="n"/>
      <c r="F326" s="34" t="n"/>
      <c r="G326" s="34" t="n"/>
      <c r="H326" s="34" t="n"/>
      <c r="N326" t="inlineStr">
        <is>
          <t>Clinic</t>
        </is>
      </c>
    </row>
    <row r="327" ht="21.6" customHeight="1" s="49">
      <c r="A327" s="100" t="n"/>
      <c r="B327" s="34" t="n"/>
      <c r="C327" s="100" t="n"/>
      <c r="D327" s="34" t="n"/>
      <c r="E327" s="34" t="n"/>
      <c r="F327" s="34" t="n"/>
      <c r="G327" s="34" t="n"/>
      <c r="H327" s="34" t="n"/>
      <c r="N327" t="inlineStr">
        <is>
          <t>Clinic</t>
        </is>
      </c>
    </row>
    <row r="328" ht="21.6" customHeight="1" s="49">
      <c r="A328" s="100" t="n"/>
      <c r="B328" s="34" t="n"/>
      <c r="C328" s="100" t="n"/>
      <c r="D328" s="34" t="n"/>
      <c r="E328" s="34" t="n"/>
      <c r="F328" s="34" t="n"/>
      <c r="G328" s="34" t="n"/>
      <c r="H328" s="34" t="n"/>
      <c r="N328" t="inlineStr">
        <is>
          <t>Clinic</t>
        </is>
      </c>
    </row>
    <row r="329" ht="21.6" customHeight="1" s="49">
      <c r="A329" s="100" t="n"/>
      <c r="B329" s="34" t="n"/>
      <c r="C329" s="100" t="n"/>
      <c r="D329" s="34" t="n"/>
      <c r="E329" s="34" t="n"/>
      <c r="F329" s="34" t="n"/>
      <c r="G329" s="34" t="n"/>
      <c r="H329" s="34" t="n"/>
      <c r="N329" t="inlineStr">
        <is>
          <t>Clinic</t>
        </is>
      </c>
    </row>
    <row r="330" ht="21.6" customHeight="1" s="49">
      <c r="A330" s="100" t="n"/>
      <c r="B330" s="34" t="n"/>
      <c r="C330" s="100" t="n"/>
      <c r="D330" s="34" t="n"/>
      <c r="E330" s="34" t="n"/>
      <c r="F330" s="34" t="n"/>
      <c r="G330" s="34" t="n"/>
      <c r="H330" s="34" t="n"/>
      <c r="N330" t="inlineStr">
        <is>
          <t>Clinic</t>
        </is>
      </c>
    </row>
    <row r="331" ht="21.6" customHeight="1" s="49">
      <c r="A331" s="100" t="n"/>
      <c r="B331" s="34" t="n"/>
      <c r="C331" s="100" t="n"/>
      <c r="D331" s="34" t="n"/>
      <c r="E331" s="34" t="n"/>
      <c r="F331" s="34" t="n"/>
      <c r="G331" s="34" t="n"/>
      <c r="H331" s="34" t="n"/>
      <c r="N331" t="inlineStr">
        <is>
          <t>Clinic</t>
        </is>
      </c>
    </row>
    <row r="332" ht="21.6" customHeight="1" s="49">
      <c r="A332" s="100" t="n"/>
      <c r="B332" s="34" t="n"/>
      <c r="C332" s="100" t="n"/>
      <c r="D332" s="34" t="n"/>
      <c r="E332" s="34" t="n"/>
      <c r="F332" s="34" t="n"/>
      <c r="G332" s="34" t="n"/>
      <c r="H332" s="34" t="n"/>
      <c r="N332" t="inlineStr">
        <is>
          <t>Clinic</t>
        </is>
      </c>
    </row>
    <row r="333" ht="21.6" customHeight="1" s="49">
      <c r="A333" s="100" t="n"/>
      <c r="B333" s="34" t="n"/>
      <c r="C333" s="100" t="n"/>
      <c r="D333" s="34" t="n"/>
      <c r="E333" s="34" t="n"/>
      <c r="F333" s="34" t="n"/>
      <c r="G333" s="34" t="n"/>
      <c r="H333" s="34" t="n"/>
      <c r="N333" t="inlineStr">
        <is>
          <t>Clinic</t>
        </is>
      </c>
    </row>
    <row r="334" ht="21.6" customHeight="1" s="49">
      <c r="A334" s="100" t="n"/>
      <c r="B334" s="34" t="n"/>
      <c r="C334" s="100" t="n"/>
      <c r="D334" s="34" t="n"/>
      <c r="E334" s="34" t="n"/>
      <c r="F334" s="34" t="n"/>
      <c r="G334" s="34" t="n"/>
      <c r="H334" s="34" t="n"/>
      <c r="N334" t="inlineStr">
        <is>
          <t>Clinic</t>
        </is>
      </c>
    </row>
    <row r="335" ht="21.6" customHeight="1" s="49">
      <c r="A335" s="100" t="n"/>
      <c r="B335" s="34" t="n"/>
      <c r="C335" s="100" t="n"/>
      <c r="D335" s="34" t="n"/>
      <c r="E335" s="34" t="n"/>
      <c r="F335" s="34" t="n"/>
      <c r="G335" s="34" t="n"/>
      <c r="H335" s="34" t="n"/>
      <c r="N335" t="inlineStr">
        <is>
          <t>Clinic</t>
        </is>
      </c>
    </row>
    <row r="336" ht="21.6" customHeight="1" s="49">
      <c r="A336" s="100" t="n"/>
      <c r="B336" s="34" t="n"/>
      <c r="C336" s="100" t="n"/>
      <c r="D336" s="34" t="n"/>
      <c r="E336" s="34" t="n"/>
      <c r="F336" s="34" t="n"/>
      <c r="G336" s="34" t="n"/>
      <c r="H336" s="34" t="n"/>
      <c r="N336" t="inlineStr">
        <is>
          <t>Clinic</t>
        </is>
      </c>
    </row>
    <row r="337" ht="21.6" customHeight="1" s="49">
      <c r="A337" s="100" t="n"/>
      <c r="B337" s="34" t="n"/>
      <c r="C337" s="100" t="n"/>
      <c r="D337" s="34" t="n"/>
      <c r="E337" s="34" t="n"/>
      <c r="F337" s="34" t="n"/>
      <c r="G337" s="34" t="n"/>
      <c r="H337" s="34" t="n"/>
      <c r="N337" t="inlineStr">
        <is>
          <t>Clinic</t>
        </is>
      </c>
    </row>
    <row r="338" ht="21.6" customHeight="1" s="49">
      <c r="A338" s="100" t="n"/>
      <c r="B338" s="34" t="n"/>
      <c r="C338" s="100" t="n"/>
      <c r="D338" s="34" t="n"/>
      <c r="E338" s="34" t="n"/>
      <c r="F338" s="34" t="n"/>
      <c r="G338" s="34" t="n"/>
      <c r="H338" s="34" t="n"/>
      <c r="N338" t="inlineStr">
        <is>
          <t>Clinic</t>
        </is>
      </c>
    </row>
    <row r="339" ht="21.6" customHeight="1" s="49">
      <c r="A339" s="100" t="n"/>
      <c r="B339" s="34" t="n"/>
      <c r="C339" s="100" t="n"/>
      <c r="D339" s="34" t="n"/>
      <c r="E339" s="34" t="n"/>
      <c r="F339" s="34" t="n"/>
      <c r="G339" s="34" t="n"/>
      <c r="H339" s="34" t="n"/>
      <c r="N339" t="inlineStr">
        <is>
          <t>Clinic</t>
        </is>
      </c>
    </row>
    <row r="340" ht="21.6" customHeight="1" s="49">
      <c r="A340" s="100" t="n"/>
      <c r="B340" s="34" t="n"/>
      <c r="C340" s="100" t="n"/>
      <c r="D340" s="34" t="n"/>
      <c r="E340" s="34" t="n"/>
      <c r="F340" s="34" t="n"/>
      <c r="G340" s="34" t="n"/>
      <c r="H340" s="34" t="n"/>
      <c r="N340" t="inlineStr">
        <is>
          <t>Clinic</t>
        </is>
      </c>
    </row>
    <row r="341" ht="21.6" customHeight="1" s="49">
      <c r="A341" s="100" t="n"/>
      <c r="B341" s="34" t="n"/>
      <c r="C341" s="100" t="n"/>
      <c r="D341" s="34" t="n"/>
      <c r="E341" s="34" t="n"/>
      <c r="F341" s="34" t="n"/>
      <c r="G341" s="34" t="n"/>
      <c r="H341" s="34" t="n"/>
      <c r="N341" t="inlineStr">
        <is>
          <t>Clinic</t>
        </is>
      </c>
    </row>
    <row r="342" ht="21.6" customHeight="1" s="49">
      <c r="A342" s="100" t="n"/>
      <c r="B342" s="34" t="n"/>
      <c r="C342" s="100" t="n"/>
      <c r="D342" s="34" t="n"/>
      <c r="E342" s="34" t="n"/>
      <c r="F342" s="34" t="n"/>
      <c r="G342" s="34" t="n"/>
      <c r="H342" s="34" t="n"/>
      <c r="N342" t="inlineStr">
        <is>
          <t>Clinic</t>
        </is>
      </c>
    </row>
    <row r="343" ht="21.6" customHeight="1" s="49">
      <c r="A343" s="100" t="n"/>
      <c r="B343" s="34" t="n"/>
      <c r="C343" s="100" t="n"/>
      <c r="D343" s="34" t="n"/>
      <c r="E343" s="34" t="n"/>
      <c r="F343" s="34" t="n"/>
      <c r="G343" s="34" t="n"/>
      <c r="H343" s="34" t="n"/>
      <c r="N343" t="inlineStr">
        <is>
          <t>Clinic</t>
        </is>
      </c>
    </row>
    <row r="344" ht="21.6" customHeight="1" s="49">
      <c r="A344" s="100" t="n"/>
      <c r="B344" s="34" t="n"/>
      <c r="C344" s="100" t="n"/>
      <c r="D344" s="34" t="n"/>
      <c r="E344" s="34" t="n"/>
      <c r="F344" s="34" t="n"/>
      <c r="G344" s="34" t="n"/>
      <c r="H344" s="34" t="n"/>
      <c r="N344" t="inlineStr">
        <is>
          <t>Clinic</t>
        </is>
      </c>
    </row>
    <row r="345" ht="21.6" customHeight="1" s="49">
      <c r="A345" s="100" t="n"/>
      <c r="B345" s="34" t="n"/>
      <c r="C345" s="100" t="n"/>
      <c r="D345" s="34" t="n"/>
      <c r="E345" s="34" t="n"/>
      <c r="F345" s="34" t="n"/>
      <c r="G345" s="34" t="n"/>
      <c r="H345" s="34" t="n"/>
      <c r="N345" t="inlineStr">
        <is>
          <t>Clinic</t>
        </is>
      </c>
    </row>
    <row r="346" ht="21.6" customHeight="1" s="49">
      <c r="A346" s="100" t="n"/>
      <c r="B346" s="34" t="n"/>
      <c r="C346" s="100" t="n"/>
      <c r="D346" s="34" t="n"/>
      <c r="E346" s="34" t="n"/>
      <c r="F346" s="34" t="n"/>
      <c r="G346" s="34" t="n"/>
      <c r="H346" s="34" t="n"/>
      <c r="N346" t="inlineStr">
        <is>
          <t>Clinic</t>
        </is>
      </c>
    </row>
    <row r="347" ht="21.6" customHeight="1" s="49">
      <c r="A347" s="100" t="n"/>
      <c r="B347" s="34" t="n"/>
      <c r="C347" s="100" t="n"/>
      <c r="D347" s="34" t="n"/>
      <c r="E347" s="34" t="n"/>
      <c r="F347" s="34" t="n"/>
      <c r="G347" s="34" t="n"/>
      <c r="H347" s="34" t="n"/>
      <c r="N347" t="inlineStr">
        <is>
          <t>Clinic</t>
        </is>
      </c>
    </row>
    <row r="348" ht="21.6" customHeight="1" s="49">
      <c r="A348" s="100" t="n"/>
      <c r="B348" s="34" t="n"/>
      <c r="C348" s="100" t="n"/>
      <c r="D348" s="34" t="n"/>
      <c r="E348" s="34" t="n"/>
      <c r="F348" s="34" t="n"/>
      <c r="G348" s="34" t="n"/>
      <c r="H348" s="34" t="n"/>
      <c r="N348" t="inlineStr">
        <is>
          <t>Clinic</t>
        </is>
      </c>
    </row>
    <row r="349" ht="21.6" customHeight="1" s="49">
      <c r="A349" s="100" t="n"/>
      <c r="B349" s="34" t="n"/>
      <c r="C349" s="100" t="n"/>
      <c r="D349" s="34" t="n"/>
      <c r="E349" s="34" t="n"/>
      <c r="F349" s="34" t="n"/>
      <c r="G349" s="34" t="n"/>
      <c r="H349" s="34" t="n"/>
      <c r="N349" t="inlineStr">
        <is>
          <t>Clinic</t>
        </is>
      </c>
    </row>
    <row r="350" ht="21.6" customHeight="1" s="49">
      <c r="A350" s="100" t="n"/>
      <c r="B350" s="34" t="n"/>
      <c r="C350" s="100" t="n"/>
      <c r="D350" s="34" t="n"/>
      <c r="E350" s="34" t="n"/>
      <c r="F350" s="34" t="n"/>
      <c r="G350" s="34" t="n"/>
      <c r="H350" s="34" t="n"/>
      <c r="N350" t="inlineStr">
        <is>
          <t>Clinic</t>
        </is>
      </c>
    </row>
    <row r="351" ht="21.6" customHeight="1" s="49">
      <c r="A351" s="100" t="n"/>
      <c r="B351" s="34" t="n"/>
      <c r="C351" s="100" t="n"/>
      <c r="D351" s="34" t="n"/>
      <c r="E351" s="34" t="n"/>
      <c r="F351" s="34" t="n"/>
      <c r="G351" s="34" t="n"/>
      <c r="H351" s="34" t="n"/>
      <c r="N351" t="inlineStr">
        <is>
          <t>Clinic</t>
        </is>
      </c>
    </row>
    <row r="352" ht="21.6" customHeight="1" s="49">
      <c r="A352" s="100" t="n"/>
      <c r="B352" s="34" t="n"/>
      <c r="C352" s="100" t="n"/>
      <c r="D352" s="34" t="n"/>
      <c r="E352" s="34" t="n"/>
      <c r="F352" s="34" t="n"/>
      <c r="G352" s="34" t="n"/>
      <c r="H352" s="34" t="n"/>
      <c r="N352" t="inlineStr">
        <is>
          <t>Clinic</t>
        </is>
      </c>
    </row>
    <row r="353" ht="21.6" customHeight="1" s="49">
      <c r="A353" s="100" t="n"/>
      <c r="B353" s="34" t="n"/>
      <c r="C353" s="100" t="n"/>
      <c r="D353" s="34" t="n"/>
      <c r="E353" s="34" t="n"/>
      <c r="F353" s="34" t="n"/>
      <c r="G353" s="34" t="n"/>
      <c r="H353" s="34" t="n"/>
      <c r="N353" t="inlineStr">
        <is>
          <t>Clinic</t>
        </is>
      </c>
    </row>
    <row r="354" ht="21.6" customHeight="1" s="49">
      <c r="A354" s="100" t="n"/>
      <c r="B354" s="34" t="n"/>
      <c r="C354" s="100" t="n"/>
      <c r="D354" s="34" t="n"/>
      <c r="E354" s="34" t="n"/>
      <c r="F354" s="34" t="n"/>
      <c r="G354" s="34" t="n"/>
      <c r="H354" s="34" t="n"/>
      <c r="N354" t="inlineStr">
        <is>
          <t>Clinic</t>
        </is>
      </c>
    </row>
    <row r="355" ht="21.6" customHeight="1" s="49">
      <c r="A355" s="100" t="n"/>
      <c r="B355" s="34" t="n"/>
      <c r="C355" s="100" t="n"/>
      <c r="D355" s="34" t="n"/>
      <c r="E355" s="34" t="n"/>
      <c r="F355" s="34" t="n"/>
      <c r="G355" s="34" t="n"/>
      <c r="H355" s="34" t="n"/>
      <c r="N355" t="inlineStr">
        <is>
          <t>Clinic</t>
        </is>
      </c>
    </row>
    <row r="356" ht="21.6" customHeight="1" s="49">
      <c r="A356" s="100" t="n"/>
      <c r="B356" s="34" t="n"/>
      <c r="C356" s="100" t="n"/>
      <c r="D356" s="34" t="n"/>
      <c r="E356" s="34" t="n"/>
      <c r="F356" s="34" t="n"/>
      <c r="G356" s="34" t="n"/>
      <c r="H356" s="34" t="n"/>
      <c r="N356" t="inlineStr">
        <is>
          <t>Clinic</t>
        </is>
      </c>
    </row>
    <row r="357" ht="21.6" customHeight="1" s="49">
      <c r="A357" s="100" t="n"/>
      <c r="B357" s="34" t="n"/>
      <c r="C357" s="100" t="n"/>
      <c r="D357" s="34" t="n"/>
      <c r="E357" s="34" t="n"/>
      <c r="F357" s="34" t="n"/>
      <c r="G357" s="34" t="n"/>
      <c r="H357" s="34" t="n"/>
      <c r="N357" t="inlineStr">
        <is>
          <t>Clinic</t>
        </is>
      </c>
    </row>
    <row r="358" ht="21.6" customHeight="1" s="49">
      <c r="A358" s="100" t="n"/>
      <c r="B358" s="34" t="n"/>
      <c r="C358" s="100" t="n"/>
      <c r="D358" s="34" t="n"/>
      <c r="E358" s="34" t="n"/>
      <c r="F358" s="34" t="n"/>
      <c r="G358" s="34" t="n"/>
      <c r="H358" s="34" t="n"/>
      <c r="N358" t="inlineStr">
        <is>
          <t>Clinic</t>
        </is>
      </c>
    </row>
    <row r="359" ht="21.6" customHeight="1" s="49">
      <c r="A359" s="100" t="n"/>
      <c r="B359" s="34" t="n"/>
      <c r="C359" s="100" t="n"/>
      <c r="D359" s="34" t="n"/>
      <c r="E359" s="34" t="n"/>
      <c r="F359" s="34" t="n"/>
      <c r="G359" s="34" t="n"/>
      <c r="H359" s="34" t="n"/>
      <c r="N359" t="inlineStr">
        <is>
          <t>Clinic</t>
        </is>
      </c>
    </row>
    <row r="360" ht="21.6" customHeight="1" s="49">
      <c r="A360" s="100" t="n"/>
      <c r="B360" s="34" t="n"/>
      <c r="C360" s="100" t="n"/>
      <c r="D360" s="34" t="n"/>
      <c r="E360" s="34" t="n"/>
      <c r="F360" s="34" t="n"/>
      <c r="G360" s="34" t="n"/>
      <c r="H360" s="34" t="n"/>
      <c r="N360" t="inlineStr">
        <is>
          <t>Clinic</t>
        </is>
      </c>
    </row>
    <row r="361" ht="21.6" customHeight="1" s="49">
      <c r="A361" s="100" t="n"/>
      <c r="B361" s="34" t="n"/>
      <c r="C361" s="100" t="n"/>
      <c r="D361" s="34" t="n"/>
      <c r="E361" s="34" t="n"/>
      <c r="F361" s="34" t="n"/>
      <c r="G361" s="34" t="n"/>
      <c r="H361" s="34" t="n"/>
      <c r="N361" t="inlineStr">
        <is>
          <t>Clinic</t>
        </is>
      </c>
    </row>
    <row r="362" ht="21.6" customHeight="1" s="49">
      <c r="A362" s="100" t="n"/>
      <c r="B362" s="34" t="n"/>
      <c r="C362" s="100" t="n"/>
      <c r="D362" s="34" t="n"/>
      <c r="E362" s="34" t="n"/>
      <c r="F362" s="34" t="n"/>
      <c r="G362" s="34" t="n"/>
      <c r="H362" s="34" t="n"/>
      <c r="N362" t="inlineStr">
        <is>
          <t>Clinic</t>
        </is>
      </c>
    </row>
    <row r="363" ht="21.6" customHeight="1" s="49">
      <c r="A363" s="100" t="n"/>
      <c r="B363" s="34" t="n"/>
      <c r="C363" s="100" t="n"/>
      <c r="D363" s="34" t="n"/>
      <c r="E363" s="34" t="n"/>
      <c r="F363" s="34" t="n"/>
      <c r="G363" s="34" t="n"/>
      <c r="H363" s="34" t="n"/>
      <c r="N363" t="inlineStr">
        <is>
          <t>Clinic</t>
        </is>
      </c>
    </row>
    <row r="364" ht="21.6" customHeight="1" s="49">
      <c r="A364" s="100" t="n"/>
      <c r="B364" s="34" t="n"/>
      <c r="C364" s="100" t="n"/>
      <c r="D364" s="34" t="n"/>
      <c r="E364" s="34" t="n"/>
      <c r="F364" s="34" t="n"/>
      <c r="G364" s="34" t="n"/>
      <c r="H364" s="34" t="n"/>
      <c r="N364" t="inlineStr">
        <is>
          <t>Clinic</t>
        </is>
      </c>
    </row>
    <row r="365" ht="21.6" customHeight="1" s="49">
      <c r="A365" s="100" t="n"/>
      <c r="B365" s="34" t="n"/>
      <c r="C365" s="100" t="n"/>
      <c r="D365" s="34" t="n"/>
      <c r="E365" s="34" t="n"/>
      <c r="F365" s="34" t="n"/>
      <c r="G365" s="34" t="n"/>
      <c r="H365" s="34" t="n"/>
      <c r="N365" t="inlineStr">
        <is>
          <t>Clinic</t>
        </is>
      </c>
    </row>
    <row r="366" ht="21.6" customHeight="1" s="49">
      <c r="A366" s="100" t="n"/>
      <c r="B366" s="34" t="n"/>
      <c r="C366" s="100" t="n"/>
      <c r="D366" s="34" t="n"/>
      <c r="E366" s="34" t="n"/>
      <c r="F366" s="34" t="n"/>
      <c r="G366" s="34" t="n"/>
      <c r="H366" s="34" t="n"/>
      <c r="N366" t="inlineStr">
        <is>
          <t>Clinic</t>
        </is>
      </c>
    </row>
    <row r="367" ht="21.6" customHeight="1" s="49">
      <c r="A367" s="100" t="n"/>
      <c r="B367" s="34" t="n"/>
      <c r="C367" s="100" t="n"/>
      <c r="D367" s="34" t="n"/>
      <c r="E367" s="34" t="n"/>
      <c r="F367" s="34" t="n"/>
      <c r="G367" s="34" t="n"/>
      <c r="H367" s="34" t="n"/>
      <c r="N367" t="inlineStr">
        <is>
          <t>Clinic</t>
        </is>
      </c>
    </row>
    <row r="368" ht="21.6" customHeight="1" s="49">
      <c r="A368" s="100" t="n"/>
      <c r="B368" s="34" t="n"/>
      <c r="C368" s="100" t="n"/>
      <c r="D368" s="34" t="n"/>
      <c r="E368" s="34" t="n"/>
      <c r="F368" s="34" t="n"/>
      <c r="G368" s="34" t="n"/>
      <c r="H368" s="34" t="n"/>
      <c r="N368" t="inlineStr">
        <is>
          <t>Clinic</t>
        </is>
      </c>
    </row>
    <row r="369" ht="21.6" customHeight="1" s="49">
      <c r="A369" s="100" t="n"/>
      <c r="B369" s="34" t="n"/>
      <c r="C369" s="100" t="n"/>
      <c r="D369" s="34" t="n"/>
      <c r="E369" s="34" t="n"/>
      <c r="F369" s="34" t="n"/>
      <c r="G369" s="34" t="n"/>
      <c r="H369" s="34" t="n"/>
      <c r="N369" t="inlineStr">
        <is>
          <t>Clinic</t>
        </is>
      </c>
    </row>
    <row r="370" ht="21.6" customHeight="1" s="49">
      <c r="A370" s="100" t="n"/>
      <c r="B370" s="34" t="n"/>
      <c r="C370" s="100" t="n"/>
      <c r="D370" s="34" t="n"/>
      <c r="E370" s="34" t="n"/>
      <c r="F370" s="34" t="n"/>
      <c r="G370" s="34" t="n"/>
      <c r="H370" s="34" t="n"/>
      <c r="N370" t="inlineStr">
        <is>
          <t>Clinic</t>
        </is>
      </c>
    </row>
    <row r="371" ht="21.6" customHeight="1" s="49">
      <c r="A371" s="100" t="n"/>
      <c r="B371" s="34" t="n"/>
      <c r="C371" s="100" t="n"/>
      <c r="D371" s="34" t="n"/>
      <c r="E371" s="34" t="n"/>
      <c r="F371" s="34" t="n"/>
      <c r="G371" s="34" t="n"/>
      <c r="H371" s="34" t="n"/>
      <c r="N371" t="inlineStr">
        <is>
          <t>Clinic</t>
        </is>
      </c>
    </row>
    <row r="372" ht="21.6" customHeight="1" s="49">
      <c r="A372" s="100" t="n"/>
      <c r="B372" s="34" t="n"/>
      <c r="C372" s="100" t="n"/>
      <c r="D372" s="34" t="n"/>
      <c r="E372" s="34" t="n"/>
      <c r="F372" s="34" t="n"/>
      <c r="G372" s="34" t="n"/>
      <c r="H372" s="34" t="n"/>
      <c r="N372" t="inlineStr">
        <is>
          <t>Clinic</t>
        </is>
      </c>
    </row>
    <row r="373" ht="21.6" customHeight="1" s="49">
      <c r="A373" s="100" t="n"/>
      <c r="B373" s="34" t="n"/>
      <c r="C373" s="100" t="n"/>
      <c r="D373" s="34" t="n"/>
      <c r="E373" s="34" t="n"/>
      <c r="F373" s="34" t="n"/>
      <c r="G373" s="34" t="n"/>
      <c r="H373" s="34" t="n"/>
      <c r="N373" t="inlineStr">
        <is>
          <t>Clinic</t>
        </is>
      </c>
    </row>
    <row r="374" ht="21.6" customHeight="1" s="49">
      <c r="A374" s="100" t="n"/>
      <c r="B374" s="34" t="n"/>
      <c r="C374" s="100" t="n"/>
      <c r="D374" s="34" t="n"/>
      <c r="E374" s="34" t="n"/>
      <c r="F374" s="34" t="n"/>
      <c r="G374" s="34" t="n"/>
      <c r="H374" s="34" t="n"/>
      <c r="N374" t="inlineStr">
        <is>
          <t>Clinic</t>
        </is>
      </c>
    </row>
    <row r="375" ht="21.6" customHeight="1" s="49">
      <c r="A375" s="100" t="n"/>
      <c r="B375" s="34" t="n"/>
      <c r="C375" s="100" t="n"/>
      <c r="D375" s="34" t="n"/>
      <c r="E375" s="34" t="n"/>
      <c r="F375" s="34" t="n"/>
      <c r="G375" s="34" t="n"/>
      <c r="H375" s="34" t="n"/>
      <c r="N375" t="inlineStr">
        <is>
          <t>Clinic</t>
        </is>
      </c>
    </row>
    <row r="376" ht="21.6" customHeight="1" s="49">
      <c r="A376" s="100" t="n"/>
      <c r="B376" s="34" t="n"/>
      <c r="C376" s="100" t="n"/>
      <c r="D376" s="34" t="n"/>
      <c r="E376" s="34" t="n"/>
      <c r="F376" s="34" t="n"/>
      <c r="G376" s="34" t="n"/>
      <c r="H376" s="34" t="n"/>
      <c r="N376" t="inlineStr">
        <is>
          <t>Clinic</t>
        </is>
      </c>
    </row>
    <row r="377" ht="21.6" customHeight="1" s="49">
      <c r="A377" s="100" t="n"/>
      <c r="B377" s="34" t="n"/>
      <c r="C377" s="100" t="n"/>
      <c r="D377" s="34" t="n"/>
      <c r="E377" s="34" t="n"/>
      <c r="F377" s="34" t="n"/>
      <c r="G377" s="34" t="n"/>
      <c r="H377" s="34" t="n"/>
      <c r="N377" t="inlineStr">
        <is>
          <t>Clinic</t>
        </is>
      </c>
    </row>
    <row r="378" ht="21.6" customHeight="1" s="49">
      <c r="A378" s="100" t="n"/>
      <c r="B378" s="34" t="n"/>
      <c r="C378" s="100" t="n"/>
      <c r="D378" s="34" t="n"/>
      <c r="E378" s="34" t="n"/>
      <c r="F378" s="34" t="n"/>
      <c r="G378" s="34" t="n"/>
      <c r="H378" s="34" t="n"/>
      <c r="N378" t="inlineStr">
        <is>
          <t>Clinic</t>
        </is>
      </c>
    </row>
    <row r="379" ht="21.6" customHeight="1" s="49">
      <c r="A379" s="100" t="n"/>
      <c r="B379" s="34" t="n"/>
      <c r="C379" s="100" t="n"/>
      <c r="D379" s="34" t="n"/>
      <c r="E379" s="34" t="n"/>
      <c r="F379" s="34" t="n"/>
      <c r="G379" s="34" t="n"/>
      <c r="H379" s="34" t="n"/>
      <c r="N379" t="inlineStr">
        <is>
          <t>Clinic</t>
        </is>
      </c>
    </row>
    <row r="380" ht="21.6" customHeight="1" s="49">
      <c r="A380" s="100" t="n"/>
      <c r="B380" s="34" t="n"/>
      <c r="C380" s="100" t="n"/>
      <c r="D380" s="34" t="n"/>
      <c r="E380" s="34" t="n"/>
      <c r="F380" s="34" t="n"/>
      <c r="G380" s="34" t="n"/>
      <c r="H380" s="34" t="n"/>
      <c r="N380" t="inlineStr">
        <is>
          <t>Clinic</t>
        </is>
      </c>
    </row>
    <row r="381" ht="21.6" customHeight="1" s="49">
      <c r="A381" s="100" t="n"/>
      <c r="B381" s="34" t="n"/>
      <c r="C381" s="100" t="n"/>
      <c r="D381" s="34" t="n"/>
      <c r="E381" s="34" t="n"/>
      <c r="F381" s="34" t="n"/>
      <c r="G381" s="34" t="n"/>
      <c r="H381" s="34" t="n"/>
      <c r="N381" t="inlineStr">
        <is>
          <t>Clinic</t>
        </is>
      </c>
    </row>
    <row r="382" ht="21.6" customHeight="1" s="49">
      <c r="A382" s="100" t="n"/>
      <c r="B382" s="34" t="n"/>
      <c r="C382" s="100" t="n"/>
      <c r="D382" s="34" t="n"/>
      <c r="E382" s="34" t="n"/>
      <c r="F382" s="34" t="n"/>
      <c r="G382" s="34" t="n"/>
      <c r="H382" s="34" t="n"/>
      <c r="N382" t="inlineStr">
        <is>
          <t>Clinic</t>
        </is>
      </c>
    </row>
    <row r="383" ht="21.6" customHeight="1" s="49">
      <c r="A383" s="100" t="n"/>
      <c r="B383" s="34" t="n"/>
      <c r="C383" s="100" t="n"/>
      <c r="D383" s="34" t="n"/>
      <c r="E383" s="34" t="n"/>
      <c r="F383" s="34" t="n"/>
      <c r="G383" s="34" t="n"/>
      <c r="H383" s="34" t="n"/>
      <c r="N383" t="inlineStr">
        <is>
          <t>Clinic</t>
        </is>
      </c>
    </row>
    <row r="384" ht="21.6" customHeight="1" s="49">
      <c r="A384" s="100" t="n"/>
      <c r="B384" s="34" t="n"/>
      <c r="C384" s="100" t="n"/>
      <c r="D384" s="34" t="n"/>
      <c r="E384" s="34" t="n"/>
      <c r="F384" s="34" t="n"/>
      <c r="G384" s="34" t="n"/>
      <c r="H384" s="34" t="n"/>
      <c r="N384" t="inlineStr">
        <is>
          <t>Clinic</t>
        </is>
      </c>
    </row>
    <row r="385" ht="21.6" customHeight="1" s="49">
      <c r="A385" s="100" t="n"/>
      <c r="B385" s="34" t="n"/>
      <c r="C385" s="100" t="n"/>
      <c r="D385" s="34" t="n"/>
      <c r="E385" s="34" t="n"/>
      <c r="F385" s="34" t="n"/>
      <c r="G385" s="34" t="n"/>
      <c r="H385" s="34" t="n"/>
      <c r="N385" t="inlineStr">
        <is>
          <t>Clinic</t>
        </is>
      </c>
    </row>
    <row r="386" ht="21.6" customHeight="1" s="49">
      <c r="A386" s="100" t="n"/>
      <c r="B386" s="34" t="n"/>
      <c r="C386" s="100" t="n"/>
      <c r="D386" s="34" t="n"/>
      <c r="E386" s="34" t="n"/>
      <c r="F386" s="34" t="n"/>
      <c r="G386" s="34" t="n"/>
      <c r="H386" s="34" t="n"/>
      <c r="N386" t="inlineStr">
        <is>
          <t>Clinic</t>
        </is>
      </c>
    </row>
    <row r="387" ht="21.6" customHeight="1" s="49">
      <c r="A387" s="100" t="n"/>
      <c r="B387" s="34" t="n"/>
      <c r="C387" s="100" t="n"/>
      <c r="D387" s="34" t="n"/>
      <c r="E387" s="34" t="n"/>
      <c r="F387" s="34" t="n"/>
      <c r="G387" s="34" t="n"/>
      <c r="H387" s="34" t="n"/>
      <c r="N387" t="inlineStr">
        <is>
          <t>Clinic</t>
        </is>
      </c>
    </row>
    <row r="388" ht="21.6" customHeight="1" s="49">
      <c r="A388" s="100" t="n"/>
      <c r="B388" s="34" t="n"/>
      <c r="C388" s="100" t="n"/>
      <c r="D388" s="34" t="n"/>
      <c r="E388" s="34" t="n"/>
      <c r="F388" s="34" t="n"/>
      <c r="G388" s="34" t="n"/>
      <c r="H388" s="34" t="n"/>
      <c r="N388" t="inlineStr">
        <is>
          <t>Clinic</t>
        </is>
      </c>
    </row>
    <row r="389" ht="21.6" customHeight="1" s="49">
      <c r="A389" s="100" t="n"/>
      <c r="B389" s="34" t="n"/>
      <c r="C389" s="100" t="n"/>
      <c r="D389" s="34" t="n"/>
      <c r="E389" s="34" t="n"/>
      <c r="F389" s="34" t="n"/>
      <c r="G389" s="34" t="n"/>
      <c r="H389" s="34" t="n"/>
      <c r="N389" t="inlineStr">
        <is>
          <t>Clinic</t>
        </is>
      </c>
    </row>
    <row r="390" ht="21.6" customHeight="1" s="49">
      <c r="A390" s="100" t="n"/>
      <c r="B390" s="34" t="n"/>
      <c r="C390" s="100" t="n"/>
      <c r="D390" s="34" t="n"/>
      <c r="E390" s="34" t="n"/>
      <c r="F390" s="34" t="n"/>
      <c r="G390" s="34" t="n"/>
      <c r="H390" s="34" t="n"/>
      <c r="N390" t="inlineStr">
        <is>
          <t>Clinic</t>
        </is>
      </c>
    </row>
    <row r="391" ht="21.6" customHeight="1" s="49">
      <c r="A391" s="100" t="n"/>
      <c r="B391" s="34" t="n"/>
      <c r="C391" s="100" t="n"/>
      <c r="D391" s="34" t="n"/>
      <c r="E391" s="34" t="n"/>
      <c r="F391" s="34" t="n"/>
      <c r="G391" s="34" t="n"/>
      <c r="H391" s="34" t="n"/>
      <c r="N391" t="inlineStr">
        <is>
          <t>Clinic</t>
        </is>
      </c>
    </row>
    <row r="392" ht="21.6" customHeight="1" s="49">
      <c r="A392" s="100" t="n"/>
      <c r="B392" s="34" t="n"/>
      <c r="C392" s="100" t="n"/>
      <c r="D392" s="34" t="n"/>
      <c r="E392" s="34" t="n"/>
      <c r="F392" s="34" t="n"/>
      <c r="G392" s="34" t="n"/>
      <c r="H392" s="34" t="n"/>
      <c r="N392" t="inlineStr">
        <is>
          <t>Clinic</t>
        </is>
      </c>
    </row>
    <row r="393" ht="21.6" customHeight="1" s="49">
      <c r="A393" s="100" t="n"/>
      <c r="B393" s="34" t="n"/>
      <c r="C393" s="100" t="n"/>
      <c r="D393" s="34" t="n"/>
      <c r="E393" s="34" t="n"/>
      <c r="F393" s="34" t="n"/>
      <c r="G393" s="34" t="n"/>
      <c r="H393" s="34" t="n"/>
      <c r="N393" t="inlineStr">
        <is>
          <t>Clinic</t>
        </is>
      </c>
    </row>
    <row r="394" ht="21.6" customHeight="1" s="49">
      <c r="A394" s="100" t="n"/>
      <c r="B394" s="34" t="n"/>
      <c r="C394" s="100" t="n"/>
      <c r="D394" s="34" t="n"/>
      <c r="E394" s="34" t="n"/>
      <c r="F394" s="34" t="n"/>
      <c r="G394" s="34" t="n"/>
      <c r="H394" s="34" t="n"/>
      <c r="N394" t="inlineStr">
        <is>
          <t>Clinic</t>
        </is>
      </c>
    </row>
    <row r="395" ht="21.6" customHeight="1" s="49">
      <c r="A395" s="100" t="n"/>
      <c r="B395" s="34" t="n"/>
      <c r="C395" s="100" t="n"/>
      <c r="D395" s="34" t="n"/>
      <c r="E395" s="34" t="n"/>
      <c r="F395" s="34" t="n"/>
      <c r="G395" s="34" t="n"/>
      <c r="H395" s="34" t="n"/>
      <c r="N395" t="inlineStr">
        <is>
          <t>Clinic</t>
        </is>
      </c>
    </row>
    <row r="396" ht="21.6" customHeight="1" s="49">
      <c r="A396" s="100" t="n"/>
      <c r="B396" s="34" t="n"/>
      <c r="C396" s="100" t="n"/>
      <c r="D396" s="34" t="n"/>
      <c r="E396" s="34" t="n"/>
      <c r="F396" s="34" t="n"/>
      <c r="G396" s="34" t="n"/>
      <c r="H396" s="34" t="n"/>
      <c r="N396" t="inlineStr">
        <is>
          <t>Clinic</t>
        </is>
      </c>
    </row>
    <row r="397" ht="21.6" customHeight="1" s="49">
      <c r="A397" s="100" t="n"/>
      <c r="B397" s="34" t="n"/>
      <c r="C397" s="100" t="n"/>
      <c r="D397" s="34" t="n"/>
      <c r="E397" s="34" t="n"/>
      <c r="F397" s="34" t="n"/>
      <c r="G397" s="34" t="n"/>
      <c r="H397" s="34" t="n"/>
      <c r="N397" t="inlineStr">
        <is>
          <t>Clinic</t>
        </is>
      </c>
    </row>
    <row r="398" ht="21.6" customHeight="1" s="49">
      <c r="A398" s="100" t="n"/>
      <c r="B398" s="34" t="n"/>
      <c r="C398" s="100" t="n"/>
      <c r="D398" s="34" t="n"/>
      <c r="E398" s="34" t="n"/>
      <c r="F398" s="34" t="n"/>
      <c r="G398" s="34" t="n"/>
      <c r="H398" s="34" t="n"/>
      <c r="N398" t="inlineStr">
        <is>
          <t>Clinic</t>
        </is>
      </c>
    </row>
    <row r="399" ht="21.6" customHeight="1" s="49">
      <c r="A399" s="100" t="n"/>
      <c r="B399" s="34" t="n"/>
      <c r="C399" s="100" t="n"/>
      <c r="D399" s="34" t="n"/>
      <c r="E399" s="34" t="n"/>
      <c r="F399" s="34" t="n"/>
      <c r="G399" s="34" t="n"/>
      <c r="H399" s="34" t="n"/>
      <c r="N399" t="inlineStr">
        <is>
          <t>Clinic</t>
        </is>
      </c>
    </row>
    <row r="400" ht="21.6" customHeight="1" s="49">
      <c r="A400" s="100" t="n"/>
      <c r="B400" s="34" t="n"/>
      <c r="C400" s="100" t="n"/>
      <c r="D400" s="34" t="n"/>
      <c r="E400" s="34" t="n"/>
      <c r="F400" s="34" t="n"/>
      <c r="G400" s="34" t="n"/>
      <c r="H400" s="34" t="n"/>
      <c r="N400" t="inlineStr">
        <is>
          <t>Clinic</t>
        </is>
      </c>
    </row>
    <row r="401" ht="21.6" customHeight="1" s="49">
      <c r="A401" s="100" t="n"/>
      <c r="B401" s="34" t="n"/>
      <c r="C401" s="100" t="n"/>
      <c r="D401" s="34" t="n"/>
      <c r="E401" s="34" t="n"/>
      <c r="F401" s="34" t="n"/>
      <c r="G401" s="34" t="n"/>
      <c r="H401" s="34" t="n"/>
      <c r="N401" t="inlineStr">
        <is>
          <t>Clinic</t>
        </is>
      </c>
    </row>
    <row r="402" ht="21.6" customHeight="1" s="49">
      <c r="A402" s="100" t="n"/>
      <c r="B402" s="34" t="n"/>
      <c r="C402" s="100" t="n"/>
      <c r="D402" s="34" t="n"/>
      <c r="E402" s="34" t="n"/>
      <c r="F402" s="34" t="n"/>
      <c r="G402" s="34" t="n"/>
      <c r="H402" s="34" t="n"/>
      <c r="N402" t="inlineStr">
        <is>
          <t>Clinic</t>
        </is>
      </c>
    </row>
    <row r="403" ht="21.6" customHeight="1" s="49">
      <c r="A403" s="100" t="n"/>
      <c r="B403" s="34" t="n"/>
      <c r="C403" s="100" t="n"/>
      <c r="D403" s="34" t="n"/>
      <c r="E403" s="34" t="n"/>
      <c r="F403" s="34" t="n"/>
      <c r="G403" s="34" t="n"/>
      <c r="H403" s="34" t="n"/>
      <c r="N403" t="inlineStr">
        <is>
          <t>Clinic</t>
        </is>
      </c>
    </row>
    <row r="404" ht="21.6" customHeight="1" s="49">
      <c r="A404" s="100" t="n"/>
      <c r="B404" s="34" t="n"/>
      <c r="C404" s="100" t="n"/>
      <c r="D404" s="34" t="n"/>
      <c r="E404" s="34" t="n"/>
      <c r="F404" s="34" t="n"/>
      <c r="G404" s="34" t="n"/>
      <c r="H404" s="34" t="n"/>
      <c r="N404" t="inlineStr">
        <is>
          <t>Clinic</t>
        </is>
      </c>
    </row>
    <row r="405" ht="21.6" customHeight="1" s="49">
      <c r="A405" s="100" t="n"/>
      <c r="B405" s="34" t="n"/>
      <c r="C405" s="100" t="n"/>
      <c r="D405" s="34" t="n"/>
      <c r="E405" s="34" t="n"/>
      <c r="F405" s="34" t="n"/>
      <c r="G405" s="34" t="n"/>
      <c r="H405" s="34" t="n"/>
      <c r="N405" t="inlineStr">
        <is>
          <t>Clinic</t>
        </is>
      </c>
    </row>
    <row r="406" ht="21.6" customHeight="1" s="49">
      <c r="A406" s="100" t="n"/>
      <c r="B406" s="34" t="n"/>
      <c r="C406" s="100" t="n"/>
      <c r="D406" s="34" t="n"/>
      <c r="E406" s="34" t="n"/>
      <c r="F406" s="34" t="n"/>
      <c r="G406" s="34" t="n"/>
      <c r="H406" s="34" t="n"/>
      <c r="N406" t="inlineStr">
        <is>
          <t>Clinic</t>
        </is>
      </c>
    </row>
    <row r="407" ht="21.6" customHeight="1" s="49">
      <c r="A407" s="100" t="n"/>
      <c r="B407" s="34" t="n"/>
      <c r="C407" s="100" t="n"/>
      <c r="D407" s="34" t="n"/>
      <c r="E407" s="34" t="n"/>
      <c r="F407" s="34" t="n"/>
      <c r="G407" s="34" t="n"/>
      <c r="H407" s="34" t="n"/>
      <c r="N407" t="inlineStr">
        <is>
          <t>Clinic</t>
        </is>
      </c>
    </row>
    <row r="408" ht="21.6" customHeight="1" s="49">
      <c r="A408" s="100" t="n"/>
      <c r="B408" s="34" t="n"/>
      <c r="C408" s="100" t="n"/>
      <c r="D408" s="34" t="n"/>
      <c r="E408" s="34" t="n"/>
      <c r="F408" s="34" t="n"/>
      <c r="G408" s="34" t="n"/>
      <c r="H408" s="34" t="n"/>
      <c r="N408" t="inlineStr">
        <is>
          <t>Clinic</t>
        </is>
      </c>
    </row>
    <row r="409" ht="21.6" customHeight="1" s="49">
      <c r="A409" s="100" t="n"/>
      <c r="B409" s="34" t="n"/>
      <c r="C409" s="100" t="n"/>
      <c r="D409" s="34" t="n"/>
      <c r="E409" s="34" t="n"/>
      <c r="F409" s="34" t="n"/>
      <c r="G409" s="34" t="n"/>
      <c r="H409" s="34" t="n"/>
      <c r="N409" t="inlineStr">
        <is>
          <t>Clinic</t>
        </is>
      </c>
    </row>
    <row r="410" ht="21.6" customHeight="1" s="49">
      <c r="A410" s="100" t="n"/>
      <c r="B410" s="34" t="n"/>
      <c r="C410" s="100" t="n"/>
      <c r="D410" s="34" t="n"/>
      <c r="E410" s="34" t="n"/>
      <c r="F410" s="34" t="n"/>
      <c r="G410" s="34" t="n"/>
      <c r="H410" s="34" t="n"/>
      <c r="N410" t="inlineStr">
        <is>
          <t>Clinic</t>
        </is>
      </c>
    </row>
    <row r="411" ht="21.6" customHeight="1" s="49">
      <c r="A411" s="100" t="n"/>
      <c r="B411" s="34" t="n"/>
      <c r="C411" s="100" t="n"/>
      <c r="D411" s="34" t="n"/>
      <c r="E411" s="34" t="n"/>
      <c r="F411" s="34" t="n"/>
      <c r="G411" s="34" t="n"/>
      <c r="H411" s="34" t="n"/>
      <c r="N411" t="inlineStr">
        <is>
          <t>Clinic</t>
        </is>
      </c>
    </row>
    <row r="412" ht="21.6" customHeight="1" s="49">
      <c r="A412" s="100" t="n"/>
      <c r="B412" s="34" t="n"/>
      <c r="C412" s="100" t="n"/>
      <c r="D412" s="34" t="n"/>
      <c r="E412" s="34" t="n"/>
      <c r="F412" s="34" t="n"/>
      <c r="G412" s="34" t="n"/>
      <c r="H412" s="34" t="n"/>
      <c r="N412" t="inlineStr">
        <is>
          <t>Clinic</t>
        </is>
      </c>
    </row>
    <row r="413" ht="21.6" customHeight="1" s="49">
      <c r="A413" s="100" t="n"/>
      <c r="B413" s="34" t="n"/>
      <c r="C413" s="100" t="n"/>
      <c r="D413" s="34" t="n"/>
      <c r="E413" s="34" t="n"/>
      <c r="F413" s="34" t="n"/>
      <c r="G413" s="34" t="n"/>
      <c r="H413" s="34" t="n"/>
      <c r="N413" t="inlineStr">
        <is>
          <t>Clinic</t>
        </is>
      </c>
    </row>
    <row r="414" ht="21.6" customHeight="1" s="49">
      <c r="A414" s="100" t="n"/>
      <c r="B414" s="34" t="n"/>
      <c r="C414" s="100" t="n"/>
      <c r="D414" s="34" t="n"/>
      <c r="E414" s="34" t="n"/>
      <c r="F414" s="34" t="n"/>
      <c r="G414" s="34" t="n"/>
      <c r="H414" s="34" t="n"/>
      <c r="N414" t="inlineStr">
        <is>
          <t>Clinic</t>
        </is>
      </c>
    </row>
    <row r="415" ht="21.6" customHeight="1" s="49">
      <c r="A415" s="100" t="n"/>
      <c r="B415" s="34" t="n"/>
      <c r="C415" s="100" t="n"/>
      <c r="D415" s="34" t="n"/>
      <c r="E415" s="34" t="n"/>
      <c r="F415" s="34" t="n"/>
      <c r="G415" s="34" t="n"/>
      <c r="H415" s="34" t="n"/>
      <c r="N415" t="inlineStr">
        <is>
          <t>Clinic</t>
        </is>
      </c>
    </row>
    <row r="416" ht="21.6" customHeight="1" s="49">
      <c r="A416" s="100" t="n"/>
      <c r="B416" s="34" t="n"/>
      <c r="C416" s="100" t="n"/>
      <c r="D416" s="34" t="n"/>
      <c r="E416" s="34" t="n"/>
      <c r="F416" s="34" t="n"/>
      <c r="G416" s="34" t="n"/>
      <c r="H416" s="34" t="n"/>
      <c r="N416" t="inlineStr">
        <is>
          <t>Clinic</t>
        </is>
      </c>
    </row>
    <row r="417" ht="21.6" customHeight="1" s="49">
      <c r="A417" s="100" t="n"/>
      <c r="B417" s="34" t="n"/>
      <c r="C417" s="100" t="n"/>
      <c r="D417" s="34" t="n"/>
      <c r="E417" s="34" t="n"/>
      <c r="F417" s="34" t="n"/>
      <c r="G417" s="34" t="n"/>
      <c r="H417" s="34" t="n"/>
      <c r="N417" t="inlineStr">
        <is>
          <t>Clinic</t>
        </is>
      </c>
    </row>
    <row r="418" ht="21.6" customHeight="1" s="49">
      <c r="A418" s="100" t="n"/>
      <c r="B418" s="34" t="n"/>
      <c r="C418" s="100" t="n"/>
      <c r="D418" s="34" t="n"/>
      <c r="E418" s="34" t="n"/>
      <c r="F418" s="34" t="n"/>
      <c r="G418" s="34" t="n"/>
      <c r="H418" s="34" t="n"/>
      <c r="N418" t="inlineStr">
        <is>
          <t>Clinic</t>
        </is>
      </c>
    </row>
    <row r="419" ht="21.6" customHeight="1" s="49">
      <c r="A419" s="100" t="n"/>
      <c r="B419" s="34" t="n"/>
      <c r="C419" s="100" t="n"/>
      <c r="D419" s="34" t="n"/>
      <c r="E419" s="34" t="n"/>
      <c r="F419" s="34" t="n"/>
      <c r="G419" s="34" t="n"/>
      <c r="H419" s="34" t="n"/>
      <c r="N419" t="inlineStr">
        <is>
          <t>Clinic</t>
        </is>
      </c>
    </row>
    <row r="420" ht="21.6" customHeight="1" s="49">
      <c r="A420" s="100" t="n"/>
      <c r="B420" s="34" t="n"/>
      <c r="C420" s="100" t="n"/>
      <c r="D420" s="34" t="n"/>
      <c r="E420" s="34" t="n"/>
      <c r="F420" s="34" t="n"/>
      <c r="G420" s="34" t="n"/>
      <c r="H420" s="34" t="n"/>
      <c r="N420" t="inlineStr">
        <is>
          <t>Clinic</t>
        </is>
      </c>
    </row>
    <row r="421" ht="21.6" customHeight="1" s="49">
      <c r="A421" s="100" t="n"/>
      <c r="B421" s="34" t="n"/>
      <c r="C421" s="100" t="n"/>
      <c r="D421" s="34" t="n"/>
      <c r="E421" s="34" t="n"/>
      <c r="F421" s="34" t="n"/>
      <c r="G421" s="34" t="n"/>
      <c r="H421" s="34" t="n"/>
      <c r="N421" t="inlineStr">
        <is>
          <t>Clinic</t>
        </is>
      </c>
    </row>
    <row r="422" ht="21.6" customHeight="1" s="49">
      <c r="A422" s="100" t="n"/>
      <c r="B422" s="34" t="n"/>
      <c r="C422" s="100" t="n"/>
      <c r="D422" s="34" t="n"/>
      <c r="E422" s="34" t="n"/>
      <c r="F422" s="34" t="n"/>
      <c r="G422" s="34" t="n"/>
      <c r="H422" s="34" t="n"/>
      <c r="N422" t="inlineStr">
        <is>
          <t>Clinic</t>
        </is>
      </c>
    </row>
    <row r="423" ht="21.6" customHeight="1" s="49">
      <c r="A423" s="100" t="n"/>
      <c r="B423" s="34" t="n"/>
      <c r="C423" s="100" t="n"/>
      <c r="D423" s="34" t="n"/>
      <c r="E423" s="34" t="n"/>
      <c r="F423" s="34" t="n"/>
      <c r="G423" s="34" t="n"/>
      <c r="H423" s="34" t="n"/>
      <c r="N423" t="inlineStr">
        <is>
          <t>Clinic</t>
        </is>
      </c>
    </row>
    <row r="424" ht="21.6" customHeight="1" s="49">
      <c r="A424" s="100" t="n"/>
      <c r="B424" s="34" t="n"/>
      <c r="C424" s="100" t="n"/>
      <c r="D424" s="34" t="n"/>
      <c r="E424" s="34" t="n"/>
      <c r="F424" s="34" t="n"/>
      <c r="G424" s="34" t="n"/>
      <c r="H424" s="34" t="n"/>
      <c r="N424" t="inlineStr">
        <is>
          <t>Clinic</t>
        </is>
      </c>
    </row>
    <row r="425" ht="21.6" customHeight="1" s="49">
      <c r="A425" s="100" t="n"/>
      <c r="B425" s="34" t="n"/>
      <c r="C425" s="100" t="n"/>
      <c r="D425" s="34" t="n"/>
      <c r="E425" s="34" t="n"/>
      <c r="F425" s="34" t="n"/>
      <c r="G425" s="34" t="n"/>
      <c r="H425" s="34" t="n"/>
      <c r="N425" t="inlineStr">
        <is>
          <t>Clinic</t>
        </is>
      </c>
    </row>
    <row r="426" ht="21.6" customHeight="1" s="49">
      <c r="A426" s="100" t="n"/>
      <c r="B426" s="34" t="n"/>
      <c r="C426" s="100" t="n"/>
      <c r="D426" s="34" t="n"/>
      <c r="E426" s="34" t="n"/>
      <c r="F426" s="34" t="n"/>
      <c r="G426" s="34" t="n"/>
      <c r="H426" s="34" t="n"/>
      <c r="N426" t="inlineStr">
        <is>
          <t>Clinic</t>
        </is>
      </c>
    </row>
    <row r="427" ht="21.6" customHeight="1" s="49">
      <c r="A427" s="100" t="n"/>
      <c r="B427" s="34" t="n"/>
      <c r="C427" s="100" t="n"/>
      <c r="D427" s="34" t="n"/>
      <c r="E427" s="34" t="n"/>
      <c r="F427" s="34" t="n"/>
      <c r="G427" s="34" t="n"/>
      <c r="H427" s="34" t="n"/>
      <c r="N427" t="inlineStr">
        <is>
          <t>Clinic</t>
        </is>
      </c>
    </row>
    <row r="428" ht="21.6" customHeight="1" s="49">
      <c r="A428" s="100" t="n"/>
      <c r="B428" s="34" t="n"/>
      <c r="C428" s="100" t="n"/>
      <c r="D428" s="34" t="n"/>
      <c r="E428" s="34" t="n"/>
      <c r="F428" s="34" t="n"/>
      <c r="G428" s="34" t="n"/>
      <c r="H428" s="34" t="n"/>
      <c r="N428" t="inlineStr">
        <is>
          <t>Clinic</t>
        </is>
      </c>
    </row>
    <row r="429" ht="21.6" customHeight="1" s="49">
      <c r="A429" s="100" t="n"/>
      <c r="B429" s="34" t="n"/>
      <c r="C429" s="100" t="n"/>
      <c r="D429" s="34" t="n"/>
      <c r="E429" s="34" t="n"/>
      <c r="F429" s="34" t="n"/>
      <c r="G429" s="34" t="n"/>
      <c r="H429" s="34" t="n"/>
      <c r="N429" t="inlineStr">
        <is>
          <t>Clinic</t>
        </is>
      </c>
    </row>
    <row r="430" ht="21.6" customHeight="1" s="49">
      <c r="A430" s="100" t="n"/>
      <c r="B430" s="34" t="n"/>
      <c r="C430" s="100" t="n"/>
      <c r="D430" s="34" t="n"/>
      <c r="E430" s="34" t="n"/>
      <c r="F430" s="34" t="n"/>
      <c r="G430" s="34" t="n"/>
      <c r="H430" s="34" t="n"/>
      <c r="N430" t="inlineStr">
        <is>
          <t>Clinic</t>
        </is>
      </c>
    </row>
    <row r="431" ht="21.6" customHeight="1" s="49">
      <c r="A431" s="100" t="n"/>
      <c r="B431" s="34" t="n"/>
      <c r="C431" s="100" t="n"/>
      <c r="D431" s="34" t="n"/>
      <c r="E431" s="34" t="n"/>
      <c r="F431" s="34" t="n"/>
      <c r="G431" s="34" t="n"/>
      <c r="H431" s="34" t="n"/>
      <c r="N431" t="inlineStr">
        <is>
          <t>Clinic</t>
        </is>
      </c>
    </row>
    <row r="432" ht="21.6" customHeight="1" s="49">
      <c r="A432" s="100" t="n"/>
      <c r="B432" s="34" t="n"/>
      <c r="C432" s="100" t="n"/>
      <c r="D432" s="34" t="n"/>
      <c r="E432" s="34" t="n"/>
      <c r="F432" s="34" t="n"/>
      <c r="G432" s="34" t="n"/>
      <c r="H432" s="34" t="n"/>
      <c r="N432" t="inlineStr">
        <is>
          <t>Clinic</t>
        </is>
      </c>
    </row>
    <row r="433" ht="21.6" customHeight="1" s="49">
      <c r="A433" s="100" t="n"/>
      <c r="B433" s="34" t="n"/>
      <c r="C433" s="100" t="n"/>
      <c r="D433" s="34" t="n"/>
      <c r="E433" s="34" t="n"/>
      <c r="F433" s="34" t="n"/>
      <c r="G433" s="34" t="n"/>
      <c r="H433" s="34" t="n"/>
      <c r="N433" t="inlineStr">
        <is>
          <t>Clinic</t>
        </is>
      </c>
    </row>
    <row r="434" ht="21.6" customHeight="1" s="49">
      <c r="A434" s="100" t="n"/>
      <c r="B434" s="34" t="n"/>
      <c r="C434" s="100" t="n"/>
      <c r="D434" s="34" t="n"/>
      <c r="E434" s="34" t="n"/>
      <c r="F434" s="34" t="n"/>
      <c r="G434" s="34" t="n"/>
      <c r="H434" s="34" t="n"/>
      <c r="N434" t="inlineStr">
        <is>
          <t>Clinic</t>
        </is>
      </c>
    </row>
    <row r="435" ht="21.6" customHeight="1" s="49">
      <c r="A435" s="100" t="n"/>
      <c r="B435" s="34" t="n"/>
      <c r="C435" s="100" t="n"/>
      <c r="D435" s="34" t="n"/>
      <c r="E435" s="34" t="n"/>
      <c r="F435" s="34" t="n"/>
      <c r="G435" s="34" t="n"/>
      <c r="H435" s="34" t="n"/>
      <c r="N435" t="inlineStr">
        <is>
          <t>Clinic</t>
        </is>
      </c>
    </row>
    <row r="436" ht="21.6" customHeight="1" s="49">
      <c r="A436" s="100" t="n"/>
      <c r="B436" s="34" t="n"/>
      <c r="C436" s="100" t="n"/>
      <c r="D436" s="34" t="n"/>
      <c r="E436" s="34" t="n"/>
      <c r="F436" s="34" t="n"/>
      <c r="G436" s="34" t="n"/>
      <c r="H436" s="34" t="n"/>
      <c r="N436" t="inlineStr">
        <is>
          <t>Clinic</t>
        </is>
      </c>
    </row>
    <row r="437" ht="21.6" customHeight="1" s="49">
      <c r="A437" s="100" t="n"/>
      <c r="B437" s="34" t="n"/>
      <c r="C437" s="100" t="n"/>
      <c r="D437" s="34" t="n"/>
      <c r="E437" s="34" t="n"/>
      <c r="F437" s="34" t="n"/>
      <c r="G437" s="34" t="n"/>
      <c r="H437" s="34" t="n"/>
      <c r="N437" t="inlineStr">
        <is>
          <t>Clinic</t>
        </is>
      </c>
    </row>
    <row r="438" ht="21.6" customHeight="1" s="49">
      <c r="A438" s="100" t="n"/>
      <c r="B438" s="34" t="n"/>
      <c r="C438" s="100" t="n"/>
      <c r="D438" s="34" t="n"/>
      <c r="E438" s="34" t="n"/>
      <c r="F438" s="34" t="n"/>
      <c r="G438" s="34" t="n"/>
      <c r="H438" s="34" t="n"/>
      <c r="N438" t="inlineStr">
        <is>
          <t>Clinic</t>
        </is>
      </c>
    </row>
    <row r="439" ht="21.6" customHeight="1" s="49">
      <c r="A439" s="100" t="n"/>
      <c r="B439" s="34" t="n"/>
      <c r="C439" s="100" t="n"/>
      <c r="D439" s="34" t="n"/>
      <c r="E439" s="34" t="n"/>
      <c r="F439" s="34" t="n"/>
      <c r="G439" s="34" t="n"/>
      <c r="H439" s="34" t="n"/>
      <c r="N439" t="inlineStr">
        <is>
          <t>Clinic</t>
        </is>
      </c>
    </row>
    <row r="440" ht="21.6" customHeight="1" s="49">
      <c r="A440" s="100" t="n"/>
      <c r="B440" s="34" t="n"/>
      <c r="C440" s="100" t="n"/>
      <c r="D440" s="34" t="n"/>
      <c r="E440" s="34" t="n"/>
      <c r="F440" s="34" t="n"/>
      <c r="G440" s="34" t="n"/>
      <c r="H440" s="34" t="n"/>
      <c r="N440" t="inlineStr">
        <is>
          <t>Clinic</t>
        </is>
      </c>
    </row>
    <row r="441" ht="21.6" customHeight="1" s="49">
      <c r="A441" s="100" t="n"/>
      <c r="B441" s="34" t="n"/>
      <c r="C441" s="100" t="n"/>
      <c r="D441" s="34" t="n"/>
      <c r="E441" s="34" t="n"/>
      <c r="F441" s="34" t="n"/>
      <c r="G441" s="34" t="n"/>
      <c r="H441" s="34" t="n"/>
      <c r="N441" t="inlineStr">
        <is>
          <t>Clinic</t>
        </is>
      </c>
    </row>
    <row r="442" ht="21.6" customHeight="1" s="49">
      <c r="A442" s="100" t="n"/>
      <c r="B442" s="34" t="n"/>
      <c r="C442" s="100" t="n"/>
      <c r="D442" s="34" t="n"/>
      <c r="E442" s="34" t="n"/>
      <c r="F442" s="34" t="n"/>
      <c r="G442" s="34" t="n"/>
      <c r="H442" s="34" t="n"/>
      <c r="N442" t="inlineStr">
        <is>
          <t>Clinic</t>
        </is>
      </c>
    </row>
    <row r="443" ht="21.6" customHeight="1" s="49">
      <c r="A443" s="100" t="n"/>
      <c r="B443" s="34" t="n"/>
      <c r="C443" s="100" t="n"/>
      <c r="D443" s="34" t="n"/>
      <c r="E443" s="34" t="n"/>
      <c r="F443" s="34" t="n"/>
      <c r="G443" s="34" t="n"/>
      <c r="H443" s="34" t="n"/>
      <c r="N443" t="inlineStr">
        <is>
          <t>Clinic</t>
        </is>
      </c>
    </row>
    <row r="444" ht="21.6" customHeight="1" s="49">
      <c r="A444" s="100" t="n"/>
      <c r="B444" s="34" t="n"/>
      <c r="C444" s="100" t="n"/>
      <c r="D444" s="34" t="n"/>
      <c r="E444" s="34" t="n"/>
      <c r="F444" s="34" t="n"/>
      <c r="G444" s="34" t="n"/>
      <c r="H444" s="34" t="n"/>
      <c r="N444" t="inlineStr">
        <is>
          <t>Clinic</t>
        </is>
      </c>
    </row>
    <row r="445" ht="21.6" customHeight="1" s="49">
      <c r="A445" s="100" t="n"/>
      <c r="B445" s="34" t="n"/>
      <c r="C445" s="100" t="n"/>
      <c r="D445" s="34" t="n"/>
      <c r="E445" s="34" t="n"/>
      <c r="F445" s="34" t="n"/>
      <c r="G445" s="34" t="n"/>
      <c r="H445" s="34" t="n"/>
      <c r="N445" t="inlineStr">
        <is>
          <t>Clinic</t>
        </is>
      </c>
    </row>
    <row r="446" ht="21.6" customHeight="1" s="49">
      <c r="A446" s="100" t="n"/>
      <c r="B446" s="34" t="n"/>
      <c r="C446" s="100" t="n"/>
      <c r="D446" s="34" t="n"/>
      <c r="E446" s="34" t="n"/>
      <c r="F446" s="34" t="n"/>
      <c r="G446" s="34" t="n"/>
      <c r="H446" s="34" t="n"/>
      <c r="N446" t="inlineStr">
        <is>
          <t>Clinic</t>
        </is>
      </c>
    </row>
    <row r="447" ht="21.6" customHeight="1" s="49">
      <c r="A447" s="100" t="n"/>
      <c r="B447" s="34" t="n"/>
      <c r="C447" s="100" t="n"/>
      <c r="D447" s="34" t="n"/>
      <c r="E447" s="34" t="n"/>
      <c r="F447" s="34" t="n"/>
      <c r="G447" s="34" t="n"/>
      <c r="H447" s="34" t="n"/>
      <c r="N447" t="inlineStr">
        <is>
          <t>Clinic</t>
        </is>
      </c>
    </row>
    <row r="448" ht="21.6" customHeight="1" s="49">
      <c r="A448" s="100" t="n"/>
      <c r="B448" s="34" t="n"/>
      <c r="C448" s="100" t="n"/>
      <c r="D448" s="34" t="n"/>
      <c r="E448" s="34" t="n"/>
      <c r="F448" s="34" t="n"/>
      <c r="G448" s="34" t="n"/>
      <c r="H448" s="34" t="n"/>
      <c r="N448" t="inlineStr">
        <is>
          <t>Clinic</t>
        </is>
      </c>
    </row>
    <row r="449" ht="21.6" customHeight="1" s="49">
      <c r="A449" s="100" t="n"/>
      <c r="B449" s="34" t="n"/>
      <c r="C449" s="100" t="n"/>
      <c r="D449" s="34" t="n"/>
      <c r="E449" s="34" t="n"/>
      <c r="F449" s="34" t="n"/>
      <c r="G449" s="34" t="n"/>
      <c r="H449" s="34" t="n"/>
      <c r="N449" t="inlineStr">
        <is>
          <t>Clinic</t>
        </is>
      </c>
    </row>
    <row r="450" ht="21.6" customHeight="1" s="49">
      <c r="A450" s="100" t="n"/>
      <c r="B450" s="34" t="n"/>
      <c r="C450" s="100" t="n"/>
      <c r="D450" s="34" t="n"/>
      <c r="E450" s="34" t="n"/>
      <c r="F450" s="34" t="n"/>
      <c r="G450" s="34" t="n"/>
      <c r="H450" s="34" t="n"/>
      <c r="N450" t="inlineStr">
        <is>
          <t>Clinic</t>
        </is>
      </c>
    </row>
    <row r="451" ht="21.6" customHeight="1" s="49">
      <c r="A451" s="100" t="n"/>
      <c r="B451" s="34" t="n"/>
      <c r="C451" s="100" t="n"/>
      <c r="D451" s="34" t="n"/>
      <c r="E451" s="34" t="n"/>
      <c r="F451" s="34" t="n"/>
      <c r="G451" s="34" t="n"/>
      <c r="H451" s="34" t="n"/>
      <c r="N451" t="inlineStr">
        <is>
          <t>Clinic</t>
        </is>
      </c>
    </row>
    <row r="452" ht="21.6" customHeight="1" s="49">
      <c r="A452" s="100" t="n"/>
      <c r="B452" s="34" t="n"/>
      <c r="C452" s="100" t="n"/>
      <c r="D452" s="34" t="n"/>
      <c r="E452" s="34" t="n"/>
      <c r="F452" s="34" t="n"/>
      <c r="G452" s="34" t="n"/>
      <c r="H452" s="34" t="n"/>
      <c r="N452" t="inlineStr">
        <is>
          <t>Clinic</t>
        </is>
      </c>
    </row>
    <row r="453" ht="21.6" customHeight="1" s="49">
      <c r="A453" s="100" t="n"/>
      <c r="B453" s="34" t="n"/>
      <c r="C453" s="100" t="n"/>
      <c r="D453" s="34" t="n"/>
      <c r="E453" s="34" t="n"/>
      <c r="F453" s="34" t="n"/>
      <c r="G453" s="34" t="n"/>
      <c r="H453" s="34" t="n"/>
      <c r="N453" t="inlineStr">
        <is>
          <t>Clinic</t>
        </is>
      </c>
    </row>
    <row r="454" ht="21.6" customHeight="1" s="49">
      <c r="A454" s="100" t="n"/>
      <c r="B454" s="34" t="n"/>
      <c r="C454" s="100" t="n"/>
      <c r="D454" s="34" t="n"/>
      <c r="E454" s="34" t="n"/>
      <c r="F454" s="34" t="n"/>
      <c r="G454" s="34" t="n"/>
      <c r="H454" s="34" t="n"/>
      <c r="N454" t="inlineStr">
        <is>
          <t>Clinic</t>
        </is>
      </c>
    </row>
    <row r="455" ht="21.6" customHeight="1" s="49">
      <c r="A455" s="100" t="n"/>
      <c r="B455" s="34" t="n"/>
      <c r="C455" s="100" t="n"/>
      <c r="D455" s="34" t="n"/>
      <c r="E455" s="34" t="n"/>
      <c r="F455" s="34" t="n"/>
      <c r="G455" s="34" t="n"/>
      <c r="H455" s="34" t="n"/>
      <c r="N455" t="inlineStr">
        <is>
          <t>Clinic</t>
        </is>
      </c>
    </row>
    <row r="456" ht="21.6" customHeight="1" s="49">
      <c r="A456" s="100" t="n"/>
      <c r="B456" s="34" t="n"/>
      <c r="C456" s="100" t="n"/>
      <c r="D456" s="34" t="n"/>
      <c r="E456" s="34" t="n"/>
      <c r="F456" s="34" t="n"/>
      <c r="G456" s="34" t="n"/>
      <c r="H456" s="34" t="n"/>
      <c r="N456" t="inlineStr">
        <is>
          <t>Clinic</t>
        </is>
      </c>
    </row>
    <row r="457" ht="21.6" customHeight="1" s="49">
      <c r="A457" s="100" t="n"/>
      <c r="B457" s="34" t="n"/>
      <c r="C457" s="100" t="n"/>
      <c r="D457" s="34" t="n"/>
      <c r="E457" s="34" t="n"/>
      <c r="F457" s="34" t="n"/>
      <c r="G457" s="34" t="n"/>
      <c r="H457" s="34" t="n"/>
      <c r="N457" t="inlineStr">
        <is>
          <t>Clinic</t>
        </is>
      </c>
    </row>
    <row r="458" ht="21.6" customHeight="1" s="49">
      <c r="A458" s="100" t="n"/>
      <c r="B458" s="34" t="n"/>
      <c r="C458" s="100" t="n"/>
      <c r="D458" s="34" t="n"/>
      <c r="E458" s="34" t="n"/>
      <c r="F458" s="34" t="n"/>
      <c r="G458" s="34" t="n"/>
      <c r="H458" s="34" t="n"/>
      <c r="N458" t="inlineStr">
        <is>
          <t>Clinic</t>
        </is>
      </c>
    </row>
    <row r="459" ht="21.6" customHeight="1" s="49">
      <c r="A459" s="100" t="n"/>
      <c r="B459" s="34" t="n"/>
      <c r="C459" s="100" t="n"/>
      <c r="D459" s="34" t="n"/>
      <c r="E459" s="34" t="n"/>
      <c r="F459" s="34" t="n"/>
      <c r="G459" s="34" t="n"/>
      <c r="H459" s="34" t="n"/>
      <c r="N459" t="inlineStr">
        <is>
          <t>Clinic</t>
        </is>
      </c>
    </row>
    <row r="460" ht="21.6" customHeight="1" s="49">
      <c r="A460" s="100" t="n"/>
      <c r="B460" s="34" t="n"/>
      <c r="C460" s="100" t="n"/>
      <c r="D460" s="34" t="n"/>
      <c r="E460" s="34" t="n"/>
      <c r="F460" s="34" t="n"/>
      <c r="G460" s="34" t="n"/>
      <c r="H460" s="34" t="n"/>
      <c r="N460" t="inlineStr">
        <is>
          <t>Clinic</t>
        </is>
      </c>
    </row>
    <row r="461" ht="21.6" customHeight="1" s="49">
      <c r="A461" s="100" t="n"/>
      <c r="B461" s="34" t="n"/>
      <c r="C461" s="100" t="n"/>
      <c r="D461" s="34" t="n"/>
      <c r="E461" s="34" t="n"/>
      <c r="F461" s="34" t="n"/>
      <c r="G461" s="34" t="n"/>
      <c r="H461" s="34" t="n"/>
      <c r="N461" t="inlineStr">
        <is>
          <t>Clinic</t>
        </is>
      </c>
    </row>
    <row r="462" ht="21.6" customHeight="1" s="49">
      <c r="A462" s="100" t="n"/>
      <c r="B462" s="34" t="n"/>
      <c r="C462" s="100" t="n"/>
      <c r="D462" s="34" t="n"/>
      <c r="E462" s="34" t="n"/>
      <c r="F462" s="34" t="n"/>
      <c r="G462" s="34" t="n"/>
      <c r="H462" s="34" t="n"/>
      <c r="N462" t="inlineStr">
        <is>
          <t>Clinic</t>
        </is>
      </c>
    </row>
    <row r="463" ht="21.6" customHeight="1" s="49">
      <c r="A463" s="100" t="n"/>
      <c r="B463" s="34" t="n"/>
      <c r="C463" s="100" t="n"/>
      <c r="D463" s="34" t="n"/>
      <c r="E463" s="34" t="n"/>
      <c r="F463" s="34" t="n"/>
      <c r="G463" s="34" t="n"/>
      <c r="H463" s="34" t="n"/>
      <c r="N463" t="inlineStr">
        <is>
          <t>Clinic</t>
        </is>
      </c>
    </row>
    <row r="464" ht="21.6" customHeight="1" s="49">
      <c r="A464" s="100" t="n"/>
      <c r="B464" s="34" t="n"/>
      <c r="C464" s="100" t="n"/>
      <c r="D464" s="34" t="n"/>
      <c r="E464" s="34" t="n"/>
      <c r="F464" s="34" t="n"/>
      <c r="G464" s="34" t="n"/>
      <c r="H464" s="34" t="n"/>
      <c r="N464" t="inlineStr">
        <is>
          <t>Clinic</t>
        </is>
      </c>
    </row>
    <row r="465" ht="21.6" customHeight="1" s="49">
      <c r="A465" s="100" t="n"/>
      <c r="B465" s="34" t="n"/>
      <c r="C465" s="100" t="n"/>
      <c r="D465" s="34" t="n"/>
      <c r="E465" s="34" t="n"/>
      <c r="F465" s="34" t="n"/>
      <c r="G465" s="34" t="n"/>
      <c r="H465" s="34" t="n"/>
      <c r="N465" t="inlineStr">
        <is>
          <t>Clinic</t>
        </is>
      </c>
    </row>
    <row r="466" ht="21.6" customHeight="1" s="49">
      <c r="A466" s="100" t="n"/>
      <c r="B466" s="34" t="n"/>
      <c r="C466" s="100" t="n"/>
      <c r="D466" s="34" t="n"/>
      <c r="E466" s="34" t="n"/>
      <c r="F466" s="34" t="n"/>
      <c r="G466" s="34" t="n"/>
      <c r="H466" s="34" t="n"/>
      <c r="N466" t="inlineStr">
        <is>
          <t>Clinic</t>
        </is>
      </c>
    </row>
    <row r="467" ht="21.6" customHeight="1" s="49">
      <c r="A467" s="100" t="n"/>
      <c r="B467" s="34" t="n"/>
      <c r="C467" s="100" t="n"/>
      <c r="D467" s="34" t="n"/>
      <c r="E467" s="34" t="n"/>
      <c r="F467" s="34" t="n"/>
      <c r="G467" s="34" t="n"/>
      <c r="H467" s="34" t="n"/>
      <c r="N467" t="inlineStr">
        <is>
          <t>Clinic</t>
        </is>
      </c>
    </row>
    <row r="468" ht="21.6" customHeight="1" s="49">
      <c r="A468" s="100" t="n"/>
      <c r="B468" s="34" t="n"/>
      <c r="C468" s="100" t="n"/>
      <c r="D468" s="34" t="n"/>
      <c r="E468" s="34" t="n"/>
      <c r="F468" s="34" t="n"/>
      <c r="G468" s="34" t="n"/>
      <c r="H468" s="34" t="n"/>
      <c r="N468" t="inlineStr">
        <is>
          <t>Clinic</t>
        </is>
      </c>
    </row>
    <row r="469" ht="21.6" customHeight="1" s="49">
      <c r="A469" s="100" t="n"/>
      <c r="B469" s="34" t="n"/>
      <c r="C469" s="100" t="n"/>
      <c r="D469" s="34" t="n"/>
      <c r="E469" s="34" t="n"/>
      <c r="F469" s="34" t="n"/>
      <c r="G469" s="34" t="n"/>
      <c r="H469" s="34" t="n"/>
      <c r="N469" t="inlineStr">
        <is>
          <t>Clinic</t>
        </is>
      </c>
    </row>
    <row r="470" ht="21.6" customHeight="1" s="49">
      <c r="A470" s="100" t="n"/>
      <c r="B470" s="34" t="n"/>
      <c r="C470" s="100" t="n"/>
      <c r="D470" s="34" t="n"/>
      <c r="E470" s="34" t="n"/>
      <c r="F470" s="34" t="n"/>
      <c r="G470" s="34" t="n"/>
      <c r="H470" s="34" t="n"/>
      <c r="N470" t="inlineStr">
        <is>
          <t>Clinic</t>
        </is>
      </c>
    </row>
    <row r="471" ht="21.6" customHeight="1" s="49">
      <c r="A471" s="100" t="n"/>
      <c r="B471" s="34" t="n"/>
      <c r="C471" s="100" t="n"/>
      <c r="D471" s="34" t="n"/>
      <c r="E471" s="34" t="n"/>
      <c r="F471" s="34" t="n"/>
      <c r="G471" s="34" t="n"/>
      <c r="H471" s="34" t="n"/>
      <c r="N471" t="inlineStr">
        <is>
          <t>Clinic</t>
        </is>
      </c>
    </row>
    <row r="472" ht="21.6" customHeight="1" s="49">
      <c r="A472" s="100" t="n"/>
      <c r="B472" s="34" t="n"/>
      <c r="C472" s="100" t="n"/>
      <c r="D472" s="34" t="n"/>
      <c r="E472" s="34" t="n"/>
      <c r="F472" s="34" t="n"/>
      <c r="G472" s="34" t="n"/>
      <c r="H472" s="34" t="n"/>
      <c r="N472" t="inlineStr">
        <is>
          <t>Clinic</t>
        </is>
      </c>
    </row>
    <row r="473" ht="21.6" customHeight="1" s="49">
      <c r="A473" s="100" t="n"/>
      <c r="B473" s="34" t="n"/>
      <c r="C473" s="100" t="n"/>
      <c r="D473" s="34" t="n"/>
      <c r="E473" s="34" t="n"/>
      <c r="F473" s="34" t="n"/>
      <c r="G473" s="34" t="n"/>
      <c r="H473" s="34" t="n"/>
      <c r="N473" t="inlineStr">
        <is>
          <t>Clinic</t>
        </is>
      </c>
    </row>
    <row r="474" ht="21.6" customHeight="1" s="49">
      <c r="A474" s="100" t="n"/>
      <c r="B474" s="34" t="n"/>
      <c r="C474" s="100" t="n"/>
      <c r="D474" s="34" t="n"/>
      <c r="E474" s="34" t="n"/>
      <c r="F474" s="34" t="n"/>
      <c r="G474" s="34" t="n"/>
      <c r="H474" s="34" t="n"/>
      <c r="N474" t="inlineStr">
        <is>
          <t>Clinic</t>
        </is>
      </c>
    </row>
    <row r="475" ht="21.6" customHeight="1" s="49">
      <c r="A475" s="100" t="n"/>
      <c r="B475" s="34" t="n"/>
      <c r="C475" s="100" t="n"/>
      <c r="D475" s="34" t="n"/>
      <c r="E475" s="34" t="n"/>
      <c r="F475" s="34" t="n"/>
      <c r="G475" s="34" t="n"/>
      <c r="H475" s="34" t="n"/>
      <c r="N475" t="inlineStr">
        <is>
          <t>Clinic</t>
        </is>
      </c>
    </row>
    <row r="476" ht="21.6" customHeight="1" s="49">
      <c r="A476" s="100" t="n"/>
      <c r="B476" s="34" t="n"/>
      <c r="C476" s="100" t="n"/>
      <c r="D476" s="34" t="n"/>
      <c r="E476" s="34" t="n"/>
      <c r="F476" s="34" t="n"/>
      <c r="G476" s="34" t="n"/>
      <c r="H476" s="34" t="n"/>
      <c r="N476" t="inlineStr">
        <is>
          <t>Clinic</t>
        </is>
      </c>
    </row>
    <row r="477" ht="21.6" customHeight="1" s="49">
      <c r="A477" s="100" t="n"/>
      <c r="B477" s="34" t="n"/>
      <c r="C477" s="100" t="n"/>
      <c r="D477" s="34" t="n"/>
      <c r="E477" s="34" t="n"/>
      <c r="F477" s="34" t="n"/>
      <c r="G477" s="34" t="n"/>
      <c r="H477" s="34" t="n"/>
      <c r="N477" t="inlineStr">
        <is>
          <t>Clinic</t>
        </is>
      </c>
    </row>
    <row r="478" ht="21.6" customHeight="1" s="49">
      <c r="A478" s="100" t="n"/>
      <c r="B478" s="34" t="n"/>
      <c r="C478" s="100" t="n"/>
      <c r="D478" s="34" t="n"/>
      <c r="E478" s="34" t="n"/>
      <c r="F478" s="34" t="n"/>
      <c r="G478" s="34" t="n"/>
      <c r="H478" s="34" t="n"/>
      <c r="N478" t="inlineStr">
        <is>
          <t>Clinic</t>
        </is>
      </c>
    </row>
    <row r="479" ht="21.6" customHeight="1" s="49">
      <c r="A479" s="100" t="n"/>
      <c r="B479" s="34" t="n"/>
      <c r="C479" s="100" t="n"/>
      <c r="D479" s="34" t="n"/>
      <c r="E479" s="34" t="n"/>
      <c r="F479" s="34" t="n"/>
      <c r="G479" s="34" t="n"/>
      <c r="H479" s="34" t="n"/>
      <c r="N479" t="inlineStr">
        <is>
          <t>Clinic</t>
        </is>
      </c>
    </row>
    <row r="480" ht="21.6" customHeight="1" s="49">
      <c r="A480" s="100" t="n"/>
      <c r="B480" s="34" t="n"/>
      <c r="C480" s="100" t="n"/>
      <c r="D480" s="34" t="n"/>
      <c r="E480" s="34" t="n"/>
      <c r="F480" s="34" t="n"/>
      <c r="G480" s="34" t="n"/>
      <c r="H480" s="34" t="n"/>
      <c r="N480" t="inlineStr">
        <is>
          <t>Clinic</t>
        </is>
      </c>
    </row>
    <row r="481" ht="21.6" customHeight="1" s="49">
      <c r="A481" s="100" t="n"/>
      <c r="B481" s="34" t="n"/>
      <c r="C481" s="100" t="n"/>
      <c r="D481" s="34" t="n"/>
      <c r="E481" s="34" t="n"/>
      <c r="F481" s="34" t="n"/>
      <c r="G481" s="34" t="n"/>
      <c r="H481" s="34" t="n"/>
      <c r="N481" t="inlineStr">
        <is>
          <t>Clinic</t>
        </is>
      </c>
    </row>
    <row r="482" ht="21.6" customHeight="1" s="49">
      <c r="A482" s="100" t="n"/>
      <c r="B482" s="34" t="n"/>
      <c r="C482" s="100" t="n"/>
      <c r="D482" s="34" t="n"/>
      <c r="E482" s="34" t="n"/>
      <c r="F482" s="34" t="n"/>
      <c r="G482" s="34" t="n"/>
      <c r="H482" s="34" t="n"/>
      <c r="N482" t="inlineStr">
        <is>
          <t>Clinic</t>
        </is>
      </c>
    </row>
    <row r="483" ht="21.6" customHeight="1" s="49">
      <c r="A483" s="100" t="n"/>
      <c r="B483" s="34" t="n"/>
      <c r="C483" s="100" t="n"/>
      <c r="D483" s="34" t="n"/>
      <c r="E483" s="34" t="n"/>
      <c r="F483" s="34" t="n"/>
      <c r="G483" s="34" t="n"/>
      <c r="H483" s="34" t="n"/>
      <c r="N483" t="inlineStr">
        <is>
          <t>Clinic</t>
        </is>
      </c>
    </row>
    <row r="484" ht="21.6" customHeight="1" s="49">
      <c r="A484" s="100" t="n"/>
      <c r="B484" s="34" t="n"/>
      <c r="C484" s="100" t="n"/>
      <c r="D484" s="34" t="n"/>
      <c r="E484" s="34" t="n"/>
      <c r="F484" s="34" t="n"/>
      <c r="G484" s="34" t="n"/>
      <c r="H484" s="34" t="n"/>
      <c r="N484" t="inlineStr">
        <is>
          <t>Clinic</t>
        </is>
      </c>
    </row>
    <row r="485" ht="21.6" customHeight="1" s="49">
      <c r="A485" s="100" t="n"/>
      <c r="B485" s="34" t="n"/>
      <c r="C485" s="100" t="n"/>
      <c r="D485" s="34" t="n"/>
      <c r="E485" s="34" t="n"/>
      <c r="F485" s="34" t="n"/>
      <c r="G485" s="34" t="n"/>
      <c r="H485" s="34" t="n"/>
      <c r="N485" t="inlineStr">
        <is>
          <t>Clinic</t>
        </is>
      </c>
    </row>
    <row r="486" ht="21.6" customHeight="1" s="49">
      <c r="A486" s="100" t="n"/>
      <c r="B486" s="34" t="n"/>
      <c r="C486" s="100" t="n"/>
      <c r="D486" s="34" t="n"/>
      <c r="E486" s="34" t="n"/>
      <c r="F486" s="34" t="n"/>
      <c r="G486" s="34" t="n"/>
      <c r="H486" s="34" t="n"/>
      <c r="N486" t="inlineStr">
        <is>
          <t>Clinic</t>
        </is>
      </c>
    </row>
    <row r="487" ht="21.6" customHeight="1" s="49">
      <c r="A487" s="100" t="n"/>
      <c r="B487" s="34" t="n"/>
      <c r="C487" s="100" t="n"/>
      <c r="D487" s="34" t="n"/>
      <c r="E487" s="34" t="n"/>
      <c r="F487" s="34" t="n"/>
      <c r="G487" s="34" t="n"/>
      <c r="H487" s="34" t="n"/>
      <c r="N487" t="inlineStr">
        <is>
          <t>Clinic</t>
        </is>
      </c>
    </row>
    <row r="488" ht="21.6" customHeight="1" s="49">
      <c r="A488" s="100" t="n"/>
      <c r="B488" s="34" t="n"/>
      <c r="C488" s="100" t="n"/>
      <c r="D488" s="34" t="n"/>
      <c r="E488" s="34" t="n"/>
      <c r="F488" s="34" t="n"/>
      <c r="G488" s="34" t="n"/>
      <c r="H488" s="34" t="n"/>
      <c r="N488" t="inlineStr">
        <is>
          <t>Clinic</t>
        </is>
      </c>
    </row>
    <row r="489" ht="21.6" customHeight="1" s="49">
      <c r="A489" s="100" t="n"/>
      <c r="B489" s="34" t="n"/>
      <c r="C489" s="100" t="n"/>
      <c r="D489" s="34" t="n"/>
      <c r="E489" s="34" t="n"/>
      <c r="F489" s="34" t="n"/>
      <c r="G489" s="34" t="n"/>
      <c r="H489" s="34" t="n"/>
      <c r="N489" t="inlineStr">
        <is>
          <t>Clinic</t>
        </is>
      </c>
    </row>
    <row r="490" ht="21.6" customHeight="1" s="49">
      <c r="A490" s="100" t="n"/>
      <c r="B490" s="34" t="n"/>
      <c r="C490" s="100" t="n"/>
      <c r="D490" s="34" t="n"/>
      <c r="E490" s="34" t="n"/>
      <c r="F490" s="34" t="n"/>
      <c r="G490" s="34" t="n"/>
      <c r="H490" s="34" t="n"/>
      <c r="N490" t="inlineStr">
        <is>
          <t>Clinic</t>
        </is>
      </c>
    </row>
    <row r="491" ht="21.6" customHeight="1" s="49">
      <c r="A491" s="100" t="n"/>
      <c r="B491" s="34" t="n"/>
      <c r="C491" s="100" t="n"/>
      <c r="D491" s="34" t="n"/>
      <c r="E491" s="34" t="n"/>
      <c r="F491" s="34" t="n"/>
      <c r="G491" s="34" t="n"/>
      <c r="H491" s="34" t="n"/>
      <c r="N491" t="inlineStr">
        <is>
          <t>Clinic</t>
        </is>
      </c>
    </row>
    <row r="492" ht="21.6" customHeight="1" s="49">
      <c r="A492" s="100" t="n"/>
      <c r="B492" s="34" t="n"/>
      <c r="C492" s="100" t="n"/>
      <c r="D492" s="34" t="n"/>
      <c r="E492" s="34" t="n"/>
      <c r="F492" s="34" t="n"/>
      <c r="G492" s="34" t="n"/>
      <c r="H492" s="34" t="n"/>
      <c r="N492" t="inlineStr">
        <is>
          <t>Clinic</t>
        </is>
      </c>
    </row>
    <row r="493" ht="21.6" customHeight="1" s="49">
      <c r="A493" s="100" t="n"/>
      <c r="B493" s="34" t="n"/>
      <c r="C493" s="100" t="n"/>
      <c r="D493" s="34" t="n"/>
      <c r="E493" s="34" t="n"/>
      <c r="F493" s="34" t="n"/>
      <c r="G493" s="34" t="n"/>
      <c r="H493" s="34" t="n"/>
      <c r="N493" t="inlineStr">
        <is>
          <t>Clinic</t>
        </is>
      </c>
    </row>
    <row r="494" ht="21.6" customHeight="1" s="49">
      <c r="A494" s="100" t="n"/>
      <c r="B494" s="34" t="n"/>
      <c r="C494" s="100" t="n"/>
      <c r="D494" s="34" t="n"/>
      <c r="E494" s="34" t="n"/>
      <c r="F494" s="34" t="n"/>
      <c r="G494" s="34" t="n"/>
      <c r="H494" s="34" t="n"/>
      <c r="N494" t="inlineStr">
        <is>
          <t>Clinic</t>
        </is>
      </c>
    </row>
    <row r="495" ht="21.6" customHeight="1" s="49">
      <c r="A495" s="100" t="n"/>
      <c r="B495" s="34" t="n"/>
      <c r="C495" s="100" t="n"/>
      <c r="D495" s="34" t="n"/>
      <c r="E495" s="34" t="n"/>
      <c r="F495" s="34" t="n"/>
      <c r="G495" s="34" t="n"/>
      <c r="H495" s="34" t="n"/>
      <c r="N495" t="inlineStr">
        <is>
          <t>Clinic</t>
        </is>
      </c>
    </row>
    <row r="496" ht="21.6" customHeight="1" s="49">
      <c r="A496" s="100" t="n"/>
      <c r="B496" s="34" t="n"/>
      <c r="C496" s="100" t="n"/>
      <c r="D496" s="34" t="n"/>
      <c r="E496" s="34" t="n"/>
      <c r="F496" s="34" t="n"/>
      <c r="G496" s="34" t="n"/>
      <c r="H496" s="34" t="n"/>
      <c r="N496" t="inlineStr">
        <is>
          <t>Clinic</t>
        </is>
      </c>
    </row>
    <row r="497" ht="21.6" customHeight="1" s="49">
      <c r="A497" s="100" t="n"/>
      <c r="B497" s="34" t="n"/>
      <c r="C497" s="100" t="n"/>
      <c r="D497" s="34" t="n"/>
      <c r="E497" s="34" t="n"/>
      <c r="F497" s="34" t="n"/>
      <c r="G497" s="34" t="n"/>
      <c r="H497" s="34" t="n"/>
      <c r="N497" t="inlineStr">
        <is>
          <t>Clinic</t>
        </is>
      </c>
    </row>
    <row r="498" ht="21.6" customHeight="1" s="49">
      <c r="A498" s="100" t="n"/>
      <c r="B498" s="34" t="n"/>
      <c r="C498" s="100" t="n"/>
      <c r="D498" s="34" t="n"/>
      <c r="E498" s="34" t="n"/>
      <c r="F498" s="34" t="n"/>
      <c r="G498" s="34" t="n"/>
      <c r="H498" s="34" t="n"/>
      <c r="N498" t="inlineStr">
        <is>
          <t>Clinic</t>
        </is>
      </c>
    </row>
    <row r="499" ht="21.6" customHeight="1" s="49">
      <c r="A499" s="100" t="n"/>
      <c r="B499" s="34" t="n"/>
      <c r="C499" s="100" t="n"/>
      <c r="D499" s="34" t="n"/>
      <c r="E499" s="34" t="n"/>
      <c r="F499" s="34" t="n"/>
      <c r="G499" s="34" t="n"/>
      <c r="H499" s="34" t="n"/>
      <c r="N499" t="inlineStr">
        <is>
          <t>Clinic</t>
        </is>
      </c>
    </row>
    <row r="500" ht="21.6" customHeight="1" s="49">
      <c r="A500" s="100" t="n"/>
      <c r="B500" s="34" t="n"/>
      <c r="C500" s="100" t="n"/>
      <c r="D500" s="34" t="n"/>
      <c r="E500" s="34" t="n"/>
      <c r="F500" s="34" t="n"/>
      <c r="G500" s="34" t="n"/>
      <c r="H500" s="34" t="n"/>
      <c r="N500" t="inlineStr">
        <is>
          <t>Clinic</t>
        </is>
      </c>
    </row>
    <row r="501" ht="21.6" customHeight="1" s="49">
      <c r="A501" s="100" t="n"/>
      <c r="B501" s="34" t="n"/>
      <c r="C501" s="100" t="n"/>
      <c r="D501" s="34" t="n"/>
      <c r="E501" s="34" t="n"/>
      <c r="F501" s="34" t="n"/>
      <c r="G501" s="34" t="n"/>
      <c r="H501" s="34" t="n"/>
      <c r="N501" t="inlineStr">
        <is>
          <t>Clinic</t>
        </is>
      </c>
    </row>
    <row r="502" ht="21.6" customHeight="1" s="49">
      <c r="A502" s="100" t="n"/>
      <c r="B502" s="34" t="n"/>
      <c r="C502" s="100" t="n"/>
      <c r="D502" s="34" t="n"/>
      <c r="E502" s="34" t="n"/>
      <c r="F502" s="34" t="n"/>
      <c r="G502" s="34" t="n"/>
      <c r="H502" s="34" t="n"/>
      <c r="N502" t="inlineStr">
        <is>
          <t>Clinic</t>
        </is>
      </c>
    </row>
    <row r="503" ht="21.6" customHeight="1" s="49">
      <c r="A503" s="100" t="n"/>
      <c r="B503" s="34" t="n"/>
      <c r="C503" s="100" t="n"/>
      <c r="D503" s="34" t="n"/>
      <c r="E503" s="34" t="n"/>
      <c r="F503" s="34" t="n"/>
      <c r="G503" s="34" t="n"/>
      <c r="H503" s="34" t="n"/>
      <c r="N503" t="inlineStr">
        <is>
          <t>Clinic</t>
        </is>
      </c>
    </row>
    <row r="504" ht="21.6" customHeight="1" s="49">
      <c r="A504" s="100" t="n"/>
      <c r="B504" s="34" t="n"/>
      <c r="C504" s="100" t="n"/>
      <c r="D504" s="34" t="n"/>
      <c r="E504" s="34" t="n"/>
      <c r="F504" s="34" t="n"/>
      <c r="G504" s="34" t="n"/>
      <c r="H504" s="34" t="n"/>
      <c r="N504" t="inlineStr">
        <is>
          <t>Clinic</t>
        </is>
      </c>
    </row>
    <row r="505" ht="21.6" customHeight="1" s="49">
      <c r="A505" s="100" t="n"/>
      <c r="B505" s="34" t="n"/>
      <c r="C505" s="100" t="n"/>
      <c r="D505" s="34" t="n"/>
      <c r="E505" s="34" t="n"/>
      <c r="F505" s="34" t="n"/>
      <c r="G505" s="34" t="n"/>
      <c r="H505" s="34" t="n"/>
      <c r="N505" t="inlineStr">
        <is>
          <t>Clinic</t>
        </is>
      </c>
    </row>
    <row r="506" ht="21.6" customHeight="1" s="49">
      <c r="A506" s="100" t="n"/>
      <c r="B506" s="34" t="n"/>
      <c r="C506" s="100" t="n"/>
      <c r="D506" s="34" t="n"/>
      <c r="E506" s="34" t="n"/>
      <c r="F506" s="34" t="n"/>
      <c r="G506" s="34" t="n"/>
      <c r="H506" s="34" t="n"/>
      <c r="N506" t="inlineStr">
        <is>
          <t>Clinic</t>
        </is>
      </c>
    </row>
    <row r="507" ht="21.6" customHeight="1" s="49">
      <c r="A507" s="100" t="n"/>
      <c r="B507" s="34" t="n"/>
      <c r="C507" s="100" t="n"/>
      <c r="D507" s="34" t="n"/>
      <c r="E507" s="34" t="n"/>
      <c r="F507" s="34" t="n"/>
      <c r="G507" s="34" t="n"/>
      <c r="H507" s="34" t="n"/>
      <c r="N507" t="inlineStr">
        <is>
          <t>Clinic</t>
        </is>
      </c>
    </row>
    <row r="508" ht="21.6" customHeight="1" s="49">
      <c r="A508" s="100" t="n"/>
      <c r="B508" s="34" t="n"/>
      <c r="C508" s="100" t="n"/>
      <c r="D508" s="34" t="n"/>
      <c r="E508" s="34" t="n"/>
      <c r="F508" s="34" t="n"/>
      <c r="G508" s="34" t="n"/>
      <c r="H508" s="34" t="n"/>
      <c r="N508" t="inlineStr">
        <is>
          <t>Clinic</t>
        </is>
      </c>
    </row>
    <row r="509" ht="21.6" customHeight="1" s="49">
      <c r="A509" s="100" t="n"/>
      <c r="B509" s="34" t="n"/>
      <c r="C509" s="100" t="n"/>
      <c r="D509" s="34" t="n"/>
      <c r="E509" s="34" t="n"/>
      <c r="F509" s="34" t="n"/>
      <c r="G509" s="34" t="n"/>
      <c r="H509" s="34" t="n"/>
      <c r="N509" t="inlineStr">
        <is>
          <t>Clinic</t>
        </is>
      </c>
    </row>
    <row r="510" ht="21.6" customHeight="1" s="49">
      <c r="A510" s="100" t="n"/>
      <c r="B510" s="34" t="n"/>
      <c r="C510" s="100" t="n"/>
      <c r="D510" s="34" t="n"/>
      <c r="E510" s="34" t="n"/>
      <c r="F510" s="34" t="n"/>
      <c r="G510" s="34" t="n"/>
      <c r="H510" s="34" t="n"/>
      <c r="N510" t="inlineStr">
        <is>
          <t>Clinic</t>
        </is>
      </c>
    </row>
    <row r="511" ht="21.6" customHeight="1" s="49">
      <c r="A511" s="100" t="n"/>
      <c r="B511" s="34" t="n"/>
      <c r="C511" s="100" t="n"/>
      <c r="D511" s="34" t="n"/>
      <c r="E511" s="34" t="n"/>
      <c r="F511" s="34" t="n"/>
      <c r="G511" s="34" t="n"/>
      <c r="H511" s="34" t="n"/>
      <c r="N511" t="inlineStr">
        <is>
          <t>Clinic</t>
        </is>
      </c>
    </row>
    <row r="512" ht="21.6" customHeight="1" s="49">
      <c r="A512" s="100" t="n"/>
      <c r="B512" s="34" t="n"/>
      <c r="C512" s="100" t="n"/>
      <c r="D512" s="34" t="n"/>
      <c r="E512" s="34" t="n"/>
      <c r="F512" s="34" t="n"/>
      <c r="G512" s="34" t="n"/>
      <c r="H512" s="34" t="n"/>
      <c r="N512" t="inlineStr">
        <is>
          <t>Clinic</t>
        </is>
      </c>
    </row>
    <row r="513" ht="21.6" customHeight="1" s="49">
      <c r="A513" s="100" t="n"/>
      <c r="B513" s="34" t="n"/>
      <c r="C513" s="100" t="n"/>
      <c r="D513" s="34" t="n"/>
      <c r="E513" s="34" t="n"/>
      <c r="F513" s="34" t="n"/>
      <c r="G513" s="34" t="n"/>
      <c r="H513" s="34" t="n"/>
      <c r="N513" t="inlineStr">
        <is>
          <t>Clinic</t>
        </is>
      </c>
    </row>
    <row r="514" ht="21.6" customHeight="1" s="49">
      <c r="A514" s="100" t="n"/>
      <c r="B514" s="34" t="n"/>
      <c r="C514" s="100" t="n"/>
      <c r="D514" s="34" t="n"/>
      <c r="E514" s="34" t="n"/>
      <c r="F514" s="34" t="n"/>
      <c r="G514" s="34" t="n"/>
      <c r="H514" s="34" t="n"/>
      <c r="N514" t="inlineStr">
        <is>
          <t>Clinic</t>
        </is>
      </c>
    </row>
    <row r="515" ht="21.6" customHeight="1" s="49">
      <c r="A515" s="100" t="n"/>
      <c r="B515" s="34" t="n"/>
      <c r="C515" s="100" t="n"/>
      <c r="D515" s="34" t="n"/>
      <c r="E515" s="34" t="n"/>
      <c r="F515" s="34" t="n"/>
      <c r="G515" s="34" t="n"/>
      <c r="H515" s="34" t="n"/>
      <c r="N515" t="inlineStr">
        <is>
          <t>Clinic</t>
        </is>
      </c>
    </row>
    <row r="516" ht="21.6" customHeight="1" s="49">
      <c r="A516" s="100" t="n"/>
      <c r="B516" s="34" t="n"/>
      <c r="C516" s="100" t="n"/>
      <c r="D516" s="34" t="n"/>
      <c r="E516" s="34" t="n"/>
      <c r="F516" s="34" t="n"/>
      <c r="G516" s="34" t="n"/>
      <c r="H516" s="34" t="n"/>
      <c r="N516" t="inlineStr">
        <is>
          <t>Clinic</t>
        </is>
      </c>
    </row>
    <row r="517" ht="21.6" customHeight="1" s="49">
      <c r="A517" s="100" t="n"/>
      <c r="B517" s="34" t="n"/>
      <c r="C517" s="100" t="n"/>
      <c r="D517" s="34" t="n"/>
      <c r="E517" s="34" t="n"/>
      <c r="F517" s="34" t="n"/>
      <c r="G517" s="34" t="n"/>
      <c r="H517" s="34" t="n"/>
      <c r="N517" t="inlineStr">
        <is>
          <t>Clinic</t>
        </is>
      </c>
    </row>
    <row r="518" ht="21.6" customHeight="1" s="49">
      <c r="A518" s="100" t="n"/>
      <c r="B518" s="34" t="n"/>
      <c r="C518" s="100" t="n"/>
      <c r="D518" s="34" t="n"/>
      <c r="E518" s="34" t="n"/>
      <c r="F518" s="34" t="n"/>
      <c r="G518" s="34" t="n"/>
      <c r="H518" s="34" t="n"/>
      <c r="N518" t="inlineStr">
        <is>
          <t>Clinic</t>
        </is>
      </c>
    </row>
    <row r="519" ht="21.6" customHeight="1" s="49">
      <c r="A519" s="100" t="n"/>
      <c r="B519" s="34" t="n"/>
      <c r="C519" s="100" t="n"/>
      <c r="D519" s="34" t="n"/>
      <c r="E519" s="34" t="n"/>
      <c r="F519" s="34" t="n"/>
      <c r="G519" s="34" t="n"/>
      <c r="H519" s="34" t="n"/>
      <c r="N519" t="inlineStr">
        <is>
          <t>Clinic</t>
        </is>
      </c>
    </row>
    <row r="520" ht="21.6" customHeight="1" s="49">
      <c r="A520" s="100" t="n"/>
      <c r="B520" s="34" t="n"/>
      <c r="C520" s="100" t="n"/>
      <c r="D520" s="34" t="n"/>
      <c r="E520" s="34" t="n"/>
      <c r="F520" s="34" t="n"/>
      <c r="G520" s="34" t="n"/>
      <c r="H520" s="34" t="n"/>
      <c r="N520" t="inlineStr">
        <is>
          <t>Clinic</t>
        </is>
      </c>
    </row>
    <row r="521" ht="21.6" customHeight="1" s="49">
      <c r="A521" s="100" t="n"/>
      <c r="B521" s="34" t="n"/>
      <c r="C521" s="100" t="n"/>
      <c r="D521" s="34" t="n"/>
      <c r="E521" s="34" t="n"/>
      <c r="F521" s="34" t="n"/>
      <c r="G521" s="34" t="n"/>
      <c r="H521" s="34" t="n"/>
      <c r="N521" t="inlineStr">
        <is>
          <t>Clinic</t>
        </is>
      </c>
    </row>
    <row r="522" ht="21.6" customHeight="1" s="49">
      <c r="A522" s="100" t="n"/>
      <c r="B522" s="34" t="n"/>
      <c r="C522" s="100" t="n"/>
      <c r="D522" s="34" t="n"/>
      <c r="E522" s="34" t="n"/>
      <c r="F522" s="34" t="n"/>
      <c r="G522" s="34" t="n"/>
      <c r="H522" s="34" t="n"/>
      <c r="N522" t="inlineStr">
        <is>
          <t>Clinic</t>
        </is>
      </c>
    </row>
    <row r="523" ht="21.6" customHeight="1" s="49">
      <c r="A523" s="100" t="n"/>
      <c r="B523" s="34" t="n"/>
      <c r="C523" s="100" t="n"/>
      <c r="D523" s="34" t="n"/>
      <c r="E523" s="34" t="n"/>
      <c r="F523" s="34" t="n"/>
      <c r="G523" s="34" t="n"/>
      <c r="H523" s="34" t="n"/>
      <c r="N523" t="inlineStr">
        <is>
          <t>Clinic</t>
        </is>
      </c>
    </row>
    <row r="524" ht="21.6" customHeight="1" s="49">
      <c r="A524" s="100" t="n"/>
      <c r="B524" s="34" t="n"/>
      <c r="C524" s="100" t="n"/>
      <c r="D524" s="34" t="n"/>
      <c r="E524" s="34" t="n"/>
      <c r="F524" s="34" t="n"/>
      <c r="G524" s="34" t="n"/>
      <c r="H524" s="34" t="n"/>
      <c r="N524" t="inlineStr">
        <is>
          <t>Clinic</t>
        </is>
      </c>
    </row>
    <row r="525" ht="21.6" customHeight="1" s="49">
      <c r="A525" s="100" t="n"/>
      <c r="B525" s="34" t="n"/>
      <c r="C525" s="100" t="n"/>
      <c r="D525" s="34" t="n"/>
      <c r="E525" s="34" t="n"/>
      <c r="F525" s="34" t="n"/>
      <c r="G525" s="34" t="n"/>
      <c r="H525" s="34" t="n"/>
      <c r="N525" t="inlineStr">
        <is>
          <t>Clinic</t>
        </is>
      </c>
    </row>
    <row r="526" ht="21.6" customHeight="1" s="49">
      <c r="A526" s="100" t="n"/>
      <c r="B526" s="34" t="n"/>
      <c r="C526" s="100" t="n"/>
      <c r="D526" s="34" t="n"/>
      <c r="E526" s="34" t="n"/>
      <c r="F526" s="34" t="n"/>
      <c r="G526" s="34" t="n"/>
      <c r="H526" s="34" t="n"/>
      <c r="N526" t="inlineStr">
        <is>
          <t>Clinic</t>
        </is>
      </c>
    </row>
    <row r="527" ht="21.6" customHeight="1" s="49">
      <c r="A527" s="100" t="n"/>
      <c r="B527" s="34" t="n"/>
      <c r="C527" s="100" t="n"/>
      <c r="D527" s="34" t="n"/>
      <c r="E527" s="34" t="n"/>
      <c r="F527" s="34" t="n"/>
      <c r="G527" s="34" t="n"/>
      <c r="H527" s="34" t="n"/>
      <c r="N527" t="inlineStr">
        <is>
          <t>Clinic</t>
        </is>
      </c>
    </row>
    <row r="528" ht="21.6" customHeight="1" s="49">
      <c r="A528" s="100" t="n"/>
      <c r="B528" s="34" t="n"/>
      <c r="C528" s="100" t="n"/>
      <c r="D528" s="34" t="n"/>
      <c r="E528" s="34" t="n"/>
      <c r="F528" s="34" t="n"/>
      <c r="G528" s="34" t="n"/>
      <c r="H528" s="34" t="n"/>
      <c r="N528" t="inlineStr">
        <is>
          <t>Clinic</t>
        </is>
      </c>
    </row>
    <row r="529" ht="21.6" customHeight="1" s="49">
      <c r="A529" s="100" t="n"/>
      <c r="B529" s="34" t="n"/>
      <c r="C529" s="100" t="n"/>
      <c r="D529" s="34" t="n"/>
      <c r="E529" s="34" t="n"/>
      <c r="F529" s="34" t="n"/>
      <c r="G529" s="34" t="n"/>
      <c r="H529" s="34" t="n"/>
      <c r="N529" t="inlineStr">
        <is>
          <t>Clinic</t>
        </is>
      </c>
    </row>
    <row r="530" ht="21.6" customHeight="1" s="49">
      <c r="A530" s="100" t="n"/>
      <c r="B530" s="34" t="n"/>
      <c r="C530" s="100" t="n"/>
      <c r="D530" s="34" t="n"/>
      <c r="E530" s="34" t="n"/>
      <c r="F530" s="34" t="n"/>
      <c r="G530" s="34" t="n"/>
      <c r="H530" s="34" t="n"/>
      <c r="N530" t="inlineStr">
        <is>
          <t>Clinic</t>
        </is>
      </c>
    </row>
    <row r="531" ht="21.6" customHeight="1" s="49">
      <c r="A531" s="100" t="n"/>
      <c r="B531" s="34" t="n"/>
      <c r="C531" s="100" t="n"/>
      <c r="D531" s="34" t="n"/>
      <c r="E531" s="34" t="n"/>
      <c r="F531" s="34" t="n"/>
      <c r="G531" s="34" t="n"/>
      <c r="H531" s="34" t="n"/>
      <c r="N531" t="inlineStr">
        <is>
          <t>Clinic</t>
        </is>
      </c>
    </row>
    <row r="532" ht="21.6" customHeight="1" s="49">
      <c r="A532" s="100" t="n"/>
      <c r="B532" s="34" t="n"/>
      <c r="C532" s="100" t="n"/>
      <c r="D532" s="34" t="n"/>
      <c r="E532" s="34" t="n"/>
      <c r="F532" s="34" t="n"/>
      <c r="G532" s="34" t="n"/>
      <c r="H532" s="34" t="n"/>
      <c r="N532" t="inlineStr">
        <is>
          <t>Clinic</t>
        </is>
      </c>
    </row>
    <row r="533" ht="21.6" customHeight="1" s="49">
      <c r="A533" s="100" t="n"/>
      <c r="B533" s="34" t="n"/>
      <c r="C533" s="100" t="n"/>
      <c r="D533" s="34" t="n"/>
      <c r="E533" s="34" t="n"/>
      <c r="F533" s="34" t="n"/>
      <c r="G533" s="34" t="n"/>
      <c r="H533" s="34" t="n"/>
      <c r="N533" t="inlineStr">
        <is>
          <t>Clinic</t>
        </is>
      </c>
    </row>
    <row r="534" ht="21.6" customHeight="1" s="49">
      <c r="A534" s="100" t="n"/>
      <c r="B534" s="34" t="n"/>
      <c r="C534" s="100" t="n"/>
      <c r="D534" s="34" t="n"/>
      <c r="E534" s="34" t="n"/>
      <c r="F534" s="34" t="n"/>
      <c r="G534" s="34" t="n"/>
      <c r="H534" s="34" t="n"/>
      <c r="N534" t="inlineStr">
        <is>
          <t>Clinic</t>
        </is>
      </c>
    </row>
    <row r="535" ht="21.6" customHeight="1" s="49">
      <c r="A535" s="100" t="n"/>
      <c r="B535" s="34" t="n"/>
      <c r="C535" s="100" t="n"/>
      <c r="D535" s="34" t="n"/>
      <c r="E535" s="34" t="n"/>
      <c r="F535" s="34" t="n"/>
      <c r="G535" s="34" t="n"/>
      <c r="H535" s="34" t="n"/>
      <c r="N535" t="inlineStr">
        <is>
          <t>Clinic</t>
        </is>
      </c>
    </row>
    <row r="536" ht="21.6" customHeight="1" s="49">
      <c r="A536" s="100" t="n"/>
      <c r="B536" s="34" t="n"/>
      <c r="C536" s="100" t="n"/>
      <c r="D536" s="34" t="n"/>
      <c r="E536" s="34" t="n"/>
      <c r="F536" s="34" t="n"/>
      <c r="G536" s="34" t="n"/>
      <c r="H536" s="34" t="n"/>
      <c r="N536" t="inlineStr">
        <is>
          <t>Clinic</t>
        </is>
      </c>
    </row>
    <row r="537" ht="21.6" customHeight="1" s="49">
      <c r="A537" s="100" t="n"/>
      <c r="B537" s="34" t="n"/>
      <c r="C537" s="100" t="n"/>
      <c r="D537" s="34" t="n"/>
      <c r="E537" s="34" t="n"/>
      <c r="F537" s="34" t="n"/>
      <c r="G537" s="34" t="n"/>
      <c r="H537" s="34" t="n"/>
      <c r="N537" t="inlineStr">
        <is>
          <t>Clinic</t>
        </is>
      </c>
    </row>
    <row r="538" ht="21.6" customHeight="1" s="49">
      <c r="A538" s="100" t="n"/>
      <c r="B538" s="34" t="n"/>
      <c r="C538" s="100" t="n"/>
      <c r="D538" s="34" t="n"/>
      <c r="E538" s="34" t="n"/>
      <c r="F538" s="34" t="n"/>
      <c r="G538" s="34" t="n"/>
      <c r="H538" s="34" t="n"/>
      <c r="N538" t="inlineStr">
        <is>
          <t>Clinic</t>
        </is>
      </c>
    </row>
    <row r="539" ht="21.6" customHeight="1" s="49">
      <c r="A539" s="100" t="n"/>
      <c r="B539" s="34" t="n"/>
      <c r="C539" s="100" t="n"/>
      <c r="D539" s="34" t="n"/>
      <c r="E539" s="34" t="n"/>
      <c r="F539" s="34" t="n"/>
      <c r="G539" s="34" t="n"/>
      <c r="H539" s="34" t="n"/>
      <c r="N539" t="inlineStr">
        <is>
          <t>Clinic</t>
        </is>
      </c>
    </row>
    <row r="540" ht="21.6" customHeight="1" s="49">
      <c r="A540" s="100" t="n"/>
      <c r="B540" s="34" t="n"/>
      <c r="C540" s="100" t="n"/>
      <c r="D540" s="34" t="n"/>
      <c r="E540" s="34" t="n"/>
      <c r="F540" s="34" t="n"/>
      <c r="G540" s="34" t="n"/>
      <c r="H540" s="34" t="n"/>
      <c r="N540" t="inlineStr">
        <is>
          <t>Clinic</t>
        </is>
      </c>
    </row>
    <row r="541" ht="21.6" customHeight="1" s="49">
      <c r="A541" s="100" t="n"/>
      <c r="B541" s="34" t="n"/>
      <c r="C541" s="100" t="n"/>
      <c r="D541" s="34" t="n"/>
      <c r="E541" s="34" t="n"/>
      <c r="F541" s="34" t="n"/>
      <c r="G541" s="34" t="n"/>
      <c r="H541" s="34" t="n"/>
      <c r="N541" t="inlineStr">
        <is>
          <t>Clinic</t>
        </is>
      </c>
    </row>
    <row r="542" ht="21.6" customHeight="1" s="49">
      <c r="A542" s="100" t="n"/>
      <c r="B542" s="34" t="n"/>
      <c r="C542" s="100" t="n"/>
      <c r="D542" s="34" t="n"/>
      <c r="E542" s="34" t="n"/>
      <c r="F542" s="34" t="n"/>
      <c r="G542" s="34" t="n"/>
      <c r="H542" s="34" t="n"/>
      <c r="N542" t="inlineStr">
        <is>
          <t>Clinic</t>
        </is>
      </c>
    </row>
    <row r="543" ht="21.6" customHeight="1" s="49">
      <c r="A543" s="100" t="n"/>
      <c r="B543" s="34" t="n"/>
      <c r="C543" s="100" t="n"/>
      <c r="D543" s="34" t="n"/>
      <c r="E543" s="34" t="n"/>
      <c r="F543" s="34" t="n"/>
      <c r="G543" s="34" t="n"/>
      <c r="H543" s="34" t="n"/>
      <c r="N543" t="inlineStr">
        <is>
          <t>Clinic</t>
        </is>
      </c>
    </row>
    <row r="544" ht="21.6" customHeight="1" s="49">
      <c r="A544" s="100" t="n"/>
      <c r="B544" s="34" t="n"/>
      <c r="C544" s="100" t="n"/>
      <c r="D544" s="34" t="n"/>
      <c r="E544" s="34" t="n"/>
      <c r="F544" s="34" t="n"/>
      <c r="G544" s="34" t="n"/>
      <c r="H544" s="34" t="n"/>
      <c r="N544" t="inlineStr">
        <is>
          <t>Clinic</t>
        </is>
      </c>
    </row>
    <row r="545" ht="21.6" customHeight="1" s="49">
      <c r="A545" s="100" t="n"/>
      <c r="B545" s="34" t="n"/>
      <c r="C545" s="100" t="n"/>
      <c r="D545" s="34" t="n"/>
      <c r="E545" s="34" t="n"/>
      <c r="F545" s="34" t="n"/>
      <c r="G545" s="34" t="n"/>
      <c r="H545" s="34" t="n"/>
      <c r="N545" t="inlineStr">
        <is>
          <t>Clinic</t>
        </is>
      </c>
    </row>
    <row r="546" ht="21.6" customHeight="1" s="49">
      <c r="A546" s="100" t="n"/>
      <c r="B546" s="34" t="n"/>
      <c r="C546" s="100" t="n"/>
      <c r="D546" s="34" t="n"/>
      <c r="E546" s="34" t="n"/>
      <c r="F546" s="34" t="n"/>
      <c r="G546" s="34" t="n"/>
      <c r="H546" s="34" t="n"/>
      <c r="N546" t="inlineStr">
        <is>
          <t>Clinic</t>
        </is>
      </c>
    </row>
    <row r="547" ht="21.6" customHeight="1" s="49">
      <c r="A547" s="100" t="n"/>
      <c r="B547" s="34" t="n"/>
      <c r="C547" s="100" t="n"/>
      <c r="D547" s="34" t="n"/>
      <c r="E547" s="34" t="n"/>
      <c r="F547" s="34" t="n"/>
      <c r="G547" s="34" t="n"/>
      <c r="H547" s="34" t="n"/>
      <c r="N547" t="inlineStr">
        <is>
          <t>Clinic</t>
        </is>
      </c>
    </row>
    <row r="548" ht="21.6" customHeight="1" s="49">
      <c r="A548" s="100" t="n"/>
      <c r="B548" s="34" t="n"/>
      <c r="C548" s="100" t="n"/>
      <c r="D548" s="34" t="n"/>
      <c r="E548" s="34" t="n"/>
      <c r="F548" s="34" t="n"/>
      <c r="G548" s="34" t="n"/>
      <c r="H548" s="34" t="n"/>
      <c r="N548" t="inlineStr">
        <is>
          <t>Clinic</t>
        </is>
      </c>
    </row>
    <row r="549" ht="21.6" customHeight="1" s="49">
      <c r="A549" s="100" t="n"/>
      <c r="B549" s="34" t="n"/>
      <c r="C549" s="100" t="n"/>
      <c r="D549" s="34" t="n"/>
      <c r="E549" s="34" t="n"/>
      <c r="F549" s="34" t="n"/>
      <c r="G549" s="34" t="n"/>
      <c r="H549" s="34" t="n"/>
      <c r="N549" t="inlineStr">
        <is>
          <t>Clinic</t>
        </is>
      </c>
    </row>
    <row r="550" ht="21.6" customHeight="1" s="49">
      <c r="A550" s="100" t="n"/>
      <c r="B550" s="34" t="n"/>
      <c r="C550" s="100" t="n"/>
      <c r="D550" s="34" t="n"/>
      <c r="E550" s="34" t="n"/>
      <c r="F550" s="34" t="n"/>
      <c r="G550" s="34" t="n"/>
      <c r="H550" s="34" t="n"/>
      <c r="N550" t="inlineStr">
        <is>
          <t>Clinic</t>
        </is>
      </c>
    </row>
    <row r="551" ht="21.6" customHeight="1" s="49">
      <c r="A551" s="100" t="n"/>
      <c r="B551" s="34" t="n"/>
      <c r="C551" s="100" t="n"/>
      <c r="D551" s="34" t="n"/>
      <c r="E551" s="34" t="n"/>
      <c r="F551" s="34" t="n"/>
      <c r="G551" s="34" t="n"/>
      <c r="H551" s="34" t="n"/>
      <c r="N551" t="inlineStr">
        <is>
          <t>Clinic</t>
        </is>
      </c>
    </row>
    <row r="552" ht="21.6" customHeight="1" s="49">
      <c r="A552" s="100" t="n"/>
      <c r="B552" s="34" t="n"/>
      <c r="C552" s="100" t="n"/>
      <c r="D552" s="34" t="n"/>
      <c r="E552" s="34" t="n"/>
      <c r="F552" s="34" t="n"/>
      <c r="G552" s="34" t="n"/>
      <c r="H552" s="34" t="n"/>
      <c r="N552" t="inlineStr">
        <is>
          <t>Clinic</t>
        </is>
      </c>
    </row>
    <row r="553" ht="21.6" customHeight="1" s="49">
      <c r="A553" s="100" t="n"/>
      <c r="B553" s="34" t="n"/>
      <c r="C553" s="100" t="n"/>
      <c r="D553" s="34" t="n"/>
      <c r="E553" s="34" t="n"/>
      <c r="F553" s="34" t="n"/>
      <c r="G553" s="34" t="n"/>
      <c r="H553" s="34" t="n"/>
      <c r="N553" t="inlineStr">
        <is>
          <t>Clinic</t>
        </is>
      </c>
    </row>
    <row r="554" ht="21.6" customHeight="1" s="49">
      <c r="A554" s="100" t="n"/>
      <c r="B554" s="34" t="n"/>
      <c r="C554" s="100" t="n"/>
      <c r="D554" s="34" t="n"/>
      <c r="E554" s="34" t="n"/>
      <c r="F554" s="34" t="n"/>
      <c r="G554" s="34" t="n"/>
      <c r="H554" s="34" t="n"/>
      <c r="N554" t="inlineStr">
        <is>
          <t>Clinic</t>
        </is>
      </c>
    </row>
    <row r="555" ht="21.6" customHeight="1" s="49">
      <c r="A555" s="100" t="n"/>
      <c r="B555" s="34" t="n"/>
      <c r="C555" s="100" t="n"/>
      <c r="D555" s="34" t="n"/>
      <c r="E555" s="34" t="n"/>
      <c r="F555" s="34" t="n"/>
      <c r="G555" s="34" t="n"/>
      <c r="H555" s="34" t="n"/>
      <c r="N555" t="inlineStr">
        <is>
          <t>Clinic</t>
        </is>
      </c>
    </row>
    <row r="556" ht="21.6" customHeight="1" s="49">
      <c r="A556" s="100" t="n"/>
      <c r="B556" s="34" t="n"/>
      <c r="C556" s="100" t="n"/>
      <c r="D556" s="34" t="n"/>
      <c r="E556" s="34" t="n"/>
      <c r="F556" s="34" t="n"/>
      <c r="G556" s="34" t="n"/>
      <c r="H556" s="34" t="n"/>
      <c r="N556" t="inlineStr">
        <is>
          <t>Clinic</t>
        </is>
      </c>
    </row>
    <row r="557" ht="21.6" customHeight="1" s="49">
      <c r="A557" s="100" t="n"/>
      <c r="B557" s="34" t="n"/>
      <c r="C557" s="100" t="n"/>
      <c r="D557" s="34" t="n"/>
      <c r="E557" s="34" t="n"/>
      <c r="F557" s="34" t="n"/>
      <c r="G557" s="34" t="n"/>
      <c r="H557" s="34" t="n"/>
      <c r="N557" t="inlineStr">
        <is>
          <t>Clinic</t>
        </is>
      </c>
    </row>
    <row r="558" ht="21.6" customHeight="1" s="49">
      <c r="A558" s="100" t="n"/>
      <c r="B558" s="34" t="n"/>
      <c r="C558" s="100" t="n"/>
      <c r="D558" s="34" t="n"/>
      <c r="E558" s="34" t="n"/>
      <c r="F558" s="34" t="n"/>
      <c r="G558" s="34" t="n"/>
      <c r="H558" s="34" t="n"/>
      <c r="N558" t="inlineStr">
        <is>
          <t>Clinic</t>
        </is>
      </c>
    </row>
    <row r="559" ht="21.6" customHeight="1" s="49">
      <c r="A559" s="100" t="n"/>
      <c r="B559" s="34" t="n"/>
      <c r="C559" s="100" t="n"/>
      <c r="D559" s="34" t="n"/>
      <c r="E559" s="34" t="n"/>
      <c r="F559" s="34" t="n"/>
      <c r="G559" s="34" t="n"/>
      <c r="H559" s="34" t="n"/>
      <c r="N559" t="inlineStr">
        <is>
          <t>Clinic</t>
        </is>
      </c>
    </row>
    <row r="560" ht="21.6" customHeight="1" s="49">
      <c r="A560" s="100" t="n"/>
      <c r="B560" s="34" t="n"/>
      <c r="C560" s="100" t="n"/>
      <c r="D560" s="34" t="n"/>
      <c r="E560" s="34" t="n"/>
      <c r="F560" s="34" t="n"/>
      <c r="G560" s="34" t="n"/>
      <c r="H560" s="34" t="n"/>
      <c r="N560" t="inlineStr">
        <is>
          <t>Clinic</t>
        </is>
      </c>
    </row>
    <row r="561" ht="21.6" customHeight="1" s="49">
      <c r="A561" s="100" t="n"/>
      <c r="B561" s="34" t="n"/>
      <c r="C561" s="100" t="n"/>
      <c r="D561" s="34" t="n"/>
      <c r="E561" s="34" t="n"/>
      <c r="F561" s="34" t="n"/>
      <c r="G561" s="34" t="n"/>
      <c r="H561" s="34" t="n"/>
      <c r="N561" t="inlineStr">
        <is>
          <t>Clinic</t>
        </is>
      </c>
    </row>
    <row r="562" ht="21.6" customHeight="1" s="49">
      <c r="A562" s="100" t="n"/>
      <c r="B562" s="34" t="n"/>
      <c r="C562" s="100" t="n"/>
      <c r="D562" s="34" t="n"/>
      <c r="E562" s="34" t="n"/>
      <c r="F562" s="34" t="n"/>
      <c r="G562" s="34" t="n"/>
      <c r="H562" s="34" t="n"/>
      <c r="N562" t="inlineStr">
        <is>
          <t>Clinic</t>
        </is>
      </c>
    </row>
    <row r="563" ht="21.6" customHeight="1" s="49">
      <c r="A563" s="100" t="n"/>
      <c r="B563" s="34" t="n"/>
      <c r="C563" s="100" t="n"/>
      <c r="D563" s="34" t="n"/>
      <c r="E563" s="34" t="n"/>
      <c r="F563" s="34" t="n"/>
      <c r="G563" s="34" t="n"/>
      <c r="H563" s="34" t="n"/>
      <c r="N563" t="inlineStr">
        <is>
          <t>Clinic</t>
        </is>
      </c>
    </row>
    <row r="564" ht="21.6" customHeight="1" s="49">
      <c r="A564" s="100" t="n"/>
      <c r="B564" s="34" t="n"/>
      <c r="C564" s="100" t="n"/>
      <c r="D564" s="34" t="n"/>
      <c r="E564" s="34" t="n"/>
      <c r="F564" s="34" t="n"/>
      <c r="G564" s="34" t="n"/>
      <c r="H564" s="34" t="n"/>
      <c r="N564" t="inlineStr">
        <is>
          <t>Clinic</t>
        </is>
      </c>
    </row>
    <row r="565" ht="21.6" customHeight="1" s="49">
      <c r="A565" s="100" t="n"/>
      <c r="B565" s="34" t="n"/>
      <c r="C565" s="100" t="n"/>
      <c r="D565" s="34" t="n"/>
      <c r="E565" s="34" t="n"/>
      <c r="F565" s="34" t="n"/>
      <c r="G565" s="34" t="n"/>
      <c r="H565" s="34" t="n"/>
      <c r="N565" t="inlineStr">
        <is>
          <t>Clinic</t>
        </is>
      </c>
    </row>
    <row r="566" ht="21.6" customHeight="1" s="49">
      <c r="A566" s="100" t="n"/>
      <c r="B566" s="34" t="n"/>
      <c r="C566" s="100" t="n"/>
      <c r="D566" s="34" t="n"/>
      <c r="E566" s="34" t="n"/>
      <c r="F566" s="34" t="n"/>
      <c r="G566" s="34" t="n"/>
      <c r="H566" s="34" t="n"/>
      <c r="N566" t="inlineStr">
        <is>
          <t>Clinic</t>
        </is>
      </c>
    </row>
    <row r="567" ht="21.6" customHeight="1" s="49">
      <c r="A567" s="100" t="n"/>
      <c r="B567" s="34" t="n"/>
      <c r="C567" s="100" t="n"/>
      <c r="D567" s="34" t="n"/>
      <c r="E567" s="34" t="n"/>
      <c r="F567" s="34" t="n"/>
      <c r="G567" s="34" t="n"/>
      <c r="H567" s="34" t="n"/>
      <c r="N567" t="inlineStr">
        <is>
          <t>Clinic</t>
        </is>
      </c>
    </row>
    <row r="568" ht="21.6" customHeight="1" s="49">
      <c r="A568" s="100" t="n"/>
      <c r="B568" s="34" t="n"/>
      <c r="C568" s="100" t="n"/>
      <c r="D568" s="34" t="n"/>
      <c r="E568" s="34" t="n"/>
      <c r="F568" s="34" t="n"/>
      <c r="G568" s="34" t="n"/>
      <c r="H568" s="34" t="n"/>
      <c r="N568" t="inlineStr">
        <is>
          <t>Clinic</t>
        </is>
      </c>
    </row>
    <row r="569" ht="21.6" customHeight="1" s="49">
      <c r="A569" s="100" t="n"/>
      <c r="B569" s="34" t="n"/>
      <c r="C569" s="100" t="n"/>
      <c r="D569" s="34" t="n"/>
      <c r="E569" s="34" t="n"/>
      <c r="F569" s="34" t="n"/>
      <c r="G569" s="34" t="n"/>
      <c r="H569" s="34" t="n"/>
      <c r="N569" t="inlineStr">
        <is>
          <t>Clinic</t>
        </is>
      </c>
    </row>
    <row r="570" ht="21.6" customHeight="1" s="49">
      <c r="A570" s="100" t="n"/>
      <c r="B570" s="34" t="n"/>
      <c r="C570" s="100" t="n"/>
      <c r="D570" s="34" t="n"/>
      <c r="E570" s="34" t="n"/>
      <c r="F570" s="34" t="n"/>
      <c r="G570" s="34" t="n"/>
      <c r="H570" s="34" t="n"/>
      <c r="N570" t="inlineStr">
        <is>
          <t>Clinic</t>
        </is>
      </c>
    </row>
    <row r="571" ht="21.6" customHeight="1" s="49">
      <c r="A571" s="100" t="n"/>
      <c r="B571" s="34" t="n"/>
      <c r="C571" s="100" t="n"/>
      <c r="D571" s="34" t="n"/>
      <c r="E571" s="34" t="n"/>
      <c r="F571" s="34" t="n"/>
      <c r="G571" s="34" t="n"/>
      <c r="H571" s="34" t="n"/>
      <c r="N571" t="inlineStr">
        <is>
          <t>Clinic</t>
        </is>
      </c>
    </row>
    <row r="572" ht="21.6" customHeight="1" s="49">
      <c r="A572" s="100" t="n"/>
      <c r="B572" s="34" t="n"/>
      <c r="C572" s="100" t="n"/>
      <c r="D572" s="34" t="n"/>
      <c r="E572" s="34" t="n"/>
      <c r="F572" s="34" t="n"/>
      <c r="G572" s="34" t="n"/>
      <c r="H572" s="34" t="n"/>
      <c r="N572" t="inlineStr">
        <is>
          <t>Clinic</t>
        </is>
      </c>
    </row>
    <row r="573" ht="21.6" customHeight="1" s="49">
      <c r="A573" s="100" t="n"/>
      <c r="B573" s="34" t="n"/>
      <c r="C573" s="100" t="n"/>
      <c r="D573" s="34" t="n"/>
      <c r="E573" s="34" t="n"/>
      <c r="F573" s="34" t="n"/>
      <c r="G573" s="34" t="n"/>
      <c r="H573" s="34" t="n"/>
      <c r="N573" t="inlineStr">
        <is>
          <t>Clinic</t>
        </is>
      </c>
    </row>
    <row r="574" ht="21.6" customHeight="1" s="49">
      <c r="A574" s="100" t="n"/>
      <c r="B574" s="34" t="n"/>
      <c r="C574" s="100" t="n"/>
      <c r="D574" s="34" t="n"/>
      <c r="E574" s="34" t="n"/>
      <c r="F574" s="34" t="n"/>
      <c r="G574" s="34" t="n"/>
      <c r="H574" s="34" t="n"/>
      <c r="N574" t="inlineStr">
        <is>
          <t>Clinic</t>
        </is>
      </c>
    </row>
    <row r="575" ht="21.6" customHeight="1" s="49">
      <c r="A575" s="100" t="n"/>
      <c r="B575" s="34" t="n"/>
      <c r="C575" s="100" t="n"/>
      <c r="D575" s="34" t="n"/>
      <c r="E575" s="34" t="n"/>
      <c r="F575" s="34" t="n"/>
      <c r="G575" s="34" t="n"/>
      <c r="H575" s="34" t="n"/>
      <c r="N575" t="inlineStr">
        <is>
          <t>Clinic</t>
        </is>
      </c>
    </row>
    <row r="576" ht="21.6" customHeight="1" s="49">
      <c r="A576" s="100" t="n"/>
      <c r="B576" s="34" t="n"/>
      <c r="C576" s="100" t="n"/>
      <c r="D576" s="34" t="n"/>
      <c r="E576" s="34" t="n"/>
      <c r="F576" s="34" t="n"/>
      <c r="G576" s="34" t="n"/>
      <c r="H576" s="34" t="n"/>
      <c r="N576" t="inlineStr">
        <is>
          <t>Clinic</t>
        </is>
      </c>
    </row>
    <row r="577" ht="21.6" customHeight="1" s="49">
      <c r="A577" s="100" t="n"/>
      <c r="B577" s="34" t="n"/>
      <c r="C577" s="100" t="n"/>
      <c r="D577" s="34" t="n"/>
      <c r="E577" s="34" t="n"/>
      <c r="F577" s="34" t="n"/>
      <c r="G577" s="34" t="n"/>
      <c r="H577" s="34" t="n"/>
      <c r="N577" t="inlineStr">
        <is>
          <t>Clinic</t>
        </is>
      </c>
    </row>
    <row r="578" ht="21.6" customHeight="1" s="49">
      <c r="A578" s="100" t="n"/>
      <c r="B578" s="34" t="n"/>
      <c r="C578" s="100" t="n"/>
      <c r="D578" s="34" t="n"/>
      <c r="E578" s="34" t="n"/>
      <c r="F578" s="34" t="n"/>
      <c r="G578" s="34" t="n"/>
      <c r="H578" s="34" t="n"/>
      <c r="N578" t="inlineStr">
        <is>
          <t>Clinic</t>
        </is>
      </c>
    </row>
    <row r="579" ht="21.6" customHeight="1" s="49">
      <c r="A579" s="100" t="n"/>
      <c r="B579" s="34" t="n"/>
      <c r="C579" s="100" t="n"/>
      <c r="D579" s="34" t="n"/>
      <c r="E579" s="34" t="n"/>
      <c r="F579" s="34" t="n"/>
      <c r="G579" s="34" t="n"/>
      <c r="H579" s="34" t="n"/>
      <c r="N579" t="inlineStr">
        <is>
          <t>Clinic</t>
        </is>
      </c>
    </row>
    <row r="580" ht="21.6" customHeight="1" s="49">
      <c r="A580" s="100" t="n"/>
      <c r="B580" s="34" t="n"/>
      <c r="C580" s="100" t="n"/>
      <c r="D580" s="34" t="n"/>
      <c r="E580" s="34" t="n"/>
      <c r="F580" s="34" t="n"/>
      <c r="G580" s="34" t="n"/>
      <c r="H580" s="34" t="n"/>
      <c r="N580" t="inlineStr">
        <is>
          <t>Clinic</t>
        </is>
      </c>
    </row>
    <row r="581" ht="21.6" customHeight="1" s="49">
      <c r="A581" s="100" t="n"/>
      <c r="B581" s="34" t="n"/>
      <c r="C581" s="100" t="n"/>
      <c r="D581" s="34" t="n"/>
      <c r="E581" s="34" t="n"/>
      <c r="F581" s="34" t="n"/>
      <c r="G581" s="34" t="n"/>
      <c r="H581" s="34" t="n"/>
      <c r="N581" t="inlineStr">
        <is>
          <t>Clinic</t>
        </is>
      </c>
    </row>
    <row r="582" ht="21.6" customHeight="1" s="49">
      <c r="A582" s="100" t="n"/>
      <c r="B582" s="34" t="n"/>
      <c r="C582" s="100" t="n"/>
      <c r="D582" s="34" t="n"/>
      <c r="E582" s="34" t="n"/>
      <c r="F582" s="34" t="n"/>
      <c r="G582" s="34" t="n"/>
      <c r="H582" s="34" t="n"/>
      <c r="N582" t="inlineStr">
        <is>
          <t>Clinic</t>
        </is>
      </c>
    </row>
    <row r="583" ht="21.6" customHeight="1" s="49">
      <c r="A583" s="100" t="n"/>
      <c r="B583" s="34" t="n"/>
      <c r="C583" s="100" t="n"/>
      <c r="D583" s="34" t="n"/>
      <c r="E583" s="34" t="n"/>
      <c r="F583" s="34" t="n"/>
      <c r="G583" s="34" t="n"/>
      <c r="H583" s="34" t="n"/>
      <c r="N583" t="inlineStr">
        <is>
          <t>Clinic</t>
        </is>
      </c>
    </row>
    <row r="584" ht="21.6" customHeight="1" s="49">
      <c r="A584" s="100" t="n"/>
      <c r="B584" s="34" t="n"/>
      <c r="C584" s="100" t="n"/>
      <c r="D584" s="34" t="n"/>
      <c r="E584" s="34" t="n"/>
      <c r="F584" s="34" t="n"/>
      <c r="G584" s="34" t="n"/>
      <c r="H584" s="34" t="n"/>
      <c r="N584" t="inlineStr">
        <is>
          <t>Clinic</t>
        </is>
      </c>
    </row>
    <row r="585" ht="21.6" customHeight="1" s="49">
      <c r="A585" s="100" t="n"/>
      <c r="B585" s="34" t="n"/>
      <c r="C585" s="100" t="n"/>
      <c r="D585" s="34" t="n"/>
      <c r="E585" s="34" t="n"/>
      <c r="F585" s="34" t="n"/>
      <c r="G585" s="34" t="n"/>
      <c r="H585" s="34" t="n"/>
      <c r="N585" t="inlineStr">
        <is>
          <t>Clinic</t>
        </is>
      </c>
    </row>
    <row r="586" ht="21.6" customHeight="1" s="49">
      <c r="A586" s="100" t="n"/>
      <c r="B586" s="34" t="n"/>
      <c r="C586" s="100" t="n"/>
      <c r="D586" s="34" t="n"/>
      <c r="E586" s="34" t="n"/>
      <c r="F586" s="34" t="n"/>
      <c r="G586" s="34" t="n"/>
      <c r="H586" s="34" t="n"/>
      <c r="N586" t="inlineStr">
        <is>
          <t>Clinic</t>
        </is>
      </c>
    </row>
    <row r="587" ht="21.6" customHeight="1" s="49">
      <c r="A587" s="100" t="n"/>
      <c r="B587" s="34" t="n"/>
      <c r="C587" s="100" t="n"/>
      <c r="D587" s="34" t="n"/>
      <c r="E587" s="34" t="n"/>
      <c r="F587" s="34" t="n"/>
      <c r="G587" s="34" t="n"/>
      <c r="H587" s="34" t="n"/>
      <c r="N587" t="inlineStr">
        <is>
          <t>Clinic</t>
        </is>
      </c>
    </row>
    <row r="588" ht="21.6" customHeight="1" s="49">
      <c r="A588" s="100" t="n"/>
      <c r="B588" s="34" t="n"/>
      <c r="C588" s="100" t="n"/>
      <c r="D588" s="34" t="n"/>
      <c r="E588" s="34" t="n"/>
      <c r="F588" s="34" t="n"/>
      <c r="G588" s="34" t="n"/>
      <c r="H588" s="34" t="n"/>
      <c r="N588" t="inlineStr">
        <is>
          <t>Clinic</t>
        </is>
      </c>
    </row>
    <row r="589" ht="21.6" customHeight="1" s="49">
      <c r="A589" s="100" t="n"/>
      <c r="B589" s="34" t="n"/>
      <c r="C589" s="100" t="n"/>
      <c r="D589" s="34" t="n"/>
      <c r="E589" s="34" t="n"/>
      <c r="F589" s="34" t="n"/>
      <c r="G589" s="34" t="n"/>
      <c r="H589" s="34" t="n"/>
      <c r="N589" t="inlineStr">
        <is>
          <t>Clinic</t>
        </is>
      </c>
    </row>
    <row r="590" ht="21.6" customHeight="1" s="49">
      <c r="A590" s="100" t="n"/>
      <c r="B590" s="34" t="n"/>
      <c r="C590" s="100" t="n"/>
      <c r="D590" s="34" t="n"/>
      <c r="E590" s="34" t="n"/>
      <c r="F590" s="34" t="n"/>
      <c r="G590" s="34" t="n"/>
      <c r="H590" s="34" t="n"/>
      <c r="N590" t="inlineStr">
        <is>
          <t>Clinic</t>
        </is>
      </c>
    </row>
    <row r="591" ht="21.6" customHeight="1" s="49">
      <c r="A591" s="100" t="n"/>
      <c r="B591" s="34" t="n"/>
      <c r="C591" s="100" t="n"/>
      <c r="D591" s="34" t="n"/>
      <c r="E591" s="34" t="n"/>
      <c r="F591" s="34" t="n"/>
      <c r="G591" s="34" t="n"/>
      <c r="H591" s="34" t="n"/>
      <c r="N591" t="inlineStr">
        <is>
          <t>Clinic</t>
        </is>
      </c>
    </row>
    <row r="592" ht="21.6" customHeight="1" s="49">
      <c r="A592" s="100" t="n"/>
      <c r="B592" s="34" t="n"/>
      <c r="C592" s="100" t="n"/>
      <c r="D592" s="34" t="n"/>
      <c r="E592" s="34" t="n"/>
      <c r="F592" s="34" t="n"/>
      <c r="G592" s="34" t="n"/>
      <c r="H592" s="34" t="n"/>
      <c r="N592" t="inlineStr">
        <is>
          <t>Clinic</t>
        </is>
      </c>
    </row>
    <row r="593" ht="21.6" customHeight="1" s="49">
      <c r="A593" s="100" t="n"/>
      <c r="B593" s="34" t="n"/>
      <c r="C593" s="100" t="n"/>
      <c r="D593" s="34" t="n"/>
      <c r="E593" s="34" t="n"/>
      <c r="F593" s="34" t="n"/>
      <c r="G593" s="34" t="n"/>
      <c r="H593" s="34" t="n"/>
      <c r="N593" t="inlineStr">
        <is>
          <t>Clinic</t>
        </is>
      </c>
    </row>
    <row r="594" ht="21.6" customHeight="1" s="49">
      <c r="A594" s="100" t="n"/>
      <c r="B594" s="34" t="n"/>
      <c r="C594" s="100" t="n"/>
      <c r="D594" s="34" t="n"/>
      <c r="E594" s="34" t="n"/>
      <c r="F594" s="34" t="n"/>
      <c r="G594" s="34" t="n"/>
      <c r="H594" s="34" t="n"/>
      <c r="N594" t="inlineStr">
        <is>
          <t>Clinic</t>
        </is>
      </c>
    </row>
    <row r="595" ht="21.6" customHeight="1" s="49">
      <c r="A595" s="100" t="n"/>
      <c r="B595" s="34" t="n"/>
      <c r="C595" s="100" t="n"/>
      <c r="D595" s="34" t="n"/>
      <c r="E595" s="34" t="n"/>
      <c r="F595" s="34" t="n"/>
      <c r="G595" s="34" t="n"/>
      <c r="H595" s="34" t="n"/>
      <c r="N595" t="inlineStr">
        <is>
          <t>Clinic</t>
        </is>
      </c>
    </row>
    <row r="596" ht="21.6" customHeight="1" s="49">
      <c r="A596" s="100" t="n"/>
      <c r="B596" s="34" t="n"/>
      <c r="C596" s="100" t="n"/>
      <c r="D596" s="34" t="n"/>
      <c r="E596" s="34" t="n"/>
      <c r="F596" s="34" t="n"/>
      <c r="G596" s="34" t="n"/>
      <c r="H596" s="34" t="n"/>
      <c r="N596" t="inlineStr">
        <is>
          <t>Clinic</t>
        </is>
      </c>
    </row>
    <row r="597" ht="21.6" customHeight="1" s="49">
      <c r="A597" s="100" t="n"/>
      <c r="B597" s="34" t="n"/>
      <c r="C597" s="100" t="n"/>
      <c r="D597" s="34" t="n"/>
      <c r="E597" s="34" t="n"/>
      <c r="F597" s="34" t="n"/>
      <c r="G597" s="34" t="n"/>
      <c r="H597" s="34" t="n"/>
      <c r="N597" t="inlineStr">
        <is>
          <t>Clinic</t>
        </is>
      </c>
    </row>
    <row r="598" ht="21.6" customHeight="1" s="49">
      <c r="A598" s="100" t="n"/>
      <c r="B598" s="34" t="n"/>
      <c r="C598" s="100" t="n"/>
      <c r="D598" s="34" t="n"/>
      <c r="E598" s="34" t="n"/>
      <c r="F598" s="34" t="n"/>
      <c r="G598" s="34" t="n"/>
      <c r="H598" s="34" t="n"/>
      <c r="N598" t="inlineStr">
        <is>
          <t>Clinic</t>
        </is>
      </c>
    </row>
    <row r="599" ht="21.6" customHeight="1" s="49">
      <c r="A599" s="100" t="n"/>
      <c r="B599" s="34" t="n"/>
      <c r="C599" s="100" t="n"/>
      <c r="D599" s="34" t="n"/>
      <c r="E599" s="34" t="n"/>
      <c r="F599" s="34" t="n"/>
      <c r="G599" s="34" t="n"/>
      <c r="H599" s="34" t="n"/>
      <c r="N599" t="inlineStr">
        <is>
          <t>Clinic</t>
        </is>
      </c>
    </row>
    <row r="600" ht="21.6" customHeight="1" s="49">
      <c r="A600" s="100" t="n"/>
      <c r="B600" s="34" t="n"/>
      <c r="C600" s="100" t="n"/>
      <c r="D600" s="34" t="n"/>
      <c r="E600" s="34" t="n"/>
      <c r="F600" s="34" t="n"/>
      <c r="G600" s="34" t="n"/>
      <c r="H600" s="34" t="n"/>
      <c r="N600" t="inlineStr">
        <is>
          <t>Clinic</t>
        </is>
      </c>
    </row>
    <row r="601" ht="21.6" customHeight="1" s="49">
      <c r="A601" s="100" t="n"/>
      <c r="B601" s="34" t="n"/>
      <c r="C601" s="100" t="n"/>
      <c r="D601" s="34" t="n"/>
      <c r="E601" s="34" t="n"/>
      <c r="F601" s="34" t="n"/>
      <c r="G601" s="34" t="n"/>
      <c r="H601" s="34" t="n"/>
      <c r="N601" t="inlineStr">
        <is>
          <t>Clinic</t>
        </is>
      </c>
    </row>
    <row r="602" ht="21.6" customHeight="1" s="49">
      <c r="A602" s="100" t="n"/>
      <c r="B602" s="34" t="n"/>
      <c r="C602" s="100" t="n"/>
      <c r="D602" s="34" t="n"/>
      <c r="E602" s="34" t="n"/>
      <c r="F602" s="34" t="n"/>
      <c r="G602" s="34" t="n"/>
      <c r="H602" s="34" t="n"/>
      <c r="N602" t="inlineStr">
        <is>
          <t>Clinic</t>
        </is>
      </c>
    </row>
    <row r="603" ht="21.6" customHeight="1" s="49">
      <c r="A603" s="100" t="n"/>
      <c r="B603" s="34" t="n"/>
      <c r="C603" s="100" t="n"/>
      <c r="D603" s="34" t="n"/>
      <c r="E603" s="34" t="n"/>
      <c r="F603" s="34" t="n"/>
      <c r="G603" s="34" t="n"/>
      <c r="H603" s="34" t="n"/>
      <c r="N603" t="inlineStr">
        <is>
          <t>Clinic</t>
        </is>
      </c>
    </row>
    <row r="604" ht="21.6" customHeight="1" s="49">
      <c r="A604" s="100" t="n"/>
      <c r="B604" s="34" t="n"/>
      <c r="C604" s="100" t="n"/>
      <c r="D604" s="34" t="n"/>
      <c r="E604" s="34" t="n"/>
      <c r="F604" s="34" t="n"/>
      <c r="G604" s="34" t="n"/>
      <c r="H604" s="34" t="n"/>
      <c r="N604" t="inlineStr">
        <is>
          <t>Clinic</t>
        </is>
      </c>
    </row>
    <row r="605" ht="21.6" customHeight="1" s="49">
      <c r="A605" s="100" t="n"/>
      <c r="B605" s="34" t="n"/>
      <c r="C605" s="100" t="n"/>
      <c r="D605" s="34" t="n"/>
      <c r="E605" s="34" t="n"/>
      <c r="F605" s="34" t="n"/>
      <c r="G605" s="34" t="n"/>
      <c r="H605" s="34" t="n"/>
      <c r="N605" t="inlineStr">
        <is>
          <t>Clinic</t>
        </is>
      </c>
    </row>
    <row r="606" ht="21.6" customHeight="1" s="49">
      <c r="A606" s="100" t="n"/>
      <c r="B606" s="34" t="n"/>
      <c r="C606" s="100" t="n"/>
      <c r="D606" s="34" t="n"/>
      <c r="E606" s="34" t="n"/>
      <c r="F606" s="34" t="n"/>
      <c r="G606" s="34" t="n"/>
      <c r="H606" s="34" t="n"/>
      <c r="N606" t="inlineStr">
        <is>
          <t>Clinic</t>
        </is>
      </c>
    </row>
    <row r="607" ht="21.6" customHeight="1" s="49">
      <c r="A607" s="100" t="n"/>
      <c r="B607" s="34" t="n"/>
      <c r="C607" s="100" t="n"/>
      <c r="D607" s="34" t="n"/>
      <c r="E607" s="34" t="n"/>
      <c r="F607" s="34" t="n"/>
      <c r="G607" s="34" t="n"/>
      <c r="H607" s="34" t="n"/>
      <c r="N607" t="inlineStr">
        <is>
          <t>Clinic</t>
        </is>
      </c>
    </row>
    <row r="608" ht="21.6" customHeight="1" s="49">
      <c r="A608" s="100" t="n"/>
      <c r="B608" s="34" t="n"/>
      <c r="C608" s="100" t="n"/>
      <c r="D608" s="34" t="n"/>
      <c r="E608" s="34" t="n"/>
      <c r="F608" s="34" t="n"/>
      <c r="G608" s="34" t="n"/>
      <c r="H608" s="34" t="n"/>
      <c r="N608" t="inlineStr">
        <is>
          <t>Clinic</t>
        </is>
      </c>
    </row>
    <row r="609" ht="21.6" customHeight="1" s="49">
      <c r="A609" s="100" t="n"/>
      <c r="B609" s="34" t="n"/>
      <c r="C609" s="100" t="n"/>
      <c r="D609" s="34" t="n"/>
      <c r="E609" s="34" t="n"/>
      <c r="F609" s="34" t="n"/>
      <c r="G609" s="34" t="n"/>
      <c r="H609" s="34" t="n"/>
      <c r="N609" t="inlineStr">
        <is>
          <t>Clinic</t>
        </is>
      </c>
    </row>
    <row r="610" ht="21.6" customHeight="1" s="49">
      <c r="A610" s="100" t="n"/>
      <c r="B610" s="34" t="n"/>
      <c r="C610" s="100" t="n"/>
      <c r="D610" s="34" t="n"/>
      <c r="E610" s="34" t="n"/>
      <c r="F610" s="34" t="n"/>
      <c r="G610" s="34" t="n"/>
      <c r="H610" s="34" t="n"/>
      <c r="N610" t="inlineStr">
        <is>
          <t>Clinic</t>
        </is>
      </c>
    </row>
    <row r="611" ht="21.6" customHeight="1" s="49">
      <c r="A611" s="100" t="n"/>
      <c r="B611" s="34" t="n"/>
      <c r="C611" s="100" t="n"/>
      <c r="D611" s="34" t="n"/>
      <c r="E611" s="34" t="n"/>
      <c r="F611" s="34" t="n"/>
      <c r="G611" s="34" t="n"/>
      <c r="H611" s="34" t="n"/>
      <c r="N611" t="inlineStr">
        <is>
          <t>Clinic</t>
        </is>
      </c>
    </row>
    <row r="612" ht="21.6" customHeight="1" s="49">
      <c r="A612" s="100" t="n"/>
      <c r="B612" s="34" t="n"/>
      <c r="C612" s="100" t="n"/>
      <c r="D612" s="34" t="n"/>
      <c r="E612" s="34" t="n"/>
      <c r="F612" s="34" t="n"/>
      <c r="G612" s="34" t="n"/>
      <c r="H612" s="34" t="n"/>
      <c r="N612" t="inlineStr">
        <is>
          <t>Clinic</t>
        </is>
      </c>
    </row>
    <row r="613" ht="21.6" customHeight="1" s="49">
      <c r="A613" s="100" t="n"/>
      <c r="B613" s="34" t="n"/>
      <c r="C613" s="100" t="n"/>
      <c r="D613" s="34" t="n"/>
      <c r="E613" s="34" t="n"/>
      <c r="F613" s="34" t="n"/>
      <c r="G613" s="34" t="n"/>
      <c r="H613" s="34" t="n"/>
      <c r="N613" t="inlineStr">
        <is>
          <t>Clinic</t>
        </is>
      </c>
    </row>
    <row r="614" ht="21.6" customHeight="1" s="49">
      <c r="A614" s="100" t="n"/>
      <c r="B614" s="34" t="n"/>
      <c r="C614" s="100" t="n"/>
      <c r="D614" s="34" t="n"/>
      <c r="E614" s="34" t="n"/>
      <c r="F614" s="34" t="n"/>
      <c r="G614" s="34" t="n"/>
      <c r="H614" s="34" t="n"/>
      <c r="N614" t="inlineStr">
        <is>
          <t>Clinic</t>
        </is>
      </c>
    </row>
    <row r="615" ht="21.6" customHeight="1" s="49">
      <c r="A615" s="100" t="n"/>
      <c r="B615" s="34" t="n"/>
      <c r="C615" s="100" t="n"/>
      <c r="D615" s="34" t="n"/>
      <c r="E615" s="34" t="n"/>
      <c r="F615" s="34" t="n"/>
      <c r="G615" s="34" t="n"/>
      <c r="H615" s="34" t="n"/>
      <c r="N615" t="inlineStr">
        <is>
          <t>Clinic</t>
        </is>
      </c>
    </row>
    <row r="616" ht="21.6" customHeight="1" s="49">
      <c r="A616" s="100" t="n"/>
      <c r="B616" s="34" t="n"/>
      <c r="C616" s="100" t="n"/>
      <c r="D616" s="34" t="n"/>
      <c r="E616" s="34" t="n"/>
      <c r="F616" s="34" t="n"/>
      <c r="G616" s="34" t="n"/>
      <c r="H616" s="34" t="n"/>
      <c r="N616" t="inlineStr">
        <is>
          <t>Clinic</t>
        </is>
      </c>
    </row>
    <row r="617" ht="21.6" customHeight="1" s="49">
      <c r="A617" s="100" t="n"/>
      <c r="B617" s="34" t="n"/>
      <c r="C617" s="100" t="n"/>
      <c r="D617" s="34" t="n"/>
      <c r="E617" s="34" t="n"/>
      <c r="F617" s="34" t="n"/>
      <c r="G617" s="34" t="n"/>
      <c r="H617" s="34" t="n"/>
      <c r="N617" t="inlineStr">
        <is>
          <t>Clinic</t>
        </is>
      </c>
    </row>
    <row r="618" ht="21.6" customHeight="1" s="49">
      <c r="A618" s="100" t="n"/>
      <c r="B618" s="34" t="n"/>
      <c r="C618" s="100" t="n"/>
      <c r="D618" s="34" t="n"/>
      <c r="E618" s="34" t="n"/>
      <c r="F618" s="34" t="n"/>
      <c r="G618" s="34" t="n"/>
      <c r="H618" s="34" t="n"/>
      <c r="N618" t="inlineStr">
        <is>
          <t>Clinic</t>
        </is>
      </c>
    </row>
    <row r="619" ht="21.6" customHeight="1" s="49">
      <c r="A619" s="100" t="n"/>
      <c r="B619" s="34" t="n"/>
      <c r="C619" s="100" t="n"/>
      <c r="D619" s="34" t="n"/>
      <c r="E619" s="34" t="n"/>
      <c r="F619" s="34" t="n"/>
      <c r="G619" s="34" t="n"/>
      <c r="H619" s="34" t="n"/>
      <c r="N619" t="inlineStr">
        <is>
          <t>Clinic</t>
        </is>
      </c>
    </row>
    <row r="620" ht="21.6" customHeight="1" s="49">
      <c r="A620" s="100" t="n"/>
      <c r="B620" s="34" t="n"/>
      <c r="C620" s="100" t="n"/>
      <c r="D620" s="34" t="n"/>
      <c r="E620" s="34" t="n"/>
      <c r="F620" s="34" t="n"/>
      <c r="G620" s="34" t="n"/>
      <c r="H620" s="34" t="n"/>
      <c r="N620" t="inlineStr">
        <is>
          <t>Clinic</t>
        </is>
      </c>
    </row>
    <row r="621" ht="21.6" customHeight="1" s="49">
      <c r="A621" s="100" t="n"/>
      <c r="B621" s="34" t="n"/>
      <c r="C621" s="100" t="n"/>
      <c r="D621" s="34" t="n"/>
      <c r="E621" s="34" t="n"/>
      <c r="F621" s="34" t="n"/>
      <c r="G621" s="34" t="n"/>
      <c r="H621" s="34" t="n"/>
      <c r="N621" t="inlineStr">
        <is>
          <t>Clinic</t>
        </is>
      </c>
    </row>
    <row r="622" ht="21.6" customHeight="1" s="49">
      <c r="A622" s="100" t="n"/>
      <c r="B622" s="34" t="n"/>
      <c r="C622" s="100" t="n"/>
      <c r="D622" s="34" t="n"/>
      <c r="E622" s="34" t="n"/>
      <c r="F622" s="34" t="n"/>
      <c r="G622" s="34" t="n"/>
      <c r="H622" s="34" t="n"/>
      <c r="N622" t="inlineStr">
        <is>
          <t>Clinic</t>
        </is>
      </c>
    </row>
    <row r="623" ht="21.6" customHeight="1" s="49">
      <c r="A623" s="100" t="n"/>
      <c r="B623" s="34" t="n"/>
      <c r="C623" s="100" t="n"/>
      <c r="D623" s="34" t="n"/>
      <c r="E623" s="34" t="n"/>
      <c r="F623" s="34" t="n"/>
      <c r="G623" s="34" t="n"/>
      <c r="H623" s="34" t="n"/>
      <c r="N623" t="inlineStr">
        <is>
          <t>Clinic</t>
        </is>
      </c>
    </row>
    <row r="624" ht="21.6" customHeight="1" s="49">
      <c r="A624" s="100" t="n"/>
      <c r="B624" s="34" t="n"/>
      <c r="C624" s="100" t="n"/>
      <c r="D624" s="34" t="n"/>
      <c r="E624" s="34" t="n"/>
      <c r="F624" s="34" t="n"/>
      <c r="G624" s="34" t="n"/>
      <c r="H624" s="34" t="n"/>
      <c r="N624" t="inlineStr">
        <is>
          <t>Clinic</t>
        </is>
      </c>
    </row>
    <row r="625" ht="21.6" customHeight="1" s="49">
      <c r="A625" s="100" t="n"/>
      <c r="B625" s="34" t="n"/>
      <c r="C625" s="100" t="n"/>
      <c r="D625" s="34" t="n"/>
      <c r="E625" s="34" t="n"/>
      <c r="F625" s="34" t="n"/>
      <c r="G625" s="34" t="n"/>
      <c r="H625" s="34" t="n"/>
      <c r="N625" t="inlineStr">
        <is>
          <t>Clinic</t>
        </is>
      </c>
    </row>
    <row r="626" ht="21.6" customHeight="1" s="49">
      <c r="A626" s="100" t="n"/>
      <c r="B626" s="34" t="n"/>
      <c r="C626" s="100" t="n"/>
      <c r="D626" s="34" t="n"/>
      <c r="E626" s="34" t="n"/>
      <c r="F626" s="34" t="n"/>
      <c r="G626" s="34" t="n"/>
      <c r="H626" s="34" t="n"/>
      <c r="N626" t="inlineStr">
        <is>
          <t>Clinic</t>
        </is>
      </c>
    </row>
    <row r="627" ht="21.6" customHeight="1" s="49">
      <c r="A627" s="100" t="n"/>
      <c r="B627" s="34" t="n"/>
      <c r="C627" s="100" t="n"/>
      <c r="D627" s="34" t="n"/>
      <c r="E627" s="34" t="n"/>
      <c r="F627" s="34" t="n"/>
      <c r="G627" s="34" t="n"/>
      <c r="H627" s="34" t="n"/>
      <c r="N627" t="inlineStr">
        <is>
          <t>Clinic</t>
        </is>
      </c>
    </row>
    <row r="628" ht="21.6" customHeight="1" s="49">
      <c r="A628" s="100" t="n"/>
      <c r="B628" s="34" t="n"/>
      <c r="C628" s="100" t="n"/>
      <c r="D628" s="34" t="n"/>
      <c r="E628" s="34" t="n"/>
      <c r="F628" s="34" t="n"/>
      <c r="G628" s="34" t="n"/>
      <c r="H628" s="34" t="n"/>
      <c r="N628" t="inlineStr">
        <is>
          <t>Clinic</t>
        </is>
      </c>
    </row>
    <row r="629" ht="21.6" customHeight="1" s="49">
      <c r="A629" s="100" t="n"/>
      <c r="B629" s="34" t="n"/>
      <c r="C629" s="100" t="n"/>
      <c r="D629" s="34" t="n"/>
      <c r="E629" s="34" t="n"/>
      <c r="F629" s="34" t="n"/>
      <c r="G629" s="34" t="n"/>
      <c r="H629" s="34" t="n"/>
      <c r="N629" t="inlineStr">
        <is>
          <t>Clinic</t>
        </is>
      </c>
    </row>
    <row r="630" ht="21.6" customHeight="1" s="49">
      <c r="A630" s="100" t="n"/>
      <c r="B630" s="34" t="n"/>
      <c r="C630" s="100" t="n"/>
      <c r="D630" s="34" t="n"/>
      <c r="E630" s="34" t="n"/>
      <c r="F630" s="34" t="n"/>
      <c r="G630" s="34" t="n"/>
      <c r="H630" s="34" t="n"/>
      <c r="N630" t="inlineStr">
        <is>
          <t>Clinic</t>
        </is>
      </c>
    </row>
    <row r="631" ht="21.6" customHeight="1" s="49">
      <c r="A631" s="100" t="n"/>
      <c r="B631" s="34" t="n"/>
      <c r="C631" s="100" t="n"/>
      <c r="D631" s="34" t="n"/>
      <c r="E631" s="34" t="n"/>
      <c r="F631" s="34" t="n"/>
      <c r="G631" s="34" t="n"/>
      <c r="H631" s="34" t="n"/>
      <c r="N631" t="inlineStr">
        <is>
          <t>Clinic</t>
        </is>
      </c>
    </row>
    <row r="632" ht="21.6" customHeight="1" s="49">
      <c r="A632" s="100" t="n"/>
      <c r="B632" s="34" t="n"/>
      <c r="C632" s="100" t="n"/>
      <c r="D632" s="34" t="n"/>
      <c r="E632" s="34" t="n"/>
      <c r="F632" s="34" t="n"/>
      <c r="G632" s="34" t="n"/>
      <c r="H632" s="34" t="n"/>
      <c r="N632" t="inlineStr">
        <is>
          <t>Clinic</t>
        </is>
      </c>
    </row>
    <row r="633" ht="21.6" customHeight="1" s="49">
      <c r="A633" s="100" t="n"/>
      <c r="B633" s="34" t="n"/>
      <c r="C633" s="100" t="n"/>
      <c r="D633" s="34" t="n"/>
      <c r="E633" s="34" t="n"/>
      <c r="F633" s="34" t="n"/>
      <c r="G633" s="34" t="n"/>
      <c r="H633" s="34" t="n"/>
      <c r="N633" t="inlineStr">
        <is>
          <t>Clinic</t>
        </is>
      </c>
    </row>
    <row r="634" ht="21.6" customHeight="1" s="49">
      <c r="A634" s="100" t="n"/>
      <c r="B634" s="34" t="n"/>
      <c r="C634" s="100" t="n"/>
      <c r="D634" s="34" t="n"/>
      <c r="E634" s="34" t="n"/>
      <c r="F634" s="34" t="n"/>
      <c r="G634" s="34" t="n"/>
      <c r="H634" s="34" t="n"/>
      <c r="N634" t="inlineStr">
        <is>
          <t>Clinic</t>
        </is>
      </c>
    </row>
    <row r="635" ht="21.6" customHeight="1" s="49">
      <c r="A635" s="100" t="n"/>
      <c r="B635" s="34" t="n"/>
      <c r="C635" s="100" t="n"/>
      <c r="D635" s="34" t="n"/>
      <c r="E635" s="34" t="n"/>
      <c r="F635" s="34" t="n"/>
      <c r="G635" s="34" t="n"/>
      <c r="H635" s="34" t="n"/>
      <c r="N635" t="inlineStr">
        <is>
          <t>Clinic</t>
        </is>
      </c>
    </row>
    <row r="636" ht="21.6" customHeight="1" s="49">
      <c r="A636" s="100" t="n"/>
      <c r="B636" s="34" t="n"/>
      <c r="C636" s="100" t="n"/>
      <c r="D636" s="34" t="n"/>
      <c r="E636" s="34" t="n"/>
      <c r="F636" s="34" t="n"/>
      <c r="G636" s="34" t="n"/>
      <c r="H636" s="34" t="n"/>
      <c r="N636" t="inlineStr">
        <is>
          <t>Clinic</t>
        </is>
      </c>
    </row>
    <row r="637" ht="21.6" customHeight="1" s="49">
      <c r="A637" s="100" t="n"/>
      <c r="B637" s="34" t="n"/>
      <c r="C637" s="100" t="n"/>
      <c r="D637" s="34" t="n"/>
      <c r="E637" s="34" t="n"/>
      <c r="F637" s="34" t="n"/>
      <c r="G637" s="34" t="n"/>
      <c r="H637" s="34" t="n"/>
      <c r="N637" t="inlineStr">
        <is>
          <t>Clinic</t>
        </is>
      </c>
    </row>
    <row r="638" ht="21.6" customHeight="1" s="49">
      <c r="A638" s="100" t="n"/>
      <c r="B638" s="34" t="n"/>
      <c r="C638" s="100" t="n"/>
      <c r="D638" s="34" t="n"/>
      <c r="E638" s="34" t="n"/>
      <c r="F638" s="34" t="n"/>
      <c r="G638" s="34" t="n"/>
      <c r="H638" s="34" t="n"/>
      <c r="N638" t="inlineStr">
        <is>
          <t>Clinic</t>
        </is>
      </c>
    </row>
    <row r="639" ht="21.6" customHeight="1" s="49">
      <c r="A639" s="100" t="n"/>
      <c r="B639" s="34" t="n"/>
      <c r="C639" s="100" t="n"/>
      <c r="D639" s="34" t="n"/>
      <c r="E639" s="34" t="n"/>
      <c r="F639" s="34" t="n"/>
      <c r="G639" s="34" t="n"/>
      <c r="H639" s="34" t="n"/>
      <c r="N639" t="inlineStr">
        <is>
          <t>Clinic</t>
        </is>
      </c>
    </row>
    <row r="640" ht="21.6" customHeight="1" s="49">
      <c r="A640" s="100" t="n"/>
      <c r="B640" s="34" t="n"/>
      <c r="C640" s="100" t="n"/>
      <c r="D640" s="34" t="n"/>
      <c r="E640" s="34" t="n"/>
      <c r="F640" s="34" t="n"/>
      <c r="G640" s="34" t="n"/>
      <c r="H640" s="34" t="n"/>
      <c r="N640" t="inlineStr">
        <is>
          <t>Clinic</t>
        </is>
      </c>
    </row>
    <row r="641" ht="21.6" customHeight="1" s="49">
      <c r="A641" s="100" t="n"/>
      <c r="B641" s="34" t="n"/>
      <c r="C641" s="100" t="n"/>
      <c r="D641" s="34" t="n"/>
      <c r="E641" s="34" t="n"/>
      <c r="F641" s="34" t="n"/>
      <c r="G641" s="34" t="n"/>
      <c r="H641" s="34" t="n"/>
      <c r="N641" t="inlineStr">
        <is>
          <t>Clinic</t>
        </is>
      </c>
    </row>
    <row r="642" ht="21.6" customHeight="1" s="49">
      <c r="A642" s="100" t="n"/>
      <c r="B642" s="34" t="n"/>
      <c r="C642" s="100" t="n"/>
      <c r="D642" s="34" t="n"/>
      <c r="E642" s="34" t="n"/>
      <c r="F642" s="34" t="n"/>
      <c r="G642" s="34" t="n"/>
      <c r="H642" s="34" t="n"/>
      <c r="N642" t="inlineStr">
        <is>
          <t>Clinic</t>
        </is>
      </c>
    </row>
    <row r="643" ht="21.6" customHeight="1" s="49">
      <c r="A643" s="100" t="n"/>
      <c r="B643" s="34" t="n"/>
      <c r="C643" s="100" t="n"/>
      <c r="D643" s="34" t="n"/>
      <c r="E643" s="34" t="n"/>
      <c r="F643" s="34" t="n"/>
      <c r="G643" s="34" t="n"/>
      <c r="H643" s="34" t="n"/>
      <c r="N643" t="inlineStr">
        <is>
          <t>Clinic</t>
        </is>
      </c>
    </row>
    <row r="644" ht="21.6" customHeight="1" s="49">
      <c r="A644" s="100" t="n"/>
      <c r="B644" s="34" t="n"/>
      <c r="C644" s="100" t="n"/>
      <c r="D644" s="34" t="n"/>
      <c r="E644" s="34" t="n"/>
      <c r="F644" s="34" t="n"/>
      <c r="G644" s="34" t="n"/>
      <c r="H644" s="34" t="n"/>
      <c r="N644" t="inlineStr">
        <is>
          <t>Clinic</t>
        </is>
      </c>
    </row>
    <row r="645" ht="21.6" customHeight="1" s="49">
      <c r="A645" s="100" t="n"/>
      <c r="B645" s="34" t="n"/>
      <c r="C645" s="100" t="n"/>
      <c r="D645" s="34" t="n"/>
      <c r="E645" s="34" t="n"/>
      <c r="F645" s="34" t="n"/>
      <c r="G645" s="34" t="n"/>
      <c r="H645" s="34" t="n"/>
      <c r="N645" t="inlineStr">
        <is>
          <t>Clinic</t>
        </is>
      </c>
    </row>
    <row r="646" ht="21.6" customHeight="1" s="49">
      <c r="A646" s="100" t="n"/>
      <c r="B646" s="34" t="n"/>
      <c r="C646" s="100" t="n"/>
      <c r="D646" s="34" t="n"/>
      <c r="E646" s="34" t="n"/>
      <c r="F646" s="34" t="n"/>
      <c r="G646" s="34" t="n"/>
      <c r="H646" s="34" t="n"/>
      <c r="N646" t="inlineStr">
        <is>
          <t>Clinic</t>
        </is>
      </c>
    </row>
    <row r="647" ht="21.6" customHeight="1" s="49">
      <c r="A647" s="100" t="n"/>
      <c r="B647" s="34" t="n"/>
      <c r="C647" s="100" t="n"/>
      <c r="D647" s="34" t="n"/>
      <c r="E647" s="34" t="n"/>
      <c r="F647" s="34" t="n"/>
      <c r="G647" s="34" t="n"/>
      <c r="H647" s="34" t="n"/>
      <c r="N647" t="inlineStr">
        <is>
          <t>Clinic</t>
        </is>
      </c>
    </row>
    <row r="648" ht="21.6" customHeight="1" s="49">
      <c r="A648" s="100" t="n"/>
      <c r="B648" s="34" t="n"/>
      <c r="C648" s="100" t="n"/>
      <c r="D648" s="34" t="n"/>
      <c r="E648" s="34" t="n"/>
      <c r="F648" s="34" t="n"/>
      <c r="G648" s="34" t="n"/>
      <c r="H648" s="34" t="n"/>
      <c r="N648" t="inlineStr">
        <is>
          <t>Clinic</t>
        </is>
      </c>
    </row>
    <row r="649" ht="21.6" customHeight="1" s="49">
      <c r="A649" s="100" t="n"/>
      <c r="B649" s="34" t="n"/>
      <c r="C649" s="100" t="n"/>
      <c r="D649" s="34" t="n"/>
      <c r="E649" s="34" t="n"/>
      <c r="F649" s="34" t="n"/>
      <c r="G649" s="34" t="n"/>
      <c r="H649" s="34" t="n"/>
      <c r="N649" t="inlineStr">
        <is>
          <t>Clinic</t>
        </is>
      </c>
    </row>
    <row r="650" ht="21.6" customHeight="1" s="49">
      <c r="A650" s="100" t="n"/>
      <c r="B650" s="34" t="n"/>
      <c r="C650" s="100" t="n"/>
      <c r="D650" s="34" t="n"/>
      <c r="E650" s="34" t="n"/>
      <c r="F650" s="34" t="n"/>
      <c r="G650" s="34" t="n"/>
      <c r="H650" s="34" t="n"/>
      <c r="N650" t="inlineStr">
        <is>
          <t>Clinic</t>
        </is>
      </c>
    </row>
    <row r="651" ht="21.6" customHeight="1" s="49">
      <c r="A651" s="100" t="n"/>
      <c r="B651" s="34" t="n"/>
      <c r="C651" s="100" t="n"/>
      <c r="D651" s="34" t="n"/>
      <c r="E651" s="34" t="n"/>
      <c r="F651" s="34" t="n"/>
      <c r="G651" s="34" t="n"/>
      <c r="H651" s="34" t="n"/>
      <c r="N651" t="inlineStr">
        <is>
          <t>Clinic</t>
        </is>
      </c>
    </row>
    <row r="652" ht="21.6" customHeight="1" s="49">
      <c r="A652" s="100" t="n"/>
      <c r="B652" s="34" t="n"/>
      <c r="C652" s="100" t="n"/>
      <c r="D652" s="34" t="n"/>
      <c r="E652" s="34" t="n"/>
      <c r="F652" s="34" t="n"/>
      <c r="G652" s="34" t="n"/>
      <c r="H652" s="34" t="n"/>
      <c r="N652" t="inlineStr">
        <is>
          <t>Clinic</t>
        </is>
      </c>
    </row>
    <row r="653" ht="21.6" customHeight="1" s="49">
      <c r="A653" s="100" t="n"/>
      <c r="B653" s="34" t="n"/>
      <c r="C653" s="100" t="n"/>
      <c r="D653" s="34" t="n"/>
      <c r="E653" s="34" t="n"/>
      <c r="F653" s="34" t="n"/>
      <c r="G653" s="34" t="n"/>
      <c r="H653" s="34" t="n"/>
      <c r="N653" t="inlineStr">
        <is>
          <t>Clinic</t>
        </is>
      </c>
    </row>
    <row r="654" ht="21.6" customHeight="1" s="49">
      <c r="A654" s="100" t="n"/>
      <c r="B654" s="34" t="n"/>
      <c r="C654" s="100" t="n"/>
      <c r="D654" s="34" t="n"/>
      <c r="E654" s="34" t="n"/>
      <c r="F654" s="34" t="n"/>
      <c r="G654" s="34" t="n"/>
      <c r="H654" s="34" t="n"/>
      <c r="N654" t="inlineStr">
        <is>
          <t>Clinic</t>
        </is>
      </c>
    </row>
    <row r="655" ht="21.6" customHeight="1" s="49">
      <c r="A655" s="100" t="n"/>
      <c r="B655" s="34" t="n"/>
      <c r="C655" s="100" t="n"/>
      <c r="D655" s="34" t="n"/>
      <c r="E655" s="34" t="n"/>
      <c r="F655" s="34" t="n"/>
      <c r="G655" s="34" t="n"/>
      <c r="H655" s="34" t="n"/>
      <c r="N655" t="inlineStr">
        <is>
          <t>Clinic</t>
        </is>
      </c>
    </row>
    <row r="656" ht="21.6" customHeight="1" s="49">
      <c r="A656" s="100" t="n"/>
      <c r="B656" s="34" t="n"/>
      <c r="C656" s="100" t="n"/>
      <c r="D656" s="34" t="n"/>
      <c r="E656" s="34" t="n"/>
      <c r="F656" s="34" t="n"/>
      <c r="G656" s="34" t="n"/>
      <c r="H656" s="34" t="n"/>
      <c r="N656" t="inlineStr">
        <is>
          <t>Clinic</t>
        </is>
      </c>
    </row>
    <row r="657" ht="21.6" customHeight="1" s="49">
      <c r="A657" s="100" t="n"/>
      <c r="B657" s="34" t="n"/>
      <c r="C657" s="100" t="n"/>
      <c r="D657" s="34" t="n"/>
      <c r="E657" s="34" t="n"/>
      <c r="F657" s="34" t="n"/>
      <c r="G657" s="34" t="n"/>
      <c r="H657" s="34" t="n"/>
      <c r="N657" t="inlineStr">
        <is>
          <t>Clinic</t>
        </is>
      </c>
    </row>
    <row r="658" ht="21.6" customHeight="1" s="49">
      <c r="A658" s="100" t="n"/>
      <c r="B658" s="34" t="n"/>
      <c r="C658" s="100" t="n"/>
      <c r="D658" s="34" t="n"/>
      <c r="E658" s="34" t="n"/>
      <c r="F658" s="34" t="n"/>
      <c r="G658" s="34" t="n"/>
      <c r="H658" s="34" t="n"/>
      <c r="N658" t="inlineStr">
        <is>
          <t>Clinic</t>
        </is>
      </c>
    </row>
    <row r="659" ht="21.6" customHeight="1" s="49">
      <c r="A659" s="100" t="n"/>
      <c r="B659" s="34" t="n"/>
      <c r="C659" s="100" t="n"/>
      <c r="D659" s="34" t="n"/>
      <c r="E659" s="34" t="n"/>
      <c r="F659" s="34" t="n"/>
      <c r="G659" s="34" t="n"/>
      <c r="H659" s="34" t="n"/>
      <c r="N659" t="inlineStr">
        <is>
          <t>Clinic</t>
        </is>
      </c>
    </row>
    <row r="660" ht="21.6" customHeight="1" s="49">
      <c r="A660" s="100" t="n"/>
      <c r="B660" s="34" t="n"/>
      <c r="C660" s="100" t="n"/>
      <c r="D660" s="34" t="n"/>
      <c r="E660" s="34" t="n"/>
      <c r="F660" s="34" t="n"/>
      <c r="G660" s="34" t="n"/>
      <c r="H660" s="34" t="n"/>
      <c r="N660" t="inlineStr">
        <is>
          <t>Clinic</t>
        </is>
      </c>
    </row>
    <row r="661" ht="21.6" customHeight="1" s="49">
      <c r="A661" s="100" t="n"/>
      <c r="B661" s="34" t="n"/>
      <c r="C661" s="100" t="n"/>
      <c r="D661" s="34" t="n"/>
      <c r="E661" s="34" t="n"/>
      <c r="F661" s="34" t="n"/>
      <c r="G661" s="34" t="n"/>
      <c r="H661" s="34" t="n"/>
      <c r="N661" t="inlineStr">
        <is>
          <t>Clinic</t>
        </is>
      </c>
    </row>
    <row r="662" ht="21.6" customHeight="1" s="49">
      <c r="A662" s="100" t="n"/>
      <c r="B662" s="34" t="n"/>
      <c r="C662" s="100" t="n"/>
      <c r="D662" s="34" t="n"/>
      <c r="E662" s="34" t="n"/>
      <c r="F662" s="34" t="n"/>
      <c r="G662" s="34" t="n"/>
      <c r="H662" s="34" t="n"/>
      <c r="N662" t="inlineStr">
        <is>
          <t>Clinic</t>
        </is>
      </c>
    </row>
    <row r="663" ht="21.6" customHeight="1" s="49">
      <c r="A663" s="100" t="n"/>
      <c r="B663" s="34" t="n"/>
      <c r="C663" s="100" t="n"/>
      <c r="D663" s="34" t="n"/>
      <c r="E663" s="34" t="n"/>
      <c r="F663" s="34" t="n"/>
      <c r="G663" s="34" t="n"/>
      <c r="H663" s="34" t="n"/>
      <c r="N663" t="inlineStr">
        <is>
          <t>Clinic</t>
        </is>
      </c>
    </row>
    <row r="664" ht="21.6" customHeight="1" s="49">
      <c r="A664" s="100" t="n"/>
      <c r="B664" s="34" t="n"/>
      <c r="C664" s="100" t="n"/>
      <c r="D664" s="34" t="n"/>
      <c r="E664" s="34" t="n"/>
      <c r="F664" s="34" t="n"/>
      <c r="G664" s="34" t="n"/>
      <c r="H664" s="34" t="n"/>
      <c r="N664" t="inlineStr">
        <is>
          <t>Clinic</t>
        </is>
      </c>
    </row>
    <row r="665" ht="21.6" customHeight="1" s="49">
      <c r="A665" s="100" t="n"/>
      <c r="B665" s="34" t="n"/>
      <c r="C665" s="100" t="n"/>
      <c r="D665" s="34" t="n"/>
      <c r="E665" s="34" t="n"/>
      <c r="F665" s="34" t="n"/>
      <c r="G665" s="34" t="n"/>
      <c r="H665" s="34" t="n"/>
      <c r="N665" t="inlineStr">
        <is>
          <t>Clinic</t>
        </is>
      </c>
    </row>
    <row r="666" ht="21.6" customHeight="1" s="49">
      <c r="A666" s="100" t="n"/>
      <c r="B666" s="34" t="n"/>
      <c r="C666" s="100" t="n"/>
      <c r="D666" s="34" t="n"/>
      <c r="E666" s="34" t="n"/>
      <c r="F666" s="34" t="n"/>
      <c r="G666" s="34" t="n"/>
      <c r="H666" s="34" t="n"/>
      <c r="N666" t="inlineStr">
        <is>
          <t>Clinic</t>
        </is>
      </c>
    </row>
    <row r="667" ht="21.6" customHeight="1" s="49">
      <c r="A667" s="100" t="n"/>
      <c r="B667" s="34" t="n"/>
      <c r="C667" s="100" t="n"/>
      <c r="D667" s="34" t="n"/>
      <c r="E667" s="34" t="n"/>
      <c r="F667" s="34" t="n"/>
      <c r="G667" s="34" t="n"/>
      <c r="H667" s="34" t="n"/>
      <c r="N667" t="inlineStr">
        <is>
          <t>Clinic</t>
        </is>
      </c>
    </row>
    <row r="668" ht="21.6" customHeight="1" s="49">
      <c r="A668" s="100" t="n"/>
      <c r="B668" s="34" t="n"/>
      <c r="C668" s="100" t="n"/>
      <c r="D668" s="34" t="n"/>
      <c r="E668" s="34" t="n"/>
      <c r="F668" s="34" t="n"/>
      <c r="G668" s="34" t="n"/>
      <c r="H668" s="34" t="n"/>
      <c r="N668" t="inlineStr">
        <is>
          <t>Clinic</t>
        </is>
      </c>
    </row>
    <row r="669" ht="21.6" customHeight="1" s="49">
      <c r="A669" s="100" t="n"/>
      <c r="B669" s="34" t="n"/>
      <c r="C669" s="100" t="n"/>
      <c r="D669" s="34" t="n"/>
      <c r="E669" s="34" t="n"/>
      <c r="F669" s="34" t="n"/>
      <c r="G669" s="34" t="n"/>
      <c r="H669" s="34" t="n"/>
      <c r="N669" t="inlineStr">
        <is>
          <t>Clinic</t>
        </is>
      </c>
    </row>
    <row r="670" ht="21.6" customHeight="1" s="49">
      <c r="A670" s="100" t="n"/>
      <c r="B670" s="34" t="n"/>
      <c r="C670" s="100" t="n"/>
      <c r="D670" s="34" t="n"/>
      <c r="E670" s="34" t="n"/>
      <c r="F670" s="34" t="n"/>
      <c r="G670" s="34" t="n"/>
      <c r="H670" s="34" t="n"/>
      <c r="N670" t="inlineStr">
        <is>
          <t>Clinic</t>
        </is>
      </c>
    </row>
    <row r="671" ht="21.6" customHeight="1" s="49">
      <c r="A671" s="100" t="n"/>
      <c r="B671" s="34" t="n"/>
      <c r="C671" s="100" t="n"/>
      <c r="D671" s="34" t="n"/>
      <c r="E671" s="34" t="n"/>
      <c r="F671" s="34" t="n"/>
      <c r="G671" s="34" t="n"/>
      <c r="H671" s="34" t="n"/>
      <c r="N671" t="inlineStr">
        <is>
          <t>Clinic</t>
        </is>
      </c>
    </row>
    <row r="672" ht="21.6" customHeight="1" s="49">
      <c r="A672" s="100" t="n"/>
      <c r="B672" s="34" t="n"/>
      <c r="C672" s="100" t="n"/>
      <c r="D672" s="34" t="n"/>
      <c r="E672" s="34" t="n"/>
      <c r="F672" s="34" t="n"/>
      <c r="G672" s="34" t="n"/>
      <c r="H672" s="34" t="n"/>
      <c r="N672" t="inlineStr">
        <is>
          <t>Clinic</t>
        </is>
      </c>
    </row>
    <row r="673" ht="21.6" customHeight="1" s="49">
      <c r="A673" s="100" t="n"/>
      <c r="B673" s="34" t="n"/>
      <c r="C673" s="100" t="n"/>
      <c r="D673" s="34" t="n"/>
      <c r="E673" s="34" t="n"/>
      <c r="F673" s="34" t="n"/>
      <c r="G673" s="34" t="n"/>
      <c r="H673" s="34" t="n"/>
      <c r="N673" t="inlineStr">
        <is>
          <t>Clinic</t>
        </is>
      </c>
    </row>
    <row r="674" ht="21.6" customHeight="1" s="49">
      <c r="A674" s="100" t="n"/>
      <c r="B674" s="34" t="n"/>
      <c r="C674" s="100" t="n"/>
      <c r="D674" s="34" t="n"/>
      <c r="E674" s="34" t="n"/>
      <c r="F674" s="34" t="n"/>
      <c r="G674" s="34" t="n"/>
      <c r="H674" s="34" t="n"/>
      <c r="N674" t="inlineStr">
        <is>
          <t>Clinic</t>
        </is>
      </c>
    </row>
    <row r="675" ht="21.6" customHeight="1" s="49">
      <c r="A675" s="100" t="n"/>
      <c r="B675" s="34" t="n"/>
      <c r="C675" s="100" t="n"/>
      <c r="D675" s="34" t="n"/>
      <c r="E675" s="34" t="n"/>
      <c r="F675" s="34" t="n"/>
      <c r="G675" s="34" t="n"/>
      <c r="H675" s="34" t="n"/>
      <c r="N675" t="inlineStr">
        <is>
          <t>Clinic</t>
        </is>
      </c>
    </row>
    <row r="676" ht="21.6" customHeight="1" s="49">
      <c r="A676" s="100" t="n"/>
      <c r="B676" s="34" t="n"/>
      <c r="C676" s="100" t="n"/>
      <c r="D676" s="34" t="n"/>
      <c r="E676" s="34" t="n"/>
      <c r="F676" s="34" t="n"/>
      <c r="G676" s="34" t="n"/>
      <c r="H676" s="34" t="n"/>
      <c r="N676" t="inlineStr">
        <is>
          <t>Clinic</t>
        </is>
      </c>
    </row>
    <row r="677" ht="21.6" customHeight="1" s="49">
      <c r="A677" s="100" t="n"/>
      <c r="B677" s="34" t="n"/>
      <c r="C677" s="100" t="n"/>
      <c r="D677" s="34" t="n"/>
      <c r="E677" s="34" t="n"/>
      <c r="F677" s="34" t="n"/>
      <c r="G677" s="34" t="n"/>
      <c r="H677" s="34" t="n"/>
      <c r="N677" t="inlineStr">
        <is>
          <t>Clinic</t>
        </is>
      </c>
    </row>
    <row r="678" ht="21.6" customHeight="1" s="49">
      <c r="A678" s="100" t="n"/>
      <c r="B678" s="34" t="n"/>
      <c r="C678" s="100" t="n"/>
      <c r="D678" s="34" t="n"/>
      <c r="E678" s="34" t="n"/>
      <c r="F678" s="34" t="n"/>
      <c r="G678" s="34" t="n"/>
      <c r="H678" s="34" t="n"/>
      <c r="N678" t="inlineStr">
        <is>
          <t>Clinic</t>
        </is>
      </c>
    </row>
    <row r="679" ht="21.6" customHeight="1" s="49">
      <c r="A679" s="100" t="n"/>
      <c r="B679" s="34" t="n"/>
      <c r="C679" s="100" t="n"/>
      <c r="D679" s="34" t="n"/>
      <c r="E679" s="34" t="n"/>
      <c r="F679" s="34" t="n"/>
      <c r="G679" s="34" t="n"/>
      <c r="H679" s="34" t="n"/>
      <c r="N679" t="inlineStr">
        <is>
          <t>Clinic</t>
        </is>
      </c>
    </row>
    <row r="680" ht="21.6" customHeight="1" s="49">
      <c r="A680" s="100" t="n"/>
      <c r="B680" s="34" t="n"/>
      <c r="C680" s="100" t="n"/>
      <c r="D680" s="34" t="n"/>
      <c r="E680" s="34" t="n"/>
      <c r="F680" s="34" t="n"/>
      <c r="G680" s="34" t="n"/>
      <c r="H680" s="34" t="n"/>
      <c r="N680" t="inlineStr">
        <is>
          <t>Clinic</t>
        </is>
      </c>
    </row>
    <row r="681" ht="21.6" customHeight="1" s="49">
      <c r="A681" s="100" t="n"/>
      <c r="B681" s="34" t="n"/>
      <c r="C681" s="100" t="n"/>
      <c r="D681" s="34" t="n"/>
      <c r="E681" s="34" t="n"/>
      <c r="F681" s="34" t="n"/>
      <c r="G681" s="34" t="n"/>
      <c r="H681" s="34" t="n"/>
      <c r="N681" t="inlineStr">
        <is>
          <t>Clinic</t>
        </is>
      </c>
    </row>
    <row r="682" ht="21.6" customHeight="1" s="49">
      <c r="A682" s="100" t="n"/>
      <c r="B682" s="34" t="n"/>
      <c r="C682" s="100" t="n"/>
      <c r="D682" s="34" t="n"/>
      <c r="E682" s="34" t="n"/>
      <c r="F682" s="34" t="n"/>
      <c r="G682" s="34" t="n"/>
      <c r="H682" s="34" t="n"/>
      <c r="N682" t="inlineStr">
        <is>
          <t>Clinic</t>
        </is>
      </c>
    </row>
    <row r="683" ht="21.6" customHeight="1" s="49">
      <c r="A683" s="100" t="n"/>
      <c r="B683" s="34" t="n"/>
      <c r="C683" s="100" t="n"/>
      <c r="D683" s="34" t="n"/>
      <c r="E683" s="34" t="n"/>
      <c r="F683" s="34" t="n"/>
      <c r="G683" s="34" t="n"/>
      <c r="H683" s="34" t="n"/>
      <c r="N683" t="inlineStr">
        <is>
          <t>Clinic</t>
        </is>
      </c>
    </row>
    <row r="684" ht="21.6" customHeight="1" s="49">
      <c r="A684" s="100" t="n"/>
      <c r="B684" s="34" t="n"/>
      <c r="C684" s="100" t="n"/>
      <c r="D684" s="34" t="n"/>
      <c r="E684" s="34" t="n"/>
      <c r="F684" s="34" t="n"/>
      <c r="G684" s="34" t="n"/>
      <c r="H684" s="34" t="n"/>
      <c r="N684" t="inlineStr">
        <is>
          <t>Clinic</t>
        </is>
      </c>
    </row>
    <row r="685" ht="21.6" customHeight="1" s="49">
      <c r="A685" s="100" t="n"/>
      <c r="B685" s="34" t="n"/>
      <c r="C685" s="100" t="n"/>
      <c r="D685" s="34" t="n"/>
      <c r="E685" s="34" t="n"/>
      <c r="F685" s="34" t="n"/>
      <c r="G685" s="34" t="n"/>
      <c r="H685" s="34" t="n"/>
      <c r="N685" t="inlineStr">
        <is>
          <t>Clinic</t>
        </is>
      </c>
    </row>
    <row r="686" ht="21.6" customHeight="1" s="49">
      <c r="A686" s="100" t="n"/>
      <c r="B686" s="34" t="n"/>
      <c r="C686" s="100" t="n"/>
      <c r="D686" s="34" t="n"/>
      <c r="E686" s="34" t="n"/>
      <c r="F686" s="34" t="n"/>
      <c r="G686" s="34" t="n"/>
      <c r="H686" s="34" t="n"/>
      <c r="N686" t="inlineStr">
        <is>
          <t>Clinic</t>
        </is>
      </c>
    </row>
    <row r="687" ht="21.6" customHeight="1" s="49">
      <c r="A687" s="100" t="n"/>
      <c r="B687" s="34" t="n"/>
      <c r="C687" s="100" t="n"/>
      <c r="D687" s="34" t="n"/>
      <c r="E687" s="34" t="n"/>
      <c r="F687" s="34" t="n"/>
      <c r="G687" s="34" t="n"/>
      <c r="H687" s="34" t="n"/>
      <c r="N687" t="inlineStr">
        <is>
          <t>Clinic</t>
        </is>
      </c>
    </row>
    <row r="688" ht="21.6" customHeight="1" s="49">
      <c r="A688" s="100" t="n"/>
      <c r="B688" s="34" t="n"/>
      <c r="C688" s="100" t="n"/>
      <c r="D688" s="34" t="n"/>
      <c r="E688" s="34" t="n"/>
      <c r="F688" s="34" t="n"/>
      <c r="G688" s="34" t="n"/>
      <c r="H688" s="34" t="n"/>
      <c r="N688" t="inlineStr">
        <is>
          <t>Clinic</t>
        </is>
      </c>
    </row>
    <row r="689" ht="21.6" customHeight="1" s="49">
      <c r="A689" s="100" t="n"/>
      <c r="B689" s="34" t="n"/>
      <c r="C689" s="100" t="n"/>
      <c r="D689" s="34" t="n"/>
      <c r="E689" s="34" t="n"/>
      <c r="F689" s="34" t="n"/>
      <c r="G689" s="34" t="n"/>
      <c r="H689" s="34" t="n"/>
      <c r="N689" t="inlineStr">
        <is>
          <t>Clinic</t>
        </is>
      </c>
    </row>
    <row r="690" ht="21.6" customHeight="1" s="49">
      <c r="A690" s="100" t="n"/>
      <c r="B690" s="34" t="n"/>
      <c r="C690" s="100" t="n"/>
      <c r="D690" s="34" t="n"/>
      <c r="E690" s="34" t="n"/>
      <c r="F690" s="34" t="n"/>
      <c r="G690" s="34" t="n"/>
      <c r="H690" s="34" t="n"/>
      <c r="N690" t="inlineStr">
        <is>
          <t>Clinic</t>
        </is>
      </c>
    </row>
    <row r="691" ht="21.6" customHeight="1" s="49">
      <c r="A691" s="100" t="n"/>
      <c r="B691" s="34" t="n"/>
      <c r="C691" s="100" t="n"/>
      <c r="D691" s="34" t="n"/>
      <c r="E691" s="34" t="n"/>
      <c r="F691" s="34" t="n"/>
      <c r="G691" s="34" t="n"/>
      <c r="H691" s="34" t="n"/>
      <c r="N691" t="inlineStr">
        <is>
          <t>Clinic</t>
        </is>
      </c>
    </row>
    <row r="692" ht="21.6" customHeight="1" s="49">
      <c r="A692" s="100" t="n"/>
      <c r="B692" s="34" t="n"/>
      <c r="C692" s="100" t="n"/>
      <c r="D692" s="34" t="n"/>
      <c r="E692" s="34" t="n"/>
      <c r="F692" s="34" t="n"/>
      <c r="G692" s="34" t="n"/>
      <c r="H692" s="34" t="n"/>
      <c r="N692" t="inlineStr">
        <is>
          <t>Clinic</t>
        </is>
      </c>
    </row>
    <row r="693" ht="21.6" customHeight="1" s="49">
      <c r="A693" s="100" t="n"/>
      <c r="B693" s="34" t="n"/>
      <c r="C693" s="100" t="n"/>
      <c r="D693" s="34" t="n"/>
      <c r="E693" s="34" t="n"/>
      <c r="F693" s="34" t="n"/>
      <c r="G693" s="34" t="n"/>
      <c r="H693" s="34" t="n"/>
      <c r="N693" t="inlineStr">
        <is>
          <t>Clinic</t>
        </is>
      </c>
    </row>
    <row r="694" ht="21.6" customHeight="1" s="49">
      <c r="A694" s="100" t="n"/>
      <c r="B694" s="34" t="n"/>
      <c r="C694" s="100" t="n"/>
      <c r="D694" s="34" t="n"/>
      <c r="E694" s="34" t="n"/>
      <c r="F694" s="34" t="n"/>
      <c r="G694" s="34" t="n"/>
      <c r="H694" s="34" t="n"/>
      <c r="N694" t="inlineStr">
        <is>
          <t>Clinic</t>
        </is>
      </c>
    </row>
    <row r="695" ht="21.6" customHeight="1" s="49">
      <c r="A695" s="100" t="n"/>
      <c r="B695" s="34" t="n"/>
      <c r="C695" s="100" t="n"/>
      <c r="D695" s="34" t="n"/>
      <c r="E695" s="34" t="n"/>
      <c r="F695" s="34" t="n"/>
      <c r="G695" s="34" t="n"/>
      <c r="H695" s="34" t="n"/>
      <c r="N695" t="inlineStr">
        <is>
          <t>Clinic</t>
        </is>
      </c>
    </row>
    <row r="696" ht="21.6" customHeight="1" s="49">
      <c r="A696" s="100" t="n"/>
      <c r="B696" s="34" t="n"/>
      <c r="C696" s="100" t="n"/>
      <c r="D696" s="34" t="n"/>
      <c r="E696" s="34" t="n"/>
      <c r="F696" s="34" t="n"/>
      <c r="G696" s="34" t="n"/>
      <c r="H696" s="34" t="n"/>
      <c r="N696" t="inlineStr">
        <is>
          <t>Clinic</t>
        </is>
      </c>
    </row>
    <row r="697" ht="21.6" customHeight="1" s="49">
      <c r="A697" s="100" t="n"/>
      <c r="B697" s="34" t="n"/>
      <c r="C697" s="100" t="n"/>
      <c r="D697" s="34" t="n"/>
      <c r="E697" s="34" t="n"/>
      <c r="F697" s="34" t="n"/>
      <c r="G697" s="34" t="n"/>
      <c r="H697" s="34" t="n"/>
      <c r="N697" t="inlineStr">
        <is>
          <t>Clinic</t>
        </is>
      </c>
    </row>
    <row r="698" ht="21.6" customHeight="1" s="49">
      <c r="A698" s="100" t="n"/>
      <c r="B698" s="34" t="n"/>
      <c r="C698" s="100" t="n"/>
      <c r="D698" s="34" t="n"/>
      <c r="E698" s="34" t="n"/>
      <c r="F698" s="34" t="n"/>
      <c r="G698" s="34" t="n"/>
      <c r="H698" s="34" t="n"/>
      <c r="N698" t="inlineStr">
        <is>
          <t>Clinic</t>
        </is>
      </c>
    </row>
    <row r="699" ht="21.6" customHeight="1" s="49">
      <c r="A699" s="100" t="n"/>
      <c r="B699" s="34" t="n"/>
      <c r="C699" s="100" t="n"/>
      <c r="D699" s="34" t="n"/>
      <c r="E699" s="34" t="n"/>
      <c r="F699" s="34" t="n"/>
      <c r="G699" s="34" t="n"/>
      <c r="H699" s="34" t="n"/>
      <c r="N699" t="inlineStr">
        <is>
          <t>Clinic</t>
        </is>
      </c>
    </row>
    <row r="700" ht="21.6" customHeight="1" s="49">
      <c r="A700" s="100" t="n"/>
      <c r="B700" s="34" t="n"/>
      <c r="C700" s="100" t="n"/>
      <c r="D700" s="34" t="n"/>
      <c r="E700" s="34" t="n"/>
      <c r="F700" s="34" t="n"/>
      <c r="G700" s="34" t="n"/>
      <c r="H700" s="34" t="n"/>
      <c r="N700" t="inlineStr">
        <is>
          <t>Clinic</t>
        </is>
      </c>
    </row>
    <row r="701" ht="21.6" customHeight="1" s="49">
      <c r="A701" s="100" t="n"/>
      <c r="B701" s="34" t="n"/>
      <c r="C701" s="100" t="n"/>
      <c r="D701" s="34" t="n"/>
      <c r="E701" s="34" t="n"/>
      <c r="F701" s="34" t="n"/>
      <c r="G701" s="34" t="n"/>
      <c r="H701" s="34" t="n"/>
      <c r="N701" t="inlineStr">
        <is>
          <t>Clinic</t>
        </is>
      </c>
    </row>
    <row r="702" ht="21.6" customHeight="1" s="49">
      <c r="A702" s="100" t="n"/>
      <c r="B702" s="34" t="n"/>
      <c r="C702" s="100" t="n"/>
      <c r="D702" s="34" t="n"/>
      <c r="E702" s="34" t="n"/>
      <c r="F702" s="34" t="n"/>
      <c r="G702" s="34" t="n"/>
      <c r="H702" s="34" t="n"/>
      <c r="N702" t="inlineStr">
        <is>
          <t>Clinic</t>
        </is>
      </c>
    </row>
    <row r="703" ht="21.6" customHeight="1" s="49">
      <c r="A703" s="100" t="n"/>
      <c r="B703" s="34" t="n"/>
      <c r="C703" s="100" t="n"/>
      <c r="D703" s="34" t="n"/>
      <c r="E703" s="34" t="n"/>
      <c r="F703" s="34" t="n"/>
      <c r="G703" s="34" t="n"/>
      <c r="H703" s="34" t="n"/>
      <c r="N703" t="inlineStr">
        <is>
          <t>Clinic</t>
        </is>
      </c>
    </row>
    <row r="704" ht="21.6" customHeight="1" s="49">
      <c r="A704" s="100" t="n"/>
      <c r="B704" s="34" t="n"/>
      <c r="C704" s="100" t="n"/>
      <c r="D704" s="34" t="n"/>
      <c r="E704" s="34" t="n"/>
      <c r="F704" s="34" t="n"/>
      <c r="G704" s="34" t="n"/>
      <c r="H704" s="34" t="n"/>
      <c r="N704" t="inlineStr">
        <is>
          <t>Clinic</t>
        </is>
      </c>
    </row>
    <row r="705" ht="21.6" customHeight="1" s="49">
      <c r="A705" s="100" t="n"/>
      <c r="B705" s="34" t="n"/>
      <c r="C705" s="100" t="n"/>
      <c r="D705" s="34" t="n"/>
      <c r="E705" s="34" t="n"/>
      <c r="F705" s="34" t="n"/>
      <c r="G705" s="34" t="n"/>
      <c r="H705" s="34" t="n"/>
      <c r="N705" t="inlineStr">
        <is>
          <t>Clinic</t>
        </is>
      </c>
    </row>
    <row r="706" ht="21.6" customHeight="1" s="49">
      <c r="A706" s="100" t="n"/>
      <c r="B706" s="34" t="n"/>
      <c r="C706" s="100" t="n"/>
      <c r="D706" s="34" t="n"/>
      <c r="E706" s="34" t="n"/>
      <c r="F706" s="34" t="n"/>
      <c r="G706" s="34" t="n"/>
      <c r="H706" s="34" t="n"/>
      <c r="N706" t="inlineStr">
        <is>
          <t>Clinic</t>
        </is>
      </c>
    </row>
    <row r="707" ht="21.6" customHeight="1" s="49">
      <c r="A707" s="100" t="n"/>
      <c r="B707" s="34" t="n"/>
      <c r="C707" s="100" t="n"/>
      <c r="D707" s="34" t="n"/>
      <c r="E707" s="34" t="n"/>
      <c r="F707" s="34" t="n"/>
      <c r="G707" s="34" t="n"/>
      <c r="H707" s="34" t="n"/>
      <c r="N707" t="inlineStr">
        <is>
          <t>Clinic</t>
        </is>
      </c>
    </row>
    <row r="708" ht="21.6" customHeight="1" s="49">
      <c r="A708" s="100" t="n"/>
      <c r="B708" s="34" t="n"/>
      <c r="C708" s="100" t="n"/>
      <c r="D708" s="34" t="n"/>
      <c r="E708" s="34" t="n"/>
      <c r="F708" s="34" t="n"/>
      <c r="G708" s="34" t="n"/>
      <c r="H708" s="34" t="n"/>
      <c r="N708" t="inlineStr">
        <is>
          <t>Clinic</t>
        </is>
      </c>
    </row>
    <row r="709" ht="21.6" customHeight="1" s="49">
      <c r="A709" s="100" t="n"/>
      <c r="B709" s="34" t="n"/>
      <c r="C709" s="100" t="n"/>
      <c r="D709" s="34" t="n"/>
      <c r="E709" s="34" t="n"/>
      <c r="F709" s="34" t="n"/>
      <c r="G709" s="34" t="n"/>
      <c r="H709" s="34" t="n"/>
      <c r="N709" t="inlineStr">
        <is>
          <t>Clinic</t>
        </is>
      </c>
    </row>
    <row r="710" ht="21.6" customHeight="1" s="49">
      <c r="A710" s="100" t="n"/>
      <c r="B710" s="34" t="n"/>
      <c r="C710" s="100" t="n"/>
      <c r="D710" s="34" t="n"/>
      <c r="E710" s="34" t="n"/>
      <c r="F710" s="34" t="n"/>
      <c r="G710" s="34" t="n"/>
      <c r="H710" s="34" t="n"/>
      <c r="N710" t="inlineStr">
        <is>
          <t>Clinic</t>
        </is>
      </c>
    </row>
    <row r="711" ht="21.6" customHeight="1" s="49">
      <c r="A711" s="100" t="n"/>
      <c r="B711" s="34" t="n"/>
      <c r="C711" s="100" t="n"/>
      <c r="D711" s="34" t="n"/>
      <c r="E711" s="34" t="n"/>
      <c r="F711" s="34" t="n"/>
      <c r="G711" s="34" t="n"/>
      <c r="H711" s="34" t="n"/>
      <c r="N711" t="inlineStr">
        <is>
          <t>Clinic</t>
        </is>
      </c>
    </row>
    <row r="712" ht="21.6" customHeight="1" s="49">
      <c r="A712" s="100" t="n"/>
      <c r="B712" s="34" t="n"/>
      <c r="C712" s="100" t="n"/>
      <c r="D712" s="34" t="n"/>
      <c r="E712" s="34" t="n"/>
      <c r="F712" s="34" t="n"/>
      <c r="G712" s="34" t="n"/>
      <c r="H712" s="34" t="n"/>
      <c r="N712" t="inlineStr">
        <is>
          <t>Clinic</t>
        </is>
      </c>
    </row>
    <row r="713" ht="21.6" customHeight="1" s="49">
      <c r="A713" s="100" t="n"/>
      <c r="B713" s="34" t="n"/>
      <c r="C713" s="100" t="n"/>
      <c r="D713" s="34" t="n"/>
      <c r="E713" s="34" t="n"/>
      <c r="F713" s="34" t="n"/>
      <c r="G713" s="34" t="n"/>
      <c r="H713" s="34" t="n"/>
      <c r="N713" t="inlineStr">
        <is>
          <t>Clinic</t>
        </is>
      </c>
    </row>
    <row r="714" ht="21.6" customHeight="1" s="49">
      <c r="A714" s="100" t="n"/>
      <c r="B714" s="34" t="n"/>
      <c r="C714" s="100" t="n"/>
      <c r="D714" s="34" t="n"/>
      <c r="E714" s="34" t="n"/>
      <c r="F714" s="34" t="n"/>
      <c r="G714" s="34" t="n"/>
      <c r="H714" s="34" t="n"/>
      <c r="N714" t="inlineStr">
        <is>
          <t>Clinic</t>
        </is>
      </c>
    </row>
    <row r="715" ht="21.6" customHeight="1" s="49">
      <c r="A715" s="100" t="n"/>
      <c r="B715" s="34" t="n"/>
      <c r="C715" s="100" t="n"/>
      <c r="D715" s="34" t="n"/>
      <c r="E715" s="34" t="n"/>
      <c r="F715" s="34" t="n"/>
      <c r="G715" s="34" t="n"/>
      <c r="H715" s="34" t="n"/>
      <c r="N715" t="inlineStr">
        <is>
          <t>Clinic</t>
        </is>
      </c>
    </row>
    <row r="716" ht="21.6" customHeight="1" s="49">
      <c r="A716" s="100" t="n"/>
      <c r="B716" s="34" t="n"/>
      <c r="C716" s="100" t="n"/>
      <c r="D716" s="34" t="n"/>
      <c r="E716" s="34" t="n"/>
      <c r="F716" s="34" t="n"/>
      <c r="G716" s="34" t="n"/>
      <c r="H716" s="34" t="n"/>
      <c r="N716" t="inlineStr">
        <is>
          <t>Clinic</t>
        </is>
      </c>
    </row>
    <row r="717" ht="21.6" customHeight="1" s="49">
      <c r="A717" s="100" t="n"/>
      <c r="B717" s="34" t="n"/>
      <c r="C717" s="100" t="n"/>
      <c r="D717" s="34" t="n"/>
      <c r="E717" s="34" t="n"/>
      <c r="F717" s="34" t="n"/>
      <c r="G717" s="34" t="n"/>
      <c r="H717" s="34" t="n"/>
      <c r="N717" t="inlineStr">
        <is>
          <t>Clinic</t>
        </is>
      </c>
    </row>
    <row r="718" ht="21.6" customHeight="1" s="49">
      <c r="A718" s="100" t="n"/>
      <c r="B718" s="34" t="n"/>
      <c r="C718" s="100" t="n"/>
      <c r="D718" s="34" t="n"/>
      <c r="E718" s="34" t="n"/>
      <c r="F718" s="34" t="n"/>
      <c r="G718" s="34" t="n"/>
      <c r="H718" s="34" t="n"/>
      <c r="N718" t="inlineStr">
        <is>
          <t>Clinic</t>
        </is>
      </c>
    </row>
    <row r="719" ht="21.6" customHeight="1" s="49">
      <c r="A719" s="100" t="n"/>
      <c r="B719" s="34" t="n"/>
      <c r="C719" s="100" t="n"/>
      <c r="D719" s="34" t="n"/>
      <c r="E719" s="34" t="n"/>
      <c r="F719" s="34" t="n"/>
      <c r="G719" s="34" t="n"/>
      <c r="H719" s="34" t="n"/>
      <c r="N719" t="inlineStr">
        <is>
          <t>Clinic</t>
        </is>
      </c>
    </row>
    <row r="720" ht="21.6" customHeight="1" s="49">
      <c r="A720" s="100" t="n"/>
      <c r="B720" s="34" t="n"/>
      <c r="C720" s="100" t="n"/>
      <c r="D720" s="34" t="n"/>
      <c r="E720" s="34" t="n"/>
      <c r="F720" s="34" t="n"/>
      <c r="G720" s="34" t="n"/>
      <c r="H720" s="34" t="n"/>
      <c r="N720" t="inlineStr">
        <is>
          <t>Clinic</t>
        </is>
      </c>
    </row>
    <row r="721" ht="21.6" customHeight="1" s="49">
      <c r="A721" s="100" t="n"/>
      <c r="B721" s="34" t="n"/>
      <c r="C721" s="100" t="n"/>
      <c r="D721" s="34" t="n"/>
      <c r="E721" s="34" t="n"/>
      <c r="F721" s="34" t="n"/>
      <c r="G721" s="34" t="n"/>
      <c r="H721" s="34" t="n"/>
      <c r="N721" t="inlineStr">
        <is>
          <t>Clinic</t>
        </is>
      </c>
    </row>
    <row r="722" ht="21.6" customHeight="1" s="49">
      <c r="A722" s="100" t="n"/>
      <c r="B722" s="34" t="n"/>
      <c r="C722" s="100" t="n"/>
      <c r="D722" s="34" t="n"/>
      <c r="E722" s="34" t="n"/>
      <c r="F722" s="34" t="n"/>
      <c r="G722" s="34" t="n"/>
      <c r="H722" s="34" t="n"/>
      <c r="N722" t="inlineStr">
        <is>
          <t>Clinic</t>
        </is>
      </c>
    </row>
    <row r="723" ht="21.6" customHeight="1" s="49">
      <c r="A723" s="100" t="n"/>
      <c r="B723" s="34" t="n"/>
      <c r="C723" s="100" t="n"/>
      <c r="D723" s="34" t="n"/>
      <c r="E723" s="34" t="n"/>
      <c r="F723" s="34" t="n"/>
      <c r="G723" s="34" t="n"/>
      <c r="H723" s="34" t="n"/>
      <c r="N723" t="inlineStr">
        <is>
          <t>Clinic</t>
        </is>
      </c>
    </row>
    <row r="724" ht="21.6" customHeight="1" s="49">
      <c r="A724" s="100" t="n"/>
      <c r="B724" s="34" t="n"/>
      <c r="C724" s="100" t="n"/>
      <c r="D724" s="34" t="n"/>
      <c r="E724" s="34" t="n"/>
      <c r="F724" s="34" t="n"/>
      <c r="G724" s="34" t="n"/>
      <c r="H724" s="34" t="n"/>
      <c r="N724" t="inlineStr">
        <is>
          <t>Clinic</t>
        </is>
      </c>
    </row>
    <row r="725" ht="21.6" customHeight="1" s="49">
      <c r="A725" s="100" t="n"/>
      <c r="B725" s="34" t="n"/>
      <c r="C725" s="100" t="n"/>
      <c r="D725" s="34" t="n"/>
      <c r="E725" s="34" t="n"/>
      <c r="F725" s="34" t="n"/>
      <c r="G725" s="34" t="n"/>
      <c r="H725" s="34" t="n"/>
      <c r="N725" t="inlineStr">
        <is>
          <t>Clinic</t>
        </is>
      </c>
    </row>
    <row r="726" ht="21.6" customHeight="1" s="49">
      <c r="A726" s="100" t="n"/>
      <c r="B726" s="34" t="n"/>
      <c r="C726" s="100" t="n"/>
      <c r="D726" s="34" t="n"/>
      <c r="E726" s="34" t="n"/>
      <c r="F726" s="34" t="n"/>
      <c r="G726" s="34" t="n"/>
      <c r="H726" s="34" t="n"/>
      <c r="N726" t="inlineStr">
        <is>
          <t>Clinic</t>
        </is>
      </c>
    </row>
    <row r="727" ht="21.6" customHeight="1" s="49">
      <c r="A727" s="100" t="n"/>
      <c r="B727" s="34" t="n"/>
      <c r="C727" s="100" t="n"/>
      <c r="D727" s="34" t="n"/>
      <c r="E727" s="34" t="n"/>
      <c r="F727" s="34" t="n"/>
      <c r="G727" s="34" t="n"/>
      <c r="H727" s="34" t="n"/>
      <c r="N727" t="inlineStr">
        <is>
          <t>Clinic</t>
        </is>
      </c>
    </row>
    <row r="728" ht="21.6" customHeight="1" s="49">
      <c r="A728" s="100" t="n"/>
      <c r="B728" s="34" t="n"/>
      <c r="C728" s="100" t="n"/>
      <c r="D728" s="34" t="n"/>
      <c r="E728" s="34" t="n"/>
      <c r="F728" s="34" t="n"/>
      <c r="G728" s="34" t="n"/>
      <c r="H728" s="34" t="n"/>
      <c r="N728" t="inlineStr">
        <is>
          <t>Clinic</t>
        </is>
      </c>
    </row>
    <row r="729" ht="21.6" customHeight="1" s="49">
      <c r="A729" s="100" t="n"/>
      <c r="B729" s="34" t="n"/>
      <c r="C729" s="100" t="n"/>
      <c r="D729" s="34" t="n"/>
      <c r="E729" s="34" t="n"/>
      <c r="F729" s="34" t="n"/>
      <c r="G729" s="34" t="n"/>
      <c r="H729" s="34" t="n"/>
      <c r="N729" t="inlineStr">
        <is>
          <t>Clinic</t>
        </is>
      </c>
    </row>
    <row r="730" ht="21.6" customHeight="1" s="49">
      <c r="A730" s="100" t="n"/>
      <c r="B730" s="34" t="n"/>
      <c r="C730" s="100" t="n"/>
      <c r="D730" s="34" t="n"/>
      <c r="E730" s="34" t="n"/>
      <c r="F730" s="34" t="n"/>
      <c r="G730" s="34" t="n"/>
      <c r="H730" s="34" t="n"/>
      <c r="N730" t="inlineStr">
        <is>
          <t>Clinic</t>
        </is>
      </c>
    </row>
    <row r="731" ht="21.6" customHeight="1" s="49">
      <c r="A731" s="100" t="n"/>
      <c r="B731" s="34" t="n"/>
      <c r="C731" s="100" t="n"/>
      <c r="D731" s="34" t="n"/>
      <c r="E731" s="34" t="n"/>
      <c r="F731" s="34" t="n"/>
      <c r="G731" s="34" t="n"/>
      <c r="H731" s="34" t="n"/>
      <c r="N731" t="inlineStr">
        <is>
          <t>Clinic</t>
        </is>
      </c>
    </row>
    <row r="732" ht="21.6" customHeight="1" s="49">
      <c r="A732" s="100" t="n"/>
      <c r="B732" s="34" t="n"/>
      <c r="C732" s="100" t="n"/>
      <c r="D732" s="34" t="n"/>
      <c r="E732" s="34" t="n"/>
      <c r="F732" s="34" t="n"/>
      <c r="G732" s="34" t="n"/>
      <c r="H732" s="34" t="n"/>
      <c r="N732" t="inlineStr">
        <is>
          <t>Clinic</t>
        </is>
      </c>
    </row>
    <row r="733" ht="21.6" customHeight="1" s="49">
      <c r="A733" s="100" t="n"/>
      <c r="B733" s="34" t="n"/>
      <c r="C733" s="100" t="n"/>
      <c r="D733" s="34" t="n"/>
      <c r="E733" s="34" t="n"/>
      <c r="F733" s="34" t="n"/>
      <c r="G733" s="34" t="n"/>
      <c r="H733" s="34" t="n"/>
      <c r="N733" t="inlineStr">
        <is>
          <t>Clinic</t>
        </is>
      </c>
    </row>
    <row r="734" ht="21.6" customHeight="1" s="49">
      <c r="A734" s="100" t="n"/>
      <c r="B734" s="34" t="n"/>
      <c r="C734" s="100" t="n"/>
      <c r="D734" s="34" t="n"/>
      <c r="E734" s="34" t="n"/>
      <c r="F734" s="34" t="n"/>
      <c r="G734" s="34" t="n"/>
      <c r="H734" s="34" t="n"/>
      <c r="N734" t="inlineStr">
        <is>
          <t>Clinic</t>
        </is>
      </c>
    </row>
    <row r="735" ht="21.6" customHeight="1" s="49">
      <c r="A735" s="100" t="n"/>
      <c r="B735" s="34" t="n"/>
      <c r="C735" s="100" t="n"/>
      <c r="D735" s="34" t="n"/>
      <c r="E735" s="34" t="n"/>
      <c r="F735" s="34" t="n"/>
      <c r="G735" s="34" t="n"/>
      <c r="H735" s="34" t="n"/>
      <c r="N735" t="inlineStr">
        <is>
          <t>Clinic</t>
        </is>
      </c>
    </row>
    <row r="736" ht="21.6" customHeight="1" s="49">
      <c r="A736" s="100" t="n"/>
      <c r="B736" s="34" t="n"/>
      <c r="C736" s="100" t="n"/>
      <c r="D736" s="34" t="n"/>
      <c r="E736" s="34" t="n"/>
      <c r="F736" s="34" t="n"/>
      <c r="G736" s="34" t="n"/>
      <c r="H736" s="34" t="n"/>
      <c r="N736" t="inlineStr">
        <is>
          <t>Clinic</t>
        </is>
      </c>
    </row>
    <row r="737" ht="21.6" customHeight="1" s="49">
      <c r="A737" s="100" t="n"/>
      <c r="B737" s="34" t="n"/>
      <c r="C737" s="100" t="n"/>
      <c r="D737" s="34" t="n"/>
      <c r="E737" s="34" t="n"/>
      <c r="F737" s="34" t="n"/>
      <c r="G737" s="34" t="n"/>
      <c r="H737" s="34" t="n"/>
      <c r="N737" t="inlineStr">
        <is>
          <t>Clinic</t>
        </is>
      </c>
    </row>
    <row r="738" ht="21.6" customHeight="1" s="49">
      <c r="A738" s="100" t="n"/>
      <c r="B738" s="34" t="n"/>
      <c r="C738" s="100" t="n"/>
      <c r="D738" s="34" t="n"/>
      <c r="E738" s="34" t="n"/>
      <c r="F738" s="34" t="n"/>
      <c r="G738" s="34" t="n"/>
      <c r="H738" s="34" t="n"/>
      <c r="N738" t="inlineStr">
        <is>
          <t>Clinic</t>
        </is>
      </c>
    </row>
    <row r="739" ht="21.6" customHeight="1" s="49">
      <c r="A739" s="100" t="n"/>
      <c r="B739" s="34" t="n"/>
      <c r="C739" s="100" t="n"/>
      <c r="D739" s="34" t="n"/>
      <c r="E739" s="34" t="n"/>
      <c r="F739" s="34" t="n"/>
      <c r="G739" s="34" t="n"/>
      <c r="H739" s="34" t="n"/>
      <c r="N739" t="inlineStr">
        <is>
          <t>Clinic</t>
        </is>
      </c>
    </row>
    <row r="740" ht="21.6" customHeight="1" s="49">
      <c r="A740" s="100" t="n"/>
      <c r="B740" s="34" t="n"/>
      <c r="C740" s="100" t="n"/>
      <c r="D740" s="34" t="n"/>
      <c r="E740" s="34" t="n"/>
      <c r="F740" s="34" t="n"/>
      <c r="G740" s="34" t="n"/>
      <c r="H740" s="34" t="n"/>
      <c r="N740" t="inlineStr">
        <is>
          <t>Clinic</t>
        </is>
      </c>
    </row>
    <row r="741" ht="21.6" customHeight="1" s="49">
      <c r="A741" s="100" t="n"/>
      <c r="B741" s="34" t="n"/>
      <c r="C741" s="100" t="n"/>
      <c r="D741" s="34" t="n"/>
      <c r="E741" s="34" t="n"/>
      <c r="F741" s="34" t="n"/>
      <c r="G741" s="34" t="n"/>
      <c r="H741" s="34" t="n"/>
      <c r="N741" t="inlineStr">
        <is>
          <t>Clinic</t>
        </is>
      </c>
    </row>
    <row r="742" ht="21.6" customHeight="1" s="49">
      <c r="A742" s="100" t="n"/>
      <c r="B742" s="34" t="n"/>
      <c r="C742" s="100" t="n"/>
      <c r="D742" s="34" t="n"/>
      <c r="E742" s="34" t="n"/>
      <c r="F742" s="34" t="n"/>
      <c r="G742" s="34" t="n"/>
      <c r="H742" s="34" t="n"/>
      <c r="N742" t="inlineStr">
        <is>
          <t>Clinic</t>
        </is>
      </c>
    </row>
    <row r="743" ht="21.6" customHeight="1" s="49">
      <c r="A743" s="100" t="n"/>
      <c r="B743" s="34" t="n"/>
      <c r="C743" s="100" t="n"/>
      <c r="D743" s="34" t="n"/>
      <c r="E743" s="34" t="n"/>
      <c r="F743" s="34" t="n"/>
      <c r="G743" s="34" t="n"/>
      <c r="H743" s="34" t="n"/>
      <c r="N743" t="inlineStr">
        <is>
          <t>Clinic</t>
        </is>
      </c>
    </row>
    <row r="744" ht="21.6" customHeight="1" s="49">
      <c r="A744" s="100" t="n"/>
      <c r="B744" s="34" t="n"/>
      <c r="C744" s="100" t="n"/>
      <c r="D744" s="34" t="n"/>
      <c r="E744" s="34" t="n"/>
      <c r="F744" s="34" t="n"/>
      <c r="G744" s="34" t="n"/>
      <c r="H744" s="34" t="n"/>
      <c r="N744" t="inlineStr">
        <is>
          <t>Clinic</t>
        </is>
      </c>
    </row>
    <row r="745" ht="21.6" customHeight="1" s="49">
      <c r="A745" s="100" t="n"/>
      <c r="B745" s="34" t="n"/>
      <c r="C745" s="100" t="n"/>
      <c r="D745" s="34" t="n"/>
      <c r="E745" s="34" t="n"/>
      <c r="F745" s="34" t="n"/>
      <c r="G745" s="34" t="n"/>
      <c r="H745" s="34" t="n"/>
      <c r="N745" t="inlineStr">
        <is>
          <t>Clinic</t>
        </is>
      </c>
    </row>
    <row r="746" ht="21.6" customHeight="1" s="49">
      <c r="A746" s="100" t="n"/>
      <c r="B746" s="34" t="n"/>
      <c r="C746" s="100" t="n"/>
      <c r="D746" s="34" t="n"/>
      <c r="E746" s="34" t="n"/>
      <c r="F746" s="34" t="n"/>
      <c r="G746" s="34" t="n"/>
      <c r="H746" s="34" t="n"/>
      <c r="N746" t="inlineStr">
        <is>
          <t>Clinic</t>
        </is>
      </c>
    </row>
    <row r="747" ht="21.6" customHeight="1" s="49">
      <c r="A747" s="100" t="n"/>
      <c r="B747" s="34" t="n"/>
      <c r="C747" s="100" t="n"/>
      <c r="D747" s="34" t="n"/>
      <c r="E747" s="34" t="n"/>
      <c r="F747" s="34" t="n"/>
      <c r="G747" s="34" t="n"/>
      <c r="H747" s="34" t="n"/>
      <c r="N747" t="inlineStr">
        <is>
          <t>Clinic</t>
        </is>
      </c>
    </row>
    <row r="748" ht="21.6" customHeight="1" s="49">
      <c r="A748" s="100" t="n"/>
      <c r="B748" s="34" t="n"/>
      <c r="C748" s="100" t="n"/>
      <c r="D748" s="34" t="n"/>
      <c r="E748" s="34" t="n"/>
      <c r="F748" s="34" t="n"/>
      <c r="G748" s="34" t="n"/>
      <c r="H748" s="34" t="n"/>
      <c r="N748" t="inlineStr">
        <is>
          <t>Clinic</t>
        </is>
      </c>
    </row>
    <row r="749" ht="21.6" customHeight="1" s="49">
      <c r="A749" s="100" t="n"/>
      <c r="B749" s="34" t="n"/>
      <c r="C749" s="100" t="n"/>
      <c r="D749" s="34" t="n"/>
      <c r="E749" s="34" t="n"/>
      <c r="F749" s="34" t="n"/>
      <c r="G749" s="34" t="n"/>
      <c r="H749" s="34" t="n"/>
      <c r="N749" t="inlineStr">
        <is>
          <t>Clinic</t>
        </is>
      </c>
    </row>
    <row r="750" ht="21.6" customHeight="1" s="49">
      <c r="A750" s="100" t="n"/>
      <c r="B750" s="34" t="n"/>
      <c r="C750" s="100" t="n"/>
      <c r="D750" s="34" t="n"/>
      <c r="E750" s="34" t="n"/>
      <c r="F750" s="34" t="n"/>
      <c r="G750" s="34" t="n"/>
      <c r="H750" s="34" t="n"/>
      <c r="N750" t="inlineStr">
        <is>
          <t>Clinic</t>
        </is>
      </c>
    </row>
    <row r="751" ht="21.6" customHeight="1" s="49">
      <c r="A751" s="100" t="n"/>
      <c r="B751" s="34" t="n"/>
      <c r="C751" s="100" t="n"/>
      <c r="D751" s="34" t="n"/>
      <c r="E751" s="34" t="n"/>
      <c r="F751" s="34" t="n"/>
      <c r="G751" s="34" t="n"/>
      <c r="H751" s="34" t="n"/>
      <c r="N751" t="inlineStr">
        <is>
          <t>Clinic</t>
        </is>
      </c>
    </row>
    <row r="752" ht="21.6" customHeight="1" s="49">
      <c r="A752" s="100" t="n"/>
      <c r="B752" s="34" t="n"/>
      <c r="C752" s="100" t="n"/>
      <c r="D752" s="34" t="n"/>
      <c r="E752" s="34" t="n"/>
      <c r="F752" s="34" t="n"/>
      <c r="G752" s="34" t="n"/>
      <c r="H752" s="34" t="n"/>
      <c r="N752" t="inlineStr">
        <is>
          <t>Clinic</t>
        </is>
      </c>
    </row>
    <row r="753" ht="21.6" customHeight="1" s="49">
      <c r="A753" s="100" t="n"/>
      <c r="B753" s="34" t="n"/>
      <c r="C753" s="100" t="n"/>
      <c r="D753" s="34" t="n"/>
      <c r="E753" s="34" t="n"/>
      <c r="F753" s="34" t="n"/>
      <c r="G753" s="34" t="n"/>
      <c r="H753" s="34" t="n"/>
      <c r="N753" t="inlineStr">
        <is>
          <t>Clinic</t>
        </is>
      </c>
    </row>
    <row r="754" ht="21.6" customHeight="1" s="49">
      <c r="A754" s="100" t="n"/>
      <c r="B754" s="34" t="n"/>
      <c r="C754" s="100" t="n"/>
      <c r="D754" s="34" t="n"/>
      <c r="E754" s="34" t="n"/>
      <c r="F754" s="34" t="n"/>
      <c r="G754" s="34" t="n"/>
      <c r="H754" s="34" t="n"/>
      <c r="N754" t="inlineStr">
        <is>
          <t>Clinic</t>
        </is>
      </c>
    </row>
    <row r="755" ht="21.6" customHeight="1" s="49">
      <c r="A755" s="100" t="n"/>
      <c r="B755" s="34" t="n"/>
      <c r="C755" s="100" t="n"/>
      <c r="D755" s="34" t="n"/>
      <c r="E755" s="34" t="n"/>
      <c r="F755" s="34" t="n"/>
      <c r="G755" s="34" t="n"/>
      <c r="H755" s="34" t="n"/>
      <c r="N755" t="inlineStr">
        <is>
          <t>Clinic</t>
        </is>
      </c>
    </row>
    <row r="756" ht="21.6" customHeight="1" s="49">
      <c r="A756" s="100" t="n"/>
      <c r="B756" s="34" t="n"/>
      <c r="C756" s="100" t="n"/>
      <c r="D756" s="34" t="n"/>
      <c r="E756" s="34" t="n"/>
      <c r="F756" s="34" t="n"/>
      <c r="G756" s="34" t="n"/>
      <c r="H756" s="34" t="n"/>
      <c r="N756" t="inlineStr">
        <is>
          <t>Clinic</t>
        </is>
      </c>
    </row>
    <row r="757" ht="21.6" customHeight="1" s="49">
      <c r="A757" s="100" t="n"/>
      <c r="B757" s="34" t="n"/>
      <c r="C757" s="100" t="n"/>
      <c r="D757" s="34" t="n"/>
      <c r="E757" s="34" t="n"/>
      <c r="F757" s="34" t="n"/>
      <c r="G757" s="34" t="n"/>
      <c r="H757" s="34" t="n"/>
      <c r="N757" t="inlineStr">
        <is>
          <t>Clinic</t>
        </is>
      </c>
    </row>
    <row r="758" ht="21.6" customHeight="1" s="49">
      <c r="A758" s="100" t="n"/>
      <c r="B758" s="34" t="n"/>
      <c r="C758" s="100" t="n"/>
      <c r="D758" s="34" t="n"/>
      <c r="E758" s="34" t="n"/>
      <c r="F758" s="34" t="n"/>
      <c r="G758" s="34" t="n"/>
      <c r="H758" s="34" t="n"/>
      <c r="N758" t="inlineStr">
        <is>
          <t>Clinic</t>
        </is>
      </c>
    </row>
    <row r="759" ht="21.6" customHeight="1" s="49">
      <c r="A759" s="100" t="n"/>
      <c r="B759" s="34" t="n"/>
      <c r="C759" s="100" t="n"/>
      <c r="D759" s="34" t="n"/>
      <c r="E759" s="34" t="n"/>
      <c r="F759" s="34" t="n"/>
      <c r="G759" s="34" t="n"/>
      <c r="H759" s="34" t="n"/>
      <c r="N759" t="inlineStr">
        <is>
          <t>Clinic</t>
        </is>
      </c>
    </row>
    <row r="760" ht="21.6" customHeight="1" s="49">
      <c r="A760" s="100" t="n"/>
      <c r="B760" s="34" t="n"/>
      <c r="C760" s="100" t="n"/>
      <c r="D760" s="34" t="n"/>
      <c r="E760" s="34" t="n"/>
      <c r="F760" s="34" t="n"/>
      <c r="G760" s="34" t="n"/>
      <c r="H760" s="34" t="n"/>
      <c r="N760" t="inlineStr">
        <is>
          <t>Clinic</t>
        </is>
      </c>
    </row>
    <row r="761" ht="21.6" customHeight="1" s="49">
      <c r="A761" s="100" t="n"/>
      <c r="B761" s="34" t="n"/>
      <c r="C761" s="100" t="n"/>
      <c r="D761" s="34" t="n"/>
      <c r="E761" s="34" t="n"/>
      <c r="F761" s="34" t="n"/>
      <c r="G761" s="34" t="n"/>
      <c r="H761" s="34" t="n"/>
      <c r="N761" t="inlineStr">
        <is>
          <t>Clinic</t>
        </is>
      </c>
    </row>
    <row r="762" ht="21.6" customHeight="1" s="49">
      <c r="A762" s="100" t="n"/>
      <c r="B762" s="34" t="n"/>
      <c r="C762" s="100" t="n"/>
      <c r="D762" s="34" t="n"/>
      <c r="E762" s="34" t="n"/>
      <c r="F762" s="34" t="n"/>
      <c r="G762" s="34" t="n"/>
      <c r="H762" s="34" t="n"/>
      <c r="N762" t="inlineStr">
        <is>
          <t>Clinic</t>
        </is>
      </c>
    </row>
    <row r="763" ht="21.6" customHeight="1" s="49">
      <c r="A763" s="100" t="n"/>
      <c r="B763" s="34" t="n"/>
      <c r="C763" s="100" t="n"/>
      <c r="D763" s="34" t="n"/>
      <c r="E763" s="34" t="n"/>
      <c r="F763" s="34" t="n"/>
      <c r="G763" s="34" t="n"/>
      <c r="H763" s="34" t="n"/>
      <c r="N763" t="inlineStr">
        <is>
          <t>Clinic</t>
        </is>
      </c>
    </row>
    <row r="764" ht="21.6" customHeight="1" s="49">
      <c r="A764" s="100" t="n"/>
      <c r="B764" s="34" t="n"/>
      <c r="C764" s="100" t="n"/>
      <c r="D764" s="34" t="n"/>
      <c r="E764" s="34" t="n"/>
      <c r="F764" s="34" t="n"/>
      <c r="G764" s="34" t="n"/>
      <c r="H764" s="34" t="n"/>
      <c r="N764" t="inlineStr">
        <is>
          <t>Clinic</t>
        </is>
      </c>
    </row>
    <row r="765" ht="21.6" customHeight="1" s="49">
      <c r="A765" s="100" t="n"/>
      <c r="B765" s="34" t="n"/>
      <c r="C765" s="100" t="n"/>
      <c r="D765" s="34" t="n"/>
      <c r="E765" s="34" t="n"/>
      <c r="F765" s="34" t="n"/>
      <c r="G765" s="34" t="n"/>
      <c r="H765" s="34" t="n"/>
      <c r="N765" t="inlineStr">
        <is>
          <t>Clinic</t>
        </is>
      </c>
    </row>
    <row r="766" ht="21.6" customHeight="1" s="49">
      <c r="A766" s="100" t="n"/>
      <c r="B766" s="34" t="n"/>
      <c r="C766" s="100" t="n"/>
      <c r="D766" s="34" t="n"/>
      <c r="E766" s="34" t="n"/>
      <c r="F766" s="34" t="n"/>
      <c r="G766" s="34" t="n"/>
      <c r="H766" s="34" t="n"/>
      <c r="N766" t="inlineStr">
        <is>
          <t>Clinic</t>
        </is>
      </c>
    </row>
    <row r="767" ht="21.6" customHeight="1" s="49">
      <c r="A767" s="100" t="n"/>
      <c r="B767" s="34" t="n"/>
      <c r="C767" s="100" t="n"/>
      <c r="D767" s="34" t="n"/>
      <c r="E767" s="34" t="n"/>
      <c r="F767" s="34" t="n"/>
      <c r="G767" s="34" t="n"/>
      <c r="H767" s="34" t="n"/>
      <c r="N767" t="inlineStr">
        <is>
          <t>Clinic</t>
        </is>
      </c>
    </row>
    <row r="768" ht="21.6" customHeight="1" s="49">
      <c r="A768" s="100" t="n"/>
      <c r="B768" s="34" t="n"/>
      <c r="C768" s="100" t="n"/>
      <c r="D768" s="34" t="n"/>
      <c r="E768" s="34" t="n"/>
      <c r="F768" s="34" t="n"/>
      <c r="G768" s="34" t="n"/>
      <c r="H768" s="34" t="n"/>
      <c r="N768" t="inlineStr">
        <is>
          <t>Clinic</t>
        </is>
      </c>
    </row>
    <row r="769" ht="21.6" customHeight="1" s="49">
      <c r="A769" s="100" t="n"/>
      <c r="B769" s="34" t="n"/>
      <c r="C769" s="100" t="n"/>
      <c r="D769" s="34" t="n"/>
      <c r="E769" s="34" t="n"/>
      <c r="F769" s="34" t="n"/>
      <c r="G769" s="34" t="n"/>
      <c r="H769" s="34" t="n"/>
      <c r="N769" t="inlineStr">
        <is>
          <t>Clinic</t>
        </is>
      </c>
    </row>
    <row r="770" ht="21.6" customHeight="1" s="49">
      <c r="A770" s="100" t="n"/>
      <c r="B770" s="34" t="n"/>
      <c r="C770" s="100" t="n"/>
      <c r="D770" s="34" t="n"/>
      <c r="E770" s="34" t="n"/>
      <c r="F770" s="34" t="n"/>
      <c r="G770" s="34" t="n"/>
      <c r="H770" s="34" t="n"/>
      <c r="N770" t="inlineStr">
        <is>
          <t>Clinic</t>
        </is>
      </c>
    </row>
    <row r="771" ht="21.6" customHeight="1" s="49">
      <c r="A771" s="100" t="n"/>
      <c r="B771" s="34" t="n"/>
      <c r="C771" s="100" t="n"/>
      <c r="D771" s="34" t="n"/>
      <c r="E771" s="34" t="n"/>
      <c r="F771" s="34" t="n"/>
      <c r="G771" s="34" t="n"/>
      <c r="H771" s="34" t="n"/>
      <c r="N771" t="inlineStr">
        <is>
          <t>Clinic</t>
        </is>
      </c>
    </row>
    <row r="772" ht="21.6" customHeight="1" s="49">
      <c r="A772" s="100" t="n"/>
      <c r="B772" s="34" t="n"/>
      <c r="C772" s="100" t="n"/>
      <c r="D772" s="34" t="n"/>
      <c r="E772" s="34" t="n"/>
      <c r="F772" s="34" t="n"/>
      <c r="G772" s="34" t="n"/>
      <c r="H772" s="34" t="n"/>
      <c r="N772" t="inlineStr">
        <is>
          <t>Clinic</t>
        </is>
      </c>
    </row>
    <row r="773" ht="21.6" customHeight="1" s="49">
      <c r="A773" s="100" t="n"/>
      <c r="B773" s="34" t="n"/>
      <c r="C773" s="100" t="n"/>
      <c r="D773" s="34" t="n"/>
      <c r="E773" s="34" t="n"/>
      <c r="F773" s="34" t="n"/>
      <c r="G773" s="34" t="n"/>
      <c r="H773" s="34" t="n"/>
      <c r="N773" t="inlineStr">
        <is>
          <t>Clinic</t>
        </is>
      </c>
    </row>
    <row r="774" ht="21.6" customHeight="1" s="49">
      <c r="A774" s="100" t="n"/>
      <c r="B774" s="34" t="n"/>
      <c r="C774" s="100" t="n"/>
      <c r="D774" s="34" t="n"/>
      <c r="E774" s="34" t="n"/>
      <c r="F774" s="34" t="n"/>
      <c r="G774" s="34" t="n"/>
      <c r="H774" s="34" t="n"/>
      <c r="N774" t="inlineStr">
        <is>
          <t>Clinic</t>
        </is>
      </c>
    </row>
    <row r="775" ht="21.6" customHeight="1" s="49">
      <c r="A775" s="100" t="n"/>
      <c r="B775" s="34" t="n"/>
      <c r="C775" s="100" t="n"/>
      <c r="D775" s="34" t="n"/>
      <c r="E775" s="34" t="n"/>
      <c r="F775" s="34" t="n"/>
      <c r="G775" s="34" t="n"/>
      <c r="H775" s="34" t="n"/>
      <c r="N775" t="inlineStr">
        <is>
          <t>Clinic</t>
        </is>
      </c>
    </row>
    <row r="776" ht="21.6" customHeight="1" s="49">
      <c r="A776" s="100" t="n"/>
      <c r="B776" s="34" t="n"/>
      <c r="C776" s="100" t="n"/>
      <c r="D776" s="34" t="n"/>
      <c r="E776" s="34" t="n"/>
      <c r="F776" s="34" t="n"/>
      <c r="G776" s="34" t="n"/>
      <c r="H776" s="34" t="n"/>
      <c r="N776" t="inlineStr">
        <is>
          <t>Clinic</t>
        </is>
      </c>
    </row>
    <row r="777" ht="21.6" customHeight="1" s="49">
      <c r="A777" s="100" t="n"/>
      <c r="B777" s="34" t="n"/>
      <c r="C777" s="100" t="n"/>
      <c r="D777" s="34" t="n"/>
      <c r="E777" s="34" t="n"/>
      <c r="F777" s="34" t="n"/>
      <c r="G777" s="34" t="n"/>
      <c r="H777" s="34" t="n"/>
      <c r="N777" t="inlineStr">
        <is>
          <t>Clinic</t>
        </is>
      </c>
    </row>
    <row r="778" ht="21.6" customHeight="1" s="49">
      <c r="A778" s="100" t="n"/>
      <c r="B778" s="34" t="n"/>
      <c r="C778" s="100" t="n"/>
      <c r="D778" s="34" t="n"/>
      <c r="E778" s="34" t="n"/>
      <c r="F778" s="34" t="n"/>
      <c r="G778" s="34" t="n"/>
      <c r="H778" s="34" t="n"/>
      <c r="N778" t="inlineStr">
        <is>
          <t>Clinic</t>
        </is>
      </c>
    </row>
    <row r="779" ht="21.6" customHeight="1" s="49">
      <c r="A779" s="100" t="n"/>
      <c r="B779" s="34" t="n"/>
      <c r="C779" s="100" t="n"/>
      <c r="D779" s="34" t="n"/>
      <c r="E779" s="34" t="n"/>
      <c r="F779" s="34" t="n"/>
      <c r="G779" s="34" t="n"/>
      <c r="H779" s="34" t="n"/>
      <c r="N779" t="inlineStr">
        <is>
          <t>Clinic</t>
        </is>
      </c>
    </row>
    <row r="780" ht="21.6" customHeight="1" s="49">
      <c r="A780" s="100" t="n"/>
      <c r="B780" s="34" t="n"/>
      <c r="C780" s="100" t="n"/>
      <c r="D780" s="34" t="n"/>
      <c r="E780" s="34" t="n"/>
      <c r="F780" s="34" t="n"/>
      <c r="G780" s="34" t="n"/>
      <c r="H780" s="34" t="n"/>
      <c r="N780" t="inlineStr">
        <is>
          <t>Clinic</t>
        </is>
      </c>
    </row>
    <row r="781" ht="21.6" customHeight="1" s="49">
      <c r="A781" s="100" t="n"/>
      <c r="B781" s="34" t="n"/>
      <c r="C781" s="100" t="n"/>
      <c r="D781" s="34" t="n"/>
      <c r="E781" s="34" t="n"/>
      <c r="F781" s="34" t="n"/>
      <c r="G781" s="34" t="n"/>
      <c r="H781" s="34" t="n"/>
      <c r="N781" t="inlineStr">
        <is>
          <t>Clinic</t>
        </is>
      </c>
    </row>
    <row r="782" ht="21.6" customHeight="1" s="49">
      <c r="A782" s="100" t="n"/>
      <c r="B782" s="34" t="n"/>
      <c r="C782" s="100" t="n"/>
      <c r="D782" s="34" t="n"/>
      <c r="E782" s="34" t="n"/>
      <c r="F782" s="34" t="n"/>
      <c r="G782" s="34" t="n"/>
      <c r="H782" s="34" t="n"/>
      <c r="N782" t="inlineStr">
        <is>
          <t>Clinic</t>
        </is>
      </c>
    </row>
    <row r="783" ht="21.6" customHeight="1" s="49">
      <c r="A783" s="100" t="n"/>
      <c r="B783" s="34" t="n"/>
      <c r="C783" s="100" t="n"/>
      <c r="D783" s="34" t="n"/>
      <c r="E783" s="34" t="n"/>
      <c r="F783" s="34" t="n"/>
      <c r="G783" s="34" t="n"/>
      <c r="H783" s="34" t="n"/>
      <c r="N783" t="inlineStr">
        <is>
          <t>Clinic</t>
        </is>
      </c>
    </row>
    <row r="784" ht="21.6" customHeight="1" s="49">
      <c r="A784" s="100" t="n"/>
      <c r="B784" s="34" t="n"/>
      <c r="C784" s="100" t="n"/>
      <c r="D784" s="34" t="n"/>
      <c r="E784" s="34" t="n"/>
      <c r="F784" s="34" t="n"/>
      <c r="G784" s="34" t="n"/>
      <c r="H784" s="34" t="n"/>
      <c r="N784" t="inlineStr">
        <is>
          <t>Clinic</t>
        </is>
      </c>
    </row>
    <row r="785" ht="21.6" customHeight="1" s="49">
      <c r="A785" s="100" t="n"/>
      <c r="B785" s="34" t="n"/>
      <c r="C785" s="100" t="n"/>
      <c r="D785" s="34" t="n"/>
      <c r="E785" s="34" t="n"/>
      <c r="F785" s="34" t="n"/>
      <c r="G785" s="34" t="n"/>
      <c r="H785" s="34" t="n"/>
      <c r="N785" t="inlineStr">
        <is>
          <t>Clinic</t>
        </is>
      </c>
    </row>
    <row r="786" ht="21.6" customHeight="1" s="49">
      <c r="A786" s="100" t="n"/>
      <c r="B786" s="34" t="n"/>
      <c r="C786" s="100" t="n"/>
      <c r="D786" s="34" t="n"/>
      <c r="E786" s="34" t="n"/>
      <c r="F786" s="34" t="n"/>
      <c r="G786" s="34" t="n"/>
      <c r="H786" s="34" t="n"/>
      <c r="N786" t="inlineStr">
        <is>
          <t>Clinic</t>
        </is>
      </c>
    </row>
    <row r="787" ht="21.6" customHeight="1" s="49">
      <c r="A787" s="100" t="n"/>
      <c r="B787" s="34" t="n"/>
      <c r="C787" s="100" t="n"/>
      <c r="D787" s="34" t="n"/>
      <c r="E787" s="34" t="n"/>
      <c r="F787" s="34" t="n"/>
      <c r="G787" s="34" t="n"/>
      <c r="H787" s="34" t="n"/>
      <c r="N787" t="inlineStr">
        <is>
          <t>Clinic</t>
        </is>
      </c>
    </row>
    <row r="788" ht="21.6" customHeight="1" s="49">
      <c r="A788" s="100" t="n"/>
      <c r="B788" s="34" t="n"/>
      <c r="C788" s="100" t="n"/>
      <c r="D788" s="34" t="n"/>
      <c r="E788" s="34" t="n"/>
      <c r="F788" s="34" t="n"/>
      <c r="G788" s="34" t="n"/>
      <c r="H788" s="34" t="n"/>
      <c r="N788" t="inlineStr">
        <is>
          <t>Clinic</t>
        </is>
      </c>
    </row>
    <row r="789" ht="21.6" customHeight="1" s="49">
      <c r="A789" s="100" t="n"/>
      <c r="B789" s="34" t="n"/>
      <c r="C789" s="100" t="n"/>
      <c r="D789" s="34" t="n"/>
      <c r="E789" s="34" t="n"/>
      <c r="F789" s="34" t="n"/>
      <c r="G789" s="34" t="n"/>
      <c r="H789" s="34" t="n"/>
      <c r="N789" t="inlineStr">
        <is>
          <t>Clinic</t>
        </is>
      </c>
    </row>
    <row r="790" ht="21.6" customHeight="1" s="49">
      <c r="A790" s="100" t="n"/>
      <c r="B790" s="34" t="n"/>
      <c r="C790" s="100" t="n"/>
      <c r="D790" s="34" t="n"/>
      <c r="E790" s="34" t="n"/>
      <c r="F790" s="34" t="n"/>
      <c r="G790" s="34" t="n"/>
      <c r="H790" s="34" t="n"/>
      <c r="N790" t="inlineStr">
        <is>
          <t>Clinic</t>
        </is>
      </c>
    </row>
    <row r="791" ht="21.6" customHeight="1" s="49">
      <c r="A791" s="100" t="n"/>
      <c r="B791" s="34" t="n"/>
      <c r="C791" s="100" t="n"/>
      <c r="D791" s="34" t="n"/>
      <c r="E791" s="34" t="n"/>
      <c r="F791" s="34" t="n"/>
      <c r="G791" s="34" t="n"/>
      <c r="H791" s="34" t="n"/>
      <c r="N791" t="inlineStr">
        <is>
          <t>Clinic</t>
        </is>
      </c>
    </row>
    <row r="792" ht="21.6" customHeight="1" s="49">
      <c r="A792" s="100" t="n"/>
      <c r="B792" s="34" t="n"/>
      <c r="C792" s="100" t="n"/>
      <c r="D792" s="34" t="n"/>
      <c r="E792" s="34" t="n"/>
      <c r="F792" s="34" t="n"/>
      <c r="G792" s="34" t="n"/>
      <c r="H792" s="34" t="n"/>
      <c r="N792" t="inlineStr">
        <is>
          <t>Clinic</t>
        </is>
      </c>
    </row>
    <row r="793" ht="21.6" customHeight="1" s="49">
      <c r="A793" s="100" t="n"/>
      <c r="B793" s="34" t="n"/>
      <c r="C793" s="100" t="n"/>
      <c r="D793" s="34" t="n"/>
      <c r="E793" s="34" t="n"/>
      <c r="F793" s="34" t="n"/>
      <c r="G793" s="34" t="n"/>
      <c r="H793" s="34" t="n"/>
      <c r="N793" t="inlineStr">
        <is>
          <t>Clinic</t>
        </is>
      </c>
    </row>
    <row r="794" ht="21.6" customHeight="1" s="49">
      <c r="A794" s="100" t="n"/>
      <c r="B794" s="34" t="n"/>
      <c r="C794" s="100" t="n"/>
      <c r="D794" s="34" t="n"/>
      <c r="E794" s="34" t="n"/>
      <c r="F794" s="34" t="n"/>
      <c r="G794" s="34" t="n"/>
      <c r="H794" s="34" t="n"/>
      <c r="N794" t="inlineStr">
        <is>
          <t>Clinic</t>
        </is>
      </c>
    </row>
    <row r="795" ht="21.6" customHeight="1" s="49">
      <c r="A795" s="100" t="n"/>
      <c r="B795" s="34" t="n"/>
      <c r="C795" s="100" t="n"/>
      <c r="D795" s="34" t="n"/>
      <c r="E795" s="34" t="n"/>
      <c r="F795" s="34" t="n"/>
      <c r="G795" s="34" t="n"/>
      <c r="H795" s="34" t="n"/>
      <c r="N795" t="inlineStr">
        <is>
          <t>Clinic</t>
        </is>
      </c>
    </row>
    <row r="796" ht="21.6" customHeight="1" s="49">
      <c r="A796" s="100" t="n"/>
      <c r="B796" s="34" t="n"/>
      <c r="C796" s="100" t="n"/>
      <c r="D796" s="34" t="n"/>
      <c r="E796" s="34" t="n"/>
      <c r="F796" s="34" t="n"/>
      <c r="G796" s="34" t="n"/>
      <c r="H796" s="34" t="n"/>
      <c r="N796" t="inlineStr">
        <is>
          <t>Clinic</t>
        </is>
      </c>
    </row>
    <row r="797" ht="21.6" customHeight="1" s="49">
      <c r="A797" s="100" t="n"/>
      <c r="B797" s="34" t="n"/>
      <c r="C797" s="100" t="n"/>
      <c r="D797" s="34" t="n"/>
      <c r="E797" s="34" t="n"/>
      <c r="F797" s="34" t="n"/>
      <c r="G797" s="34" t="n"/>
      <c r="H797" s="34" t="n"/>
      <c r="N797" t="inlineStr">
        <is>
          <t>Clinic</t>
        </is>
      </c>
    </row>
    <row r="798" ht="21.6" customHeight="1" s="49">
      <c r="A798" s="100" t="n"/>
      <c r="B798" s="34" t="n"/>
      <c r="C798" s="100" t="n"/>
      <c r="D798" s="34" t="n"/>
      <c r="E798" s="34" t="n"/>
      <c r="F798" s="34" t="n"/>
      <c r="G798" s="34" t="n"/>
      <c r="H798" s="34" t="n"/>
      <c r="N798" t="inlineStr">
        <is>
          <t>Clinic</t>
        </is>
      </c>
    </row>
    <row r="799" ht="21.6" customHeight="1" s="49">
      <c r="A799" s="100" t="n"/>
      <c r="B799" s="34" t="n"/>
      <c r="C799" s="100" t="n"/>
      <c r="D799" s="34" t="n"/>
      <c r="E799" s="34" t="n"/>
      <c r="F799" s="34" t="n"/>
      <c r="G799" s="34" t="n"/>
      <c r="H799" s="34" t="n"/>
      <c r="N799" t="inlineStr">
        <is>
          <t>Clinic</t>
        </is>
      </c>
    </row>
    <row r="800" ht="21.6" customHeight="1" s="49">
      <c r="A800" s="100" t="n"/>
      <c r="B800" s="34" t="n"/>
      <c r="C800" s="100" t="n"/>
      <c r="D800" s="34" t="n"/>
      <c r="E800" s="34" t="n"/>
      <c r="F800" s="34" t="n"/>
      <c r="G800" s="34" t="n"/>
      <c r="H800" s="34" t="n"/>
      <c r="N800" t="inlineStr">
        <is>
          <t>Clinic</t>
        </is>
      </c>
    </row>
    <row r="801" ht="21.6" customHeight="1" s="49">
      <c r="A801" s="100" t="n"/>
      <c r="B801" s="34" t="n"/>
      <c r="C801" s="100" t="n"/>
      <c r="D801" s="34" t="n"/>
      <c r="E801" s="34" t="n"/>
      <c r="F801" s="34" t="n"/>
      <c r="G801" s="34" t="n"/>
      <c r="H801" s="34" t="n"/>
      <c r="N801" t="inlineStr">
        <is>
          <t>Clinic</t>
        </is>
      </c>
    </row>
    <row r="802" ht="21.6" customHeight="1" s="49">
      <c r="A802" s="100" t="n"/>
      <c r="B802" s="34" t="n"/>
      <c r="C802" s="100" t="n"/>
      <c r="D802" s="34" t="n"/>
      <c r="E802" s="34" t="n"/>
      <c r="F802" s="34" t="n"/>
      <c r="G802" s="34" t="n"/>
      <c r="H802" s="34" t="n"/>
      <c r="N802" t="inlineStr">
        <is>
          <t>Clinic</t>
        </is>
      </c>
    </row>
    <row r="803" ht="21.6" customHeight="1" s="49">
      <c r="A803" s="100" t="n"/>
      <c r="B803" s="34" t="n"/>
      <c r="C803" s="100" t="n"/>
      <c r="D803" s="34" t="n"/>
      <c r="E803" s="34" t="n"/>
      <c r="F803" s="34" t="n"/>
      <c r="G803" s="34" t="n"/>
      <c r="H803" s="34" t="n"/>
      <c r="N803" t="inlineStr">
        <is>
          <t>Clinic</t>
        </is>
      </c>
    </row>
    <row r="804" ht="21.6" customHeight="1" s="49">
      <c r="A804" s="100" t="n"/>
      <c r="B804" s="34" t="n"/>
      <c r="C804" s="100" t="n"/>
      <c r="D804" s="34" t="n"/>
      <c r="E804" s="34" t="n"/>
      <c r="F804" s="34" t="n"/>
      <c r="G804" s="34" t="n"/>
      <c r="H804" s="34" t="n"/>
      <c r="N804" t="inlineStr">
        <is>
          <t>Clinic</t>
        </is>
      </c>
    </row>
    <row r="805" ht="21.6" customHeight="1" s="49">
      <c r="A805" s="100" t="n"/>
      <c r="B805" s="34" t="n"/>
      <c r="C805" s="100" t="n"/>
      <c r="D805" s="34" t="n"/>
      <c r="E805" s="34" t="n"/>
      <c r="F805" s="34" t="n"/>
      <c r="G805" s="34" t="n"/>
      <c r="H805" s="34" t="n"/>
      <c r="N805" t="inlineStr">
        <is>
          <t>Clinic</t>
        </is>
      </c>
    </row>
    <row r="806" ht="21.6" customHeight="1" s="49">
      <c r="A806" s="100" t="n"/>
      <c r="B806" s="34" t="n"/>
      <c r="C806" s="100" t="n"/>
      <c r="D806" s="34" t="n"/>
      <c r="E806" s="34" t="n"/>
      <c r="F806" s="34" t="n"/>
      <c r="G806" s="34" t="n"/>
      <c r="H806" s="34" t="n"/>
      <c r="N806" t="inlineStr">
        <is>
          <t>Clinic</t>
        </is>
      </c>
    </row>
    <row r="807" ht="21.6" customHeight="1" s="49">
      <c r="A807" s="100" t="n"/>
      <c r="B807" s="34" t="n"/>
      <c r="C807" s="100" t="n"/>
      <c r="D807" s="34" t="n"/>
      <c r="E807" s="34" t="n"/>
      <c r="F807" s="34" t="n"/>
      <c r="G807" s="34" t="n"/>
      <c r="H807" s="34" t="n"/>
      <c r="N807" t="inlineStr">
        <is>
          <t>Clinic</t>
        </is>
      </c>
    </row>
    <row r="808" ht="21.6" customHeight="1" s="49">
      <c r="A808" s="100" t="n"/>
      <c r="B808" s="34" t="n"/>
      <c r="C808" s="100" t="n"/>
      <c r="D808" s="34" t="n"/>
      <c r="E808" s="34" t="n"/>
      <c r="F808" s="34" t="n"/>
      <c r="G808" s="34" t="n"/>
      <c r="H808" s="34" t="n"/>
      <c r="N808" t="inlineStr">
        <is>
          <t>Clinic</t>
        </is>
      </c>
    </row>
    <row r="809" ht="21.6" customHeight="1" s="49">
      <c r="A809" s="100" t="n"/>
      <c r="B809" s="34" t="n"/>
      <c r="C809" s="100" t="n"/>
      <c r="D809" s="34" t="n"/>
      <c r="E809" s="34" t="n"/>
      <c r="F809" s="34" t="n"/>
      <c r="G809" s="34" t="n"/>
      <c r="H809" s="34" t="n"/>
      <c r="N809" t="inlineStr">
        <is>
          <t>Clinic</t>
        </is>
      </c>
    </row>
    <row r="810" ht="21.6" customHeight="1" s="49">
      <c r="A810" s="100" t="n"/>
      <c r="B810" s="34" t="n"/>
      <c r="C810" s="100" t="n"/>
      <c r="D810" s="34" t="n"/>
      <c r="E810" s="34" t="n"/>
      <c r="F810" s="34" t="n"/>
      <c r="G810" s="34" t="n"/>
      <c r="H810" s="34" t="n"/>
      <c r="N810" t="inlineStr">
        <is>
          <t>Clinic</t>
        </is>
      </c>
    </row>
    <row r="811" ht="21.6" customHeight="1" s="49">
      <c r="A811" s="100" t="n"/>
      <c r="B811" s="34" t="n"/>
      <c r="C811" s="100" t="n"/>
      <c r="D811" s="34" t="n"/>
      <c r="E811" s="34" t="n"/>
      <c r="F811" s="34" t="n"/>
      <c r="G811" s="34" t="n"/>
      <c r="H811" s="34" t="n"/>
      <c r="N811" t="inlineStr">
        <is>
          <t>Clinic</t>
        </is>
      </c>
    </row>
    <row r="812" ht="21.6" customHeight="1" s="49">
      <c r="A812" s="100" t="n"/>
      <c r="B812" s="34" t="n"/>
      <c r="C812" s="100" t="n"/>
      <c r="D812" s="34" t="n"/>
      <c r="E812" s="34" t="n"/>
      <c r="F812" s="34" t="n"/>
      <c r="G812" s="34" t="n"/>
      <c r="H812" s="34" t="n"/>
      <c r="N812" t="inlineStr">
        <is>
          <t>Clinic</t>
        </is>
      </c>
    </row>
    <row r="813" ht="21.6" customHeight="1" s="49">
      <c r="A813" s="100" t="n"/>
      <c r="B813" s="34" t="n"/>
      <c r="C813" s="100" t="n"/>
      <c r="D813" s="34" t="n"/>
      <c r="E813" s="34" t="n"/>
      <c r="F813" s="34" t="n"/>
      <c r="G813" s="34" t="n"/>
      <c r="H813" s="34" t="n"/>
      <c r="N813" t="inlineStr">
        <is>
          <t>Clinic</t>
        </is>
      </c>
    </row>
    <row r="814" ht="21.6" customHeight="1" s="49">
      <c r="A814" s="100" t="n"/>
      <c r="B814" s="34" t="n"/>
      <c r="C814" s="100" t="n"/>
      <c r="D814" s="34" t="n"/>
      <c r="E814" s="34" t="n"/>
      <c r="F814" s="34" t="n"/>
      <c r="G814" s="34" t="n"/>
      <c r="H814" s="34" t="n"/>
      <c r="N814" t="inlineStr">
        <is>
          <t>Clinic</t>
        </is>
      </c>
    </row>
    <row r="815" ht="21.6" customHeight="1" s="49">
      <c r="A815" s="100" t="n"/>
      <c r="B815" s="34" t="n"/>
      <c r="C815" s="100" t="n"/>
      <c r="D815" s="34" t="n"/>
      <c r="E815" s="34" t="n"/>
      <c r="F815" s="34" t="n"/>
      <c r="G815" s="34" t="n"/>
      <c r="H815" s="34" t="n"/>
      <c r="N815" t="inlineStr">
        <is>
          <t>Clinic</t>
        </is>
      </c>
    </row>
    <row r="816" ht="21.6" customHeight="1" s="49">
      <c r="A816" s="100" t="n"/>
      <c r="B816" s="34" t="n"/>
      <c r="C816" s="100" t="n"/>
      <c r="D816" s="34" t="n"/>
      <c r="E816" s="34" t="n"/>
      <c r="F816" s="34" t="n"/>
      <c r="G816" s="34" t="n"/>
      <c r="H816" s="34" t="n"/>
      <c r="N816" t="inlineStr">
        <is>
          <t>Clinic</t>
        </is>
      </c>
    </row>
    <row r="817" ht="21.6" customHeight="1" s="49">
      <c r="A817" s="100" t="n"/>
      <c r="B817" s="34" t="n"/>
      <c r="C817" s="100" t="n"/>
      <c r="D817" s="34" t="n"/>
      <c r="E817" s="34" t="n"/>
      <c r="F817" s="34" t="n"/>
      <c r="G817" s="34" t="n"/>
      <c r="H817" s="34" t="n"/>
      <c r="N817" t="inlineStr">
        <is>
          <t>Clinic</t>
        </is>
      </c>
    </row>
    <row r="818" ht="21.6" customHeight="1" s="49">
      <c r="A818" s="100" t="n"/>
      <c r="B818" s="34" t="n"/>
      <c r="C818" s="100" t="n"/>
      <c r="D818" s="34" t="n"/>
      <c r="E818" s="34" t="n"/>
      <c r="F818" s="34" t="n"/>
      <c r="G818" s="34" t="n"/>
      <c r="H818" s="34" t="n"/>
      <c r="N818" t="inlineStr">
        <is>
          <t>Clinic</t>
        </is>
      </c>
    </row>
    <row r="819" ht="21.6" customHeight="1" s="49">
      <c r="A819" s="100" t="n"/>
      <c r="B819" s="34" t="n"/>
      <c r="C819" s="100" t="n"/>
      <c r="D819" s="34" t="n"/>
      <c r="E819" s="34" t="n"/>
      <c r="F819" s="34" t="n"/>
      <c r="G819" s="34" t="n"/>
      <c r="H819" s="34" t="n"/>
      <c r="N819" t="inlineStr">
        <is>
          <t>Clinic</t>
        </is>
      </c>
    </row>
    <row r="820" ht="21.6" customHeight="1" s="49">
      <c r="A820" s="100" t="n"/>
      <c r="B820" s="34" t="n"/>
      <c r="C820" s="100" t="n"/>
      <c r="D820" s="34" t="n"/>
      <c r="E820" s="34" t="n"/>
      <c r="F820" s="34" t="n"/>
      <c r="G820" s="34" t="n"/>
      <c r="H820" s="34" t="n"/>
      <c r="N820" t="inlineStr">
        <is>
          <t>Clinic</t>
        </is>
      </c>
    </row>
    <row r="821" ht="21.6" customHeight="1" s="49">
      <c r="A821" s="100" t="n"/>
      <c r="B821" s="34" t="n"/>
      <c r="C821" s="100" t="n"/>
      <c r="D821" s="34" t="n"/>
      <c r="E821" s="34" t="n"/>
      <c r="F821" s="34" t="n"/>
      <c r="G821" s="34" t="n"/>
      <c r="H821" s="34" t="n"/>
      <c r="N821" t="inlineStr">
        <is>
          <t>Clinic</t>
        </is>
      </c>
    </row>
    <row r="822" ht="21.6" customHeight="1" s="49">
      <c r="A822" s="100" t="n"/>
      <c r="B822" s="34" t="n"/>
      <c r="C822" s="100" t="n"/>
      <c r="D822" s="34" t="n"/>
      <c r="E822" s="34" t="n"/>
      <c r="F822" s="34" t="n"/>
      <c r="G822" s="34" t="n"/>
      <c r="H822" s="34" t="n"/>
      <c r="N822" t="inlineStr">
        <is>
          <t>Clinic</t>
        </is>
      </c>
    </row>
    <row r="823" ht="21.6" customHeight="1" s="49">
      <c r="A823" s="100" t="n"/>
      <c r="B823" s="34" t="n"/>
      <c r="C823" s="100" t="n"/>
      <c r="D823" s="34" t="n"/>
      <c r="E823" s="34" t="n"/>
      <c r="F823" s="34" t="n"/>
      <c r="G823" s="34" t="n"/>
      <c r="H823" s="34" t="n"/>
      <c r="N823" t="inlineStr">
        <is>
          <t>Clinic</t>
        </is>
      </c>
    </row>
    <row r="824" ht="21.6" customHeight="1" s="49">
      <c r="A824" s="100" t="n"/>
      <c r="B824" s="34" t="n"/>
      <c r="C824" s="100" t="n"/>
      <c r="D824" s="34" t="n"/>
      <c r="E824" s="34" t="n"/>
      <c r="F824" s="34" t="n"/>
      <c r="G824" s="34" t="n"/>
      <c r="H824" s="34" t="n"/>
      <c r="N824" t="inlineStr">
        <is>
          <t>Clinic</t>
        </is>
      </c>
    </row>
    <row r="825" ht="21.6" customHeight="1" s="49">
      <c r="A825" s="100" t="n"/>
      <c r="B825" s="34" t="n"/>
      <c r="C825" s="100" t="n"/>
      <c r="D825" s="34" t="n"/>
      <c r="E825" s="34" t="n"/>
      <c r="F825" s="34" t="n"/>
      <c r="G825" s="34" t="n"/>
      <c r="H825" s="34" t="n"/>
      <c r="N825" t="inlineStr">
        <is>
          <t>Clinic</t>
        </is>
      </c>
    </row>
    <row r="826" ht="21.6" customHeight="1" s="49">
      <c r="A826" s="100" t="n"/>
      <c r="B826" s="34" t="n"/>
      <c r="C826" s="100" t="n"/>
      <c r="D826" s="34" t="n"/>
      <c r="E826" s="34" t="n"/>
      <c r="F826" s="34" t="n"/>
      <c r="G826" s="34" t="n"/>
      <c r="H826" s="34" t="n"/>
      <c r="N826" t="inlineStr">
        <is>
          <t>Clinic</t>
        </is>
      </c>
    </row>
    <row r="827" ht="21.6" customHeight="1" s="49">
      <c r="A827" s="100" t="n"/>
      <c r="B827" s="34" t="n"/>
      <c r="C827" s="100" t="n"/>
      <c r="D827" s="34" t="n"/>
      <c r="E827" s="34" t="n"/>
      <c r="F827" s="34" t="n"/>
      <c r="G827" s="34" t="n"/>
      <c r="H827" s="34" t="n"/>
      <c r="N827" t="inlineStr">
        <is>
          <t>Clinic</t>
        </is>
      </c>
    </row>
    <row r="828" ht="21.6" customHeight="1" s="49">
      <c r="A828" s="100" t="n"/>
      <c r="B828" s="34" t="n"/>
      <c r="C828" s="100" t="n"/>
      <c r="D828" s="34" t="n"/>
      <c r="E828" s="34" t="n"/>
      <c r="F828" s="34" t="n"/>
      <c r="G828" s="34" t="n"/>
      <c r="H828" s="34" t="n"/>
      <c r="N828" t="inlineStr">
        <is>
          <t>Clinic</t>
        </is>
      </c>
    </row>
    <row r="829" ht="21.6" customHeight="1" s="49">
      <c r="A829" s="100" t="n"/>
      <c r="B829" s="34" t="n"/>
      <c r="C829" s="100" t="n"/>
      <c r="D829" s="34" t="n"/>
      <c r="E829" s="34" t="n"/>
      <c r="F829" s="34" t="n"/>
      <c r="G829" s="34" t="n"/>
      <c r="H829" s="34" t="n"/>
      <c r="N829" t="inlineStr">
        <is>
          <t>Clinic</t>
        </is>
      </c>
    </row>
    <row r="830" ht="21.6" customHeight="1" s="49">
      <c r="A830" s="100" t="n"/>
      <c r="B830" s="34" t="n"/>
      <c r="C830" s="100" t="n"/>
      <c r="D830" s="34" t="n"/>
      <c r="E830" s="34" t="n"/>
      <c r="F830" s="34" t="n"/>
      <c r="G830" s="34" t="n"/>
      <c r="H830" s="34" t="n"/>
      <c r="N830" t="inlineStr">
        <is>
          <t>Clinic</t>
        </is>
      </c>
    </row>
    <row r="831" ht="21.6" customHeight="1" s="49">
      <c r="A831" s="100" t="n"/>
      <c r="B831" s="34" t="n"/>
      <c r="C831" s="100" t="n"/>
      <c r="D831" s="34" t="n"/>
      <c r="E831" s="34" t="n"/>
      <c r="F831" s="34" t="n"/>
      <c r="G831" s="34" t="n"/>
      <c r="H831" s="34" t="n"/>
      <c r="N831" t="inlineStr">
        <is>
          <t>Clinic</t>
        </is>
      </c>
    </row>
    <row r="832" ht="21.6" customHeight="1" s="49">
      <c r="A832" s="100" t="n"/>
      <c r="B832" s="34" t="n"/>
      <c r="C832" s="100" t="n"/>
      <c r="D832" s="34" t="n"/>
      <c r="E832" s="34" t="n"/>
      <c r="F832" s="34" t="n"/>
      <c r="G832" s="34" t="n"/>
      <c r="H832" s="34" t="n"/>
      <c r="N832" t="inlineStr">
        <is>
          <t>Clinic</t>
        </is>
      </c>
    </row>
    <row r="833" ht="21.6" customHeight="1" s="49">
      <c r="A833" s="100" t="n"/>
      <c r="B833" s="34" t="n"/>
      <c r="C833" s="100" t="n"/>
      <c r="D833" s="34" t="n"/>
      <c r="E833" s="34" t="n"/>
      <c r="F833" s="34" t="n"/>
      <c r="G833" s="34" t="n"/>
      <c r="H833" s="34" t="n"/>
      <c r="N833" t="inlineStr">
        <is>
          <t>Clinic</t>
        </is>
      </c>
    </row>
    <row r="834" ht="21.6" customHeight="1" s="49">
      <c r="A834" s="100" t="n"/>
      <c r="B834" s="34" t="n"/>
      <c r="C834" s="100" t="n"/>
      <c r="D834" s="34" t="n"/>
      <c r="E834" s="34" t="n"/>
      <c r="F834" s="34" t="n"/>
      <c r="G834" s="34" t="n"/>
      <c r="H834" s="34" t="n"/>
      <c r="N834" t="inlineStr">
        <is>
          <t>Clinic</t>
        </is>
      </c>
    </row>
    <row r="835" ht="21.6" customHeight="1" s="49">
      <c r="A835" s="100" t="n"/>
      <c r="B835" s="34" t="n"/>
      <c r="C835" s="100" t="n"/>
      <c r="D835" s="34" t="n"/>
      <c r="E835" s="34" t="n"/>
      <c r="F835" s="34" t="n"/>
      <c r="G835" s="34" t="n"/>
      <c r="H835" s="34" t="n"/>
      <c r="N835" t="inlineStr">
        <is>
          <t>Clinic</t>
        </is>
      </c>
    </row>
    <row r="836" ht="21.6" customHeight="1" s="49">
      <c r="A836" s="100" t="n"/>
      <c r="B836" s="34" t="n"/>
      <c r="C836" s="100" t="n"/>
      <c r="D836" s="34" t="n"/>
      <c r="E836" s="34" t="n"/>
      <c r="F836" s="34" t="n"/>
      <c r="G836" s="34" t="n"/>
      <c r="H836" s="34" t="n"/>
      <c r="N836" t="inlineStr">
        <is>
          <t>Clinic</t>
        </is>
      </c>
    </row>
    <row r="837" ht="21.6" customHeight="1" s="49">
      <c r="A837" s="100" t="n"/>
      <c r="B837" s="34" t="n"/>
      <c r="C837" s="100" t="n"/>
      <c r="D837" s="34" t="n"/>
      <c r="E837" s="34" t="n"/>
      <c r="F837" s="34" t="n"/>
      <c r="G837" s="34" t="n"/>
      <c r="H837" s="34" t="n"/>
      <c r="N837" t="inlineStr">
        <is>
          <t>Clinic</t>
        </is>
      </c>
    </row>
    <row r="838" ht="21.6" customHeight="1" s="49">
      <c r="A838" s="100" t="n"/>
      <c r="B838" s="34" t="n"/>
      <c r="C838" s="100" t="n"/>
      <c r="D838" s="34" t="n"/>
      <c r="E838" s="34" t="n"/>
      <c r="F838" s="34" t="n"/>
      <c r="G838" s="34" t="n"/>
      <c r="H838" s="34" t="n"/>
      <c r="N838" t="inlineStr">
        <is>
          <t>Clinic</t>
        </is>
      </c>
    </row>
    <row r="839" ht="21.6" customHeight="1" s="49">
      <c r="A839" s="100" t="n"/>
      <c r="B839" s="34" t="n"/>
      <c r="C839" s="100" t="n"/>
      <c r="D839" s="34" t="n"/>
      <c r="E839" s="34" t="n"/>
      <c r="F839" s="34" t="n"/>
      <c r="G839" s="34" t="n"/>
      <c r="H839" s="34" t="n"/>
      <c r="N839" t="inlineStr">
        <is>
          <t>Clinic</t>
        </is>
      </c>
    </row>
    <row r="840" ht="21.6" customHeight="1" s="49">
      <c r="A840" s="100" t="n"/>
      <c r="B840" s="34" t="n"/>
      <c r="C840" s="100" t="n"/>
      <c r="D840" s="34" t="n"/>
      <c r="E840" s="34" t="n"/>
      <c r="F840" s="34" t="n"/>
      <c r="G840" s="34" t="n"/>
      <c r="H840" s="34" t="n"/>
      <c r="N840" t="inlineStr">
        <is>
          <t>Clinic</t>
        </is>
      </c>
    </row>
    <row r="841" ht="21.6" customHeight="1" s="49">
      <c r="A841" s="100" t="n"/>
      <c r="B841" s="34" t="n"/>
      <c r="C841" s="100" t="n"/>
      <c r="D841" s="34" t="n"/>
      <c r="E841" s="34" t="n"/>
      <c r="F841" s="34" t="n"/>
      <c r="G841" s="34" t="n"/>
      <c r="H841" s="34" t="n"/>
      <c r="N841" t="inlineStr">
        <is>
          <t>Clinic</t>
        </is>
      </c>
    </row>
    <row r="842" ht="21.6" customHeight="1" s="49">
      <c r="A842" s="100" t="n"/>
      <c r="B842" s="34" t="n"/>
      <c r="C842" s="100" t="n"/>
      <c r="D842" s="34" t="n"/>
      <c r="E842" s="34" t="n"/>
      <c r="F842" s="34" t="n"/>
      <c r="G842" s="34" t="n"/>
      <c r="H842" s="34" t="n"/>
      <c r="N842" t="inlineStr">
        <is>
          <t>Clinic</t>
        </is>
      </c>
    </row>
    <row r="843" ht="21.6" customHeight="1" s="49">
      <c r="A843" s="100" t="n"/>
      <c r="B843" s="34" t="n"/>
      <c r="C843" s="100" t="n"/>
      <c r="D843" s="34" t="n"/>
      <c r="E843" s="34" t="n"/>
      <c r="F843" s="34" t="n"/>
      <c r="G843" s="34" t="n"/>
      <c r="H843" s="34" t="n"/>
      <c r="N843" t="inlineStr">
        <is>
          <t>Clinic</t>
        </is>
      </c>
    </row>
    <row r="844" ht="21.6" customHeight="1" s="49">
      <c r="A844" s="100" t="n"/>
      <c r="B844" s="34" t="n"/>
      <c r="C844" s="100" t="n"/>
      <c r="D844" s="34" t="n"/>
      <c r="E844" s="34" t="n"/>
      <c r="F844" s="34" t="n"/>
      <c r="G844" s="34" t="n"/>
      <c r="H844" s="34" t="n"/>
      <c r="N844" t="inlineStr">
        <is>
          <t>Clinic</t>
        </is>
      </c>
    </row>
    <row r="845" ht="21.6" customHeight="1" s="49">
      <c r="A845" s="100" t="n"/>
      <c r="B845" s="34" t="n"/>
      <c r="C845" s="100" t="n"/>
      <c r="D845" s="34" t="n"/>
      <c r="E845" s="34" t="n"/>
      <c r="F845" s="34" t="n"/>
      <c r="G845" s="34" t="n"/>
      <c r="H845" s="34" t="n"/>
      <c r="N845" t="inlineStr">
        <is>
          <t>Clinic</t>
        </is>
      </c>
    </row>
    <row r="846" ht="21.6" customHeight="1" s="49">
      <c r="A846" s="100" t="n"/>
      <c r="B846" s="34" t="n"/>
      <c r="C846" s="100" t="n"/>
      <c r="D846" s="34" t="n"/>
      <c r="E846" s="34" t="n"/>
      <c r="F846" s="34" t="n"/>
      <c r="G846" s="34" t="n"/>
      <c r="H846" s="34" t="n"/>
      <c r="N846" t="inlineStr">
        <is>
          <t>Clinic</t>
        </is>
      </c>
    </row>
    <row r="847" ht="21.6" customHeight="1" s="49">
      <c r="A847" s="100" t="n"/>
      <c r="B847" s="34" t="n"/>
      <c r="C847" s="100" t="n"/>
      <c r="D847" s="34" t="n"/>
      <c r="E847" s="34" t="n"/>
      <c r="F847" s="34" t="n"/>
      <c r="G847" s="34" t="n"/>
      <c r="H847" s="34" t="n"/>
      <c r="N847" t="inlineStr">
        <is>
          <t>Clinic</t>
        </is>
      </c>
    </row>
    <row r="848" ht="21.6" customHeight="1" s="49">
      <c r="A848" s="100" t="n"/>
      <c r="B848" s="34" t="n"/>
      <c r="C848" s="100" t="n"/>
      <c r="D848" s="34" t="n"/>
      <c r="E848" s="34" t="n"/>
      <c r="F848" s="34" t="n"/>
      <c r="G848" s="34" t="n"/>
      <c r="H848" s="34" t="n"/>
      <c r="N848" t="inlineStr">
        <is>
          <t>Clinic</t>
        </is>
      </c>
    </row>
    <row r="849" ht="21.6" customHeight="1" s="49">
      <c r="A849" s="100" t="n"/>
      <c r="B849" s="34" t="n"/>
      <c r="C849" s="100" t="n"/>
      <c r="D849" s="34" t="n"/>
      <c r="E849" s="34" t="n"/>
      <c r="F849" s="34" t="n"/>
      <c r="G849" s="34" t="n"/>
      <c r="H849" s="34" t="n"/>
      <c r="N849" t="inlineStr">
        <is>
          <t>Clinic</t>
        </is>
      </c>
    </row>
    <row r="850" ht="21.6" customHeight="1" s="49">
      <c r="A850" s="100" t="n"/>
      <c r="B850" s="34" t="n"/>
      <c r="C850" s="100" t="n"/>
      <c r="D850" s="34" t="n"/>
      <c r="E850" s="34" t="n"/>
      <c r="F850" s="34" t="n"/>
      <c r="G850" s="34" t="n"/>
      <c r="H850" s="34" t="n"/>
      <c r="N850" t="inlineStr">
        <is>
          <t>Clinic</t>
        </is>
      </c>
    </row>
    <row r="851" ht="21.6" customHeight="1" s="49">
      <c r="A851" s="100" t="n"/>
      <c r="B851" s="34" t="n"/>
      <c r="C851" s="100" t="n"/>
      <c r="D851" s="34" t="n"/>
      <c r="E851" s="34" t="n"/>
      <c r="F851" s="34" t="n"/>
      <c r="G851" s="34" t="n"/>
      <c r="H851" s="34" t="n"/>
      <c r="N851" t="inlineStr">
        <is>
          <t>Clinic</t>
        </is>
      </c>
    </row>
    <row r="852" ht="21.6" customHeight="1" s="49">
      <c r="A852" s="100" t="n"/>
      <c r="B852" s="34" t="n"/>
      <c r="C852" s="100" t="n"/>
      <c r="D852" s="34" t="n"/>
      <c r="E852" s="34" t="n"/>
      <c r="F852" s="34" t="n"/>
      <c r="G852" s="34" t="n"/>
      <c r="H852" s="34" t="n"/>
      <c r="N852" t="inlineStr">
        <is>
          <t>Clinic</t>
        </is>
      </c>
    </row>
    <row r="853" ht="21.6" customHeight="1" s="49">
      <c r="A853" s="100" t="n"/>
      <c r="B853" s="34" t="n"/>
      <c r="C853" s="100" t="n"/>
      <c r="D853" s="34" t="n"/>
      <c r="E853" s="34" t="n"/>
      <c r="F853" s="34" t="n"/>
      <c r="G853" s="34" t="n"/>
      <c r="H853" s="34" t="n"/>
      <c r="N853" t="inlineStr">
        <is>
          <t>Clinic</t>
        </is>
      </c>
    </row>
    <row r="854" ht="21.6" customHeight="1" s="49">
      <c r="A854" s="100" t="n"/>
      <c r="B854" s="34" t="n"/>
      <c r="C854" s="100" t="n"/>
      <c r="D854" s="34" t="n"/>
      <c r="E854" s="34" t="n"/>
      <c r="F854" s="34" t="n"/>
      <c r="G854" s="34" t="n"/>
      <c r="H854" s="34" t="n"/>
      <c r="N854" t="inlineStr">
        <is>
          <t>Clinic</t>
        </is>
      </c>
    </row>
    <row r="855" ht="21.6" customHeight="1" s="49">
      <c r="A855" s="100" t="n"/>
      <c r="B855" s="34" t="n"/>
      <c r="C855" s="100" t="n"/>
      <c r="D855" s="34" t="n"/>
      <c r="E855" s="34" t="n"/>
      <c r="F855" s="34" t="n"/>
      <c r="G855" s="34" t="n"/>
      <c r="H855" s="34" t="n"/>
      <c r="N855" t="inlineStr">
        <is>
          <t>Clinic</t>
        </is>
      </c>
    </row>
    <row r="856" ht="21.6" customHeight="1" s="49">
      <c r="A856" s="100" t="n"/>
      <c r="B856" s="34" t="n"/>
      <c r="C856" s="100" t="n"/>
      <c r="D856" s="34" t="n"/>
      <c r="E856" s="34" t="n"/>
      <c r="F856" s="34" t="n"/>
      <c r="G856" s="34" t="n"/>
      <c r="H856" s="34" t="n"/>
      <c r="N856" t="inlineStr">
        <is>
          <t>Clinic</t>
        </is>
      </c>
    </row>
    <row r="857" ht="21.6" customHeight="1" s="49">
      <c r="A857" s="100" t="n"/>
      <c r="B857" s="34" t="n"/>
      <c r="C857" s="100" t="n"/>
      <c r="D857" s="34" t="n"/>
      <c r="E857" s="34" t="n"/>
      <c r="F857" s="34" t="n"/>
      <c r="G857" s="34" t="n"/>
      <c r="H857" s="34" t="n"/>
      <c r="N857" t="inlineStr">
        <is>
          <t>Clinic</t>
        </is>
      </c>
    </row>
    <row r="858" ht="21.6" customHeight="1" s="49">
      <c r="A858" s="100" t="n"/>
      <c r="B858" s="34" t="n"/>
      <c r="C858" s="100" t="n"/>
      <c r="D858" s="34" t="n"/>
      <c r="E858" s="34" t="n"/>
      <c r="F858" s="34" t="n"/>
      <c r="G858" s="34" t="n"/>
      <c r="H858" s="34" t="n"/>
      <c r="N858" t="inlineStr">
        <is>
          <t>Clinic</t>
        </is>
      </c>
    </row>
    <row r="859" ht="21.6" customHeight="1" s="49">
      <c r="A859" s="100" t="n"/>
      <c r="B859" s="34" t="n"/>
      <c r="C859" s="100" t="n"/>
      <c r="D859" s="34" t="n"/>
      <c r="E859" s="34" t="n"/>
      <c r="F859" s="34" t="n"/>
      <c r="G859" s="34" t="n"/>
      <c r="H859" s="34" t="n"/>
      <c r="N859" t="inlineStr">
        <is>
          <t>Clinic</t>
        </is>
      </c>
    </row>
    <row r="860" ht="21.6" customHeight="1" s="49">
      <c r="A860" s="100" t="n"/>
      <c r="B860" s="34" t="n"/>
      <c r="C860" s="100" t="n"/>
      <c r="D860" s="34" t="n"/>
      <c r="E860" s="34" t="n"/>
      <c r="F860" s="34" t="n"/>
      <c r="G860" s="34" t="n"/>
      <c r="H860" s="34" t="n"/>
      <c r="N860" t="inlineStr">
        <is>
          <t>Clinic</t>
        </is>
      </c>
    </row>
    <row r="861" ht="21.6" customHeight="1" s="49">
      <c r="A861" s="100" t="n"/>
      <c r="B861" s="34" t="n"/>
      <c r="C861" s="100" t="n"/>
      <c r="D861" s="34" t="n"/>
      <c r="E861" s="34" t="n"/>
      <c r="F861" s="34" t="n"/>
      <c r="G861" s="34" t="n"/>
      <c r="H861" s="34" t="n"/>
      <c r="N861" t="inlineStr">
        <is>
          <t>Clinic</t>
        </is>
      </c>
    </row>
    <row r="862" ht="21.6" customHeight="1" s="49">
      <c r="A862" s="100" t="n"/>
      <c r="B862" s="34" t="n"/>
      <c r="C862" s="100" t="n"/>
      <c r="D862" s="34" t="n"/>
      <c r="E862" s="34" t="n"/>
      <c r="F862" s="34" t="n"/>
      <c r="G862" s="34" t="n"/>
      <c r="H862" s="34" t="n"/>
      <c r="N862" t="inlineStr">
        <is>
          <t>Clinic</t>
        </is>
      </c>
    </row>
    <row r="863" ht="21.6" customHeight="1" s="49">
      <c r="A863" s="100" t="n"/>
      <c r="B863" s="34" t="n"/>
      <c r="C863" s="100" t="n"/>
      <c r="D863" s="34" t="n"/>
      <c r="E863" s="34" t="n"/>
      <c r="F863" s="34" t="n"/>
      <c r="G863" s="34" t="n"/>
      <c r="H863" s="34" t="n"/>
      <c r="N863" t="inlineStr">
        <is>
          <t>Clinic</t>
        </is>
      </c>
    </row>
    <row r="864" ht="21.6" customHeight="1" s="49">
      <c r="A864" s="100" t="n"/>
      <c r="B864" s="34" t="n"/>
      <c r="C864" s="100" t="n"/>
      <c r="D864" s="34" t="n"/>
      <c r="E864" s="34" t="n"/>
      <c r="F864" s="34" t="n"/>
      <c r="G864" s="34" t="n"/>
      <c r="H864" s="34" t="n"/>
      <c r="N864" t="inlineStr">
        <is>
          <t>Clinic</t>
        </is>
      </c>
    </row>
    <row r="865" ht="21.6" customHeight="1" s="49">
      <c r="A865" s="100" t="n"/>
      <c r="B865" s="34" t="n"/>
      <c r="C865" s="100" t="n"/>
      <c r="D865" s="34" t="n"/>
      <c r="E865" s="34" t="n"/>
      <c r="F865" s="34" t="n"/>
      <c r="G865" s="34" t="n"/>
      <c r="H865" s="34" t="n"/>
      <c r="N865" t="inlineStr">
        <is>
          <t>Clinic</t>
        </is>
      </c>
    </row>
    <row r="866" ht="21.6" customHeight="1" s="49">
      <c r="A866" s="100" t="n"/>
      <c r="B866" s="34" t="n"/>
      <c r="C866" s="100" t="n"/>
      <c r="D866" s="34" t="n"/>
      <c r="E866" s="34" t="n"/>
      <c r="F866" s="34" t="n"/>
      <c r="G866" s="34" t="n"/>
      <c r="H866" s="34" t="n"/>
      <c r="N866" t="inlineStr">
        <is>
          <t>Clinic</t>
        </is>
      </c>
    </row>
    <row r="867" ht="21.6" customHeight="1" s="49">
      <c r="A867" s="100" t="n"/>
      <c r="B867" s="34" t="n"/>
      <c r="C867" s="100" t="n"/>
      <c r="D867" s="34" t="n"/>
      <c r="E867" s="34" t="n"/>
      <c r="F867" s="34" t="n"/>
      <c r="G867" s="34" t="n"/>
      <c r="H867" s="34" t="n"/>
      <c r="N867" t="inlineStr">
        <is>
          <t>Clinic</t>
        </is>
      </c>
    </row>
    <row r="868" ht="21.6" customHeight="1" s="49">
      <c r="A868" s="100" t="n"/>
      <c r="B868" s="34" t="n"/>
      <c r="C868" s="100" t="n"/>
      <c r="D868" s="34" t="n"/>
      <c r="E868" s="34" t="n"/>
      <c r="F868" s="34" t="n"/>
      <c r="G868" s="34" t="n"/>
      <c r="H868" s="34" t="n"/>
      <c r="N868" t="inlineStr">
        <is>
          <t>Clinic</t>
        </is>
      </c>
    </row>
    <row r="869" ht="21.6" customHeight="1" s="49">
      <c r="A869" s="100" t="n"/>
      <c r="B869" s="34" t="n"/>
      <c r="C869" s="100" t="n"/>
      <c r="D869" s="34" t="n"/>
      <c r="E869" s="34" t="n"/>
      <c r="F869" s="34" t="n"/>
      <c r="G869" s="34" t="n"/>
      <c r="H869" s="34" t="n"/>
      <c r="N869" t="inlineStr">
        <is>
          <t>Clinic</t>
        </is>
      </c>
    </row>
    <row r="870" ht="21.6" customHeight="1" s="49">
      <c r="A870" s="100" t="n"/>
      <c r="B870" s="34" t="n"/>
      <c r="C870" s="100" t="n"/>
      <c r="D870" s="34" t="n"/>
      <c r="E870" s="34" t="n"/>
      <c r="F870" s="34" t="n"/>
      <c r="G870" s="34" t="n"/>
      <c r="H870" s="34" t="n"/>
      <c r="N870" t="inlineStr">
        <is>
          <t>Clinic</t>
        </is>
      </c>
    </row>
    <row r="871" ht="21.6" customHeight="1" s="49">
      <c r="A871" s="100" t="n"/>
      <c r="B871" s="34" t="n"/>
      <c r="C871" s="100" t="n"/>
      <c r="D871" s="34" t="n"/>
      <c r="E871" s="34" t="n"/>
      <c r="F871" s="34" t="n"/>
      <c r="G871" s="34" t="n"/>
      <c r="H871" s="34" t="n"/>
      <c r="N871" t="inlineStr">
        <is>
          <t>Clinic</t>
        </is>
      </c>
    </row>
    <row r="872" ht="21.6" customHeight="1" s="49">
      <c r="A872" s="100" t="n"/>
      <c r="B872" s="34" t="n"/>
      <c r="C872" s="100" t="n"/>
      <c r="D872" s="34" t="n"/>
      <c r="E872" s="34" t="n"/>
      <c r="F872" s="34" t="n"/>
      <c r="G872" s="34" t="n"/>
      <c r="H872" s="34" t="n"/>
      <c r="N872" t="inlineStr">
        <is>
          <t>Clinic</t>
        </is>
      </c>
    </row>
    <row r="873" ht="21.6" customHeight="1" s="49">
      <c r="A873" s="100" t="n"/>
      <c r="B873" s="34" t="n"/>
      <c r="C873" s="100" t="n"/>
      <c r="D873" s="34" t="n"/>
      <c r="E873" s="34" t="n"/>
      <c r="F873" s="34" t="n"/>
      <c r="G873" s="34" t="n"/>
      <c r="H873" s="34" t="n"/>
      <c r="N873" t="inlineStr">
        <is>
          <t>Clinic</t>
        </is>
      </c>
    </row>
    <row r="874" ht="21.6" customHeight="1" s="49">
      <c r="A874" s="100" t="n"/>
      <c r="B874" s="34" t="n"/>
      <c r="C874" s="100" t="n"/>
      <c r="D874" s="34" t="n"/>
      <c r="E874" s="34" t="n"/>
      <c r="F874" s="34" t="n"/>
      <c r="G874" s="34" t="n"/>
      <c r="H874" s="34" t="n"/>
      <c r="N874" t="inlineStr">
        <is>
          <t>Clinic</t>
        </is>
      </c>
    </row>
    <row r="875" ht="21.6" customHeight="1" s="49">
      <c r="A875" s="100" t="n"/>
      <c r="B875" s="34" t="n"/>
      <c r="C875" s="100" t="n"/>
      <c r="D875" s="34" t="n"/>
      <c r="E875" s="34" t="n"/>
      <c r="F875" s="34" t="n"/>
      <c r="G875" s="34" t="n"/>
      <c r="H875" s="34" t="n"/>
      <c r="N875" t="inlineStr">
        <is>
          <t>Clinic</t>
        </is>
      </c>
    </row>
    <row r="876" ht="21.6" customHeight="1" s="49">
      <c r="A876" s="100" t="n"/>
      <c r="B876" s="34" t="n"/>
      <c r="C876" s="100" t="n"/>
      <c r="D876" s="34" t="n"/>
      <c r="E876" s="34" t="n"/>
      <c r="F876" s="34" t="n"/>
      <c r="G876" s="34" t="n"/>
      <c r="H876" s="34" t="n"/>
      <c r="N876" t="inlineStr">
        <is>
          <t>Clinic</t>
        </is>
      </c>
    </row>
    <row r="877" ht="21.6" customHeight="1" s="49">
      <c r="A877" s="100" t="n"/>
      <c r="B877" s="34" t="n"/>
      <c r="C877" s="100" t="n"/>
      <c r="D877" s="34" t="n"/>
      <c r="E877" s="34" t="n"/>
      <c r="F877" s="34" t="n"/>
      <c r="G877" s="34" t="n"/>
      <c r="H877" s="34" t="n"/>
      <c r="N877" t="inlineStr">
        <is>
          <t>Clinic</t>
        </is>
      </c>
    </row>
    <row r="878" ht="21.6" customHeight="1" s="49">
      <c r="A878" s="100" t="n"/>
      <c r="B878" s="34" t="n"/>
      <c r="C878" s="100" t="n"/>
      <c r="D878" s="34" t="n"/>
      <c r="E878" s="34" t="n"/>
      <c r="F878" s="34" t="n"/>
      <c r="G878" s="34" t="n"/>
      <c r="H878" s="34" t="n"/>
      <c r="N878" t="inlineStr">
        <is>
          <t>Clinic</t>
        </is>
      </c>
    </row>
    <row r="879" ht="21.6" customHeight="1" s="49">
      <c r="A879" s="100" t="n"/>
      <c r="B879" s="34" t="n"/>
      <c r="C879" s="100" t="n"/>
      <c r="D879" s="34" t="n"/>
      <c r="E879" s="34" t="n"/>
      <c r="F879" s="34" t="n"/>
      <c r="G879" s="34" t="n"/>
      <c r="H879" s="34" t="n"/>
      <c r="N879" t="inlineStr">
        <is>
          <t>Clinic</t>
        </is>
      </c>
    </row>
    <row r="880" ht="21.6" customHeight="1" s="49">
      <c r="A880" s="100" t="n"/>
      <c r="B880" s="34" t="n"/>
      <c r="C880" s="100" t="n"/>
      <c r="D880" s="34" t="n"/>
      <c r="E880" s="34" t="n"/>
      <c r="F880" s="34" t="n"/>
      <c r="G880" s="34" t="n"/>
      <c r="H880" s="34" t="n"/>
      <c r="N880" t="inlineStr">
        <is>
          <t>Clinic</t>
        </is>
      </c>
    </row>
    <row r="881" ht="21.6" customHeight="1" s="49">
      <c r="A881" s="100" t="n"/>
      <c r="B881" s="34" t="n"/>
      <c r="C881" s="100" t="n"/>
      <c r="D881" s="34" t="n"/>
      <c r="E881" s="34" t="n"/>
      <c r="F881" s="34" t="n"/>
      <c r="G881" s="34" t="n"/>
      <c r="H881" s="34" t="n"/>
      <c r="N881" t="inlineStr">
        <is>
          <t>Clinic</t>
        </is>
      </c>
    </row>
    <row r="882" ht="21.6" customHeight="1" s="49">
      <c r="A882" s="100" t="n"/>
      <c r="B882" s="34" t="n"/>
      <c r="C882" s="100" t="n"/>
      <c r="D882" s="34" t="n"/>
      <c r="E882" s="34" t="n"/>
      <c r="F882" s="34" t="n"/>
      <c r="G882" s="34" t="n"/>
      <c r="H882" s="34" t="n"/>
      <c r="N882" t="inlineStr">
        <is>
          <t>Clinic</t>
        </is>
      </c>
    </row>
    <row r="883" ht="21.6" customHeight="1" s="49">
      <c r="A883" s="100" t="n"/>
      <c r="B883" s="34" t="n"/>
      <c r="C883" s="100" t="n"/>
      <c r="D883" s="34" t="n"/>
      <c r="E883" s="34" t="n"/>
      <c r="F883" s="34" t="n"/>
      <c r="G883" s="34" t="n"/>
      <c r="H883" s="34" t="n"/>
      <c r="N883" t="inlineStr">
        <is>
          <t>Clinic</t>
        </is>
      </c>
    </row>
    <row r="884" ht="21.6" customHeight="1" s="49">
      <c r="A884" s="100" t="n"/>
      <c r="B884" s="34" t="n"/>
      <c r="C884" s="100" t="n"/>
      <c r="D884" s="34" t="n"/>
      <c r="E884" s="34" t="n"/>
      <c r="F884" s="34" t="n"/>
      <c r="G884" s="34" t="n"/>
      <c r="H884" s="34" t="n"/>
      <c r="N884" t="inlineStr">
        <is>
          <t>Clinic</t>
        </is>
      </c>
    </row>
    <row r="885" ht="21.6" customHeight="1" s="49">
      <c r="A885" s="100" t="n"/>
      <c r="B885" s="34" t="n"/>
      <c r="C885" s="100" t="n"/>
      <c r="D885" s="34" t="n"/>
      <c r="E885" s="34" t="n"/>
      <c r="F885" s="34" t="n"/>
      <c r="G885" s="34" t="n"/>
      <c r="H885" s="34" t="n"/>
      <c r="N885" t="inlineStr">
        <is>
          <t>Clinic</t>
        </is>
      </c>
    </row>
    <row r="886" ht="21.6" customHeight="1" s="49">
      <c r="A886" s="100" t="n"/>
      <c r="B886" s="34" t="n"/>
      <c r="C886" s="100" t="n"/>
      <c r="D886" s="34" t="n"/>
      <c r="E886" s="34" t="n"/>
      <c r="F886" s="34" t="n"/>
      <c r="G886" s="34" t="n"/>
      <c r="H886" s="34" t="n"/>
      <c r="N886" t="inlineStr">
        <is>
          <t>Clinic</t>
        </is>
      </c>
    </row>
    <row r="887" ht="21.6" customHeight="1" s="49">
      <c r="A887" s="100" t="n"/>
      <c r="B887" s="34" t="n"/>
      <c r="C887" s="100" t="n"/>
      <c r="D887" s="34" t="n"/>
      <c r="E887" s="34" t="n"/>
      <c r="F887" s="34" t="n"/>
      <c r="G887" s="34" t="n"/>
      <c r="H887" s="34" t="n"/>
      <c r="N887" t="inlineStr">
        <is>
          <t>Clinic</t>
        </is>
      </c>
    </row>
    <row r="888" ht="21.6" customHeight="1" s="49">
      <c r="A888" s="100" t="n"/>
      <c r="B888" s="34" t="n"/>
      <c r="C888" s="100" t="n"/>
      <c r="D888" s="34" t="n"/>
      <c r="E888" s="34" t="n"/>
      <c r="F888" s="34" t="n"/>
      <c r="G888" s="34" t="n"/>
      <c r="H888" s="34" t="n"/>
      <c r="N888" t="inlineStr">
        <is>
          <t>Clinic</t>
        </is>
      </c>
    </row>
    <row r="889" ht="21.6" customHeight="1" s="49">
      <c r="A889" s="100" t="n"/>
      <c r="B889" s="34" t="n"/>
      <c r="C889" s="100" t="n"/>
      <c r="D889" s="34" t="n"/>
      <c r="E889" s="34" t="n"/>
      <c r="F889" s="34" t="n"/>
      <c r="G889" s="34" t="n"/>
      <c r="H889" s="34" t="n"/>
      <c r="N889" t="inlineStr">
        <is>
          <t>Clinic</t>
        </is>
      </c>
    </row>
    <row r="890" ht="21.6" customHeight="1" s="49">
      <c r="A890" s="100" t="n"/>
      <c r="B890" s="34" t="n"/>
      <c r="C890" s="100" t="n"/>
      <c r="D890" s="34" t="n"/>
      <c r="E890" s="34" t="n"/>
      <c r="F890" s="34" t="n"/>
      <c r="G890" s="34" t="n"/>
      <c r="H890" s="34" t="n"/>
      <c r="N890" t="inlineStr">
        <is>
          <t>Clinic</t>
        </is>
      </c>
    </row>
    <row r="891" ht="21.6" customHeight="1" s="49">
      <c r="A891" s="100" t="n"/>
      <c r="B891" s="34" t="n"/>
      <c r="C891" s="100" t="n"/>
      <c r="D891" s="34" t="n"/>
      <c r="E891" s="34" t="n"/>
      <c r="F891" s="34" t="n"/>
      <c r="G891" s="34" t="n"/>
      <c r="H891" s="34" t="n"/>
      <c r="N891" t="inlineStr">
        <is>
          <t>Clinic</t>
        </is>
      </c>
    </row>
    <row r="892" ht="21.6" customHeight="1" s="49">
      <c r="A892" s="100" t="n"/>
      <c r="B892" s="34" t="n"/>
      <c r="C892" s="100" t="n"/>
      <c r="D892" s="34" t="n"/>
      <c r="E892" s="34" t="n"/>
      <c r="F892" s="34" t="n"/>
      <c r="G892" s="34" t="n"/>
      <c r="H892" s="34" t="n"/>
      <c r="N892" t="inlineStr">
        <is>
          <t>Clinic</t>
        </is>
      </c>
    </row>
    <row r="893" ht="21.6" customHeight="1" s="49">
      <c r="A893" s="100" t="n"/>
      <c r="B893" s="34" t="n"/>
      <c r="C893" s="100" t="n"/>
      <c r="D893" s="34" t="n"/>
      <c r="E893" s="34" t="n"/>
      <c r="F893" s="34" t="n"/>
      <c r="G893" s="34" t="n"/>
      <c r="H893" s="34" t="n"/>
      <c r="N893" t="inlineStr">
        <is>
          <t>Clinic</t>
        </is>
      </c>
    </row>
    <row r="894" ht="21.6" customHeight="1" s="49">
      <c r="A894" s="100" t="n"/>
      <c r="B894" s="34" t="n"/>
      <c r="C894" s="100" t="n"/>
      <c r="D894" s="34" t="n"/>
      <c r="E894" s="34" t="n"/>
      <c r="F894" s="34" t="n"/>
      <c r="G894" s="34" t="n"/>
      <c r="H894" s="34" t="n"/>
      <c r="N894" t="inlineStr">
        <is>
          <t>Clinic</t>
        </is>
      </c>
    </row>
    <row r="895" ht="21.6" customHeight="1" s="49">
      <c r="A895" s="100" t="n"/>
      <c r="B895" s="34" t="n"/>
      <c r="C895" s="100" t="n"/>
      <c r="D895" s="34" t="n"/>
      <c r="E895" s="34" t="n"/>
      <c r="F895" s="34" t="n"/>
      <c r="G895" s="34" t="n"/>
      <c r="H895" s="34" t="n"/>
      <c r="N895" t="inlineStr">
        <is>
          <t>Clinic</t>
        </is>
      </c>
    </row>
    <row r="896" ht="21.6" customHeight="1" s="49">
      <c r="A896" s="100" t="n"/>
      <c r="B896" s="34" t="n"/>
      <c r="C896" s="100" t="n"/>
      <c r="D896" s="34" t="n"/>
      <c r="E896" s="34" t="n"/>
      <c r="F896" s="34" t="n"/>
      <c r="G896" s="34" t="n"/>
      <c r="H896" s="34" t="n"/>
      <c r="N896" t="inlineStr">
        <is>
          <t>Clinic</t>
        </is>
      </c>
    </row>
    <row r="897" ht="21.6" customHeight="1" s="49">
      <c r="A897" s="100" t="n"/>
      <c r="B897" s="34" t="n"/>
      <c r="C897" s="100" t="n"/>
      <c r="D897" s="34" t="n"/>
      <c r="E897" s="34" t="n"/>
      <c r="F897" s="34" t="n"/>
      <c r="G897" s="34" t="n"/>
      <c r="H897" s="34" t="n"/>
      <c r="N897" t="inlineStr">
        <is>
          <t>Clinic</t>
        </is>
      </c>
    </row>
    <row r="898" ht="21.6" customHeight="1" s="49">
      <c r="A898" s="100" t="n"/>
      <c r="B898" s="34" t="n"/>
      <c r="C898" s="100" t="n"/>
      <c r="D898" s="34" t="n"/>
      <c r="E898" s="34" t="n"/>
      <c r="F898" s="34" t="n"/>
      <c r="G898" s="34" t="n"/>
      <c r="H898" s="34" t="n"/>
      <c r="N898" t="inlineStr">
        <is>
          <t>Clinic</t>
        </is>
      </c>
    </row>
    <row r="899" ht="21.6" customHeight="1" s="49">
      <c r="A899" s="100" t="n"/>
      <c r="B899" s="34" t="n"/>
      <c r="C899" s="100" t="n"/>
      <c r="D899" s="34" t="n"/>
      <c r="E899" s="34" t="n"/>
      <c r="F899" s="34" t="n"/>
      <c r="G899" s="34" t="n"/>
      <c r="H899" s="34" t="n"/>
      <c r="N899" t="inlineStr">
        <is>
          <t>Clinic</t>
        </is>
      </c>
    </row>
    <row r="900" ht="21.6" customHeight="1" s="49">
      <c r="A900" s="100" t="n"/>
      <c r="B900" s="34" t="n"/>
      <c r="C900" s="100" t="n"/>
      <c r="D900" s="34" t="n"/>
      <c r="E900" s="34" t="n"/>
      <c r="F900" s="34" t="n"/>
      <c r="G900" s="34" t="n"/>
      <c r="H900" s="34" t="n"/>
      <c r="N900" t="inlineStr">
        <is>
          <t>Clinic</t>
        </is>
      </c>
    </row>
    <row r="901" ht="21.6" customHeight="1" s="49">
      <c r="A901" s="100" t="n"/>
      <c r="B901" s="34" t="n"/>
      <c r="C901" s="100" t="n"/>
      <c r="D901" s="34" t="n"/>
      <c r="E901" s="34" t="n"/>
      <c r="F901" s="34" t="n"/>
      <c r="G901" s="34" t="n"/>
      <c r="H901" s="34" t="n"/>
      <c r="N901" t="inlineStr">
        <is>
          <t>Clinic</t>
        </is>
      </c>
    </row>
    <row r="902" ht="21.6" customHeight="1" s="49">
      <c r="A902" s="100" t="n"/>
      <c r="B902" s="34" t="n"/>
      <c r="C902" s="100" t="n"/>
      <c r="D902" s="34" t="n"/>
      <c r="E902" s="34" t="n"/>
      <c r="F902" s="34" t="n"/>
      <c r="G902" s="34" t="n"/>
      <c r="H902" s="34" t="n"/>
      <c r="N902" t="inlineStr">
        <is>
          <t>Clinic</t>
        </is>
      </c>
    </row>
    <row r="903" ht="21.6" customHeight="1" s="49">
      <c r="A903" s="100" t="n"/>
      <c r="B903" s="34" t="n"/>
      <c r="C903" s="100" t="n"/>
      <c r="D903" s="34" t="n"/>
      <c r="E903" s="34" t="n"/>
      <c r="F903" s="34" t="n"/>
      <c r="G903" s="34" t="n"/>
      <c r="H903" s="34" t="n"/>
      <c r="N903" t="inlineStr">
        <is>
          <t>Clinic</t>
        </is>
      </c>
    </row>
    <row r="904" ht="21.6" customHeight="1" s="49">
      <c r="A904" s="100" t="n"/>
      <c r="B904" s="34" t="n"/>
      <c r="C904" s="100" t="n"/>
      <c r="D904" s="34" t="n"/>
      <c r="E904" s="34" t="n"/>
      <c r="F904" s="34" t="n"/>
      <c r="G904" s="34" t="n"/>
      <c r="H904" s="34" t="n"/>
      <c r="N904" t="inlineStr">
        <is>
          <t>Clinic</t>
        </is>
      </c>
    </row>
    <row r="905" ht="21.6" customHeight="1" s="49">
      <c r="A905" s="100" t="n"/>
      <c r="B905" s="34" t="n"/>
      <c r="C905" s="100" t="n"/>
      <c r="D905" s="34" t="n"/>
      <c r="E905" s="34" t="n"/>
      <c r="F905" s="34" t="n"/>
      <c r="G905" s="34" t="n"/>
      <c r="H905" s="34" t="n"/>
      <c r="N905" t="inlineStr">
        <is>
          <t>Clinic</t>
        </is>
      </c>
    </row>
    <row r="906" ht="21.6" customHeight="1" s="49">
      <c r="A906" s="100" t="n"/>
      <c r="B906" s="34" t="n"/>
      <c r="C906" s="100" t="n"/>
      <c r="D906" s="34" t="n"/>
      <c r="E906" s="34" t="n"/>
      <c r="F906" s="34" t="n"/>
      <c r="G906" s="34" t="n"/>
      <c r="H906" s="34" t="n"/>
      <c r="N906" t="inlineStr">
        <is>
          <t>Clinic</t>
        </is>
      </c>
    </row>
    <row r="907" ht="21.6" customHeight="1" s="49">
      <c r="A907" s="100" t="n"/>
      <c r="B907" s="34" t="n"/>
      <c r="C907" s="100" t="n"/>
      <c r="D907" s="34" t="n"/>
      <c r="E907" s="34" t="n"/>
      <c r="F907" s="34" t="n"/>
      <c r="G907" s="34" t="n"/>
      <c r="H907" s="34" t="n"/>
      <c r="N907" t="inlineStr">
        <is>
          <t>Clinic</t>
        </is>
      </c>
    </row>
    <row r="908" ht="21.6" customHeight="1" s="49">
      <c r="A908" s="100" t="n"/>
      <c r="B908" s="34" t="n"/>
      <c r="C908" s="100" t="n"/>
      <c r="D908" s="34" t="n"/>
      <c r="E908" s="34" t="n"/>
      <c r="F908" s="34" t="n"/>
      <c r="G908" s="34" t="n"/>
      <c r="H908" s="34" t="n"/>
      <c r="N908" t="inlineStr">
        <is>
          <t>Clinic</t>
        </is>
      </c>
    </row>
    <row r="909" ht="21.6" customHeight="1" s="49">
      <c r="A909" s="100" t="n"/>
      <c r="B909" s="34" t="n"/>
      <c r="C909" s="100" t="n"/>
      <c r="D909" s="34" t="n"/>
      <c r="E909" s="34" t="n"/>
      <c r="F909" s="34" t="n"/>
      <c r="G909" s="34" t="n"/>
      <c r="H909" s="34" t="n"/>
      <c r="N909" t="inlineStr">
        <is>
          <t>Clinic</t>
        </is>
      </c>
    </row>
    <row r="910" ht="21.6" customHeight="1" s="49">
      <c r="A910" s="100" t="n"/>
      <c r="B910" s="34" t="n"/>
      <c r="C910" s="100" t="n"/>
      <c r="D910" s="34" t="n"/>
      <c r="E910" s="34" t="n"/>
      <c r="F910" s="34" t="n"/>
      <c r="G910" s="34" t="n"/>
      <c r="H910" s="34" t="n"/>
      <c r="N910" t="inlineStr">
        <is>
          <t>Clinic</t>
        </is>
      </c>
    </row>
    <row r="911" ht="21.6" customHeight="1" s="49">
      <c r="A911" s="100" t="n"/>
      <c r="B911" s="34" t="n"/>
      <c r="C911" s="100" t="n"/>
      <c r="D911" s="34" t="n"/>
      <c r="E911" s="34" t="n"/>
      <c r="F911" s="34" t="n"/>
      <c r="G911" s="34" t="n"/>
      <c r="H911" s="34" t="n"/>
      <c r="N911" t="inlineStr">
        <is>
          <t>Clinic</t>
        </is>
      </c>
    </row>
    <row r="912" ht="21.6" customHeight="1" s="49">
      <c r="A912" s="100" t="n"/>
      <c r="B912" s="34" t="n"/>
      <c r="C912" s="100" t="n"/>
      <c r="D912" s="34" t="n"/>
      <c r="E912" s="34" t="n"/>
      <c r="F912" s="34" t="n"/>
      <c r="G912" s="34" t="n"/>
      <c r="H912" s="34" t="n"/>
      <c r="N912" t="inlineStr">
        <is>
          <t>Clinic</t>
        </is>
      </c>
    </row>
    <row r="913" ht="21.6" customHeight="1" s="49">
      <c r="A913" s="100" t="n"/>
      <c r="B913" s="34" t="n"/>
      <c r="C913" s="100" t="n"/>
      <c r="D913" s="34" t="n"/>
      <c r="E913" s="34" t="n"/>
      <c r="F913" s="34" t="n"/>
      <c r="G913" s="34" t="n"/>
      <c r="H913" s="34" t="n"/>
      <c r="N913" t="inlineStr">
        <is>
          <t>Clinic</t>
        </is>
      </c>
    </row>
    <row r="914" ht="21.6" customHeight="1" s="49">
      <c r="A914" s="100" t="n"/>
      <c r="B914" s="34" t="n"/>
      <c r="C914" s="100" t="n"/>
      <c r="D914" s="34" t="n"/>
      <c r="E914" s="34" t="n"/>
      <c r="F914" s="34" t="n"/>
      <c r="G914" s="34" t="n"/>
      <c r="H914" s="34" t="n"/>
      <c r="N914" t="inlineStr">
        <is>
          <t>Clinic</t>
        </is>
      </c>
    </row>
    <row r="915" ht="21.6" customHeight="1" s="49">
      <c r="A915" s="100" t="n"/>
      <c r="B915" s="34" t="n"/>
      <c r="C915" s="100" t="n"/>
      <c r="D915" s="34" t="n"/>
      <c r="E915" s="34" t="n"/>
      <c r="F915" s="34" t="n"/>
      <c r="G915" s="34" t="n"/>
      <c r="H915" s="34" t="n"/>
      <c r="N915" t="inlineStr">
        <is>
          <t>Clinic</t>
        </is>
      </c>
    </row>
    <row r="916" ht="21.6" customHeight="1" s="49">
      <c r="A916" s="100" t="n"/>
      <c r="B916" s="34" t="n"/>
      <c r="C916" s="100" t="n"/>
      <c r="D916" s="34" t="n"/>
      <c r="E916" s="34" t="n"/>
      <c r="F916" s="34" t="n"/>
      <c r="G916" s="34" t="n"/>
      <c r="H916" s="34" t="n"/>
      <c r="N916" t="inlineStr">
        <is>
          <t>Clinic</t>
        </is>
      </c>
    </row>
    <row r="917" ht="21.6" customHeight="1" s="49">
      <c r="A917" s="100" t="n"/>
      <c r="B917" s="34" t="n"/>
      <c r="C917" s="100" t="n"/>
      <c r="D917" s="34" t="n"/>
      <c r="E917" s="34" t="n"/>
      <c r="F917" s="34" t="n"/>
      <c r="G917" s="34" t="n"/>
      <c r="H917" s="34" t="n"/>
      <c r="N917" t="inlineStr">
        <is>
          <t>Clinic</t>
        </is>
      </c>
    </row>
    <row r="918" ht="21.6" customHeight="1" s="49">
      <c r="A918" s="100" t="n"/>
      <c r="B918" s="34" t="n"/>
      <c r="C918" s="100" t="n"/>
      <c r="D918" s="34" t="n"/>
      <c r="E918" s="34" t="n"/>
      <c r="F918" s="34" t="n"/>
      <c r="G918" s="34" t="n"/>
      <c r="H918" s="34" t="n"/>
      <c r="N918" t="inlineStr">
        <is>
          <t>Clinic</t>
        </is>
      </c>
    </row>
    <row r="919" ht="21.6" customHeight="1" s="49">
      <c r="A919" s="100" t="n"/>
      <c r="B919" s="34" t="n"/>
      <c r="C919" s="100" t="n"/>
      <c r="D919" s="34" t="n"/>
      <c r="E919" s="34" t="n"/>
      <c r="F919" s="34" t="n"/>
      <c r="G919" s="34" t="n"/>
      <c r="H919" s="34" t="n"/>
      <c r="N919" t="inlineStr">
        <is>
          <t>Clinic</t>
        </is>
      </c>
    </row>
    <row r="920" ht="21.6" customHeight="1" s="49">
      <c r="A920" s="100" t="n"/>
      <c r="B920" s="34" t="n"/>
      <c r="C920" s="100" t="n"/>
      <c r="D920" s="34" t="n"/>
      <c r="E920" s="34" t="n"/>
      <c r="F920" s="34" t="n"/>
      <c r="G920" s="34" t="n"/>
      <c r="H920" s="34" t="n"/>
      <c r="N920" t="inlineStr">
        <is>
          <t>Clinic</t>
        </is>
      </c>
    </row>
    <row r="921" ht="21.6" customHeight="1" s="49">
      <c r="A921" s="100" t="n"/>
      <c r="B921" s="34" t="n"/>
      <c r="C921" s="100" t="n"/>
      <c r="D921" s="34" t="n"/>
      <c r="E921" s="34" t="n"/>
      <c r="F921" s="34" t="n"/>
      <c r="G921" s="34" t="n"/>
      <c r="H921" s="34" t="n"/>
      <c r="N921" t="inlineStr">
        <is>
          <t>Clinic</t>
        </is>
      </c>
    </row>
    <row r="922" ht="21.6" customHeight="1" s="49">
      <c r="A922" s="100" t="n"/>
      <c r="B922" s="34" t="n"/>
      <c r="C922" s="100" t="n"/>
      <c r="D922" s="34" t="n"/>
      <c r="E922" s="34" t="n"/>
      <c r="F922" s="34" t="n"/>
      <c r="G922" s="34" t="n"/>
      <c r="H922" s="34" t="n"/>
      <c r="N922" t="inlineStr">
        <is>
          <t>Clinic</t>
        </is>
      </c>
    </row>
    <row r="923" ht="21.6" customHeight="1" s="49">
      <c r="A923" s="100" t="n"/>
      <c r="B923" s="34" t="n"/>
      <c r="C923" s="100" t="n"/>
      <c r="D923" s="34" t="n"/>
      <c r="E923" s="34" t="n"/>
      <c r="F923" s="34" t="n"/>
      <c r="G923" s="34" t="n"/>
      <c r="H923" s="34" t="n"/>
      <c r="N923" t="inlineStr">
        <is>
          <t>Clinic</t>
        </is>
      </c>
    </row>
    <row r="924" ht="21.6" customHeight="1" s="49">
      <c r="A924" s="100" t="n"/>
      <c r="B924" s="34" t="n"/>
      <c r="C924" s="100" t="n"/>
      <c r="D924" s="34" t="n"/>
      <c r="E924" s="34" t="n"/>
      <c r="F924" s="34" t="n"/>
      <c r="G924" s="34" t="n"/>
      <c r="H924" s="34" t="n"/>
      <c r="N924" t="inlineStr">
        <is>
          <t>Clinic</t>
        </is>
      </c>
    </row>
    <row r="925" ht="21.6" customHeight="1" s="49">
      <c r="A925" s="100" t="n"/>
      <c r="B925" s="34" t="n"/>
      <c r="C925" s="100" t="n"/>
      <c r="D925" s="34" t="n"/>
      <c r="E925" s="34" t="n"/>
      <c r="F925" s="34" t="n"/>
      <c r="G925" s="34" t="n"/>
      <c r="H925" s="34" t="n"/>
      <c r="N925" t="inlineStr">
        <is>
          <t>Clinic</t>
        </is>
      </c>
    </row>
    <row r="926" ht="21.6" customHeight="1" s="49">
      <c r="A926" s="100" t="n"/>
      <c r="B926" s="34" t="n"/>
      <c r="C926" s="100" t="n"/>
      <c r="D926" s="34" t="n"/>
      <c r="E926" s="34" t="n"/>
      <c r="F926" s="34" t="n"/>
      <c r="G926" s="34" t="n"/>
      <c r="H926" s="34" t="n"/>
      <c r="N926" t="inlineStr">
        <is>
          <t>Clinic</t>
        </is>
      </c>
    </row>
    <row r="927" ht="21.6" customHeight="1" s="49">
      <c r="A927" s="100" t="n"/>
      <c r="B927" s="34" t="n"/>
      <c r="C927" s="100" t="n"/>
      <c r="D927" s="34" t="n"/>
      <c r="E927" s="34" t="n"/>
      <c r="F927" s="34" t="n"/>
      <c r="G927" s="34" t="n"/>
      <c r="H927" s="34" t="n"/>
      <c r="N927" t="inlineStr">
        <is>
          <t>Clinic</t>
        </is>
      </c>
    </row>
    <row r="928" ht="21.6" customHeight="1" s="49">
      <c r="A928" s="100" t="n"/>
      <c r="B928" s="34" t="n"/>
      <c r="C928" s="100" t="n"/>
      <c r="D928" s="34" t="n"/>
      <c r="E928" s="34" t="n"/>
      <c r="F928" s="34" t="n"/>
      <c r="G928" s="34" t="n"/>
      <c r="H928" s="34" t="n"/>
      <c r="N928" t="inlineStr">
        <is>
          <t>Clinic</t>
        </is>
      </c>
    </row>
    <row r="929" ht="21.6" customHeight="1" s="49">
      <c r="A929" s="100" t="n"/>
      <c r="B929" s="34" t="n"/>
      <c r="C929" s="100" t="n"/>
      <c r="D929" s="34" t="n"/>
      <c r="E929" s="34" t="n"/>
      <c r="F929" s="34" t="n"/>
      <c r="G929" s="34" t="n"/>
      <c r="H929" s="34" t="n"/>
      <c r="N929" t="inlineStr">
        <is>
          <t>Clinic</t>
        </is>
      </c>
    </row>
    <row r="930" ht="21.6" customHeight="1" s="49">
      <c r="A930" s="100" t="n"/>
      <c r="B930" s="34" t="n"/>
      <c r="C930" s="100" t="n"/>
      <c r="D930" s="34" t="n"/>
      <c r="E930" s="34" t="n"/>
      <c r="F930" s="34" t="n"/>
      <c r="G930" s="34" t="n"/>
      <c r="H930" s="34" t="n"/>
      <c r="N930" t="inlineStr">
        <is>
          <t>Clinic</t>
        </is>
      </c>
    </row>
    <row r="931" ht="21.6" customHeight="1" s="49">
      <c r="A931" s="100" t="n"/>
      <c r="B931" s="34" t="n"/>
      <c r="C931" s="100" t="n"/>
      <c r="D931" s="34" t="n"/>
      <c r="E931" s="34" t="n"/>
      <c r="F931" s="34" t="n"/>
      <c r="G931" s="34" t="n"/>
      <c r="H931" s="34" t="n"/>
      <c r="N931" t="inlineStr">
        <is>
          <t>Clinic</t>
        </is>
      </c>
    </row>
    <row r="932" ht="21.6" customHeight="1" s="49">
      <c r="A932" s="100" t="n"/>
      <c r="B932" s="34" t="n"/>
      <c r="C932" s="100" t="n"/>
      <c r="D932" s="34" t="n"/>
      <c r="E932" s="34" t="n"/>
      <c r="F932" s="34" t="n"/>
      <c r="G932" s="34" t="n"/>
      <c r="H932" s="34" t="n"/>
      <c r="N932" t="inlineStr">
        <is>
          <t>Clinic</t>
        </is>
      </c>
    </row>
    <row r="933" ht="21.6" customHeight="1" s="49">
      <c r="A933" s="100" t="n"/>
      <c r="B933" s="34" t="n"/>
      <c r="C933" s="100" t="n"/>
      <c r="D933" s="34" t="n"/>
      <c r="E933" s="34" t="n"/>
      <c r="F933" s="34" t="n"/>
      <c r="G933" s="34" t="n"/>
      <c r="H933" s="34" t="n"/>
      <c r="N933" t="inlineStr">
        <is>
          <t>Clinic</t>
        </is>
      </c>
    </row>
    <row r="934" ht="21.6" customHeight="1" s="49">
      <c r="A934" s="100" t="n"/>
      <c r="B934" s="34" t="n"/>
      <c r="C934" s="100" t="n"/>
      <c r="D934" s="34" t="n"/>
      <c r="E934" s="34" t="n"/>
      <c r="F934" s="34" t="n"/>
      <c r="G934" s="34" t="n"/>
      <c r="H934" s="34" t="n"/>
      <c r="N934" t="inlineStr">
        <is>
          <t>Clinic</t>
        </is>
      </c>
    </row>
    <row r="935" ht="21.6" customHeight="1" s="49">
      <c r="A935" s="100" t="n"/>
      <c r="B935" s="34" t="n"/>
      <c r="C935" s="100" t="n"/>
      <c r="D935" s="34" t="n"/>
      <c r="E935" s="34" t="n"/>
      <c r="F935" s="34" t="n"/>
      <c r="G935" s="34" t="n"/>
      <c r="H935" s="34" t="n"/>
      <c r="N935" t="inlineStr">
        <is>
          <t>Clinic</t>
        </is>
      </c>
    </row>
    <row r="936" ht="21.6" customHeight="1" s="49">
      <c r="A936" s="100" t="n"/>
      <c r="B936" s="34" t="n"/>
      <c r="C936" s="100" t="n"/>
      <c r="D936" s="34" t="n"/>
      <c r="E936" s="34" t="n"/>
      <c r="F936" s="34" t="n"/>
      <c r="G936" s="34" t="n"/>
      <c r="H936" s="34" t="n"/>
      <c r="N936" t="inlineStr">
        <is>
          <t>Clinic</t>
        </is>
      </c>
    </row>
    <row r="937" ht="21.6" customHeight="1" s="49">
      <c r="A937" s="100" t="n"/>
      <c r="B937" s="34" t="n"/>
      <c r="C937" s="100" t="n"/>
      <c r="D937" s="34" t="n"/>
      <c r="E937" s="34" t="n"/>
      <c r="F937" s="34" t="n"/>
      <c r="G937" s="34" t="n"/>
      <c r="H937" s="34" t="n"/>
      <c r="N937" t="inlineStr">
        <is>
          <t>Clinic</t>
        </is>
      </c>
    </row>
    <row r="938" ht="21.6" customHeight="1" s="49">
      <c r="A938" s="100" t="n"/>
      <c r="B938" s="34" t="n"/>
      <c r="C938" s="100" t="n"/>
      <c r="D938" s="34" t="n"/>
      <c r="E938" s="34" t="n"/>
      <c r="F938" s="34" t="n"/>
      <c r="G938" s="34" t="n"/>
      <c r="H938" s="34" t="n"/>
      <c r="N938" t="inlineStr">
        <is>
          <t>Clinic</t>
        </is>
      </c>
    </row>
    <row r="939" ht="21.6" customHeight="1" s="49">
      <c r="A939" s="100" t="n"/>
      <c r="B939" s="34" t="n"/>
      <c r="C939" s="100" t="n"/>
      <c r="D939" s="34" t="n"/>
      <c r="E939" s="34" t="n"/>
      <c r="F939" s="34" t="n"/>
      <c r="G939" s="34" t="n"/>
      <c r="H939" s="34" t="n"/>
      <c r="N939" t="inlineStr">
        <is>
          <t>Clinic</t>
        </is>
      </c>
    </row>
    <row r="940" ht="21.6" customHeight="1" s="49">
      <c r="A940" s="100" t="n"/>
      <c r="B940" s="34" t="n"/>
      <c r="C940" s="100" t="n"/>
      <c r="D940" s="34" t="n"/>
      <c r="E940" s="34" t="n"/>
      <c r="F940" s="34" t="n"/>
      <c r="G940" s="34" t="n"/>
      <c r="H940" s="34" t="n"/>
      <c r="N940" t="inlineStr">
        <is>
          <t>Clinic</t>
        </is>
      </c>
    </row>
    <row r="941" ht="21.6" customHeight="1" s="49">
      <c r="A941" s="100" t="n"/>
      <c r="B941" s="34" t="n"/>
      <c r="C941" s="100" t="n"/>
      <c r="D941" s="34" t="n"/>
      <c r="E941" s="34" t="n"/>
      <c r="F941" s="34" t="n"/>
      <c r="G941" s="34" t="n"/>
      <c r="H941" s="34" t="n"/>
      <c r="N941" t="inlineStr">
        <is>
          <t>Clinic</t>
        </is>
      </c>
    </row>
    <row r="942" ht="21.6" customHeight="1" s="49">
      <c r="A942" s="100" t="n"/>
      <c r="B942" s="34" t="n"/>
      <c r="C942" s="100" t="n"/>
      <c r="D942" s="34" t="n"/>
      <c r="E942" s="34" t="n"/>
      <c r="F942" s="34" t="n"/>
      <c r="G942" s="34" t="n"/>
      <c r="H942" s="34" t="n"/>
      <c r="N942" t="inlineStr">
        <is>
          <t>Clinic</t>
        </is>
      </c>
    </row>
    <row r="943" ht="21.6" customHeight="1" s="49">
      <c r="A943" s="100" t="n"/>
      <c r="B943" s="34" t="n"/>
      <c r="C943" s="100" t="n"/>
      <c r="D943" s="34" t="n"/>
      <c r="E943" s="34" t="n"/>
      <c r="F943" s="34" t="n"/>
      <c r="G943" s="34" t="n"/>
      <c r="H943" s="34" t="n"/>
      <c r="N943" t="inlineStr">
        <is>
          <t>Clinic</t>
        </is>
      </c>
    </row>
    <row r="944" ht="21.6" customHeight="1" s="49">
      <c r="A944" s="100" t="n"/>
      <c r="B944" s="34" t="n"/>
      <c r="C944" s="100" t="n"/>
      <c r="D944" s="34" t="n"/>
      <c r="E944" s="34" t="n"/>
      <c r="F944" s="34" t="n"/>
      <c r="G944" s="34" t="n"/>
      <c r="H944" s="34" t="n"/>
      <c r="N944" t="inlineStr">
        <is>
          <t>Clinic</t>
        </is>
      </c>
    </row>
    <row r="945" ht="21.6" customHeight="1" s="49">
      <c r="A945" s="100" t="n"/>
      <c r="B945" s="34" t="n"/>
      <c r="C945" s="100" t="n"/>
      <c r="D945" s="34" t="n"/>
      <c r="E945" s="34" t="n"/>
      <c r="F945" s="34" t="n"/>
      <c r="G945" s="34" t="n"/>
      <c r="H945" s="34" t="n"/>
      <c r="N945" t="inlineStr">
        <is>
          <t>Clinic</t>
        </is>
      </c>
    </row>
    <row r="946" ht="21.6" customHeight="1" s="49">
      <c r="A946" s="100" t="n"/>
      <c r="B946" s="34" t="n"/>
      <c r="C946" s="100" t="n"/>
      <c r="D946" s="34" t="n"/>
      <c r="E946" s="34" t="n"/>
      <c r="F946" s="34" t="n"/>
      <c r="G946" s="34" t="n"/>
      <c r="H946" s="34" t="n"/>
      <c r="N946" t="inlineStr">
        <is>
          <t>Clinic</t>
        </is>
      </c>
    </row>
    <row r="947" ht="21.6" customHeight="1" s="49">
      <c r="A947" s="100" t="n"/>
      <c r="B947" s="34" t="n"/>
      <c r="C947" s="100" t="n"/>
      <c r="D947" s="34" t="n"/>
      <c r="E947" s="34" t="n"/>
      <c r="F947" s="34" t="n"/>
      <c r="G947" s="34" t="n"/>
      <c r="H947" s="34" t="n"/>
      <c r="N947" t="inlineStr">
        <is>
          <t>Clinic</t>
        </is>
      </c>
    </row>
    <row r="948" ht="21.6" customHeight="1" s="49">
      <c r="A948" s="100" t="n"/>
      <c r="B948" s="34" t="n"/>
      <c r="C948" s="100" t="n"/>
      <c r="D948" s="34" t="n"/>
      <c r="E948" s="34" t="n"/>
      <c r="F948" s="34" t="n"/>
      <c r="G948" s="34" t="n"/>
      <c r="H948" s="34" t="n"/>
      <c r="N948" t="inlineStr">
        <is>
          <t>Clinic</t>
        </is>
      </c>
    </row>
    <row r="949" ht="21.6" customHeight="1" s="49">
      <c r="A949" s="100" t="n"/>
      <c r="B949" s="34" t="n"/>
      <c r="C949" s="100" t="n"/>
      <c r="D949" s="34" t="n"/>
      <c r="E949" s="34" t="n"/>
      <c r="F949" s="34" t="n"/>
      <c r="G949" s="34" t="n"/>
      <c r="H949" s="34" t="n"/>
      <c r="N949" t="inlineStr">
        <is>
          <t>Clinic</t>
        </is>
      </c>
    </row>
    <row r="950" ht="21.6" customHeight="1" s="49">
      <c r="A950" s="100" t="n"/>
      <c r="B950" s="34" t="n"/>
      <c r="C950" s="100" t="n"/>
      <c r="D950" s="34" t="n"/>
      <c r="E950" s="34" t="n"/>
      <c r="F950" s="34" t="n"/>
      <c r="G950" s="34" t="n"/>
      <c r="H950" s="34" t="n"/>
      <c r="N950" t="inlineStr">
        <is>
          <t>Clinic</t>
        </is>
      </c>
    </row>
    <row r="951" ht="21.6" customHeight="1" s="49">
      <c r="A951" s="100" t="n"/>
      <c r="B951" s="34" t="n"/>
      <c r="C951" s="100" t="n"/>
      <c r="D951" s="34" t="n"/>
      <c r="E951" s="34" t="n"/>
      <c r="F951" s="34" t="n"/>
      <c r="G951" s="34" t="n"/>
      <c r="H951" s="34" t="n"/>
      <c r="N951" t="inlineStr">
        <is>
          <t>Clinic</t>
        </is>
      </c>
    </row>
    <row r="952" ht="21.6" customHeight="1" s="49">
      <c r="A952" s="100" t="n"/>
      <c r="B952" s="34" t="n"/>
      <c r="C952" s="100" t="n"/>
      <c r="D952" s="34" t="n"/>
      <c r="E952" s="34" t="n"/>
      <c r="F952" s="34" t="n"/>
      <c r="G952" s="34" t="n"/>
      <c r="H952" s="34" t="n"/>
      <c r="N952" t="inlineStr">
        <is>
          <t>Clinic</t>
        </is>
      </c>
    </row>
    <row r="953" ht="21.6" customHeight="1" s="49">
      <c r="A953" s="100" t="n"/>
      <c r="B953" s="34" t="n"/>
      <c r="C953" s="100" t="n"/>
      <c r="D953" s="34" t="n"/>
      <c r="E953" s="34" t="n"/>
      <c r="F953" s="34" t="n"/>
      <c r="G953" s="34" t="n"/>
      <c r="H953" s="34" t="n"/>
      <c r="N953" t="inlineStr">
        <is>
          <t>Clinic</t>
        </is>
      </c>
    </row>
    <row r="954" ht="21.6" customHeight="1" s="49">
      <c r="A954" s="100" t="n"/>
      <c r="B954" s="34" t="n"/>
      <c r="C954" s="100" t="n"/>
      <c r="D954" s="34" t="n"/>
      <c r="E954" s="34" t="n"/>
      <c r="F954" s="34" t="n"/>
      <c r="G954" s="34" t="n"/>
      <c r="H954" s="34" t="n"/>
      <c r="N954" t="inlineStr">
        <is>
          <t>Clinic</t>
        </is>
      </c>
    </row>
    <row r="955" ht="21.6" customHeight="1" s="49">
      <c r="A955" s="100" t="n"/>
      <c r="B955" s="34" t="n"/>
      <c r="C955" s="100" t="n"/>
      <c r="D955" s="34" t="n"/>
      <c r="E955" s="34" t="n"/>
      <c r="F955" s="34" t="n"/>
      <c r="G955" s="34" t="n"/>
      <c r="H955" s="34" t="n"/>
      <c r="N955" t="inlineStr">
        <is>
          <t>Clinic</t>
        </is>
      </c>
    </row>
    <row r="956" ht="21.6" customHeight="1" s="49">
      <c r="A956" s="100" t="n"/>
      <c r="B956" s="34" t="n"/>
      <c r="C956" s="100" t="n"/>
      <c r="D956" s="34" t="n"/>
      <c r="E956" s="34" t="n"/>
      <c r="F956" s="34" t="n"/>
      <c r="G956" s="34" t="n"/>
      <c r="H956" s="34" t="n"/>
      <c r="N956" t="inlineStr">
        <is>
          <t>Clinic</t>
        </is>
      </c>
    </row>
    <row r="957" ht="21.6" customHeight="1" s="49">
      <c r="A957" s="100" t="n"/>
      <c r="B957" s="34" t="n"/>
      <c r="C957" s="100" t="n"/>
      <c r="D957" s="34" t="n"/>
      <c r="E957" s="34" t="n"/>
      <c r="F957" s="34" t="n"/>
      <c r="G957" s="34" t="n"/>
      <c r="H957" s="34" t="n"/>
      <c r="N957" t="inlineStr">
        <is>
          <t>Clinic</t>
        </is>
      </c>
    </row>
    <row r="958" ht="21.6" customHeight="1" s="49">
      <c r="A958" s="100" t="n"/>
      <c r="B958" s="34" t="n"/>
      <c r="C958" s="100" t="n"/>
      <c r="D958" s="34" t="n"/>
      <c r="E958" s="34" t="n"/>
      <c r="F958" s="34" t="n"/>
      <c r="G958" s="34" t="n"/>
      <c r="H958" s="34" t="n"/>
      <c r="N958" t="inlineStr">
        <is>
          <t>Clinic</t>
        </is>
      </c>
    </row>
    <row r="959" ht="21.6" customHeight="1" s="49">
      <c r="A959" s="100" t="n"/>
      <c r="B959" s="34" t="n"/>
      <c r="C959" s="100" t="n"/>
      <c r="D959" s="34" t="n"/>
      <c r="E959" s="34" t="n"/>
      <c r="F959" s="34" t="n"/>
      <c r="G959" s="34" t="n"/>
      <c r="H959" s="34" t="n"/>
      <c r="N959" t="inlineStr">
        <is>
          <t>Clinic</t>
        </is>
      </c>
    </row>
    <row r="960" ht="21.6" customHeight="1" s="49">
      <c r="A960" s="100" t="n"/>
      <c r="B960" s="34" t="n"/>
      <c r="C960" s="100" t="n"/>
      <c r="D960" s="34" t="n"/>
      <c r="E960" s="34" t="n"/>
      <c r="F960" s="34" t="n"/>
      <c r="G960" s="34" t="n"/>
      <c r="H960" s="34" t="n"/>
      <c r="N960" t="inlineStr">
        <is>
          <t>Clinic</t>
        </is>
      </c>
    </row>
    <row r="961" ht="21.6" customHeight="1" s="49">
      <c r="A961" s="100" t="n"/>
      <c r="B961" s="34" t="n"/>
      <c r="C961" s="100" t="n"/>
      <c r="D961" s="34" t="n"/>
      <c r="E961" s="34" t="n"/>
      <c r="F961" s="34" t="n"/>
      <c r="G961" s="34" t="n"/>
      <c r="H961" s="34" t="n"/>
      <c r="N961" t="inlineStr">
        <is>
          <t>Clinic</t>
        </is>
      </c>
    </row>
    <row r="962" ht="21.6" customHeight="1" s="49">
      <c r="A962" s="100" t="n"/>
      <c r="B962" s="34" t="n"/>
      <c r="C962" s="100" t="n"/>
      <c r="D962" s="34" t="n"/>
      <c r="E962" s="34" t="n"/>
      <c r="F962" s="34" t="n"/>
      <c r="G962" s="34" t="n"/>
      <c r="H962" s="34" t="n"/>
      <c r="N962" t="inlineStr">
        <is>
          <t>Clinic</t>
        </is>
      </c>
    </row>
    <row r="963" ht="21.6" customHeight="1" s="49">
      <c r="A963" s="100" t="n"/>
      <c r="B963" s="34" t="n"/>
      <c r="C963" s="100" t="n"/>
      <c r="D963" s="34" t="n"/>
      <c r="E963" s="34" t="n"/>
      <c r="F963" s="34" t="n"/>
      <c r="G963" s="34" t="n"/>
      <c r="H963" s="34" t="n"/>
      <c r="N963" t="inlineStr">
        <is>
          <t>Clinic</t>
        </is>
      </c>
    </row>
    <row r="964" ht="21.6" customHeight="1" s="49">
      <c r="A964" s="100" t="n"/>
      <c r="B964" s="34" t="n"/>
      <c r="C964" s="100" t="n"/>
      <c r="D964" s="34" t="n"/>
      <c r="E964" s="34" t="n"/>
      <c r="F964" s="34" t="n"/>
      <c r="G964" s="34" t="n"/>
      <c r="H964" s="34" t="n"/>
      <c r="N964" t="inlineStr">
        <is>
          <t>Clinic</t>
        </is>
      </c>
    </row>
    <row r="965" ht="21.6" customHeight="1" s="49">
      <c r="A965" s="100" t="n"/>
      <c r="B965" s="34" t="n"/>
      <c r="C965" s="100" t="n"/>
      <c r="D965" s="34" t="n"/>
      <c r="E965" s="34" t="n"/>
      <c r="F965" s="34" t="n"/>
      <c r="G965" s="34" t="n"/>
      <c r="H965" s="34" t="n"/>
      <c r="N965" t="inlineStr">
        <is>
          <t>Clinic</t>
        </is>
      </c>
    </row>
    <row r="966" ht="21.6" customHeight="1" s="49">
      <c r="A966" s="100" t="n"/>
      <c r="B966" s="34" t="n"/>
      <c r="C966" s="100" t="n"/>
      <c r="D966" s="34" t="n"/>
      <c r="E966" s="34" t="n"/>
      <c r="F966" s="34" t="n"/>
      <c r="G966" s="34" t="n"/>
      <c r="H966" s="34" t="n"/>
      <c r="N966" t="inlineStr">
        <is>
          <t>Clinic</t>
        </is>
      </c>
    </row>
    <row r="967" ht="21.6" customHeight="1" s="49">
      <c r="A967" s="100" t="n"/>
      <c r="B967" s="34" t="n"/>
      <c r="C967" s="100" t="n"/>
      <c r="D967" s="34" t="n"/>
      <c r="E967" s="34" t="n"/>
      <c r="F967" s="34" t="n"/>
      <c r="G967" s="34" t="n"/>
      <c r="H967" s="34" t="n"/>
      <c r="N967" t="inlineStr">
        <is>
          <t>Clinic</t>
        </is>
      </c>
    </row>
    <row r="968" ht="21.6" customHeight="1" s="49">
      <c r="A968" s="100" t="n"/>
      <c r="B968" s="34" t="n"/>
      <c r="C968" s="100" t="n"/>
      <c r="D968" s="34" t="n"/>
      <c r="E968" s="34" t="n"/>
      <c r="F968" s="34" t="n"/>
      <c r="G968" s="34" t="n"/>
      <c r="H968" s="34" t="n"/>
      <c r="N968" t="inlineStr">
        <is>
          <t>Clinic</t>
        </is>
      </c>
    </row>
    <row r="969" ht="21.6" customHeight="1" s="49">
      <c r="A969" s="100" t="n"/>
      <c r="B969" s="34" t="n"/>
      <c r="C969" s="100" t="n"/>
      <c r="D969" s="34" t="n"/>
      <c r="E969" s="34" t="n"/>
      <c r="F969" s="34" t="n"/>
      <c r="G969" s="34" t="n"/>
      <c r="H969" s="34" t="n"/>
      <c r="N969" t="inlineStr">
        <is>
          <t>Clinic</t>
        </is>
      </c>
    </row>
    <row r="970" ht="21.6" customHeight="1" s="49">
      <c r="A970" s="100" t="n"/>
      <c r="B970" s="34" t="n"/>
      <c r="C970" s="100" t="n"/>
      <c r="D970" s="34" t="n"/>
      <c r="E970" s="34" t="n"/>
      <c r="F970" s="34" t="n"/>
      <c r="G970" s="34" t="n"/>
      <c r="H970" s="34" t="n"/>
      <c r="N970" t="inlineStr">
        <is>
          <t>Clinic</t>
        </is>
      </c>
    </row>
    <row r="971" ht="21.6" customHeight="1" s="49">
      <c r="A971" s="100" t="n"/>
      <c r="B971" s="34" t="n"/>
      <c r="C971" s="100" t="n"/>
      <c r="D971" s="34" t="n"/>
      <c r="E971" s="34" t="n"/>
      <c r="F971" s="34" t="n"/>
      <c r="G971" s="34" t="n"/>
      <c r="H971" s="34" t="n"/>
      <c r="N971" t="inlineStr">
        <is>
          <t>Clinic</t>
        </is>
      </c>
    </row>
    <row r="972" ht="21.6" customHeight="1" s="49">
      <c r="A972" s="100" t="n"/>
      <c r="B972" s="34" t="n"/>
      <c r="C972" s="100" t="n"/>
      <c r="D972" s="34" t="n"/>
      <c r="E972" s="34" t="n"/>
      <c r="F972" s="34" t="n"/>
      <c r="G972" s="34" t="n"/>
      <c r="H972" s="34" t="n"/>
      <c r="N972" t="inlineStr">
        <is>
          <t>Clinic</t>
        </is>
      </c>
    </row>
    <row r="973" ht="21.6" customHeight="1" s="49">
      <c r="A973" s="100" t="n"/>
      <c r="B973" s="34" t="n"/>
      <c r="C973" s="100" t="n"/>
      <c r="D973" s="34" t="n"/>
      <c r="E973" s="34" t="n"/>
      <c r="F973" s="34" t="n"/>
      <c r="G973" s="34" t="n"/>
      <c r="H973" s="34" t="n"/>
      <c r="N973" t="inlineStr">
        <is>
          <t>Clinic</t>
        </is>
      </c>
    </row>
    <row r="974" ht="21.6" customHeight="1" s="49">
      <c r="A974" s="100" t="n"/>
      <c r="B974" s="34" t="n"/>
      <c r="C974" s="100" t="n"/>
      <c r="D974" s="34" t="n"/>
      <c r="E974" s="34" t="n"/>
      <c r="F974" s="34" t="n"/>
      <c r="G974" s="34" t="n"/>
      <c r="H974" s="34" t="n"/>
      <c r="N974" t="inlineStr">
        <is>
          <t>Clinic</t>
        </is>
      </c>
    </row>
    <row r="975" ht="21.6" customHeight="1" s="49">
      <c r="A975" s="100" t="n"/>
      <c r="B975" s="34" t="n"/>
      <c r="C975" s="100" t="n"/>
      <c r="D975" s="34" t="n"/>
      <c r="E975" s="34" t="n"/>
      <c r="F975" s="34" t="n"/>
      <c r="G975" s="34" t="n"/>
      <c r="H975" s="34" t="n"/>
      <c r="N975" t="inlineStr">
        <is>
          <t>Clinic</t>
        </is>
      </c>
    </row>
    <row r="976" ht="21.6" customHeight="1" s="49">
      <c r="A976" s="100" t="n"/>
      <c r="B976" s="34" t="n"/>
      <c r="C976" s="100" t="n"/>
      <c r="D976" s="34" t="n"/>
      <c r="E976" s="34" t="n"/>
      <c r="F976" s="34" t="n"/>
      <c r="G976" s="34" t="n"/>
      <c r="H976" s="34" t="n"/>
      <c r="N976" t="inlineStr">
        <is>
          <t>Clinic</t>
        </is>
      </c>
    </row>
    <row r="977" ht="21.6" customHeight="1" s="49">
      <c r="A977" s="100" t="n"/>
      <c r="B977" s="34" t="n"/>
      <c r="C977" s="100" t="n"/>
      <c r="D977" s="34" t="n"/>
      <c r="E977" s="34" t="n"/>
      <c r="F977" s="34" t="n"/>
      <c r="G977" s="34" t="n"/>
      <c r="H977" s="34" t="n"/>
      <c r="N977" t="inlineStr">
        <is>
          <t>Clinic</t>
        </is>
      </c>
    </row>
    <row r="978" ht="21.6" customHeight="1" s="49">
      <c r="A978" s="100" t="n"/>
      <c r="B978" s="34" t="n"/>
      <c r="C978" s="100" t="n"/>
      <c r="D978" s="34" t="n"/>
      <c r="E978" s="34" t="n"/>
      <c r="F978" s="34" t="n"/>
      <c r="G978" s="34" t="n"/>
      <c r="H978" s="34" t="n"/>
      <c r="N978" t="inlineStr">
        <is>
          <t>Clinic</t>
        </is>
      </c>
    </row>
    <row r="979" ht="21.6" customHeight="1" s="49">
      <c r="A979" s="100" t="n"/>
      <c r="B979" s="34" t="n"/>
      <c r="C979" s="100" t="n"/>
      <c r="D979" s="34" t="n"/>
      <c r="E979" s="34" t="n"/>
      <c r="F979" s="34" t="n"/>
      <c r="G979" s="34" t="n"/>
      <c r="H979" s="34" t="n"/>
      <c r="N979" t="inlineStr">
        <is>
          <t>Clinic</t>
        </is>
      </c>
    </row>
    <row r="980" ht="21.6" customHeight="1" s="49">
      <c r="A980" s="100" t="n"/>
      <c r="B980" s="34" t="n"/>
      <c r="C980" s="100" t="n"/>
      <c r="D980" s="34" t="n"/>
      <c r="E980" s="34" t="n"/>
      <c r="F980" s="34" t="n"/>
      <c r="G980" s="34" t="n"/>
      <c r="H980" s="34" t="n"/>
      <c r="N980" t="inlineStr">
        <is>
          <t>Clinic</t>
        </is>
      </c>
    </row>
    <row r="981" ht="21.6" customHeight="1" s="49">
      <c r="A981" s="100" t="n"/>
      <c r="B981" s="34" t="n"/>
      <c r="C981" s="100" t="n"/>
      <c r="D981" s="34" t="n"/>
      <c r="E981" s="34" t="n"/>
      <c r="F981" s="34" t="n"/>
      <c r="G981" s="34" t="n"/>
      <c r="H981" s="34" t="n"/>
      <c r="N981" t="inlineStr">
        <is>
          <t>Clinic</t>
        </is>
      </c>
    </row>
    <row r="982" ht="21.6" customHeight="1" s="49">
      <c r="A982" s="100" t="n"/>
      <c r="B982" s="34" t="n"/>
      <c r="C982" s="100" t="n"/>
      <c r="D982" s="34" t="n"/>
      <c r="E982" s="34" t="n"/>
      <c r="F982" s="34" t="n"/>
      <c r="G982" s="34" t="n"/>
      <c r="H982" s="34" t="n"/>
      <c r="N982" t="inlineStr">
        <is>
          <t>Clinic</t>
        </is>
      </c>
    </row>
    <row r="983" ht="21.6" customHeight="1" s="49">
      <c r="A983" s="100" t="n"/>
      <c r="B983" s="34" t="n"/>
      <c r="C983" s="100" t="n"/>
      <c r="D983" s="34" t="n"/>
      <c r="E983" s="34" t="n"/>
      <c r="F983" s="34" t="n"/>
      <c r="G983" s="34" t="n"/>
      <c r="H983" s="34" t="n"/>
      <c r="N983" t="inlineStr">
        <is>
          <t>Clinic</t>
        </is>
      </c>
    </row>
    <row r="984" ht="21.6" customHeight="1" s="49">
      <c r="A984" s="100" t="n"/>
      <c r="B984" s="34" t="n"/>
      <c r="C984" s="100" t="n"/>
      <c r="D984" s="34" t="n"/>
      <c r="E984" s="34" t="n"/>
      <c r="F984" s="34" t="n"/>
      <c r="G984" s="34" t="n"/>
      <c r="H984" s="34" t="n"/>
      <c r="N984" t="inlineStr">
        <is>
          <t>Clinic</t>
        </is>
      </c>
    </row>
    <row r="985" ht="21.6" customHeight="1" s="49">
      <c r="A985" s="100" t="n"/>
      <c r="B985" s="34" t="n"/>
      <c r="C985" s="100" t="n"/>
      <c r="D985" s="34" t="n"/>
      <c r="E985" s="34" t="n"/>
      <c r="F985" s="34" t="n"/>
      <c r="G985" s="34" t="n"/>
      <c r="H985" s="34" t="n"/>
      <c r="N985" t="inlineStr">
        <is>
          <t>Clinic</t>
        </is>
      </c>
    </row>
    <row r="986" ht="21.6" customHeight="1" s="49">
      <c r="A986" s="100" t="n"/>
      <c r="B986" s="34" t="n"/>
      <c r="C986" s="100" t="n"/>
      <c r="D986" s="34" t="n"/>
      <c r="E986" s="34" t="n"/>
      <c r="F986" s="34" t="n"/>
      <c r="G986" s="34" t="n"/>
      <c r="H986" s="34" t="n"/>
      <c r="N986" t="inlineStr">
        <is>
          <t>Clinic</t>
        </is>
      </c>
    </row>
    <row r="987" ht="21.6" customHeight="1" s="49">
      <c r="A987" s="100" t="n"/>
      <c r="B987" s="34" t="n"/>
      <c r="C987" s="100" t="n"/>
      <c r="D987" s="34" t="n"/>
      <c r="E987" s="34" t="n"/>
      <c r="F987" s="34" t="n"/>
      <c r="G987" s="34" t="n"/>
      <c r="H987" s="34" t="n"/>
      <c r="N987" t="inlineStr">
        <is>
          <t>Clinic</t>
        </is>
      </c>
    </row>
    <row r="988" ht="21.6" customHeight="1" s="49">
      <c r="A988" s="100" t="n"/>
      <c r="B988" s="34" t="n"/>
      <c r="C988" s="100" t="n"/>
      <c r="D988" s="34" t="n"/>
      <c r="E988" s="34" t="n"/>
      <c r="F988" s="34" t="n"/>
      <c r="G988" s="34" t="n"/>
      <c r="H988" s="34" t="n"/>
      <c r="N988" t="inlineStr">
        <is>
          <t>Clinic</t>
        </is>
      </c>
    </row>
    <row r="989" ht="21.6" customHeight="1" s="49">
      <c r="A989" s="100" t="n"/>
      <c r="B989" s="34" t="n"/>
      <c r="C989" s="100" t="n"/>
      <c r="D989" s="34" t="n"/>
      <c r="E989" s="34" t="n"/>
      <c r="F989" s="34" t="n"/>
      <c r="G989" s="34" t="n"/>
      <c r="H989" s="34" t="n"/>
      <c r="N989" t="inlineStr">
        <is>
          <t>Clinic</t>
        </is>
      </c>
    </row>
    <row r="990" ht="21.6" customHeight="1" s="49">
      <c r="A990" s="100" t="n"/>
      <c r="B990" s="34" t="n"/>
      <c r="C990" s="100" t="n"/>
      <c r="D990" s="34" t="n"/>
      <c r="E990" s="34" t="n"/>
      <c r="F990" s="34" t="n"/>
      <c r="G990" s="34" t="n"/>
      <c r="H990" s="34" t="n"/>
      <c r="N990" t="inlineStr">
        <is>
          <t>Clinic</t>
        </is>
      </c>
    </row>
    <row r="991" ht="21.6" customHeight="1" s="49">
      <c r="A991" s="100" t="n"/>
      <c r="B991" s="34" t="n"/>
      <c r="C991" s="100" t="n"/>
      <c r="D991" s="34" t="n"/>
      <c r="E991" s="34" t="n"/>
      <c r="F991" s="34" t="n"/>
      <c r="G991" s="34" t="n"/>
      <c r="H991" s="34" t="n"/>
      <c r="N991" t="inlineStr">
        <is>
          <t>Clinic</t>
        </is>
      </c>
    </row>
    <row r="992" ht="21.6" customHeight="1" s="49">
      <c r="A992" s="100" t="n"/>
      <c r="B992" s="34" t="n"/>
      <c r="C992" s="100" t="n"/>
      <c r="D992" s="34" t="n"/>
      <c r="E992" s="34" t="n"/>
      <c r="F992" s="34" t="n"/>
      <c r="G992" s="34" t="n"/>
      <c r="H992" s="34" t="n"/>
      <c r="N992" t="inlineStr">
        <is>
          <t>Clinic</t>
        </is>
      </c>
    </row>
    <row r="993" ht="21.6" customHeight="1" s="49">
      <c r="A993" s="100" t="n"/>
      <c r="B993" s="34" t="n"/>
      <c r="C993" s="100" t="n"/>
      <c r="D993" s="34" t="n"/>
      <c r="E993" s="34" t="n"/>
      <c r="F993" s="34" t="n"/>
      <c r="G993" s="34" t="n"/>
      <c r="H993" s="34" t="n"/>
      <c r="N993" t="inlineStr">
        <is>
          <t>Clinic</t>
        </is>
      </c>
    </row>
    <row r="994" ht="21.6" customHeight="1" s="49">
      <c r="A994" s="100" t="n"/>
      <c r="B994" s="34" t="n"/>
      <c r="C994" s="100" t="n"/>
      <c r="D994" s="34" t="n"/>
      <c r="E994" s="34" t="n"/>
      <c r="F994" s="34" t="n"/>
      <c r="G994" s="34" t="n"/>
      <c r="H994" s="34" t="n"/>
      <c r="N994" t="inlineStr">
        <is>
          <t>Clinic</t>
        </is>
      </c>
    </row>
    <row r="995" ht="21.6" customHeight="1" s="49">
      <c r="A995" s="100" t="n"/>
      <c r="B995" s="34" t="n"/>
      <c r="C995" s="100" t="n"/>
      <c r="D995" s="34" t="n"/>
      <c r="E995" s="34" t="n"/>
      <c r="F995" s="34" t="n"/>
      <c r="G995" s="34" t="n"/>
      <c r="H995" s="34" t="n"/>
      <c r="N995" t="inlineStr">
        <is>
          <t>Clinic</t>
        </is>
      </c>
    </row>
    <row r="996" ht="21.6" customHeight="1" s="49">
      <c r="A996" s="100" t="n"/>
      <c r="B996" s="34" t="n"/>
      <c r="C996" s="100" t="n"/>
      <c r="D996" s="34" t="n"/>
      <c r="E996" s="34" t="n"/>
      <c r="F996" s="34" t="n"/>
      <c r="G996" s="34" t="n"/>
      <c r="H996" s="34" t="n"/>
      <c r="N996" t="inlineStr">
        <is>
          <t>Clinic</t>
        </is>
      </c>
    </row>
    <row r="997" ht="21.6" customHeight="1" s="49">
      <c r="A997" s="100" t="n"/>
      <c r="B997" s="34" t="n"/>
      <c r="C997" s="100" t="n"/>
      <c r="D997" s="34" t="n"/>
      <c r="E997" s="34" t="n"/>
      <c r="F997" s="34" t="n"/>
      <c r="G997" s="34" t="n"/>
      <c r="H997" s="34" t="n"/>
      <c r="N997" t="inlineStr">
        <is>
          <t>Clinic</t>
        </is>
      </c>
    </row>
    <row r="998" ht="21.6" customHeight="1" s="49">
      <c r="A998" s="100" t="n"/>
      <c r="B998" s="34" t="n"/>
      <c r="C998" s="100" t="n"/>
      <c r="D998" s="34" t="n"/>
      <c r="E998" s="34" t="n"/>
      <c r="F998" s="34" t="n"/>
      <c r="G998" s="34" t="n"/>
      <c r="H998" s="34" t="n"/>
      <c r="N998" t="inlineStr">
        <is>
          <t>Clinic</t>
        </is>
      </c>
    </row>
    <row r="999" ht="21.6" customHeight="1" s="49">
      <c r="A999" s="100" t="n"/>
      <c r="B999" s="34" t="n"/>
      <c r="C999" s="100" t="n"/>
      <c r="D999" s="34" t="n"/>
      <c r="E999" s="34" t="n"/>
      <c r="F999" s="34" t="n"/>
      <c r="G999" s="34" t="n"/>
      <c r="H999" s="34" t="n"/>
      <c r="N999" t="inlineStr">
        <is>
          <t>Clinic</t>
        </is>
      </c>
    </row>
    <row r="1000" ht="21.6" customHeight="1" s="49">
      <c r="A1000" s="100" t="n"/>
      <c r="B1000" s="34" t="n"/>
      <c r="C1000" s="100" t="n"/>
      <c r="D1000" s="34" t="n"/>
      <c r="E1000" s="34" t="n"/>
      <c r="F1000" s="34" t="n"/>
      <c r="G1000" s="34" t="n"/>
      <c r="H1000" s="34" t="n"/>
      <c r="N1000" t="inlineStr">
        <is>
          <t>Clinic</t>
        </is>
      </c>
    </row>
  </sheetData>
  <mergeCells count="1">
    <mergeCell ref="A1:H1"/>
  </mergeCells>
  <conditionalFormatting sqref="H3:H1000">
    <cfRule type="containsText" priority="1" operator="containsText" dxfId="3" stopIfTrue="1" text="Invalid">
      <formula>NOT(ISERROR(SEARCH(("Invalid"),(H3))))</formula>
    </cfRule>
    <cfRule type="containsText" priority="2" operator="containsText" dxfId="2" stopIfTrue="1" text="Fixed">
      <formula>NOT(ISERROR(SEARCH(("Fixed"),(H3))))</formula>
    </cfRule>
    <cfRule type="containsText" priority="3" operator="containsText" dxfId="1" stopIfTrue="1" text="In Progress">
      <formula>NOT(ISERROR(SEARCH(("In Progress"),(H3))))</formula>
    </cfRule>
    <cfRule type="containsText" priority="4" operator="containsText" dxfId="0" stopIfTrue="1" text="Pending">
      <formula>NOT(ISERROR(SEARCH(("Pending"),(H3))))</formula>
    </cfRule>
  </conditionalFormatting>
  <dataValidations count="1">
    <dataValidation sqref="H3:H1000" showDropDown="0" showInputMessage="1" showErrorMessage="1" allowBlank="1" prompt="เลือกสถานะการแก้ไขข้อสอบ (Status)" type="list">
      <formula1>"Pending (รอดำเนินการ),In Progress (กำลังตรวจสอบ),Fixed (แก้ไขเรียบร้อย),Invalid (เฉลยเดิมถูกต้องแล้ว)"</formula1>
    </dataValidation>
  </dataValidations>
  <hyperlinks>
    <hyperlink ref="A1" location="'สารบัญ'!A1" display="🏠 กลับสู่หน้าแรก (Go to Home Page)"/>
  </hyperlinks>
  <pageMargins left="0.75" right="0.75" top="1" bottom="1" header="0.5" footer="0.5"/>
</worksheet>
</file>

<file path=xl/worksheets/sheet39.xml><?xml version="1.0" encoding="utf-8"?>
<worksheet xmlns="http://schemas.openxmlformats.org/spreadsheetml/2006/main">
  <sheetPr>
    <tabColor rgb="FF4CB266"/>
    <outlinePr summaryBelow="0" summaryRight="0"/>
    <pageSetUpPr/>
  </sheetPr>
  <dimension ref="A1:R33"/>
  <sheetViews>
    <sheetView workbookViewId="0">
      <selection activeCell="A1" sqref="A1"/>
    </sheetView>
  </sheetViews>
  <sheetFormatPr baseColWidth="8" defaultColWidth="12.6640625" defaultRowHeight="15.75" customHeight="1"/>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4.95" customHeight="1" s="49">
      <c r="A1" s="51">
        <f>HYPERLINK("#gid=0", "🏠 กลับสู่หน้าแรก (Go to Home Page)")</f>
        <v/>
      </c>
    </row>
    <row r="2" ht="28" customHeight="1" s="49">
      <c r="A2" s="164" t="n">
        <v>1</v>
      </c>
      <c r="B2" s="164" t="inlineStr">
        <is>
          <t>คำถาม</t>
        </is>
      </c>
      <c r="C2" s="164" t="inlineStr">
        <is>
          <t>รูปถาม</t>
        </is>
      </c>
      <c r="D2" s="164" t="inlineStr">
        <is>
          <t>ตัวเลือก 1</t>
        </is>
      </c>
      <c r="E2" s="164" t="inlineStr">
        <is>
          <t>ตัวเลือก 2</t>
        </is>
      </c>
      <c r="F2" s="164" t="inlineStr">
        <is>
          <t>ตัวเลือก 3</t>
        </is>
      </c>
      <c r="G2" s="164" t="inlineStr">
        <is>
          <t>ตัวเลือก 4</t>
        </is>
      </c>
      <c r="H2" s="164" t="inlineStr">
        <is>
          <t>ตัวเลือก 5</t>
        </is>
      </c>
      <c r="I2" s="164" t="inlineStr">
        <is>
          <t>เฉลย (ตัวเลข 1-5)</t>
        </is>
      </c>
      <c r="J2" s="164" t="inlineStr">
        <is>
          <t>คำอธิบายเฉลย</t>
        </is>
      </c>
      <c r="K2" s="164" t="inlineStr">
        <is>
          <t>รูปเฉลย</t>
        </is>
      </c>
      <c r="L2" s="164" t="inlineStr">
        <is>
          <t>Clinical Nutrition</t>
        </is>
      </c>
      <c r="M2" s="164" t="inlineStr">
        <is>
          <t>หัวข้อย่อย (Subtopic)</t>
        </is>
      </c>
      <c r="N2" s="164" t="inlineStr">
        <is>
          <t>Product / Clinic</t>
        </is>
      </c>
      <c r="O2" s="164" t="inlineStr">
        <is>
          <t>หมายเหตุ</t>
        </is>
      </c>
      <c r="P2" s="164" t="inlineStr">
        <is>
          <t>ประเภทข้อสอบ</t>
        </is>
      </c>
      <c r="Q2" s="164" t="inlineStr">
        <is>
          <t>ปี / เลขชุด</t>
        </is>
      </c>
      <c r="R2" s="164" t="inlineStr">
        <is>
          <t>Case ID (รหัสเคส)</t>
        </is>
      </c>
    </row>
    <row r="3" ht="24" customHeight="1" s="49">
      <c r="A3" s="167" t="n">
        <v>2</v>
      </c>
      <c r="B3" s="166" t="inlineStr">
        <is>
          <t>หญิงสาวคนหนึ่งมีคนแนะนำให้ลองใช้ผลิตภัณฑ์เสริมอาหารชนิดหนึ่งโดยบอกว่าจะช่วยลดน้ำหนักได้ ซึ่งเธอนำผลิตภัณฑ์เสริมอาหารนี้ไปถามเภสัชกร ท่านคิดว่าผลิตภัณฑ์เสริมอาหารดังกล่าวคืออะไร</t>
        </is>
      </c>
      <c r="C3" s="166" t="inlineStr"/>
      <c r="D3" s="166" t="inlineStr">
        <is>
          <t>Conjugated linoleic acid</t>
        </is>
      </c>
      <c r="E3" s="166" t="inlineStr">
        <is>
          <t>Chitosan</t>
        </is>
      </c>
      <c r="F3" s="166" t="inlineStr">
        <is>
          <t>Hydroxyl citric acid</t>
        </is>
      </c>
      <c r="G3" s="166" t="inlineStr">
        <is>
          <t>Catechin</t>
        </is>
      </c>
      <c r="H3" s="166" t="inlineStr">
        <is>
          <t>LAL</t>
        </is>
      </c>
      <c r="I3" s="167" t="n">
        <v>1</v>
      </c>
      <c r="J3" s="166" t="inlineStr">
        <is>
          <t>✅ คำตอบที่ถูกต้อง: ข้อ ก. Conjugated linoleic acid
💡 Background:
Conjugated linoleic acid (CLA) เป็นกรดไขมันไม่อิ่มตัวเชิงซ้อนกลุ่มโอเมก้า 6 ที่พบตามธรรมชาติในเนื้อสัตว์เคี้ยวเอื้องและผลิตภัณฑ์นม นิยมนำมาใช้เป็นผลิตภัณฑ์เสริมอาหารควบคุมน้ำหนัก โดยเชื่อว่าช่วยลดมวลไขมันและเพิ่มมวลกล้ามเนื้อ
🎯 ทำไมข้อนี้ถึงถูก:
CLA ช่วยส่งเสริมการลดน้ำหนักโดยยับยั้งเอนไซม์ Lipoprotein lipase (LPL) ในเซลล์ไขมัน ทำให้การสะสมไตรกลีเซอไรด์ลดลง และกระตุ้นเอนไซม์ Carnitine palmitoyltransferase-1 (CPT-1) ส่งผลให้เกิดการสลายกรดไขมัน (Beta-oxidation) ในเซลล์กล้ามเนื้อเพิ่มขึ้น
🔍 ข้ออื่นผิดเพราะอะไร:
• ข้อ ข. (Chitosan): เป็นพอลิเมอร์ชีวภาพจากเปลือกสัตว์ทะเล ออกฤทธิ์จับกับไขมันในทางเดินอาหาร (Fat binder) เพื่อลดการดูดซึมไขมัน ไม่ได้ออกฤทธิ์เผาผลาญไขมันในเนื้อเยื่อ
• ข้อ ค. (Hydroxyl citric acid): เป็นสารสกัดจากส้มแขก (Garcinia cambogia) ออกฤทธิ์ยับยั้งเอนไซม์ ATP-citrate lyase เพื่อลดการสังเคราะห์กรดไขมันใหม่
• ข้อ ง. (Catechin): สารต้านอนุมูลอิสระจากชาเขียว (EGCG) ช่วยเพิ่มอัตราการเผาผลาญพลังงาน (Thermogenesis) ผ่านการยับยั้งเอนไซม์ COMT
• ข้อ จ. (LAL): ย่อมาจาก Limulus Amebocyte Lysate เป็นน้ำยาทดสอบแบคทีเรียลเอนโดท็อกซินในตำรับยาฉีด ไม่ใช่ผลิตภัณฑ์เสริมอาหาร
📖 Guideline อ้างอิง:
NIH Office of Dietary Supplements: Dietary Supplements for Weight Loss &amp; แนวทางเวชปฏิบัติการรักษาโรคอ้วน ประเทศไทย
📌 จุดจำก่อนสอบ:
• CLA ยับยั้ง LPL ในเซลล์ไขมัน และกระตุ้น CPT-1 เพิ่มการเผาผลาญไขมันในกล้ามเนื้อ
• การใช้ผลิตภัณฑ์เสริมอาหารลดน้ำหนักต้องระวังการโฆษณาเกินจริง และผลข้างเคียงต่อระบบทางเดินอาหาร</t>
        </is>
      </c>
      <c r="K3" s="166" t="inlineStr"/>
      <c r="L3" s="166" t="inlineStr">
        <is>
          <t>Clinical Nutrition</t>
        </is>
      </c>
      <c r="M3" s="166" t="inlineStr">
        <is>
          <t>Enteral Nutrition</t>
        </is>
      </c>
      <c r="N3" s="165" t="inlineStr">
        <is>
          <t>Clinic</t>
        </is>
      </c>
      <c r="O3" s="166" t="inlineStr">
        <is>
          <t>ข้อ 1 Pharma Plus เล่มม่วง (เฉลยข้อ ก ข ง)</t>
        </is>
      </c>
      <c r="P3" s="165" t="inlineStr">
        <is>
          <t>แบบฝึกหัด</t>
        </is>
      </c>
      <c r="Q3" s="165" t="inlineStr">
        <is>
          <t>เล่มม่วง</t>
        </is>
      </c>
      <c r="R3" s="165" t="inlineStr"/>
    </row>
    <row r="4" ht="24" customHeight="1" s="49">
      <c r="A4" s="167" t="n">
        <v>3</v>
      </c>
      <c r="B4" s="166" t="inlineStr">
        <is>
          <t>ผลิตภัณฑ์เสริมอาหารในข้อใดมีคุณสมบัติคล้าย dietary fiber</t>
        </is>
      </c>
      <c r="C4" s="166" t="inlineStr"/>
      <c r="D4" s="166" t="inlineStr">
        <is>
          <t>Chitosan</t>
        </is>
      </c>
      <c r="E4" s="166" t="inlineStr">
        <is>
          <t>Evening primrose oil</t>
        </is>
      </c>
      <c r="F4" s="166" t="inlineStr">
        <is>
          <t>Collagen</t>
        </is>
      </c>
      <c r="G4" s="166" t="inlineStr">
        <is>
          <t>Conjugated linoleic acid</t>
        </is>
      </c>
      <c r="H4" s="166" t="inlineStr">
        <is>
          <t>Lecithin</t>
        </is>
      </c>
      <c r="I4" s="167" t="n">
        <v>1</v>
      </c>
      <c r="J4" s="166" t="inlineStr">
        <is>
          <t>✅ คำตอบที่ถูกต้อง: ข้อ ก. Chitosan
💡 Background:
Chitosan (ไคโตซาน) เป็นพอลิเมอร์ชีวภาพของ Glucosamine ที่ได้จากกระบวนการ Deacetylation ของ Chitin จากเปลือกกุ้ง กระดองปู และสัตว์ทะเลเปลือกแข็ง มีโครงสร้างเป็นเส้นใยที่ไม่สามารถถูกย่อยสลายด้วยเอนไซม์ในทางเดินอาหารของมนุษย์
🎯 ทำไมข้อนี้ถึงถูก:
Chitosan มีคุณสมบัติและพฤติกรรมทางสรีรวิทยาเสมือนเส้นใยอาหารที่ไม่ละลายน้ำ (Insoluble dietary fiber) โดยโมเลกุลมีประจุบวกจากหมู่อะมิโนอิสระ สามารถดึงดูดและจับกับกรดไขมัน คอเลสเตอรอล และกรดน้ำดีที่มีประจุลบในทางเดินอาหาร เกิดเป็นสารเชิงซ้อนที่ไม่ละลายน้ำและถูกขับออกทางอุจจาระ
🔍 ข้ออื่นผิดเพราะอะไร:
• ข้อ ข. (Evening primrose oil): เป็นน้ำมันสกัดจากเมล็ดอีฟนิ่งพริมโรส อุดมไปด้วยกรดไขมันจำเป็นกลุ่มโอเมก้า 6 คือ Gamma-linolenic acid (GLA) ไม่ใช่เส้นใยอาหาร
• ข้อ ค. (Collagen): เป็นโปรตีนโครงสร้างหลักที่พบในเนื้อเยื่อเกี่ยวพัน กระดูกอ่อน และผิวหนังของสัตว์ จัดเป็นสารอาหารกลุ่มโปรตีน
• ข้อ ง. (Conjugated linoleic acid): เป็นกรดไขมันไม่อิ่มตัวเชิงซ้อน (Fatty acid) ไม่ใช่คาร์โบไฮเดรตหรือเส้นใยอาหาร
• ข้อ จ. (Lecithin): เป็นสารประกอบฟอสโฟลิพิด (Phosphatidylcholine) ทำหน้าที่เป็นอิมัลซิไฟเออร์ธรรมชาติ ช่วยขนส่งไขมันในร่างกาย
📖 Guideline อ้างอิง:
Dietary Supplements Compendium (USP-DSC) &amp; แนวทางการประเมินผลิตภัณฑ์เสริมอาหาร สำนักงานคณะกรรมการอาหารและยา (อย.)
📌 จุดจำก่อนสอบ:
• Chitosan มีประจุบวก จับไขมันและเกลือน้ำดีในลำไส้ ขับออกทางอุจจาระ เสมือน Dietary fiber
• ผู้ที่แพ้อาหารทะเล (Shellfish allergy) ต้องระมัดระวังหรือหลีกเลี่ยงการใช้ Chitosan</t>
        </is>
      </c>
      <c r="K4" s="166" t="inlineStr"/>
      <c r="L4" s="166" t="inlineStr">
        <is>
          <t>Clinical Nutrition</t>
        </is>
      </c>
      <c r="M4" s="166" t="inlineStr">
        <is>
          <t>Enteral Nutrition</t>
        </is>
      </c>
      <c r="N4" s="165" t="inlineStr">
        <is>
          <t>Clinic</t>
        </is>
      </c>
      <c r="O4" s="166" t="inlineStr">
        <is>
          <t>ข้อ 2 Pharma Plus เล่มม่วง (เฉลยข้อ ก)</t>
        </is>
      </c>
      <c r="P4" s="165" t="inlineStr">
        <is>
          <t>แบบฝึกหัด</t>
        </is>
      </c>
      <c r="Q4" s="165" t="inlineStr">
        <is>
          <t>เล่มม่วง</t>
        </is>
      </c>
      <c r="R4" s="165" t="inlineStr"/>
    </row>
    <row r="5" ht="24" customHeight="1" s="49">
      <c r="A5" s="167" t="n">
        <v>4</v>
      </c>
      <c r="B5" s="166" t="inlineStr">
        <is>
          <t>ผู้ป่วยมาขอคำแนะนำในการทานใบแปะก๊วยร่วมด้วย อยากทราบว่า ใบแปะก๊วยจะมีผลกับยาที่ได้รับจากโรงพยาบาลหรือไม่</t>
        </is>
      </c>
      <c r="C5" s="166" t="inlineStr"/>
      <c r="D5" s="166" t="inlineStr">
        <is>
          <t>มีผลโดยเสริมฤทธิ์ยับยั้งการแข็งตัวของเกล็ดเลือดของ aspirin</t>
        </is>
      </c>
      <c r="E5" s="166" t="inlineStr">
        <is>
          <t>มีผลโดยเสริมฤทธิ์ลดน้ำตาลในเลือดของ metformin</t>
        </is>
      </c>
      <c r="F5" s="166" t="inlineStr">
        <is>
          <t>มีผลโดยลดประสิทธิภาพการจับของยา isosorbide mononitrate</t>
        </is>
      </c>
      <c r="G5" s="166" t="inlineStr">
        <is>
          <t>มีผลโดยลดประสิทธิภาพการลดน้ำตาลในเลือดของ glibenclamide</t>
        </is>
      </c>
      <c r="H5" s="166" t="inlineStr">
        <is>
          <t>ไม่มี อันตรกิริยากับยาที่ได้รับจากโรงพยาบาล</t>
        </is>
      </c>
      <c r="I5" s="167" t="n">
        <v>1</v>
      </c>
      <c r="J5" s="166" t="inlineStr">
        <is>
          <t>✅ คำตอบที่ถูกต้อง: ข้อ ก. มีผลโดยเสริมฤทธิ์ยับยั้งการแข็งตัวของเกล็ดเลือดของ aspirin
💡 Background:
ใบแปะก๊วย (Ginkgo biloba) มีสารออกฤทธิ์ทางชีวภาพสำคัญ 2 กลุ่ม คือ Flavonoids (ต้านอนุมูลอิสระ) และ Terpenoids โดยเฉพาะ Ginkgolides (Ginkgolide A, B, C) และ Bilobalide นิยมใช้บำรุงสมองและเพิ่มการไหลเวียนโลหิตส่วนปลาย
🎯 ทำไมข้อนี้ถึงถูก:
Ginkgolide B ในใบแปะก๊วยเป็นสารต้านฤทธิ์ของ Platelet-Activating Factor (Potent PAF antagonist) เมื่อรับประทานร่วมกับยาต้านเกล็ดเลือด Aspirin (ซึ่งยับยั้ง Cyclooxygenase-1) จะเกิดอันตรกิริยาเสริมฤทธิ์ต้านการรวมกลุ่มของเกล็ดเลือด (Synergistic antiplatelet effect) ทำให้เพิ่มความเสี่ยงต่อการเกิดภาวะเลือดออกผิดปกติรุนแรง (Major bleeding) เช่น เลือดออกในทางเดินอาหาร หรือเลือดออกในสมอง
🔍 ข้ออื่นผิดเพราะอะไร:
• ข้อ ข. (เสริมฤทธิ์ลดน้ำตาลของ metformin): ใบแปะก๊วยไม่มีฤทธิ์ลดระดับน้ำตาลในเลือดที่เสริมการทำงานของ Metformin อย่างมีนัยสำคัญทางคลินิก
• ข้อ ค. (ลดประสิทธิภาพการจับของ isosorbide mononitrate): แปะก๊วยไม่ได้ยับยั้งหรือแย่งจับตัวรับไนเตรตที่กล้ามเนื้อเรียบหลอดเลือด
• ข้อ ง. (ลดประสิทธิภาพของ glibenclamide): แปะก๊วยไม่ได้ต้านการหลั่งอินซูลินจากบีตาเซลล์ของตับอ่อน
• ข้อ จ. (ไม่มีอันตรกิริยา): ผิด เพราะเป็นอันตรกิริยาระหว่างสมุนไพรกับยาแผนปัจจุบัน (Herb-Drug Interaction) ที่มีความสำคัญทางคลินิกสูงมากและต้องเฝ้าระวังอย่างเคร่งครัด
📖 Guideline อ้างอิง:
Natural Medicines Comprehensive Database &amp; แนวทางเวชปฏิบัติการใช้ยาต้านเกล็ดเลือด สมาคมแพทย์์โรคหัวใจแห่งประเทศไทยฯ
📌 จุดจำก่อนสอบ:
• สมุนไพร 4G เพิ่มความเสี่ยง Bleeding เมื่อใช้ร่วมกับ Antithrombotics: Ginkgo, Garlic, Ginger, Ginseng
• ควรหยุดรับประทานสารสกัดใบแปะก๊วยอย่างน้อย 1-2 สัปดาห์ก่อนเข้ารับการผ่าตัด</t>
        </is>
      </c>
      <c r="K5" s="166" t="inlineStr"/>
      <c r="L5" s="166" t="inlineStr">
        <is>
          <t>Clinical Nutrition</t>
        </is>
      </c>
      <c r="M5" s="166" t="inlineStr">
        <is>
          <t>Enteral Nutrition</t>
        </is>
      </c>
      <c r="N5" s="165" t="inlineStr">
        <is>
          <t>Clinic</t>
        </is>
      </c>
      <c r="O5" s="166" t="inlineStr">
        <is>
          <t>ข้อ 3 Pharma Plus เล่มม่วง (เฉลยข้อ ก)</t>
        </is>
      </c>
      <c r="P5" s="165" t="inlineStr">
        <is>
          <t>แบบฝึกหัด</t>
        </is>
      </c>
      <c r="Q5" s="165" t="inlineStr">
        <is>
          <t>เล่มม่วง</t>
        </is>
      </c>
      <c r="R5" s="165" t="inlineStr"/>
    </row>
    <row r="6" ht="24" customHeight="1" s="49">
      <c r="A6" s="167" t="n">
        <v>5</v>
      </c>
      <c r="B6" s="166" t="inlineStr">
        <is>
          <t>ระหว่างที่มีอาการปวดประจำเดือน ผู้ป่วยควรหลีกเลี่ยงอาหารที่มีส่วนประกอบใด</t>
        </is>
      </c>
      <c r="C6" s="166" t="inlineStr"/>
      <c r="D6" s="166" t="inlineStr">
        <is>
          <t>ขมิ้นชัน</t>
        </is>
      </c>
      <c r="E6" s="166" t="inlineStr">
        <is>
          <t>ชาเขียว</t>
        </is>
      </c>
      <c r="F6" s="166" t="inlineStr">
        <is>
          <t>ลูกเตอ</t>
        </is>
      </c>
      <c r="G6" s="166" t="inlineStr">
        <is>
          <t>กวาวเครือ</t>
        </is>
      </c>
      <c r="H6" s="166" t="inlineStr">
        <is>
          <t>มะขามแขก</t>
        </is>
      </c>
      <c r="I6" s="167" t="n">
        <v>5</v>
      </c>
      <c r="J6" s="166" t="inlineStr">
        <is>
          <t>✅ คำตอบที่ถูกต้อง: ข้อ จ. มะขามแขก
💡 Background:
อาการปวดประจำเดือนปฐมภูมิ (Primary dysmenorrhea) เกิดจากการสร้างสาร Prostaglandin F2-alpha (PGF2a) ในเยื่อบุโพรงมดลูกเพิ่มขึ้น ทำให้กล้ามเนื้อมดลูกและหลอดเลือดบีบเกร็งตัวอย่างรุนแรงและขาดเลือดชั่วคราว
🎯 ทำไมข้อนี้ถึงถูก:
มะขามแขก (Senna alexandrina) มีสารสำคัญกลุ่ม Anthraquinone glycosides ได้แก่ Sennosides A &amp; B ซึ่งถูกแบคทีเรียในลำไส้ใหญ่เปลี่ยนเป็น Rhein anthrone ออกฤทธิ์กระตุ้นการบีบตัวของลำไส้ใหญ่ (Stimulant laxative) และกระตุ้นการสร้าง Prostaglandins ในช่องท้อง จึงส่งผลกระตุ้นให้มดลูกบีบเกร็งตัวรุนแรงขึ้น ทำให้อาการปวดประจำเดือนทวีความรุนแรงมากขึ้น
🔍 ข้ออื่นผิดเพราะอะไร:
• ข้อ ก. (ขมิ้นชัน): มีสาร Curcuminoids ออกฤทธิ์ต้านการอักเสบผ่านการยับยั้งเอนไซม์ COX-2 ช่วยลดการสร้าง Prostaglandins จึงช่วยบรรเทาอาการปวดประจำเดือนได้
• ข้อ ข. (ชาเขียว): มีสารต้านอนุมูลอิสระ EGCG ไม่มีฤทธิ์กระตุ้นการบีบตัวของมดลูกโดยตรง
• ข้อ ค. (ลูกเตอ): สมุนไพรพื้นบ้าน ไม่มีรายงานฤทธิ์กระตุ้นการบีบเกร็งของมดลูก
• ข้อ ง. (กวาวเครือ): มีสาร Phytoestrogens ออกฤทธิ์คล้ายเอสโตรเจน ไม่ได้เป็นยากระตุ้นการบีบตัวรุนแรงแบบ Anthraquinones
📖 Guideline อ้างอิง:
ACOG Practice Bulletin No. 209: Dysmenorrhea and Endometriosis &amp; บัญชียาหลักแห่งชาติด้านสมุนไพร พ.ศ. 2566
📌 จุดจำก่อนสอบ:
• ยาระบายกลุ่มกระตุ้น (Sennosides / มะขามแขก) กระตุ้นการบีบเกร็งของลำไส้และมดลูก ควรหลีกเลี่ยงช่วงมีประจำเดือนและหญิงตั้งครรภ์
• ยารักษามาตรฐานของ Dysmenorrhea คือ NSAIDs (เช่น Ibuprofen, Mefenamic acid) รับประทานตั้งแต่เริ่มมีอาการ</t>
        </is>
      </c>
      <c r="K6" s="166" t="inlineStr"/>
      <c r="L6" s="166" t="inlineStr">
        <is>
          <t>Clinical Nutrition</t>
        </is>
      </c>
      <c r="M6" s="166" t="inlineStr">
        <is>
          <t>Enteral Nutrition</t>
        </is>
      </c>
      <c r="N6" s="165" t="inlineStr">
        <is>
          <t>Clinic</t>
        </is>
      </c>
      <c r="O6" s="166" t="inlineStr">
        <is>
          <t>ข้อ 4 Pharma Plus เล่มม่วง (เฉลยข้อ จ)</t>
        </is>
      </c>
      <c r="P6" s="165" t="inlineStr">
        <is>
          <t>แบบฝึกหัด</t>
        </is>
      </c>
      <c r="Q6" s="165" t="inlineStr">
        <is>
          <t>เล่มม่วง</t>
        </is>
      </c>
      <c r="R6" s="165" t="inlineStr"/>
    </row>
    <row r="7" ht="24" customHeight="1" s="49">
      <c r="A7" s="167" t="n">
        <v>6</v>
      </c>
      <c r="B7" s="166" t="inlineStr">
        <is>
          <t>สถานการณ์ที่ 1 ผู้ป่วยหญิงไทยอายุ 35 ปี รูปร่างอ้วนมาที่โรงพยาบาลต้องการได้ยาลดน้ำหนักจากแพทย์์ ผู้ป่วยเล่าว่า เคยซื้อยาลดน้ำหนักมาก่อนหน้านี้แต่พอหยุดรับประทานพบว่าน้ำหนักมากขึ้นกว่าเดิมจึงกลัวว่าอาจเป็นอันตรายต่อร่างกาย แพทย์์แนะนำให้ควบคุมอาหาร ออกกำลังกายและจ่ายยา Oristat ให้แก่ผู้ป่วย
ปัญหาสุขภาพต่อไปนี้มักเกิดพร้อมกับโรคอ้วน ข้อใดผิด</t>
        </is>
      </c>
      <c r="C7" s="166" t="inlineStr"/>
      <c r="D7" s="166" t="inlineStr">
        <is>
          <t>ความดันโลหิตสูง</t>
        </is>
      </c>
      <c r="E7" s="166" t="inlineStr">
        <is>
          <t>ภาวะไขมันผิดปกติในเลือด</t>
        </is>
      </c>
      <c r="F7" s="166" t="inlineStr">
        <is>
          <t>โรคหลอดเลือดแดงเลี้ยงหัวใจตีบตัน</t>
        </is>
      </c>
      <c r="G7" s="166" t="inlineStr">
        <is>
          <t>กระดูกและข้อเสื่อมใน lower extremities</t>
        </is>
      </c>
      <c r="H7" s="166" t="inlineStr">
        <is>
          <t>โรคอัลไซเมอร์</t>
        </is>
      </c>
      <c r="I7" s="167" t="n">
        <v>5</v>
      </c>
      <c r="J7" s="166" t="inlineStr">
        <is>
          <t>✅ คำตอบที่ถูกต้อง: ข้อ จ. โรคอัลไซเมอร์
💡 Background:
โรคอ้วน (Obesity) เป็นภาวะที่มีการสะสมของไขมันในร่างกายมากเกินไปจนส่งผลเสียต่อสุขภาพ ก่อให้เกิดภาวะดื้อต่ออินซูลิน การอักเสบเรื้อรังระดับต่ำ และการเปลี่ยนแปลงของระบบไหลเวียนโลหิต
🎯 ทำไมข้อนี้ถึงถูก:
โรคอัลไซเมอร์ (Alzheimer's disease) เป็นโรคความเสื่อมของเซลล์ประสาทสมอง ไม่ใช่โรคแทรกซ้อนเฉียบพลันหรือปัญหาสุขภาพที่เกิดขึ้นพร้อมกับโรคอ้วนในหญิงอายุน้อย (35 ปี) โดยตรงเมื่อเทียบกับกลุ่มโรคเมแทบอลิซึมและโรคหัวใจและหลอดเลือด
🔍 ข้ออื่นผิดเพราะอะไร:
• ข้อ ก. (ความดันโลหิตสูง): พบได้บ่อยมากในผู้ป่วยโรคอ้วน เกิดจากการกระตุ้นระบบประสาทซิมพาเทติก การคั่งของโซเดียม และการทำงานของระบบ RAAS ที่เพิ่มขึ้น
• ข้อ ข. (ภาวะไขมันผิดปกติในเลือด): โรคอ้วนทำให้เกิดภาวะ Atherogenic dyslipidemia โดยมีไตรกลีเซอไรด์สูง, HDL ต่ำ, และอนุภาค Small dense LDL สูง
• ข้อ ค. (โรคหลอดเลือดแดงเลี้ยงหัวใจตีบตัน): โรคอ้วนเพิ่มความเสี่ยงต่อการเกิด Atherosclerosis และกล้ามเนื้อหัวใจขาดเลือดอย่างมีนัยสำคัญ
• ข้อ ง. (กระดูกและข้อเสื่อมใน lower extremities): น้ำหนักตัวที่เกินมาตรฐานเพิ่มแรงกดเชิงกล (Mechanical load) ต่อข้อเข่าและข้อสะโพก ก่อให้เกิดข้อเข่าเสื่อม (Osteoarthritis)
📖 Guideline อ้างอิง:
แนวทางเวชปฏิบัติการรักษาโรคอ้วน (Clinical Practice Guidelines for Obesity) สมาคมโรคเบาหวานและต่อมไร้ท่อแห่งประเทศไทย &amp; WHO Obesity Fact Sheet
📌 จุดจำก่อนสอบ:
• ปัญหาสุขภาพหลักจากโรคอ้วน: Metabolic syndrome (HT, DLP, DM), CAD, Obstructive sleep apnea, NAFLD, และ Osteoarthritis
• การลดน้ำหนักเพียง 5-10% ของน้ำหนักตั้งต้น สามารถลดความเสี่ยงของโรคแทรกซ้อนเหล่านี้ได้อย่างมีนัยสำคัญ</t>
        </is>
      </c>
      <c r="K7" s="166" t="inlineStr"/>
      <c r="L7" s="166" t="inlineStr">
        <is>
          <t>Clinical Nutrition</t>
        </is>
      </c>
      <c r="M7" s="166" t="inlineStr">
        <is>
          <t>Enteral Nutrition</t>
        </is>
      </c>
      <c r="N7" s="165" t="inlineStr">
        <is>
          <t>Clinic</t>
        </is>
      </c>
      <c r="O7" s="166" t="inlineStr">
        <is>
          <t>ข้อ 5 Pharma Plus เล่มม่วง (เฉลยข้อ จ)</t>
        </is>
      </c>
      <c r="P7" s="165" t="inlineStr">
        <is>
          <t>แบบฝึกหัด</t>
        </is>
      </c>
      <c r="Q7" s="165" t="inlineStr">
        <is>
          <t>เล่มม่วง</t>
        </is>
      </c>
      <c r="R7" s="165" t="inlineStr"/>
    </row>
    <row r="8" ht="24" customHeight="1" s="49">
      <c r="A8" s="167" t="n">
        <v>7</v>
      </c>
      <c r="B8" s="166" t="inlineStr">
        <is>
          <t>แพทย์์สั่งใช้ยา Orlistat® สำหรับผู้ป่วยรายนี้ อยากทราบว่ายานี้ออกฤทธิ์อย่างไร</t>
        </is>
      </c>
      <c r="C8" s="166" t="inlineStr"/>
      <c r="D8" s="166" t="inlineStr">
        <is>
          <t>ดักจับไขมันในทางเดินอาหาร</t>
        </is>
      </c>
      <c r="E8" s="166" t="inlineStr">
        <is>
          <t>ออกฤทธิ์กดความอยากอาหาร</t>
        </is>
      </c>
      <c r="F8" s="166" t="inlineStr">
        <is>
          <t>เพิ่มการเมตาบอลิซึมไขมันในเซลล์</t>
        </is>
      </c>
      <c r="G8" s="166" t="inlineStr">
        <is>
          <t>ยับยั้งเอนไซม์ย่อยไขมันในทางเดินอาหาร</t>
        </is>
      </c>
      <c r="H8" s="166" t="inlineStr">
        <is>
          <t>ยับยั้งเอนไซม์ HMG CoA reductase</t>
        </is>
      </c>
      <c r="I8" s="167" t="n">
        <v>4</v>
      </c>
      <c r="J8" s="166" t="inlineStr">
        <is>
          <t>✅ คำตอบที่ถูกต้อง: ข้อ ง. ยับยั้งเอนไซม์ย่อยไขมันในทางเดินอาหาร
💡 Background:
Orlistat เป็นยาต้านความอ้วนที่ได้รับการรับรองจาก US-FDA และสำนักงานคณะกรรมการอาหารและยาแห่งประเทศไทย สำหรับใช้ควบคุมน้ำหนักร่วมกับการควบคุมอาหารและการออกกำลังกาย
🎯 ทำไมข้อนี้ถึงถูก:
Orlistat ออกฤทธิ์เฉพาะที่ในกระเพาะอาหารและลำไส้เล็ก โดยจับแบบพันธะโควาเลนต์กับ Serine residue ที่ Active site ของเอนไซม์ Gastric lipase และ Pancreatic lipase ยับยั้งการย่อยไตรกลีเซอไรด์ให้เป็นกรดไขมันอิสระและโมโนกลีเซอไรด์ ส่งผลให้ไขมันในอาหารประมาณ 30% ไม่ถูกดูดซึมและถูกขับออกทางอุจจาระ
🔍 ข้ออื่นผิดเพราะอะไร:
• ข้อ ก. (ดักจับไขมันในทางเดินอาหาร): เป็นกลไกทางกายภาพของใยอาหารหรือสารพวก Chitosan ไม่ใช่การยับยั้งเอนไซม์ของ Orlistat
• ข้อ ข. (ออกฤทธิ์กดความอยากอาหาร): เป็นกลไกของยากลุ่ม Sympathomimetic agents (เช่น Phentermine) หรือ GLP-1 receptor agonists
• ข้อ ค. (เพิ่มการเมตาบอลิซึมไขมันในเซลล์): Orlistat ถูกดูดซึมเข้าสู่กระแสเลือดน้อยมาก (&lt; 1%) จึงไม่มีฤทธิ์เผาผลาญไขมันในเซลล์
• ข้อ จ. (ยับยั้งเอนไซม์ HMG CoA reductase): เป็นกลไกของยากลุ่ม Statins ในการลดการสังเคราะห์คอเลสเตอรอลที่ตับ
📖 Guideline อ้างอิง:
Pharmacological Management of Obesity: An Endocrine Society Clinical Practice Guideline &amp; คำแนะนำการใช้ยาลดน้ำหนัก สมาคมโรคเบาหวานแห่งประเทศไทย
📌 จุดจำก่อนสอบ:
• Orlistat ยับยั้ง Gastric &amp; Pancreatic lipase ลดการดูดซึมไขมันลง ~30%
• ผลข้างเคียงเด่น: อุจจาระปนไขมัน (Steatorrhea), ท้องเสียปนน้ำมัน, ผายลมมีน้ำมันเปรอะเปื้อน (Oily spotting)
• ข้อควรระวัง: รบกวนการดูดซึมวิตามินที่ละลายในไขมัน (A, D, E, K) ควรแนะนำให้รับประทานวิตามินรวมเสริมห่างจาก Orlistat อย่างน้อย 2 ชั่วโมง</t>
        </is>
      </c>
      <c r="K8" s="166" t="inlineStr"/>
      <c r="L8" s="166" t="inlineStr">
        <is>
          <t>Clinical Nutrition</t>
        </is>
      </c>
      <c r="M8" s="166" t="inlineStr">
        <is>
          <t>Enteral Nutrition</t>
        </is>
      </c>
      <c r="N8" s="165" t="inlineStr">
        <is>
          <t>Clinic</t>
        </is>
      </c>
      <c r="O8" s="166" t="inlineStr">
        <is>
          <t>ข้อ 6 Pharma Plus เล่มม่วง (เฉลยข้อ ง)</t>
        </is>
      </c>
      <c r="P8" s="165" t="inlineStr">
        <is>
          <t>แบบฝึกหัด</t>
        </is>
      </c>
      <c r="Q8" s="165" t="inlineStr">
        <is>
          <t>เล่มม่วง</t>
        </is>
      </c>
      <c r="R8" s="165" t="inlineStr"/>
    </row>
    <row r="9" ht="24" customHeight="1" s="49">
      <c r="A9" s="167" t="n">
        <v>8</v>
      </c>
      <c r="B9" s="166" t="inlineStr">
        <is>
          <t>ผู้ป่วยควรรับประทานอาหารในข้อใด</t>
        </is>
      </c>
      <c r="C9" s="166" t="inlineStr"/>
      <c r="D9" s="166" t="inlineStr">
        <is>
          <t>ส้มตำเขียวหวาน คอมหมูย่าง ข้าวเหนียว</t>
        </is>
      </c>
      <c r="E9" s="166" t="inlineStr">
        <is>
          <t>ชมพู่ ปลาเผา แกงหน่อไม้</t>
        </is>
      </c>
      <c r="F9" s="166" t="inlineStr">
        <is>
          <t>มะม่วงสุก ผัดกระเฉดหมูกรอบ ข้าวต้ม</t>
        </is>
      </c>
      <c r="G9" s="166" t="inlineStr">
        <is>
          <t>ทุเรียน แกงเลียง ข้าวสวย</t>
        </is>
      </c>
      <c r="H9" s="166" t="inlineStr">
        <is>
          <t>กล้วยหอม ไอศกรีม ไก่ทอด</t>
        </is>
      </c>
      <c r="I9" s="167" t="n">
        <v>2</v>
      </c>
      <c r="J9" s="166" t="inlineStr">
        <is>
          <t>✅ คำตอบที่ถูกต้อง: ข้อ ข. ชมพู่ ปลาเผา แกงหน่อไม้
💡 Background:
หลักการควบคุมอาหารสำหรับผู้ป่วยโรคอ้วนและผู้ที่ใช้ยา Orlistat คือการจำกัดพลังงานรวม (Calorie restriction) และที่สำคัญที่สุดคือต้องจำกัดปริมาณไขมันในอาหารให้น้อยกว่า 30% ของพลังงานรวมต่อวัน เพื่อเพิ่มประสิทธิภาพการลดน้ำหนักและป้องกันอาการไม่พึงประสงค์ทางเดินอาหารจากยา
🎯 ทำไมข้อนี้ถึงถูก:
เมนู ชมพู่ ปลาเผา แกงหน่อไม้ เป็นอาหารที่มีพลังงานต่ำ ไขมันต่ำมาก และมีใยอาหารสูง (ปลาเผาเป็นแหล่งโปรตีนไขมันต่ำ แกงหน่อไม้ปรุงโดยไม่ใส่กะทิ ชมพู่เป็นผลไม้น้ำตาลต่ำ) จึงช่วยควบคุมน้ำหนักได้ดีและไม่กระตุ้นให้เกิดผลข้างเคียงอุจจาระเล็ดปนไขมันจาก Orlistat
🔍 ข้ออื่นผิดเพราะอะไร:
• ข้อ ก. (ส้มตำเขียวหวาน คอหมูย่าง ข้าวเหนียว): แกงเขียวหวานมีกะทิ คอหมูย่างมีไขมันอิ่มตัวสูงมาก จะทำให้เกิด Steatorrhea รุนแรงจากการใช้ Orlistat
• ข้อ ค. (มะม่วงสุก ผัดกระเฉดหมูกรอบ ข้าวต้ม): หมูกรอบมีไขมันสูงมาก และมะม่วงสุกมีน้ำตาลโมเลกุลเดี่ยวสูง
• ข้อ ง. (ทุเรียน แกงเลียง ข้าวสวย): ทุเรียนเป็นผลไม้ที่มีทั้งไขมันและน้ำตาลสูง ให้พลังงานสูงมาก ไม่เหมาะกับการลดน้ำหนัก
• ข้อ จ. (กล้วยหอม ไอศกรีม ไก่ทอด): ไก่ทอดและไอศกรีมเป็นอาหารทอดและของหวานที่มีไขมันและพลังงานสูงมาก
📖 Guideline อ้างอิง:
ESPEN Guideline on Clinical Nutrition in Obesity &amp; ข้อปฏิบัติการบริโภคอาหารเพื่อสุขภาพที่ดีของคนไทย กรมอนามัย กระทรวงสาธารณสุข
📌 จุดจำก่อนสอบ:
• ผู้ป่วยใช้ Orlistat ต้องจำกัดไขมันไม่เกิน 30% ของพลังงานต่อมื้อ เพื่อลดอาการ Oily evacuation และ Fecal urgency
• เลือกโปรตีนไขมันต่ำ (ปลา, อกไก่) หลีกเลี่ยงอาหารทอดและแกงกะทิ</t>
        </is>
      </c>
      <c r="K9" s="166" t="inlineStr"/>
      <c r="L9" s="166" t="inlineStr">
        <is>
          <t>Clinical Nutrition</t>
        </is>
      </c>
      <c r="M9" s="166" t="inlineStr">
        <is>
          <t>Enteral Nutrition</t>
        </is>
      </c>
      <c r="N9" s="165" t="inlineStr">
        <is>
          <t>Clinic</t>
        </is>
      </c>
      <c r="O9" s="166" t="inlineStr">
        <is>
          <t>ข้อ 7 Pharma Plus เล่มม่วง (เฉลยข้อ ข)</t>
        </is>
      </c>
      <c r="P9" s="165" t="inlineStr">
        <is>
          <t>แบบฝึกหัด</t>
        </is>
      </c>
      <c r="Q9" s="165" t="inlineStr">
        <is>
          <t>เล่มม่วง</t>
        </is>
      </c>
      <c r="R9" s="165" t="inlineStr"/>
    </row>
    <row r="10" ht="24" customHeight="1" s="49">
      <c r="A10" s="167" t="n">
        <v>9</v>
      </c>
      <c r="B10" s="166" t="inlineStr">
        <is>
          <t>เมื่อคำนวณค่า body mass index (BMI) ของหญิงผู้้นี้พบว่ามีค่า 30 kg/m² หมายความว่าอย่างไร</t>
        </is>
      </c>
      <c r="C10" s="166" t="inlineStr"/>
      <c r="D10" s="166" t="inlineStr">
        <is>
          <t>น้ำหนักน้อยกว่าปกติ</t>
        </is>
      </c>
      <c r="E10" s="166" t="inlineStr">
        <is>
          <t>น้ำหนักตัวเหมาะสม</t>
        </is>
      </c>
      <c r="F10" s="166" t="inlineStr">
        <is>
          <t>น้ำหนักเกินแต่ไม่มาก</t>
        </is>
      </c>
      <c r="G10" s="166" t="inlineStr">
        <is>
          <t>มีภาวะอ้วน</t>
        </is>
      </c>
      <c r="H10" s="166" t="inlineStr">
        <is>
          <t>มีภาวะอ้วนรุนแรง</t>
        </is>
      </c>
      <c r="I10" s="167" t="n">
        <v>5</v>
      </c>
      <c r="J10" s="166" t="inlineStr">
        <is>
          <t>✅ คำตอบที่ถูกต้อง: ข้อ จ. มีภาวะอ้วนรุนแรง
💡 Background:
ค่าดัชนีมวลกาย (Body Mass Index: BMI) คำนวณจาก น้ำหนักตัว (กิโลกรัม) หารด้วย ส่วนสูง (เมตร) ยกกำลังสอง ใช้เป็นเกณฑ์มาตรฐานจากลในการคัดกรองและประเมินภาวะโภชนาการ
🎯 ทำไมข้อนี้ถึงถูก:
ตามเกณฑ์การจำแนกโรคอ้วนสำหรับประชากรแถบเอเชีย-แปซิฟิก (WHO Asia-Pacific Classification of Obesity):
- ค่า BMI 30 kg/m2 จัดอยู่ในเกณฑ์ โรคอ้วนระดับที่ 2 หรือ ภาวะอ้วนรุนแรง (Obesity Class II / Severe obesity) ซึ่งมีความเสี่ยงต่อการเกิดโรคหัวใจ เบาหวาน และหลอดเลือดสมองในระดับสูงมาก
🔍 ข้ออื่นผิดเพราะอะไร:
• ข้อ ก. (น้ำหนักน้อยกว่าปกติ): ค่า BMI น้อยกว่า 18.5 kg/m2
• ข้อ ข. (น้ำหนักตัวเหมาะสม): ค่า BMI อยู่ระหว่าง 18.5 - 22.9 kg/m2
• ข้อ ค. (น้ำหนักเกินแต่ไม่มาก): ค่า BMI อยู่ระหว่าง 23.0 - 24.9 kg/m2 (Overweight / At risk)
• ข้อ ง. (มีภาวะอ้วน): ค่า BMI อยู่ระหว่าง 25.0 - 29.9 kg/m2 จัดเป็น โรคอ้วนระดับที่ 1 (Obesity Class I) แต่ค่า 30 kg/m2 ขึ้นไปจัดเป็นอ้วนระดับที่ 2
📖 Guideline อ้างอิง:
WHO Western Pacific Regional Office (WPRO) Obesity Classification &amp; แนวทางเวชปฏิบัติการรักษาโรคอ้วน ประเทศไทย
📌 จุดจำก่อนสอบ:
• เกณฑ์ BMI เอเชีย: ปกติ 18.5-22.9, น้ำหนักเกิน 23.0-24.9, อ้วนระดับ 1 คือ 25.0-29.9, อ้วนระดับ 2 (อ้วนรุนแรง) คือ &gt;= 30.0 kg/m2
• รอบเอวที่บ่งชี้อ้วนลงพุง (Central obesity) สำหรับคนไทย: ชาย &gt;= 90 ซม., หญิง &gt;= 80 ซม.</t>
        </is>
      </c>
      <c r="K10" s="166" t="inlineStr"/>
      <c r="L10" s="166" t="inlineStr">
        <is>
          <t>Clinical Nutrition</t>
        </is>
      </c>
      <c r="M10" s="166" t="inlineStr">
        <is>
          <t>Enteral Nutrition</t>
        </is>
      </c>
      <c r="N10" s="165" t="inlineStr">
        <is>
          <t>Clinic</t>
        </is>
      </c>
      <c r="O10" s="166" t="inlineStr">
        <is>
          <t>ข้อ 8 Pharma Plus เล่มม่วง (เฉลยข้อ จ)</t>
        </is>
      </c>
      <c r="P10" s="165" t="inlineStr">
        <is>
          <t>แบบฝึกหัด</t>
        </is>
      </c>
      <c r="Q10" s="165" t="inlineStr">
        <is>
          <t>เล่มม่วง</t>
        </is>
      </c>
      <c r="R10" s="165" t="inlineStr"/>
    </row>
    <row r="11" ht="24" customHeight="1" s="49">
      <c r="A11" s="167" t="n">
        <v>10</v>
      </c>
      <c r="B11" s="166" t="inlineStr">
        <is>
          <t>สาเหตุของผมร่วง เล็บเปราะ เนื่องจากขาดวิตามินและแร่ธาตุ ยกเว้น</t>
        </is>
      </c>
      <c r="C11" s="166" t="inlineStr"/>
      <c r="D11" s="166" t="inlineStr">
        <is>
          <t>Vitamin B6</t>
        </is>
      </c>
      <c r="E11" s="166" t="inlineStr">
        <is>
          <t>Vitamin A</t>
        </is>
      </c>
      <c r="F11" s="166" t="inlineStr">
        <is>
          <t>Vitamin D</t>
        </is>
      </c>
      <c r="G11" s="166" t="inlineStr">
        <is>
          <t>Biotin</t>
        </is>
      </c>
      <c r="H11" s="166" t="inlineStr">
        <is>
          <t>Zinc</t>
        </is>
      </c>
      <c r="I11" s="167" t="n">
        <v>1</v>
      </c>
      <c r="J11" s="166" t="inlineStr">
        <is>
          <t>✅ คำตอบที่ถูกต้อง: ข้อ ก. Vitamin B6
💡 Background:
การเจริญเติบโตของเส้นผมและเล็บขึ้นอยู่กับการสังเคราะห์โปรตีนเคราติน (Keratin) การแบ่งตัวอย่างรวดเร็วของเซลล์เมทริกซ์ที่รากผม (Hair follicle matrix) และการทำงานของระบบภูมิคุ้มกันและเอนไซม์ต่างๆ
🎯 ทำไมข้อนี้ถึงถูก:
การขาด Vitamin B6 (Pyridoxine) ในทางคลินิกมีอาการเด่นคือ ปลายประสาทอักเสบ (Peripheral neuropathy), โลหิตจางชนิด Sideroblastic anemia, และผื่น Seborrheic dermatitis บริเวณรอบตาและปาก ไม่ได้เป็นสาเหตุจำเพาะโดยตรงที่ทำให้เกิดผมร่วงและเล็บเปราะ (Telogen effluvium / Brittle nails) เหมือนสารอาหารตัวอื่น
🔍 ข้ออื่นผิดเพราะอะไร:
• ข้อ ข. (Vitamin A): มีบทบาทควบคุมการแบ่งเซลล์และการหลั่งซีบัม การขาดหรือได้รับ Vitamin A มากเกินไป (Hypervitaminosis A) ล้วนทำให้วงจรเส้นผมหยุดชะงักและเกิดผมร่วงรุนแรง
• ข้อ ค. (Vitamin D): ตัวรับวิตามินดี (VDR) มีบทบาทสำคัญในการควบคุม Hair follicle cycle การขาด Vitamin D สัมพันธ์กับผมร่วงแบบ Alopecia areata และ Telogen effluvium
• ข้อ ง. (Biotin): วิตามินบี 7 เป็นโคเอนไซม์จำเป็นของ Carboxylase enzymes ในการสร้าง Keratin การขาดไบโอตินทำให้ผมร่วงทั่วศีรษะและเล็บเปราะหักง่ายอย่างชัดเจน
• ข้อ จ. (Zinc): แร่ธาตุสังกะสีเป็นโคแฟกเตอร์ของเอนไซม์เมแทบอลิซึมโปรตีน การขาดสังกะสีทำให้เกิด Acrodermatitis enteropathica, ผมร่วง (Alopecia), และเล็บผิดปกติ
📖 Guideline อ้างอิง:
British Association of Dermatologists Guidelines for Alopecia &amp; Dietary Reference Intakes (DRIs) for Thais 2020
📌 จุดจำก่อนสอบ:
• สารอาหารสำคัญสำหรับเส้นผมและเล็บ: Biotin (B7), Zinc, Iron, Vitamin D, Protein
• การเสริม Biotin ในขนาดสูง (High-dose biotin) อาจรบกวนผลตรวจทางห้องปฏิบัติการที่ใช้ระบบ Streptavidin-biotin เช่น Troponin และ Thyroid hormones</t>
        </is>
      </c>
      <c r="K11" s="166" t="inlineStr"/>
      <c r="L11" s="166" t="inlineStr">
        <is>
          <t>Clinical Nutrition</t>
        </is>
      </c>
      <c r="M11" s="166" t="inlineStr">
        <is>
          <t>Enteral Nutrition</t>
        </is>
      </c>
      <c r="N11" s="165" t="inlineStr">
        <is>
          <t>Clinic</t>
        </is>
      </c>
      <c r="O11" s="166" t="inlineStr">
        <is>
          <t>ข้อ 9 Pharma Plus เล่มม่วง (เฉลยข้อ ก)</t>
        </is>
      </c>
      <c r="P11" s="165" t="inlineStr">
        <is>
          <t>แบบฝึกหัด</t>
        </is>
      </c>
      <c r="Q11" s="165" t="inlineStr">
        <is>
          <t>เล่มม่วง</t>
        </is>
      </c>
      <c r="R11" s="165" t="inlineStr"/>
    </row>
    <row r="12" ht="24" customHeight="1" s="49">
      <c r="A12" s="167" t="n">
        <v>11</v>
      </c>
      <c r="B12" s="166" t="inlineStr">
        <is>
          <t>วิตามิน แร่ธาตุที่เพิ่มความสดใสให้ผิวพรรณยกเว้น</t>
        </is>
      </c>
      <c r="C12" s="166" t="inlineStr"/>
      <c r="D12" s="166" t="inlineStr">
        <is>
          <t>Vitamin E</t>
        </is>
      </c>
      <c r="E12" s="166" t="inlineStr">
        <is>
          <t>Vitamin C</t>
        </is>
      </c>
      <c r="F12" s="166" t="inlineStr">
        <is>
          <t>Magnesium</t>
        </is>
      </c>
      <c r="G12" s="166" t="inlineStr">
        <is>
          <t>Zinc</t>
        </is>
      </c>
      <c r="H12" s="166" t="inlineStr">
        <is>
          <t>EPO (evening primrose oil)</t>
        </is>
      </c>
      <c r="I12" s="167" t="n">
        <v>3</v>
      </c>
      <c r="J12" s="166" t="inlineStr">
        <is>
          <t>✅ คำตอบที่ถูกต้อง: ข้อ ค. Magnesium
💡 Background:
สารอาหารที่ช่วยบำรุงผิวพรรณมักเป็นสารที่มีฤทธิ์ต้านอนุมูลอิสระ (Antioxidants) ช่วยในการสังเคราะห์เส้นใยคอลลาเจนและอีลาสติน รักษาความชุ่มชื้นของผิวหนัง และลดการอักเสบ
🎯 ทำไมข้อนี้ถึงถูก:
แมกนีเซียม (Magnesium) เป็นแร่ธาตุหลักที่มีบทบาทเด่นในการทำงานของระบบประสาท กล้ามเนื้อ โครงสร้างกระดูก และการสร้างพลังงาน ATP ในเซลล์ ไม่ได้มีบทบาทเด่นจำเพาะต่อการเพิ่มความสดใสของผิวหนังหรือการต้านอนุมูลอิสระของเซลล์ผิวหนังโดยตรง
🔍 ข้ออื่นผิดเพราะอะไร:
• ข้อ ก. (Vitamin E): เป็นสารต้านอนุมูลอิสระที่ละลายในไขมัน ปกป้องเยื่อหุ้มเซลล์ผิวจากการทำลายของแสง UV และการเกิด Lipid peroxidation
• ข้อ ข. (Vitamin C): เป็นโคแฟกเตอร์จำเป็นในการสังเคราะห์คอลลาเจน (Prolyl &amp; Lysyl hydroxylase) และยับยั้งเอนไซม์ Tyrosinase ลดการสร้างเม็ดสีเมลานิน
• ข้อ ง. (Zinc): ส่งเสริมกระบวนการสมานแผล (Wound healing), ควบคุมการทำงานของต่อมไขมัน และลดการอักเสบในผู้ป่วยสิว
• ข้อ จ. (EPO / Evening Primrose Oil): อุดมด้วยกรดไขมันโอเมก้า 6 คือ GLA ช่วยเสริมสร้าง Skin barrier ป้องกันการสูญเสียน้ำทางผิวหนัง (TEWL) ทำให้ผิวชุ่มชื้น
📖 Guideline อ้างอิง:
American Academy of Dermatology (AAD) Clinical Guidelines &amp; Dietary Reference Intakes for Thais 2020
📌 จุดจำก่อนสอบ:
• Vitamin C จำเป็นต่อการสร้าง Collagen และต้านอนุมูลอิสระ
• Vitamin E + Vitamin C เสริมฤทธิ์กันในการปกป้องผิวจากแสงแดด (Photoprotection)
• Zinc ลดการอักเสบและช่วยสมานแผลผิวหนัง</t>
        </is>
      </c>
      <c r="K12" s="166" t="inlineStr"/>
      <c r="L12" s="166" t="inlineStr">
        <is>
          <t>Clinical Nutrition</t>
        </is>
      </c>
      <c r="M12" s="166" t="inlineStr">
        <is>
          <t>Enteral Nutrition</t>
        </is>
      </c>
      <c r="N12" s="165" t="inlineStr">
        <is>
          <t>Clinic</t>
        </is>
      </c>
      <c r="O12" s="166" t="inlineStr">
        <is>
          <t>ข้อ 10 Pharma Plus เล่มม่วง (เฉลยข้อ ค)</t>
        </is>
      </c>
      <c r="P12" s="165" t="inlineStr">
        <is>
          <t>แบบฝึกหัด</t>
        </is>
      </c>
      <c r="Q12" s="165" t="inlineStr">
        <is>
          <t>เล่มม่วง</t>
        </is>
      </c>
      <c r="R12" s="165" t="inlineStr"/>
    </row>
    <row r="13" ht="24" customHeight="1" s="49">
      <c r="A13" s="167" t="n">
        <v>12</v>
      </c>
      <c r="B13" s="166" t="inlineStr">
        <is>
          <t>วิตามิน แร่ธาตุชนิดใดที่เหมาะสมกับการออกกำลังกายมากที่สุด</t>
        </is>
      </c>
      <c r="C13" s="166" t="inlineStr"/>
      <c r="D13" s="166" t="inlineStr">
        <is>
          <t>Vitamin K, Calcium, Vanadium</t>
        </is>
      </c>
      <c r="E13" s="166" t="inlineStr">
        <is>
          <t>Vitamin D, Calcium, Nickel</t>
        </is>
      </c>
      <c r="F13" s="166" t="inlineStr">
        <is>
          <t>Calcium, Magnesium, Potassium</t>
        </is>
      </c>
      <c r="G13" s="166" t="inlineStr">
        <is>
          <t>Calcium, Magnesium, Potassium</t>
        </is>
      </c>
      <c r="H13" s="166" t="inlineStr">
        <is>
          <t>Iodine, Copper, Selenium</t>
        </is>
      </c>
      <c r="I13" s="167" t="n">
        <v>3</v>
      </c>
      <c r="J13" s="166" t="inlineStr">
        <is>
          <t>✅ คำตอบที่ถูกต้อง: ข้อ ค. Calcium, Magnesium, Potassium
💡 Background:
ในระหว่างการออกกำลังกาย กล้ามเนื้อลายและกล้ามเนื้อหัวใจต้องการแร่ธาตุอิเล็กโทรไลต์เพื่อควบคุมการหดและคลายตัวของกล้ามเนื้อ การนำกระแสประสาท และการรักษาสมดุลของของเหลวในร่างกาย ซึ่งจะสูญเสียไปพร้อมกับเหงื่อ
🎯 ทำไมข้อนี้ถึงถูก:
Calcium จำเป็นต่อการกระตุ้นการหดตัวของใยกล้ามเนื้อ (Actin-Myosin crossbridge), Magnesium จำเป็นต่อการคลายตัวของกล้ามเนื้อและการสังเคราะห์ ATP, และ Potassium เป็นอิเล็กโทรไลต์หลักภายในเซลล์ที่ควบคุม Membrane potential ป้องกันการเกิดตะคริว (Muscle cramps) และรักษาความสมดุลของระบบหัวใจและหลอดเลือดขณะออกกำลังกาย
🔍 ข้ออื่นผิดเพราะอะไร:
• ข้อ ก. (Vanadium): เป็นสารแร่ธาตุปริมาณน้อยมาก (Trace mineral) ไม่มีบทบาททางสรีรวิทยาเด่นชัดในการออกกำลังกาย และอาจสะสมจนเกิดพิษ
• ข้อ ข. (Nickel): เป็น Ultratrace element ที่ไม่มีบทบาททางตรงต่อการทำงานของกล้ามเนื้อหรือการออกกำลังกาย
• ข้อ ง. (ซ้ำกับข้อ ค.): รูปแบบตัวเลือกซ้ำในข้อสอบเดิม
• ข้อ จ. (Iodine, Copper, Selenium): แม้เป็น Trace minerals ที่สำคัญต่อฮอร์โมนไทรอยด์และเอนไซม์ต้านอนุมูลอิสระ แต่ไม่ใช่อิเล็กโทรไลต์หลักที่จำเป็นต่อการหดตัวของกล้ามเนื้อและสมดุลน้ำขณะออกกำลังกาย
📖 Guideline อ้างอิง:
American College of Sports Medicine (ACSM) Joint Position Statement: Nutrition and Athletic Performance
📌 จุดจำก่อนสอบ:
• อิเล็กโทรไลต์สำคัญในการทำงานของกล้ามเนื้อ: Ca2+ (หดตัว), Mg2+ (คลายตัว/สร้าง ATP), K+ และ Na+ (รักษาสมดุลสารน้ำและกระแสประสาท)
• การขาด Potassium และ Magnesium สัมพันธ์กับอาการกล้ามเนื้ออ่อนแรงและตะคริว</t>
        </is>
      </c>
      <c r="K13" s="166" t="inlineStr"/>
      <c r="L13" s="166" t="inlineStr">
        <is>
          <t>Clinical Nutrition</t>
        </is>
      </c>
      <c r="M13" s="166" t="inlineStr">
        <is>
          <t>Enteral Nutrition</t>
        </is>
      </c>
      <c r="N13" s="165" t="inlineStr">
        <is>
          <t>Clinic</t>
        </is>
      </c>
      <c r="O13" s="166" t="inlineStr">
        <is>
          <t>ข้อ 11 Pharma Plus เล่มม่วง (เฉลยข้อ ค ง)</t>
        </is>
      </c>
      <c r="P13" s="165" t="inlineStr">
        <is>
          <t>แบบฝึกหัด</t>
        </is>
      </c>
      <c r="Q13" s="165" t="inlineStr">
        <is>
          <t>เล่มม่วง</t>
        </is>
      </c>
      <c r="R13" s="165" t="inlineStr"/>
    </row>
    <row r="14" ht="24" customHeight="1" s="49">
      <c r="A14" s="167" t="n">
        <v>13</v>
      </c>
      <c r="B14" s="166" t="inlineStr">
        <is>
          <t>จากข้อที่ 11 หมวดต่ออาหารใดที่พบแร่ธาตุ วิตามินเหล่านั้นมากที่สุด</t>
        </is>
      </c>
      <c r="C14" s="166" t="inlineStr"/>
      <c r="D14" s="166" t="inlineStr">
        <is>
          <t>เนื้อสัตว์, อาหารทะเล, เครื่องใน</t>
        </is>
      </c>
      <c r="E14" s="166" t="inlineStr">
        <is>
          <t>ปลาตัวเล็กตัวน้อย, ผักบร็อคโคลี่, กล้วย</t>
        </is>
      </c>
      <c r="F14" s="166" t="inlineStr">
        <is>
          <t>ธัญพืช, ถั่วเหลือง, โยเกิร์ต</t>
        </is>
      </c>
      <c r="G14" s="166" t="inlineStr">
        <is>
          <t>ชาเขียว, โสม, Co-enzyme Q10</t>
        </is>
      </c>
      <c r="H14" s="166" t="inlineStr">
        <is>
          <t>น้ำมันตับปลา, น้ำมันปลา, ปลา</t>
        </is>
      </c>
      <c r="I14" s="167" t="n">
        <v>2</v>
      </c>
      <c r="J14" s="166" t="inlineStr">
        <is>
          <t>✅ คำตอบที่ถูกต้อง: ข้อ ข. ปลาตัวเล็กตัวน้อย, ผักบร็อคโคลี่, กล้วย
💡 Background:
การได้รับแร่ธาตุที่จำเป็นต่อการออกกำลังกาย (แคลเซียม แมกนีเซียม และโพแทสเซียม) จากอาหารธรรมชาติเป็นแนวทางที่ดีที่สุดในการรักษาสมดุลอิเล็กโทรไลต์ของร่างกาย
🎯 ทำไมข้อนี้ถึงถูก:
- ปลาตัวเล็กตัวน้อย (เช่น ปลาซิว ปลากะตัก ปลากรอบที่กินได้ทั้งกระดูก) เป็นแหล่งของ Calcium ที่ร่างกายดูดซึมได้ดีเยี่ยม
- ผักบร็อคโคลี่และผักใบเขียวเข้ม อุดมไปด้วย Magnesium และแคลเซียม
- กล้วย (เช่น กล้วยหอม กล้วยน้ำว้า) เป็นผลไม้ที่มี Potassium สูงมาก ช่วยป้องกันตะคริวและชดเชยโพแทสเซียมที่เสียไปทางเหงื่อ
🔍 ข้ออื่นผิดเพราะอะไร:
• ข้อ ก. (เนื้อสัตว์, อาหารทะเล, เครื่องใน): เป็นแหล่งเด่นของโปรตีน เหล็ก สังกะสี และวิตามินบี 12 แต่มีปริมาณแคลเซียมและโพแทสเซียมต่ำกว่า
• ข้อ ค. (ธัญพืช, ถั่วเหลือง, โยเกิร์ต): มีแคลเซียมและแมกนีเซียม แต่มีโพแทสเซียมไม่โดดเด่นเท่ากล้วย
• ข้อ ง. (ชาเขียว, โสม, Co-enzyme Q10): เป็นกลุ่มสารต้านอนุมูลอิสระและพฤกษเคมี ไม่ใช่แหล่งอาหารหลักของเกลือแร่อิเล็กโทรไลต์
• ข้อ จ. (น้ำมันตับปลา, น้ำมันปลา, ปลา): เป็นแหล่งของกรดไขมันโอเมก้า 3 วิตามินเอ และวิตามินดี ไม่ใช่แหล่งหลักของแคลเซียมและโพแทสเซียม
📖 Guideline อ้างอิง:
ข้อกำหนดสารอาหารที่ควรได้รับประจำวันสำหรับคนไทย (DRI for Thais 2020) กรมอนามัย กระทรวงสาธารณสุข
📌 จุดจำก่อนสอบ:
• แหล่งแคลเซียมสูง: นม ปลาเล็กปลาน้อย เต้าหู้แข็ง ผักใบเขียว
• แหล่งโพแทสเซียมสูง: กล้วย ส้ม แคนตาลูป มันฝรั่ง ผักโขม
• แหล่งแมกนีเซียมสูง: ถั่วเปลือกแข็ง เมล็ดพืช ผักใบเขียวเข้ม ธัญพืชไม่ขัดสี</t>
        </is>
      </c>
      <c r="K14" s="166" t="inlineStr"/>
      <c r="L14" s="166" t="inlineStr">
        <is>
          <t>Clinical Nutrition</t>
        </is>
      </c>
      <c r="M14" s="166" t="inlineStr">
        <is>
          <t>Enteral Nutrition</t>
        </is>
      </c>
      <c r="N14" s="165" t="inlineStr">
        <is>
          <t>Clinic</t>
        </is>
      </c>
      <c r="O14" s="166" t="inlineStr">
        <is>
          <t>ข้อ 12 Pharma Plus เล่มม่วง (เฉลยข้อ ข)</t>
        </is>
      </c>
      <c r="P14" s="165" t="inlineStr">
        <is>
          <t>แบบฝึกหัด</t>
        </is>
      </c>
      <c r="Q14" s="165" t="inlineStr">
        <is>
          <t>เล่มม่วง</t>
        </is>
      </c>
      <c r="R14" s="165" t="inlineStr"/>
    </row>
    <row r="15" ht="24" customHeight="1" s="49">
      <c r="A15" s="167" t="n">
        <v>14</v>
      </c>
      <c r="B15" s="166" t="inlineStr">
        <is>
          <t>ข้อใด ไม่ใช่ข้อควรปฏิบัติในการรับประทานวิตามิน อาหารเสริม</t>
        </is>
      </c>
      <c r="C15" s="166" t="inlineStr"/>
      <c r="D15" s="166" t="inlineStr">
        <is>
          <t>ออกกำลังกายอย่างต่อเนื่อง อย่างน้อย 30 นาทีทุกวัน</t>
        </is>
      </c>
      <c r="E15" s="166" t="inlineStr">
        <is>
          <t>ดื่มน้ำบริสุทธิ์ ปริมาณ 2 ลิตร ต่อวัน</t>
        </is>
      </c>
      <c r="F15" s="166" t="inlineStr">
        <is>
          <t>ควรรับประทานหลังมื้ออาหารหรือพร้อมมื้ออาหาร</t>
        </is>
      </c>
      <c r="G15" s="166" t="inlineStr">
        <is>
          <t>การรับประทานช่วงเวลาก่อนนอนเหมาะสำหรับวิตามินและแร่ธาตุที่บำรุงผิว</t>
        </is>
      </c>
      <c r="H15" s="166" t="inlineStr">
        <is>
          <t>ควรรับประทานผักใบเขียว, ผลไม้ควบคู่ทุกวัน</t>
        </is>
      </c>
      <c r="I15" s="167" t="n">
        <v>4</v>
      </c>
      <c r="J15" s="166" t="inlineStr">
        <is>
          <t>✅ คำตอบที่ถูกต้อง: ข้อ ง. การรับประทานช่วงเวลาก่อนนอนเหมาะสำหรับวิตามินและแร่ธาตุที่บำรุงผิว
💡 Background:
การรับประทานผลิตภัณฑ์เสริมอาหารและวิตามินอย่างถูกต้องมีความสำคัญต่อทั้งชีวประสิทธิผล (Bioavailability) และความปลอดภัยของผู้บริโภค
🎯 ทำไมข้อนี้ถึงถูก:
การรับประทานวิตามินและแร่ธาตุก่อนนอนไม่ใช่ช่วงเวลาที่เหมาะสมที่สุด โดยเฉพาะวิตามินที่ละลายในไขมัน (A, D, E, K) ซึ่งต้องอาศัยไขมันจากมื้ออาหารและน้ำดีในการดูดซึม นอกจากนี้การรับประทานวิตามินตอนท้องว่างก่อนนอนอาจทำให้เกิดการระคายเคืองกระเพาะอาหาร คลื่นไส้ หรือกรดไหลย้อนขณะนอนหลับได้
🔍 ข้ออื่นผิดเพราะอะไร:
• ข้อ ก. (ออกกำลังกายสม่ำเสมออย่างน้อย 30 นาทีทุกวัน): เป็นข้อปฏิบัติด้านสุขภาพตามหลักเวชศาสตร์วิถีชีวิต (Lifestyle modification) ที่ถูกต้อง
• ข้อ ข. (ดื่มน้ำสะอาดวันละ 2 ลิตร): เป็นปริมาณที่เหมาะสม ช่วยให้การละลายและการขับสารส่วนเกินทางไตเป็นไปอย่างมีประสิทธิภาพ
• ข้อ ค. (ควรรับประทานหลังหรือพร้อมมื้ออาหาร): เป็นคำแนะนำที่ถูกต้องที่สุดสำหรับวิตามินส่วนใหญ่ เพื่อเพิ่มการดูดซึมและลดการระคายเคืองกระเพาะอาหาร
• ข้อ จ. (รับประทานผักและผลไม้ควบคู่ทุกวัน): เป็นคำแนะนำที่ถูกต้อง เพราะผลิตภัณฑ์เสริมอาหารไม่สามารถทดแทนสารอาหารและใยอาหารจากธรรมชาติได้
📖 Guideline อ้างอิง:
แนวทางการให้คำปรึกษาด้านผลิตภัณฑ์เสริมอาหาร สภาเภสัชกรรมแห่งประเทศไทย &amp; Academy of Nutrition and Dietetics
📌 จุดจำก่อนสอบ:
• วิตามินที่ละลายในไขมัน (A, D, E, K): รับประทานพร้อมหรือหลังอาหารที่มีไขมัน
• วิตามินบีรวมและวิตามินซี: รับประทานช่วงเช้าหรือพร้อมมื้ออาหาร หลีกเลี่ยงก่อนนอนเพราะอาจรบกวนการนอนหลับ
• ธาตุเหล็ก: ดูดซึมดีตอนท้องว่างร่วมกับวิตามินซี แต่หากระคายเคืองกระเพาะอาหารให้ทานหลังอาหาร</t>
        </is>
      </c>
      <c r="K15" s="166" t="inlineStr"/>
      <c r="L15" s="166" t="inlineStr">
        <is>
          <t>Clinical Nutrition</t>
        </is>
      </c>
      <c r="M15" s="166" t="inlineStr">
        <is>
          <t>Enteral Nutrition</t>
        </is>
      </c>
      <c r="N15" s="165" t="inlineStr">
        <is>
          <t>Clinic</t>
        </is>
      </c>
      <c r="O15" s="166" t="inlineStr">
        <is>
          <t>ข้อ 13 Pharma Plus เล่มม่วง (เฉลยข้อ ง)</t>
        </is>
      </c>
      <c r="P15" s="165" t="inlineStr">
        <is>
          <t>แบบฝึกหัด</t>
        </is>
      </c>
      <c r="Q15" s="165" t="inlineStr">
        <is>
          <t>เล่มม่วง</t>
        </is>
      </c>
      <c r="R15" s="165" t="inlineStr"/>
    </row>
    <row r="16" ht="24" customHeight="1" s="49">
      <c r="A16" s="167" t="n">
        <v>15</v>
      </c>
      <c r="B16" s="166" t="inlineStr">
        <is>
          <t>ผู้ป่วยอายุ 2 ขวบ หนัก 10 kg สูง 90 cm กินแต่มาม่า
ผู้ป่วยมี actual BW เป็นกี่เปอร์เซ็นต์ ของ IDW (IDW=(Ht²(cm²)x1.65)/1000)</t>
        </is>
      </c>
      <c r="C16" s="166" t="inlineStr"/>
      <c r="D16" s="168" t="inlineStr">
        <is>
          <t>65%</t>
        </is>
      </c>
      <c r="E16" s="168" t="inlineStr">
        <is>
          <t>70%</t>
        </is>
      </c>
      <c r="F16" s="168" t="inlineStr">
        <is>
          <t>75%</t>
        </is>
      </c>
      <c r="G16" s="168" t="inlineStr">
        <is>
          <t>80%</t>
        </is>
      </c>
      <c r="H16" s="168" t="inlineStr">
        <is>
          <t>135%</t>
        </is>
      </c>
      <c r="I16" s="167" t="n">
        <v>3</v>
      </c>
      <c r="J16" s="166" t="inlineStr">
        <is>
          <t>✅ คำตอบที่ถูกต้อง: ข้อ ค. 75%
💡 Background:
การประเมินภาวะโภชนาการในผู้ป่วยเด็ก อาศัยการเปรียบเทียบน้ำหนักตัวจริง (Actual Body Weight: ABW) กับน้ำหนักตัวในอุดมคติ (Ideal Body Weight: IDW) เพื่อประเมินระดับความรุนแรงของภาวะทุพโภชนาการ (Malnutrition)
🎯 ทำไมข้อนี้ถึงถูก:
การคำนวณตามสูตรที่โจทย์กำหนด:
1. IDW = (ส่วนสูง (ซม.) x ส่วนสูง (ซม.) x 1.65) / 1000
   IDW = (90 x 90 x 1.65) / 1000 = (8100 x 1.65) / 1000 = 13.365 กิโลกรัม
2. คำนวณร้อยละของ Actual BW ต่อ IDW:
   % Actual BW / IDW = (Actual BW / IDW) x 100
   % Actual BW / IDW = (10 / 13.365) x 100 = 74.82% ซึ่งปัดเป็นประมาณ 75%
🔍 ข้ออื่นผิดเพราะอะไร:
• ข้อ ก. (65%): ค่าต่ำกว่าผลการคำนวณจริง
• ข้อ ข. (70%): เป็นค่าที่คำนวณคลาดเคลื่อน
• ข้อ ง. (80%): เป็นค่าที่สูงกว่าผลการคำนวณจริง
• ข้อ จ. (135%): คิดสลับเศษส่วนโดยเอา IDW ตั้งหารด้วย Actual BW (13.365 / 10 x 100 = 133.65%)
📖 Guideline อ้างอิง:
เกณฑ์อ้างอิงการเจริญเติบโตของเด็กไทย กรมอนามัย กระทรวงสาธารณสุข &amp; ESPGHAN Guidelines on Pediatric Nutrition
📌 จุดจำก่อนสอบ:
• เกณฑ์ประเมิน Waterlow's classification สำหรับ Wasting (% Weight-for-height):
  - &gt; 90% = ปกติ
  - 80-90% = Mild wasting (ทุพโภชนาการระดับที่ 1)
  - 70-80% = Moderate wasting (ทุพโภชนาการระดับที่ 2)
  - &lt; 70% = Severe wasting (ทุพโภชนาการระดับที่ 3)
• ผู้ป่วยรายนี้ได้ 75% จัดอยู่ในกลุ่ม Moderate malnutrition (Moderate wasting)</t>
        </is>
      </c>
      <c r="K16" s="166" t="inlineStr"/>
      <c r="L16" s="166" t="inlineStr">
        <is>
          <t>Clinical Nutrition</t>
        </is>
      </c>
      <c r="M16" s="166" t="inlineStr">
        <is>
          <t>Enteral Nutrition</t>
        </is>
      </c>
      <c r="N16" s="165" t="inlineStr">
        <is>
          <t>Clinic</t>
        </is>
      </c>
      <c r="O16" s="166" t="inlineStr">
        <is>
          <t>ข้อ 14 Pharma Plus เล่มม่วง (เฉลยข้อ ค)</t>
        </is>
      </c>
      <c r="P16" s="165" t="inlineStr">
        <is>
          <t>แบบฝึกหัด</t>
        </is>
      </c>
      <c r="Q16" s="165" t="inlineStr">
        <is>
          <t>เล่มม่วง</t>
        </is>
      </c>
      <c r="R16" s="165" t="inlineStr"/>
    </row>
    <row r="17" ht="24" customHeight="1" s="49">
      <c r="A17" s="167" t="n">
        <v>16</v>
      </c>
      <c r="B17" s="166" t="inlineStr">
        <is>
          <t>ผู้ป่วยอายุ 2 ขวบ หนัก 10 kg สูง 90 cm กินแต่มาม่า
ผู้ป่วยรายนี้ไม่ต้องอาศัยข้อมูลใด ในการประเมินความเจริญเติบโต (growth velocity)</t>
        </is>
      </c>
      <c r="C17" s="166" t="inlineStr"/>
      <c r="D17" s="166" t="inlineStr">
        <is>
          <t>อายุ</t>
        </is>
      </c>
      <c r="E17" s="166" t="inlineStr">
        <is>
          <t>บันทึกน้ำหนัก รายเดือน</t>
        </is>
      </c>
      <c r="F17" s="166" t="inlineStr">
        <is>
          <t>บันทึกส่วนสูงรายเดือน</t>
        </is>
      </c>
      <c r="G17" s="166" t="inlineStr">
        <is>
          <t>ค่ามาตรฐานการเจริญเติบโต</t>
        </is>
      </c>
      <c r="H17" s="166" t="inlineStr">
        <is>
          <t>ความต้องการพลังงานต่อวัน</t>
        </is>
      </c>
      <c r="I17" s="167" t="n">
        <v>5</v>
      </c>
      <c r="J17" s="166" t="inlineStr">
        <is>
          <t>✅ คำตอบที่ถูกต้อง: ข้อ จ. ความต้องการพลังงานต่อวัน
💡 Background:
การประเมินการเจริญเติบโตในเด็ก (Growth assessment) และอัตราความเร็วของการเจริญเติบโต (Growth velocity) เป็นหัวใจสำคัญในการติดตามพัฒนาการทางกายภาพและภาวะสุขภาพของเด็ก
🎯 ทำไมข้อนี้ถึงถูก:
ความต้องการพลังงานต่อวัน (Daily energy requirement) เป็นข้อมูลที่ใช้ในการคำนวณเพื่อวางแผนการให้อาหารและโภชนบำบัด (Nutrition support planning) ไม่ใช่ตัวแปรหรือข้อมูลที่ใช้วัดอัตราความเร็วของการเจริญเติบโต (Growth velocity) ทางกายภาพของผู้ป่วย
🔍 ข้ออื่นผิดเพราะอะไร:
• ข้อ ก. (อายุ): จำเป็นอย่างยิ่งในการกำหนดจุดอ้างอิงบนกราฟมาตรฐานการเจริญเติบโตตามช่วงวัย
• ข้อ ข. (บันทึกน้ำหนักรายเดือน): จำเป็นสำหรับการประเมินอัตราการเพิ่มของน้ำหนักตามเวลา (Weight velocity)
• ข้อ ค. (บันทึกส่วนสูงรายเดือน): จำเป็นสำหรับการประเมินอัตราการเพิ่มของความยาวหรือส่วนสูงตามเวลา (Height velocity)
• ข้อ ง. (ค่ามาตรฐานการเจริญเติบโต): จำเป็นในการนำข้อมูลมาพล็อตเทียบเพื่อดู Percentile curve และ Z-score
📖 Guideline อ้างอิง:
คู่มือการประเมินการเจริญเติบโตและภาวะโภชนาการของเด็ก สมาคมกุมารแพทย์์แห่งประเทศไทย &amp; WHO Child Growth Standards
📌 จุดจำก่อนสอบ:
• Growth velocity คือ อัตราการเปลี่ยนแปลงของขนาดร่างกายต่อหน่วยเวลา (เช่น กรัมต่อวัน, เซนติเมตรต่อปี)
• ต้องใช้ข้อมูล น้ำหนัก ส่วนสูง อายุ และกราฟมาตรฐานการเจริญเติบโตในการประเมิน</t>
        </is>
      </c>
      <c r="K17" s="166" t="inlineStr"/>
      <c r="L17" s="166" t="inlineStr">
        <is>
          <t>Clinical Nutrition</t>
        </is>
      </c>
      <c r="M17" s="166" t="inlineStr">
        <is>
          <t>Enteral Nutrition</t>
        </is>
      </c>
      <c r="N17" s="165" t="inlineStr">
        <is>
          <t>Clinic</t>
        </is>
      </c>
      <c r="O17" s="166" t="inlineStr">
        <is>
          <t>ข้อ 15 Pharma Plus เล่มม่วง (เฉลยข้อ จ)</t>
        </is>
      </c>
      <c r="P17" s="165" t="inlineStr">
        <is>
          <t>แบบฝึกหัด</t>
        </is>
      </c>
      <c r="Q17" s="165" t="inlineStr">
        <is>
          <t>เล่มม่วง</t>
        </is>
      </c>
      <c r="R17" s="165" t="inlineStr"/>
    </row>
    <row r="18" ht="24" customHeight="1" s="49">
      <c r="A18" s="167" t="n">
        <v>17</v>
      </c>
      <c r="B18" s="166" t="inlineStr">
        <is>
          <t>บุคคลที่รับประทานอาหารมังสวิรัติมีโอกาสขาดเหล็กได้เนื่องจาก</t>
        </is>
      </c>
      <c r="C18" s="166" t="inlineStr"/>
      <c r="D18" s="166" t="inlineStr">
        <is>
          <t>ในอาหารมังสวิรัติเหล็กในรูป heme-iron มาก</t>
        </is>
      </c>
      <c r="E18" s="166" t="inlineStr">
        <is>
          <t>สาร phytate ในอาหารรบกวนการดูดซึมเหล็ก</t>
        </is>
      </c>
      <c r="F18" s="166" t="inlineStr">
        <is>
          <t>เหล็กจะพบได้จากอาหารที่มาจากเนื้อสัตว์เท่านั้น</t>
        </is>
      </c>
      <c r="G18" s="166" t="inlineStr">
        <is>
          <t>วิตามินซีจากผัก+ผลไม้ลดการดูดซึมเหล็ก</t>
        </is>
      </c>
      <c r="H18" s="166" t="inlineStr">
        <is>
          <t>Renal Enteral Formula (High calorie, Low electrolyte)</t>
        </is>
      </c>
      <c r="I18" s="167" t="n">
        <v>3</v>
      </c>
      <c r="J18" s="166" t="inlineStr">
        <is>
          <t>✅ คำตอบที่ถูกต้อง: ข้อ ค. เหล็กจะพบได้จากอาหารที่มาจากเนื้อสัตว์เท่านั้น
💡 Background:
ธาตุเหล็กในอาหารแบ่งออกเป็น 2 รูปแบบหลัก คือ Heme iron (พบในฮีโมโกลบินและไมโอโกลบินของเนื้อสัตว์ เครื่องใน และเลือด) ซึ่งดูดซึมได้ดี (15-35%) และ Non-heme iron (พบในพืช ผักใบเขียว ถั่ว และธัญพืช) ซึ่งดูดซึมได้น้อยกว่า (2-20%)
🎯 ทำไมข้อนี้ถึงถูก:
ประโยค "เหล็กจะพบได้จากอาหารที่มาจากเนื้อสัตว์เท่านั้น" เป็นข้อความที่ไม่ถูกต้องตามหลักวิทยาศาสตร์โภชนาการ เนื่องจากธาตุเหล็กสามารถพบได้ในพืชเช่นกัน (Non-heme iron) แต่ผู้รับประทานมังสวิรัติเสี่ยงต่อการขาดเหล็กเนื่องจาก Non-heme iron มีการดูดซึมต่ำ และถูกยับยั้งได้ง่ายด้วยสาร Phytates, Polyphenols และ Tannins ในพืช
🔍 ข้ออื่นผิดเพราะอะไร:
• ข้อ ก. (ในอาหารมังสวิรัติเหล็กในรูป heme-iron มาก): ข้อความนี้ผิดในความเป็นจริง เพราะพืชไม่มี Heme iron มีเฉพาะ Non-heme iron
• ข้อ ข. (สาร phytate ในอาหารรบกวนการดูดซึมเหล็ก): เป็นกลไกที่ถูกต้องตามสรีรวิทยา แต่โจทย์ระบุข้อเลือกที่เป็นคำตอบคลาดเคลื่อนตามชุดข้อสอบเดิม
• ข้อ ง. (วิตามินซีจากผัก+ผลไม้ลดการดูดซึมเหล็ก): ข้อความนี้ผิด เพราะวิตามินซีช่วยรีดิวซ์ Fe3+ เป็น Fe2+ ส่งผลให้เพิ่มการดูดซึมเหล็ก
• ข้อ จ. (Renal Enteral Formula): เป็นตัวเลือกนอกเรื่องเกี่ยวกับสูตรอาหารทางการแพทย์์สำหรับผู้ป่วยโรคไต
📖 Guideline อ้างอิง:
Dietary Guidelines for Vegetarians &amp; แนวทางเวชปฏิบัติการรักษาภาวะโลหิตจางจากการขาดธาตุเหล็ก สมาคมโลหิตวิทยาแห่งประเทศไทย
📌 จุดจำก่อนสอบ:
• ธาตุเหล็กในพืชคือ Non-heme iron (Fe3+) ดูดซึมได้น้อยกว่า Heme iron (Fe2+) ในเนื้อสัตว์
• สารที่ช่วยเพิ่มการดูดซึมธาตุเหล็ก: วิตามินซี (Ascorbic acid), กรดในกระเพาะอาหาร
• สารที่ยับยั้งการดูดซึมธาตุเหล็ก: Phytates (ในธัญพืช), Tannins (ในชา/กาแฟ), Calcium (ในนม), และ Antacids</t>
        </is>
      </c>
      <c r="K18" s="166" t="inlineStr"/>
      <c r="L18" s="166" t="inlineStr">
        <is>
          <t>Clinical Nutrition</t>
        </is>
      </c>
      <c r="M18" s="166" t="inlineStr">
        <is>
          <t>Enteral Nutrition</t>
        </is>
      </c>
      <c r="N18" s="165" t="inlineStr">
        <is>
          <t>Clinic</t>
        </is>
      </c>
      <c r="O18" s="166" t="inlineStr">
        <is>
          <t>ข้อ 16 Pharma Plus เล่มม่วง (เฉลยข้อ ค)</t>
        </is>
      </c>
      <c r="P18" s="165" t="inlineStr">
        <is>
          <t>แบบฝึกหัด</t>
        </is>
      </c>
      <c r="Q18" s="165" t="inlineStr">
        <is>
          <t>เล่มม่วง</t>
        </is>
      </c>
      <c r="R18" s="165" t="inlineStr"/>
    </row>
    <row r="19" ht="24" customHeight="1" s="49">
      <c r="A19" s="167" t="n">
        <v>18</v>
      </c>
      <c r="B19" s="166" t="inlineStr">
        <is>
          <t>เกี่ยวกับ เกลือแร่ในข้อใดผิด ข้อใดต่อไปนี้กล่าวถูกต้องตามหลักวิชาชีพเภสัชกรรม</t>
        </is>
      </c>
      <c r="C19" s="166" t="inlineStr"/>
      <c r="D19" s="166" t="inlineStr">
        <is>
          <t>ถ้าขาดสังกะสีจะทำให้อาการอวัยวะเพศไม่เติบโตตามวัยและแผลหายช้า</t>
        </is>
      </c>
      <c r="E19" s="166" t="inlineStr">
        <is>
          <t>ควรเสริมไอโอดีนแก่เด็กที่ป้องกันฟันผุ โดยให้ผสมกับน้ำความเข้มข้น 1 ต่อล้าน</t>
        </is>
      </c>
      <c r="F19" s="166" t="inlineStr">
        <is>
          <t>แคลเซียมและฟอสฟอรัสเป็นเกลือแร่ที่สำคัญ เป็นส่วนประกอบของกระดูกและฟัน</t>
        </is>
      </c>
      <c r="G19" s="166" t="inlineStr">
        <is>
          <t>ถ้าขาดทองแดงจะทำให้เป็นโรคโลหิตจาง</t>
        </is>
      </c>
      <c r="H19" s="166" t="inlineStr">
        <is>
          <t>ถ้าขาดไอโอดีนทำให้เป็นโรคคอพอก</t>
        </is>
      </c>
      <c r="I19" s="167" t="n">
        <v>2</v>
      </c>
      <c r="J19" s="166" t="inlineStr">
        <is>
          <t>✅ คำตอบที่ถูกต้อง: ข้อ ข. ควรเสริมไอโอดีนแก่เด็กที่ป้องกันฟันผุ โดยให้ผสมกับน้ำความเข้มข้น 1 ต่อล้าน
💡 Background:
แร่ธาตุและเกลือแร่ต่างๆ มีหน้าที่ทางสรีรวิทยาที่เฉพาะเจาะจง การขาดหรือได้รับมากเกินไปจะส่งผลให้เกิดโรคและความผิดปกติต่างๆ ในร่างกาย
🎯 ทำไมข้อนี้ถึงถูก:
ข้อความนี้ผิด เพราะสารที่ใช้เสริมเพื่อป้องกันฟันผุคือ ฟลูออไรด์ (Fluoride) ไม่ใช่ ไอโอดีน (Iodine) ส่วนไอโอดีนเป็นแร่ธาตุจำเป็นในการสังเคราะห์ฮอร์โมนไทรอยด์ (Thyroxine: T4 และ Triiodothyronine: T3) การขาดไอโอดีนทำให้เกิดโรคคอพอก (Goiter) และภาวะแคระแกร็นทางสมองและร่างกาย (Cretinism)
🔍 ข้ออื่นผิดเพราะอะไร:
• ข้อ ก. (ขาดสังกะสีทำให้อวัยวะเพศไม่เติบโตตามวัยและแผลหายช้า): ถูกต้อง การขาด Zinc ทำให้เกิด Hypogonadism, Delayed puberty, และ Impaired wound healing
• ข้อ ค. (แคลเซียมและฟอสฟอรัสเป็นส่วนประกอบของกระดูกและฟัน): ถูกต้อง เป็นองค์ประกอบหลักของผลึก Hydroxyapatite ในกระดูกและฟัน
• ข้อ ง. (ขาดทองแดงทำให้เป็นโรคโลหิตจาง): ถูกต้อง Copper เป็นองค์ประกอบของ Ceruloplasmin ซึ่งทำหน้าที่เปลี่ยน Fe2+ เป็น Fe3+ เพื่อจับกับ Transferrin การขาดทองแดงจึงทำให้เกิด Microcytic anemia
• ข้อ จ. (ขาดไอโอดีนทำให้เป็นโรคคอพอก): ถูกต้อง การขาดไอโอดีนกระตุ้นการหลั่ง TSH ทำให้ต่อมไทรอยด์โตขึ้นเป็นโรคคอพอก (Simple goiter)
📖 Guideline อ้างอิง:
Dietary Reference Intakes for Thais 2020 กรมอนามัย กระทรวงสาธารณสุข &amp; WHO Micronutrient Guidelines
📌 จุดจำก่อนสอบ:
• ป้องกันฟันผุ = Fluoride (ฟลูออไรด์)
• สังเคราะห์ฮอร์โมนไทรอยด์ / ป้องกันคอพอก = Iodine (ไอโอดีน)
• สมานแผล / การเจริญเติบโตทางเพศ = Zinc (สังกะสี)
• ขนส่งธาตุเหล็ก / เอนไซม์สร้างเม็ดเลือด = Copper (ทองแดง)</t>
        </is>
      </c>
      <c r="K19" s="166" t="inlineStr"/>
      <c r="L19" s="166" t="inlineStr">
        <is>
          <t>Clinical Nutrition</t>
        </is>
      </c>
      <c r="M19" s="166" t="inlineStr">
        <is>
          <t>Enteral Nutrition</t>
        </is>
      </c>
      <c r="N19" s="165" t="inlineStr">
        <is>
          <t>Clinic</t>
        </is>
      </c>
      <c r="O19" s="166" t="inlineStr">
        <is>
          <t>ข้อ 17 Pharma Plus เล่มม่วง (เฉลยข้อ ข)</t>
        </is>
      </c>
      <c r="P19" s="165" t="inlineStr">
        <is>
          <t>แบบฝึกหัด</t>
        </is>
      </c>
      <c r="Q19" s="165" t="inlineStr">
        <is>
          <t>เล่มม่วง</t>
        </is>
      </c>
      <c r="R19" s="165" t="inlineStr"/>
    </row>
    <row r="20" ht="24" customHeight="1" s="49">
      <c r="A20" s="167" t="n">
        <v>19</v>
      </c>
      <c r="B20" s="166" t="inlineStr">
        <is>
          <t>ผู้ป่วยที่มีอาการอ่อนเพลีย ใจสั่น ซีด เหนื่อยง่าย เล็บโค้งคล้ายช้อน ผู้ป่วยนั้นขาดสารอาหาร</t>
        </is>
      </c>
      <c r="C20" s="166" t="inlineStr"/>
      <c r="D20" s="166" t="inlineStr">
        <is>
          <t>Zinc</t>
        </is>
      </c>
      <c r="E20" s="166" t="inlineStr">
        <is>
          <t>Vit E</t>
        </is>
      </c>
      <c r="F20" s="166" t="inlineStr">
        <is>
          <t>Vit B1</t>
        </is>
      </c>
      <c r="G20" s="166" t="inlineStr">
        <is>
          <t>Iron</t>
        </is>
      </c>
      <c r="H20" s="166" t="inlineStr">
        <is>
          <t>Vit C</t>
        </is>
      </c>
      <c r="I20" s="167" t="n">
        <v>4</v>
      </c>
      <c r="J20" s="166" t="inlineStr">
        <is>
          <t>✅ คำตอบที่ถูกต้อง: ข้อ ง. Iron
💡 Background:
ภาวะโลหิตจางจากการขาดธาตุเหล็ก (Iron Deficiency Anemia: IDA) เป็นภาวะขาดสารอาหารที่พบบ่อยที่สุดในประชากรทั่วโลก ส่งผลกระทบต่อการสร้างฮีโมโกลบินและการขนส่งออกซิเจนไปยังเนื้อเยื่อต่างๆ
🎯 ทำไมข้อนี้ถึงถูก:
อาการ อ่อนเพลีย ใจสั่น ซีด เหนื่อยง่าย เป็นอาการทั่วไปของภาวะโลหิตจาง (Anemia symptoms) และอาการจำเพาะที่บ่งชี้การขาดธาตุเหล็กเรื้อรังอย่างรุนแรงคือ เล็บมีลักษณะโค้งเว้าคล้ายช้อน หรือเล็บรูปช้อน (Koilonychia / Spoon-shaped nails) ร่วมกับลิ้นเลี่ยนอักเสบ (Atrophic glossitis) และมุมปากเปื่อย (Angular cheilitis)
🔍 ข้ออื่นผิดเพราะอะไร:
• ข้อ ก. (Zinc): การขาดทำให้เกิดผื่นรอบทวารและปาก (Acrodermatitis enteropathica), ผมร่วง, การรับรสผิดปกติ (Dysgeusia), และแผลหายช้า
• ข้อ ข. (Vitamin E): การขาดทำให้เกิดเม็ดเลือดแดงแตก (Hemolytic anemia ในทารกคลอดก่อนกำหนด), Ataxia, และ Peripheral neuropathy
• ข้อ ค. (Vitamin B1): การขาดทำให้เกิดโรคเหน็บชา (Beriberi) และ Wernicke-Korsakoff syndrome
• ข้อ จ. (Vitamin C): การขาดทำให้เกิดโรคลักปิดลักเปิด (Scurvy) มีจุดเลือดออกตามรูขุมขน (Perifollicular hemorrhages) เลือดออกตามไรฟัน
📖 Guideline อ้างอิง:
แนวทางเวชปฏิบัติการวินิจฉัยและรักษาภาวะโลหิตจางจากการขาดธาตุเหล็ก สมาคมโลหิตวิทยาแห่งประเทศไทย &amp; WHO Guidelines on Iron Supplementation
📌 จุดจำก่อนสอบ:
• ขาดธาตุเหล็ก: Microcytic hypochromic anemia (MCV &lt; 80 fL), Ferritin ต่ำ, TIBC สูง
• สัญญาณทางคลินิกจำเพาะของการขาดเหล็ก: เล็บรูปช้อน (Koilonychia), ชอบกินของแปลก (Pica), ลิ้นเลี่ยน (Glossitis)</t>
        </is>
      </c>
      <c r="K20" s="166" t="inlineStr"/>
      <c r="L20" s="166" t="inlineStr">
        <is>
          <t>Clinical Nutrition</t>
        </is>
      </c>
      <c r="M20" s="166" t="inlineStr">
        <is>
          <t>Enteral Nutrition</t>
        </is>
      </c>
      <c r="N20" s="165" t="inlineStr">
        <is>
          <t>Clinic</t>
        </is>
      </c>
      <c r="O20" s="166" t="inlineStr">
        <is>
          <t>ข้อ 18 Pharma Plus เล่มม่วง (เฉลยข้อ ง)</t>
        </is>
      </c>
      <c r="P20" s="165" t="inlineStr">
        <is>
          <t>แบบฝึกหัด</t>
        </is>
      </c>
      <c r="Q20" s="165" t="inlineStr">
        <is>
          <t>เล่มม่วง</t>
        </is>
      </c>
      <c r="R20" s="165" t="inlineStr"/>
    </row>
    <row r="21" ht="24" customHeight="1" s="49">
      <c r="A21" s="167" t="n">
        <v>20</v>
      </c>
      <c r="B21" s="166" t="inlineStr">
        <is>
          <t>ผู้ป่วยได้รับยา MAOI เมื่อรับประทานปลาร้าหรือเนยแข็งอาจเกิด acute hypertension เนื่องจากอาหารนี้มีสารอาหารพวก</t>
        </is>
      </c>
      <c r="C21" s="166" t="inlineStr"/>
      <c r="D21" s="166" t="inlineStr">
        <is>
          <t>Tyramine</t>
        </is>
      </c>
      <c r="E21" s="166" t="inlineStr">
        <is>
          <t>Glutamine</t>
        </is>
      </c>
      <c r="F21" s="166" t="inlineStr">
        <is>
          <t>Phanalzine</t>
        </is>
      </c>
      <c r="G21" s="166" t="inlineStr">
        <is>
          <t>Tyrosine</t>
        </is>
      </c>
      <c r="H21" s="166" t="inlineStr">
        <is>
          <t>Phenylalanine</t>
        </is>
      </c>
      <c r="I21" s="167" t="n">
        <v>1</v>
      </c>
      <c r="J21" s="166" t="inlineStr">
        <is>
          <t>✅ คำตอบที่ถูกต้อง: ข้อ ก. Tyramine
💡 Background:
ภาวะความดันโลหิตสูงเป็นปัจจัยเสี่ยงหลักของ cardiovascular disease การเลือก first-line antihypertensive agents ต้องพิจารณาตาม compelling indications
🎯 ทำไมข้อนี้ถึงถูก:
Tyramine ยาในกลุ่ม Monoamine oxidase inhibitors (MAOIs) ยับยั้งการทำลาย tyramine ส่งผลให้ tyramine ที่สะสมในกระแสเลือดไปกระตุ้นการหลั่ง noradrenaline อย่างรุนแรง ทำให้เกิดความดันโลหิตสูงเฉียบพลัน (Hypertensive crisis) อาหารที่ควรหลีกเลี่ยงได้แก่ อาหารหมักดอง เนยแข็งบ่ม (Aged cheese) และปลาร้า
🔍 ข้ออื่นผิดเพราะอะไร:
• ข้อ ข. (Glutamine): Glutamine เป็น conditionally essential amino acid ที่ fuel ให้ enterocytes และ immune cells ใช้ใน critically ill patients เพื่อรักษา gut integrity
• ข้อ ค. (Phanalzine): Phanalzine ไม่ตรงกับข้อบ่งใช้หรือกลไกการออกฤทธิ์ที่ถูกต้องตาม ASPEN Clinical Guidelines 2022 / Thai SPEN Guidelines
• ข้อ ง. (Tyrosine): Tyrosine ไม่ตรงกับข้อบ่งใช้หรือกลไกการออกฤทธิ์ที่ถูกต้องตาม ASPEN Clinical Guidelines 2022 / Thai SPEN Guidelines
• ข้อ จ. (Phenylalanine): Phenylalanine ไม่ตรงกับข้อบ่งใช้หรือกลไกการออกฤทธิ์ที่ถูกต้องตาม ASPEN Clinical Guidelines 2022 / Thai SPEN Guidelines
📖 Guideline อ้างอิง:
แนวทางการรักษาโรคความดันโลหิตสูง ในเวชปฏิบัติทั่วไป พ.ศ. 2562 (สมาคมความดันโลหิตสูงแห่งประเทศไทย) &amp; 2020 International Society of Hypertension (ISH) Global Guidelines
📌 จุดจำก่อนสอบ:
• BP Target Standard: เป้าหมายความดันโลหิตทั่วไป &lt; 130/80 mmHg (สมาคมความดันโลหิตแห่งประเทศไทย 2024 / ACC/AHA)
• First-line Core Classes: 4 กลุ่มยาหลัก: ACEI, ARB, DHP-CCB, Thiazide diuretic; ห้ามใช้ ACEI ร่วมกับ ARB พร้อมกัน
• Special Populations: ผู้ป่วย DM with Albuminuria หรือ CKD ต้องมี ACEI หรือ ARB เป็นแกนหลักเสมอเพื่อชะลอการเสื่อมของไต</t>
        </is>
      </c>
      <c r="K21" s="166" t="inlineStr"/>
      <c r="L21" s="166" t="inlineStr">
        <is>
          <t>Clinical Nutrition</t>
        </is>
      </c>
      <c r="M21" s="166" t="inlineStr">
        <is>
          <t>Enteral Nutrition</t>
        </is>
      </c>
      <c r="N21" s="165" t="inlineStr">
        <is>
          <t>Clinic</t>
        </is>
      </c>
      <c r="O21" s="166" t="inlineStr">
        <is>
          <t>ข้อ 19 Pharma Plus เล่มม่วง (เฉลยข้อ ก)</t>
        </is>
      </c>
      <c r="P21" s="165" t="inlineStr">
        <is>
          <t>แบบฝึกหัด</t>
        </is>
      </c>
      <c r="Q21" s="165" t="inlineStr">
        <is>
          <t>เล่มม่วง</t>
        </is>
      </c>
      <c r="R21" s="165" t="inlineStr"/>
    </row>
    <row r="22" ht="24" customHeight="1" s="49">
      <c r="A22" s="167" t="n">
        <v>21</v>
      </c>
      <c r="B22" s="166" t="inlineStr">
        <is>
          <t>น้ำมันปลากินไปนานๆแล้วเป็นอย่างไร</t>
        </is>
      </c>
      <c r="C22" s="166" t="inlineStr"/>
      <c r="D22" s="166" t="inlineStr">
        <is>
          <t>ปวดหัว</t>
        </is>
      </c>
      <c r="E22" s="166" t="inlineStr">
        <is>
          <t>ท้องเสีย</t>
        </is>
      </c>
      <c r="F22" s="166" t="inlineStr">
        <is>
          <t>ตาพร่ามัว</t>
        </is>
      </c>
      <c r="G22" s="166" t="inlineStr">
        <is>
          <t>มวลกระดูกเพิ่มขึ้น</t>
        </is>
      </c>
      <c r="H22" s="166" t="inlineStr">
        <is>
          <t>ระยะเวลาการแข็งตัวของเลือดยาวนานขึ้น</t>
        </is>
      </c>
      <c r="I22" s="167" t="n">
        <v>5</v>
      </c>
      <c r="J22" s="166" t="inlineStr">
        <is>
          <t>✅ คำตอบที่ถูกต้อง: ข้อ จ. ระยะเวลาการแข็งตัวของเลือดยาวนานขึ้น
💡 Background:
น้ำมันปลา (Fish oil) อุดมไปด้วยกรดไขมันไม่อิ่มตัวเชิงซ้อนกลุ่มโอเมก้า 3 สายยาว ได้แก่ Eicosapentaenoic acid (EPA) และ Docosahexaenoic acid (DHA) ซึ่งมีบทบาทสำคัญในการลดระดับไตรกลีเซอไรด์และต้านการอักเสบ
🎯 ทำไมข้อนี้ถึงถูก:
EPA ในน้ำมันปลาจะเข้าไปแย่งชิงตำแหน่งกับ Arachidonic acid ในการทำงานของเอนไซม์ Cyclooxygenase ส่งผลให้การสร้าง Thromboxane A2 (TXA2 ซึ่งเป็นสารกระตุ้นการเกาะกลุ่มของเกล็ดเลือดอย่างแรง) ลดลง และเปลี่ยนไปสร้าง Thromboxane A3 (TXA3) และ Prostacyclin (PGI3) ที่มีฤทธิ์ต้านการเกาะกลุ่มของเกล็ดเลือดแทน เมื่อรับประทานน้ำมันปลาในขนาดสูงหรือต่อเนื่องเป็นเวลานาน จะทำให้ระยะเวลาการแข็งตัวของเลือดหรือระยะเวลาเลือดหยุดยาวนานขึ้น (Prolonged bleeding time)
🔍 ข้ออื่นผิดเพราะอะไร:
• ข้อ ก. (ปวดหัว): ไม่ใช่อาการไม่พึงประสงค์หลักของการรับประทานน้ำมันปลา
• ข้อ ข. (ท้องเสีย): แม้ขนาดสูงอาจทำให้ถ่ายเหลวหรือคลื่นไส้ได้ แต่ไม่ใช่ผลทางสรีรวิทยาเรื้อรังที่สำคัญที่สุดเท่าผลต่อระบบการแข็งตัวของเลือด
• ข้อ ค. (ตาพร่ามัว): DHA เป็นส่วนประกอบสำคัญของเซลล์รับภาพในจอประสาทตา (Retina) การรับประทานน้ำมันปลาจึงช่วยส่งเสริมการมองเห็น ไม่ได้ทำให้ตาพร่ามัว
• ข้อ ง. (มวลกระดูกเพิ่มขึ้น): ไม่ใช่ผลทางเภสัชวิทยาหลักของน้ำมันปลา
📖 Guideline อ้างอิง:
AHA Science Advisory: Omega-3 Fatty Acids and Cardiovascular Disease &amp; US-FDA Fish Oil Supplement Safety Recommendations
📌 จุดจำก่อนสอบ:
• Omega-3 (EPA/DHA) ลดการสร้าง TXA2 -&gt; ลด Platelet aggregation -&gt; Prolonged bleeding time
• ควรระมัดระวังการใช้ร่วมกับ Antithrombotics (Aspirin, Clopidogrel, Warfarin) และควรหยุดก่อนผ่าตัดใหญ่ 1-2 สัปดาห์</t>
        </is>
      </c>
      <c r="K22" s="166" t="inlineStr"/>
      <c r="L22" s="166" t="inlineStr">
        <is>
          <t>Clinical Nutrition</t>
        </is>
      </c>
      <c r="M22" s="166" t="inlineStr">
        <is>
          <t>Enteral Nutrition</t>
        </is>
      </c>
      <c r="N22" s="165" t="inlineStr">
        <is>
          <t>Clinic</t>
        </is>
      </c>
      <c r="O22" s="166" t="inlineStr">
        <is>
          <t>ข้อ 20 Pharma Plus เล่มม่วง (เฉลยข้อ จ)</t>
        </is>
      </c>
      <c r="P22" s="165" t="inlineStr">
        <is>
          <t>แบบฝึกหัด</t>
        </is>
      </c>
      <c r="Q22" s="165" t="inlineStr">
        <is>
          <t>เล่มม่วง</t>
        </is>
      </c>
      <c r="R22" s="165" t="inlineStr"/>
    </row>
    <row r="23" ht="24" customHeight="1" s="49">
      <c r="A23" s="167" t="n">
        <v>22</v>
      </c>
      <c r="B23" s="166" t="inlineStr">
        <is>
          <t>รูปแบบของวิตามินดีที่พร้อมออกฤทธิ์ (Active form) ในร่างกายคือข้อใด</t>
        </is>
      </c>
      <c r="C23" s="166" t="inlineStr"/>
      <c r="D23" s="166" t="inlineStr">
        <is>
          <t>1,25-dihydroxycholecalciferol (Calcitriol)</t>
        </is>
      </c>
      <c r="E23" s="166" t="inlineStr">
        <is>
          <t>1-hydroxycholecalciferol (Alfacalcidol)</t>
        </is>
      </c>
      <c r="F23" s="166" t="inlineStr">
        <is>
          <t>25-hydroxycholecalciferol (Calcifediol)</t>
        </is>
      </c>
      <c r="G23" s="166" t="inlineStr">
        <is>
          <t>Cholecalciferol (Vitamin D3)</t>
        </is>
      </c>
      <c r="H23" s="166" t="inlineStr">
        <is>
          <t>Ergocalciferol (Vitamin D2)</t>
        </is>
      </c>
      <c r="I23" s="167" t="n">
        <v>1</v>
      </c>
      <c r="J23" s="166" t="inlineStr">
        <is>
          <t>✅ คำตอบที่ถูกต้อง: ข้อ ก. 1,25-dihydroxycholecalciferol (Calcitriol)
💡 Background:
วิตามินดีในร่างกายต้องผ่านกระบวนการ Hydroxylation 2 ครั้งเพื่อให้ได้รูปแบบที่ออกฤทธิ์ทางชีวภาพ (Active metabolite) ในการจับกับ Vitamin D Receptor (VDR) ควบคุมสมดุลแคลเซียมและฟอสเฟต
🎯 ทำไมข้อนี้ถึงถูก:
1,25-dihydroxycholecalciferol หรือ Calcitriol [1,25(OH)2D] เป็นรูปแบบ Active form สูงสุดของวิตามินดี เกิดจากการเปลี่ยนรูปที่ตับโดยเอนไซม์ 25-hydroxylase ได้เป็น 25(OH)D ก่อน จากนั้นส่งต่อไปยังไตเพื่อผ่านเอนไซม์ 1alpha-hydroxylase ใน Proximal renal tubular cells ได้เป็น 1,25(OH)2D ซึ่งพร้อมออกฤทธิ์ทันทีโดยไม่ต้องผ่านการเปลี่ยนแปลงทางชีวเคมีใดๆ อีก
🔍 ข้ออื่นผิดเพราะอะไร:
• ข้อ ข. (1-hydroxycholecalciferol / Alfacalcidol): เป็น Prodrug สังเคราะห์ที่มีหมู่ไฮดรอกซิลที่ตำแหน่ง C1 แล้ว แต่ยังต้องผ่านการเปลี่ยนรูปที่ตับ (Hepatic 25-hydroxylation) จึงจะกลายเป็น Calcitriol ที่ออกฤทธิ์ได้
• ข้อ ค. (25-hydroxycholecalciferol / Calcifediol): เป็น Major circulating storage form ของวิตามินดีในพลาสมาที่ใช้ตรวจวัดระดับวิตามินดีในเลือด (Serum 25-OH-D level) แต่ยังไม่มีฤทธิ์จับ VDR เต็มที่ ต้องผ่านเอนไซม์ 1alpha-hydroxylase ที่ไตก่อน
• ข้อ ง. (Cholecalciferol / Vitamin D3): เป็น Precursor วิตามินดีที่สังเคราะห์ได้จากผิวหนังเมื่อโดนแสงแดด UV-B หรือได้จากอาหาร ต้องผ่านการ Hydroxylation ทั้งที่ตับและไตก่อนจึงจะออกฤทธิ์
• ข้อ จ. (Ergocalciferol / Vitamin D2): เป็น Precursor วิตามินดีที่ได้จากพืช/ยีสต์ ต้องผ่านกระบวนการเปลี่ยนแปลงทั้งที่ตับและไตเช่นเดียวกับ Vitamin D3
📖 Guideline อ้างอิง:
KDIGO 2024 Clinical Practice Guideline for the Management of Chronic Kidney Disease &amp; Endocrine Society Clinical Practice Guideline: Evaluation, Treatment, and Prevention of Vitamin D Deficiency
📌 จุดจำก่อนสอบ:
• ตับ ทำ 25-hydroxylation (ได้ 25(OH)D: Calcifediol ซึ่งเป็นตัวชี้วัดคลังวิตามินดีในเลือด)
• ไต ทำ 1alpha-hydroxylation (ได้ 1,25(OH)2D: Calcitriol ซึ่งเป็น Active form พร้อมออกฤทธิ์)
• ในผู้ป่วยโรคไตเรื้อรัง (CKD stage 4-5) ไตขาดเอนไซม์ 1alpha-hydroxylase จึงจำเป็นต้องให้ Active vitamin D (Calcitriol หรือ Alfacalcidol) โดยตรง</t>
        </is>
      </c>
      <c r="K23" s="166" t="inlineStr"/>
      <c r="L23" s="166" t="inlineStr">
        <is>
          <t>Clinical Nutrition</t>
        </is>
      </c>
      <c r="M23" s="166" t="inlineStr">
        <is>
          <t>Enteral Nutrition</t>
        </is>
      </c>
      <c r="N23" s="165" t="inlineStr">
        <is>
          <t>Clinic</t>
        </is>
      </c>
      <c r="O23" s="166" t="inlineStr">
        <is>
          <t>ข้อ 49 (PLE_CC1_2557.md)</t>
        </is>
      </c>
      <c r="P23" s="165" t="inlineStr">
        <is>
          <t>ข้อสอบเก่า</t>
        </is>
      </c>
      <c r="Q23" s="165" t="inlineStr">
        <is>
          <t>2557</t>
        </is>
      </c>
      <c r="R23" s="165" t="inlineStr"/>
    </row>
    <row r="24" ht="24" customHeight="1" s="49">
      <c r="A24" s="167" t="n">
        <v>23</v>
      </c>
      <c r="B24" s="166" t="inlineStr">
        <is>
          <t>ผู้ป่วยวิกฤตที่ได้รับสารอาหารทางหลอดเลือดดำส่วนกลาง (Central TPN) มีความเสี่ยงต่อการเกิดภาวะแทรกซ้อนทางเมแทบอลิซึมใดมากที่สุดหากเริ่มให้สารอาหารในอัตราเร็วและพลังงานสูงเกินไปในระยะแรก</t>
        </is>
      </c>
      <c r="C24" s="166" t="inlineStr"/>
      <c r="D24" s="166" t="inlineStr">
        <is>
          <t>Refeeding Syndrome (Hypophosphatemia, Hypokalemia, Hypomagnesemia)</t>
        </is>
      </c>
      <c r="E24" s="166" t="inlineStr">
        <is>
          <t>Hyperosmolar Hyperglycemic State (HHS)</t>
        </is>
      </c>
      <c r="F24" s="166" t="inlineStr">
        <is>
          <t>Metabolic Acidosis with High Anion Gap</t>
        </is>
      </c>
      <c r="G24" s="166" t="inlineStr">
        <is>
          <t>Hyperphosphatemia and Hypercalcemia</t>
        </is>
      </c>
      <c r="H24" s="166" t="inlineStr">
        <is>
          <t>Hepatic Encephalopathy from Nitrogen Overload</t>
        </is>
      </c>
      <c r="I24" s="167" t="n">
        <v>1</v>
      </c>
      <c r="J24" s="166" t="inlineStr">
        <is>
          <t>✅ คำตอบที่ถูกต้อง: ข้อ ก. Refeeding Syndrome (Hypophosphatemia, Hypokalemia, Hypomagnesemia)
💡 Background:
Refeeding Syndrome เป็นภาวะแทรกซ้อนทางเมแทบอลิซึมที่อันตรายถึงชีวิต เกิดขึ้นเมื่อผู้ป่วยที่มีภาวะทุพโภชนาการเรื้อรังหรืออดอาหารเป็นเวลานานได้รับสารอาหาร (โดยเฉพาะคาร์โบไฮเดรต) อย่างรวดเร็วเกินไป
🎯 ทำไมข้อนี้ถึงถูก:
การได้รับกลูโคสกระตุ้นการหลั่งอินซูลินอย่างรวดเร็ว ทำให้อินซูลินดึงฟอสเฟต โพแทสเซียม และแมกนีเซียมเข้าสู่เซลล์เพื่อใช้ในกระบวนการ Phosphorylation และไกลโคไลซิส ส่งผลให้เกิดภาวะฟอสเฟตในเลือดต่ำรุนแรง (Severe Hypophosphatemia), โพแทสเซียมต่ำ (Hypokalemia), และแมกนีเซียมต่ำ (Hypomagnesemia) ร่วมกับการคั่งของน้ำและโซเดียม ซึ่งอาจนำไปสู่ภาวะหัวใจล้มเหลวเฉียบพลัน กล้ามเนื้อหายใจล้มเหลว หรือชักได้
🔍 ข้ออื่นผิดเพราะอะไร:
• ข้อ ข. (Hyperosmolar Hyperglycemic State): แม้การให้ Dextrose เข้มข้นอาจทำให้เกิด Hyperglycemia ได้ แต่ไม่ใช่ภาวะแทรกซ้อนเฉพาะเจาะจงที่เกิดจากการเริ่มต้นสารอาหารในผู้ป่วยทุพโภชนาการเท่า Refeeding syndrome
• ข้อ ค. (Metabolic Acidosis with High Anion Gap): มักพบในภาวะ DKA, Lactic acidosis หรือพิษจากสารเคมี ไม่ใช่ลักษณะทางห้องปฏิบัติการหลักของ Refeeding syndrome
• ข้อ ง. (Hyperphosphatemia and Hypercalcemia): ผิด เพราะ Refeeding syndrome ทำให้ระดับฟอสเฟตในเลือดลดลงต่ำอย่างรวดเร็ว (Hypophosphatemia) ไม่ใช่เพิ่มสูงขึ้น
• ข้อ จ. (Hepatic Encephalopathy): เกิดจากตับไม่สามารถกำจัดแอมโมเนียได้ในผู้ป่วยโรคตับแข็งระยะท้าย ไม่ใช่ภาวะแทรกซ้อนเฉียบพลันจากการให้สารอาหารปกติ
📖 Guideline อ้างอิง:
ASPEN (American Society for Parenteral and Enteral Nutrition) Consensus Recommendations for Refeeding Syndrome 2020 &amp; ESPEN Guideline on Clinical Nutrition in the Intensive Care Unit 2023
📌 จุดจำก่อนสอบ:
• การป้องกัน Refeeding Syndrome: Start low and go slow (เริ่ม 10-15 kcal/kg/day), ตรวจและแก้ไข electrolyte (K, Mg, Phosphate) ให้ปกติก่อนเริ่มอาหาร, และเสริม Thiamine 100-300 mg/day เพื่อป้องกัน Wernicke's encephalopathy</t>
        </is>
      </c>
      <c r="K24" s="166" t="inlineStr"/>
      <c r="L24" s="166" t="inlineStr">
        <is>
          <t>Clinical Nutrition</t>
        </is>
      </c>
      <c r="M24" s="166" t="inlineStr">
        <is>
          <t>Total Parenteral Nutrition (TPN)</t>
        </is>
      </c>
      <c r="N24" s="165" t="inlineStr">
        <is>
          <t>Clinic</t>
        </is>
      </c>
      <c r="O24" s="166" t="inlineStr">
        <is>
          <t>ข้อ 2 (PLE_CC1_Key_Rx20_UBU.md)</t>
        </is>
      </c>
      <c r="P24" s="165" t="inlineStr">
        <is>
          <t>ข้อสอบจำลอง</t>
        </is>
      </c>
      <c r="Q24" s="165" t="inlineStr">
        <is>
          <t>Mock Rx20 UBU</t>
        </is>
      </c>
      <c r="R24" s="165" t="inlineStr"/>
    </row>
    <row r="25" ht="24" customHeight="1" s="49">
      <c r="A25" s="167" t="n">
        <v>24</v>
      </c>
      <c r="B25" s="166" t="inlineStr">
        <is>
          <t>ผู้ป่วยวัณโรคที่ได้รับยา Isoniazid (INH) ควรได้รับวิตามินใดเสริมเพื่อป้องกันภาวะปลายประสาทอักเสบ (Peripheral neuropathy)</t>
        </is>
      </c>
      <c r="C25" s="166" t="inlineStr"/>
      <c r="D25" s="166" t="inlineStr">
        <is>
          <t>Thiamine (Vitamin B1)</t>
        </is>
      </c>
      <c r="E25" s="166" t="inlineStr">
        <is>
          <t>Pyridoxine (Vitamin B6)</t>
        </is>
      </c>
      <c r="F25" s="166" t="inlineStr">
        <is>
          <t>Riboflavin (Vitamin B2)</t>
        </is>
      </c>
      <c r="G25" s="166" t="inlineStr">
        <is>
          <t>Cyanocobalamin (Vitamin B12)</t>
        </is>
      </c>
      <c r="H25" s="166" t="inlineStr">
        <is>
          <t>Nicotinamide (Vitamin B3)</t>
        </is>
      </c>
      <c r="I25" s="167" t="n">
        <v>2</v>
      </c>
      <c r="J25" s="166" t="inlineStr">
        <is>
          <t>✅ คำตอบที่ถูกต้อง: ข้อ ข. Pyridoxine (Vitamin B6)
💡 Background:
Isoniazid (INH) เป็นยาต้านวัณโรคขนานหลักที่มีโครงสร้างคล้ายคลึงกับ Pyridoxine สามารถยับยั้งเอนไซม์ Pyridoxine phosphokinase และเพิ่มการขับ Pyridoxine ออกทางปัสสาวะ
🎯 ทำไมข้อนี้ถึงถูก:
การขาด Pyridoxine (Vitamin B6) จากการใช้ INH ส่งผลให้การสังเคราะห์สารสื่อประสาท GABA ลดลง ทำให้เกิดอาการทางระบบประสาทส่วนปลาย เช่น อาการชา แสบร้อน ปลายมือปลายเท้า (Peripheral neuropathy) จึงจำเป็นต้องให้ Pyridoxine เสริมในขนาด 50-100 mg/day เพื่อป้องกันและรักษาอาการดังกล่าว โดยเฉพาะในกลุ่มเสี่ยงสูง (ผู้ป่วยเบาหวาน ผู้ติดเชื้อ HIV หญิงตั้งครรภ์ ผู้สูงอายุ ผู้ขาดสารอาหาร และผู้ติดสุราเรื้อรัง)
🔍 ข้ออื่นผิดเพราะอะไร:
• ข้อ ก. (Thiamine / Vitamin B1): ใช้ป้องกันและรักษาโรคเหน็บชา (Beriberi) และ Wernicke-Korsakoff syndrome ไม่ได้เป็นตัวแก้พิษเฉพาะเจาะจงของ INH
• ข้อ ค. (Riboflavin / Vitamin B2): ใช้ป้องกันและรักษาภาวะมุมปากเปื่อย (Cheilosis / Angular stomatitis)
• ข้อ ง. (Cyanocobalamin / Vitamin B12): ใช้รักษา Megaloblastic anemia และ Subacute combined degeneration of spinal cord จากการขาด B12 หรือการใช้ Metformin เป็นเวลานาน
• ข้อ จ. (Nicotinamide / Vitamin B3): ใช้ป้องกันและรักษาโรค Pellagra (อาการ 3Ds: Diarrhea, Dermatitis, Dementia)
📖 Guideline อ้างอิง:
National Tuberculosis Treatment Guidelines 2021 (สำนักวัณโรค กรมควบคุมโรค กระทรวงสาธารณสุข ประเทศไทย) &amp; WHO Guidelines for Clinical Management of Tuberculosis 2022
📌 จุดจำก่อนสอบ:
• INH แย่งจับกับ Pyridoxine -&gt; เกิด Peripheral neuropathy ป้องกันด้วย Vitamin B6 (Pyridoxine)
• หากเกิดพิษเฉียบพลันจาก INH Overdose (Seizure, Coma) ยาแก้พิษเฉพาะ (Antidote) คือ Intravenous Pyridoxine กรัมต่อกรัมเท่ากับขนาดยา INH ที่ได้รับ</t>
        </is>
      </c>
      <c r="K25" s="166" t="inlineStr"/>
      <c r="L25" s="166" t="inlineStr">
        <is>
          <t>Clinical Nutrition</t>
        </is>
      </c>
      <c r="M25" s="166" t="inlineStr">
        <is>
          <t>Enteral Nutrition</t>
        </is>
      </c>
      <c r="N25" s="165" t="inlineStr">
        <is>
          <t>Clinic</t>
        </is>
      </c>
      <c r="O25" s="166" t="inlineStr">
        <is>
          <t>ข้อ 15 (PLE_CC1_Key_Rx20_UBU.md)</t>
        </is>
      </c>
      <c r="P25" s="165" t="inlineStr">
        <is>
          <t>ข้อสอบจำลอง</t>
        </is>
      </c>
      <c r="Q25" s="165" t="inlineStr">
        <is>
          <t>Mock Rx20 UBU</t>
        </is>
      </c>
      <c r="R25" s="165" t="inlineStr"/>
    </row>
    <row r="26">
      <c r="A26" t="n">
        <v>25</v>
      </c>
      <c r="B26" t="inlineStr">
        <is>
          <t>ชายไทยอายุ 65 ปี มีอาการวิงเวียนศีรษะ ตรวจวัดความดันโลหิตได้ 155/105 mmHg มีประวัติโรคเบาหวานชนิดที่ 2 มา 5 ปี อาหารในข้อใดที่ไม่ควรแนะนำให้รับประทานในผู้ป่วยความดันโลหิตสูงรายนี้</t>
        </is>
      </c>
      <c r="D26" t="inlineStr">
        <is>
          <t>อาหารที่มีโซเดียมสูง (เช่น อาหารหมักดอง อาหารแปรรูป ขนมขบเคี้ยว)</t>
        </is>
      </c>
      <c r="E26" t="inlineStr">
        <is>
          <t>อาหารที่มีรสเผ็ดจัด</t>
        </is>
      </c>
      <c r="F26" t="inlineStr">
        <is>
          <t>อาหารจำพวกปลา</t>
        </is>
      </c>
      <c r="G26" t="inlineStr">
        <is>
          <t>อาหารจำพวกผักและผลไม้สด</t>
        </is>
      </c>
      <c r="H26" t="inlineStr">
        <is>
          <t>ถูกทุกข้อ</t>
        </is>
      </c>
      <c r="I26" t="n">
        <v>1</v>
      </c>
      <c r="J26" t="inlineStr">
        <is>
          <t>✅ คำตอบที่ถูกต้อง: ข้อ ก. ให้กินอาหารที่มีโซเดียมสูง
🎯 ทำไมข้อนี้ถึงถูก:
ตามแนวทางการรักษาโรคความดันโลหิตสูง (DASH diet) โซเดียมมีผลโดยตรงต่อการเพิ่มปริมาตรเลือดและแรงดันในหลอดเลือด ผู้ป่วยความดันโลหิตสูงควรจำกัดโซเดียมไม่เกิน 2,000 mg/วัน (เกลือแกงไม่เกิน 1 ช้อนชา) จึงต้องหลีกเลี่ยงอาหารที่มีโซเดียมสูง
🔍 ข้ออื่นผิดเพราะอะไร:
• ข้อ ข. ผิด เพราะรสเผ็ดไม่ได้เพิ่มความดันโลหิตโดยตรงเท่ากับโซเดียม
• ข้อ ค. ผิด เพราะเนื้อปลาเป็นแหล่งโปรตีนที่ดี มีกรดไขมันโอเมก้า 3 ช่วยลดความเสี่ยงโรคหัวใจ แนะนำให้รับประทาน
• ข้อ ง. ผิด เพราะผักและผลไม้มีโพแทสเซียม แมกนีเซียม และใยอาหารสูง ช่วยลดความดันโลหิต
• ข้อ จ. ผิด เพราะข้อ ค และ ง เป็นอาหารที่แนะนำให้รับประทาน</t>
        </is>
      </c>
      <c r="K26" t="inlineStr">
        <is>
          <t>Clinic</t>
        </is>
      </c>
      <c r="L26" t="inlineStr">
        <is>
          <t>Clinical Nutrition</t>
        </is>
      </c>
      <c r="M26" t="inlineStr">
        <is>
          <t>Macronutrients &amp; Micronutrients</t>
        </is>
      </c>
      <c r="N26" t="inlineStr">
        <is>
          <t>Clinic</t>
        </is>
      </c>
      <c r="O26" t="inlineStr">
        <is>
          <t>รุ่น RxCU83</t>
        </is>
      </c>
      <c r="P26" t="inlineStr">
        <is>
          <t>แบบฝึกหัด</t>
        </is>
      </c>
      <c r="Q26" t="inlineStr">
        <is>
          <t>Quiz เตรียมสอบ CC1 RxCU83</t>
        </is>
      </c>
    </row>
    <row r="27">
      <c r="A27" t="n">
        <v>26</v>
      </c>
      <c r="B27" t="inlineStr">
        <is>
          <t>ผู้ป่วยเด็กอายุ 2 ขวบ น้ำหนัก 10 กก. ส่วนสูง 90 ซม. ผู้ปกครองกังวลว่าเด็กโตช้า เบื่ออาหาร ข้อมูลใดไม่จำเป็นต้องใช้ในการประเมินภาวะทุพโภชนาการในผู้ป่วยเด็กรายนี้</t>
        </is>
      </c>
      <c r="D27" t="inlineStr">
        <is>
          <t>Limb size (เส้นรอบวงแขน/รอบขา)</t>
        </is>
      </c>
      <c r="E27" t="inlineStr">
        <is>
          <t>Body mass index (BMI)</t>
        </is>
      </c>
      <c r="F27" t="inlineStr">
        <is>
          <t>Growth velocity (อัตราความเร็วของการเจริญเติบโต)</t>
        </is>
      </c>
      <c r="G27" t="inlineStr">
        <is>
          <t>Nutrition screening</t>
        </is>
      </c>
      <c r="H27" t="inlineStr">
        <is>
          <t>Protein requirement</t>
        </is>
      </c>
      <c r="I27" t="n">
        <v>1</v>
      </c>
      <c r="J27" t="inlineStr">
        <is>
          <t>✅ คำตอบที่ถูกต้อง: ข้อ ก. Limb size
🎯 ทำไมข้อนี้ถึงถูก:
ในการประเมินภาวะโภชนาการในเด็ก การติดตามเส้นกราฟการเจริญเติบโตเทียบเกณฑ์มาตรฐาน (Growth velocity, Weight-for-age, Height-for-age, Weight-for-height), ค่า BMI-for-age, Nutrition screening และการประเมินความต้องการโปรตีน/พลังงาน เป็นข้อมูลหลักที่จำเป็น ส่วน Limb size (รอบแขน/รอบขา) ไม่ใช่ข้อมูลหลักในการประเมินมาตรฐาน
🔍 ข้ออื่นผิดเพราะอะไร:
• ข้อ ข. ผิด เพราะ BMI สามารถเริ่มใช้ประเมินภาวะโภชนาการในเด็กอายุตั้งแต่ 2 ปีขึ้นไปได้
• ข้อ ค. ผิด เพราะ Growth velocity จำเป็นในการติดตามอัตราการเพิ่มของน้ำหนักและส่วนสูงเทียบช่วงเวลา
• ข้อ ง. ผิด เพราะ Nutrition screening จำเป็นในการคัดกรองความเสี่ยงโภชนาการ
• ข้อ จ. ผิด เพราะ Protein requirement จำเป็นในการคำนวณปริมาณสารอาหารที่ควรได้รับ</t>
        </is>
      </c>
      <c r="K27" t="inlineStr">
        <is>
          <t>Clinic</t>
        </is>
      </c>
      <c r="L27" t="inlineStr">
        <is>
          <t>Clinical Nutrition</t>
        </is>
      </c>
      <c r="M27" t="inlineStr">
        <is>
          <t>Nutritional Assessment &amp; Requirements</t>
        </is>
      </c>
      <c r="N27" t="inlineStr">
        <is>
          <t>Clinic</t>
        </is>
      </c>
      <c r="O27" t="inlineStr">
        <is>
          <t>รุ่น RxCU83</t>
        </is>
      </c>
      <c r="P27" t="inlineStr">
        <is>
          <t>แบบฝึกหัด</t>
        </is>
      </c>
      <c r="Q27" t="inlineStr">
        <is>
          <t>Quiz เตรียมสอบ CC1 RxCU83</t>
        </is>
      </c>
    </row>
    <row r="28">
      <c r="A28" t="n">
        <v>27</v>
      </c>
      <c r="B28" t="inlineStr">
        <is>
          <t>หญิงตั้งครรภ์อายุ 28 ปี น้ำหนักก่อนตั้งครรภ์ 52 กก. ส่วนสูง 160 ซม. (BMI 20.3 kg/m2: จัดอยู่ในเกณฑ์ปกติ) ปัจจุบันตั้งครรภ์ไตรมาสที่ 2 ควรมีน้ำหนักตัวเพิ่มขึ้นตลอดการตั้งครรภ์เท่าใดตามเกณฑ์มาตรฐาน IOM</t>
        </is>
      </c>
      <c r="D28" t="inlineStr">
        <is>
          <t>5 - 9 kg</t>
        </is>
      </c>
      <c r="E28" t="inlineStr">
        <is>
          <t>7 - 11.5 kg</t>
        </is>
      </c>
      <c r="F28" t="inlineStr">
        <is>
          <t>11.5 - 16 kg (ประมาณ 75% ของเกณฑ์หรือตามช่วง)</t>
        </is>
      </c>
      <c r="G28" t="inlineStr">
        <is>
          <t>12.5 - 18 kg</t>
        </is>
      </c>
      <c r="H28" t="inlineStr">
        <is>
          <t>มากกว่า 18 kg</t>
        </is>
      </c>
      <c r="I28" t="n">
        <v>3</v>
      </c>
      <c r="J28" t="inlineStr">
        <is>
          <t>✅ คำตอบที่ถูกต้อง: ข้อ ค. 75% (11.5 - 16 kg)
🎯 ทำไมข้อนี้ถึงถูก:
ตามเกณฑ์ Institute of Medicine (IOM) หญิงตั้งครรภ์ที่มีค่า BMI ก่อนตั้งครรภ์ปกติ (Normal weight: BMI 18.5 - 24.9 kg/m2) ควรมีน้ำหนักตัวเพิ่มขึ้นตลอดการตั้งครรภ์ (Total gestational weight gain) ในช่วง 11.5 ถึง 16.0 กิโลกรัม (ในตัวเลือกข้อสอบเฉลยข้อ ค)
🔍 ข้ออื่นผิดเพราะอะไร:
• ข้อ ก. ผิด เพราะ 5 - 9 kg เป็นเกณฑ์สำหรับหญิงอ้วน (Obese: BMI &gt;= 30)
• ข้อ ข. ผิด เพราะ 7 - 11.5 kg เป็นเกณฑ์สำหรับหญิงน้ำหนักเกิน (Overweight: BMI 25 - 29.9)
• ข้อ ง. ผิด เพราะ 12.5 - 18 kg เป็นเกณฑ์สำหรับหญิงน้ำหนักน้อย (Underweight: BMI &lt; 18.5)
• ข้อ จ. ผิด เพราะการเพิ่มมากกว่า 18 kg เสี่ยงต่อโรคแทรกซ้อนเบาหวานและความดันขณะตั้งครรภ์</t>
        </is>
      </c>
      <c r="K28" t="inlineStr">
        <is>
          <t>Clinic</t>
        </is>
      </c>
      <c r="L28" t="inlineStr">
        <is>
          <t>Clinical Nutrition</t>
        </is>
      </c>
      <c r="M28" t="inlineStr">
        <is>
          <t>Nutritional Assessment &amp; Requirements</t>
        </is>
      </c>
      <c r="N28" t="inlineStr">
        <is>
          <t>Clinic</t>
        </is>
      </c>
      <c r="O28" t="inlineStr">
        <is>
          <t>รุ่น RxCU83</t>
        </is>
      </c>
      <c r="P28" t="inlineStr">
        <is>
          <t>แบบฝึกหัด</t>
        </is>
      </c>
      <c r="Q28" t="inlineStr">
        <is>
          <t>Quiz เตรียมสอบ CC1 RxCU83</t>
        </is>
      </c>
    </row>
    <row r="29">
      <c r="A29" t="n">
        <v>28</v>
      </c>
      <c r="B29" t="inlineStr">
        <is>
          <t>ผู้ป่วยชายอายุ 60 ปี หลังผ่าตัดกระเพาะอาหาร มีภาวะทุพโภชนาการและน้ำหนักลดลงอย่างรวดเร็ว แต่ระบบทางเดินอาหารส่วนลำไส้ยังทำงานได้ดี ข้อใดเป็นแนวทางการให้โภชนบำบัดที่เหมาะสมที่สุด</t>
        </is>
      </c>
      <c r="D29" t="inlineStr">
        <is>
          <t>ผู้ป่วยควรได้รับอาหารที่เน้น protein และไขมันบริหารทาง intravenous (Total Parenteral Nutrition: TPN)</t>
        </is>
      </c>
      <c r="E29" t="inlineStr">
        <is>
          <t>ผู้ป่วยสามารถกินอาหารแบบปกติ ไม่ต้องปรับเปลี่ยนสูตรอาหาร</t>
        </is>
      </c>
      <c r="F29" t="inlineStr">
        <is>
          <t>ผู้ป่วยควรได้รับอาหารที่มีพลังงานและโปรตีนสูง แบบรับประทานหรือทางสายให้อาหาร (High energy &amp; high protein oral/enteral formula)</t>
        </is>
      </c>
      <c r="G29" t="inlineStr">
        <is>
          <t>ผู้ป่วยควรได้รับอาหารแบบ electrolyte free formula แบบรับประทาน</t>
        </is>
      </c>
      <c r="H29" t="inlineStr">
        <is>
          <t>ผู้ป่วยควรได้รับอาหารที่เน้น carbohydrates บริหารทาง intravenous</t>
        </is>
      </c>
      <c r="I29" t="n">
        <v>3</v>
      </c>
      <c r="J29" t="inlineStr">
        <is>
          <t>✅ คำตอบที่ถูกต้อง: ข้อ ค. ผู้ป่วยควรได้รับอาหารที่มีพลังงานและโปรตีนสูง แบบรับประทาน
🎯 ทำไมข้อนี้ถึงถูก:
หลักการสำคัญของโภชนบำบัดคือ 'If the gut works, use it' เมื่อทางเดินอาหารยังทำงานได้ ควรให้สารอาหารผ่านทางเดินอาหาร (Enteral nutrition / Oral nutritional supplements) เสมอ โดยเลือกสูตรที่มีพลังงานและโปรตีนสูงเพื่อชดเชยภาวะ Catabolism หลังผ่าตัดและฟื้นฟูเนื้อเยื่อ
🔍 ข้ออื่นผิดเพราะอะไร:
• ข้อ ก. ผิด เพราะไม่ควรเริ่มด้วย TPN หากทางเดินอาหารยังใช้งานได้ เนื่องจากเสี่ยงต่อการติดเชื้อและลำไส้ฝ่อ
• ข้อ ข. ผิด เพราะอาหารปกติอาจให้พลังงานและโปรตีนไม่เพียงพอต่อความต้องการของผู้ป่วยผ่าตัด
• ข้อ ง. ผิด เพราะสูตรปราศจากเกลือแร่จะทำให้เกิดภาวะเกลือแร่ในเลือดผิดปกติรุนแรง
• ข้อ จ. ผิด เพราะการให้คาร์โบไฮเดรตทางหลอดเลือดดำเพียงอย่างเดียวเสี่ยงต่อภาวะ Refeeding syndrome และขาดโปรตีน</t>
        </is>
      </c>
      <c r="K29" t="inlineStr">
        <is>
          <t>Clinic</t>
        </is>
      </c>
      <c r="L29" t="inlineStr">
        <is>
          <t>Clinical Nutrition</t>
        </is>
      </c>
      <c r="M29" t="inlineStr">
        <is>
          <t>Enteral &amp; Parenteral Nutrition</t>
        </is>
      </c>
      <c r="N29" t="inlineStr">
        <is>
          <t>Clinic</t>
        </is>
      </c>
      <c r="O29" t="inlineStr">
        <is>
          <t>รุ่น RxCU83</t>
        </is>
      </c>
      <c r="P29" t="inlineStr">
        <is>
          <t>แบบฝึกหัด</t>
        </is>
      </c>
      <c r="Q29" t="inlineStr">
        <is>
          <t>Quiz เตรียมสอบ CC1 RxCU83</t>
        </is>
      </c>
    </row>
    <row r="30">
      <c r="A30" t="n">
        <v>29</v>
      </c>
      <c r="B30" t="inlineStr">
        <is>
          <t>ผู้ป่วยรับประทานอาหารมังสวิรัติแบบเคร่งครัด (Vegan) ต่อเนื่องกันเป็นเวลานานโดยไม่รับประทานเนื้อสัตว์ ไข่ หรือผลิตภัณฑ์จากนมเลย ผู้ป่วยรายนี้มีความเสี่ยงสูงที่สุดในการขาดวิตามินชนิดใด</t>
        </is>
      </c>
      <c r="D30" t="inlineStr">
        <is>
          <t>Retinol (Vitamin A)</t>
        </is>
      </c>
      <c r="E30" t="inlineStr">
        <is>
          <t>Tocopherol (Vitamin E)</t>
        </is>
      </c>
      <c r="F30" t="inlineStr">
        <is>
          <t>Nicotinamide (Vitamin B3)</t>
        </is>
      </c>
      <c r="G30" t="inlineStr">
        <is>
          <t>Pantothenic acid (Vitamin B5)</t>
        </is>
      </c>
      <c r="H30" t="inlineStr">
        <is>
          <t>Cyanocobalamin (Vitamin B12)</t>
        </is>
      </c>
      <c r="I30" t="n">
        <v>5</v>
      </c>
      <c r="J30" t="inlineStr">
        <is>
          <t>✅ คำตอบที่ถูกต้อง: ข้อ จ. Cyanocobalamin
🎯 ทำไมข้อนี้ถึงถูก:
วิตามินบี 12 (Cyanocobalamin) สังเคราะห์โดยแบคทีเรียและพบได้เฉพาะในเนื้อสัตว์ ตับ ไข่ นม และผลิตภัณฑ์จากสัตว์เท่านั้น ไม่พบในพืช ผู้ที่รับประทานมังสวิรัติเคร่งครัด (Strict vegan) เป็นเวลานานจึงมีความเสี่ยงสูงที่สุดที่จะขาดวิตามินบี 12 นำไปสู่ภาวะ Megaloblastic anemia และความผิดปกติทางระบบประสาท
🔍 ข้ออื่นผิดเพราะอะไร:
• ข้อ ก. ผิด เพราะวิตามินเอสามารถได้รับในรูป Beta-carotene จากผักผลไม้สีส้ม-เขียว
• ข้อ ข. ผิด เพราะวิตามินอีพบมากในน้ำมันพืช ถั่ว และเมล็ดพืช
• ข้อ ค. ผิด เพราะวิตามินบี 3 พบได้ในธัญพืชและถั่วเมล็ดแห้ง
• ข้อ ง. ผิด เพราะกรดแพนโทเทนิกพบได้ทั่วไปในอาหารพืชและสัตว์</t>
        </is>
      </c>
      <c r="K30" t="inlineStr">
        <is>
          <t>Clinic</t>
        </is>
      </c>
      <c r="L30" t="inlineStr">
        <is>
          <t>Clinical Nutrition</t>
        </is>
      </c>
      <c r="M30" t="inlineStr">
        <is>
          <t>Macronutrients &amp; Micronutrients</t>
        </is>
      </c>
      <c r="N30" t="inlineStr">
        <is>
          <t>Clinic</t>
        </is>
      </c>
      <c r="O30" t="inlineStr">
        <is>
          <t>รุ่น RxCU83</t>
        </is>
      </c>
      <c r="P30" t="inlineStr">
        <is>
          <t>แบบฝึกหัด</t>
        </is>
      </c>
      <c r="Q30" t="inlineStr">
        <is>
          <t>Quiz เตรียมสอบ CC1 RxCU83</t>
        </is>
      </c>
    </row>
    <row r="31">
      <c r="A31" t="n">
        <v>30</v>
      </c>
      <c r="B31" t="inlineStr">
        <is>
          <t>แร่ธาตุใดเป็นส่วนประกอบสำคัญของเอนไซม์ Lysyl oxidase, Cytochrome c oxidase และ Superoxide dismutase (SOD) และหากร่างกายมีการสะสมแร่ธาตุนี้มากผิดปกติทางพันธุกรรมจะก่อให้เกิดโรค Wilson's disease</t>
        </is>
      </c>
      <c r="D31" t="inlineStr">
        <is>
          <t>Iron (Fe)</t>
        </is>
      </c>
      <c r="E31" t="inlineStr">
        <is>
          <t>Zinc (Zn)</t>
        </is>
      </c>
      <c r="F31" t="inlineStr">
        <is>
          <t>Copper (Cu / ทองแดง)</t>
        </is>
      </c>
      <c r="G31" t="inlineStr">
        <is>
          <t>Manganese (Mn)</t>
        </is>
      </c>
      <c r="H31" t="inlineStr">
        <is>
          <t>Selenium (Se)</t>
        </is>
      </c>
      <c r="I31" t="n">
        <v>3</v>
      </c>
      <c r="J31" t="inlineStr">
        <is>
          <t>✅ คำตอบที่ถูกต้อง: ข้อ ค. Copper (Cu)
🎯 ทำไมข้อนี้ถึงถูก:
ทองแดง (Copper: Cu) เป็นโคแฟกเตอร์ของเอนไซม์ Lysyl oxidase (สร้าง cross-link ในคอลลาเจน), Cytochrome c oxidase (ห่วงโซ่หายใจ) และ Cu/Zn-SOD (ต้านอนุมูลอิสระ) และความผิดปกติทางพันธุกรรมในการขับทองแดงออกทางน้ำดีจะทำให้เกิดการสะสมทองแดงในตับ สมอง และดวงตา เรียกว่า Wilson's disease
🔍 ข้ออื่นผิดเพราะอะไร:
• ข้อ ก. ผิด เพราะเหล็กสะสมมากผิดปกติเรียกว่า Hemochromatosis
• ข้อ ข. ผิด เพราะสังกะสีเป็นส่วนประกอบของ Carbonic anhydrase, DNA polymerase ไม่เกี่ยวกับ Wilson's disease
• ข้อ ง. ผิด เพราะแมงกานีสเป็นโคแฟกเตอร์ของ Arginase และ Mn-SOD
• ข้อ จ. ผิด เพราะซีลีเนียมเป็นส่วนประกอบของ Glutathione peroxidase</t>
        </is>
      </c>
      <c r="K31" t="inlineStr">
        <is>
          <t>Clinic</t>
        </is>
      </c>
      <c r="L31" t="inlineStr">
        <is>
          <t>Clinical Nutrition</t>
        </is>
      </c>
      <c r="M31" t="inlineStr">
        <is>
          <t>Macronutrients &amp; Micronutrients</t>
        </is>
      </c>
      <c r="N31" t="inlineStr">
        <is>
          <t>Clinic</t>
        </is>
      </c>
      <c r="O31" t="inlineStr">
        <is>
          <t>รุ่น RxCU83</t>
        </is>
      </c>
      <c r="P31" t="inlineStr">
        <is>
          <t>แบบฝึกหัด</t>
        </is>
      </c>
      <c r="Q31" t="inlineStr">
        <is>
          <t>Quiz เตรียมสอบ CC1 RxCU83</t>
        </is>
      </c>
    </row>
    <row r="32">
      <c r="A32" t="n">
        <v>31</v>
      </c>
      <c r="B32" t="inlineStr">
        <is>
          <t>ผู้ป่วยชายอายุ 50 ปี สูง 180 ซม. น้ำหนัก 70 กก. เข้ารับการผ่าตัดเปลี่ยนข้อเข่าและมีภาวะปอดติดเชื้อ แพทย์สั่งให้นอนบนเตียง (Confined to bed) จงคำนวณพลังงานที่ต้องการต่อวัน (Total Daily Energy Expenditure) กำหนดสมการ Harris-Benedict: BEE = 66.47 + 13.75(W) + 5(H) - 6.78(A), Stress factor = 1.3, Activity factor = 1.2</t>
        </is>
      </c>
      <c r="D32" t="inlineStr">
        <is>
          <t>1,590 kcal/วัน</t>
        </is>
      </c>
      <c r="E32" t="inlineStr">
        <is>
          <t>1,900 kcal/วัน</t>
        </is>
      </c>
      <c r="F32" t="inlineStr">
        <is>
          <t>2,200 kcal/วัน</t>
        </is>
      </c>
      <c r="G32" t="inlineStr">
        <is>
          <t>2,480 kcal/วัน</t>
        </is>
      </c>
      <c r="H32" t="inlineStr">
        <is>
          <t>2,800 kcal/วัน</t>
        </is>
      </c>
      <c r="I32" t="n">
        <v>4</v>
      </c>
      <c r="J32" t="inlineStr">
        <is>
          <t>✅ คำตอบที่ถูกต้อง: ข้อ ง. 2,480 kcal/วัน
🎯 ทำไมข้อนี้ถึงถูก:
คำนวณ Basal Energy Expenditure (BEE):
- BEE = 66.47 + (13.75 x 70) + (5 x 180) - (6.78 x 50)
- BEE = 66.47 + 962.5 + 900 - 339 = 1,589.97 kcal/วัน (ประมาณ 1,590 kcal)
คำนวณ Total Energy Expenditure (TEE):
- TEE = BEE x Activity factor x Stress factor
- TEE = 1,590 x 1.2 x 1.3 = 1,590 x 1.56 = 2,480.4 kcal/วัน
🔍 ข้ออื่นผิดเพราะอะไร:
• ข้อ ก. ผิด เพราะเป็นเพียงค่า BEE ที่ยังไม่ได้คูณ Stress และ Activity factors
• ข้อ ข. ผิด เพราะคูณเพียง Activity factor (1,590 x 1.2 = 1,908 kcal)
• ข้อ ค. ผิด เพราะคำนวณตัวเลขคลาดเคลื่อน
• ข้อ จ. ผิด เพราะใช้ Stress factor สูงเกินจริง</t>
        </is>
      </c>
      <c r="K32" t="inlineStr">
        <is>
          <t>Clinic</t>
        </is>
      </c>
      <c r="L32" t="inlineStr">
        <is>
          <t>Clinical Nutrition</t>
        </is>
      </c>
      <c r="M32" t="inlineStr">
        <is>
          <t>Nutritional Assessment &amp; Requirements</t>
        </is>
      </c>
      <c r="N32" t="inlineStr">
        <is>
          <t>Clinic</t>
        </is>
      </c>
      <c r="O32" t="inlineStr">
        <is>
          <t>รุ่น RxCU83</t>
        </is>
      </c>
      <c r="P32" t="inlineStr">
        <is>
          <t>แบบฝึกหัด</t>
        </is>
      </c>
      <c r="Q32" t="inlineStr">
        <is>
          <t>Quiz เตรียมสอบ CC1 RxCU83</t>
        </is>
      </c>
    </row>
    <row r="33">
      <c r="A33" t="n">
        <v>32</v>
      </c>
      <c r="B33" t="inlineStr">
        <is>
          <t>สารอาหารเสริมภูมิคุ้มกัน (Immunonutrient) ในข้อใดควรระมัดระวังหรือหลีกเลี่ยงในผู้ป่วยที่มีภาวะ Severe Sepsis หรือ Septic Shock ที่มีความดันโลหิตต่ำ เนื่องจากเป็นสารตั้งต้นในการสังเคราะห์ Nitric Oxide (NO)</t>
        </is>
      </c>
      <c r="D33" t="inlineStr">
        <is>
          <t>Arginine (L-Arginine)</t>
        </is>
      </c>
      <c r="E33" t="inlineStr">
        <is>
          <t>Glutamine</t>
        </is>
      </c>
      <c r="F33" t="inlineStr">
        <is>
          <t>Omega-3 fatty acids</t>
        </is>
      </c>
      <c r="G33" t="inlineStr">
        <is>
          <t>Vitamin E</t>
        </is>
      </c>
      <c r="H33" t="inlineStr">
        <is>
          <t>Asparagine</t>
        </is>
      </c>
      <c r="I33" t="n">
        <v>1</v>
      </c>
      <c r="J33" t="inlineStr">
        <is>
          <t>✅ คำตอบที่ถูกต้อง: ข้อ ก. Arginine
🎯 ทำไมข้อนี้ถึงถูก:
L-Arginine เป็นสารตั้งต้นโดยตรงของเอนไซม์ Inducible Nitric Oxide Synthase (iNOS) ในการสร้าง Nitric Oxide (NO) ซึ่งเป็นสารขยายหลอดเลือดที่รุนแรง ในผู้ป่วยภาวะติดเชื้อในกระแสเลือดรุนแรง (Severe Sepsis/Septic Shock) การได้รับ Arginine อาจเพิ่มการสร้าง NO ทำให้หลอดเลือดขยายตัวรุนแรง ความดันโลหิตตกอย่างวิกฤต และเพิ่มอัตราการเสียชีวิต
🔍 ข้ออื่นผิดเพราะอะไร:
• ข้อ ข. ผิด เพราะ Glutamine เป็นแหล่งพลังงานของ Enterocyte และเซลล์ภูมิคุ้มกัน ไม่ได้เป็น precursor ของ NO
• ข้อ ค. ผิด เพราะ Omega-3 ช่วยลดการอักเสบโดยลดการสร้าง Pro-inflammatory eicosanoids
• ข้อ ง. ผิด เพราะ Vitamin E เป็นสารต้านอนุมูลอิสระที่ละลายในไขมัน
• ข้อ จ. ผิด เพราะ Asparagine ไม่ใช่ Immunonutrient ที่กระตุ้นการขยายหลอดเลือด</t>
        </is>
      </c>
      <c r="K33" t="inlineStr">
        <is>
          <t>Clinic</t>
        </is>
      </c>
      <c r="L33" t="inlineStr">
        <is>
          <t>Clinical Nutrition</t>
        </is>
      </c>
      <c r="M33" t="inlineStr">
        <is>
          <t>Enteral &amp; Parenteral Nutrition</t>
        </is>
      </c>
      <c r="N33" t="inlineStr">
        <is>
          <t>Clinic</t>
        </is>
      </c>
      <c r="O33" t="inlineStr">
        <is>
          <t>รุ่น RxCU83</t>
        </is>
      </c>
      <c r="P33" t="inlineStr">
        <is>
          <t>แบบฝึกหัด</t>
        </is>
      </c>
      <c r="Q33" t="inlineStr">
        <is>
          <t>Quiz เตรียมสอบ CC1 RxCU83</t>
        </is>
      </c>
    </row>
  </sheetData>
  <mergeCells count="1">
    <mergeCell ref="A1:F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N39"/>
  <sheetViews>
    <sheetView workbookViewId="0">
      <selection activeCell="A1" sqref="A1"/>
    </sheetView>
  </sheetViews>
  <sheetFormatPr baseColWidth="8" defaultRowHeight="15"/>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 width="30" customWidth="1" style="49" min="18" max="18"/>
  </cols>
  <sheetData>
    <row r="1" ht="35" customHeight="1" s="49">
      <c r="A1" s="55">
        <f>HYPERLINK("#'สารบัญ'!A1", "🏠 กลับสู่หน้าแรก (Go to Home Page)")</f>
        <v/>
      </c>
    </row>
    <row r="2" ht="28" customHeight="1" s="49">
      <c r="A2" s="133" t="n">
        <v>1</v>
      </c>
      <c r="B2" s="160" t="inlineStr">
        <is>
          <t>Case ID (รหัสเคสมาตรฐาน)</t>
        </is>
      </c>
      <c r="C2" s="133" t="inlineStr">
        <is>
          <t>ประเภทเคส (Type)</t>
        </is>
      </c>
      <c r="D2" s="160" t="inlineStr">
        <is>
          <t>ชุดข้อสอบ (Set)</t>
        </is>
      </c>
      <c r="E2" s="160" t="inlineStr">
        <is>
          <t>โรค/หัวข้อ (Topic)</t>
        </is>
      </c>
      <c r="F2" s="160" t="inlineStr">
        <is>
          <t>ลำดับเคส (Case No)</t>
        </is>
      </c>
      <c r="G2" s="160" t="inlineStr">
        <is>
          <t>จำนวนข้อย่อย (Items)</t>
        </is>
      </c>
      <c r="H2" s="160" t="inlineStr">
        <is>
          <t>ตำแหน่งในชีต (Sheet / Rows)</t>
        </is>
      </c>
    </row>
    <row r="3">
      <c r="A3" s="161" t="n">
        <v>2</v>
      </c>
      <c r="B3" s="162" t="inlineStr">
        <is>
          <t>CASE_P2_CVD_C01</t>
        </is>
      </c>
      <c r="C3" s="161" t="inlineStr">
        <is>
          <t>CLN</t>
        </is>
      </c>
      <c r="D3" s="161" t="inlineStr">
        <is>
          <t>P2</t>
        </is>
      </c>
      <c r="E3" s="161" t="inlineStr">
        <is>
          <t>CVD</t>
        </is>
      </c>
      <c r="F3" s="161" t="inlineStr">
        <is>
          <t>C01</t>
        </is>
      </c>
      <c r="G3" s="161" t="n">
        <v>6</v>
      </c>
      <c r="H3" s="163" t="inlineStr">
        <is>
          <t>2. Cardiovascular (แถว 3-8: ข้อ 1-6)</t>
        </is>
      </c>
      <c r="N3" t="inlineStr">
        <is>
          <t>Clinic</t>
        </is>
      </c>
    </row>
    <row r="4">
      <c r="A4" s="100" t="n"/>
      <c r="B4" s="88" t="n"/>
      <c r="C4" s="100" t="n"/>
      <c r="D4" s="88" t="n"/>
      <c r="E4" s="88" t="n"/>
      <c r="F4" s="88" t="n"/>
      <c r="G4" s="88" t="n"/>
      <c r="H4" s="88" t="n"/>
      <c r="N4" t="inlineStr">
        <is>
          <t>Clinic</t>
        </is>
      </c>
    </row>
    <row r="5">
      <c r="A5" s="100" t="n"/>
      <c r="B5" s="88" t="n"/>
      <c r="C5" s="100" t="n"/>
      <c r="D5" s="88" t="n"/>
      <c r="E5" s="88" t="n"/>
      <c r="F5" s="88" t="n"/>
      <c r="G5" s="88" t="n"/>
      <c r="H5" s="88" t="n"/>
      <c r="N5" t="inlineStr">
        <is>
          <t>Clinic</t>
        </is>
      </c>
    </row>
    <row r="6">
      <c r="A6" s="100" t="n"/>
      <c r="B6" s="88" t="n"/>
      <c r="C6" s="100" t="n"/>
      <c r="D6" s="88" t="n"/>
      <c r="E6" s="88" t="n"/>
      <c r="F6" s="88" t="n"/>
      <c r="G6" s="88" t="n"/>
      <c r="H6" s="88" t="n"/>
      <c r="N6" t="inlineStr">
        <is>
          <t>Clinic</t>
        </is>
      </c>
    </row>
    <row r="7">
      <c r="A7" s="100" t="n"/>
      <c r="B7" s="88" t="n"/>
      <c r="C7" s="100" t="n"/>
      <c r="D7" s="88" t="n"/>
      <c r="E7" s="88" t="n"/>
      <c r="F7" s="88" t="n"/>
      <c r="G7" s="88" t="n"/>
      <c r="H7" s="88" t="n"/>
      <c r="N7" t="inlineStr">
        <is>
          <t>Clinic</t>
        </is>
      </c>
    </row>
    <row r="8">
      <c r="A8" s="100" t="n"/>
      <c r="B8" s="88" t="n"/>
      <c r="C8" s="100" t="n"/>
      <c r="D8" s="88" t="n"/>
      <c r="E8" s="88" t="n"/>
      <c r="F8" s="88" t="n"/>
      <c r="G8" s="88" t="n"/>
      <c r="H8" s="88" t="n"/>
      <c r="N8" t="inlineStr">
        <is>
          <t>Clinic</t>
        </is>
      </c>
    </row>
    <row r="9">
      <c r="A9" s="100" t="n"/>
      <c r="B9" s="88" t="n"/>
      <c r="C9" s="100" t="n"/>
      <c r="D9" s="88" t="n"/>
      <c r="E9" s="88" t="n"/>
      <c r="F9" s="88" t="n"/>
      <c r="G9" s="88" t="n"/>
      <c r="H9" s="88" t="n"/>
      <c r="N9" t="inlineStr">
        <is>
          <t>Clinic</t>
        </is>
      </c>
    </row>
    <row r="10">
      <c r="A10" s="100" t="n"/>
      <c r="B10" s="88" t="n"/>
      <c r="C10" s="100" t="n"/>
      <c r="D10" s="88" t="n"/>
      <c r="E10" s="88" t="n"/>
      <c r="F10" s="88" t="n"/>
      <c r="G10" s="88" t="n"/>
      <c r="H10" s="88" t="n"/>
      <c r="N10" t="inlineStr">
        <is>
          <t>Clinic</t>
        </is>
      </c>
    </row>
    <row r="11">
      <c r="A11" s="100" t="n"/>
      <c r="B11" s="88" t="n"/>
      <c r="C11" s="100" t="n"/>
      <c r="D11" s="88" t="n"/>
      <c r="E11" s="88" t="n"/>
      <c r="F11" s="88" t="n"/>
      <c r="G11" s="88" t="n"/>
      <c r="H11" s="88" t="n"/>
      <c r="N11" t="inlineStr">
        <is>
          <t>Clinic</t>
        </is>
      </c>
    </row>
    <row r="12">
      <c r="A12" s="100" t="n"/>
      <c r="B12" s="88" t="n"/>
      <c r="C12" s="100" t="n"/>
      <c r="D12" s="88" t="n"/>
      <c r="E12" s="88" t="n"/>
      <c r="F12" s="88" t="n"/>
      <c r="G12" s="88" t="n"/>
      <c r="H12" s="88" t="n"/>
      <c r="N12" t="inlineStr">
        <is>
          <t>Clinic</t>
        </is>
      </c>
    </row>
    <row r="13">
      <c r="A13" s="100" t="n"/>
      <c r="B13" s="88" t="n"/>
      <c r="C13" s="100" t="n"/>
      <c r="D13" s="88" t="n"/>
      <c r="E13" s="88" t="n"/>
      <c r="F13" s="88" t="n"/>
      <c r="G13" s="88" t="n"/>
      <c r="H13" s="88" t="n"/>
      <c r="N13" t="inlineStr">
        <is>
          <t>Clinic</t>
        </is>
      </c>
    </row>
    <row r="14">
      <c r="A14" s="100" t="n"/>
      <c r="B14" s="88" t="n"/>
      <c r="C14" s="100" t="n"/>
      <c r="D14" s="88" t="n"/>
      <c r="E14" s="88" t="n"/>
      <c r="F14" s="88" t="n"/>
      <c r="G14" s="88" t="n"/>
      <c r="H14" s="88" t="n"/>
      <c r="N14" t="inlineStr">
        <is>
          <t>Clinic</t>
        </is>
      </c>
    </row>
    <row r="15">
      <c r="A15" s="100" t="n"/>
      <c r="B15" s="88" t="n"/>
      <c r="C15" s="100" t="n"/>
      <c r="D15" s="88" t="n"/>
      <c r="E15" s="88" t="n"/>
      <c r="F15" s="88" t="n"/>
      <c r="G15" s="88" t="n"/>
      <c r="H15" s="88" t="n"/>
      <c r="N15" t="inlineStr">
        <is>
          <t>Clinic</t>
        </is>
      </c>
    </row>
    <row r="16">
      <c r="A16" s="100" t="n"/>
      <c r="B16" s="88" t="n"/>
      <c r="C16" s="100" t="n"/>
      <c r="D16" s="88" t="n"/>
      <c r="E16" s="88" t="n"/>
      <c r="F16" s="88" t="n"/>
      <c r="G16" s="88" t="n"/>
      <c r="H16" s="88" t="n"/>
      <c r="N16" t="inlineStr">
        <is>
          <t>Clinic</t>
        </is>
      </c>
    </row>
    <row r="17">
      <c r="A17" s="100" t="n"/>
      <c r="B17" s="88" t="n"/>
      <c r="C17" s="100" t="n"/>
      <c r="D17" s="88" t="n"/>
      <c r="E17" s="88" t="n"/>
      <c r="F17" s="88" t="n"/>
      <c r="G17" s="88" t="n"/>
      <c r="H17" s="88" t="n"/>
      <c r="N17" t="inlineStr">
        <is>
          <t>Clinic</t>
        </is>
      </c>
    </row>
    <row r="18">
      <c r="A18" s="100" t="n"/>
      <c r="B18" s="88" t="n"/>
      <c r="C18" s="100" t="n"/>
      <c r="D18" s="88" t="n"/>
      <c r="E18" s="88" t="n"/>
      <c r="F18" s="88" t="n"/>
      <c r="G18" s="88" t="n"/>
      <c r="H18" s="88" t="n"/>
      <c r="N18" t="inlineStr">
        <is>
          <t>Clinic</t>
        </is>
      </c>
    </row>
    <row r="19">
      <c r="A19" s="100" t="n"/>
      <c r="B19" s="88" t="n"/>
      <c r="C19" s="100" t="n"/>
      <c r="D19" s="88" t="n"/>
      <c r="E19" s="88" t="n"/>
      <c r="F19" s="88" t="n"/>
      <c r="G19" s="88" t="n"/>
      <c r="H19" s="88" t="n"/>
      <c r="N19" t="inlineStr">
        <is>
          <t>Clinic</t>
        </is>
      </c>
    </row>
    <row r="20">
      <c r="A20" s="100" t="n"/>
      <c r="B20" s="88" t="n"/>
      <c r="C20" s="100" t="n"/>
      <c r="D20" s="88" t="n"/>
      <c r="E20" s="88" t="n"/>
      <c r="F20" s="88" t="n"/>
      <c r="G20" s="88" t="n"/>
      <c r="H20" s="88" t="n"/>
      <c r="N20" t="inlineStr">
        <is>
          <t>Clinic</t>
        </is>
      </c>
    </row>
    <row r="21">
      <c r="A21" s="100" t="n"/>
      <c r="B21" s="88" t="n"/>
      <c r="C21" s="100" t="n"/>
      <c r="D21" s="88" t="n"/>
      <c r="E21" s="88" t="n"/>
      <c r="F21" s="88" t="n"/>
      <c r="G21" s="88" t="n"/>
      <c r="H21" s="88" t="n"/>
      <c r="N21" t="inlineStr">
        <is>
          <t>Clinic</t>
        </is>
      </c>
    </row>
    <row r="22">
      <c r="A22" s="100" t="n"/>
      <c r="B22" s="88" t="n"/>
      <c r="C22" s="100" t="n"/>
      <c r="D22" s="88" t="n"/>
      <c r="E22" s="88" t="n"/>
      <c r="F22" s="88" t="n"/>
      <c r="G22" s="88" t="n"/>
      <c r="H22" s="88" t="n"/>
      <c r="N22" t="inlineStr">
        <is>
          <t>Clinic</t>
        </is>
      </c>
    </row>
    <row r="23">
      <c r="A23" s="100" t="n"/>
      <c r="B23" s="88" t="n"/>
      <c r="C23" s="100" t="n"/>
      <c r="D23" s="88" t="n"/>
      <c r="E23" s="88" t="n"/>
      <c r="F23" s="88" t="n"/>
      <c r="G23" s="88" t="n"/>
      <c r="H23" s="88" t="n"/>
      <c r="N23" t="inlineStr">
        <is>
          <t>Clinic</t>
        </is>
      </c>
    </row>
    <row r="24">
      <c r="A24" s="100" t="n"/>
      <c r="B24" s="88" t="n"/>
      <c r="C24" s="100" t="n"/>
      <c r="D24" s="88" t="n"/>
      <c r="E24" s="88" t="n"/>
      <c r="F24" s="88" t="n"/>
      <c r="G24" s="88" t="n"/>
      <c r="H24" s="88" t="n"/>
      <c r="N24" t="inlineStr">
        <is>
          <t>Clinic</t>
        </is>
      </c>
    </row>
    <row r="25">
      <c r="A25" s="100" t="n"/>
      <c r="B25" s="88" t="n"/>
      <c r="C25" s="100" t="n"/>
      <c r="D25" s="88" t="n"/>
      <c r="E25" s="88" t="n"/>
      <c r="F25" s="88" t="n"/>
      <c r="G25" s="88" t="n"/>
      <c r="H25" s="88" t="n"/>
      <c r="N25" t="inlineStr">
        <is>
          <t>Clinic</t>
        </is>
      </c>
    </row>
    <row r="26">
      <c r="A26" s="100" t="n"/>
      <c r="B26" s="88" t="n"/>
      <c r="C26" s="100" t="n"/>
      <c r="D26" s="88" t="n"/>
      <c r="E26" s="88" t="n"/>
      <c r="F26" s="88" t="n"/>
      <c r="G26" s="88" t="n"/>
      <c r="H26" s="88" t="n"/>
      <c r="N26" t="inlineStr">
        <is>
          <t>Clinic</t>
        </is>
      </c>
    </row>
    <row r="27">
      <c r="A27" s="100" t="n"/>
      <c r="B27" s="88" t="n"/>
      <c r="C27" s="100" t="n"/>
      <c r="D27" s="88" t="n"/>
      <c r="E27" s="88" t="n"/>
      <c r="F27" s="88" t="n"/>
      <c r="G27" s="88" t="n"/>
      <c r="H27" s="88" t="n"/>
      <c r="N27" t="inlineStr">
        <is>
          <t>Clinic</t>
        </is>
      </c>
    </row>
    <row r="28">
      <c r="A28" s="100" t="n"/>
      <c r="B28" s="88" t="n"/>
      <c r="C28" s="100" t="n"/>
      <c r="D28" s="88" t="n"/>
      <c r="E28" s="88" t="n"/>
      <c r="F28" s="88" t="n"/>
      <c r="G28" s="88" t="n"/>
      <c r="H28" s="88" t="n"/>
      <c r="N28" t="inlineStr">
        <is>
          <t>Clinic</t>
        </is>
      </c>
    </row>
    <row r="29">
      <c r="A29" s="100" t="n"/>
      <c r="B29" s="88" t="n"/>
      <c r="C29" s="100" t="n"/>
      <c r="D29" s="88" t="n"/>
      <c r="E29" s="88" t="n"/>
      <c r="F29" s="88" t="n"/>
      <c r="G29" s="88" t="n"/>
      <c r="H29" s="88" t="n"/>
      <c r="N29" t="inlineStr">
        <is>
          <t>Clinic</t>
        </is>
      </c>
    </row>
    <row r="30">
      <c r="A30" s="100" t="n"/>
      <c r="B30" s="88" t="n"/>
      <c r="C30" s="100" t="n"/>
      <c r="D30" s="88" t="n"/>
      <c r="E30" s="88" t="n"/>
      <c r="F30" s="88" t="n"/>
      <c r="G30" s="88" t="n"/>
      <c r="H30" s="88" t="n"/>
      <c r="N30" t="inlineStr">
        <is>
          <t>Clinic</t>
        </is>
      </c>
    </row>
    <row r="31">
      <c r="A31" s="100" t="n"/>
      <c r="B31" s="88" t="n"/>
      <c r="C31" s="100" t="n"/>
      <c r="D31" s="88" t="n"/>
      <c r="E31" s="88" t="n"/>
      <c r="F31" s="88" t="n"/>
      <c r="G31" s="88" t="n"/>
      <c r="H31" s="88" t="n"/>
      <c r="N31" t="inlineStr">
        <is>
          <t>Clinic</t>
        </is>
      </c>
    </row>
    <row r="32">
      <c r="A32" s="100" t="n"/>
      <c r="B32" s="88" t="n"/>
      <c r="C32" s="100" t="n"/>
      <c r="D32" s="88" t="n"/>
      <c r="E32" s="88" t="n"/>
      <c r="F32" s="88" t="n"/>
      <c r="G32" s="88" t="n"/>
      <c r="H32" s="88" t="n"/>
      <c r="N32" t="inlineStr">
        <is>
          <t>Clinic</t>
        </is>
      </c>
    </row>
    <row r="33">
      <c r="A33" s="100" t="n"/>
      <c r="B33" s="88" t="n"/>
      <c r="C33" s="100" t="n"/>
      <c r="D33" s="88" t="n"/>
      <c r="E33" s="88" t="n"/>
      <c r="F33" s="88" t="n"/>
      <c r="G33" s="88" t="n"/>
      <c r="H33" s="88" t="n"/>
      <c r="N33" t="inlineStr">
        <is>
          <t>Clinic</t>
        </is>
      </c>
    </row>
    <row r="34">
      <c r="A34" s="100" t="n"/>
      <c r="B34" s="88" t="n"/>
      <c r="C34" s="100" t="n"/>
      <c r="D34" s="88" t="n"/>
      <c r="E34" s="88" t="n"/>
      <c r="F34" s="88" t="n"/>
      <c r="G34" s="88" t="n"/>
      <c r="H34" s="88" t="n"/>
      <c r="N34" t="inlineStr">
        <is>
          <t>Clinic</t>
        </is>
      </c>
    </row>
    <row r="35">
      <c r="A35" s="100" t="n"/>
      <c r="B35" s="88" t="n"/>
      <c r="C35" s="100" t="n"/>
      <c r="D35" s="88" t="n"/>
      <c r="E35" s="88" t="n"/>
      <c r="F35" s="88" t="n"/>
      <c r="G35" s="88" t="n"/>
      <c r="H35" s="88" t="n"/>
      <c r="N35" t="inlineStr">
        <is>
          <t>Clinic</t>
        </is>
      </c>
    </row>
    <row r="36">
      <c r="A36" s="100" t="n"/>
      <c r="B36" s="88" t="n"/>
      <c r="C36" s="100" t="n"/>
      <c r="D36" s="88" t="n"/>
      <c r="E36" s="88" t="n"/>
      <c r="F36" s="88" t="n"/>
      <c r="G36" s="88" t="n"/>
      <c r="H36" s="88" t="n"/>
      <c r="N36" t="inlineStr">
        <is>
          <t>Clinic</t>
        </is>
      </c>
    </row>
    <row r="37">
      <c r="A37" s="100" t="n"/>
      <c r="B37" s="88" t="n"/>
      <c r="C37" s="100" t="n"/>
      <c r="D37" s="88" t="n"/>
      <c r="E37" s="88" t="n"/>
      <c r="F37" s="88" t="n"/>
      <c r="G37" s="88" t="n"/>
      <c r="H37" s="88" t="n"/>
      <c r="N37" t="inlineStr">
        <is>
          <t>Clinic</t>
        </is>
      </c>
    </row>
    <row r="38">
      <c r="A38" s="100" t="n"/>
      <c r="B38" s="88" t="n"/>
      <c r="C38" s="100" t="n"/>
      <c r="D38" s="88" t="n"/>
      <c r="E38" s="88" t="n"/>
      <c r="F38" s="88" t="n"/>
      <c r="G38" s="88" t="n"/>
      <c r="H38" s="88" t="n"/>
      <c r="N38" t="inlineStr">
        <is>
          <t>Clinic</t>
        </is>
      </c>
    </row>
    <row r="39">
      <c r="A39" s="100" t="n"/>
      <c r="B39" s="88" t="n"/>
      <c r="C39" s="100" t="n"/>
      <c r="D39" s="88" t="n"/>
      <c r="E39" s="88" t="n"/>
      <c r="F39" s="88" t="n"/>
      <c r="G39" s="88" t="n"/>
      <c r="H39" s="88" t="n"/>
      <c r="N39" t="inlineStr">
        <is>
          <t>Clinic</t>
        </is>
      </c>
    </row>
  </sheetData>
  <mergeCells count="1">
    <mergeCell ref="A1:H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N29"/>
  <sheetViews>
    <sheetView workbookViewId="0">
      <selection activeCell="A1" sqref="A1"/>
    </sheetView>
  </sheetViews>
  <sheetFormatPr baseColWidth="8" defaultRowHeight="15"/>
  <cols>
    <col width="10" customWidth="1" style="49" min="1" max="1"/>
    <col width="52" customWidth="1" style="49" min="2" max="2"/>
    <col width="12" customWidth="1" style="49" min="3" max="3"/>
    <col width="34" customWidth="1" style="49" min="4" max="4"/>
    <col width="34" customWidth="1" style="49" min="5" max="5"/>
    <col width="34" customWidth="1" style="49" min="6" max="6"/>
    <col width="34" customWidth="1" style="49" min="7" max="7"/>
    <col width="34" customWidth="1" style="49" min="8" max="8"/>
    <col width="16" customWidth="1" style="49" min="9" max="9"/>
    <col width="75" customWidth="1" style="49" min="10" max="10"/>
    <col width="12" customWidth="1" style="49" min="11" max="11"/>
    <col width="24" customWidth="1" style="49" min="12" max="12"/>
    <col width="16" customWidth="1" style="49" min="13" max="13"/>
    <col width="30" customWidth="1" style="49" min="14" max="14"/>
    <col width="16" customWidth="1" style="49" min="15" max="15"/>
    <col width="16" customWidth="1" style="49" min="16" max="16"/>
    <col width="24" customWidth="1" style="49" min="17" max="17"/>
  </cols>
  <sheetData>
    <row r="1" ht="35" customHeight="1" s="49">
      <c r="A1" s="55">
        <f>HYPERLINK("#'สารบัญ'!A1", "🏠 กลับสู่หน้าแรก (Go to Home Page)")</f>
        <v/>
      </c>
    </row>
    <row r="2">
      <c r="A2" s="98" t="n"/>
      <c r="B2" s="98" t="n"/>
      <c r="C2" s="98" t="n"/>
      <c r="D2" s="98" t="n"/>
      <c r="E2" s="98" t="n"/>
      <c r="F2" s="98" t="n"/>
      <c r="G2" s="98" t="n"/>
    </row>
    <row r="3" ht="30" customHeight="1" s="49">
      <c r="A3" s="100" t="inlineStr">
        <is>
          <t>📋 คู่มือการใช้งานระบบคลังข้อสอบ PLE-CC และมาตรฐานการบันทึกข้อมูล (RxCU 2569)</t>
        </is>
      </c>
      <c r="N3" t="inlineStr">
        <is>
          <t>Clinic</t>
        </is>
      </c>
    </row>
    <row r="4">
      <c r="A4" s="100" t="n"/>
      <c r="B4" s="34" t="n"/>
      <c r="C4" s="100" t="n"/>
      <c r="D4" s="34" t="n"/>
      <c r="E4" s="34" t="n"/>
      <c r="F4" s="34" t="n"/>
      <c r="G4" s="34" t="n"/>
      <c r="N4" t="inlineStr">
        <is>
          <t>Clinic</t>
        </is>
      </c>
    </row>
    <row r="5" ht="25" customHeight="1" s="49">
      <c r="A5" s="134" t="inlineStr">
        <is>
          <t>📁 1. โครงสร้างแท็บในสมุดงาน (Sheet Layout Overview)</t>
        </is>
      </c>
      <c r="N5" t="inlineStr">
        <is>
          <t>Clinic</t>
        </is>
      </c>
    </row>
    <row r="6" ht="22" customHeight="1" s="49">
      <c r="A6" s="101" t="n">
        <v>1</v>
      </c>
      <c r="B6" s="138" t="inlineStr">
        <is>
          <t>คำอธิบายหน้าที่และการใช้งาน</t>
        </is>
      </c>
      <c r="N6" t="inlineStr">
        <is>
          <t>Clinic</t>
        </is>
      </c>
    </row>
    <row r="7" ht="20" customHeight="1" s="49">
      <c r="A7" s="103" t="n">
        <v>2</v>
      </c>
      <c r="B7" s="96" t="inlineStr">
        <is>
          <t>หน้าแรกของระบบ แสดงสารบัญ 36 หมวดวิชา พร้อมจำนวนข้อสอบจริงและปุ่มคลิกทางลัด (HYPERLINK)</t>
        </is>
      </c>
      <c r="C7" s="80" t="n"/>
      <c r="D7" s="80" t="n"/>
      <c r="E7" s="80" t="n"/>
      <c r="F7" s="80" t="n"/>
      <c r="G7" s="81" t="n"/>
      <c r="N7" t="inlineStr">
        <is>
          <t>Clinic</t>
        </is>
      </c>
    </row>
    <row r="8" ht="20" customHeight="1" s="49">
      <c r="A8" s="103" t="n">
        <v>3</v>
      </c>
      <c r="B8" s="96" t="inlineStr">
        <is>
          <t>คลังข้อสอบด่วนรวมทุกวิชา รองรับการสุ่มชุดข้อสอบต่อเนื่อง (Case Clusters) และ Mock Exams โดยมี Case ID ใน Col 18 (R)</t>
        </is>
      </c>
      <c r="C8" s="80" t="n"/>
      <c r="D8" s="80" t="n"/>
      <c r="E8" s="80" t="n"/>
      <c r="F8" s="80" t="n"/>
      <c r="G8" s="81" t="n"/>
      <c r="N8" t="inlineStr">
        <is>
          <t>Clinic</t>
        </is>
      </c>
    </row>
    <row r="9" ht="20" customHeight="1" s="49">
      <c r="A9" s="103" t="n">
        <v>4</v>
      </c>
      <c r="B9" s="96" t="inlineStr">
        <is>
          <t>ทะเบียนรหัสเคสกรณีศึกษาต่อเนื่อง (Master Case Directory) ป้องกันการตั้งรหัสเคสซ้ำซ้อน แสดงประเภทเคสและตำแหน่งแถว</t>
        </is>
      </c>
      <c r="C9" s="80" t="n"/>
      <c r="D9" s="80" t="n"/>
      <c r="E9" s="80" t="n"/>
      <c r="F9" s="80" t="n"/>
      <c r="G9" s="81" t="n"/>
      <c r="N9" t="inlineStr">
        <is>
          <t>Clinic</t>
        </is>
      </c>
    </row>
    <row r="10" ht="20" customHeight="1" s="49">
      <c r="A10" s="103" t="n">
        <v>5</v>
      </c>
      <c r="B10" s="96" t="inlineStr">
        <is>
          <t>หมวดวิชาคลินิก (PLE-CC1 CLINIC) รวม 18 หมวดวิชา มีหัวตาราง Case ID ใน Col 17 (Q)</t>
        </is>
      </c>
      <c r="C10" s="80" t="n"/>
      <c r="D10" s="80" t="n"/>
      <c r="E10" s="80" t="n"/>
      <c r="F10" s="80" t="n"/>
      <c r="G10" s="81" t="n"/>
      <c r="N10" t="inlineStr">
        <is>
          <t>Clinic</t>
        </is>
      </c>
    </row>
    <row r="11" ht="20" customHeight="1" s="49">
      <c r="A11" s="103" t="n">
        <v>6</v>
      </c>
      <c r="B11" s="96" t="inlineStr">
        <is>
          <t>หมวดวิชาวิทยาการเภสัชกรรม (PLE-CC1 PRODUCT) รวม 13 หมวดวิชา มีหัวตาราง Case ID ใน Col 17 (Q)</t>
        </is>
      </c>
      <c r="C11" s="80" t="n"/>
      <c r="D11" s="80" t="n"/>
      <c r="E11" s="80" t="n"/>
      <c r="F11" s="80" t="n"/>
      <c r="G11" s="81" t="n"/>
      <c r="N11" t="inlineStr">
        <is>
          <t>Clinic</t>
        </is>
      </c>
    </row>
    <row r="12" ht="20" customHeight="1" s="49">
      <c r="A12" s="103" t="n">
        <v>7</v>
      </c>
      <c r="B12" s="96" t="inlineStr">
        <is>
          <t>หมวดวิชาสังคมและบริหารเภสัชกิจ (PLE-CC1 SAP) รวม 3 หมวดวิชา มีหัวตาราง Case ID ใน Col 17 (Q)</t>
        </is>
      </c>
      <c r="C12" s="80" t="n"/>
      <c r="D12" s="80" t="n"/>
      <c r="E12" s="80" t="n"/>
      <c r="F12" s="80" t="n"/>
      <c r="G12" s="81" t="n"/>
      <c r="N12" t="inlineStr">
        <is>
          <t>Clinic</t>
        </is>
      </c>
    </row>
    <row r="13" ht="20" customHeight="1" s="49">
      <c r="A13" s="103" t="n">
        <v>8</v>
      </c>
      <c r="B13" s="96" t="inlineStr">
        <is>
          <t>ระบบบันทึกประวัติผลการสอบและการใช้งานของนิสิต (Backend Logging)</t>
        </is>
      </c>
      <c r="C13" s="80" t="n"/>
      <c r="D13" s="80" t="n"/>
      <c r="E13" s="80" t="n"/>
      <c r="F13" s="80" t="n"/>
      <c r="G13" s="81" t="n"/>
      <c r="N13" t="inlineStr">
        <is>
          <t>Clinic</t>
        </is>
      </c>
    </row>
    <row r="14">
      <c r="A14" s="100" t="n"/>
      <c r="B14" s="34" t="n"/>
      <c r="C14" s="100" t="n"/>
      <c r="D14" s="34" t="n"/>
      <c r="E14" s="34" t="n"/>
      <c r="F14" s="34" t="n"/>
      <c r="G14" s="34" t="n"/>
      <c r="N14" t="inlineStr">
        <is>
          <t>Clinic</t>
        </is>
      </c>
    </row>
    <row r="15" ht="25" customHeight="1" s="49">
      <c r="A15" s="134" t="inlineStr">
        <is>
          <t>🏷️ 2. มาตรฐานการระบุรหัสเคสต่อเนื่อง (The Master Non-Collision Syntax)</t>
        </is>
      </c>
      <c r="N15" t="inlineStr">
        <is>
          <t>Clinic</t>
        </is>
      </c>
    </row>
    <row r="16" ht="28" customHeight="1" s="49">
      <c r="A16" s="100" t="inlineStr">
        <is>
          <t>ไวยากรณ์มาตรฐาน: CASE_{TYPE}_{SET}_{TOPIC}_{CASE_NO}_Q{ORDER}</t>
        </is>
      </c>
      <c r="N16" t="inlineStr">
        <is>
          <t>Clinic</t>
        </is>
      </c>
    </row>
    <row r="17" ht="22" customHeight="1" s="49">
      <c r="A17" s="101" t="n">
        <v>9</v>
      </c>
      <c r="B17" s="138" t="inlineStr">
        <is>
          <t>เกี่ยวกับ ความหมาย ข้อใดต่อไปนี้กล่าวถูกต้องตามหลักวิชาชีพเภสัชกรรม</t>
        </is>
      </c>
      <c r="C17" s="101" t="inlineStr">
        <is>
          <t>ตัวอย่างค่าที่ใช้ได้จริง (Allowed Values)</t>
        </is>
      </c>
      <c r="N17" t="inlineStr">
        <is>
          <t>Clinic</t>
        </is>
      </c>
    </row>
    <row r="18" ht="35" customHeight="1" s="49">
      <c r="A18" s="103" t="n">
        <v>10</v>
      </c>
      <c r="B18" s="96" t="inlineStr">
        <is>
          <t>เกี่ยวกับ ประเภทเคส ข้อใดต่อไปนี้กล่าวถูกต้องตามหลักวิชาชีพเภสัชกรรม</t>
        </is>
      </c>
      <c r="C18" s="103" t="inlineStr">
        <is>
          <t>INT = เคสบูรณาการข้ามสายวิชา (Clinic + Product + SAP)
CLN = เคสคลินิกล้วน
PRD = เคสผลิตภัณฑ์/ตำรับล้วน
SAP = เคสบริหาร/กฎหมายล้วน</t>
        </is>
      </c>
      <c r="D18" s="80" t="n"/>
      <c r="E18" s="80" t="n"/>
      <c r="F18" s="80" t="n"/>
      <c r="G18" s="81" t="n"/>
      <c r="N18" t="inlineStr">
        <is>
          <t>Clinic</t>
        </is>
      </c>
    </row>
    <row r="19" ht="35" customHeight="1" s="49">
      <c r="A19" s="103" t="n">
        <v>11</v>
      </c>
      <c r="B19" s="96" t="inlineStr">
        <is>
          <t>เกี่ยวกับ รหัสชุดข้อสอบ ข้อใดต่อไปนี้กล่าวถูกต้องตามหลักวิชาชีพเภสัชกรรม</t>
        </is>
      </c>
      <c r="C19" s="103" t="inlineStr">
        <is>
          <t>M83 = Mock RxCU83
M68 = Mock 2568
MP = เล่มม่วง PharmaPlus
Q2569 = ข้อสอบประจำปี 2569</t>
        </is>
      </c>
      <c r="D19" s="80" t="n"/>
      <c r="E19" s="80" t="n"/>
      <c r="F19" s="80" t="n"/>
      <c r="G19" s="81" t="n"/>
      <c r="N19" t="inlineStr">
        <is>
          <t>Clinic</t>
        </is>
      </c>
    </row>
    <row r="20" ht="35" customHeight="1" s="49">
      <c r="A20" s="103" t="n">
        <v>12</v>
      </c>
      <c r="B20" s="96" t="inlineStr">
        <is>
          <t>เกี่ยวกับ รหัสย่อโรค/เรื่อง ข้อใดต่อไปนี้กล่าวถูกต้องตามหลักวิชาชีพเภสัชกรรม</t>
        </is>
      </c>
      <c r="C20" s="103" t="inlineStr">
        <is>
          <t>GOUT = โรคเกาต์
HTN = ความดันโลหิตสูง
DM = เบาหวาน
AR = ภูมิแพ้
IDA = โลหิตจาง
LUNG = มะเร็งปอด
OC = คุมกำเนิด
TB = วัณโรค
MIG = ไมเกรน
HSV = ไวรัสเริม
STERILE = ยาฉีด</t>
        </is>
      </c>
      <c r="D20" s="80" t="n"/>
      <c r="E20" s="80" t="n"/>
      <c r="F20" s="80" t="n"/>
      <c r="G20" s="81" t="n"/>
      <c r="N20" t="inlineStr">
        <is>
          <t>Clinic</t>
        </is>
      </c>
    </row>
    <row r="21" ht="35" customHeight="1" s="49">
      <c r="A21" s="103" t="n">
        <v>13</v>
      </c>
      <c r="B21" s="96" t="inlineStr">
        <is>
          <t>เกี่ยวกับ ลำดับเคสในโรคนั้น ข้อใดต่อไปนี้กล่าวถูกต้องตามหลักวิชาชีพเภสัชกรรม</t>
        </is>
      </c>
      <c r="C21" s="103" t="inlineStr">
        <is>
          <t>C01 = เคสที่ 1
C02 = เคสที่ 2 (ทำให้โรคเดียวกันในชุดเดียวกันมีกี่เคสก็ไม่ชนกัน)</t>
        </is>
      </c>
      <c r="D21" s="80" t="n"/>
      <c r="E21" s="80" t="n"/>
      <c r="F21" s="80" t="n"/>
      <c r="G21" s="81" t="n"/>
      <c r="N21" t="inlineStr">
        <is>
          <t>Clinic</t>
        </is>
      </c>
    </row>
    <row r="22" ht="35" customHeight="1" s="49">
      <c r="A22" s="103" t="n">
        <v>14</v>
      </c>
      <c r="B22" s="96" t="inlineStr">
        <is>
          <t>เกี่ยวกับ ลำดับข้อย่อย ข้อใดต่อไปนี้กล่าวถูกต้องตามหลักวิชาชีพเภสัชกรรม</t>
        </is>
      </c>
      <c r="C22" s="103" t="inlineStr">
        <is>
          <t>_Q1, _Q2, _Q3, _Q4 ตามลำดับคำถามในเคสนั้น</t>
        </is>
      </c>
      <c r="D22" s="80" t="n"/>
      <c r="E22" s="80" t="n"/>
      <c r="F22" s="80" t="n"/>
      <c r="G22" s="81" t="n"/>
      <c r="N22" t="inlineStr">
        <is>
          <t>Clinic</t>
        </is>
      </c>
    </row>
    <row r="23">
      <c r="A23" s="100" t="n"/>
      <c r="B23" s="34" t="n"/>
      <c r="C23" s="100" t="n"/>
      <c r="D23" s="34" t="n"/>
      <c r="E23" s="34" t="n"/>
      <c r="F23" s="34" t="n"/>
      <c r="G23" s="34" t="n"/>
      <c r="N23" t="inlineStr">
        <is>
          <t>Clinic</t>
        </is>
      </c>
    </row>
    <row r="24" ht="25" customHeight="1" s="49">
      <c r="A24" s="134" t="inlineStr">
        <is>
          <t>📍 3. กฎตำแหน่งคอลัมน์ และการจัดรูปแบบเฉลย (Formatting Rules)</t>
        </is>
      </c>
      <c r="N24" t="inlineStr">
        <is>
          <t>Clinic</t>
        </is>
      </c>
    </row>
    <row r="25" ht="40" customHeight="1" s="49">
      <c r="A25" s="103" t="n">
        <v>15</v>
      </c>
      <c r="B25" s="96" t="inlineStr">
        <is>
          <t>ในแท็บปกติ 34 วิชา ใส่ที่ Column Q (Col 17)
ในแท็บ 📥 รวมข้อสอบด่วน ใส่ที่ Column R (Col 18) เพราะ Col Q คือชีตปลายทาง ★</t>
        </is>
      </c>
      <c r="C25" s="80" t="n"/>
      <c r="D25" s="80" t="n"/>
      <c r="E25" s="80" t="n"/>
      <c r="F25" s="80" t="n"/>
      <c r="G25" s="81" t="n"/>
      <c r="N25" t="inlineStr">
        <is>
          <t>Clinic</t>
        </is>
      </c>
    </row>
    <row r="26" ht="40" customHeight="1" s="49">
      <c r="A26" s="103" t="n">
        <v>16</v>
      </c>
      <c r="B26" s="96" t="inlineStr">
        <is>
          <t>ปล่อยว่างไว้ (Leave blank) ห้ามใส่รหัสเคส</t>
        </is>
      </c>
      <c r="C26" s="80" t="n"/>
      <c r="D26" s="80" t="n"/>
      <c r="E26" s="80" t="n"/>
      <c r="F26" s="80" t="n"/>
      <c r="G26" s="81" t="n"/>
      <c r="N26" t="inlineStr">
        <is>
          <t>Clinic</t>
        </is>
      </c>
    </row>
    <row r="27" ht="40" customHeight="1" s="49">
      <c r="A27" s="103" t="n">
        <v>17</v>
      </c>
      <c r="B27" s="96" t="inlineStr">
        <is>
          <t>ห้ามมี  หรือ  ในทุกเซลล์ (โจทย์, ตัวเลือก, เฉลย) เด็ดขาด เซลล์ต้องเป็น Clean Plain Text</t>
        </is>
      </c>
      <c r="C27" s="80" t="n"/>
      <c r="D27" s="80" t="n"/>
      <c r="E27" s="80" t="n"/>
      <c r="F27" s="80" t="n"/>
      <c r="G27" s="81" t="n"/>
      <c r="N27" t="inlineStr">
        <is>
          <t>Clinic</t>
        </is>
      </c>
    </row>
    <row r="28" ht="40" customHeight="1" s="49">
      <c r="A28" s="103" t="n">
        <v>18</v>
      </c>
      <c r="B28" s="96" t="inlineStr">
        <is>
          <t>ห้ามใส่
 ในเซลล์เด็ดขาด ให้ใช้การเคาะขึ้นบรรทัดใหม่จริง (\n\n) หรือกด Alt + Enter</t>
        </is>
      </c>
      <c r="C28" s="80" t="n"/>
      <c r="D28" s="80" t="n"/>
      <c r="E28" s="80" t="n"/>
      <c r="F28" s="80" t="n"/>
      <c r="G28" s="81" t="n"/>
      <c r="N28" t="inlineStr">
        <is>
          <t>Clinic</t>
        </is>
      </c>
    </row>
    <row r="29" ht="40" customHeight="1" s="49">
      <c r="A29" s="103" t="n">
        <v>19</v>
      </c>
      <c r="B29" s="96" t="inlineStr">
        <is>
          <t>ต้องประกอบด้วย 6 หัวข้อเสมอ:
1. ✅ คำตอบที่ถูกต้อง: ข้อ [ก-จ]. [ข้อความ]
2. 💡 Background:
3. 🎯 ทำไมข้อนี้ถึงถูก:
4. 🔍 ข้ออื่นผิดเพราะอะไร: (แจงเหตุผลและกลไกรายตัวเลือก ห้ามตอบลวกๆ ว่าไม่ตรงกับโจทย์)
5. 📖 Guideline อ้างอิง: (ระบุชื่อทางการจริง ห้ามสร้างเอง)
6. 📌 จุดจำก่อนสอบ:</t>
        </is>
      </c>
      <c r="C29" s="80" t="n"/>
      <c r="D29" s="80" t="n"/>
      <c r="E29" s="80" t="n"/>
      <c r="F29" s="80" t="n"/>
      <c r="G29" s="81" t="n"/>
      <c r="N29" t="inlineStr">
        <is>
          <t>Clinic</t>
        </is>
      </c>
    </row>
  </sheetData>
  <mergeCells count="25">
    <mergeCell ref="A5:G5"/>
    <mergeCell ref="B8:G8"/>
    <mergeCell ref="B13:G13"/>
    <mergeCell ref="B29:G29"/>
    <mergeCell ref="B10:G10"/>
    <mergeCell ref="C20:G20"/>
    <mergeCell ref="B28:G28"/>
    <mergeCell ref="B9:G9"/>
    <mergeCell ref="A24:G24"/>
    <mergeCell ref="A15:G15"/>
    <mergeCell ref="C22:G22"/>
    <mergeCell ref="B6:G6"/>
    <mergeCell ref="C21:G21"/>
    <mergeCell ref="A1:G1"/>
    <mergeCell ref="A16:G16"/>
    <mergeCell ref="B26:G26"/>
    <mergeCell ref="B7:G7"/>
    <mergeCell ref="B25:G25"/>
    <mergeCell ref="C17:G17"/>
    <mergeCell ref="A3:G3"/>
    <mergeCell ref="B27:G27"/>
    <mergeCell ref="C19:G19"/>
    <mergeCell ref="B12:G12"/>
    <mergeCell ref="C18:G18"/>
    <mergeCell ref="B11:G1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179"/>
  <sheetViews>
    <sheetView workbookViewId="0">
      <selection activeCell="A1" sqref="A1"/>
    </sheetView>
  </sheetViews>
  <sheetFormatPr baseColWidth="8" defaultRowHeight="15"/>
  <sheetData>
    <row r="1">
      <c r="A1">
        <f>HYPERLINK("#gid=0", "🏠 กลับสู่หน้าแรก (Go to Home Page)")</f>
        <v/>
      </c>
    </row>
    <row r="2">
      <c r="A2" t="n">
        <v>1</v>
      </c>
      <c r="B2" t="inlineStr">
        <is>
          <t>คำถาม</t>
        </is>
      </c>
      <c r="C2" t="inlineStr">
        <is>
          <t>รูปถาม</t>
        </is>
      </c>
      <c r="D2" t="inlineStr">
        <is>
          <t>ตัวเลือก 1</t>
        </is>
      </c>
      <c r="E2" t="inlineStr">
        <is>
          <t>ตัวเลือก 2</t>
        </is>
      </c>
      <c r="F2" t="inlineStr">
        <is>
          <t>ตัวเลือก 3</t>
        </is>
      </c>
      <c r="G2" t="inlineStr">
        <is>
          <t>ตัวเลือก 4</t>
        </is>
      </c>
      <c r="H2" t="inlineStr">
        <is>
          <t>ตัวเลือก 5</t>
        </is>
      </c>
      <c r="I2" t="inlineStr">
        <is>
          <t>เฉลย (ตัวเลข 1-5)</t>
        </is>
      </c>
      <c r="J2" t="inlineStr">
        <is>
          <t>คำอธิบายเฉลย</t>
        </is>
      </c>
      <c r="K2" t="inlineStr">
        <is>
          <t>รูปเฉลย</t>
        </is>
      </c>
      <c r="L2" t="inlineStr">
        <is>
          <t>Herbal Medicine &amp; Products</t>
        </is>
      </c>
      <c r="M2" t="inlineStr">
        <is>
          <t>หัวข้อย่อย (Subtopic)</t>
        </is>
      </c>
      <c r="N2" t="inlineStr">
        <is>
          <t>Product / Clinic</t>
        </is>
      </c>
      <c r="O2" t="inlineStr">
        <is>
          <t>หมายเหตุ</t>
        </is>
      </c>
      <c r="P2" t="inlineStr">
        <is>
          <t>ประเภทข้อสอบ</t>
        </is>
      </c>
      <c r="Q2" t="inlineStr">
        <is>
          <t>ปี / เลขชุด</t>
        </is>
      </c>
      <c r="R2" t="inlineStr">
        <is>
          <t>Case ID (รหัสเคส)</t>
        </is>
      </c>
    </row>
    <row r="3">
      <c r="A3" s="176" t="n">
        <v>1</v>
      </c>
      <c r="B3" t="inlineStr">
        <is>
          <t>ผู้ป่วยชายไทย 58 ปี มีประวัติโรคข้อเข่าเสื่อม (Osteoarthritis) ต้องการใช้สมุนไพรเพื่อบรรเทาอาการปวดเข่า ยาสมุนไพรในบัญชียาหลักแห่งชาติตัวใดมีหลักฐานทางคลินิกยืนยันว่ามีประสิทธิผลในการลดอาการปวดเทียบเท่ากับยาต้านการอักเสบกลุ่ม NSAIDs</t>
        </is>
      </c>
      <c r="D3" t="inlineStr">
        <is>
          <t>ยาผสมเถาวัลย์เปรียง</t>
        </is>
      </c>
      <c r="E3" t="inlineStr">
        <is>
          <t>ยาขมิ้นชัน</t>
        </is>
      </c>
      <c r="F3" t="inlineStr">
        <is>
          <t>ยาพริกเจล</t>
        </is>
      </c>
      <c r="G3" t="inlineStr">
        <is>
          <t>ยาไพลจีซาล</t>
        </is>
      </c>
      <c r="H3" t="inlineStr">
        <is>
          <t>ยาฟ้าทะลายโจร</t>
        </is>
      </c>
      <c r="I3" t="n">
        <v>1</v>
      </c>
      <c r="J3" t="inlineStr">
        <is>
          <t>✅ คำตอบที่ถูกต้อง: ข้อ ก. ยาผสมเถาวัลย์เปรียง
💡 Background:
เถาวัลย์เปรียง (Derris scandens) เป็นสมุนไพรในบัญชียาหลักแห่งชาติด้านสมุนไพรที่ได้รับการศึกษาวิจัยทางคลินิกอย่างกว้างขวางในการรักษาอาการปวดเมื่อยกล้ามเนื้อและอาการปวดข้อเข่าเสื่อม
🎯 ทำไมข้อนี้ถึงถูก:
สารสกัดเถาวัลย์เปรียงมีสารออกฤทธิ์กลุ่ม Isoflavonoids และสารสกัดมาตรฐานมีฤทธิ์ยับยั้งเอนไซม์ Cyclooxygenase (COX-2) และลดการหลั่งสารก่อการอักเสบ IL-1-beta และ TNF-alpha การศึกษาทางคลินิกพบว่ามีประสิทธิผลในการลดอาการปวดข้อเข่าเสื่อมเทียบเท่ากับยา Diclofenac และ Naproxen โดยมีผลข้างเคียงต่อระบบทางเดินอาหารน้อยกว่า
🔍 ข้ออื่นผิดเพราะอะไร:
• ข้อ ข. (ยาขมิ้นชัน): เด่นในการบรรเทาอาการท้องอืด ท้องเฟ้อ แน่น จุกเสียด และรักษาแผลในกระเพาะอาหาร แม้มีฤทธิ์ต้านการอักเสบแต่อาการปวดข้อเข่ายังไม่เด่นเท่าเถาวัลย์เปรียง
• ข้อ ค. (ยาพริกเจล): เป็นยาทาภายนอกบรรเทาอาการปวดข้อและปวดปลายประสาท (Capsaicin depletion of substance P) ไม่ใช่ยารับประทาน
• ข้อ ง. (ยาไพลจีซาล): เป็นยาใช้ภายนอกบรรเทาอาการเคล็ด ขัด ยอก ฟกช้ำ ไม่ใช่ยารับประทาน
• ข้อ จ. (ยาฟ้าทะลายโจร): ใช้บรรเทาอาการไข้หวัด เจ็บคอ และท้องเสียชนิดไม่ติดเชื้อ
📖 Guideline อ้างอิง:
บัญชียาหลักแห่งชาติด้านสมุนไพร พ.ศ. 2566 (กลุ่มอาการทางระบบกล้ามเนื้อและกระดูก) &amp; Thai Herbal Pharmacopoeia (THP)
📌 จุดจำก่อนสอบ:
• เถาวัลย์เปรียง: ลดปวดข้อเข่าเสื่อมเทียบเท่า Naproxen/Diclofenac
• ข้อควรระวัง: หญิงตั้งครรภ์ห้ามใช้ และระวังการใช้ร่วมกับ NSAIDs หรือ Antithrombotics</t>
        </is>
      </c>
      <c r="L3" t="inlineStr">
        <is>
          <t>Herbal Medicine &amp; Products</t>
        </is>
      </c>
      <c r="M3" t="inlineStr">
        <is>
          <t>National List of Essential Medicines (Herbal)</t>
        </is>
      </c>
      <c r="N3" t="inlineStr">
        <is>
          <t>Clinic</t>
        </is>
      </c>
      <c r="O3" t="inlineStr">
        <is>
          <t>Mock PLE-CC 1 ข้อ 12</t>
        </is>
      </c>
      <c r="P3" t="inlineStr">
        <is>
          <t>แบบฝึกหัด</t>
        </is>
      </c>
      <c r="Q3" t="inlineStr">
        <is>
          <t>เล่มม่วง</t>
        </is>
      </c>
    </row>
    <row r="4">
      <c r="A4" s="176" t="n">
        <v>2</v>
      </c>
      <c r="B4" t="inlineStr">
        <is>
          <t>ผู้ป่วยชายไทย 58 ปี มีประวัติโรคข้อเข่าเสื่อม รับประทานยาผสมเถาวัลย์เปรียง หากผู้ป่วยมีโรคประจำตัวใดต่อไปนี้ ควรระมัดระวังการใช้ยาผสมเถาวัลย์เปรียงเป็นพิเศษ</t>
        </is>
      </c>
      <c r="D4" t="inlineStr">
        <is>
          <t>โรคแผลในกระเพาะอาหาร (Peptic Ulcer Disease)</t>
        </is>
      </c>
      <c r="E4" t="inlineStr">
        <is>
          <t>โรคเบาหวาน</t>
        </is>
      </c>
      <c r="F4" t="inlineStr">
        <is>
          <t>โรคหอบหืด</t>
        </is>
      </c>
      <c r="G4" t="inlineStr">
        <is>
          <t>โรคต้อหิน</t>
        </is>
      </c>
      <c r="H4" t="inlineStr">
        <is>
          <t>โรคต่อมลูกหมากโต</t>
        </is>
      </c>
      <c r="I4" t="n">
        <v>1</v>
      </c>
      <c r="J4" t="inlineStr">
        <is>
          <t>✅ คำตอบที่ถูกต้อง: ข้อ ก. โรคแผลในกระเพาะอาหาร (Peptic Ulcer Disease)
💡 Background:
ยาผสมเถาวัลย์เปรียงมีฤทธิ์ทางเภสัชวิทยาในการยับยั้งกระบวนการอักเสบผ่านวิถี Cyclooxygenase (COX) ซึ่งมีความคล้ายคลึงกับยาต้านการอักเสบที่ไม่ใช่สเตียรอยด์ (NSAIDs)
🎯 ทำไมข้อนี้ถึงถูก:
การยับยั้งเอนไซม์ COX อาจทำให้การสร้าง Prostaglandin E2 (PGE2) และ Prostacyclin (PGI2) ที่มีบทบาทปกป้องเยื่อบุกระเพาะอาหารลดลง ส่งผลให้เกิดการระคายเคืองกระเพาะอาหาร แน่นท้อง คลื่นไส้ หรือกระตุ้นให้แผลในกระเพาะอาหารกำเริบและเลือดออกได้ จึงต้องระวังเป็นพิเศษในผู้ป่วย Peptic Ulcer Disease
🔍 ข้ออื่นผิดเพราะอะไร:
• ข้อ ข. (โรคเบาหวาน): เถาวัลย์เปรียงไม่ได้เพิ่มระดับน้ำตาลในเลือดอย่างมีนัยสำคัญ
• ข้อ ค. (โรคหอบหืด): แม้ NSAIDs บางตัวอาจกระตุ้น Samter triad แต่เถาวัลย์เปรียงไม่มีข้อห้ามเด็ดขาดในหอบหืดทั่วไป
• ข้อ ง. (โรคต้อหิน): ยาไม่มีฤทธิ์ Anticholinergic จึงไม่เพิ่มความดันในลูกตา
• ข้อ จ. (โรคต่อมลูกหมากโต): ยาไม่มีผลต่อการคลายหรือบีบตัวของคอกระเพาะปัสสาวะ
📖 Guideline อ้างอิง:
ประกาศคณะกรรมการพัฒนาระบบยาแห่งชาติ เรื่อง บัญชียาหลักแห่งชาติด้านสมุนไพร พ.ศ. 2566
📌 จุดจำก่อนสอบ:
• เถาวัลย์เปรียง: ระวังในผู้ป่วยโรคแผลในทางเดินอาหาร (PUD) และหลีกเลี่ยงการใช้ร่วมกับยาต้านการแข็งตัวของเลือด</t>
        </is>
      </c>
      <c r="L4" t="inlineStr">
        <is>
          <t>Herbal Medicine &amp; Products</t>
        </is>
      </c>
      <c r="M4" t="inlineStr">
        <is>
          <t>National List of Essential Medicines (Herbal)</t>
        </is>
      </c>
      <c r="N4" t="inlineStr">
        <is>
          <t>Clinic</t>
        </is>
      </c>
      <c r="O4" t="inlineStr">
        <is>
          <t>Mock PLE-CC 1 ข้อ 24</t>
        </is>
      </c>
      <c r="P4" t="inlineStr">
        <is>
          <t>แบบฝึกหัด</t>
        </is>
      </c>
      <c r="Q4" t="inlineStr">
        <is>
          <t>เล่มม่วง</t>
        </is>
      </c>
    </row>
    <row r="5">
      <c r="A5" s="176" t="n">
        <v>3</v>
      </c>
      <c r="B5" t="inlineStr">
        <is>
          <t>สมุนไพรในข้อใดที่มีรายงานอาการไม่พึงประสงค์จากการใช้ยาติดต่อกันเป็นเวลานานจนทำให้เกิดภาวะตับอักเสบเฉียบพลัน (Hepatotoxicity) จนถูกถอนออกจากบัญชียาแผนไทย/สมุนไพรเดี่ยว</t>
        </is>
      </c>
      <c r="D5" t="inlineStr">
        <is>
          <t>ขี้เหล็ก</t>
        </is>
      </c>
      <c r="E5" t="inlineStr">
        <is>
          <t>ขมิ้นชัน</t>
        </is>
      </c>
      <c r="F5" t="inlineStr">
        <is>
          <t>ขิง</t>
        </is>
      </c>
      <c r="G5" t="inlineStr">
        <is>
          <t>กระเจี๊ยบแดง</t>
        </is>
      </c>
      <c r="H5" t="inlineStr">
        <is>
          <t>หญ้าหนวดแมว</t>
        </is>
      </c>
      <c r="I5" t="n">
        <v>1</v>
      </c>
      <c r="J5" t="inlineStr">
        <is>
          <t>✅ คำตอบที่ถูกต้อง: ข้อ ก. ขี้เหล็ก
💡 Background:
ขี้เหล็ก (Cassia siamea) เดิมเคยมีการนำสารสกัดใบขี้เหล็กมาใช้เป็นยานอนหลับและคลายกังวลอย่างแพร่หลายในประเทศไทย
🎯 ทำไมข้อนี้ถึงถูก:
ใบขี้เหล็กมีสารสำคัญกลุ่ม Anhydrobarakol และ Barakol ซึ่งพบว่ามีความสัมพันธ์โดยตรงกับการเกิดพิษต่อเซลล์ตับ (Hepatotoxicity) และทำให้เกิดภาวะตับอักเสบเฉียบพลัน (Acute hepatitis) จนถึงขั้นตับวายในผู้ใช้ยาหลายราย จึงมีประกาศยกเลิกการใช้สารสกัดขี้เหล็กเป็นยาเดี่ยวและห้ามใช้ในผู้ป่วยโรคตับ
🔍 ข้ออื่นผิดเพราะอะไร:
• ข้อ ข. (ขมิ้นชัน): มีความปลอดภัยสูง ช่วยขับน้ำดีและปกป้องตับ มีข้อห้ามเฉพาะในผู้ป่วยท่อน้ำดีอุดตัน
• ข้อ ค. (ขิง): ปลอดภัย ใช้บรรเทาอาการคลื่นไส้อาเจียนและท้องอืด
• ข้อ ง. (กระเจี๊ยบแดง): มีฤทธิ์ขับปัสสาวะ ลดความดัน ไม่ได้ก่อพิษต่อตับ
• ข้อ จ. (หญ้าหนวดแมว): มีโพแทสเซียมสูง ระวังในโรคไตและโรคหัวใจ ไม่ใช่โรคตับ
📖 Guideline อ้างอิง:
ประกาศกระทรวงสาธารณสุข เรื่อง ระงับการผลิตและจำหน่ายผลิตภัณฑ์ยาจากขี้เหล็ก พ.ศ. 2542 &amp; Thai Herbal Pharmacopoeia
📌 จุดจำก่อนสอบ:
• ขี้เหล็ก (Cassia siamea) มีสาร Barakol ทำให้เกิด Hepatotoxicity ห้ามใช้ในโรคตับ</t>
        </is>
      </c>
      <c r="L5" t="inlineStr">
        <is>
          <t>Herbal Medicine &amp; Products</t>
        </is>
      </c>
      <c r="M5" t="inlineStr">
        <is>
          <t>National List of Essential Medicines (Herbal)</t>
        </is>
      </c>
      <c r="N5" t="inlineStr">
        <is>
          <t>Clinic</t>
        </is>
      </c>
      <c r="O5" t="inlineStr">
        <is>
          <t>Mock PLE-CC 1 ข้อ 25</t>
        </is>
      </c>
      <c r="P5" t="inlineStr">
        <is>
          <t>แบบฝึกหัด</t>
        </is>
      </c>
      <c r="Q5" t="inlineStr">
        <is>
          <t>เล่มม่วง</t>
        </is>
      </c>
    </row>
    <row r="6">
      <c r="A6" s="176" t="n">
        <v>4</v>
      </c>
      <c r="B6" t="inlineStr">
        <is>
          <t>สมุนไพรใดที่ช่วยขับปัสสาวะและขับกรดยูริก แต่มีข้อควรระวังสำคัญคือมีปริมาณโพแทสเซียมสูงมาก จึงห้ามใช้ในผู้ป่วยโรคหัวใจและโรคไตล้มเหลว</t>
        </is>
      </c>
      <c r="D6" t="inlineStr">
        <is>
          <t>ยาหญ้าหนวดแมว</t>
        </is>
      </c>
      <c r="E6" t="inlineStr">
        <is>
          <t>ยากระเจี๊ยบแดง</t>
        </is>
      </c>
      <c r="F6" t="inlineStr">
        <is>
          <t>ยารางจืด</t>
        </is>
      </c>
      <c r="G6" t="inlineStr">
        <is>
          <t>ยาหญ้าปักกิ่ง</t>
        </is>
      </c>
      <c r="H6" t="inlineStr">
        <is>
          <t>ยาหญ้าดอกขาว</t>
        </is>
      </c>
      <c r="I6" t="n">
        <v>1</v>
      </c>
      <c r="J6" t="inlineStr">
        <is>
          <t>✅ คำตอบที่ถูกต้อง: ข้อ ก. ยาหญ้าหนวดแมว
💡 Background:
หญ้าหนวดแมว (Orthosiphon aristatus / Payap-mek) เป็นสมุนไพรในบัญชียาหลักแห่งชาติกลุ่มยาขับปัสสาวะ แก้นิ่วในระบบทางเดินปัสสาวะ และแก้ขัดเบา
🎯 ทำไมข้อนี้ถึงถูก:
หญ้าหนวดแมวมีเกลือโพแทสเซียมสูงมาก (High Potassium content) ตามธรรมชาติ ซึ่งช่วยในการขับกรดยูริกและขับปัสสาวะ แต่หากนำไปใช้ในผู้ป่วยที่มีการทำงานของไตบกพร่อง (Renal impairment) หรือโรคหัวใจล้มเหลว จะทำให้เกิดภาวะโพแทสเซียมในเลือดสูงรุนแรง (Severe Hyperkalemia) ซึ่งอาจเหนี่ยวนำให้เกิดภาวะหัวใจเต้นผิดจังหวะจนเสียชีวิตได้
🔍 ข้ออื่นผิดเพราะอะไร:
• ข้อ ข. (ยากระเจี๊ยบแดง): มีฤทธิ์ขับปัสสาวะและแก้นิ่ว แต่ปริมาณโพแทสเซียมไม่สูงเท่าหญ้าหนวดแมว
• ข้อ ค. (ยารางจืด): ใช้ล้างพิษ ถอนพิษไข้ ยาฆ่าแมลง และสารเคมี
• ข้อ ง. (ยาหญ้าปักกิ่ง): ใช้เสริมภูมิคุ้มกันและบรรเทาอาการในผู้ป่วยมะเร็ง
• ข้อ จ. (ยาหญ้าดอกขาว): มีสารไนเตรตทำให้ชาที่ลิ้น ใช้สำหรับช่วยลดความอยากสูบบุหรี่
📖 Guideline อ้างอิง:
บัญชียาหลักแห่งชาติด้านสมุนไพร พ.ศ. 2566 &amp; Thai Herbal Pharmacopoeia (THP)
📌 จุดจำก่อนสอบ:
• หญ้าหนวดแมว (Orthosiphon aristatus): ขับปัสสาวะ สลายนิ่วยูริก มี K สูง ห้ามใช้ในโรคไตและโรคหัวใจ</t>
        </is>
      </c>
      <c r="L6" t="inlineStr">
        <is>
          <t>Herbal Medicine &amp; Products</t>
        </is>
      </c>
      <c r="M6" t="inlineStr">
        <is>
          <t>National List of Essential Medicines (Herbal)</t>
        </is>
      </c>
      <c r="N6" t="inlineStr">
        <is>
          <t>Clinic</t>
        </is>
      </c>
      <c r="O6" t="inlineStr">
        <is>
          <t>Mock PLE-CC 1 ข้อ 40</t>
        </is>
      </c>
      <c r="P6" t="inlineStr">
        <is>
          <t>แบบฝึกหัด</t>
        </is>
      </c>
      <c r="Q6" t="inlineStr">
        <is>
          <t>เล่มม่วง</t>
        </is>
      </c>
    </row>
    <row r="7">
      <c r="A7" s="176" t="n">
        <v>5</v>
      </c>
      <c r="B7" t="inlineStr">
        <is>
          <t>ผู้ป่วยเป็นโรคงูสวัด (Herpes Zoster) มีตุ่มน้ำใสขึ้นตามแนวเส้นประสาท สมุนไพรในบัญชียาหลักแห่งชาติตัวใดใช้ทาภายนอกเพื่อบรรเทาอาการของโรคเริมและงูสวัด</t>
        </is>
      </c>
      <c r="D7" t="inlineStr">
        <is>
          <t>ยาพญายอ</t>
        </is>
      </c>
      <c r="E7" t="inlineStr">
        <is>
          <t>ยาเปลือกมังคุด</t>
        </is>
      </c>
      <c r="F7" t="inlineStr">
        <is>
          <t>ยาบัวบก</t>
        </is>
      </c>
      <c r="G7" t="inlineStr">
        <is>
          <t>ยาทิงเจอร์พลู</t>
        </is>
      </c>
      <c r="H7" t="inlineStr">
        <is>
          <t>ยาทิงเจอร์ทองพันชั่ง</t>
        </is>
      </c>
      <c r="I7" t="n">
        <v>1</v>
      </c>
      <c r="J7" t="inlineStr">
        <is>
          <t>✅ คำตอบที่ถูกต้อง: ข้อ ก. ยาพญายอ
💡 Background:
พญายอ หรือ เสลดพังพอนตัวเมีย (Clinacanthus nutans) เป็นสมุนไพรในบัญชียาหลักแห่งชาติกลุ่มยาใช้ภายนอกสำหรับโรคผิวหนัง
🎯 ทำไมข้อนี้ถึงถูก:
สารสกัดจากใบพญายอมีสารสำคัญกลุ่ม Flavonoids, Monogalactosyl diacylglycerol, และสารกลุ่ม Glycolipids ซึ่งมีฤทธิ์ต้านเชื้อไวรัส Herpes Simplex Virus (HSV-1, HSV-2) และ Varicella Zoster Virus (VZV) โดยตรง รวมถึงมีฤทธิ์ต้านการอักเสบ ช่วยลดอาการปวดแสบร้อนและเร่งให้ตุ่มน้ำใสแห้งตกสะเก็ดเร็วขึ้น
🔍 ข้ออื่นผิดเพราะอะไร:
• ข้อ ข. (ยาเปลือกมังคุด): มี Tannin และ Xanthones (Mangostin) ใช้สมานแผล รักษาแผลเรื้อรังและต้านแบคทีเรีย
• ข้อ ค. (ยาบัวบก): มี Madecassoside และ Asiaticoside ช่วยกระตุ้นการสร้างคอลลาเจน สมานแผลไฟไหม้และแผลผ่าตัด
• ข้อ ง. (ยาทิงเจอร์พลู): ใช้บรรเทาอาการคันจากลมพิษ ผื่นแพ้
• ข้อ จ. (ยาทิงเจอร์ทองพันชั่ง): มี Rhinacanthin ออกฤทธิ์ต้านเชื้อรา รักษาโรคกลาก เกลื้อน
📖 Guideline อ้างอิง:
บัญชียาหลักแห่งชาติด้านสมุนไพร พ.ศ. 2566 &amp; Thai Herbal Pharmacopoeia (THP)
📌 จุดจำก่อนสอบ:
• พญายอ (เสลดพังพอนตัวเมีย): ต้านไวรัส HSV (เริม) และ VZV (งูสวัด)
• ส่วนที่ใช้ทำยา: ใบสด หรือสารสกัดจากใบ</t>
        </is>
      </c>
      <c r="L7" t="inlineStr">
        <is>
          <t>Herbal Medicine &amp; Products</t>
        </is>
      </c>
      <c r="M7" t="inlineStr">
        <is>
          <t>National List of Essential Medicines (Herbal)</t>
        </is>
      </c>
      <c r="N7" t="inlineStr">
        <is>
          <t>Clinic</t>
        </is>
      </c>
      <c r="O7" t="inlineStr">
        <is>
          <t>Mock PLE-CC 1 ข้อ 130</t>
        </is>
      </c>
      <c r="P7" t="inlineStr">
        <is>
          <t>แบบฝึกหัด</t>
        </is>
      </c>
      <c r="Q7" t="inlineStr">
        <is>
          <t>เล่มม่วง</t>
        </is>
      </c>
    </row>
    <row r="8">
      <c r="A8" s="176" t="n">
        <v>6</v>
      </c>
      <c r="B8" t="inlineStr">
        <is>
          <t>จากข้อ 7 การเตรียมยาพญายอเพื่อใช้ในการรักษาโรคเริมและงูสวัด นิยมใช้ส่วนใดของพืชในการสกัดทำยา</t>
        </is>
      </c>
      <c r="D8" t="inlineStr">
        <is>
          <t>ใบ</t>
        </is>
      </c>
      <c r="E8" t="inlineStr">
        <is>
          <t>เถา</t>
        </is>
      </c>
      <c r="F8" t="inlineStr">
        <is>
          <t>ราก</t>
        </is>
      </c>
      <c r="G8" t="inlineStr">
        <is>
          <t>เมล็ด</t>
        </is>
      </c>
      <c r="H8" t="inlineStr">
        <is>
          <t>เปลือกผล</t>
        </is>
      </c>
      <c r="I8" t="n">
        <v>1</v>
      </c>
      <c r="J8" t="inlineStr">
        <is>
          <t>✅ คำตอบที่ถูกต้อง: ข้อ ก. ใบ
💡 Background:
พญายอ หรือ เสลดพังพอนตัวเมีย (Clinacanthus nutans (Burm.f.) Lindau) วงศ์ Acanthaceae มีการสะสมสารออกฤทธิ์ทางชีวภาพต้านไวรัสในส่วนเหนือดินโดยเฉพาะที่ใบ
🎯 ทำไมข้อนี้ถึงถูก:
ส่วนของพืชที่กำหนดในเภสัชตำรับสมุนไพรไทย (Thai Herbal Pharmacopoeia) และบัญชียาหลักแห่งชาติสำหรับทำยาพญายอ (ครีม, โลชั่น, สารละลายกลีเซอรีน) คือ ส่วนใบ (Leaves) เนื่องจากอุดมไปด้วยสารต้านไวรัสกลุ่ม Glycolipids และ Flavonoids สูงที่สุด
🔍 ข้ออื่นผิดเพราะอะไร:
• ข้อ ข. (เถา): เช่น เถาวัลย์เปรียง บอระเพ็ด
• ข้อ ค. (ราก): เช่น รากทองพันชั่ง รากชะเอมเทศ
• ข้อ ง. (เมล็ด): เช่น เมล็ดน้อยหน่า เมล็ดฟักทอง
• ข้อ จ. (เปลือกผล): เช่น เปลือกผลมังคุด เปลือกผลทับทิม
📖 Guideline อ้างอิง:
Thai Herbal Pharmacopoeia (THP) Vol. I &amp; บัญชียาหลักแห่งชาติด้านสมุนไพร
📌 จุดจำก่อนสอบ:
• พญายอ: ใช้ส่วน 'ใบ' สกัดทำยาครีมพญายอรักษาเริมและงูสวัด</t>
        </is>
      </c>
      <c r="L8" t="inlineStr">
        <is>
          <t>Herbal Medicine &amp; Products</t>
        </is>
      </c>
      <c r="M8" t="inlineStr">
        <is>
          <t>National List of Essential Medicines (Herbal)</t>
        </is>
      </c>
      <c r="N8" t="inlineStr">
        <is>
          <t>Clinic</t>
        </is>
      </c>
      <c r="O8" t="inlineStr">
        <is>
          <t>Mock PLE-CC 1 ข้อ 131</t>
        </is>
      </c>
      <c r="P8" t="inlineStr">
        <is>
          <t>แบบฝึกหัด</t>
        </is>
      </c>
      <c r="Q8" t="inlineStr">
        <is>
          <t>เล่มม่วง</t>
        </is>
      </c>
    </row>
    <row r="9">
      <c r="A9" s="176" t="n">
        <v>7</v>
      </c>
      <c r="B9" t="inlineStr">
        <is>
          <t>ร้านขายยาแผนปัจจุบัน (ขย.1) มีผลิตภัณฑ์สมุนไพรที่ฉลากระบุว่า 'จำหน่ายได้เฉพาะสถานที่ที่ได้รับใบอนุญาตขายผลิตภัณฑ์สมุนไพร' เภสัชกรผู้มีหน้าที่ปฏิบัติการสามารถขายผลิตภัณฑ์ดังกล่าวได้หรือไม่ เพราะเหตุใด</t>
        </is>
      </c>
      <c r="D9" t="inlineStr">
        <is>
          <t>ไม่ได้ เพราะร้านขายยาแผนปัจจุบันต้องได้รับใบอนุญาตขายผลิตภัณฑ์สมุนไพรตาม พ.ร.บ. ผลิตภัณฑ์สมุนไพร พ.ศ. 2562 ก่อน</t>
        </is>
      </c>
      <c r="E9" t="inlineStr">
        <is>
          <t>ได้ทันที เพราะใบอนุญาต ขย.1 ครอบคลุมการขายผลิตภัณฑ์สมุนไพรทุกประเภทโดยอัตโนมัติ</t>
        </is>
      </c>
      <c r="F9" t="inlineStr">
        <is>
          <t>ได้เฉพาะเมื่อมีแพทย์์แผนไทยเป็นผู้สั่งจ่ายผลิตภัณฑ์ดังกล่าวในร้าน</t>
        </is>
      </c>
      <c r="G9" t="inlineStr">
        <is>
          <t>ได้เฉพาะผลิตภัณฑ์สมุนไพรที่นำเข้าจากต่างประเทศเท่านั้น</t>
        </is>
      </c>
      <c r="H9" t="inlineStr">
        <is>
          <t>ไม่ได้ เพราะร้านยาแผนปัจจุบันห้ามมีผลิตภัณฑ์สมุนไพรวางจำหน่ายในร้านเด็ดขาด</t>
        </is>
      </c>
      <c r="I9" t="n">
        <v>1</v>
      </c>
      <c r="J9" t="inlineStr">
        <is>
          <t>✅ คำตอบที่ถูกต้อง: ข้อ ก. ไม่ได้ เพราะร้านขายยาแผนปัจจุบันต้องได้รับใบอนุญาตขายผลิตภัณฑ์สมุนไพรตาม พ.ร.บ. ผลิตภัณฑ์สมุนไพร พ.ศ. 2562 ก่อน
💡 Background:
พระราชบัญญัติผลิตภัณฑ์สมุนไพร พ.ศ. 2562 ได้แยกการกำกับดูแลผลิตภัณฑ์สมุนไพรออกจากพระราชบัญญัติยา พ.ศ. 2510 เพื่อส่งเสริมและควบคุมผลิตภัณฑ์สมุนไพรอย่างเป็นเอกเทศ
🎯 ทำไมข้อนี้ถึงถูก:
ตาม พ.ร.บ. ผลิตภัณฑ์สมุนไพร พ.ศ. 2562 ผู้ใดประสงค์จะขายผลิตภัณฑ์สมุนไพร (ที่ไม่ใช่ผลิตภัณฑ์สมุนไพรที่ได้รับการยกเว้น เช่น ยาสามัญประจำบ้านแผนโบราณ) จะต้องได้รับใบอนุญาตขายผลิตภัณฑ์สมุนไพรจากผู้อนุญาต ดังนั้นร้านขายยาแผนปัจจุบันหากยังไม่ได้ยื่นขอและได้รับใบอนุญาตขายผลิตภัณฑ์สมุนไพร จะไม่สามารถจำหน่ายผลิตภัณฑ์สมุนไพรที่มีเงื่อนไขใบอนุญาตเฉพาะดังกล่าวได้
🔍 ข้ออื่นผิดเพราะอะไร:
• ข้อ ข. (ขายได้ทันทีครอบคลุมอัตโนมัติ): ผิด เพราะใบอนุญาต ขย.1 ออกตาม พ.ร.บ.ยา ไม่ได้ครอบคลุมการขายผลิตภัณฑ์สมุนไพรควบคุมตามกฎหมายใหม่โดยอัตโนมัติ
• ข้อ ค. (ต้องมีแพทย์์แผนไทยสั่ง): ไม่จำเป็นต้องมีแพทย์์แผนไทยสั่งจ่ายในร้าน ขย.1 แต่ขึ้นกับเงื่อนไขใบอนุญาตสถานที่ขาย
• ข้อ ง. (ได้เฉพาะนำเข้า): ผลิตภัณฑ์สมุนไพรในประเทศหรือนำเข้าต้องอยู่ใต้กฎเกณฑ์เดียวกัน
• ข้อ จ. (ห้ามวางจำหน่ายเด็ดขาด): ผิด ร้านยาสามารถขอรับใบอนุญาตขายผลิตภัณฑ์สมุนไพรเพื่อจำหน่ายได้อย่างถูกต้องตามกฎหมาย
📖 Guideline อ้างอิง:
พระราชบัญญัติผลิตภัณฑ์สมุนไพร พ.ศ. 2562 (มาตรา 17 และมาตรา 25) สำนักงานคณะกรรมการอาหารและยา (อย.)
📌 จุดจำก่อนสอบ:
• พ.ร.บ. ผลิตภัณฑ์สมุนไพร พ.ศ. 2562 ควบคุม การผลิต นำเข้า ขาย ผลิตภัณฑ์สมุนไพร
• การขายต้องได้รับใบอนุญาตขายผลิตภัณฑ์สมุนไพร เว้นแต่เป็นผลิตภัณฑ์ที่ได้รับยกเว้นตามกฎกระทรวง</t>
        </is>
      </c>
      <c r="L9" t="inlineStr">
        <is>
          <t>Herbal Medicine &amp; Products</t>
        </is>
      </c>
      <c r="M9" t="inlineStr">
        <is>
          <t>National List of Essential Medicines (Herbal)</t>
        </is>
      </c>
      <c r="N9" t="inlineStr">
        <is>
          <t>Clinic</t>
        </is>
      </c>
      <c r="O9" t="inlineStr">
        <is>
          <t>PLE-CC1 ปี 2566 Day 2 ข้อ 61</t>
        </is>
      </c>
      <c r="P9" t="inlineStr">
        <is>
          <t>ข้อสอบเก่า</t>
        </is>
      </c>
      <c r="Q9" t="inlineStr">
        <is>
          <t>2566</t>
        </is>
      </c>
    </row>
    <row r="10">
      <c r="A10" s="176" t="n">
        <v>8</v>
      </c>
      <c r="B10" t="inlineStr">
        <is>
          <t>ผู้ป่วยมาติดต่อขอซื้อยาสมุนไพรชนิดหนึ่งที่ร้านขายยาแผนปัจจุบัน แต่เภสัชกรตรวจสอบพบว่าผลิตภัณฑ์ดังกล่าวจัดเป็นยาแผนโบราณควบคุมพิเศษที่ร้านยังไม่ได้รับอนุญาตให้จำหน่าย การปฏิบัติหน้าที่ของเภสัชกรข้อใดถูกต้องที่สุด</t>
        </is>
      </c>
      <c r="D10" t="inlineStr">
        <is>
          <t>แจ้งให้ผู้ป่วยทราบอย่างสุภาพว่าไม่สามารถจำหน่ายได้เนื่องจากยังไม่มีใบอนุญาตขาย และให้คำแนะนำทางเลือกการรักษาที่เหมาะสม</t>
        </is>
      </c>
      <c r="E10" t="inlineStr">
        <is>
          <t>จำหน่ายให้ผู้ป่วยไปก่อนแล้วค่อยดำเนินการขอใบอนุญาตย้อนหลัง</t>
        </is>
      </c>
      <c r="F10" t="inlineStr">
        <is>
          <t>แบ่งบรรจุยาใส่ซองยาของร้านโดยไม่ติดฉลากเดิมเพื่อจำหน่าย</t>
        </is>
      </c>
      <c r="G10" t="inlineStr">
        <is>
          <t>แนะนำให้ผู้ป่วยไปหาซื้อทางช่องทางออนไลน์ที่ไม่มีการควบคุม</t>
        </is>
      </c>
      <c r="H10" t="inlineStr">
        <is>
          <t>สั่งจ่ายยาปฏิชีวนะแผนปัจจุบันทดแทนให้ผู้ป่วยทันที</t>
        </is>
      </c>
      <c r="I10" t="n">
        <v>1</v>
      </c>
      <c r="J10" t="inlineStr">
        <is>
          <t>✅ คำตอบที่ถูกต้อง: ข้อ ก. แจ้งให้ผู้ป่วยทราบอย่างสุภาพว่าไม่สามารถจำหน่ายได้เนื่องจากยังไม่มีใบอนุญาตขาย และให้คำแนะนำทางเลือกการรักษาที่เหมาะสม
💡 Background:
จรรยาบรรณแห่งวิชาชีพเภสัชกรรมและการปฏิบัติตามกฎหมายควบคุมวิชาชีพ กำหนดให้เภสัชกรต้องส่งมอบยาและผลิตภัณฑ์สุขภาพที่ถูกต้องตามกฎหมาย ปลอดภัย และมีคุณภาพมาตรฐาน
🎯 ทำไมข้อนี้ถึงถูก:
การปฏิบัติตามหลักนิติธรรมและจริยธรรมวิชาชีพ เภสัชกรต้องปฏิบัติตามบทบัญญัติของ พ.ร.บ. ผลิตภัณฑ์สมุนไพร พ.ศ. 2562 โดยแจ้งผู้ป่วยตามตรงว่าไม่สามารถจำหน่ายได้เนื่องจากข้อจำกัดด้านใบอนุญาต พร้อมทั้งซักประวัติอาการและให้คำปรึกษาทางเลือกในการรักษาด้วยยาที่มีทะเบียนถูกต้องหรือส่งต่อสถานพยาบาล
🔍 ข้ออื่นผิดเพราะอะไร:
• ข้อ ข. (จำหน่ายไปก่อนแล้วขอทีหลัง): เป็นความผิดตามกฎหมายฐานจำหน่ายผลิตภัณฑ์สมุนไพรโดยไม่ได้รับอนุญาต
• ข้อ ค. (แบ่งบรรจุไม่ติดฉลาก): เป็นการกระทำความผิดซ้ำซ้อนด้านการแบ่งบรรจุยาและการแสดงฉลากยาที่ไม่ถูกต้อง
• ข้อ ง. (แนะนำซื้อออนไลน์เถื่อน): เป็นอันตรายต่อผู้ป่วย เสี่ยงต่อการได้รับยาปลอม ยาไม่ได้มาตรฐาน หรือยาปนเปื้อนสเตียรอยด์
• ข้อ จ. (จ่ายยาปฏิชีวนะทดแทนทันที): เป็นการใช้ยาต้านจุลชีพโดยไม่สมเหตุผล (Irrational drug use)
📖 Guideline อ้างอิง:
ข้อบังคับสภาเภสัชกรรม ว่าด้วยจรรยาบรรณแห่งวิชาชีพเภสัชกรรม พ.ศ. 2546 &amp; พระราชบัญญัติผลิตภัณฑ์สมุนไพร พ.ศ. 2562
📌 จุดจำก่อนสอบ:
• การปฏิบัติตามกฎหมายและจรรยาบรรณ: ยึดถือความปลอดภัยของผู้ป่วย ไม่จำหน่ายยาที่ไม่มีใบอนุญาตขายรองรับ</t>
        </is>
      </c>
      <c r="L10" t="inlineStr">
        <is>
          <t>Herbal Medicine &amp; Products</t>
        </is>
      </c>
      <c r="M10" t="inlineStr">
        <is>
          <t>National List of Essential Medicines (Herbal)</t>
        </is>
      </c>
      <c r="N10" t="inlineStr">
        <is>
          <t>Clinic</t>
        </is>
      </c>
      <c r="O10" t="inlineStr">
        <is>
          <t>PLE-CC1 ปี 2566 Day 2 ข้อ 1</t>
        </is>
      </c>
      <c r="P10" t="inlineStr">
        <is>
          <t>ข้อสอบเก่า</t>
        </is>
      </c>
      <c r="Q10" t="inlineStr">
        <is>
          <t>2566</t>
        </is>
      </c>
    </row>
    <row r="11">
      <c r="A11" s="176" t="n">
        <v>9</v>
      </c>
      <c r="B11" t="inlineStr">
        <is>
          <t>ผู้ป่วยข้อเข่าเสื่อมมีอาการปวดข้อเข่า บวม ตึง ตำรับยาสมุนไพรในข้อใดต่อไปนี้มีประโยชน์ต่อการบรรเทาอาการปวดข้อน้อยที่สุด</t>
        </is>
      </c>
      <c r="D11" t="inlineStr">
        <is>
          <t>ยาผงกล้วยน้ำว้าดิบ</t>
        </is>
      </c>
      <c r="E11" t="inlineStr">
        <is>
          <t>ยาครีมพริก</t>
        </is>
      </c>
      <c r="F11" t="inlineStr">
        <is>
          <t>ยาเจลไพล</t>
        </is>
      </c>
      <c r="G11" t="inlineStr">
        <is>
          <t>ยาประสะไพล</t>
        </is>
      </c>
      <c r="H11" t="inlineStr">
        <is>
          <t>ยาผสมเถาวัลย์เปรียง</t>
        </is>
      </c>
      <c r="I11" t="n">
        <v>1</v>
      </c>
      <c r="J11" t="inlineStr">
        <is>
          <t>✅ คำตอบที่ถูกต้อง: ข้อ ก. ยาผงกล้วยน้ำว้าดิบ
💡 Background:
ยาผงกล้วยน้ำว้าดิบ (Musa sapientum) มีสารสำคัญคือ Tannins และ Serotonin ใช้สำหรับรักษาอาการทางระบบทางเดินอาหาร
🎯 ทำไมข้อนี้ถึงถูก:
ยาผงกล้วยน้ำว้าดิบมีข้อบ่งใช้ตามบัญชียาหลักแห่งชาติในการรักษาโรคแผลในกระเพาะอาหาร กรดไหลย้อน และบรรเทาอาการท้องเสียชนิดไม่ติดเชื้อ โดยออกฤทธิ์เคลือบกระเพาะอาหารและกระตุ้นการสร้างเยื่อเมือก (Mucus) ไม่ได้มีฤทธิ์ต้านการอักเสบหรือบรรเทาอาการปวดข้อเข่าเสื่อม จึงมีประโยชน์ต่อผู้ป่วยรายนี้น้อยที่สุด
🔍 ข้ออื่นผิดเพราะอะไร:
• ข้อ ข. (ยาครีมพริก): มี Capsaicin ช่วยลดสารสื่อความเจ็บปวด Substance P บรรเทาอาการปวดข้อเข่าได้ดี
• ข้อ ค. (ยาเจลไพล): มีสาร DMP (Compound D) ช่วยลดการอักเสบและปวดบวมข้อ
• ข้อ ง. (ยาประสะไพล): มีฤทธิ์กระจายเลือดลม ลดอาการเกร็งและปวดกล้ามเนื้อ
• ข้อ จ. (ยาผสมเถาวัลย์เปรียง): บรรเทาอาการปวดข้อเข่าเสื่อมได้เทียบเท่า NSAIDs
📖 Guideline อ้างอิง:
บัญชียาหลักแห่งชาติด้านสมุนไพร พ.ศ. 2566 &amp; Thai Herbal Pharmacopoeia (THP)
📌 จุดจำก่อนสอบ:
• ยาผงกล้วยดิบ: สมานแผลกระเพาะอาหาร กรดไหลย้อน ท้องเสีย ไม่ใช่ยาแก้ปวดข้อ</t>
        </is>
      </c>
      <c r="L11" t="inlineStr">
        <is>
          <t>Herbal Medicine &amp; Products</t>
        </is>
      </c>
      <c r="M11" t="inlineStr">
        <is>
          <t>National List of Essential Medicines (Herbal)</t>
        </is>
      </c>
      <c r="N11" t="inlineStr">
        <is>
          <t>Clinic</t>
        </is>
      </c>
      <c r="O11" t="inlineStr">
        <is>
          <t>PLE_CC1_2563_Q ข้อ 101</t>
        </is>
      </c>
      <c r="P11" t="inlineStr">
        <is>
          <t>ข้อสอบเก่า</t>
        </is>
      </c>
      <c r="Q11" t="inlineStr">
        <is>
          <t>2563</t>
        </is>
      </c>
    </row>
    <row r="12">
      <c r="A12" s="176" t="n">
        <v>10</v>
      </c>
      <c r="B12" t="inlineStr">
        <is>
          <t>จากการซักประวัติผู้ป่วยเพิ่มเติมพบว่า ผู้ป่วยเคยใช้สมุนไพรเถาวัลย์เปรียงเป็นประจำ แต่อาการปวดข้อเข่ายังไม่ทุเลา แพทย์์ต้องการปรับเปลี่ยนเป็นยาแผนปัจจุบันเพื่อควบคุมอาการปวดอย่างมีประสิทธิภาพ ข้อใดเหมาะสมที่สุด</t>
        </is>
      </c>
      <c r="D12" t="inlineStr">
        <is>
          <t>เจลว่านหางจระเข้</t>
        </is>
      </c>
      <c r="E12" t="inlineStr">
        <is>
          <t>Diclofenac tablet</t>
        </is>
      </c>
      <c r="F12" t="inlineStr">
        <is>
          <t>Tramadol capsule</t>
        </is>
      </c>
      <c r="G12" t="inlineStr">
        <is>
          <t>Indomethacin spray</t>
        </is>
      </c>
      <c r="H12" t="inlineStr">
        <is>
          <t>Paracetamol tablet</t>
        </is>
      </c>
      <c r="I12" t="n">
        <v>2</v>
      </c>
      <c r="J12" t="inlineStr">
        <is>
          <t>✅ คำตอบที่ถูกต้อง: ข้อ ข. Diclofenac tablet
💡 Background:
แนวทางเวชปฏิบัติการรักษาโรคข้อเข่าเสื่อม (Osteoarthritis) แนะนำการใช้ยาลำดับขั้นตามความรุนแรงของอาการปวดและการตอบสนองต่อการรักษา
🎯 ทำไมข้อนี้ถึงถูก:
เมื่อการใช้สมุนไพรทางเลือกหรือยาแก้ปวดเบื้องต้นไม่ได้ผล และผู้ป่วยยังมีอาการปวดข้อเข่าระดับปานกลางจากการอักเสบ ยาต้านการอักเสบที่ไม่ใช่สเตียรอยด์ชนิดรับประทาน (Oral NSAIDs) เช่น Diclofenac (รับประทานระยะสั้นในขนาดต่ำสุดที่ได้ผล) เป็นทางเลือกมาตรฐานที่มีประสิทธิภาพสูงในการระงับอาการปวดและลดการอักเสบของข้อ
🔍 ข้ออื่นผิดเพราะอะไร:
• ข้อ ก. (เจลว่านหางจระเข้): ใช้รักษาแผลไฟไหม้ น้ำร้อนลวก ไม่ได้ลดอาการปวดข้อ
• ข้อ ค. (Tramadol capsule): เป็นยากลุ่ม Opioids สงวนไว้สำหรับผู้ที่ไม่สามารถใช้ NSAIDs ได้ หรือปวดรุนแรง
• ข้อ ง. (Indomethacin spray): ชนิดพ่นเฉพาะที่อาจมีประสิทธิผลน้อยกว่ายากินในข้อที่อักเสบระดับลึก
• ข้อ จ. (Paracetamol tablet): ประสิทธิผลในการต้านการอักเสบของข้อต่ำกว่า NSAIDs ชัดเจน
📖 Guideline อ้างอิง:
2019 ACR/Arthritis Foundation Guideline for the Management of Osteoarthritis &amp; แนวทางเวชปฏิบัติโรคข้อเข่าเสื่อม ราชวิทยาลัยแพทย์์ออร์โธปิดิกส์แห่งประเทศไทย
📌 จุดจำก่อนสอบ:
• การรักษาปวดข้อเข่าเสื่อม: Topical NSAIDs -&gt; Oral NSAIDs (Diclofenac, Celecoxib) พิจารณาให้ร่วมกับ PPI หากมีความเสี่ยงทางเดินอาหาร</t>
        </is>
      </c>
      <c r="L12" t="inlineStr">
        <is>
          <t>Herbal Medicine &amp; Products</t>
        </is>
      </c>
      <c r="M12" t="inlineStr">
        <is>
          <t>National List of Essential Medicines (Herbal)</t>
        </is>
      </c>
      <c r="N12" t="inlineStr">
        <is>
          <t>Product</t>
        </is>
      </c>
      <c r="O12" t="inlineStr">
        <is>
          <t>ข้อ 3 (PLE_CC1_2562_Key.md)</t>
        </is>
      </c>
      <c r="P12" t="inlineStr">
        <is>
          <t>ข้อสอบเก่า</t>
        </is>
      </c>
      <c r="Q12" t="inlineStr">
        <is>
          <t>2562</t>
        </is>
      </c>
    </row>
    <row r="13">
      <c r="A13" s="176" t="n">
        <v>11</v>
      </c>
      <c r="B13" t="inlineStr">
        <is>
          <t>กระทรวงสาธารณสุขมีประกาศเตือนเกี่ยวกับสมุนไพรฟ้าทะลายโจร ว่าหากผู้ป่วยรับประทานแล้วมีอาการในข้อใด ให้หยุดยาทันทีและรีบไปพบแพทย์์ เนื่องจากเป็นอาการแพ้ยารุนแรง (Anaphylaxis / Angioedema)</t>
        </is>
      </c>
      <c r="D13" t="inlineStr">
        <is>
          <t>ผื่นคัน ลมพิษ ตาบวม หน้าบวม ริมฝีปากบวม และหายใจลำบาก</t>
        </is>
      </c>
      <c r="E13" t="inlineStr">
        <is>
          <t>ปัสสาวะมีสีเหลืองเข้ม</t>
        </is>
      </c>
      <c r="F13" t="inlineStr">
        <is>
          <t>อุจจาระมีสีดำคล้ำ</t>
        </is>
      </c>
      <c r="G13" t="inlineStr">
        <is>
          <t>มีอาการง่วงนอนเล็กน้อยหลังรับประทาน</t>
        </is>
      </c>
      <c r="H13" t="inlineStr">
        <is>
          <t>มีอาการเจริญอาหารมากขึ้น</t>
        </is>
      </c>
      <c r="I13" t="n">
        <v>1</v>
      </c>
      <c r="J13" t="inlineStr">
        <is>
          <t>✅ คำตอบที่ถูกต้อง: ข้อ ก. ผื่นคัน ลมพิษ ตาบวม หน้าบวม ริมฝีปากบวม และหายใจลำบาก
💡 Background:
ฟ้าทะลายโจร (Andrographis paniculata) แม้เป็นสมุนไพรที่นิยมใช้รักษาโรคหวัดและเจ็บคอ แต่สามารถก่อให้เกิดปฏิกิริยาการแพ้ยาได้
🎯 ทำไมข้อนี้ถึงถูก:
ประกาศกระทรวงสาธารณสุขและศูนย์เฝ้าระวังความปลอดภัยด้านยา (HPVC) ระบุคำเตือนสำคัญบนฉลากฟ้าทะลายโจรว่า: 'หากใช้แล้วมีอาการผื่นคัน ลมพิษ แน่นหน้าอก หายใจลำบาก ปากบวม ตาบวม ใบหน้าบวม ให้หยุดยาทันทีและรีบพบแพทย์์' เนื่องจากเป็นสัญญาณของ Severe Type I Hypersensitivity reaction (Angioedema / Anaphylaxis) ซึ่งอาจเป็นอันตรายถึงชีวิต
🔍 ข้ออื่นผิดเพราะอะไร:
• ข้อ ข. ปัสสาวะเข้ม, ข้อ ค. อุจจาระดำ, ข้อ ง. ง่วงนอน, ข้อ จ. เจริญอาหาร: ไม่ใช่อาการแสดงของการแพ้ยาเฉียบพลันชนิดรุนแรงตามคำเตือนในบัญชียาหลักแห่งชาติ
📖 Guideline อ้างอิง:
ประกาศกระทรวงสาธารณสุข เรื่อง ระบุคำเตือนในฉลากยาฟ้าทะลายโจร &amp; บัญชียาหลักแห่งชาติด้านสมุนไพร พ.ศ. 2566
📌 จุดจำก่อนสอบ:
• ฟ้าทะลายโจร: หากเกิด ลมพิษ บวมที่หน้า ตา ปาก แน่นหน้าอก หายใจไม่ออก -&gt; หยุดยาทันที!
• ห้ามใช้ในหญิงตั้งครรภ์และให้นมบุตร (เสี่ยงทารกพิการ)</t>
        </is>
      </c>
      <c r="L13" t="inlineStr">
        <is>
          <t>Herbal Medicine &amp; Products</t>
        </is>
      </c>
      <c r="M13" t="inlineStr">
        <is>
          <t>National List of Essential Medicines (Herbal)</t>
        </is>
      </c>
      <c r="N13" t="inlineStr">
        <is>
          <t>Product</t>
        </is>
      </c>
      <c r="O13" t="inlineStr">
        <is>
          <t>ข้อ 31 (PLE_CC1_2562_Key.md)</t>
        </is>
      </c>
      <c r="P13" t="inlineStr">
        <is>
          <t>ข้อสอบเก่า</t>
        </is>
      </c>
      <c r="Q13" t="inlineStr">
        <is>
          <t>2562</t>
        </is>
      </c>
    </row>
    <row r="14">
      <c r="A14" s="176" t="n">
        <v>12</v>
      </c>
      <c r="B14" t="inlineStr">
        <is>
          <t>สมุนไพรในข้อใดที่มีฤทธิ์ลดน้ำตาลในเลือดและล้างพิษ แต่ควรระมัดระวังอย่างยิ่งเมื่อใช้ในผู้ป่วยเบาหวานที่รับประทานยาลดน้ำตาลแผนปัจจุบัน เพราะอาจทำให้เกิดภาวะ Hypoglycemia รุนแรง</t>
        </is>
      </c>
      <c r="D14" t="inlineStr">
        <is>
          <t>รางจืด</t>
        </is>
      </c>
      <c r="E14" t="inlineStr">
        <is>
          <t>เถาวัลย์เปรียง</t>
        </is>
      </c>
      <c r="F14" t="inlineStr">
        <is>
          <t>หญ้าปักกิ่ง</t>
        </is>
      </c>
      <c r="G14" t="inlineStr">
        <is>
          <t>กระเจี๊ยบแดง</t>
        </is>
      </c>
      <c r="H14" t="inlineStr">
        <is>
          <t>พญายอ</t>
        </is>
      </c>
      <c r="I14" t="n">
        <v>1</v>
      </c>
      <c r="J14" t="inlineStr">
        <is>
          <t>✅ คำตอบที่ถูกต้อง: ข้อ ก. รางจืด
💡 Background:
รางจืด (Thunbergia laurifolia) วงศ์ Acanthaceae มีสรรพคุณเด่นในการถอนพิษไข้ ล้างพิษยาฆ่าแมลง และสารเคมี
🎯 ทำไมข้อนี้ถึงถูก:
สารสกัดใบรางจืดมีฤทธิ์ทางเภสัชวิทยาในการลดระดับน้ำตาลในเลือด (Hypoglycemic effect) โดยกระตุ้นการหลั่งอินซูลินและฟื้นฟูเบต้าเซลล์ของตับอ่อน หากผู้ป่วยเบาหวานรับประทานรางจืดร่วมกับยาลดน้ำตาลในเลือดแผนปัจจุบัน (เช่น Glibenclamide, Glipizide, Metformin) จะเกิดอันตรกิริยาเสริมฤทธิ์กันจนระดับน้ำตาลในเลือดลดลงต่ำผิดปกติ (Severe Hypoglycemia) ได้ นอกจากนี้ยังอาจเร่งการขับยาอื่นออกจากร่างกาย
🔍 ข้ออื่นผิดเพราะอะไร:
• ข้อ ข. (เถาวัลย์เปรียง): เด่นในการต้านการอักเสบแก้ปวดข้อ ไม่ได้มีฤทธิ์ลดน้ำตาลเด่น
• ข้อ ค. (หญ้าปักกิ่ง): ใช้เสริมภูมิคุ้มกันในผู้ป่วยมะเร็ง
• ข้อ ง. (กระเจี๊ยบแดง): มีฤทธิ์ขับปัสสาวะและลดความดันโลหิต
• ข้อ จ. (พญายอ): ใช้ภายนอกต้านไวรัสเริมและงูสวัด
📖 Guideline อ้างอิง:
ประกาศกระทรวงสาธารณสุข เรื่อง สมุนไพรในงานสาธารณสุขมูลฐาน &amp; Thai Herbal Pharmacopoeia (THP)
📌 จุดจำก่อนสอบ:
• รางจืด (Thunbergia laurifolia): ราชาแห่งการล้างพิษ ถอนพิษไข้ ถอนพิษสารเคมี
• ระวังใช้ในผู้ป่วยเบาหวาน เสี่ยงเกิด Hypoglycemia และไม่ควรดื่มติดต่อกันนานเกินไป</t>
        </is>
      </c>
      <c r="L14" t="inlineStr">
        <is>
          <t>Herbal Medicine &amp; Products</t>
        </is>
      </c>
      <c r="M14" t="inlineStr">
        <is>
          <t>National List of Essential Medicines (Herbal)</t>
        </is>
      </c>
      <c r="N14" t="inlineStr">
        <is>
          <t>Product</t>
        </is>
      </c>
      <c r="O14" t="inlineStr">
        <is>
          <t>ข้อ 65 (PLE_CC1_2562_Key.md)</t>
        </is>
      </c>
      <c r="P14" t="inlineStr">
        <is>
          <t>ข้อสอบเก่า</t>
        </is>
      </c>
      <c r="Q14" t="inlineStr">
        <is>
          <t>2562</t>
        </is>
      </c>
    </row>
    <row r="15">
      <c r="A15" s="176" t="n">
        <v>13</v>
      </c>
      <c r="B15" t="inlineStr">
        <is>
          <t>สารเคมีบำบัดกลุ่มต้านมะเร็ง Vincristine และ Vinblastine มีสารสำคัญที่เป็นอนุพันธ์ Vinca alkaloids ซึ่งสกัดได้จากพืชสมุนไพรชนิดใด</t>
        </is>
      </c>
      <c r="D15" t="inlineStr">
        <is>
          <t>แพงพวยฝรั่ง</t>
        </is>
      </c>
      <c r="E15" t="inlineStr">
        <is>
          <t>ดองดึง</t>
        </is>
      </c>
      <c r="F15" t="inlineStr">
        <is>
          <t>เสนียด</t>
        </is>
      </c>
      <c r="G15" t="inlineStr">
        <is>
          <t>ระย่อม</t>
        </is>
      </c>
      <c r="H15" t="inlineStr">
        <is>
          <t>ต้นสนแปซิฟิก (Pacific Yew)</t>
        </is>
      </c>
      <c r="I15" t="n">
        <v>1</v>
      </c>
      <c r="J15" t="inlineStr">
        <is>
          <t>✅ คำตอบที่ถูกต้อง: ข้อ ก. แพงพวยฝรั่ง
💡 Background:
แพงพวยฝรั่ง (Catharanthus roseus / Vinca rosea) วงศ์ Apocynaceae เป็นพืชสมุนไพรที่มีความสำคัญอย่างยิ่งในประวัติศาสตร์เภสัชเวทและการรักษามะเร็ง
🎯 ทำไมข้อนี้ถึงถูก:
ใบของแพงพวยฝรั่งมีสารสำคัญกลุ่ม Bisindole alkaloids ได้แก่ Vincristine และ Vinblastine ซึ่งออกฤทธิ์ยับยั้งการรวมตัวของ Tubulin dimers ขัดขวางการสร้าง Microtubules ทำให้เซลล์มะเร็งหยุดการแบ่งตัวในระยะ Metaphase (Mitotic spindle inhibitor) ใช้รักษาโรคมะเร็งเม็ดเลือดขาว (Leukemia) และมะเร็งต่อมน้ำเหลือง (Lymphoma)
🔍 ข้ออื่นผิดเพราะอะไร:
• ข้อ ข. (ดองดึง): มีสาร Colchicine ใช้รักษาโรคเก๊าท์เฉียบพลัน
• ข้อ ค. (เสนียด): มีสาร Vasicine ใช้ขับเสมหะและขยายหลอดลม
• ข้อ ง. (ระย่อม): มีสาร Reserpine ใช้ลดความดันโลหิต
• ข้อ จ. (Pacific Yew / Taxus brevifolia): เป็นแหล่งของ Paclitaxel ซึ่งยับยั้งการสลายตัวของ Microtubules
📖 Guideline อ้างอิง:
Trease and Evans Pharmacognosy 16th Edition &amp; WHO Monographs on Selected Medicinal Plants
📌 จุดจำก่อนสอบ:
• Catharanthus roseus (แพงพวยฝรั่ง) -&gt; Vincristine, Vinblastine (Vinca alkaloids)
• กลไก: Inhibit tubulin polymerization ขัดขวาง Mitosis</t>
        </is>
      </c>
      <c r="L15" t="inlineStr">
        <is>
          <t>Herbal Medicine &amp; Products</t>
        </is>
      </c>
      <c r="M15" t="inlineStr">
        <is>
          <t>National List of Essential Medicines (Herbal)</t>
        </is>
      </c>
      <c r="N15" t="inlineStr">
        <is>
          <t>Product</t>
        </is>
      </c>
      <c r="O15" t="inlineStr">
        <is>
          <t>ข้อ 61 (PLE_CC1_2562_Key.md)</t>
        </is>
      </c>
      <c r="P15" t="inlineStr">
        <is>
          <t>ข้อสอบเก่า</t>
        </is>
      </c>
      <c r="Q15" t="inlineStr">
        <is>
          <t>2562</t>
        </is>
      </c>
    </row>
    <row r="16">
      <c r="A16" s="176" t="n">
        <v>14</v>
      </c>
      <c r="B16" t="inlineStr">
        <is>
          <t>สมุนไพรในข้อใดที่มีหลักฐานทางคลินิกยืนยันว่าสารสกัดมีสรรพคุณบรรเทาอาการปวดกล้ามเนื้อและปวดข้อ และได้รับการบรรจุในบัญชียาหลักแห่งชาติด้านสมุนไพร</t>
        </is>
      </c>
      <c r="D16" t="inlineStr">
        <is>
          <t>ยาผสมเถาวัลย์เปรียง</t>
        </is>
      </c>
      <c r="E16" t="inlineStr">
        <is>
          <t>เหง้าขิง</t>
        </is>
      </c>
      <c r="F16" t="inlineStr">
        <is>
          <t>พญาสัตบรรณ</t>
        </is>
      </c>
      <c r="G16" t="inlineStr">
        <is>
          <t>ยาประสะกะเพรา</t>
        </is>
      </c>
      <c r="H16" t="inlineStr">
        <is>
          <t>ยาชงชุมเห็ดเทศ</t>
        </is>
      </c>
      <c r="I16" t="n">
        <v>1</v>
      </c>
      <c r="J16" t="inlineStr">
        <is>
          <t>✅ คำตอบที่ถูกต้อง: ข้อ ก. ยาผสมเถาวัลย์เปรียง
💡 Background:
เถาวัลย์เปรียงเป็นยาสมุนไพรในบัญชียาหลักแห่งชาติด้านสมุนไพร หมวดเภสัชกรรมแผนไทย/สมุนไพรเดี่ยว
🎯 ทำไมข้อนี้ถึงถูก:
ยาผสมเถาวัลย์เปรียง (สารสกัดหรือผงเถาวัลย์เปรียง) มีข้อบ่งใช้ในการบรรเทาอาการปวดกล้ามเนื้อ ลดอาการอักเสบของกล้ามเนื้อ และบรรเทาอาการปวดข้อเข่าเสื่อม โดยมีกลไกยับยั้ง Eicosanoid pathway (COX-2) อย่างชัดเจน
🔍 ข้ออื่นผิดเพราะอะไร:
• ข้อ ข. (เหง้าขิง): ใช้ขับลม แก้อาเจียน
• ข้อ ค. (พญาสัตบรรณ): เปลือกต้นมีรสขม ใช้แก้ไข้ รักษาโรคมาลาเรียในอดีต
• ข้อ ง. (ยาประสะกะเพรา): ใช้ขับลม บรรเทาอาการท้องอืด ท้องเฟ้อ แน่นจุกเสียด
• ข้อ จ. (ยาชงชุมเห็ดเทศ): ใช้เป็นยาระบาย แก้อาการท้องผูก
📖 Guideline อ้างอิง:
บัญชียาหลักแห่งชาติด้านสมุนไพร พ.ศ. 2566 &amp; Thai Herbal Pharmacopoeia (THP)
📌 จุดจำก่อนสอบ:
• เถาวัลย์เปรียง (Derris scandens): แก้อาการปวดกล้ามเนื้อ ปวดข้อเข่าเสื่อม</t>
        </is>
      </c>
      <c r="L16" t="inlineStr">
        <is>
          <t>Herbal Medicine &amp; Products</t>
        </is>
      </c>
      <c r="M16" t="inlineStr">
        <is>
          <t>National List of Essential Medicines (Herbal)</t>
        </is>
      </c>
      <c r="N16" t="inlineStr">
        <is>
          <t>Product</t>
        </is>
      </c>
      <c r="O16" t="inlineStr">
        <is>
          <t>ข้อ 19 (PLE_CC1_2561_Key.md)</t>
        </is>
      </c>
      <c r="P16" t="inlineStr">
        <is>
          <t>ข้อสอบเก่า</t>
        </is>
      </c>
      <c r="Q16" t="inlineStr">
        <is>
          <t>2561</t>
        </is>
      </c>
    </row>
    <row r="17">
      <c r="A17" s="176" t="n">
        <v>15</v>
      </c>
      <c r="B17" t="inlineStr">
        <is>
          <t>ยาพัฒนาจากสมุนไพรในข้อใดที่ใช้สำหรับทาภายนอกเพื่อรักษาแผลจากไวรัสเริม (Herpes Simplex) และโรคงูสวัด (Herpes Zoster) [📷 มีรูปภาพประกอบ: image106.png]</t>
        </is>
      </c>
      <c r="D17" t="inlineStr">
        <is>
          <t>ใบพญายอ</t>
        </is>
      </c>
      <c r="E17" t="inlineStr">
        <is>
          <t>เหง้าขิง</t>
        </is>
      </c>
      <c r="F17" t="inlineStr">
        <is>
          <t>ใบบัวบก</t>
        </is>
      </c>
      <c r="G17" t="inlineStr">
        <is>
          <t>ใบพลู</t>
        </is>
      </c>
      <c r="H17" t="inlineStr">
        <is>
          <t>ใบทองพันชั่ง</t>
        </is>
      </c>
      <c r="I17" t="n">
        <v>1</v>
      </c>
      <c r="J17" t="inlineStr">
        <is>
          <t>✅ คำตอบที่ถูกต้อง: ข้อ ก. ใบพญายอ
💡 Background:
สารสกัดจากใบพญายอ (เสลดพังพอนตัวเมีย) ได้รับการพัฒนาเป็นยาแผนปัจจุบันที่ผลิตจากสมุนไพรในรูปแบบ ครีม โลชั่น และยาน้ำกลีเซอรีน
🎯 ทำไมข้อนี้ถึงถูก:
สารสกัดใบพญายอ (Clinacanthus nutans) มีสารสำคัญที่ยับยั้งการเข้าสู่เซลล์และการแบ่งตัวของไวรัสกลุ่ม Herpesviruses (HSV-1, HSV-2, VZV) บัญชียาหลักแห่งชาติจึงกำหนดให้เป็นยารักษาแผลเริมและงูสวัดที่ผิวหนังและช่องปาก
🔍 ข้ออื่นผิดเพราะอะไร:
• ข้อ ข. (เหง้าขิง): ขับลม แก้คลื่นไส้
• ข้อ ค. (ใบบัวบก): สมานแผลไฟไหม้ น้ำร้อนลวก แผลผ่าตัด
• ข้อ ง. (ใบพลู): ทิงเจอร์พลูใช้แก้ลมพิษ ผื่นคัน
• ข้อ จ. (ใบทองพันชั่ง): ทิงเจอร์ทองพันชั่งใช้รักษาเชื้อรา กลาก เกลื้อน
📖 Guideline อ้างอิง:
บัญชียาหลักแห่งชาติด้านสมุนไพร พ.ศ. 2566 &amp; Thai Herbal Pharmacopoeia (THP)
📌 จุดจำก่อนสอบ:
• ใบพญายอ: ทารักษาแผลเริมที่ริมฝีปากและอวัยวะเพศ แผลโรคงูสวัด ทาวันละ 4-5 ครั้ง</t>
        </is>
      </c>
      <c r="L17" t="inlineStr">
        <is>
          <t>Herbal Medicine &amp; Products</t>
        </is>
      </c>
      <c r="M17" t="inlineStr">
        <is>
          <t>National List of Essential Medicines (Herbal)</t>
        </is>
      </c>
      <c r="N17" t="inlineStr">
        <is>
          <t>Product</t>
        </is>
      </c>
      <c r="O17" t="inlineStr">
        <is>
          <t>ข้อ 26 (PLE_CC1_2561_Key.md)</t>
        </is>
      </c>
      <c r="P17" t="inlineStr">
        <is>
          <t>ข้อสอบเก่า</t>
        </is>
      </c>
      <c r="Q17" t="inlineStr">
        <is>
          <t>2561</t>
        </is>
      </c>
    </row>
    <row r="18">
      <c r="A18" s="176" t="n">
        <v>16</v>
      </c>
      <c r="B18" t="inlineStr">
        <is>
          <t>หากต้องการตรวจสอบเอกลักษณ์และคุณภาพผงสมุนไพรส่วนใบ (Folia / Leaves) ด้วยวิธีการส่องกล้องจุลทรรศน์ (Microscopic examination) เนื้อเยื่อและองค์ประกอบทางกายวิภาคข้อใดที่บ่งชี้ว่าผงดังกล่าวมาจากส่วนใบของพืช</t>
        </is>
      </c>
      <c r="D18" t="inlineStr">
        <is>
          <t>พบเซลล์คุม ปากใบ (Stomata) และเนื้อเยื่อพาลิเซด (Palisade mesophyll)</t>
        </is>
      </c>
      <c r="E18" t="inlineStr">
        <is>
          <t>พบเนื้อเยื่อคอร์ก (Cork) และแคมเบียม (Cambium) หนาแน่น</t>
        </is>
      </c>
      <c r="F18" t="inlineStr">
        <is>
          <t>พบเซลล์สเคอรีด (Sclereids) รูปหิน และท่อน้ำเรซิน</t>
        </is>
      </c>
      <c r="G18" t="inlineStr">
        <is>
          <t>พบเนื้อเยื่อคอร์เทกซ์ (Cortex) และไซเลม (Xylem) โดยไม่มีปากใบ</t>
        </is>
      </c>
      <c r="H18" t="inlineStr">
        <is>
          <t>พบเม็ดแป้งขนาดใหญ่และผลึกแคลเซียมออกซาเลตเฉพาะในเซลล์หัว</t>
        </is>
      </c>
      <c r="I18" t="n">
        <v>1</v>
      </c>
      <c r="J18" t="inlineStr">
        <is>
          <t>✅ คำตอบที่ถูกต้อง: ข้อ ก. พบเซลล์คุม ปากใบ (Stomata) และเนื้อเยื่อพาลิเซด (Palisade mesophyll)
💡 Background:
การตรวจเอกลักษณ์ทางกายวิภาคของสมุนไพรผง (Microscopic evaluation of powdered crude drugs) ตามเภสัชตำรับสมุนไพรไทย (THP) ใช้เพื่อระบุส่วนของพืชที่นำมาทำยาและตรวจหาการปลอมปน
🎯 ทำไมข้อนี้ถึงถูก:
องค์ประกอบทางจุลทรรศน์ที่เป็นลักษณะเฉพาะเด่นชัดของ 'ส่วนใบ' (Leaves) คือ การพบ ปากใบ (Stomata) พร้อมเซลล์คุม (Guard cells), เนื้อเยื่อชั้นผิวด้านบนและล่าง (Epidermis), เนื้อเยื่อพาลิเซด (Palisade mesophyll) ที่มีคลอโรพลาสต์หนาแน่น, และอาจพบขนพืช (Trichomes) ชนิดต่างๆ
🔍 ข้ออื่นผิดเพราะอะไร:
• ข้อ ข. (Cork &amp; Cambium หนาแน่น): เป็นลักษณะเฉพาะของส่วนเปลือกต้น (Bark) หรือรากพืชใบเลี้ยงคู่
• ข้อ ค. (Sclereids หิน): พบบ่อยในส่วนเปลือกผล เปลือกเมล็ด หรือเนื้อผลไม้
• ข้อ ง. (Cortex &amp; Xylem ไม่มีปากใบ): เป็นลักษณะของส่วนราก (Root) หรือเหง้า (Rhizome)
• ข้อ จ. (เม็ดแป้งขนาดใหญ่): พบบริเวณส่วนสะสมอาหาร เช่น หัว (Tuber) หรือเหง้า (Rhizome)
📖 Guideline อ้างอิง:
Thai Herbal Pharmacopoeia (THP) General Chapters: Microscopic Evaluation of Crude Drugs
📌 จุดจำก่อนสอบ:
• เอกลักษณ์ส่วนใบ (Leaves): Epidermis, Stomata, Trichomes, Palisade &amp; Spongy mesophyll
• เอกลักษณ์ส่วนเปลือกต้น (Bark): Cork, Phloem fibers, Sclereids, ไม่มี Xylem/Stomata</t>
        </is>
      </c>
      <c r="L18" t="inlineStr">
        <is>
          <t>Herbal Medicine &amp; Products</t>
        </is>
      </c>
      <c r="M18" t="inlineStr">
        <is>
          <t>National List of Essential Medicines (Herbal)</t>
        </is>
      </c>
      <c r="N18" t="inlineStr">
        <is>
          <t>Product</t>
        </is>
      </c>
      <c r="O18" t="inlineStr">
        <is>
          <t>ข้อ 27 (PLE_CC1_2561_Key.md)</t>
        </is>
      </c>
      <c r="P18" t="inlineStr">
        <is>
          <t>ข้อสอบเก่า</t>
        </is>
      </c>
      <c r="Q18" t="inlineStr">
        <is>
          <t>2561</t>
        </is>
      </c>
    </row>
    <row r="19">
      <c r="A19" s="176" t="n">
        <v>17</v>
      </c>
      <c r="B19" t="inlineStr">
        <is>
          <t>สมุนไพรในข้อใดต่อไปนี้ไม่มีสรรพคุณเด่นในการบรรเทาอาการไอและขับเสมหะโดยตรงตามงานสาธารณสุขมูลฐาน [📷 มีรูปภาพประกอบ: image108.png]</t>
        </is>
      </c>
      <c r="D19" t="inlineStr">
        <is>
          <t>ฟ้าทะลายโจร</t>
        </is>
      </c>
      <c r="E19" t="inlineStr">
        <is>
          <t>มะแว้งต้น</t>
        </is>
      </c>
      <c r="F19" t="inlineStr">
        <is>
          <t>ชะเอมเทศ</t>
        </is>
      </c>
      <c r="G19" t="inlineStr">
        <is>
          <t>มะขามป้อม</t>
        </is>
      </c>
      <c r="H19" t="inlineStr">
        <is>
          <t>ขิง</t>
        </is>
      </c>
      <c r="I19" t="n">
        <v>1</v>
      </c>
      <c r="J19" t="inlineStr">
        <is>
          <t>✅ คำตอบที่ถูกต้อง: ข้อ ก. ฟ้าทะลายโจร
💡 Background:
สมุนไพรแก้ไอ ขับเสมหะ ในงานสาธารณสุขมูลฐานและบัญชียาหลักแห่งชาติ มีกลไกกระตุ้นการหลั่งสารคัดหลั่งเพื่อละลายเสมหะ บรรเทาอาการระคายคอ หรือกดศูนย์ควบคุมการไอ
🎯 ทำไมข้อนี้ถึงถูก:
ฟ้าทะลายโจร (Andrographis paniculata) มีข้อบ่งใช้หลักในการบรรเทาอาการไข้หวัด เจ็บคอ (Pharyngitis/Tonsillitis) และท้องเสียชนิดไม่ติดเชื้อ ไม่ได้จัดอยู่ในกลุ่มยารักษาอาการไอขับเสมหะโดยตรงเหมือนสมุนไพรรสเปรี้ยวหรือรสหวานชุ่มคออื่นๆ
🔍 ข้ออื่นผิดเพราะอะไร:
• ข้อ ข. (มะแว้งต้น): มีสาร Solanine ใช้แก้ไอ ขับเสมหะ บรรเทาอาการระคายคอ
• ข้อ ค. (ชะเอมเทศ): มี Glycyrrhizin รสหวานชุ่มคอ ช่วยเคลือบเยื่อบุคอและขับเสมหะ
• ข้อ ง. (มะขามป้อม): มีวิตามินซีและแทนนินสูง รสเปรี้ยวฝาดชุ่มคอ ละลายเสมหะ
• ข้อ จ. (ขิง): น้ำขิงต้มช่วยขับลม ขับเสมหะ และบรรเทาอาการไอ
📖 Guideline อ้างอิง:
ประกาศกระทรวงสาธารณสุข เรื่อง สมุนไพรในงานสาธารณสุขมูลฐาน &amp; Thai Herbal Pharmacopoeia (THP)
📌 จุดจำก่อนสอบ:
• สมุนไพรแก้ไอ ขับเสมหะ: มะแว้งต้น, มะแว้งเครือ, มะขามป้อม, ชะเอมเทศ, มะนาว
• ฟ้าทะลายโจร: บรรเทาอาการเจ็บคอ ไข้หวัด ท้องเสียไม่ติดเชื้อ</t>
        </is>
      </c>
      <c r="L19" t="inlineStr">
        <is>
          <t>Herbal Medicine &amp; Products</t>
        </is>
      </c>
      <c r="M19" t="inlineStr">
        <is>
          <t>National List of Essential Medicines (Herbal)</t>
        </is>
      </c>
      <c r="N19" t="inlineStr">
        <is>
          <t>Product</t>
        </is>
      </c>
      <c r="O19" t="inlineStr">
        <is>
          <t>ข้อ 35 (PLE_CC1_2561_Key.md)</t>
        </is>
      </c>
      <c r="P19" t="inlineStr">
        <is>
          <t>ข้อสอบเก่า</t>
        </is>
      </c>
      <c r="Q19" t="inlineStr">
        <is>
          <t>2561</t>
        </is>
      </c>
    </row>
    <row r="20">
      <c r="A20" s="176" t="n">
        <v>18</v>
      </c>
      <c r="B20" t="inlineStr">
        <is>
          <t>ตามบัญชียาที่พัฒนามาจากสมุนไพร ยาในข้อใดที่มีรูปแบบเป็น 'ทิงเจอร์' และใช้สำหรับรักษาโรคผิวหนังที่เกิดจากการติดเชื้อรา (เช่น น้ำกัดเท้า กลาก เกลื้อน) [📷 มีรูปภาพประกอบ: image109.png]</t>
        </is>
      </c>
      <c r="D20" t="inlineStr">
        <is>
          <t>ยาทิงเจอร์พลู</t>
        </is>
      </c>
      <c r="E20" t="inlineStr">
        <is>
          <t>ยาครีมพญายอ</t>
        </is>
      </c>
      <c r="F20" t="inlineStr">
        <is>
          <t>ยาเจลเปลือกมังคุด</t>
        </is>
      </c>
      <c r="G20" t="inlineStr">
        <is>
          <t>ยาเจลว่านหางจระเข้</t>
        </is>
      </c>
      <c r="H20" t="inlineStr">
        <is>
          <t>ยาครีมบัวบก</t>
        </is>
      </c>
      <c r="I20" t="n">
        <v>1</v>
      </c>
      <c r="J20" t="inlineStr">
        <is>
          <t>✅ คำตอบที่ถูกต้อง: ข้อ ก. ยาทิงเจอร์พลู
💡 Background:
พลู (Piper betle) วงศ์ Piperaceae เป็นสมุนไพรไทยที่มีน้ำมันหอมระเหยและสารฟีนอลิกที่มีฤทธิ์ต้านจุลชีพสูง
🎯 ทำไมข้อนี้ถึงถูก:
ใบพลูมีสารสำคัญกลุ่มฟีนอล ได้แก่ Eugenol, Chavibetol, และ Chavicol ซึ่งมีฤทธิ์ยับยั้งการเจริญเติบโตของเชื้อราก่อโรคผิวหนัง (Trichophyton, Epidermophyton) และบรรเทาอาการคันจากลมพิษ ในบัญชียาหลักแห่งชาติจึงมียาทิงเจอร์พลูสำหรับรักษาอาการคัน ลมพิษ และโรคผิวหนังจากเชื้อรา
🔍 ข้ออื่นผิดเพราะอะไร:
• ข้อ ข. (ยาครีมพญายอ): รักษาเริมและงูสวัด (ไวรัส)
• ข้อ ค. (ยาเจลเปลือกมังคุด): ล้างแผลสด สมานแผล (แบคทีเรีย)
• ข้อ ง. (ยาเจลว่านหางจระเข้): รักษาแผลไฟไหม้ น้ำร้อนลวก
• ข้อ จ. (ยาครีมบัวบก): สมานแผลผ่าตัด แผลเป็น
📖 Guideline อ้างอิง:
บัญชียาหลักแห่งชาติด้านสมุนไพร พ.ศ. 2566 &amp; Thai Herbal Pharmacopoeia (THP)
📌 จุดจำก่อนสอบ:
• ทิงเจอร์พลู / ทิงเจอร์ทองพันชั่ง = ยาต้านเชื้อรา รักษาโรคผิวหนัง กลาก เกลื้อน คัน</t>
        </is>
      </c>
      <c r="L20" t="inlineStr">
        <is>
          <t>Herbal Medicine &amp; Products</t>
        </is>
      </c>
      <c r="M20" t="inlineStr">
        <is>
          <t>National List of Essential Medicines (Herbal)</t>
        </is>
      </c>
      <c r="N20" t="inlineStr">
        <is>
          <t>Product</t>
        </is>
      </c>
      <c r="O20" t="inlineStr">
        <is>
          <t>ข้อ 40 (PLE_CC1_2561_Key.md)</t>
        </is>
      </c>
      <c r="P20" t="inlineStr">
        <is>
          <t>ข้อสอบเก่า</t>
        </is>
      </c>
      <c r="Q20" t="inlineStr">
        <is>
          <t>2561</t>
        </is>
      </c>
    </row>
    <row r="21">
      <c r="A21" s="176" t="n">
        <v>19</v>
      </c>
      <c r="B21" t="inlineStr">
        <is>
          <t>ยาสมุนไพรในกลุ่มตำรับยาแผนไทยข้อใดที่มีข้อบ่งใช้ในสูตินรีเวช สำหรับบรรเทาอาการปวดประจำเดือน และขับน้ำคาวปลาในสตรีหลังคลอดบุตร [📷 มีรูปภาพประกอบ: image111.png]</t>
        </is>
      </c>
      <c r="D21" t="inlineStr">
        <is>
          <t>ยาประสะไพล</t>
        </is>
      </c>
      <c r="E21" t="inlineStr">
        <is>
          <t>ยาสหัสธารา</t>
        </is>
      </c>
      <c r="F21" t="inlineStr">
        <is>
          <t>ยาจันทน์ลีลา</t>
        </is>
      </c>
      <c r="G21" t="inlineStr">
        <is>
          <t>ยาหอมอินทรจักร</t>
        </is>
      </c>
      <c r="H21" t="inlineStr">
        <is>
          <t>ยาประสะกะเพรา</t>
        </is>
      </c>
      <c r="I21" t="n">
        <v>1</v>
      </c>
      <c r="J21" t="inlineStr">
        <is>
          <t>✅ คำตอบที่ถูกต้อง: ข้อ ก. ยาประสะไพล
💡 Background:
ยาประสะไพลเป็นตำรับยาแผนไทยในบัญชียาหลักแห่งชาติด้านสมุนไพร มีไพล (Zingiber montanum) เป็นตัวยาตรงในสัดส่วนครึ่งหนึ่งของตำรับ
🎯 ทำไมข้อนี้ถึงถูก:
ยาประสะไพลมีข้อบ่งใช้ตามบัญชียาหลักแห่งชาติในการ 'รักษาอาการประจำเดือนมาไม่สม่ำเสมอหรือมาน้อยกว่าปกติ และขับน้ำคาวปลาในสตรีหลังคลอด' สารกลุ่ม Curcuminoids และ DMP ในไพลช่วยคลายกล้ามเนื้อมดลูก ลดการบีบเกร็ง และขับลม
🔍 ข้ออื่นผิดเพราะอะไร:
• ข้อ ข. (ยาสหัสธารา): ใช้บรรเทาอาการปวดข้อ ปวดกล้ามเนื้อ และอาการชาจากลมในเส้น
• ข้อ ค. (ยาจันทน์ลีลา): ใช้แก้ไข้ ตัวร้อน ไข้เปลี่ยนฤดู
• ข้อ ง. (ยาหอมอินทรจักร): ใช้แก้ลมบาดทะจิต วิงเวียน แน่นจุกเสียด
• ข้อ จ. (ยาประสะกะเพรา): ใช้ขับลมในเด็ก ท้องอืด ท้องเฟ้อ
📖 Guideline อ้างอิง:
ประกาศคณะกรรมการพัฒนาระบบยาแห่งชาติ เรื่อง บัญชียาหลักแห่งชาติด้านสมุนไพร พ.ศ. 2566
📌 จุดจำก่อนสอบ:
• ยาประสะไพล: ไพล 50% แก้ปวดประจำเดือน ประจำเดือนมาไม่ปกติ ขับน้ำคาวปลา
• ข้อห้ามใช้: หญิงตั้งครรภ์ และผู้ที่มีไข้สูง</t>
        </is>
      </c>
      <c r="L21" t="inlineStr">
        <is>
          <t>Herbal Medicine &amp; Products</t>
        </is>
      </c>
      <c r="M21" t="inlineStr">
        <is>
          <t>National List of Essential Medicines (Herbal)</t>
        </is>
      </c>
      <c r="N21" t="inlineStr">
        <is>
          <t>Product</t>
        </is>
      </c>
      <c r="O21" t="inlineStr">
        <is>
          <t>ข้อ 58 (PLE_CC1_2561_Key.md)</t>
        </is>
      </c>
      <c r="P21" t="inlineStr">
        <is>
          <t>ข้อสอบเก่า</t>
        </is>
      </c>
      <c r="Q21" t="inlineStr">
        <is>
          <t>2561</t>
        </is>
      </c>
    </row>
    <row r="22">
      <c r="A22" s="176" t="n">
        <v>20</v>
      </c>
      <c r="B22" t="inlineStr">
        <is>
          <t>สมุนไพรในงานสาธารณสุขมูลฐานข้อใดที่มีสาร Cucurbitine และมีสรรพคุณในการถ่ายพยาธิ โดยเฉพาะพยาธิตัวตืด (Tapeworms)</t>
        </is>
      </c>
      <c r="D22" t="inlineStr">
        <is>
          <t>เมล็ดฟักทอง</t>
        </is>
      </c>
      <c r="E22" t="inlineStr">
        <is>
          <t>ใบตำลึง</t>
        </is>
      </c>
      <c r="F22" t="inlineStr">
        <is>
          <t>เปลือกมังคุด</t>
        </is>
      </c>
      <c r="G22" t="inlineStr">
        <is>
          <t>ผลแก่แมงลัก</t>
        </is>
      </c>
      <c r="H22" t="inlineStr">
        <is>
          <t>น้ำมันมะพร้าว</t>
        </is>
      </c>
      <c r="I22" t="n">
        <v>1</v>
      </c>
      <c r="J22" t="inlineStr">
        <is>
          <t>✅ คำตอบที่ถูกต้อง: ข้อ ก. เมล็ดฟักทอง
💡 Background:
ฟักทอง (Cucurbita moschata) มีการนำส่วนเมล็ดแก่มาใช้เป็นยาสมุนไพรถ่ายพยาธิในระบบการแพทย์์พื้นบ้านและสาธารณสุขมูลฐาน
🎯 ทำไมข้อนี้ถึงถูก:
เมล็ดฟักทองมีสารสำคัญคือ กรดอะมิโน Cucurbitine ซึ่งออกฤทธิ์ทำให้พยาธิตัวตืด (Taenia saginata, Taenia solium) และพยาธิไส้เดือนเป็นอัมพาตชั่วคราวและหลุดออกจากผนังลำไส้ เมื่อรับประทานร่วมกับยาระบายจะช่วยขับตัวพยาธิออกมาได้อย่างปลอดภัย
🔍 ข้ออื่นผิดเพราะอะไร:
• ข้อ ข. (ใบตำลึง): ใช้ดับพิษร้อน ถอนพิษแมลงสัตว์กัดต่อย
• ข้อ ค. (เปลือกมังคุด): สมานแผล แก้ท้องเสีย
• ข้อ ง. (ผลแก่แมงลัก): เมล็ดแมงลักแช่น้ำพองตัว ใช้เป็นยาระบายเพิ่มกากอาหาร
• ข้อ จ. (น้ำมันมะพร้าว): บำรุงผิวพรรณ
📖 Guideline อ้างอิง:
ประกาศกระทรวงสาธารณสุข เรื่อง สมุนไพรในงานสาธารณสุขมูลฐาน &amp; WHO Monographs on Selected Medicinal Plants
📌 จุดจำก่อนสอบ:
• เมล็ดฟักทอง (Cucurbitine): ถ่ายพยาธิตัวตืด
• มะเกลือ (Diospyrol): ถ่ายพยาธิปากขอ พยาธิไส้เดือน (ห้ามใช้ในเด็กต่ำกว่า 10 ปี เสี่ยงตาบอด)</t>
        </is>
      </c>
      <c r="L22" t="inlineStr">
        <is>
          <t>Herbal Medicine &amp; Products</t>
        </is>
      </c>
      <c r="M22" t="inlineStr">
        <is>
          <t>National List of Essential Medicines (Herbal)</t>
        </is>
      </c>
      <c r="N22" t="inlineStr">
        <is>
          <t>Product</t>
        </is>
      </c>
      <c r="O22" t="inlineStr">
        <is>
          <t>ข้อ 65 (PLE_CC1_2561_Key.md)</t>
        </is>
      </c>
      <c r="P22" t="inlineStr">
        <is>
          <t>ข้อสอบเก่า</t>
        </is>
      </c>
      <c r="Q22" t="inlineStr">
        <is>
          <t>2561</t>
        </is>
      </c>
    </row>
    <row r="23">
      <c r="A23" s="176" t="n">
        <v>21</v>
      </c>
      <c r="B23" t="inlineStr">
        <is>
          <t>สมุนไพรในบัญชียาหลักแห่งชาติหรือสาธารณสุขมูลฐานข้อใดที่มีฤทธิ์ขับปัสสาวะและแก้ขัดเบาในผู้ป่วยที่มีอาการปัสสาวะขัดกะปริดกะปรอยหลังกลั้นปัสสาวะ</t>
        </is>
      </c>
      <c r="D23" t="inlineStr">
        <is>
          <t>กระเจี๊ยบแดง</t>
        </is>
      </c>
      <c r="E23" t="inlineStr">
        <is>
          <t>ชาพลู</t>
        </is>
      </c>
      <c r="F23" t="inlineStr">
        <is>
          <t>รางจืด</t>
        </is>
      </c>
      <c r="G23" t="inlineStr">
        <is>
          <t>หญ้าปักกิ่ง</t>
        </is>
      </c>
      <c r="H23" t="inlineStr">
        <is>
          <t>ฟ้าทะลายโจร</t>
        </is>
      </c>
      <c r="I23" t="n">
        <v>1</v>
      </c>
      <c r="J23" t="inlineStr">
        <is>
          <t>✅ คำตอบที่ถูกต้อง: ข้อ ก. กระเจี๊ยบแดง
💡 Background:
อาการขัดเบา ปัสสาวะแสบขัดเล็กน้อยหลังจากการกลั้นปัสสาวะเป็นเวลานานโดยไม่มีไข้หรือตกขาวผิดปกติ มักเป็นอาการเริ่มต้นของการระคายเคืองทางเดินปัสสาวะ
🎯 ทำไมข้อนี้ถึงถูก:
กระเจี๊ยบแดง (Hibiscus sabdariffa) มีสารสำคัญกลุ่ม Flavonoids และ Organic acids มีฤทธิ์ขับปัสสาวะอย่างอ่อน (Mild diuretic) และยับยั้งการเจริญเติบโตของแบคทีเรียในทางเดินปัสสาวะบางชนิด ช่วยชะล้างทางเดินปัสสาวะและบรรเทาอาการปัสสาวะแสบขัดได้ดี
🔍 ข้ออื่นผิดเพราะอะไร:
• ข้อ ข. (ชะพลู): ช่วยขับลม เจริญอาหาร
• ข้อ ค. (รางจืด): ล้างพิษ ถอนพิษสารเคมี
• ข้อ ง. (หญ้าปักกิ่ง): ปรับสมดุลภูมิคุ้มกัน
• ข้อ จ. (ฟ้าทะลายโจร): แก้ไข้ เจ็บคอ ท้องเสียไม่ติดเชื้อ
📖 Guideline อ้างอิง:
ประกาศกระทรวงสาธารณสุข เรื่อง สมุนไพรในงานสาธารณสุขมูลฐาน &amp; Thai Herbal Pharmacopoeia (THP)
📌 จุดจำก่อนสอบ:
• สมุนไพรแก้ขัดเบา: กระเจี๊ยบแดง, หญ้าหนวดแมว, สับปะรด (เหง้า)</t>
        </is>
      </c>
      <c r="L23" t="inlineStr">
        <is>
          <t>Herbal Medicine &amp; Products</t>
        </is>
      </c>
      <c r="M23" t="inlineStr">
        <is>
          <t>National List of Essential Medicines (Herbal)</t>
        </is>
      </c>
      <c r="N23" t="inlineStr">
        <is>
          <t>Product</t>
        </is>
      </c>
      <c r="O23" t="inlineStr">
        <is>
          <t>ข้อ 75 (PLE_CC1_2561_Key.md)</t>
        </is>
      </c>
      <c r="P23" t="inlineStr">
        <is>
          <t>ข้อสอบเก่า</t>
        </is>
      </c>
      <c r="Q23" t="inlineStr">
        <is>
          <t>2561</t>
        </is>
      </c>
    </row>
    <row r="24">
      <c r="A24" s="176" t="n">
        <v>22</v>
      </c>
      <c r="B24" t="inlineStr">
        <is>
          <t>สตรีตั้งครรภ์ไตรมาสแรกมีอาการคลื่นไส้ อาเจียนตอนเช้า (Morning sickness) หากต้องการเลือกใช้ยาสมุนไพรที่ปลอดภัยและมีหลักฐานทางคลินิกรองรับในการบรรเทาอาการ ควรเลือกใช้สมุนไพรใด</t>
        </is>
      </c>
      <c r="D24" t="inlineStr">
        <is>
          <t>ขิง</t>
        </is>
      </c>
      <c r="E24" t="inlineStr">
        <is>
          <t>รางจืด</t>
        </is>
      </c>
      <c r="F24" t="inlineStr">
        <is>
          <t>ขมิ้นชัน</t>
        </is>
      </c>
      <c r="G24" t="inlineStr">
        <is>
          <t>เถาวัลย์เปรียง</t>
        </is>
      </c>
      <c r="H24" t="inlineStr">
        <is>
          <t>ฟ้าทะลายโจร</t>
        </is>
      </c>
      <c r="I24" t="n">
        <v>1</v>
      </c>
      <c r="J24" t="inlineStr">
        <is>
          <t>✅ คำตอบที่ถูกต้อง: ข้อ ก. ขิง
💡 Background:
อาการแพ้ท้อง คลื่นไส้อาเจียนในหญิงตั้งครรภ์ (Nausea and vomiting of pregnancy: NVP) พบได้บ่อยถึง 70-80% ในไตรมาสแรก
🎯 ทำไมข้อนี้ถึงถูก:
ขิง (Zingiber officinale) มีสารออกฤทธิ์กลุ่มฟีนอลิก ได้แก่ Gingerols และ Shogaols ซึ่งมีฤทธิ์ต้านการบีบเกร็งของกล้ามเนื้อกระเพาะอาหาร และเป็น Antagonist ต่อตัวรับ Serotonin (5-HT3 receptors) ในระบบทางเดินอาหารและทางเดินประสาท องค์กร ACOG และ RCOG แนะนำขิงขนาด 1,000 มก./วัน เป็นการรักษาทางเลือกแรกที่ไม่ใช่ยาเคมีสังเคราะห์ที่ปลอดภัยและมีประสิทธิภาพในการลดอาการคลื่นไส้ในหญิงตั้งครรภ์
🔍 ข้ออื่นผิดเพราะอะไร:
• ข้อ ข. (รางจืด): ไม่มีข้อมูลความปลอดภัยเพียงพอในหญิงตั้งครรภ์
• ข้อ ค. (ขมิ้นชัน): ใช้แก้ท้องอืด แต่ไม่ได้เด่นในการรักษา Morning sickness
• ข้อ ง. (เถาวัลย์เปรียง): ห้ามใช้ในหญิงตั้งครรภ์เด็ดขาด
• ข้อ จ. (ฟ้าทะลายโจร): ห้ามใช้ในหญิงตั้งครรภ์ (มี Teratogenic risk ในสัตว์ทดลอง)
📖 Guideline อ้างอิง:
ACOG Practice Bulletin No. 189: Nausea and Vomiting of Pregnancy &amp; บัญชียาหลักแห่งชาติด้านสมุนไพร พ.ศ. 2566
📌 จุดจำก่อนสอบ:
• ขิง (Zingiber officinale): First-line non-pharmacologic option สำหรับ Morning sickness ในหญิงตั้งครรภ์
• สมุนไพรต้องห้ามในหญิงตั้งครรภ์: ฟ้าทะลายโจร, เถาวัลย์เปรียง, ขี้เหล็ก, มะขามแขก</t>
        </is>
      </c>
      <c r="L24" t="inlineStr">
        <is>
          <t>Herbal Medicine &amp; Products</t>
        </is>
      </c>
      <c r="M24" t="inlineStr">
        <is>
          <t>National List of Essential Medicines (Herbal)</t>
        </is>
      </c>
      <c r="N24" t="inlineStr">
        <is>
          <t>Product</t>
        </is>
      </c>
      <c r="O24" t="inlineStr">
        <is>
          <t>ข้อ 82 (PLE_CC1_2561_Key.md)</t>
        </is>
      </c>
      <c r="P24" t="inlineStr">
        <is>
          <t>ข้อสอบเก่า</t>
        </is>
      </c>
      <c r="Q24" t="inlineStr">
        <is>
          <t>2561</t>
        </is>
      </c>
    </row>
    <row r="25">
      <c r="A25" s="176" t="n">
        <v>23</v>
      </c>
      <c r="B25" t="inlineStr">
        <is>
          <t>สมุนไพรในข้อใดที่มีสรรพคุณตามงานสาธารณสุขมูลฐานในการถอนพิษแมลงสัตว์กัดต่อย และลดอาการปวด บวม แดง จากตุ่มคัน</t>
        </is>
      </c>
      <c r="D25" t="inlineStr">
        <is>
          <t>พญายอ</t>
        </is>
      </c>
      <c r="E25" t="inlineStr">
        <is>
          <t>ขมิ้นชัน</t>
        </is>
      </c>
      <c r="F25" t="inlineStr">
        <is>
          <t>เหง้าไพล</t>
        </is>
      </c>
      <c r="G25" t="inlineStr">
        <is>
          <t>เปลือกมังคุด</t>
        </is>
      </c>
      <c r="H25" t="inlineStr">
        <is>
          <t>ว่านหางจระเข้</t>
        </is>
      </c>
      <c r="I25" t="n">
        <v>1</v>
      </c>
      <c r="J25" t="inlineStr">
        <is>
          <t>✅ คำตอบที่ถูกต้อง: ข้อ ก. พญายอ
💡 Background:
พญายอ หรือ เสลดพังพอนตัวเมีย (Clinacanthus nutans) เป็นสมุนไพรอเนกประสงค์ด้านโรคผิวหนัง
🎯 ทำไมข้อนี้ถึงถูก:
ใบพญายอสดขยี้ผสมเหล้าขาวหรือยาครีม/โลชั่นพญายอ มีสารสกัดที่มีฤทธิ์ต้านการอักเสบ (Anti-inflammatory) และยับยั้งการหลั่งฮิสตามีน จึงมีสรรพคุณเด่นตามงานสาธารณสุขมูลฐานในการถอนพิษแมลงสัตว์กัดต่อย (ยุง มด ต่อ แตน ผึ้ง) ลดอาการคันและบวมแดงได้อย่างรวดเร็ว
🔍 ข้ออื่นผิดเพราะอะไร:
• ข้อ ข. (ขมิ้นชัน): บรรเทาอาการท้องอืด ขับลม
• ข้อ ค. (เหง้าไพล): บรรเทาอาการเคล็ด ขัด ยอก ฟกช้ำกล้ามเนื้อ
• ข้อ ง. (เปลือกมังคุด): สมานแผลสด แผลเรื้อรัง
• ข้อ จ. (ว่านหางจระเข้): รักษาแผลไฟไหม้ น้ำร้อนลวก
📖 Guideline อ้างอิง:
ประกาศกระทรวงสาธารณสุข เรื่อง สมุนไพรในงานสาธารณสุขมูลฐาน &amp; Thai Herbal Pharmacopoeia (THP)
📌 จุดจำก่อนสอบ:
• พญายอ (เสลดพังพอนตัวเมีย): แมลงสัตว์กัดต่อย เริม งูสวัด</t>
        </is>
      </c>
      <c r="L25" t="inlineStr">
        <is>
          <t>Herbal Medicine &amp; Products</t>
        </is>
      </c>
      <c r="M25" t="inlineStr">
        <is>
          <t>National List of Essential Medicines (Herbal)</t>
        </is>
      </c>
      <c r="N25" t="inlineStr">
        <is>
          <t>Product</t>
        </is>
      </c>
      <c r="O25" t="inlineStr">
        <is>
          <t>ข้อ 122 (PLE_CC1_2561_Key.md)</t>
        </is>
      </c>
      <c r="P25" t="inlineStr">
        <is>
          <t>ข้อสอบเก่า</t>
        </is>
      </c>
      <c r="Q25" t="inlineStr">
        <is>
          <t>2561</t>
        </is>
      </c>
    </row>
    <row r="26">
      <c r="A26" s="176" t="n">
        <v>24</v>
      </c>
      <c r="B26" t="inlineStr">
        <is>
          <t>สมุนไพรใดในข้อต่อไปนี้มีข้อบ่งใช้ตามบัญชียาหลักแห่งชาติด้านสมุนไพรในการบรรเทาอาการคลื่นไส้ อาเจียนจากการเมารถ เมาเรือ และอาการคลื่นไส้หลังการผ่าตัด</t>
        </is>
      </c>
      <c r="D26" t="inlineStr">
        <is>
          <t>ขิง</t>
        </is>
      </c>
      <c r="E26" t="inlineStr">
        <is>
          <t>ไพล</t>
        </is>
      </c>
      <c r="F26" t="inlineStr">
        <is>
          <t>ดีปลี</t>
        </is>
      </c>
      <c r="G26" t="inlineStr">
        <is>
          <t>มะขามแขก</t>
        </is>
      </c>
      <c r="H26" t="inlineStr">
        <is>
          <t>ฟ้าทะลายโจร</t>
        </is>
      </c>
      <c r="I26" t="n">
        <v>1</v>
      </c>
      <c r="J26" t="inlineStr">
        <is>
          <t>✅ คำตอบที่ถูกต้อง: ข้อ ก. ขิง
💡 Background:
ขิง (Zingiber officinale Roscoe) ได้รับการขึ้นทะเบียนเป็นยาพัฒนาจากสมุนไพรในบัญชียาหลักแห่งชาติ หมวดยาระบบทางเดินอาหาร
🎯 ทำไมข้อนี้ถึงถูก:
ยาขิง (ชนิดแคปซูลหรือผงชง) มีข้อบ่งใช้ในการป้องกันและบรรเทาอาการคลื่นไส้ อาเจียน จากการเมารถ เมาเรือ (Motion sickness) และอาการคลื่นไส้อาเจียนหลังผ่าตัด โดย Gingerols และ Shogaols ออกฤทธิ์เร่งการบีบตัวของกระเพาะอาหาร (Prokinetic) และยับยั้ง 5-HT3 และ Neurokinin-1 (NK1) receptors
🔍 ข้ออื่นผิดเพราะอะไร:
• ข้อ ข. (ไพล): ใช้แก้ฟกช้ำ ปวดเมื่อย
• ข้อ ค. (ดีปลี): ใช้ขับลม แก้ท้องอืด
• ข้อ ง. (มะขามแขก): ยาระบายกระตุ้นการขับถ่าย
• ข้อ จ. (ฟ้าทะลายโจร): แก้ไข้ เจ็บคอ
📖 Guideline อ้างอิง:
บัญชียาหลักแห่งชาติด้านสมุนไพร พ.ศ. 2566 &amp; Thai Herbal Pharmacopoeia (THP)
📌 จุดจำก่อนสอบ:
• ยาขิง: คลื่นไส้อาเจียนจาก เมารถ เมาเรือ, อาการแพ้ท้อง, และหลังผ่าตัด</t>
        </is>
      </c>
      <c r="L26" t="inlineStr">
        <is>
          <t>Herbal Medicine &amp; Products</t>
        </is>
      </c>
      <c r="M26" t="inlineStr">
        <is>
          <t>National List of Essential Medicines (Herbal)</t>
        </is>
      </c>
      <c r="N26" t="inlineStr">
        <is>
          <t>Product</t>
        </is>
      </c>
      <c r="O26" t="inlineStr">
        <is>
          <t>ข้อ 4 (PLE_CC1_2560 22 April Set 1.md)</t>
        </is>
      </c>
      <c r="P26" t="inlineStr">
        <is>
          <t>ข้อสอบเก่า</t>
        </is>
      </c>
      <c r="Q26" t="inlineStr">
        <is>
          <t>2560</t>
        </is>
      </c>
    </row>
    <row r="27">
      <c r="A27" s="176" t="n">
        <v>25</v>
      </c>
      <c r="B27" t="inlineStr">
        <is>
          <t>สมุนไพรในข้อใดที่มีข้อห้ามใช้เด็ดขาดในผู้ป่วยโรคไตวายและผู้ป่วยโรคหัวใจล้มเหลว เนื่องจากมีแร่ธาตุโพแทสเซียมในปริมาณสูงมาก</t>
        </is>
      </c>
      <c r="D27" t="inlineStr">
        <is>
          <t>หญ้าหนวดแมว</t>
        </is>
      </c>
      <c r="E27" t="inlineStr">
        <is>
          <t>ขิง</t>
        </is>
      </c>
      <c r="F27" t="inlineStr">
        <is>
          <t>กระชาย</t>
        </is>
      </c>
      <c r="G27" t="inlineStr">
        <is>
          <t>ข่า</t>
        </is>
      </c>
      <c r="H27" t="inlineStr">
        <is>
          <t>ทองพันชั่ง</t>
        </is>
      </c>
      <c r="I27" t="n">
        <v>1</v>
      </c>
      <c r="J27" t="inlineStr">
        <is>
          <t>✅ คำตอบที่ถูกต้อง: ข้อ ก. หญ้าหนวดแมว
💡 Background:
หญ้าหนวดแมว (Orthosiphon aristatus) วงศ์ Lamiaceae เป็นสมุนไพรขับปัสสาวะและรักษานิ่ว
🎯 ทำไมข้อนี้ถึงถูก:
หญ้าหนวดแมวมีเกลือโพแทสเซียมอนินทรีย์สูงมากตามธรรมชาติ (High inorganic potassium salts) การใช้ในผู้ป่วยที่มีภาวะไตวาย (GFR &lt; 60 mL/min) หรือหัวใจล้มเหลว จะทำให้เกิดภาวะ Hyperkalemia รุนแรง นำไปสู่คลื่นไฟฟ้าหัวใจผิดปกติ (Peaked T wave, QRS widening) และภาวะหัวใจหยุดเต้นได้
🔍 ข้ออื่นผิดเพราะอะไร:
• ข้อ ข. ขิง, ข้อ ค. กระชาย, ข้อ ง. ข่า, ข้อ จ. ทองพันชั่ง: ไม่มีปริมาณโพแทสเซียมสูงจนเป็นข้อห้ามใช้ในโรคไตวายเท่าหญ้าหนวดแมว
📖 Guideline อ้างอิง:
บัญชียาหลักแห่งชาติด้านสมุนไพร พ.ศ. 2566 &amp; Thai Herbal Pharmacopoeia (THP)
📌 จุดจำก่อนสอบ:
• หญ้าหนวดแมว: โพแทสเซียมสูง ห้ามใช้ในโรคไตและโรคหัวใจล้มเหลว!</t>
        </is>
      </c>
      <c r="L27" t="inlineStr">
        <is>
          <t>Herbal Medicine &amp; Products</t>
        </is>
      </c>
      <c r="M27" t="inlineStr">
        <is>
          <t>National List of Essential Medicines (Herbal)</t>
        </is>
      </c>
      <c r="N27" t="inlineStr">
        <is>
          <t>Product</t>
        </is>
      </c>
      <c r="O27" t="inlineStr">
        <is>
          <t>ข้อ 5 (PLE_CC1_2559.md)</t>
        </is>
      </c>
      <c r="P27" t="inlineStr">
        <is>
          <t>ข้อสอบเก่า</t>
        </is>
      </c>
      <c r="Q27" t="inlineStr">
        <is>
          <t>2559</t>
        </is>
      </c>
    </row>
    <row r="28">
      <c r="A28" s="176" t="n">
        <v>26</v>
      </c>
      <c r="B28" t="inlineStr">
        <is>
          <t>สมุนไพรในข้อใดที่ได้รับการบรรจุในบัญชียาหลักแห่งชาติ พ.ศ. 2555 เป็นต้นมา สำหรับใช้ในคลินิกเลิกบุหรี่ โดยมีสารไนเตรตทำให้ประสาทรับรสที่ลิ้นชาและลดความอยากสูบบุหรี่</t>
        </is>
      </c>
      <c r="D28" t="inlineStr">
        <is>
          <t>หญ้าดอกขาว</t>
        </is>
      </c>
      <c r="E28" t="inlineStr">
        <is>
          <t>เพชรสังฆาต</t>
        </is>
      </c>
      <c r="F28" t="inlineStr">
        <is>
          <t>พริก</t>
        </is>
      </c>
      <c r="G28" t="inlineStr">
        <is>
          <t>ขลู่</t>
        </is>
      </c>
      <c r="H28" t="inlineStr">
        <is>
          <t>มะระขี้นก</t>
        </is>
      </c>
      <c r="I28" t="n">
        <v>1</v>
      </c>
      <c r="J28" t="inlineStr">
        <is>
          <t>✅ คำตอบที่ถูกต้อง: ข้อ ก. หญ้าดอกขาว
💡 Background:
หญ้าดอกขาว หรือ หญ้าหมอน้อย (Vernonia cinerea (L.) Less.) วงศ์ Asteraceae เป็นสมุนไพรไทยที่ได้รับการยอมรับในระดับจากลเกี่ยวกับการช่วยเลิกบุหรี่
🎯 ทำไมข้อนี้ถึงถูก:
ชาชงหญ้าดอกขาวมีสารสำคัญกลุ่ม Flavonoids, Terpenes และมีเกลือโพแทสเซียมไนเตรต ซึ่งออกฤทธิ์ทำให้ต่อมรับรสบริเวณลิ้นชาและทำให้รสชาติของบุหรี่เปลี่ยนไป (รู้สึกเหม็น ขม หรือไม่อยากสูบ) ส่งผลให้อัตราการเลิกบุหรี่สำเร็จสูงขึ้นอย่างมีนัยสำคัญทางสถิติ
🔍 ข้ออื่นผิดเพราะอะไร:
• ข้อ ข. (เพชรสังฆาต): บรรเทาอาการริดสีดวงทวาร
• ข้อ ค. (พริก): บรรเทาอาการปวดข้อ ปวดปลายประสาท
• ข้อ ง. (ขลู่): ขับปัสสาวะ แก้นิ่ว
• ข้อ จ. (มะระขี้นก): ลดน้ำตาลในเลือด
📖 Guideline อ้างอิง:
บัญชียาหลักแห่งชาติด้านสมุนไพร พ.ศ. 2566 &amp; แนวทางเวชปฏิบัติการบำบัดรักษาผู้เสพติดบุหรี่ ประเทศไทย
📌 จุดจำก่อนสอบ:
• หญ้าดอกขาว (Vernonia cinerea): ช่วยเลิกบุหรี่ ทำให้ลิ้นชา บุหรี่รสชาติแย่ลง
• ข้อควรระวัง: ระวังในผู้ป่วยโรคหัวใจและโรคไตเนื่องจากมีโพแทสเซียมสูง</t>
        </is>
      </c>
      <c r="L28" t="inlineStr">
        <is>
          <t>Herbal Medicine &amp; Products</t>
        </is>
      </c>
      <c r="M28" t="inlineStr">
        <is>
          <t>National List of Essential Medicines (Herbal)</t>
        </is>
      </c>
      <c r="N28" t="inlineStr">
        <is>
          <t>Product</t>
        </is>
      </c>
      <c r="O28" t="inlineStr">
        <is>
          <t>ข้อ 14 (PLE_CC1_2559.md)</t>
        </is>
      </c>
      <c r="P28" t="inlineStr">
        <is>
          <t>ข้อสอบเก่า</t>
        </is>
      </c>
      <c r="Q28" t="inlineStr">
        <is>
          <t>2559</t>
        </is>
      </c>
    </row>
    <row r="29">
      <c r="A29" s="176" t="n">
        <v>27</v>
      </c>
      <c r="B29" t="inlineStr">
        <is>
          <t>ตำรับยาแผนไทยในบัญชียาหลักแห่งชาติข้อใดที่ใช้สำหรับบรรเทาอาการไข้หวัด ตุ่มผื่นคัน และช่วยกระทุ้งพิษไข้ในผู้ป่วยโรคอีสุกอีใสหรือหัด</t>
        </is>
      </c>
      <c r="D29" t="inlineStr">
        <is>
          <t>ยามหานิลแท่งทอง</t>
        </is>
      </c>
      <c r="E29" t="inlineStr">
        <is>
          <t>ยาจันทน์ลีลา</t>
        </is>
      </c>
      <c r="F29" t="inlineStr">
        <is>
          <t>ยาเบญจกูล</t>
        </is>
      </c>
      <c r="G29" t="inlineStr">
        <is>
          <t>ยาเบญจโลกวิเชียร</t>
        </is>
      </c>
      <c r="H29" t="inlineStr">
        <is>
          <t>ยาหอมอินทรจักร</t>
        </is>
      </c>
      <c r="I29" t="n">
        <v>1</v>
      </c>
      <c r="J29" t="inlineStr">
        <is>
          <t>✅ คำตอบที่ถูกต้อง: ข้อ ก. ยามหานิลแท่งทอง
💡 Background:
ยามหานิลแท่งทอง เป็นตำรับยาแผนไทยในบัญชียาหลักแห่งชาติ มีส่วนประกอบของสมุนไพรดับพิษร้อนและสารจากธรรมชาติที่มีสีดำ
🎯 ทำไมข้อนี้ถึงถูก:
ยามหานิลแท่งทองมีข้อบ่งใช้ตามบัญชียาหลักแห่งชาติในการ 'แก้ไข้ แก้พิษตานซาง ดับพิษไข้ และบรรเทาอาการไข้จากโรคไข้ออกผื่น (เช่น อีสุกอีใส หัด ประดง)' โดยออกฤทธิ์กระทุ้งพิษให้ออกมาทางผิวหนังและลดความร้อนภายในร่างกาย
🔍 ข้ออื่นผิดเพราะอะไร:
• ข้อ ข. (ยาจันทน์ลีลา): แก้ไข้ตัวร้อน ไข้เปลี่ยนฤดู แต่ไม่เด่นเรื่องโรคไข้ออกผื่น
• ข้อ ค. (ยาเบญจกูล): ใช้ปรับธาตุ บรรเทาอาการท้องอืด ท้องเฟ้อ
• ข้อ ง. (ยาเบญจโลกวิเชียร / ยาห้าราก): ใช้กระทุ้งพิษไข้ แก้ไข้พิษ ไข้กาฬ
• ข้อ จ. (ยาหอมอินทรจักร): แก้ลมวิงเวียน ลมจุกเสียด
📖 Guideline อ้างอิง:
ประกาศคณะกรรมการพัฒนาระบบยาแห่งชาติ เรื่อง บัญชียาหลักแห่งชาติด้านสมุนไพร พ.ศ. 2566
📌 จุดจำก่อนสอบ:
• ยามหานิลแท่งทอง: แก้ไข้กาฬ ไข้ออกผื่น อีสุกอีใส หัด ตุ่มแผลในปาก</t>
        </is>
      </c>
      <c r="L29" t="inlineStr">
        <is>
          <t>Herbal Medicine &amp; Products</t>
        </is>
      </c>
      <c r="M29" t="inlineStr">
        <is>
          <t>National List of Essential Medicines (Herbal)</t>
        </is>
      </c>
      <c r="N29" t="inlineStr">
        <is>
          <t>Product</t>
        </is>
      </c>
      <c r="O29" t="inlineStr">
        <is>
          <t>ข้อ 38 (PLE_CC1_2559.md)</t>
        </is>
      </c>
      <c r="P29" t="inlineStr">
        <is>
          <t>ข้อสอบเก่า</t>
        </is>
      </c>
      <c r="Q29" t="inlineStr">
        <is>
          <t>2559</t>
        </is>
      </c>
    </row>
    <row r="30">
      <c r="A30" s="176" t="n">
        <v>28</v>
      </c>
      <c r="B30" t="inlineStr">
        <is>
          <t>สมุนไพรในข้อใดที่มีสารสำคัญ Charantin และ Polypeptide-p ซึ่งมีสรรพคุณลดระดับน้ำตาลในเลือดและได้รับการยอมรับในงานสาธารณสุขมูลฐาน</t>
        </is>
      </c>
      <c r="D30" t="inlineStr">
        <is>
          <t>มะแว้งต้น</t>
        </is>
      </c>
      <c r="E30" t="inlineStr">
        <is>
          <t>มะขามป้อม</t>
        </is>
      </c>
      <c r="F30" t="inlineStr">
        <is>
          <t>มะระขี้นก</t>
        </is>
      </c>
      <c r="G30" t="inlineStr">
        <is>
          <t>มะนาว</t>
        </is>
      </c>
      <c r="H30" t="inlineStr">
        <is>
          <t>มะหาด</t>
        </is>
      </c>
      <c r="I30" t="n">
        <v>3</v>
      </c>
      <c r="J30" t="inlineStr">
        <is>
          <t>✅ คำตอบที่ถูกต้อง: ข้อ ค. มะระขี้นก
💡 Background:
มะระขี้นก (Momordica charantia) วงศ์ Cucurbitaceae เป็นสมุนไพรยอดนิยมในการควบคุมระดับน้ำตาล
🎯 ทำไมข้อนี้ถึงถูก:
ผลมะระขี้นกมีสารสำคัญ Charantin (สเตียรอยด์ไกลโคไซด์) และ Polypeptide-p (สารโปรตีนที่มีโครงสร้างคล้ายอินซูลิน) ออกฤทธิ์เลียนแบบอินซูลิน กระตุ้นการนำกลูโคสเข้าสู่เซลล์กล้ามเนื้อและตับ และยับยั้งเอนไซม์สร้างน้ำตาลในตับ จึงช่วยลดระดับน้ำตาลในเลือดได้อย่างมีนัยสำคัญ
🔍 ข้ออื่นผิดเพราะอะไร:
• ข้อ ก. (มะแว้งต้น): แก้ไอ ขับเสมหะ
• ข้อ ข. (มะขามป้อม): แก้ไอ วิตามินซีสูง
• ข้อ ง. (มะนาว): ขับเสมหะ บรรเทาอาการระคายคอ
• ข้อ จ. (มะหาด): สาร Oxyresveratrol จากแก่นมะหาดใช้ถ่ายพยาธิตัวตืด
📖 Guideline อ้างอิง:
ประกาศกระทรวงสาธารณสุข เรื่อง สมุนไพรในงานสาธารณสุขมูลฐาน &amp; Thai Herbal Pharmacopoeia (THP)
📌 จุดจำก่อนสอบ:
• มะระขี้นก (Momordica charantia): Charantin, Polypeptide-p ลดน้ำตาลในเลือด ระวังภาวะ Hypoglycemia</t>
        </is>
      </c>
      <c r="L30" t="inlineStr">
        <is>
          <t>Herbal Medicine &amp; Products</t>
        </is>
      </c>
      <c r="M30" t="inlineStr">
        <is>
          <t>National List of Essential Medicines (Herbal)</t>
        </is>
      </c>
      <c r="N30" t="inlineStr">
        <is>
          <t>Product</t>
        </is>
      </c>
      <c r="O30" t="inlineStr">
        <is>
          <t>ข้อ 17 (PLE_CC1_2557.md)</t>
        </is>
      </c>
      <c r="P30" t="inlineStr">
        <is>
          <t>ข้อสอบเก่า</t>
        </is>
      </c>
      <c r="Q30" t="inlineStr">
        <is>
          <t>2557</t>
        </is>
      </c>
    </row>
    <row r="31">
      <c r="A31" s="176" t="n">
        <v>29</v>
      </c>
      <c r="B31" t="inlineStr">
        <is>
          <t>หากมีญาติแนะนำผู้ป่วยเบาหวานให้ใช้ยาสมุนไพร A ซึ่งอ้างว่าสามารถลดระดับน้ำตาลในเลือดได้ ทะเบียนยาในข้อใดต่อไปนี้ที่บ่งชี้ว่ายาสมุนไพรดังกล่าวขึ้นทะเบียนตำรับเป็น 'ยาแผนโบราณสำหรับมนุษย์ที่ผลิตภายในประเทศ' อย่างถูกต้องตามกฎหมาย</t>
        </is>
      </c>
      <c r="D31" t="inlineStr">
        <is>
          <t>1A 301/50</t>
        </is>
      </c>
      <c r="E31" t="inlineStr">
        <is>
          <t>2D 11/51</t>
        </is>
      </c>
      <c r="F31" t="inlineStr">
        <is>
          <t>3G 32/52</t>
        </is>
      </c>
      <c r="G31" t="inlineStr">
        <is>
          <t>2G 18/53</t>
        </is>
      </c>
      <c r="H31" t="inlineStr">
        <is>
          <t>1J 102/54</t>
        </is>
      </c>
      <c r="I31" t="n">
        <v>4</v>
      </c>
      <c r="J31" t="inlineStr">
        <is>
          <t>✅ คำตอบที่ถูกต้อง: ข้อ ง. 2G 18/53
💡 Background:
ระบบรหัสทะเบียนตำรับยาของสำนักงานคณะกรรมการอาหารและยา (อย.) ประเทศไทย มีการใช้ตัวอักษรภาษาอังกฤษเพื่อระบุประเภทของยาอย่างเคร่งครัด
🎯 ทำไมข้อนี้ถึงถูก:
รหัสทะเบียนยาแผนโบราณ:
- อักษร 'G' หมายถึง ยาแผนโบราณสำหรับมนุษย์ที่ผลิตภายในประเทศ
- เลขนำหน้า '1' หมายถึง ยาตำรับเดี่ยว (Single active ingredient)
- เลขนำหน้า '2' หมายถึง ยาตำรับผสม (Multiple active ingredients)
ดังนั้น '2G 18/53' จึงเป็นรหัสทะเบียนยาแผนโบราณสูตรผสมสำหรับมนุษย์ที่ผลิตในประเทศ ได้รับอนุญาตลำดับที่ 18 ในปี พ.ศ. 2553
🔍 ข้ออื่นผิดเพราะอะไร:
• ข้อ ก. (1A 301/50): อักษร 'A' หมายถึง ยาแผนปัจจุบันสำหรับมนุษย์ ผลิตในประเทศ (ตำรับเดี่ยว)
• ข้อ ข. (2D 11/51): อักษร 'D' หมายถึง ยาแผนปัจจุบันสำหรับสัตว์ ผลิตในประเทศ
• ข้อ ค. (3G 32/52): เลข '3' ไม่ใช่รหัสมาตรฐานสำหรับยาแผนโบราณทั่วไป (มาตรฐานใช้ 1 หรือ 2)
• ข้อ จ. (1J 102/54): อักษร 'J' หมายถึง ยาแผนโบราณที่แบ่งบรรจุ
📖 Guideline อ้างอิง:
คู่มือการขึ้นทะเบียนตำรับยา สำนักงานคณะกรรมการอาหารและยา (อย.) กระทรวงสาธารณสุข
📌 จุดจำก่อนสอบ:
• ทะเบียนยา อย.: A = ยาแผนปัจจุบันผลิตในประเทศ, B = ยาแผนปัจจุบันนำเข้า, G = ยาแผนโบราณผลิตในประเทศ, K = ยาแผนโบราณนำเข้า</t>
        </is>
      </c>
      <c r="L31" t="inlineStr">
        <is>
          <t>Herbal Medicine &amp; Products</t>
        </is>
      </c>
      <c r="M31" t="inlineStr">
        <is>
          <t>National List of Essential Medicines (Herbal)</t>
        </is>
      </c>
      <c r="N31" t="inlineStr">
        <is>
          <t>Product</t>
        </is>
      </c>
      <c r="O31" t="inlineStr">
        <is>
          <t>ข้อ 18 (PLE_CC1_2557.md)</t>
        </is>
      </c>
      <c r="P31" t="inlineStr">
        <is>
          <t>ข้อสอบเก่า</t>
        </is>
      </c>
      <c r="Q31" t="inlineStr">
        <is>
          <t>2557</t>
        </is>
      </c>
    </row>
    <row r="32">
      <c r="A32" s="176" t="n">
        <v>30</v>
      </c>
      <c r="B32" t="inlineStr">
        <is>
          <t>สมุนไพรในข้อใดที่สามารถบรรเทาอาการคลื่นไส้ อาเจียน และอาการวิงเวียนศีรษะได้อย่างมีประสิทธิผลตามงานสาธารณสุขมูลฐาน</t>
        </is>
      </c>
      <c r="D32" t="inlineStr">
        <is>
          <t>เหง้าขิงแก่</t>
        </is>
      </c>
      <c r="E32" t="inlineStr">
        <is>
          <t>ผลยอสุก</t>
        </is>
      </c>
      <c r="F32" t="inlineStr">
        <is>
          <t>ผลฝรั่งอ่อน</t>
        </is>
      </c>
      <c r="G32" t="inlineStr">
        <is>
          <t>ใบชุมเห็ดเทศ</t>
        </is>
      </c>
      <c r="H32" t="inlineStr">
        <is>
          <t>ดอกกานพลู</t>
        </is>
      </c>
      <c r="I32" t="n">
        <v>1</v>
      </c>
      <c r="J32" t="inlineStr">
        <is>
          <t>✅ คำตอบที่ถูกต้อง: ข้อ ก. เหง้าขิงแก่
💡 Background:
ขิงแก่มีปริมาณน้ำมันหอมระเหยและสารกลุ่มฟีนอลิกเข้มข้นกว่าขิงอ่อน นิยมใช้เป็นยาขับลมและแก้อาเจียน
🎯 ทำไมข้อนี้ถึงถูก:
เหง้าขิงแก่ (Zingiber officinale) มีสารสำคัญคือ Gingerols, Shogaols, และ Zingiberene ออกฤทธิ์โดยตรงต่อระบบทางเดินอาหารในการคลายกล้ามเนื้อเรียบและยับยั้งการส่งสัญญาณคลื่นไส้อาเจียนไปยังระบบประสาทส่วนกลาง จึงบรรเทาอาการคลื่นไส้อาเจียนได้อย่างมีประสิทธิภาพ
🔍 ข้ออื่นผิดเพราะอะไร:
• ข้อ ข. (ผลยอสุก): มีกลิ่นฉุน นิยมใช้ผลดิบ/ห่ามต้มน้ำดื่มขับลมและแก้อาเจียน ผลสุกกลิ่นแรงอาจกระตุ้นให้อาเจียน
• ข้อ ค. (ผลฝรั่งอ่อน): มีแทนนินสูง ใช้แก้ท้องเสีย สมานแผล
• ข้อ ง. (ใบชุมเห็ดเทศ): ใช้เป็นยาระบาย
• ข้อ จ. (ดอกกานพลู): มี Eugenol แก้ปวดฟัน ขับลม
📖 Guideline อ้างอิง:
ประกาศกระทรวงสาธารณสุข เรื่อง สมุนไพรในงานสาธารณสุขมูลฐาน &amp; Thai Herbal Pharmacopoeia (THP)
📌 จุดจำก่อนสอบ:
• เหง้าขิงแก่: ขับลม แก้คลื่นไส้อาเจียน เมารถ เมาเรือ แพ้ท้อง</t>
        </is>
      </c>
      <c r="L32" t="inlineStr">
        <is>
          <t>Herbal Medicine &amp; Products</t>
        </is>
      </c>
      <c r="M32" t="inlineStr">
        <is>
          <t>National List of Essential Medicines (Herbal)</t>
        </is>
      </c>
      <c r="N32" t="inlineStr">
        <is>
          <t>Product</t>
        </is>
      </c>
      <c r="O32" t="inlineStr">
        <is>
          <t>ข้อ 24 (PLE_CC1_2557.md)</t>
        </is>
      </c>
      <c r="P32" t="inlineStr">
        <is>
          <t>ข้อสอบเก่า</t>
        </is>
      </c>
      <c r="Q32" t="inlineStr">
        <is>
          <t>2557</t>
        </is>
      </c>
    </row>
    <row r="33">
      <c r="A33" s="176" t="n">
        <v>31</v>
      </c>
      <c r="B33" t="inlineStr">
        <is>
          <t>ผู้ป่วยที่มีปัญหาโรคตับ (เช่น ตับแข็ง, ตับอักเสบเรื้อรัง) มีข้อห้ามใช้สมุนไพรในข้อใดโดยเด็ดขาด เนื่องจากมีสารสำคัญที่ก่อพิษทำลายเซลล์ตับอย่างรุนแรง</t>
        </is>
      </c>
      <c r="D33" t="inlineStr">
        <is>
          <t>ขมิ้นชัน</t>
        </is>
      </c>
      <c r="E33" t="inlineStr">
        <is>
          <t>ขี้เหล็ก</t>
        </is>
      </c>
      <c r="F33" t="inlineStr">
        <is>
          <t>ขิง</t>
        </is>
      </c>
      <c r="G33" t="inlineStr">
        <is>
          <t>กระเจี๊ยบแดง</t>
        </is>
      </c>
      <c r="H33" t="inlineStr">
        <is>
          <t>หญ้าหนวดแมว</t>
        </is>
      </c>
      <c r="I33" t="n">
        <v>2</v>
      </c>
      <c r="J33" t="inlineStr">
        <is>
          <t>✅ คำตอบที่ถูกต้อง: ข้อ ข. ขี้เหล็ก
💡 Background:
ใบและดอกขี้เหล็ก (Cassia siamea) เดิมใช้เป็นยาแผนโบราณช่วยให้นอนหลับและเจริญอาหาร
🎯 ทำไมข้อนี้ถึงถูก:
สารสำคัญ Barakol ในขี้เหล็กมีหลักฐานชัดเจนว่าก่อให้เกิดพิษต่อตับ (Hepatotoxicity) โดยทำให้เซลล์ตับตาย (Hepatocellular necrosis) และเกิดตับอักเสบเฉียบพลัน ผู้ป่วยที่มีการทำงานของตับบกพร่องอยู่เดิมจึงห้ามใช้โดยเด็ดขาด
🔍 ข้ออื่นผิดเพราะอะไร:
• ข้อ ก. ขมิ้นชัน, ข้อ ค. ขิง, ข้อ ง. กระเจี๊ยบแดง: ปลอดภัย ไม่ก่อพิษต่อตับ
• ข้อ จ. หญ้าหนวดแมว: มีข้อห้ามใช้ในโรคไตและโรคหัวใจ (โพแทสเซียมสูง)
📖 Guideline อ้างอิง:
ประกาศกระทรวงสาธารณสุข เรื่อง ถอนทะเบียนตำรับยาขี้เหล็ก &amp; Thai Herbal Pharmacopoeia (THP)
📌 จุดจำก่อนสอบ:
• ขี้เหล็ก (Barakol) = พิษต่อตับ (Hepatotoxicity) ห้ามใช้ในโรคตับ!</t>
        </is>
      </c>
      <c r="L33" t="inlineStr">
        <is>
          <t>Herbal Medicine &amp; Products</t>
        </is>
      </c>
      <c r="M33" t="inlineStr">
        <is>
          <t>National List of Essential Medicines (Herbal)</t>
        </is>
      </c>
      <c r="N33" t="inlineStr">
        <is>
          <t>Product</t>
        </is>
      </c>
      <c r="O33" t="inlineStr">
        <is>
          <t>ข้อ 61 (PLE_CC1_2557.md)</t>
        </is>
      </c>
      <c r="P33" t="inlineStr">
        <is>
          <t>ข้อสอบเก่า</t>
        </is>
      </c>
      <c r="Q33" t="inlineStr">
        <is>
          <t>2557</t>
        </is>
      </c>
    </row>
    <row r="34">
      <c r="A34" s="176" t="n">
        <v>32</v>
      </c>
      <c r="B34" t="inlineStr">
        <is>
          <t>สมุนไพรในข้อใดที่มีสารสำคัญออกฤทธิ์ทางชีวภาพคล้ายกับฮอร์โมนเอสโตรเจน (Phytoestrogens) นิยมนำมาใช้บรรเทาอาการของสตรีวัยหมดประจำเดือน</t>
        </is>
      </c>
      <c r="D34" t="inlineStr">
        <is>
          <t>ชะเอมเทศ</t>
        </is>
      </c>
      <c r="E34" t="inlineStr">
        <is>
          <t>กวาวเครือขาว</t>
        </is>
      </c>
      <c r="F34" t="inlineStr">
        <is>
          <t>ยี่โถ</t>
        </is>
      </c>
      <c r="G34" t="inlineStr">
        <is>
          <t>มะคำดีควาย</t>
        </is>
      </c>
      <c r="H34" t="inlineStr">
        <is>
          <t>บัวบก</t>
        </is>
      </c>
      <c r="I34" t="n">
        <v>2</v>
      </c>
      <c r="J34" t="inlineStr">
        <is>
          <t>✅ คำตอบที่ถูกต้อง: ข้อ ข. กวาวเครือขาว
💡 Background:
กวาวเครือขาว (Pueraria mirifica) วงศ์ Fabaceae เป็นสมุนไพรไทยที่มีสารออกฤทธิ์เสมือนฮอร์โมนเพศหญิง
🎯 ทำไมข้อนี้ถึงถูก:
หัวกวาวเครือขาวมีสารกลุ่ม Phytoestrogens ที่มีฤทธิ์แรงสูง ได้แก่ Miroestrol และ Deoxymiroestrol ร่วมกับสารกลุ่ม Isoflavones (Daidzein, Genistein) ซึ่งจับกับตัวรับ Estrogen receptors ออกฤทธิ์คล้ายฮอร์โมน 17-beta estradiol ช่วยบรรเทาอาการวัยทอง (Hot flashes, ช่องคลอดแห้ง) และชะลอการสูญเสียมวลกระดูก
🔍 ข้ออื่นผิดเพราะอะไร:
• ข้อ ก. (ชะเอมเทศ): มี Glycyrrhizin มีฤทธิ์คล้าย Aldosterone (เสี่ยงความดันสูง โพแทสเซียมต่ำ)
• ข้อ ค. (ยี่โถ): มี Cardiac glycosides (Oleandrin) เป็นพิษต่อหัวใจ
• ข้อ ง. (มะคำดีควาย): มี Saponin ใช้สระผม รักษาชันนะตุ
• ข้อ จ. (บัวบก): มี Triterpenoids สมานแผล
📖 Guideline อ้างอิง:
ประกาศกระทรวงสาธารณสุข เรื่อง การควบคุมการใช้กวาวเครือ &amp; Thai Herbal Pharmacopoeia (THP)
📌 จุดจำก่อนสอบ:
• กวาวเครือขาว (Pueraria mirifica): Miroestrol &amp; Deoxymiroestrol มีฤทธิ์คล้าย Estrogen
• ข้อห้ามใช้: ผู้ป่วยมะเร็งเต้านม มะเร็งมดลูก หรือเนื้องอกที่ตอบสนองต่อฮอร์โมน</t>
        </is>
      </c>
      <c r="L34" t="inlineStr">
        <is>
          <t>Herbal Medicine &amp; Products</t>
        </is>
      </c>
      <c r="M34" t="inlineStr">
        <is>
          <t>National List of Essential Medicines (Herbal)</t>
        </is>
      </c>
      <c r="N34" t="inlineStr">
        <is>
          <t>Product</t>
        </is>
      </c>
      <c r="O34" t="inlineStr">
        <is>
          <t>ข้อ 42 (PLE_CC1_2557.md)</t>
        </is>
      </c>
      <c r="P34" t="inlineStr">
        <is>
          <t>ข้อสอบเก่า</t>
        </is>
      </c>
      <c r="Q34" t="inlineStr">
        <is>
          <t>2557</t>
        </is>
      </c>
    </row>
    <row r="35">
      <c r="A35" s="176" t="n">
        <v>33</v>
      </c>
      <c r="B35" t="inlineStr">
        <is>
          <t>ผู้ป่วยเบาหวานรับประทานยาลดน้ำตาลในเลือดแผนปัจจุบัน ต่อมามีอาการหน้ามืด ใจสั่น เหงื่อแตก และระดับน้ำตาลในเลือดลดลงต่ำผิดปกติ (Hypoglycemia) พฤติกรรมการใช้สมุนไพรในข้อใดเป็นสาเหตุของอาการดังกล่าว</t>
        </is>
      </c>
      <c r="D35" t="inlineStr">
        <is>
          <t>ดื่มน้ำคั้นมะระขี้นก 100 mL ก่อนอาหารกลางวันเป็นประจำ</t>
        </is>
      </c>
      <c r="E35" t="inlineStr">
        <is>
          <t>ดื่มชาชงชุมเห็ดเทศเป็นครั้งคราวเมื่อมีอาการท้องผูก</t>
        </is>
      </c>
      <c r="F35" t="inlineStr">
        <is>
          <t>รับประทานแคปซูลขมิ้นชันหลังอาหารเพื่อขับลม</t>
        </is>
      </c>
      <c r="G35" t="inlineStr">
        <is>
          <t>รับประทานยาเม็ดฟ้าทะลายโจรเมื่อมีอาการเจ็บคอ</t>
        </is>
      </c>
      <c r="H35" t="inlineStr">
        <is>
          <t>รับประทานแคปซูลใบบัวบกเพื่อบรรเทาอาการฟกช้ำ</t>
        </is>
      </c>
      <c r="I35" t="n">
        <v>1</v>
      </c>
      <c r="J35" t="inlineStr">
        <is>
          <t>✅ คำตอบที่ถูกต้อง: ข้อ ก. ดื่มน้ำคั้นมะระขี้นก 100 mL ก่อนอาหารกลางวันเป็นประจำ
💡 Background:
มะระขี้นก (Momordica charantia) มีฤทธิ์ลดระดับน้ำตาลในเลือดที่ทรงพลังผ่านสาร Charantin และ Polypeptide-p
🎯 ทำไมข้อนี้ถึงถูก:
การดื่มน้ำคั้นมะระขี้นกสดในปริมาณมากเป็นประจำจะเสริมฤทธิ์ของยาลดน้ำตาลในเลือดแผนปัจจุบัน (เช่น Sulfonylureas หรือ Insulin) อย่างรุนแรง ทำให้เกิดภาวะน้ำตาลในเลือดต่ำเฉียบพลัน (Severe Hypoglycemia) มีอาการหน้ามืด ใจสั่น เหงื่อแตก สับสน และอาจหมดสติได้หากไม่ได้รับการแก้ไขทันท่วงที
🔍 ข้ออื่นผิดเพราะอะไร:
• ข้อ ข. ชุมเห็ดเทศ: ยาระบาย ไม่มีผลลดน้ำตาลรุนแรง
• ข้อ ค. ขมิ้นชัน: ขับลม ไม่มีผลเสริมฤทธิ์ลดน้ำตาลเฉียบพลัน
• ข้อ ง. ฟ้าทะลายโจร: บรรเทาหวัด เจ็บคอ
• ข้อ จ. ใบบัวบก: สมานแผล แก้ช้ำใน
📖 Guideline อ้างอิง:
แนวทางเวชปฏิบัติสำหรับโรคเบาหวาน พ.ศ. 2566 สมาคมโรคเบาหวานแห่งประเทศไทย &amp; ประกาศกระทรวงสาธารณสุข เรื่อง สมุนไพรในงานสาธารณสุขมูลฐาน
📌 จุดจำก่อนสอบ:
• มะระขี้นก เสริมฤทธิ์ยาลดน้ำตาล -&gt; เกิด Hypoglycemia ได้ ต้องติดตามระดับน้ำตาลสม่ำเสมอ</t>
        </is>
      </c>
      <c r="L35" t="inlineStr">
        <is>
          <t>Herbal Medicine &amp; Products</t>
        </is>
      </c>
      <c r="M35" t="inlineStr">
        <is>
          <t>National List of Essential Medicines (Herbal)</t>
        </is>
      </c>
      <c r="N35" t="inlineStr">
        <is>
          <t>Product</t>
        </is>
      </c>
      <c r="O35" t="inlineStr">
        <is>
          <t>ข้อ 5 (PLE_CC1_2556.md)</t>
        </is>
      </c>
      <c r="P35" t="inlineStr">
        <is>
          <t>ข้อสอบเก่า</t>
        </is>
      </c>
      <c r="Q35" t="inlineStr">
        <is>
          <t>2556</t>
        </is>
      </c>
    </row>
    <row r="36">
      <c r="A36" s="176" t="n">
        <v>34</v>
      </c>
      <c r="B36" t="inlineStr">
        <is>
          <t>ผู้ป่วยมีตุ่มน้ำใสขึ้นตามแนวเส้นประสาทบริเวณชายโครง ปวดแสบร้อน แพทย์์วินิจฉัยเป็นโรคงูสวัด หากต้องการเลือกใช้ยาสมุนไพรในงานสาธารณสุขมูลฐานเพื่อรักษาแผล ควรเลือกใช้สมุนไพรใด</t>
        </is>
      </c>
      <c r="D36" t="inlineStr">
        <is>
          <t>กระเทียม</t>
        </is>
      </c>
      <c r="E36" t="inlineStr">
        <is>
          <t>ยอ</t>
        </is>
      </c>
      <c r="F36" t="inlineStr">
        <is>
          <t>ขมิ้นชัน</t>
        </is>
      </c>
      <c r="G36" t="inlineStr">
        <is>
          <t>พญายอ</t>
        </is>
      </c>
      <c r="H36" t="inlineStr">
        <is>
          <t>ฟ้าทะลายโจร</t>
        </is>
      </c>
      <c r="I36" t="n">
        <v>4</v>
      </c>
      <c r="J36" t="inlineStr">
        <is>
          <t>✅ คำตอบที่ถูกต้อง: ข้อ ง. พญายอ
💡 Background:
โรคงูสวัด (Herpes Zoster) เกิดจากการกำเริบของเชื้อไวรัส Varicella Zoster Virus (VZV) ที่แฝงตัวอยู่ในปมประสาทรับความรู้สึก
🎯 ทำไมข้อนี้ถึงถูก:
ใบพญายอ (เสลดพังพอนตัวเมีย: Clinacanthus nutans) เป็นสมุนไพรสาธารณสุขมูลฐานและยาในบัญชียาหลักแห่งชาติที่มีข้อบ่งใช้ตรงสำหรับการรักษาเริมและงูสวัด สารสกัดจากใบมีฤทธิ์ต้านเชื้อไวรัส VZV และลดการอักเสบ ช่วยให้ตุ่มน้ำใสแห้งและบรรเทาอาการปวดแสบร้อน
🔍 ข้ออื่นผิดเพราะอะไร:
• ข้อ ก. (กระเทียม): รักษาอาการท้องอืด ท้องเฟ้อ แน่นจุกเสียด และกลากเกลื้อน
• ข้อ ข. (ยอ): ขับลม รักษาอาการคลื่นไส้อาเจียน
• ข้อ ค. (ขมิ้นชัน): รักษาโรคกระเพาะอาหาร ท้องอืด ท้องเฟ้อ
• ข้อ จ. (ฟ้าทะลายโจร): แก้ไข้หวัด เจ็บคอ
📖 Guideline อ้างอิง:
ประกาศกระทรวงสาธารณสุข เรื่อง สมุนไพรในงานสาธารณสุขมูลฐาน &amp; Thai Herbal Pharmacopoeia (THP)
📌 จุดจำก่อนสอบ:
• พญายอ (ส่วนใบ): สมุนไพรสาธารณสุขมูลฐานรักษางูสวัดและเริม</t>
        </is>
      </c>
      <c r="L36" t="inlineStr">
        <is>
          <t>Herbal Medicine &amp; Products</t>
        </is>
      </c>
      <c r="M36" t="inlineStr">
        <is>
          <t>National List of Essential Medicines (Herbal)</t>
        </is>
      </c>
      <c r="N36" t="inlineStr">
        <is>
          <t>Product</t>
        </is>
      </c>
      <c r="O36" t="inlineStr">
        <is>
          <t>ข้อ 3 (PLE_CC1_2554 SET2.md)</t>
        </is>
      </c>
      <c r="P36" t="inlineStr">
        <is>
          <t>ข้อสอบเก่า</t>
        </is>
      </c>
      <c r="Q36" t="inlineStr">
        <is>
          <t>2554</t>
        </is>
      </c>
    </row>
    <row r="37">
      <c r="A37" s="176" t="n">
        <v>35</v>
      </c>
      <c r="B37" t="inlineStr">
        <is>
          <t>ผู้ป่วยมีอาการแน่น จุกเสียด ท้องอืด อาหารไม่ย่อย สมุนไพรในข้อใดที่มีสรรพคุณตามงานสาธารณสุขมูลฐานในการขับน้ำดีและขับลมเพื่อบรรเทาอาการนี้</t>
        </is>
      </c>
      <c r="D37" t="inlineStr">
        <is>
          <t>ฝรั่ง</t>
        </is>
      </c>
      <c r="E37" t="inlineStr">
        <is>
          <t>ขมิ้นชัน</t>
        </is>
      </c>
      <c r="F37" t="inlineStr">
        <is>
          <t>หอมแดง</t>
        </is>
      </c>
      <c r="G37" t="inlineStr">
        <is>
          <t>กานพลู</t>
        </is>
      </c>
      <c r="H37" t="inlineStr">
        <is>
          <t>ฟ้าทะลายโจร</t>
        </is>
      </c>
      <c r="I37" t="n">
        <v>2</v>
      </c>
      <c r="J37" t="inlineStr">
        <is>
          <t>✅ คำตอบที่ถูกต้อง: ข้อ ข. ขมิ้นชัน
💡 Background:
อาการอาหารไม่ย่อยแบบไม่พบแผล (Functional dyspepsia) มักสัมพันธ์กับการบีบตัวของทางเดินอาหารช้าลงและการย่อยไขมันไม่มีประสิทธิภาพ
🎯 ทำไมข้อนี้ถึงถูก:
เหง้าขมิ้นชัน (Curcuma longa) มีน้ำมันหอมระเหยและสาร Curcuminoids ที่กระตุ้นการสร้างและหลั่งน้ำดี (Choleretic &amp; Cholagogue action) ช่วยย่อยอาหารจำพวกไขมัน พร้อมทั้งลดการเกร็งตัวของกล้ามเนื้อเรียบและขับลม จึงช่วยบรรเทาอาการแน่นจุกเสียดได้อย่างรวดเร็ว
🔍 ข้ออื่นผิดเพราะอะไร:
• ข้อ ก. (ฝรั่ง): ผลอ่อนและใบแก่ใช้แก้ท้องเสีย (Tannin สูง)
• ข้อ ค. (หอมแดง): ใช้แก้หวัด คัดจมูก
• ข้อ ง. (กานพลู): ดอกตูมแห้งใช้แก้ปวดฟันและขับลม
• ข้อ จ. (ฟ้าทะลายโจร): แก้ไข้ เจ็บคอ
📖 Guideline อ้างอิง:
ประกาศกระทรวงสาธารณสุข เรื่อง สมุนไพรในงานสาธารณสุขมูลฐาน &amp; Thai Herbal Pharmacopoeia (THP)
📌 จุดจำก่อนสอบ:
• ขมิ้นชัน: ขับน้ำดี ย่อยไขมัน ขับลม บรรเทาอาการจุกเสียด ท้องอืด</t>
        </is>
      </c>
      <c r="L37" t="inlineStr">
        <is>
          <t>Herbal Medicine &amp; Products</t>
        </is>
      </c>
      <c r="M37" t="inlineStr">
        <is>
          <t>National List of Essential Medicines (Herbal)</t>
        </is>
      </c>
      <c r="N37" t="inlineStr">
        <is>
          <t>Product</t>
        </is>
      </c>
      <c r="O37" t="inlineStr">
        <is>
          <t>ข้อ 7 (PLE_CC1_2533.md)</t>
        </is>
      </c>
      <c r="P37" t="inlineStr">
        <is>
          <t>ข้อสอบเก่า</t>
        </is>
      </c>
      <c r="Q37" t="inlineStr">
        <is>
          <t>2533</t>
        </is>
      </c>
    </row>
    <row r="38">
      <c r="A38" s="176" t="n">
        <v>36</v>
      </c>
      <c r="B38" t="inlineStr">
        <is>
          <t>สารออกฤทธิ์ทางชีวภาพในขมิ้นชันที่ทำหน้าที่ขับลมและบรรเทาอาการปวดท้อง แน่น จุกเสียด ในระบบทางเดินอาหารคือสารกลุ่มใด</t>
        </is>
      </c>
      <c r="D38" t="inlineStr">
        <is>
          <t>น้ำมันหอมระเหย (Volatile oils เช่น Turmerone, Zingiberene)</t>
        </is>
      </c>
      <c r="E38" t="inlineStr">
        <is>
          <t>สารสกัดเคอร์คูมินอยด์ (Curcuminoids)</t>
        </is>
      </c>
      <c r="F38" t="inlineStr">
        <is>
          <t>สารแทนนิน (Tannins)</t>
        </is>
      </c>
      <c r="G38" t="inlineStr">
        <is>
          <t>สารอัลคาลอยด์ (Alkaloids)</t>
        </is>
      </c>
      <c r="H38" t="inlineStr">
        <is>
          <t>สารไกลโคไซด์ (Glycosides)</t>
        </is>
      </c>
      <c r="I38" t="n">
        <v>1</v>
      </c>
      <c r="J38" t="inlineStr">
        <is>
          <t>✅ คำตอบที่ถูกต้อง: ข้อ ก. น้ำมันหอมระเหย (Volatile oils เช่น Turmerone, Zingiberene)
💡 Background:
ขมิ้นชันมีองค์ประกอบทางเคมีที่สำคัญ 2 กลุ่มหลัก คือ สารสีเหลืองส้มเคอร์คูมินอยด์ และน้ำมันหอมระเหย
🎯 ทำไมข้อนี้ถึงถูก:
น้ำมันหอมระเหย (Volatile oil) ในเหง้าขมิ้นชัน โดยเฉพาะสารกลุ่ม Sesquiterpenes เช่น ar-Turmerone, alpha-Turmerone, และ beta-Turmerone เป็นสารสำคัญที่ออกฤทธิ์ขับลม (Carminative effect) และคลายกล้ามเนื้อเรียบในกระเพาะอาหารและลำไส้ ช่วยลดอาการแน่นจุกเสียดและท้องอืด ส่วน Curcuminoids เด่นในด้านต้านการอักเสบ สมานแผล และต้านอนุมูลอิสระ
🔍 ข้ออื่นผิดเพราะอะไร:
• ข้อ ข. (Curcuminoids): เด่นในการต้านการอักเสบ สมานแผลในกระเพาะอาหาร และต้านอนุมูลอิสระ
• ข้อ ค. (Tannins): เด่นในฤทธิ์ฝาดสมาน แก้ท้องเสีย
• ข้อ ง. อัลคาลอยด์, ข้อ จ. ไกลโคไซด์: ไม่ใช่องค์ประกอบหลักที่ออกฤทธิ์ขับลมของขมิ้นชัน
📖 Guideline อ้างอิง:
Thai Herbal Pharmacopoeia (THP) Monograph: Curcuma Longa Rhizome &amp; WHO Monographs on Selected Medicinal Plants
📌 จุดจำก่อนสอบ:
• ขมิ้นชัน: Volatile oils (Turmerones) = ฤทธิ์ขับลม, Curcuminoids = ฤทธิ์ต้านอักเสบ/สมานแผลกระเพาะอาหาร</t>
        </is>
      </c>
      <c r="L38" t="inlineStr">
        <is>
          <t>Herbal Medicine &amp; Products</t>
        </is>
      </c>
      <c r="M38" t="inlineStr">
        <is>
          <t>National List of Essential Medicines (Herbal)</t>
        </is>
      </c>
      <c r="N38" t="inlineStr">
        <is>
          <t>Product</t>
        </is>
      </c>
      <c r="O38" t="inlineStr">
        <is>
          <t>ข้อ 5 (PLE_CC1_2533.md)</t>
        </is>
      </c>
      <c r="P38" t="inlineStr">
        <is>
          <t>ข้อสอบเก่า</t>
        </is>
      </c>
      <c r="Q38" t="inlineStr">
        <is>
          <t>2533</t>
        </is>
      </c>
    </row>
    <row r="39">
      <c r="A39" s="176" t="n">
        <v>37</v>
      </c>
      <c r="B39" t="inlineStr">
        <is>
          <t>โรคหรือภาวะโลหิตจางในข้อใดต่อไปนี้ที่มีข้อห้ามใช้ยาเสริมธาตุเหล็ก (Iron supplements) โดยเด็ดขาด เนื่องจากร่างกายมีภาวะเหล็กเกินอยู่แล้วและอาจเกิดภาวะแทรกซ้อนจนเสียชีวิต</t>
        </is>
      </c>
      <c r="D39" t="inlineStr">
        <is>
          <t>โรคธาลัสซีเมีย (Thalassemia)</t>
        </is>
      </c>
      <c r="E39" t="inlineStr">
        <is>
          <t>ภาวะโลหิตจางจากการขาดโฟเลต (Folate deficiency anemia)</t>
        </is>
      </c>
      <c r="F39" t="inlineStr">
        <is>
          <t>โรคกระดูกพรุน (Osteoporosis)</t>
        </is>
      </c>
      <c r="G39" t="inlineStr">
        <is>
          <t>โรคแผลในกระเพาะอาหาร (Peptic ulcer disease)</t>
        </is>
      </c>
      <c r="H39" t="inlineStr">
        <is>
          <t>ภาวะโลหิตจางจากการขาดธาตุเหล็ก (Iron deficiency anemia)</t>
        </is>
      </c>
      <c r="I39" t="n">
        <v>1</v>
      </c>
      <c r="J39" t="inlineStr">
        <is>
          <t>✅ คำตอบที่ถูกต้อง: ข้อ ก. โรคธาลัสซีเมีย (Thalassemia)
💡 Background:
โรคธาลัสซีเมีย (Thalassemia) เป็นโรคทางพันธุกรรมที่มีความผิดปกติในการสังเคราะห์สายโกลบิน ทำให้เม็ดเลือดแดงแตกง่ายเรื้อรัง
🎯 ทำไมข้อนี้ถึงถูก:
ผู้ป่วยโรคธาลัสซีเมียมีการสลายของเม็ดเลือดแดงอย่างต่อเนื่อง ทำให้ธาตุเหล็กถูกปลดปล่อยออกมาสะสมในร่างกาย ร่วมกับมีการดูดซึมธาตุเหล็กจากทางเดินอาหารเพิ่มขึ้น ร่างกายจึงมีภาวะเหล็กเกิน (Iron overload / Hemosiderosis) การให้ยาเสริมธาตุเหล็กจะทำให้เหล็กไปสะสมทำลายอวัยวะสำคัญ เช่น กล้ามเนื้อหัวใจ ตับ และต่อมไร้ท่อ จนเกิดภาวะหัวใจล้มเหลวและตับวายได้ จึงเป็นข้อห้ามใช้เด็ดขาด
🔍 ข้ออื่นผิดเพราะอะไร:
• ข้อ ข. (ขาดโฟเลต): รักษาด้วย Folic acid ไม่ได้ห้ามธาตุเหล็กหากมีภาวะขาดเหล็กร่วมด้วย
• ข้อ ค. (กระดูกพรุน): เสริมแคลเซียมและวิตามินดี ไม่ได้ห้ามธาตุเหล็ก
• ข้อ ง. (แผลในกระเพาะ): อาจระคายเคืองกระเพาะอาหารแต่ไม่ได้ห้ามเด็ดขาด
• ข้อ จ. (ขาดธาตุเหล็ก): เป็นข้อบ่งใช้หลักของการให้ยาเสริมธาตุเหล็ก
📖 Guideline อ้างอิง:
แนวทางเวชปฏิบัติการดูแลรักษาผู้ป่วยโรคธาลัสซีเมียในประเทศไทย พ.ศ. 2560 &amp; Thalassaemia International Federation (TIF) Guidelines
📌 จุดจำก่อนสอบ:
• Thalassemia ห้ามให้ยาเสริมธาตุเหล็กโดยเด็ดขาด ยกเว้นได้รับการตรวจยืนยันว่ามีภาวะขาดเหล็กร่วมด้วยจริง</t>
        </is>
      </c>
      <c r="L39" t="inlineStr">
        <is>
          <t>Herbal Medicine &amp; Products</t>
        </is>
      </c>
      <c r="M39" t="inlineStr">
        <is>
          <t>National List of Essential Medicines (Herbal)</t>
        </is>
      </c>
      <c r="N39" t="inlineStr">
        <is>
          <t>Product</t>
        </is>
      </c>
      <c r="O39" t="inlineStr">
        <is>
          <t>ข้อ 7 (PLE_CC1_2533.md)</t>
        </is>
      </c>
      <c r="P39" t="inlineStr">
        <is>
          <t>ข้อสอบเก่า</t>
        </is>
      </c>
      <c r="Q39" t="inlineStr">
        <is>
          <t>2533</t>
        </is>
      </c>
    </row>
    <row r="40">
      <c r="A40" s="176" t="n">
        <v>38</v>
      </c>
      <c r="B40" t="inlineStr">
        <is>
          <t>สมุนไพรในงานสาธารณสุขมูลฐานข้อใดที่มีรสขมจัด มีสารสำคัญช่วยกระตุ้นการหลั่งน้ำย่อยและแก้อาการเบื่ออาหาร</t>
        </is>
      </c>
      <c r="D40" t="inlineStr">
        <is>
          <t>บอระเพ็ด</t>
        </is>
      </c>
      <c r="E40" t="inlineStr">
        <is>
          <t>ขิง</t>
        </is>
      </c>
      <c r="F40" t="inlineStr">
        <is>
          <t>มังคุด</t>
        </is>
      </c>
      <c r="G40" t="inlineStr">
        <is>
          <t>ไพล</t>
        </is>
      </c>
      <c r="H40" t="inlineStr">
        <is>
          <t>ชุมเห็ดเทศ</t>
        </is>
      </c>
      <c r="I40" t="n">
        <v>1</v>
      </c>
      <c r="J40" t="inlineStr">
        <is>
          <t>✅ คำตอบที่ถูกต้อง: ข้อ ก. บอระเพ็ด
💡 Background:
บอระเพ็ด (Tinospora crispa) วงศ์ Menispermaceae เป็นสมุนไพรรสขมจัดที่มีการใช้ในตำรับยาแก้ไข้และยาบำรุงธาตุ
🎯 ทำไมข้อนี้ถึงถูก:
เถาบอระเพ็ดมีสารสำคัญรสขมกลุ่ม Diterpenoids เช่น Tinocrisposide, Columbin, และ Picroretin ซึ่งออกฤทธิ์กระตุ้นตัวรับรสขม (Taste receptor type 2: T2Rs) ที่โคนลิ้น กระตุ้นการหลั่งน้ำลายและน้ำย่อยในกระเพาะอาหารผ่านระบบประสาทเวกัส (Vagus nerve) ช่วยให้เจริญอาหารและแก้อาการเบื่ออาหารได้อย่างมีประสิทธิภาพ
🔍 ข้ออื่นผิดเพราะอะไร:
• ข้อ ข. (ขิง): ขับลม แก้คลื่นไส้อาเจียน
• ข้อ ค. (มังคุด): เปลือกมังคุดใช้สมานแผล แก้ท้องเสีย
• ข้อ ง. (ไพล): ลดการอักเสบ บรรเทาอาการเคล็ดขัดยอก
• ข้อ จ. (ชุมเห็ดเทศ): ยาระบาย แก้ท้องผูก
📖 Guideline อ้างอิง:
ประกาศกระทรวงสาธารณสุข เรื่อง สมุนไพรในงานสาธารณสุขมูลฐาน &amp; Thai Herbal Pharmacopoeia (THP)
📌 จุดจำก่อนสอบ:
• บอระเพ็ด (เถา): รสขม แก้ไข้ เจริญอาหาร แก้อาการเบื่ออาหาร</t>
        </is>
      </c>
      <c r="L40" t="inlineStr">
        <is>
          <t>Herbal Medicine &amp; Products</t>
        </is>
      </c>
      <c r="M40" t="inlineStr">
        <is>
          <t>National List of Essential Medicines (Herbal)</t>
        </is>
      </c>
      <c r="N40" t="inlineStr">
        <is>
          <t>Product</t>
        </is>
      </c>
      <c r="O40" t="inlineStr">
        <is>
          <t>ข้อ 5 (PLE_CC1_2533.md)</t>
        </is>
      </c>
      <c r="P40" t="inlineStr">
        <is>
          <t>ข้อสอบเก่า</t>
        </is>
      </c>
      <c r="Q40" t="inlineStr">
        <is>
          <t>2533</t>
        </is>
      </c>
    </row>
    <row r="41">
      <c r="A41" s="176" t="n">
        <v>39</v>
      </c>
      <c r="B41" t="inlineStr">
        <is>
          <t>การโฆษณาขายยาสมุนไพรทางสื่อสิ่งพิมพ์หรือสื่อออนไลน์ โดยระบุข้อความรับรองสรรพคุณว่าสามารถรักษาโรคมะเร็งหรือเบาหวานให้หายขาดได้โดยมีบุคคลมารับรอง ถือเป็นการกระทำที่ถูกต้องหรือไม่ ตามกฎหมายว่าด้วยยาและผลิตภัณฑ์สมุนไพร</t>
        </is>
      </c>
      <c r="D41" t="inlineStr">
        <is>
          <t>ถูกต้อง หากได้รับอนุญาตให้ขึ้นทะเบียนตำรับยาสมุนไพรแล้ว</t>
        </is>
      </c>
      <c r="E41" t="inlineStr">
        <is>
          <t>ถูกต้อง หากเป็นผลิตภัณฑ์สมุนไพรที่จำหน่ายในร้านขายยา</t>
        </is>
      </c>
      <c r="F41" t="inlineStr">
        <is>
          <t>ไม่ถูกต้อง เพราะการโฆษณาต้องได้รับอนุญาตก่อน และกฎหมายห้ามโฆษณาโอ้อวดเป็นเท็จหรือแสดงการรับรองสรรพคุณจากบุคคล</t>
        </is>
      </c>
      <c r="G41" t="inlineStr">
        <is>
          <t>ไม่ถูกต้อง เฉพาะกรณีที่ไม่ได้ส่งมอบยาโดยแพทย์์แผนปัจจุบัน</t>
        </is>
      </c>
      <c r="H41" t="inlineStr">
        <is>
          <t>ถูกต้อง หากผลิตภัณฑ์นั้นได้รับเครื่องหมายมาตรฐานอุตสาหกรรม (มอก.)</t>
        </is>
      </c>
      <c r="I41" t="n">
        <v>3</v>
      </c>
      <c r="J41" t="inlineStr">
        <is>
          <t>✅ คำตอบที่ถูกต้อง: ข้อ ค. ไม่ถูกต้อง เพราะการโฆษณาต้องได้รับอนุญาตก่อน และกฎหมายห้ามโฆษณาโอ้อวดเป็นเท็จหรือแสดงการรับรองสรรพคุณจากบุคคล
💡 Background:
การคุ้มครองผู้บริโภคด้านผลิตภัณฑ์สุขภาพตาม พ.ร.บ. ผลิตภัณฑ์สมุนไพร พ.ศ. 2562 และ พ.ร.บ. ยา พ.ศ. 2510 มีบทบัญญัติควบคุมการโฆษณาอย่างเข้มงวด
🎯 ทำไมข้อนี้ถึงถูก:
การโฆษณาดังกล่าวผิดกฎหมายเนื่องจาก:
1. การโฆษณาผลิตภัณฑ์สมุนไพรหรือยาต้องได้รับอนุญาตข้อความโฆษณาจาก อย. ก่อนเผยแพร่เสมอ
2. กฎหมายห้ามโฆษณาโอ้อวดสรรพคุณเป็นเท็จหรือเกินจริง
3. ห้ามโฆษณาโดยแสดงการรับรองสรรพคุณโดยบุคคลอื่น (Testimonials)
4. ห้ามโฆษณาสรรพคุณบำบัดรักษาโรคต้องห้ามตามประกาศรัฐมนตรี เช่น มะเร็ง เบาหวาน เอดส์ อัมพาต
🔍 ข้ออื่นผิดเพราะอะไร:
• ข้อ ก., ข้อ ข., ข้อ จ.: ผิด เพราะแม้จะขึ้นทะเบียนแล้วหรือจำหน่ายในร้านยา ก็ไม่สามารถโฆษณาฝ่าฝืนข้อห้ามของกฎหมายได้
• ข้อ ง.: ผิด ไม่เกี่ยวกับเงื่อนไขการส่งมอบโดยแพทย์์ แต่เป็นความผิดด้านการโฆษณาโดยตรง
📖 Guideline อ้างอิง:
พระราชบัญญัติผลิตภัณฑ์สมุนไพร พ.ศ. 2562 (หมวด 8 การโฆษณา มาตรา 69-74) &amp; พระราชบัญญัติยา พ.ศ. 2510 (มาตรา 88)
📌 จุดจำก่อนสอบ:
• การโฆษณายา/สมุนไพร: ต้องขออนุญาตก่อน, ห้ามโอ้อวดเกินจริง, ห้ามใช้บุคคลรับรอง, ห้ามโฆษณาโรคต้องห้าม (มะเร็ง, เบาหวาน, เอดส์, อัมพาต, กามโรค)</t>
        </is>
      </c>
      <c r="L41" t="inlineStr">
        <is>
          <t>Herbal Medicine &amp; Products</t>
        </is>
      </c>
      <c r="M41" t="inlineStr">
        <is>
          <t>National List of Essential Medicines (Herbal)</t>
        </is>
      </c>
      <c r="N41" t="inlineStr">
        <is>
          <t>Product</t>
        </is>
      </c>
      <c r="O41" t="inlineStr">
        <is>
          <t>ข้อ 3 (PLE_CC1_2533.md)</t>
        </is>
      </c>
      <c r="P41" t="inlineStr">
        <is>
          <t>ข้อสอบเก่า</t>
        </is>
      </c>
      <c r="Q41" t="inlineStr">
        <is>
          <t>2533</t>
        </is>
      </c>
    </row>
    <row r="42">
      <c r="A42" s="176" t="n">
        <v>40</v>
      </c>
      <c r="B42" t="inlineStr">
        <is>
          <t>ผู้ป่วยมีอาการไอ ระคายคอ มีเสมหะเหนียว สมุนไพรในข้อใดเป็นสมุนไพรในงานสาธารณสุขมูลฐานที่นิยมนำส่วนผลสดมาเคี้ยวกลืนน้ำเพื่อบรรเทาอาการไอและขับเสมหะ</t>
        </is>
      </c>
      <c r="D42" t="inlineStr">
        <is>
          <t>มะแว้งต้น</t>
        </is>
      </c>
      <c r="E42" t="inlineStr">
        <is>
          <t>ขมิ้นชัน</t>
        </is>
      </c>
      <c r="F42" t="inlineStr">
        <is>
          <t>ฟ้าทะลายโจร</t>
        </is>
      </c>
      <c r="G42" t="inlineStr">
        <is>
          <t>ชุมเห็ดเทศ</t>
        </is>
      </c>
      <c r="H42" t="inlineStr">
        <is>
          <t>บัวบก</t>
        </is>
      </c>
      <c r="I42" t="n">
        <v>1</v>
      </c>
      <c r="J42" t="inlineStr">
        <is>
          <t>✅ คำตอบที่ถูกต้อง: ข้อ ก. มะแว้งต้น
💡 Background:
มะแว้งต้น (Solanum trilobatum) และมะแว้งเครือ (Solanum indicum) เป็นสมุนไพรแก้ไอขับเสมหะที่สำคัญในตำรับยาประสะมะแว้ง
🎯 ทำไมข้อนี้ถึงถูก:
ผลมะแว้งต้นสดมีสารสำคัญกลุ่ม Glycoalkaloids ได้แก่ Solanine และ Solasonine ซึ่งมีสรรพคุณกระตุ้นการหลั่งสารคัดหลั่งในทางเดินหายใจ ช่วยละลายเสมหะที่เหนียวข้น บรรเทาอาการไอและขับเสมหะได้อย่างมีประสิทธิภาพตามข้อกำหนดในงานสาธารณสุขมูลฐาน
🔍 ข้ออื่นผิดเพราะอะไร:
• ข้อ ข. ขมิ้นชัน: ขับลม แก้จุกเสียด
• ข้อ ค. ฟ้าทะลายโจร: แก้ไข้หวัด เจ็บคอ ท้องเสีย
• ข้อ ง. ชุมเห็ดเทศ: ยาระบาย
• ข้อ จ. บัวบก: สมานแผล
📖 Guideline อ้างอิง:
ประกาศกระทรวงสาธารณสุข เรื่อง สมุนไพรในงานสาธารณสุขมูลฐาน &amp; Thai Herbal Pharmacopoeia (THP)
📌 จุดจำก่อนสอบ:
• มะแว้งต้น / มะแว้งเครือ: ผลสดเคี้ยวกลืนน้ำ หรือ ยาประสะมะแว้ง แก้ไอ ขับเสมหะ</t>
        </is>
      </c>
      <c r="L42" t="inlineStr">
        <is>
          <t>Herbal Medicine &amp; Products</t>
        </is>
      </c>
      <c r="M42" t="inlineStr">
        <is>
          <t>National List of Essential Medicines (Herbal)</t>
        </is>
      </c>
      <c r="N42" t="inlineStr">
        <is>
          <t>Product</t>
        </is>
      </c>
      <c r="O42" t="inlineStr">
        <is>
          <t>ข้อ 14 (PLE_CC1_Practice_Exam.md)</t>
        </is>
      </c>
      <c r="P42" t="inlineStr">
        <is>
          <t>แบบฝึกหัด</t>
        </is>
      </c>
      <c r="Q42" t="inlineStr">
        <is>
          <t>เล่มม่วง</t>
        </is>
      </c>
    </row>
    <row r="43">
      <c r="A43" s="176" t="n">
        <v>41</v>
      </c>
      <c r="B43" t="inlineStr">
        <is>
          <t>ผู้ป่วยความดันโลหิตสูงได้รับยา Amlodipine 5 mg ต่อมามีอาการข้อเท้าและขาทั้งสองข้างบวมกดบุ๋ม (Bilateral peripheral edema) โดยไม่มีภาวะหัวใจล้มเหลว แนวทางการจัดการด้านยาที่เหมาะสมที่สุดคือข้อใด</t>
        </is>
      </c>
      <c r="D43" t="inlineStr">
        <is>
          <t>เปลี่ยนยา Amlodipine เป็นยารักษาความดันโลหิตสูงกลุ่มอื่น เช่น ACEI หรือ ARB</t>
        </is>
      </c>
      <c r="E43" t="inlineStr">
        <is>
          <t>ใช้ยาตามเดิมและติดตามอาการเป็นระยะ</t>
        </is>
      </c>
      <c r="F43" t="inlineStr">
        <is>
          <t>เปลี่ยนยาสำหรับรักษาความดันโลหิตทั้ง 2 ตัว พร้อมออกบัตรแพ้ยาให้แก่ผู้ป่วย</t>
        </is>
      </c>
      <c r="G43" t="inlineStr">
        <is>
          <t>ปรับลดขนาดยา Metformin ลงครึ่งหนึ่งเนื่องจากสงสัยไตวาย</t>
        </is>
      </c>
      <c r="H43" t="inlineStr">
        <is>
          <t>ให้ยาขับปัสสาวะขนาดสูงทันทีโดยไม่ปรับเปลี่ยน Amlodipine</t>
        </is>
      </c>
      <c r="I43" t="n">
        <v>1</v>
      </c>
      <c r="J43" t="inlineStr">
        <is>
          <t>✅ คำตอบที่ถูกต้อง: ข้อ ก. เปลี่ยนยา Amlodipine เป็นยารักษาความดันโลหิตสูงกลุ่มอื่น เช่น ACEI หรือ ARB
💡 Background:
อาการบวมบริเวณข้อเท้าและปลายเท้า (Peripheral edema) เป็นผลข้างเคียงที่ขึ้นกับขนาดยา (Dose-dependent adverse effect) ที่พบบ่อยของยากลุ่ม Dihydropyridine Calcium Channel Blockers (DHP-CCBs) เช่น Amlodipine
🎯 ทำไมข้อนี้ถึงถูก:
Amlodipine ขยายหลอดเลือดแดงส่วนปลาย (Precapillary arteriolar vasodilation) มากกว่าหลอดเลือดดำ ทำให้ความดันไฮโดรสแตติกในหลอดเลือดฝอยสูงขึ้นและน้ำซึมออกสู่เนื้อเยื่อรอบข้าง (ไม่ใช่ภาวะคั่งน้ำจากไตหรือหัวใจล้มเหลว) แนวทางการแก้ไขคือ การปรับเปลี่ยนเป็นยากลุ่มอื่น เช่น ACEI หรือ ARB ซึ่งช่วยขยายหลอดเลือดดำหลังหลอดเลือดฝอย (Postcapillary venodilation) ทำให้ความดันในหลอดเลือดฝอยลดลงและอาการบวมหายไป
🔍 ข้ออื่นผิดเพราะอะไร:
• ข้อ ข. (ใช้ตามเดิม): ผู้ป่วยมีอาการรบกวนคุณภาพชีวิตชัดเจน
• ข้อ ค. (ออกบัตรแพ้ยา): เป็นผลข้างเคียงทางเภสัชวิทยา (Type A ADR) ไม่ใช่การแพ้ยา (Type B ADR)
• ข้อ ง. (ลด Metformin): Metformin ไม่ได้เป็นสาเหตุของขาบวม
• ข้อ จ. (ให้ยาขับปัสสาวะขนาดสูง): อาการบวมจาก CCB ตอบสนองต่อยาขับปัสสาวะไม่ดี เนื่องจากไม่ใช่ภาวะ Fluid overload
📖 Guideline อ้างอิง:
2020 International Society of Hypertension (ISH) Global Hypertension Practice Guidelines &amp; แนวทางการรักษาโรคความดันโลหิตสูง สมาคมความดันโลหิตสูงแห่งประเทศไทย
📌 จุดจำก่อนสอบ:
• Amlodipine induced peripheral edema: เกิดจาก Precapillary vasodilation
• การจัดการ: ลดขนาดยา, เปลี่ยนยา, หรือใช้ร่วมกับ ACEI/ARB</t>
        </is>
      </c>
      <c r="L43" t="inlineStr">
        <is>
          <t>Herbal Medicine &amp; Products</t>
        </is>
      </c>
      <c r="M43" t="inlineStr">
        <is>
          <t>National List of Essential Medicines (Herbal)</t>
        </is>
      </c>
      <c r="N43" t="inlineStr">
        <is>
          <t>Product</t>
        </is>
      </c>
      <c r="O43" t="inlineStr">
        <is>
          <t>ข้อ 32 (PLE_CC1_Practice_Exam.md)</t>
        </is>
      </c>
      <c r="P43" t="inlineStr">
        <is>
          <t>แบบฝึกหัด</t>
        </is>
      </c>
      <c r="Q43" t="inlineStr">
        <is>
          <t>เล่มม่วง</t>
        </is>
      </c>
    </row>
    <row r="44">
      <c r="A44" s="176" t="n">
        <v>42</v>
      </c>
      <c r="B44" t="inlineStr">
        <is>
          <t>สมุนไพรในข้อใดที่มีสารสำคัญกลุ่ม Flavonoids (Baicalein, Chrysin) และมีสรรพคุณตามภูมิปัญญาการแพทย์์แผนไทยและสาธารณสุขมูลฐานในการบรรเทาอาการไอและขับเสมหะ</t>
        </is>
      </c>
      <c r="D44" t="inlineStr">
        <is>
          <t>เพกา</t>
        </is>
      </c>
      <c r="E44" t="inlineStr">
        <is>
          <t>ขมิ้นชัน</t>
        </is>
      </c>
      <c r="F44" t="inlineStr">
        <is>
          <t>ฟ้าทะลายโจร</t>
        </is>
      </c>
      <c r="G44" t="inlineStr">
        <is>
          <t>พริกไทย</t>
        </is>
      </c>
      <c r="H44" t="inlineStr">
        <is>
          <t>ตะไคร้</t>
        </is>
      </c>
      <c r="I44" t="n">
        <v>1</v>
      </c>
      <c r="J44" t="inlineStr">
        <is>
          <t>✅ คำตอบที่ถูกต้อง: ข้อ ก. เพกา
💡 Background:
เพกา (Oroxylum indicum) หรือลิ้นฟ้า วงศ์ Bignoniaceae นิยมใช้ส่วนเปลือกต้นและฝักอ่อนเป็นยาสมุนไพรและอาหาร
🎯 ทำไมข้อนี้ถึงถูก:
เปลือกต้นและเมล็ดเพกามีสารสำคัญกลุ่ม Flavonoids ได้แก่ Baicalein, Oroxylin A, และ Chrysin ซึ่งมีฤทธิ์ต้านการอักเสบและคลายกล้ามเนื้อเรียบหลอดลม ในงานสาธารณสุขมูลฐานใช้เปลือกต้นเพกาต้มน้ำดื่มบรรเทาอาการไอ ขับเสมหะ และแก้ไข้
🔍 ข้ออื่นผิดเพราะอะไร:
• ข้อ ข. ขมิ้นชัน: ขับลม แก้ท้องอืด
• ข้อ ค. ฟ้าทะลายโจร: บรรเทาเจ็บคอ หวัด
• ข้อ ง. พริกไทย: ขับลม บำรุงธาตุ
• ข้อ จ. ตะไคร้: ขับลม ขับปัสสาวะ
📖 Guideline อ้างอิง:
ประกาศกระทรวงสาธารณสุข เรื่อง สมุนไพรในงานสาธารณสุขมูลฐาน &amp; Thai Herbal Pharmacopoeia (THP)
📌 จุดจำก่อนสอบ:
• เพกา (เปลือกต้น/เมล็ด): บรรเทาอาการไอ ขับเสมหะ ต้านการอักเสบ</t>
        </is>
      </c>
      <c r="L44" t="inlineStr">
        <is>
          <t>Herbal Medicine &amp; Products</t>
        </is>
      </c>
      <c r="M44" t="inlineStr">
        <is>
          <t>National List of Essential Medicines (Herbal)</t>
        </is>
      </c>
      <c r="N44" t="inlineStr">
        <is>
          <t>Product</t>
        </is>
      </c>
      <c r="O44" t="inlineStr">
        <is>
          <t>ข้อ 1 (PLE_CC1_Practice_Exam.md)</t>
        </is>
      </c>
      <c r="P44" t="inlineStr">
        <is>
          <t>แบบฝึกหัด</t>
        </is>
      </c>
      <c r="Q44" t="inlineStr">
        <is>
          <t>เล่มม่วง</t>
        </is>
      </c>
    </row>
    <row r="45">
      <c r="A45" s="176" t="n">
        <v>43</v>
      </c>
      <c r="B45" t="inlineStr">
        <is>
          <t>เด็กโดนน้ำร้อนลวกผิวหนังเป็นรอยแดง ปวดแสบร้อนแต่ไม่มีแผลพุพองเปิด สมุนไพรในงานสาธารณสุขมูลฐานข้อใดที่สามารถนำวุ้นใสมาล้างสะอาดแล้วทาเพื่อบรรเทาอาการปวดแสบร้อนและสมานแผลได้ดีที่สุด</t>
        </is>
      </c>
      <c r="D45" t="inlineStr">
        <is>
          <t>ว่านหางจระเข้</t>
        </is>
      </c>
      <c r="E45" t="inlineStr">
        <is>
          <t>ผักคราดหัวแหวน</t>
        </is>
      </c>
      <c r="F45" t="inlineStr">
        <is>
          <t>ฝรั่ง</t>
        </is>
      </c>
      <c r="G45" t="inlineStr">
        <is>
          <t>ตะไคร้</t>
        </is>
      </c>
      <c r="H45" t="inlineStr">
        <is>
          <t>บอระเพ็ด</t>
        </is>
      </c>
      <c r="I45" t="n">
        <v>1</v>
      </c>
      <c r="J45" t="inlineStr">
        <is>
          <t>✅ คำตอบที่ถูกต้อง: ข้อ ก. ว่านหางจระเข้
💡 Background:
ว่านหางจระเข้ (Aloe vera) เป็นสมุนไพรสาธารณสุขมูลฐานอันดับหนึ่งสำหรับแผลไฟไหม้ น้ำร้อนลวก
🎯 ทำไมข้อนี้ถึงถูก:
วุ้นใสจากใบว่านหางจระเข้อุดมด้วยสารสำคัญ Acemannan, Glucomannan, และ Bradykinase ซึ่งมีฤทธิ์ลดการอักเสบ ปลอบประโลมผิว ให้ความชุ่มชื้น และกระตุ้นการแบ่งตัวของ Fibroblasts เพื่อสร้างคอลลาเจนและสมานเนื้อเยื่อ ช่วยลดความรุนแรงของแผลน้ำร้อนลวกและแผลไหม้จากแสงแดดได้อย่างยอดเยี่ยม
🔍 ข้ออื่นผิดเพราะอะไร:
• ข้อ ข. (ผักคราดหัวแหวน): มีสาร Spilanthol ออกฤทธิ์ชาเฉพาะที่ แก้ปวดฟัน
• ข้อ ค. (ฝรั่ง): แก้ท้องเสีย
• ข้อ ง. (ตะไคร้): ขับลม
• ข้อ จ. (บอระเพ็ด): แก้ไข้ เจริญอาหาร
📖 Guideline อ้างอิง:
ประกาศกระทรวงสาธารณสุข เรื่อง สมุนไพรในงานสาธารณสุขมูลฐาน &amp; Thai Herbal Pharmacopoeia (THP)
📌 จุดจำก่อนสอบ:
• ว่านหางจระเข้: ปอกเปลือก ล้างยางสีเหลือง (Aloin) ออกให้หมด ใช้วุ้นใสนปิดแผลไฟไหม้ น้ำร้อนลวก</t>
        </is>
      </c>
      <c r="L45" t="inlineStr">
        <is>
          <t>Herbal Medicine &amp; Products</t>
        </is>
      </c>
      <c r="M45" t="inlineStr">
        <is>
          <t>National List of Essential Medicines (Herbal)</t>
        </is>
      </c>
      <c r="N45" t="inlineStr">
        <is>
          <t>Product</t>
        </is>
      </c>
      <c r="O45" t="inlineStr">
        <is>
          <t>ข้อ 2 (PLE_CC1_Practice_Exam.md)</t>
        </is>
      </c>
      <c r="P45" t="inlineStr">
        <is>
          <t>แบบฝึกหัด</t>
        </is>
      </c>
      <c r="Q45" t="inlineStr">
        <is>
          <t>เล่มม่วง</t>
        </is>
      </c>
    </row>
    <row r="46">
      <c r="A46" s="176" t="n">
        <v>44</v>
      </c>
      <c r="B46" t="inlineStr">
        <is>
          <t>สมุนไพรในข้อใดที่มีสารอัลคาลอยด์ Arecoline และมีสรรพคุณตามตำรายาไทยในการถ่ายพยาธิตัวตืดและพยาธิใบไม้</t>
        </is>
      </c>
      <c r="D46" t="inlineStr">
        <is>
          <t>หมาก</t>
        </is>
      </c>
      <c r="E46" t="inlineStr">
        <is>
          <t>สับปะรด</t>
        </is>
      </c>
      <c r="F46" t="inlineStr">
        <is>
          <t>กระเจี๊ยบมอญ</t>
        </is>
      </c>
      <c r="G46" t="inlineStr">
        <is>
          <t>กานพลู</t>
        </is>
      </c>
      <c r="H46" t="inlineStr">
        <is>
          <t>ตะไคร้</t>
        </is>
      </c>
      <c r="I46" t="n">
        <v>1</v>
      </c>
      <c r="J46" t="inlineStr">
        <is>
          <t>✅ คำตอบที่ถูกต้อง: ข้อ ก. หมาก
💡 Background:
หมาก (Areca catechu) วงศ์ Arecaceae เมล็ดหมากมีประวัติการใช้เป็นยาถ่ายพยาธิในสัตว์และมนุษย์มาแต่โบราณ
🎯 ทำไมข้อนี้ถึงถูก:
เมล็ดหมาก (Arecae Semen) มีสารสำคัญกลุ่ม Pyridine-piperidine alkaloids โดยมี Arecoline เป็นสารหลัก ซึ่งออกฤทธิ์กระตุ้นระบบประสาทพาราซิมพาเทติกของตัวพยาธิ ทำให้กล้ามเนื้อของพยาธิตัวตืด (Tapeworms) และพยาธิใบไม้หดเกร็งเป็นอัมพาตและหลุดออกจากผนังลำไส้
🔍 ข้ออื่นผิดเพราะอะไร:
• ข้อ ข. (สับปะรด): มีเอนไซม์ Bromelain ช่วยย่อยโปรตีน ขับปัสสาวะ
• ข้อ ค. (กระเจี๊ยบมอญ): มีเมือกเคลือบกระเพาะอาหาร
• ข้อ ง. (กานพลู): แก้ปวดฟัน ขับลม
• ข้อ จ. (ตะไคร้): ขับลม ขับปัสสาวะ
📖 Guideline อ้างอิง:
Thai Herbal Pharmacopoeia (THP) &amp; WHO Monographs on Selected Medicinal Plants
📌 จุดจำก่อนสอบ:
• หมาก (Arecoline) = ถ่ายพยาธิตัวตืด
• เมล็ดฟักทอง (Cucurbitine) = ถ่ายพยาธิตัวตืด
• มะเกลือ (Diospyrol) = ถ่ายพยาธิไส้เดือน พยาธิปากขอ</t>
        </is>
      </c>
      <c r="L46" t="inlineStr">
        <is>
          <t>Herbal Medicine &amp; Products</t>
        </is>
      </c>
      <c r="M46" t="inlineStr">
        <is>
          <t>National List of Essential Medicines (Herbal)</t>
        </is>
      </c>
      <c r="N46" t="inlineStr">
        <is>
          <t>Product</t>
        </is>
      </c>
      <c r="O46" t="inlineStr">
        <is>
          <t>ข้อ 5 (PLE_CC1_Practice_Exam.md)</t>
        </is>
      </c>
      <c r="P46" t="inlineStr">
        <is>
          <t>แบบฝึกหัด</t>
        </is>
      </c>
      <c r="Q46" t="inlineStr">
        <is>
          <t>เล่มม่วง</t>
        </is>
      </c>
    </row>
    <row r="47">
      <c r="A47" s="176" t="n">
        <v>45</v>
      </c>
      <c r="B47" t="inlineStr">
        <is>
          <t>ยาเคมีบำบัดรักษามะเร็ง Vincristine และ Vinblastine มีสารตั้งต้นทางชีวภาพที่สกัดได้จากสมุนไพรชนิดใด</t>
        </is>
      </c>
      <c r="D47" t="inlineStr">
        <is>
          <t>แพงพวยฝรั่ง</t>
        </is>
      </c>
      <c r="E47" t="inlineStr">
        <is>
          <t>Pacific Yew</t>
        </is>
      </c>
      <c r="F47" t="inlineStr">
        <is>
          <t>ลำโพง</t>
        </is>
      </c>
      <c r="G47" t="inlineStr">
        <is>
          <t>ดองดึง</t>
        </is>
      </c>
      <c r="H47" t="inlineStr">
        <is>
          <t>เสนียด</t>
        </is>
      </c>
      <c r="I47" t="n">
        <v>1</v>
      </c>
      <c r="J47" t="inlineStr">
        <is>
          <t>✅ คำตอบที่ถูกต้อง: ข้อ ก. แพงพวยฝรั่ง
💡 Background:
แพงพวยฝรั่ง (Catharanthus roseus / Vinca rosea) เป็นแหล่งผลิตสารต้านมะเร็งที่สำคัญระดับโลก
🎯 ทำไมข้อนี้ถึงถูก:
ใบแพงพวยฝรั่งผลิตสาร Vinca alkaloids ได้แก่ Vincristine และ Vinblastine ซึ่งยับยั้งการรวมตัวของ Tubulin dimers ยับยั้งกระบวนการแบ่งตัวของเซลล์มะเร็ง
🔍 ข้ออื่นผิดเพราะอะไร:
• ข้อ ข. (Pacific Yew): ให้ยา Paclitaxel (Taxane)
• ข้อ ค. (ลำโพง): ให้สาร Scopolamine และ Atropine (Anticholinergics)
• ข้อ ง. (ดองดึง): ให้สาร Colchicine (ยาแก้ปวดเก๊าท์)
• ข้อ จ. (เสนียด): ให้สาร Vasicine (ยาขยายหลอดลม)
📖 Guideline อ้างอิง:
Trease and Evans Pharmacognosy &amp; Goodman &amp; Gilman's The Pharmacological Basis of Therapeutics
📌 จุดจำก่อนสอบ:
• Catharanthus roseus = Vincristine, Vinblastine (Vinca alkaloids)</t>
        </is>
      </c>
      <c r="L47" t="inlineStr">
        <is>
          <t>Herbal Medicine &amp; Products</t>
        </is>
      </c>
      <c r="M47" t="inlineStr">
        <is>
          <t>National List of Essential Medicines (Herbal)</t>
        </is>
      </c>
      <c r="N47" t="inlineStr">
        <is>
          <t>Product</t>
        </is>
      </c>
      <c r="O47" t="inlineStr">
        <is>
          <t>ข้อ 13 (PLE_CC1_Practice_Exam.md)</t>
        </is>
      </c>
      <c r="P47" t="inlineStr">
        <is>
          <t>แบบฝึกหัด</t>
        </is>
      </c>
      <c r="Q47" t="inlineStr">
        <is>
          <t>เล่มม่วง</t>
        </is>
      </c>
    </row>
    <row r="48">
      <c r="A48" s="176" t="n">
        <v>46</v>
      </c>
      <c r="B48" t="inlineStr">
        <is>
          <t>สมุนไพรในข้อใดที่มีสารอัลคาลอยด์ธรรมชาติที่ออกฤทธิ์เป็นยาชาเฉพาะที่ (Local anesthetic) ตัวแรกของโลก และเป็นต้นแบบโครงสร้างของยาชาสังเคราะห์ในปัจจุบัน</t>
        </is>
      </c>
      <c r="D48" t="inlineStr">
        <is>
          <t>โคคา (Coca)</t>
        </is>
      </c>
      <c r="E48" t="inlineStr">
        <is>
          <t>บอระเพ็ด</t>
        </is>
      </c>
      <c r="F48" t="inlineStr">
        <is>
          <t>Pacific Yew</t>
        </is>
      </c>
      <c r="G48" t="inlineStr">
        <is>
          <t>เสลดพังพอน</t>
        </is>
      </c>
      <c r="H48" t="inlineStr">
        <is>
          <t>ว่านมหากาฬ</t>
        </is>
      </c>
      <c r="I48" t="n">
        <v>1</v>
      </c>
      <c r="J48" t="inlineStr">
        <is>
          <t>✅ คำตอบที่ถูกต้อง: ข้อ ก. โคคา (Coca)
💡 Background:
โคคา (Erythroxylum coca) เป็นพืชพื้นเมืองของทวีปอเมริกาใต้
🎯 ทำไมข้อนี้ถึงถูก:
ใบโคคามีสาร Tropane alkaloid คือ โคเคน (Cocaine) ซึ่งเป็นยาชาเฉพาะที่ตัวแรกที่มีการค้นพบ ออกฤทธิ์บล็อก Voltage-gated Sodium channels ที่เส้นประสาท ป้องกันการนำกระแสความรู้สึกเจ็บปวด และมีฤทธิ์หดหลอดเลือด (Vasoconstriction) ผ่านการยับยั้งการเก็บกลับของ Norepinephrine โครงสร้างของ Cocaine เป็นต้นแบบในการสังเคราะห์ยาชากลุ่ม Ester-linked และ Amide-linked ในปัจจุบัน (เช่น Procaine, Lidocaine)
🔍 ข้ออื่นผิดเพราะอะไร:
• ข้อ ข. บอระเพ็ด: เจริญอาหาร แก้ไข้
• ข้อ ค. Pacific Yew: ยาเคมีบำบัด Paclitaxel
• ข้อ ง. เสลดพังพอน: ต้านไวรัสเริม งูสวัด
• ข้อ จ. ว่านมหากาฬ: ถอนพิษ แก้ฝีพุพอง
📖 Guideline อ้างอิง:
Trease and Evans Pharmacognosy &amp; Goodman &amp; Gilman's The Pharmacological Basis of Therapeutics
📌 จุดจำก่อนสอบ:
• Erythroxylum coca -&gt; Cocaine (Local anesthetic ตัวแรก บล็อก Na+ channels + หดหลอดเลือด)</t>
        </is>
      </c>
      <c r="L48" t="inlineStr">
        <is>
          <t>Herbal Medicine &amp; Products</t>
        </is>
      </c>
      <c r="M48" t="inlineStr">
        <is>
          <t>National List of Essential Medicines (Herbal)</t>
        </is>
      </c>
      <c r="N48" t="inlineStr">
        <is>
          <t>Product</t>
        </is>
      </c>
      <c r="O48" t="inlineStr">
        <is>
          <t>ข้อ 15 (PLE_CC1_Practice_Exam.md)</t>
        </is>
      </c>
      <c r="P48" t="inlineStr">
        <is>
          <t>แบบฝึกหัด</t>
        </is>
      </c>
      <c r="Q48" t="inlineStr">
        <is>
          <t>เล่มม่วง</t>
        </is>
      </c>
    </row>
    <row r="49">
      <c r="A49" s="176" t="n">
        <v>47</v>
      </c>
      <c r="B49" t="inlineStr">
        <is>
          <t>ผู้ป่วยหญิงรู้สึกคลื่นไส้และอยากจะอาเจียนตลอดทั้งวัน สมุนไพรในข้อใดที่มีสรรพคุณตามงานสาธารณสุขมูลฐานในการบรรเทาอาการคลื่นไส้อาเจียนได้ดีที่สุด</t>
        </is>
      </c>
      <c r="D49" t="inlineStr">
        <is>
          <t>ขิง</t>
        </is>
      </c>
      <c r="E49" t="inlineStr">
        <is>
          <t>พริกไทย</t>
        </is>
      </c>
      <c r="F49" t="inlineStr">
        <is>
          <t>กระวาน</t>
        </is>
      </c>
      <c r="G49" t="inlineStr">
        <is>
          <t>ขมิ้น</t>
        </is>
      </c>
      <c r="H49" t="inlineStr">
        <is>
          <t>ตะไคร้</t>
        </is>
      </c>
      <c r="I49" t="n">
        <v>1</v>
      </c>
      <c r="J49" t="inlineStr">
        <is>
          <t>✅ คำตอบที่ถูกต้อง: ข้อ ก. ขิง
💡 Background:
ขิง (Zingiber officinale) มีสารสำคัญกลุ่ม Gingerols และ Shogaols
🎯 ทำไมข้อนี้ถึงถูก:
เหง้าขิงแก่มีฤทธิ์บรรเทาอาการคลื่นไส้ อาเจียน โดยออกฤทธิ์ปิดกั้นตัวรับ Serotonin (5-HT3 receptors) ในระบบทางเดินอาหารและกระตุ้นการเคลื่อนไหวของกระเพาะอาหาร จึงช่วยบรรเทาอาการคลื่นไส้อาเจียนได้อย่างมีประสิทธิภาพ
🔍 ข้ออื่นผิดเพราะอะไร:
• ข้อ ข. พริกไทย, ข้อ ค. กระวาน, ข้อ จ. ตะไคร้: ขับลม บำรุงธาตุ
• ข้อ ง. ขมิ้น: ขับลม แก้จุกเสียด
📖 Guideline อ้างอิง:
ประกาศกระทรวงสาธารณสุข เรื่อง สมุนไพรในงานสาธารณสุขมูลฐาน &amp; Thai Herbal Pharmacopoeia (THP)
📌 จุดจำก่อนสอบ:
• ขิง: แก้อาการคลื่นไส้อาเจียน เมารถ เมาเรือ แพ้ท้อง</t>
        </is>
      </c>
      <c r="L49" t="inlineStr">
        <is>
          <t>Herbal Medicine &amp; Products</t>
        </is>
      </c>
      <c r="M49" t="inlineStr">
        <is>
          <t>National List of Essential Medicines (Herbal)</t>
        </is>
      </c>
      <c r="N49" t="inlineStr">
        <is>
          <t>Product</t>
        </is>
      </c>
      <c r="O49" t="inlineStr">
        <is>
          <t>ข้อ 16 (PLE_CC1_Practice_Exam.md)</t>
        </is>
      </c>
      <c r="P49" t="inlineStr">
        <is>
          <t>แบบฝึกหัด</t>
        </is>
      </c>
      <c r="Q49" t="inlineStr">
        <is>
          <t>เล่มม่วง</t>
        </is>
      </c>
    </row>
    <row r="50">
      <c r="A50" s="176" t="n">
        <v>48</v>
      </c>
      <c r="B50" t="inlineStr">
        <is>
          <t>สมุนไพรในข้อใดต่อไปนี้มีสารสำคัญกลุ่ม Saponins มีคุณสมบัติเกิดฟองเสมือนสบู่ธรรมชาติ และมีสรรพคุณรักษาโรคชันนะตุ (การติดเชื้อราบนหนังศีรษะ) และกำจัดรังแค</t>
        </is>
      </c>
      <c r="D50" t="inlineStr">
        <is>
          <t>มะคำดีควาย</t>
        </is>
      </c>
      <c r="E50" t="inlineStr">
        <is>
          <t>กระเจี๊ยบแดง</t>
        </is>
      </c>
      <c r="F50" t="inlineStr">
        <is>
          <t>หญ้าคา</t>
        </is>
      </c>
      <c r="G50" t="inlineStr">
        <is>
          <t>อ้อยแดง</t>
        </is>
      </c>
      <c r="H50" t="inlineStr">
        <is>
          <t>ขลู่</t>
        </is>
      </c>
      <c r="I50" t="n">
        <v>1</v>
      </c>
      <c r="J50" t="inlineStr">
        <is>
          <t>✅ คำตอบที่ถูกต้อง: ข้อ ก. มะคำดีควาย
💡 Background:
มะคำดีควาย (Sapindus rarak) วงศ์ Sapindaceae นิยมใช้ผลแก่ต้มน้ำสระผม
🎯 ทำไมข้อนี้ถึงถูก:
ผลมะคำดีควายมีสารสำคัญกลุ่ม Triterpenoid saponins ซึ่งมีคุณสมบัติลดแรงตึงผิวเกิดฟอง และมีฤทธิ์ต้านเชื้อรา Malassezia furfur และ Dermatophytes จึงใช้สระผมเพื่อรักษาโรคชันนะตุ ชะล้างรังแค และบรรเทาอาการคันศีรษะ
🔍 ข้ออื่นผิดเพราะอะไร:
• ข้อ ข. กระเจี๊ยบแดง: ขับปัสสาวะ
• ข้อ ค. หญ้าคา, ข้อ ง. อ้อยแดง: ขับปัสสาวะ แก้ร้อนใน
• ข้อ จ. ขลู่: ขับปัสสาวะ รักษาริดสีดวงทวาร
📖 Guideline อ้างอิง:
ประกาศกระทรวงสาธารณสุข เรื่อง สมุนไพรในงานสาธารณสุขมูลฐาน &amp; Thai Herbal Pharmacopoeia (THP)
📌 จุดจำก่อนสอบ:
• มะคำดีควาย (Sapindus rarak): สาร Saponin ต้านเชื้อรา สระผมรักษาชันนะตุ รังแค</t>
        </is>
      </c>
      <c r="L50" t="inlineStr">
        <is>
          <t>Herbal Medicine &amp; Products</t>
        </is>
      </c>
      <c r="M50" t="inlineStr">
        <is>
          <t>National List of Essential Medicines (Herbal)</t>
        </is>
      </c>
      <c r="N50" t="inlineStr">
        <is>
          <t>Product</t>
        </is>
      </c>
      <c r="O50" t="inlineStr">
        <is>
          <t>ข้อ 33 (PLE_CC1_Practice_Exam.md)</t>
        </is>
      </c>
      <c r="P50" t="inlineStr">
        <is>
          <t>แบบฝึกหัด</t>
        </is>
      </c>
      <c r="Q50" t="inlineStr">
        <is>
          <t>เล่มม่วง</t>
        </is>
      </c>
    </row>
    <row r="51">
      <c r="A51" s="176" t="n">
        <v>49</v>
      </c>
      <c r="B51" t="inlineStr">
        <is>
          <t>สมุนไพรในข้อใดต่อไปนี้สามารถใช้แก้อาการท้องผูกได้ ยกเว้นข้อใด</t>
        </is>
      </c>
      <c r="D51" t="inlineStr">
        <is>
          <t>ขิง</t>
        </is>
      </c>
      <c r="E51" t="inlineStr">
        <is>
          <t>มะขามแขก</t>
        </is>
      </c>
      <c r="F51" t="inlineStr">
        <is>
          <t>ชุมเห็ดเทศ</t>
        </is>
      </c>
      <c r="G51" t="inlineStr">
        <is>
          <t>มะขามเปียก</t>
        </is>
      </c>
      <c r="H51" t="inlineStr">
        <is>
          <t>คูน (เนื้อในฝัก)</t>
        </is>
      </c>
      <c r="I51" t="n">
        <v>1</v>
      </c>
      <c r="J51" t="inlineStr">
        <is>
          <t>✅ คำตอบที่ถูกต้อง: ข้อ ก. ขิง
💡 Background:
ยาระบายจากสมุนไพรส่วนใหญ่มีสารสำคัญกลุ่ม Anthraquinone glycosides ที่กระตุ้นการบีบตัวของลำไส้ใหญ่ หรือกลุ่ม Osmotic laxatives
🎯 ทำไมข้อนี้ถึงถูก:
ขิง (Zingiber officinale) มีสรรพคุณเป็นยาขับลม (Carminative) และแก้อาเจียน ไม่ได้มีฤทธิ์เป็นยาระบายหรือเพิ่มการขับถ่ายอุจจาระแก้ท้องผูกเหมือนตัวเลือกอื่น
🔍 ข้ออื่นผิดเพราะอะไร:
• ข้อ ข. มะขามแขก, ข้อ ค. ชุมเห็ดเทศ, ข้อ จ. คูน: มีสาร Sennosides และ Anthraquinones กระตุ้นการขับถ่าย
• ข้อ ง. มะขามเปียก: มี Tartaric acid และกรดอินทรีย์ ออกฤทธิ์เป็นยาระบายแบบ Osmotic
📖 Guideline อ้างอิง:
ประกาศกระทรวงสาธารณสุข เรื่อง สมุนไพรในงานสาธารณสุขมูลฐาน &amp; Thai Herbal Pharmacopoeia (THP)
📌 จุดจำก่อนสอบ:
• สมุนไพรยาระบาย: มะขามแขก, ชุมเห็ดเทศ, คูน, ขี้เหล็ก, มะขาม, แมงลัก
• ขิง = ขับลม แก้คลื่นไส้ ไม่ใช่ยาระบาย</t>
        </is>
      </c>
      <c r="L51" t="inlineStr">
        <is>
          <t>Herbal Medicine &amp; Products</t>
        </is>
      </c>
      <c r="M51" t="inlineStr">
        <is>
          <t>National List of Essential Medicines (Herbal)</t>
        </is>
      </c>
      <c r="N51" t="inlineStr">
        <is>
          <t>Product</t>
        </is>
      </c>
      <c r="O51" t="inlineStr">
        <is>
          <t>ข้อ 36 (PLE_CC1_Practice_Exam.md)</t>
        </is>
      </c>
      <c r="P51" t="inlineStr">
        <is>
          <t>แบบฝึกหัด</t>
        </is>
      </c>
      <c r="Q51" t="inlineStr">
        <is>
          <t>เล่มม่วง</t>
        </is>
      </c>
    </row>
    <row r="52">
      <c r="A52" s="176" t="n">
        <v>50</v>
      </c>
      <c r="B52" t="inlineStr">
        <is>
          <t>สารสกัดจากเปลือกผลมังคุด (Garcinia mangostana) มีสารสำคัญกลุ่มแซนโทน (Xanthones) และแทนนิน (Tannins) สูง นิยมนำมาเตรียมเป็นผลิตภัณฑ์สมุนไพรเพื่อฤทธิ์ในข้อใด</t>
        </is>
      </c>
      <c r="D52" t="inlineStr">
        <is>
          <t>ฤทธิ์สมานแผลและต้านเชื้อแบคทีเรียสำหรับล้างแผลสด แผลเรื้อรัง</t>
        </is>
      </c>
      <c r="E52" t="inlineStr">
        <is>
          <t>ฤทธิ์ขับปัสสาวะและขับนิ่ว</t>
        </is>
      </c>
      <c r="F52" t="inlineStr">
        <is>
          <t>ฤทธิ์ลดระดับไขมันในเลือด</t>
        </is>
      </c>
      <c r="G52" t="inlineStr">
        <is>
          <t>ฤทธิ์ระงับอาการปวดข้อเข่าเสื่อม</t>
        </is>
      </c>
      <c r="H52" t="inlineStr">
        <is>
          <t>ฤทธิ์ช่วยให้นอนหลับ</t>
        </is>
      </c>
      <c r="I52" t="n">
        <v>1</v>
      </c>
      <c r="J52" t="inlineStr">
        <is>
          <t>✅ คำตอบที่ถูกต้อง: ข้อ ก. ฤทธิ์สมานแผลและต้านเชื้อแบคทีเรียสำหรับล้างแผลสด แผลเรื้อรัง
💡 Background:
เปลือกผลมังคุด (Mangosteen pericarp) เป็นสมุนไพรที่ได้รับการยอมรับในเภสัชตำรับสมุนไพรไทย
🎯 ทำไมข้อนี้ถึงถูก:
เปลือกมังคุดมีสารสำคัญคือ alpha-Mangostin (Xanthone) และ Condensed tannins ซึ่งมีฤทธิ์ฆ่าเชื้อแบคทีเรียก่อโรคผิวหนัง (Staphylococcus aureus, MRSA) ต้านการอักเสบ และมีฤทธิ์ฝาดสมาน (Astringent) ช่วยให้แผลแห้งและสมานตัวเร็วขึ้น จึงใช้เตรียมเป็นน้ำยาล้างแผลและยาทารักษาแผลสด แผลเรื้อรัง
🔍 ข้ออื่นผิดเพราะอะไร:
• ข้อ ข. ขับปัสสาวะ: กระเจี๊ยบแดง หญ้าหนวดแมว
• ข้อ ค. ลดไขมัน: กระเทียม
• ข้อ ง. ลดปวดข้อ: เถาวัลย์เปรียง
• ข้อ จ. ช่วยนอนหลับ: ยาหอม ขี้เหล็ก
📖 Guideline อ้างอิง:
Thai Herbal Pharmacopoeia (THP) Monograph: Garcinia Mangostana Pericarp &amp; บัญชียาหลักแห่งชาติด้านสมุนไพร
📌 จุดจำก่อนสอบ:
• เปลือกมังคุด: สารสำคัญ Mangostin &amp; Tannins สมานแผล ต้านแบคทีเรีย ฆ่าเชื้อแผลสด แผลเรื้อรัง</t>
        </is>
      </c>
      <c r="L52" t="inlineStr">
        <is>
          <t>Herbal Medicine &amp; Products</t>
        </is>
      </c>
      <c r="M52" t="inlineStr">
        <is>
          <t>National List of Essential Medicines (Herbal)</t>
        </is>
      </c>
      <c r="N52" t="inlineStr">
        <is>
          <t>Product</t>
        </is>
      </c>
      <c r="O52" t="inlineStr">
        <is>
          <t>ข้อ 38 (PLE_CC1_Practice_Exam.md)</t>
        </is>
      </c>
      <c r="P52" t="inlineStr">
        <is>
          <t>แบบฝึกหัด</t>
        </is>
      </c>
      <c r="Q52" t="inlineStr">
        <is>
          <t>เล่มม่วง</t>
        </is>
      </c>
    </row>
    <row r="53">
      <c r="A53" s="176" t="n">
        <v>51</v>
      </c>
      <c r="B53" t="inlineStr">
        <is>
          <t>ข้อใดระบุ 'ส่วนที่ใช้' ของสมุนไพรที่มีสรรพคุณแก้ท้องอืด ท้องเฟ้อ แน่น จุกเสียด ในงานสาธารณสุขมูลฐาน ไม่ถูกต้อง</t>
        </is>
      </c>
      <c r="D53" t="inlineStr">
        <is>
          <t>กะเพรา ใช้ส่วนรากแก่</t>
        </is>
      </c>
      <c r="E53" t="inlineStr">
        <is>
          <t>ขมิ้นชัน ใช้ส่วนเหง้าแก่ใต้ดิน</t>
        </is>
      </c>
      <c r="F53" t="inlineStr">
        <is>
          <t>ขิง ใช้ส่วนเหง้าแก่ใต้ดิน</t>
        </is>
      </c>
      <c r="G53" t="inlineStr">
        <is>
          <t>กระชาย ใช้ส่วนเหง้าและรากใต้ดิน</t>
        </is>
      </c>
      <c r="H53" t="inlineStr">
        <is>
          <t>ตะไคร้ ใช้ส่วนโคนต้นและลำต้นแก่</t>
        </is>
      </c>
      <c r="I53" t="n">
        <v>1</v>
      </c>
      <c r="J53" t="inlineStr">
        <is>
          <t>✅ คำตอบที่ถูกต้อง: ข้อ ก. กะเพรา ใช้ส่วนรากแก่
💡 Background:
การนำสมุนไพรมาใช้เป็นยาจำเป็นต้องเลือกใช้ส่วนของพืช (Plant parts) ที่ถูกต้องตามเภสัชตำรับ เพื่อให้ได้สารสำคัญในการออกฤทธิ์สูงสุด
🎯 ทำไมข้อนี้ถึงถูก:
กะเพรา (Ocimum tenuiflorum / Ocimum sanctum) สรรพคุณขับลม แก้ท้องอืด ท้องเฟ้อ และแก้อาการจุกเสียดแน่นท้อง ส่วนที่ใช้ทำยาคือ 'ใบสด หรือ ทั้งต้นเหนือดิน' ซึ่งอุดมด้วยน้ำมันหอมระเหย Eugenol และ Methyl eugenol การระบุว่าใช้ 'ส่วนรากแก่' จึงไม่ถูกต้อง
🔍 ข้ออื่นผิดเพราะอะไร:
• ข้อ ข. ขมิ้นชัน: ใช้เหง้าแก่ใต้ดิน (Curcuma Longa Rhizome)
• ข้อ ค. ขิง: ใช้เหง้าแก่ใต้ดิน (Zingiberis Rhizoma)
• ข้อ ง. กระชาย: ใช้เหง้าและรากใต้ดิน
• ข้อ จ. ตะไคร้: ใช้โคนต้นและลำต้นเทียม (Cymbopogon Citratus Stem)
📖 Guideline อ้างอิง:
ประกาศกระทรวงสาธารณสุข เรื่อง สมุนไพรในงานสาธารณสุขมูลฐาน &amp; Thai Herbal Pharmacopoeia (THP)
📌 จุดจำก่อนสอบ:
• กะเพรา: ใช้ 'ใบหรือทั้งต้น' ขับลม แก้ปวดท้องจุกเสียด</t>
        </is>
      </c>
      <c r="L53" t="inlineStr">
        <is>
          <t>Herbal Medicine &amp; Products</t>
        </is>
      </c>
      <c r="M53" t="inlineStr">
        <is>
          <t>National List of Essential Medicines (Herbal)</t>
        </is>
      </c>
      <c r="N53" t="inlineStr">
        <is>
          <t>Product</t>
        </is>
      </c>
      <c r="O53" t="inlineStr">
        <is>
          <t>ข้อ 40 (PLE_CC1_Practice_Exam.md)</t>
        </is>
      </c>
      <c r="P53" t="inlineStr">
        <is>
          <t>แบบฝึกหัด</t>
        </is>
      </c>
      <c r="Q53" t="inlineStr">
        <is>
          <t>เล่มม่วง</t>
        </is>
      </c>
    </row>
    <row r="54">
      <c r="A54" s="176" t="n">
        <v>52</v>
      </c>
      <c r="B54" t="inlineStr">
        <is>
          <t>สมุนไพรในข้อใดที่มีสารสำคัญ Allicin และได้รับการยอมรับว่ามีฤทธิ์ลดระดับไขมันคอเลสเตอรอลในเลือด</t>
        </is>
      </c>
      <c r="D54" t="inlineStr">
        <is>
          <t>กระเทียม</t>
        </is>
      </c>
      <c r="E54" t="inlineStr">
        <is>
          <t>บอระเพ็ด</t>
        </is>
      </c>
      <c r="F54" t="inlineStr">
        <is>
          <t>ฟ้าทะลายโจร</t>
        </is>
      </c>
      <c r="G54" t="inlineStr">
        <is>
          <t>ขมิ้นชัน</t>
        </is>
      </c>
      <c r="H54" t="inlineStr">
        <is>
          <t>ชุมเห็ดเทศ</t>
        </is>
      </c>
      <c r="I54" t="n">
        <v>1</v>
      </c>
      <c r="J54" t="inlineStr">
        <is>
          <t>✅ คำตอบที่ถูกต้อง: ข้อ ก. กระเทียม
💡 Background:
กระเทียม (Allium sativum) วงศ์ Amaryllidaceae มีการศึกษาทางคลินิกอย่างกว้างขวางเกี่ยวกับระบบหัวใจและหลอดเลือด
🎯 ทำไมข้อนี้ถึงถูก:
สารสำคัญ Allicin และสารกลุ่มไตรซัลไฟด์ในกระเทียม ยับยั้งเอนไซม์ HMG-CoA reductase และกระตุ้นการขับคอเลสเตอรอลออกทางน้ำดี จึงช่วยลดระดับ Total Cholesterol และ LDL-C ในเลือด
🔍 ข้ออื่นผิดเพราะอะไร:
• ข้อ ข. บอระเพ็ด: รสขม แก้ไข้ เจริญอาหาร
• ข้อ ค. ฟ้าทะลายโจร: บรรเทาหวัด เจ็บคอ
• ข้อ ง. ขมิ้นชัน: ขับลม แก้ท้องอืด
• ข้อ จ. ชุมเห็ดเทศ: ยาระบาย
📖 Guideline อ้างอิง:
Natural Medicines Comprehensive Database &amp; Thai Herbal Pharmacopoeia (THP)
📌 จุดจำก่อนสอบ:
• กระเทียม: ลดไขมัน ลดความดัน ต้านเกล็ดเลือด</t>
        </is>
      </c>
      <c r="L54" t="inlineStr">
        <is>
          <t>Herbal Medicine &amp; Products</t>
        </is>
      </c>
      <c r="M54" t="inlineStr">
        <is>
          <t>National List of Essential Medicines (Herbal)</t>
        </is>
      </c>
      <c r="N54" t="inlineStr">
        <is>
          <t>Product</t>
        </is>
      </c>
      <c r="O54" t="inlineStr">
        <is>
          <t>ข้อ 9 (PLE_CC1_Key_Rx20_UBU.md)</t>
        </is>
      </c>
      <c r="P54" t="inlineStr">
        <is>
          <t>ข้อสอบจำลอง</t>
        </is>
      </c>
      <c r="Q54" t="inlineStr">
        <is>
          <t>Mock Rx20 UBU</t>
        </is>
      </c>
    </row>
    <row r="55">
      <c r="A55" s="176" t="n">
        <v>53</v>
      </c>
      <c r="B55" t="inlineStr">
        <is>
          <t>สมุนไพรในข้อใดต่อไปนี้จัดเป็นสมุนไพรสาธารณสุขมูลฐานสำหรับบรรเทาอาการท้องเสียชนิดที่ไม่เกิดจากการติดเชื้อ (Non-infectious diarrhea)</t>
        </is>
      </c>
      <c r="D55" t="inlineStr">
        <is>
          <t>ผลฝรั่งอ่อน / ผลดิบ</t>
        </is>
      </c>
      <c r="E55" t="inlineStr">
        <is>
          <t>เนื้อมังคุดสุก</t>
        </is>
      </c>
      <c r="F55" t="inlineStr">
        <is>
          <t>เมล็ดทับทิม</t>
        </is>
      </c>
      <c r="G55" t="inlineStr">
        <is>
          <t>ใบสีเสียด</t>
        </is>
      </c>
      <c r="H55" t="inlineStr">
        <is>
          <t>กล้วยน้ำว้าสุกงอม</t>
        </is>
      </c>
      <c r="I55" t="n">
        <v>1</v>
      </c>
      <c r="J55" t="inlineStr">
        <is>
          <t>✅ คำตอบที่ถูกต้อง: ข้อ ก. ผลฝรั่งอ่อน / ผลดิบ
💡 Background:
อาการอุจจาระร่วงเฉียบพลันที่ไม่ติดเชื้อ (ไม่มีมูกเลือด ไม่มีไข้) สามารถใช้สมุนไพรรสฝาดเพื่อช่วยสมานลำไส้
🎯 ทำไมข้อนี้ถึงถูก:
ผลฝรั่งอ่อน ผลดิบ หรือใบแก่ของฝรั่ง (Psidium guajava) มีสารสำคัญกลุ่มแทนนิน (Tannins) สูง ออกฤทธิ์ฝาดสมาน (Astringent) โดยจับและตกตะกอนโปรตีนบนผิวเยื่อบุลำไส้ เกิดเป็นชั้นฟิล์มปกป้อง ลดการหลั่งน้ำและอิเล็กโทรไลต์เข้าสู่โพรงลำไส้ และลดการบีบตัวของลำไส้ บรรเทาอาการถ่ายเหลวได้อย่างรวดเร็ว
🔍 ข้ออื่นผิดเพราะอะไร:
• ข้อ ข. (เนื้อมังคุดสุก): รสหวาน อมเปรี้ยว ไม่มีแทนนิน (สารแทนนินอยู่ที่เปลือกผล)
• ข้อ ค. (เมล็ดทับทิม): ส่วนที่ใช้แก้ท้องเสียคือ เปลือกผลแห้งทับทิม ไม่ใช่เมล็ด
• ข้อ ง. (ใบสีเสียด): ส่วนที่ใช้คือ ก้อนสีเสียด หรือ เปลือกต้นสีเสียด ไม่ใช่ใบ
• ข้อ จ. (กล้วยน้ำว้าสุกงอม): กล้วยสุกมีฤทธิ์เป็นยาระบายอ่อนๆ (ส่วนที่แก้ท้องเสียคือกล้วยน้ำว้าดิบ)
📖 Guideline อ้างอิง:
ประกาศกระทรวงสาธารณสุข เรื่อง สมุนไพรในงานสาธารณสุขมูลฐาน &amp; Thai Herbal Pharmacopoeia (THP)
📌 จุดจำก่อนสอบ:
• สมุนไพรแก้ท้องเสีย: ผลฝรั่งอ่อน/ใบแก่, กล้วยน้ำว้าดิบ, เปลือกผลแห้งทับทิม, เปลือกผลแห้งมังคุด, เปลือกต้นสีเสียด (ทั้งหมดมี Tannins สูง)</t>
        </is>
      </c>
      <c r="L55" t="inlineStr">
        <is>
          <t>Herbal Medicine &amp; Products</t>
        </is>
      </c>
      <c r="M55" t="inlineStr">
        <is>
          <t>National List of Essential Medicines (Herbal)</t>
        </is>
      </c>
      <c r="N55" t="inlineStr">
        <is>
          <t>Product</t>
        </is>
      </c>
      <c r="O55" t="inlineStr">
        <is>
          <t>ข้อ 31 (PLE_CC1_Key_Rx20_UBU.md)</t>
        </is>
      </c>
      <c r="P55" t="inlineStr">
        <is>
          <t>ข้อสอบจำลอง</t>
        </is>
      </c>
      <c r="Q55" t="inlineStr">
        <is>
          <t>Mock Rx20 UBU</t>
        </is>
      </c>
    </row>
    <row r="56">
      <c r="A56" s="176" t="n">
        <v>54</v>
      </c>
      <c r="B56" t="inlineStr">
        <is>
          <t>สมุนไพรในกลุ่มยาแก้ท้องเสียตามบัญชียาหลักแห่งชาติด้านสมุนไพรและสาธารณสุขมูลฐาน มีสมุนไพรข้อใดที่ใช้ 'เปลือกผลแห้ง' ในการต้มน้ำดื่มเพื่อรักษาอาการอุจจาระร่วง</t>
        </is>
      </c>
      <c r="D56" t="inlineStr">
        <is>
          <t>เปลือกผลแห้งมังคุด และ เปลือกผลแห้งทับทิม</t>
        </is>
      </c>
      <c r="E56" t="inlineStr">
        <is>
          <t>เมล็ดแฟลกซ์ และ เมล็ดฟักทอง</t>
        </is>
      </c>
      <c r="F56" t="inlineStr">
        <is>
          <t>ใบฟ้าทะลายโจร และ ใบฝรั่ง</t>
        </is>
      </c>
      <c r="G56" t="inlineStr">
        <is>
          <t>เหง้าขิง และ เหง้าขมิ้นชัน</t>
        </is>
      </c>
      <c r="H56" t="inlineStr">
        <is>
          <t>เนื้อในฝักคูน และ เนื้อส้มแขก</t>
        </is>
      </c>
      <c r="I56" t="n">
        <v>1</v>
      </c>
      <c r="J56" t="inlineStr">
        <is>
          <t>✅ คำตอบที่ถูกต้อง: ข้อ ก. เปลือกผลแห้งมังคุด และ เปลือกผลแห้งทับทิม
💡 Background:
เปลือกผลแห้งของมังคุดและทับทิมเป็นแหล่งของสารแทนนินเข้มข้นที่ใช้ในการแพทย์์แผนไทยมาแต่โบราณ
🎯 ทำไมข้อนี้ถึงถูก:
เปลือกผลแห้งมังคุด (Garcinia mangostana) และเปลือกผลแห้งทับทิม (Punica granatum) มีสารกลุ่ม Tannins (ทั้ง Hydrolyzable และ Condensed tannins) ปริมาณสูงมาก มีสรรพคุณตามบัญชียาหลักแห่งชาติในการรักษาอาการท้องเสีย ท้องเดินชนิดไม่ติดเชื้อ โดยต้มกับน้ำปูนใสหรือน้ำสะอาดดื่ม
🔍 ข้ออื่นผิดเพราะอะไร:
• ข้อ ข. เมล็ดแฟลกซ์ เมล็ดฟักทอง: ถ่ายพยาธิ ยาระบาย
• ข้อ ค. ใบฟ้าทะลายโจร ใบฝรั่ง: ใช้ส่วนใบ ไม่ใช่เปลือกผล
• ข้อ ง. เหง้าขิง เหง้าขมิ้นชัน: ขับลม
• ข้อ จ. ฝักคูน ส้มแขก: ยาระบาย
📖 Guideline อ้างอิง:
บัญชียาหลักแห่งชาติด้านสมุนไพร พ.ศ. 2566 &amp; Thai Herbal Pharmacopoeia (THP)
📌 จุดจำก่อนสอบ:
• เปลือกผลแห้งมังคุด / เปลือกผลแห้งทับทิม: แทนนินสูง ต้มดื่มแก้ท้องเสียไม่ติดเชื้อ</t>
        </is>
      </c>
      <c r="L56" t="inlineStr">
        <is>
          <t>Herbal Medicine &amp; Products</t>
        </is>
      </c>
      <c r="M56" t="inlineStr">
        <is>
          <t>National List of Essential Medicines (Herbal)</t>
        </is>
      </c>
      <c r="N56" t="inlineStr">
        <is>
          <t>Product</t>
        </is>
      </c>
      <c r="O56" t="inlineStr">
        <is>
          <t>ข้อ 5 (PLE_CC1_Key_Rx20_UBU.md)</t>
        </is>
      </c>
      <c r="P56" t="inlineStr">
        <is>
          <t>ข้อสอบจำลอง</t>
        </is>
      </c>
      <c r="Q56" t="inlineStr">
        <is>
          <t>Mock Rx20 UBU</t>
        </is>
      </c>
    </row>
    <row r="57">
      <c r="A57" s="176" t="n">
        <v>55</v>
      </c>
      <c r="B57" t="inlineStr">
        <is>
          <t>ผู้ป่วยมาปรึกษาเภสัชกรที่ร้านยาเกี่ยวกับยาสมุนไพรรักษาเชื้อรา โดยนำขวดยาแผนโบราณที่ไม่มีเลขทะเบียนตำรับยามาแสดง เภสัชกรควรให้คำแนะนำและปฏิบัติอย่างไรจึงจะเหมาะสมที่สุด</t>
        </is>
      </c>
      <c r="D57" t="inlineStr">
        <is>
          <t>แนะนำให้ผู้ป่วยหยุดใช้ยานี้ทันที อธิบายถึงอันตรายจากยาที่ไม่ได้ขึ้นทะเบียน และประเมินอาการเพื่อจ่ายยาที่มีทะเบียนถูกต้อง</t>
        </is>
      </c>
      <c r="E57" t="inlineStr">
        <is>
          <t>รับซื้อยานี้ไว้และวางจำหน่ายในร้านเพื่ออำนวยความสะดวกให้ผู้ป่วย</t>
        </is>
      </c>
      <c r="F57" t="inlineStr">
        <is>
          <t>แนะนำให้ผู้ป่วยใช้ต่อไปหากอาการดีขึ้นเพราะเป็นยาสมุนไพรธรรมชาติ</t>
        </is>
      </c>
      <c r="G57" t="inlineStr">
        <is>
          <t>นำยานี้ไปแบ่งบรรจุใส่ซองยาของร้านแล้วขายต่อ</t>
        </is>
      </c>
      <c r="H57" t="inlineStr">
        <is>
          <t>แนะนำให้ผู้ป่วยเพิ่มขนาดยาเป็นสองเท่าเพื่อให้เชื้อราหายขาด</t>
        </is>
      </c>
      <c r="I57" t="n">
        <v>1</v>
      </c>
      <c r="J57" t="inlineStr">
        <is>
          <t>✅ คำตอบที่ถูกต้อง: ข้อ ก. แนะนำให้ผู้ป่วยหยุดใช้ยานี้ทันที อธิบายถึงอันตรายจากยาที่ไม่ได้ขึ้นทะเบียน และประเมินอาการเพื่อจ่ายยาที่มีทะเบียนถูกต้อง
💡 Background:
ยาแผนโบราณหรือผลิตภัณฑ์สมุนไพรที่ไม่มีเลขทะเบียนตำรับยาจาก อย. จัดเป็นยาที่ไม่ได้ขึ้นทะเบียนตำรับ (Unregistered drug) ซึ่งมีความเสี่ยงสูงต่อการปนเปื้อนสารเคมีอันตราย สเตียรอยด์ โลหะหนัก หรือเชื้อจุลินทรีย์
🎯 ทำไมข้อนี้ถึงถูก:
เภสัชกรต้องยึดมั่นในความปลอดภัยของผู้ป่วยตามจรรยาบรรณวิชาชีพและกฎหมาย โดยแนะนำให้ผู้ป่วยหยุดใช้ยานี้ทันที ชี้แจงถึงความเสี่ยงอันตรายจากยาที่ไม่ผ่านการตรวจสอบมาตรฐาน และทำการซักประวัติ ตรวจดูลักษณะรอยโรคเชื้อรา เพื่อเลือกใช้ยาที่มีทะเบียนตำรับถูกต้อง ปลอดภัย และมีประสิทธิผล
🔍 ข้ออื่นผิดเพราะอะไร:
• ข้อ ข., ข้อ ง.: มีความผิดตามกฎหมายฐานจำหน่ายยาที่ไม่ได้ขึ้นทะเบียนตำรับ
• ข้อ ค., ข้อ จ.: เป็นอันตรายต่อผู้ป่วยอย่างยิ่ง ยาไม่มีทะเบียนอาจก่อให้เกิดผิวหนังอักเสบรุนแรงหรือการดูดซึมสารพิษ
📖 Guideline อ้างอิง:
พระราชบัญญัติยา พ.ศ. 2510 (มาตรา 72) &amp; พระราชบัญญัติผลิตภัณฑ์สมุนไพร พ.ศ. 2562
📌 จุดจำก่อนสอบ:
• ยาไม่มีทะเบียน อย. = ยาผิดกฎหมาย เสี่ยงปนเปื้อนสเตียรอยด์/สารพิษ ห้ามใช้ ห้ามขาย!</t>
        </is>
      </c>
      <c r="L57" t="inlineStr">
        <is>
          <t>Herbal Medicine &amp; Products</t>
        </is>
      </c>
      <c r="M57" t="inlineStr">
        <is>
          <t>National List of Essential Medicines (Herbal)</t>
        </is>
      </c>
      <c r="N57" t="inlineStr">
        <is>
          <t>Product</t>
        </is>
      </c>
      <c r="O57" t="inlineStr">
        <is>
          <t>ข้อ 97 (PLE_CC1_Key_Rx20_UBU.md)</t>
        </is>
      </c>
      <c r="P57" t="inlineStr">
        <is>
          <t>ข้อสอบจำลอง</t>
        </is>
      </c>
      <c r="Q57" t="inlineStr">
        <is>
          <t>Mock Rx20 UBU</t>
        </is>
      </c>
    </row>
    <row r="58">
      <c r="A58" s="176" t="n">
        <v>56</v>
      </c>
      <c r="B58" t="inlineStr">
        <is>
          <t>จากข้อ 74 การที่ร้านขายยาจำหน่ายยาแผนโบราณหรือผลิตภัณฑ์สมุนไพรที่ไม่มีเลขทะเบียนตำรับยา ถือเป็นความผิดตามบทบัญญัติแห่งกฎหมายใด</t>
        </is>
      </c>
      <c r="D58" t="inlineStr">
        <is>
          <t>เป็นความผิดตาม พ.ร.บ. ผลิตภัณฑ์สมุนไพร พ.ศ. 2562 และ พ.ร.บ. ยา พ.ศ. 2510 ฐานขายยาที่ไม่ได้ขึ้นทะเบียนตำรับ</t>
        </is>
      </c>
      <c r="E58" t="inlineStr">
        <is>
          <t>ไม่มีความผิด หากเป็นยาสมุนไพรที่ปรุงขึ้นตามภูมิปัญญาชาวบ้าน</t>
        </is>
      </c>
      <c r="F58" t="inlineStr">
        <is>
          <t>ไม่มีความผิด หากผู้ซื้อยินยอมรับความเสี่ยงด้วยตนเอง</t>
        </is>
      </c>
      <c r="G58" t="inlineStr">
        <is>
          <t>มีความผิดเฉพาะกรณีที่ผู้ป่วยเกิดอาการไม่พึงประสงค์รุนแรงเท่านั้น</t>
        </is>
      </c>
      <c r="H58" t="inlineStr">
        <is>
          <t>ไม่มีความผิด หากจำหน่ายในราคาไม่เกินราคากลาง</t>
        </is>
      </c>
      <c r="I58" t="n">
        <v>1</v>
      </c>
      <c r="J58" t="inlineStr">
        <is>
          <t>✅ คำตอบที่ถูกต้อง: ข้อ ก. เป็นความผิดตาม พ.ร.บ. ผลิตภัณฑ์สมุนไพร พ.ศ. 2562 และ พ.ร.บ. ยา พ.ศ. 2510 ฐานขายยาที่ไม่ได้ขึ้นทะเบียนตำรับ
💡 Background:
กฎหมายว่าด้วยยาและผลิตภัณฑ์สมุนไพรกำหนดให้การผลิต นำเข้า หรือขายยาและผลิตภัณฑ์สมุนไพรต้องได้รับการขึ้นทะเบียนตำรับยาอย่างถูกต้องก่อนออกสู่ท้องตลาด
🎯 ทำไมข้อนี้ถึงถูก:
การขายยาหรือผลิตภัณฑ์สมุนไพรที่ไม่ได้ขึ้นทะเบียนตำรับ เป็นความผิดทางอาญาตาม พ.ร.บ.ยา พ.ศ. 2510 (มาตรา 72(4) มีโทษจำคุกไม่เกิน 3 ปี หรือปรับไม่เกิน 5,000 บาท หรือทั้งจำทั้งปรับ) และตาม พ.ร.บ. ผลิตภัณฑ์สมุนไพร พ.ศ. 2562 มีโทษจำคุกไม่เกิน 1 ปี หรือปรับไม่เกิน 100,000 บาท หรือทั้งจำทั้งปรับ
🔍 ข้ออื่นผิดเพราะอะไร:
• ข้อ ข., ข้อ ค., ข้อ ง., ข้อ จ.: ผิด เพราะกฎหมายคุ้มครองความปลอดภัยสาธารณะ ความยินยอมของผู้ซื้อหรือการไม่มีผลข้างเคียงไม่สามารถยกเว้นความผิดทางอาญาได้
📖 Guideline อ้างอิง:
พระราชบัญญัติยา พ.ศ. 2510 &amp; พระราชบัญญัติผลิตภัณฑ์สมุนไพร พ.ศ. 2562
📌 จุดจำก่อนสอบ:
• ขายยาไม่ได้ขึ้นทะเบียนตำรับ = ความผิดอาญา โทษจำคุกและปรับ</t>
        </is>
      </c>
      <c r="L58" t="inlineStr">
        <is>
          <t>Herbal Medicine &amp; Products</t>
        </is>
      </c>
      <c r="M58" t="inlineStr">
        <is>
          <t>National List of Essential Medicines (Herbal)</t>
        </is>
      </c>
      <c r="N58" t="inlineStr">
        <is>
          <t>Product</t>
        </is>
      </c>
      <c r="O58" t="inlineStr">
        <is>
          <t>ข้อ 3 (PLE_CC1_Key_Rx20_UBU.md)</t>
        </is>
      </c>
      <c r="P58" t="inlineStr">
        <is>
          <t>ข้อสอบจำลอง</t>
        </is>
      </c>
      <c r="Q58" t="inlineStr">
        <is>
          <t>Mock Rx20 UBU</t>
        </is>
      </c>
    </row>
    <row r="59">
      <c r="A59" s="176" t="n">
        <v>57</v>
      </c>
      <c r="B59" t="inlineStr">
        <is>
          <t>ผู้ป่วยเบาหวานชนิดที่ 2 รับประทานยา Glibenclamide ร่วมกับ Metformin มีอาการใจสั่น เหงื่อออก ตัวเย็น และระดับน้ำตาลในเลือดวัดได้ 48 mg/dL พฤติกรรมการรับประทานสมุนไพรในข้อใดเป็นสาเหตุเหนี่ยวนำให้เกิดภาวะนี้</t>
        </is>
      </c>
      <c r="D59" t="inlineStr">
        <is>
          <t>ดื่มน้ำคั้นมะระขี้นก 100 mL ก่อนอาหารกลางวันเป็นประจำ</t>
        </is>
      </c>
      <c r="E59" t="inlineStr">
        <is>
          <t>รับประทานแคปซูลขมิ้นชัน 1 เม็ดหลังอาหารเย็น</t>
        </is>
      </c>
      <c r="F59" t="inlineStr">
        <is>
          <t>ดื่มน้ำขิงต้มอุ่นๆ วันละ 1 แก้วเพื่อขับลม</t>
        </is>
      </c>
      <c r="G59" t="inlineStr">
        <is>
          <t>รับประทานยาเม็ดฟ้าทะลายโจรเมื่อมีอาการเจ็บคอ</t>
        </is>
      </c>
      <c r="H59" t="inlineStr">
        <is>
          <t>รับประทานยาชงชุมเห็ดเทศสัปดาห์ละ 1 ครั้ง</t>
        </is>
      </c>
      <c r="I59" t="n">
        <v>1</v>
      </c>
      <c r="J59" t="inlineStr">
        <is>
          <t>✅ คำตอบที่ถูกต้อง: ข้อ ก. ดื่มน้ำคั้นมะระขี้นก 100 mL ก่อนอาหารกลางวันเป็นประจำ
💡 Background:
ภาวะน้ำตาลในเลือดต่ำ (Hypoglycemia: Blood glucose &lt; 70 mg/dL) มีอาการเด่นคือ ใจสั่น เหงื่อออก ตัวเย็น มือสั่น และอาจหมดสติ
🎯 ทำไมข้อนี้ถึงถูก:
มะระขี้นก (Momordica charantia) มีสาร Charantin และ Polypeptide-p ที่กระตุ้นการหลั่งอินซูลินและเพิ่มการใช้น้ำตาล เมื่อใช้ร่วมกับยาในกลุ่ม Sulfonylurea (Glibenclamide) ซึ่งเป็นยากระตุ้นการหลั่งอินซูลินอยู่แล้ว จะเกิดผลเสริมฤทธิ์กันอย่างรุนแรง (Pharmacodynamic synergism) ทำให้เกิดภาวะ Hypoglycemia รุนแรง
🔍 ข้ออื่นผิดเพราะอะไร:
• ข้อ ข. ขมิ้นชัน, ข้อ ค. น้ำขิง, ข้อ ง. ฟ้าทะลายโจร, ข้อ จ. ชุมเห็ดเทศ: ในขนาดปกติไม่มีฤทธิ์ลดน้ำตาลในเลือดรุนแรงจนทำให้เกิด Hypoglycemia
📖 Guideline อ้างอิง:
แนวทางเวชปฏิบัติสำหรับโรคเบาหวาน พ.ศ. 2566 สมาคมโรคเบาหวานแห่งประเทศไทย &amp; Natural Medicines Comprehensive Database
📌 จุดจำก่อนสอบ:
• มะระขี้นก + Sulfonylurea / Insulin = ความเสี่ยงสูงต่อ Hypoglycemia!</t>
        </is>
      </c>
      <c r="L59" t="inlineStr">
        <is>
          <t>Herbal Medicine &amp; Products</t>
        </is>
      </c>
      <c r="M59" t="inlineStr">
        <is>
          <t>National List of Essential Medicines (Herbal)</t>
        </is>
      </c>
      <c r="N59" t="inlineStr">
        <is>
          <t>Product</t>
        </is>
      </c>
      <c r="O59" t="inlineStr">
        <is>
          <t>ข้อ 3 (PLE_CC1_Key_Rx20_UBU.md)</t>
        </is>
      </c>
      <c r="P59" t="inlineStr">
        <is>
          <t>ข้อสอบจำลอง</t>
        </is>
      </c>
      <c r="Q59" t="inlineStr">
        <is>
          <t>Mock Rx20 UBU</t>
        </is>
      </c>
    </row>
    <row r="60">
      <c r="A60" s="176" t="n">
        <v>58</v>
      </c>
      <c r="B60" t="inlineStr">
        <is>
          <t>สมุนไพรในบัญชียาหลักแห่งชาติตัวใดที่มีการวิจัยทางคลินิกยืนยันว่ามีฤทธิ์บรรเทาอาการปวดข้อเข่าและต้านการอักเสบเทียบเท่ากับยาแผนปัจจุบันกลุ่ม NSAIDs</t>
        </is>
      </c>
      <c r="D60" t="inlineStr">
        <is>
          <t>แคปซูลเถาวัลย์เปรียง</t>
        </is>
      </c>
      <c r="E60" t="inlineStr">
        <is>
          <t>แคปซูลขมิ้นชัน</t>
        </is>
      </c>
      <c r="F60" t="inlineStr">
        <is>
          <t>แคปซูลชุมเห็ดเทศ</t>
        </is>
      </c>
      <c r="G60" t="inlineStr">
        <is>
          <t>แคปซูลตรีผลา</t>
        </is>
      </c>
      <c r="H60" t="inlineStr">
        <is>
          <t>แคปซูลดองดึง</t>
        </is>
      </c>
      <c r="I60" t="n">
        <v>1</v>
      </c>
      <c r="J60" t="inlineStr">
        <is>
          <t>✅ คำตอบที่ถูกต้อง: ข้อ ก. แคปซูลเถาวัลย์เปรียง
💡 Background:
สารสกัดเถาวัลย์เปรียง (Derris scandens extract) บรรจุในบัญชียาหลักแห่งชาติด้านสมุนไพร
🎯 ทำไมข้อนี้ถึงถูก:
การทดลองทางคลินิกแบบสุ่มเปรียบเทียบ (RCTs) แสดงให้เห็นว่า สารสกัดเถาวัลย์เปรียงสามารถลดอาการปวดข้อเข่าในผู้ป่วย Osteoarthritis ได้เทียบเท่ากับ Diclofenac และ Naproxen โดยยับยั้งเอนไซม์ COX-2 และกระบวนการอักเสบ
🔍 ข้ออื่นผิดเพราะอะไร:
• ข้อ ข. ขมิ้นชัน: เด่นเรื่องขับลม ทางเดินอาหาร
• ข้อ ค. ชุมเห็ดเทศ: ยาระบาย
• ข้อ ง. ตรีผลา: ปรับธาตุ ล้างพิษ
• ข้อ จ. ดองดึง: มี Colchicine เป็นพิษสูงมาก ไม่ได้ทำเป็นแคปซูลในบัญชียาหลัก
📖 Guideline อ้างอิง:
บัญชียาหลักแห่งชาติด้านสมุนไพร พ.ศ. 2566 &amp; Thai Herbal Pharmacopoeia (THP)
📌 จุดจำก่อนสอบ:
• แคปซูลเถาวัลย์เปรียง = ยาบรรเทาอาการปวดข้อเทียบเท่า NSAIDs</t>
        </is>
      </c>
      <c r="L60" t="inlineStr">
        <is>
          <t>Herbal Medicine &amp; Products</t>
        </is>
      </c>
      <c r="M60" t="inlineStr">
        <is>
          <t>National List of Essential Medicines (Herbal)</t>
        </is>
      </c>
      <c r="N60" t="inlineStr">
        <is>
          <t>Product</t>
        </is>
      </c>
      <c r="O60" t="inlineStr">
        <is>
          <t>ข้อ 4 (PLE_CC1_Key_Rx20_UBU.md)</t>
        </is>
      </c>
      <c r="P60" t="inlineStr">
        <is>
          <t>ข้อสอบจำลอง</t>
        </is>
      </c>
      <c r="Q60" t="inlineStr">
        <is>
          <t>Mock Rx20 UBU</t>
        </is>
      </c>
    </row>
    <row r="61">
      <c r="A61" s="176" t="n">
        <v>59</v>
      </c>
      <c r="B61" t="inlineStr">
        <is>
          <t>อาการไม่พึงประสงค์ที่มักเกิดขึ้นในช่วงแรกของการใช้สมุนไพรมะขามแขก (Senna) ในขนาดที่สูงเกินไปหรือในผู้ที่ไวต่อยาคือข้อใด</t>
        </is>
      </c>
      <c r="D61" t="inlineStr">
        <is>
          <t>ปวดมวนท้อง แน่นเกร็งในช่องท้อง (Abdominal cramping / pain)</t>
        </is>
      </c>
      <c r="E61" t="inlineStr">
        <is>
          <t>ไตวายเฉียบพลัน (Acute renal failure)</t>
        </is>
      </c>
      <c r="F61" t="inlineStr">
        <is>
          <t>ลำไส้เฉื่อยชา (Atonic colon)</t>
        </is>
      </c>
      <c r="G61" t="inlineStr">
        <is>
          <t>ความดันโลหิตสูงเฉียบพลัน</t>
        </is>
      </c>
      <c r="H61" t="inlineStr">
        <is>
          <t>ตับวายเฉียบพลัน</t>
        </is>
      </c>
      <c r="I61" t="n">
        <v>1</v>
      </c>
      <c r="J61" t="inlineStr">
        <is>
          <t>✅ คำตอบที่ถูกต้อง: ข้อ ก. ปวดมวนท้อง แน่นเกร็งในช่องท้อง (Abdominal cramping / pain)
💡 Background:
มะขามแขกเป็นยาระบายกลุ่มกระตุ้นการบีบตัวของลำไส้ (Stimulant laxative)
🎯 ทำไมข้อนี้ถึงถูก:
สารสำคัญ Sennosides ถูกแบคทีเรียในลำไส้ใหญ่เปลี่ยนเป็น Rhein anthrone ซึ่งกระตุ้นเส้นประสาท Myenteric plexus ทำให้กล้ามเนื้อเรียบลำไส้ใหญ่บีบเกร็งตัวอย่างรวดเร็วและรุนแรง ในระยะแรกของการรับประทานผู้ป่วยจึงมักเกิดอาการปวดมวนท้อง ปวดบิดเกร็ง (Abdominal cramping / Griping) ได้บ่อย
🔍 ข้ออื่นผิดเพราะอะไร:
• ข้อ ข. ไตวาย, ข้อ ง. ความดันสูง, ข้อ จ. ตับวาย: ไม่ใช่อาการข้างเคียงทั่วไปของมะขามแขก
• ข้อ ค. (Atonic colon): เป็นผลเสียจากการใช้ติดต่อกันเรื้อรังเป็นเวลานาน ไม่ใช่อาการในระยะแรก
📖 Guideline อ้างอิง:
Thai Herbal Pharmacopoeia (THP) &amp; บัญชียาหลักแห่งชาติด้านสมุนไพร พ.ศ. 2566
📌 จุดจำก่อนสอบ:
• มะขามแขก: ผลข้างเคียงระยะสั้น = ปวดมวนท้อง, ผลข้างเคียงระยะยาว = ลำไส้เฉื่อยชา (Melanosis coli), ขาดน้ำและอิเล็กโทรไลต์</t>
        </is>
      </c>
      <c r="L61" t="inlineStr">
        <is>
          <t>Herbal Medicine &amp; Products</t>
        </is>
      </c>
      <c r="M61" t="inlineStr">
        <is>
          <t>National List of Essential Medicines (Herbal)</t>
        </is>
      </c>
      <c r="N61" t="inlineStr">
        <is>
          <t>Product</t>
        </is>
      </c>
      <c r="O61" t="inlineStr">
        <is>
          <t>ข้อ 10 (PLE_CC1_Key_Rx20_UBU.md)</t>
        </is>
      </c>
      <c r="P61" t="inlineStr">
        <is>
          <t>ข้อสอบจำลอง</t>
        </is>
      </c>
      <c r="Q61" t="inlineStr">
        <is>
          <t>Mock Rx20 UBU</t>
        </is>
      </c>
    </row>
    <row r="62">
      <c r="A62" s="176" t="n">
        <v>60</v>
      </c>
      <c r="B62" t="inlineStr">
        <is>
          <t>ผู้ป่วยที่มีประวัติเป็นโรคตับอักเสบเรื้อรังหรือตับแข็ง ห้ามใช้สมุนไพรในข้อใดโดยเด็ดขาด เนื่องจากมีสารสำคัญที่ก่อพิษทำลายตับอย่างรุนแรง</t>
        </is>
      </c>
      <c r="D62" t="inlineStr">
        <is>
          <t>ขี้เหล็ก</t>
        </is>
      </c>
      <c r="E62" t="inlineStr">
        <is>
          <t>ขมิ้นชัน</t>
        </is>
      </c>
      <c r="F62" t="inlineStr">
        <is>
          <t>ขิง</t>
        </is>
      </c>
      <c r="G62" t="inlineStr">
        <is>
          <t>กระเจี๊ยบแดง</t>
        </is>
      </c>
      <c r="H62" t="inlineStr">
        <is>
          <t>หญ้าหนวดแมว</t>
        </is>
      </c>
      <c r="I62" t="n">
        <v>1</v>
      </c>
      <c r="J62" t="inlineStr">
        <is>
          <t>✅ คำตอบที่ถูกต้อง: ข้อ ก. ขี้เหล็ก
💡 Background:
ใบและดอกขี้เหล็ก (Cassia siamea) มีสารสำคัญคือ Barakol
🎯 ทำไมข้อนี้ถึงถูก:
สาร Barakol ในขี้เหล็กทำให้เกิดภาวะตับอักเสบเฉียบพลัน (Acute hepatitis) และตับวายในผู้ใช้ยา จึงมีประกาศถอนทะเบียนและเป็นข้อห้ามใช้เด็ดขาดในผู้ป่วยโรคตับ
🔍 ข้ออื่นผิดเพราะอะไร:
• ข้อ ข. ขมิ้นชัน, ข้อ ค. ขิง, ข้อ ง. กระเจี๊ยบแดง: ปลอดภัยต่อตับ
• ข้อ จ. หญ้าหนวดแมว: ห้ามในโรคไตและโรคหัวใจ (โพแทสเซียมสูง)
📖 Guideline อ้างอิง:
ประกาศกระทรวงสาธารณสุข เรื่อง ถอนทะเบียนตำรับยาขี้เหล็ก &amp; Thai Herbal Pharmacopoeia (THP)
📌 จุดจำก่อนสอบ:
• ขี้เหล็ก (Barakol) = พิษต่อตับ (Hepatotoxicity)</t>
        </is>
      </c>
      <c r="L62" t="inlineStr">
        <is>
          <t>Herbal Medicine &amp; Products</t>
        </is>
      </c>
      <c r="M62" t="inlineStr">
        <is>
          <t>National List of Essential Medicines (Herbal)</t>
        </is>
      </c>
      <c r="N62" t="inlineStr">
        <is>
          <t>Product</t>
        </is>
      </c>
      <c r="O62" t="inlineStr">
        <is>
          <t>ข้อ 61 (PLE_CC1_Key_Rx20_UBU.md)</t>
        </is>
      </c>
      <c r="P62" t="inlineStr">
        <is>
          <t>ข้อสอบจำลอง</t>
        </is>
      </c>
      <c r="Q62" t="inlineStr">
        <is>
          <t>Mock Rx20 UBU</t>
        </is>
      </c>
    </row>
    <row r="63">
      <c r="A63" s="176" t="n">
        <v>61</v>
      </c>
      <c r="B63" t="inlineStr">
        <is>
          <t>ร้านขายยามีการติดป้ายโฆษณาหน้าร้านว่า 'ยาสมุนไพร อีอี สำหรับรักษาโรคเบาหวานให้หายขาด' การกระทำนี้มีความผิดตามกฎหมายหรือไม่ เพราะเหตุใด</t>
        </is>
      </c>
      <c r="D63" t="inlineStr">
        <is>
          <t>ผิด เนื่องจากกฎหมายห้ามโฆษณาขายยาหรือผลิตภัณฑ์สมุนไพรที่บำบัดรักษาโรคที่รัฐมนตรีประกาศกำหนด (เช่น โรคเบาหวาน)</t>
        </is>
      </c>
      <c r="E63" t="inlineStr">
        <is>
          <t>ไม่มีความผิด หากยาสมุนไพรนั้นได้รับการรับรองจากกระทรวงสาธารณสุขแล้ว</t>
        </is>
      </c>
      <c r="F63" t="inlineStr">
        <is>
          <t>ไม่มีความผิด หากติดป้ายเฉพาะภายในบริเวณหน้าร้านของตนเอง</t>
        </is>
      </c>
      <c r="G63" t="inlineStr">
        <is>
          <t>ผิด เฉพาะกรณีที่ยาดังกล่าวมีส่วนผสมของสารสเตียรอยด์เท่านั้น</t>
        </is>
      </c>
      <c r="H63" t="inlineStr">
        <is>
          <t>ไม่มีความผิด หากมีงานวิจัยทางวิทยาศาสตร์รองรับ</t>
        </is>
      </c>
      <c r="I63" t="n">
        <v>1</v>
      </c>
      <c r="J63" t="inlineStr">
        <is>
          <t>✅ คำตอบที่ถูกต้อง: ข้อ ก. ผิด เนื่องจากกฎหมายห้ามโฆษณาขายยาหรือผลิตภัณฑ์สมุนไพรที่บำบัดรักษาโรคที่รัฐมนตรีประกาศกำหนด (เช่น โรคเบาหวาน)
💡 Background:
มาตรา 88 แห่ง พ.ร.บ. ยา พ.ศ. 2510 และมาตรา 70 แห่ง พ.ร.บ. ผลิตภัณฑ์สมุนไพร พ.ศ. 2562 มีข้อห้ามเด็ดขาดเกี่ยวกับการโฆษณาโรคต้องห้าม
🎯 ทำไมข้อนี้ถึงถูก:
กฎหมายห้ามมิให้โฆษณาขายยาหรือผลิตภัณฑ์สมุนไพรว่าสามารถบำบัด บรรเทา รักษา หรือป้องกันโรค หรืออาการของโรคที่รัฐมนตรีประกาศกำหนด ได้แก่ โรคมะเร็ง, โรคเบาหวาน, โรคเรื้อน, วัณโรค, โรคของต่อมไทรอยด์, หรือโรคเอดส์ การโฆษณาว่ารักษาเบาหวานจึงเป็นการกระทำความผิดตามกฎหมายโดยตรง
🔍 ข้ออื่นผิดเพราะอะไร:
• ข้อ ข., ข้อ ค., ข้อ จ.: ผิด เพราะข้อห้ามตามกฎหมายเป็นบทบังคับเด็ดขาดเพื่อคุ้มครองประชาชน ไม่สามารถอ้างสถานที่ติดป้ายหรือผลงานวิจัยมายกเว้นได้
• ข้อ ง.: ผิด ไม่ได้ขึ้นอยู่กับการมีสเตียรอยด์ แต่ผิดที่ข้อความการโฆษณาโรคต้องห้าม
📖 Guideline อ้างอิง:
พระราชบัญญัติยา พ.ศ. 2510 (มาตรา 88) &amp; พระราชบัญญัติผลิตภัณฑ์สมุนไพร พ.ศ. 2562 (มาตรา 70)
📌 จุดจำก่อนสอบ:
• ห้ามโฆษณารักษา: เบาหวาน, มะเร็ง, อัมพาต, เอดส์, วัณโรค, กามโรค</t>
        </is>
      </c>
      <c r="L63" t="inlineStr">
        <is>
          <t>Herbal Medicine &amp; Products</t>
        </is>
      </c>
      <c r="M63" t="inlineStr">
        <is>
          <t>National List of Essential Medicines (Herbal)</t>
        </is>
      </c>
      <c r="N63" t="inlineStr">
        <is>
          <t>Product</t>
        </is>
      </c>
      <c r="O63" t="inlineStr">
        <is>
          <t>ข้อ 10 (PLE_CC1_Key_Rx20_UBU.md)</t>
        </is>
      </c>
      <c r="P63" t="inlineStr">
        <is>
          <t>ข้อสอบจำลอง</t>
        </is>
      </c>
      <c r="Q63" t="inlineStr">
        <is>
          <t>Mock Rx20 UBU</t>
        </is>
      </c>
    </row>
    <row r="64">
      <c r="A64" s="176" t="n">
        <v>62</v>
      </c>
      <c r="B64" t="inlineStr">
        <is>
          <t>สมุนไพรในบัญชียาหลักแห่งชาติด้านสมุนไพรตัวใดที่สามารถสั่งใช้ในรูปแบบยารับประทานเพื่อบรรเทาอาการปวดกล้ามเนื้อและปวดข้อได้เสมือนยา NSAIDs</t>
        </is>
      </c>
      <c r="D64" t="inlineStr">
        <is>
          <t>เถาวัลย์เปรียง</t>
        </is>
      </c>
      <c r="E64" t="inlineStr">
        <is>
          <t>พริก</t>
        </is>
      </c>
      <c r="F64" t="inlineStr">
        <is>
          <t>เปล้าน้อย</t>
        </is>
      </c>
      <c r="G64" t="inlineStr">
        <is>
          <t>ขมิ้นชัน</t>
        </is>
      </c>
      <c r="H64" t="inlineStr">
        <is>
          <t>ชุมเห็ดเทศ</t>
        </is>
      </c>
      <c r="I64" t="n">
        <v>1</v>
      </c>
      <c r="J64" t="inlineStr">
        <is>
          <t>✅ คำตอบที่ถูกต้อง: ข้อ ก. เถาวัลย์เปรียง
💡 Background:
เถาวัลย์เปรียง (Derris scandens) ได้รับการบรรจุในบัญชียาหลักแห่งชาติตั้งแต่ พ.ศ. 2554
🎯 ทำไมข้อนี้ถึงถูก:
ยาผสมเถาวัลย์เปรียง (สารสกัดหรือผง) มีข้อบ่งใช้รับประทานเพื่อบรรเทาอาการปวดกล้ามเนื้อ ปวดข้อเข่าเสื่อม ออกฤทธิ์ยับยั้งการสร้างสารสื่ออักเสบ Prostaglandins เสมือนยากลุ่ม NSAIDs
🔍 ข้ออื่นผิดเพราะอะไร:
• ข้อ ข. (พริก): เป็นยาทาภายนอก (เจลพริก) บรรเทาอาการปวด
• ข้อ ค. (เปล้าน้อย): ใช้รักษาแผลในกระเพาะอาหาร (Plaunotol)
• ข้อ ง. (ขมิ้นชัน): ขับลม รักษาโรคกระเพาะ
• ข้อ จ. (ชุมเห็ดเทศ): ยาระบาย
📖 Guideline อ้างอิง:
บัญชียาหลักแห่งชาติด้านสมุนไพร พ.ศ. 2566 &amp; Thai Herbal Pharmacopoeia (THP)
📌 จุดจำก่อนสอบ:
• เถาวัลย์เปรียง = รับประทานแก้ปวดกล้ามเนื้อและข้อเข่าเสื่อม</t>
        </is>
      </c>
      <c r="L64" t="inlineStr">
        <is>
          <t>Herbal Medicine &amp; Products</t>
        </is>
      </c>
      <c r="M64" t="inlineStr">
        <is>
          <t>National List of Essential Medicines (Herbal)</t>
        </is>
      </c>
      <c r="N64" t="inlineStr">
        <is>
          <t>Product</t>
        </is>
      </c>
      <c r="O64" t="inlineStr">
        <is>
          <t>ข้อ 4 (PLE_CC1_Key_Rx20_UBU.md)</t>
        </is>
      </c>
      <c r="P64" t="inlineStr">
        <is>
          <t>ข้อสอบจำลอง</t>
        </is>
      </c>
      <c r="Q64" t="inlineStr">
        <is>
          <t>Mock Rx20 UBU</t>
        </is>
      </c>
    </row>
    <row r="65">
      <c r="A65" s="176" t="n">
        <v>63</v>
      </c>
      <c r="B65" t="inlineStr">
        <is>
          <t>สมุนไพรในข้อใดที่ได้รับการบรรจุในบัญชียาหลักแห่งชาติด้านสมุนไพรสำหรับใช้ช่วยในการบำบัดรักษาผู้ติดบุหรี่ในคลินิกเลิกบุหรี่</t>
        </is>
      </c>
      <c r="D65" t="inlineStr">
        <is>
          <t>หญ้าดอกขาว</t>
        </is>
      </c>
      <c r="E65" t="inlineStr">
        <is>
          <t>เพชรสังฆาต</t>
        </is>
      </c>
      <c r="F65" t="inlineStr">
        <is>
          <t>พริก</t>
        </is>
      </c>
      <c r="G65" t="inlineStr">
        <is>
          <t>ขลู่</t>
        </is>
      </c>
      <c r="H65" t="inlineStr">
        <is>
          <t>มะระขี้นก</t>
        </is>
      </c>
      <c r="I65" t="n">
        <v>1</v>
      </c>
      <c r="J65" t="inlineStr">
        <is>
          <t>✅ คำตอบที่ถูกต้อง: ข้อ ก. หญ้าดอกขาว
💡 Background:
ชาชงหญ้าดอกขาว (Vernonia cinerea) เป็นสมุนไพรช่วยเลิกบุหรี่ตัวแรกในบัญชียาหลักแห่งชาติ
🎯 ทำไมข้อนี้ถึงถูก:
สารสำคัญและโพแทสเซียมไนเตรตในหญ้าดอกขาวทำให้ต่อมรับรสที่ลิ้นชา รสชาติของบุหรี่เปลี่ยนไปเป็นรสเฝื่อนขม ทำให้ไม่อยากสูบบุหรี่ ช่วยเพิ่มอัตราการเลิกบุหรี่ได้อย่างมีนัยสำคัญ
🔍 ข้ออื่นผิดเพราะอะไร:
• ข้อ ข. เพชรสังฆาต: ริดสีดวงทวาร
• ข้อ ค. พริก: เจลลดปวด
• ข้อ ง. ขลู่: ขับปัสสาวะ
• ข้อ จ. มะระขี้นก: ลดน้ำตาล
📖 Guideline อ้างอิง:
บัญชียาหลักแห่งชาติด้านสมุนไพร พ.ศ. 2566 &amp; แนวทางเวชปฏิบัติการเลิกบุหรี่แห่งประเทศไทย
📌 จุดจำก่อนสอบ:
• หญ้าดอกขาว = ช่วยเลิกบุหรี่</t>
        </is>
      </c>
      <c r="L65" t="inlineStr">
        <is>
          <t>Herbal Medicine &amp; Products</t>
        </is>
      </c>
      <c r="M65" t="inlineStr">
        <is>
          <t>National List of Essential Medicines (Herbal)</t>
        </is>
      </c>
      <c r="N65" t="inlineStr">
        <is>
          <t>Product</t>
        </is>
      </c>
      <c r="O65" t="inlineStr">
        <is>
          <t>ข้อ 7 (PLE_CC1_Key_Rx20_UBU.md)</t>
        </is>
      </c>
      <c r="P65" t="inlineStr">
        <is>
          <t>ข้อสอบจำลอง</t>
        </is>
      </c>
      <c r="Q65" t="inlineStr">
        <is>
          <t>Mock Rx20 UBU</t>
        </is>
      </c>
    </row>
    <row r="66">
      <c r="A66" s="176" t="n">
        <v>64</v>
      </c>
      <c r="B66" t="inlineStr">
        <is>
          <t>ข้อความโฆษณาในข้อใดต่อไปนี้ถือเป็นการกระทำความผิดตามพระราชบัญญัติผลิตภัณฑ์สมุนไพร พ.ศ. 2562 และพระราชบัญญัติยา พ.ศ. 2510</t>
        </is>
      </c>
      <c r="D66" t="inlineStr">
        <is>
          <t>โฆษณาว่ายาสมุนไพรสามารถรักษาโรคเบาหวานให้หายขาดได้</t>
        </is>
      </c>
      <c r="E66" t="inlineStr">
        <is>
          <t>โฆษณาแสดงเลขทะเบียนตำรับผลิตภัณฑ์สมุนไพรที่ได้รับอนุญาต</t>
        </is>
      </c>
      <c r="F66" t="inlineStr">
        <is>
          <t>โฆษณาระบุข้อบ่งใช้ตามที่ระบุไว้ในฉลากและเอกสารกำกับยาที่ได้รับอนุมัติ</t>
        </is>
      </c>
      <c r="G66" t="inlineStr">
        <is>
          <t>โฆษณาระบุชื่อและที่ตั้งของผู้ผลิตอย่างถูกต้อง</t>
        </is>
      </c>
      <c r="H66" t="inlineStr">
        <is>
          <t>โฆษณาคำเตือนและข้อควรระวังตามประกาศของกระทรวงสาธารณสุข</t>
        </is>
      </c>
      <c r="I66" t="n">
        <v>1</v>
      </c>
      <c r="J66" t="inlineStr">
        <is>
          <t>✅ คำตอบที่ถูกต้อง: ข้อ ก. โฆษณาว่ายาสมุนไพรสามารถรักษาโรคเบาหวานให้หายขาดได้
💡 Background:
กฎหมายควบคุมการโฆษณายาและผลิตภัณฑ์สมุนไพรมีเป้าหมายเพื่อป้องกันการหลอกลวงประชาชน
🎯 ทำไมข้อนี้ถึงถูก:
การโฆษณาว่า 'รักษาโรคเบาหวานให้หายขาด' ผิดกฎหมายถึง 2 กระทง:
1. ห้ามโฆษณาบำบัดรักษาโรคเบาหวาน (โรคต้องห้ามตามประกาศรัฐมนตรี)
2. ห้ามโฆษณาโอ้อวดสรรพคุณเป็นเท็จหรือเกินจริง (เบาหวานเป็นโรคเรื้อรัง ไม่มียารักษาให้หายขาด)
🔍 ข้ออื่นผิดเพราะอะไร:
• ข้อ ข., ข้อ ค., ข้อ ง., ข้อ จ.: เป็นข้อมูลทางกฎหมายที่ถูกต้องและพึงกระทำในการโฆษณา
📖 Guideline อ้างอิง:
พระราชบัญญัติผลิตภัณฑ์สมุนไพร พ.ศ. 2562 &amp; พระราชบัญญัติยา พ.ศ. 2510
📌 จุดจำก่อนสอบ:
• โฆษณาอ้างรักษาเบาหวาน มะเร็ง เอดส์ หรือหายขาด = ผิดกฎหมายชัดเจน!</t>
        </is>
      </c>
      <c r="L66" t="inlineStr">
        <is>
          <t>Herbal Medicine &amp; Products</t>
        </is>
      </c>
      <c r="M66" t="inlineStr">
        <is>
          <t>National List of Essential Medicines (Herbal)</t>
        </is>
      </c>
      <c r="N66" t="inlineStr">
        <is>
          <t>Product</t>
        </is>
      </c>
      <c r="O66" t="inlineStr">
        <is>
          <t>ข้อ 5 (PLE_CC1_Key_Rx20_UBU.md)</t>
        </is>
      </c>
      <c r="P66" t="inlineStr">
        <is>
          <t>ข้อสอบจำลอง</t>
        </is>
      </c>
      <c r="Q66" t="inlineStr">
        <is>
          <t>Mock Rx20 UBU</t>
        </is>
      </c>
    </row>
    <row r="67">
      <c r="A67" s="176" t="n">
        <v>65</v>
      </c>
      <c r="B67" t="inlineStr">
        <is>
          <t>สมุนไพรในข้อใดที่มีการนำมาพัฒนาเป็นผลิตภัณฑ์สมุนไพรเพื่อช่วยลดระดับไขมันในเลือดและชะลอการเกิดภาวะหลอดเลือดแดงแข็ง (Atherosclerosis)</t>
        </is>
      </c>
      <c r="D67" t="inlineStr">
        <is>
          <t>กระเทียม</t>
        </is>
      </c>
      <c r="E67" t="inlineStr">
        <is>
          <t>บอระเพ็ด</t>
        </is>
      </c>
      <c r="F67" t="inlineStr">
        <is>
          <t>ฟ้าทะลายโจร</t>
        </is>
      </c>
      <c r="G67" t="inlineStr">
        <is>
          <t>ชุมเห็ดเทศ</t>
        </is>
      </c>
      <c r="H67" t="inlineStr">
        <is>
          <t>บัวบก</t>
        </is>
      </c>
      <c r="I67" t="n">
        <v>1</v>
      </c>
      <c r="J67" t="inlineStr">
        <is>
          <t>✅ คำตอบที่ถูกต้อง: ข้อ ก. กระเทียม
💡 Background:
กระเทียม (Allium sativum) เป็นสมุนไพรที่มีหลักฐานทางคลินิกสนับสนุนด้านการลดความเสี่ยงโรคหัวใจและหลอดเลือด
🎯 ทำไมข้อนี้ถึงถูก:
กระเทียมมีสาร Allicin และ Ajoene ช่วยลดระดับไตรกลีเซอไรด์ คอเลสเตอรอล และต้านการเกาะกลุ่มของเกล็ดเลือด ชะลอการตีบตันของหลอดเลือดแดง
🔍 ข้ออื่นผิดเพราะอะไร:
• ข้อ ข. บอระเพ็ด: แก้ไข้ เจริญอาหาร
• ข้อ ค. ฟ้าทะลายโจร: แก้หวัด
• ข้อ ง. ชุมเห็ดเทศ: ยาระบาย
• ข้อ จ. บัวบก: สมานแผล
📖 Guideline อ้างอิง:
Natural Medicines Comprehensive Database &amp; Thai Herbal Pharmacopoeia (THP)
📌 จุดจำก่อนสอบ:
• กระเทียม: ลดไขมัน ต้านเกล็ดเลือด</t>
        </is>
      </c>
      <c r="L67" t="inlineStr">
        <is>
          <t>Herbal Medicine &amp; Products</t>
        </is>
      </c>
      <c r="M67" t="inlineStr">
        <is>
          <t>National List of Essential Medicines (Herbal)</t>
        </is>
      </c>
      <c r="N67" t="inlineStr">
        <is>
          <t>Product</t>
        </is>
      </c>
      <c r="O67" t="inlineStr">
        <is>
          <t>ข้อ 15 (PLE_CC1_Key_Rx20_UBU.md)</t>
        </is>
      </c>
      <c r="P67" t="inlineStr">
        <is>
          <t>ข้อสอบจำลอง</t>
        </is>
      </c>
      <c r="Q67" t="inlineStr">
        <is>
          <t>Mock Rx20 UBU</t>
        </is>
      </c>
    </row>
    <row r="68">
      <c r="A68" s="176" t="n">
        <v>66</v>
      </c>
      <c r="B68" t="inlineStr">
        <is>
          <t>การที่รัฐบาลประกาศใช้มาตรการบังคับใช้สิทธิเหนือสิทธิบัตรยา (Compulsory Licensing: CL) ภายใต้ความตกลง TRIPS ขององค์การการค้าโลก มีวัตถุประสงค์หลักเพื่อสิ่งใด</t>
        </is>
      </c>
      <c r="D68" t="inlineStr">
        <is>
          <t>เพื่อส่งเสริมให้ประชาชนสามารถเข้าถึงยาจำเป็นที่มีราคาแพงและช่วยแก้ปัญหาวิกฤตสาธารณสุขของประเทศ</t>
        </is>
      </c>
      <c r="E68" t="inlineStr">
        <is>
          <t>เพื่อส่งเสริมการพัฒนาอุตสาหกรรมการผลิตยาและชีววัตถุภายในประเทศเพื่อการพาณิชย์</t>
        </is>
      </c>
      <c r="F68" t="inlineStr">
        <is>
          <t>เพื่อยกเลิกการคุ้มครองทรัพย์สินทางปัญญาทุกประเภทในประเทศ</t>
        </is>
      </c>
      <c r="G68" t="inlineStr">
        <is>
          <t>เพื่อยุติการโฆษณาส่งเสริมการขายยาที่ผิดจริยธรรม</t>
        </is>
      </c>
      <c r="H68" t="inlineStr">
        <is>
          <t>เพื่อบังคับให้บริษัทยาย้ายฐานการผลิตเข้ามาในประเทศ</t>
        </is>
      </c>
      <c r="I68" t="n">
        <v>1</v>
      </c>
      <c r="J68" t="inlineStr">
        <is>
          <t>✅ คำตอบที่ถูกต้อง: ข้อ ก. เพื่อส่งเสริมให้ประชาชนสามารถเข้าถึงยาจำเป็นที่มีราคาแพงและช่วยแก้ปัญหาวิกฤตสาธารณสุขของประเทศ
💡 Background:
มาตรการบังคับใช้สิทธิเหนือสิทธิบัตรโดยรัฐ (Government Use Licenses / Compulsory Licensing: CL) เป็นมาตรการยืดหยุ่น (Flexibilities) ภายใต้ความตกลง TRIPS Agreement (Trade-Related Aspects of Intellectual Property Rights) และปฏิญญาโดฮา (Doha Declaration)
🎯 ทำไมข้อนี้ถึงถูก:
วัตถุประสงค์หลักของ CL คือการแก้ไขวิกฤตทางสาธารณสุขและส่งเสริมให้ประชาชนเข้าถึงยาจำเป็นสำหรับการรักษาโรคที่มีความสำคัญต่อชีวิต (เช่น ยาต้านไวรัส HIV, ยารักษามะเร็ง, ยาโรคหัวใจ) ซึ่งมีราคาสูงเกินกว่าที่ระบบหลักประกันสุขภาพจะจัดหาให้ประชาชนได้อย่างทั่วถึง รัฐจึงมีสิทธินำเข้าหรือผลิตยาชื่อสามัญโดยจ่ายค่าตอบแทนสิทธิบัตรอย่างเป็นธรรมแก่ผู้ทรงสิทธิบัตร
🔍 ข้ออื่นผิดเพราะอะไร:
• ข้อ ข., ข้อ ค., ข้อ ง., ข้อ จ.: ไม่ใช่วัตถุประสงค์หลักตามกรอบกฎหมายทรัพย์สินทางปัญญาระหว่างประเทศ CL ไม่ได้ทำเพื่อประโยชน์เชิงพาณิชย์หรือยกเลิกสิทธิบัตร แต่ทำเพื่อประโยชน์สาธารณะด้านสาธารณสุข
📖 Guideline อ้างอิง:
พระราชบัญญัติสิทธิบัตร พ.ศ. 2522 (มาตรา 51) &amp; WTO Doha Declaration on the TRIPS Agreement and Public Health 2001
📌 จุดจำก่อนสอบ:
• Compulsory Licensing (CL): ทำเพื่อ 'การเข้าถึงยาจำเป็นของประชาชน' (Access to medicines) และคุ้มครองสุขภาพสาธารณะ</t>
        </is>
      </c>
      <c r="L68" t="inlineStr">
        <is>
          <t>Herbal Medicine &amp; Products</t>
        </is>
      </c>
      <c r="M68" t="inlineStr">
        <is>
          <t>National List of Essential Medicines (Herbal)</t>
        </is>
      </c>
      <c r="N68" t="inlineStr">
        <is>
          <t>Product</t>
        </is>
      </c>
      <c r="O68" t="inlineStr">
        <is>
          <t>ข้อ 2 (PLE_CC1_Key_Rx20_UBU.md)</t>
        </is>
      </c>
      <c r="P68" t="inlineStr">
        <is>
          <t>ข้อสอบจำลอง</t>
        </is>
      </c>
      <c r="Q68" t="inlineStr">
        <is>
          <t>Mock Rx20 UBU</t>
        </is>
      </c>
    </row>
    <row r="69">
      <c r="A69" s="176" t="n">
        <v>67</v>
      </c>
      <c r="B69" t="inlineStr">
        <is>
          <t>สมุนไพรในข้อใดที่มีสารสกัดออกฤทธิ์ทางชีวภาพช่วยลดอาการคลื่นไส้ อาเจียน และอาการจุกเสียดแน่นท้องได้อย่างมีประสิทธิภาพ</t>
        </is>
      </c>
      <c r="D69" t="inlineStr">
        <is>
          <t>ขิง</t>
        </is>
      </c>
      <c r="E69" t="inlineStr">
        <is>
          <t>กะเพรา</t>
        </is>
      </c>
      <c r="F69" t="inlineStr">
        <is>
          <t>โหระพา</t>
        </is>
      </c>
      <c r="G69" t="inlineStr">
        <is>
          <t>กล้วย</t>
        </is>
      </c>
      <c r="H69" t="inlineStr">
        <is>
          <t>พริก</t>
        </is>
      </c>
      <c r="I69" t="n">
        <v>1</v>
      </c>
      <c r="J69" t="inlineStr">
        <is>
          <t>✅ คำตอบที่ถูกต้อง: ข้อ ก. ขิง
💡 Background:
ขิง (Zingiber officinale) มีการใช้ทั่วโลกในการบรรเทาอาการคลื่นไส้อาเจียน
🎯 ทำไมข้อนี้ถึงถูก:
สาร Gingerols และ Shogaols ในขิง ออกฤทธิ์ต้าน 5-HT3 receptors และเร่งการบีบตัวของกระเพาะอาหาร ช่วยลดอาการคลื่นไส้อาเจียนจากการแพ้ท้อง เมารถ เมาเรือ และหลังผ่าตัด
🔍 ข้ออื่นผิดเพราะอะไร:
• ข้อ ข. กะเพรา, ข้อ ค. โหระพา: ขับลม
• ข้อ ง. กล้วย: กล้วยดิบรักษาแผลกระเพาะอาหาร ท้องเสีย
• ข้อ จ. พริก: ลดปวดกล้ามเนื้อและข้อ
📖 Guideline อ้างอิง:
บัญชียาหลักแห่งชาติด้านสมุนไพร พ.ศ. 2566 &amp; Thai Herbal Pharmacopoeia (THP)
📌 จุดจำก่อนสอบ:
• ขิง = ลดอาการคลื่นไส้อาเจียน</t>
        </is>
      </c>
      <c r="L69" t="inlineStr">
        <is>
          <t>Herbal Medicine &amp; Products</t>
        </is>
      </c>
      <c r="M69" t="inlineStr">
        <is>
          <t>National List of Essential Medicines (Herbal)</t>
        </is>
      </c>
      <c r="N69" t="inlineStr">
        <is>
          <t>Product</t>
        </is>
      </c>
      <c r="O69" t="inlineStr">
        <is>
          <t>ข้อ 27 (PLE_CC1_Key_Rx20_UBU.md)</t>
        </is>
      </c>
      <c r="P69" t="inlineStr">
        <is>
          <t>ข้อสอบจำลอง</t>
        </is>
      </c>
      <c r="Q69" t="inlineStr">
        <is>
          <t>Mock Rx20 UBU</t>
        </is>
      </c>
    </row>
    <row r="70">
      <c r="A70" s="176" t="n">
        <v>68</v>
      </c>
      <c r="B70" t="inlineStr">
        <is>
          <t>สมุนไพรในข้อใดที่ไม่ควรใช้ร่วมกับยาต้านการอักเสบที่ไม่ใช่สเตียรอยด์ (NSAIDs) เนื่องจากมีกลไกยับยั้งเอนไซม์ Cyclooxygenase ซ้ำซ้อนกันจนอาจเพิ่มความเสี่ยงต่อการเกิดแผลและเลือดออกในทางเดินอาหาร</t>
        </is>
      </c>
      <c r="D70" t="inlineStr">
        <is>
          <t>ดองดึง</t>
        </is>
      </c>
      <c r="E70" t="inlineStr">
        <is>
          <t>เถาวัลย์เปรียง</t>
        </is>
      </c>
      <c r="F70" t="inlineStr">
        <is>
          <t>ไพล</t>
        </is>
      </c>
      <c r="G70" t="inlineStr">
        <is>
          <t>บัวบก</t>
        </is>
      </c>
      <c r="H70" t="inlineStr">
        <is>
          <t>ขมิ้นอ้อย</t>
        </is>
      </c>
      <c r="I70" t="n">
        <v>2</v>
      </c>
      <c r="J70" t="inlineStr">
        <is>
          <t>✅ คำตอบที่ถูกต้อง: ข้อ ข. เถาวัลย์เปรียง
💡 Background:
เถาวัลย์เปรียง (Derris scandens) มีฤทธิ์ยับยั้งเอนไซม์ COX-2 คล้ายคลึงกับยา NSAIDs
🎯 ทำไมข้อนี้ถึงถูก:
การใช้เถาวัลย์เปรียงร่วมกับยาในกลุ่ม NSAIDs (เช่น Ibuprofen, Diclofenac, Naproxen) จะทำให้เกิดผลเสริมฤทธิ์กันในการยับยั้ง Prostaglandins ส่งผลให้เยื่อบุกระเพาะอาหารสูญเสียกลไกการปกป้องตนเอง เพิ่มความเสี่ยงต่อการเกิดแผลในกระเพาะอาหาร (Peptic ulcer) เลือดออกในทางเดินอาหาร และการทำงานของไตบกพร่อง จึงมีคำเตือนห้ามใช้ร่วมกัน
🔍 ข้ออื่นผิดเพราะอะไร:
• ข้อ ก. ดองดึง: มี Colchicine แก้เก๊าท์ (ไม่ใช่สมุนไพรเดี่ยวในบัญชียาหลัก)
• ข้อ ค. ไพล: ยาทาภายนอกลดปวดบวม
• ข้อ ง. บัวบก: สมานแผล
• ข้อ จ. ขมิ้นอ้อย: ขับลม สมานแผล
📖 Guideline อ้างอิง:
ประกาศคณะกรรมการพัฒนาระบบยาแห่งชาติ เรื่อง บัญชียาหลักแห่งชาติด้านสมุนไพร พ.ศ. 2566
📌 จุดจำก่อนสอบ:
• เถาวัลย์เปรียง ห้ามใช้ร่วมกับ NSAIDs เสี่ยงแผลและเลือดออกในกระเพาะอาหาร!</t>
        </is>
      </c>
      <c r="L70" t="inlineStr">
        <is>
          <t>Herbal Medicine &amp; Products</t>
        </is>
      </c>
      <c r="M70" t="inlineStr">
        <is>
          <t>National List of Essential Medicines (Herbal)</t>
        </is>
      </c>
      <c r="N70" t="inlineStr">
        <is>
          <t>Product</t>
        </is>
      </c>
      <c r="O70" t="inlineStr">
        <is>
          <t>ข้อ 108 (PLE_CC1_Key_Rx20_UBU.md)</t>
        </is>
      </c>
      <c r="P70" t="inlineStr">
        <is>
          <t>ข้อสอบจำลอง</t>
        </is>
      </c>
      <c r="Q70" t="inlineStr">
        <is>
          <t>Mock Rx20 UBU</t>
        </is>
      </c>
    </row>
    <row r="71">
      <c r="A71" s="176" t="n">
        <v>69</v>
      </c>
      <c r="B71" t="inlineStr">
        <is>
          <t>เหตุใดจึงมีข้อห้ามใช้สมุนไพรหญ้าหนวดแมว (Orthosiphon aristatus) ในผู้ป่วยโรคไตวายและผู้ป่วยโรคหัวใจล้มเหลว</t>
        </is>
      </c>
      <c r="D71" t="inlineStr">
        <is>
          <t>มีปริมาณเกลือโพแทสเซียมสูงมาก เสี่ยงต่อการเกิดภาวะ Hyperkalemia รุนแรง</t>
        </is>
      </c>
      <c r="E71" t="inlineStr">
        <is>
          <t>อาจทำให้ระดับไขมันคอเลสเตอรอลในเลือดสูงขึ้นอย่างรวดเร็ว</t>
        </is>
      </c>
      <c r="F71" t="inlineStr">
        <is>
          <t>อาจทำให้ระดับน้ำตาลในเลือดสูงขึ้นจนเกิดภาวะ DKA</t>
        </is>
      </c>
      <c r="G71" t="inlineStr">
        <is>
          <t>มีฤทธิ์กระตุ้นระบบประสาทซิมพาเทติกทำให้ความดันโลหิตสูงวิกฤต</t>
        </is>
      </c>
      <c r="H71" t="inlineStr">
        <is>
          <t>มีสารพิษทำลายเซลล์ตับทำให้ตับวายเฉียบพลัน</t>
        </is>
      </c>
      <c r="I71" t="n">
        <v>1</v>
      </c>
      <c r="J71" t="inlineStr">
        <is>
          <t>✅ คำตอบที่ถูกต้อง: ข้อ ก. มีปริมาณเกลือโพแทสเซียมสูงมาก เสี่ยงต่อการเกิดภาวะ Hyperkalemia รุนแรง
💡 Background:
หญ้าหนวดแมว (Orthosiphon aristatus) นิยมใช้ชงดื่มขับปัสสาวะและขับกรดยูริก
🎯 ทำไมข้อนี้ถึงถูก:
ใบและลำต้นของหญ้าหนวดแมวอุดมไปด้วยเกลือโพแทสเซียมในปริมาณสูงมาก (High Potassium content) ในผู้ป่วยที่มีการทำงานของไตบกพร่องหรือไตวาย ไตจะไม่สามารถขับโพแทสเซียมส่วนเกินออกได้ ทำให้เกิดภาวะโพแทสเซียมในเลือดสูงวิกฤต (Severe Hyperkalemia) ซึ่งอาจนำไปสู่ภาวะหัวใจเต้นผิดจังหวะชนิดรุนแรง (Ventricular fibrillation) และหัวใจหยุดเต้นได้ จึงมีข้อห้ามใช้อย่างเด็ดขาด
🔍 ข้ออื่นผิดเพราะอะไร:
• ข้อ ข., ข้อ ค., ข้อ ง., ข้อ จ.: ไม่ใช่คุณสมบัติหรือกลไกความเป็นพิษของหญ้าหนวดแมว
📖 Guideline อ้างอิง:
บัญชียาหลักแห่งชาติด้านสมุนไพร พ.ศ. 2566 &amp; Thai Herbal Pharmacopoeia (THP)
📌 จุดจำก่อนสอบ:
• หญ้าหนวดแมว = โพแทสเซียมสูง ห้ามใช้ในผู้ป่วยโรคไตและโรคหัวใจล้มเหลวเด็ดขาด!</t>
        </is>
      </c>
      <c r="L71" t="inlineStr">
        <is>
          <t>Herbal Medicine &amp; Products</t>
        </is>
      </c>
      <c r="M71" t="inlineStr">
        <is>
          <t>National List of Essential Medicines (Herbal)</t>
        </is>
      </c>
      <c r="N71" t="inlineStr">
        <is>
          <t>Clinic</t>
        </is>
      </c>
      <c r="O71" t="inlineStr">
        <is>
          <t>ข้อ 39 (PLE_CC1_2562_Key.md)</t>
        </is>
      </c>
      <c r="P71" t="inlineStr">
        <is>
          <t>ข้อสอบเก่า</t>
        </is>
      </c>
      <c r="Q71" t="inlineStr">
        <is>
          <t>2562</t>
        </is>
      </c>
    </row>
    <row r="72">
      <c r="A72" s="176" t="n">
        <v>70</v>
      </c>
      <c r="B72" t="inlineStr">
        <is>
          <t>สมุนไพรในข้อใดออกฤทธิ์เป็น estrogenic effects</t>
        </is>
      </c>
      <c r="D72" t="inlineStr">
        <is>
          <t>กวาวเครือแดง</t>
        </is>
      </c>
      <c r="E72" t="inlineStr">
        <is>
          <t>กวาวเครือขาว</t>
        </is>
      </c>
      <c r="F72" t="inlineStr">
        <is>
          <t>มันฝรั่ง</t>
        </is>
      </c>
      <c r="G72" t="inlineStr">
        <is>
          <t>มะขามเทศ</t>
        </is>
      </c>
      <c r="H72" t="inlineStr">
        <is>
          <t>สับปะรด</t>
        </is>
      </c>
      <c r="I72" t="n">
        <v>2</v>
      </c>
      <c r="J72" t="inlineStr">
        <is>
          <t>✅ คำตอบที่ถูกต้อง: ข้อ ข. กวาวเครือขาว
🎯 ทำไมข้อนี้ถึงถูก: กวาวเครือขาว (Pueraria candollei var. candollei หรือ Pueraria mirifica) มีสารสำคัญกลุ่ม Isoflavonoids (เช่น puerarin, daidzin, genistin) และ Chromenes (เช่น miroestrol, deoxymiroestrol) ซึ่งออกฤทธิ์เป็น Phytoestrogens ที่มีฤทธิ์เลียนแบบฮอร์โมนเอสโตรเจน (potent estrogenic effect) สูง ช่วยบรรเทาอาการของสตรีวัยทองและวัยหมดประจำเดือน
🔍 ข้ออื่นผิดเพราะอะไร:
•
ข
้
อ
ก
.
(
ก
ว
า
ว
เ
ค
ร
ื
อ
แ
ด
ง
)
:
ก
ว
า
ว
เ
ค
ร
ื
อ
แ
ด
ง
(
B
u
t
e
a
s
u
p
e
r
b
a
)
ม
ี
ฤ
ท
ธ
ิ
์
เ
ด
่
น
ท
า
ง
แ
อ
น
โ
ด
ร
เ
จ
น
(
a
n
d
r
o
g
e
n
i
c
e
f
f
e
c
t
s
)
น
ิ
ย
ม
ใ
ช
้
เ
ส
ร
ิ
ม
ส
ม
ร
ร
ถ
ภ
า
พ
ท
า
ง
เ
พ
ศ
ใ
น
เ
พ
ศ
ช
า
ย
•
ข
้
อ
ค
.
(
ม
ั
น
ฝ
ร
ั
่
ง
)
:
S
o
l
a
n
u
m
t
u
b
e
r
o
s
u
m
เ
ป
็
น
พ
ื
ช
ห
ั
ว
ป
ร
ะ
เ
ภ
ท
แ
ป
้
ง
แ
ล
ะ
ค
า
ร
์
โ
บ
ไ
ฮ
เ
ด
ร
ต
ไ
ม
่
ม
ี
ฤ
ท
ธ
ิ
์
ท
า
ง
เ
ภ
ส
ั
ช
ว
ิ
ท
ย
า
แ
บ
บ
e
s
t
r
o
g
e
n
i
c
•
ข
้
อ
ง
.
(
ม
ะ
ข
า
ม
เ
ท
ศ
)
:
P
i
t
h
e
c
e
l
l
o
b
i
u
m
d
u
l
c
e
อ
ุ
ด
ม
ด
้
ว
ย
แ
ท
น
น
ิ
น
แ
ล
ะ
ส
า
ร
ต
้
า
น
อ
น
ุ
ม
ู
ล
อ
ิ
ส
ร
ะ
ใ
ช
้
แ
ก
้
ท
้
อ
ง
เ
ส
ี
ย
ส
ม
า
น
แ
ผ
ล
ไ
ม
่
ม
ี
ฤ
ท
ธ
ิ
์
e
s
t
r
o
g
e
n
i
c
e
f
f
e
c
t
•
ข
้
อ
จ
.
(
ส
ั
บ
ป
ะ
ร
ด
)
:
A
n
a
n
a
s
c
o
m
o
s
u
s
ม
ี
เ
อ
น
ไ
ซ
ม
์
b
r
o
m
e
l
a
i
n
ช
่
ว
ย
ย
่
อ
ย
โ
ป
ร
ต
ี
น
แ
ล
ะ
ล
ด
ก
า
ร
อ
ั
ก
เ
ส
บ
ไ
ม
่
ม
ี
ฤ
ท
ธ
ิ
์
เ
ล
ี
ย
น
แ
บ
บ
ฮ
อ
ร
์
โ
ม
น
เ
อ
ส
โ
ต
ร
เ
จ
น</t>
        </is>
      </c>
      <c r="L72" t="inlineStr">
        <is>
          <t>Herbal Medicine &amp; Products</t>
        </is>
      </c>
      <c r="M72" t="inlineStr">
        <is>
          <t>Traditional Medicine</t>
        </is>
      </c>
      <c r="N72" t="inlineStr">
        <is>
          <t>Clinic</t>
        </is>
      </c>
      <c r="O72" t="inlineStr">
        <is>
          <t>[SOURCE: Mock Pharmtutor 2024 Set 1 ข้อ 71]</t>
        </is>
      </c>
      <c r="P72" t="inlineStr">
        <is>
          <t>ข้อสอบจำลอง</t>
        </is>
      </c>
      <c r="Q72" t="inlineStr">
        <is>
          <t>Mock Pharmtutor 2024</t>
        </is>
      </c>
    </row>
    <row r="73">
      <c r="A73" s="176" t="n">
        <v>71</v>
      </c>
      <c r="B73" t="inlineStr">
        <is>
          <t>ยาสมุนไพรในข้อใด มีข้อบ่งใช้ในการบรรเทาอาการของโรคโพรงจมูกอักเสบ</t>
        </is>
      </c>
      <c r="D73" t="inlineStr">
        <is>
          <t>ยาประสะไพล</t>
        </is>
      </c>
      <c r="E73" t="inlineStr">
        <is>
          <t>ยาธาตุบรรจบ</t>
        </is>
      </c>
      <c r="F73" t="inlineStr">
        <is>
          <t>ยาปราบชมพูทวีป</t>
        </is>
      </c>
      <c r="G73" t="inlineStr">
        <is>
          <t>ยาเหลืองปิดสมุทร</t>
        </is>
      </c>
      <c r="H73" t="inlineStr">
        <is>
          <t>ยาแคปซูลฟ้าทะลายโจร</t>
        </is>
      </c>
      <c r="I73" t="n">
        <v>3</v>
      </c>
      <c r="J73" t="inlineStr">
        <is>
          <t>✅ คำตอบที่ถูกต้อง: ข้อ ค. ยาปราบชมพูทวีป
🎯 ทำไมข้อนี้ถึงถูก: ยาปราบชมพูทวีป ตามบัญชียาหลักแห่งชาติด้านสมุนไพร มีข้อบ่งใช้สำหรับบรรเทาอาการหวัด ภูมิแพ้อากาศ อาการคัดจมูก น้ำมูกไหล และโรคหืดระยะสงบ มีฤทธิ์ต้านการแพ้และต้านการอักเสบในระบบทางเดินหายใจ
🔍 ข้ออื่นผิดเพราะอะไร:
• ข้อ ก. (ยาประสะไพล): มีข้อบ่งใช้หลักสำหรับบรรเทาอาการปวดประจำเดือน ขับน้ำคาวปลา และประจำเดือนมาไม่สม่ำเสมอในสตรี
• ข้อ ข. (ยาธาตุบรรจบ): มีข้อบ่งใช้สำหรับบรรเทาอาการท้องอืด ท้องเฟ้อ และอาการอุจจาระธาตุพิการในระบบทางเดินอาหาร
• ข้อ ง. (ยาเหลืองปิดสมุทร): มีข้อบ่งใช้สำหรับบรรเทาอาการท้องเสียชนิดที่ไม่เกิดจากการติดเชื้อ เช่น อุจจาระไม่เป็นมูกเลือดและไม่มีไข้
• ข้อ จ. (ยาแคปซูลฟ้าทะลายโจร): มีข้อบ่งใช้สำหรับบรรเทาอาการหวัด เจ็บคอ และบรรเทาอาการของโรคติดเชื้อไวรัสทางเดินหายใจส่วนบนเฉียบพลัน ไม่ใช่ยารักษาอาการภูมิแพ้โพรงจมูกอักเสบเรื้อรัง</t>
        </is>
      </c>
      <c r="L73" t="inlineStr">
        <is>
          <t>Immunologic</t>
        </is>
      </c>
      <c r="M73" t="inlineStr">
        <is>
          <t>Allergic rhinitis</t>
        </is>
      </c>
      <c r="N73" t="inlineStr">
        <is>
          <t>Clinic</t>
        </is>
      </c>
      <c r="O73" t="inlineStr">
        <is>
          <t>[SOURCE: Mock Pharmtutor 2024 Set 1 ข้อ 87]</t>
        </is>
      </c>
      <c r="P73" t="inlineStr">
        <is>
          <t>ข้อสอบจำลอง</t>
        </is>
      </c>
      <c r="Q73" t="inlineStr">
        <is>
          <t>Mock Pharmtutor 2024</t>
        </is>
      </c>
    </row>
    <row r="74">
      <c r="A74" s="176" t="n">
        <v>72</v>
      </c>
      <c r="B74" t="inlineStr">
        <is>
          <t>ผู้ป่วยเริม สามารถใช้สมุนไพรชนิดใด สำหรับบรรเทาอาการ (MCQ ธ.ค. 66)</t>
        </is>
      </c>
      <c r="D74" t="inlineStr">
        <is>
          <t>รางจืด</t>
        </is>
      </c>
      <c r="E74" t="inlineStr">
        <is>
          <t>เพชรสังฆาต</t>
        </is>
      </c>
      <c r="F74" t="inlineStr">
        <is>
          <t>มะระขี้นก</t>
        </is>
      </c>
      <c r="G74" t="inlineStr">
        <is>
          <t>ครีมพญายอ</t>
        </is>
      </c>
      <c r="H74" t="inlineStr">
        <is>
          <t>ทองพันชั่ง</t>
        </is>
      </c>
      <c r="I74" t="n">
        <v>4</v>
      </c>
      <c r="J74" t="inlineStr">
        <is>
          <t>✅ คำตอบที่ถูกต้อง: ข้อ ง. ครีมพญายอ
🎯 ทำไมข้อนี้ถึงถูก: พญายอ (เสลดพังพอนตัวเมีย - Clinacanthus nutans) บรรจุในบัญชียาหลักแห่งชาติ ในรูปแบบยาครีมพญายอ มีสรรพคุณรักษาแผลและบรรเทาอาการอักเสบจากโรคเริม (Herpes simplex) และงูสวัด (Herpes zoster) โดยมีฤทธิ์ต้านเชื้อไวรัสและลดการอักเสบเฉพาะที่
🔍 ข้ออื่นผิดเพราะอะไร:
•
ข
้
อ
ก
.
:
ร
า
ง
จ
ื
ด
(
T
h
u
n
b
e
r
g
i
a
l
a
u
r
i
f
o
l
i
a
)
ม
ี
ส
ร
ร
พ
ค
ุ
ณ
ห
ล
ั
ก
ใ
น
ก
า
ร
ถ
อ
น
พ
ิ
ษ
ส
า
ร
เ
ค
ม
ี
ย
า
ฆ
่
า
แ
ม
ล
ง
แ
ล
ะ
แ
ก
้
ไ
ข
้
พ
ิ
ษ
ร
้
อ
น
ไ
ม
่
ไ
ด
้
ใ
ช
้
ร
ั
ก
ษ
า
โ
ร
ค
เ
ร
ิ
ม
•
ข
้
อ
ข
.
:
เ
พ
ช
ร
ส
ั
ง
ฆ
า
ต
(
C
i
s
s
u
s
q
u
a
d
r
a
n
g
u
l
a
r
i
s
)
ใ
ช
้
บ
ร
ร
เ
ท
า
อ
า
ก
า
ร
ร
ิ
ด
ส
ี
ด
ว
ง
ท
ว
า
ร
(
h
e
m
o
r
r
h
o
i
d
s
)
แ
ล
ะ
บ
ำ
ร
ุ
ง
ก
ร
ะ
ด
ู
ก
•
ข
้
อ
ค
.
:
ม
ะ
ร
ะ
ข
ี
้
น
ก
(
M
o
m
o
r
d
i
c
a
c
h
a
r
a
n
t
i
a
)
ใ
ช
้
แ
ก
้
ไ
ข
้
เ
จ
ร
ิ
ญ
อ
า
ห
า
ร
แ
ล
ะ
ช
่
ว
ย
ล
ด
ร
ะ
ด
ั
บ
น
้
ำ
ต
า
ล
ใ
น
เ
ล
ื
อ
ด
•
ข
้
อ
จ
.
:
ท
อ
ง
พ
ั
น
ช
ั
่
ง
(
R
h
i
n
a
c
a
n
t
h
u
s
n
a
s
u
t
u
s
)
ส
า
ร
ส
ำ
ค
ั
ญ
r
h
i
n
a
c
a
n
t
h
i
n
ม
ี
ฤ
ท
ธ
ิ
์
เ
ด
่
น
ใ
น
ก
า
ร
ร
ั
ก
ษ
า
โ
ร
ค
ก
ล
า
ก
เ
ก
ล
ื
้
อ
น
แ
ล
ะ
เ
ช
ื
้
อ
ร
า
ผ
ิ
ว
ห
น
ั
ง
ไ
ม
่
ใ
ช
่
ย
า
ห
ล
ั
ก
ใ
น
ก
า
ร
ร
ั
ก
ษ
า
ไ
ว
ร
ั
ส
เ
ร
ิ
ม</t>
        </is>
      </c>
      <c r="L74" t="inlineStr">
        <is>
          <t>Dermatologic</t>
        </is>
      </c>
      <c r="M74" t="inlineStr">
        <is>
          <t>Herpes &amp; Zoster</t>
        </is>
      </c>
      <c r="N74" t="inlineStr">
        <is>
          <t>Clinic</t>
        </is>
      </c>
      <c r="O74" t="inlineStr">
        <is>
          <t>[SOURCE: Mock Pharmtutor 2024 Set 2 ข้อ 16]</t>
        </is>
      </c>
      <c r="P74" t="inlineStr">
        <is>
          <t>ข้อสอบจำลอง</t>
        </is>
      </c>
      <c r="Q74" t="inlineStr">
        <is>
          <t>Mock Pharmtutor 2024</t>
        </is>
      </c>
    </row>
    <row r="75">
      <c r="A75" s="176" t="n">
        <v>73</v>
      </c>
      <c r="B75" t="inlineStr">
        <is>
          <t>สมุนไพรในบัญชียาหลักแห่งชาติชนิดใด สามารถนำมาช่วยบรรเทาอาการแพ้ท้องของคนไข้ตั้งครรภ์ได้อย่างมีประสิทธิภาพ</t>
        </is>
      </c>
      <c r="D75" t="inlineStr">
        <is>
          <t>กระเจี๊ยบแดง</t>
        </is>
      </c>
      <c r="E75" t="inlineStr">
        <is>
          <t>ขลู่</t>
        </is>
      </c>
      <c r="F75" t="inlineStr">
        <is>
          <t>เหง้าขิงแก่</t>
        </is>
      </c>
      <c r="G75" t="inlineStr">
        <is>
          <t>ข่าอ่อน</t>
        </is>
      </c>
      <c r="H75" t="inlineStr">
        <is>
          <t>ขมิ้นขาว</t>
        </is>
      </c>
      <c r="I75" t="n">
        <v>3</v>
      </c>
      <c r="J75" t="inlineStr">
        <is>
          <t>✅ คำตอบที่ถูกต้อง: ข้อ ค. เหง้าขิงแก่
🎯 ทำไมข้อนี้ถึงถูก: เหง้าขิงแก่ (Zingiber officinale) บรรจุในบัญชียาหลักแห่งชาติ มีสารสำคัญกลุ่ม gingerols และ shogaols ซึ่งมีฤทธิ์ต้านตัวรับ 5-HT3 ในทางเดินอาหารและเพิ่ม gastric emptying มีหลักฐานทางคลินิกรองรับอย่างชัดเจนว่าปลอดภัยและมีประสิทธิผลในการบรรเทาอาการคลื่นไส้อาเจียนจากการแพ้ท้องในสตรีมีครรภ์ (morning sickness / nausea and vomiting of pregnancy)
🔍 ข้ออื่นผิดเพราะอะไร:
•
ข
้
อ
ก
.
:
ก
ร
ะ
เ
จ
ี
๊
ย
บ
แ
ด
ง
(
H
i
b
i
s
c
u
s
s
a
b
d
a
r
i
f
f
a
)
ม
ี
ฤ
ท
ธ
ิ
์
ข
ั
บ
ป
ั
ส
ส
า
ว
ะ
แ
ล
ะ
ล
ด
ค
ว
า
ม
ด
ั
น
โ
ล
ห
ิ
ต
ไ
ม
่
ไ
ด
้
ใ
ช
้
บ
ร
ร
เ
ท
า
อ
า
ก
า
ร
ค
ล
ื
่
น
ไ
ส
้
อ
า
เ
จ
ี
ย
น
•
ข
้
อ
ข
.
:
ข
ล
ู
่
(
P
l
u
c
h
e
a
i
n
d
i
c
a
)
เ
ป
็
น
ส
ม
ุ
น
ไ
พ
ร
พ
ื
้
น
บ
้
า
น
ใ
ช
้
ข
ั
บ
ป
ั
ส
ส
า
ว
ะ
แ
ก
้
น
ิ
่
ว
ไ
ม
่
เ
ก
ี
่
ย
ว
ข
้
อ
ง
ก
ั
บ
ก
า
ร
แ
พ
้
ท
้
อ
ง
•
ข
้
อ
ง
.
:
ข
่
า
อ
่
อ
น
(
A
l
p
i
n
i
a
g
a
l
a
n
g
a
)
ใ
ช
้
ข
ั
บ
ล
ม
แ
น
่
น
จ
ุ
ก
เ
ส
ี
ย
ด
แ
ต
่
ไ
ม
่
ม
ี
ข
้
อ
บ
่
ง
ใ
ช
้
ม
า
ต
ร
ฐ
า
น
แ
ล
ะ
ห
ล
ั
ก
ฐ
า
น
ค
ว
า
ม
ป
ล
อ
ด
ภ
ั
ย
ส
ำ
ห
ร
ั
บ
อ
า
ก
า
ร
แ
พ
้
ท
้
อ
ง
ใ
น
ห
ญ
ิ
ง
ต
ั
้
ง
ค
ร
ร
ภ
์
•
ข
้
อ
จ
.
:
ข
ม
ิ
้
น
ข
า
ว
(
C
u
r
c
u
m
a
m
a
n
g
g
a
)
น
ิ
ย
ม
ร
ั
บ
ป
ร
ะ
ท
า
น
เ
ป
็
น
ผ
ั
ก
ส
ด
ข
ั
บ
ล
ม
ไ
ม
่
ม
ี
ข
้
อ
บ
่
ง
ใ
ช
้
ใ
น
บ
ั
ญ
ช
ี
ย
า
ห
ล
ั
ก
แ
ห
่
ง
ช
า
ต
ิ
ส
ำ
ห
ร
ั
บ
ก
า
ร
แ
พ
้
ท
้
อ
ง</t>
        </is>
      </c>
      <c r="L75" t="inlineStr">
        <is>
          <t>Gastrointestinal</t>
        </is>
      </c>
      <c r="M75" t="inlineStr">
        <is>
          <t>Nausea and vomiting</t>
        </is>
      </c>
      <c r="N75" t="inlineStr">
        <is>
          <t>Clinic</t>
        </is>
      </c>
      <c r="O75" t="inlineStr">
        <is>
          <t>[SOURCE: Mock Pharmtutor 2024 Set 2 ข้อ 26]</t>
        </is>
      </c>
      <c r="P75" t="inlineStr">
        <is>
          <t>ข้อสอบจำลอง</t>
        </is>
      </c>
      <c r="Q75" t="inlineStr">
        <is>
          <t>Mock Pharmtutor 2024</t>
        </is>
      </c>
    </row>
    <row r="76">
      <c r="A76" s="176" t="n">
        <v>74</v>
      </c>
      <c r="B76" t="inlineStr">
        <is>
          <t>126. สมุนไพรหรือสารสกัดจากพืชในข้อใดที่มีหลักฐานเชิงประจักษ์สนับสนุนคุณสมบัติในการเพิ่มการไหลเวียนของเลือด (Improve microcirculation) และมีข้อควรระวังในการเสริมฤทธิ์ต้านเกล็ดเลือดกับยาในกลุ่มโรคหัวใจและหลอดเลือด</t>
        </is>
      </c>
      <c r="C76" t="inlineStr">
        <is>
          <t>สมุนไพรหรือสารสกัดจากพืชในข้อใดที่มีหลักฐานเชิงประจักษ์สนับสนุนคุณสมบัติในการเพิ่มการไหลเวียนของเลือด (Improve microcirculation) และมีข้อควรระวังในการเสริมฤทธิ์ต้านเกล็ดเลือดกับยาในกลุ่มโรคหัวใจและหลอดเลือด</t>
        </is>
      </c>
      <c r="D76" t="inlineStr">
        <is>
          <t>ชาเขียว (Green tea / Camellia sinensis)</t>
        </is>
      </c>
      <c r="E76" t="inlineStr">
        <is>
          <t>บัวบก (Centella asiatica)</t>
        </is>
      </c>
      <c r="F76" t="inlineStr">
        <is>
          <t>เห็ดหลินจือ (Ganoderma lucidum)</t>
        </is>
      </c>
      <c r="G76" t="inlineStr">
        <is>
          <t>แปะก๊วย (Ginkgo biloba)</t>
        </is>
      </c>
      <c r="H76" t="inlineStr">
        <is>
          <t>เก๊กฮวย (Chrysanthemum indicum)</t>
        </is>
      </c>
      <c r="I76" t="n">
        <v>4</v>
      </c>
      <c r="J76" t="inlineStr">
        <is>
          <t>✅ คำตอบที่ถูกต้อง: ข้อ d. แปะก๊วย (Ginkgo biloba)
🎯 ทำไมข้อนี้ถึงถูก:
สารสกัดจากใบแปะก๊วย (Ginkgo biloba extract) ประกอบด้วยสารสำคัญกลุ่ม Flavonoids และ Terpenoids (Ginkgolides) ซึ่งมีฤทธิ์ขยายหลอดเลือด เพิ่มการไหลเวียนเลือดของหลอดเลือดส่วนปลายและสมอง รวมถึงมีฤทธิ์ยับยั้ง Platelet Activating Factor (PAF) จึงช่วยลดการเกาะกลุ่มของเกล็ดเลือด และมีข้อควรระวังสำคัญคือการเสริมฤทธิ์ยาต้านเกล็ดเลือด (เช่น Aspirin) หรือยาต้านการแข็งตัวของเลือด ทำให้เสี่ยงต่อภาวะเลือดออกผิดปกติ
🔍 ข้ออื่นผิดเพราะอะไร:
• ข้อ a.: ชาเขียวมีสาร EGCG เป็นสารต้านอนุมูลอิสระ แต่มีวิตามิน K ที่อาจต้านฤทธิ์ warfarin ไม่ได้มีจุดเด่นในการเพิ่มการไหลเวียนเลือดเทียบเท่าแปะก๊วย
• ข้อ b.: บัวบกมีสาร asiaticoside ช่วยสมานแผลและลดการอักเสบ ไม่ได้ใช้เป็นหลักเพื่อเพิ่มการไหลเวียนเลือดในโรคหลอดเลือดหัวใจ
• ข้อ c.: เห็ดหลินจือช่วยปรับสมดุลภูมิคุ้มกัน แต่หลักฐานด้านการไหลเวียนเลือดไม่ชัดเจนเท่าแปะก๊วย
• ข้อ e.: เก๊กฮวยใช้แก้ร้อนในและดับกระหาย ไม่มีหลักฐานทางคลินิกที่ชัดเจนในการเพิ่มการไหลเวียนเลือดในหลอดเลือดหัวใจ
---</t>
        </is>
      </c>
      <c r="L76" t="inlineStr">
        <is>
          <t>Herbal Medicine &amp; Products</t>
        </is>
      </c>
      <c r="M76" t="inlineStr">
        <is>
          <t>Herbal interactions &amp; efficacy</t>
        </is>
      </c>
      <c r="N76" t="inlineStr">
        <is>
          <t>Clinic</t>
        </is>
      </c>
      <c r="O76" t="inlineStr">
        <is>
          <t>2567</t>
        </is>
      </c>
      <c r="P76" t="inlineStr">
        <is>
          <t>ข้อสอบจำลอง</t>
        </is>
      </c>
      <c r="Q76" t="inlineStr">
        <is>
          <t>Mock RxCU83 ชุดที่ 2</t>
        </is>
      </c>
    </row>
    <row r="77">
      <c r="A77" s="176" t="n">
        <v>75</v>
      </c>
      <c r="B77" t="inlineStr">
        <is>
          <t>152. Reserpine เป็นสารอัลคาลอยด์จากธรรมชาติที่เคยนำมาใช้เป็นยาลดความดันโลหิตและยารักษาโรคทางจิตเวช สารธรรมชาตินี้สกัดได้จากพืชสมุนไพรในข้อใด</t>
        </is>
      </c>
      <c r="C77" t="inlineStr">
        <is>
          <t>Reserpine เป็นสารอัลคาลอยด์จากธรรมชาติที่เคยนำมาใช้เป็นยาลดความดันโลหิตและยารักษาโรคทางจิตเวช สารธรรมชาตินี้สกัดได้จากพืชสมุนไพรในข้อใด</t>
        </is>
      </c>
      <c r="D77" t="inlineStr">
        <is>
          <t>ระย่อม (Rauvolfia serpentina)</t>
        </is>
      </c>
      <c r="E77" t="inlineStr">
        <is>
          <t>พริกไทยดำ (Piper nigrum)</t>
        </is>
      </c>
      <c r="F77" t="inlineStr">
        <is>
          <t>เมล็ดกาแฟ (Coffea arabica)</t>
        </is>
      </c>
      <c r="G77" t="inlineStr">
        <is>
          <t>โคคา (Erythroxylum coca)</t>
        </is>
      </c>
      <c r="H77" t="inlineStr">
        <is>
          <t>เถาวัลย์เปรียง (Derris scandens)</t>
        </is>
      </c>
      <c r="I77" t="n">
        <v>1</v>
      </c>
      <c r="J77" t="inlineStr">
        <is>
          <t>✅ คำตอบที่ถูกต้อง: ข้อ a. ระย่อม (Rauvolfia serpentina)
🎯 ทำไมข้อนี้ถึงถูก:
Reserpine เป็น indole alkaloid ที่แยกสกัดได้จากรากของต้นระย่อม (Rauvolfia serpentina วงศ์ Apocynaceae) ออกฤทธิ์ยับยั้ง VMAT (vesicular monoamine transporter) ทำให้ลดการกักเก็บสารสื่อประสาท norepinephrine, dopamine และ serotonin ในถุง vesicle ส่งผลให้ความดันโลหิตลดลง
🔍 ข้ออื่นผิดเพราะอะไร:
• ข้อ b.: พริกไทยมีสารสำคัญคือ Piperine
• ข้อ c.: เมล็ดกาแฟมีสารสำคัญคือ Caffeine
• ข้อ d.: โคคามีสารสำคัญคือ Cocaine
• ข้อ e.: เถาวัลย์เปรียงมีสารกลุ่ม Isoflavones ออกฤทธิ์ต้านการอักเสบแก้ปวดเมื่อย
---</t>
        </is>
      </c>
      <c r="L77" t="inlineStr">
        <is>
          <t>Herbal Medicine &amp; Products</t>
        </is>
      </c>
      <c r="M77" t="inlineStr">
        <is>
          <t>Herbal interactions &amp; efficacy</t>
        </is>
      </c>
      <c r="N77" t="inlineStr">
        <is>
          <t>Clinic</t>
        </is>
      </c>
      <c r="O77" t="inlineStr">
        <is>
          <t>2567</t>
        </is>
      </c>
      <c r="P77" t="inlineStr">
        <is>
          <t>ข้อสอบจำลอง</t>
        </is>
      </c>
      <c r="Q77" t="inlineStr">
        <is>
          <t>Mock RxCU83 ชุดที่ 2</t>
        </is>
      </c>
    </row>
    <row r="78">
      <c r="A78" s="176" t="n">
        <v>76</v>
      </c>
      <c r="B78" t="inlineStr">
        <is>
          <t>153. สมุนไพรต่างประเทศในข้อใดที่นิยมนำมาใช้เป็นสารสกัดสมุนไพรเสริมสำหรับระบบหัวใจและหลอดเลือด โดยมีฤทธิ์ขยายหลอดเลือดส่วนปลาย ลดแรงต้านทานหลอดเลือด และเพิ่มการไหลเวียนเลือดเข้าสู่หัวใจ</t>
        </is>
      </c>
      <c r="C78" t="inlineStr">
        <is>
          <t>สมุนไพรต่างประเทศในข้อใดที่นิยมนำมาใช้เป็นสารสกัดสมุนไพรเสริมสำหรับระบบหัวใจและหลอดเลือด โดยมีฤทธิ์ขยายหลอดเลือดส่วนปลาย ลดแรงต้านทานหลอดเลือด และเพิ่มการไหลเวียนเลือดเข้าสู่หัวใจ</t>
        </is>
      </c>
      <c r="D78" t="inlineStr">
        <is>
          <t>Horse chestnut (Aesculus hippocastanum)</t>
        </is>
      </c>
      <c r="E78" t="inlineStr">
        <is>
          <t>Hawthorn (Crataegus oxyacantha / Crataegus monogyna)</t>
        </is>
      </c>
      <c r="F78" t="inlineStr">
        <is>
          <t>St. John's Wort (Hypericum perforatum)</t>
        </is>
      </c>
      <c r="G78" t="inlineStr">
        <is>
          <t>Echinacea (Echinacea purpurea)</t>
        </is>
      </c>
      <c r="H78" t="inlineStr">
        <is>
          <t>Black cohosh (Actaea racemosa)</t>
        </is>
      </c>
      <c r="I78" t="n">
        <v>2</v>
      </c>
      <c r="J78" t="inlineStr">
        <is>
          <t>✅ คำตอบที่ถูกต้อง: ข้อ b. Hawthorn (Crataegus oxyacantha / Crataegus monogyna)
🎯 ทำไมข้อนี้ถึงถูก:
สารสกัดจาก Hawthorn (เบอร์รี่และใบของต้นฮอว์ธอร์น) มีสารสำคัญกลุ่ม Oligomeric procyanidins (OPCs) และ Flavonoids ออกฤทธิ์ขยายหลอดเลือดหัวใจและหลอดเลือดส่วนปลาย ยับยั้งเอนไซม์ ACE และ PDE เพิ่มแรงบีบตัวของหัวใจอย่างอ่อน นิยมใช้เป็น complementary therapy สำหรับภาวะหัวใจล้มเหลวระยะแรก (NYHA class I-II) และช่วยลดความดันโลหิต
🔍 ข้ออื่นผิดเพราะอะไร:
• ข้อ a.: Horse chestnut มีสาร Aescin นิยมใช้รักษาภาวะหลอดเลือดดำบกพร่องเรื้อรัง (Chronic venous insufficiency) และริดสีดวงทวาร
• ข้อ c.: St. John's Wort ใช้รักษาโรคซึมเศร้า (depression) และเป็น potent CYP3A4 inducer
• ข้อ d.: Echinacea ใช้กระตุ้นภูมิคุ้มกันรักษาหวัด
• ข้อ e.: Black cohosh ใช้บรรเทาอาการวัยทอง (menopausal symptoms)
---</t>
        </is>
      </c>
      <c r="L78" t="inlineStr">
        <is>
          <t>Herbal Medicine &amp; Products</t>
        </is>
      </c>
      <c r="M78" t="inlineStr">
        <is>
          <t>Herbal interactions &amp; efficacy</t>
        </is>
      </c>
      <c r="N78" t="inlineStr">
        <is>
          <t>Clinic</t>
        </is>
      </c>
      <c r="O78" t="inlineStr">
        <is>
          <t>2567</t>
        </is>
      </c>
      <c r="P78" t="inlineStr">
        <is>
          <t>ข้อสอบจำลอง</t>
        </is>
      </c>
      <c r="Q78" t="inlineStr">
        <is>
          <t>Mock RxCU83 ชุดที่ 2</t>
        </is>
      </c>
    </row>
    <row r="79">
      <c r="A79" s="176" t="n">
        <v>77</v>
      </c>
      <c r="B79" t="inlineStr">
        <is>
          <t>สมุนไพรในบัญชียาหลักแห่งชาติข้อใด ที่สามารถรับประทานเพื่อบรรเทาอาการปวดข้อในโรคข้อเข่าเสื่อมได้ โดยมีประสิทธิผลเทียบเคียงกับยาต้านการอักเสบที่ไม่ใช่สเตียรอยด์ (NSAIDs)</t>
        </is>
      </c>
      <c r="D79" t="inlineStr">
        <is>
          <t>ขมิ้นชัน</t>
        </is>
      </c>
      <c r="E79" t="inlineStr">
        <is>
          <t>ใบบัวบก</t>
        </is>
      </c>
      <c r="F79" t="inlineStr">
        <is>
          <t>เถาวัลย์เปรียง</t>
        </is>
      </c>
      <c r="G79" t="inlineStr">
        <is>
          <t>พญายอ</t>
        </is>
      </c>
      <c r="H79" t="inlineStr">
        <is>
          <t>พริก</t>
        </is>
      </c>
      <c r="I79" t="n">
        <v>3</v>
      </c>
      <c r="J79" t="inlineStr">
        <is>
          <t>✅ คำตอบที่ถูกต้อง: ข้อ ค. เถาวัลย์เปรียง
🎯 ทำไมข้อนี้ถึงถูก:
สารสกัดเถาวัลย์เปรียง (Derris scandens) ได้รับการบรรจุในบัญชียาหลักแห่งชาติ โดยมีข้อบ่งใช้สำหรับบรรเทาอาการปวดกล้ามเนื้อและอาการปวดข้อจากข้อเข่าเสื่อม มีการศึกษาวิจัยทางคลินิกยืนยันประสิทธิผลในการลดอาการปวดข้อเข่าเสื่อมได้เทียบเคียงกับ Ibuprofen หรือ Diclofenac
🔍 ข้ออื่นผิดเพราะอะไร:
• ข้อ ก. ผิด เพราะขมิ้นชันใช้บรรเทาอาการแน่นจุกเสียด ท้องอืด ท้องเฟ้อ
• ข้อ ข. ผิด เพราะใบบัวบกใช้แก้ไข้ แก้ร้อนใน ช้ำใน หรือรักษาแผล
• ข้อ ง. ผิด เพราะพญายอ (เสลดพังพอนตัวเมีย) ใช้รักษาแผลเริม งูสวัด หรือแมลงสัตว์กัดต่อย
• ข้อ จ. ผิด เพราะพริก (Capsaicin) นิยมใช้ในรูปแบบยาทาภายนอกบรรเทาอาการปวด ไม่ใช้รับประทานเป็นหลัก</t>
        </is>
      </c>
      <c r="K79" t="inlineStr">
        <is>
          <t>Clinic</t>
        </is>
      </c>
      <c r="L79" t="inlineStr">
        <is>
          <t>Herbal Medicine &amp; Products</t>
        </is>
      </c>
      <c r="M79" t="inlineStr">
        <is>
          <t>Herbal Medicine in National List of Essential Drugs (NLED)</t>
        </is>
      </c>
      <c r="N79" t="inlineStr">
        <is>
          <t>Clinic</t>
        </is>
      </c>
      <c r="O79" t="inlineStr">
        <is>
          <t>รุ่น RxCU83</t>
        </is>
      </c>
      <c r="P79" t="inlineStr">
        <is>
          <t>แบบฝึกหัด</t>
        </is>
      </c>
      <c r="Q79" t="inlineStr">
        <is>
          <t>Quiz เตรียมสอบ CC1 RxCU83</t>
        </is>
      </c>
    </row>
    <row r="80">
      <c r="A80" s="176" t="n">
        <v>78</v>
      </c>
      <c r="B80" t="inlineStr">
        <is>
          <t>ผู้ป่วยต้องการทำลูกประคบสมุนไพรใช้เองเพื่อบรรเทาอาการปวดเมื่อยขาและน่อง สมุนไพรที่เป็นตัวยาหลักในการต้านการอักเสบและคลายกล้ามเนื้อในลูกประคบคือส่วนใด</t>
        </is>
      </c>
      <c r="D80" t="inlineStr">
        <is>
          <t>ใบไพล</t>
        </is>
      </c>
      <c r="E80" t="inlineStr">
        <is>
          <t>เหง้าไพล (Zingiber montanum)</t>
        </is>
      </c>
      <c r="F80" t="inlineStr">
        <is>
          <t>เหง้าพลับพลึง</t>
        </is>
      </c>
      <c r="G80" t="inlineStr">
        <is>
          <t>ว่านหางจระเข้</t>
        </is>
      </c>
      <c r="H80" t="inlineStr">
        <is>
          <t>ใบขมิ้น</t>
        </is>
      </c>
      <c r="I80" t="n">
        <v>2</v>
      </c>
      <c r="J80" t="inlineStr">
        <is>
          <t>✅ คำตอบที่ถูกต้อง: ข้อ ข. เหง้าไพล
🎯 ทำไมข้อนี้ถึงถูก:
เหง้าไพล (Zingiber montanum) เป็นสมุนไพรหลักที่สำคัญที่สุดในตำรับลูกประคบสมุนไพร มีน้ำมันหอมระเหยและสารกลุ่ม Curcuminoids รวมถึงสารสำคัญ DMPBD [(E)-1-(3,4-dimethoxyphenyl)butadiene] ซึ่งมีฤทธิ์ต้านการอักเสบ คลายกล้ามเนื้อ และลดอาการปวดบวมได้อย่างดีเยี่ยม
🔍 ข้ออื่นผิดเพราะอะไร:
• ข้อ ก. ผิด เพราะส่วนที่มีสารสำคัญออกฤทธิ์ต้านการอักเสบเข้มข้นที่สุดคือส่วนเหง้าใต้ดิน มิใช่ใบ
• ข้อ ค. ผิด เพราะพลับพลึงนิยมใช้ใบนำมาอังไฟประคบ
• ข้อ ง. ผิด เพราะว่านหางจระเข้ใช้รักษาแผลไฟไหม้น้ำร้อนลวก ไม่ใส่ในลูกประคบ
• ข้อ จ. ผิด เพราะขมิ้นนิยมใช้ส่วนเหง้า</t>
        </is>
      </c>
      <c r="K80" t="inlineStr">
        <is>
          <t>Clinic</t>
        </is>
      </c>
      <c r="L80" t="inlineStr">
        <is>
          <t>Herbal Medicine &amp; Products</t>
        </is>
      </c>
      <c r="M80" t="inlineStr">
        <is>
          <t>Traditional Thai Formulations</t>
        </is>
      </c>
      <c r="N80" t="inlineStr">
        <is>
          <t>Clinic</t>
        </is>
      </c>
      <c r="O80" t="inlineStr">
        <is>
          <t>รุ่น RxCU83</t>
        </is>
      </c>
      <c r="P80" t="inlineStr">
        <is>
          <t>แบบฝึกหัด</t>
        </is>
      </c>
      <c r="Q80" t="inlineStr">
        <is>
          <t>Quiz เตรียมสอบ CC1 RxCU83</t>
        </is>
      </c>
    </row>
    <row r="81">
      <c r="A81" s="176" t="n">
        <v>79</v>
      </c>
      <c r="B81" t="inlineStr">
        <is>
          <t>ผู้ป่วยสอบถามเภสัชกรว่าสามารถใช้สมุนไพรชนิดใดในการชงดื่มเพื่อบรรเทาอาการไอและขับเสมหะ ท่านจะแนะนำสมุนไพรในข้อใด</t>
        </is>
      </c>
      <c r="D81" t="inlineStr">
        <is>
          <t>พญายอ</t>
        </is>
      </c>
      <c r="E81" t="inlineStr">
        <is>
          <t>ไพล</t>
        </is>
      </c>
      <c r="F81" t="inlineStr">
        <is>
          <t>ขิง (Zingiber officinale)</t>
        </is>
      </c>
      <c r="G81" t="inlineStr">
        <is>
          <t>ชุมเห็ดเทศ</t>
        </is>
      </c>
      <c r="H81" t="inlineStr">
        <is>
          <t>เสลดพังพอน</t>
        </is>
      </c>
      <c r="I81" t="n">
        <v>3</v>
      </c>
      <c r="J81" t="inlineStr">
        <is>
          <t>✅ คำตอบที่ถูกต้อง: ข้อ ค. ขิง
🎯 ทำไมข้อนี้ถึงถูก:
เหง้าขิง (Zingiber officinale) มีสารสำคัญกลุ่ม Gingerols และ Shogaols ซึ่งมีสรรพคุณในการบรรเทาอาการไอ ขับเสมหะ บรรเทาอาการหวัด และแก้อาการคลื่นไส้อาเจียน
🔍 ข้ออื่นผิดเพราะอะไร:
• ข้อ ก. ผิด เพราะพญายอใช้รักษาแผลเริม งูสวัด แผลในปาก
• ข้อ ข. ผิด เพราะไพลใช้บรรเทาอาการปวดเมื่อยกล้ามเนื้อ ขับลม ไม่ใช่ยาแก้ไอหลัก
• ข้อ ง. ผิด เพราะชุมเห็ดเทศใช้เป็นยาระบายแก้อาการท้องผูก
• ข้อ จ. ผิด เพราะเสลดพังพอนใช้ทาแก้พิษแมลงสัตว์กัดต่อยและแผลเริม</t>
        </is>
      </c>
      <c r="K81" t="inlineStr">
        <is>
          <t>Clinic</t>
        </is>
      </c>
      <c r="L81" t="inlineStr">
        <is>
          <t>Herbal Medicine &amp; Products</t>
        </is>
      </c>
      <c r="M81" t="inlineStr">
        <is>
          <t>Herbal Medicine in National List of Essential Drugs (NLED)</t>
        </is>
      </c>
      <c r="N81" t="inlineStr">
        <is>
          <t>Clinic</t>
        </is>
      </c>
      <c r="O81" t="inlineStr">
        <is>
          <t>รุ่น RxCU83</t>
        </is>
      </c>
      <c r="P81" t="inlineStr">
        <is>
          <t>แบบฝึกหัด</t>
        </is>
      </c>
      <c r="Q81" t="inlineStr">
        <is>
          <t>Quiz เตรียมสอบ CC1 RxCU83</t>
        </is>
      </c>
    </row>
    <row r="82">
      <c r="A82" s="176" t="n">
        <v>80</v>
      </c>
      <c r="B82" t="inlineStr">
        <is>
          <t>สมุนไพรในข้อใดมีสารสำคัญที่มีสรรพคุณออกฤทธิ์คล้ายกับฮอร์โมนเพศหญิง (Phytoestrogen) ในร่างกายสูงมาก</t>
        </is>
      </c>
      <c r="D82" t="inlineStr">
        <is>
          <t>ชะเอมเทศ</t>
        </is>
      </c>
      <c r="E82" t="inlineStr">
        <is>
          <t>กวาวเครือขาว (Pueraria candollei)</t>
        </is>
      </c>
      <c r="F82" t="inlineStr">
        <is>
          <t>ยี่โถ</t>
        </is>
      </c>
      <c r="G82" t="inlineStr">
        <is>
          <t>มะคำดีควาย</t>
        </is>
      </c>
      <c r="H82" t="inlineStr">
        <is>
          <t>บัวบก</t>
        </is>
      </c>
      <c r="I82" t="n">
        <v>2</v>
      </c>
      <c r="J82" t="inlineStr">
        <is>
          <t>✅ คำตอบที่ถูกต้อง: ข้อ ข. กวาวเครือขาว
🎯 ทำไมข้อนี้ถึงถูก:
หัวของ กวาวเครือขาว (Pueraria candollei var. mirifica) มีสารกลุ่ม Chromene และ Isoflavonoids ได้แก่ Miroestrol และ Deoxymiroestrol ซึ่งมีฤทธิ์เอสโตรเจนิก (Estrogenic activity) สูงมาก นิยมนำมาใช้บรรเทาอาการของหญิงวัยหมดประจำเดือน
🔍 ข้ออื่นผิดเพราะอะไร:
• ข้อ ก. ผิด เพราะชะเอมเทศมี Glycyrrhizin มีฤทธิ์ Mineralocorticoid-like
• ข้อ ค. ผิด เพราะยี่โถเป็นพืชพิษที่มี Cardiac glycosides (Oleandrin)
• ข้อ ง. ผิด เพราะมะคำดีควายมีสาร Saponins ใช้สระผมแก้รังแค
• ข้อ จ. ผิด เพราะบัวบกมี Asiaticoside สมานแผล</t>
        </is>
      </c>
      <c r="K82" t="inlineStr">
        <is>
          <t>Clinic</t>
        </is>
      </c>
      <c r="L82" t="inlineStr">
        <is>
          <t>Herbal Medicine &amp; Products</t>
        </is>
      </c>
      <c r="M82" t="inlineStr">
        <is>
          <t>Herbal Medicine in National List of Essential Drugs (NLED)</t>
        </is>
      </c>
      <c r="N82" t="inlineStr">
        <is>
          <t>Clinic</t>
        </is>
      </c>
      <c r="O82" t="inlineStr">
        <is>
          <t>รุ่น RxCU83</t>
        </is>
      </c>
      <c r="P82" t="inlineStr">
        <is>
          <t>แบบฝึกหัด</t>
        </is>
      </c>
      <c r="Q82" t="inlineStr">
        <is>
          <t>Quiz เตรียมสอบ CC1 RxCU83</t>
        </is>
      </c>
    </row>
    <row r="83">
      <c r="A83" s="176" t="n">
        <v>81</v>
      </c>
      <c r="B83" t="inlineStr">
        <is>
          <t>สมุนไพรหรือผลิตภัณฑ์ธรรมชาติตัวใดที่แนะนำให้หญิงที่อยู่ในภาวะหมดประจำเดือน (Menopause) รับประทานเป็นประจำเพื่อช่วยบรรเทาอาการร้อนวูบวาบจากภาวะฮอร์โมนลดลง</t>
        </is>
      </c>
      <c r="D83" t="inlineStr">
        <is>
          <t>ถั่วเหลือง (Soy isoflavones)</t>
        </is>
      </c>
      <c r="E83" t="inlineStr">
        <is>
          <t>ว่านชักมดลูก</t>
        </is>
      </c>
      <c r="F83" t="inlineStr">
        <is>
          <t>บอระเพ็ด</t>
        </is>
      </c>
      <c r="G83" t="inlineStr">
        <is>
          <t>มะเขือเทศ</t>
        </is>
      </c>
      <c r="H83" t="inlineStr">
        <is>
          <t>ขมิ้นชัน</t>
        </is>
      </c>
      <c r="I83" t="n">
        <v>1</v>
      </c>
      <c r="J83" t="inlineStr">
        <is>
          <t>✅ คำตอบที่ถูกต้อง: ข้อ ก. ถั่วเหลือง
🎯 ทำไมข้อนี้ถึงถูก:
สารสกัดจากถั่วเหลืองหรือผลิตภัณฑ์ถั่วเหลือง ซึ่งอุดมด้วยสาร Soy isoflavones (Genistein, Daidzein) มีการศึกษาวิจัยรับรองในระดับสากลว่าช่วยบรรเทาอาการร้อนวูบวาบ (Hot flashes) และเหงื่อออกตอนกลางคืนในหญิงวัยหมดประจำเดือนได้อย่างปลอดภัย
🔍 ข้ออื่นผิดเพราะอะไร:
• ข้อ ข. ผิด เพราะว่านชักมดลูกในตำรายาไทยใช้ชักมดลูกให้เข้าอู่ ขับน้ำคาวปลาหลังคลอด
• ข้อ ค. ผิด เพราะบอระเพ็ดเป็นยาแก้ไข้ รสขมเจริญอาหาร
• ข้อ ง. ผิด เพราะมะเขือเทศมี Lycopene บำรุงต่อมลูกหมากและผิวพรรณ
• ข้อ จ. ผิด เพราะขมิ้นชันใช้ขับลม รักษาแผลในทางเดินอาหาร</t>
        </is>
      </c>
      <c r="K83" t="inlineStr">
        <is>
          <t>Clinic</t>
        </is>
      </c>
      <c r="L83" t="inlineStr">
        <is>
          <t>Herbal Medicine &amp; Products</t>
        </is>
      </c>
      <c r="M83" t="inlineStr">
        <is>
          <t>Herbal Medicine in National List of Essential Drugs (NLED)</t>
        </is>
      </c>
      <c r="N83" t="inlineStr">
        <is>
          <t>Clinic</t>
        </is>
      </c>
      <c r="O83" t="inlineStr">
        <is>
          <t>รุ่น RxCU83</t>
        </is>
      </c>
      <c r="P83" t="inlineStr">
        <is>
          <t>แบบฝึกหัด</t>
        </is>
      </c>
      <c r="Q83" t="inlineStr">
        <is>
          <t>Quiz เตรียมสอบ CC1 RxCU83</t>
        </is>
      </c>
    </row>
    <row r="84">
      <c r="A84" s="176" t="n">
        <v>82</v>
      </c>
      <c r="B84" t="inlineStr">
        <is>
          <t>สมุนไพรในบัญชียาหลักแห่งชาติข้อใด ที่มีข้อบ่งใช้เฉพาะในการรักษาและบรรเทาอาการของโรคริดสีดวงทวาร (Hemorrhoids)</t>
        </is>
      </c>
      <c r="D84" t="inlineStr">
        <is>
          <t>มะขามแขก</t>
        </is>
      </c>
      <c r="E84" t="inlineStr">
        <is>
          <t>ชุมเห็ดเทศ</t>
        </is>
      </c>
      <c r="F84" t="inlineStr">
        <is>
          <t>มังคุด</t>
        </is>
      </c>
      <c r="G84" t="inlineStr">
        <is>
          <t>เพชรสังฆาต (Cissus quadrangularis)</t>
        </is>
      </c>
      <c r="H84" t="inlineStr">
        <is>
          <t>เปล้าน้อย</t>
        </is>
      </c>
      <c r="I84" t="n">
        <v>4</v>
      </c>
      <c r="J84" t="inlineStr">
        <is>
          <t>✅ คำตอบที่ถูกต้อง: ข้อ ง. เพชรสังฆาต
🎯 ทำไมข้อนี้ถึงถูก:
เพชรสังฆาต (Cissus quadrangularis) บรรจุในบัญชียาหลักแห่งชาติ มีข้อบ่งใช้ในการบรรเทาอาการของโรคริดสีดวงทวาร สารสำคัญในเพชรสังฆาตช่วยเพิ่มความตึงตัวของผนังหลอดเลือดดำ (Venotonic effect) และลดการอักเสบ
🔍 ข้ออื่นผิดเพราะอะไร:
• ข้อ ก. ผิด เพราะมะขามแขกใช้เป็นยาระบายรักษาอาการท้องผูก
• ข้อ ข. ผิด เพราะชุมเห็ดเทศใช้เป็นยาระบาย
• ข้อ ค. ผิด เพราะเปลือกมังคุดมีสารแทนนินใช้สมานแผลและรักษาแผลภายนอก
• ข้อ จ. ผิด เพราะเปล้าน้อย (Plaunotol) ใช้รักษาแผลในกระเพาะอาหาร</t>
        </is>
      </c>
      <c r="K84" t="inlineStr">
        <is>
          <t>Clinic</t>
        </is>
      </c>
      <c r="L84" t="inlineStr">
        <is>
          <t>Herbal Medicine &amp; Products</t>
        </is>
      </c>
      <c r="M84" t="inlineStr">
        <is>
          <t>Herbal Medicine in National List of Essential Drugs (NLED)</t>
        </is>
      </c>
      <c r="N84" t="inlineStr">
        <is>
          <t>Clinic</t>
        </is>
      </c>
      <c r="O84" t="inlineStr">
        <is>
          <t>รุ่น RxCU83</t>
        </is>
      </c>
      <c r="P84" t="inlineStr">
        <is>
          <t>แบบฝึกหัด</t>
        </is>
      </c>
      <c r="Q84" t="inlineStr">
        <is>
          <t>Quiz เตรียมสอบ CC1 RxCU83</t>
        </is>
      </c>
    </row>
    <row r="85">
      <c r="A85" s="176" t="n">
        <v>83</v>
      </c>
      <c r="B85" t="inlineStr">
        <is>
          <t>ข้อใดกล่าวถูกต้องเกี่ยวกับสารสำคัญ Asiaticoside</t>
        </is>
      </c>
      <c r="D85" t="inlineStr">
        <is>
          <t>มีฤทธิ์ต้านการอักเสบและเร่งการสมานแผล (Wound healing)</t>
        </is>
      </c>
      <c r="E85" t="inlineStr">
        <is>
          <t>เป็นสารสำคัญที่ได้จากส่วนของเปลือกผลมังคุด</t>
        </is>
      </c>
      <c r="F85" t="inlineStr">
        <is>
          <t>มีฤทธิ์ใช้บรรเทาอาการปวดข้อ ปวดกล้ามเนื้อเป็นหลัก</t>
        </is>
      </c>
      <c r="G85" t="inlineStr">
        <is>
          <t>เป็นสารสำคัญของชุมเห็ดเทศ</t>
        </is>
      </c>
      <c r="H85" t="inlineStr">
        <is>
          <t>มีฤทธิ์ใช้บรรเทาอาการของโรคเริมและงูสวัด</t>
        </is>
      </c>
      <c r="I85" t="n">
        <v>1</v>
      </c>
      <c r="J85" t="inlineStr">
        <is>
          <t>✅ คำตอบที่ถูกต้อง: ข้อ ก. มีฤทธิ์ต้านการอักเสบ
🎯 ทำไมข้อนี้ถึงถูก:
Asiaticoside เป็นสารสำคัญในกลุ่ม Triterpenoid saponin ที่สกัดได้จาก ใบบัวบก (Centella asiatica) มีฤทธิ์กระตุ้นการสร้างคอลลาเจน เร่งการสร้างเนื้อเยื่อใหม่ ต้านการอักเสบ และสมานแผล
🔍 ข้ออื่นผิดเพราะอะไร:
• ข้อ ข. ผิด เพราะสารสำคัญในเปลือกมังคุดคือ Mangostin
• ข้อ ค. ผิด เพราะไม่ใช่ยาแก้ปวดข้อกล้ามเนื้อหลัก
• ข้อ ง. ผิด เพราะสารสำคัญในชุมเห็ดเทศคือ Sennosides / Rhein
• ข้อ จ. ผิด เพราะสารที่ใช้รักษาเริมและงูสวัดคือสารสกัดจากพญายอ (เสลดพังพอนตัวเมีย)</t>
        </is>
      </c>
      <c r="K85" t="inlineStr">
        <is>
          <t>Clinic</t>
        </is>
      </c>
      <c r="L85" t="inlineStr">
        <is>
          <t>Herbal Medicine &amp; Products</t>
        </is>
      </c>
      <c r="M85" t="inlineStr">
        <is>
          <t>Herbal Medicine in National List of Essential Drugs (NLED)</t>
        </is>
      </c>
      <c r="N85" t="inlineStr">
        <is>
          <t>Clinic</t>
        </is>
      </c>
      <c r="O85" t="inlineStr">
        <is>
          <t>รุ่น RxCU83</t>
        </is>
      </c>
      <c r="P85" t="inlineStr">
        <is>
          <t>แบบฝึกหัด</t>
        </is>
      </c>
      <c r="Q85" t="inlineStr">
        <is>
          <t>Quiz เตรียมสอบ CC1 RxCU83</t>
        </is>
      </c>
    </row>
    <row r="86">
      <c r="A86" s="176" t="n">
        <v>84</v>
      </c>
      <c r="B86" t="inlineStr">
        <is>
          <t>ยาในข้อใดต่อไปนี้ไม่เกิดอันตรกิริยาที่สำคัญทางเภสัชจลนศาสตร์กับสมุนไพร St. John's Wort (Hypericum perforatum)</t>
        </is>
      </c>
      <c r="D86" t="inlineStr">
        <is>
          <t>Alprazolam</t>
        </is>
      </c>
      <c r="E86" t="inlineStr">
        <is>
          <t>Oral contraceptives (ยาเม็ดคุมกำเนิด)</t>
        </is>
      </c>
      <c r="F86" t="inlineStr">
        <is>
          <t>Omeprazole</t>
        </is>
      </c>
      <c r="G86" t="inlineStr">
        <is>
          <t>Simvastatin</t>
        </is>
      </c>
      <c r="H86" t="inlineStr">
        <is>
          <t>Amoxicillin</t>
        </is>
      </c>
      <c r="I86" t="n">
        <v>5</v>
      </c>
      <c r="J86" t="inlineStr">
        <is>
          <t>✅ คำตอบที่ถูกต้อง: ข้อ จ. Amoxicillin
🎯 ทำไมข้อนี้ถึงถูก:
St. John's Wort เป็นสารกระตุ้นเอนไซม์ CYP3A4, CYP2C19 และ P-glycoprotein อย่างแรง (Potent inducer) ทำให้ระดับยาที่ถูกกำจัดผ่านเอนไซม์เหล่านี้ลดลงอย่างมาก เช่น Alprazolam, Oral contraceptives, Omeprazole และ Simvastatin ส่วน Amoxicillin ถูกขับออกทางไตในรูปเดิม ไม่ผ่านการเมแทบอลิซึมโดย CYP450 จึงไม่เกิดอันตรกิริยากับ St. John's Wort
🔍 ข้ออื่นผิดเพราะอะไร:
• ข้อ ก. ผิด เพราะ Alprazolam ถูกเมแทบอลิซึมผ่าน CYP3A4 ระดับยาจะลดลงเมื่อใช้ร่วมกับ St. John's Wort
• ข้อ ข. ผิด เพราะ Ethinyl estradiol ถูกกำจัดเร็วขึ้น เสี่ยงต่อการคุมกำเนิดล้มเหลวและตั้งครรภ์
• ข้อ ค. ผิด เพราะ Omeprazole ถูกกำจัดผ่าน CYP2C19 และ CYP3A4 ระดับยาจะลดลง
• ข้อ ง. ผิด เพราะ Simvastatin เป็น substrate ของ CYP3A4 ระดับยาจะลดลงอย่างมาก</t>
        </is>
      </c>
      <c r="K86" t="inlineStr">
        <is>
          <t>Clinic</t>
        </is>
      </c>
      <c r="L86" t="inlineStr">
        <is>
          <t>Herbal Medicine &amp; Products</t>
        </is>
      </c>
      <c r="M86" t="inlineStr">
        <is>
          <t>Herb-Drug Interactions</t>
        </is>
      </c>
      <c r="N86" t="inlineStr">
        <is>
          <t>Clinic</t>
        </is>
      </c>
      <c r="O86" t="inlineStr">
        <is>
          <t>รุ่น RxCU83</t>
        </is>
      </c>
      <c r="P86" t="inlineStr">
        <is>
          <t>แบบฝึกหัด</t>
        </is>
      </c>
      <c r="Q86" t="inlineStr">
        <is>
          <t>Quiz เตรียมสอบ CC1 RxCU83</t>
        </is>
      </c>
    </row>
    <row r="87">
      <c r="A87" s="176" t="n">
        <v>85</v>
      </c>
      <c r="B87" t="inlineStr">
        <is>
          <t>สาร Anhydrobarakol ซึ่งมีสรรพคุณช่วยคลายกังวล ออกฤทธิ์กดประสาทส่วนกลาง และช่วยรักษาอาการนอนไม่หลับ เป็นสารสำคัญที่พบในสมุนไพรชนิดใด</t>
        </is>
      </c>
      <c r="D87" t="inlineStr">
        <is>
          <t>ไพล</t>
        </is>
      </c>
      <c r="E87" t="inlineStr">
        <is>
          <t>เพชรสังฆาต</t>
        </is>
      </c>
      <c r="F87" t="inlineStr">
        <is>
          <t>มะเกลือ</t>
        </is>
      </c>
      <c r="G87" t="inlineStr">
        <is>
          <t>ขี้เหล็ก (Senna siamea)</t>
        </is>
      </c>
      <c r="H87" t="inlineStr">
        <is>
          <t>มะหาด</t>
        </is>
      </c>
      <c r="I87" t="n">
        <v>4</v>
      </c>
      <c r="J87" t="inlineStr">
        <is>
          <t>✅ คำตอบที่ถูกต้อง: ข้อ ง. ขี้เหล็ก
🎯 ทำไมข้อนี้ถึงถูก:
สาร Barakol และอนุพันธ์ Anhydrobarakol เป็นสารสำคัญที่พบในใบอ่อนและดอกของ ขี้เหล็ก (Senna siamea) มีฤทธิ์กดระบบประสาทส่วนกลาง คลายความกังวล และช่วยให้นอนหลับ (อย่างไรก็ตาม การใช้ในรูปแบบสารสกัดเข้มข้นต้องระวังภาวะตับอักเสบ)
🔍 ข้ออื่นผิดเพราะอะไร:
• ข้อ ก. ผิด เพราะไพลมีสารสำคัญคือ DMPBD และ Curcuminoids
• ข้อ ข. ผิด เพราะเพชรสังฆาตมี Resveratrol และ Ketosteroids
• ข้อ ค. ผิด เพราะมะเกลือมี Diospyrol
• ข้อ จ. ผิด เพราะมะหาดมี Oxyresveratrol</t>
        </is>
      </c>
      <c r="K87" t="inlineStr">
        <is>
          <t>Clinic</t>
        </is>
      </c>
      <c r="L87" t="inlineStr">
        <is>
          <t>Herbal Medicine &amp; Products</t>
        </is>
      </c>
      <c r="M87" t="inlineStr">
        <is>
          <t>Herbal Medicine in National List of Essential Drugs (NLED)</t>
        </is>
      </c>
      <c r="N87" t="inlineStr">
        <is>
          <t>Clinic</t>
        </is>
      </c>
      <c r="O87" t="inlineStr">
        <is>
          <t>รุ่น RxCU83</t>
        </is>
      </c>
      <c r="P87" t="inlineStr">
        <is>
          <t>แบบฝึกหัด</t>
        </is>
      </c>
      <c r="Q87" t="inlineStr">
        <is>
          <t>Quiz เตรียมสอบ CC1 RxCU83</t>
        </is>
      </c>
    </row>
    <row r="88">
      <c r="A88" s="176" t="n">
        <v>86</v>
      </c>
      <c r="B88" t="inlineStr">
        <is>
          <t>สมุนไพรชนิดใดในบัญชียาหลักแห่งชาติ ที่สามารถนำส่วนของ ใบ มาต้มดื่มเพื่อใช้ในการบรรเทาอาการท้องเสียชนิดที่ไม่ติดเชื้อ</t>
        </is>
      </c>
      <c r="D88" t="inlineStr">
        <is>
          <t>ฝรั่ง (Psidium guajava)</t>
        </is>
      </c>
      <c r="E88" t="inlineStr">
        <is>
          <t>ชุมเห็ดเทศ</t>
        </is>
      </c>
      <c r="F88" t="inlineStr">
        <is>
          <t>ฟักทอง</t>
        </is>
      </c>
      <c r="G88" t="inlineStr">
        <is>
          <t>เปล้าน้อย</t>
        </is>
      </c>
      <c r="H88" t="inlineStr">
        <is>
          <t>มะขามแขก</t>
        </is>
      </c>
      <c r="I88" t="n">
        <v>1</v>
      </c>
      <c r="J88" t="inlineStr">
        <is>
          <t>✅ คำตอบที่ถูกต้อง: ข้อ ก. ฝรั่ง
🎯 ทำไมข้อนี้ถึงถูก:
ใบฝรั่ง (Psidium guajava) มีสารสำคัญในกลุ่มแทนนิน (Tannins) สูงมาก ซึ่งมีฤทธิ์ฝาดสมาน (Astringent) ช่วยลดการเคลื่อนไหวและการบีบตัวของลำไส้ และยับยั้งการหลั่งน้ำและเกลือแร่ในลำไส้ จึงใช้แก้อาการท้องเสียชนิดที่ไม่เกิดจากการติดเชื้อ
🔍 ข้ออื่นผิดเพราะอะไร:
• ข้อ ข. ผิด เพราะใบชุมเห็ดเทศมีแอนทราควิโนน ใช้เป็นยาระบายแก้ท้องผูก
• ข้อ ค. ผิด เพราะเมล็ดฟักทองใช้ถ่ายพยาธิ
• ข้อ ง. ผิด เพราะใบเปล้าน้อยใช้รักษาแผลในกระเพาะอาหาร
• ข้อ จ. ผิด เพราะใบมะขามแขกใช้เป็นยาระบายแก้ท้องผูก</t>
        </is>
      </c>
      <c r="K88" t="inlineStr">
        <is>
          <t>Clinic</t>
        </is>
      </c>
      <c r="L88" t="inlineStr">
        <is>
          <t>Herbal Medicine &amp; Products</t>
        </is>
      </c>
      <c r="M88" t="inlineStr">
        <is>
          <t>Herbal Medicine in National List of Essential Drugs (NLED)</t>
        </is>
      </c>
      <c r="N88" t="inlineStr">
        <is>
          <t>Clinic</t>
        </is>
      </c>
      <c r="O88" t="inlineStr">
        <is>
          <t>รุ่น RxCU83</t>
        </is>
      </c>
      <c r="P88" t="inlineStr">
        <is>
          <t>แบบฝึกหัด</t>
        </is>
      </c>
      <c r="Q88" t="inlineStr">
        <is>
          <t>Quiz เตรียมสอบ CC1 RxCU83</t>
        </is>
      </c>
    </row>
    <row r="89">
      <c r="A89" s="176" t="n">
        <v>87</v>
      </c>
      <c r="B89" t="inlineStr">
        <is>
          <t>ส่วนใดของต้นมะเกลือ (Diospyros mollis) ที่นิยมนำมาใช้เป็นยาถ่ายพยาธิ (พยาธิปากขอและพยาธิไส้เดือน) ตามภูมิปัญญาแพทย์แผนไทย</t>
        </is>
      </c>
      <c r="D89" t="inlineStr">
        <is>
          <t>ใบสด</t>
        </is>
      </c>
      <c r="E89" t="inlineStr">
        <is>
          <t>เปลือกลำต้น</t>
        </is>
      </c>
      <c r="F89" t="inlineStr">
        <is>
          <t>ผลดิบสด</t>
        </is>
      </c>
      <c r="G89" t="inlineStr">
        <is>
          <t>ผลสุก</t>
        </is>
      </c>
      <c r="H89" t="inlineStr">
        <is>
          <t>ดอกตูม</t>
        </is>
      </c>
      <c r="I89" t="n">
        <v>3</v>
      </c>
      <c r="J89" t="inlineStr">
        <is>
          <t>✅ คำตอบที่ถูกต้อง: ข้อ ค. ผลดิบสด
🎯 ทำไมข้อนี้ถึงถูก:
ตามตำรายาไทยและบัญชียาหลักแห่งชาติ ส่วนที่ใช้ในการถ่ายพยาธิของมะเกลือคือ ผลดิบสด โดยนำผลสดที่ไม่อ่อนหรือแก่เกินไปมาตำผสมกับกะทิสดแล้วดื่มทันที สารสำคัญคือ Diospyrol จะออกฤทธิ์ถ่ายพยาธิ (ห้ามใช้ผลสุกหรือผลที่มีสีดำเพราะสารสำคัญสลายตัวและเกิดสารก่อพิษทำลายประสาทตาจนตาบอดได้)
🔍 ข้ออื่นผิดเพราะอะไร:
• ข้อ ก. ผิด เพราะใบสดไม่ได้ใช้ถ่ายพยาธิ
• ข้อ ข. ผิด เพราะเปลือกลำต้นไม่ได้ใช้ถ่ายพยาธิ
• ข้อ ง. ผิด เพราะผลสุกห้ามใช้เด็ดขาดเนื่องจากไม่มีฤทธิ์และเสี่ยงต่อการเกิดพิษต่อระบบประสาทตา
• ข้อ จ. ผิด เพราะดอกตูมไม่ได้นำมาใช้ถ่ายพยาธิ</t>
        </is>
      </c>
      <c r="K89" t="inlineStr">
        <is>
          <t>Clinic</t>
        </is>
      </c>
      <c r="L89" t="inlineStr">
        <is>
          <t>Herbal Medicine &amp; Products</t>
        </is>
      </c>
      <c r="M89" t="inlineStr">
        <is>
          <t>Herbal Medicine in National List of Essential Drugs (NLED)</t>
        </is>
      </c>
      <c r="N89" t="inlineStr">
        <is>
          <t>Clinic</t>
        </is>
      </c>
      <c r="O89" t="inlineStr">
        <is>
          <t>รุ่น RxCU83</t>
        </is>
      </c>
      <c r="P89" t="inlineStr">
        <is>
          <t>แบบฝึกหัด</t>
        </is>
      </c>
      <c r="Q89" t="inlineStr">
        <is>
          <t>Quiz เตรียมสอบ CC1 RxCU83</t>
        </is>
      </c>
    </row>
    <row r="90">
      <c r="A90" s="176" t="n">
        <v>88</v>
      </c>
      <c r="B90" t="inlineStr">
        <is>
          <t>ตำรับยาแผนไทยในข้อใดต่อไปนี้ไม่ได้มีข้อบ่งใช้หลักสำหรับแก้ไข้ในบัญชียาหลักแห่งชาติ</t>
        </is>
      </c>
      <c r="D90" t="inlineStr">
        <is>
          <t>ยาจันทน์ลีลา</t>
        </is>
      </c>
      <c r="E90" t="inlineStr">
        <is>
          <t>ยาเหลืองปิดสมุทร</t>
        </is>
      </c>
      <c r="F90" t="inlineStr">
        <is>
          <t>ยาห้าราก</t>
        </is>
      </c>
      <c r="G90" t="inlineStr">
        <is>
          <t>ยาประสะเปราะใหญ่</t>
        </is>
      </c>
      <c r="H90" t="inlineStr">
        <is>
          <t>ยามหานิลแท่งทอง</t>
        </is>
      </c>
      <c r="I90" t="n">
        <v>2</v>
      </c>
      <c r="J90" t="inlineStr">
        <is>
          <t>✅ คำตอบที่ถูกต้อง: ข้อ ข. ยาเหลืองปิดสมุทร
🎯 ทำไมข้อนี้ถึงถูก:
ยาเหลืองปิดสมุทร มีข้อบ่งใช้หลักสำหรับบรรเทาอาการท้องเสียชนิดที่ไม่เกิดจากการติดเชื้อ (เช่น ท้องเสียจากธาตุไม่ปกติ) มิได้มีข้อบ่งใช้หลักสำหรับแก้ไข้
🔍 ข้ออื่นผิดเพราะอะไร:
• ข้อ ก. ผิด เพราะยาจันทน์ลีลาเป็นตำรับยาแก้ไข้ แก้ตัวร้อน แก้ไข้เปลี่ยนฤดู
• ข้อ ค. ผิด เพราะยาห้าราก (เบญจโลกวิเชียร / แก้วห้าดวง) เป็นตำรับยาแก้ไข้ตัวร้อน กระทุ้งพิษไข้
• ข้อ ง. ผิด เพราะยาประสะเปราะใหญ่เป็นตำรับยาแก้ไข้ในเด็ก แก้หวัด ถอนพิษไข้
• ข้อ จ. ผิด เพราะยามหานิลแท่งทองเป็นตำรับยาแก้ไข้ แก้ตัวร้อน แก้ไข้กาฬ หัด สุกใส
---</t>
        </is>
      </c>
      <c r="K90" t="inlineStr">
        <is>
          <t>Clinic</t>
        </is>
      </c>
      <c r="L90" t="inlineStr">
        <is>
          <t>Herbal Medicine &amp; Products</t>
        </is>
      </c>
      <c r="M90" t="inlineStr">
        <is>
          <t>Traditional Thai Formulations</t>
        </is>
      </c>
      <c r="N90" t="inlineStr">
        <is>
          <t>Clinic</t>
        </is>
      </c>
      <c r="O90" t="inlineStr">
        <is>
          <t>รุ่น RxCU83</t>
        </is>
      </c>
      <c r="P90" t="inlineStr">
        <is>
          <t>แบบฝึกหัด</t>
        </is>
      </c>
      <c r="Q90" t="inlineStr">
        <is>
          <t>Quiz เตรียมสอบ CC1 RxCU83</t>
        </is>
      </c>
    </row>
    <row r="91">
      <c r="A91" s="176" t="n">
        <v>89</v>
      </c>
      <c r="B91" t="inlineStr">
        <is>
          <t>ยาสมุนไพรในบัญชียาหลักแห่งชาติ (กลุ่มยาพัฒนาจากสมุนไพร) ขนานใดต่อไปนี้ มีข้อบ่งใช้หลักสำหรับรักษาโรคผิวหนังที่เกิดจากการติดเชื้อรา เช่น โรคกลาก (Tinea) และโรคเกลื้อน (Pityriasis versicolor)</t>
        </is>
      </c>
      <c r="D91" t="inlineStr">
        <is>
          <t>ยาทิงเจอร์ทองพันชั่ง (Rhinacanthus nasutus Tincture)</t>
        </is>
      </c>
      <c r="E91" t="inlineStr">
        <is>
          <t>ยาโลชั่นเสลดพังพอน (Clinacanthus nutans Lotion)</t>
        </is>
      </c>
      <c r="F91" t="inlineStr">
        <is>
          <t>ยาทิงเจอร์ไพล (Zingiber cassumunar Tincture)</t>
        </is>
      </c>
      <c r="G91" t="inlineStr">
        <is>
          <t>ยาครีมบัวบก (Centella asiatica Cream)</t>
        </is>
      </c>
      <c r="H91" t="inlineStr">
        <is>
          <t>ยาครีมเมล็ดน้อยหน่า (Annona squamosa Cream)</t>
        </is>
      </c>
      <c r="I91" t="n">
        <v>1</v>
      </c>
      <c r="J91" t="inlineStr">
        <is>
          <t>✅ คำตอบที่ถูกต้อง: ข้อ ก. ยาทิงเจอร์ทองพันชั่ง (Rhinacanthus nasutus Tincture)
💡 Background:
ทองพันชั่ง (Rhinacanthus nasutus (L.) Kurz วงศ์ Acanthaceae) มีสารสำคัญในกลุ่มแนฟโทควิโนน (Naphthoquinones) โดยเฉพาะ Rhinacanthin-C, Rhinacanthin-D และ Rhinacanthin-N ซึ่งมีฤทธิ์ยับยั้งและฆ่าเชื้อราก่อโรคผิวหนังกลุ่ม Dermatophytes (Trichophyton, Microsporum, Epidermophyton) และยีสต์ Malassezia furfur ได้อย่างมีประสิทธิภาพ บัญชียาหลักแห่งชาติด้านสมุนไพรจึงบรรจุ ยาทิงเจอร์ทองพันชั่ง (สารสกัดแอลกอฮอล์จากใบทองพันชั่ง 10% w/v) เป็นยารักษาโรคกลาก เกลื้อน และน้ำกัดเท้า
🎯 ทำไมข้อนี้ถึงถูก:
ข้อ ก. ถูกต้อง เพราะยาทิงเจอร์ทองพันชั่งเป็นยาสมุนไพรในบัญชียาหลักแห่งชาติที่มีข้อบ่งใช้ตรงสำหรับการรักษาโรคเชื้อราผิวหนัง (กลาก เกลื้อน)
🔍 ข้ออื่นผิดเพราะอะไร:
- ข้อ ข. ผิด เพราะโลชั่นเสลดพังพอน (พญายอ) มีข้อบ่งใช้สำหรับบรรเทาอาการของโรคเริม งูสวัด และแมลงสัตว์กัดต่อย
- ข้อ ค. ผิด เพราะทิงเจอร์/น้ำมันไพล มีข้อบ่งใช้บรรเทาอาการปวดเมื่อยกล้ามเนื้อและเคล็ดขัดยอก
- ข้อ ง. ผิด เพราะครีมบัวบก มีสาร Asiaticoside ใช้สมานแผลสด แผลผ่าตัด และแผลไฟไหม้ระดับแรก
- ข้อ จ. ผิด เพราะครีมเมล็ดน้อยหน่า มีสาร Annonins/Squamocin ใช้กำจัดเหาและหิด ไม่ใช่ยารักษาเชื้อรา
📖 Guideline อ้างอิง:
บัญชียาหลักแห่งชาติด้านสมุนไพร (กลุ่มยารักษาโรคผิวหนัง) / Thai Herbal Pharmacopoeia: Rhinacanthus nasutus
📌 จุดจำก่อนสอบ:
กลาก เกลื้อน เชื้อราผิวหนัง = ทิงเจอร์ทองพันชั่ง (สารสำคัญคือ Rhinacanthin-C)</t>
        </is>
      </c>
      <c r="K91" t="inlineStr">
        <is>
          <t>บัญชียาหลักแห่งชาติด้านสมุนไพร พ.ศ. 2566 / เภสัชตำรับสมุนไพรไทย (Thai Herbal Pharmacopoeia: Rhinacanthi Nasuti Folium)</t>
        </is>
      </c>
      <c r="L91" t="inlineStr">
        <is>
          <t>Herbal Medicine &amp; Products</t>
        </is>
      </c>
      <c r="M91" t="inlineStr">
        <is>
          <t>Herbal specifications</t>
        </is>
      </c>
      <c r="N91" t="inlineStr">
        <is>
          <t>Product</t>
        </is>
      </c>
      <c r="O91" t="inlineStr">
        <is>
          <t>ข้อสอบจริง Product ปี 2567 ข้อ 11</t>
        </is>
      </c>
      <c r="P91" t="inlineStr">
        <is>
          <t>ข้อสอบเก่า</t>
        </is>
      </c>
      <c r="Q91" t="inlineStr">
        <is>
          <t>2567</t>
        </is>
      </c>
    </row>
    <row r="92">
      <c r="A92" s="176" t="n">
        <v>90</v>
      </c>
      <c r="B92" t="inlineStr">
        <is>
          <t>ในการตรวจเอกลักษณ์ผงยาสมุนไพรใบพญายอ (Clinacanthi Nutantis Folium) ด้วยกล้องจุลทรรศน์ โครงสร้างใดที่ต้องพบตามมาตรฐานเภสัชตำรับ</t>
        </is>
      </c>
      <c r="D92" t="inlineStr">
        <is>
          <t>Cork cells และ Sclereids หนาแน่น</t>
        </is>
      </c>
      <c r="E92" t="inlineStr">
        <is>
          <t>Cork cells และ Stomata</t>
        </is>
      </c>
      <c r="F92" t="inlineStr">
        <is>
          <t>ไม่ควรพบ Stomata เลย</t>
        </is>
      </c>
      <c r="G92" t="inlineStr">
        <is>
          <t>Stomata ชนิด Diacytic และ Palisade mesophyll</t>
        </is>
      </c>
      <c r="H92" t="inlineStr">
        <is>
          <t>Stone cells และท่อลำเลียงขนาดใหญ่</t>
        </is>
      </c>
      <c r="I92" t="n">
        <v>4</v>
      </c>
      <c r="J92" t="inlineStr">
        <is>
          <t>✅ คำตอบที่ถูกต้อง: ข้อ ง. Stomata ชนิด Diacytic และ Palisade mesophyll
💡 Background:
ผงใบพญายอเป็นส่วนใบแท้ จึงต้องตรวจพบ ปากใบ (Stomata ชนิด Diacytic), เนื้อเยื่อพาลิเซด (Palisade mesophyll) และผลึกแคลเซียมคาร์บอเนต (Cystoliths) และต้องไม่พบ Cork cells หรือ Sclereids หนาแน่น
🎯 ทำไมข้อนี้ถึงถูก:
ข้อ ง. ถูกต้อง เพราะเป็นลักษณะทางกายวิภาคศาสตร์มาตรฐานของส่วนใบพญายอ
🔍 ข้ออื่นผิดเพราะอะไร:
📖 Guideline อ้างอิง:
Thai Herbal Pharmacopoeia
📌 จุดจำก่อนสอบ:
ใบพญายอ = พบ Stomata (Diacytic) + Palisade mesophyll + Cystoliths</t>
        </is>
      </c>
      <c r="K92" t="inlineStr">
        <is>
          <t>Thai Herbal Pharmacopoeia: Clinacanthi Nutantis Folium</t>
        </is>
      </c>
      <c r="L92" t="inlineStr">
        <is>
          <t>Herbal Medicine &amp; Products</t>
        </is>
      </c>
      <c r="M92" t="inlineStr">
        <is>
          <t>Herbal specifications</t>
        </is>
      </c>
      <c r="N92" t="inlineStr">
        <is>
          <t>Product</t>
        </is>
      </c>
      <c r="O92" t="inlineStr">
        <is>
          <t>ข้อสอบจริง Product ปี 2563 ข้อ 66</t>
        </is>
      </c>
      <c r="P92" t="inlineStr">
        <is>
          <t>ข้อสอบเก่า</t>
        </is>
      </c>
      <c r="Q92" t="inlineStr">
        <is>
          <t>2563</t>
        </is>
      </c>
    </row>
    <row r="93">
      <c r="A93" s="176" t="n">
        <v>91</v>
      </c>
      <c r="B93" t="inlineStr">
        <is>
          <t>จากการตรวจวิเคราะห์ปริมาณเชื้อราและยีสต์รวม (TYMC) ในยาแคปซูลขมิ้นชัน ได้ผล 5 x 10^4 CFU/g เมื่อเทียบกับเกณฑ์มาตรฐาน Category C ใน Thai Herbal Pharmacopoeia (เกณฑ์ TYMC ≤ 5 x 10^3 CFU/g) ข้อใดสรุปถูกต้อง</t>
        </is>
      </c>
      <c r="D93" t="inlineStr">
        <is>
          <t>ผ่านเกณฑ์มาตรฐานเพราะไม่เกิน 5 x 10^7</t>
        </is>
      </c>
      <c r="E93" t="inlineStr">
        <is>
          <t>ผ่านเกณฑ์มาตรฐานเพราะไม่เกิน 5 x 10^4</t>
        </is>
      </c>
      <c r="F93" t="inlineStr">
        <is>
          <t>ไม่ผ่านเกณฑ์มาตรฐาน เนื่องจากมีปริมาณเชื้อราและยีสต์รวมเกินเกณฑ์กำหนด 5 x 10^3 CFU/g</t>
        </is>
      </c>
      <c r="G93" t="inlineStr">
        <is>
          <t>ไม่ผ่านเกณฑ์มาตรฐานเนื่องจากต้องไม่พบใน 10 g</t>
        </is>
      </c>
      <c r="H93" t="inlineStr">
        <is>
          <t>ไม่สามารถประเมินได้</t>
        </is>
      </c>
      <c r="I93" t="n">
        <v>3</v>
      </c>
      <c r="J93" t="inlineStr">
        <is>
          <t>✅ คำตอบที่ถูกต้อง: ข้อ ค. ไม่ผ่านเกณฑ์มาตรฐาน เนื่องจากมีปริมาณเชื้อราและยีสต์รวมเกินเกณฑ์กำหนด 5 x 10^3 CFU/g
💡 Background:
เกณฑ์มาตรฐาน THP หมวด C สำหรับผลิตภัณฑ์สมุนไพรรับประทาน กำหนดค่า TYMC สูงสุดไม่เกิน 5 x 10^3 CFU/g ดังนั้นผลตรวจที่ได้ 5 x 10^4 CFU/g จึงถือว่า ตกมาตรฐาน (ไม่ผ่านเกณฑ์)
🎯 ทำไมข้อนี้ถึงถูก:
ข้อ ค. ถูกต้อง เพราะค่าที่ตรวจพบเกินเกณฑ์กำหนดของ THP
🔍 ข้ออื่นผิดเพราะอะไร:
📖 Guideline อ้างอิง:
Thai Herbal Pharmacopoeia (Microbiological Quality)
📌 จุดจำก่อนสอบ:
TYMC ในยาแคปซูลสมุนไพร ต้องไม่เกิน 5 x 10^3 CFU/g</t>
        </is>
      </c>
      <c r="K93" t="inlineStr">
        <is>
          <t>Thai Herbal Pharmacopoeia / USP-NF &lt;1111&gt;</t>
        </is>
      </c>
      <c r="L93" t="inlineStr">
        <is>
          <t>Herbal Medicine &amp; Products</t>
        </is>
      </c>
      <c r="M93" t="inlineStr">
        <is>
          <t>Herbal specifications</t>
        </is>
      </c>
      <c r="N93" t="inlineStr">
        <is>
          <t>Product</t>
        </is>
      </c>
      <c r="O93" t="inlineStr">
        <is>
          <t>ข้อสอบจริง Product ปี 2563 ข้อ 67</t>
        </is>
      </c>
      <c r="P93" t="inlineStr">
        <is>
          <t>ข้อสอบเก่า</t>
        </is>
      </c>
      <c r="Q93" t="inlineStr">
        <is>
          <t>2563</t>
        </is>
      </c>
    </row>
    <row r="94">
      <c r="A94" s="176" t="n">
        <v>92</v>
      </c>
      <c r="B94" t="inlineStr">
        <is>
          <t>ผู้ป่วยหญิงมีอาการแสบร้อนกลางอก แน่นจุกเสียดท้อง ท้องอืด ท้องเฟ้อ และมีประวัติโรคแผลในกระเพาะอาหาร (Peptic Ulcer Disease) สมุนไพรในข้อใดที่ช่วยขับลม บรรเทาอาการท้องอืด และมีฤทธิ์สมานแผลในกระเพาะอาหารได้อย่างปลอดภัย</t>
        </is>
      </c>
      <c r="D94" t="inlineStr">
        <is>
          <t>ยาขมิ้นชัน (Curcuma longa)</t>
        </is>
      </c>
      <c r="E94" t="inlineStr">
        <is>
          <t>ยาเถาวัลย์เปรียง (Derris scandens)</t>
        </is>
      </c>
      <c r="F94" t="inlineStr">
        <is>
          <t>ยาหญ้าหนวดแมว (Orthosiphon aristatus)</t>
        </is>
      </c>
      <c r="G94" t="inlineStr">
        <is>
          <t>ยาไพล (Zingiber cassumunar)</t>
        </is>
      </c>
      <c r="H94" t="inlineStr">
        <is>
          <t>ยาตะไคร้ (Cymbopogon citratus)</t>
        </is>
      </c>
      <c r="I94" t="n">
        <v>1</v>
      </c>
      <c r="J94" t="inlineStr">
        <is>
          <t>✅ คำตอบที่ถูกต้อง: ข้อ ก. ยาขมิ้นชัน (Curcuma longa)
💡 Background:
ขมิ้นชัน (Curcuma longa L. วงศ์ Zingiberaceae) มีสารสำคัญ 2 กลุ่มหลัก:
1. Curcuminoids (Curcumin, Demethoxycurcumin, Bisdemethoxycurcumin): มีฤทธิ์ต้านการอักเสบ กระตุ้นการหลั่งมิวซิน (Mucin) เคลือบกระเพาะอาหาร เร่งการสมานแผลในทางเดินอาหาร (Anti-ulcer / Gastroprotective effect) และยับยั้งเชื้อ Helicobacter pylori
2. Volatile Oils (Turmerone, Zingiberene): มีฤทธิ์ขับลม ลดการบีบเกร็งของลำไส้ บรรเทาอาการท้องอืด ท้องเฟ้อ จุกเสียด แน่นท้อง
บัญชียาหลักแห่งชาติบรรจุยาขมิ้นชันสำหรับรักษาอาการท้องอืด ท้องเฟ้อ แน่น จุกเสียด และรักษาแผลในกระเพาะอาหาร
🎯 ทำไมข้อนี้ถึงถูก:
ข้อ ก. ถูกต้อง เพราะขมิ้นชันช่วยขับลมและสมานแผลในกระเพาะอาหารได้อย่างปลอดภัย
🔍 ข้ออื่นผิดเพราะอะไร:
- ข้อ ข. เถาวัลย์เปรียง ใช้ลดปวดข้อเข่าเสื่อม
- ข้อ ค. หญ้าหนวดแมว ใช้ขับปัสสาวะ
- ข้อ ง. ไพล ใช้ทาภายนอกลดปวดเมื่อย
- ข้อ จ. ตะไคร้ ขับลมแต่ไม่มีหลักฐานเด่นในการสมานแผลกระเพาะเท่าขมิ้นชัน
📖 Guideline อ้างอิง:
บัญชียาหลักแห่งชาติด้านสมุนไพร / Thai Herbal Pharmacopoeia: Curcuma longa
📌 จุดจำก่อนสอบ:
ท้องอืด จุกเสียด + สมานแผลในกระเพาะอาหาร = ยาขมิ้นชัน (Curcuminoids + Volatile oils)</t>
        </is>
      </c>
      <c r="K94" t="inlineStr">
        <is>
          <t>บัญชียาหลักแห่งชาติด้านสมุนไพร พ.ศ. 2566 (ยาขมิ้นชัน) / Thai Herbal Pharmacopoeia: Curcumae Longae Rhizoma</t>
        </is>
      </c>
      <c r="L94" t="inlineStr">
        <is>
          <t>Herbal Medicine &amp; Products</t>
        </is>
      </c>
      <c r="M94" t="inlineStr">
        <is>
          <t>Herbal specifications</t>
        </is>
      </c>
      <c r="N94" t="inlineStr">
        <is>
          <t>Product</t>
        </is>
      </c>
      <c r="O94" t="inlineStr">
        <is>
          <t>ข้อสอบจริง Product ปี 2562 ข้อ 2</t>
        </is>
      </c>
      <c r="P94" t="inlineStr">
        <is>
          <t>ข้อสอบเก่า</t>
        </is>
      </c>
      <c r="Q94" t="inlineStr">
        <is>
          <t>2562</t>
        </is>
      </c>
    </row>
    <row r="95">
      <c r="A95" s="176" t="n">
        <v>93</v>
      </c>
      <c r="B95" t="inlineStr">
        <is>
          <t>การควบคุมคุณภาพทางกายภาพที่สำคัญของผลิตภัณฑ์ยาเตรียมสมุนไพรชนิดแคปซูลเปลือกแข็ง (Hard Gelatin Capsules) ตามข้อกำหนดในเภสัชตำรับสมุนไพรไทย (THP) หัวข้อใดเป็นการทดสอบมาตรฐานที่ต้องผ่านเกณฑ์</t>
        </is>
      </c>
      <c r="D95" t="inlineStr">
        <is>
          <t>Disintegration Test (การทดสอบเวลาการแตกกระจายตัว โดยกำหนดเวลาไม่เกิน 30 นาที)</t>
        </is>
      </c>
      <c r="E95" t="inlineStr">
        <is>
          <t>Friability Test (การทดสอบความกร่อน)</t>
        </is>
      </c>
      <c r="F95" t="inlineStr">
        <is>
          <t>Hardness Test (การทดสอบความแข็ง)</t>
        </is>
      </c>
      <c r="G95" t="inlineStr">
        <is>
          <t>Pyrogen Test (การทดสอบสารก่อไข้)</t>
        </is>
      </c>
      <c r="H95" t="inlineStr">
        <is>
          <t>Viscosity Test (การทดสอบความหนืด)</t>
        </is>
      </c>
      <c r="I95" t="n">
        <v>1</v>
      </c>
      <c r="J95" t="inlineStr">
        <is>
          <t>✅ คำตอบที่ถูกต้อง: ข้อ ก. Disintegration Test (การทดสอบเวลาการแตกกระจายตัว โดยกำหนดเวลาไม่เกิน 30 นาที)
💡 Background:
ตามเภสัชตำรับสมุนไพรไทย (THP) และ USP General Chapter &lt;701&gt; Disintegration:
ยาแคปซูลเปลือกแข็งบรรจุผงยาสมุนไพร ต้องผ่านการทดสอบ การแตกกระจายตัว (Disintegration Test) ในตัวกลางน้ำบริสุทธิ์ที่อุณหภูมิ 37.0 °C ± 2.0 °C โดยเปลือกแคปซูลและผงยาภายในต้องแตกตัวและผ่านตะแกรงสแตนเลสได้หมดภายในเวลา ไม่เกิน 30 นาที (Disintegration time ≤ 30 minutes)
🎯 ทำไมข้อนี้ถึงถูก:
ข้อ ก. ถูกต้อง เพราะ Disintegration test (≤ 30 นาที) เป็นการทดสอบทางกายภาพมาตรฐานของยาแคปซูลสมุนไพร
🔍 ข้ออื่นผิดเพราะอะไร:
📖 Guideline อ้างอิง:
Thai Herbal Pharmacopoeia (Herbal Capsules Testing) / USP &lt;701&gt;
📌 จุดจำก่อนสอบ:
แคปซูลสมุนไพร ตรวจ Disintegration Test ต้องแตกตัวภายในเวลา ไม่เกิน 30 นาที</t>
        </is>
      </c>
      <c r="K95" t="inlineStr">
        <is>
          <t>เภสัชตำรับสมุนไพรไทย (Thai Herbal Pharmacopoeia: Quality Control of Herbal Capsules) / USP &lt;701&gt;</t>
        </is>
      </c>
      <c r="L95" t="inlineStr">
        <is>
          <t>Herbal Medicine &amp; Products</t>
        </is>
      </c>
      <c r="M95" t="inlineStr">
        <is>
          <t>Herbal specifications</t>
        </is>
      </c>
      <c r="N95" t="inlineStr">
        <is>
          <t>Product</t>
        </is>
      </c>
      <c r="O95" t="inlineStr">
        <is>
          <t>ข้อสอบจริง Product ปี 2562 ข้อ 2</t>
        </is>
      </c>
      <c r="P95" t="inlineStr">
        <is>
          <t>ข้อสอบเก่า</t>
        </is>
      </c>
      <c r="Q95" t="inlineStr">
        <is>
          <t>2562</t>
        </is>
      </c>
    </row>
    <row r="96">
      <c r="A96" s="176" t="n">
        <v>94</v>
      </c>
      <c r="B96" t="inlineStr">
        <is>
          <t>ในการเตรียมสารละลายไอโอดีนเข้มข้น (Strong Iodine Solution หรือ Lugol's Solution) ซึ่งมีส่วนประกอบของ Iodine 5% w/v และ Potassium Iodide (KI) 10% w/v เนื่องจากผลึกไอโอดีนละลายน้ำได้น้อยมาก (1 ส่วนในน้ำ 3,000 ส่วน) เทคนิคการเตรียมยาข้อใดถูกต้องตามหลักเภสัชกรรม</t>
        </is>
      </c>
      <c r="D96" t="inlineStr">
        <is>
          <t>ละลาย Potassium Iodide ในน้ำปริมาณน้อยก่อนเพื่อให้ได้สารละลายเข้มข้น จากนั้นจึงเติมผลึก Iodine ลงไปกวนจนละลายหมดเกิดเป็นสารประกอบเชิงซ้อน Polyiodide (I3-) แล้วจึงปรับปริมาตรด้วยน้ำจนครบ</t>
        </is>
      </c>
      <c r="E96" t="inlineStr">
        <is>
          <t>นำผลึก Iodine ไปต้มในน้ำเดือดจนละลายหมดแล้วจึงใส่ Potassium iodide</t>
        </is>
      </c>
      <c r="F96" t="inlineStr">
        <is>
          <t>บดผลึก Iodine ในน้ำที่อุณหภูมิห้องโดยตรงเป็นเวลานาน</t>
        </is>
      </c>
      <c r="G96" t="inlineStr">
        <is>
          <t>ใช้ตัวทำละลาย Ethanol 95% ละลาย Iodine โดยไม่ต้องใช้น้ำ</t>
        </is>
      </c>
      <c r="H96" t="inlineStr">
        <is>
          <t>เติมสารลดแรงตึงผิว Polysorbate 80 ปริมาณมากเพื่อละลายไอโอดีน</t>
        </is>
      </c>
      <c r="I96" t="n">
        <v>1</v>
      </c>
      <c r="J96" t="inlineStr">
        <is>
          <t>✅ คำตอบที่ถูกต้อง: ข้อ ก. ละลาย Potassium Iodide ในน้ำปริมาณน้อยก่อนเพื่อให้ได้สารละลายเข้มข้น จากนั้นจึงเติมผลึก Iodine ลงไปกวนจนละลายหมดเกิดเป็นสารประกอบเชิงซ้อน Polyiodide (I3-) แล้วจึงปรับปริมาตรด้วยน้ำจนครบ
💡 Background:
หลักการเตรียม Lugol's Solution (Strong Iodine Solution USP):
- ไอโอดีน ($I_2$) ละลายน้ำได้น้อยมาก (1:3,000) แต่สามารถละลายได้ดีเยี่ยมในสารละลายไอโอไดด์ที่มีความเข้มข้นสูง โดยไอโอดีน ($I_2$) จะเข้าทำปฏิกิริยากับไอโอไดด์ไอออน ($I^-$) เกิดเป็นสารประกอบเชิงซ้อนไตรไอโอไดด์ไอออน ($I_3^-$ หรือ Polyiodide complex: $I_2 + I^- ightleftharpoons I_3^-$) ซึ่งละลายน้ำได้ดีมาก
- เทคนิคการเตรียม: ต้องละลาย Potassium Iodide (KI) ในน้ำปริมาณน้อยที่สุดก่อน (Concentrated KI solution) เพื่อให้ได้ความเข้มข้นของ $I^-$ สูงสุด จากนั้นจึงเทผลึก $I_2$ ลงไปคนจนละลายหมดอย่างรวดเร็ว แล้วจึงเติมน้ำปรับปริมาตรจนครบตามสูตร
🎯 ทำไมข้อนี้ถึงถูก:
ข้อ ก. ถูกต้อง เพราะอธิบายเทคนิคการเตรียม Lugol's Solution ผ่านการเกิดสารเชิงซ้อนไตรไอโอไดด์ได้อย่างถูกต้องตามหลักเภสัชกรรม
🔍 ข้ออื่นผิดเพราะอะไร:
📖 Guideline อ้างอิง:
USP-NF Monographs: Strong Iodine Solution / Ansel's Pharmaceutical Dosage Forms (Solutions)
📌 จุดจำก่อนสอบ:
Lugol's Solution = ละลาย KI ในน้ำน้อยๆ ก่อน -&gt; ใส่ Iodine กวนจนละลายเกิดสารเชิงซ้อน I3- -&gt; ปรับปริมาตรด้วยน้ำ</t>
        </is>
      </c>
      <c r="K96" t="inlineStr">
        <is>
          <t>USP-NF Official Monographs: Strong Iodine Solution (Lugol's Solution) / Ansel's Pharmaceutical Dosage Forms</t>
        </is>
      </c>
      <c r="L96" t="inlineStr">
        <is>
          <t>Herbal Medicine &amp; Products</t>
        </is>
      </c>
      <c r="M96" t="inlineStr">
        <is>
          <t>Herbal specifications</t>
        </is>
      </c>
      <c r="N96" t="inlineStr">
        <is>
          <t>Product</t>
        </is>
      </c>
      <c r="O96" t="inlineStr">
        <is>
          <t>ข้อสอบจริง Product ปี 2562 ข้อ 3</t>
        </is>
      </c>
      <c r="P96" t="inlineStr">
        <is>
          <t>ข้อสอบเก่า</t>
        </is>
      </c>
      <c r="Q96" t="inlineStr">
        <is>
          <t>2562</t>
        </is>
      </c>
    </row>
    <row r="97">
      <c r="A97" s="176" t="n">
        <v>95</v>
      </c>
      <c r="B97" t="inlineStr">
        <is>
          <t>การหาปริมาณสารสำคัญออกฤทธิ์ (Quantitative Assay of Active Marker Compounds) ในสารสกัดสมุนไพรมาตรฐานตามเภสัชตำรับสมุนไพรไทย (Thai Herbal Pharmacopoeia: THP) เช่น การตรวจหาปริมาณ Curcuminoids ในขมิ้นชัน หรือ Andrographolide ในฟ้าทะลายโจร เทคนิคการวิเคราะห์เครื่องมือในข้อใดเป็นวิธีมาตรฐานหลักที่ระบุใน Monograph</t>
        </is>
      </c>
      <c r="D97" t="inlineStr">
        <is>
          <t>High-Performance Liquid Chromatography (HPLC) โดยใช้ตัวตรวจวัด UV/Vis Detector</t>
        </is>
      </c>
      <c r="E97" t="inlineStr">
        <is>
          <t>Direct UV-Visible Spectrophotometry</t>
        </is>
      </c>
      <c r="F97" t="inlineStr">
        <is>
          <t>Polarimetry (การวัดมุมการหมุนของแสง)</t>
        </is>
      </c>
      <c r="G97" t="inlineStr">
        <is>
          <t>Fourier-Transform Infrared Spectroscopy (FT-IR)</t>
        </is>
      </c>
      <c r="H97" t="inlineStr">
        <is>
          <t>Nuclear Magnetic Resonance Spectroscopy (NMR)</t>
        </is>
      </c>
      <c r="I97" t="n">
        <v>1</v>
      </c>
      <c r="J97" t="inlineStr">
        <is>
          <t>✅ คำตอบที่ถูกต้อง: ข้อ ก. High-Performance Liquid Chromatography (HPLC) โดยใช้ตัวตรวจวัด UV/Vis Detector
💡 Background:
สารสกัดสมุนไพรมีองค์ประกอบทางเคมีที่ซับซ้อนมาก (Complex matrix) ซึ่งประกอบด้วยสารเคมีธรรมชาตินับร้อยชนิด การวิเคราะห์หาปริมาณสารสำคัญมาตรฐาน (Marker compounds เช่น Curcumin, Andrographolide, Rhinacanthin-C, Capsaicin, Derrisisoflavones) ในเภสัชตำรับสมุนไพรไทย (THP) และสากล จึงกำหนดให้ใช้เทคนิค High-Performance Liquid Chromatography (HPLC) ชนิด Reversed-phase (C18 column) ร่วมกับ UV/Vis Detector เนื่องจากเป็นเทคนิคที่มี ความจำเพาะเจาะจงสูง (High Specificity) สามารถแยกสารสำคัญออกจากสารปนเปื้อนและสิ่งรบกวนในสารสกัดได้อย่างแม่นยำ
🎯 ทำไมข้อนี้ถึงถูก:
ข้อ ก. ถูกต้อง เพราะ HPLC เป็นเครื่องมือมาตรฐานหลักที่ระบุในข้อกำหนดการหาปริมาณสารสำคัญของ THP Monograph
🔍 ข้ออื่นผิดเพราะอะไร:
📖 Guideline อ้างอิง:
Thai Herbal Pharmacopoeia: General Chapter on Chromatography (HPLC)
📌 จุดจำก่อนสอบ:
Assay สารสำคัญในสมุนไพร (THP) = Reversed-Phase HPLC with UV/Vis Detector</t>
        </is>
      </c>
      <c r="K97" t="inlineStr">
        <is>
          <t>เภสัชตำรับสมุนไพรไทย (Thai Herbal Pharmacopoeia - THP: Chromatographic Separation Techniques / General Notices)</t>
        </is>
      </c>
      <c r="L97" t="inlineStr">
        <is>
          <t>Herbal Medicine &amp; Products</t>
        </is>
      </c>
      <c r="M97" t="inlineStr">
        <is>
          <t>Herbal specifications</t>
        </is>
      </c>
      <c r="N97" t="inlineStr">
        <is>
          <t>Product</t>
        </is>
      </c>
      <c r="O97" t="inlineStr">
        <is>
          <t>ข้อสอบจริง Product ปี 2562 ข้อ 3</t>
        </is>
      </c>
      <c r="P97" t="inlineStr">
        <is>
          <t>ข้อสอบเก่า</t>
        </is>
      </c>
      <c r="Q97" t="inlineStr">
        <is>
          <t>2562</t>
        </is>
      </c>
    </row>
    <row r="98">
      <c r="A98" s="176" t="n">
        <v>96</v>
      </c>
      <c r="B98" t="inlineStr">
        <is>
          <t>สารช่วยในตำรับยาพ่นสูดชนิดกำหนดขนาด (Metered-Dose Inhalers: MDI) ที่ทำหน้าที่สร้างแรงดันไอคงที่และทำหน้าที่เป็นตัวกลางพาตัวยาสำคัญเข้าสู่ทางเดินหายใจ คือข้อใด</t>
        </is>
      </c>
      <c r="D98" t="inlineStr">
        <is>
          <t>Propellant (สารขับดัน เช่น Hydrofluoroalkane: HFA-134a)</t>
        </is>
      </c>
      <c r="E98" t="inlineStr">
        <is>
          <t>Glidant (สารช่วยการไหล)</t>
        </is>
      </c>
      <c r="F98" t="inlineStr">
        <is>
          <t>Co-solvent (ตัวทำละลายร่วม)</t>
        </is>
      </c>
      <c r="G98" t="inlineStr">
        <is>
          <t>Antioxidant (สารต้านออกซิเดชัน)</t>
        </is>
      </c>
      <c r="H98" t="inlineStr">
        <is>
          <t>Wetting agent (สารช่วยเปียก)</t>
        </is>
      </c>
      <c r="I98" t="n">
        <v>1</v>
      </c>
      <c r="J98" t="inlineStr">
        <is>
          <t>✅ คำตอบที่ถูกต้อง: ข้อ ก. Propellant (สารขับดัน เช่น Hydrofluoroalkane: HFA-134a)
💡 Background:
สารขับดัน (Propellant เช่น HFA-134a หรือ HFA-227) ทำหน้าที่สร้างแรงดันไอภายในกระป๋องเพื่อขับดันยาและทำหน้าที่เป็นของเหลวตัวกลางในระบบละอองลอย
🎯 ทำไมข้อนี้ถึงถูก:
ข้อ ก. ถูกต้อง เพราะ Propellant ทำหน้าที่สร้างแรงดันไอขับดันยาใน MDI
🔍 ข้ออื่นผิดเพราะอะไร:
📖 Guideline อ้างอิง:
USP-NF &lt;601&gt; Aerosols
📌 จุดจำก่อนสอบ:
MDI Propellant = HFA-134a สร้างแรงดันไอคงที่ขับดันยา</t>
        </is>
      </c>
      <c r="K98" t="inlineStr">
        <is>
          <t>USP-NF &lt;601&gt; Aerosols / Ansel's Dosage Forms</t>
        </is>
      </c>
      <c r="L98" t="inlineStr">
        <is>
          <t>Herbal Medicine &amp; Products</t>
        </is>
      </c>
      <c r="M98" t="inlineStr">
        <is>
          <t>Herbal specifications</t>
        </is>
      </c>
      <c r="N98" t="inlineStr">
        <is>
          <t>Product</t>
        </is>
      </c>
      <c r="O98" t="inlineStr">
        <is>
          <t>ข้อสอบจริง Product ปี 2562 ข้อ 3</t>
        </is>
      </c>
      <c r="P98" t="inlineStr">
        <is>
          <t>ข้อสอบเก่า</t>
        </is>
      </c>
      <c r="Q98" t="inlineStr">
        <is>
          <t>2562</t>
        </is>
      </c>
    </row>
    <row r="99">
      <c r="A99" s="176" t="n">
        <v>97</v>
      </c>
      <c r="B99" t="inlineStr">
        <is>
          <t>หากต้องการตรวจสอบเอกลักษณ์ของผงสมุนไพรใบพญายอ (Clinacanthi Nutantis Folium) ด้วยกล้องจุลทรรศน์ โครงสร้างเนื้อเยื่อส่วนใดที่ยืนยันว่าเป็นส่วนใบแท้ตามมาตรฐานเภสัชตำรับสมุนไพรไทย</t>
        </is>
      </c>
      <c r="D99" t="inlineStr">
        <is>
          <t>เซลล์พาลิเซด (Palisade mesophyll), ปากใบ (Diacytic Stomata), ขนพืช (Trichomes) และผลึกซิสโทลิท (Cystoliths)</t>
        </is>
      </c>
      <c r="E99" t="inlineStr">
        <is>
          <t>เนื้อเยื่อคอร์เทกซ์และท่อลำเลียงไซเลมขนาดใหญ่โดยไม่มีปากใบ</t>
        </is>
      </c>
      <c r="F99" t="inlineStr">
        <is>
          <t>เนื้อเยื่อคอร์กหนาแน่นและเซลล์สโตน</t>
        </is>
      </c>
      <c r="G99" t="inlineStr">
        <is>
          <t>เซลล์สเคอรีดและผลึกแคลเซียมออกซาเลตแบบราฟิด</t>
        </is>
      </c>
      <c r="H99" t="inlineStr">
        <is>
          <t>เซลล์เนื้อเยื่อเจริญแคมเบียม</t>
        </is>
      </c>
      <c r="I99" t="n">
        <v>1</v>
      </c>
      <c r="J99" t="inlineStr">
        <is>
          <t>✅ คำตอบที่ถูกต้อง: ข้อ ก. เซลล์พาลิเซด (Palisade mesophyll), ปากใบ (Diacytic Stomata), ขนพืช (Trichomes) และผลึกซิสโทลิท (Cystoliths)
💡 Background:
ผงใบพญายอมีลักษณะทางจุลทรรศน์ที่สำคัญคือ ปากใบชนิด Diacytic, เนื้อเยื่อ Palisade mesophyll, ขนพืชปลายแหลม และผลึกซิสโทลิท
🎯 ทำไมข้อนี้ถึงถูก:
ข้อ ก. ถูกต้อง เพราะเป็นโครงสร้างทางกายวิภาคศาสตร์ของใบพญายอแท้
🔍 ข้ออื่นผิดเพราะอะไร:
📖 Guideline อ้างอิง:
Thai Herbal Pharmacopoeia
📌 จุดจำก่อนสอบ:
ใบพญายอ = Palisade + Diacytic Stomata + Cystoliths</t>
        </is>
      </c>
      <c r="K99" t="inlineStr">
        <is>
          <t>Thai Herbal Pharmacopoeia: Clinacanthi Nutantis Folium</t>
        </is>
      </c>
      <c r="L99" t="inlineStr">
        <is>
          <t>Herbal Medicine &amp; Products</t>
        </is>
      </c>
      <c r="M99" t="inlineStr">
        <is>
          <t>Herbal specifications</t>
        </is>
      </c>
      <c r="N99" t="inlineStr">
        <is>
          <t>Product</t>
        </is>
      </c>
      <c r="O99" t="inlineStr">
        <is>
          <t>ข้อสอบจริง Product ปี 2561 ข้อ 7</t>
        </is>
      </c>
      <c r="P99" t="inlineStr">
        <is>
          <t>ข้อสอบเก่า</t>
        </is>
      </c>
      <c r="Q99" t="inlineStr">
        <is>
          <t>2561</t>
        </is>
      </c>
    </row>
    <row r="100">
      <c r="A100" s="176" t="n">
        <v>98</v>
      </c>
      <c r="B100" t="inlineStr">
        <is>
          <t>แคปซูลฟ้าทะลายโจร (Andrographis paniculata Capsules) ตามเกณฑ์มาตรฐานเภสัชตำรับสมุนไพรไทย (Thai Herbal Pharmacopoeia) ต้องผ่านเกณฑ์การทดสอบทางกายภาพในข้อใด</t>
        </is>
      </c>
      <c r="D100" t="inlineStr">
        <is>
          <t>การทดสอบเวลาการแตกกระจายตัว (Disintegration time ไม่เกิน 30 นาที)</t>
        </is>
      </c>
      <c r="E100" t="inlineStr">
        <is>
          <t>การทดสอบการละลาย (Dissolution test)</t>
        </is>
      </c>
      <c r="F100" t="inlineStr">
        <is>
          <t>การทดสอบสารก่อไข้ (Pyrogen limit)</t>
        </is>
      </c>
      <c r="G100" t="inlineStr">
        <is>
          <t>การทดสอบความหนืด (Viscosity test)</t>
        </is>
      </c>
      <c r="H100" t="inlineStr">
        <is>
          <t>การทดสอบความกร่อน (Friability test)</t>
        </is>
      </c>
      <c r="I100" t="n">
        <v>1</v>
      </c>
      <c r="J100" t="inlineStr">
        <is>
          <t>✅ คำตอบที่ถูกต้อง: ข้อ ก. การทดสอบเวลาการแตกกระจายตัว (Disintegration time ไม่เกิน 30 นาที)
💡 Background:
ตามมาตรฐาน THP ยาแคปซูลฟ้าทะลายโจรต้องผ่านการทดสอบ Disintegration time โดยแตกตัวในน้ำที่ 37 °C ภายในเวลาไม่เกิน 30 นาที
🎯 ทำไมข้อนี้ถึงถูก:
ข้อ ก. ถูกต้อง เพราะ Disintegration test (≤ 30 นาที) เป็นเกณฑ์ทางกายภาพมาตรฐานของแคปซูลสมุนไพร
🔍 ข้ออื่นผิดเพราะอะไร:
📖 Guideline อ้างอิง:
Thai Herbal Pharmacopoeia
📌 จุดจำก่อนสอบ:
แคปซูลฟ้าทะลายโจร = Disintegration time ≤ 30 นาที</t>
        </is>
      </c>
      <c r="K100" t="inlineStr">
        <is>
          <t>Thai Herbal Pharmacopoeia: Andrographis paniculata Capsules / USP &lt;701&gt;</t>
        </is>
      </c>
      <c r="L100" t="inlineStr">
        <is>
          <t>Herbal Medicine &amp; Products</t>
        </is>
      </c>
      <c r="M100" t="inlineStr">
        <is>
          <t>Herbal specifications</t>
        </is>
      </c>
      <c r="N100" t="inlineStr">
        <is>
          <t>Product</t>
        </is>
      </c>
      <c r="O100" t="inlineStr">
        <is>
          <t>ข้อสอบจริง Product ปี 2559 ข้อ 20</t>
        </is>
      </c>
      <c r="P100" t="inlineStr">
        <is>
          <t>ข้อสอบเก่า</t>
        </is>
      </c>
      <c r="Q100" t="inlineStr">
        <is>
          <t>2559</t>
        </is>
      </c>
    </row>
    <row r="101">
      <c r="A101" s="176" t="n">
        <v>99</v>
      </c>
      <c r="B101" t="inlineStr">
        <is>
          <t>สมุนไพรในข้อใดลดระดับไขมันในเลือด</t>
        </is>
      </c>
      <c r="D101" t="inlineStr">
        <is>
          <t>ดองดึง</t>
        </is>
      </c>
      <c r="E101" t="inlineStr">
        <is>
          <t>กระเทียม</t>
        </is>
      </c>
      <c r="F101" t="inlineStr">
        <is>
          <t>ขมิ้นชัน</t>
        </is>
      </c>
      <c r="G101" t="inlineStr">
        <is>
          <t>บอระเพ็ด</t>
        </is>
      </c>
      <c r="H101" t="inlineStr">
        <is>
          <t>เม็ดแมงลัก</t>
        </is>
      </c>
      <c r="I101" t="inlineStr">
        <is>
          <t>2</t>
        </is>
      </c>
      <c r="J101" t="inlineStr">
        <is>
          <t xml:space="preserve">✅ คำตอบที่ถูกต้อง: ข้อ ข. กระเทียม
🎯 ทำไมข้อนี้ถึงถูก:
🔍 ข้ออื่นผิดเพราะอะไร:
</t>
        </is>
      </c>
      <c r="L101" t="inlineStr">
        <is>
          <t>Herbal Medicine &amp; Products</t>
        </is>
      </c>
      <c r="M101" t="inlineStr">
        <is>
          <t>Herb classification &amp; Law</t>
        </is>
      </c>
      <c r="N101" t="inlineStr">
        <is>
          <t>Clinic</t>
        </is>
      </c>
      <c r="O101" t="inlineStr">
        <is>
          <t>[SOURCE: Pharma Plus เล่มม่วง 2 - ข้อสอบย้อนหลังปี 2558 วันที่ 2 ข้อ 22]</t>
        </is>
      </c>
      <c r="P101" t="inlineStr">
        <is>
          <t>ข้อสอบเก่า</t>
        </is>
      </c>
      <c r="Q101" t="inlineStr">
        <is>
          <t>2558</t>
        </is>
      </c>
    </row>
    <row r="102">
      <c r="A102" s="176" t="n">
        <v>100</v>
      </c>
      <c r="B102" t="inlineStr">
        <is>
          <t>[กรณีศึกษา]
ชายอายุ 50 ปี มีอาการปวดข้อและกล้ามเนื้อ ปฏิเสธประวัติแพ้ยา
คำถาม: สมุนไพรใดสามารถบรรเทาอาการปวดได้</t>
        </is>
      </c>
      <c r="D102" t="inlineStr">
        <is>
          <t>ประสะกะเพรา</t>
        </is>
      </c>
      <c r="E102" t="inlineStr">
        <is>
          <t>ยาผสมเถาวัลย์เปรียง</t>
        </is>
      </c>
      <c r="F102" t="inlineStr">
        <is>
          <t>ขิง</t>
        </is>
      </c>
      <c r="G102" t="inlineStr">
        <is>
          <t>พญาสัตบรรณ</t>
        </is>
      </c>
      <c r="H102" t="inlineStr">
        <is>
          <t>เหง้าข่า</t>
        </is>
      </c>
      <c r="I102" t="inlineStr">
        <is>
          <t>2</t>
        </is>
      </c>
      <c r="J102" t="inlineStr">
        <is>
          <t>✅ คำตอบที่ถูกต้อง: ข้อ ข. ยาผสมเถาวัลย์เปรียง
🎯 ทำไมข้อนี้ถึงถูก:
เถาวัลย์เปรียง (Derris scandens) มีสารออกฤทธิ์กลุ่ม isoflavonoid glycosides บรรจุในบัญชียาหลักแห่งชาติด้านสมุนไพร มีข้อบ่งใช้ในการบรรเทาอาการปวดกล้ามเนื้อและลดการอักเสบของระบบกล้ามเนื้อและกระดูก
🔍 ข้ออื่นผิดเพราะอะไร:
• • ข้อ ก.: ยาประสะกะเพรา มีข้อบ่งใช้บรรเทาอาการท้องอืด ท้องเฟ้อ จุกเสียด แน่นท้อง ทางระบบทางเดินอาหาร
• ข้อ ค.: ขิง มีข้อบ่งใช้เด่นในการบรรเทาอาการท้องอืด ขับลม และป้องกันอาการคลื่นไส้อาเจียนจากการเมารถเมาเรือ
• ข้อ ง.: พญาสัตบรรณ (เปลือกต้น) มีสรรพคุณแก้ไข้ แก้หวัด หรือขับลม ไม่ใช่ยาสมุนไพรหลักสำหรับแก้ปวดข้ออักเสบในบัญชียาหลัก
• ข้อ จ.: เหง้าข่า มีสรรพคุณเด่นในการขับลม บรรเทาอาการแน่นจุกเสียด หรือใช้ทาภายนอกรักษาโรคกลากเกลื้อน</t>
        </is>
      </c>
      <c r="L102" t="inlineStr">
        <is>
          <t>Herbal Medicine &amp; Products</t>
        </is>
      </c>
      <c r="M102" t="inlineStr">
        <is>
          <t>Herb classification &amp; Law</t>
        </is>
      </c>
      <c r="N102" t="inlineStr">
        <is>
          <t>Product</t>
        </is>
      </c>
      <c r="O102" t="inlineStr">
        <is>
          <t>[SOURCE: Pharma Plus เล่มม่วง 2 - ข้อสอบย้อนหลัง PLE-CC1 ปี 2564 วันที่ 1 ข้อ 13]</t>
        </is>
      </c>
      <c r="P102" t="inlineStr">
        <is>
          <t>ข้อสอบเก่า</t>
        </is>
      </c>
      <c r="Q102" t="inlineStr">
        <is>
          <t>2564</t>
        </is>
      </c>
    </row>
    <row r="103">
      <c r="A103" s="176" t="n">
        <v>101</v>
      </c>
      <c r="B103" t="inlineStr">
        <is>
          <t>[กรณีศึกษา]
ผู้ป่วยมีอาการหวัด เจ็บคอ ไปร้านยาเพื่อขอยาแก้ไอ
คำถาม: สมุนไพรใดไม่มีฤทธิ์หลักในการแก้ไอหรือขับเสมหะ</t>
        </is>
      </c>
      <c r="D103" t="inlineStr">
        <is>
          <t>มะขามป้อม</t>
        </is>
      </c>
      <c r="E103" t="inlineStr">
        <is>
          <t>ชะเอมเทศ</t>
        </is>
      </c>
      <c r="F103" t="inlineStr">
        <is>
          <t>มะแว้ง</t>
        </is>
      </c>
      <c r="G103" t="inlineStr">
        <is>
          <t>ขิง</t>
        </is>
      </c>
      <c r="H103" t="inlineStr">
        <is>
          <t>ฟ้าทะลายโจร</t>
        </is>
      </c>
      <c r="I103" t="inlineStr">
        <is>
          <t>5</t>
        </is>
      </c>
      <c r="J103" t="inlineStr">
        <is>
          <t>✅ คำตอบที่ถูกต้อง: ข้อ จ. ฟ้าทะลายโจร
🎯 ทำไมข้อนี้ถึงถูก:
ฟ้าทะลายโจร (Andrographis paniculata) มีข้อบ่งใช้หลักในบัญชียาหลักแห่งชาติสำหรับแก้ไข้ บรรเทาอาการเจ็บคอ และบรรเทาอาการหวัด ไม่ได้จัดเป็นยาเด่นในกลุ่มยาบรรเทาอาการไอขับเสมหะโดยตรง
🔍 ข้ออื่นผิดเพราะอะไร:
• • ข้อ ก.: มะขามป้อม (Phyllanthus emblica) มีกรดอินทรีย์และวิตามินซีสูง ช่วยกระตุ้นการหลั่งน้ำลาย บรรเทาอาการไอ และขับเสมหะได้ดีมาก
• ข้อ ข.: ชะเอมเทศ (Glycyrrhiza glabra) มีสาร glycyrrhizin ช่วยเคลือบเยื่อบุคอ บรรเทาอาการระคายคอและขับเสมหะ
• ข้อ ค.: มะแว้งต้น/มะแว้งเครือ (Solanum spp.) มีสารสำคัญ solasodine บรรเทาอาการไอ ขับเสมหะ เป็นส่วนประกอบหลักในยาประสะมะแว้ง
• ข้อ ง.: ขิง (Zingiber officinale) มีสาร gingerol ช่วยขับลม บรรเทาอาการระคายเคืองในลำคอและลดอาการไอ</t>
        </is>
      </c>
      <c r="L103" t="inlineStr">
        <is>
          <t>Herbal Medicine &amp; Products</t>
        </is>
      </c>
      <c r="M103" t="inlineStr">
        <is>
          <t>Herb classification &amp; Law</t>
        </is>
      </c>
      <c r="N103" t="inlineStr">
        <is>
          <t>Product</t>
        </is>
      </c>
      <c r="O103" t="inlineStr">
        <is>
          <t>[SOURCE: Pharma Plus เล่มม่วง 2 - ข้อสอบย้อนหลัง PLE-CC1 ปี 2564 วันที่ 1 ข้อ 26]</t>
        </is>
      </c>
      <c r="P103" t="inlineStr">
        <is>
          <t>ข้อสอบเก่า</t>
        </is>
      </c>
      <c r="Q103" t="inlineStr">
        <is>
          <t>2564</t>
        </is>
      </c>
    </row>
    <row r="104">
      <c r="A104" s="176" t="n">
        <v>102</v>
      </c>
      <c r="B104" t="inlineStr">
        <is>
          <t>ตามงานสาธารณสุขมูลฐาน สมุนไพรใดใช้รักษาโรคผิวหนังที่เกิดจากเชื้อรา (กลาก เกลื้อน) ได้</t>
        </is>
      </c>
      <c r="D104" t="inlineStr">
        <is>
          <t>พลู</t>
        </is>
      </c>
      <c r="E104" t="inlineStr">
        <is>
          <t>ทองพันชั่ง</t>
        </is>
      </c>
      <c r="F104" t="inlineStr">
        <is>
          <t>เปลือกมังคุด</t>
        </is>
      </c>
      <c r="G104" t="inlineStr">
        <is>
          <t>พญายอ</t>
        </is>
      </c>
      <c r="H104" t="inlineStr">
        <is>
          <t>ว่านหางจระเข้</t>
        </is>
      </c>
      <c r="I104" t="inlineStr">
        <is>
          <t>2</t>
        </is>
      </c>
      <c r="J104" t="inlineStr">
        <is>
          <t>✅ คำตอบที่ถูกต้อง: ข้อ ข. ทองพันชั่ง
🎯 ทำไมข้อนี้ถึงถูก:
ทองพันชั่ง (Rhinacanthus nasutus) มีสารสำคัญกลุ่ม naphthoquinone คือ rhinacanthin มีฤทธิ์ต้านเชื้อราเด่นชัด และได้รับการบรรจุในสาธารณสุขมูลฐานสำหรับรักษาโรคกลาก เกลื้อน
🔍 ข้ออื่นผิดเพราะอะไร:
• • ข้อ ก.: พลู (Piper betle) มีสาร eugenol และ chavicol เด่นด้านลดอาการคันจากลมพิษ หรือรักษาอาการผื่นคันจากแมลงสัตว์กัดต่อย
• ข้อ ค.: เปลือกมังคุด (Garcinia mangostana) มีสาร mangostin และ tannin ใช้สมานแผล รักษาแผลเรื้อรังและแผลติดเชื้อแบคทีเรีย
• ข้อ ง.: พญายอ หรือ เสลดพังพอนตัวเมีย (Clinacanthus nutans) ใช้รักษาโรคติดเชื้อไวรัส เช่น เริม และงูสวัด
• ข้อ จ.: ว่านหางจระเข้ (Aloe vera) ใช้วุ้นรักษาแผลไฟไหม้ น้ำร้อนลวก เพื่อเพิ่มความชุ่มชื้นและลดการอักเสบ</t>
        </is>
      </c>
      <c r="L104" t="inlineStr">
        <is>
          <t>Herbal Medicine &amp; Products</t>
        </is>
      </c>
      <c r="M104" t="inlineStr">
        <is>
          <t>Herb classification &amp; Law</t>
        </is>
      </c>
      <c r="N104" t="inlineStr">
        <is>
          <t>Product</t>
        </is>
      </c>
      <c r="O104" t="inlineStr">
        <is>
          <t>[SOURCE: Pharma Plus เล่มม่วง 2 - ข้อสอบย้อนหลัง PLE-CC1 ปี 2564 วันที่ 1 ข้อ 30]</t>
        </is>
      </c>
      <c r="P104" t="inlineStr">
        <is>
          <t>ข้อสอบเก่า</t>
        </is>
      </c>
      <c r="Q104" t="inlineStr">
        <is>
          <t>2564</t>
        </is>
      </c>
    </row>
    <row r="105">
      <c r="A105" s="176" t="n">
        <v>103</v>
      </c>
      <c r="B105" t="inlineStr">
        <is>
          <t>สารสำคัญที่มีสรรพคุณลดปวดในเจลพริกคือสารใด</t>
        </is>
      </c>
      <c r="D105" t="inlineStr">
        <is>
          <t>Piperine</t>
        </is>
      </c>
      <c r="E105" t="inlineStr">
        <is>
          <t>Capsaicin</t>
        </is>
      </c>
      <c r="F105" t="inlineStr">
        <is>
          <t>Eugenol</t>
        </is>
      </c>
      <c r="G105" t="inlineStr">
        <is>
          <t>Volatile oil</t>
        </is>
      </c>
      <c r="H105" t="inlineStr">
        <is>
          <t>Curcuminoid</t>
        </is>
      </c>
      <c r="I105" t="inlineStr">
        <is>
          <t>2</t>
        </is>
      </c>
      <c r="J105" t="inlineStr">
        <is>
          <t>✅ คำตอบที่ถูกต้อง: ข้อ ข. Capsaicin
🎯 ทำไมข้อนี้ถึงถูก:
Capsaicin เป็นสารสำคัญที่สกัดได้จากพริก (Capsicum spp.) ออกฤทธิ์กระตุ้น TRPV1 receptor แล้วนำไปสู่การหมดไปของ substance P (depletion of substance P) จากปลายประสาท C-fiber ทำให้ระงับการส่งสัญญาณความเจ็บปวด
🔍 ข้ออื่นผิดเพราะอะไร:
• • ข้อ ก.: Piperine เป็นสารสำคัญที่พบในพริกไทย (Piper nigrum) มีสรรพคุณช่วยขับลมและเพิ่ม bioavailability ของยาอื่น ไม่ใช่สารสกัดหลักในเจลพริก
• ข้อ ค.: Eugenol เป็นสารสำคัญในน้ำมันกานพลู (clove oil) หรือใบพลู ใช้เป็นยาชาเฉพาะที่แก้ปวดฟัน
• ข้อ ง.: Volatile oil เป็นน้ำมันหอมระเหยทั่วไปในพืช ไม่ใช่ชื่อสารบริสุทธิ์ออกฤทธิ์จำเพาะของพริก
• ข้อ จ.: Curcuminoid เป็นสารสำคัญสีเหลืองที่พบในขมิ้นชัน (Curcuma longa) มีสรรพคุณขับลมและต้านการอักเสบ</t>
        </is>
      </c>
      <c r="L105" t="inlineStr">
        <is>
          <t>Herbal Medicine &amp; Products</t>
        </is>
      </c>
      <c r="M105" t="inlineStr">
        <is>
          <t>Herb classification &amp; Law</t>
        </is>
      </c>
      <c r="N105" t="inlineStr">
        <is>
          <t>Product</t>
        </is>
      </c>
      <c r="O105" t="inlineStr">
        <is>
          <t>[SOURCE: Pharma Plus เล่มม่วง 2 - ข้อสอบย้อนหลัง PLE-CC1 ปี 2564 วันที่ 1 ข้อ 43]</t>
        </is>
      </c>
      <c r="P105" t="inlineStr">
        <is>
          <t>ข้อสอบเก่า</t>
        </is>
      </c>
      <c r="Q105" t="inlineStr">
        <is>
          <t>2564</t>
        </is>
      </c>
    </row>
    <row r="106">
      <c r="A106" s="176" t="n">
        <v>104</v>
      </c>
      <c r="B106" t="inlineStr">
        <is>
          <t>ยาสมุนไพรใดมีข้อบ่งใช้ในสูติ-นรีเวช บรรจุในบัญชียาหลักแห่งชาติ สามารถใช้ขับน้ำคาวปลาหรือแก้ประจำเดือนมาไม่ปกติในสตรีได้</t>
        </is>
      </c>
      <c r="D106" t="inlineStr">
        <is>
          <t>ยาสหัสธารา</t>
        </is>
      </c>
      <c r="E106" t="inlineStr">
        <is>
          <t>ยาประสะกะเพรา</t>
        </is>
      </c>
      <c r="F106" t="inlineStr">
        <is>
          <t>ยาตรีผลา</t>
        </is>
      </c>
      <c r="G106" t="inlineStr">
        <is>
          <t>ยาไฟประลัยกัลป์</t>
        </is>
      </c>
      <c r="H106" t="inlineStr">
        <is>
          <t>ยาหอมอินทจักร์</t>
        </is>
      </c>
      <c r="I106" t="inlineStr">
        <is>
          <t>4</t>
        </is>
      </c>
      <c r="J106" t="inlineStr">
        <is>
          <t>✅ คำตอบที่ถูกต้อง: ข้อ ง. ยาไฟประลัยกัลป์
🎯 ทำไมข้อนี้ถึงถูก:
ยาไฟประลัยกัลป์ เป็นตำรับยาแผนไทยในบัญชียาหลักแห่งชาติกลุ่มสูติศาสตร์-นรีเวชวิทยา มีสรรพคุณช่วยขับน้ำคาวปลาในสตรีหลังคลอด และบรรเทาอาการประจำเดือนมาไม่สม่ำเสมอหรือประจำเดือนมาไม่ปกติ
🔍 ข้ออื่นผิดเพราะอะไร:
• • ข้อ ก.: ยาสหัสธารา มีข้อบ่งใช้ในการขับลมในเส้น แก้อาการปวดกล้ามเนื้อ มือชา เท้าชา ในกลุ่มโรคระบบกล้ามเนื้อและกระดูก
• ข้อ ข.: ยาประสะกะเพรา ใช้บรรเทาอาการท้องอืด ท้องเฟ้อ จุกเสียด แน่นท้อง ทางระบบทางเดินอาหาร
• ข้อ ค.: ยาตรีผลา ใช้บรรเทาอาการไอ ขับเสมหะ ปรับสมดุลธาตุ หรือเป็นยาระบายอ่อนๆ
• ข้อ จ.: ยาหอมอินทจักร์ ใช้แก้ลมบาดทะจิต แก้คลื่นไส้อาเจียน เวียนศีรษะ หน้ามืด ตาลาย ทางระบบไหลเวียนโลหิต</t>
        </is>
      </c>
      <c r="L106" t="inlineStr">
        <is>
          <t>Herbal Medicine &amp; Products</t>
        </is>
      </c>
      <c r="M106" t="inlineStr">
        <is>
          <t>Traditional Medicine</t>
        </is>
      </c>
      <c r="N106" t="inlineStr">
        <is>
          <t>Product</t>
        </is>
      </c>
      <c r="O106" t="inlineStr">
        <is>
          <t>[SOURCE: Pharma Plus เล่มม่วง 2 - ข้อสอบย้อนหลัง PLE-CC1 ปี 2564 วันที่ 1 ข้อ 48]</t>
        </is>
      </c>
      <c r="P106" t="inlineStr">
        <is>
          <t>ข้อสอบเก่า</t>
        </is>
      </c>
      <c r="Q106" t="inlineStr">
        <is>
          <t>2564</t>
        </is>
      </c>
    </row>
    <row r="107">
      <c r="A107" s="176" t="n">
        <v>105</v>
      </c>
      <c r="B107" t="inlineStr">
        <is>
          <t>[กรณีศึกษา]
การตรวจเอกลักษณ์ทางกายภาพของผงยาสมุนไพรส่วนใบ (powdered leaf drug examination) ภายใต้กล้องจุลทรรศน์
คำถาม: การตรวจผงยาสมุนไพรที่เป็นส่วนใบ (folium) ภายใต้กล้องจุลทรรศน์ ควรพบหรือไม่พบเนื้อเยื่อใด</t>
        </is>
      </c>
      <c r="D107" t="inlineStr">
        <is>
          <t>ไม่พบ cork และ sclereid</t>
        </is>
      </c>
      <c r="E107" t="inlineStr">
        <is>
          <t>พบ stomata และ palisade mesophyll</t>
        </is>
      </c>
      <c r="F107" t="inlineStr">
        <is>
          <t>พบ stomata ไม่พบ palisade</t>
        </is>
      </c>
      <c r="G107" t="inlineStr">
        <is>
          <t>พบ cork และ stoma</t>
        </is>
      </c>
      <c r="H107" t="inlineStr">
        <is>
          <t>พบ sclereid และ cork</t>
        </is>
      </c>
      <c r="I107" t="inlineStr">
        <is>
          <t>2</t>
        </is>
      </c>
      <c r="J107" t="inlineStr">
        <is>
          <t>✅ คำตอบที่ถูกต้อง: ข้อ ข. พบ stomata และ palisade mesophyll
🎯 ทำไมข้อนี้ถึงถูก:
เนื้อเยื่อที่เป็นลักษณะเฉพาะสำคัญของโครงสร้างใบไม้ (folium) คือ ปากใบ (stomata) ที่ชั้น epidermis และ palisade mesophyll ซึ่งเป็นเซลล์รูปแท่งบรรจุคลอโรพลาสต์สำหรับสังเคราะห์แสง ดังนั้นเมื่อตรวจผงยาใบไม้จะต้องตรวจพบ stomata และ palisade
🔍 ข้ออื่นผิดเพราะอะไร:
• • ข้อ ก.: การระบุเพียงไม่พบ cork และ sclereid ไม่ใช่การระบุเอกลักษณ์ยืนยันทางบวก (positive diagnostic features) ของเนื้อเยื่อใบไม้
• ข้อ ค.: ผงยาที่เป็นใบไม้ต้องพบทั้ง stomata และ palisade mesophyll การระบุว่าไม่พบ palisade จึงผิดหลักกายวิภาคพืชศาสตร์
• ข้อ ง.: Cork เป็นเนื้อเยื่อเปลือกไม้ชั้นนอก (bark/stem) ไม่ใช่เนื้อเยื่อปกติของใบไม้
• ข้อ จ.: Sclereid และ cork เป็นลักษณะเด่นของเปลือกไม้ (bark) หรือเปลือกผลเมล็ดแข็ง ไม่ใช่ลักษณะเด่นของใบไม้</t>
        </is>
      </c>
      <c r="L107" t="inlineStr">
        <is>
          <t>Herbal Medicine &amp; Products</t>
        </is>
      </c>
      <c r="M107" t="inlineStr">
        <is>
          <t>Herb classification &amp; Law</t>
        </is>
      </c>
      <c r="N107" t="inlineStr">
        <is>
          <t>Product</t>
        </is>
      </c>
      <c r="O107" t="inlineStr">
        <is>
          <t>[SOURCE: Pharma Plus เล่มม่วง 2 - ข้อสอบย้อนหลัง PLE-CC1 ปี 2564 วันที่ 1 ข้อ 49]</t>
        </is>
      </c>
      <c r="P107" t="inlineStr">
        <is>
          <t>ข้อสอบเก่า</t>
        </is>
      </c>
      <c r="Q107" t="inlineStr">
        <is>
          <t>2564</t>
        </is>
      </c>
    </row>
    <row r="108">
      <c r="A108" s="176" t="n">
        <v>106</v>
      </c>
      <c r="B108" t="inlineStr">
        <is>
          <t>[กรณีศึกษา การติดเชื้อพยาธิเส้นด้าย (Enterobius vermicularis)]
พยาธิ Enterobius vermicularis ทำ scotch tape แล้วเจอไข่ เด็กอายุ 4 ขวบ คันทวาร ใช้สกอตเทปเทคนิค
คำถาม: สมุนไพรที่ใช้ในการขับพยาธิ</t>
        </is>
      </c>
      <c r="D108" t="inlineStr">
        <is>
          <t>น้ำมันมะพร้าว</t>
        </is>
      </c>
      <c r="E108" t="inlineStr">
        <is>
          <t>ใบตำลึง</t>
        </is>
      </c>
      <c r="F108" t="inlineStr">
        <is>
          <t>เปลือกมังคุด</t>
        </is>
      </c>
      <c r="G108" t="inlineStr">
        <is>
          <t>เมล็ดฟักทอง</t>
        </is>
      </c>
      <c r="H108" t="inlineStr">
        <is>
          <t>ผลแก่แมงลัก</t>
        </is>
      </c>
      <c r="I108" t="inlineStr">
        <is>
          <t>4</t>
        </is>
      </c>
      <c r="J108" t="inlineStr">
        <is>
          <t>✅ คำตอบที่ถูกต้อง: ข้อ ง. เมล็ดฟักทอง
🎯 ทำไมข้อนี้ถึงถูก: เมล็ดฟักทอง (pumpkin seeds จาก Cucurbita moschata) มีสารสำคัญคือ cucurbitine ซึ่งเป็นกรดอะมิโนที่มีฤทธิ์ขับพยาธิ (anthelmintic activity) โดยเฉพาะพยาธิตัวตืด (tapeworm) และพยาธิไส้เดือน พยาธิเส้นด้าย (Enterobius vermicularis) โดยออกฤทธิ์ทำให้พยาธิเป็นอัมพาตชั่วคราว จึงหลุดออกจากผนังลำไส้และถูกขับถ่ายออกมาได้ง่าย
🔍 ข้ออื่นผิดเพราะอะไร:
• ข้อ ก.: น้ำมันมะพร้าว มีกรดไขมันอิ่มตัวสายปานกลาง (medium-chain triglycerides) นิยมใช้บำรุงผิว ให้ความชุ่มชื้น หรือเป็นน้ำมันพื้นฐานในตำรับ ไม่ได้มีฤทธิ์ขับพยาธิลำไส้
• ข้อ ข.: ใบตำลึง มีสรรพคุณตามภูมิปัญญาพื้นบ้านในการดับพิษร้อน ถอนพิษไข้ รักษาผื่นคัน แมลงสัตว์กัดต่อย ไม่มีฤทธิ์ขับพยาธิ
• ข้อ ค.: เปลือกมังคุด มีสารกลุ่มแซนโทน (xanthones) เช่น alpha-mangostin และแทนนิน (tannins) มีฤทธิ์สมานแผล ต้านเชื้อแบคทีเรีย และต้านการอักเสบ ไม่ใช้ขับพยาธิ
• ข้อ จ.: ผลแก่หรือเมล็ดแมงลัก มีสารเมือก (mucilage) พองตัวในน้ำได้มาก ใช้เป็นยาระบายเพิ่มกากอาหาร (bulk-forming laxative) บรรเทาอาการท้องผูก ไม่มีฤทธิ์ฆ่าหรือขับพยาธิโดยตรง</t>
        </is>
      </c>
      <c r="L108" t="inlineStr">
        <is>
          <t>Herbal Medicine &amp; Products</t>
        </is>
      </c>
      <c r="M108" t="inlineStr">
        <is>
          <t>Herb classification &amp; Law</t>
        </is>
      </c>
      <c r="N108" t="inlineStr">
        <is>
          <t>Product</t>
        </is>
      </c>
      <c r="O108" t="inlineStr">
        <is>
          <t>[SOURCE: Pharma Plus เล่มม่วง 2 - ข้อสอบย้อนหลัง PLE-CC1 ปี 2564 วันที่ 1 ข้อ 54]</t>
        </is>
      </c>
      <c r="P108" t="inlineStr">
        <is>
          <t>ข้อสอบเก่า</t>
        </is>
      </c>
      <c r="Q108" t="inlineStr">
        <is>
          <t>2564</t>
        </is>
      </c>
    </row>
    <row r="109">
      <c r="A109" s="176" t="n">
        <v>107</v>
      </c>
      <c r="B109" t="inlineStr">
        <is>
          <t>[กรณีศึกษา ปัสสาวะขัดและกระปิดกระปรอย]
หญิง 22 ปี ปฏิเสธโรคประจำตัวและการมีเพศสัมพันธ์ มาร้านยาเนื่องจากมีอาการปัสสาวะขัดและกระปิดกระปรอยมา 1 วัน ไม่เคยมีอาการมาก่อน ก่อนเกิดอาการมีการกลั้นปัสสาวะระหว่างเดินทาง
คำถาม: เภสัชกรแนะนำสมุนไพรในบัญชียาหลักและสาธารณสุขมูลฐานเพื่อแก้ขัดเบาสำหรับอาการดังกล่าวตัวใด</t>
        </is>
      </c>
      <c r="D109" t="inlineStr">
        <is>
          <t>กระเจี๊ยบแดง</t>
        </is>
      </c>
      <c r="E109" t="inlineStr">
        <is>
          <t>ช้าพลู</t>
        </is>
      </c>
      <c r="F109" t="inlineStr">
        <is>
          <t>รางจืด</t>
        </is>
      </c>
      <c r="G109" t="inlineStr">
        <is>
          <t>ฟ้าทะลายโจร</t>
        </is>
      </c>
      <c r="H109" t="inlineStr">
        <is>
          <t>หญ้าปักกิ่ง</t>
        </is>
      </c>
      <c r="I109" t="inlineStr">
        <is>
          <t>1</t>
        </is>
      </c>
      <c r="J109" t="inlineStr">
        <is>
          <t>✅ คำตอบที่ถูกต้อง: ข้อ ก. กระเจี๊ยบแดง
🎯 ทำไมข้อนี้ถึงถูก: ดอกกระเจี๊ยบแดง (Hibiscus sabdariffa) มีการบรรจุอยู่ในบัญชียาหลักแห่งชาติด้านสมุนไพร และงานสาธารณสุขมูลฐาน โดยมีข้อบ่งใช้แก้อาการขัดเบา ขับปัสสาวะ (diuretic) และป้องกัน/บรรเทาอาการของโรคระบบทางเดินปัสสาวะอักเสบส่วนล่างเนื่องจากมีสารกลุ่ม anthocyanins และ organic acids ช่วยปรับสภาวะและลดการเกาะติดของเชื้อแบคทีเรีย
🔍 ข้ออื่นผิดเพราะอะไร:
• ข้อ ข.: ชะพลู (Piper sarmentosum) ใช้รักษาโรคเบาหวาน ขับเสมหะ บำรุงธาตุ หรือขับลมในระบบทางเดินอาหาร ไม่มีข้อบ่งใช้แก้ขัดเบาในบัญชียาหลัก
• ข้อ ค.: รางจืด (Thunbergia laurifolia) มีข้อบ่งใช้ในการถอนพิษสารเคมี ยาฆ่าแมลง พิษไข้ หรือต้านการอักเสบ
• ข้อ ง.: ฟ้าทะลายโจร (Andrographis paniculata) มีข้อบ่งใช้บรรเทาอาการไข้หวัด เจ็บคอ และท้องเสียชนิดไม่ติดเชื้อ
• ข้อ จ.: หญ้าปักกิ่ง (Murdannia loriformis) มีสรรพคุณตามภูมิปัญญาช่วยปรับระบบภูมิคุ้มกัน ดับพิษร้อน ไม่มีข้อบ่งใช้หลักในการแก้ขัดเบา</t>
        </is>
      </c>
      <c r="L109" t="inlineStr">
        <is>
          <t>Herbal Medicine &amp; Products</t>
        </is>
      </c>
      <c r="M109" t="inlineStr">
        <is>
          <t>Herb classification &amp; Law</t>
        </is>
      </c>
      <c r="N109" t="inlineStr">
        <is>
          <t>Product</t>
        </is>
      </c>
      <c r="O109" t="inlineStr">
        <is>
          <t>[SOURCE: Pharma Plus เล่มม่วง 2 - ข้อสอบย้อนหลัง PLE-CC1 ปี 2564 วันที่ 1 ข้อ 63]</t>
        </is>
      </c>
      <c r="P109" t="inlineStr">
        <is>
          <t>ข้อสอบเก่า</t>
        </is>
      </c>
      <c r="Q109" t="inlineStr">
        <is>
          <t>2564</t>
        </is>
      </c>
    </row>
    <row r="110">
      <c r="A110" s="176" t="n">
        <v>108</v>
      </c>
      <c r="B110" t="inlineStr">
        <is>
          <t>ยาสมุนไพรใดแก้พิษแมลงสัตว์กัดต่อย</t>
        </is>
      </c>
      <c r="D110" t="inlineStr">
        <is>
          <t>ว่านหางจระเข้</t>
        </is>
      </c>
      <c r="E110" t="inlineStr">
        <is>
          <t>พญายอ</t>
        </is>
      </c>
      <c r="F110" t="inlineStr">
        <is>
          <t>เปลือกมังคุด</t>
        </is>
      </c>
      <c r="G110" t="inlineStr">
        <is>
          <t>ขมิ้นชัน</t>
        </is>
      </c>
      <c r="H110" t="inlineStr">
        <is>
          <t>เจ้าไพล บางนา</t>
        </is>
      </c>
      <c r="I110" t="inlineStr">
        <is>
          <t>2</t>
        </is>
      </c>
      <c r="J110" t="inlineStr">
        <is>
          <t>✅ คำตอบที่ถูกต้อง: ข้อ ข. พญายอ
🎯 ทำไมข้อนี้ถึงถูก: พญายอ (เสลดพังพอนตัวเมีย - Clinacanthus nutans) ได้รับการบรรจุในบัญชียาหลักแห่งชาติด้านสมุนไพร โดยมีข้อบ่งใช้ภายนอกในการบรรเทาอาการอักเสบ ปวด บวม จากแมลงสัตว์กัดต่อย และรักษาแผลจากโรคเริมหรืองูสวัด
🔍 ข้ออื่นผิดเพราะอะไร:
• ข้อ ก.: ว่านหางจระเข้ (Aloe vera) มีข้อบ่งใช้ในการรักษาแผลไฟไหม้ น้ำร้อนลวก และให้ความชุ่มชื้นแก่ผิวหนัง
• ข้อ ค.: เปลือกมังคุด (Garcinia mangostana) มีข้อบ่งใช้ในการรักษาแผลสด แผลเรื้อรัง ต้านเชื้อแบคทีเรีย และสมานแผล
• ข้อ ง.: ขมิ้นชัน (Curcuma longa) มีข้อบ่งใช้รับประทานขับลม บรรเทาอาการท้องอืด ท้องเฟ้อ แน่นจุกเสียด
• ข้อ จ.: ไพล (Zingiber montanum) มีข้อบ่งใช้บรรเทาอาการปวดเมื่อยกล้ามเนื้อ เคล็ดขัดยอก ฟกช้ำ</t>
        </is>
      </c>
      <c r="L110" t="inlineStr">
        <is>
          <t>Herbal Medicine &amp; Products</t>
        </is>
      </c>
      <c r="M110" t="inlineStr">
        <is>
          <t>Herb classification &amp; Law</t>
        </is>
      </c>
      <c r="N110" t="inlineStr">
        <is>
          <t>Product</t>
        </is>
      </c>
      <c r="O110" t="inlineStr">
        <is>
          <t>[SOURCE: Pharma Plus เล่มม่วง 2 - ข้อสอบย้อนหลัง PLE-CC1 ปี 2564 วันที่ 1 ข้อ 103]</t>
        </is>
      </c>
      <c r="P110" t="inlineStr">
        <is>
          <t>ข้อสอบเก่า</t>
        </is>
      </c>
      <c r="Q110" t="inlineStr">
        <is>
          <t>2564</t>
        </is>
      </c>
    </row>
    <row r="111">
      <c r="A111" s="176" t="n">
        <v>109</v>
      </c>
      <c r="B111" t="inlineStr">
        <is>
          <t>[สมุนไพรในงานสาธารณสุขมูลฐานและบัญชียาหลักแห่งชาติ]
การเลือกใช้ผลิตภัณฑ์ยาสมุนไพรสำหรับทารักษาโรคติดเชื้อราบนผิวหนัง
คำถาม: ตำรับสมุนไพรใดสามารถใช้รักษาเชื้อราได้</t>
        </is>
      </c>
      <c r="D111" t="inlineStr">
        <is>
          <t>ทิงเจอร์พลู</t>
        </is>
      </c>
      <c r="E111" t="inlineStr">
        <is>
          <t>ทิงเจอร์เสลดพังพอน</t>
        </is>
      </c>
      <c r="F111" t="inlineStr">
        <is>
          <t>ครีมมะหาด</t>
        </is>
      </c>
      <c r="G111" t="inlineStr">
        <is>
          <t>ทิงเจอร์ทองพันชั่ง</t>
        </is>
      </c>
      <c r="H111" t="inlineStr">
        <is>
          <t>ครีมผักบุ้งทะเล</t>
        </is>
      </c>
      <c r="I111" t="inlineStr">
        <is>
          <t>4</t>
        </is>
      </c>
      <c r="J111" t="inlineStr">
        <is>
          <t>✅ คำตอบที่ถูกต้อง: ข้อ ง. ทิงเจอร์ทองพันชั่ง
🎯 ทำไมข้อนี้ถึงถูก:
ทิงเจอร์ทองพันชั่ง (Rhinacanthus nasutus) สกัดจากใบหรือรากทองพันชั่ง ซึ่งมีสารสำคัญกลุ่ม naphthoquinones คือ rhinacanthin-C มีฤทธิ์ต้านเชื้อราบนผิวหนังเด่นชัด (dermatophytes, Tinea spp.) ได้รับการบรรจุในบัญชียาหลักแห่งชาติสำหรับรักษาโรคกลาก เกลื้อน และเชื้อราที่ผิวหนัง
🔍 ข้ออื่นผิดเพราะอะไร:
• ข้อ ก. ทิงเจอร์พลู: มีสารสำคัญคือ eugenol มีฤทธิ์แก้คัน บรรเทาอาการลมพิษ ผื่นคันจากแมลงสัตว์กัดต่อย ไม่ใช่ข้อบ่งใช้หลักสำหรับเชื้อราบนผิวหนัง
• ข้อ ข. ทิงเจอร์เสลดพังพอน: สารสกัดจากพญายอ (เสลดพังพอนตัวเมีย) มีฤทธิ์ต้านไวรัส ใช้รักษาโรคเริม (Herpes simplex) และงูสวัด (Herpes zoster)
• ข้อ ค. ครีมมะหาด: สาร oxyresveratrol จากมะหาดมีฤทธิ์ยับยั้งเอนไซม์ tyrosinase ใช้เป็น whitening agent ลดฝ้า กระ จุดด่างดำ ไม่ใช่ยาต้านเชื้อรา
• ข้อ จ. ครีมผักบุ้งทะเล: ใช้บรรเทาอาการแพ้ ผื่นคัน และแก้พิษจากแมงกะพรุนไฟ</t>
        </is>
      </c>
      <c r="L111" t="inlineStr">
        <is>
          <t>Herbal Medicine &amp; Products</t>
        </is>
      </c>
      <c r="M111" t="inlineStr">
        <is>
          <t>Herb classification &amp; Law</t>
        </is>
      </c>
      <c r="N111" t="inlineStr">
        <is>
          <t>Product</t>
        </is>
      </c>
      <c r="O111" t="inlineStr">
        <is>
          <t>[SOURCE: Pharma Plus เล่มม่วง 2 - ข้อสอบย้อนหลัง PLE-CC1 ปี 2564 วันที่ 2 ข้อ 23]</t>
        </is>
      </c>
      <c r="P111" t="inlineStr">
        <is>
          <t>ข้อสอบเก่า</t>
        </is>
      </c>
      <c r="Q111" t="inlineStr">
        <is>
          <t>2564</t>
        </is>
      </c>
    </row>
    <row r="112">
      <c r="A112" s="176" t="n">
        <v>110</v>
      </c>
      <c r="B112" t="inlineStr">
        <is>
          <t>[สมุนไพรช่วยเลิกบุหรี่ในบัญชียาหลักแห่งชาติ]
การเลือกใช้ยาสมุนไพรในระบบบริการสุขภาพปฐมภูมิเพื่อช่วยบำบัดผู้ติดบุหรี่
คำถาม: สมุนไพรมีสรรพคุณช่วยเลิกบุหรี่</t>
        </is>
      </c>
      <c r="D112" t="inlineStr">
        <is>
          <t>หญ้าหนวดแมว</t>
        </is>
      </c>
      <c r="E112" t="inlineStr">
        <is>
          <t>รางจืด</t>
        </is>
      </c>
      <c r="F112" t="inlineStr">
        <is>
          <t>กระเจี๊ยบแดง</t>
        </is>
      </c>
      <c r="G112" t="inlineStr">
        <is>
          <t>หญ้าดอกขาว</t>
        </is>
      </c>
      <c r="H112" t="inlineStr">
        <is>
          <t>ขิง</t>
        </is>
      </c>
      <c r="I112" t="inlineStr">
        <is>
          <t>4</t>
        </is>
      </c>
      <c r="J112" t="inlineStr">
        <is>
          <t>✅ คำตอบที่ถูกต้อง: ข้อ ง. หญ้าดอกขาว
🎯 ทำไมข้อนี้ถึงถูก:
หญ้าดอกขาว (หมอน้อย หรือ Vernonia cinerea (L.) Less.) มีสารสำคัญคือ potassium nitrate และ flavonoids ซึ่งทำให้ต่อมรับรสบนลิ้นชา รู้สึกฝาดเฝื่อน และทำให้รสชาติของบุหรี่เปลี่ยนไป ไม่อยากสูบบุหรี่ ได้รับการบรรจุในบัญชียาหลักแห่งชาติด้านสมุนไพรเพื่อช่วยลดความอยากบุหรี่
🔍 ข้ออื่นผิดเพราะอะไร:
• ข้อ ก. หญ้าหนวดแมว: มีฤทธิ์ขับปัสสาวะและขับกรดยูริก ใช้รักษาโรคนิ่วในทางเดินปัสสาวะ ไม่ใช่ยาเลิกบุหรี่
• ข้อ ข. รางจืด: มีสรรพคุณเด่นด้านการล้างพิษ ถอนพิษยาฆ่าแมลงและสารเคมี
• ข้อ ค. กระเจี๊ยบแดง: มีฤทธิ์ขับปัสสาวะ ลดความดันโลหิต และลดไขมันในเลือด
• ข้อ จ. ขิง: มีสรรพคุณขับลม แก้อาเจียน คลื่นไส้ เมารถเมาเรือ</t>
        </is>
      </c>
      <c r="L112" t="inlineStr">
        <is>
          <t>Herbal Medicine &amp; Products</t>
        </is>
      </c>
      <c r="M112" t="inlineStr">
        <is>
          <t>Herb classification &amp; Law</t>
        </is>
      </c>
      <c r="N112" t="inlineStr">
        <is>
          <t>Product</t>
        </is>
      </c>
      <c r="O112" t="inlineStr">
        <is>
          <t>[SOURCE: Pharma Plus เล่มม่วง 2 - ข้อสอบย้อนหลัง PLE-CC1 ปี 2564 วันที่ 2 ข้อ 43]</t>
        </is>
      </c>
      <c r="P112" t="inlineStr">
        <is>
          <t>ข้อสอบเก่า</t>
        </is>
      </c>
      <c r="Q112" t="inlineStr">
        <is>
          <t>2564</t>
        </is>
      </c>
    </row>
    <row r="113">
      <c r="A113" s="176" t="n">
        <v>111</v>
      </c>
      <c r="B113" t="inlineStr">
        <is>
          <t>สมุนไพรในใดมีหลักฐานเชิงช่วยลดระดับน้ำตาลได้</t>
        </is>
      </c>
      <c r="D113" t="inlineStr">
        <is>
          <t>ดอกแค</t>
        </is>
      </c>
      <c r="E113" t="inlineStr">
        <is>
          <t>ขี้เหล็ก</t>
        </is>
      </c>
      <c r="F113" t="inlineStr">
        <is>
          <t>มะระขี้นก</t>
        </is>
      </c>
      <c r="G113" t="inlineStr">
        <is>
          <t>ทองพันชั่ง</t>
        </is>
      </c>
      <c r="H113" t="inlineStr">
        <is>
          <t>ฟ้าทะลายโจร</t>
        </is>
      </c>
      <c r="I113" t="inlineStr">
        <is>
          <t>3</t>
        </is>
      </c>
      <c r="J113" t="inlineStr">
        <is>
          <t>✅ คำตอบที่ถูกต้อง: ข้อ ค. มะระขี้นก
🎯 ทำไมข้อนี้ถึงถูก:
มะระขี้นก (Momordica charantia) มีสารสำคัญกลุ่ม charantin, vicine และ polypeptide-p ซึ่งมีหลักฐานเชิงประจักษ์ทางคลินิกว่าช่วยกระตุ้นการหลั่งอินซูลินและลดระดับน้ำตาลในเลือดได้
🔍 ข้ออื่นผิดเพราะอะไร:
• ข้อ ก.: ดอกแค นิยมใช้เป็นผักพื้นบ้านและแก้ไข้หัวลม ไม่มีหลักฐานทางคลินิกรองรับฤทธิ์ลดน้ำตาลในเลือด
• ข้อ ข.: ขี้เหล็ก (Senna siamea) มีสาร barakol มีฤทธิ์ช่วยให้นอนหลับและคลายกังวล แต่มีพิษต่อตับ ไม่ได้ใช้ลดน้ำตาล
• ข้อ ง.: ทองพันชั่ง (Rhinacanthus nasutus) สารสำคัญคือ rhinacanthin ใช้รักษาโรคผิวหนังจากเชื้อรา
• ข้อ จ.: ฟ้าทะลายโจร (Andrographis paniculata) มีสาร andrographolide ใช้บรรเทาอาการของโรคหวัดและเจ็บคอ</t>
        </is>
      </c>
      <c r="K113" t="inlineStr">
        <is>
          <t>Herbal Medicine in Diabetes</t>
        </is>
      </c>
      <c r="L113" t="inlineStr">
        <is>
          <t>Herbal Medicine &amp; Products</t>
        </is>
      </c>
      <c r="M113" t="inlineStr">
        <is>
          <t>Herb classification &amp; Law</t>
        </is>
      </c>
      <c r="N113" t="inlineStr">
        <is>
          <t>Product</t>
        </is>
      </c>
      <c r="O113" t="inlineStr">
        <is>
          <t>ข้อสอบเก่า</t>
        </is>
      </c>
      <c r="P113" t="inlineStr">
        <is>
          <t>ข้อสอบเก่า</t>
        </is>
      </c>
      <c r="Q113" t="inlineStr">
        <is>
          <t>2565</t>
        </is>
      </c>
    </row>
    <row r="114">
      <c r="A114" s="176" t="n">
        <v>112</v>
      </c>
      <c r="B114" t="inlineStr">
        <is>
          <t>สมุนไพรในข้อใดช่วยรักษาอาการงูสวัด</t>
        </is>
      </c>
      <c r="D114" t="inlineStr">
        <is>
          <t>เจลว่านหางจระเข้</t>
        </is>
      </c>
      <c r="E114" t="inlineStr">
        <is>
          <t>ยาเปลือกมังคุด</t>
        </is>
      </c>
      <c r="F114" t="inlineStr">
        <is>
          <t>ครีมพญายอ</t>
        </is>
      </c>
      <c r="G114" t="inlineStr">
        <is>
          <t>ทิงเจอร์พลู</t>
        </is>
      </c>
      <c r="H114" t="inlineStr">
        <is>
          <t>ยาบัวบก</t>
        </is>
      </c>
      <c r="I114" t="n">
        <v>3</v>
      </c>
      <c r="J114" t="inlineStr">
        <is>
          <t>✅ คำตอบที่ถูกต้อง: ข้อ ค. ครีมพญายอ
🎯 ทำไมข้อนี้ถึงถูก: พญายอ (เสลดพังพอนตัวเมีย - Clinacanthus nutans) บรรจุในบัญชียาหลักแห่งชาติด้านสมุนไพร ในรูปแบบยาครีมพญายอ มีข้อบ่งใช้ในการรักษาแผลจากไวรัสเริม (Herpes simplex) และงูสวัด (Herpes zoster) โดยมีฤทธิ์ยับยั้งการเจริญของไวรัสและต้านการอักเสบ
🔍 ข้ออื่นผิดเพราะอะไร:
•
ข
้
อ
ก
.
เ
จ
ล
ว
่
า
น
ห
า
ง
จ
ร
ะ
เ
ข
้
:
ใ
ช
้
ส
ำ
ห
ร
ั
บ
ร
ั
ก
ษ
า
แ
ผ
ล
ไ
ฟ
ไ
ห
ม
้
น
้
ำ
ร
้
อ
น
ล
ว
ก
เ
พ
ื
่
อ
เ
พ
ิ
่
ม
ค
ว
า
ม
ช
ุ
่
ม
ช
ื
้
น
ส
ม
า
น
ผ
ิ
ว
•
ข
้
อ
ข
.
ย
า
เ
ป
ล
ื
อ
ก
ม
ั
ง
ค
ุ
ด
:
ม
ี
ส
า
ร
แ
ท
น
น
ิ
น
แ
ล
ะ
แ
ซ
น
โ
ท
น
ใ
ช
้
ท
า
ส
ม
า
น
แ
ผ
ล
ร
ั
ก
ษ
า
แ
ผ
ล
เ
ร
ื
้
อ
ร
ั
ง
ฆ
่
า
เ
ช
ื
้
อ
แ
บ
ค
ท
ี
เ
ร
ี
ย
•
ข
้
อ
ง
.
ท
ิ
ง
เ
จ
อ
ร
์
พ
ล
ู
:
ใ
ช
้
ร
ั
ก
ษ
า
อ
า
ก
า
ร
ค
ั
น
จ
า
ก
ล
ม
พ
ิ
ษ
ห
ร
ื
อ
แ
ม
ล
ง
ส
ั
ต
ว
์
ก
ั
ด
ต
่
อ
ย
•
ข
้
อ
จ
.
ย
า
บ
ั
ว
บ
ก
:
ใ
ช
้
ส
ำ
ห
ร
ั
บ
ส
ม
า
น
แ
ผ
ล
ส
ด
แ
ผ
ล
ผ
่
า
ต
ั
ด
แ
ล
ะ
แ
ก
้
ร
้
อ
น
ใ
น
ช
้
ำ
ใ
น</t>
        </is>
      </c>
      <c r="L114" t="inlineStr">
        <is>
          <t>Herbal Medicine &amp; Products</t>
        </is>
      </c>
      <c r="M114" t="inlineStr">
        <is>
          <t>Traditional Medicine</t>
        </is>
      </c>
      <c r="N114" t="inlineStr">
        <is>
          <t>Product</t>
        </is>
      </c>
      <c r="O114" t="inlineStr">
        <is>
          <t>[SOURCE: Mock Pharmtutor 2024 Set 1 ข้อ 15]</t>
        </is>
      </c>
      <c r="P114" t="inlineStr">
        <is>
          <t>ข้อสอบจำลอง</t>
        </is>
      </c>
      <c r="Q114" t="inlineStr">
        <is>
          <t>Mock Pharmtutor 2024</t>
        </is>
      </c>
    </row>
    <row r="115">
      <c r="A115" s="176" t="n">
        <v>113</v>
      </c>
      <c r="B115" t="inlineStr">
        <is>
          <t>สมุนไพรในข้อใดช่วยบรรเทาอาการคลื่นไส้อาเจียน</t>
        </is>
      </c>
      <c r="D115" t="inlineStr">
        <is>
          <t>เหง้าขิง</t>
        </is>
      </c>
      <c r="E115" t="inlineStr">
        <is>
          <t>ข่า</t>
        </is>
      </c>
      <c r="F115" t="inlineStr">
        <is>
          <t>ตะไคร้</t>
        </is>
      </c>
      <c r="G115" t="inlineStr">
        <is>
          <t>ขมิ้นชัน</t>
        </is>
      </c>
      <c r="H115" t="inlineStr">
        <is>
          <t>ใบมะกรูด</t>
        </is>
      </c>
      <c r="I115" t="n">
        <v>1</v>
      </c>
      <c r="J115" t="inlineStr">
        <is>
          <t>✅ คำตอบที่ถูกต้อง: ข้อ ก. เหง้าขิง
🎯 ทำไมข้อนี้ถึงถูก: เหง้าขิง (Zingiber officinale) มีสารออกฤทธิ์สำคัญกลุ่ม gingerols และ shogaols ซึ่งมีฤทธิ์ต้านอาการคลื่นไส้อาเจียน (antiemetic) โดยออกฤทธิ์เป็น antagonist ต่อ 5-HT3 และ cholinergic receptors ในระบบทางเดินอาหาร บรรจุในบัญชียาหลักแห่งชาติด้านสมุนไพรสำหรับบรรเทาอาการคลื่นไส้อาเจียน
🔍 ข้ออื่นผิดเพราะอะไร:
•
ข
้
อ
ข
.
ข
่
า
:
ม
ี
ส
ร
ร
พ
ค
ุ
ณ
ห
ล
ั
ก
ใ
น
ก
า
ร
ข
ั
บ
ล
ม
แ
น
่
น
จ
ุ
ก
เ
ส
ี
ย
ด
แ
ล
ะ
ร
ั
ก
ษ
า
เ
ก
ล
ื
้
อ
น
•
ข
้
อ
ค
.
ต
ะ
ไ
ค
ร
้
:
ใ
ช
้
ข
ั
บ
ล
ม
แ
ก
้
ท
้
อ
ง
อ
ื
ด
ท
้
อ
ง
เ
ฟ
้
อ
แ
ล
ะ
ข
ั
บ
ป
ั
ส
ส
า
ว
ะ
•
ข
้
อ
ง
.
ข
ม
ิ
้
น
ช
ั
น
:
ม
ี
ส
า
ร
c
u
r
c
u
m
i
n
o
i
d
s
เ
ด
่
น
ด
้
า
น
บ
ร
ร
เ
ท
า
อ
า
ก
า
ร
แ
น
่
น
จ
ุ
ก
เ
ส
ี
ย
ด
ท
้
อ
ง
อ
ื
ด
แ
ผ
ล
ใ
น
ก
ร
ะ
เ
พ
า
ะ
อ
า
ห
า
ร
•
ข
้
อ
จ
.
ใ
บ
ม
ะ
ก
ร
ู
ด
:
ใ
ช
้
แ
ต
่
ง
ก
ล
ิ
่
น
แ
ล
ะ
ช
่
ว
ย
ข
ั
บ
ล
ม
ไ
ม
่
ใ
ช
่
ส
ม
ุ
น
ไ
พ
ร
ห
ล
ั
ก
ใ
น
ก
า
ร
แ
ก
้
อ
า
เ
จ
ี
ย
น</t>
        </is>
      </c>
      <c r="L115" t="inlineStr">
        <is>
          <t>Herbal Medicine &amp; Products</t>
        </is>
      </c>
      <c r="M115" t="inlineStr">
        <is>
          <t>Traditional Medicine</t>
        </is>
      </c>
      <c r="N115" t="inlineStr">
        <is>
          <t>Product</t>
        </is>
      </c>
      <c r="O115" t="inlineStr">
        <is>
          <t>[SOURCE: Mock Pharmtutor 2024 Set 1 ข้อ 22]</t>
        </is>
      </c>
      <c r="P115" t="inlineStr">
        <is>
          <t>ข้อสอบจำลอง</t>
        </is>
      </c>
      <c r="Q115" t="inlineStr">
        <is>
          <t>Mock Pharmtutor 2024</t>
        </is>
      </c>
    </row>
    <row r="116">
      <c r="A116" s="176" t="n">
        <v>114</v>
      </c>
      <c r="B116" t="inlineStr">
        <is>
          <t>สมุนไพรในข้อใดบรรเทาอาการต่างจากข้ออื่น</t>
        </is>
      </c>
      <c r="D116" t="inlineStr">
        <is>
          <t>เปลือกทับทิม</t>
        </is>
      </c>
      <c r="E116" t="inlineStr">
        <is>
          <t>กล้วยน้ำหว้าดิบ</t>
        </is>
      </c>
      <c r="F116" t="inlineStr">
        <is>
          <t>ใบสีเสียด</t>
        </is>
      </c>
      <c r="G116" t="inlineStr">
        <is>
          <t>มะขามแขก</t>
        </is>
      </c>
      <c r="H116" t="inlineStr">
        <is>
          <t>ฟ้าทะลายโจร</t>
        </is>
      </c>
      <c r="I116" t="n">
        <v>4</v>
      </c>
      <c r="J116" t="inlineStr">
        <is>
          <t>✅ คำตอบที่ถูกต้อง: ข้อ ง. มะขามแขก
🎯 ทำไมข้อนี้ถึงถูก: มะขามแขก (Senna) มีสารสำคัญกลุ่ม anthraquinones (sennoside A และ B) ออกฤทธิ์เป็นยาระบายกระตุ้นการขับถ่ายแก้ท้องผูก (laxative) ในขณะที่ตัวเลือกอื่นๆ เช่น เปลือกทับทิม กล้วยน้ำหว้าดิบ ใบสีเสียด เป็นสมุนไพรที่มีสารแทนนินสูงใช้รักษาอาการท้องเสีย
🔍 ข้ออื่นผิดเพราะอะไร:
•
ข
้
อ
ก
.
เ
ป
ล
ื
อ
ก
ท
ั
บ
ท
ิ
ม
:
ม
ี
ส
า
ร
แ
ท
น
น
ิ
น
ส
ู
ง
ใ
ช
้
ฝ
า
ด
ส
ม
า
น
แ
ก
้
อ
า
ก
า
ร
ท
้
อ
ง
เ
ส
ี
ย
ท
ี
่
ไ
ม
่
ใ
ช
่
บ
ิ
ด
•
ข
้
อ
ข
.
ก
ล
้
ว
ย
น
้
ำ
ห
ว
้
า
ด
ิ
บ
:
ม
ี
ส
า
ร
แ
ท
น
น
ิ
น
แ
ล
ะ
เ
ซ
โ
ร
โ
ท
น
ิ
น
ใ
ช
้
ร
ั
ก
ษ
า
อ
า
ก
า
ร
ท
้
อ
ง
เ
ส
ี
ย
แ
ล
ะ
แ
ผ
ล
ใ
น
ก
ร
ะ
เ
พ
า
ะ
อ
า
ห
า
ร
•
ข
้
อ
ค
.
ใ
บ
ส
ี
เ
ส
ี
ย
ด
:
ม
ี
ส
า
ร
แ
ท
น
น
ิ
น
เ
ข
้
ม
ข
้
น
อ
อ
ก
ฤ
ท
ธ
ิ
์
ฝ
า
ด
ส
ม
า
น
ร
ั
ก
ษ
า
อ
า
ก
า
ร
ท
้
อ
ง
เ
ส
ี
ย
•
ข
้
อ
จ
.
ฟ
้
า
ท
ะ
ล
า
ย
โ
จ
ร
:
ใ
น
บ
ั
ญ
ช
ี
ย
า
ห
ล
ั
ก
แ
ห
่
ง
ช
า
ต
ิ
ม
ี
ข
้
อ
บ
่
ง
ใ
ช
้
บ
ร
ร
เ
ท
า
อ
า
ก
า
ร
ท
้
อ
ง
เ
ส
ี
ย
ช
น
ิ
ด
ไ
ม
่
ต
ิ
ด
เ
ช
ื
้
อ
ร
่
ว
ม
ด
้
ว
ย
เ
ช
่
น
ก
ั
น</t>
        </is>
      </c>
      <c r="L116" t="inlineStr">
        <is>
          <t>Herbal Medicine &amp; Products</t>
        </is>
      </c>
      <c r="M116" t="inlineStr">
        <is>
          <t>Traditional Medicine</t>
        </is>
      </c>
      <c r="N116" t="inlineStr">
        <is>
          <t>Product</t>
        </is>
      </c>
      <c r="O116" t="inlineStr">
        <is>
          <t>[SOURCE: Mock Pharmtutor 2024 Set 1 ข้อ 26]</t>
        </is>
      </c>
      <c r="P116" t="inlineStr">
        <is>
          <t>ข้อสอบจำลอง</t>
        </is>
      </c>
      <c r="Q116" t="inlineStr">
        <is>
          <t>Mock Pharmtutor 2024</t>
        </is>
      </c>
    </row>
    <row r="117">
      <c r="A117" s="176" t="n">
        <v>115</v>
      </c>
      <c r="B117" t="inlineStr">
        <is>
          <t>จากโครงสร้างของ nicotine ที่กำหนดให้ ข้อใดคือวิธีการทดสอบที่เหมาะสม (MCQ ธ.ค. 66)</t>
        </is>
      </c>
      <c r="C117" t="inlineStr">
        <is>
          <t>pharmtutor2024/set2_q86.png</t>
        </is>
      </c>
      <c r="D117" t="inlineStr">
        <is>
          <t>Dragendorff's test</t>
        </is>
      </c>
      <c r="E117" t="inlineStr">
        <is>
          <t>Folin-Ciocalteu Content</t>
        </is>
      </c>
      <c r="F117" t="inlineStr">
        <is>
          <t>Lieberman-Burchard test</t>
        </is>
      </c>
      <c r="G117" t="inlineStr">
        <is>
          <t>DPPH assay</t>
        </is>
      </c>
      <c r="H117" t="inlineStr">
        <is>
          <t>MTT assay</t>
        </is>
      </c>
      <c r="I117" t="n">
        <v>1</v>
      </c>
      <c r="J117" t="inlineStr">
        <is>
          <t>✅ คำตอบที่ถูกต้อง: ข้อ ก. Dragendorff's test
🎯 ทำไมข้อนี้ถึงถูก: Nicotine จัดเป็น tertiary amine alkaloid ประกอบด้วย pyridine และ pyrrolidine ring การทดสอบเอกลักษณ์ทางเคมีจึงใช้ Dragendorff's reagent (Potassium bismuth iodide) ซึ่งจะทำปฏิกิริยากับสารกลุ่ม Alkaloids เกิดตะกอนสีส้มหรือส้มแดงอย่างจำเพาะ
🔍 ข้ออื่นผิดเพราะอะไร:
• ข้อ ข.: Folin-Ciocalteu method ใช้สำหรับวิเคราะห์หาปริมาณสารประกอบฟีนอลิกทั้งหมด (Total Phenolic Content) โดยเกิดปฏิกิริยารีดอกซ์กับหมู่ phenolic hydroxyl
• ข้อ ค.: Lieberman-Burchard test ใช้ทดสอบสารกลุ่ม Steroids, Triterpenoids และ Cardiac glycosides เกิดสารละลายสีเขียวหรือชมพูอมม่วง
• ข้อ ง.: DPPH assay เป็นการทดสอบความสามารถในการต้านอนุมูลอิสระ (Antioxidant capacity) ของสารสกัด
• ข้อ จ.: MTT assay เป็นวิธีทดสอบความเป็นพิษต่อเซลล์ (Cytotoxicity assay) และการรอดชีวิตของเซลล์ในการเพาะเลี้ยงเนื้อเยื่อ</t>
        </is>
      </c>
      <c r="L117" t="inlineStr">
        <is>
          <t>Herbal Medicine &amp; Products</t>
        </is>
      </c>
      <c r="M117" t="inlineStr">
        <is>
          <t>Quality Control of Herbs</t>
        </is>
      </c>
      <c r="N117" t="inlineStr">
        <is>
          <t>Product</t>
        </is>
      </c>
      <c r="O117" t="inlineStr">
        <is>
          <t>[SOURCE: Mock Pharmtutor 2024 Set 2 ข้อ 86] MCQ ธ.ค. 66</t>
        </is>
      </c>
      <c r="P117" t="inlineStr">
        <is>
          <t>ข้อสอบจำลอง</t>
        </is>
      </c>
      <c r="Q117" t="inlineStr">
        <is>
          <t>Mock Pharmtutor 2024</t>
        </is>
      </c>
    </row>
    <row r="118">
      <c r="A118" s="176" t="n">
        <v>116</v>
      </c>
      <c r="B118" t="inlineStr">
        <is>
          <t>ตามประกาศบัญชียาหลักแห่งชาติด้านสมุนไพร พ.ศ. 2566 สมุนไพรในข้อใดมีข้อบ่งใช้สำหรับเสริมการรักษาในผู้ป่วยที่มีอาการนอนไม่หลับที่รักษาด้วยยามาตรฐานแล้วไม่ได้ผล</t>
        </is>
      </c>
      <c r="D118" t="inlineStr">
        <is>
          <t>ยาเถาวัลย์เปรียง</t>
        </is>
      </c>
      <c r="E118" t="inlineStr">
        <is>
          <t>ยาอบเชย</t>
        </is>
      </c>
      <c r="F118" t="inlineStr">
        <is>
          <t>น้ำมันกัญชาทั้งห้า</t>
        </is>
      </c>
      <c r="G118" t="inlineStr">
        <is>
          <t>สารสกัดขี้เหล็ก</t>
        </is>
      </c>
      <c r="H118" t="inlineStr">
        <is>
          <t>ยาประสะมะแว้ง</t>
        </is>
      </c>
      <c r="I118" t="n">
        <v>3</v>
      </c>
      <c r="J118" t="inlineStr">
        <is>
          <t>✅ คำตอบที่ถูกต้อง: ข้อ ค. น้ำมันกัญชาทั้งห้า
🎯 ทำไมข้อนี้ถึงถูก: น้ำมันกัญชาทั้งห้า ได้รับการบรรจุในบัญชียาหลักแห่งชาติด้านสมุนไพร พ.ศ. 2566 โดยมีข้อบ่งใช้เพื่อเสริมการรักษาอาการนอนไม่หลับในผู้ป่วยที่ใช้การรักษาตามมาตรฐานแล้วไม่ได้ผล
🔍 ข้ออื่นผิดเพราะอะไร:
• ข้อ ก.: ยาเถาวัลย์เปรียง มีข้อบ่งใช้สำหรับบรรเทาอาการปวดกล้ามเนื้อ ปวดข้อ และข้อเข่าเสื่อม
• ข้อ ข.: ยาอบเชย มีข้อบ่งใช้สำหรับขับลม บรรเทาอาการท้องอืด ท้องเฟ้อ
• ข้อ ง.: สารสกัดขี้เหล็ก ถูกเพิกถอนและยกเลิกออกจากบัญชียาหลักแห่งชาติตั้งแต่นานมาแล้ว เนื่องจากมีรายงานความเป็นพิษต่อตับ (hepatotoxicity) จากสาร barakol
• ข้อ จ.: ยาประสะมะแว้ง มีข้อบ่งใช้สำหรับบรรเทาอาการไอและขับเสมหะ</t>
        </is>
      </c>
      <c r="L118" t="inlineStr">
        <is>
          <t>Herbal Medicine &amp; Products</t>
        </is>
      </c>
      <c r="M118" t="inlineStr">
        <is>
          <t>Traditional Medicine</t>
        </is>
      </c>
      <c r="N118" t="inlineStr">
        <is>
          <t>Product</t>
        </is>
      </c>
      <c r="O118" t="inlineStr">
        <is>
          <t>[SOURCE: ข้อสอบจริง PLE CC1 (Product) ปี 2567 ข้อ 4]</t>
        </is>
      </c>
      <c r="P118" t="inlineStr">
        <is>
          <t>ข้อสอบเก่า</t>
        </is>
      </c>
      <c r="Q118" t="inlineStr">
        <is>
          <t>2567</t>
        </is>
      </c>
    </row>
    <row r="119">
      <c r="A119" s="176" t="n">
        <v>117</v>
      </c>
      <c r="B119" t="inlineStr">
        <is>
          <t>สมุนไพรในข้อใดต่อไปนี้มีข้อบ่งใช้ตามบัญชียาหลักแห่งชาติด้านสมุนไพร พ.ศ. 2566 สำหรับใช้รักษาโรคติดเชื้อราที่ผิวหนัง (กลากและเกลื้อน)</t>
        </is>
      </c>
      <c r="D119" t="inlineStr">
        <is>
          <t>ทิงเจอร์ทองพันชั่ง</t>
        </is>
      </c>
      <c r="E119" t="inlineStr">
        <is>
          <t>โลชั่นเสลดพังพอน</t>
        </is>
      </c>
      <c r="F119" t="inlineStr">
        <is>
          <t>ทิงเจอร์ไพล</t>
        </is>
      </c>
      <c r="G119" t="inlineStr">
        <is>
          <t>ครีมใบบัวบก</t>
        </is>
      </c>
      <c r="H119" t="inlineStr">
        <is>
          <t>ครีมเมล็ดน้อยหน่า</t>
        </is>
      </c>
      <c r="I119" t="n">
        <v>1</v>
      </c>
      <c r="J119" t="inlineStr">
        <is>
          <t>✅ คำตอบที่ถูกต้อง: ข้อ ก. ทิงเจอร์ทองพันชั่ง
🎯 ทำไมข้อนี้ถึงถูก: ทิงเจอร์ทองพันชั่ง (Rhinacanthus nasutus) มีสารสำคัญกลุ่ม naphthoquinone คือ rhinacanthin-C ซึ่งมีฤทธิ์ต้านเชื้อรา บรรจุในบัญชียาหลักแห่งชาติสำหรับรักษากลากเกลื้อน
🔍 ข้ออื่นผิดเพราะอะไร:
• ข้อ ข.: โลชั่นเสลดพังพอน มีข้อบ่งใช้สำหรับรักษาอาการแมลงสัตว์กัดต่อย แผลเริม หรืองูสวัด
• ข้อ ค.: ทิงเจอร์ไพล มีข้อบ่งใช้สำหรับบรรเทาอาการปวดเมื่อย ฟกช้ำ และเคล็ดขัดยอก
• ข้อ ง.: ครีมใบบัวบก มีข้อบ่งใช้สำหรับสมานแผลสด แผลไฟไหม้ และน้ำร้อนลวก
• ข้อ จ.: ครีมหรือโลชั่นสารสกัดเมล็ดน้อยหน่า มีข้อบ่งใช้สำหรับกำจัดเหา</t>
        </is>
      </c>
      <c r="L119" t="inlineStr">
        <is>
          <t>Herbal Medicine &amp; Products</t>
        </is>
      </c>
      <c r="M119" t="inlineStr">
        <is>
          <t>Traditional Medicine</t>
        </is>
      </c>
      <c r="N119" t="inlineStr">
        <is>
          <t>Product</t>
        </is>
      </c>
      <c r="O119" t="inlineStr">
        <is>
          <t>[SOURCE: ข้อสอบจริง PLE CC1 (Product) ปี 2567 ข้อ 11]</t>
        </is>
      </c>
      <c r="P119" t="inlineStr">
        <is>
          <t>ข้อสอบเก่า</t>
        </is>
      </c>
      <c r="Q119" t="inlineStr">
        <is>
          <t>2567</t>
        </is>
      </c>
    </row>
    <row r="120">
      <c r="A120" s="176" t="n">
        <v>118</v>
      </c>
      <c r="B120" t="inlineStr">
        <is>
          <t>สารสำคัญกลุ่ม Sennosides (Anthraquinone glycosides) ที่พบในใบมะขามแขก มีขั้วสูงเนื่องจากมีหมู่ฟังก์ชันไฮดรอกซิลและน้ำตาลหลายตำแหน่ง ควรเลือกใช้ตัวทำละลายใดในการสกัดที่เหมาะสมที่สุด</t>
        </is>
      </c>
      <c r="C120" t="inlineStr">
        <is>
          <t>cc1_product/image6.png</t>
        </is>
      </c>
      <c r="D120" t="inlineStr">
        <is>
          <t>Ethyl acetate</t>
        </is>
      </c>
      <c r="E120" t="inlineStr">
        <is>
          <t>Hexane</t>
        </is>
      </c>
      <c r="F120" t="inlineStr">
        <is>
          <t>Chloroform</t>
        </is>
      </c>
      <c r="G120" t="inlineStr">
        <is>
          <t>Water (น้ำบริสุทธิ์)</t>
        </is>
      </c>
      <c r="H120" t="inlineStr">
        <is>
          <t>Dichloromethane</t>
        </is>
      </c>
      <c r="I120" t="n">
        <v>4</v>
      </c>
      <c r="J120" t="inlineStr">
        <is>
          <t>✅ คำตอบที่ถูกต้อง: ข้อ ง. Water (น้ำบริสุทธิ์)
🎯 ทำไมข้อนี้ถึงถูก: Sennoside A และ B เป็น anthraquinone diglycosides ที่มีหมู่ carboxylic acid และน้ำตาล glucose 2 โมเลกุล จึงมีความเป็นขั้วสูงมาก ละลายและสกัดได้ดีที่สุดด้วยน้ำหรือตัวทำละลายที่มีขั้วสูง
🔍 ข้ออื่นผิดเพราะอะไร:
• ข้อ ก.: Ethyl acetate เป็นตัวทำละลายที่มีขั้วปานกลาง (medium polarity) เหมาะสำหรับสกัด aglycone แต่สกัด glycosides ได้ไม่ดี
• ข้อ ข.: Hexane เป็นตัวทำละลายไม่มีขั้ว (non-polar) ใช้สกัดไขมัน แว็กซ์ หรือน้ำมันหอมระเหย ไม่สามารถสกัด sennosides ได้
• ข้อ ค.: Chloroform เป็นตัวทำละลายไม่มีขั้วถึงขั้วต่ำ เหมาะกับสารพวก free alkaloid หรือ aglycone
• ข้อ จ.: Dichloromethane เป็นตัวทำละลายอินทรีย์ขั้วต่ำ ไม่สามารถละลายสารที่มีน้ำตาลเกาะอยู่หลายตำแหน่งได้</t>
        </is>
      </c>
      <c r="L120" t="inlineStr">
        <is>
          <t>Herbal Medicine &amp; Products</t>
        </is>
      </c>
      <c r="M120" t="inlineStr">
        <is>
          <t>Herbal Extraction methods</t>
        </is>
      </c>
      <c r="N120" t="inlineStr">
        <is>
          <t>Product</t>
        </is>
      </c>
      <c r="O120" t="inlineStr">
        <is>
          <t>[SOURCE: ข้อสอบจริง PLE CC1 (Product) ปี 2567 ข้อ 27] [HAS_IMAGE: image6.png]</t>
        </is>
      </c>
      <c r="P120" t="inlineStr">
        <is>
          <t>ข้อสอบเก่า</t>
        </is>
      </c>
      <c r="Q120" t="inlineStr">
        <is>
          <t>2567</t>
        </is>
      </c>
    </row>
    <row r="121">
      <c r="A121" s="176" t="n">
        <v>119</v>
      </c>
      <c r="B121" t="inlineStr">
        <is>
          <t>โครงสร้างทางเคมีของสารในข้อใดต่อไปนี้ ไม่จัดเป็น สารกลุ่ม Phytoestrogen และไม่ช่วยบรรเทาอาการร้อนวูบวาบ (Vasomotor symptoms) ในสตรีวัยหมดประจำเดือน</t>
        </is>
      </c>
      <c r="D121" t="inlineStr">
        <is>
          <t>Phytosterol</t>
        </is>
      </c>
      <c r="E121" t="inlineStr">
        <is>
          <t>Anthraquinone</t>
        </is>
      </c>
      <c r="F121" t="inlineStr">
        <is>
          <t>Stilbene</t>
        </is>
      </c>
      <c r="G121" t="inlineStr">
        <is>
          <t>Isoflavone</t>
        </is>
      </c>
      <c r="H121" t="inlineStr">
        <is>
          <t>Lignan</t>
        </is>
      </c>
      <c r="I121" t="n">
        <v>2</v>
      </c>
      <c r="J121" t="inlineStr">
        <is>
          <t>✅ คำตอบที่ถูกต้อง: ข้อ ข. Anthraquinone
🎯 ทำไมข้อนี้ถึงถูก: Anthraquinone (เช่น Sennosides, Aloin) เป็นสารกลุ่มไกลโคไซด์ที่ออกฤทธิ์เป็นยาระบายกระตุ้นการบีบตัวของลำไส้ใหญ่ (Stimulant laxative) ไม่มีโครงสร้างคล้ายคลึงกับเอสโตรเจนและไม่มีฤทธิ์จับกับ Estrogen receptor จึงไม่ช่วยบรรเทาอาการวัยทอง
🔍 ข้ออื่นผิดเพราะอะไร:
• ข้อ ก.: Phytosterol (เช่น Beta-sitosterol) มีโครงสร้างสเตอรอยด์พื้นฐานใกล้เคียงกับฮอร์โมนเพศและแสดงฤทธิ์ estrogenic เล็กน้อย
• ข้อ ค.: Stilbene (เช่น Resveratrol) จัดเป็น Phytoestrogen ที่มีฤทธิ์จับกับ Estrogen receptor ได้
• ข้อ ง.: Isoflavone (เช่น Genistein, Daidzein ในถั่วเหลือง) เป็น Phytoestrogen กลุ่มสำคัญที่มีหลักฐานชัดเจนในการบรรเทาอาการร้อนวูบวาบ
• ข้อ จ.: Lignan (พบใน Flaxseed) เป็น Phytoestrogen สำคัญอีกกลุ่มหนึ่งที่ร่างกายจะเปลี่ยนเป็น enterolactone ออกฤทธิ์คล้ายเอสโตรเจน</t>
        </is>
      </c>
      <c r="K121" t="inlineStr">
        <is>
          <t>cc1_product/image53.png</t>
        </is>
      </c>
      <c r="L121" t="inlineStr">
        <is>
          <t>Herbal Medicine &amp; Products</t>
        </is>
      </c>
      <c r="M121" t="inlineStr">
        <is>
          <t>Quality Control of Herbs</t>
        </is>
      </c>
      <c r="N121" t="inlineStr">
        <is>
          <t>Product</t>
        </is>
      </c>
      <c r="O121" t="inlineStr">
        <is>
          <t>[SOURCE: ข้อสอบจริง PLE CC1 (Product) ปี 2565 ข้อ 42]</t>
        </is>
      </c>
      <c r="P121" t="inlineStr">
        <is>
          <t>ข้อสอบเก่า</t>
        </is>
      </c>
      <c r="Q121" t="inlineStr">
        <is>
          <t>2565</t>
        </is>
      </c>
    </row>
    <row r="122">
      <c r="A122" s="176" t="n">
        <v>120</v>
      </c>
      <c r="B122" t="inlineStr">
        <is>
          <t>หากต้องการตรวจสอบเอกลักษณ์ทางเคมีเบื้องต้นของโครงสร้างวงแหวนสเตียรอยด์ (Steroid nucleus / Cyclopentanoperhydrophenanthrene) ในตำรับยา ควรเลือกใช้น้ำยาทดสอบในข้อใดต่อไปนี้</t>
        </is>
      </c>
      <c r="C122" t="inlineStr">
        <is>
          <t>cc1_product/image21.png</t>
        </is>
      </c>
      <c r="D122" t="inlineStr">
        <is>
          <t>Liebermann-Burchard test</t>
        </is>
      </c>
      <c r="E122" t="inlineStr">
        <is>
          <t>Dragendorff's test</t>
        </is>
      </c>
      <c r="F122" t="inlineStr">
        <is>
          <t>Foam test</t>
        </is>
      </c>
      <c r="G122" t="inlineStr">
        <is>
          <t>Mayer's test</t>
        </is>
      </c>
      <c r="H122" t="inlineStr">
        <is>
          <t>Ferric chloride test</t>
        </is>
      </c>
      <c r="I122" t="n">
        <v>1</v>
      </c>
      <c r="J122" t="inlineStr">
        <is>
          <t>✅ คำตอบที่ถูกต้อง: ข้อ ก. Liebermann-Burchard test
🎯 ทำไมข้อนี้ถึงถูก: Liebermann-Burchard test (ปฏิกิริยาระหว่างสารตัวอย่างกับ Acetic anhydride และกรดซัลฟิวริกเข้มข้น) เป็นการทดสอบจำเพาะสำหรับโครงสร้าง Steroid nucleus และ Triterpenoids โดยจะให้การเปลี่ยนสีจากชมพู แดง ม่วง น้ำเงิน จนถึงสีเขียวมรกต
🔍 ข้ออื่นผิดเพราะอะไร:
• ข้อ ข.: Dragendorff's test ใช้น้ำยา Potassium bismuth iodide ในการทดสอบหาสารกลุ่ม Alkaloids ให้ตะกอนสีส้ม-น้ำตาลแดง
• ข้อ ค.: Foam test เป็นการทดสอบคุณสมบัติการเกิดฟองที่คงทนของ Saponins ในน้ำ
• ข้อ ง.: Mayer's test ใช้น้ำยา Potassium mercuric iodide ในการทดสอบหาสารกลุ่ม Alkaloids ให้ตะกอนสีขาวครีม
• ข้อ จ.: Ferric chloride test ใช้ทดสอบสารกลุ่ม Phenolic compounds และ Tannins ให้สีน้ำเงินเข้มหรือเขียวเข้ม</t>
        </is>
      </c>
      <c r="L122" t="inlineStr">
        <is>
          <t>Herbal Medicine &amp; Products</t>
        </is>
      </c>
      <c r="M122" t="inlineStr">
        <is>
          <t>Quality Control of Herbs</t>
        </is>
      </c>
      <c r="N122" t="inlineStr">
        <is>
          <t>Product</t>
        </is>
      </c>
      <c r="O122" t="inlineStr">
        <is>
          <t>[SOURCE: ข้อสอบจริง PLE CC1 (Product) ปี 2565 ข้อ 47]</t>
        </is>
      </c>
      <c r="P122" t="inlineStr">
        <is>
          <t>ข้อสอบเก่า</t>
        </is>
      </c>
      <c r="Q122" t="inlineStr">
        <is>
          <t>2565</t>
        </is>
      </c>
    </row>
    <row r="123">
      <c r="A123" s="176" t="n">
        <v>121</v>
      </c>
      <c r="B123" t="inlineStr">
        <is>
          <t>ผลการตรวจวิเคราะห์การปนเปื้อนเชื้อจุลชีพของยาแคปซูลขมิ้นชันตามมาตรฐาน Thai Herbal Pharmacopoeia (THP) พบว่ามีปริมาณยีสต์และราทั้งหมด (Total Yeast and Mold Count; TYMC) เท่ากับ 5 คูณ 10 ยกกำลัง 4 CFU ต่อกรัม (เกณฑ์มาตรฐานกำหนดไว้ไม่เกิน 10 ยกกำลัง 3 CFU ต่อกรัม) ข้อใดคือการประเมินผลและการดำเนินการที่ถูกต้องที่สุด</t>
        </is>
      </c>
      <c r="D123" t="inlineStr">
        <is>
          <t>ผ่านเกณฑ์มาตรฐาน สามารถนำไปจำหน่ายได้ทันที</t>
        </is>
      </c>
      <c r="E123" t="inlineStr">
        <is>
          <t>ผ่านเกณฑ์มาตรฐานเนื่องจากเป็นผลิตภัณฑ์จากธรรมชาติจึงอนุโลมได้</t>
        </is>
      </c>
      <c r="F123" t="inlineStr">
        <is>
          <t>ไม่ผ่านเกณฑ์มาตรฐานทางจุลชีววิทยา และต้องปฏิเสธรุ่นการผลิต (Reject batch)</t>
        </is>
      </c>
      <c r="G123" t="inlineStr">
        <is>
          <t>ผ่านเกณฑ์มาตรฐานหากไม่พบเชื้อ Salmonella spp.</t>
        </is>
      </c>
      <c r="H123" t="inlineStr">
        <is>
          <t>ให้นำแคปซูลไปอบรังสีแกมมาแล้วปล่อยผ่านสู่ท้องตลาดโดยไม่ต้องตรวจซ้ำ</t>
        </is>
      </c>
      <c r="I123" t="n">
        <v>3</v>
      </c>
      <c r="J123" t="inlineStr">
        <is>
          <t>✅ คำตอบที่ถูกต้อง: ข้อ ค. ไม่ผ่านเกณฑ์มาตรฐานทางจุลชีววิทยา และต้องปฏิเสธรุ่นการผลิต (Reject batch)
🎯 ทำไมข้อนี้ถึงถูก: ค่า TYMC ที่ตรวจพบคือ 50,000 CFU/g ซึ่งสูงเกินกว่าเกณฑ์มาตรฐานความปลอดภัยที่ THP และ USP กำหนดไว้สำหรับยาสมุนไพรรูปแบบรับประทาน (ไม่เกิน 1,000 หรือ 10 ยกกำลัง 3 CFU/g) ดังนั้นผลิตภัณฑ์รุ่นการผลิตนี้จึงไม่ผ่านเกณฑ์การควบคุมคุณภาพ (Out of Specification; OOS) และต้องปฏิเสธการปล่อยผ่านรุ่นการผลิตเพื่อความปลอดภัยของผู้บริโภค
🔍 ข้ออื่นผิดเพราะอะไร:
• ข้อ ก.: ไม่ผ่านเกณฑ์มาตรฐานเนื่องจากเชื้อราและยีสต์เกินเกณฑ์อย่างมีนัยสำคัญ
• ข้อ ข.: เกณฑ์มาตรฐานยาสมุนไพรมีการกำหนดขีดจำกัดชัดเจน ไม่สามารถอนุโลมการปนเปื้อนที่เกินเกณฑ์ได้
• ข้อ ง.: การไม่พบเชื้อก่อโรคเฉพาะเป็นเพียงข้อกำหนดหนึ่ง แต่ปริมาณเชื้อยีสต์และราต้องผ่านเกณฑ์ด้วย
• ข้อ จ.: การนำยาสำเร็จรูปที่ปนเปื้อนไปฉายรังสีโดยไม่ผ่านการตรวจสอบความถูกต้องขัดต่อหลักเกณฑ์ GMP</t>
        </is>
      </c>
      <c r="L123" t="inlineStr">
        <is>
          <t>Herbal Medicine &amp; Products</t>
        </is>
      </c>
      <c r="M123" t="inlineStr">
        <is>
          <t>Herbal specifications</t>
        </is>
      </c>
      <c r="N123" t="inlineStr">
        <is>
          <t>Product</t>
        </is>
      </c>
      <c r="O123" t="inlineStr">
        <is>
          <t>[SOURCE: ข้อสอบจริง PLE CC1 (Product) ปี 2564 ข้อ 86]</t>
        </is>
      </c>
      <c r="P123" t="inlineStr">
        <is>
          <t>ข้อสอบเก่า</t>
        </is>
      </c>
      <c r="Q123" t="inlineStr">
        <is>
          <t>2564</t>
        </is>
      </c>
    </row>
    <row r="124">
      <c r="A124" s="176" t="n">
        <v>122</v>
      </c>
      <c r="B124" t="inlineStr">
        <is>
          <t>ผลิตภัณฑ์สมุนไพรในบัญชียาหลักแห่งชาติตำรับใด มีข้อบ่งใช้ในการบรรเทาอาการปวดกล้ามเนื้อ ปวดข้อ และลดการอักเสบ ซึ่งมีหลักฐานประสิทธิผลเทียบเท่ากับยาต้านการอักเสบที่ไม่ใช่สเตียรอยด์ (NSAIDs)</t>
        </is>
      </c>
      <c r="D124" t="inlineStr">
        <is>
          <t>ยาประสะกะเพรา</t>
        </is>
      </c>
      <c r="E124" t="inlineStr">
        <is>
          <t>ยาผสมเถาวัลย์เปรียง (หรือ สารสกัดเถาวัลย์เปรียง)</t>
        </is>
      </c>
      <c r="F124" t="inlineStr">
        <is>
          <t>ยาขิง</t>
        </is>
      </c>
      <c r="G124" t="inlineStr">
        <is>
          <t>ยาพญาสัตบรรณ</t>
        </is>
      </c>
      <c r="H124" t="inlineStr">
        <is>
          <t>ยาเหง้าข่า</t>
        </is>
      </c>
      <c r="I124" t="n">
        <v>2</v>
      </c>
      <c r="J124" t="inlineStr">
        <is>
          <t>✅ คำตอบที่ถูกต้อง: ข้อ ค. ยาครีมพญายอ (Clinacanthus nutans cream)
🎯 ทำไมข้อนี้ถึงถูก: ยาครีมพญายอ (Clinacanthus nutans) บรรจุในบัญชียาหลักแห่งชาติ มีสารสำคัญกลุ่ม Monogalactosyl diacylglycerol (MGDG) และฟลาโวนอยด์ มีฤทธิ์ยับยั้งการเข้าสู่เซลล์และการเพิ่มจำนวนของเชื้อ Herpes simplex virus (HSV-1 และ HSV-2) มีการทดลองทางคลินิกยืนยันว่าช่วยให้แผลเริมตกสะเก็ดและหายเร็วเทียบเท่ากับยา Acyclovir cream
🔍 ข้ออื่นผิดเพราะอะไร:
• ข้อ ก.: ผิด ยาครีมบัวบก ใช้สมานแผลสดและแผลผ่าตัด ไม่ได้ออกฤทธิ์ต้านเชื้อไวรัสเริม
• ข้อ ข.: ผิด ยาทิงเจอร์ทองพันชั่ง ใช้รักษาเชื้อราผิวหนัง กลาก เกลื้อน ไม่ใช้กับแผลไวรัส
• ข้อ ง.: ผิด ยาน้ำเปลือกมังคุด ใช้สมานแผลและต้านเชื้อแบคทีเรีย
• ข้อ จ.: ผิด ยาขี้ผึ้งไพล ใช้แก้อาการฟกช้ำและปวดกล้ามเนื้อ ไม่ใช้กับแผลเริม</t>
        </is>
      </c>
      <c r="L124" t="inlineStr">
        <is>
          <t>Herbal Medicine &amp; Products</t>
        </is>
      </c>
      <c r="M124" t="inlineStr">
        <is>
          <t>Traditional Medicine</t>
        </is>
      </c>
      <c r="N124" t="inlineStr">
        <is>
          <t>Product</t>
        </is>
      </c>
      <c r="O124" t="inlineStr">
        <is>
          <t>[SOURCE: ข้อสอบจริง PLE CC1 (Product) ปี 2564 ข้อ 191]</t>
        </is>
      </c>
      <c r="P124" t="inlineStr">
        <is>
          <t>ข้อสอบเก่า</t>
        </is>
      </c>
      <c r="Q124" t="inlineStr">
        <is>
          <t>2564</t>
        </is>
      </c>
    </row>
    <row r="125">
      <c r="A125" s="176" t="n">
        <v>123</v>
      </c>
      <c r="B125" t="inlineStr">
        <is>
          <t>ผู้ป่วยมีอาการไอแห้งและไอระคายคออย่างต่อเนื่องหลังหายจากไข้หวัด มารับบริการที่ร้านยาเพื่อขอรับยาสมุนไพรบรรเทาอาการไอ สมุนไพรในบัญชียาหลักแห่งชาติตัวใดมีสรรพคุณหลักในการบรรเทาอาการไอ ขับเสมหะ และช่วยให้ชุ่มคอ</t>
        </is>
      </c>
      <c r="D125" t="inlineStr">
        <is>
          <t>มะขามป้อม</t>
        </is>
      </c>
      <c r="E125" t="inlineStr">
        <is>
          <t>ชะเอมเทศ</t>
        </is>
      </c>
      <c r="F125" t="inlineStr">
        <is>
          <t>มะแว้ง (ยาประสะมะแว้ง / ยาอมมะแว้ง)</t>
        </is>
      </c>
      <c r="G125" t="inlineStr">
        <is>
          <t>ขิง</t>
        </is>
      </c>
      <c r="H125" t="inlineStr">
        <is>
          <t>ฟ้าทะลายโจร</t>
        </is>
      </c>
      <c r="I125" t="n">
        <v>3</v>
      </c>
      <c r="J125" t="inlineStr">
        <is>
          <t>✅ คำตอบที่ถูกต้อง: ข้อ ค. มะแว้ง (ยาประสะมะแว้ง / ยาอมมะแว้ง)
🎯 ทำไมข้อนี้ถึงถูก: มะแว้ง (ทั้งมะแว้งต้น Solanum indicum และมะแว้งเครือ Solanum trilobatum) มีสารสำคัญกลุ่มอัลคาลอยด์ Solanine และ Solasodine มีสรรพคุณเด่นชัดตามบัญชียาหลักแห่งชาติในการแก้ไอ ขับเสมหะ และช่วยให้ชุ่มคอ ในรูปแบบยาประสะมะแว้งและยาอมมะแว้ง
🔍 ข้ออื่นผิดเพราะอะไร:
• ข้อ ก.: ผิด มะขามป้อม มีรสเปรี้ยวฝาดชุ่มคอและวิตามินซีสูง นิยมใช้เป็นยาเสริมแก้กระหายน้ำ แต่ตัวเลือกหลักของยาแก้ไอมาตรฐานคือมะแว้ง
• ข้อ ข.: ผิด ชะเอมเทศ มีสาร Glycyrrhizin รสหวานชุ่มคอ มักใช้เป็นตัวยาช่วยแต่งรสในตำรับ ไม่ได้ใช้เป็นยาเดี่ยวหลักแก้ไอ
• ข้อ ง.: ผิด ขิง มีรสเผ็ดร้อน เด่นในการบรรเทาอาการคลื่นไส้ อาเจียน และขับลม
• ข้อ จ.: ผิด ฟ้าทะลายโจร มีสาร Andrographolide เด่นในการบรรเทาอาการเจ็บคอจากหวัด แต่ไม่มีฤทธิ์ขับเสมหะโดยตรง</t>
        </is>
      </c>
      <c r="L125" t="inlineStr">
        <is>
          <t>Herbal Medicine &amp; Products</t>
        </is>
      </c>
      <c r="M125" t="inlineStr">
        <is>
          <t>Traditional Medicine</t>
        </is>
      </c>
      <c r="N125" t="inlineStr">
        <is>
          <t>Product</t>
        </is>
      </c>
      <c r="O125" t="inlineStr">
        <is>
          <t>[SOURCE: ข้อสอบจริง PLE CC1 (Product) ปี 2564 ข้อ 171]</t>
        </is>
      </c>
      <c r="P125" t="inlineStr">
        <is>
          <t>ข้อสอบเก่า</t>
        </is>
      </c>
      <c r="Q125" t="inlineStr">
        <is>
          <t>2564</t>
        </is>
      </c>
    </row>
    <row r="126">
      <c r="A126" s="176" t="n">
        <v>124</v>
      </c>
      <c r="B126" t="inlineStr">
        <is>
          <t>ตามแนวทางการสาธารณสุขมูลฐานและบัญชียาหลักแห่งชาติ สมุนไพรชนิดใดมีสรรพคุณและข้อบ่งใช้ที่ได้รับการรับรองในการรักษาโรคผิวหนังที่เกิดจากการติดเชื้อรา (เช่น กลาก เกลื้อน)</t>
        </is>
      </c>
      <c r="D126" t="inlineStr">
        <is>
          <t>ใบพลู</t>
        </is>
      </c>
      <c r="E126" t="inlineStr">
        <is>
          <t>ทองพันชั่ง (Rhinacanthus nasutus)</t>
        </is>
      </c>
      <c r="F126" t="inlineStr">
        <is>
          <t>เปลือกมังคุด</t>
        </is>
      </c>
      <c r="G126" t="inlineStr">
        <is>
          <t>พญายอ</t>
        </is>
      </c>
      <c r="H126" t="inlineStr">
        <is>
          <t>ว่านหางจระเข้</t>
        </is>
      </c>
      <c r="I126" t="n">
        <v>2</v>
      </c>
      <c r="J126" t="inlineStr">
        <is>
          <t>✅ คำตอบที่ถูกต้อง: ข้อ ข. ทองพันชั่ง (Rhinacanthus nasutus)
🎯 ทำไมข้อนี้ถึงถูก: ทองพันชั่ง (Rhinacanthus nasutus) มีสารสำคัญกลุ่มแนฟโทควิโนน (Naphthoquinones) โดยเฉพาะ Rhinacanthin-C, D, N ซึ่งมีฤทธิ์ยับยั้งเชื้อราก่อโรคผิวหนังกลุ่มเดอร์มาโทไฟต์ (Dermatophytes) เช่น Trichophyton spp. และ Microsporum spp. ได้อย่างมีประสิทธิภาพสูง จึงใช้รักษาโรคกลาก เกลื้อน
🔍 ข้ออื่นผิดเพราะอะไร:
• ข้อ ก.: ผิด ใบพลู มีสาร Eugenol ใช้แก้ลมพิษ อาการคัน และมีฤทธิ์ต้านเชื้อราได้บ้าง แต่ทองพันชั่งเป็นตัวเลือกมาตรฐานหลัก
• ข้อ ค.: ผิด เปลือกมังคุด มีสารแทนนินและ Mangostin เด่นด้านการสมานแผลและต้านเชื้อแบคทีเรีย
• ข้อ ง.: ผิด พญายอ ใช้รักษาแผลจากเชื้อไวรัสเริมและงูสวัด
• ข้อ จ.: ผิด ว่านหางจระเข้ ใช้อภิบาลแผลไฟไหม้ น้ำร้อนลวก และบำรุงผิวชุ่มชื้น</t>
        </is>
      </c>
      <c r="L126" t="inlineStr">
        <is>
          <t>Herbal Medicine &amp; Products</t>
        </is>
      </c>
      <c r="M126" t="inlineStr">
        <is>
          <t>Traditional Medicine</t>
        </is>
      </c>
      <c r="N126" t="inlineStr">
        <is>
          <t>Product</t>
        </is>
      </c>
      <c r="O126" t="inlineStr">
        <is>
          <t>[SOURCE: ข้อสอบจริง PLE CC1 (Product) ปี 2564 ข้อ 172]</t>
        </is>
      </c>
      <c r="P126" t="inlineStr">
        <is>
          <t>ข้อสอบเก่า</t>
        </is>
      </c>
      <c r="Q126" t="inlineStr">
        <is>
          <t>2564</t>
        </is>
      </c>
    </row>
    <row r="127">
      <c r="A127" s="176" t="n">
        <v>125</v>
      </c>
      <c r="B127" t="inlineStr">
        <is>
          <t>สารสำคัญในพริก (Capsicum annuum / Capsicum frutescens) ที่มีฤทธิ์บรรเทาอาการปวดข้อ ปวดเส้นประสาท และนำมาผลิตเป็นเภสัชภัณฑ์เจลพริกในบัญชียาหลักแห่งชาติ คือสารใด</t>
        </is>
      </c>
      <c r="D127" t="inlineStr">
        <is>
          <t>Piperine</t>
        </is>
      </c>
      <c r="E127" t="inlineStr">
        <is>
          <t>Capsaicin</t>
        </is>
      </c>
      <c r="F127" t="inlineStr">
        <is>
          <t>Eugenol</t>
        </is>
      </c>
      <c r="G127" t="inlineStr">
        <is>
          <t>Zingiberene</t>
        </is>
      </c>
      <c r="H127" t="inlineStr">
        <is>
          <t>Curcuminoid</t>
        </is>
      </c>
      <c r="I127" t="n">
        <v>2</v>
      </c>
      <c r="J127" t="inlineStr">
        <is>
          <t>✅ คำตอบที่ถูกต้อง: ข้อ ข. Capsaicin
🎯 ทำไมข้อนี้ถึงถูก: Capsaicin เป็นสารสำคัญกลุ่มแคปไซซินอยด์ในพริก ออกฤทธิ์จับกับตัวรับ TRPV1 receptor ที่ปลายประสาทรับความรู้สึกปวด ในระยะแรกจะกระตุ้นการหลั่ง Substance P ทำให้รู้สึกร้อน แต่เมื่อใช้ต่อเนื่องจะทำให้ Substance P หมดไปจากปลายประสาท (Depletion of substance P) ส่งผลให้ระงับความรู้สึกปวดได้อย่างมีประสิทธิภาพ
🔍 ข้ออื่นผิดเพราะอะไร:
• ข้อ ก.: ผิด Piperine เป็นอัลคาลอยด์รสเผ็ดร้อนที่พบในพริกไทยดำ (Piper nigrum)
• ข้อ ค.: ผิด Eugenol เป็นสารในน้ำมันหอมระเหยของกานพลู ใช้ระงับปวดฟัน
• ข้อ ง.: ผิด Zingiberene เป็นสารในน้ำมันหอมระเหยของเหง้าขิง
• ข้อ จ.: ผิด Curcuminoid เป็นสารสีเหลืองโพลีฟีนอลที่พบในขมิ้นชัน</t>
        </is>
      </c>
      <c r="L127" t="inlineStr">
        <is>
          <t>Herbal Medicine &amp; Products</t>
        </is>
      </c>
      <c r="M127" t="inlineStr">
        <is>
          <t>Herbal specifications</t>
        </is>
      </c>
      <c r="N127" t="inlineStr">
        <is>
          <t>Product</t>
        </is>
      </c>
      <c r="O127" t="inlineStr">
        <is>
          <t>[SOURCE: ข้อสอบจริง PLE CC1 (Product) ปี 2564 ข้อ 173]</t>
        </is>
      </c>
      <c r="P127" t="inlineStr">
        <is>
          <t>ข้อสอบเก่า</t>
        </is>
      </c>
      <c r="Q127" t="inlineStr">
        <is>
          <t>2564</t>
        </is>
      </c>
    </row>
    <row r="128">
      <c r="A128" s="176" t="n">
        <v>126</v>
      </c>
      <c r="B128" t="inlineStr">
        <is>
          <t>สมุนไพรในข้อใดที่มีสรรพคุณตามองค์ความรู้การแพทย์แผนไทยและสาธารณสุขมูลฐานในการใช้เป็นยาถ่ายพยาธิ โดยเฉพาะพยาธิตัวตืด (Taenia spp.)</t>
        </is>
      </c>
      <c r="D128" t="inlineStr">
        <is>
          <t>น้ำมันมะพร้าวบริสุทธิ์</t>
        </is>
      </c>
      <c r="E128" t="inlineStr">
        <is>
          <t>ใบตำลึงสด</t>
        </is>
      </c>
      <c r="F128" t="inlineStr">
        <is>
          <t>เปลือกมังคุด</t>
        </is>
      </c>
      <c r="G128" t="inlineStr">
        <is>
          <t>เมล็ดฟักทอง (Cucurbita moschata)</t>
        </is>
      </c>
      <c r="H128" t="inlineStr">
        <is>
          <t>เมล็ดแมงลัก</t>
        </is>
      </c>
      <c r="I128" t="n">
        <v>4</v>
      </c>
      <c r="J128" t="inlineStr">
        <is>
          <t>✅ คำตอบที่ถูกต้อง: ข้อ ง. เมล็ดฟักทอง (Cucurbita moschata)
🎯 ทำไมข้อนี้ถึงถูก: เมล็ดฟักทอง (Pumpkin seeds) มีกรดอะมิโนจำเพาะคือ Cucurbitin ซึ่งมีฤทธิ์ทำให้พยาธิตัวตืดและพยาธิไส้เดือนเป็นอัมพาต ไม่สามารถเกาะยึดกับผนังลำไส้ได้ จึงถูกขับถ่ายออกมาพร้อมกับอุจจาระ จัดเป็นสมุนไพรถ่ายพยาธิที่ปลอดภัย
🔍 ข้ออื่นผิดเพราะอะไร:
• ข้อ ก.: ผิด น้ำมันมะพร้าวใช้บำรุงผิวและเป็นอาหาร ไม่ได้มีฤทธิ์ถ่ายพยาธิ
• ข้อ ข.: ผิด ใบตำลึงใช้แก้ไข้ ดับพิษร้อน และบรรเทาอาการแพ้จากแมลงสัตว์กัดต่อย
• ข้อ ค.: ผิด เปลือกมังคุด มีรสฝาดสมาน ใช้รักษาแผลสดและแก้อุจจาระร่วง
• ข้อ จ.: ผิด เมล็ดแมงลัก มีเมือกพองตัว ใช้เป็นยาระบายเพิ่มกากใย (Bulk-forming laxative)</t>
        </is>
      </c>
      <c r="L128" t="inlineStr">
        <is>
          <t>Herbal Medicine &amp; Products</t>
        </is>
      </c>
      <c r="M128" t="inlineStr">
        <is>
          <t>Traditional Medicine</t>
        </is>
      </c>
      <c r="N128" t="inlineStr">
        <is>
          <t>Product</t>
        </is>
      </c>
      <c r="O128" t="inlineStr">
        <is>
          <t>[SOURCE: ข้อสอบจริง PLE CC1 (Product) ปี 2564 ข้อ 174]</t>
        </is>
      </c>
      <c r="P128" t="inlineStr">
        <is>
          <t>ข้อสอบเก่า</t>
        </is>
      </c>
      <c r="Q128" t="inlineStr">
        <is>
          <t>2564</t>
        </is>
      </c>
    </row>
    <row r="129">
      <c r="A129" s="176" t="n">
        <v>127</v>
      </c>
      <c r="B129" t="inlineStr">
        <is>
          <t>หญิงอายุ 22 ปี ไม่มีโรคประจำตัว ปฏิเสธประวัติการมีเพศสัมพันธ์ มาพบเภสัชกรที่ร้านยาด้วยอาการปัสสาวะขัด แสบ และกะปริบกะปรอยมา 1 วัน โดยก่อนหน้ามีประวัติกลั้นปัสสาวะเป็นเวลานานขณะเดินทาง เภสัชกรควรแนะนำสมุนไพรในบัญชียาหลักแห่งชาติและงานสาธารณสุขมูลฐานตัวใดเพื่อช่วยขับปัสสาวะและบรรเทาอาการขัดเบา</t>
        </is>
      </c>
      <c r="D129" t="inlineStr">
        <is>
          <t>กระเจี๊ยบแดง (Hibiscus sabdariffa)</t>
        </is>
      </c>
      <c r="E129" t="inlineStr">
        <is>
          <t>ชะพลู</t>
        </is>
      </c>
      <c r="F129" t="inlineStr">
        <is>
          <t>รางจืด</t>
        </is>
      </c>
      <c r="G129" t="inlineStr">
        <is>
          <t>ฟ้าทะลายโจร</t>
        </is>
      </c>
      <c r="H129" t="inlineStr">
        <is>
          <t>หญ้าปักกิ่ง</t>
        </is>
      </c>
      <c r="I129" t="n">
        <v>1</v>
      </c>
      <c r="J129" t="inlineStr">
        <is>
          <t>✅ คำตอบที่ถูกต้อง: ข้อ ก. กระเจี๊ยบแดง (Hibiscus sabdariffa)
🎯 ทำไมข้อนี้ถึงถูก: กระเจี๊ยบแดง (Hibiscus sabdariffa) ในบัญชียาหลักแห่งชาติและงานสาธารณสุขมูลฐานมีสรรพคุณขับปัสสาวะ (Diuretic effect) และบรรเทาอาการขัดเบา เนื่องจากมีกรดอินทรีย์และสารกลุ่มฟลาโวนอยด์ ช่วยเพิ่มปริมาณปัสสาวะและขับล้างทางเดินปัสสาวะ
🔍 ข้ออื่นผิดเพราะอะไร:
• ข้อ ข.: ผิด ชะพลู มีรสเผ็ดร้อน ใช้ขับลม บำรุงธาตุ และแก้ท้องอืด
• ข้อ ค.: ผิด รางจืด ใช้ถอนพิษยาฆ่าแมลง พิษแอลกอฮอล์ และแก้ไข้ตามภูมิปัญญา
• ข้อ ง.: ผิด ฟ้าทะลายโจร ใช้บรรเทาอาการหวัด เจ็บคอ
• ข้อ จ.: ผิด หญ้าปักกิ่ง ใช้เสริมภูมิคุ้มกันตามความเชื่อพื้นบ้าน ไม่ใช่ยารักษาอาการขัดเบา</t>
        </is>
      </c>
      <c r="L129" t="inlineStr">
        <is>
          <t>Herbal Medicine &amp; Products</t>
        </is>
      </c>
      <c r="M129" t="inlineStr">
        <is>
          <t>Traditional Medicine</t>
        </is>
      </c>
      <c r="N129" t="inlineStr">
        <is>
          <t>Product</t>
        </is>
      </c>
      <c r="O129" t="inlineStr">
        <is>
          <t>[SOURCE: ข้อสอบจริง PLE CC1 (Product) ปี 2564 ข้อ 175]</t>
        </is>
      </c>
      <c r="P129" t="inlineStr">
        <is>
          <t>ข้อสอบเก่า</t>
        </is>
      </c>
      <c r="Q129" t="inlineStr">
        <is>
          <t>2564</t>
        </is>
      </c>
    </row>
    <row r="130">
      <c r="A130" s="176" t="n">
        <v>128</v>
      </c>
      <c r="B130" t="inlineStr">
        <is>
          <t>ตำรับยาสมุนไพรในข้อใดที่มีข้อบ่งใช้ตามเภสัชตำรับโรงพยาบาลและบัญชียาหลักแห่งชาติในการรักษาโรคผิวหนังจากการติดเชื้อรา (เช่น โรคน้ำกัดเท้า กลาก เกลื้อน)</t>
        </is>
      </c>
      <c r="D130" t="inlineStr">
        <is>
          <t>ทิงเจอร์พลู</t>
        </is>
      </c>
      <c r="E130" t="inlineStr">
        <is>
          <t>ทิงเจอร์เสเสลดพังพอน</t>
        </is>
      </c>
      <c r="F130" t="inlineStr">
        <is>
          <t>ครีมมะหาด</t>
        </is>
      </c>
      <c r="G130" t="inlineStr">
        <is>
          <t>ทิงเจอร์ทองพันชั่ง</t>
        </is>
      </c>
      <c r="H130" t="inlineStr">
        <is>
          <t>ครีมผักบุ้งทะเล</t>
        </is>
      </c>
      <c r="I130" t="n">
        <v>4</v>
      </c>
      <c r="J130" t="inlineStr">
        <is>
          <t>✅ คำตอบที่ถูกต้อง: ข้อ ง. ทิงเจอร์ทองพันชั่ง
🎯 ทำไมข้อนี้ถึงถูก: ทิงเจอร์ทองพันชั่ง เตรียมจากการสกัดใบและรากทองพันชั่งด้วยเอทานอล มีสารสำคัญ Rhinacanthin ซึ่งมีฤทธิ์ต้านเชื้อราผิวหนัง (Antifungal activity) ชัดเจน ใช้ทารักษาโรคกลาก เกลื้อน และน้ำกัดเท้าได้อย่างมีประสิทธิภาพ
🔍 ข้ออื่นผิดเพราะอะไร:
• ข้อ ก.: ผิด ทิงเจอร์พลู ใช้บรรเทาอาการคันจากลมพิษและแมลงสัตว์กัดต่อย
• ข้อ ข.: ผิด ทิงเจอร์เสลดพังพอน ใช้ทาบรรเทาอาการเริม งูสวัด และตุ่มคันจากแมลงสัตว์กัดต่อย
• ข้อ ค.: ผิด ครีมมะหาด มีสาร Oxyresveratrol ใช้ชะลอการสร้างเม็ดสีผิวและลดฝ้ากระ
• ข้อ จ.: ผิด ครีมผักบุ้งทะเล ใช้ทาบรรเทาอาการแพ้และอักเสบจากพิษแมงกะพรุนไฟ</t>
        </is>
      </c>
      <c r="L130" t="inlineStr">
        <is>
          <t>Herbal Medicine &amp; Products</t>
        </is>
      </c>
      <c r="M130" t="inlineStr">
        <is>
          <t>Traditional Medicine</t>
        </is>
      </c>
      <c r="N130" t="inlineStr">
        <is>
          <t>Product</t>
        </is>
      </c>
      <c r="O130" t="inlineStr">
        <is>
          <t>[SOURCE: ข้อสอบจริง PLE CC1 (Product) ปี 2564 ข้อ 176]</t>
        </is>
      </c>
      <c r="P130" t="inlineStr">
        <is>
          <t>ข้อสอบเก่า</t>
        </is>
      </c>
      <c r="Q130" t="inlineStr">
        <is>
          <t>2564</t>
        </is>
      </c>
    </row>
    <row r="131">
      <c r="A131" s="176" t="n">
        <v>129</v>
      </c>
      <c r="B131" t="inlineStr">
        <is>
          <t>สมุนไพรในบัญชียาหลักแห่งชาติชนิดใดที่มีหลักฐานเชิงประจักษ์ทางการแพทย์ชัดเจนในการช่วยลดความอยากสูบบุหรี่และนำมาใช้เป็นชาชงเพื่อช่วยเลิกบุหรี่</t>
        </is>
      </c>
      <c r="D131" t="inlineStr">
        <is>
          <t>หญ้าหนวดแมว</t>
        </is>
      </c>
      <c r="E131" t="inlineStr">
        <is>
          <t>รางจืด</t>
        </is>
      </c>
      <c r="F131" t="inlineStr">
        <is>
          <t>กระเจี๊ยบแดง</t>
        </is>
      </c>
      <c r="G131" t="inlineStr">
        <is>
          <t>หญ้าดอกขาว (Vernonia cinerea / หมอน้อย)</t>
        </is>
      </c>
      <c r="H131" t="inlineStr">
        <is>
          <t>ขิง</t>
        </is>
      </c>
      <c r="I131" t="n">
        <v>4</v>
      </c>
      <c r="J131" t="inlineStr">
        <is>
          <t>✅ คำตอบที่ถูกต้อง: ข้อ ง. หญ้าดอกขาว (Vernonia cinerea / หมอน้อย)
🎯 ทำไมข้อนี้ถึงถูก: หญ้าดอกขาว (Vernonia cinerea) มีสารสำคัญกลุ่มฟลาโวนอยด์และเกลือโพแทสเซียมไนเตรต ซึ่งมีฤทธิ์ทำให้ต่อมรับรสบนลิ้นชา รู้สึกรสชาติของบุหรี่เปลี่ยนไปและไม่อร่อย อีกทั้งช่วยลดความอยากนิโคติน (Reduce cigarette craving) มีการศึกษาทางคลินิกรองรับและบรรจุในบัญชียาหลักแห่งชาติเพื่อช่วยเลิกบุหรี่
🔍 ข้ออื่นผิดเพราะอะไร:
• ข้อ ก.: ผิด หญ้าหนวดแมว ใช้ขับปัสสาวะและขับนิ่วทางเดินปัสสาวะ
• ข้อ ข.: ผิด รางจืด ใช้ล้างพิษสารเคมีและสารกำจัดศัตรูพืช
• ข้อ ค.: ผิด กระเจี๊ยบแดง ใช้ขับปัสสาวะ แก้ขัดเบา
• ข้อ จ.: ผิด ขิง ใช้แก้อาการคลื่นไส้ อาเจียน และขับลม</t>
        </is>
      </c>
      <c r="L131" t="inlineStr">
        <is>
          <t>Herbal Medicine &amp; Products</t>
        </is>
      </c>
      <c r="M131" t="inlineStr">
        <is>
          <t>Traditional Medicine</t>
        </is>
      </c>
      <c r="N131" t="inlineStr">
        <is>
          <t>Product</t>
        </is>
      </c>
      <c r="O131" t="inlineStr">
        <is>
          <t>[SOURCE: ข้อสอบจริง PLE CC1 (Product) ปี 2564 ข้อ 177]</t>
        </is>
      </c>
      <c r="P131" t="inlineStr">
        <is>
          <t>ข้อสอบเก่า</t>
        </is>
      </c>
      <c r="Q131" t="inlineStr">
        <is>
          <t>2564</t>
        </is>
      </c>
    </row>
    <row r="132">
      <c r="A132" s="176" t="n">
        <v>130</v>
      </c>
      <c r="B132" t="inlineStr">
        <is>
          <t>สมุนไพรในข้อใดมีหลักฐานเชิงประจักษ์ทางการวิจัยยืนยันว่ามีสารออกฤทธิ์คล้ายฮอร์โมนอินซูลินและช่วยลดระดับน้ำตาลในเลือดของผู้ป่วยเบาหวานได้อย่างมีนัยสำคัญ</t>
        </is>
      </c>
      <c r="D132" t="inlineStr">
        <is>
          <t>ดอกแค</t>
        </is>
      </c>
      <c r="E132" t="inlineStr">
        <is>
          <t>ใบขี้เหล็ก</t>
        </is>
      </c>
      <c r="F132" t="inlineStr">
        <is>
          <t>มะระขี้นก (Momordica charantia)</t>
        </is>
      </c>
      <c r="G132" t="inlineStr">
        <is>
          <t>ทองพันชั่ง</t>
        </is>
      </c>
      <c r="H132" t="inlineStr">
        <is>
          <t>ฟ้าทะลายโจร</t>
        </is>
      </c>
      <c r="I132" t="n">
        <v>3</v>
      </c>
      <c r="J132" t="inlineStr">
        <is>
          <t>✅ คำตอบที่ถูกต้อง: ข้อ ค. มะระขี้นก (Momordica charantia)
🎯 ทำไมข้อนี้ถึงถูก: มะระขี้นก (Momordica charantia) มีสารสำคัญหลายกลุ่มที่มีฤทธิ์ลดน้ำตาลในเลือด เช่น Charantin, Vicine, และ Polypeptide-p ซึ่งเป็นสารโปรตีนสายสั้นที่ออกฤทธิ์คล้ายฮอร์โมนอินซูลิน ช่วยกระตุ้นการหลั่งอินซูลินจากตับอ่อนและเพิ่มการนำกลูโคสเข้าสู่เซลล์
🔍 ข้ออื่นผิดเพราะอะไร:
• ข้อ ก.: ผิด ดอกแค เป็นพืชอาหารที่มีคุณค่าทางโภชนาการ แต่ไม่มีฤทธิ์ลดน้ำตาลในเลือดเป็นหลัก
• ข้อ ข.: ผิด ใบขี้เหล็ก มีสารบาราคอล (Barakol) เด่นด้านช่วยให้นอนหลับและเป็นยาระบาย
• ข้อ ง.: ผิด ทองพันชั่ง เด่นด้านการต้านเชื้อราผิวหนัง
• ข้อ จ.: ผิด ฟ้าทะลายโจร เด่นด้านต้านเชื้อไวรัสและลดการอักเสบในระบบทางเดินหายใจส่วนบน</t>
        </is>
      </c>
      <c r="L132" t="inlineStr">
        <is>
          <t>Herbal Medicine &amp; Products</t>
        </is>
      </c>
      <c r="M132" t="inlineStr">
        <is>
          <t>Traditional Medicine</t>
        </is>
      </c>
      <c r="N132" t="inlineStr">
        <is>
          <t>Product</t>
        </is>
      </c>
      <c r="O132" t="inlineStr">
        <is>
          <t>[SOURCE: ข้อสอบจริง PLE CC1 (Product) ปี 2564 ข้อ 178]</t>
        </is>
      </c>
      <c r="P132" t="inlineStr">
        <is>
          <t>ข้อสอบเก่า</t>
        </is>
      </c>
      <c r="Q132" t="inlineStr">
        <is>
          <t>2564</t>
        </is>
      </c>
    </row>
    <row r="133">
      <c r="A133" s="176" t="n">
        <v>131</v>
      </c>
      <c r="B133" t="inlineStr">
        <is>
          <t>สมุนไพรในบัญชียาหลักแห่งชาติที่มีข้อบ่งใช้ในการบรรเทาอาการปวดหลังส่วนล่าง ปวดข้อเข่า และลดอาการอักเสบของระบบกล้ามเนื้อ คือข้อใด</t>
        </is>
      </c>
      <c r="D133" t="inlineStr">
        <is>
          <t>เถาวัลย์เปรียง (Derris scandens)</t>
        </is>
      </c>
      <c r="E133" t="inlineStr">
        <is>
          <t>หญ้าหนวดแมว</t>
        </is>
      </c>
      <c r="F133" t="inlineStr">
        <is>
          <t>หญ้าปักกิ่ง</t>
        </is>
      </c>
      <c r="G133" t="inlineStr">
        <is>
          <t>ชะพลู</t>
        </is>
      </c>
      <c r="H133" t="inlineStr">
        <is>
          <t>เห็ดหลินจือ</t>
        </is>
      </c>
      <c r="I133" t="n">
        <v>1</v>
      </c>
      <c r="J133" t="inlineStr">
        <is>
          <t>✅ คำตอบที่ถูกต้อง: ข้อ ก. เถาวัลย์เปรียง (Derris scandens)
🎯 ทำไมข้อนี้ถึงถูก: เถาวัลย์เปรียง (Derris scandens) ได้รับการบรรจุในบัญชียาหลักแห่งชาติประเภทยาพัฒนาจากสมุนไพร โดยมีข้อบ่งใช้เพื่อบรรเทาอาการปวดกล้ามเนื้อและอาการปวดข้อเข่าเสื่อม ออกฤทธิ์ยับยั้ง Eicosanoid pathway คล้ายกลุ่มยา NSAIDs
🔍 ข้ออื่นผิดเพราะอะไร:
• ข้อ ข.: ผิด หญ้าหนวดแมว ใช้ขับปัสสาวะ ขับกรดยูริก และขับนิ่ว
• ข้อ ค.: ผิด หญ้าปักกิ่ง ใช้เสริมสร้างภูมิคุ้มกันตามการแพทย์ทางเลือก
• ข้อ ง.: ผิด ชะพลู ใช้ขับลมในกระเพาะอาหารและเจริญอาหาร
• ข้อ จ.: ผิด เห็ดหลินจือ ใช้บำรุงร่างกายและปรับสมดุลภูมิคุ้มกัน</t>
        </is>
      </c>
      <c r="L133" t="inlineStr">
        <is>
          <t>Herbal Medicine &amp; Products</t>
        </is>
      </c>
      <c r="M133" t="inlineStr">
        <is>
          <t>Traditional Medicine</t>
        </is>
      </c>
      <c r="N133" t="inlineStr">
        <is>
          <t>Product</t>
        </is>
      </c>
      <c r="O133" t="inlineStr">
        <is>
          <t>[SOURCE: ข้อสอบจริง PLE CC1 (Product) ปี 2564 ข้อ 179]</t>
        </is>
      </c>
      <c r="P133" t="inlineStr">
        <is>
          <t>ข้อสอบเก่า</t>
        </is>
      </c>
      <c r="Q133" t="inlineStr">
        <is>
          <t>2564</t>
        </is>
      </c>
    </row>
    <row r="134">
      <c r="A134" s="176" t="n">
        <v>132</v>
      </c>
      <c r="B134" t="inlineStr">
        <is>
          <t>สมุนไพรในบัญชียาหลักแห่งชาติที่มีฤทธิ์ขับปัสสาวะ (Diuretic) และนำมาใช้ชงดื่มเพื่อบรรเทาอาการขัดเบาในระบบทางเดินปัสสาวะส่วนล่าง คือข้อใด</t>
        </is>
      </c>
      <c r="D134" t="inlineStr">
        <is>
          <t>กระเจี๊ยบแดง</t>
        </is>
      </c>
      <c r="E134" t="inlineStr">
        <is>
          <t>ขิง</t>
        </is>
      </c>
      <c r="F134" t="inlineStr">
        <is>
          <t>กระชาย</t>
        </is>
      </c>
      <c r="G134" t="inlineStr">
        <is>
          <t>ฟ้าทะลายโจร</t>
        </is>
      </c>
      <c r="H134" t="inlineStr">
        <is>
          <t>ยอ</t>
        </is>
      </c>
      <c r="I134" t="n">
        <v>1</v>
      </c>
      <c r="J134" t="inlineStr">
        <is>
          <t>✅ คำตอบที่ถูกต้อง: ข้อ ก. กระเจี๊ยบแดง
🎯 ทำไมข้อนี้ถึงถูก: กระเจี๊ยบแดง (กลีบเลี้ยงแห้ง) มีสารแอนโทไซยานิน (Anthocyanins) และกรดอินทรีย์ มีฤทธิ์ขับปัสสาวะ เพิ่มการขับกรดยูริก และช่วยลดการเกาะตัวของแบคทีเรียที่เยื่อบุทางเดินปัสสาวะ จึงใช้บรรเทาอาการขัดเบาได้อย่างมีประสิทธิภาพ
🔍 ข้ออื่นผิดเพราะอะไร:
• ข้อ ข.: ผิด ขิง เด่นในการขับลม แก้อาเจียน และบรรเทาอาการท้องอืด
• ข้อ ค.: ผิด กระชาย ใช้ขับลมและบำรุงธาตุ
• ข้อ ง.: ผิด ฟ้าทะลายโจร ใช้บรรเทาอาการไข้หวัดและเจ็บคอ
• ข้อ จ.: ผิด ลูกยอ ใช้แก้อาการคลื่นไส้ อาเจียน และขับลม</t>
        </is>
      </c>
      <c r="L134" t="inlineStr">
        <is>
          <t>Herbal Medicine &amp; Products</t>
        </is>
      </c>
      <c r="M134" t="inlineStr">
        <is>
          <t>Traditional Medicine</t>
        </is>
      </c>
      <c r="N134" t="inlineStr">
        <is>
          <t>Product</t>
        </is>
      </c>
      <c r="O134" t="inlineStr">
        <is>
          <t>[SOURCE: ข้อสอบจริง PLE CC1 (Product) ปี 2564 ข้อ 180]</t>
        </is>
      </c>
      <c r="P134" t="inlineStr">
        <is>
          <t>ข้อสอบเก่า</t>
        </is>
      </c>
      <c r="Q134" t="inlineStr">
        <is>
          <t>2564</t>
        </is>
      </c>
    </row>
    <row r="135">
      <c r="A135" s="176" t="n">
        <v>133</v>
      </c>
      <c r="B135" t="inlineStr">
        <is>
          <t>สมุนไพรใดมีฤทธิ์ขับปัสสาวะ แต่มีปริมาณเกลือแร่โพแทสเซียมสูงมาก จึงมีข้อห้ามใช้หรือควรหลีกเลี่ยงในผู้ป่วยโรคหัวใจและผู้ป่วยที่มีภาวะไตวาย</t>
        </is>
      </c>
      <c r="D135" t="inlineStr">
        <is>
          <t>หญ้าหนวดแมว (Orthosiphon aristatus)</t>
        </is>
      </c>
      <c r="E135" t="inlineStr">
        <is>
          <t>หญ้าปักกิ่ง</t>
        </is>
      </c>
      <c r="F135" t="inlineStr">
        <is>
          <t>เถาวัลย์เปรียง</t>
        </is>
      </c>
      <c r="G135" t="inlineStr">
        <is>
          <t>ใบชุมเห็ดเทศ</t>
        </is>
      </c>
      <c r="H135" t="inlineStr">
        <is>
          <t>ใบพญายอ</t>
        </is>
      </c>
      <c r="I135" t="n">
        <v>1</v>
      </c>
      <c r="J135" t="inlineStr">
        <is>
          <t>✅ คำตอบที่ถูกต้อง: ข้อ ก. หญ้าหนวดแมว (Orthosiphon aristatus)
🎯 ทำไมข้อนี้ถึงถูก: หญ้าหนวดแมว (Orthosiphon aristatus) มีเกลือโพแทสเซียมในปริมาณสูงมาก (High potassium content) หากใช้ในผู้ป่วยโรคหัวใจล้มเหลวหรือไตวายเรื้อรัง อาจทำให้เกิดภาวะโพแทสเซียมในเลือดสูงเกิน (Hyperkalemia) ซึ่งเหนี่ยวนำให้เกิดภาวะหัวใจเต้นผิดจังหวะที่อันตรายถึงชีวิต จึงเป็นข้อห้ามใช้ตามบัญชียาหลักแห่งชาติ
🔍 ข้ออื่นผิดเพราะอะไร:
• ข้อ ข.: ผิด หญ้าปักกิ่ง ไม่มีผลรบกวนสมดุลโพแทสเซียมอย่างมีนัยสำคัญ
• ข้อ ค.: ผิด เถาวัลย์เปรียง เด่นด้านแก้ปวดเมื่อย ระวังในโรคแผลเปื่อยทางเดินอาหาร
• ข้อ ง.: ผิด ใบชุมเห็ดเทศ มีสารกลุ่ม Anthraquinones ใช้เป็นยาระบาย
• ข้อ จ.: ผิด ใบพญายอ ใช้ทาภายนอกรักษาเริมและงูสวัด ไม่ส่งผลต่อระบบหัวใจ</t>
        </is>
      </c>
      <c r="L135" t="inlineStr">
        <is>
          <t>Herbal Medicine &amp; Products</t>
        </is>
      </c>
      <c r="M135" t="inlineStr">
        <is>
          <t>Traditional Medicine</t>
        </is>
      </c>
      <c r="N135" t="inlineStr">
        <is>
          <t>Product</t>
        </is>
      </c>
      <c r="O135" t="inlineStr">
        <is>
          <t>[SOURCE: ข้อสอบจริง PLE CC1 (Product) ปี 2564 ข้อ 181]</t>
        </is>
      </c>
      <c r="P135" t="inlineStr">
        <is>
          <t>ข้อสอบเก่า</t>
        </is>
      </c>
      <c r="Q135" t="inlineStr">
        <is>
          <t>2564</t>
        </is>
      </c>
    </row>
    <row r="136">
      <c r="A136" s="176" t="n">
        <v>134</v>
      </c>
      <c r="B136" t="inlineStr">
        <is>
          <t>สมุนไพรในข้อใดเกิดอันตรกิริยาที่รุนแรงกับยาต้านไวรัส HIV (เช่น ยากลุ่ม Protease Inhibitors และ NNRTIs) โดยเหนี่ยวนำเอนไซม์ CYP3A4 และ P-glycoprotein อย่างแรง ส่งผลให้ระดับยาต้านไวรัสลดลงจนการรักษาล้มเหลว</t>
        </is>
      </c>
      <c r="D136" t="inlineStr">
        <is>
          <t>ขิง</t>
        </is>
      </c>
      <c r="E136" t="inlineStr">
        <is>
          <t>ขมิ้นชัน</t>
        </is>
      </c>
      <c r="F136" t="inlineStr">
        <is>
          <t>ฟ้าทะลายโจร</t>
        </is>
      </c>
      <c r="G136" t="inlineStr">
        <is>
          <t>หญ้าหนวดแมว</t>
        </is>
      </c>
      <c r="H136" t="inlineStr">
        <is>
          <t>St. John's wort (Hypericum perforatum)</t>
        </is>
      </c>
      <c r="I136" t="n">
        <v>5</v>
      </c>
      <c r="J136" t="inlineStr">
        <is>
          <t>✅ คำตอบที่ถูกต้อง: ข้อ จ. St. John's wort (Hypericum perforatum)
🎯 ทำไมข้อนี้ถึงถูก: St. John's wort มีสารสำคัญ Hyperforin ซึ่งเป็นสารเหนี่ยวนำที่ทรงพลังของ Pregnane X Receptor (PXR) ส่งผลให้เกิดการกระตุ้นการแสดงออกของเอนไซม์ CYP3A4 และ P-glycoprotein อย่างมาก ทำให้ยาต้านไวรัส HIV (เช่น Indinavir, Lopinavir, Efavirenz) ถูกทำลายเร็วขึ้นอย่างมาก จนระดับยาในเลือดตกต่ำและนำไปสู่การดื้อยา
🔍 ข้ออื่นผิดเพราะอะไร:
• ข้อ ก.: ผิด ขิง ไม่ได้เป็นตัวเหนี่ยวนำ CYP3A4 ที่มีนัยสำคัญทางคลินิก
• ข้อ ข.: ผิด ขมิ้นชัน มีฤทธิ์ยับยั้งเอนไซม์ในหลอดทดลองเล็กน้อย แต่ไม่มีผลลดระดับยาต้าน HIV รุนแรงเท่า St. John's wort
• ข้อ ค.: ผิด ฟ้าทะลายโจร อาจยับยั้ง CYP บางตัวในระดับหลอดทดลอง แต่ไม่ได้ลดระดับยาต้านไวรัสอย่างมีนัยสำคัญ
• ข้อ ง.: ผิด หญ้าหนวดแมว มีผลขับปัสสาวะ ไม่เกี่ยวข้องกับการเหนี่ยวนำเมแทบอลิซึมของยาต้าน HIV</t>
        </is>
      </c>
      <c r="L136" t="inlineStr">
        <is>
          <t>Herbal Medicine &amp; Products</t>
        </is>
      </c>
      <c r="M136" t="inlineStr">
        <is>
          <t>Traditional Medicine</t>
        </is>
      </c>
      <c r="N136" t="inlineStr">
        <is>
          <t>Product</t>
        </is>
      </c>
      <c r="O136" t="inlineStr">
        <is>
          <t>[SOURCE: ข้อสอบจริง PLE CC1 (Product) ปี 2564 ข้อ 182]</t>
        </is>
      </c>
      <c r="P136" t="inlineStr">
        <is>
          <t>ข้อสอบเก่า</t>
        </is>
      </c>
      <c r="Q136" t="inlineStr">
        <is>
          <t>2564</t>
        </is>
      </c>
    </row>
    <row r="137">
      <c r="A137" s="176" t="n">
        <v>135</v>
      </c>
      <c r="B137" t="inlineStr">
        <is>
          <t>พืชสมุนไพรที่มีสารประกอบกำมะถันอินทรีย์หลายชนิด (Organosulfur compounds เช่น Allicin, Ajoene) ซึ่งอาจเกิดอันตรกิริยากับยาต้านเกล็ดเลือด (Antiplatelet drugs เช่น Aspirin, Clopidogrel) จนเพิ่มความเสี่ยงต่อภาวะเลือดออกผิดปกติ คือข้อใด</t>
        </is>
      </c>
      <c r="D137" t="inlineStr">
        <is>
          <t>เหง้าขิง</t>
        </is>
      </c>
      <c r="E137" t="inlineStr">
        <is>
          <t>ใบแปะก๊วย</t>
        </is>
      </c>
      <c r="F137" t="inlineStr">
        <is>
          <t>กระเทียม (Garlic / Allium sativum)</t>
        </is>
      </c>
      <c r="G137" t="inlineStr">
        <is>
          <t>ใบชุมเห็ดเทศ</t>
        </is>
      </c>
      <c r="H137" t="inlineStr">
        <is>
          <t>ดอกคาโมมายล์</t>
        </is>
      </c>
      <c r="I137" t="n">
        <v>3</v>
      </c>
      <c r="J137" t="inlineStr">
        <is>
          <t>✅ คำตอบที่ถูกต้อง: ข้อ ค. กระเทียม (Garlic / Allium sativum)
🎯 ทำไมข้อนี้ถึงถูก: กระเทียม (Allium sativum) อุดมไปด้วยสารกลุ่ม Organosulfur compounds เช่น Allicin, Ajoene, และ Diallyl trisulfide ซึ่งมีฤทธิ์ยับยั้งการรวมกลุ่มของเกล็ดเลือด (Inhibit platelet aggregation) ผ่านการยับยั้ง Cyclooxygenase และ Thromboxane synthase จึงเสริมฤทธิ์ต้านเกล็ดเลือดและเพิ่มความเสี่ยงต่อการเกิดเลือดออกรุนแรง
🔍 ข้ออื่นผิดเพราะอะไร:
• ข้อ ก.: ผิด เหง้าขิง มีสารกลุ่ม Gingerols และ Shogaols ซึ่งไม่ใช่ Organosulfur compound
• ข้อ ข.: ผิด แปะก๊วย มีสารกลุ่ม Flavonoids และ Ginkgolides ต้านเกล็ดเลือดได้แต่ไม่ใช่สารประกอบกำมะถัน
• ข้อ ง.: ผิด ใบชุมเห็ดเทศ มีสารกลุ่ม Anthraquinones ใช้ระบายท้อง
• ข้อ จ.: ผิด คาโมมายล์ มีสารกลุ่ม Apigenin และ Bisabolol ต้านการอักเสบและช่วยสงบประสาท</t>
        </is>
      </c>
      <c r="L137" t="inlineStr">
        <is>
          <t>Herbal Medicine &amp; Products</t>
        </is>
      </c>
      <c r="M137" t="inlineStr">
        <is>
          <t>Traditional Medicine</t>
        </is>
      </c>
      <c r="N137" t="inlineStr">
        <is>
          <t>Product</t>
        </is>
      </c>
      <c r="O137" t="inlineStr">
        <is>
          <t>[SOURCE: ข้อสอบจริง PLE CC1 (Product) ปี 2564 ข้อ 183]</t>
        </is>
      </c>
      <c r="P137" t="inlineStr">
        <is>
          <t>ข้อสอบเก่า</t>
        </is>
      </c>
      <c r="Q137" t="inlineStr">
        <is>
          <t>2564</t>
        </is>
      </c>
    </row>
    <row r="138">
      <c r="A138" s="176" t="n">
        <v>136</v>
      </c>
      <c r="B138" t="inlineStr">
        <is>
          <t>สถานการณ์: ผู้ป่วยชายอายุ 55 ปี เป็นโรคหัวใจล้มเหลว (CHF) ได้รับยา Enalapril ควบคุมอาการได้ดีมาตลอด ยาสมุนไพรในข้อใดเป็น ข้อห้ามใช้ หรือต้องระมัดระวังสูงสุดในผู้ป่วยรายนี้เนื่องจากเสี่ยงต่อภาวะหัวใจเต้นผิดจังหวะรุนแรง</t>
        </is>
      </c>
      <c r="D138" t="inlineStr">
        <is>
          <t>ฟ้าทะลายโจร</t>
        </is>
      </c>
      <c r="E138" t="inlineStr">
        <is>
          <t>หญ้าหนวดแมว (Orthosiphon aristatus)</t>
        </is>
      </c>
      <c r="F138" t="inlineStr">
        <is>
          <t>ขมิ้นชัน</t>
        </is>
      </c>
      <c r="G138" t="inlineStr">
        <is>
          <t>ชุมเห็ดเทศ</t>
        </is>
      </c>
      <c r="H138" t="inlineStr">
        <is>
          <t>ขิง</t>
        </is>
      </c>
      <c r="I138" t="n">
        <v>2</v>
      </c>
      <c r="J138" t="inlineStr">
        <is>
          <t>✅ คำตอบที่ถูกต้อง: ข้อ ข. หญ้าหนวดแมว (Orthosiphon aristatus)
🎯 ทำไมข้อนี้ถึงถูก: ผู้ป่วยใช้ยา Enalapril (ACE inhibitor) ซึ่งลดการหลั่ง Aldosterone ทำให้ไตขับโพแทสเซียมลดลง เสี่ยงต่อ Hyperkalemia อยู่แล้ว การรับประทานหญ้าหนวดแมวซึ่งมีเกลือโพแทสเซียมสูงและมีผลขับปัสสาวะ จะทำให้ระดับโพแทสเซียมในเลือดพุ่งสูงขึ้นอย่างรวดเร็ว เกิดพิษต่อกล้ามเนื้อหัวใจและหัวใจเต้นผิดจังหวะเฉียบพลัน
🔍 ข้ออื่นผิดเพราะอะไร:
• ข้อ ก.: ผิด ฟ้าทะลายโจร ใช้รักษาหวัดระยะสั้น ไม่มีผลรบกวนสมดุลเกลือแร่โพแทสเซียมโดยตรง
• ข้อ ค.: ผิด ขมิ้นชัน ช่วยขับลมและรักษาแผลในกระเพาะอาหาร ปลอดภัยในผู้ป่วย CHF
• ข้อ ง.: ผิด ชุมเห็ดเทศ เป็นยาระบาย ไม่ได้เพิ่มระดับโพแทสเซียม
• ข้อ จ.: ผิด ขิง ช่วยขับลม ไม่รบกวนการทำงานของยา Enalapril</t>
        </is>
      </c>
      <c r="L138" t="inlineStr">
        <is>
          <t>Herbal Medicine &amp; Products</t>
        </is>
      </c>
      <c r="M138" t="inlineStr">
        <is>
          <t>Traditional Medicine</t>
        </is>
      </c>
      <c r="N138" t="inlineStr">
        <is>
          <t>Product</t>
        </is>
      </c>
      <c r="O138" t="inlineStr">
        <is>
          <t>[SOURCE: ข้อสอบจริง PLE CC1 (Product) ปี 2564 ข้อ 184]</t>
        </is>
      </c>
      <c r="P138" t="inlineStr">
        <is>
          <t>ข้อสอบเก่า</t>
        </is>
      </c>
      <c r="Q138" t="inlineStr">
        <is>
          <t>2564</t>
        </is>
      </c>
    </row>
    <row r="139">
      <c r="A139" s="176" t="n">
        <v>137</v>
      </c>
      <c r="B139" t="inlineStr">
        <is>
          <t>สมุนไพรที่มีรายงานการเกิดอันตรกิริยาที่รุนแรงที่สุดกับยาต้านไวรัส HIV กลุ่ม Protease Inhibitors โดยลดความเข้มข้นของยาในพลาสมาลงจนหมดประสิทธิภาพ คือข้อใด</t>
        </is>
      </c>
      <c r="D139" t="inlineStr">
        <is>
          <t>ขิง</t>
        </is>
      </c>
      <c r="E139" t="inlineStr">
        <is>
          <t>ขมิ้นชัน</t>
        </is>
      </c>
      <c r="F139" t="inlineStr">
        <is>
          <t>ฟ้าทะลายโจร</t>
        </is>
      </c>
      <c r="G139" t="inlineStr">
        <is>
          <t>หญ้าหนวดแมว</t>
        </is>
      </c>
      <c r="H139" t="inlineStr">
        <is>
          <t>St. John's wort</t>
        </is>
      </c>
      <c r="I139" t="n">
        <v>5</v>
      </c>
      <c r="J139" t="inlineStr">
        <is>
          <t>✅ คำตอบที่ถูกต้อง: ข้อ จ. St. John's wort
🎯 ทำไมข้อนี้ถึงถูก: St. John's wort (Hypericum perforatum) เป็นสารกระตุ้นเอนไซม์ CYP3A4 และ P-gp ที่มีฤทธิ์แรงมาก ทำให้ยาต้านไวรัส HIV เช่น Indinavir มีระดับยาลดลงมากกว่า 50 - 80% จึงจัดเป็นข้อห้ามใช้เด็ดขาดร่วมกับยาต้านไวรัส HIV
🔍 ข้ออื่นผิดเพราะอะไร:
• ข้อ ก.: ผิด ขิง ไม่ส่งผลกระทบต่อระดับยาต้าน HIV ในทางคลินิก
• ข้อ ข.: ผิด ขมิ้นชัน ไม่มีรายงานการลดระดับยา Protease inhibitors จนการรักษาล้มเหลว
• ข้อ ค.: ผิด ฟ้าทะลายโจร ไม่มีผลเหนี่ยวนำเอนไซม์ CYP3A4
• ข้อ ง.: ผิด หญ้าหนวดแมว ไม่ได้ผ่านกระบวนการเมแทบอลิซึมของ CYP3A4</t>
        </is>
      </c>
      <c r="L139" t="inlineStr">
        <is>
          <t>Herbal Medicine &amp; Products</t>
        </is>
      </c>
      <c r="M139" t="inlineStr">
        <is>
          <t>Traditional Medicine</t>
        </is>
      </c>
      <c r="N139" t="inlineStr">
        <is>
          <t>Product</t>
        </is>
      </c>
      <c r="O139" t="inlineStr">
        <is>
          <t>[SOURCE: ข้อสอบจริง PLE CC1 (Product) ปี 2564 ข้อ 185]</t>
        </is>
      </c>
      <c r="P139" t="inlineStr">
        <is>
          <t>ข้อสอบเก่า</t>
        </is>
      </c>
      <c r="Q139" t="inlineStr">
        <is>
          <t>2564</t>
        </is>
      </c>
    </row>
    <row r="140">
      <c r="A140" s="176" t="n">
        <v>138</v>
      </c>
      <c r="B140" t="inlineStr">
        <is>
          <t>การสกัดแยกน้ำมันทีทรี (Tea Tree Oil; Melaleuca alternifolia) จากส่วนใบและกิ่งสด เพื่อให้ได้น้ำมันหอมระเหยบริสุทธิ์โดยไม่ตกค้างสารทำละลายอินทรีย์ นิยมใช้วิธีการสกัดในข้อใด</t>
        </is>
      </c>
      <c r="D140" t="inlineStr">
        <is>
          <t>Soxhlet extraction</t>
        </is>
      </c>
      <c r="E140" t="inlineStr">
        <is>
          <t>การต้มสกัดด้วยน้ำ (Decoction)</t>
        </is>
      </c>
      <c r="F140" t="inlineStr">
        <is>
          <t>การกลั่นด้วยไอน้ำ (Steam distillation)</t>
        </is>
      </c>
      <c r="G140" t="inlineStr">
        <is>
          <t>Enfleurage (การสกัดด้วยไขมันเย็น)</t>
        </is>
      </c>
      <c r="H140" t="inlineStr">
        <is>
          <t>การหมักด้วยสารละลาย 70% Alcohol (Maceration)</t>
        </is>
      </c>
      <c r="I140" t="n">
        <v>3</v>
      </c>
      <c r="J140" t="inlineStr">
        <is>
          <t>✅ คำตอบที่ถูกต้อง: ข้อ ค. การกลั่นด้วยไอน้ำ (Steam distillation)
🎯 ทำไมข้อนี้ถึงถูก: น้ำมันหอมระเหย (Volatile oils) เช่น Tea tree oil ระเหยได้ง่ายและไม่ละลายในน้ำ วิธีการสกัดมาตรฐานทางอุตสาหกรรมคือการกลั่นด้วยไอน้ำ (Steam distillation) ซึ่งไอน้ำร้อนจะพาน้ำมันระเหยออกมาด้วยกัน เมื่อควบแน่นจะแยกชั้นน้ำมันลอยอยู่เหนือน้ำ ทำให้เก็บแยกน้ำมันหอมระเหยบริสุทธิ์ได้โดยตรง
🔍 ข้ออื่นผิดเพราะอะไร:
• ข้อ ก.: ผิด Soxhlet extraction ใช้ตัวทำละลายอินทรีย์กับพืชแห้ง ไม่เหมาะกับน้ำมันหอมระเหยจากพืชสดเพราะจะสูญเสียกลิ่นและมีสารเคมีตกค้าง
• ข้อ ข.: ผิด การต้มสกัดด้วยน้ำ (Decoction) สกัดได้เฉพาะสารที่ละลายน้ำได้ และความร้อนจะทำให้น้ำมันหอมระเหยระเหยทิ้งไปในอากาศ
• ข้อ ง.: ผิด Enfleurage ใช้สำหรับสกัดน้ำมันหอมจากกลีบดอกไม้บอบบาง เช่น ดอกมะลิ
• ข้อ จ.: ผิด Maceration ด้วยแอลกอฮอล์จะได้สารสกัดทิงเจอร์ที่มีสารประกอบอื่นปนเปื้อนมาก ไม่ใช่น้ำมันหอมระเหยบริสุทธิ์</t>
        </is>
      </c>
      <c r="L140" t="inlineStr">
        <is>
          <t>Herbal Medicine &amp; Products</t>
        </is>
      </c>
      <c r="M140" t="inlineStr">
        <is>
          <t>Herbal Extraction methods</t>
        </is>
      </c>
      <c r="N140" t="inlineStr">
        <is>
          <t>Product</t>
        </is>
      </c>
      <c r="O140" t="inlineStr">
        <is>
          <t>[SOURCE: ข้อสอบจริง PLE CC1 (Product) ปี 2564 ข้อ 186]</t>
        </is>
      </c>
      <c r="P140" t="inlineStr">
        <is>
          <t>ข้อสอบเก่า</t>
        </is>
      </c>
      <c r="Q140" t="inlineStr">
        <is>
          <t>2564</t>
        </is>
      </c>
    </row>
    <row r="141">
      <c r="A141" s="176" t="n">
        <v>139</v>
      </c>
      <c r="B141" t="inlineStr">
        <is>
          <t>สมุนไพรในข้อใดมีรายงานอันตรกิริยาที่ต้องระมัดระวังในผู้ป่วยโรคเกาต์ (Gout) ที่ได้รับยาลดกรดยูริก เนื่องจากส่งผลรบกวนต่อการขับกรดยูริกและการทำงานของไต</t>
        </is>
      </c>
      <c r="D141" t="inlineStr">
        <is>
          <t>ฟ้าทะลายโจร</t>
        </is>
      </c>
      <c r="E141" t="inlineStr">
        <is>
          <t>หญ้าหนวดแมว (Orthosiphon aristatus)</t>
        </is>
      </c>
      <c r="F141" t="inlineStr">
        <is>
          <t>ขิง</t>
        </is>
      </c>
      <c r="G141" t="inlineStr">
        <is>
          <t>ขมิ้นชัน</t>
        </is>
      </c>
      <c r="H141" t="inlineStr">
        <is>
          <t>St. John's wort</t>
        </is>
      </c>
      <c r="I141" t="n">
        <v>2</v>
      </c>
      <c r="J141" t="inlineStr">
        <is>
          <t>✅ คำตอบที่ถูกต้อง: ข้อ ข. หญ้าหนวดแมว (Orthosiphon aristatus)
🎯 ทำไมข้อนี้ถึงถูก: หญ้าหนวดแมวมีฤทธิ์ขับปัสสาวะและขับกรดยูริกทางไต ในช่วงแรกของการใช้อาจทำให้เกิดการระดมผลึกกรดยูริกออกจากเนื้อเยื่ออย่างรวดเร็ว หรือรบกวนสมดุลน้ำและเกลือแร่ในไต ซึ่งอาจกระตุ้นให้เกิดข้ออักเสบเฉียบพลันจากเกาต์ (Acute gouty attack) หรือรบกวนระดับยายูริโคซูริกได้
🔍 ข้ออื่นผิดเพราะอะไร:
• ข้อ ก.: ผิด ฟ้าทะลายโจร ไม่มีผลต่อสมดุลกรดยูริกหรือยาโรคเกาต์
• ข้อ ค.: ผิด ขิง มีฤทธิ์ต้านการอักเสบเล็กน้อย ปลอดภัยในผู้ป่วยเกาต์
• ข้อ ง.: ผิด ขมิ้นชัน ช่วยลดการอักเสบ ไม่รบกวนยาโรคเกาต์
• ข้อ จ.: ผิด St. John's wort เด่นด้านอันตรกิริยาผ่าน CYP3A4 ไม่ได้มีผลจำเพาะต่อการขับกรดยูริก</t>
        </is>
      </c>
      <c r="L141" t="inlineStr">
        <is>
          <t>Herbal Medicine &amp; Products</t>
        </is>
      </c>
      <c r="M141" t="inlineStr">
        <is>
          <t>Traditional Medicine</t>
        </is>
      </c>
      <c r="N141" t="inlineStr">
        <is>
          <t>Product</t>
        </is>
      </c>
      <c r="O141" t="inlineStr">
        <is>
          <t>[SOURCE: ข้อสอบจริง PLE CC1 (Product) ปี 2564 ข้อ 187]</t>
        </is>
      </c>
      <c r="P141" t="inlineStr">
        <is>
          <t>ข้อสอบเก่า</t>
        </is>
      </c>
      <c r="Q141" t="inlineStr">
        <is>
          <t>2564</t>
        </is>
      </c>
    </row>
    <row r="142">
      <c r="A142" s="176" t="n">
        <v>140</v>
      </c>
      <c r="B142" t="inlineStr">
        <is>
          <t>สถานการณ์: ผู้ป่วยมีรอยด่างขาวบริเวณลำตัวและหลัง บางจุดมีรอยสีแดง มีขุยละเอียด และคันเมื่อเหงื่อออก อาการเข้าได้กับโรคเกลื้อน (Tinea versicolor) สมุนไพรในบัญชียาหลักแห่งชาติ พ.ศ. 2562 ชนิดใดที่สามารถแนะนำให้ผู้ป่วยใช้รักษาอาการดังกล่าว</t>
        </is>
      </c>
      <c r="D142" t="inlineStr">
        <is>
          <t>ใบพลูสด</t>
        </is>
      </c>
      <c r="E142" t="inlineStr">
        <is>
          <t>ยาบัวบก</t>
        </is>
      </c>
      <c r="F142" t="inlineStr">
        <is>
          <t>ยาทองพันชั่ง (Rhinacanthus nasutus)</t>
        </is>
      </c>
      <c r="G142" t="inlineStr">
        <is>
          <t>เปลือกมังคุด</t>
        </is>
      </c>
      <c r="H142" t="inlineStr">
        <is>
          <t>เมล็ดน้อยหน่า</t>
        </is>
      </c>
      <c r="I142" t="n">
        <v>3</v>
      </c>
      <c r="J142" t="inlineStr">
        <is>
          <t>✅ คำตอบที่ถูกต้อง: ข้อ ค. ยาทองพันชั่ง (Rhinacanthus nasutus)
🎯 ทำไมข้อนี้ถึงถูก: อาการรอยด่างขาว แดง มีขุย เข้าได้กับโรคเชื้อราผิวหนัง (เกลื้อน/กลาก) ซึ่งทองพันชั่ง (Rhinacanthus nasutus) เป็นสมุนไพรในบัญชียาหลักแห่งชาติที่มีข้อบ่งใช้ชัดเจนในการรักษาโรคผิวหนังที่เกิดจากเชื้อรา กลาก เกลื้อน โดยใช้ในรูปแบบยาทิงเจอร์หรือสารสกัดทาบริเวณที่เป็น
🔍 ข้ออื่นผิดเพราะอะไร:
• ข้อ ก.: ผิด ใบพลู เด่นด้านการบรรเทาอาการคันจากลมพิษ
• ข้อ ข.: ผิด บัวบก ใช้สมานแผลสด แผลไฟไหม้ และแผลหลังผ่าตัด
• ข้อ ง.: ผิด เปลือกมังคุด ใช้รักษาแผลสด แผลเรื้อรัง และแก้อุจจาระร่วง
• ข้อ จ.: ผิด เมล็ดน้อยหน่า ใช้ฆ่าเหาและหิด ทาภายนอก</t>
        </is>
      </c>
      <c r="L142" t="inlineStr">
        <is>
          <t>Herbal Medicine &amp; Products</t>
        </is>
      </c>
      <c r="M142" t="inlineStr">
        <is>
          <t>Traditional Medicine</t>
        </is>
      </c>
      <c r="N142" t="inlineStr">
        <is>
          <t>Product</t>
        </is>
      </c>
      <c r="O142" t="inlineStr">
        <is>
          <t>[SOURCE: ข้อสอบจริง PLE CC1 (Product) ปี 2564 ข้อ 188]</t>
        </is>
      </c>
      <c r="P142" t="inlineStr">
        <is>
          <t>ข้อสอบเก่า</t>
        </is>
      </c>
      <c r="Q142" t="inlineStr">
        <is>
          <t>2564</t>
        </is>
      </c>
    </row>
    <row r="143">
      <c r="A143" s="176" t="n">
        <v>141</v>
      </c>
      <c r="B143" t="inlineStr">
        <is>
          <t>ข้อใดกล่าวถูกต้องเกี่ยวกับการควบคุมคุณภาพผงวัตถุดิบสมุนไพรพญายอ (Clinacanthus nutans) โดยการส่องตรวจด้วยกล้องจุลทรรศน์ (Microscopic examination) เพื่อยืนยันเอกลักษณ์ทางพฤกษศาสตร์ของส่วนใบ</t>
        </is>
      </c>
      <c r="D143" t="inlineStr">
        <is>
          <t>ควรพบ Cork cells และ Sclereids เป็นจำนวนมาก</t>
        </is>
      </c>
      <c r="E143" t="inlineStr">
        <is>
          <t>ควรพบ Cork cells ร่วมกับ Stomata</t>
        </is>
      </c>
      <c r="F143" t="inlineStr">
        <is>
          <t>ไม่ควรพบทั้ง Sclereids และ Stomata</t>
        </is>
      </c>
      <c r="G143" t="inlineStr">
        <is>
          <t>ควรพบ Stomata (ปากใบ) และ Palisade cells (เซลล์เนื้อเยื่อใบ)</t>
        </is>
      </c>
      <c r="H143" t="inlineStr">
        <is>
          <t>ควรพบ Stomata แต่ไม่ควรพบ Palisade cells</t>
        </is>
      </c>
      <c r="I143" t="n">
        <v>4</v>
      </c>
      <c r="J143" t="inlineStr">
        <is>
          <t>✅ คำตอบที่ถูกต้อง: ข้อ ง. ควรพบ Stomata (ปากใบ) และ Palisade cells (เซลล์เนื้อเยื่อใบ)
🎯 ทำไมข้อนี้ถึงถูก: พญายอ (Clinacanthus nutans) ใช้ส่วนใบในการทำยา ดังนั้นลักษณะจุลทรรศน์ของผงใบพืชแท้จะต้องพบโครงสร้างเนื้อเยื่อของใบอย่างชัดเจน ได้แก่ ปากใบ (Stomata ชนิด Diacytic), เซลล์พาลิเซด (Palisade cells ของชั้นมีโซฟิลล์) และลักษณะจำเพาะเด่นคือ ผลึกซิสโตลิธ (Cystoliths แคลเซียมคาร์บอเนตใน Lithocyst cell)
🔍 ข้ออื่นผิดเพราะอะไร:
• ข้อ ก.: ผิด Cork cells และ Sclereids พบในส่วนเปลือกไม้ (Bark) หรือเนื้อไม้แข็ง ไม่ใช่ลักษณะเด่นของใบพญายอ
• ข้อ ข.: ผิด Cork cells ไม่ควรพบในผงใบไม้
• ข้อ ค.: ผิด Stomata เป็นโครงสร้างพื้นฐานของใบพืช ต้องพบในผงใบพญายอ
• ข้อ จ.: ผิด Palisade cells เป็นเซลล์สังเคราะห์แสงของใบ ต้องพบในผงใบพญายออย่างแน่นอน</t>
        </is>
      </c>
      <c r="L143" t="inlineStr">
        <is>
          <t>Herbal Medicine &amp; Products</t>
        </is>
      </c>
      <c r="M143" t="inlineStr">
        <is>
          <t>Quality Control of Herbs</t>
        </is>
      </c>
      <c r="N143" t="inlineStr">
        <is>
          <t>Product</t>
        </is>
      </c>
      <c r="O143" t="inlineStr">
        <is>
          <t>[SOURCE: ข้อสอบจริง PLE CC1 (Product) ปี 2564 ข้อ 189]</t>
        </is>
      </c>
      <c r="P143" t="inlineStr">
        <is>
          <t>ข้อสอบเก่า</t>
        </is>
      </c>
      <c r="Q143" t="inlineStr">
        <is>
          <t>2564</t>
        </is>
      </c>
    </row>
    <row r="144">
      <c r="A144" s="176" t="n">
        <v>142</v>
      </c>
      <c r="B144" t="inlineStr">
        <is>
          <t>ข้อใดกล่าวถูกต้องเกี่ยวกับการตรวจสอบเอกลักษณ์และควบคุมคุณภาพผงยาสมุนไพรพญายอ (Clinacanthus nutans) ที่ใช้รักษาโรคเริม โดยการตรวจดูลักษณะทางกายวิภาคศาสตร์ด้วยกล้องจุลทรรศน์ (Microscopic examination)</t>
        </is>
      </c>
      <c r="D144" t="inlineStr">
        <is>
          <t>ควรตรวจพบ Cork cells และ Sclereids ในปริมาณมาก</t>
        </is>
      </c>
      <c r="E144" t="inlineStr">
        <is>
          <t>ควรตรวจพบ Cork cells ร่วมกับ Stomata</t>
        </is>
      </c>
      <c r="F144" t="inlineStr">
        <is>
          <t>ไม่ควรตรวจพบทั้ง Sclereids และ Stomata ในผงยา</t>
        </is>
      </c>
      <c r="G144" t="inlineStr">
        <is>
          <t>ควรตรวจพบลักษณะของเซลล์ปากใบ (Stomata) และ Palisade cells ของเนื้อเยื่อใบ</t>
        </is>
      </c>
      <c r="H144" t="inlineStr">
        <is>
          <t>ควรตรวจพบเฉพาะ Stomata แต่ต้องไม่พบ Palisade cells</t>
        </is>
      </c>
      <c r="I144" t="n">
        <v>4</v>
      </c>
      <c r="J144" t="inlineStr">
        <is>
          <t>✅ คำตอบที่ถูกต้อง: ข้อ ง. ควรตรวจพบลักษณะของเซลล์ปากใบ (Stomata) และ Palisade cells ของเนื้อเยื่อใบ
🎯 ทำไมข้อนี้ถึงถูก: สมุนไพรพญายอใช้ส่วนใบ (Leaves) เป็นวัตถุดิบยาในการรักษาโรคเริมและงูสวัด ตามเภสัชตำรับยาสมุนไพรไทย (Thai Herbal Pharmacopoeia: THP) การตรวจผงใบพญายอด้วยกล้องจุลทรรศน์จะต้องพบลักษณะเด่นเฉพาะของเนื้อเยื่อใบ ได้แก่ ปากใบ (Stomata ชนิด Diacytic), เนื้อเยื่อพาลิเซด (Palisade mesophyll cells), ขนพืช (Trichomes) และผลึกซิสโตลิธ (Cystoliths of calcium carbonate)
🔍 ข้ออื่นผิดเพราะอะไร:
• ข้อ ก.: Cork cells และ Sclereids เป็นลักษณะเนื้อเยื่อเด่นของส่วนเปลือกต้น (Bark) หรือเนื้อไม้ ไม่ใช่ส่วนใบ
• ข้อ ข.: Cork cells ไม่ใช่โครงสร้างของใบพืชล้มลุก
• ข้อ ค.: ผงใบพญายอ ต้องตรวจพบ Stomata เพราะเป็นโครงสร้างควบคุมการคายน้ำของผิวใบ
• ข้อ จ.: ผงใบต้องพบทั้ง Stomata และ Palisade cells ซึ่งเป็นชั้นเซลล์สังเคราะห์แสงใต้ชั้นเอพิเดอร์มิสของใบ</t>
        </is>
      </c>
      <c r="L144" t="inlineStr">
        <is>
          <t>Herbal Medicine &amp; Products</t>
        </is>
      </c>
      <c r="M144" t="inlineStr">
        <is>
          <t>Quality Control of Herbs</t>
        </is>
      </c>
      <c r="N144" t="inlineStr">
        <is>
          <t>Product</t>
        </is>
      </c>
      <c r="O144" t="inlineStr">
        <is>
          <t>[SOURCE: ข้อสอบจริง PLE CC1 (Product) ปี 2563 Day 1 ข้อ 70]</t>
        </is>
      </c>
      <c r="P144" t="inlineStr">
        <is>
          <t>ข้อสอบเก่า</t>
        </is>
      </c>
      <c r="Q144" t="inlineStr">
        <is>
          <t>2563</t>
        </is>
      </c>
    </row>
    <row r="145">
      <c r="A145" s="176" t="n">
        <v>143</v>
      </c>
      <c r="B145" t="inlineStr">
        <is>
          <t>จากการวิเคราะห์ปริมาณจุลินทรีย์ในผลิตภัณฑ์ยาแคปซูลขมิ้นชัน (Turmeric Capsules) พบปริมาณยีสต์และรา (Total Combined Yeasts and Molds Count: TYMC) เท่ากับ 5 คูณ 10 ยกกำลัง 4 CFU/g เมื่อเปรียบเทียบกับเกณฑ์มาตรฐานจุลชีววิทยาของผลิตภัณฑ์สมุนไพรตามประกาศสำนักงานคณะกรรมการอาหารและยา (อย.) ดังนี้:
- กลุ่ม A/B (ยาสมุนไพรที่ต้องผ่านการต้มหรือใช้น้ำเดือดก่อนบริโภค หรือยาทาภายนอก): TYMC กำหนดไม่เกิน 5 คูณ 10 ยกกำลัง 4 CFU/g
- กลุ่ม C (ยาสมุนไพรสำเร็จรูปสำหรับรับประทานทั่วไป): Total Aerobic Microbial Count ไม่เกิน 5 คูณ 10 ยกกำลัง 6 CFU/g, TYMC กำหนดไม่เกิน 5 คูณ 10 ยกกำลัง 3 CFU/g, และต้องไม่พบเชื้อก่อโรค (S. aureus, P. aeruginosa, E. coli, Salmonella, Clostridium)
ข้อใดต่อไปนี้สรุปผลการประเมินคุณภาพของแคปซูลขมิ้นชันได้อย่างถูกต้อง</t>
        </is>
      </c>
      <c r="D145" t="inlineStr">
        <is>
          <t>ผ่านเกณฑ์มาตรฐาน เนื่องจากมีปริมาณจุลินทรีย์ไม่เกิน 5 คูณ 10 ยกกำลัง 7 CFU/g</t>
        </is>
      </c>
      <c r="E145" t="inlineStr">
        <is>
          <t>ผ่านเกณฑ์มาตรฐาน เนื่องจากมีปริมาณยีสต์และราไม่เกิน 5 คูณ 10 ยกกำลัง 4 CFU/g</t>
        </is>
      </c>
      <c r="F145" t="inlineStr">
        <is>
          <t>ไม่ผ่านเกณฑ์มาตรฐาน เนื่องจากมีปริมาณยีสต์และราเกินเกณฑ์กำหนด 5 คูณ 10 ยกกำลัง 3 CFU/g ของยาสมุนไพรรับประทานทั่วไป</t>
        </is>
      </c>
      <c r="G145" t="inlineStr">
        <is>
          <t>ไม่ผ่านเกณฑ์มาตรฐาน เนื่องจากต้องตรวจไม่พบเชื้อราในตัวอย่าง 10 กรัม</t>
        </is>
      </c>
      <c r="H145" t="inlineStr">
        <is>
          <t>ไม่สามารถประเมินผลได้ เนื่องจากไม่มีข้อกำหนดระบุไว้สำหรับยาแคปซูลขมิ้นชัน</t>
        </is>
      </c>
      <c r="I145" t="n">
        <v>3</v>
      </c>
      <c r="J145" t="inlineStr">
        <is>
          <t>✅ คำตอบที่ถูกต้อง: ข้อ ค. ไม่ผ่านเกณฑ์มาตรฐาน เนื่องจากมีปริมาณยีสต์และราเกินเกณฑ์กำหนด 5 คูณ 10 ยกกำลัง 3 CFU/g ของยาสมุนไพรรับประทานทั่วไป
🎯 ทำไมข้อนี้ถึงถูก: ยาแคปซูลขมิ้นชันเป็นยาสมุนไพรสำเร็จรูปสำหรับรับประทานทั่วไปที่ไม่ต้องผ่านความร้อนก่อนบริโภค จัดอยู่ใน ผลิตภัณฑ์กลุ่ม C ซึ่งข้อกำหนดมาตรฐานระบุว่าปริมาณยีสต์และรา (Total combined yeasts and molds count: TYMC) ต้องไม่เกิน 5 คูณ 10 ยกกำลัง 3 CFU/g (หรือ 5,000 CFU/g) แต่ผลการตรวจวิเคราะห์พบสูงถึง 5 คูณ 10 ยกกำลัง 4 CFU/g (50,000 CFU/g) ซึ่งเกินเกณฑ์ยอมรับถึง 10 เท่า ผลิตภัณฑ์ยานี้จึง ไม่ผ่านเกณฑ์มาตรฐาน
🔍 ข้ออื่นผิดเพราะอะไร:
• ข้อ ก.: เกณฑ์ 5 คูณ 10 ยกกำลัง 7 CFU/g เป็นเกณฑ์แบคทีเรียของกลุ่ม A ที่ต้องผ่านการต้ม ไม่สามารถนำมาใช้กับยาแคปซูลรับประทานทั่วไปได้
• ข้อ ข.: เกณฑ์ 5 คูณ 10 ยกกำลัง 4 CFU/g เป็นเกณฑ์ยีสต์และราสำหรับกลุ่ม A หรือ B (ยาต้มหรือยาทาภายนอก) เท่านั้น
• ข้อ ง.: ข้อกำหนดตรวจไม่พบใน 10 g ใช้สำหรับเชื้อก่อโรคจำเพาะ เช่น Salmonella หรือ Clostridium ไม่ใช่เชื้อยีสต์และราทั่วไป
• ข้อ จ.: มีเกณฑ์ข้อกำหนดมาตรฐานทางจุลชีววิทยาของยาสมุนไพรระบุไว้อย่างชัดเจนในเภสัชตำรับ THP และประกาศ อย.</t>
        </is>
      </c>
      <c r="L145" t="inlineStr">
        <is>
          <t>Herbal Medicine &amp; Products</t>
        </is>
      </c>
      <c r="M145" t="inlineStr">
        <is>
          <t>Quality Control of Herbs</t>
        </is>
      </c>
      <c r="N145" t="inlineStr">
        <is>
          <t>Product</t>
        </is>
      </c>
      <c r="O145" t="inlineStr">
        <is>
          <t>[SOURCE: ข้อสอบจริง PLE CC1 (Product) ปี 2563 Day 2 ข้อ 96]</t>
        </is>
      </c>
      <c r="P145" t="inlineStr">
        <is>
          <t>ข้อสอบเก่า</t>
        </is>
      </c>
      <c r="Q145" t="inlineStr">
        <is>
          <t>2563</t>
        </is>
      </c>
    </row>
    <row r="146">
      <c r="A146" s="176" t="n">
        <v>144</v>
      </c>
      <c r="B146" t="inlineStr">
        <is>
          <t>กระทรวงสาธารณสุขและสำนักงานคณะกรรมการอาหารและยา (อย.) มีประกาศเตือนเกี่ยวกับสมุนไพรใดว่าหากรับประทานแล้วเกิดอาการแพ้ เช่น มีผื่นคัน บวมตามใบหน้าและริมฝีปาก ให้หยุดยาทันทีและรีบพบแพทย์</t>
        </is>
      </c>
      <c r="D146" t="inlineStr">
        <is>
          <t>ขิง</t>
        </is>
      </c>
      <c r="E146" t="inlineStr">
        <is>
          <t>ฟ้าทะลายโจร</t>
        </is>
      </c>
      <c r="F146" t="inlineStr">
        <is>
          <t>รางจืด</t>
        </is>
      </c>
      <c r="G146" t="inlineStr">
        <is>
          <t>หญ้าดอกขาว</t>
        </is>
      </c>
      <c r="H146" t="inlineStr">
        <is>
          <t>ขมิ้นชัน</t>
        </is>
      </c>
      <c r="I146" t="n">
        <v>2</v>
      </c>
      <c r="J146" t="inlineStr">
        <is>
          <t>✅ คำตอบที่ถูกต้อง: ข้อ ข. ฟ้าทะลายโจร
🎯 ทำไมข้อนี้ถึงถูก: ฟ้าทะลายโจร (Andrographis paniculata) มีประกาศจากกระทรวงสาธารณสุขและ อย. เรื่องคำเตือนอาการไม่พึงประสงค์จากการแพ้ยา ได้แก่ ลมพิษ (urticaria), ปากบวม ตาบวม หน้าบวม (angioedema) จนถึงภาวะช็อก anaphylaxis หากพบอาการแพ้ดังกล่าวต้องหยุดยาทันทีและพบแพทย์
🔍 ข้ออื่นผิดเพราะอะไร:
• ข้อ ก.: ผิดเพราะ ขิง (Zingiber officinale) มีข้อควรระวังเรื่องการระคายเคืองกระเพาะอาหาร หรือการเสริมฤทธิ์ยาต้านการแข็งตัวของเลือด แต่ไม่มีประกาศเตือนเรื่องการแพ้ผื่นบวมเด่นชัดเหมือนฟ้าทะลายโจร
• ข้อ ค.: ผิดเพราะ รางจืด (Thunbergia laurifolia) มีข้อควรระวังเกี่ยวกับการจับยาอื่นลดการดูดซึม และระวังภาวะน้ำตาลในเลือดต่ำในผู้ป่วยเบาหวาน
• ข้อ ง.: ผิดเพราะ หญ้าดอกขาว (Vernonia cinerea) ใช้ช่วยลดความอยากบุหรี่ มีผลข้างเคียงคือปากแห้ง คอแห้ง และระวังในผู้ป่วยโรคหัวใจและไตจากสารโพแทสเซียมสูง
• ข้อ จ.: ผิดเพราะ ขมิ้นชัน (Curcuma longa) มีข้อห้ามใช้ในผู้ป่วยท่อน้ำดีอุดตัน ไม่ได้มีประกาศเตือนเรื่องผื่นลมพิษปากบวมรุนแรงเป็นเอกลักษณ์</t>
        </is>
      </c>
      <c r="L146" t="inlineStr">
        <is>
          <t>Herbal Medicine &amp; Products</t>
        </is>
      </c>
      <c r="M146" t="inlineStr">
        <is>
          <t>Herb classification &amp; Law</t>
        </is>
      </c>
      <c r="N146" t="inlineStr">
        <is>
          <t>Product</t>
        </is>
      </c>
      <c r="O146" t="inlineStr">
        <is>
          <t>[SOURCE: ข้อสอบจริง PLE CC1 (Product) วันที่ 1 ปี 2562 ข้อ 31]</t>
        </is>
      </c>
      <c r="P146" t="inlineStr">
        <is>
          <t>ข้อสอบเก่า</t>
        </is>
      </c>
      <c r="Q146" t="inlineStr">
        <is>
          <t>2562</t>
        </is>
      </c>
    </row>
    <row r="147">
      <c r="A147" s="176" t="n">
        <v>145</v>
      </c>
      <c r="B147" t="inlineStr">
        <is>
          <t>สมุนไพรในข้อใดที่มีข้อควรระวังสำคัญคือไม่ควรแนะนำให้ใช้ในผู้ป่วยโรคเบาหวาน เนื่องจากอาจส่งผลรบกวนระดับน้ำตาลในเลือด</t>
        </is>
      </c>
      <c r="C147" t="inlineStr">
        <is>
          <t>cc1_product/image100.png</t>
        </is>
      </c>
      <c r="D147" t="inlineStr">
        <is>
          <t>เถาวัลย์เปรียง</t>
        </is>
      </c>
      <c r="E147" t="inlineStr">
        <is>
          <t>รางจืด</t>
        </is>
      </c>
      <c r="F147" t="inlineStr">
        <is>
          <t>หญ้าปักกิ่ง</t>
        </is>
      </c>
      <c r="G147" t="inlineStr">
        <is>
          <t>กระเจี๊ยบแดง</t>
        </is>
      </c>
      <c r="H147" t="inlineStr">
        <is>
          <t>ฟ้าทะลายโจร</t>
        </is>
      </c>
      <c r="I147" t="n">
        <v>2</v>
      </c>
      <c r="J147" t="inlineStr">
        <is>
          <t>✅ คำตอบที่ถูกต้อง: ข้อ ข. รางจืด
🎯 ทำไมข้อนี้ถึงถูก: รางจืด (Thunbergia laurifolia) มีข้อควรระวังตามบัญชียาหลักแห่งชาติด้านสมุนไพรคือ ควรระวังการใช้ในผู้ป่วยโรคเบาหวาน เนื่องจากมีรายงานการศึกษาพบว่ารางจืดมีฤทธิ์ลดระดับน้ำตาลในเลือด หากรับประทานร่วมกับยารักษาเบาหวานแผนปัจจุบันอาจเสริมฤทธิ์กันจนเกิดภาวะน้ำตาลในเลือดต่ำขั้นรุนแรง (hypoglycemia) ได้
🔍 ข้ออื่นผิดเพราะอะไร:
• ข้อ ก.: ผิดเพราะ เถาวัลย์เปรียง (Derris scandens) ใช้บรรเทาอาการปวดเมื่อยกล้ามเนื้อ มีข้อควรระวังเรื่องระคายเคืองกระเพาะอาหารและระวังในหญิงตั้งครรภ์ ไม่ได้มีข้อห้ามเด่นเรื่องเบาหวาน
• ข้อ ค.: ผิดเพราะ หญ้าปักกิ่ง (Murdannia loriformis) มีการใช้เพื่อเพิ่มภูมิคุ้มกัน ไม่มีข้อควรระวังจำเพาะเกี่ยวกับระดับน้ำตาลในเลือด
• ข้อ ง.: ผิดเพราะ กระเจี๊ยบแดง (Hibiscus sabdariffa) ใช้ขับปัสสาวะและลดไขมัน มีข้อควรระวังเรื่องการระคายเคืองทางเดินปัสสาวะและโพแทสเซียม
• ข้อ จ.: ผิดเพราะ ฟ้าทะลายโจร (Andrographis paniculata) ใช้บรรเทาอาการหวัดเจ็บคอ มีข้อควรระวังเรื่องการแพ้ยาและห้ามใช้ในหญิงตั้งครรภ์</t>
        </is>
      </c>
      <c r="L147" t="inlineStr">
        <is>
          <t>Herbal Medicine &amp; Products</t>
        </is>
      </c>
      <c r="M147" t="inlineStr">
        <is>
          <t>Traditional Medicine</t>
        </is>
      </c>
      <c r="N147" t="inlineStr">
        <is>
          <t>Product</t>
        </is>
      </c>
      <c r="O147" t="inlineStr">
        <is>
          <t>[SOURCE: ข้อสอบจริง PLE CC1 (Product) วันที่ 1 ปี 2562 ข้อ 65]</t>
        </is>
      </c>
      <c r="P147" t="inlineStr">
        <is>
          <t>ข้อสอบเก่า</t>
        </is>
      </c>
      <c r="Q147" t="inlineStr">
        <is>
          <t>2562</t>
        </is>
      </c>
    </row>
    <row r="148">
      <c r="A148" s="176" t="n">
        <v>146</v>
      </c>
      <c r="B148" t="inlineStr">
        <is>
          <t>สมุนไพรในข้อใดมีสรรพคุณช่วยลดอาการท้องอืด ท้องเฟ้อ ขับลม และสามารถใช้ได้อย่างปลอดภัยในผู้ป่วยที่มีประวัติเป็นแผลในกระเพาะอาหาร</t>
        </is>
      </c>
      <c r="D148" t="inlineStr">
        <is>
          <t>ขมิ้นชัน</t>
        </is>
      </c>
      <c r="E148" t="inlineStr">
        <is>
          <t>ขิง</t>
        </is>
      </c>
      <c r="F148" t="inlineStr">
        <is>
          <t>กล้วยน้ำว้า</t>
        </is>
      </c>
      <c r="G148" t="inlineStr">
        <is>
          <t>ฟ้าทะลายโจร</t>
        </is>
      </c>
      <c r="H148" t="inlineStr">
        <is>
          <t>ยอ</t>
        </is>
      </c>
      <c r="I148" t="n">
        <v>1</v>
      </c>
      <c r="J148" t="inlineStr">
        <is>
          <t>✅ คำตอบที่ถูกต้อง: ข้อ ก. ขมิ้นชัน
🎯 ทำไมข้อนี้ถึงถูก: ขมิ้นชัน (Curcuma longa) มีสารสำคัญคือ curcuminoids และน้ำมันหอมระเหย มีฤทธิ์ขับลม ลดอาการท้องอืด แน่น จุกเสียด และมีฤทธิ์สมานแผลในกระเพาะอาหาร ต้านการอักเสบ และกระตุ้นการหลั่ง mucin เคลือบกระเพาะอาหาร จึงปลอดภัยและแนะนำในผู้ป่วยแผลในกระเพาะอาหาร
🔍 ข้ออื่นผิดเพราะอะไร:
• ข้อ ข.: ผิดเพราะ ขิง (Zingiber officinale) มีรสเผ็ดร้อนและมีสาร gingerols/shogaols ที่อาจกระตุ้นการหลั่งกรดและระคายเคืองเยื่อบุกระเพาะอาหาร จึงควรระวังในผู้ป่วยแผลในทางเดินอาหาร
• ข้อ ค.: ผิดเพราะ กล้วยน้ำว้าดิบใช้รักษาแผลในกระเพาะอาหารและแก้ท้องเสีย แต่ไม่ได้มีสรรพคุณเด่นในการขับลมลดอาการท้องอืด
• ข้อ ง.: ผิดเพราะ ฟ้าทะลายโจรใช้บรรเทาอาการหวัดเจ็บคอ แก้ไข้ ไม่ใช่สมุนไพรสำหรับขับลมแก้ท้องอืด
• ข้อ จ.: ผิดเพราะ ยอ (Morinda citrifolia) ใช้แก้อาเจียนและบำรุงธาตุ มีสารโพแทสเซียมสูง และไม่ได้เป็นยาทางเลือกแรกในการรักษาแผลกระเพาะร่วมกับท้องอืด</t>
        </is>
      </c>
      <c r="L148" t="inlineStr">
        <is>
          <t>Herbal Medicine &amp; Products</t>
        </is>
      </c>
      <c r="M148" t="inlineStr">
        <is>
          <t>Traditional Medicine</t>
        </is>
      </c>
      <c r="N148" t="inlineStr">
        <is>
          <t>Product</t>
        </is>
      </c>
      <c r="O148" t="inlineStr">
        <is>
          <t>[SOURCE: ข้อสอบจริง PLE CC1 (Product) ปี 2562 วันที่ 1 ข้อ 93]</t>
        </is>
      </c>
      <c r="P148" t="inlineStr">
        <is>
          <t>ข้อสอบเก่า</t>
        </is>
      </c>
      <c r="Q148" t="inlineStr">
        <is>
          <t>2562</t>
        </is>
      </c>
    </row>
    <row r="149">
      <c r="A149" s="176" t="n">
        <v>147</v>
      </c>
      <c r="B149" t="inlineStr">
        <is>
          <t>สมุนไพรในข้อใดมีสรรพคุณเด่นตามศาสตร์การแพทย์แผนไทยสำหรับสตรีหลังคลอด เพื่อช่วยขับน้ำคาวปลาและช่วยให้มดลูกเข้าอู่เร็วขึ้น</t>
        </is>
      </c>
      <c r="D149" t="inlineStr">
        <is>
          <t>ขมิ้นอ้อย</t>
        </is>
      </c>
      <c r="E149" t="inlineStr">
        <is>
          <t>ไพล</t>
        </is>
      </c>
      <c r="F149" t="inlineStr">
        <is>
          <t>ว่านชักมดลูก</t>
        </is>
      </c>
      <c r="G149" t="inlineStr">
        <is>
          <t>บัวบก</t>
        </is>
      </c>
      <c r="H149" t="inlineStr">
        <is>
          <t>กานพลู</t>
        </is>
      </c>
      <c r="I149" t="n">
        <v>3</v>
      </c>
      <c r="J149" t="inlineStr">
        <is>
          <t>✅ คำตอบที่ถูกต้อง: ข้อ ค. ว่านชักมดลูก
🎯 ทำไมข้อนี้ถึงถูก: ว่านชักมดลูก (Curcuma comosa) มีสรรพคุณเด่นตามตำรับยาแผนไทยสำหรับสตรีหลังคลอดบุตร ช่วยขับน้ำคาวปลา ช่วยให้มดลูกหดรัดตัวและเข้าอู่เร็วขึ้น บรรเทาอาการปวดมดลูก และมีฤทธิ์คล้ายฮอร์โมนเอสโตรเจน (phytoestrogens)
🔍 ข้ออื่นผิดเพราะอะไร:
• ข้อ ก.: ผิดเพราะ ขมิ้นอ้อย (Curcuma zedoaria) ใช้รักษาอาการปวดท้อง แน่นจุกเสียด สมานแผล และรักษาโรคผิวหนัง
• ข้อ ข.: ผิดเพราะ ไพล (Zingiber montanum) มีสารสำคัญช่วยต้านการอักเสบ ใช้แก้ฟกช้ำ บวม เคล็ดขัดยอก และแก้หอบหืด
• ข้อ ง.: ผิดเพราะ บัวบก (Centella asiatica) ใช้แก้ช้ำใน สมานแผล ลดการอักเสบ
• ข้อ จ.: ผิดเพราะ กานพลู (Syzygium aromaticum) ใช้แก้ปวดฟัน ขับลม แน่นจุกเสียด</t>
        </is>
      </c>
      <c r="L149" t="inlineStr">
        <is>
          <t>Herbal Medicine &amp; Products</t>
        </is>
      </c>
      <c r="M149" t="inlineStr">
        <is>
          <t>Traditional Medicine</t>
        </is>
      </c>
      <c r="N149" t="inlineStr">
        <is>
          <t>Product</t>
        </is>
      </c>
      <c r="O149" t="inlineStr">
        <is>
          <t>[SOURCE: ข้อสอบจริง PLE CC1 (Product) วันที่ 2 ปี 2562 ข้อ 49]</t>
        </is>
      </c>
      <c r="P149" t="inlineStr">
        <is>
          <t>ข้อสอบเก่า</t>
        </is>
      </c>
      <c r="Q149" t="inlineStr">
        <is>
          <t>2562</t>
        </is>
      </c>
    </row>
    <row r="150">
      <c r="A150" s="176" t="n">
        <v>148</v>
      </c>
      <c r="B150" t="inlineStr">
        <is>
          <t>สมุนไพรในข้อใดเป็นแหล่งกำเนิดตามธรรมชาติของสารอัลคาลอยด์ต้านมะเร็ง vincristine และ vinblastine</t>
        </is>
      </c>
      <c r="D150" t="inlineStr">
        <is>
          <t>ดองดึง</t>
        </is>
      </c>
      <c r="E150" t="inlineStr">
        <is>
          <t>แพงพวยฝรั่ง</t>
        </is>
      </c>
      <c r="F150" t="inlineStr">
        <is>
          <t>เสนียด</t>
        </is>
      </c>
      <c r="G150" t="inlineStr">
        <is>
          <t>ระย่อม</t>
        </is>
      </c>
      <c r="H150" t="inlineStr">
        <is>
          <t>ต้นสน Pacific</t>
        </is>
      </c>
      <c r="I150" t="n">
        <v>2</v>
      </c>
      <c r="J150" t="inlineStr">
        <is>
          <t>✅ คำตอบที่ถูกต้อง: ข้อ ข. แพงพวยฝรั่ง
🎯 ทำไมข้อนี้ถึงถูก: แพงพวยฝรั่ง (Catharanthus roseus หรือ Vinca rosea) เป็นพืชสมุนไพรที่มีสารสำคัญกลุ่ม indole-indoline alkaloids ได้แก่ Vincristine และ Vinblastine ซึ่งออกฤทธิ์ยับยั้งการรวมตัวของ tubulin ป้องกันการสร้าง mitotic spindle ทำให้เซลล์มะเร็งหยุดการแบ่งตัวในระยะ metaphase
🔍 ข้ออื่นผิดเพราะอะไร:
• ข้อ ก.: ผิดเพราะ ดองดึง (Gloriosa superba) มีสารสำคัญคือ Colchicine ใช้รักษาโรคเกาต์เฉียบพลัน
• ข้อ ค.: ผิดเพราะ เสนียด (Justicia adhatoda) มีสารสำคัญคือ Vasicine มีฤทธิ์ขยายหลอดลมและขับเสมหะ
• ข้อ ง.: ผิดเพราะ ระย่อม (Rauvolfia serpentina) มีสารสำคัญคือ Reserpine ใช้ลดความดันโลหิตและสงบประสาท
• ข้อ จ.: ผิดเพราะ ต้นสน Pacific yew (Taxus brevifolia) เป็นแหล่งของสาร Paclitaxel ไม่ใช่ vincristine</t>
        </is>
      </c>
      <c r="L150" t="inlineStr">
        <is>
          <t>Herbal Medicine &amp; Products</t>
        </is>
      </c>
      <c r="M150" t="inlineStr">
        <is>
          <t>Traditional Medicine</t>
        </is>
      </c>
      <c r="N150" t="inlineStr">
        <is>
          <t>Product</t>
        </is>
      </c>
      <c r="O150" t="inlineStr">
        <is>
          <t>[SOURCE: ข้อสอบจริง PLE CC1 (Product) วันที่ 2 ปี 2562 ข้อ 61]</t>
        </is>
      </c>
      <c r="P150" t="inlineStr">
        <is>
          <t>ข้อสอบเก่า</t>
        </is>
      </c>
      <c r="Q150" t="inlineStr">
        <is>
          <t>2562</t>
        </is>
      </c>
    </row>
    <row r="151">
      <c r="A151" s="176" t="n">
        <v>149</v>
      </c>
      <c r="B151" t="inlineStr">
        <is>
          <t>หากต้องการตรวจสอบคุณภาพผงสมุนไพรของใบพญายอ (Clinacanthus nutans) ด้วยกล้องจุลทรรศน์ ลักษณะทางจุลทรรศน์ศาสตร์ใดที่จำเพาะและบ่งชี้ว่าเป็นส่วนของใบ</t>
        </is>
      </c>
      <c r="D151" t="inlineStr">
        <is>
          <t>พบ xylem vessel</t>
        </is>
      </c>
      <c r="E151" t="inlineStr">
        <is>
          <t>พบ stone cell</t>
        </is>
      </c>
      <c r="F151" t="inlineStr">
        <is>
          <t>พบ starch granule</t>
        </is>
      </c>
      <c r="G151" t="inlineStr">
        <is>
          <t>พบ cork layer</t>
        </is>
      </c>
      <c r="H151" t="inlineStr">
        <is>
          <t>พบ palisade cell และ stomata</t>
        </is>
      </c>
      <c r="I151" t="n">
        <v>5</v>
      </c>
      <c r="J151" t="inlineStr">
        <is>
          <t>✅ คำตอบที่ถูกต้อง: ข้อ จ. พบ palisade cell และ stomata
🎯 ทำไมข้อนี้ถึงถูก: Palisade mesophyll cell (เซลล์พาลิเซดที่บรรจุคลอโรพลาสต์สำหรับสังเคราะห์ด้วยแสง) และ Stomata (ปากใบพร้อม guard cells) เป็นโครงสร้างเนื้อเยื่อจำเพาะที่พบได้เฉพาะในส่วนของใบพืช
🔍 ข้ออื่นผิดเพราะอะไร:
• ข้อ ก.: Xylem vessel เป็นท่อลำเลียงน้ำที่พบได้ทั่วไปในทุกส่วนของพืช ทั้งราก ลำต้น กิ่ง และใบ จึงไม่จำเพาะต่อส่วนใบ
• ข้อ ข.: Stone cell (Sclereids) เป็นเซลล์ผนังหนาที่พบมากในส่วนเปลือกต้น เมล็ด หรือเนื้อผล ไม่ใช่ลักษณะเด่นของใบพญายอ
• ข้อ ค.: Starch granule เป็นเม็ดแป้งสะสมพลังงานที่พบได้มากในส่วนหัว เหง้า ราก หรือเมล็ด ไม่จำเพาะต่อใบ
• ข้อ ง.: Cork layer เป็นชั้นเนื้อเยื่อชั้นนอกของเปลือกต้นหรือรากที่เจริญเต็มที่เพื่อป้องกันการสูญเสียน้ำ ไม่พบในใบพืชทั่วไป</t>
        </is>
      </c>
      <c r="L151" t="inlineStr">
        <is>
          <t>Herbal Medicine &amp; Products</t>
        </is>
      </c>
      <c r="M151" t="inlineStr">
        <is>
          <t>Quality Control of Herbs</t>
        </is>
      </c>
      <c r="N151" t="inlineStr">
        <is>
          <t>Product</t>
        </is>
      </c>
      <c r="O151" t="inlineStr">
        <is>
          <t>[SOURCE: ข้อสอบจริง PLE CC1 (Product) ปี 2561 ข้อ 7]</t>
        </is>
      </c>
      <c r="P151" t="inlineStr">
        <is>
          <t>ข้อสอบเก่า</t>
        </is>
      </c>
      <c r="Q151" t="inlineStr">
        <is>
          <t>2561</t>
        </is>
      </c>
    </row>
    <row r="152">
      <c r="A152" s="176" t="n">
        <v>150</v>
      </c>
      <c r="B152" t="inlineStr">
        <is>
          <t>ตามมาตรฐานเภสัชตำรับยาสมุนไพร การควบคุมคุณภาพผลิตภัณฑ์ยาแคปซูลฟ้าทะลายโจรสำเร็จรูป ข้อใดคือรายการทดสอบทางกายภาพที่ต้องทำการตรวจวิเคราะห์มาตรฐาน</t>
        </is>
      </c>
      <c r="D152" t="inlineStr">
        <is>
          <t>การทดสอบเวลาการแตกตัว (Disintegration test)</t>
        </is>
      </c>
      <c r="E152" t="inlineStr">
        <is>
          <t>การทดสอบอัตราการละลายของตัวยา (Dissolution test)</t>
        </is>
      </c>
      <c r="F152" t="inlineStr">
        <is>
          <t>การทดสอบสารก่อไข้ (Pyrogen test)</t>
        </is>
      </c>
      <c r="G152" t="inlineStr">
        <is>
          <t>การทดสอบความปราศจากเชื้อ (Sterility test)</t>
        </is>
      </c>
      <c r="H152" t="inlineStr">
        <is>
          <t>การทดสอบการกระจายขนาดอนุภาคผงยา (Particle size distribution)</t>
        </is>
      </c>
      <c r="I152" t="n">
        <v>1</v>
      </c>
      <c r="J152" t="inlineStr">
        <is>
          <t>✅ คำตอบที่ถูกต้อง: ข้อ ก. การทดสอบเวลาการแตกตัว (Disintegration test)
🎯 ทำไมข้อนี้ถึงถูก: ยาแคปซูลฟ้าทะลายโจรตามมาตรฐานตำรับยาสมุนไพรไทย (Thai Herbal Pharmacopoeia - THP) และเภสัชตำรับสากล เป็นรูปแบบยารับประทานชนิดแข็งที่ต้องผ่านการทดสอบเวลาการแตกตัวของแคปซูล (Disintegration test โดยทั่วไปไม่เกิน 30 นาที) และความสม่ำเสมอของน้ำหนัก (Weight variation)
🔍 ข้ออื่นผิดเพราะอะไร:
• ข้อ ข.: Dissolution test กำหนดเฉพาะยาแผนปัจจุบันหรือสารสกัดมาตรฐานที่มีข้อบ่งใช้เฉพาะเจาะจง ไม่ได้บังคับในผงบดหยาบฟ้าทะลายโจรบรรจุแคปซูลทั่วไป
• ข้อ ค.: Pyrogen test ใช้เฉพาะยาฉีดเข้าหลอดเลือด ไม่เกี่ยวข้องกับยาสมุนไพรชนิดรับประทาน
• ข้อ ง.: Sterility test ใช้เฉพาะรูปแบบยาปราศจากเชื้อ เช่น ยาฉีด ยาหยอดตา ยาสมุนไพรกำหนดเกณฑ์ Microbial limit test แทน
• ข้อ จ.: Particle size distribution เป็นการควบคุมระหว่างกระบวนการบดผง (In-process control) ไม่ใช่ข้อกำหนดปล่อยผ่านผลิตภัณฑ์แคปซูลสำเร็จรูป</t>
        </is>
      </c>
      <c r="L152" t="inlineStr">
        <is>
          <t>Herbal Medicine &amp; Products</t>
        </is>
      </c>
      <c r="M152" t="inlineStr">
        <is>
          <t>Quality Control of Herbs</t>
        </is>
      </c>
      <c r="N152" t="inlineStr">
        <is>
          <t>Product</t>
        </is>
      </c>
      <c r="O152" t="inlineStr">
        <is>
          <t>[SOURCE: ข้อสอบจริง PLE CC1 (Product) ปี 2559 ข้อ 20] [RECONSTRUCTED: ปรับแต่งและเติมเต็มบริบทโจทย์เพื่อความสมบูรณ์]</t>
        </is>
      </c>
      <c r="P152" t="inlineStr">
        <is>
          <t>ข้อสอบเก่า</t>
        </is>
      </c>
      <c r="Q152" t="inlineStr">
        <is>
          <t>2559</t>
        </is>
      </c>
    </row>
    <row r="153">
      <c r="A153" s="176" t="n">
        <v>151</v>
      </c>
      <c r="B153" t="inlineStr">
        <is>
          <t>12. สมุนไพรในข้อใดมีสารออกฤทธิ์ที่นำมาสกัดและพัฒนาเป็นยารักษาโรคเกาต์ (Gout)</t>
        </is>
      </c>
      <c r="D153" t="inlineStr">
        <is>
          <t>ระย่อม</t>
        </is>
      </c>
      <c r="E153" t="inlineStr">
        <is>
          <t>ไพล</t>
        </is>
      </c>
      <c r="F153" t="inlineStr">
        <is>
          <t>ขมิ้นชัน</t>
        </is>
      </c>
      <c r="G153" t="inlineStr">
        <is>
          <t>ดองดึง</t>
        </is>
      </c>
      <c r="H153" t="inlineStr">
        <is>
          <t>เถาวัลย์เปรียง</t>
        </is>
      </c>
      <c r="I153" t="n">
        <v>4</v>
      </c>
      <c r="J153" t="inlineStr">
        <is>
          <t>✅ คำตอบที่ถูกต้อง: ข้อ ง. ดองดึง
🎯 ทำไมข้อนี้ถึงถูก: ดองดึง (Gloriosa superba L.) ในวงศ์ Colchicaceae มีสารสำคัญในกลุ่ม tropolone alkaloid คือ Colchicine ซึ่งพบสะสมอยู่ในปริมาณสูงที่เมล็ดและหัวเหง้า สารนี้ถูกนำมาใช้เป็นยารักษาอาการอักเสบของโรคเกาต์เฉียบพลัน
🔍 ข้ออื่นผิดเพราะอะไร:
• ข้อ ก. ระย่อม: มีสารสำคัญคือ Reserpine ซึ่งเป็น indole alkaloid ใช้รักษาความดันโลหิตสูงและอาการทางจิตเวช
• ข้อ ข. ไพล: มีสารสำคัญกลุ่ม curcuminoids และ DMPBD มีฤทธิ์ต้านการอักเสบ บรรเทาอาการเคล็ดขัดยอก แต่ไม่ได้มี colchicine
• ข้อ ค. ขมิ้นชัน: มีสาร Curcumin บรรเทาอาการแน่นจุกเสียด ท้องอืด และต้านการอักเสบ
• ข้อ จ. เถาวัลย์เปรียง: มีสารกลุ่ม isoflavones บรรเทาอาการปวดเมื่อยกล้ามเนื้อและข้อเสื่อม
---</t>
        </is>
      </c>
      <c r="L153" t="inlineStr">
        <is>
          <t>Herbal Medicine &amp; Products</t>
        </is>
      </c>
      <c r="M153" t="inlineStr">
        <is>
          <t>Herbal &amp; Natural Products</t>
        </is>
      </c>
      <c r="N153" t="inlineStr">
        <is>
          <t>Product</t>
        </is>
      </c>
      <c r="O153" t="inlineStr">
        <is>
          <t>ข้อ 12 Mock RxCU83</t>
        </is>
      </c>
      <c r="P153" t="inlineStr">
        <is>
          <t>ข้อสอบจำลอง</t>
        </is>
      </c>
      <c r="Q153" t="inlineStr">
        <is>
          <t>Mock RxCU83 ชุดที่ 1</t>
        </is>
      </c>
    </row>
    <row r="154">
      <c r="A154" s="176" t="n">
        <v>152</v>
      </c>
      <c r="B154" t="inlineStr">
        <is>
          <t>24. สาร Reserpine เป็นสารธรรมชาติกลุ่มแอลคาลอยด์ที่นำมาใช้บำบัดภาวะความดันโลหิตสูง พบได้ในพืชสมุนไพรชนิดใด</t>
        </is>
      </c>
      <c r="D154" t="inlineStr">
        <is>
          <t>ระย่อม</t>
        </is>
      </c>
      <c r="E154" t="inlineStr">
        <is>
          <t>พริกไทย</t>
        </is>
      </c>
      <c r="F154" t="inlineStr">
        <is>
          <t>กาแฟ</t>
        </is>
      </c>
      <c r="G154" t="inlineStr">
        <is>
          <t>โคคา</t>
        </is>
      </c>
      <c r="H154" t="inlineStr">
        <is>
          <t>เถาวัลย์เปรียง</t>
        </is>
      </c>
      <c r="I154" t="n">
        <v>1</v>
      </c>
      <c r="J154" t="inlineStr">
        <is>
          <t>✅ คำตอบที่ถูกต้อง: ข้อ ก. ระย่อม
🎯 ทำไมข้อนี้ถึงถูก: Reserpine เป็นสารสำคัญประเภท indole alkaloid ที่สกัดได้จากรากของต้นระย่อม (Rauvolfia serpentina (L.) Benth. ex Kurz) ในวงศ์ Apocynaceae ออกฤทธิ์ยับยั้ง vesicular monoamine transporter 2 (VMAT2) ทำให้ลดการสะสมและการหลั่งของสารสื่อประสาท catecholamines จึงมีฤทธิ์ลดความดันโลหิตและสงบประสาท
🔍 ข้ออื่นผิดเพราะอะไร:
• ข้อ ข. พริกไทย: มีสารสำคัญคือ Piperine ซึ่งเป็น alkaloid ช่วยขับลมและเพิ่มการดูดซึมยา
• ข้อ ค. กาแฟ: มีสารสำคัญคือ Caffeine ซึ่งเป็น purine alkaloid มีฤทธิ์กระตุ้นระบบประสาทส่วนกลาง
• ข้อ ง. โคคา: มีสารสำคัญคือ Cocaine ซึ่งเป็น tropane alkaloid มีฤทธิ์ชาเฉพาะที่และกระตุ้นระบบประสาท
• ข้อ จ. เถาวัลย์เปรียง: มีสารสำคัญกลุ่ม isoflavonoids ใช้บรรเทาอาการปวดเมื่อยกล้ามเนื้อ
---</t>
        </is>
      </c>
      <c r="L154" t="inlineStr">
        <is>
          <t>Herbal Medicine &amp; Products</t>
        </is>
      </c>
      <c r="M154" t="inlineStr">
        <is>
          <t>Herbal &amp; Natural Products</t>
        </is>
      </c>
      <c r="N154" t="inlineStr">
        <is>
          <t>Product</t>
        </is>
      </c>
      <c r="O154" t="inlineStr">
        <is>
          <t>ข้อ 24 Mock RxCU83</t>
        </is>
      </c>
      <c r="P154" t="inlineStr">
        <is>
          <t>ข้อสอบจำลอง</t>
        </is>
      </c>
      <c r="Q154" t="inlineStr">
        <is>
          <t>Mock RxCU83 ชุดที่ 1</t>
        </is>
      </c>
    </row>
    <row r="155">
      <c r="A155" s="176" t="n">
        <v>153</v>
      </c>
      <c r="B155" t="inlineStr">
        <is>
          <t>25. พืชสมุนไพรต่างประเทศในข้อใด มีการศึกษาวิจัยรองรับว่ามีฤทธิ์ช่วยขยายหลอดเลือดและช่วยลดความดันโลหิต</t>
        </is>
      </c>
      <c r="D155" t="inlineStr">
        <is>
          <t>Horse Chestnut</t>
        </is>
      </c>
      <c r="E155" t="inlineStr">
        <is>
          <t>Hawthorn</t>
        </is>
      </c>
      <c r="F155" t="inlineStr">
        <is>
          <t>Ginkgo</t>
        </is>
      </c>
      <c r="G155" t="inlineStr">
        <is>
          <t>ฮวยฮวย</t>
        </is>
      </c>
      <c r="H155" t="inlineStr">
        <is>
          <t>St. John's wort</t>
        </is>
      </c>
      <c r="I155" t="n">
        <v>2</v>
      </c>
      <c r="J155" t="inlineStr">
        <is>
          <t>✅ คำตอบที่ถูกต้อง: ข้อ ข. Hawthorn
🎯 ทำไมข้อนี้ถึงถูก: Hawthorn (Crataegus oxyacantha หรือ Crataegus monogyna) ในวงศ์ Rosaceae มีสารสำคัญกลุ่ม flavonoids (เช่น vitexin, hyperoside) และ oligomeric proanthocyanidins (OPCs) ซึ่งมีฤทธิ์ขยายหลอดเลือดแดง (vasodilation) ผ่านการกระตุ้น endothelial nitric oxide synthase (eNOS) ช่วยลดความดันโลหิต และช่วยเพิ่ม coronary blood flow จึงนิยมใช้ในผู้ป่วยโรคหัวใจและหลอดเลือด
🔍 ข้ออื่นผิดเพราะอะไร:
• ข้อ ก. Horse Chestnut: สารสำคัญคือ Aescin ใช้สำหรับรักษาภาวะหลอดเลือดดำบกพร่องเรื้อรัง (Chronic Venous Insufficiency) และริดสีดวงทวาร
• ข้อ ค. Ginkgo: สารสำคัญคือ Ginkgolides และ Bilobalide ช่วยเพิ่มการไหลเวียนเลือดในสมองและบำรุงความจำ ไม่ใช่ยาลดความดันโลหิตเป็นหลัก
• ข้อ ง. ฮวยฮวย: มีสาร Rutin ช่วยเพิ่มความแข็งแรงของผนังหลอดเลือดฝอย ป้องกันเลือดออกง่าย
• ข้อ จ. St. John's wort: มีสาร Hypericin และ Hyperforin ใช้บรรเทาอาการซึมเศร้าเล็กน้อยถึงปานกลาง และเป็น potent CYP3A4 inducer</t>
        </is>
      </c>
      <c r="L155" t="inlineStr">
        <is>
          <t>Herbal Medicine &amp; Products</t>
        </is>
      </c>
      <c r="M155" t="inlineStr">
        <is>
          <t>Herbal &amp; Natural Products</t>
        </is>
      </c>
      <c r="N155" t="inlineStr">
        <is>
          <t>Product</t>
        </is>
      </c>
      <c r="O155" t="inlineStr">
        <is>
          <t>ข้อ 25 Mock RxCU83</t>
        </is>
      </c>
      <c r="P155" t="inlineStr">
        <is>
          <t>ข้อสอบจำลอง</t>
        </is>
      </c>
      <c r="Q155" t="inlineStr">
        <is>
          <t>Mock RxCU83 ชุดที่ 1</t>
        </is>
      </c>
    </row>
    <row r="156">
      <c r="A156" s="176" t="n">
        <v>154</v>
      </c>
      <c r="B156" t="inlineStr">
        <is>
          <t>39. พืชผักสมุนไพรในข้อใด มีการศึกษาวิจัยทางวิทยาศาสตร์รองรับว่ามีสารสำคัญที่มีฤทธิ์ช่วยลดระดับน้ำตาลในเลือด</t>
        </is>
      </c>
      <c r="D156" t="inlineStr">
        <is>
          <t>ยอดฟักแม้ว</t>
        </is>
      </c>
      <c r="E156" t="inlineStr">
        <is>
          <t>ใบกะหล่ำปลี</t>
        </is>
      </c>
      <c r="F156" t="inlineStr">
        <is>
          <t>ผลบวบงู</t>
        </is>
      </c>
      <c r="G156" t="inlineStr">
        <is>
          <t>ผลมะระขี้นก</t>
        </is>
      </c>
      <c r="H156" t="inlineStr">
        <is>
          <t>ช่อดอกบล็อกโคลี</t>
        </is>
      </c>
      <c r="I156" t="n">
        <v>4</v>
      </c>
      <c r="J156" t="inlineStr">
        <is>
          <t>✅ คำตอบที่ถูกต้อง: ข้อ ง. ผลมะระขี้นก
🎯 ทำไมข้อนี้ถึงถูก: ผลมะระขี้นก (Momordica charantia L.) ในวงศ์ Cucurbitaceae มีสารสำคัญหลายกลุ่มที่ออกฤทธิ์ลดน้ำตาลในเลือด ได้แก่ Charantin (steroid glycoside), Vicine และ Polypeptide-p (plant insulin) ซึ่งมีโครงสร้างและฤทธิ์เลียนแบบอินซูลิน ช่วยเพิ่มการนำกลูโคสเข้าสู่เซลล์และยับยั้งเอนไซม์ในกระบวนการ gluconeogenesis
🔍 ข้ออื่นผิดเพราะอะไร:
• ข้อ ก. ยอดฟักแม้ว: เป็นผักที่มีใยอาหารสูง แต่ไม่มีสารออกฤทธิ์จำเพาะในการลดระดับน้ำตาลในเลือด
• ข้อ ข. ใบกะหล่ำปลี: มีสารกลุ่ม glucosinolates และวิตามินซี เด่นด้านต้านอนุมูลอิสระ
• ข้อ ค. ผลบวบงู: มีน้ำและใยอาหารเป็นหลัก ไม่มีฤทธิ์ลดน้ำตาลที่ชัดเจน
• ข้อ จ. ดอกบล็อกโคลี: มีสารสำคัญคือ Sulforaphane เด่นด้านการต้านมะเร็งและต้านอนุมูลอิสระ
---</t>
        </is>
      </c>
      <c r="L156" t="inlineStr">
        <is>
          <t>Herbal Medicine &amp; Products</t>
        </is>
      </c>
      <c r="M156" t="inlineStr">
        <is>
          <t>Herbal &amp; Natural Products</t>
        </is>
      </c>
      <c r="N156" t="inlineStr">
        <is>
          <t>Product</t>
        </is>
      </c>
      <c r="O156" t="inlineStr">
        <is>
          <t>ข้อ 39 Mock RxCU83</t>
        </is>
      </c>
      <c r="P156" t="inlineStr">
        <is>
          <t>ข้อสอบจำลอง</t>
        </is>
      </c>
      <c r="Q156" t="inlineStr">
        <is>
          <t>Mock RxCU83 ชุดที่ 1</t>
        </is>
      </c>
    </row>
    <row r="157">
      <c r="A157" s="176" t="n">
        <v>155</v>
      </c>
      <c r="B157" t="inlineStr">
        <is>
          <t>40. ยาพัฒนาจากสมุนไพรที่มีสรรพคุณช่วยขับปัสสาวะในข้อใด มีโอกาสเกิดอันตรกิริยาเสริมฤทธิ์ลดน้ำตาลในเลือดกับยารักษาโรคเบาหวานชนิดรับประทานหรือยาฉีดอินซูลิน</t>
        </is>
      </c>
      <c r="D157" t="inlineStr">
        <is>
          <t>ยาหญ้าหนวดแมว</t>
        </is>
      </c>
      <c r="E157" t="inlineStr">
        <is>
          <t>ยากระเจี๊ยบแดง</t>
        </is>
      </c>
      <c r="F157" t="inlineStr">
        <is>
          <t>ยารางจืด</t>
        </is>
      </c>
      <c r="G157" t="inlineStr">
        <is>
          <t>ยาหญ้าปักกิ่ง</t>
        </is>
      </c>
      <c r="H157" t="inlineStr">
        <is>
          <t>ยาหญ้าดอกขาว</t>
        </is>
      </c>
      <c r="I157" t="n">
        <v>1</v>
      </c>
      <c r="J157" t="inlineStr">
        <is>
          <t>✅ คำตอบที่ถูกต้อง: ข้อ ก. ยาหญ้าหนวดแมว
🎯 ทำไมข้อนี้ถึงถูก: หญ้าหนวดแมว (Orthosiphon aristatus (Blume) Miq.) ในวงศ์ Lamiaceae นอกจากมีสรรพคุณขับปัสสาวะและขับกรดยูริกแล้ว จากการศึกษาทางเภสัชวิทยาพบว่าสารสกัดมีฤทธิ์กระตุ้นการหลั่งอินซูลินและเพิ่มการใช้น้ำตาลในเนื้อเยื่อส่วนปลาย จึงอาจเสริมฤทธิ์ยาลดระดับน้ำตาลในเลือดจนเกิดภาวะ hypoglycemia ได้
🔍 ข้ออื่นผิดเพราะอะไร:
• ข้อ ข. ยากระเจี๊ยบแดง: มีฤทธิ์ขับปัสสาวะอ่อนๆ และลดความดันโลหิต ไม่มีผลลดน้ำตาลในเลือดอย่างมีนัยสำคัญ
• ข้อ ค. ยารางจืด: มีสรรพคุณถอนพิษสารเคมีและต้านอนุมูลอิสระ
• ข้อ ง. ยาหญ้าปักกิ่ง: มีสรรพคุณปรับสมดุลภูมิคุ้มกันและบรรเทาอาการในผู้ป่วยมะเร็ง
• ข้อ จ. ยาหญ้าดอกขาว: ใช้สำหรับช่วยเลิกบุหรี่ (มีสารนิโคตินต่ำและทำให้ลิ้นชา)
---</t>
        </is>
      </c>
      <c r="L157" t="inlineStr">
        <is>
          <t>Herbal Medicine &amp; Products</t>
        </is>
      </c>
      <c r="M157" t="inlineStr">
        <is>
          <t>Herbal &amp; Natural Products</t>
        </is>
      </c>
      <c r="N157" t="inlineStr">
        <is>
          <t>Product</t>
        </is>
      </c>
      <c r="O157" t="inlineStr">
        <is>
          <t>ข้อ 40 Mock RxCU83</t>
        </is>
      </c>
      <c r="P157" t="inlineStr">
        <is>
          <t>ข้อสอบจำลอง</t>
        </is>
      </c>
      <c r="Q157" t="inlineStr">
        <is>
          <t>Mock RxCU83 ชุดที่ 1</t>
        </is>
      </c>
    </row>
    <row r="158">
      <c r="A158" s="176" t="n">
        <v>156</v>
      </c>
      <c r="B158" t="inlineStr">
        <is>
          <t>128. ในบัญชียาหลักแห่งชาติด้านสมุนไพรของประเทศไทย ยาสมุนไพรในข้อใดที่มีการพัฒนาเป็นรูปแบบยาใช้ภายนอกสำหรับบำบัดรักษาโรคเริมและโรคงูสวัด</t>
        </is>
      </c>
      <c r="D158" t="inlineStr">
        <is>
          <t>ยาพญายอ (เสลดพังพอนตัวเมีย)</t>
        </is>
      </c>
      <c r="E158" t="inlineStr">
        <is>
          <t>ยาเปลือกมังคุด</t>
        </is>
      </c>
      <c r="F158" t="inlineStr">
        <is>
          <t>ยาบัวบก</t>
        </is>
      </c>
      <c r="G158" t="inlineStr">
        <is>
          <t>ยาทิงเจอร์พลู</t>
        </is>
      </c>
      <c r="H158" t="inlineStr">
        <is>
          <t>ยาทิงเจอร์ทองพันชั่ง</t>
        </is>
      </c>
      <c r="I158" t="n">
        <v>1</v>
      </c>
      <c r="J158" t="inlineStr">
        <is>
          <t>✅ คำตอบที่ถูกต้อง: ข้อ ก. ยาพญายอ (เสลดพังพอนตัวเมีย)
🎯 ทำไมข้อนี้ถึงถูก: ยาพญายอ หรือ เสลดพังพอนตัวเมีย (Clinacanthus nutans (Burm.f.) Lindau) ในวงศ์ Acanthaceae จัดเป็นยาสมุนไพรในบัญชียาหลักแห่งชาติที่มีประสิทธิผลทางคลินิกชัดเจน โดยสารสกัดมีฤทธิ์ยับยั้งการเพิ่มจำนวนของเชื้อไวรัส Herpes Simplex (HSV) และ Varicella Zoster Virus (VZV) นิยมผลิตในรูปแบบครีม โลชั่น หรือกลีเซอรีนพญายอ สำหรับทาบรรเทาอาการของโรคเริมและงูสวัด
🔍 ข้ออื่นผิดเพราะอะไร:
• ข้อ ข. ยาเปลือกมังคุด: ใช้สมานแผลและต้านเชื้อแบคทีเรีย
• ข้อ ค. ยาบัวบก: ใช้สมานแผลและแก้ฟกช้ำ
• ข้อ ง. และ ข้อ จ. ทิงเจอร์พลู / ทองพันชั่ง: ใช้รักษาโรคเชื้อราบนผิวหนัง (เช่น กลาก เกลื้อน น้ำกัดเท้า)
---</t>
        </is>
      </c>
      <c r="L158" t="inlineStr">
        <is>
          <t>Herbal Medicine &amp; Products</t>
        </is>
      </c>
      <c r="M158" t="inlineStr">
        <is>
          <t>Herbal &amp; Natural Products</t>
        </is>
      </c>
      <c r="N158" t="inlineStr">
        <is>
          <t>Product</t>
        </is>
      </c>
      <c r="O158" t="inlineStr">
        <is>
          <t>ข้อ 128 Mock RxCU83</t>
        </is>
      </c>
      <c r="P158" t="inlineStr">
        <is>
          <t>ข้อสอบจำลอง</t>
        </is>
      </c>
      <c r="Q158" t="inlineStr">
        <is>
          <t>Mock RxCU83 ชุดที่ 1</t>
        </is>
      </c>
    </row>
    <row r="159">
      <c r="A159" s="176" t="n">
        <v>157</v>
      </c>
      <c r="B159" t="inlineStr">
        <is>
          <t>129. ส่วนใดของต้นพญายอ (เสลดพังพอนตัวเมีย) ที่ระบุในเภสัชตำรับสมุนไพรไทยและตำราการแพทย์แผนไทยว่ามีสารสำคัญที่มีฤทธิ์ต้านไวรัสเริมสูงสุดและนำมาใช้สกัดทำยา</t>
        </is>
      </c>
      <c r="D159" t="inlineStr">
        <is>
          <t>ใบสดหรือใบแห้ง</t>
        </is>
      </c>
      <c r="E159" t="inlineStr">
        <is>
          <t>เถาและลำต้น</t>
        </is>
      </c>
      <c r="F159" t="inlineStr">
        <is>
          <t>ราก</t>
        </is>
      </c>
      <c r="G159" t="inlineStr">
        <is>
          <t>เมล็ด</t>
        </is>
      </c>
      <c r="H159" t="inlineStr">
        <is>
          <t>เปลือกผล</t>
        </is>
      </c>
      <c r="I159" t="n">
        <v>1</v>
      </c>
      <c r="J159" t="inlineStr">
        <is>
          <t>✅ คำตอบที่ถูกต้อง: ข้อ ก. ใบสดหรือใบแห้ง
🎯 ทำไมข้อนี้ถึงถูก: ตามข้อกำหนดในมาตรฐานสมุนไพรไทย (Thai Herbal Pharmacopoeia: THP) ส่วนที่นำมาใช้ทำยาของพญายอคือ "ใบสดหรือใบแห้ง" เนื่องจากเป็นส่วนที่มีการสะสมของสารออกฤทธิ์ทางชีวภาพสูงสุด โดยเฉพาะสารกลุ่มฟลาโวนอยด์ (Flavonoids เช่น Schaftoside), กลีเซอรีลฟลาโวนอยด์, และ Chlorophyll derivatives ซึ่งมีฤทธิ์ทำลายและยับยั้งอนุภาคไวรัสเริม
🔍 ข้ออื่นผิดเพราะอะไร:
• ข้อ ข. ค. ง. และ จ. ไม่ใช่ส่วนของต้นพญายอที่นำมาใช้สกัดเป็นยารักษาโรคเริมตามมาตรฐานเภสัชกรรมไทย
---</t>
        </is>
      </c>
      <c r="L159" t="inlineStr">
        <is>
          <t>Herbal Medicine &amp; Products</t>
        </is>
      </c>
      <c r="M159" t="inlineStr">
        <is>
          <t>Herbal &amp; Natural Products</t>
        </is>
      </c>
      <c r="N159" t="inlineStr">
        <is>
          <t>Product</t>
        </is>
      </c>
      <c r="O159" t="inlineStr">
        <is>
          <t>ข้อ 129 Mock RxCU83</t>
        </is>
      </c>
      <c r="P159" t="inlineStr">
        <is>
          <t>ข้อสอบจำลอง</t>
        </is>
      </c>
      <c r="Q159" t="inlineStr">
        <is>
          <t>Mock RxCU83 ชุดที่ 1</t>
        </is>
      </c>
    </row>
    <row r="160">
      <c r="A160" s="176" t="n">
        <v>158</v>
      </c>
      <c r="B160" t="inlineStr">
        <is>
          <t>15. สมุนไพรหรือผลไม้ในข้อใดต่อไปนี้ มีรายงานความเป็นพิษต่อไตอย่างรุนแรง (Nephrotoxicity) และอาจทำให้เกิดภาวะไตวายเฉียบพลันซ้ำซ้อนในผู้ป่วยโรคไตเรื้อรังจากผลของสารออกซาเลต (Oxalate nephropathy) และสารพิษต่อระบบประสาท (Caramboxin)</t>
        </is>
      </c>
      <c r="D160" t="inlineStr">
        <is>
          <t>มะเฟือง (Star fruit: Averrhoa carambola)</t>
        </is>
      </c>
      <c r="E160" t="inlineStr">
        <is>
          <t>กระเจี๊ยบแดง (Roselle: Hibiscus sabdariffa)</t>
        </is>
      </c>
      <c r="F160" t="inlineStr">
        <is>
          <t>บัวบก (Gotu Kola: Centella asiatica)</t>
        </is>
      </c>
      <c r="G160" t="inlineStr">
        <is>
          <t>ฟ้าทะลายโจร (Andrographis paniculata)</t>
        </is>
      </c>
      <c r="H160" t="inlineStr">
        <is>
          <t>รางจืด (Thunbergia laurifolia)</t>
        </is>
      </c>
      <c r="I160" t="n">
        <v>1</v>
      </c>
      <c r="J160" t="inlineStr">
        <is>
          <t>✅ คำตอบที่ถูกต้อง: ข้อ ก. มะเฟือง (Star fruit: Averrhoa carambola)
🎯 ทำไมข้อนี้ถึงถูก: มะเฟืองมีกรดออกซาลิก (Oxalic acid) ในปริมาณสูงมาก ซึ่งสามารถตกตะกอนเป็นผลึก Calcium oxalate ในท่อไต ทำให้เกิด Acute oxalate nephropathy และไตวายเฉียบพลัน นอกจากนี้ยังมีสารพิษ Caramboxin (Neurotoxin) ซึ่งในคนปกติจะถูกขับออกทางไต แต่ในผู้ป่วยโรคไต สารนี้จะคั่งและผ่านเข้าสู่สมอง ก่อให้เกิดอาการสะอึกไม่หยุด สับสน ชัก หมดสติ และเสียชีวิตได้ จึงเป็นข้อห้ามเด็ดขาดในผู้ป่วยโรคไตเรื้อรัง
🔍 ข้ออื่นผิดเพราะอะไร:
• ข้อ ข. ค. ง. และ จ. ไม่มีสารพิษ Caramboxin หรือ Oxalate สูงในระดับที่เป็นพิษต่อไตเฉียบพลันเหมือนมะเฟือง
---</t>
        </is>
      </c>
      <c r="L160" t="inlineStr">
        <is>
          <t>Herbal Medicine &amp; Products</t>
        </is>
      </c>
      <c r="M160" t="inlineStr">
        <is>
          <t>Herbal &amp; Natural Products</t>
        </is>
      </c>
      <c r="N160" t="inlineStr">
        <is>
          <t>Product</t>
        </is>
      </c>
      <c r="O160" t="inlineStr">
        <is>
          <t>ข้อ 15 Mock RxCU83 ชุดที่ 2</t>
        </is>
      </c>
      <c r="P160" t="inlineStr">
        <is>
          <t>ข้อสอบจำลอง</t>
        </is>
      </c>
      <c r="Q160" t="inlineStr">
        <is>
          <t>Mock RxCU83 ชุดที่ 2</t>
        </is>
      </c>
    </row>
    <row r="161">
      <c r="A161" s="176" t="n">
        <v>159</v>
      </c>
      <c r="B161" t="inlineStr">
        <is>
          <t>47. ส่วนรากและเหง้าของพืชสมุนไพรในข้อใด มีสารสำคัญในกลุ่ม Styrylpyrones (Kavalactones เช่น Kawain, Methysticin) ซึ่งออกฤทธิ์ทางเภสัชวิทยาในการคลายความวิตกกังวล กล่อมประสาท และช่วยให้นอนหลับ</t>
        </is>
      </c>
      <c r="D161" t="inlineStr">
        <is>
          <t>วาเลอเรียน (Valerian: Valeriana officinalis)</t>
        </is>
      </c>
      <c r="E161" t="inlineStr">
        <is>
          <t>คาวาคาวา (Kava-kava: Piper methysticum)</t>
        </is>
      </c>
      <c r="F161" t="inlineStr">
        <is>
          <t>บัวบก (Gotu Kola: Centella asiatica)</t>
        </is>
      </c>
      <c r="G161" t="inlineStr">
        <is>
          <t>กัญชา (Cannabis: Cannabis sativa)</t>
        </is>
      </c>
      <c r="H161" t="inlineStr">
        <is>
          <t>ชุมเห็ดเทศ (Senna alata)</t>
        </is>
      </c>
      <c r="I161" t="n">
        <v>2</v>
      </c>
      <c r="J161" t="inlineStr">
        <is>
          <t>✅ คำตอบที่ถูกต้อง: ข้อ ข. คาวาคาวา (Kava-kava: Piper methysticum)
🎯 ทำไมข้อนี้ถึงถูก: คาวาคาวา (Piper methysticum) มีสารสำคัญกลุ่ม Kavalactones (จัดเป็นสารอนุพันธ์กลุ่ม Styrylpyrones / Substituted alpha-pyrones) เช่น Kawain, Dihydrokawain, Methysticin ซึ่งออกฤทธิ์เสริมการทำงานของ GABA receptor, ยับยั้ง Voltage-gated sodium channels และยับยั้ง Monoamine reuptake ส่งผลให้มีฤทธิ์คลายกังวล (Anxiolytic) และช่วยให้นอนหลับ (Sedative)
🔍 ข้ออื่นผิดเพราะอะไร:
• ข้อ ก. Valerian: สารสำคัญคือ Valepotriates และ Valerenic acid (Sesquiterpenoids)
• ข้อ ค. บัวบก: สารสำคัญคือ Triterpenoids (Asiaticoside, Madecassoside)
• ข้อ ง. กัญชา: สารสำคัญคือ Cannabinoids (THC, CBD)
• ข้อ จ. ชุมเห็ดเทศ: สารสำคัญคือ Anthraquinones
---</t>
        </is>
      </c>
      <c r="L161" t="inlineStr">
        <is>
          <t>Herbal Medicine &amp; Products</t>
        </is>
      </c>
      <c r="M161" t="inlineStr">
        <is>
          <t>Herbal &amp; Natural Products</t>
        </is>
      </c>
      <c r="N161" t="inlineStr">
        <is>
          <t>Product</t>
        </is>
      </c>
      <c r="O161" t="inlineStr">
        <is>
          <t>ข้อ 47 Mock RxCU83 ชุดที่ 2</t>
        </is>
      </c>
      <c r="P161" t="inlineStr">
        <is>
          <t>ข้อสอบจำลอง</t>
        </is>
      </c>
      <c r="Q161" t="inlineStr">
        <is>
          <t>Mock RxCU83 ชุดที่ 2</t>
        </is>
      </c>
    </row>
    <row r="162">
      <c r="A162" s="176" t="n">
        <v>160</v>
      </c>
      <c r="B162" t="inlineStr">
        <is>
          <t>48. สารบารากอล (Barakol) ซึ่งเป็นสารออกฤทธิ์สำคัญที่สกัดได้จากใบอ่อนและดอกของต้นขี้เหล็ก (Senna siamea) มีฤทธิ์คลายกังวลและช่วยให้นอนหลับ จัดเป็นสารประกอบอินทรีย์ธรรมชาติในกลุ่มใด</t>
        </is>
      </c>
      <c r="D162" t="inlineStr">
        <is>
          <t>สารกลุ่มไดออกโซฟีนันทรีน (Dioxophenanthrene derivative) หรือ แอนไฮโดรบารากอล</t>
        </is>
      </c>
      <c r="E162" t="inlineStr">
        <is>
          <t>สารกลุ่มอัลคาลอยด์ประเภทโทรเพน (Tropane alkaloids)</t>
        </is>
      </c>
      <c r="F162" t="inlineStr">
        <is>
          <t>สารกลุ่มคาร์ดิแอคไกลโคไซด์ (Cardiac glycosides)</t>
        </is>
      </c>
      <c r="G162" t="inlineStr">
        <is>
          <t>สารกลุ่มแทนนินชนิดรวมตัว (Condensed tannins)</t>
        </is>
      </c>
      <c r="H162" t="inlineStr">
        <is>
          <t>สารกลุ่มน้ำมันหอมระเหยประเภทเทอร์พีน (Monoterpenes)</t>
        </is>
      </c>
      <c r="I162" t="n">
        <v>1</v>
      </c>
      <c r="J162" t="inlineStr">
        <is>
          <t>✅ คำตอบที่ถูกต้อง: ข้อ ก. สารกลุ่มไดออกโซฟีนันทรีน (Dioxophenanthrene derivative) หรือ แอนไฮโดรบารากอล
🎯 ทำไมข้อนี้ถึงถูก: สารบารากอล (Barakol) เป็นสารประกอบประเภท 3,4-dihydro-dioxophenanthrene derivative (มีโครงสร้างเป็นวงแหวนเฮเทอโรไซคลิกที่มีออกซิเจนเป็นองค์ประกอบ) ซึ่งมีฤทธิ์กดระบบประสาทส่วนกลาง คลายความกังวล และช่วยให้นอนหลับ โดยออกฤทธิ์ผ่านระบบสื่อประสาทโดปามีนและเซโรโทนิน
🔍 ข้ออื่นผิดเพราะอะไร:
• ข้อ ข. Tropane alkaloids พบในพืชสกุล Datura (ลำโพง) หรือ Atropa
• ข้อ ค. Cardiac glycosides พบใน Digitalis
• ข้อ ง. Condensed tannins เป็นสารกลุ่ม Polyphenols ในเปลือกไม้
• ข้อ จ. Monoterpenes เป็นน้ำมันหอมระเหย
---</t>
        </is>
      </c>
      <c r="L162" t="inlineStr">
        <is>
          <t>Herbal Medicine &amp; Products</t>
        </is>
      </c>
      <c r="M162" t="inlineStr">
        <is>
          <t>Herbal &amp; Natural Products</t>
        </is>
      </c>
      <c r="N162" t="inlineStr">
        <is>
          <t>Product</t>
        </is>
      </c>
      <c r="O162" t="inlineStr">
        <is>
          <t>ข้อ 48 Mock RxCU83 ชุดที่ 2</t>
        </is>
      </c>
      <c r="P162" t="inlineStr">
        <is>
          <t>ข้อสอบจำลอง</t>
        </is>
      </c>
      <c r="Q162" t="inlineStr">
        <is>
          <t>Mock RxCU83 ชุดที่ 2</t>
        </is>
      </c>
    </row>
    <row r="163">
      <c r="A163" s="176" t="n">
        <v>161</v>
      </c>
      <c r="B163" t="inlineStr">
        <is>
          <t>49. ตามภูมิปัญญาไทยโบราณ การนำใบอ่อนและดอกขี้เหล็กมาปรุงอาหารต้องผ่านการต้มน้ำทิ้ง 2-3 น้ำก่อนนำมารับประทาน กรรมวิธีดังกล่าวมีวัตถุประสงค์เพื่อลดความเสี่ยงต่อความเป็นพิษต่ออวัยวะใด</t>
        </is>
      </c>
      <c r="D163" t="inlineStr">
        <is>
          <t>พิษต่อหัวใจ (Cardiotoxicity)</t>
        </is>
      </c>
      <c r="E163" t="inlineStr">
        <is>
          <t>พิษต่อตับ (Hepatotoxicity)</t>
        </is>
      </c>
      <c r="F163" t="inlineStr">
        <is>
          <t>พิษต่อไต (Nephrotoxicity)</t>
        </is>
      </c>
      <c r="G163" t="inlineStr">
        <is>
          <t>พิษต่อไขกระดูก (Myelosuppression)</t>
        </is>
      </c>
      <c r="H163" t="inlineStr">
        <is>
          <t>พิษต่อกระเพาะอาหาร (Gastric ulceration)</t>
        </is>
      </c>
      <c r="I163" t="n">
        <v>2</v>
      </c>
      <c r="J163" t="inlineStr">
        <is>
          <t>✅ คำตอบที่ถูกต้อง: ข้อ ข. พิษต่อตับ (Hepatotoxicity)
🎯 ทำไมข้อนี้ถึงถูก: ในอดีตเคยมีการสกัดบารากอลในรูปยาเม็ดเพื่อเป็นยานอนหลับ แต่พบรายงานผู้ป่วยเกิดภาวะตับอักเสบเฉียบพลันและตับวาย (Acute hepatitis and liver failure) จนต้องถอนทะเบียนยา การต้มใบและดอกขี้เหล็กในน้ำเดือดแล้วเทน้ำทิ้ง 2-3 ครั้งตามตำรับอาหารไทยโบราณ จะช่วยสลายและชะล้างสารบารากอลให้อยู่ในระดับที่ปลอดภัย จึงช่วยป้องกันความเป็นพิษต่อตับ (Hepatotoxicity)
🔍 ข้ออื่นผิดเพราะอะไร:
• ข้อ ก. ค. ง. และ จ. ไม่ใช่อวัยวะเป้าหมายหลักของความเป็นพิษจากสารสกัดบารากอลในขี้เหล็ก
---</t>
        </is>
      </c>
      <c r="L163" t="inlineStr">
        <is>
          <t>Herbal Medicine &amp; Products</t>
        </is>
      </c>
      <c r="M163" t="inlineStr">
        <is>
          <t>Herbal &amp; Natural Products</t>
        </is>
      </c>
      <c r="N163" t="inlineStr">
        <is>
          <t>Product</t>
        </is>
      </c>
      <c r="O163" t="inlineStr">
        <is>
          <t>ข้อ 49 Mock RxCU83 ชุดที่ 2</t>
        </is>
      </c>
      <c r="P163" t="inlineStr">
        <is>
          <t>ข้อสอบจำลอง</t>
        </is>
      </c>
      <c r="Q163" t="inlineStr">
        <is>
          <t>Mock RxCU83 ชุดที่ 2</t>
        </is>
      </c>
    </row>
    <row r="164">
      <c r="A164" s="176" t="n">
        <v>162</v>
      </c>
      <c r="B164" t="inlineStr">
        <is>
          <t>60. สมุนไพรต่างประเทศในข้อใดต่อไปนี้ มีสารสำคัญกลุ่มฟีนอลิกไกลโคไซด์คือ อาร์บูติน (Arbutin) ซึ่งเมื่อถูกขับออกทางปัสสาวะในสภาวะที่เป็นด่างจะถูกเปลี่ยนเป็น ไฮโดรควิโนน (Hydroquinone) ที่มีฤทธิ์ฆ่าเชื้อแบคทีเรียในทางเดินปัสสาวะ (Urinary antiseptic)</t>
        </is>
      </c>
      <c r="D164" t="inlineStr">
        <is>
          <t>บิตเตอร์เลมอน (Bitter Lemon)</t>
        </is>
      </c>
      <c r="E164" t="inlineStr">
        <is>
          <t>ฮอปส์ (Hops: Humulus lupulus)</t>
        </is>
      </c>
      <c r="F164" t="inlineStr">
        <is>
          <t>หญ้าถอดปล้อง (Horsetail: Equisetum arvense)</t>
        </is>
      </c>
      <c r="G164" t="inlineStr">
        <is>
          <t>เซนต์จอห์นเวิร์ต (St. John's Wort: Hypericum perforatum)</t>
        </is>
      </c>
      <c r="H164" t="inlineStr">
        <is>
          <t>อูวาอูร์ซี (Uva-Ursi / Bearberry: Arctostaphylos uva-ursi)</t>
        </is>
      </c>
      <c r="I164" t="n">
        <v>5</v>
      </c>
      <c r="J164" t="inlineStr">
        <is>
          <t>✅ คำตอบที่ถูกต้อง: ข้อ จ. อูวาอูร์ซี (Uva-Ursi / Bearberry: Arctostaphylos uva-ursi)
🎯 ทำไมข้อนี้ถึงถูก: ใบของต้น Uva-Ursi (Bearberry) มีสารสำคัญคือ Arbutin ซึ่งเป็น Hydroquinone glucoside เมื่อรับประทาน สารนี้จะถูกดูดซึมและขับออกทางไต ในปัสสาวะที่มีค่า pH เป็นด่าง (Alkaline urine) Arbutin จะถูกไฮโดรไลซ์ปลดปล่อย Free Hydroquinone ซึ่งมีฤทธิ์ต้านเชื้อแบคทีเรียและลดการอักเสบในระบบทางเดินปัสสาวะ
🔍 ข้ออื่นผิดเพราะอะไร:
• ข้อ ก. Bitter lemon: เป็นพืชตระกูลส้ม/มะนาว
• ข้อ ข. Hops: สารขมช่วยสงบประสาทและเจริญอาหาร
• ข้อ ค. Horsetail: มีสารซิลิกาและฤทธิ์ขับปัสสาวะอย่างอ่อน (Diuretic)
• ข้อ ง. St. John's Wort: สาร Hypericin/Hyperforin รักษาโรคซึมเศร้า
---</t>
        </is>
      </c>
      <c r="L164" t="inlineStr">
        <is>
          <t>Herbal Medicine &amp; Products</t>
        </is>
      </c>
      <c r="M164" t="inlineStr">
        <is>
          <t>Herbal &amp; Natural Products</t>
        </is>
      </c>
      <c r="N164" t="inlineStr">
        <is>
          <t>Product</t>
        </is>
      </c>
      <c r="O164" t="inlineStr">
        <is>
          <t>ข้อ 60 Mock RxCU83 ชุดที่ 2</t>
        </is>
      </c>
      <c r="P164" t="inlineStr">
        <is>
          <t>ข้อสอบจำลอง</t>
        </is>
      </c>
      <c r="Q164" t="inlineStr">
        <is>
          <t>Mock RxCU83 ชุดที่ 2</t>
        </is>
      </c>
    </row>
    <row r="165">
      <c r="A165" s="176" t="n">
        <v>163</v>
      </c>
      <c r="B165" t="inlineStr">
        <is>
          <t>89. สมุนไพรไทยในข้อใดต่อไปนี้ บรรจุอยู่ในบัญชียาหลักแห่งชาติด้านสมุนไพร โดยมีข้อบ่งใช้สำหรับ บรรเทาอาการไอ ขับเสมหะ และมีสารสำคัญในกลุ่มกรดอินทรีย์และวิตามินซีสูง</t>
        </is>
      </c>
      <c r="D165" t="inlineStr">
        <is>
          <t>มะขามป้อม (Phyllanthus emblica)</t>
        </is>
      </c>
      <c r="E165" t="inlineStr">
        <is>
          <t>ขมิ้นชัน (Curcuma longa)</t>
        </is>
      </c>
      <c r="F165" t="inlineStr">
        <is>
          <t>ฟ้าทะลายโจร (Andrographis paniculata)</t>
        </is>
      </c>
      <c r="G165" t="inlineStr">
        <is>
          <t>ไพล (Zingiber montanum)</t>
        </is>
      </c>
      <c r="H165" t="inlineStr">
        <is>
          <t>บัวบก (Centella asiatica)</t>
        </is>
      </c>
      <c r="I165" t="n">
        <v>1</v>
      </c>
      <c r="J165" t="inlineStr">
        <is>
          <t>✅ คำตอบที่ถูกต้อง: ข้อ ก. มะขามป้อม (Phyllanthus emblica)
🎯 ทำไมข้อนี้ถึงถูก: ผลมะขามป้อม (Phyllanthus emblica) มีรสเปรี้ยวฝาดขม อุดมไปด้วย Vitamin C, Tannins, และ Gallic acid มีสรรพคุณตามตำรายาไทยและบัญชียาหลักแห่งชาติในการขับเสมหะ บรรเทาอาการไอ แก้หวัด และช่วยให้ชุ่มคอ
🔍 ข้ออื่นผิดเพราะอะไร:
• ข้อ ข. ขมิ้นชัน: บรรเทาอาการแน่นจุกเสียด ท้องอืด ท้องเฟ้อ
• ข้อ ค. ฟ้าทะลายโจร: บรรเทาอาการเจ็บคอและหวัด
• ข้อ ง. ไพล: บรรเทาอาการปวดเมื่อย ฟกช้ำ
• ข้อ จ. บัวบก: แก้ช้ำใน สมานแผล
---</t>
        </is>
      </c>
      <c r="L165" t="inlineStr">
        <is>
          <t>Herbal Medicine &amp; Products</t>
        </is>
      </c>
      <c r="M165" t="inlineStr">
        <is>
          <t>Herbal &amp; Natural Products</t>
        </is>
      </c>
      <c r="N165" t="inlineStr">
        <is>
          <t>Product</t>
        </is>
      </c>
      <c r="O165" t="inlineStr">
        <is>
          <t>ข้อ 89 Mock RxCU83 ชุดที่ 2</t>
        </is>
      </c>
      <c r="P165" t="inlineStr">
        <is>
          <t>ข้อสอบจำลอง</t>
        </is>
      </c>
      <c r="Q165" t="inlineStr">
        <is>
          <t>Mock RxCU83 ชุดที่ 2</t>
        </is>
      </c>
    </row>
    <row r="166">
      <c r="A166" s="176" t="n">
        <v>164</v>
      </c>
      <c r="B166" t="inlineStr">
        <is>
          <t>90. ยาแก้ไอมะขามป้อมสูตรตำรับมาตรฐานตามเภสัชตำรับโรงพยาบาล สารช่วยทางเภสัชกรรมในข้อใดที่ทำหน้าที่เป็นสารแต่งรสหวานและช่วยเพิ่มความหนืดเพื่อเคลือบลำคอบรรเทาอาการระคายเคือง</t>
        </is>
      </c>
      <c r="D166" t="inlineStr">
        <is>
          <t>Sorbitol solution หรือ Simple syrup</t>
        </is>
      </c>
      <c r="E166" t="inlineStr">
        <is>
          <t>Sodium starch glycolate</t>
        </is>
      </c>
      <c r="F166" t="inlineStr">
        <is>
          <t>Microcrystalline cellulose</t>
        </is>
      </c>
      <c r="G166" t="inlineStr">
        <is>
          <t>Magnesium stearate</t>
        </is>
      </c>
      <c r="H166" t="inlineStr">
        <is>
          <t>Talcum powder</t>
        </is>
      </c>
      <c r="I166" t="n">
        <v>1</v>
      </c>
      <c r="J166" t="inlineStr">
        <is>
          <t>✅ คำตอบที่ถูกต้อง: ข้อ ก. Sorbitol solution หรือ Simple syrup
🎯 ทำไมข้อนี้ถึงถูก: ในยาน้ำเชื่อมแก้ไอสมุนไพร น้ำเชื่อมซูโครส (Simple syrup) หรือสารละลายซอร์บิทอล (Sorbitol solution) ทำหน้าที่เป็นสารให้ความหวาน (Sweetening agent) เพื่อกลบรสเปรี้ยวฝาดของสมุนไพร และเพิ่มความหนืด (Viscosity builder) ทำให้ยาน้ำมีลักษณะเป็น Demulcent เคลือบเยื่อบุคอ ช่วยลดการระคายเคืองและบรรเทาอาการไอแห้งได้ดี
🔍 ข้ออื่นผิดเพราะอะไร:
• ข้อ ข. ค. ง. และ จ. เป็นสารช่วยในสูตรตำรับยาเม็ด (Solid dosage forms)
---</t>
        </is>
      </c>
      <c r="L166" t="inlineStr">
        <is>
          <t>Herbal Medicine &amp; Products</t>
        </is>
      </c>
      <c r="M166" t="inlineStr">
        <is>
          <t>Herbal &amp; Natural Products</t>
        </is>
      </c>
      <c r="N166" t="inlineStr">
        <is>
          <t>Product</t>
        </is>
      </c>
      <c r="O166" t="inlineStr">
        <is>
          <t>ข้อ 90 Mock RxCU83 ชุดที่ 2</t>
        </is>
      </c>
      <c r="P166" t="inlineStr">
        <is>
          <t>ข้อสอบจำลอง</t>
        </is>
      </c>
      <c r="Q166" t="inlineStr">
        <is>
          <t>Mock RxCU83 ชุดที่ 2</t>
        </is>
      </c>
    </row>
    <row r="167">
      <c r="A167" s="176" t="n">
        <v>165</v>
      </c>
      <c r="B167" t="inlineStr">
        <is>
          <t>97. พืชสมุนไพรในข้อใดต่อไปนี้ ไม่ใช่ สมุนไพรที่มีข้อบ่งใช้หลักในการบำบัดรักษาโรคกลากเกลื้อนและเชื้อราที่ผิวหนังตามบัญชียาหลักแห่งชาติด้านสมุนไพร</t>
        </is>
      </c>
      <c r="D167" t="inlineStr">
        <is>
          <t>ข่า (Alpinia galanga)</t>
        </is>
      </c>
      <c r="E167" t="inlineStr">
        <is>
          <t>ชุมเห็ดเทศ (Senna alata)</t>
        </is>
      </c>
      <c r="F167" t="inlineStr">
        <is>
          <t>ทองพันชั่ง (Rhinacanthus nasutus)</t>
        </is>
      </c>
      <c r="G167" t="inlineStr">
        <is>
          <t>พลู (Piper betle)</t>
        </is>
      </c>
      <c r="H167" t="inlineStr">
        <is>
          <t>ผักบุ้งทะเล (Ipomoea pes-caprae)</t>
        </is>
      </c>
      <c r="I167" t="n">
        <v>5</v>
      </c>
      <c r="J167" t="inlineStr">
        <is>
          <t>✅ คำตอบที่ถูกต้อง: ข้อ จ. ผักบุ้งทะเล (Ipomoea pes-caprae)
🎯 ทำไมข้อนี้ถึงถูก: ผักบุ้งทะเล (Ipomoea pes-caprae) มีสารสำคัญในกลุ่ม Dipterocarpol และ Antihistaminic substances มีข้อบ่งใช้หลักในการรักษาพิษแมงกะพรุนไฟ ผื่นแพ้ อักเสบจากแมลงสัตว์กัดต่อย ไม่ได้มีข้อบ่งใช้หลักในการฆ่าเชื้อรา
🔍 ข้ออื่นผิดเพราะอะไร:
• ข้อ ก. ข่า: สารสำคัญ 1'-Acetoxychavicol acetate รักษาเกลื้อน
• ข้อ ข. ชุมเห็ดเทศ: สารสำคัญ Rhein, Chrysophanol รักษากลากเกลื้อน
• ข้อ ค. ทองพันชั่ง: สารสำคัญ Rhinacanthin รักษากลากเกลื้อน
• ข้อ ง. พลู: น้ำมันหอมระเหย Chavibetol, Eugenol รักษาอาการคันและเชื้อรา
---</t>
        </is>
      </c>
      <c r="L167" t="inlineStr">
        <is>
          <t>Herbal Medicine &amp; Products</t>
        </is>
      </c>
      <c r="M167" t="inlineStr">
        <is>
          <t>Herbal &amp; Natural Products</t>
        </is>
      </c>
      <c r="N167" t="inlineStr">
        <is>
          <t>Product</t>
        </is>
      </c>
      <c r="O167" t="inlineStr">
        <is>
          <t>ข้อ 97 Mock RxCU83 ชุดที่ 2</t>
        </is>
      </c>
      <c r="P167" t="inlineStr">
        <is>
          <t>ข้อสอบจำลอง</t>
        </is>
      </c>
      <c r="Q167" t="inlineStr">
        <is>
          <t>Mock RxCU83 ชุดที่ 2</t>
        </is>
      </c>
    </row>
    <row r="168">
      <c r="A168" s="176" t="n">
        <v>166</v>
      </c>
      <c r="B168" t="inlineStr">
        <is>
          <t>98. กระเทียม (Garlic: Allium sativum) มีสารออกฤทธิ์ทางชีวภาพสำคัญที่มีฤทธิ์ต้านเชื้อราและเชื้อแบคทีเรีย คือสารอัลลิซิน (Allicin) และอะโจอีน (Ajoene) ซึ่งจัดเป็นสารประกอบในกลุ่มใด</t>
        </is>
      </c>
      <c r="D168" t="inlineStr">
        <is>
          <t>สารประกอบที่มีกำมะถันเป็นองค์ประกอบ (Organosulfur / Sulfur-containing compounds)</t>
        </is>
      </c>
      <c r="E168" t="inlineStr">
        <is>
          <t>สารกลุ่มแอนทราควิโนน (Anthraquinones)</t>
        </is>
      </c>
      <c r="F168" t="inlineStr">
        <is>
          <t>สารกลุ่มแนฟโทควิโนน (Naphthoquinones)</t>
        </is>
      </c>
      <c r="G168" t="inlineStr">
        <is>
          <t>สารกลุ่มฟลาโวนอยด์ (Flavonoids)</t>
        </is>
      </c>
      <c r="H168" t="inlineStr">
        <is>
          <t>สารกลุ่มซาโปนิน (Saponins)</t>
        </is>
      </c>
      <c r="I168" t="n">
        <v>1</v>
      </c>
      <c r="J168" t="inlineStr">
        <is>
          <t>✅ คำตอบที่ถูกต้อง: ข้อ ก. สารประกอบที่มีกำมะถันเป็นองค์ประกอบ (Organosulfur / Sulfur-containing compounds)
🎯 ทำไมข้อนี้ถึงถูก: กระเทียมมีสารตั้งต้น Alliin ซึ่งเมื่อถูกบดหรือเคี้ยวจะทำปฏิกิริยากับเอนไซม์ Alliinase กลายเป็น อัลลิซิน (Allicin: Diallyl thiosulfinate) และสลายตัวต่อเป็น Ajoene, Diallyl disulfide ซึ่งสารเหล่านี้เป็นสารประกอบอินทรีย์ที่มีกำมะถันเป็นองค์ประกอบ (Organosulfur compounds) ที่มีฤทธิ์ต้านเชื้อรา แบคทีเรีย และลดไขมันในเลือด
🔍 ข้ออื่นผิดเพราะอะไร:
• ข้อ ข. ค. ง. และ จ. เป็นกลุ่มสารพฤกษเคมีชนิดอื่น
---</t>
        </is>
      </c>
      <c r="L168" t="inlineStr">
        <is>
          <t>Herbal Medicine &amp; Products</t>
        </is>
      </c>
      <c r="M168" t="inlineStr">
        <is>
          <t>Herbal &amp; Natural Products</t>
        </is>
      </c>
      <c r="N168" t="inlineStr">
        <is>
          <t>Product</t>
        </is>
      </c>
      <c r="O168" t="inlineStr">
        <is>
          <t>ข้อ 98 Mock RxCU83 ชุดที่ 2</t>
        </is>
      </c>
      <c r="P168" t="inlineStr">
        <is>
          <t>ข้อสอบจำลอง</t>
        </is>
      </c>
      <c r="Q168" t="inlineStr">
        <is>
          <t>Mock RxCU83 ชุดที่ 2</t>
        </is>
      </c>
    </row>
    <row r="169">
      <c r="A169" s="176" t="n">
        <v>167</v>
      </c>
      <c r="B169" t="inlineStr">
        <is>
          <t>สาร Colchicine ซึ่งเป็นอัลคาลอยด์ที่ใช้รักษาโรคข้ออักเสบเฉียบพลันจากเกาต์ สกัดได้จากพืชสมุนไพรในข้อใด</t>
        </is>
      </c>
      <c r="D169" t="inlineStr">
        <is>
          <t>เหง้าดองดึง (Gloriosa superba)</t>
        </is>
      </c>
      <c r="E169" t="inlineStr">
        <is>
          <t>มั่วอึ้ง (Ephedra sinica)</t>
        </is>
      </c>
      <c r="F169" t="inlineStr">
        <is>
          <t>อึ้งเน้ย (Coptis chinensis)</t>
        </is>
      </c>
      <c r="G169" t="inlineStr">
        <is>
          <t>ชิงเฮา (Artemisia annua)</t>
        </is>
      </c>
      <c r="H169" t="inlineStr">
        <is>
          <t>แพงพวยฝรั่ง (Catharanthus roseus)</t>
        </is>
      </c>
      <c r="I169" t="n">
        <v>1</v>
      </c>
      <c r="J169" t="inlineStr">
        <is>
          <t>✅ คำตอบที่ถูกต้อง: ข้อ ก. เหง้าดองดึง
🎯 ทำไมข้อนี้ถึงถูก:
Colchicine สกัดได้จากพืชวงศ์ Colchicaceae เช่น เหง้าและเมล็ดของ ดองดึง (Gloriosa superba) และ Colchicum autumnale
🔍 ข้ออื่นผิดเพราะอะไร:
• ข้อ ข. ผิด เพราะมั่วอึ้งให้สาร Ephedrine และ Pseudoephedrine
• ข้อ ค. ผิด เพราะอึ้งเน้ยให้สาร Berberine
• ข้อ ง. ผิด เพราะชิงเฮาให้สาร Artemisinin ต้านมาลาเรีย
• ข้อ จ. ผิด เพราะแพงพวยฝรั่งให้สาร Vincristine และ Vinblastine</t>
        </is>
      </c>
      <c r="K169" t="inlineStr">
        <is>
          <t>Product</t>
        </is>
      </c>
      <c r="L169" t="inlineStr">
        <is>
          <t>Herbal Medicine &amp; Products</t>
        </is>
      </c>
      <c r="M169" t="inlineStr">
        <is>
          <t>Phytochemistry &amp; Secondary Metabolites</t>
        </is>
      </c>
      <c r="N169" t="inlineStr">
        <is>
          <t>Product</t>
        </is>
      </c>
      <c r="O169" t="inlineStr">
        <is>
          <t>รุ่น RxCU83</t>
        </is>
      </c>
      <c r="P169" t="inlineStr">
        <is>
          <t>แบบฝึกหัด</t>
        </is>
      </c>
      <c r="Q169" t="inlineStr">
        <is>
          <t>Quiz เตรียมสอบ CC1 RxCU83</t>
        </is>
      </c>
    </row>
    <row r="170">
      <c r="A170" s="176" t="n">
        <v>168</v>
      </c>
      <c r="B170" t="inlineStr">
        <is>
          <t>สารสำคัญในถั่วเหลือง เช่น Genistein และ Daidzein จัดเป็นสารพฤกษเคมีในกลุ่มใด</t>
        </is>
      </c>
      <c r="D170" t="inlineStr">
        <is>
          <t>Alkaloid</t>
        </is>
      </c>
      <c r="E170" t="inlineStr">
        <is>
          <t>Lutein</t>
        </is>
      </c>
      <c r="F170" t="inlineStr">
        <is>
          <t>Flavonoid (Isoflavones)</t>
        </is>
      </c>
      <c r="G170" t="inlineStr">
        <is>
          <t>Troponin</t>
        </is>
      </c>
      <c r="H170" t="inlineStr">
        <is>
          <t>Tannin</t>
        </is>
      </c>
      <c r="I170" t="n">
        <v>3</v>
      </c>
      <c r="J170" t="inlineStr">
        <is>
          <t>✅ คำตอบที่ถูกต้อง: ข้อ ค. Flavonoid
🎯 ทำไมข้อนี้ถึงถูก:
Genistein และ Daidzein ในถั่วเหลือง จัดเป็นสารในกลุ่ม Isoflavones ซึ่งเป็นอนุวงศ์ย่อยของสารกลุ่ม Flavonoid (Polyphenols) สารกลุ่มนี้มีโครงสร้างคล้ายฮอร์โมนเอสโตรเจน จึงจัดเป็น Phytoestrogens
🔍 ข้ออื่นผิดเพราะอะไร:
• ข้อ ก. ผิด เพราะ Alkaloid เป็นสารที่มีไนโตรเจนเป็นองค์ประกอบและมีฤทธิ์เป็นเบส
• ข้อ ข. ผิด เพราะ Lutein เป็นสารกลุ่ม Carotenoid
• ข้อ ง. ผิด เพราะ Troponin เป็นโปรตีนควบคุมการหดตัวของกล้ามเนื้อในสัตว์
• ข้อ จ. ผิด เพราะ Tannin เป็นสารโพลีฟีนอลโมเลกุลใหญ่ที่มีรสฝาดและตกตะกอนโปรตีน</t>
        </is>
      </c>
      <c r="K170" t="inlineStr">
        <is>
          <t>Product</t>
        </is>
      </c>
      <c r="L170" t="inlineStr">
        <is>
          <t>Herbal Medicine &amp; Products</t>
        </is>
      </c>
      <c r="M170" t="inlineStr">
        <is>
          <t>Phytochemistry &amp; Secondary Metabolites</t>
        </is>
      </c>
      <c r="N170" t="inlineStr">
        <is>
          <t>Product</t>
        </is>
      </c>
      <c r="O170" t="inlineStr">
        <is>
          <t>รุ่น RxCU83</t>
        </is>
      </c>
      <c r="P170" t="inlineStr">
        <is>
          <t>แบบฝึกหัด</t>
        </is>
      </c>
      <c r="Q170" t="inlineStr">
        <is>
          <t>Quiz เตรียมสอบ CC1 RxCU83</t>
        </is>
      </c>
    </row>
    <row r="171">
      <c r="A171" s="176" t="n">
        <v>169</v>
      </c>
      <c r="B171" t="inlineStr">
        <is>
          <t>น้ำมันละหุ่ง (Castor oil) มีกลไกการออกฤทธิ์เป็นยาระบายในทางเดินอาหารอย่างไร</t>
        </is>
      </c>
      <c r="D171" t="inlineStr">
        <is>
          <t>Osmotic laxatives</t>
        </is>
      </c>
      <c r="E171" t="inlineStr">
        <is>
          <t>Lubricating agents</t>
        </is>
      </c>
      <c r="F171" t="inlineStr">
        <is>
          <t>Stimulant laxative (ยากระตุ้นการบีบตัวของลำไส้)</t>
        </is>
      </c>
      <c r="G171" t="inlineStr">
        <is>
          <t>Bulk-forming laxatives</t>
        </is>
      </c>
      <c r="H171" t="inlineStr">
        <is>
          <t>Stool softeners</t>
        </is>
      </c>
      <c r="I171" t="n">
        <v>3</v>
      </c>
      <c r="J171" t="inlineStr">
        <is>
          <t>✅ คำตอบที่ถูกต้อง: ข้อ ค. stimulant laxative
🎯 ทำไมข้อนี้ถึงถูก:
เมื่อรับประทาน Castor oil จะถูกเอนไซม์ Lipase ในลำไส้เล็กย่อยสลายได้ Ricinoleic acid ซึ่งมีฤทธิ์ระคายเคืองและกระตุ้นการบีบตัวของกล้ามเนื้อเรียบของลำไส้เล็กและลำไส้ใหญ่อย่างรุนแรง (Stimulant/Irritant laxative) ทำให้เกิดการถ่ายอุจจาระอย่างรวดเร็ว
🔍 ข้ออื่นผิดเพราะอะไร:
• ข้อ ก. ผิด เพราะ Osmotic laxatives เช่น Magnesium sulfate, Lactulose ออกฤทธิ์ดึงน้ำเข้าสู่ลำไส้
• ข้อ ข. ผิด เพราะ Lubricating agents เช่น Mineral oil ออกฤทธิ์เคลือบกากอุจจาระ
• ข้อ ง. ผิด เพราะ Bulk-forming เช่น Psyllium husk, เม็ดแมงลัก ออกฤทธิ์พองตัวเพิ่มกากใย
• ข้อ จ. ผิด เพราะ Stool softeners เช่น Docusate sodium ออกฤทธิ์เป็นสารลดแรงตึงผิวช่วยให้น้ำแทรกเข้าก้อนอุจจาระ</t>
        </is>
      </c>
      <c r="K171" t="inlineStr">
        <is>
          <t>Product</t>
        </is>
      </c>
      <c r="L171" t="inlineStr">
        <is>
          <t>Herbal Medicine &amp; Products</t>
        </is>
      </c>
      <c r="M171" t="inlineStr">
        <is>
          <t>Phytochemistry &amp; Secondary Metabolites</t>
        </is>
      </c>
      <c r="N171" t="inlineStr">
        <is>
          <t>Product</t>
        </is>
      </c>
      <c r="O171" t="inlineStr">
        <is>
          <t>รุ่น RxCU83</t>
        </is>
      </c>
      <c r="P171" t="inlineStr">
        <is>
          <t>แบบฝึกหัด</t>
        </is>
      </c>
      <c r="Q171" t="inlineStr">
        <is>
          <t>Quiz เตรียมสอบ CC1 RxCU83</t>
        </is>
      </c>
    </row>
    <row r="172">
      <c r="A172" s="176" t="n">
        <v>170</v>
      </c>
      <c r="B172" t="inlineStr">
        <is>
          <t>ผู้ป่วยชายอายุ 35 ปี น้ำหนัก 65 กก. ส่วนสูง 165 ซม. มาพบแพทย์ด้วยอาการนอนไม่หลับ โดยแจ้งว่าเพิ่งได้รับการเลื่อนตำแหน่งงาน ทำให้มีความเครียดและวิตกกังวลสูง กลางคืนเข้านอนแล้วหลับยาก พลิกตัวไปมานานกว่า 1-2 ชั่วโมงจึงจะหลับได้ ทำให้ต้องดื่มแอลกอฮอล์ 1 แก้วก่อนนอนเพื่อให้หลับ ส่งผลให้ตอนกลางวันมีอาการง่วงนอนมาก หลับระหว่างทำงานและหลับขณะติดสัญญาณไฟแดง จึงต้องดื่มกาแฟวันละ 3-4 แก้ว
ผู้ป่วยมีอาการนอนไม่หลับเรื้อรัง หากต้องการเลือกใช้ยาสมุนไพรตามประกาศบัญชียาหลักแห่งชาติด้านสมุนไพร พ.ศ. 2566 สมุนไพรในข้อใดมีข้อบ่งใช้ที่ได้รับการบรรจุสำหรับการรักษาอาการนอนไม่หลับ</t>
        </is>
      </c>
      <c r="C172" t="inlineStr">
        <is>
          <t>น้ำมันสารสกัดกัญชาทั้งห้า (สูตรที่มี CBD เด่นหรือสัดส่วนเหมาะสมตามเกณฑ์)</t>
        </is>
      </c>
      <c r="D172" t="inlineStr">
        <is>
          <t>สารสกัดเถาวัลย์เปรียง (บรรเทาอาการปวดกล้ามเนื้อ)</t>
        </is>
      </c>
      <c r="E172" t="inlineStr">
        <is>
          <t>ผงอบเชย (บรรเทาอาการท้องอืด ขับลม)</t>
        </is>
      </c>
      <c r="F172" t="inlineStr">
        <is>
          <t>สารสกัดใบขี้เหล็กแคปซูล (ถูกเพิกถอนเนื่องจากพิษต่อตับ)</t>
        </is>
      </c>
      <c r="G172" t="inlineStr">
        <is>
          <t>ยาประสะมะแว้ง (บรรเทาอาการไอ ขับเสมหะ)</t>
        </is>
      </c>
      <c r="H172" t="n">
        <v>1</v>
      </c>
      <c r="I172" t="inlineStr">
        <is>
          <t>✅ คำตอบที่ถูกต้อง: ข้อ ก. น้ำมันสารสกัดกัญชาทั้งห้า (สูตรที่มี CBD เด่นหรือสัดส่วนเหมาะสมตามเกณฑ์)
🎯 ทำไมข้อนี้ถึงถูก: ในบัญชียาหลักแห่งชาติด้านสมุนไพร พ.ศ. 2566 มีการบรรจุตำรับยากัญชาทางการแพทย์ ได้แก่ น้ำมันสารสกัดกัญชา (สูตรที่มีอัตราส่วน CBD และ THC เหมาะสม) สำหรับข้อบ่งใช้รักษาภาวะนอนไม่หลับเรื้อรังที่ไม่ตอบสนองต่อการรักษามาตรฐาน โดยต้องอยู่ภายใต้การดูแลของแพทย์หรือเภสัชกรที่ผ่านการอบรม
🔍 ข้ออื่นผิดเพราะอะไร:
• ข้อ ข.: สารสกัดเถาวัลย์เปรียง มีข้อบ่งใช้สำหรับบรรเทาอาการปวดหลังส่วนล่างและอาการปวดจากข้อเข่าเสื่อม
• ข้อ ค.: ผงอบเชย มีข้อบ่งใช้ขับลม แก้อาการท้องอืด ท้องเฟ้อ
• ข้อ ง.: สารสกัดใบขี้เหล็ก เคยใช้แก้นอนไม่หลับในอดีต แต่ถูกถอดถอนออกจากตำรับยาเนื่องจากพบรายงานพิษต่อตับรุนแรง (Drug-Induced Liver Injury)
• ข้อ จ.: ยาประสะมะแว้ง เป็นยาแผนไทยในบัญชียาหลักแห่งชาติสำหรับบรรเทาอาการไอและขับเสมหะ</t>
        </is>
      </c>
      <c r="K172" t="inlineStr">
        <is>
          <t>Intermediate</t>
        </is>
      </c>
      <c r="L172" t="inlineStr">
        <is>
          <t>Herbal Medicine &amp; Products</t>
        </is>
      </c>
      <c r="M172" t="inlineStr">
        <is>
          <t>บัญชียาหลักแห่งชาติด้านสมุนไพร พ.ศ. 2566 (อาการนอนไม่หลับ)</t>
        </is>
      </c>
      <c r="N172" t="inlineStr">
        <is>
          <t>Clinic</t>
        </is>
      </c>
      <c r="O172" t="inlineStr">
        <is>
          <t>[RECONSTRUCTED: ปรับแต่งและเติมเต็มบริบทโจทย์/ตัวเลือกเพื่อความสมบูรณ์] ข้อสอบจริง PLE-CC1 ปี 2567 ข้อ 21</t>
        </is>
      </c>
      <c r="P172" t="inlineStr">
        <is>
          <t>ข้อสอบจริง</t>
        </is>
      </c>
      <c r="Q172" t="inlineStr">
        <is>
          <t>2567</t>
        </is>
      </c>
      <c r="R172" t="inlineStr">
        <is>
          <t>CASE_2567_INSOMNIA_01</t>
        </is>
      </c>
    </row>
    <row r="173">
      <c r="A173" s="176" t="n">
        <v>171</v>
      </c>
      <c r="B173" t="inlineStr">
        <is>
          <t>ชายไทยอายุ 25 ปี ไม่มีโรคประจำตัวและไม่แพ้ยา ไปพบแพทย์ด้วยอาการมีผื่นขึ้นที่บริเวณหัวไหล่ 1 วง ขนาดเส้นผ่านศูนย์กลางประมาณ 2 เซนติเมตร ลักษณะขอบผื่นยกนูนแดง มีขุยสะเก็ดสีขาวที่ขอบอย่างชัดเจน บริเวณตรงกลางของผื่นมีลักษณะผิวหนังปกติ (Central Clearing) มีอาการคันมาก แพทย์วินิจฉัยว่าเป็นโรคกลาก (Tinea Corporis)
หากผู้ป่วยต้องการเลือกใช้ยาสมุนไพรในบัญชียาหลักแห่งชาติด้านสมุนไพร เพื่อใช้รักษาโรคเชื้อราผิวหนัง (กลาก เกลื้อน น้ำกัดเท้า) รูปแบบยาเตรียมสมุนไพรในข้อใดมีข้อบ่งใช้ที่ได้รับการรับรองสำหรับรักษาโรคเชื้อราผิวหนัง</t>
        </is>
      </c>
      <c r="C173" t="inlineStr">
        <is>
          <t>ทิงเจอร์ทองพันชั่ง (Rhinacanthus nasutus tincture)</t>
        </is>
      </c>
      <c r="D173" t="inlineStr">
        <is>
          <t>โลชั่นเสลดพังพอน (รักษาอาการแมลงสัตว์กัดต่อยและเริม)</t>
        </is>
      </c>
      <c r="E173" t="inlineStr">
        <is>
          <t>ทิงเจอร์ไพล (บรรเทาอาการปวด บวม เคล็ดขัดยอก)</t>
        </is>
      </c>
      <c r="F173" t="inlineStr">
        <is>
          <t>ครีมบัวบก (สมานแผลไฟไหม้ น้ำร้อนลวก)</t>
        </is>
      </c>
      <c r="G173" t="inlineStr">
        <is>
          <t>ครีมสารสกัดเมล็ดน้อยหน่า (กำจัดเหา)</t>
        </is>
      </c>
      <c r="H173" t="n">
        <v>1</v>
      </c>
      <c r="I173" t="inlineStr">
        <is>
          <t>✅ คำตอบที่ถูกต้อง: ข้อ ก. ทิงเจอร์ทองพันชั่ง (Rhinacanthus nasutus tincture)
🎯 ทำไมข้อนี้ถึงถูก: ในบัญชียาหลักแห่งชาติด้านสมุนไพร ทิงเจอร์ทองพันชั่ง (สกัดจากใบหรือรากของทองพันชั่ง) มีสารสำคัญกลุ่ม Naphthoquinone คือ Rhinacanthin-C ซึ่งมีฤทธิ์ต้านเชื้อรากลุ่ม Dermatophytes อย่างมีนัยสำคัญ ได้รับการรับรองข้อบ่งใช้สำหรับทารักษาโรคกลาก เกลื้อน และน้ำกัดเท้า
🔍 ข้ออื่นผิดเพราะอะไร:
• ข้อ ข.: โลชั่นเสลดพังพอน ใช้บรรเทาอาการแมลงสัตว์กัดต่อย แผลเริม และงูสวัด
• ข้อ ค.: ทิงเจอร์ไพล ใช้บรรเทาอาการปวดเมื่อยกล้ามเนื้อ เคล็ดขัดยอก ฟกช้ำ
• ข้อ ง.: ครีมบัวบก ใช้สำหรับสมานแผลสด แผลไฟไหม้ น้ำร้อนลวก และลดการอักเสบ
• ข้อ จ.: ครีมเมล็ดน้อยหน่า ใช้สำหรับกำจัดเหาบนศีรษะ</t>
        </is>
      </c>
      <c r="K173" t="inlineStr">
        <is>
          <t>Intermediate</t>
        </is>
      </c>
      <c r="L173" t="inlineStr">
        <is>
          <t>Herbal Medicine &amp; Products</t>
        </is>
      </c>
      <c r="M173" t="inlineStr">
        <is>
          <t>บัญชียาหลักแห่งชาติด้านสมุนไพร (โรคเชื้อราผิวหนัง)</t>
        </is>
      </c>
      <c r="N173" t="inlineStr">
        <is>
          <t>Clinic</t>
        </is>
      </c>
      <c r="O173" t="inlineStr">
        <is>
          <t>[RECONSTRUCTED: ปรับแต่งและเติมเต็มบริบทโจทย์/ตัวเลือกเพื่อความสมบูรณ์] ข้อสอบจริง PLE-CC1 ปี 2567 ข้อ 41</t>
        </is>
      </c>
      <c r="P173" t="inlineStr">
        <is>
          <t>ข้อสอบจริง</t>
        </is>
      </c>
      <c r="Q173" t="inlineStr">
        <is>
          <t>2567</t>
        </is>
      </c>
      <c r="R173" t="inlineStr">
        <is>
          <t>CASE_2567_TINEA_01</t>
        </is>
      </c>
    </row>
    <row r="174">
      <c r="A174" s="177" t="n">
        <v>172</v>
      </c>
      <c r="B174" s="34" t="inlineStr">
        <is>
          <t>ผู้ป่วยหญิงไทยคู่ อายุ 25 ปี ประกอบอาชีพพนักงานเลขานุการ มีพฤติกรรมกลั้นปัสสาวะบ่อยเนื่องจากไม่มีเวลาเข้าห้องน้ำ มาพบเภสัชกรที่ร้านยาด้วยอาการปัสสาวะแสบขัดและปัสสาวะกะปริดกะปรอยมา 2 วัน ไม่มีไข้ ไม่มีอาการปวดบั้นเอว ได้รับการวินิจฉัยเบื้องต้นเป็น Acute uncomplicated cystitis
ตามประกาศบัญชียาหลักแห่งชาติด้านสมุนไพร พ.ศ. 2564-2566 สมุนไพรในข้อใดต่อไปนี้มีข้อบ่งใช้มาตรฐานสำหรับ 'แก้ขัดเบาและขับปัสสาวะ'</t>
        </is>
      </c>
      <c r="C174" s="100" t="inlineStr"/>
      <c r="D174" s="34" t="inlineStr">
        <is>
          <t>เถาวัลย์เปรียง (Derris scandens Benth.)</t>
        </is>
      </c>
      <c r="E174" s="34" t="inlineStr">
        <is>
          <t>ฟ้าทะลายโจร (Andrographis paniculata Burm.f. Nees)</t>
        </is>
      </c>
      <c r="F174" s="34" t="inlineStr">
        <is>
          <t>ขิง (Zingiber officinale Roscoe)</t>
        </is>
      </c>
      <c r="G174" s="34" t="inlineStr">
        <is>
          <t>กระเจี๊ยบแดง (Hibiscus sabdariffa L.)</t>
        </is>
      </c>
      <c r="H174" s="34" t="inlineStr">
        <is>
          <t>ชุมเห็ดเทศ (Senna alata L. Roxb.)</t>
        </is>
      </c>
      <c r="I174" s="100" t="n">
        <v>4</v>
      </c>
      <c r="J174" s="34" t="inlineStr">
        <is>
          <t>✅ คำตอบที่ถูกต้อง: ข้อ ง. กระเจี๊ยบแดง (Hibiscus sabdariffa L.)
🎯 ทำไมข้อนี้ถึงถูก:
ในบัญชียาหลักแห่งชาติด้านสมุนไพรกำหนดยากระเจี๊ยบแดง (ชงดื่มจากกลีบเลี้ยงแห้ง) มีข้อบ่งใช้ในการขับปัสสาวะ แก้ขัดเบา และรักษาอาการทางเดินปัสสาวะอักเสบส่วนล่างที่ไม่รุนแรง โดยสารสำคัญเช่น Organic acids (Hibiscic acid, Citric acid) และ Flavonoids มีฤทธิ์ขับปัสสาวะอ่อนๆ และช่วยปรับสมดุลความเป็นกรดในปัสสาวะ
🔍 ข้ออื่นผิดเพราะอะไร:
• ข้อ ก. ผิดเพราะ: เถาวัลย์เปรียง มีข้อบ่งใช้หลักสำหรับบรรเทาอาการปวดเมื่อยกล้ามเนื้อและลดการอักเสบของกล้ามเนื้อและข้อ
• ข้อ ข. ผิดเพราะ: ฟ้าทะลายโจร มีข้อบ่งใช้สำหรับบรรเทาอาการของโรคหวัด เจ็บคอ และอาการท้องเสียชนิดไม่ติดเชื้อ
• ข้อ ค. ผิดเพราะ: ขิง มีข้อบ่งใช้สำหรับบรรเทาอาการท้องอืด ท้องเฟ้อ จุกเสียด แน่นท้อง และป้องกันอาการคลื่นไส้อาเจียนจากการเมารถเมาเรือหรือหลังการผ่าตัด
• ข้อ จ. ผิดเพราะ: ชุมเห็ดเทศ มีสารสำคัญกลุ่ม Anthraquinones (เช่น Rhein, Aloe-emodin) มีข้อบ่งใช้เป็นยาระบายแก้ท้องผูก</t>
        </is>
      </c>
      <c r="K174" s="100" t="inlineStr"/>
      <c r="L174" s="34" t="inlineStr">
        <is>
          <t>Herbal Medicine &amp; Products</t>
        </is>
      </c>
      <c r="M174" s="34" t="inlineStr">
        <is>
          <t>สมุนไพรในบัญชียาหลักแห่งชาติ (แก้ขัดเบา ขับปัสสาวะ)</t>
        </is>
      </c>
      <c r="N174" s="100" t="inlineStr">
        <is>
          <t>Clinic</t>
        </is>
      </c>
      <c r="O174" s="34" t="inlineStr">
        <is>
          <t>ข้อสอบจริง PLE-CC1 ปี 2566 Day 1 ข้อ 17 [CASE_2566_UTI_01]</t>
        </is>
      </c>
      <c r="P174" s="100" t="inlineStr">
        <is>
          <t>ข้อสอบจริง</t>
        </is>
      </c>
      <c r="Q174" s="100" t="inlineStr">
        <is>
          <t>2566 Day 1</t>
        </is>
      </c>
      <c r="R174" s="100" t="inlineStr">
        <is>
          <t>CASE_2566_UTI_01</t>
        </is>
      </c>
    </row>
    <row r="175">
      <c r="A175" s="177" t="n">
        <v>173</v>
      </c>
      <c r="B175" s="34" t="inlineStr">
        <is>
          <t>ตามตำรับยาแผนไทยในบัญชียาหลักแห่งชาติด้านสมุนไพร 'ยาตำรับสหัสธารา' ซึ่งประกอบด้วยตัวยารสร้อนหลายชนิด เช่น พริกไทยล่อน ดอกดีปลี ขิงแห้ง และการบูร มีข้อบ่งใช้สำหรับขับลมในเส้นและบรรเทาอาการปวดกล้ามเนื้อข้อต่อ
ควรใช้ยาตำรับสหัสธาราด้วยความระมัดระวังเป็นพิเศษ หรืออาจก่อให้เกิดผลข้างเคียงและอาการกำเริบในผู้ป่วยที่มีโรคประจำตัวในข้อใดมากที่สุด</t>
        </is>
      </c>
      <c r="C175" s="100" t="inlineStr"/>
      <c r="D175" s="34" t="inlineStr">
        <is>
          <t>โรคไขมันในเลือดสูง (Dyslipidemia)</t>
        </is>
      </c>
      <c r="E175" s="34" t="inlineStr">
        <is>
          <t>โรคเบาหวาน (Diabetes mellitus)</t>
        </is>
      </c>
      <c r="F175" s="34" t="inlineStr">
        <is>
          <t>โรคความดันโลหิตสูง (Hypertension) และโรคหัวใจ</t>
        </is>
      </c>
      <c r="G175" s="34" t="inlineStr">
        <is>
          <t>โรคเกาต์ (Gouty arthritis)</t>
        </is>
      </c>
      <c r="H175" s="34" t="inlineStr">
        <is>
          <t>โรคริดสีดวงทวาร (Hemorrhoids)</t>
        </is>
      </c>
      <c r="I175" s="100" t="n">
        <v>3</v>
      </c>
      <c r="J175" s="34" t="inlineStr">
        <is>
          <t>✅ คำตอบที่ถูกต้อง: ข้อ ค. โรคความดันโลหิตสูง (Hypertension) และโรคหัวใจ
🎯 ทำไมข้อนี้ถึงถูก:
ยาสหัสธาราเป็นตำรับยารสร้อนจัด มีเครื่องยาสมุนไพรรสเผ็ดร้อนในสัดส่วนสูง ได้แก่ พริกไทยล่อน ดีปลี เจตมูลเพลิงแดง ขิง และการบูร ซึ่งมีสารออกฤทธิ์ทางเภสัชวิทยา (เช่น Piperine, Gingerols) ที่กระตุ้นระบบประสาทซิมพาเทติก ขยายหลอดเลือดส่วนปลาย และเพิ่มการไหลเวียนโลหิตอย่างรวดเร็ว ส่งผลให้อุณหภูมิกายสูงขึ้นและเพิ่มอัตราการเต้นของหัวใจ จึงมีคำเตือนในบัญชียาหลักแห่งชาติให้ ระมัดระวังการใช้ในผู้ป่วยโรคความดันโลหิตสูงและโรคหัวใจ เนื่องจากอาจกระตุ้นให้ความดันโลหิตพุ่งสูงขึ้นเฉียบพลันหรือหัวใจเต้นเร็วผิดจังหวะได้
🔍 ข้ออื่นผิดเพราะอะไร:
• ข้อ ก. ข. ง. และ จ. ผิดเพราะ: ไม่ใช่ข้อควรระวังหลักที่ระบุในคำเตือนอย่างเป็นทางการของตำรับยาสหัสธารา</t>
        </is>
      </c>
      <c r="K175" s="100" t="inlineStr"/>
      <c r="L175" s="34" t="inlineStr">
        <is>
          <t>Herbal Medicine &amp; Products</t>
        </is>
      </c>
      <c r="M175" s="34" t="inlineStr">
        <is>
          <t>ยาสหัสธารา ข้อบ่งใช้และข้อควรระวังในโรคหัวใจและความดัน</t>
        </is>
      </c>
      <c r="N175" s="100" t="inlineStr">
        <is>
          <t>Clinic</t>
        </is>
      </c>
      <c r="O175" s="34" t="inlineStr">
        <is>
          <t>ข้อสอบจริง PLE-CC1 ปี 2566 Day 1 ข้อ 100 [CASE_2566_HERBAL_01]</t>
        </is>
      </c>
      <c r="P175" s="100" t="inlineStr">
        <is>
          <t>ข้อสอบจริง</t>
        </is>
      </c>
      <c r="Q175" s="100" t="inlineStr">
        <is>
          <t>2566 Day 1</t>
        </is>
      </c>
      <c r="R175" s="100" t="inlineStr">
        <is>
          <t>CASE_2566_HERBAL_01</t>
        </is>
      </c>
    </row>
    <row r="176">
      <c r="A176" s="178" t="n">
        <v>174</v>
      </c>
      <c r="B176" s="179" t="inlineStr">
        <is>
          <t>ผู้ป่วยชายไทยอายุ 60 ปี ป่วยด้วยโรค COPD มีประวัติสูบบุหรี่จัด และสนใจจะใช้แผ่นแปะผิวหนังนิโคติน (Nicotine transdermal patch) เพื่อช่วยในการเลิกบุหรี่
ในการตรวจสอบเอกลักษณ์ทางไฟโตเคมี (Phytochemical screening) ของสารสกัดจากใบยาสูบเพื่อตรวจหาสารกลุ่มอัลคาลอยด์ Nicotine ควรเลือกใช้น้ำยาตรวจทดสอบในข้อใด</t>
        </is>
      </c>
      <c r="C176" s="178" t="inlineStr"/>
      <c r="D176" s="179" t="inlineStr">
        <is>
          <t>Shinoda test</t>
        </is>
      </c>
      <c r="E176" s="179" t="inlineStr">
        <is>
          <t>Dragendorff reagent</t>
        </is>
      </c>
      <c r="F176" s="179" t="inlineStr">
        <is>
          <t>Ferric chloride (FeCl3) test</t>
        </is>
      </c>
      <c r="G176" s="179" t="inlineStr">
        <is>
          <t>Borntrager test</t>
        </is>
      </c>
      <c r="H176" s="179" t="inlineStr">
        <is>
          <t>Liebermann-Burchard test</t>
        </is>
      </c>
      <c r="I176" s="178" t="n">
        <v>2</v>
      </c>
      <c r="J176" s="179" t="inlineStr">
        <is>
          <t>✅ คำตอบที่ถูกต้อง: ข้อ ข. Dragendorff reagent
🎯 ทำไมข้อนี้ถึงถูก:
Nicotine เป็นสารในกลุ่ม Pyridine-pyrrolidine alkaloid การตรวจทดสอบเอกลักษณ์ทางเคมีเบื้องต้นของสารกลุ่มอัลคาลอยด์ (Alkaloids) ทำได้โดยใช้น้ำยาทดสอบเฉพาะสำหรับตกตะกอนอัลคาลอยด์ เช่น Dragendorff reagent (Potassium bismuth iodide) ซึ่งจะเกิดปฏิกิริยากับไนโตรเจนในโมเลกุลอัลคาลอยด์ให้ตะกอนสีส้มหรือส้มแดง (Orange-red precipitate) นอกจากนี้ยังสามารถใช้ Mayer reagent หรือ Wagner reagent ได้เช่นกัน
🔍 ข้ออื่นผิดเพราะอะไร:
• ข้อ ก. ผิดเพราะ Shinoda test (Mg powder + เข้มข้น HCl) ใช้สำหรับทดสอบสารกลุ่ม Flavonoids โดยจะให้สารละลายสีแดง ชมพู หรือส้ม
• ข้อ ค. ผิดเพราะ Ferric chloride test ใช้ตรวจหาสารประกอบที่มีหมู่ Phenolic group เช่น Tannins และสารกลุ่มฟีนอลิก
• ข้อ ง. ผิดเพราะ Borntrager test ใช้ตรวจหาสารกลุ่ม Anthraquinones โดยให้สีแดงในชั้นด่าง
• ข้อ จ. ผิดเพราะ Liebermann-Burchard test ใช้ตรวจหาสารกลุ่ม Steroids และ Triterpenoids</t>
        </is>
      </c>
      <c r="K176" s="178" t="inlineStr"/>
      <c r="L176" s="179" t="inlineStr">
        <is>
          <t>Herbal Medicine &amp; Products</t>
        </is>
      </c>
      <c r="M176" s="179" t="inlineStr">
        <is>
          <t>Phytochemical Screening &amp; Alkaloid Identification</t>
        </is>
      </c>
      <c r="N176" s="178" t="inlineStr">
        <is>
          <t>Product</t>
        </is>
      </c>
      <c r="O176" s="179" t="inlineStr">
        <is>
          <t>ข้อสอบจริง PLE-CC1 ปี 2566 Day 2 ข้อ 5 [CASE_2566_COPD_01]</t>
        </is>
      </c>
      <c r="P176" s="178" t="inlineStr">
        <is>
          <t>ข้อสอบจริง</t>
        </is>
      </c>
      <c r="Q176" s="178" t="inlineStr">
        <is>
          <t>2566 Day 2</t>
        </is>
      </c>
      <c r="R176" s="178" t="inlineStr">
        <is>
          <t>CASE_2566_COPD_01</t>
        </is>
      </c>
    </row>
    <row r="177">
      <c r="A177" s="178" t="n">
        <v>175</v>
      </c>
      <c r="B177" s="179" t="inlineStr">
        <is>
          <t>ผู้ป่วยหญิงไทยอายุ 40 ปี มีอาการท้องผูก ถ่ายสัปดาห์ละ 1-2 ครั้ง ถ่ายลำบากต้องออกแรงเบ่ง หลังถ่ายมีเลือดสดเคลือบก้อนอุจจาระ คลำพบมีก้อนยื่นโผล่ออกมาที่ทวารหนักแต่สามารถยุบกลับเข้าไปได้เอง ได้รับการวินิจฉัยเป็นริดสีดวงทวาร (Internal hemorrhoid grade 2) ประวัติโรคประจำตัว: ความดันโลหิตสูงและไขมันในเลือดสูง โดยได้รับยาประจำเมื่อ 3 เดือนก่อน ได้แก่ Atorvastatin 40 mg 1x1 hs, Verapamil SR 240 mg 1x1 และน้ำมันปลา (Fish oil) 1,000 mg 1x1 pc
ยาสมุนไพรตามบัญชียาหลักแห่งชาติข้อใด มีข้อบ่งใช้หลักสำหรับบรรเทาอาการของโรคริดสีดวงทวารหนัก</t>
        </is>
      </c>
      <c r="C177" s="178" t="inlineStr"/>
      <c r="D177" s="179" t="inlineStr">
        <is>
          <t>ยาตรีผลา</t>
        </is>
      </c>
      <c r="E177" s="179" t="inlineStr">
        <is>
          <t>ยาผสมเพชรสังฆาต</t>
        </is>
      </c>
      <c r="F177" s="179" t="inlineStr">
        <is>
          <t>ยาเหลืองปิดสมุทร</t>
        </is>
      </c>
      <c r="G177" s="179" t="inlineStr">
        <is>
          <t>ยาห้าราก</t>
        </is>
      </c>
      <c r="H177" s="179" t="inlineStr">
        <is>
          <t>ยาปราบชมพูทวีป</t>
        </is>
      </c>
      <c r="I177" s="178" t="n">
        <v>2</v>
      </c>
      <c r="J177" s="179" t="inlineStr">
        <is>
          <t>✅ คำตอบที่ถูกต้อง: ข้อ ข. ยาผสมเพชรสังฆาต
🎯 ทำไมข้อนี้ถึงถูก:
ยาผสมเพชรสังฆาต (Cissus quadrangularis L.) ถูกบรรจุอยู่ในบัญชียาหลักแห่งชาติ โดยมีข้อบ่งใช้ชัดเจนสำหรับ บรรเทาอาการริดสีดวงทวารหนัก เนื่องจากมีสารกลุ่ม Flavonoids และ Stilbenes ที่มีฤทธิ์เพิ่มความตึงตัวและความแข็งแรงของผนังหลอดเลือดดำ (Venotonic effect) ลดการซึมผ่านของหลอดเลือด และลดการอักเสบของหลอดเลือดขอดรอบทวารหนัก
🔍 ข้ออื่นผิดเพราะอะไร:
• ข้อ ก. ผิดเพราะยาตรีผลา (สมอพิเภก สมอไทย มะขามป้อม) มีข้อบ่งใช้สำหรับแก้ไอ ขับเสมหะ และปรับธาตุหรือเป็นยาระบายอ่อนๆ
• ข้อ ค. ผิดเพราะยาเหลืองปิดสมุทร มีข้อบ่งใช้สำหรับบรรเทาอาการท้องเสียชนิดที่ไม่เกิดจากการติดเชื้อ (Non-infectious diarrhea)
• ข้อ ง. ผิดเพราะยาห้าราก มีข้อบ่งใช้สำหรับบรรเทาอาการไข้ พิษไข้
• ข้อ จ. ผิดเพราะยาปราบชมพูทวีป มีข้อบ่งใช้สำหรับบรรเทาอาการหวัด ภูมิแพ้อากาศ (Allergic rhinitis)</t>
        </is>
      </c>
      <c r="K177" s="178" t="inlineStr"/>
      <c r="L177" s="179" t="inlineStr">
        <is>
          <t>Herbal Medicine &amp; Products</t>
        </is>
      </c>
      <c r="M177" s="179" t="inlineStr">
        <is>
          <t>Herbal Medicines for Hemorrhoids (Phet Sang Khat)</t>
        </is>
      </c>
      <c r="N177" s="178" t="inlineStr">
        <is>
          <t>Clinic</t>
        </is>
      </c>
      <c r="O177" s="179" t="inlineStr">
        <is>
          <t>ข้อสอบจริง PLE-CC1 ปี 2566 Day 2 ข้อ 8 [CASE_2566_HEMORRHOID_01]</t>
        </is>
      </c>
      <c r="P177" s="178" t="inlineStr">
        <is>
          <t>ข้อสอบจริง</t>
        </is>
      </c>
      <c r="Q177" s="178" t="inlineStr">
        <is>
          <t>2566 Day 2</t>
        </is>
      </c>
      <c r="R177" s="178" t="inlineStr">
        <is>
          <t>CASE_2566_HEMORRHOID_01</t>
        </is>
      </c>
    </row>
    <row r="178">
      <c r="A178" s="178" t="n">
        <v>176</v>
      </c>
      <c r="B178" s="179" t="inlineStr">
        <is>
          <t>ผู้ป่วยหญิงไทยอายุ 40 ปี มีอาการท้องผูก ถ่ายสัปดาห์ละ 1-2 ครั้ง ถ่ายลำบากต้องออกแรงเบ่ง หลังถ่ายมีเลือดสดเคลือบก้อนอุจจาระ คลำพบมีก้อนยื่นโผล่ออกมาที่ทวารหนักแต่สามารถยุบกลับเข้าไปได้เอง ได้รับการวินิจฉัยเป็นริดสีดวงทวาร (Internal hemorrhoid grade 2)
ข้อใดระบุข้อมูลทางเภสัชวิทยาและข้อบ่งใช้ของสมุนไพรในบัญชียาหลักแห่งชาติได้อย่างถูกต้องตามหลักฐานทางวิชาการ</t>
        </is>
      </c>
      <c r="C178" s="178" t="inlineStr"/>
      <c r="D178" s="179" t="inlineStr">
        <is>
          <t>เพชรสังฆาตไม่มีฤทธิ์ลดไข้ บรรเทาเฉพาะอาการอักเสบและริดสีดวง</t>
        </is>
      </c>
      <c r="E178" s="179" t="inlineStr">
        <is>
          <t>สารสกัดฟ้าทะลายโจร (Andrographis paniculata) ไม่มีผลต่อฤทธิ์ต้านการแข็งตัวของเลือดของยา Warfarin</t>
        </is>
      </c>
      <c r="F178" s="179" t="inlineStr">
        <is>
          <t>ขิง (Zingiber officinale) ได้รับการบรรจุในบัญชียาหลักแห่งชาติเพื่อใช้เป็นยารักษาโรคมะเร็งระยะลุกลาม</t>
        </is>
      </c>
      <c r="G178" s="179" t="inlineStr">
        <is>
          <t>มะขามป้อม (Phyllanthus emblica) ในบัญชียาหลักแห่งชาติมีข้อบ่งใช้หลักสำหรับบรรเทาอาการไอและขับเสมหะ</t>
        </is>
      </c>
      <c r="H178" s="179" t="inlineStr">
        <is>
          <t>ขมิ้นชัน (Curcuma longa) บรรจุในบัญชียาหลักแห่งชาติเพื่อเป็นยาลดระดับน้ำตาลในเลือดสำหรับผู้ป่วยเบาหวาน</t>
        </is>
      </c>
      <c r="I178" s="178" t="n">
        <v>4</v>
      </c>
      <c r="J178" s="179" t="inlineStr">
        <is>
          <t>✅ คำตอบที่ถูกต้อง: ข้อ ง. มะขามป้อม (Phyllanthus emblica) ในบัญชียาหลักแห่งชาติมีข้อบ่งใช้หลักสำหรับบรรเทาอาการไอและขับเสมหะ
🎯 ทำไมข้อนี้ถึงถูก:
มะขามป้อม (Phyllanthus emblica L.) ในบัญชียาหลักแห่งชาติ มีข้อบ่งใช้มาตรฐานชัดเจนสำหรับ บรรเทาอาการไอ ขับเสมหะ เนื่องจากมีกรดอินทรีย์ วิตามินซี และสารกลุ่มแทนนินสูง ช่วยกระตุ้นการหลั่งน้ำลายและสารคัดหลั่ง ทำให้เสมหะเจือจางลงและบรรเทาอาการระคายคอ
🔍 ข้ออื่นผิดเพราะอะไร:
• ข้อ ก. ผิดเพราะเพชรสังฆาตไม่ได้จัดเป็นยาลดไข้ แต่ข้อ ง ระบุข้อบ่งใช้หลักที่ตรงตามเกณฑ์บัญชียาหลักฯ ชัดเจนที่สุด
• ข้อ ข. ผิดเพราะฟ้าทะลายโจรมีฤทธิ์ยับยั้งการเกาะกลุ่มของเกล็ดเลือด (Antiplatelet) และอาจมีปฏิกิริยากับยาต้านการแข็งตัวของเลือด Warfarin จนเพิ่มความเสี่ยงต่อการเกิดเลือดออกผิดปกติ
• ข้อ ค. ผิดเพราะขิงในบัญชียาหลักฯ ใช้สำหรับป้องกันและบรรเทาอาการคลื่นไส้อาเจียนจากการเมารถเมาเรือ หรือหลังผ่าตัด และขับลมแน่นจุกเสียด ไม่ได้ใช้รักษามะเร็ง
• ข้อ จ. ผิดเพราะขมิ้นชันในบัญชียาหลักฯ ใช้บรรเทาอาการแน่นจุกเสียด ท้องอืด ท้องเฟ้อ ไม่ได้มีข้อบ่งใช้สำหรับลดน้ำตาลในเลือดในผู้ป่วยเบาหวาน</t>
        </is>
      </c>
      <c r="K178" s="178" t="inlineStr"/>
      <c r="L178" s="179" t="inlineStr">
        <is>
          <t>Herbal Medicine &amp; Products</t>
        </is>
      </c>
      <c r="M178" s="179" t="inlineStr">
        <is>
          <t>National List of Essential Medicines (NLEM) Herbal Indications</t>
        </is>
      </c>
      <c r="N178" s="178" t="inlineStr">
        <is>
          <t>Clinic</t>
        </is>
      </c>
      <c r="O178" s="179" t="inlineStr">
        <is>
          <t>ข้อสอบจริง PLE-CC1 ปี 2566 Day 2 ข้อ 12 [CASE_2566_HEMORRHOID_01]</t>
        </is>
      </c>
      <c r="P178" s="178" t="inlineStr">
        <is>
          <t>ข้อสอบจริง</t>
        </is>
      </c>
      <c r="Q178" s="178" t="inlineStr">
        <is>
          <t>2566 Day 2</t>
        </is>
      </c>
      <c r="R178" s="178" t="inlineStr">
        <is>
          <t>CASE_2566_HEMORRHOID_01</t>
        </is>
      </c>
    </row>
    <row r="179">
      <c r="A179" s="178" t="n">
        <v>177</v>
      </c>
      <c r="B179" s="179" t="inlineStr">
        <is>
          <t>ผู้ป่วยหญิงไทยอายุ 20 ปี มีอาการเริมที่ริมฝีปาก และต้องการใช้ยาสมุนไพรในงานสาธารณสุขมูลฐานหรือยาพัฒนาจากสมุนไพรในบัญชียาหลักแห่งชาติ เพื่อทารักษาแผลเริม
ยาสมุนไพรในข้อใดมีข้อบ่งใช้หลักที่ได้รับการรับรองสำหรับรักษาโรคเริมและโรคงูสวัด</t>
        </is>
      </c>
      <c r="C179" s="178" t="inlineStr"/>
      <c r="D179" s="179" t="inlineStr">
        <is>
          <t>เจลว่านหางจระเข้ (Aloe vera gel)</t>
        </is>
      </c>
      <c r="E179" s="179" t="inlineStr">
        <is>
          <t>ครีมบัวบก (Centella asiatica cream)</t>
        </is>
      </c>
      <c r="F179" s="179" t="inlineStr">
        <is>
          <t>สารสกัดเปลือกมังคุด (Garcinia mangostana extract)</t>
        </is>
      </c>
      <c r="G179" s="179" t="inlineStr">
        <is>
          <t>ทิงเจอร์พลู (Piper betle tincture)</t>
        </is>
      </c>
      <c r="H179" s="179" t="inlineStr">
        <is>
          <t>ยาพญายอ หรือ เสลดพังพอนตัวเมีย (Clinacanthus nutans cream/lotion)</t>
        </is>
      </c>
      <c r="I179" s="178" t="n">
        <v>5</v>
      </c>
      <c r="J179" s="179" t="inlineStr">
        <is>
          <t>✅ คำตอบที่ถูกต้อง: ข้อ จ. ยาพญายอ หรือ เสลดพังพอนตัวเมีย (Clinacanthus nutans cream/lotion)
🎯 ทำไมข้อนี้ถึงถูก:
พญายอ หรือ เสลดพังพอนตัวเมีย (Clinacanthus nutans (Burm.f.) Lindau) เป็นสมุนไพรในงานสาธารณสุขมูลฐานและบรรจุในบัญชียาหลักแห่งชาติ โดยมีข้อบ่งใช้ชัดเจนสำหรับ รักษาแผลจากโรคเริม (Herpes simplex) และโรคงูสวัด (Herpes zoster) ที่ผิวหนัง มีสารออกฤทธิ์สำคัญในกลุ่มฟลาโวนอยด์และกลีเซอริลฟอสโฟลิพิด ซึ่งมีฤทธิ์ยับยั้งการเพิ่มจำนวนและการเข้าสู่เซลล์ของเชื้อไวรัส HSV และ VZV ได้โดยตรง ช่วยให้แผลตกสะเก็ดและหายเร็วขึ้น
🔍 ข้ออื่นผิดเพราะอะไร:
• ข้อ ก. ว่านหางจระเข้ ใช้รักษาแผลไฟไหม้ น้ำร้อนลวก เพื่อเพิ่มความชุ่มชื้น
• ข้อ ข. บัวบก ใช้สมานแผลผ่าตัด แผลฟกช้ำ และต้านการอักเสบ
• ข้อ ค. เปลือกมังคุด มีสารแซนโทนและแทนนิน ใช้สมานแผลและฆ่าเชื้อแบคทีเรีย
• ข้อ ง. ทิงเจอร์พลู ใช้รักษาอาการคันจากลมพิษหรือน้ำกัดเท้า ไม่ใช่ยามาตรฐานสำหรับเริม</t>
        </is>
      </c>
      <c r="K179" s="178" t="inlineStr"/>
      <c r="L179" s="179" t="inlineStr">
        <is>
          <t>Herbal Medicine &amp; Products</t>
        </is>
      </c>
      <c r="M179" s="179" t="inlineStr">
        <is>
          <t>Herbal Medicines for Viral Infections (Phaya Yo)</t>
        </is>
      </c>
      <c r="N179" s="178" t="inlineStr">
        <is>
          <t>Clinic</t>
        </is>
      </c>
      <c r="O179" s="179" t="inlineStr">
        <is>
          <t>ข้อสอบจริง PLE-CC1 ปี 2566 Day 2 ข้อ 54 [CASE_2566_HERPES_01]</t>
        </is>
      </c>
      <c r="P179" s="178" t="inlineStr">
        <is>
          <t>ข้อสอบจริง</t>
        </is>
      </c>
      <c r="Q179" s="178" t="inlineStr">
        <is>
          <t>2566 Day 2</t>
        </is>
      </c>
      <c r="R179" s="178" t="inlineStr">
        <is>
          <t>CASE_2566_HERPES_01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2026-09-24T15:22:47Z</dcterms:created>
  <dcterms:modified xmlns:dcterms="http://purl.org/dc/terms/" xmlns:xsi="http://www.w3.org/2001/XMLSchema-instance" xsi:type="dcterms:W3CDTF">2026-10-21T14:46:04Z</dcterms:modified>
  <cp:lastModifiedBy>Thanadol Nareekum</cp:lastModifiedBy>
</cp:coreProperties>
</file>